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wonwoolee/Desktop/finiq-pptforger/frontend/public/templates/Deal_Summary_Template_1.0/"/>
    </mc:Choice>
  </mc:AlternateContent>
  <xr:revisionPtr revIDLastSave="0" documentId="13_ncr:1_{F5608F17-A11B-F546-80A2-A632D8FC8F0D}" xr6:coauthVersionLast="47" xr6:coauthVersionMax="47" xr10:uidLastSave="{00000000-0000-0000-0000-000000000000}"/>
  <bookViews>
    <workbookView xWindow="0" yWindow="680" windowWidth="29400" windowHeight="18440" tabRatio="724" activeTab="1" xr2:uid="{00000000-000D-0000-FFFF-FFFF00000000}"/>
  </bookViews>
  <sheets>
    <sheet name="#주가" sheetId="82" r:id="rId1"/>
    <sheet name="#보고서" sheetId="89" r:id="rId2"/>
    <sheet name="총괄장표" sheetId="102" r:id="rId3"/>
    <sheet name="Model_별도" sheetId="103" r:id="rId4"/>
    <sheet name="Model_연결" sheetId="88" r:id="rId5"/>
    <sheet name="Valuation" sheetId="90" r:id="rId6"/>
    <sheet name="back" sheetId="91" r:id="rId7"/>
    <sheet name="컨센" sheetId="92" r:id="rId8"/>
    <sheet name="주가" sheetId="93" r:id="rId9"/>
    <sheet name="Sheet1" sheetId="94" r:id="rId10"/>
    <sheet name="PEER" sheetId="95" r:id="rId11"/>
    <sheet name="FS_별도" sheetId="96" r:id="rId12"/>
    <sheet name="FS_연결" sheetId="97" r:id="rId13"/>
    <sheet name="FS_별도(분기누적)" sheetId="98" r:id="rId14"/>
    <sheet name="FS_연결(분기누적)" sheetId="99" r:id="rId15"/>
    <sheet name="FS_연결(분기)" sheetId="100" r:id="rId16"/>
    <sheet name="FS_별도(분기)" sheetId="101" r:id="rId17"/>
  </sheets>
  <externalReferences>
    <externalReference r:id="rId18"/>
    <externalReference r:id="rId19"/>
  </externalReferences>
  <definedNames>
    <definedName name="_xlnm._FilterDatabase" localSheetId="11" hidden="1">FS_별도!#REF!</definedName>
    <definedName name="_xlnm._FilterDatabase" localSheetId="12" hidden="1">FS_연결!$A$938:$H$938</definedName>
    <definedName name="_xlnm._FilterDatabase" localSheetId="8" hidden="1">주가!$A$14:$N$4090</definedName>
    <definedName name="bn">1000000000</definedName>
    <definedName name="GVKey">"104604-02w"</definedName>
    <definedName name="ra.B.TE">[1]ResultsA!$B$328:$AC$328</definedName>
    <definedName name="SPSet">"current"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89" l="1"/>
  <c r="K6" i="89"/>
  <c r="L6" i="89"/>
  <c r="M6" i="89"/>
  <c r="N6" i="89"/>
  <c r="M7" i="89"/>
  <c r="N7" i="89"/>
  <c r="M8" i="89"/>
  <c r="M11" i="89" s="1"/>
  <c r="N8" i="89"/>
  <c r="N11" i="89" s="1"/>
  <c r="M9" i="89"/>
  <c r="N9" i="89"/>
  <c r="M10" i="89"/>
  <c r="N10" i="89"/>
  <c r="M12" i="89"/>
  <c r="N12" i="89"/>
  <c r="N18" i="89" s="1"/>
  <c r="M13" i="89"/>
  <c r="M17" i="89" s="1"/>
  <c r="N13" i="89"/>
  <c r="M14" i="89"/>
  <c r="N14" i="89"/>
  <c r="M15" i="89"/>
  <c r="N15" i="89"/>
  <c r="M16" i="89"/>
  <c r="N16" i="89"/>
  <c r="N17" i="89" s="1"/>
  <c r="M18" i="89"/>
  <c r="M19" i="89"/>
  <c r="N19" i="89"/>
  <c r="N22" i="89" s="1"/>
  <c r="M20" i="89"/>
  <c r="N20" i="89"/>
  <c r="M21" i="89"/>
  <c r="M22" i="89" s="1"/>
  <c r="N21" i="89"/>
  <c r="M23" i="89"/>
  <c r="N23" i="89"/>
  <c r="N26" i="89" s="1"/>
  <c r="M24" i="89"/>
  <c r="M25" i="89" s="1"/>
  <c r="N24" i="89"/>
  <c r="N25" i="89" s="1"/>
  <c r="M26" i="89"/>
  <c r="M27" i="89"/>
  <c r="N27" i="89"/>
  <c r="M29" i="89"/>
  <c r="N29" i="89"/>
  <c r="M30" i="89"/>
  <c r="M28" i="89" s="1"/>
  <c r="N30" i="89"/>
  <c r="N28" i="89" s="1"/>
  <c r="M31" i="89"/>
  <c r="N31" i="89"/>
  <c r="M32" i="89"/>
  <c r="N32" i="89"/>
  <c r="M33" i="89"/>
  <c r="N33" i="89"/>
  <c r="M34" i="89"/>
  <c r="N34" i="89"/>
  <c r="N35" i="89"/>
  <c r="M36" i="89"/>
  <c r="N36" i="89"/>
  <c r="M37" i="89"/>
  <c r="N37" i="89"/>
  <c r="J39" i="89"/>
  <c r="K39" i="89"/>
  <c r="L39" i="89"/>
  <c r="M39" i="89"/>
  <c r="N39" i="89"/>
  <c r="J40" i="89"/>
  <c r="K40" i="89"/>
  <c r="L40" i="89"/>
  <c r="M40" i="89"/>
  <c r="N40" i="89"/>
  <c r="N43" i="89" s="1"/>
  <c r="K41" i="89"/>
  <c r="L41" i="89"/>
  <c r="M41" i="89"/>
  <c r="N41" i="89"/>
  <c r="M42" i="89"/>
  <c r="N42" i="89"/>
  <c r="M43" i="89"/>
  <c r="M45" i="89" s="1"/>
  <c r="J46" i="89"/>
  <c r="J47" i="89" s="1"/>
  <c r="K46" i="89"/>
  <c r="K47" i="89" s="1"/>
  <c r="L46" i="89"/>
  <c r="L47" i="89" s="1"/>
  <c r="M46" i="89"/>
  <c r="M47" i="89" s="1"/>
  <c r="N46" i="89"/>
  <c r="N47" i="89" s="1"/>
  <c r="M48" i="89"/>
  <c r="N48" i="89"/>
  <c r="M49" i="89"/>
  <c r="N49" i="89"/>
  <c r="M50" i="89"/>
  <c r="N50" i="89"/>
  <c r="M51" i="89"/>
  <c r="M52" i="89" s="1"/>
  <c r="N51" i="89"/>
  <c r="N52" i="89"/>
  <c r="M53" i="89"/>
  <c r="N53" i="89"/>
  <c r="M54" i="89"/>
  <c r="N54" i="89"/>
  <c r="J56" i="89"/>
  <c r="K56" i="89"/>
  <c r="L56" i="89"/>
  <c r="M56" i="89"/>
  <c r="N56" i="89"/>
  <c r="J57" i="89"/>
  <c r="K57" i="89"/>
  <c r="L57" i="89"/>
  <c r="M57" i="89"/>
  <c r="N57" i="89"/>
  <c r="M58" i="89"/>
  <c r="N58" i="89"/>
  <c r="M59" i="89"/>
  <c r="N59" i="89"/>
  <c r="M60" i="89"/>
  <c r="N60" i="89"/>
  <c r="M61" i="89"/>
  <c r="N61" i="89"/>
  <c r="M62" i="89"/>
  <c r="N62" i="89"/>
  <c r="M63" i="89"/>
  <c r="N63" i="89"/>
  <c r="J64" i="89"/>
  <c r="K64" i="89"/>
  <c r="L64" i="89"/>
  <c r="M64" i="89"/>
  <c r="N64" i="89"/>
  <c r="M65" i="89"/>
  <c r="N65" i="89"/>
  <c r="J66" i="89"/>
  <c r="K66" i="89"/>
  <c r="L66" i="89"/>
  <c r="M66" i="89"/>
  <c r="N66" i="89"/>
  <c r="M67" i="89"/>
  <c r="N67" i="89"/>
  <c r="M68" i="89"/>
  <c r="N68" i="89"/>
  <c r="M69" i="89"/>
  <c r="N69" i="89"/>
  <c r="B1" i="103"/>
  <c r="E2" i="103"/>
  <c r="F2" i="103"/>
  <c r="G2" i="103"/>
  <c r="H2" i="103"/>
  <c r="H22" i="103" s="1"/>
  <c r="I2" i="103"/>
  <c r="I22" i="103" s="1"/>
  <c r="P2" i="103"/>
  <c r="E3" i="103"/>
  <c r="F3" i="103"/>
  <c r="G3" i="103" s="1"/>
  <c r="Q4" i="103"/>
  <c r="R4" i="103"/>
  <c r="R5" i="103" s="1"/>
  <c r="S4" i="103"/>
  <c r="S5" i="103" s="1"/>
  <c r="Q6" i="103"/>
  <c r="R6" i="103"/>
  <c r="S6" i="103"/>
  <c r="D21" i="103"/>
  <c r="E21" i="103"/>
  <c r="O21" i="103"/>
  <c r="P21" i="103"/>
  <c r="Q21" i="103"/>
  <c r="R21" i="103"/>
  <c r="S21" i="103"/>
  <c r="D22" i="103"/>
  <c r="D4" i="103" s="1"/>
  <c r="E22" i="103"/>
  <c r="F22" i="103"/>
  <c r="F4" i="103" s="1"/>
  <c r="G22" i="103"/>
  <c r="G4" i="103" s="1"/>
  <c r="O22" i="103"/>
  <c r="O4" i="103" s="1"/>
  <c r="P22" i="103"/>
  <c r="P4" i="103" s="1"/>
  <c r="R23" i="103"/>
  <c r="S23" i="103"/>
  <c r="D24" i="103"/>
  <c r="D25" i="103" s="1"/>
  <c r="E24" i="103"/>
  <c r="F24" i="103"/>
  <c r="G24" i="103"/>
  <c r="I24" i="103"/>
  <c r="O24" i="103"/>
  <c r="P24" i="103"/>
  <c r="P25" i="103" s="1"/>
  <c r="D26" i="103"/>
  <c r="D27" i="103" s="1"/>
  <c r="D28" i="103"/>
  <c r="D29" i="103" s="1"/>
  <c r="E28" i="103"/>
  <c r="F28" i="103"/>
  <c r="G28" i="103"/>
  <c r="I28" i="103"/>
  <c r="O28" i="103"/>
  <c r="P28" i="103"/>
  <c r="P29" i="103" s="1"/>
  <c r="R30" i="103"/>
  <c r="D32" i="103"/>
  <c r="D33" i="103" s="1"/>
  <c r="E32" i="103"/>
  <c r="F32" i="103"/>
  <c r="G32" i="103"/>
  <c r="H32" i="103"/>
  <c r="H6" i="103" s="1"/>
  <c r="O32" i="103"/>
  <c r="O33" i="103" s="1"/>
  <c r="P32" i="103"/>
  <c r="P6" i="103" s="1"/>
  <c r="D34" i="103"/>
  <c r="E34" i="103"/>
  <c r="F34" i="103"/>
  <c r="G34" i="103"/>
  <c r="H34" i="103"/>
  <c r="I34" i="103"/>
  <c r="O34" i="103"/>
  <c r="P34" i="103"/>
  <c r="D35" i="103"/>
  <c r="E35" i="103"/>
  <c r="F35" i="103"/>
  <c r="G35" i="103"/>
  <c r="H35" i="103"/>
  <c r="O35" i="103"/>
  <c r="P35" i="103"/>
  <c r="D36" i="103"/>
  <c r="E36" i="103"/>
  <c r="F36" i="103"/>
  <c r="G36" i="103"/>
  <c r="H36" i="103"/>
  <c r="O36" i="103"/>
  <c r="P36" i="103"/>
  <c r="P38" i="103" s="1"/>
  <c r="D37" i="103"/>
  <c r="E37" i="103"/>
  <c r="F37" i="103"/>
  <c r="G37" i="103"/>
  <c r="H37" i="103"/>
  <c r="H38" i="103" s="1"/>
  <c r="O37" i="103"/>
  <c r="P37" i="103"/>
  <c r="O38" i="103"/>
  <c r="D39" i="103"/>
  <c r="E39" i="103"/>
  <c r="F39" i="103"/>
  <c r="G39" i="103"/>
  <c r="H39" i="103"/>
  <c r="I39" i="103"/>
  <c r="O39" i="103"/>
  <c r="P39" i="103"/>
  <c r="D40" i="103"/>
  <c r="E40" i="103"/>
  <c r="F40" i="103"/>
  <c r="G40" i="103"/>
  <c r="H40" i="103"/>
  <c r="I40" i="103"/>
  <c r="O40" i="103"/>
  <c r="P40" i="103"/>
  <c r="D41" i="103"/>
  <c r="E41" i="103"/>
  <c r="F41" i="103"/>
  <c r="G41" i="103"/>
  <c r="H41" i="103"/>
  <c r="I41" i="103"/>
  <c r="O41" i="103"/>
  <c r="O42" i="103" s="1"/>
  <c r="P41" i="103"/>
  <c r="E42" i="103"/>
  <c r="F42" i="103"/>
  <c r="G42" i="103"/>
  <c r="D43" i="103"/>
  <c r="E43" i="103"/>
  <c r="F43" i="103"/>
  <c r="G43" i="103"/>
  <c r="H43" i="103"/>
  <c r="I43" i="103"/>
  <c r="O43" i="103"/>
  <c r="P43" i="103"/>
  <c r="D44" i="103"/>
  <c r="E44" i="103"/>
  <c r="E45" i="103" s="1"/>
  <c r="F44" i="103"/>
  <c r="G44" i="103"/>
  <c r="G45" i="103" s="1"/>
  <c r="H44" i="103"/>
  <c r="I44" i="103"/>
  <c r="O44" i="103"/>
  <c r="O45" i="103" s="1"/>
  <c r="P44" i="103"/>
  <c r="P45" i="103" s="1"/>
  <c r="D45" i="103"/>
  <c r="D46" i="103"/>
  <c r="E46" i="103"/>
  <c r="E47" i="103" s="1"/>
  <c r="F46" i="103"/>
  <c r="G46" i="103"/>
  <c r="G47" i="103" s="1"/>
  <c r="H46" i="103"/>
  <c r="H47" i="103" s="1"/>
  <c r="I46" i="103"/>
  <c r="O46" i="103"/>
  <c r="O47" i="103" s="1"/>
  <c r="P46" i="103"/>
  <c r="P47" i="103"/>
  <c r="D48" i="103"/>
  <c r="E48" i="103"/>
  <c r="F48" i="103"/>
  <c r="G48" i="103"/>
  <c r="G51" i="103" s="1"/>
  <c r="H48" i="103"/>
  <c r="I48" i="103"/>
  <c r="O48" i="103"/>
  <c r="H51" i="89" s="1"/>
  <c r="P48" i="103"/>
  <c r="P49" i="103" s="1"/>
  <c r="D49" i="103"/>
  <c r="E49" i="103"/>
  <c r="F49" i="103"/>
  <c r="G49" i="103"/>
  <c r="D50" i="103"/>
  <c r="E50" i="103"/>
  <c r="F50" i="103"/>
  <c r="G50" i="103"/>
  <c r="H50" i="103"/>
  <c r="H51" i="103" s="1"/>
  <c r="I50" i="103"/>
  <c r="O50" i="103"/>
  <c r="O51" i="103" s="1"/>
  <c r="P50" i="103"/>
  <c r="D51" i="103"/>
  <c r="D52" i="103"/>
  <c r="D8" i="103" s="1"/>
  <c r="E52" i="103"/>
  <c r="E8" i="103" s="1"/>
  <c r="F52" i="103"/>
  <c r="F8" i="103" s="1"/>
  <c r="G52" i="103"/>
  <c r="G8" i="103" s="1"/>
  <c r="H52" i="103"/>
  <c r="H8" i="103" s="1"/>
  <c r="I52" i="103"/>
  <c r="I8" i="103" s="1"/>
  <c r="O52" i="103"/>
  <c r="O8" i="103" s="1"/>
  <c r="P52" i="103"/>
  <c r="P8" i="103" s="1"/>
  <c r="D55" i="103"/>
  <c r="E55" i="103"/>
  <c r="E139" i="103" s="1"/>
  <c r="F55" i="103"/>
  <c r="F139" i="103" s="1"/>
  <c r="F140" i="103" s="1"/>
  <c r="G55" i="103"/>
  <c r="H55" i="103"/>
  <c r="I55" i="103"/>
  <c r="O55" i="103"/>
  <c r="O139" i="103" s="1"/>
  <c r="P55" i="103"/>
  <c r="D56" i="103"/>
  <c r="E56" i="103"/>
  <c r="F56" i="103"/>
  <c r="F141" i="103" s="1"/>
  <c r="F57" i="103" s="1"/>
  <c r="G56" i="103"/>
  <c r="G54" i="103" s="1"/>
  <c r="H56" i="103"/>
  <c r="I56" i="103"/>
  <c r="O56" i="103"/>
  <c r="P56" i="103"/>
  <c r="D60" i="103"/>
  <c r="E60" i="103"/>
  <c r="F60" i="103"/>
  <c r="G60" i="103"/>
  <c r="O60" i="103"/>
  <c r="P60" i="103"/>
  <c r="Q60" i="103"/>
  <c r="R60" i="103"/>
  <c r="S60" i="103"/>
  <c r="Y61" i="103"/>
  <c r="D62" i="103"/>
  <c r="E62" i="103"/>
  <c r="F62" i="103"/>
  <c r="G62" i="103"/>
  <c r="H62" i="103"/>
  <c r="I62" i="103"/>
  <c r="O62" i="103"/>
  <c r="P62" i="103"/>
  <c r="D64" i="103"/>
  <c r="E64" i="103"/>
  <c r="F64" i="103"/>
  <c r="G64" i="103"/>
  <c r="H64" i="103"/>
  <c r="I64" i="103"/>
  <c r="O64" i="103"/>
  <c r="P64" i="103"/>
  <c r="D65" i="103"/>
  <c r="E65" i="103"/>
  <c r="F65" i="103"/>
  <c r="G65" i="103"/>
  <c r="H65" i="103"/>
  <c r="I65" i="103"/>
  <c r="O65" i="103"/>
  <c r="P65" i="103"/>
  <c r="D66" i="103"/>
  <c r="E66" i="103"/>
  <c r="F66" i="103"/>
  <c r="G66" i="103"/>
  <c r="H66" i="103"/>
  <c r="I66" i="103"/>
  <c r="O66" i="103"/>
  <c r="P66" i="103"/>
  <c r="D67" i="103"/>
  <c r="E67" i="103"/>
  <c r="F67" i="103"/>
  <c r="G67" i="103"/>
  <c r="H67" i="103"/>
  <c r="I67" i="103"/>
  <c r="O67" i="103"/>
  <c r="P67" i="103"/>
  <c r="D68" i="103"/>
  <c r="E68" i="103"/>
  <c r="F68" i="103"/>
  <c r="G68" i="103"/>
  <c r="H68" i="103"/>
  <c r="I68" i="103"/>
  <c r="O68" i="103"/>
  <c r="P68" i="103"/>
  <c r="D69" i="103"/>
  <c r="E69" i="103"/>
  <c r="F69" i="103"/>
  <c r="G69" i="103"/>
  <c r="H69" i="103"/>
  <c r="H63" i="103" s="1"/>
  <c r="H223" i="103" s="1"/>
  <c r="I69" i="103"/>
  <c r="O69" i="103"/>
  <c r="P69" i="103"/>
  <c r="D70" i="103"/>
  <c r="E70" i="103"/>
  <c r="F70" i="103"/>
  <c r="G70" i="103"/>
  <c r="H70" i="103"/>
  <c r="I70" i="103"/>
  <c r="O70" i="103"/>
  <c r="P70" i="103"/>
  <c r="D71" i="103"/>
  <c r="E71" i="103"/>
  <c r="F71" i="103"/>
  <c r="G71" i="103"/>
  <c r="H71" i="103"/>
  <c r="I71" i="103"/>
  <c r="O71" i="103"/>
  <c r="P71" i="103"/>
  <c r="D72" i="103"/>
  <c r="E72" i="103"/>
  <c r="F72" i="103"/>
  <c r="G72" i="103"/>
  <c r="G73" i="103" s="1"/>
  <c r="H72" i="103"/>
  <c r="I73" i="103" s="1"/>
  <c r="I72" i="103"/>
  <c r="O72" i="103"/>
  <c r="P72" i="103"/>
  <c r="D74" i="103"/>
  <c r="E74" i="103"/>
  <c r="E75" i="103" s="1"/>
  <c r="F74" i="103"/>
  <c r="G74" i="103"/>
  <c r="H74" i="103"/>
  <c r="I74" i="103"/>
  <c r="O74" i="103"/>
  <c r="P74" i="103"/>
  <c r="D76" i="103"/>
  <c r="E76" i="103"/>
  <c r="F76" i="103"/>
  <c r="G76" i="103"/>
  <c r="G77" i="103" s="1"/>
  <c r="H76" i="103"/>
  <c r="I76" i="103"/>
  <c r="O76" i="103"/>
  <c r="P76" i="103"/>
  <c r="D78" i="103"/>
  <c r="E78" i="103"/>
  <c r="F78" i="103"/>
  <c r="G78" i="103"/>
  <c r="H78" i="103"/>
  <c r="I78" i="103"/>
  <c r="O78" i="103"/>
  <c r="P78" i="103"/>
  <c r="D81" i="103"/>
  <c r="E81" i="103"/>
  <c r="F81" i="103"/>
  <c r="G81" i="103"/>
  <c r="H81" i="103"/>
  <c r="I81" i="103"/>
  <c r="O81" i="103"/>
  <c r="P81" i="103"/>
  <c r="D82" i="103"/>
  <c r="E82" i="103"/>
  <c r="F82" i="103"/>
  <c r="G82" i="103"/>
  <c r="H82" i="103"/>
  <c r="I82" i="103"/>
  <c r="O82" i="103"/>
  <c r="P82" i="103"/>
  <c r="D83" i="103"/>
  <c r="E83" i="103"/>
  <c r="F83" i="103"/>
  <c r="G83" i="103"/>
  <c r="H83" i="103"/>
  <c r="I83" i="103"/>
  <c r="O83" i="103"/>
  <c r="P83" i="103"/>
  <c r="D84" i="103"/>
  <c r="E84" i="103"/>
  <c r="F84" i="103"/>
  <c r="G84" i="103"/>
  <c r="H84" i="103"/>
  <c r="I84" i="103"/>
  <c r="O84" i="103"/>
  <c r="P84" i="103"/>
  <c r="D85" i="103"/>
  <c r="E85" i="103"/>
  <c r="F85" i="103"/>
  <c r="G85" i="103"/>
  <c r="H85" i="103"/>
  <c r="I85" i="103"/>
  <c r="I86" i="103" s="1"/>
  <c r="O85" i="103"/>
  <c r="O86" i="103" s="1"/>
  <c r="P85" i="103"/>
  <c r="D86" i="103"/>
  <c r="E86" i="103"/>
  <c r="F86" i="103"/>
  <c r="D87" i="103"/>
  <c r="E87" i="103"/>
  <c r="F87" i="103"/>
  <c r="G87" i="103"/>
  <c r="H87" i="103"/>
  <c r="I87" i="103"/>
  <c r="O87" i="103"/>
  <c r="P87" i="103"/>
  <c r="D88" i="103"/>
  <c r="E88" i="103"/>
  <c r="F88" i="103"/>
  <c r="G88" i="103"/>
  <c r="H88" i="103"/>
  <c r="I88" i="103"/>
  <c r="O88" i="103"/>
  <c r="P88" i="103"/>
  <c r="D89" i="103"/>
  <c r="E89" i="103"/>
  <c r="F89" i="103"/>
  <c r="G89" i="103"/>
  <c r="H89" i="103"/>
  <c r="I89" i="103"/>
  <c r="O89" i="103"/>
  <c r="P89" i="103"/>
  <c r="D91" i="103"/>
  <c r="E91" i="103"/>
  <c r="F91" i="103"/>
  <c r="G91" i="103"/>
  <c r="H91" i="103"/>
  <c r="I91" i="103"/>
  <c r="O91" i="103"/>
  <c r="P91" i="103"/>
  <c r="D92" i="103"/>
  <c r="E92" i="103"/>
  <c r="F92" i="103"/>
  <c r="G92" i="103"/>
  <c r="H92" i="103"/>
  <c r="I92" i="103"/>
  <c r="O92" i="103"/>
  <c r="P92" i="103"/>
  <c r="D93" i="103"/>
  <c r="E93" i="103"/>
  <c r="F93" i="103"/>
  <c r="G93" i="103"/>
  <c r="H93" i="103"/>
  <c r="H90" i="103" s="1"/>
  <c r="I93" i="103"/>
  <c r="O93" i="103"/>
  <c r="P93" i="103"/>
  <c r="D94" i="103"/>
  <c r="E94" i="103"/>
  <c r="F94" i="103"/>
  <c r="G94" i="103"/>
  <c r="H94" i="103"/>
  <c r="I94" i="103"/>
  <c r="O94" i="103"/>
  <c r="P94" i="103"/>
  <c r="D96" i="103"/>
  <c r="E96" i="103"/>
  <c r="F96" i="103"/>
  <c r="G96" i="103"/>
  <c r="H96" i="103"/>
  <c r="I96" i="103"/>
  <c r="O96" i="103"/>
  <c r="P96" i="103"/>
  <c r="F97" i="103"/>
  <c r="F11" i="103" s="1"/>
  <c r="O97" i="103"/>
  <c r="O11" i="103" s="1"/>
  <c r="P97" i="103"/>
  <c r="D98" i="103"/>
  <c r="E98" i="103"/>
  <c r="F98" i="103"/>
  <c r="F99" i="103" s="1"/>
  <c r="G98" i="103"/>
  <c r="G99" i="103" s="1"/>
  <c r="H98" i="103"/>
  <c r="I98" i="103"/>
  <c r="O98" i="103"/>
  <c r="P98" i="103"/>
  <c r="E99" i="103"/>
  <c r="D100" i="103"/>
  <c r="E100" i="103"/>
  <c r="F100" i="103"/>
  <c r="G100" i="103"/>
  <c r="H100" i="103"/>
  <c r="I100" i="103"/>
  <c r="O100" i="103"/>
  <c r="P100" i="103"/>
  <c r="D101" i="103"/>
  <c r="E101" i="103"/>
  <c r="F101" i="103"/>
  <c r="G101" i="103"/>
  <c r="H101" i="103"/>
  <c r="I101" i="103"/>
  <c r="O101" i="103"/>
  <c r="P101" i="103"/>
  <c r="D102" i="103"/>
  <c r="E102" i="103"/>
  <c r="F102" i="103"/>
  <c r="G102" i="103"/>
  <c r="H102" i="103"/>
  <c r="I102" i="103"/>
  <c r="O102" i="103"/>
  <c r="P102" i="103"/>
  <c r="D103" i="103"/>
  <c r="E103" i="103"/>
  <c r="F103" i="103"/>
  <c r="F104" i="103" s="1"/>
  <c r="G103" i="103"/>
  <c r="H103" i="103"/>
  <c r="I103" i="103"/>
  <c r="O103" i="103"/>
  <c r="P103" i="103"/>
  <c r="D106" i="103"/>
  <c r="E106" i="103"/>
  <c r="F106" i="103"/>
  <c r="G106" i="103"/>
  <c r="H106" i="103"/>
  <c r="I106" i="103"/>
  <c r="O106" i="103"/>
  <c r="P106" i="103"/>
  <c r="D107" i="103"/>
  <c r="E107" i="103"/>
  <c r="F107" i="103"/>
  <c r="G107" i="103"/>
  <c r="H107" i="103"/>
  <c r="I107" i="103"/>
  <c r="O107" i="103"/>
  <c r="P107" i="103"/>
  <c r="D108" i="103"/>
  <c r="E108" i="103"/>
  <c r="F108" i="103"/>
  <c r="G108" i="103"/>
  <c r="H108" i="103"/>
  <c r="I108" i="103"/>
  <c r="O108" i="103"/>
  <c r="P108" i="103"/>
  <c r="D109" i="103"/>
  <c r="E109" i="103"/>
  <c r="F109" i="103"/>
  <c r="G109" i="103"/>
  <c r="H109" i="103"/>
  <c r="I109" i="103"/>
  <c r="O109" i="103"/>
  <c r="P109" i="103"/>
  <c r="D110" i="103"/>
  <c r="E110" i="103"/>
  <c r="F110" i="103"/>
  <c r="G110" i="103"/>
  <c r="H110" i="103"/>
  <c r="I110" i="103"/>
  <c r="O110" i="103"/>
  <c r="P110" i="103"/>
  <c r="D111" i="103"/>
  <c r="E111" i="103"/>
  <c r="F111" i="103"/>
  <c r="G111" i="103"/>
  <c r="H111" i="103"/>
  <c r="I111" i="103"/>
  <c r="O111" i="103"/>
  <c r="P111" i="103"/>
  <c r="D113" i="103"/>
  <c r="E113" i="103"/>
  <c r="F113" i="103"/>
  <c r="G113" i="103"/>
  <c r="H113" i="103"/>
  <c r="H123" i="103" s="1"/>
  <c r="I113" i="103"/>
  <c r="O113" i="103"/>
  <c r="P113" i="103"/>
  <c r="D115" i="103"/>
  <c r="E115" i="103"/>
  <c r="F115" i="103"/>
  <c r="G115" i="103"/>
  <c r="H115" i="103"/>
  <c r="I115" i="103"/>
  <c r="O115" i="103"/>
  <c r="P115" i="103"/>
  <c r="D116" i="103"/>
  <c r="E116" i="103"/>
  <c r="F116" i="103"/>
  <c r="G116" i="103"/>
  <c r="H116" i="103"/>
  <c r="I116" i="103"/>
  <c r="O116" i="103"/>
  <c r="P116" i="103"/>
  <c r="D117" i="103"/>
  <c r="E117" i="103"/>
  <c r="F117" i="103"/>
  <c r="G117" i="103"/>
  <c r="H117" i="103"/>
  <c r="I117" i="103"/>
  <c r="O117" i="103"/>
  <c r="P117" i="103"/>
  <c r="D118" i="103"/>
  <c r="E118" i="103"/>
  <c r="F118" i="103"/>
  <c r="G118" i="103"/>
  <c r="H118" i="103"/>
  <c r="I118" i="103"/>
  <c r="O118" i="103"/>
  <c r="P118" i="103"/>
  <c r="D119" i="103"/>
  <c r="E119" i="103"/>
  <c r="F119" i="103"/>
  <c r="G119" i="103"/>
  <c r="H119" i="103"/>
  <c r="I119" i="103"/>
  <c r="O119" i="103"/>
  <c r="P119" i="103"/>
  <c r="D120" i="103"/>
  <c r="E120" i="103"/>
  <c r="F120" i="103"/>
  <c r="G120" i="103"/>
  <c r="H120" i="103"/>
  <c r="I120" i="103"/>
  <c r="O120" i="103"/>
  <c r="P120" i="103"/>
  <c r="D122" i="103"/>
  <c r="D123" i="103" s="1"/>
  <c r="E122" i="103"/>
  <c r="F122" i="103"/>
  <c r="G122" i="103"/>
  <c r="G123" i="103" s="1"/>
  <c r="H122" i="103"/>
  <c r="I122" i="103"/>
  <c r="O122" i="103"/>
  <c r="P122" i="103"/>
  <c r="I123" i="103"/>
  <c r="D124" i="103"/>
  <c r="E124" i="103"/>
  <c r="F124" i="103"/>
  <c r="G124" i="103"/>
  <c r="H124" i="103"/>
  <c r="I124" i="103"/>
  <c r="O124" i="103"/>
  <c r="P124" i="103"/>
  <c r="D125" i="103"/>
  <c r="E125" i="103"/>
  <c r="F125" i="103"/>
  <c r="G125" i="103"/>
  <c r="H125" i="103"/>
  <c r="I125" i="103"/>
  <c r="O125" i="103"/>
  <c r="P125" i="103"/>
  <c r="D126" i="103"/>
  <c r="E126" i="103"/>
  <c r="F126" i="103"/>
  <c r="G126" i="103"/>
  <c r="H126" i="103"/>
  <c r="I126" i="103"/>
  <c r="O126" i="103"/>
  <c r="P126" i="103"/>
  <c r="D127" i="103"/>
  <c r="E127" i="103"/>
  <c r="F127" i="103"/>
  <c r="G127" i="103"/>
  <c r="H127" i="103"/>
  <c r="I127" i="103"/>
  <c r="O127" i="103"/>
  <c r="P127" i="103"/>
  <c r="D128" i="103"/>
  <c r="E138" i="103" s="1"/>
  <c r="E128" i="103"/>
  <c r="F138" i="103" s="1"/>
  <c r="F128" i="103"/>
  <c r="F147" i="103" s="1"/>
  <c r="G128" i="103"/>
  <c r="G147" i="103" s="1"/>
  <c r="H128" i="103"/>
  <c r="H147" i="103" s="1"/>
  <c r="I128" i="103"/>
  <c r="I147" i="103" s="1"/>
  <c r="O128" i="103"/>
  <c r="P128" i="103"/>
  <c r="P147" i="103" s="1"/>
  <c r="D130" i="103"/>
  <c r="E130" i="103"/>
  <c r="F130" i="103"/>
  <c r="G130" i="103"/>
  <c r="H130" i="103"/>
  <c r="I130" i="103"/>
  <c r="O130" i="103"/>
  <c r="P130" i="103"/>
  <c r="D131" i="103"/>
  <c r="D129" i="103" s="1"/>
  <c r="E131" i="103"/>
  <c r="E129" i="103" s="1"/>
  <c r="F131" i="103"/>
  <c r="F129" i="103" s="1"/>
  <c r="G131" i="103"/>
  <c r="G129" i="103" s="1"/>
  <c r="H131" i="103"/>
  <c r="H129" i="103" s="1"/>
  <c r="I131" i="103"/>
  <c r="I129" i="103" s="1"/>
  <c r="O131" i="103"/>
  <c r="O129" i="103" s="1"/>
  <c r="P131" i="103"/>
  <c r="X63" i="103" s="1"/>
  <c r="Z63" i="103" s="1"/>
  <c r="D132" i="103"/>
  <c r="E132" i="103"/>
  <c r="F132" i="103"/>
  <c r="G132" i="103"/>
  <c r="H132" i="103"/>
  <c r="I132" i="103"/>
  <c r="O132" i="103"/>
  <c r="P132" i="103"/>
  <c r="G138" i="103"/>
  <c r="J138" i="103"/>
  <c r="P138" i="103"/>
  <c r="G139" i="103"/>
  <c r="G140" i="103" s="1"/>
  <c r="H139" i="103"/>
  <c r="H140" i="103" s="1"/>
  <c r="P139" i="103"/>
  <c r="P140" i="103" s="1"/>
  <c r="E141" i="103"/>
  <c r="H141" i="103"/>
  <c r="I141" i="103"/>
  <c r="I57" i="103" s="1"/>
  <c r="O141" i="103"/>
  <c r="O57" i="103" s="1"/>
  <c r="P141" i="103"/>
  <c r="Q143" i="103"/>
  <c r="R143" i="103"/>
  <c r="S143" i="103" s="1"/>
  <c r="Q144" i="103"/>
  <c r="R144" i="103" s="1"/>
  <c r="S144" i="103"/>
  <c r="E145" i="103"/>
  <c r="G145" i="103"/>
  <c r="H145" i="103"/>
  <c r="I145" i="103"/>
  <c r="O147" i="103"/>
  <c r="E148" i="103"/>
  <c r="D150" i="103"/>
  <c r="E150" i="103"/>
  <c r="F150" i="103"/>
  <c r="G150" i="103"/>
  <c r="O150" i="103"/>
  <c r="P150" i="103"/>
  <c r="Q150" i="103"/>
  <c r="R150" i="103"/>
  <c r="S150" i="103"/>
  <c r="I152" i="103"/>
  <c r="O152" i="103"/>
  <c r="P152" i="103"/>
  <c r="Q152" i="103"/>
  <c r="R152" i="103"/>
  <c r="S152" i="103"/>
  <c r="D154" i="103"/>
  <c r="E154" i="103"/>
  <c r="F154" i="103"/>
  <c r="F211" i="103" s="1"/>
  <c r="G154" i="103"/>
  <c r="H154" i="103"/>
  <c r="H211" i="103" s="1"/>
  <c r="I154" i="103"/>
  <c r="O154" i="103"/>
  <c r="P154" i="103"/>
  <c r="D155" i="103"/>
  <c r="E155" i="103"/>
  <c r="F155" i="103"/>
  <c r="G155" i="103"/>
  <c r="H155" i="103"/>
  <c r="I155" i="103"/>
  <c r="O155" i="103"/>
  <c r="P155" i="103"/>
  <c r="D156" i="103"/>
  <c r="E156" i="103"/>
  <c r="F156" i="103"/>
  <c r="G156" i="103"/>
  <c r="H156" i="103"/>
  <c r="I156" i="103"/>
  <c r="O156" i="103"/>
  <c r="P156" i="103"/>
  <c r="D157" i="103"/>
  <c r="E157" i="103"/>
  <c r="F157" i="103"/>
  <c r="G157" i="103"/>
  <c r="H157" i="103"/>
  <c r="I157" i="103"/>
  <c r="O157" i="103"/>
  <c r="P157" i="103"/>
  <c r="D158" i="103"/>
  <c r="E158" i="103"/>
  <c r="F158" i="103"/>
  <c r="G158" i="103"/>
  <c r="H158" i="103"/>
  <c r="I158" i="103"/>
  <c r="O158" i="103"/>
  <c r="P158" i="103"/>
  <c r="D159" i="103"/>
  <c r="E159" i="103"/>
  <c r="F159" i="103"/>
  <c r="G159" i="103"/>
  <c r="H159" i="103"/>
  <c r="I159" i="103"/>
  <c r="O159" i="103"/>
  <c r="P159" i="103"/>
  <c r="D160" i="103"/>
  <c r="E160" i="103"/>
  <c r="F160" i="103"/>
  <c r="G160" i="103"/>
  <c r="H160" i="103"/>
  <c r="I160" i="103"/>
  <c r="O160" i="103"/>
  <c r="P160" i="103"/>
  <c r="D162" i="103"/>
  <c r="E162" i="103"/>
  <c r="F162" i="103"/>
  <c r="G162" i="103"/>
  <c r="H162" i="103"/>
  <c r="I162" i="103"/>
  <c r="O162" i="103"/>
  <c r="P162" i="103"/>
  <c r="D163" i="103"/>
  <c r="E163" i="103"/>
  <c r="F163" i="103"/>
  <c r="G163" i="103"/>
  <c r="H163" i="103"/>
  <c r="I163" i="103"/>
  <c r="O163" i="103"/>
  <c r="P163" i="103"/>
  <c r="D164" i="103"/>
  <c r="E164" i="103"/>
  <c r="F164" i="103"/>
  <c r="G164" i="103"/>
  <c r="H164" i="103"/>
  <c r="I164" i="103"/>
  <c r="O164" i="103"/>
  <c r="H60" i="89" s="1"/>
  <c r="P164" i="103"/>
  <c r="D165" i="103"/>
  <c r="E165" i="103"/>
  <c r="F165" i="103"/>
  <c r="G165" i="103"/>
  <c r="H165" i="103"/>
  <c r="I165" i="103"/>
  <c r="O165" i="103"/>
  <c r="P165" i="103"/>
  <c r="D166" i="103"/>
  <c r="E166" i="103"/>
  <c r="F166" i="103"/>
  <c r="G166" i="103"/>
  <c r="H166" i="103"/>
  <c r="I166" i="103"/>
  <c r="O166" i="103"/>
  <c r="P166" i="103"/>
  <c r="D167" i="103"/>
  <c r="E167" i="103"/>
  <c r="F167" i="103"/>
  <c r="G167" i="103"/>
  <c r="H167" i="103"/>
  <c r="I167" i="103"/>
  <c r="O167" i="103"/>
  <c r="H61" i="89" s="1"/>
  <c r="P167" i="103"/>
  <c r="D169" i="103"/>
  <c r="D15" i="103" s="1"/>
  <c r="E169" i="103"/>
  <c r="E15" i="103" s="1"/>
  <c r="F169" i="103"/>
  <c r="F15" i="103" s="1"/>
  <c r="G169" i="103"/>
  <c r="G15" i="103" s="1"/>
  <c r="H169" i="103"/>
  <c r="H15" i="103" s="1"/>
  <c r="I169" i="103"/>
  <c r="O169" i="103"/>
  <c r="O15" i="103" s="1"/>
  <c r="P169" i="103"/>
  <c r="P15" i="103" s="1"/>
  <c r="D170" i="103"/>
  <c r="D209" i="103" s="1"/>
  <c r="D210" i="103" s="1"/>
  <c r="E170" i="103"/>
  <c r="E209" i="103" s="1"/>
  <c r="E210" i="103" s="1"/>
  <c r="F170" i="103"/>
  <c r="F209" i="103" s="1"/>
  <c r="G170" i="103"/>
  <c r="H170" i="103"/>
  <c r="H209" i="103" s="1"/>
  <c r="H210" i="103" s="1"/>
  <c r="I170" i="103"/>
  <c r="O170" i="103"/>
  <c r="H63" i="89" s="1"/>
  <c r="P170" i="103"/>
  <c r="D171" i="103"/>
  <c r="E171" i="103"/>
  <c r="F171" i="103"/>
  <c r="G171" i="103"/>
  <c r="H171" i="103"/>
  <c r="I171" i="103"/>
  <c r="O171" i="103"/>
  <c r="P171" i="103"/>
  <c r="D172" i="103"/>
  <c r="E172" i="103"/>
  <c r="F172" i="103"/>
  <c r="G172" i="103"/>
  <c r="H172" i="103"/>
  <c r="I172" i="103"/>
  <c r="O172" i="103"/>
  <c r="P172" i="103"/>
  <c r="D174" i="103"/>
  <c r="D173" i="103" s="1"/>
  <c r="E174" i="103"/>
  <c r="E173" i="103" s="1"/>
  <c r="F174" i="103"/>
  <c r="F173" i="103" s="1"/>
  <c r="G174" i="103"/>
  <c r="G173" i="103" s="1"/>
  <c r="H174" i="103"/>
  <c r="H173" i="103" s="1"/>
  <c r="I174" i="103"/>
  <c r="O174" i="103"/>
  <c r="P174" i="103"/>
  <c r="P173" i="103" s="1"/>
  <c r="D175" i="103"/>
  <c r="E175" i="103"/>
  <c r="F175" i="103"/>
  <c r="G175" i="103"/>
  <c r="H175" i="103"/>
  <c r="I175" i="103"/>
  <c r="O175" i="103"/>
  <c r="P175" i="103"/>
  <c r="D177" i="103"/>
  <c r="E177" i="103"/>
  <c r="F177" i="103"/>
  <c r="G177" i="103"/>
  <c r="H177" i="103"/>
  <c r="I177" i="103"/>
  <c r="O177" i="103"/>
  <c r="P177" i="103"/>
  <c r="D178" i="103"/>
  <c r="E178" i="103"/>
  <c r="F178" i="103"/>
  <c r="G178" i="103"/>
  <c r="H178" i="103"/>
  <c r="I178" i="103"/>
  <c r="O178" i="103"/>
  <c r="P178" i="103"/>
  <c r="D179" i="103"/>
  <c r="E179" i="103"/>
  <c r="F179" i="103"/>
  <c r="G179" i="103"/>
  <c r="H179" i="103"/>
  <c r="H176" i="103" s="1"/>
  <c r="I179" i="103"/>
  <c r="O179" i="103"/>
  <c r="P179" i="103"/>
  <c r="Q180" i="103"/>
  <c r="R180" i="103"/>
  <c r="S180" i="103"/>
  <c r="D181" i="103"/>
  <c r="E181" i="103"/>
  <c r="F181" i="103"/>
  <c r="G181" i="103"/>
  <c r="H181" i="103"/>
  <c r="I181" i="103"/>
  <c r="O181" i="103"/>
  <c r="P181" i="103"/>
  <c r="D182" i="103"/>
  <c r="E182" i="103"/>
  <c r="F182" i="103"/>
  <c r="G182" i="103"/>
  <c r="H182" i="103"/>
  <c r="I182" i="103"/>
  <c r="O182" i="103"/>
  <c r="P182" i="103"/>
  <c r="D183" i="103"/>
  <c r="E183" i="103"/>
  <c r="F183" i="103"/>
  <c r="G183" i="103"/>
  <c r="H183" i="103"/>
  <c r="I183" i="103"/>
  <c r="O183" i="103"/>
  <c r="P183" i="103"/>
  <c r="D184" i="103"/>
  <c r="E184" i="103"/>
  <c r="F184" i="103"/>
  <c r="G184" i="103"/>
  <c r="H184" i="103"/>
  <c r="I184" i="103"/>
  <c r="O184" i="103"/>
  <c r="P184" i="103"/>
  <c r="D185" i="103"/>
  <c r="E185" i="103"/>
  <c r="F185" i="103"/>
  <c r="G185" i="103"/>
  <c r="H185" i="103"/>
  <c r="I185" i="103"/>
  <c r="O185" i="103"/>
  <c r="P185" i="103"/>
  <c r="D186" i="103"/>
  <c r="E186" i="103"/>
  <c r="F186" i="103"/>
  <c r="G186" i="103"/>
  <c r="H186" i="103"/>
  <c r="I186" i="103"/>
  <c r="O186" i="103"/>
  <c r="P186" i="103"/>
  <c r="D187" i="103"/>
  <c r="E187" i="103"/>
  <c r="F187" i="103"/>
  <c r="G187" i="103"/>
  <c r="H187" i="103"/>
  <c r="I187" i="103"/>
  <c r="O187" i="103"/>
  <c r="P187" i="103"/>
  <c r="D188" i="103"/>
  <c r="E188" i="103"/>
  <c r="F188" i="103"/>
  <c r="G188" i="103"/>
  <c r="H188" i="103"/>
  <c r="I188" i="103"/>
  <c r="O188" i="103"/>
  <c r="P188" i="103"/>
  <c r="D189" i="103"/>
  <c r="E189" i="103"/>
  <c r="F189" i="103"/>
  <c r="G189" i="103"/>
  <c r="H189" i="103"/>
  <c r="I189" i="103"/>
  <c r="O189" i="103"/>
  <c r="P189" i="103"/>
  <c r="D190" i="103"/>
  <c r="E190" i="103"/>
  <c r="F190" i="103"/>
  <c r="G190" i="103"/>
  <c r="H190" i="103"/>
  <c r="I190" i="103"/>
  <c r="O190" i="103"/>
  <c r="P190" i="103"/>
  <c r="D191" i="103"/>
  <c r="E191" i="103"/>
  <c r="F191" i="103"/>
  <c r="G191" i="103"/>
  <c r="H191" i="103"/>
  <c r="I191" i="103"/>
  <c r="O191" i="103"/>
  <c r="P191" i="103"/>
  <c r="D192" i="103"/>
  <c r="E192" i="103"/>
  <c r="F192" i="103"/>
  <c r="G192" i="103"/>
  <c r="H192" i="103"/>
  <c r="I192" i="103"/>
  <c r="O192" i="103"/>
  <c r="P192" i="103"/>
  <c r="D193" i="103"/>
  <c r="E193" i="103"/>
  <c r="F193" i="103"/>
  <c r="G193" i="103"/>
  <c r="H193" i="103"/>
  <c r="I193" i="103"/>
  <c r="O193" i="103"/>
  <c r="P193" i="103"/>
  <c r="D194" i="103"/>
  <c r="E194" i="103"/>
  <c r="F194" i="103"/>
  <c r="G194" i="103"/>
  <c r="H194" i="103"/>
  <c r="I194" i="103"/>
  <c r="O194" i="103"/>
  <c r="P194" i="103"/>
  <c r="D195" i="103"/>
  <c r="E195" i="103"/>
  <c r="F195" i="103"/>
  <c r="G195" i="103"/>
  <c r="H195" i="103"/>
  <c r="I195" i="103"/>
  <c r="O195" i="103"/>
  <c r="P195" i="103"/>
  <c r="D196" i="103"/>
  <c r="E196" i="103"/>
  <c r="F196" i="103"/>
  <c r="G196" i="103"/>
  <c r="H196" i="103"/>
  <c r="I196" i="103"/>
  <c r="O196" i="103"/>
  <c r="P196" i="103"/>
  <c r="D198" i="103"/>
  <c r="E198" i="103"/>
  <c r="F198" i="103"/>
  <c r="G198" i="103"/>
  <c r="H198" i="103"/>
  <c r="I198" i="103"/>
  <c r="O198" i="103"/>
  <c r="P198" i="103"/>
  <c r="I67" i="89" s="1"/>
  <c r="D199" i="103"/>
  <c r="E199" i="103"/>
  <c r="F199" i="103"/>
  <c r="G199" i="103"/>
  <c r="H199" i="103"/>
  <c r="I199" i="103"/>
  <c r="O199" i="103"/>
  <c r="P199" i="103"/>
  <c r="D200" i="103"/>
  <c r="E200" i="103"/>
  <c r="F200" i="103"/>
  <c r="G200" i="103"/>
  <c r="H200" i="103"/>
  <c r="I200" i="103"/>
  <c r="O200" i="103"/>
  <c r="P200" i="103"/>
  <c r="D201" i="103"/>
  <c r="E201" i="103"/>
  <c r="F201" i="103"/>
  <c r="G201" i="103"/>
  <c r="H201" i="103"/>
  <c r="I201" i="103"/>
  <c r="O201" i="103"/>
  <c r="P201" i="103"/>
  <c r="D203" i="103"/>
  <c r="E203" i="103"/>
  <c r="F203" i="103"/>
  <c r="G203" i="103"/>
  <c r="H203" i="103"/>
  <c r="I203" i="103"/>
  <c r="O203" i="103"/>
  <c r="P203" i="103"/>
  <c r="D204" i="103"/>
  <c r="E204" i="103"/>
  <c r="F204" i="103"/>
  <c r="G204" i="103"/>
  <c r="H204" i="103"/>
  <c r="I204" i="103"/>
  <c r="O204" i="103"/>
  <c r="H69" i="89" s="1"/>
  <c r="P204" i="103"/>
  <c r="I69" i="89" s="1"/>
  <c r="D205" i="103"/>
  <c r="E205" i="103"/>
  <c r="F205" i="103"/>
  <c r="G205" i="103"/>
  <c r="H205" i="103"/>
  <c r="I205" i="103"/>
  <c r="O205" i="103"/>
  <c r="P205" i="103"/>
  <c r="D207" i="103"/>
  <c r="E207" i="103"/>
  <c r="F207" i="103"/>
  <c r="G207" i="103"/>
  <c r="O207" i="103"/>
  <c r="P207" i="103"/>
  <c r="Q207" i="103"/>
  <c r="R207" i="103"/>
  <c r="S207" i="103"/>
  <c r="G209" i="103"/>
  <c r="I209" i="103"/>
  <c r="P209" i="103"/>
  <c r="I210" i="103"/>
  <c r="D211" i="103"/>
  <c r="E211" i="103"/>
  <c r="G211" i="103"/>
  <c r="I211" i="103"/>
  <c r="O211" i="103"/>
  <c r="P211" i="103"/>
  <c r="E213" i="103"/>
  <c r="F213" i="103"/>
  <c r="G213" i="103"/>
  <c r="J213" i="103"/>
  <c r="P213" i="103"/>
  <c r="D216" i="103"/>
  <c r="E216" i="103"/>
  <c r="F216" i="103"/>
  <c r="I216" i="103"/>
  <c r="O216" i="103"/>
  <c r="R218" i="103"/>
  <c r="S218" i="103"/>
  <c r="D221" i="103"/>
  <c r="E221" i="103"/>
  <c r="F221" i="103"/>
  <c r="G221" i="103"/>
  <c r="O221" i="103"/>
  <c r="P221" i="103"/>
  <c r="Q221" i="103"/>
  <c r="R221" i="103"/>
  <c r="S221" i="103"/>
  <c r="D226" i="103"/>
  <c r="D235" i="103" s="1"/>
  <c r="E226" i="103"/>
  <c r="F226" i="103"/>
  <c r="G226" i="103"/>
  <c r="H226" i="103"/>
  <c r="O226" i="103"/>
  <c r="P226" i="103"/>
  <c r="P235" i="103" s="1"/>
  <c r="D232" i="103"/>
  <c r="E232" i="103"/>
  <c r="F232" i="103"/>
  <c r="G232" i="103"/>
  <c r="H232" i="103"/>
  <c r="I232" i="103"/>
  <c r="O232" i="103"/>
  <c r="P232" i="103"/>
  <c r="F235" i="103"/>
  <c r="D251" i="103"/>
  <c r="E251" i="103"/>
  <c r="F251" i="103"/>
  <c r="G251" i="103"/>
  <c r="H251" i="103"/>
  <c r="O251" i="103"/>
  <c r="P251" i="103"/>
  <c r="Q251" i="103"/>
  <c r="R251" i="103"/>
  <c r="S251" i="103"/>
  <c r="Q257" i="103"/>
  <c r="Q268" i="103" s="1"/>
  <c r="R257" i="103"/>
  <c r="S257" i="103"/>
  <c r="R268" i="103"/>
  <c r="S268" i="103"/>
  <c r="D272" i="103"/>
  <c r="I272" i="103"/>
  <c r="D274" i="103"/>
  <c r="E274" i="103"/>
  <c r="F274" i="103"/>
  <c r="G274" i="103"/>
  <c r="H274" i="103"/>
  <c r="I274" i="103"/>
  <c r="P274" i="103"/>
  <c r="P275" i="103"/>
  <c r="D278" i="103"/>
  <c r="D279" i="103" s="1"/>
  <c r="E278" i="103"/>
  <c r="E279" i="103" s="1"/>
  <c r="F278" i="103"/>
  <c r="F279" i="103" s="1"/>
  <c r="G278" i="103"/>
  <c r="G279" i="103" s="1"/>
  <c r="H278" i="103"/>
  <c r="H279" i="103" s="1"/>
  <c r="I278" i="103"/>
  <c r="I279" i="103" s="1"/>
  <c r="D281" i="103"/>
  <c r="D282" i="103" s="1"/>
  <c r="E281" i="103"/>
  <c r="E282" i="103" s="1"/>
  <c r="F281" i="103"/>
  <c r="F282" i="103" s="1"/>
  <c r="G281" i="103"/>
  <c r="G282" i="103" s="1"/>
  <c r="I281" i="103"/>
  <c r="I282" i="103" s="1"/>
  <c r="D284" i="103"/>
  <c r="D285" i="103" s="1"/>
  <c r="E284" i="103"/>
  <c r="F284" i="103"/>
  <c r="F285" i="103" s="1"/>
  <c r="G284" i="103"/>
  <c r="G285" i="103" s="1"/>
  <c r="I284" i="103"/>
  <c r="I285" i="103" s="1"/>
  <c r="E285" i="103"/>
  <c r="D287" i="103"/>
  <c r="E287" i="103"/>
  <c r="F287" i="103"/>
  <c r="G287" i="103"/>
  <c r="H287" i="103"/>
  <c r="I287" i="103"/>
  <c r="P287" i="103"/>
  <c r="P288" i="103"/>
  <c r="D290" i="103"/>
  <c r="E290" i="103"/>
  <c r="F290" i="103"/>
  <c r="G290" i="103"/>
  <c r="H290" i="103"/>
  <c r="I290" i="103"/>
  <c r="O290" i="103"/>
  <c r="P290" i="103"/>
  <c r="E15" i="102"/>
  <c r="D16" i="102"/>
  <c r="E21" i="102"/>
  <c r="F25" i="102"/>
  <c r="F26" i="102"/>
  <c r="F27" i="102"/>
  <c r="F28" i="102"/>
  <c r="H1" i="101"/>
  <c r="I1" i="101"/>
  <c r="J1" i="101" s="1"/>
  <c r="K1" i="101"/>
  <c r="L1" i="101"/>
  <c r="M1" i="101" s="1"/>
  <c r="N1" i="101" s="1"/>
  <c r="O1" i="101" s="1"/>
  <c r="P1" i="101" s="1"/>
  <c r="Q1" i="101" s="1"/>
  <c r="R1" i="101" s="1"/>
  <c r="S1" i="101" s="1"/>
  <c r="T1" i="101" s="1"/>
  <c r="U1" i="101" s="1"/>
  <c r="V1" i="101" s="1"/>
  <c r="W1" i="101" s="1"/>
  <c r="X1" i="101" s="1"/>
  <c r="Y1" i="101" s="1"/>
  <c r="Z1" i="101" s="1"/>
  <c r="AA1" i="101" s="1"/>
  <c r="AB1" i="101" s="1"/>
  <c r="AC1" i="101" s="1"/>
  <c r="AD1" i="101" s="1"/>
  <c r="AE1" i="101" s="1"/>
  <c r="AF1" i="101" s="1"/>
  <c r="AG1" i="101" s="1"/>
  <c r="AH1" i="101" s="1"/>
  <c r="AI1" i="101" s="1"/>
  <c r="AJ1" i="101" s="1"/>
  <c r="AK1" i="101" s="1"/>
  <c r="AL1" i="101" s="1"/>
  <c r="AM1" i="101" s="1"/>
  <c r="AN1" i="101" s="1"/>
  <c r="AO1" i="101" s="1"/>
  <c r="AP1" i="101" s="1"/>
  <c r="AQ1" i="101" s="1"/>
  <c r="AR1" i="101" s="1"/>
  <c r="AS1" i="101" s="1"/>
  <c r="AT1" i="101" s="1"/>
  <c r="AU1" i="101" s="1"/>
  <c r="AV1" i="101" s="1"/>
  <c r="AW1" i="101" s="1"/>
  <c r="AX1" i="101" s="1"/>
  <c r="AY1" i="101" s="1"/>
  <c r="AZ1" i="101" s="1"/>
  <c r="BA1" i="101" s="1"/>
  <c r="BB1" i="101" s="1"/>
  <c r="BC1" i="101" s="1"/>
  <c r="G2" i="101"/>
  <c r="H2" i="101"/>
  <c r="I2" i="101"/>
  <c r="J2" i="101"/>
  <c r="K2" i="101"/>
  <c r="L2" i="101"/>
  <c r="M2" i="101"/>
  <c r="N2" i="101"/>
  <c r="O2" i="101"/>
  <c r="P2" i="101"/>
  <c r="Q2" i="101"/>
  <c r="R2" i="101"/>
  <c r="S2" i="101"/>
  <c r="T2" i="101"/>
  <c r="U2" i="101"/>
  <c r="V2" i="101"/>
  <c r="W2" i="101"/>
  <c r="X2" i="101"/>
  <c r="Y2" i="101"/>
  <c r="Z2" i="101"/>
  <c r="AA2" i="101"/>
  <c r="AB2" i="101"/>
  <c r="AC2" i="101"/>
  <c r="AD2" i="101"/>
  <c r="AE2" i="101"/>
  <c r="AF2" i="101"/>
  <c r="AG2" i="101"/>
  <c r="AH2" i="101"/>
  <c r="AI2" i="101"/>
  <c r="AJ2" i="101"/>
  <c r="AK2" i="101"/>
  <c r="AL2" i="101"/>
  <c r="AM2" i="101"/>
  <c r="AN2" i="101"/>
  <c r="AO2" i="101"/>
  <c r="AP2" i="101"/>
  <c r="AQ2" i="101"/>
  <c r="AR2" i="101"/>
  <c r="AS2" i="101"/>
  <c r="AT2" i="101"/>
  <c r="AU2" i="101"/>
  <c r="AV2" i="101"/>
  <c r="AW2" i="101"/>
  <c r="AX2" i="101"/>
  <c r="AY2" i="101"/>
  <c r="AZ2" i="101"/>
  <c r="BA2" i="101"/>
  <c r="G3" i="101"/>
  <c r="H3" i="101"/>
  <c r="I3" i="101"/>
  <c r="J3" i="101"/>
  <c r="K3" i="101"/>
  <c r="L3" i="101"/>
  <c r="M3" i="101"/>
  <c r="N3" i="101"/>
  <c r="O3" i="101"/>
  <c r="P3" i="101"/>
  <c r="Q3" i="101"/>
  <c r="R3" i="101"/>
  <c r="S3" i="101"/>
  <c r="T3" i="101"/>
  <c r="U3" i="101"/>
  <c r="V3" i="101"/>
  <c r="W3" i="101"/>
  <c r="X3" i="101"/>
  <c r="Y3" i="101"/>
  <c r="Z3" i="101"/>
  <c r="AA3" i="101"/>
  <c r="AB3" i="101"/>
  <c r="AC3" i="101"/>
  <c r="AD3" i="101"/>
  <c r="AE3" i="101"/>
  <c r="AF3" i="101"/>
  <c r="AG3" i="101"/>
  <c r="AH3" i="101"/>
  <c r="AI3" i="101"/>
  <c r="AJ3" i="101"/>
  <c r="AK3" i="101"/>
  <c r="AL3" i="101"/>
  <c r="AM3" i="101"/>
  <c r="AN3" i="101"/>
  <c r="AO3" i="101"/>
  <c r="AP3" i="101"/>
  <c r="AQ3" i="101"/>
  <c r="AR3" i="101"/>
  <c r="AS3" i="101"/>
  <c r="AT3" i="101"/>
  <c r="AU3" i="101"/>
  <c r="AV3" i="101"/>
  <c r="AW3" i="101"/>
  <c r="AX3" i="101"/>
  <c r="AY3" i="101"/>
  <c r="AZ3" i="101"/>
  <c r="BA3" i="101"/>
  <c r="B4" i="101"/>
  <c r="G4" i="101"/>
  <c r="H4" i="101"/>
  <c r="I4" i="101"/>
  <c r="J4" i="101"/>
  <c r="K4" i="101"/>
  <c r="L4" i="101"/>
  <c r="M4" i="101"/>
  <c r="N4" i="101"/>
  <c r="O4" i="101"/>
  <c r="P4" i="101"/>
  <c r="Q4" i="101"/>
  <c r="R4" i="101"/>
  <c r="S4" i="101"/>
  <c r="T4" i="101"/>
  <c r="U4" i="101"/>
  <c r="V4" i="101"/>
  <c r="W4" i="101"/>
  <c r="X4" i="101"/>
  <c r="Y4" i="101"/>
  <c r="Z4" i="101"/>
  <c r="AA4" i="101"/>
  <c r="AB4" i="101"/>
  <c r="AC4" i="101"/>
  <c r="AD4" i="101"/>
  <c r="AE4" i="101"/>
  <c r="AF4" i="101"/>
  <c r="AG4" i="101"/>
  <c r="AH4" i="101"/>
  <c r="AI4" i="101"/>
  <c r="AJ4" i="101"/>
  <c r="AK4" i="101"/>
  <c r="AL4" i="101"/>
  <c r="AM4" i="101"/>
  <c r="AN4" i="101"/>
  <c r="AO4" i="101"/>
  <c r="AP4" i="101"/>
  <c r="AQ4" i="101"/>
  <c r="AR4" i="101"/>
  <c r="AS4" i="101"/>
  <c r="AT4" i="101"/>
  <c r="AU4" i="101"/>
  <c r="AV4" i="101"/>
  <c r="AW4" i="101"/>
  <c r="AX4" i="101"/>
  <c r="AY4" i="101"/>
  <c r="AZ4" i="101"/>
  <c r="BA4" i="101"/>
  <c r="G5" i="101"/>
  <c r="H5" i="101"/>
  <c r="I5" i="101"/>
  <c r="J5" i="101"/>
  <c r="K5" i="101"/>
  <c r="L5" i="101"/>
  <c r="M5" i="101"/>
  <c r="N5" i="101"/>
  <c r="O5" i="101"/>
  <c r="P5" i="101"/>
  <c r="Q5" i="101"/>
  <c r="R5" i="101"/>
  <c r="S5" i="101"/>
  <c r="T5" i="101"/>
  <c r="U5" i="101"/>
  <c r="V5" i="101"/>
  <c r="W5" i="101"/>
  <c r="X5" i="101"/>
  <c r="Y5" i="101"/>
  <c r="Z5" i="101"/>
  <c r="AA5" i="101"/>
  <c r="AB5" i="101"/>
  <c r="AC5" i="101"/>
  <c r="AD5" i="101"/>
  <c r="AE5" i="101"/>
  <c r="AF5" i="101"/>
  <c r="AG5" i="101"/>
  <c r="AH5" i="101"/>
  <c r="AI5" i="101"/>
  <c r="AJ5" i="101"/>
  <c r="AK5" i="101"/>
  <c r="AL5" i="101"/>
  <c r="AM5" i="101"/>
  <c r="AN5" i="101"/>
  <c r="AO5" i="101"/>
  <c r="AP5" i="101"/>
  <c r="AQ5" i="101"/>
  <c r="AR5" i="101"/>
  <c r="AS5" i="101"/>
  <c r="AT5" i="101"/>
  <c r="AU5" i="101"/>
  <c r="AV5" i="101"/>
  <c r="AW5" i="101"/>
  <c r="AX5" i="101"/>
  <c r="AY5" i="101"/>
  <c r="AZ5" i="101"/>
  <c r="BA5" i="101"/>
  <c r="G6" i="101"/>
  <c r="H6" i="101"/>
  <c r="I6" i="101"/>
  <c r="J6" i="101"/>
  <c r="K6" i="101"/>
  <c r="L6" i="101"/>
  <c r="M6" i="101"/>
  <c r="N6" i="101"/>
  <c r="O6" i="101"/>
  <c r="P6" i="101"/>
  <c r="Q6" i="101"/>
  <c r="R6" i="101"/>
  <c r="S6" i="101"/>
  <c r="T6" i="101"/>
  <c r="U6" i="101"/>
  <c r="V6" i="101"/>
  <c r="W6" i="101"/>
  <c r="X6" i="101"/>
  <c r="Y6" i="101"/>
  <c r="Z6" i="101"/>
  <c r="AA6" i="101"/>
  <c r="AB6" i="101"/>
  <c r="AC6" i="101"/>
  <c r="AD6" i="101"/>
  <c r="AE6" i="101"/>
  <c r="AF6" i="101"/>
  <c r="AG6" i="101"/>
  <c r="AH6" i="101"/>
  <c r="AI6" i="101"/>
  <c r="AJ6" i="101"/>
  <c r="AK6" i="101"/>
  <c r="AL6" i="101"/>
  <c r="AM6" i="101"/>
  <c r="AN6" i="101"/>
  <c r="AO6" i="101"/>
  <c r="AP6" i="101"/>
  <c r="AQ6" i="101"/>
  <c r="AR6" i="101"/>
  <c r="AS6" i="101"/>
  <c r="AT6" i="101"/>
  <c r="AU6" i="101"/>
  <c r="AV6" i="101"/>
  <c r="AW6" i="101"/>
  <c r="AX6" i="101"/>
  <c r="AY6" i="101"/>
  <c r="AZ6" i="101"/>
  <c r="BA6" i="101"/>
  <c r="G7" i="101"/>
  <c r="H7" i="101"/>
  <c r="I7" i="101"/>
  <c r="J7" i="101"/>
  <c r="K7" i="101"/>
  <c r="L7" i="101"/>
  <c r="M7" i="101"/>
  <c r="N7" i="101"/>
  <c r="O7" i="101"/>
  <c r="P7" i="101"/>
  <c r="Q7" i="101"/>
  <c r="R7" i="101"/>
  <c r="S7" i="101"/>
  <c r="T7" i="101"/>
  <c r="U7" i="101"/>
  <c r="V7" i="101"/>
  <c r="W7" i="101"/>
  <c r="X7" i="101"/>
  <c r="Y7" i="101"/>
  <c r="Z7" i="101"/>
  <c r="AA7" i="101"/>
  <c r="AB7" i="101"/>
  <c r="AC7" i="101"/>
  <c r="AD7" i="101"/>
  <c r="AE7" i="101"/>
  <c r="AF7" i="101"/>
  <c r="AG7" i="101"/>
  <c r="AH7" i="101"/>
  <c r="AI7" i="101"/>
  <c r="AJ7" i="101"/>
  <c r="AK7" i="101"/>
  <c r="AL7" i="101"/>
  <c r="AM7" i="101"/>
  <c r="AN7" i="101"/>
  <c r="AO7" i="101"/>
  <c r="AP7" i="101"/>
  <c r="AQ7" i="101"/>
  <c r="AR7" i="101"/>
  <c r="AS7" i="101"/>
  <c r="AT7" i="101"/>
  <c r="AU7" i="101"/>
  <c r="AV7" i="101"/>
  <c r="AW7" i="101"/>
  <c r="AX7" i="101"/>
  <c r="AY7" i="101"/>
  <c r="AZ7" i="101"/>
  <c r="BA7" i="101"/>
  <c r="G8" i="101"/>
  <c r="H8" i="101"/>
  <c r="I8" i="101"/>
  <c r="J8" i="101"/>
  <c r="K8" i="101"/>
  <c r="L8" i="101"/>
  <c r="M8" i="101"/>
  <c r="N8" i="101"/>
  <c r="O8" i="101"/>
  <c r="P8" i="101"/>
  <c r="Q8" i="101"/>
  <c r="R8" i="101"/>
  <c r="S8" i="101"/>
  <c r="T8" i="101"/>
  <c r="U8" i="101"/>
  <c r="V8" i="101"/>
  <c r="W8" i="101"/>
  <c r="X8" i="101"/>
  <c r="Y8" i="101"/>
  <c r="Z8" i="101"/>
  <c r="AA8" i="101"/>
  <c r="AB8" i="101"/>
  <c r="AC8" i="101"/>
  <c r="AD8" i="101"/>
  <c r="AE8" i="101"/>
  <c r="AF8" i="101"/>
  <c r="AG8" i="101"/>
  <c r="AH8" i="101"/>
  <c r="AI8" i="101"/>
  <c r="AJ8" i="101"/>
  <c r="AK8" i="101"/>
  <c r="AL8" i="101"/>
  <c r="AM8" i="101"/>
  <c r="AN8" i="101"/>
  <c r="AO8" i="101"/>
  <c r="AP8" i="101"/>
  <c r="AQ8" i="101"/>
  <c r="AR8" i="101"/>
  <c r="AS8" i="101"/>
  <c r="AT8" i="101"/>
  <c r="AU8" i="101"/>
  <c r="AV8" i="101"/>
  <c r="AW8" i="101"/>
  <c r="AX8" i="101"/>
  <c r="AY8" i="101"/>
  <c r="AZ8" i="101"/>
  <c r="BA8" i="101"/>
  <c r="H1" i="100"/>
  <c r="I1" i="100"/>
  <c r="J1" i="100"/>
  <c r="K1" i="100"/>
  <c r="L1" i="100"/>
  <c r="M1" i="100"/>
  <c r="N1" i="100" s="1"/>
  <c r="O1" i="100"/>
  <c r="P1" i="100" s="1"/>
  <c r="Q1" i="100" s="1"/>
  <c r="R1" i="100" s="1"/>
  <c r="S1" i="100" s="1"/>
  <c r="T1" i="100" s="1"/>
  <c r="U1" i="100" s="1"/>
  <c r="V1" i="100" s="1"/>
  <c r="W1" i="100" s="1"/>
  <c r="X1" i="100" s="1"/>
  <c r="Y1" i="100" s="1"/>
  <c r="Z1" i="100" s="1"/>
  <c r="AA1" i="100" s="1"/>
  <c r="AB1" i="100" s="1"/>
  <c r="AC1" i="100" s="1"/>
  <c r="AD1" i="100" s="1"/>
  <c r="AE1" i="100" s="1"/>
  <c r="AF1" i="100" s="1"/>
  <c r="AG1" i="100" s="1"/>
  <c r="AH1" i="100" s="1"/>
  <c r="AI1" i="100" s="1"/>
  <c r="AJ1" i="100" s="1"/>
  <c r="AK1" i="100" s="1"/>
  <c r="AL1" i="100" s="1"/>
  <c r="AM1" i="100" s="1"/>
  <c r="AN1" i="100" s="1"/>
  <c r="AO1" i="100" s="1"/>
  <c r="AP1" i="100" s="1"/>
  <c r="AQ1" i="100" s="1"/>
  <c r="AR1" i="100" s="1"/>
  <c r="AS1" i="100" s="1"/>
  <c r="AT1" i="100" s="1"/>
  <c r="AU1" i="100" s="1"/>
  <c r="AV1" i="100" s="1"/>
  <c r="AW1" i="100" s="1"/>
  <c r="AX1" i="100" s="1"/>
  <c r="AY1" i="100" s="1"/>
  <c r="AZ1" i="100" s="1"/>
  <c r="BA1" i="100" s="1"/>
  <c r="BB1" i="100" s="1"/>
  <c r="BC1" i="100" s="1"/>
  <c r="BD1" i="100" s="1"/>
  <c r="BE1" i="100" s="1"/>
  <c r="BF1" i="100" s="1"/>
  <c r="BG1" i="100" s="1"/>
  <c r="BH1" i="100" s="1"/>
  <c r="BI1" i="100" s="1"/>
  <c r="BJ1" i="100" s="1"/>
  <c r="BK1" i="100" s="1"/>
  <c r="BL1" i="100" s="1"/>
  <c r="AM2" i="100"/>
  <c r="AN2" i="100"/>
  <c r="AO2" i="100"/>
  <c r="AP2" i="100"/>
  <c r="AQ2" i="100"/>
  <c r="AR2" i="100"/>
  <c r="AS2" i="100"/>
  <c r="AT2" i="100"/>
  <c r="AU2" i="100"/>
  <c r="AV2" i="100"/>
  <c r="AW2" i="100"/>
  <c r="AX2" i="100"/>
  <c r="AY2" i="100"/>
  <c r="AZ2" i="100"/>
  <c r="BA2" i="100"/>
  <c r="BB2" i="100"/>
  <c r="BC2" i="100"/>
  <c r="BD2" i="100"/>
  <c r="BE2" i="100"/>
  <c r="BF2" i="100"/>
  <c r="BG2" i="100"/>
  <c r="BH2" i="100"/>
  <c r="BI2" i="100"/>
  <c r="BJ2" i="100"/>
  <c r="BK2" i="100"/>
  <c r="BL2" i="100"/>
  <c r="AO3" i="100"/>
  <c r="AP3" i="100"/>
  <c r="AQ3" i="100"/>
  <c r="AR3" i="100"/>
  <c r="AS3" i="100"/>
  <c r="AT3" i="100"/>
  <c r="AU3" i="100"/>
  <c r="AV3" i="100"/>
  <c r="AW3" i="100"/>
  <c r="AX3" i="100"/>
  <c r="AY3" i="100"/>
  <c r="AZ3" i="100"/>
  <c r="BA3" i="100"/>
  <c r="BB3" i="100"/>
  <c r="BC3" i="100"/>
  <c r="BD3" i="100"/>
  <c r="BE3" i="100"/>
  <c r="BF3" i="100"/>
  <c r="BG3" i="100"/>
  <c r="BH3" i="100"/>
  <c r="BI3" i="100"/>
  <c r="BJ3" i="100"/>
  <c r="BK3" i="100"/>
  <c r="BL3" i="100"/>
  <c r="B4" i="100"/>
  <c r="AO4" i="100"/>
  <c r="AP4" i="100"/>
  <c r="AQ4" i="100"/>
  <c r="AR4" i="100"/>
  <c r="AS4" i="100"/>
  <c r="AT4" i="100"/>
  <c r="AU4" i="100"/>
  <c r="AV4" i="100"/>
  <c r="AW4" i="100"/>
  <c r="AX4" i="100"/>
  <c r="AY4" i="100"/>
  <c r="AZ4" i="100"/>
  <c r="BA4" i="100"/>
  <c r="BB4" i="100"/>
  <c r="BC4" i="100"/>
  <c r="BD4" i="100"/>
  <c r="BE4" i="100"/>
  <c r="BF4" i="100"/>
  <c r="BG4" i="100"/>
  <c r="BH4" i="100"/>
  <c r="BI4" i="100"/>
  <c r="BJ4" i="100"/>
  <c r="BK4" i="100"/>
  <c r="BL4" i="100"/>
  <c r="G5" i="100"/>
  <c r="H5" i="100"/>
  <c r="I5" i="100"/>
  <c r="J5" i="100"/>
  <c r="K5" i="100"/>
  <c r="L5" i="100"/>
  <c r="M5" i="100"/>
  <c r="N5" i="100"/>
  <c r="O5" i="100"/>
  <c r="P5" i="100"/>
  <c r="Q5" i="100"/>
  <c r="R5" i="100"/>
  <c r="S5" i="100"/>
  <c r="T5" i="100"/>
  <c r="U5" i="100"/>
  <c r="V5" i="100"/>
  <c r="W5" i="100"/>
  <c r="X5" i="100"/>
  <c r="Y5" i="100"/>
  <c r="Z5" i="100"/>
  <c r="AA5" i="100"/>
  <c r="AB5" i="100"/>
  <c r="AC5" i="100"/>
  <c r="AD5" i="100"/>
  <c r="AE5" i="100"/>
  <c r="AF5" i="100"/>
  <c r="AG5" i="100"/>
  <c r="AH5" i="100"/>
  <c r="AI5" i="100"/>
  <c r="AJ5" i="100"/>
  <c r="AK5" i="100"/>
  <c r="AL5" i="100"/>
  <c r="AM5" i="100"/>
  <c r="AN5" i="100"/>
  <c r="AO5" i="100"/>
  <c r="AP5" i="100"/>
  <c r="AQ5" i="100"/>
  <c r="AR5" i="100"/>
  <c r="AS5" i="100"/>
  <c r="AT5" i="100"/>
  <c r="AU5" i="100"/>
  <c r="AV5" i="100"/>
  <c r="AW5" i="100"/>
  <c r="AX5" i="100"/>
  <c r="AY5" i="100"/>
  <c r="AZ5" i="100"/>
  <c r="BA5" i="100"/>
  <c r="BB5" i="100"/>
  <c r="BC5" i="100"/>
  <c r="BD5" i="100"/>
  <c r="BE5" i="100"/>
  <c r="BF5" i="100"/>
  <c r="BG5" i="100"/>
  <c r="BH5" i="100"/>
  <c r="BI5" i="100"/>
  <c r="BJ5" i="100"/>
  <c r="BK5" i="100"/>
  <c r="BL5" i="100"/>
  <c r="G6" i="100"/>
  <c r="H6" i="100"/>
  <c r="I6" i="100"/>
  <c r="J6" i="100"/>
  <c r="K6" i="100"/>
  <c r="L6" i="100"/>
  <c r="M6" i="100"/>
  <c r="N6" i="100"/>
  <c r="O6" i="100"/>
  <c r="P6" i="100"/>
  <c r="Q6" i="100"/>
  <c r="R6" i="100"/>
  <c r="S6" i="100"/>
  <c r="T6" i="100"/>
  <c r="U6" i="100"/>
  <c r="V6" i="100"/>
  <c r="W6" i="100"/>
  <c r="X6" i="100"/>
  <c r="Y6" i="100"/>
  <c r="Z6" i="100"/>
  <c r="AA6" i="100"/>
  <c r="AB6" i="100"/>
  <c r="AC6" i="100"/>
  <c r="AD6" i="100"/>
  <c r="AE6" i="100"/>
  <c r="AF6" i="100"/>
  <c r="AG6" i="100"/>
  <c r="AH6" i="100"/>
  <c r="AI6" i="100"/>
  <c r="AJ6" i="100"/>
  <c r="AK6" i="100"/>
  <c r="AL6" i="100"/>
  <c r="AM6" i="100"/>
  <c r="AN6" i="100"/>
  <c r="AO6" i="100"/>
  <c r="AP6" i="100"/>
  <c r="AQ6" i="100"/>
  <c r="AR6" i="100"/>
  <c r="AS6" i="100"/>
  <c r="AT6" i="100"/>
  <c r="AU6" i="100"/>
  <c r="AV6" i="100"/>
  <c r="AW6" i="100"/>
  <c r="AX6" i="100"/>
  <c r="AY6" i="100"/>
  <c r="AZ6" i="100"/>
  <c r="BA6" i="100"/>
  <c r="BB6" i="100"/>
  <c r="BC6" i="100"/>
  <c r="BD6" i="100"/>
  <c r="BE6" i="100"/>
  <c r="BF6" i="100"/>
  <c r="BG6" i="100"/>
  <c r="BH6" i="100"/>
  <c r="BI6" i="100"/>
  <c r="BJ6" i="100"/>
  <c r="BK6" i="100"/>
  <c r="BL6" i="100"/>
  <c r="G7" i="100"/>
  <c r="H7" i="100"/>
  <c r="I7" i="100"/>
  <c r="J7" i="100"/>
  <c r="K7" i="100"/>
  <c r="L7" i="100"/>
  <c r="M7" i="100"/>
  <c r="N7" i="100"/>
  <c r="O7" i="100"/>
  <c r="P7" i="100"/>
  <c r="Q7" i="100"/>
  <c r="R7" i="100"/>
  <c r="S7" i="100"/>
  <c r="T7" i="100"/>
  <c r="U7" i="100"/>
  <c r="V7" i="100"/>
  <c r="W7" i="100"/>
  <c r="X7" i="100"/>
  <c r="Y7" i="100"/>
  <c r="Z7" i="100"/>
  <c r="AA7" i="100"/>
  <c r="AB7" i="100"/>
  <c r="AC7" i="100"/>
  <c r="AD7" i="100"/>
  <c r="AE7" i="100"/>
  <c r="AF7" i="100"/>
  <c r="AG7" i="100"/>
  <c r="AH7" i="100"/>
  <c r="AI7" i="100"/>
  <c r="AJ7" i="100"/>
  <c r="AK7" i="100"/>
  <c r="AL7" i="100"/>
  <c r="AM7" i="100"/>
  <c r="AN7" i="100"/>
  <c r="AO7" i="100"/>
  <c r="AP7" i="100"/>
  <c r="AQ7" i="100"/>
  <c r="AR7" i="100"/>
  <c r="AS7" i="100"/>
  <c r="AT7" i="100"/>
  <c r="AU7" i="100"/>
  <c r="AV7" i="100"/>
  <c r="AW7" i="100"/>
  <c r="AX7" i="100"/>
  <c r="AY7" i="100"/>
  <c r="AZ7" i="100"/>
  <c r="BA7" i="100"/>
  <c r="BB7" i="100"/>
  <c r="BC7" i="100"/>
  <c r="BD7" i="100"/>
  <c r="BE7" i="100"/>
  <c r="BF7" i="100"/>
  <c r="BG7" i="100"/>
  <c r="BH7" i="100"/>
  <c r="BI7" i="100"/>
  <c r="BJ7" i="100"/>
  <c r="BK7" i="100"/>
  <c r="BL7" i="100"/>
  <c r="G8" i="100"/>
  <c r="H8" i="100"/>
  <c r="I8" i="100"/>
  <c r="J8" i="100"/>
  <c r="K8" i="100"/>
  <c r="L8" i="100"/>
  <c r="M8" i="100"/>
  <c r="N8" i="100"/>
  <c r="O8" i="100"/>
  <c r="P8" i="100"/>
  <c r="Q8" i="100"/>
  <c r="R8" i="100"/>
  <c r="S8" i="100"/>
  <c r="T8" i="100"/>
  <c r="U8" i="100"/>
  <c r="V8" i="100"/>
  <c r="W8" i="100"/>
  <c r="X8" i="100"/>
  <c r="Y8" i="100"/>
  <c r="Z8" i="100"/>
  <c r="AA8" i="100"/>
  <c r="AB8" i="100"/>
  <c r="AC8" i="100"/>
  <c r="AD8" i="100"/>
  <c r="AE8" i="100"/>
  <c r="AF8" i="100"/>
  <c r="AG8" i="100"/>
  <c r="AH8" i="100"/>
  <c r="AI8" i="100"/>
  <c r="AJ8" i="100"/>
  <c r="AK8" i="100"/>
  <c r="AL8" i="100"/>
  <c r="AM8" i="100"/>
  <c r="AN8" i="100"/>
  <c r="AO8" i="100"/>
  <c r="AP8" i="100"/>
  <c r="AQ8" i="100"/>
  <c r="AR8" i="100"/>
  <c r="AS8" i="100"/>
  <c r="AT8" i="100"/>
  <c r="AU8" i="100"/>
  <c r="AV8" i="100"/>
  <c r="AW8" i="100"/>
  <c r="AX8" i="100"/>
  <c r="AY8" i="100"/>
  <c r="AZ8" i="100"/>
  <c r="BA8" i="100"/>
  <c r="BB8" i="100"/>
  <c r="BC8" i="100"/>
  <c r="BD8" i="100"/>
  <c r="BE8" i="100"/>
  <c r="BF8" i="100"/>
  <c r="BG8" i="100"/>
  <c r="BH8" i="100"/>
  <c r="BI8" i="100"/>
  <c r="BJ8" i="100"/>
  <c r="BK8" i="100"/>
  <c r="BL8" i="100"/>
  <c r="B4" i="99"/>
  <c r="B4" i="98"/>
  <c r="B4" i="97"/>
  <c r="B4" i="96"/>
  <c r="AS10" i="95"/>
  <c r="AR10" i="95" s="1"/>
  <c r="BV10" i="95"/>
  <c r="BW10" i="95"/>
  <c r="BY10" i="95"/>
  <c r="BX10" i="95" s="1"/>
  <c r="CA10" i="95"/>
  <c r="BZ10" i="95" s="1"/>
  <c r="CB10" i="95"/>
  <c r="CC10" i="95"/>
  <c r="CE10" i="95"/>
  <c r="A14" i="95"/>
  <c r="G2" i="94"/>
  <c r="G3" i="94"/>
  <c r="G4" i="94"/>
  <c r="G5" i="94"/>
  <c r="G6" i="94"/>
  <c r="G7" i="94"/>
  <c r="G8" i="94"/>
  <c r="G9" i="94"/>
  <c r="G10" i="94"/>
  <c r="G11" i="94"/>
  <c r="G12" i="94"/>
  <c r="G13" i="94"/>
  <c r="G14" i="94"/>
  <c r="G15" i="94"/>
  <c r="G16" i="94"/>
  <c r="G17" i="94"/>
  <c r="G18" i="94"/>
  <c r="G19" i="94"/>
  <c r="G20" i="94"/>
  <c r="G21" i="94"/>
  <c r="G22" i="94"/>
  <c r="G23" i="94"/>
  <c r="G24" i="94"/>
  <c r="G25" i="94"/>
  <c r="G26" i="94"/>
  <c r="G27" i="94"/>
  <c r="G28" i="94"/>
  <c r="G29" i="94"/>
  <c r="G30" i="94"/>
  <c r="G31" i="94"/>
  <c r="G32" i="94"/>
  <c r="G33" i="94"/>
  <c r="G34" i="94"/>
  <c r="G35" i="94"/>
  <c r="G36" i="94"/>
  <c r="G37" i="94"/>
  <c r="G38" i="94"/>
  <c r="G39" i="94"/>
  <c r="G40" i="94"/>
  <c r="G41" i="94"/>
  <c r="G42" i="94"/>
  <c r="G43" i="94"/>
  <c r="G44" i="94"/>
  <c r="G45" i="94"/>
  <c r="G46" i="94"/>
  <c r="G47" i="94"/>
  <c r="G48" i="94"/>
  <c r="G49" i="94"/>
  <c r="G50" i="94"/>
  <c r="G51" i="94"/>
  <c r="G52" i="94"/>
  <c r="G53" i="94"/>
  <c r="G54" i="94"/>
  <c r="G55" i="94"/>
  <c r="G56" i="94"/>
  <c r="G57" i="94"/>
  <c r="G58" i="94"/>
  <c r="G59" i="94"/>
  <c r="G60" i="94"/>
  <c r="G61" i="94"/>
  <c r="G62" i="94"/>
  <c r="G63" i="94"/>
  <c r="G64" i="94"/>
  <c r="G65" i="94"/>
  <c r="G66" i="94"/>
  <c r="G67" i="94"/>
  <c r="G68" i="94"/>
  <c r="G69" i="94"/>
  <c r="G70" i="94"/>
  <c r="G71" i="94"/>
  <c r="G72" i="94"/>
  <c r="G73" i="94"/>
  <c r="G74" i="94"/>
  <c r="G75" i="94"/>
  <c r="G76" i="94"/>
  <c r="G77" i="94"/>
  <c r="G78" i="94"/>
  <c r="G79" i="94"/>
  <c r="G80" i="94"/>
  <c r="G81" i="94"/>
  <c r="G82" i="94"/>
  <c r="G83" i="94"/>
  <c r="G84" i="94"/>
  <c r="G85" i="94"/>
  <c r="G86" i="94"/>
  <c r="G87" i="94"/>
  <c r="G88" i="94"/>
  <c r="G89" i="94"/>
  <c r="G90" i="94"/>
  <c r="G91" i="94"/>
  <c r="G92" i="94"/>
  <c r="G93" i="94"/>
  <c r="G94" i="94"/>
  <c r="G95" i="94"/>
  <c r="G96" i="94"/>
  <c r="G97" i="94"/>
  <c r="G98" i="94"/>
  <c r="G99" i="94"/>
  <c r="G100" i="94"/>
  <c r="G101" i="94"/>
  <c r="G102" i="94"/>
  <c r="G103" i="94"/>
  <c r="G104" i="94"/>
  <c r="G105" i="94"/>
  <c r="G106" i="94"/>
  <c r="G107" i="94"/>
  <c r="G108" i="94"/>
  <c r="G109" i="94"/>
  <c r="G110" i="94"/>
  <c r="G111" i="94"/>
  <c r="G112" i="94"/>
  <c r="G113" i="94"/>
  <c r="G114" i="94"/>
  <c r="G115" i="94"/>
  <c r="G116" i="94"/>
  <c r="G117" i="94"/>
  <c r="G118" i="94"/>
  <c r="G119" i="94"/>
  <c r="G120" i="94"/>
  <c r="G121" i="94"/>
  <c r="G122" i="94"/>
  <c r="G123" i="94"/>
  <c r="G124" i="94"/>
  <c r="G125" i="94"/>
  <c r="G126" i="94"/>
  <c r="G127" i="94"/>
  <c r="G128" i="94"/>
  <c r="G129" i="94"/>
  <c r="G130" i="94"/>
  <c r="G131" i="94"/>
  <c r="G132" i="94"/>
  <c r="G133" i="94"/>
  <c r="G134" i="94"/>
  <c r="G135" i="94"/>
  <c r="G136" i="94"/>
  <c r="G137" i="94"/>
  <c r="G138" i="94"/>
  <c r="G139" i="94"/>
  <c r="G140" i="94"/>
  <c r="G141" i="94"/>
  <c r="G142" i="94"/>
  <c r="G143" i="94"/>
  <c r="G144" i="94"/>
  <c r="G145" i="94"/>
  <c r="G146" i="94"/>
  <c r="G147" i="94"/>
  <c r="G148" i="94"/>
  <c r="G149" i="94"/>
  <c r="G150" i="94"/>
  <c r="G151" i="94"/>
  <c r="G152" i="94"/>
  <c r="G153" i="94"/>
  <c r="G154" i="94"/>
  <c r="G155" i="94"/>
  <c r="G156" i="94"/>
  <c r="G157" i="94"/>
  <c r="G158" i="94"/>
  <c r="G159" i="94"/>
  <c r="G160" i="94"/>
  <c r="G161" i="94"/>
  <c r="G162" i="94"/>
  <c r="G163" i="94"/>
  <c r="G164" i="94"/>
  <c r="G165" i="94"/>
  <c r="G166" i="94"/>
  <c r="G167" i="94"/>
  <c r="G168" i="94"/>
  <c r="G169" i="94"/>
  <c r="G170" i="94"/>
  <c r="G171" i="94"/>
  <c r="G172" i="94"/>
  <c r="G173" i="94"/>
  <c r="G174" i="94"/>
  <c r="G175" i="94"/>
  <c r="G176" i="94"/>
  <c r="G177" i="94"/>
  <c r="G178" i="94"/>
  <c r="G179" i="94"/>
  <c r="G180" i="94"/>
  <c r="G181" i="94"/>
  <c r="G182" i="94"/>
  <c r="G183" i="94"/>
  <c r="G184" i="94"/>
  <c r="G185" i="94"/>
  <c r="G186" i="94"/>
  <c r="G187" i="94"/>
  <c r="G188" i="94"/>
  <c r="G189" i="94"/>
  <c r="G190" i="94"/>
  <c r="G191" i="94"/>
  <c r="G192" i="94"/>
  <c r="G193" i="94"/>
  <c r="G194" i="94"/>
  <c r="G195" i="94"/>
  <c r="G196" i="94"/>
  <c r="G197" i="94"/>
  <c r="G198" i="94"/>
  <c r="G199" i="94"/>
  <c r="G200" i="94"/>
  <c r="G201" i="94"/>
  <c r="G202" i="94"/>
  <c r="G203" i="94"/>
  <c r="G204" i="94"/>
  <c r="G205" i="94"/>
  <c r="G206" i="94"/>
  <c r="G207" i="94"/>
  <c r="G208" i="94"/>
  <c r="G209" i="94"/>
  <c r="G210" i="94"/>
  <c r="G211" i="94"/>
  <c r="G212" i="94"/>
  <c r="G213" i="94"/>
  <c r="G214" i="94"/>
  <c r="G215" i="94"/>
  <c r="G216" i="94"/>
  <c r="G217" i="94"/>
  <c r="G218" i="94"/>
  <c r="G219" i="94"/>
  <c r="G220" i="94"/>
  <c r="G221" i="94"/>
  <c r="G222" i="94"/>
  <c r="G223" i="94"/>
  <c r="G224" i="94"/>
  <c r="G225" i="94"/>
  <c r="G226" i="94"/>
  <c r="G227" i="94"/>
  <c r="G228" i="94"/>
  <c r="G229" i="94"/>
  <c r="G230" i="94"/>
  <c r="G231" i="94"/>
  <c r="G232" i="94"/>
  <c r="G233" i="94"/>
  <c r="G234" i="94"/>
  <c r="G235" i="94"/>
  <c r="G236" i="94"/>
  <c r="G237" i="94"/>
  <c r="G238" i="94"/>
  <c r="G239" i="94"/>
  <c r="G240" i="94"/>
  <c r="G241" i="94"/>
  <c r="G242" i="94"/>
  <c r="G243" i="94"/>
  <c r="G244" i="94"/>
  <c r="G245" i="94"/>
  <c r="G246" i="94"/>
  <c r="G247" i="94"/>
  <c r="G248" i="94"/>
  <c r="G249" i="94"/>
  <c r="G250" i="94"/>
  <c r="G251" i="94"/>
  <c r="G252" i="94"/>
  <c r="G253" i="94"/>
  <c r="G254" i="94"/>
  <c r="G255" i="94"/>
  <c r="G256" i="94"/>
  <c r="G257" i="94"/>
  <c r="G258" i="94"/>
  <c r="G259" i="94"/>
  <c r="G260" i="94"/>
  <c r="G261" i="94"/>
  <c r="G262" i="94"/>
  <c r="G263" i="94"/>
  <c r="G264" i="94"/>
  <c r="G265" i="94"/>
  <c r="G266" i="94"/>
  <c r="G267" i="94"/>
  <c r="G268" i="94"/>
  <c r="G269" i="94"/>
  <c r="G270" i="94"/>
  <c r="G271" i="94"/>
  <c r="G272" i="94"/>
  <c r="G273" i="94"/>
  <c r="G274" i="94"/>
  <c r="G275" i="94"/>
  <c r="G276" i="94"/>
  <c r="G277" i="94"/>
  <c r="G278" i="94"/>
  <c r="G279" i="94"/>
  <c r="G280" i="94"/>
  <c r="G281" i="94"/>
  <c r="G282" i="94"/>
  <c r="G283" i="94"/>
  <c r="G284" i="94"/>
  <c r="G285" i="94"/>
  <c r="G286" i="94"/>
  <c r="G287" i="94"/>
  <c r="G288" i="94"/>
  <c r="G289" i="94"/>
  <c r="G290" i="94"/>
  <c r="G291" i="94"/>
  <c r="G292" i="94"/>
  <c r="G293" i="94"/>
  <c r="G294" i="94"/>
  <c r="G295" i="94"/>
  <c r="G296" i="94"/>
  <c r="G297" i="94"/>
  <c r="G298" i="94"/>
  <c r="G299" i="94"/>
  <c r="G300" i="94"/>
  <c r="G301" i="94"/>
  <c r="G302" i="94"/>
  <c r="G303" i="94"/>
  <c r="G304" i="94"/>
  <c r="G305" i="94"/>
  <c r="G306" i="94"/>
  <c r="G307" i="94"/>
  <c r="G308" i="94"/>
  <c r="G309" i="94"/>
  <c r="G310" i="94"/>
  <c r="G311" i="94"/>
  <c r="G312" i="94"/>
  <c r="G313" i="94"/>
  <c r="G314" i="94"/>
  <c r="G315" i="94"/>
  <c r="G316" i="94"/>
  <c r="G317" i="94"/>
  <c r="G318" i="94"/>
  <c r="G319" i="94"/>
  <c r="G320" i="94"/>
  <c r="G321" i="94"/>
  <c r="G322" i="94"/>
  <c r="G323" i="94"/>
  <c r="G324" i="94"/>
  <c r="G325" i="94"/>
  <c r="G326" i="94"/>
  <c r="G327" i="94"/>
  <c r="G328" i="94"/>
  <c r="G329" i="94"/>
  <c r="G330" i="94"/>
  <c r="G331" i="94"/>
  <c r="G332" i="94"/>
  <c r="G333" i="94"/>
  <c r="G334" i="94"/>
  <c r="G335" i="94"/>
  <c r="G336" i="94"/>
  <c r="G337" i="94"/>
  <c r="G338" i="94"/>
  <c r="G339" i="94"/>
  <c r="G340" i="94"/>
  <c r="G341" i="94"/>
  <c r="G342" i="94"/>
  <c r="G343" i="94"/>
  <c r="G344" i="94"/>
  <c r="G345" i="94"/>
  <c r="G346" i="94"/>
  <c r="G347" i="94"/>
  <c r="G348" i="94"/>
  <c r="G349" i="94"/>
  <c r="G350" i="94"/>
  <c r="G351" i="94"/>
  <c r="G352" i="94"/>
  <c r="G353" i="94"/>
  <c r="G354" i="94"/>
  <c r="G355" i="94"/>
  <c r="G356" i="94"/>
  <c r="G357" i="94"/>
  <c r="G358" i="94"/>
  <c r="G359" i="94"/>
  <c r="G360" i="94"/>
  <c r="G361" i="94"/>
  <c r="G362" i="94"/>
  <c r="G363" i="94"/>
  <c r="G364" i="94"/>
  <c r="G365" i="94"/>
  <c r="G366" i="94"/>
  <c r="G367" i="94"/>
  <c r="G368" i="94"/>
  <c r="G369" i="94"/>
  <c r="G370" i="94"/>
  <c r="G371" i="94"/>
  <c r="G372" i="94"/>
  <c r="G373" i="94"/>
  <c r="G374" i="94"/>
  <c r="G375" i="94"/>
  <c r="G376" i="94"/>
  <c r="G377" i="94"/>
  <c r="G378" i="94"/>
  <c r="G379" i="94"/>
  <c r="G380" i="94"/>
  <c r="G381" i="94"/>
  <c r="G382" i="94"/>
  <c r="G383" i="94"/>
  <c r="G384" i="94"/>
  <c r="G385" i="94"/>
  <c r="G386" i="94"/>
  <c r="G387" i="94"/>
  <c r="G388" i="94"/>
  <c r="G389" i="94"/>
  <c r="G390" i="94"/>
  <c r="G391" i="94"/>
  <c r="G392" i="94"/>
  <c r="G393" i="94"/>
  <c r="G394" i="94"/>
  <c r="G395" i="94"/>
  <c r="G396" i="94"/>
  <c r="G397" i="94"/>
  <c r="G398" i="94"/>
  <c r="G399" i="94"/>
  <c r="G400" i="94"/>
  <c r="G401" i="94"/>
  <c r="G402" i="94"/>
  <c r="G403" i="94"/>
  <c r="G404" i="94"/>
  <c r="G405" i="94"/>
  <c r="G406" i="94"/>
  <c r="G407" i="94"/>
  <c r="G408" i="94"/>
  <c r="G409" i="94"/>
  <c r="G410" i="94"/>
  <c r="G411" i="94"/>
  <c r="G412" i="94"/>
  <c r="G413" i="94"/>
  <c r="G414" i="94"/>
  <c r="G415" i="94"/>
  <c r="G416" i="94"/>
  <c r="G417" i="94"/>
  <c r="G418" i="94"/>
  <c r="G419" i="94"/>
  <c r="G420" i="94"/>
  <c r="G421" i="94"/>
  <c r="G422" i="94"/>
  <c r="G423" i="94"/>
  <c r="G424" i="94"/>
  <c r="G425" i="94"/>
  <c r="G426" i="94"/>
  <c r="G427" i="94"/>
  <c r="G428" i="94"/>
  <c r="G429" i="94"/>
  <c r="G430" i="94"/>
  <c r="G431" i="94"/>
  <c r="G432" i="94"/>
  <c r="G433" i="94"/>
  <c r="G434" i="94"/>
  <c r="G435" i="94"/>
  <c r="G436" i="94"/>
  <c r="G437" i="94"/>
  <c r="G438" i="94"/>
  <c r="G439" i="94"/>
  <c r="G440" i="94"/>
  <c r="G441" i="94"/>
  <c r="G442" i="94"/>
  <c r="G443" i="94"/>
  <c r="G444" i="94"/>
  <c r="G445" i="94"/>
  <c r="G446" i="94"/>
  <c r="G447" i="94"/>
  <c r="G448" i="94"/>
  <c r="G449" i="94"/>
  <c r="G450" i="94"/>
  <c r="G451" i="94"/>
  <c r="G452" i="94"/>
  <c r="G453" i="94"/>
  <c r="G454" i="94"/>
  <c r="G455" i="94"/>
  <c r="G456" i="94"/>
  <c r="G457" i="94"/>
  <c r="G458" i="94"/>
  <c r="G459" i="94"/>
  <c r="G460" i="94"/>
  <c r="G461" i="94"/>
  <c r="G462" i="94"/>
  <c r="G463" i="94"/>
  <c r="G464" i="94"/>
  <c r="G465" i="94"/>
  <c r="G466" i="94"/>
  <c r="G467" i="94"/>
  <c r="G468" i="94"/>
  <c r="G469" i="94"/>
  <c r="G470" i="94"/>
  <c r="G471" i="94"/>
  <c r="G472" i="94"/>
  <c r="G473" i="94"/>
  <c r="G474" i="94"/>
  <c r="G475" i="94"/>
  <c r="G476" i="94"/>
  <c r="G477" i="94"/>
  <c r="G478" i="94"/>
  <c r="G479" i="94"/>
  <c r="G480" i="94"/>
  <c r="G481" i="94"/>
  <c r="G482" i="94"/>
  <c r="G483" i="94"/>
  <c r="G484" i="94"/>
  <c r="G485" i="94"/>
  <c r="G486" i="94"/>
  <c r="G487" i="94"/>
  <c r="G488" i="94"/>
  <c r="G489" i="94"/>
  <c r="G490" i="94"/>
  <c r="G491" i="94"/>
  <c r="G492" i="94"/>
  <c r="G493" i="94"/>
  <c r="G494" i="94"/>
  <c r="G495" i="94"/>
  <c r="G496" i="94"/>
  <c r="G497" i="94"/>
  <c r="G498" i="94"/>
  <c r="G499" i="94"/>
  <c r="G500" i="94"/>
  <c r="G501" i="94"/>
  <c r="G502" i="94"/>
  <c r="G503" i="94"/>
  <c r="G504" i="94"/>
  <c r="G505" i="94"/>
  <c r="G506" i="94"/>
  <c r="G507" i="94"/>
  <c r="G508" i="94"/>
  <c r="G509" i="94"/>
  <c r="G510" i="94"/>
  <c r="G511" i="94"/>
  <c r="G512" i="94"/>
  <c r="G513" i="94"/>
  <c r="G514" i="94"/>
  <c r="G515" i="94"/>
  <c r="G516" i="94"/>
  <c r="G517" i="94"/>
  <c r="G518" i="94"/>
  <c r="G519" i="94"/>
  <c r="G520" i="94"/>
  <c r="G521" i="94"/>
  <c r="G522" i="94"/>
  <c r="G523" i="94"/>
  <c r="G524" i="94"/>
  <c r="G525" i="94"/>
  <c r="G526" i="94"/>
  <c r="G527" i="94"/>
  <c r="G528" i="94"/>
  <c r="G529" i="94"/>
  <c r="G530" i="94"/>
  <c r="G531" i="94"/>
  <c r="G532" i="94"/>
  <c r="G533" i="94"/>
  <c r="G534" i="94"/>
  <c r="G535" i="94"/>
  <c r="G536" i="94"/>
  <c r="G537" i="94"/>
  <c r="G538" i="94"/>
  <c r="G539" i="94"/>
  <c r="G540" i="94"/>
  <c r="G541" i="94"/>
  <c r="G542" i="94"/>
  <c r="G543" i="94"/>
  <c r="G544" i="94"/>
  <c r="G545" i="94"/>
  <c r="G546" i="94"/>
  <c r="G547" i="94"/>
  <c r="G548" i="94"/>
  <c r="G549" i="94"/>
  <c r="G550" i="94"/>
  <c r="G551" i="94"/>
  <c r="G552" i="94"/>
  <c r="G553" i="94"/>
  <c r="G554" i="94"/>
  <c r="G555" i="94"/>
  <c r="G556" i="94"/>
  <c r="G557" i="94"/>
  <c r="G558" i="94"/>
  <c r="G559" i="94"/>
  <c r="G560" i="94"/>
  <c r="G561" i="94"/>
  <c r="G562" i="94"/>
  <c r="G563" i="94"/>
  <c r="G564" i="94"/>
  <c r="G565" i="94"/>
  <c r="G566" i="94"/>
  <c r="G567" i="94"/>
  <c r="G568" i="94"/>
  <c r="G569" i="94"/>
  <c r="G570" i="94"/>
  <c r="G571" i="94"/>
  <c r="G572" i="94"/>
  <c r="G573" i="94"/>
  <c r="G574" i="94"/>
  <c r="G575" i="94"/>
  <c r="G576" i="94"/>
  <c r="G577" i="94"/>
  <c r="G578" i="94"/>
  <c r="G579" i="94"/>
  <c r="G580" i="94"/>
  <c r="G581" i="94"/>
  <c r="G582" i="94"/>
  <c r="G583" i="94"/>
  <c r="G584" i="94"/>
  <c r="G585" i="94"/>
  <c r="G586" i="94"/>
  <c r="G587" i="94"/>
  <c r="G588" i="94"/>
  <c r="G589" i="94"/>
  <c r="G590" i="94"/>
  <c r="G591" i="94"/>
  <c r="G592" i="94"/>
  <c r="G593" i="94"/>
  <c r="G594" i="94"/>
  <c r="G595" i="94"/>
  <c r="G596" i="94"/>
  <c r="G597" i="94"/>
  <c r="G598" i="94"/>
  <c r="G599" i="94"/>
  <c r="G600" i="94"/>
  <c r="G601" i="94"/>
  <c r="G602" i="94"/>
  <c r="G603" i="94"/>
  <c r="G604" i="94"/>
  <c r="G605" i="94"/>
  <c r="G606" i="94"/>
  <c r="G607" i="94"/>
  <c r="G608" i="94"/>
  <c r="G609" i="94"/>
  <c r="G610" i="94"/>
  <c r="G611" i="94"/>
  <c r="G612" i="94"/>
  <c r="G613" i="94"/>
  <c r="G614" i="94"/>
  <c r="G615" i="94"/>
  <c r="G616" i="94"/>
  <c r="G617" i="94"/>
  <c r="G618" i="94"/>
  <c r="G619" i="94"/>
  <c r="G620" i="94"/>
  <c r="G621" i="94"/>
  <c r="G622" i="94"/>
  <c r="G623" i="94"/>
  <c r="G624" i="94"/>
  <c r="G625" i="94"/>
  <c r="G626" i="94"/>
  <c r="G627" i="94"/>
  <c r="G628" i="94"/>
  <c r="G629" i="94"/>
  <c r="G630" i="94"/>
  <c r="G631" i="94"/>
  <c r="G632" i="94"/>
  <c r="G633" i="94"/>
  <c r="G634" i="94"/>
  <c r="G635" i="94"/>
  <c r="G636" i="94"/>
  <c r="G637" i="94"/>
  <c r="G638" i="94"/>
  <c r="G639" i="94"/>
  <c r="G640" i="94"/>
  <c r="G641" i="94"/>
  <c r="G642" i="94"/>
  <c r="G643" i="94"/>
  <c r="G644" i="94"/>
  <c r="G645" i="94"/>
  <c r="G646" i="94"/>
  <c r="G647" i="94"/>
  <c r="G648" i="94"/>
  <c r="G649" i="94"/>
  <c r="G650" i="94"/>
  <c r="G651" i="94"/>
  <c r="G652" i="94"/>
  <c r="G653" i="94"/>
  <c r="G654" i="94"/>
  <c r="G655" i="94"/>
  <c r="G656" i="94"/>
  <c r="G657" i="94"/>
  <c r="G658" i="94"/>
  <c r="G659" i="94"/>
  <c r="G660" i="94"/>
  <c r="G661" i="94"/>
  <c r="G662" i="94"/>
  <c r="G663" i="94"/>
  <c r="G664" i="94"/>
  <c r="G665" i="94"/>
  <c r="G666" i="94"/>
  <c r="G667" i="94"/>
  <c r="G668" i="94"/>
  <c r="G669" i="94"/>
  <c r="G670" i="94"/>
  <c r="G671" i="94"/>
  <c r="G672" i="94"/>
  <c r="G673" i="94"/>
  <c r="G674" i="94"/>
  <c r="G675" i="94"/>
  <c r="G676" i="94"/>
  <c r="G677" i="94"/>
  <c r="G678" i="94"/>
  <c r="G679" i="94"/>
  <c r="G680" i="94"/>
  <c r="G681" i="94"/>
  <c r="G682" i="94"/>
  <c r="G683" i="94"/>
  <c r="G684" i="94"/>
  <c r="G685" i="94"/>
  <c r="G686" i="94"/>
  <c r="G687" i="94"/>
  <c r="G688" i="94"/>
  <c r="G689" i="94"/>
  <c r="G690" i="94"/>
  <c r="G691" i="94"/>
  <c r="G692" i="94"/>
  <c r="G693" i="94"/>
  <c r="G694" i="94"/>
  <c r="G695" i="94"/>
  <c r="G696" i="94"/>
  <c r="G697" i="94"/>
  <c r="G698" i="94"/>
  <c r="G699" i="94"/>
  <c r="G700" i="94"/>
  <c r="G701" i="94"/>
  <c r="G702" i="94"/>
  <c r="G703" i="94"/>
  <c r="G704" i="94"/>
  <c r="G705" i="94"/>
  <c r="G706" i="94"/>
  <c r="G707" i="94"/>
  <c r="G708" i="94"/>
  <c r="G709" i="94"/>
  <c r="G710" i="94"/>
  <c r="G711" i="94"/>
  <c r="G712" i="94"/>
  <c r="G713" i="94"/>
  <c r="G714" i="94"/>
  <c r="G715" i="94"/>
  <c r="G716" i="94"/>
  <c r="G717" i="94"/>
  <c r="G718" i="94"/>
  <c r="G719" i="94"/>
  <c r="G720" i="94"/>
  <c r="G721" i="94"/>
  <c r="G722" i="94"/>
  <c r="G723" i="94"/>
  <c r="G724" i="94"/>
  <c r="G725" i="94"/>
  <c r="G726" i="94"/>
  <c r="G727" i="94"/>
  <c r="G728" i="94"/>
  <c r="G729" i="94"/>
  <c r="G730" i="94"/>
  <c r="G731" i="94"/>
  <c r="G732" i="94"/>
  <c r="G733" i="94"/>
  <c r="G734" i="94"/>
  <c r="G735" i="94"/>
  <c r="G736" i="94"/>
  <c r="G737" i="94"/>
  <c r="G738" i="94"/>
  <c r="G739" i="94"/>
  <c r="G740" i="94"/>
  <c r="G741" i="94"/>
  <c r="G742" i="94"/>
  <c r="G743" i="94"/>
  <c r="G744" i="94"/>
  <c r="G745" i="94"/>
  <c r="G746" i="94"/>
  <c r="G747" i="94"/>
  <c r="G748" i="94"/>
  <c r="G749" i="94"/>
  <c r="G750" i="94"/>
  <c r="G751" i="94"/>
  <c r="G752" i="94"/>
  <c r="G753" i="94"/>
  <c r="G754" i="94"/>
  <c r="G755" i="94"/>
  <c r="G756" i="94"/>
  <c r="G757" i="94"/>
  <c r="G758" i="94"/>
  <c r="G759" i="94"/>
  <c r="G760" i="94"/>
  <c r="G761" i="94"/>
  <c r="G762" i="94"/>
  <c r="G763" i="94"/>
  <c r="G764" i="94"/>
  <c r="G765" i="94"/>
  <c r="G766" i="94"/>
  <c r="G767" i="94"/>
  <c r="G768" i="94"/>
  <c r="G769" i="94"/>
  <c r="G770" i="94"/>
  <c r="G771" i="94"/>
  <c r="G772" i="94"/>
  <c r="G773" i="94"/>
  <c r="G774" i="94"/>
  <c r="G775" i="94"/>
  <c r="G776" i="94"/>
  <c r="G777" i="94"/>
  <c r="G778" i="94"/>
  <c r="G779" i="94"/>
  <c r="G780" i="94"/>
  <c r="G781" i="94"/>
  <c r="G782" i="94"/>
  <c r="G783" i="94"/>
  <c r="G784" i="94"/>
  <c r="G785" i="94"/>
  <c r="G786" i="94"/>
  <c r="G787" i="94"/>
  <c r="G788" i="94"/>
  <c r="G789" i="94"/>
  <c r="G790" i="94"/>
  <c r="G791" i="94"/>
  <c r="G792" i="94"/>
  <c r="G793" i="94"/>
  <c r="G794" i="94"/>
  <c r="G795" i="94"/>
  <c r="G796" i="94"/>
  <c r="G797" i="94"/>
  <c r="G798" i="94"/>
  <c r="G799" i="94"/>
  <c r="G800" i="94"/>
  <c r="G801" i="94"/>
  <c r="G802" i="94"/>
  <c r="G803" i="94"/>
  <c r="G804" i="94"/>
  <c r="G805" i="94"/>
  <c r="G806" i="94"/>
  <c r="G807" i="94"/>
  <c r="G808" i="94"/>
  <c r="G809" i="94"/>
  <c r="G810" i="94"/>
  <c r="G811" i="94"/>
  <c r="G812" i="94"/>
  <c r="G813" i="94"/>
  <c r="G814" i="94"/>
  <c r="G815" i="94"/>
  <c r="G816" i="94"/>
  <c r="G817" i="94"/>
  <c r="G818" i="94"/>
  <c r="G819" i="94"/>
  <c r="G820" i="94"/>
  <c r="G821" i="94"/>
  <c r="G822" i="94"/>
  <c r="G823" i="94"/>
  <c r="G824" i="94"/>
  <c r="G825" i="94"/>
  <c r="G826" i="94"/>
  <c r="G827" i="94"/>
  <c r="G828" i="94"/>
  <c r="G829" i="94"/>
  <c r="G830" i="94"/>
  <c r="G831" i="94"/>
  <c r="G832" i="94"/>
  <c r="G833" i="94"/>
  <c r="G834" i="94"/>
  <c r="G835" i="94"/>
  <c r="G836" i="94"/>
  <c r="G837" i="94"/>
  <c r="G838" i="94"/>
  <c r="G839" i="94"/>
  <c r="G840" i="94"/>
  <c r="G841" i="94"/>
  <c r="G842" i="94"/>
  <c r="G843" i="94"/>
  <c r="G844" i="94"/>
  <c r="G845" i="94"/>
  <c r="G846" i="94"/>
  <c r="G847" i="94"/>
  <c r="G848" i="94"/>
  <c r="G849" i="94"/>
  <c r="G850" i="94"/>
  <c r="G851" i="94"/>
  <c r="G852" i="94"/>
  <c r="G853" i="94"/>
  <c r="G854" i="94"/>
  <c r="G855" i="94"/>
  <c r="G856" i="94"/>
  <c r="G857" i="94"/>
  <c r="G858" i="94"/>
  <c r="G859" i="94"/>
  <c r="G860" i="94"/>
  <c r="G861" i="94"/>
  <c r="G862" i="94"/>
  <c r="G863" i="94"/>
  <c r="G864" i="94"/>
  <c r="G865" i="94"/>
  <c r="G866" i="94"/>
  <c r="G867" i="94"/>
  <c r="G868" i="94"/>
  <c r="G869" i="94"/>
  <c r="G870" i="94"/>
  <c r="G871" i="94"/>
  <c r="G872" i="94"/>
  <c r="G873" i="94"/>
  <c r="G874" i="94"/>
  <c r="G875" i="94"/>
  <c r="G876" i="94"/>
  <c r="G877" i="94"/>
  <c r="G878" i="94"/>
  <c r="G879" i="94"/>
  <c r="G880" i="94"/>
  <c r="G881" i="94"/>
  <c r="G882" i="94"/>
  <c r="G883" i="94"/>
  <c r="G884" i="94"/>
  <c r="G885" i="94"/>
  <c r="G886" i="94"/>
  <c r="G887" i="94"/>
  <c r="G888" i="94"/>
  <c r="G889" i="94"/>
  <c r="G890" i="94"/>
  <c r="G891" i="94"/>
  <c r="G892" i="94"/>
  <c r="G893" i="94"/>
  <c r="G894" i="94"/>
  <c r="G895" i="94"/>
  <c r="G896" i="94"/>
  <c r="G897" i="94"/>
  <c r="G898" i="94"/>
  <c r="G899" i="94"/>
  <c r="G900" i="94"/>
  <c r="G901" i="94"/>
  <c r="G902" i="94"/>
  <c r="G903" i="94"/>
  <c r="G904" i="94"/>
  <c r="G905" i="94"/>
  <c r="G906" i="94"/>
  <c r="G907" i="94"/>
  <c r="G908" i="94"/>
  <c r="G909" i="94"/>
  <c r="G910" i="94"/>
  <c r="G911" i="94"/>
  <c r="G912" i="94"/>
  <c r="G913" i="94"/>
  <c r="G914" i="94"/>
  <c r="G915" i="94"/>
  <c r="G916" i="94"/>
  <c r="G917" i="94"/>
  <c r="G918" i="94"/>
  <c r="G919" i="94"/>
  <c r="G920" i="94"/>
  <c r="G921" i="94"/>
  <c r="G922" i="94"/>
  <c r="G923" i="94"/>
  <c r="G924" i="94"/>
  <c r="G925" i="94"/>
  <c r="G926" i="94"/>
  <c r="G927" i="94"/>
  <c r="G928" i="94"/>
  <c r="G929" i="94"/>
  <c r="G930" i="94"/>
  <c r="G931" i="94"/>
  <c r="G932" i="94"/>
  <c r="G933" i="94"/>
  <c r="G934" i="94"/>
  <c r="G935" i="94"/>
  <c r="G936" i="94"/>
  <c r="G937" i="94"/>
  <c r="G938" i="94"/>
  <c r="G939" i="94"/>
  <c r="G940" i="94"/>
  <c r="G941" i="94"/>
  <c r="G942" i="94"/>
  <c r="G943" i="94"/>
  <c r="G944" i="94"/>
  <c r="G945" i="94"/>
  <c r="G946" i="94"/>
  <c r="G947" i="94"/>
  <c r="G948" i="94"/>
  <c r="G949" i="94"/>
  <c r="G950" i="94"/>
  <c r="G951" i="94"/>
  <c r="G952" i="94"/>
  <c r="G953" i="94"/>
  <c r="G954" i="94"/>
  <c r="G955" i="94"/>
  <c r="G956" i="94"/>
  <c r="G957" i="94"/>
  <c r="G958" i="94"/>
  <c r="G959" i="94"/>
  <c r="G960" i="94"/>
  <c r="G961" i="94"/>
  <c r="G962" i="94"/>
  <c r="G963" i="94"/>
  <c r="G964" i="94"/>
  <c r="G965" i="94"/>
  <c r="G966" i="94"/>
  <c r="G967" i="94"/>
  <c r="G968" i="94"/>
  <c r="G969" i="94"/>
  <c r="G970" i="94"/>
  <c r="G971" i="94"/>
  <c r="G972" i="94"/>
  <c r="G973" i="94"/>
  <c r="G974" i="94"/>
  <c r="G975" i="94"/>
  <c r="G976" i="94"/>
  <c r="G977" i="94"/>
  <c r="G978" i="94"/>
  <c r="G979" i="94"/>
  <c r="G980" i="94"/>
  <c r="G981" i="94"/>
  <c r="G982" i="94"/>
  <c r="G983" i="94"/>
  <c r="G984" i="94"/>
  <c r="G985" i="94"/>
  <c r="G986" i="94"/>
  <c r="G987" i="94"/>
  <c r="G988" i="94"/>
  <c r="G989" i="94"/>
  <c r="G990" i="94"/>
  <c r="G991" i="94"/>
  <c r="G992" i="94"/>
  <c r="G993" i="94"/>
  <c r="G994" i="94"/>
  <c r="G995" i="94"/>
  <c r="G996" i="94"/>
  <c r="G997" i="94"/>
  <c r="G998" i="94"/>
  <c r="G999" i="94"/>
  <c r="G1000" i="94"/>
  <c r="G1001" i="94"/>
  <c r="G1002" i="94"/>
  <c r="G1003" i="94"/>
  <c r="G1004" i="94"/>
  <c r="G1005" i="94"/>
  <c r="G1006" i="94"/>
  <c r="G1007" i="94"/>
  <c r="G1008" i="94"/>
  <c r="G1009" i="94"/>
  <c r="G1010" i="94"/>
  <c r="G1011" i="94"/>
  <c r="G1012" i="94"/>
  <c r="G1013" i="94"/>
  <c r="G1014" i="94"/>
  <c r="G1015" i="94"/>
  <c r="G1016" i="94"/>
  <c r="G1017" i="94"/>
  <c r="G1018" i="94"/>
  <c r="G1019" i="94"/>
  <c r="G1020" i="94"/>
  <c r="G1021" i="94"/>
  <c r="G1022" i="94"/>
  <c r="G1023" i="94"/>
  <c r="G1024" i="94"/>
  <c r="G1025" i="94"/>
  <c r="G1026" i="94"/>
  <c r="G1027" i="94"/>
  <c r="G1028" i="94"/>
  <c r="G1029" i="94"/>
  <c r="G1030" i="94"/>
  <c r="G1031" i="94"/>
  <c r="G1032" i="94"/>
  <c r="G1033" i="94"/>
  <c r="G1034" i="94"/>
  <c r="G1035" i="94"/>
  <c r="G1036" i="94"/>
  <c r="G1037" i="94"/>
  <c r="G1038" i="94"/>
  <c r="G1039" i="94"/>
  <c r="G1040" i="94"/>
  <c r="G1041" i="94"/>
  <c r="G1042" i="94"/>
  <c r="G1043" i="94"/>
  <c r="G1044" i="94"/>
  <c r="G1045" i="94"/>
  <c r="G1046" i="94"/>
  <c r="G1047" i="94"/>
  <c r="G1048" i="94"/>
  <c r="G1049" i="94"/>
  <c r="G1050" i="94"/>
  <c r="G1051" i="94"/>
  <c r="G1052" i="94"/>
  <c r="G1053" i="94"/>
  <c r="G1054" i="94"/>
  <c r="G1055" i="94"/>
  <c r="G1056" i="94"/>
  <c r="G1057" i="94"/>
  <c r="G1058" i="94"/>
  <c r="G1059" i="94"/>
  <c r="G1060" i="94"/>
  <c r="G1061" i="94"/>
  <c r="G1062" i="94"/>
  <c r="G1063" i="94"/>
  <c r="G1064" i="94"/>
  <c r="G1065" i="94"/>
  <c r="G1066" i="94"/>
  <c r="G1067" i="94"/>
  <c r="G1068" i="94"/>
  <c r="G1069" i="94"/>
  <c r="G1070" i="94"/>
  <c r="G1071" i="94"/>
  <c r="G1072" i="94"/>
  <c r="G1073" i="94"/>
  <c r="G1074" i="94"/>
  <c r="G1075" i="94"/>
  <c r="G1076" i="94"/>
  <c r="G1077" i="94"/>
  <c r="G1078" i="94"/>
  <c r="G1079" i="94"/>
  <c r="G1080" i="94"/>
  <c r="G1081" i="94"/>
  <c r="G1082" i="94"/>
  <c r="G1083" i="94"/>
  <c r="G1084" i="94"/>
  <c r="G1085" i="94"/>
  <c r="G1086" i="94"/>
  <c r="G1087" i="94"/>
  <c r="G1088" i="94"/>
  <c r="G1089" i="94"/>
  <c r="G1090" i="94"/>
  <c r="G1091" i="94"/>
  <c r="G1092" i="94"/>
  <c r="G1093" i="94"/>
  <c r="G1094" i="94"/>
  <c r="G1095" i="94"/>
  <c r="G1096" i="94"/>
  <c r="G1097" i="94"/>
  <c r="G1098" i="94"/>
  <c r="G1099" i="94"/>
  <c r="G1100" i="94"/>
  <c r="G1101" i="94"/>
  <c r="G1102" i="94"/>
  <c r="G1103" i="94"/>
  <c r="G1104" i="94"/>
  <c r="G1105" i="94"/>
  <c r="G1106" i="94"/>
  <c r="G1107" i="94"/>
  <c r="G1108" i="94"/>
  <c r="G1109" i="94"/>
  <c r="G1110" i="94"/>
  <c r="G1111" i="94"/>
  <c r="G1112" i="94"/>
  <c r="G1113" i="94"/>
  <c r="G1114" i="94"/>
  <c r="G1115" i="94"/>
  <c r="G1116" i="94"/>
  <c r="G1117" i="94"/>
  <c r="G1118" i="94"/>
  <c r="G1119" i="94"/>
  <c r="G1120" i="94"/>
  <c r="G1121" i="94"/>
  <c r="G1122" i="94"/>
  <c r="G1123" i="94"/>
  <c r="G1124" i="94"/>
  <c r="G1125" i="94"/>
  <c r="G1126" i="94"/>
  <c r="G1127" i="94"/>
  <c r="G1128" i="94"/>
  <c r="G1129" i="94"/>
  <c r="G1130" i="94"/>
  <c r="G1131" i="94"/>
  <c r="G1132" i="94"/>
  <c r="G1133" i="94"/>
  <c r="G1134" i="94"/>
  <c r="G1135" i="94"/>
  <c r="G1136" i="94"/>
  <c r="G1137" i="94"/>
  <c r="G1138" i="94"/>
  <c r="G1139" i="94"/>
  <c r="G1140" i="94"/>
  <c r="G1141" i="94"/>
  <c r="G1142" i="94"/>
  <c r="G1143" i="94"/>
  <c r="G1144" i="94"/>
  <c r="G1145" i="94"/>
  <c r="G1146" i="94"/>
  <c r="G1147" i="94"/>
  <c r="G1148" i="94"/>
  <c r="G1149" i="94"/>
  <c r="G1150" i="94"/>
  <c r="G1151" i="94"/>
  <c r="G1152" i="94"/>
  <c r="G1153" i="94"/>
  <c r="G1154" i="94"/>
  <c r="G1155" i="94"/>
  <c r="G1156" i="94"/>
  <c r="G1157" i="94"/>
  <c r="G1158" i="94"/>
  <c r="G1159" i="94"/>
  <c r="G1160" i="94"/>
  <c r="G1161" i="94"/>
  <c r="G1162" i="94"/>
  <c r="G1163" i="94"/>
  <c r="G1164" i="94"/>
  <c r="G1165" i="94"/>
  <c r="G1166" i="94"/>
  <c r="G1167" i="94"/>
  <c r="G1168" i="94"/>
  <c r="G1169" i="94"/>
  <c r="G1170" i="94"/>
  <c r="G1171" i="94"/>
  <c r="G1172" i="94"/>
  <c r="G1173" i="94"/>
  <c r="G1174" i="94"/>
  <c r="G1175" i="94"/>
  <c r="G1176" i="94"/>
  <c r="G1177" i="94"/>
  <c r="G1178" i="94"/>
  <c r="G1179" i="94"/>
  <c r="G1180" i="94"/>
  <c r="G1181" i="94"/>
  <c r="G1182" i="94"/>
  <c r="G1183" i="94"/>
  <c r="G1184" i="94"/>
  <c r="G1185" i="94"/>
  <c r="G1186" i="94"/>
  <c r="G1187" i="94"/>
  <c r="G1188" i="94"/>
  <c r="G1189" i="94"/>
  <c r="G1190" i="94"/>
  <c r="G1191" i="94"/>
  <c r="G1192" i="94"/>
  <c r="G1193" i="94"/>
  <c r="G1194" i="94"/>
  <c r="G1195" i="94"/>
  <c r="G1196" i="94"/>
  <c r="G1197" i="94"/>
  <c r="G1198" i="94"/>
  <c r="G1199" i="94"/>
  <c r="G1200" i="94"/>
  <c r="G1201" i="94"/>
  <c r="G1202" i="94"/>
  <c r="G1203" i="94"/>
  <c r="G1204" i="94"/>
  <c r="G1205" i="94"/>
  <c r="G1206" i="94"/>
  <c r="G1207" i="94"/>
  <c r="G1208" i="94"/>
  <c r="G1209" i="94"/>
  <c r="G1210" i="94"/>
  <c r="G1211" i="94"/>
  <c r="G1212" i="94"/>
  <c r="G1213" i="94"/>
  <c r="G1214" i="94"/>
  <c r="G1215" i="94"/>
  <c r="G1216" i="94"/>
  <c r="G1217" i="94"/>
  <c r="G1218" i="94"/>
  <c r="G1219" i="94"/>
  <c r="G1220" i="94"/>
  <c r="G1221" i="94"/>
  <c r="G1222" i="94"/>
  <c r="G1223" i="94"/>
  <c r="G1224" i="94"/>
  <c r="G1225" i="94"/>
  <c r="G1226" i="94"/>
  <c r="G1227" i="94"/>
  <c r="G1228" i="94"/>
  <c r="G1229" i="94"/>
  <c r="G1230" i="94"/>
  <c r="G1231" i="94"/>
  <c r="G1232" i="94"/>
  <c r="G1233" i="94"/>
  <c r="G1234" i="94"/>
  <c r="G1235" i="94"/>
  <c r="G1236" i="94"/>
  <c r="G1237" i="94"/>
  <c r="G1238" i="94"/>
  <c r="G1239" i="94"/>
  <c r="G1240" i="94"/>
  <c r="G1241" i="94"/>
  <c r="G1242" i="94"/>
  <c r="G1243" i="94"/>
  <c r="G1244" i="94"/>
  <c r="G1245" i="94"/>
  <c r="G1246" i="94"/>
  <c r="G1247" i="94"/>
  <c r="G1248" i="94"/>
  <c r="G1249" i="94"/>
  <c r="G1250" i="94"/>
  <c r="G1251" i="94"/>
  <c r="G1252" i="94"/>
  <c r="G1253" i="94"/>
  <c r="G1254" i="94"/>
  <c r="G1255" i="94"/>
  <c r="G1256" i="94"/>
  <c r="G1257" i="94"/>
  <c r="G1258" i="94"/>
  <c r="G1259" i="94"/>
  <c r="G1260" i="94"/>
  <c r="G1261" i="94"/>
  <c r="G1262" i="94"/>
  <c r="G1263" i="94"/>
  <c r="G1264" i="94"/>
  <c r="G1265" i="94"/>
  <c r="G1266" i="94"/>
  <c r="G1267" i="94"/>
  <c r="G1268" i="94"/>
  <c r="G1269" i="94"/>
  <c r="G1270" i="94"/>
  <c r="G1271" i="94"/>
  <c r="G1272" i="94"/>
  <c r="G1273" i="94"/>
  <c r="G1274" i="94"/>
  <c r="G1275" i="94"/>
  <c r="G1276" i="94"/>
  <c r="G1277" i="94"/>
  <c r="G1278" i="94"/>
  <c r="G1279" i="94"/>
  <c r="G1280" i="94"/>
  <c r="G1281" i="94"/>
  <c r="G1282" i="94"/>
  <c r="G1283" i="94"/>
  <c r="G1284" i="94"/>
  <c r="G1285" i="94"/>
  <c r="G1286" i="94"/>
  <c r="G1287" i="94"/>
  <c r="G1288" i="94"/>
  <c r="G1289" i="94"/>
  <c r="G1290" i="94"/>
  <c r="G1291" i="94"/>
  <c r="G1292" i="94"/>
  <c r="G1293" i="94"/>
  <c r="G1294" i="94"/>
  <c r="G1295" i="94"/>
  <c r="G1296" i="94"/>
  <c r="G1297" i="94"/>
  <c r="G1298" i="94"/>
  <c r="G1299" i="94"/>
  <c r="G1300" i="94"/>
  <c r="G1301" i="94"/>
  <c r="G1302" i="94"/>
  <c r="G1303" i="94"/>
  <c r="G1304" i="94"/>
  <c r="G1305" i="94"/>
  <c r="G1306" i="94"/>
  <c r="G1307" i="94"/>
  <c r="G1308" i="94"/>
  <c r="G1309" i="94"/>
  <c r="G1310" i="94"/>
  <c r="G1311" i="94"/>
  <c r="G1312" i="94"/>
  <c r="G1313" i="94"/>
  <c r="G1314" i="94"/>
  <c r="G1315" i="94"/>
  <c r="G1316" i="94"/>
  <c r="G1317" i="94"/>
  <c r="G1318" i="94"/>
  <c r="G1319" i="94"/>
  <c r="G1320" i="94"/>
  <c r="G1321" i="94"/>
  <c r="G1322" i="94"/>
  <c r="G1323" i="94"/>
  <c r="G1324" i="94"/>
  <c r="G1325" i="94"/>
  <c r="G1326" i="94"/>
  <c r="G1327" i="94"/>
  <c r="G1328" i="94"/>
  <c r="G1329" i="94"/>
  <c r="G1330" i="94"/>
  <c r="G1331" i="94"/>
  <c r="G1332" i="94"/>
  <c r="G1333" i="94"/>
  <c r="G1334" i="94"/>
  <c r="G1335" i="94"/>
  <c r="G1336" i="94"/>
  <c r="G1337" i="94"/>
  <c r="G1338" i="94"/>
  <c r="G1339" i="94"/>
  <c r="G1340" i="94"/>
  <c r="G1341" i="94"/>
  <c r="G1342" i="94"/>
  <c r="G1343" i="94"/>
  <c r="G1344" i="94"/>
  <c r="G1345" i="94"/>
  <c r="G1346" i="94"/>
  <c r="G1347" i="94"/>
  <c r="G1348" i="94"/>
  <c r="G1349" i="94"/>
  <c r="G1350" i="94"/>
  <c r="G1351" i="94"/>
  <c r="G1352" i="94"/>
  <c r="G1353" i="94"/>
  <c r="G1354" i="94"/>
  <c r="G1355" i="94"/>
  <c r="G1356" i="94"/>
  <c r="G1357" i="94"/>
  <c r="G1358" i="94"/>
  <c r="G1359" i="94"/>
  <c r="G1360" i="94"/>
  <c r="G1361" i="94"/>
  <c r="G1362" i="94"/>
  <c r="G1363" i="94"/>
  <c r="G1364" i="94"/>
  <c r="G1365" i="94"/>
  <c r="G1366" i="94"/>
  <c r="G1367" i="94"/>
  <c r="G1368" i="94"/>
  <c r="G1369" i="94"/>
  <c r="G1370" i="94"/>
  <c r="G1371" i="94"/>
  <c r="G1372" i="94"/>
  <c r="G1373" i="94"/>
  <c r="G1374" i="94"/>
  <c r="G1375" i="94"/>
  <c r="G1376" i="94"/>
  <c r="G1377" i="94"/>
  <c r="G1378" i="94"/>
  <c r="G1379" i="94"/>
  <c r="G1380" i="94"/>
  <c r="G1381" i="94"/>
  <c r="G1382" i="94"/>
  <c r="G1383" i="94"/>
  <c r="G1384" i="94"/>
  <c r="G1385" i="94"/>
  <c r="G1386" i="94"/>
  <c r="G1387" i="94"/>
  <c r="G1388" i="94"/>
  <c r="G1389" i="94"/>
  <c r="G1390" i="94"/>
  <c r="G1391" i="94"/>
  <c r="G1392" i="94"/>
  <c r="G1393" i="94"/>
  <c r="G1394" i="94"/>
  <c r="G1395" i="94"/>
  <c r="G1396" i="94"/>
  <c r="G1397" i="94"/>
  <c r="G1398" i="94"/>
  <c r="G1399" i="94"/>
  <c r="G1400" i="94"/>
  <c r="G1401" i="94"/>
  <c r="G1402" i="94"/>
  <c r="G1403" i="94"/>
  <c r="G1404" i="94"/>
  <c r="G1405" i="94"/>
  <c r="G1406" i="94"/>
  <c r="G1407" i="94"/>
  <c r="G1408" i="94"/>
  <c r="G1409" i="94"/>
  <c r="G1410" i="94"/>
  <c r="G1411" i="94"/>
  <c r="G1412" i="94"/>
  <c r="G1413" i="94"/>
  <c r="G1414" i="94"/>
  <c r="G1415" i="94"/>
  <c r="G1416" i="94"/>
  <c r="G1417" i="94"/>
  <c r="G1418" i="94"/>
  <c r="G1419" i="94"/>
  <c r="G1420" i="94"/>
  <c r="G1421" i="94"/>
  <c r="G1422" i="94"/>
  <c r="G1423" i="94"/>
  <c r="G1424" i="94"/>
  <c r="G1425" i="94"/>
  <c r="G1426" i="94"/>
  <c r="G1427" i="94"/>
  <c r="G1428" i="94"/>
  <c r="G1429" i="94"/>
  <c r="G1430" i="94"/>
  <c r="G1431" i="94"/>
  <c r="G1432" i="94"/>
  <c r="G1433" i="94"/>
  <c r="G1434" i="94"/>
  <c r="G1435" i="94"/>
  <c r="G1436" i="94"/>
  <c r="G1437" i="94"/>
  <c r="G1438" i="94"/>
  <c r="G1439" i="94"/>
  <c r="G1440" i="94"/>
  <c r="G1441" i="94"/>
  <c r="G1442" i="94"/>
  <c r="G1443" i="94"/>
  <c r="G1444" i="94"/>
  <c r="G1445" i="94"/>
  <c r="G1446" i="94"/>
  <c r="G1447" i="94"/>
  <c r="G1448" i="94"/>
  <c r="G1449" i="94"/>
  <c r="G1450" i="94"/>
  <c r="G1451" i="94"/>
  <c r="G1452" i="94"/>
  <c r="G1453" i="94"/>
  <c r="G1454" i="94"/>
  <c r="G1455" i="94"/>
  <c r="G1456" i="94"/>
  <c r="G1457" i="94"/>
  <c r="G1458" i="94"/>
  <c r="G1459" i="94"/>
  <c r="G1460" i="94"/>
  <c r="G1461" i="94"/>
  <c r="G1462" i="94"/>
  <c r="G1463" i="94"/>
  <c r="G1464" i="94"/>
  <c r="G1465" i="94"/>
  <c r="G1466" i="94"/>
  <c r="G1467" i="94"/>
  <c r="G1468" i="94"/>
  <c r="G1469" i="94"/>
  <c r="G1470" i="94"/>
  <c r="G1471" i="94"/>
  <c r="G1472" i="94"/>
  <c r="G1473" i="94"/>
  <c r="G1474" i="94"/>
  <c r="G1475" i="94"/>
  <c r="G1476" i="94"/>
  <c r="G1477" i="94"/>
  <c r="G1478" i="94"/>
  <c r="G1479" i="94"/>
  <c r="G1480" i="94"/>
  <c r="G1481" i="94"/>
  <c r="G1482" i="94"/>
  <c r="G1483" i="94"/>
  <c r="G1484" i="94"/>
  <c r="G1485" i="94"/>
  <c r="G1486" i="94"/>
  <c r="G1487" i="94"/>
  <c r="G1488" i="94"/>
  <c r="G1489" i="94"/>
  <c r="G1490" i="94"/>
  <c r="G1491" i="94"/>
  <c r="G1492" i="94"/>
  <c r="G1493" i="94"/>
  <c r="G1494" i="94"/>
  <c r="G1495" i="94"/>
  <c r="G1496" i="94"/>
  <c r="G1497" i="94"/>
  <c r="G1498" i="94"/>
  <c r="G1499" i="94"/>
  <c r="G1500" i="94"/>
  <c r="G1501" i="94"/>
  <c r="G1502" i="94"/>
  <c r="G1503" i="94"/>
  <c r="G1504" i="94"/>
  <c r="G1505" i="94"/>
  <c r="G1506" i="94"/>
  <c r="G1507" i="94"/>
  <c r="G1508" i="94"/>
  <c r="G1509" i="94"/>
  <c r="G1510" i="94"/>
  <c r="G1511" i="94"/>
  <c r="G1512" i="94"/>
  <c r="G1513" i="94"/>
  <c r="G1514" i="94"/>
  <c r="G1515" i="94"/>
  <c r="G1516" i="94"/>
  <c r="G1517" i="94"/>
  <c r="G1518" i="94"/>
  <c r="G1519" i="94"/>
  <c r="G1520" i="94"/>
  <c r="G1521" i="94"/>
  <c r="G1522" i="94"/>
  <c r="G1523" i="94"/>
  <c r="G1524" i="94"/>
  <c r="G1525" i="94"/>
  <c r="G1526" i="94"/>
  <c r="G1527" i="94"/>
  <c r="G1528" i="94"/>
  <c r="G1529" i="94"/>
  <c r="G1530" i="94"/>
  <c r="G1531" i="94"/>
  <c r="G1532" i="94"/>
  <c r="G1533" i="94"/>
  <c r="G1534" i="94"/>
  <c r="G1535" i="94"/>
  <c r="G1536" i="94"/>
  <c r="G1537" i="94"/>
  <c r="G1538" i="94"/>
  <c r="G1539" i="94"/>
  <c r="G1540" i="94"/>
  <c r="G1541" i="94"/>
  <c r="G1542" i="94"/>
  <c r="G1543" i="94"/>
  <c r="G1544" i="94"/>
  <c r="G1545" i="94"/>
  <c r="G1546" i="94"/>
  <c r="G1547" i="94"/>
  <c r="G1548" i="94"/>
  <c r="G1549" i="94"/>
  <c r="G1550" i="94"/>
  <c r="G1551" i="94"/>
  <c r="G1552" i="94"/>
  <c r="G1553" i="94"/>
  <c r="G1554" i="94"/>
  <c r="G1555" i="94"/>
  <c r="G1556" i="94"/>
  <c r="G1557" i="94"/>
  <c r="G1558" i="94"/>
  <c r="G1559" i="94"/>
  <c r="G1560" i="94"/>
  <c r="G1561" i="94"/>
  <c r="G1562" i="94"/>
  <c r="G1563" i="94"/>
  <c r="G1564" i="94"/>
  <c r="G1565" i="94"/>
  <c r="G1566" i="94"/>
  <c r="G1567" i="94"/>
  <c r="G1568" i="94"/>
  <c r="G1569" i="94"/>
  <c r="G1570" i="94"/>
  <c r="G1571" i="94"/>
  <c r="G1572" i="94"/>
  <c r="G1573" i="94"/>
  <c r="G1574" i="94"/>
  <c r="G1575" i="94"/>
  <c r="G1576" i="94"/>
  <c r="G1577" i="94"/>
  <c r="G1578" i="94"/>
  <c r="G1579" i="94"/>
  <c r="G1580" i="94"/>
  <c r="G1581" i="94"/>
  <c r="G1582" i="94"/>
  <c r="G1583" i="94"/>
  <c r="G1584" i="94"/>
  <c r="G1585" i="94"/>
  <c r="G1586" i="94"/>
  <c r="G1587" i="94"/>
  <c r="G1588" i="94"/>
  <c r="G1589" i="94"/>
  <c r="G1590" i="94"/>
  <c r="G1591" i="94"/>
  <c r="G1592" i="94"/>
  <c r="G1593" i="94"/>
  <c r="G1594" i="94"/>
  <c r="G1595" i="94"/>
  <c r="G1596" i="94"/>
  <c r="G1597" i="94"/>
  <c r="G1598" i="94"/>
  <c r="G1599" i="94"/>
  <c r="G1600" i="94"/>
  <c r="G1601" i="94"/>
  <c r="G1602" i="94"/>
  <c r="G1603" i="94"/>
  <c r="G1604" i="94"/>
  <c r="G1605" i="94"/>
  <c r="G1606" i="94"/>
  <c r="G1607" i="94"/>
  <c r="G1608" i="94"/>
  <c r="G1609" i="94"/>
  <c r="G1610" i="94"/>
  <c r="G1611" i="94"/>
  <c r="G1612" i="94"/>
  <c r="G1613" i="94"/>
  <c r="G1614" i="94"/>
  <c r="G1615" i="94"/>
  <c r="G1616" i="94"/>
  <c r="G1617" i="94"/>
  <c r="G1618" i="94"/>
  <c r="G1619" i="94"/>
  <c r="G1620" i="94"/>
  <c r="G1621" i="94"/>
  <c r="G1622" i="94"/>
  <c r="G1623" i="94"/>
  <c r="G1624" i="94"/>
  <c r="G1625" i="94"/>
  <c r="G1626" i="94"/>
  <c r="G1627" i="94"/>
  <c r="G1628" i="94"/>
  <c r="G1629" i="94"/>
  <c r="G1630" i="94"/>
  <c r="G1631" i="94"/>
  <c r="G1632" i="94"/>
  <c r="G1633" i="94"/>
  <c r="G1634" i="94"/>
  <c r="G1635" i="94"/>
  <c r="G1636" i="94"/>
  <c r="G1637" i="94"/>
  <c r="G1638" i="94"/>
  <c r="G1639" i="94"/>
  <c r="G1640" i="94"/>
  <c r="G1641" i="94"/>
  <c r="G1642" i="94"/>
  <c r="G1643" i="94"/>
  <c r="G1644" i="94"/>
  <c r="G1645" i="94"/>
  <c r="G1646" i="94"/>
  <c r="G1647" i="94"/>
  <c r="G1648" i="94"/>
  <c r="G1649" i="94"/>
  <c r="G1650" i="94"/>
  <c r="G1651" i="94"/>
  <c r="G1652" i="94"/>
  <c r="G1653" i="94"/>
  <c r="G1654" i="94"/>
  <c r="G1655" i="94"/>
  <c r="G1656" i="94"/>
  <c r="G1657" i="94"/>
  <c r="G1658" i="94"/>
  <c r="G1659" i="94"/>
  <c r="G1660" i="94"/>
  <c r="G1661" i="94"/>
  <c r="G1662" i="94"/>
  <c r="G1663" i="94"/>
  <c r="G1664" i="94"/>
  <c r="G1665" i="94"/>
  <c r="G1666" i="94"/>
  <c r="G1667" i="94"/>
  <c r="G1668" i="94"/>
  <c r="G1669" i="94"/>
  <c r="G1670" i="94"/>
  <c r="G1671" i="94"/>
  <c r="G1672" i="94"/>
  <c r="G1673" i="94"/>
  <c r="G1674" i="94"/>
  <c r="G1675" i="94"/>
  <c r="G1676" i="94"/>
  <c r="G1677" i="94"/>
  <c r="G1678" i="94"/>
  <c r="G1679" i="94"/>
  <c r="G1680" i="94"/>
  <c r="G1681" i="94"/>
  <c r="G1682" i="94"/>
  <c r="G1683" i="94"/>
  <c r="G1684" i="94"/>
  <c r="G1685" i="94"/>
  <c r="G1686" i="94"/>
  <c r="G1687" i="94"/>
  <c r="G1688" i="94"/>
  <c r="G1689" i="94"/>
  <c r="G1690" i="94"/>
  <c r="G1691" i="94"/>
  <c r="G1692" i="94"/>
  <c r="G1693" i="94"/>
  <c r="G1694" i="94"/>
  <c r="G1695" i="94"/>
  <c r="G1696" i="94"/>
  <c r="G1697" i="94"/>
  <c r="G1698" i="94"/>
  <c r="G1699" i="94"/>
  <c r="G1700" i="94"/>
  <c r="G1701" i="94"/>
  <c r="G1702" i="94"/>
  <c r="G1703" i="94"/>
  <c r="G1704" i="94"/>
  <c r="G1705" i="94"/>
  <c r="G1706" i="94"/>
  <c r="G1707" i="94"/>
  <c r="G1708" i="94"/>
  <c r="G1709" i="94"/>
  <c r="G1710" i="94"/>
  <c r="G1711" i="94"/>
  <c r="G1712" i="94"/>
  <c r="G1713" i="94"/>
  <c r="G1714" i="94"/>
  <c r="G1715" i="94"/>
  <c r="G1716" i="94"/>
  <c r="G1717" i="94"/>
  <c r="G1718" i="94"/>
  <c r="G1719" i="94"/>
  <c r="G1720" i="94"/>
  <c r="G1721" i="94"/>
  <c r="G1722" i="94"/>
  <c r="G1723" i="94"/>
  <c r="G1724" i="94"/>
  <c r="G1725" i="94"/>
  <c r="G1726" i="94"/>
  <c r="G1727" i="94"/>
  <c r="G1728" i="94"/>
  <c r="G1729" i="94"/>
  <c r="G1730" i="94"/>
  <c r="G1731" i="94"/>
  <c r="G1732" i="94"/>
  <c r="G1733" i="94"/>
  <c r="G1734" i="94"/>
  <c r="G1735" i="94"/>
  <c r="G1736" i="94"/>
  <c r="G1737" i="94"/>
  <c r="G1738" i="94"/>
  <c r="G1739" i="94"/>
  <c r="G1740" i="94"/>
  <c r="G1741" i="94"/>
  <c r="G1742" i="94"/>
  <c r="G1743" i="94"/>
  <c r="G1744" i="94"/>
  <c r="G1745" i="94"/>
  <c r="G1746" i="94"/>
  <c r="G1747" i="94"/>
  <c r="G1748" i="94"/>
  <c r="G1749" i="94"/>
  <c r="G1750" i="94"/>
  <c r="G1751" i="94"/>
  <c r="G1752" i="94"/>
  <c r="G1753" i="94"/>
  <c r="G1754" i="94"/>
  <c r="G1755" i="94"/>
  <c r="G1756" i="94"/>
  <c r="G1757" i="94"/>
  <c r="G1758" i="94"/>
  <c r="G1759" i="94"/>
  <c r="G1760" i="94"/>
  <c r="G1761" i="94"/>
  <c r="G1762" i="94"/>
  <c r="G1763" i="94"/>
  <c r="G1764" i="94"/>
  <c r="G1765" i="94"/>
  <c r="G1766" i="94"/>
  <c r="G1767" i="94"/>
  <c r="G1768" i="94"/>
  <c r="G1769" i="94"/>
  <c r="G1770" i="94"/>
  <c r="G1771" i="94"/>
  <c r="G1772" i="94"/>
  <c r="G1773" i="94"/>
  <c r="G1774" i="94"/>
  <c r="G1775" i="94"/>
  <c r="G1776" i="94"/>
  <c r="G1777" i="94"/>
  <c r="G1778" i="94"/>
  <c r="G1779" i="94"/>
  <c r="G1780" i="94"/>
  <c r="G1781" i="94"/>
  <c r="G1782" i="94"/>
  <c r="G1783" i="94"/>
  <c r="G1784" i="94"/>
  <c r="G1785" i="94"/>
  <c r="G1786" i="94"/>
  <c r="G1787" i="94"/>
  <c r="G1788" i="94"/>
  <c r="M6" i="93"/>
  <c r="M7" i="93"/>
  <c r="B8" i="93"/>
  <c r="C8" i="93"/>
  <c r="D8" i="93"/>
  <c r="E8" i="93"/>
  <c r="F8" i="93"/>
  <c r="G8" i="93"/>
  <c r="H8" i="93"/>
  <c r="I8" i="93"/>
  <c r="J8" i="93"/>
  <c r="K8" i="93"/>
  <c r="L8" i="93"/>
  <c r="M8" i="93"/>
  <c r="N8" i="93"/>
  <c r="B4" i="92"/>
  <c r="BK10" i="92"/>
  <c r="BL10" i="92"/>
  <c r="D11" i="92"/>
  <c r="E11" i="92"/>
  <c r="G11" i="92"/>
  <c r="H11" i="92"/>
  <c r="I11" i="92"/>
  <c r="J11" i="92"/>
  <c r="L11" i="92"/>
  <c r="M11" i="92"/>
  <c r="N11" i="92"/>
  <c r="O11" i="92"/>
  <c r="Q11" i="92"/>
  <c r="R11" i="92"/>
  <c r="S11" i="92"/>
  <c r="T11" i="92"/>
  <c r="W11" i="92"/>
  <c r="X11" i="92"/>
  <c r="Y11" i="92"/>
  <c r="Z11" i="92"/>
  <c r="AA11" i="92"/>
  <c r="AB11" i="92"/>
  <c r="AC11" i="92"/>
  <c r="AD11" i="92"/>
  <c r="AE11" i="92"/>
  <c r="AF11" i="92"/>
  <c r="AG11" i="92"/>
  <c r="AH11" i="92"/>
  <c r="AI11" i="92"/>
  <c r="AJ11" i="92"/>
  <c r="AK11" i="92"/>
  <c r="AL11" i="92"/>
  <c r="AM11" i="92"/>
  <c r="AN11" i="92"/>
  <c r="AO11" i="92"/>
  <c r="AP11" i="92"/>
  <c r="AQ11" i="92"/>
  <c r="AR11" i="92"/>
  <c r="AS11" i="92"/>
  <c r="AT11" i="92"/>
  <c r="AU11" i="92"/>
  <c r="AV11" i="92"/>
  <c r="AW11" i="92"/>
  <c r="AX11" i="92"/>
  <c r="AY11" i="92"/>
  <c r="AZ11" i="92"/>
  <c r="BA11" i="92"/>
  <c r="BB11" i="92"/>
  <c r="BC11" i="92"/>
  <c r="BD11" i="92"/>
  <c r="BE11" i="92"/>
  <c r="BF11" i="92"/>
  <c r="BL11" i="92" s="1"/>
  <c r="BG11" i="92"/>
  <c r="BH11" i="92"/>
  <c r="BK11" i="92"/>
  <c r="F12" i="92"/>
  <c r="K12" i="92"/>
  <c r="P12" i="92"/>
  <c r="BK12" i="92"/>
  <c r="BL12" i="92"/>
  <c r="D13" i="92"/>
  <c r="E13" i="92"/>
  <c r="G13" i="92"/>
  <c r="H13" i="92"/>
  <c r="I13" i="92"/>
  <c r="J13" i="92"/>
  <c r="L13" i="92"/>
  <c r="M13" i="92"/>
  <c r="N13" i="92"/>
  <c r="O13" i="92"/>
  <c r="Q13" i="92"/>
  <c r="R13" i="92"/>
  <c r="S13" i="92"/>
  <c r="T13" i="92"/>
  <c r="W13" i="92"/>
  <c r="X13" i="92"/>
  <c r="Y13" i="92"/>
  <c r="Z13" i="92"/>
  <c r="AA13" i="92"/>
  <c r="AB13" i="92"/>
  <c r="AC13" i="92"/>
  <c r="AD13" i="92"/>
  <c r="AE13" i="92"/>
  <c r="AF13" i="92"/>
  <c r="AG13" i="92"/>
  <c r="AH13" i="92"/>
  <c r="AI13" i="92"/>
  <c r="AJ13" i="92"/>
  <c r="AK13" i="92"/>
  <c r="AL13" i="92"/>
  <c r="AM13" i="92"/>
  <c r="AN13" i="92"/>
  <c r="AO13" i="92"/>
  <c r="AP13" i="92"/>
  <c r="AQ13" i="92"/>
  <c r="AR13" i="92"/>
  <c r="AS13" i="92"/>
  <c r="AT13" i="92"/>
  <c r="AU13" i="92"/>
  <c r="AV13" i="92"/>
  <c r="AW13" i="92"/>
  <c r="AX13" i="92"/>
  <c r="AY13" i="92"/>
  <c r="AZ13" i="92"/>
  <c r="BA13" i="92"/>
  <c r="BB13" i="92"/>
  <c r="BC13" i="92"/>
  <c r="BD13" i="92"/>
  <c r="BE13" i="92"/>
  <c r="BK13" i="92" s="1"/>
  <c r="BF13" i="92"/>
  <c r="BL13" i="92" s="1"/>
  <c r="BG13" i="92"/>
  <c r="BH13" i="92"/>
  <c r="BK15" i="92"/>
  <c r="BL15" i="92"/>
  <c r="BK16" i="92"/>
  <c r="BL16" i="92"/>
  <c r="BK17" i="92"/>
  <c r="BL17" i="92"/>
  <c r="BK18" i="92"/>
  <c r="BL18" i="92"/>
  <c r="BK19" i="92"/>
  <c r="BL19" i="92"/>
  <c r="BK20" i="92"/>
  <c r="BL20" i="92"/>
  <c r="BK21" i="92"/>
  <c r="BL21" i="92"/>
  <c r="BK22" i="92"/>
  <c r="BL22" i="92"/>
  <c r="BK23" i="92"/>
  <c r="BL23" i="92"/>
  <c r="C7" i="91"/>
  <c r="C21" i="91" s="1"/>
  <c r="D7" i="91"/>
  <c r="E7" i="91"/>
  <c r="F7" i="91"/>
  <c r="G7" i="91"/>
  <c r="H7" i="91"/>
  <c r="I7" i="91"/>
  <c r="I28" i="91" s="1"/>
  <c r="J7" i="91"/>
  <c r="K7" i="91"/>
  <c r="K21" i="91" s="1"/>
  <c r="D13" i="91"/>
  <c r="D20" i="91" s="1"/>
  <c r="E13" i="91"/>
  <c r="F13" i="91"/>
  <c r="F14" i="91" s="1"/>
  <c r="F21" i="91" s="1"/>
  <c r="G13" i="91"/>
  <c r="H13" i="91"/>
  <c r="H14" i="91" s="1"/>
  <c r="I13" i="91"/>
  <c r="I20" i="91" s="1"/>
  <c r="C14" i="91"/>
  <c r="D14" i="91"/>
  <c r="D21" i="91" s="1"/>
  <c r="E14" i="91"/>
  <c r="G14" i="91"/>
  <c r="G21" i="91" s="1"/>
  <c r="J14" i="91"/>
  <c r="K14" i="91"/>
  <c r="C17" i="91"/>
  <c r="D17" i="91"/>
  <c r="E17" i="91"/>
  <c r="F17" i="91"/>
  <c r="G17" i="91"/>
  <c r="H17" i="91"/>
  <c r="I17" i="91"/>
  <c r="J17" i="91"/>
  <c r="K17" i="91"/>
  <c r="C18" i="91"/>
  <c r="D18" i="91"/>
  <c r="E18" i="91"/>
  <c r="F18" i="91"/>
  <c r="G18" i="91"/>
  <c r="H18" i="91"/>
  <c r="I18" i="91"/>
  <c r="J18" i="91"/>
  <c r="K18" i="91"/>
  <c r="C19" i="91"/>
  <c r="D19" i="91"/>
  <c r="E19" i="91"/>
  <c r="F19" i="91"/>
  <c r="G19" i="91"/>
  <c r="H19" i="91"/>
  <c r="I19" i="91"/>
  <c r="J19" i="91"/>
  <c r="K19" i="91"/>
  <c r="C20" i="91"/>
  <c r="E20" i="91"/>
  <c r="G20" i="91"/>
  <c r="H20" i="91"/>
  <c r="J20" i="91"/>
  <c r="K20" i="91"/>
  <c r="E21" i="91"/>
  <c r="H21" i="91"/>
  <c r="J21" i="91"/>
  <c r="D24" i="91"/>
  <c r="E24" i="91"/>
  <c r="F24" i="91"/>
  <c r="G24" i="91"/>
  <c r="H24" i="91"/>
  <c r="I24" i="91"/>
  <c r="K24" i="91"/>
  <c r="D25" i="91"/>
  <c r="E25" i="91"/>
  <c r="F25" i="91"/>
  <c r="G25" i="91"/>
  <c r="H25" i="91"/>
  <c r="I25" i="91"/>
  <c r="K25" i="91"/>
  <c r="D26" i="91"/>
  <c r="E26" i="91"/>
  <c r="F26" i="91"/>
  <c r="G26" i="91"/>
  <c r="H26" i="91"/>
  <c r="I26" i="91"/>
  <c r="K26" i="91"/>
  <c r="E28" i="91"/>
  <c r="H28" i="91"/>
  <c r="C37" i="91"/>
  <c r="C38" i="91" s="1"/>
  <c r="D37" i="91"/>
  <c r="E37" i="91"/>
  <c r="E38" i="91" s="1"/>
  <c r="F37" i="91"/>
  <c r="G37" i="91"/>
  <c r="G38" i="91" s="1"/>
  <c r="H37" i="91"/>
  <c r="H38" i="91" s="1"/>
  <c r="I37" i="91"/>
  <c r="D38" i="91"/>
  <c r="F38" i="91"/>
  <c r="I38" i="91"/>
  <c r="C42" i="91"/>
  <c r="D42" i="91"/>
  <c r="E42" i="91"/>
  <c r="C43" i="91"/>
  <c r="D43" i="91"/>
  <c r="E43" i="91"/>
  <c r="C44" i="91"/>
  <c r="D44" i="91"/>
  <c r="E44" i="91"/>
  <c r="D5" i="90"/>
  <c r="E5" i="90"/>
  <c r="I5" i="90"/>
  <c r="D6" i="90"/>
  <c r="E6" i="90"/>
  <c r="G6" i="90"/>
  <c r="I6" i="90"/>
  <c r="K6" i="90"/>
  <c r="D7" i="90"/>
  <c r="E7" i="90"/>
  <c r="D8" i="90"/>
  <c r="E8" i="90"/>
  <c r="G8" i="90"/>
  <c r="I8" i="90"/>
  <c r="B11" i="90"/>
  <c r="E11" i="90"/>
  <c r="D14" i="90"/>
  <c r="D17" i="90" s="1"/>
  <c r="D18" i="90" s="1"/>
  <c r="I9" i="90" s="1"/>
  <c r="C16" i="90"/>
  <c r="C17" i="90"/>
  <c r="C18" i="90" s="1"/>
  <c r="B18" i="90"/>
  <c r="D19" i="90"/>
  <c r="I10" i="90" s="1"/>
  <c r="K10" i="90" s="1"/>
  <c r="E27" i="90"/>
  <c r="E28" i="90"/>
  <c r="C29" i="90"/>
  <c r="D29" i="90"/>
  <c r="E29" i="90"/>
  <c r="C30" i="90"/>
  <c r="B37" i="90"/>
  <c r="B38" i="90"/>
  <c r="D38" i="90"/>
  <c r="D39" i="90"/>
  <c r="E42" i="90"/>
  <c r="B44" i="90"/>
  <c r="B45" i="90"/>
  <c r="E45" i="90"/>
  <c r="D46" i="90"/>
  <c r="D47" i="90"/>
  <c r="E49" i="90"/>
  <c r="G49" i="90"/>
  <c r="B51" i="90"/>
  <c r="B52" i="90"/>
  <c r="D52" i="90"/>
  <c r="D53" i="90"/>
  <c r="D56" i="90" s="1"/>
  <c r="D54" i="90"/>
  <c r="E56" i="90"/>
  <c r="F56" i="90"/>
  <c r="H6" i="89"/>
  <c r="V6" i="89" s="1"/>
  <c r="I6" i="89"/>
  <c r="W6" i="89" s="1"/>
  <c r="AA6" i="89"/>
  <c r="AA56" i="89" s="1"/>
  <c r="AB6" i="89"/>
  <c r="AB39" i="89" s="1"/>
  <c r="H7" i="89"/>
  <c r="I7" i="89"/>
  <c r="AA7" i="89"/>
  <c r="AB7" i="89"/>
  <c r="AA8" i="89"/>
  <c r="AB8" i="89"/>
  <c r="H9" i="89"/>
  <c r="I9" i="89"/>
  <c r="AA9" i="89"/>
  <c r="AB9" i="89"/>
  <c r="H10" i="89"/>
  <c r="I10" i="89"/>
  <c r="AA10" i="89"/>
  <c r="AB10" i="89"/>
  <c r="H12" i="89"/>
  <c r="H18" i="89" s="1"/>
  <c r="I12" i="89"/>
  <c r="AA12" i="89"/>
  <c r="AB12" i="89"/>
  <c r="AA13" i="89"/>
  <c r="H14" i="89"/>
  <c r="AA14" i="89"/>
  <c r="AB14" i="89"/>
  <c r="H15" i="89"/>
  <c r="I15" i="89"/>
  <c r="AA15" i="89"/>
  <c r="AB15" i="89"/>
  <c r="H16" i="89"/>
  <c r="I16" i="89"/>
  <c r="AA16" i="89"/>
  <c r="AB16" i="89"/>
  <c r="H19" i="89"/>
  <c r="I19" i="89"/>
  <c r="AA19" i="89"/>
  <c r="AB19" i="89"/>
  <c r="H20" i="89"/>
  <c r="I20" i="89"/>
  <c r="AA20" i="89"/>
  <c r="AA22" i="89" s="1"/>
  <c r="AB20" i="89"/>
  <c r="AA21" i="89"/>
  <c r="AB21" i="89"/>
  <c r="H23" i="89"/>
  <c r="I23" i="89"/>
  <c r="AA23" i="89"/>
  <c r="AB23" i="89"/>
  <c r="AA24" i="89"/>
  <c r="AB24" i="89"/>
  <c r="AA26" i="89"/>
  <c r="H27" i="89"/>
  <c r="I27" i="89"/>
  <c r="AA27" i="89"/>
  <c r="AB27" i="89"/>
  <c r="H29" i="89"/>
  <c r="I29" i="89"/>
  <c r="AA29" i="89"/>
  <c r="AB29" i="89"/>
  <c r="H30" i="89"/>
  <c r="I30" i="89"/>
  <c r="AA30" i="89"/>
  <c r="AB30" i="89"/>
  <c r="AA31" i="89"/>
  <c r="AB31" i="89"/>
  <c r="AA33" i="89"/>
  <c r="AB33" i="89"/>
  <c r="AA34" i="89"/>
  <c r="AB34" i="89"/>
  <c r="AA36" i="89"/>
  <c r="AB36" i="89"/>
  <c r="AA37" i="89"/>
  <c r="AB37" i="89"/>
  <c r="H40" i="89"/>
  <c r="H47" i="89" s="1"/>
  <c r="I40" i="89"/>
  <c r="Y40" i="89"/>
  <c r="AA40" i="89"/>
  <c r="AB40" i="89"/>
  <c r="AA41" i="89"/>
  <c r="AB41" i="89"/>
  <c r="H42" i="89"/>
  <c r="I42" i="89"/>
  <c r="AA42" i="89"/>
  <c r="AB42" i="89"/>
  <c r="AB43" i="89"/>
  <c r="AB44" i="89" s="1"/>
  <c r="H46" i="89"/>
  <c r="I46" i="89"/>
  <c r="AA46" i="89"/>
  <c r="AB46" i="89"/>
  <c r="H48" i="89"/>
  <c r="I48" i="89"/>
  <c r="AA48" i="89"/>
  <c r="AB48" i="89"/>
  <c r="H49" i="89"/>
  <c r="I49" i="89"/>
  <c r="AA49" i="89"/>
  <c r="AB49" i="89"/>
  <c r="H50" i="89"/>
  <c r="I50" i="89"/>
  <c r="AA50" i="89"/>
  <c r="AB50" i="89"/>
  <c r="I51" i="89"/>
  <c r="AA51" i="89"/>
  <c r="AB51" i="89"/>
  <c r="AB52" i="89"/>
  <c r="AA53" i="89"/>
  <c r="AB53" i="89"/>
  <c r="AB56" i="89"/>
  <c r="H57" i="89"/>
  <c r="I57" i="89"/>
  <c r="AA57" i="89"/>
  <c r="AB57" i="89"/>
  <c r="AA58" i="89"/>
  <c r="AB58" i="89"/>
  <c r="H59" i="89"/>
  <c r="I59" i="89"/>
  <c r="AA59" i="89"/>
  <c r="AB59" i="89"/>
  <c r="I60" i="89"/>
  <c r="AA60" i="89"/>
  <c r="AB60" i="89"/>
  <c r="I61" i="89"/>
  <c r="AA61" i="89"/>
  <c r="AB61" i="89"/>
  <c r="H62" i="89"/>
  <c r="I62" i="89"/>
  <c r="AA62" i="89"/>
  <c r="AB62" i="89"/>
  <c r="AA63" i="89"/>
  <c r="AB63" i="89"/>
  <c r="H64" i="89"/>
  <c r="I64" i="89"/>
  <c r="X64" i="89"/>
  <c r="Y64" i="89"/>
  <c r="Z64" i="89"/>
  <c r="AA64" i="89"/>
  <c r="AB64" i="89"/>
  <c r="H65" i="89"/>
  <c r="AA65" i="89"/>
  <c r="AB65" i="89"/>
  <c r="AA66" i="89"/>
  <c r="AB66" i="89"/>
  <c r="H67" i="89"/>
  <c r="AA67" i="89"/>
  <c r="AB67" i="89"/>
  <c r="AA68" i="89"/>
  <c r="AB68" i="89"/>
  <c r="AA69" i="89"/>
  <c r="AB69" i="89"/>
  <c r="B1" i="88"/>
  <c r="D2" i="88"/>
  <c r="D24" i="88" s="1"/>
  <c r="E2" i="88"/>
  <c r="F2" i="88"/>
  <c r="G2" i="88"/>
  <c r="G22" i="88" s="1"/>
  <c r="G4" i="88" s="1"/>
  <c r="H2" i="88"/>
  <c r="H22" i="88" s="1"/>
  <c r="I2" i="88"/>
  <c r="O2" i="88"/>
  <c r="P2" i="88"/>
  <c r="P22" i="88" s="1"/>
  <c r="D3" i="88"/>
  <c r="E3" i="88"/>
  <c r="E21" i="88" s="1"/>
  <c r="F3" i="88"/>
  <c r="F21" i="88" s="1"/>
  <c r="G3" i="88"/>
  <c r="O3" i="88"/>
  <c r="O21" i="88" s="1"/>
  <c r="P3" i="88"/>
  <c r="Q3" i="88"/>
  <c r="R3" i="88"/>
  <c r="R21" i="88" s="1"/>
  <c r="Y6" i="89" s="1"/>
  <c r="Y39" i="89" s="1"/>
  <c r="S3" i="88"/>
  <c r="Q4" i="88"/>
  <c r="BC2" i="101" s="1"/>
  <c r="BB2" i="101" s="1"/>
  <c r="R4" i="88"/>
  <c r="R5" i="88" s="1"/>
  <c r="D21" i="88"/>
  <c r="G21" i="88"/>
  <c r="P21" i="88"/>
  <c r="Q21" i="88"/>
  <c r="X6" i="89" s="1"/>
  <c r="X39" i="89" s="1"/>
  <c r="S21" i="88"/>
  <c r="Z6" i="89" s="1"/>
  <c r="D22" i="88"/>
  <c r="D4" i="88" s="1"/>
  <c r="E22" i="88"/>
  <c r="E74" i="88" s="1"/>
  <c r="F22" i="88"/>
  <c r="I22" i="88"/>
  <c r="I23" i="88" s="1"/>
  <c r="O22" i="88"/>
  <c r="V40" i="89" s="1"/>
  <c r="Q22" i="88"/>
  <c r="X40" i="89" s="1"/>
  <c r="R22" i="88"/>
  <c r="S22" i="88"/>
  <c r="G23" i="88"/>
  <c r="R23" i="88"/>
  <c r="Y41" i="89" s="1"/>
  <c r="E24" i="88"/>
  <c r="F24" i="88"/>
  <c r="G24" i="88"/>
  <c r="H24" i="88"/>
  <c r="I24" i="88"/>
  <c r="O24" i="88"/>
  <c r="V42" i="89" s="1"/>
  <c r="P24" i="88"/>
  <c r="W42" i="89" s="1"/>
  <c r="D28" i="88"/>
  <c r="E28" i="88"/>
  <c r="F28" i="88"/>
  <c r="G28" i="88"/>
  <c r="G29" i="88" s="1"/>
  <c r="H28" i="88"/>
  <c r="H29" i="88" s="1"/>
  <c r="I28" i="88"/>
  <c r="O28" i="88"/>
  <c r="O29" i="88" s="1"/>
  <c r="P28" i="88"/>
  <c r="P29" i="88" s="1"/>
  <c r="Q29" i="88" s="1"/>
  <c r="Q28" i="88" s="1"/>
  <c r="D32" i="88"/>
  <c r="D6" i="88" s="1"/>
  <c r="E32" i="88"/>
  <c r="E6" i="88" s="1"/>
  <c r="F32" i="88"/>
  <c r="F6" i="88" s="1"/>
  <c r="G32" i="88"/>
  <c r="G6" i="88" s="1"/>
  <c r="G7" i="88" s="1"/>
  <c r="H32" i="88"/>
  <c r="H6" i="88" s="1"/>
  <c r="I32" i="88"/>
  <c r="I6" i="88" s="1"/>
  <c r="O32" i="88"/>
  <c r="P32" i="88"/>
  <c r="Q32" i="88"/>
  <c r="R32" i="88"/>
  <c r="S32" i="88"/>
  <c r="D34" i="88"/>
  <c r="E34" i="88"/>
  <c r="F34" i="88"/>
  <c r="G34" i="88"/>
  <c r="H34" i="88"/>
  <c r="I34" i="88"/>
  <c r="O34" i="88"/>
  <c r="P34" i="88"/>
  <c r="D35" i="88"/>
  <c r="E35" i="88"/>
  <c r="F35" i="88"/>
  <c r="G35" i="88"/>
  <c r="H35" i="88"/>
  <c r="I35" i="88"/>
  <c r="O35" i="88"/>
  <c r="P35" i="88"/>
  <c r="D36" i="88"/>
  <c r="D226" i="88" s="1"/>
  <c r="D235" i="88" s="1"/>
  <c r="E36" i="88"/>
  <c r="F36" i="88"/>
  <c r="G36" i="88"/>
  <c r="H36" i="88"/>
  <c r="I36" i="88"/>
  <c r="O36" i="88"/>
  <c r="P36" i="88"/>
  <c r="D37" i="88"/>
  <c r="E37" i="88"/>
  <c r="E38" i="88" s="1"/>
  <c r="F37" i="88"/>
  <c r="G37" i="88"/>
  <c r="H37" i="88"/>
  <c r="I37" i="88"/>
  <c r="O37" i="88"/>
  <c r="P37" i="88"/>
  <c r="P38" i="88" s="1"/>
  <c r="X37" i="88"/>
  <c r="H38" i="88"/>
  <c r="I38" i="88"/>
  <c r="D39" i="88"/>
  <c r="E39" i="88"/>
  <c r="F39" i="88"/>
  <c r="G39" i="88"/>
  <c r="H39" i="88"/>
  <c r="H42" i="88" s="1"/>
  <c r="I39" i="88"/>
  <c r="I42" i="88" s="1"/>
  <c r="O39" i="88"/>
  <c r="O42" i="88" s="1"/>
  <c r="P39" i="88"/>
  <c r="D40" i="88"/>
  <c r="E40" i="88"/>
  <c r="F40" i="88"/>
  <c r="G40" i="88"/>
  <c r="H40" i="88"/>
  <c r="I40" i="88"/>
  <c r="O40" i="88"/>
  <c r="P40" i="88"/>
  <c r="D41" i="88"/>
  <c r="D42" i="88" s="1"/>
  <c r="E41" i="88"/>
  <c r="F41" i="88"/>
  <c r="G41" i="88"/>
  <c r="H41" i="88"/>
  <c r="I41" i="88"/>
  <c r="O41" i="88"/>
  <c r="P41" i="88"/>
  <c r="X42" i="88"/>
  <c r="Y42" i="88"/>
  <c r="Z42" i="88"/>
  <c r="D43" i="88"/>
  <c r="E43" i="88"/>
  <c r="F43" i="88"/>
  <c r="G43" i="88"/>
  <c r="H43" i="88"/>
  <c r="I43" i="88"/>
  <c r="O43" i="88"/>
  <c r="P43" i="88"/>
  <c r="D44" i="88"/>
  <c r="D47" i="88" s="1"/>
  <c r="E44" i="88"/>
  <c r="E45" i="88" s="1"/>
  <c r="F44" i="88"/>
  <c r="G44" i="88"/>
  <c r="G45" i="88" s="1"/>
  <c r="H44" i="88"/>
  <c r="H47" i="88" s="1"/>
  <c r="I44" i="88"/>
  <c r="I47" i="88" s="1"/>
  <c r="O44" i="88"/>
  <c r="O45" i="88" s="1"/>
  <c r="P44" i="88"/>
  <c r="P45" i="88" s="1"/>
  <c r="F45" i="88"/>
  <c r="D46" i="88"/>
  <c r="E46" i="88"/>
  <c r="F46" i="88"/>
  <c r="G46" i="88"/>
  <c r="H46" i="88"/>
  <c r="I46" i="88"/>
  <c r="O46" i="88"/>
  <c r="V50" i="89" s="1"/>
  <c r="P46" i="88"/>
  <c r="W50" i="89" s="1"/>
  <c r="E47" i="88"/>
  <c r="F47" i="88"/>
  <c r="G47" i="88"/>
  <c r="D48" i="88"/>
  <c r="D51" i="88" s="1"/>
  <c r="E48" i="88"/>
  <c r="E51" i="88" s="1"/>
  <c r="F48" i="88"/>
  <c r="F145" i="88" s="1"/>
  <c r="G48" i="88"/>
  <c r="G145" i="88" s="1"/>
  <c r="H48" i="88"/>
  <c r="H145" i="88" s="1"/>
  <c r="I48" i="88"/>
  <c r="O48" i="88"/>
  <c r="O145" i="88" s="1"/>
  <c r="P48" i="88"/>
  <c r="P145" i="88" s="1"/>
  <c r="F49" i="88"/>
  <c r="H49" i="88"/>
  <c r="D50" i="88"/>
  <c r="E50" i="88"/>
  <c r="F50" i="88"/>
  <c r="G50" i="88"/>
  <c r="H50" i="88"/>
  <c r="I50" i="88"/>
  <c r="O50" i="88"/>
  <c r="P50" i="88"/>
  <c r="G51" i="88"/>
  <c r="H51" i="88"/>
  <c r="I51" i="88"/>
  <c r="R51" i="88"/>
  <c r="S51" i="88" s="1"/>
  <c r="D52" i="88"/>
  <c r="D8" i="88" s="1"/>
  <c r="E52" i="88"/>
  <c r="E8" i="88" s="1"/>
  <c r="F52" i="88"/>
  <c r="F8" i="88" s="1"/>
  <c r="G52" i="88"/>
  <c r="G8" i="88" s="1"/>
  <c r="H52" i="88"/>
  <c r="H8" i="88" s="1"/>
  <c r="I52" i="88"/>
  <c r="I8" i="88" s="1"/>
  <c r="O52" i="88"/>
  <c r="O152" i="88" s="1"/>
  <c r="V57" i="89" s="1"/>
  <c r="P52" i="88"/>
  <c r="D55" i="88"/>
  <c r="E55" i="88"/>
  <c r="F55" i="88"/>
  <c r="G55" i="88"/>
  <c r="G139" i="88" s="1"/>
  <c r="H148" i="88" s="1"/>
  <c r="H55" i="88"/>
  <c r="H139" i="88" s="1"/>
  <c r="H140" i="88" s="1"/>
  <c r="I55" i="88"/>
  <c r="I139" i="88" s="1"/>
  <c r="I140" i="88" s="1"/>
  <c r="O55" i="88"/>
  <c r="P55" i="88"/>
  <c r="D56" i="88"/>
  <c r="E56" i="88"/>
  <c r="E141" i="88" s="1"/>
  <c r="F56" i="88"/>
  <c r="F141" i="88" s="1"/>
  <c r="F57" i="88" s="1"/>
  <c r="G56" i="88"/>
  <c r="H56" i="88"/>
  <c r="H141" i="88" s="1"/>
  <c r="H57" i="88" s="1"/>
  <c r="I56" i="88"/>
  <c r="I141" i="88" s="1"/>
  <c r="I57" i="88" s="1"/>
  <c r="O56" i="88"/>
  <c r="O141" i="88" s="1"/>
  <c r="P56" i="88"/>
  <c r="D57" i="88"/>
  <c r="D60" i="88"/>
  <c r="E60" i="88"/>
  <c r="F60" i="88"/>
  <c r="G60" i="88"/>
  <c r="O60" i="88"/>
  <c r="P60" i="88"/>
  <c r="Q60" i="88"/>
  <c r="R60" i="88"/>
  <c r="S60" i="88"/>
  <c r="D62" i="88"/>
  <c r="D277" i="88" s="1"/>
  <c r="E62" i="88"/>
  <c r="F62" i="88"/>
  <c r="G62" i="88"/>
  <c r="H62" i="88"/>
  <c r="I62" i="88"/>
  <c r="O62" i="88"/>
  <c r="P62" i="88"/>
  <c r="Y62" i="88"/>
  <c r="D64" i="88"/>
  <c r="D63" i="88" s="1"/>
  <c r="E64" i="88"/>
  <c r="F64" i="88"/>
  <c r="G64" i="88"/>
  <c r="H64" i="88"/>
  <c r="I64" i="88"/>
  <c r="O64" i="88"/>
  <c r="P64" i="88"/>
  <c r="D65" i="88"/>
  <c r="E65" i="88"/>
  <c r="F65" i="88"/>
  <c r="G65" i="88"/>
  <c r="H65" i="88"/>
  <c r="I65" i="88"/>
  <c r="O65" i="88"/>
  <c r="P65" i="88"/>
  <c r="D66" i="88"/>
  <c r="E66" i="88"/>
  <c r="F66" i="88"/>
  <c r="G66" i="88"/>
  <c r="H66" i="88"/>
  <c r="I66" i="88"/>
  <c r="O66" i="88"/>
  <c r="P66" i="88"/>
  <c r="D67" i="88"/>
  <c r="E67" i="88"/>
  <c r="F67" i="88"/>
  <c r="G67" i="88"/>
  <c r="H67" i="88"/>
  <c r="I67" i="88"/>
  <c r="O67" i="88"/>
  <c r="P67" i="88"/>
  <c r="D68" i="88"/>
  <c r="E68" i="88"/>
  <c r="F68" i="88"/>
  <c r="G68" i="88"/>
  <c r="H68" i="88"/>
  <c r="I68" i="88"/>
  <c r="O68" i="88"/>
  <c r="P68" i="88"/>
  <c r="D69" i="88"/>
  <c r="E69" i="88"/>
  <c r="F69" i="88"/>
  <c r="G69" i="88"/>
  <c r="H69" i="88"/>
  <c r="I69" i="88"/>
  <c r="O69" i="88"/>
  <c r="P69" i="88"/>
  <c r="D70" i="88"/>
  <c r="E70" i="88"/>
  <c r="F70" i="88"/>
  <c r="G70" i="88"/>
  <c r="H70" i="88"/>
  <c r="I70" i="88"/>
  <c r="O70" i="88"/>
  <c r="P70" i="88"/>
  <c r="D71" i="88"/>
  <c r="D278" i="88" s="1"/>
  <c r="D279" i="88" s="1"/>
  <c r="E71" i="88"/>
  <c r="F71" i="88"/>
  <c r="G71" i="88"/>
  <c r="H71" i="88"/>
  <c r="I71" i="88"/>
  <c r="O71" i="88"/>
  <c r="V9" i="89" s="1"/>
  <c r="P71" i="88"/>
  <c r="W9" i="89" s="1"/>
  <c r="H72" i="88"/>
  <c r="I73" i="88"/>
  <c r="O73" i="88"/>
  <c r="P73" i="88"/>
  <c r="H74" i="88"/>
  <c r="D75" i="88"/>
  <c r="E75" i="88"/>
  <c r="E76" i="88" s="1"/>
  <c r="F75" i="88"/>
  <c r="G75" i="88"/>
  <c r="H75" i="88"/>
  <c r="I75" i="88"/>
  <c r="O75" i="88"/>
  <c r="P75" i="88"/>
  <c r="H76" i="88"/>
  <c r="D77" i="88"/>
  <c r="E77" i="88"/>
  <c r="F77" i="88"/>
  <c r="G77" i="88"/>
  <c r="H77" i="88"/>
  <c r="I77" i="88"/>
  <c r="I78" i="88" s="1"/>
  <c r="O77" i="88"/>
  <c r="V10" i="89" s="1"/>
  <c r="P77" i="88"/>
  <c r="W10" i="89" s="1"/>
  <c r="D81" i="88"/>
  <c r="E81" i="88"/>
  <c r="F81" i="88"/>
  <c r="G81" i="88"/>
  <c r="H81" i="88"/>
  <c r="H97" i="88" s="1"/>
  <c r="I81" i="88"/>
  <c r="O81" i="88"/>
  <c r="V7" i="89" s="1"/>
  <c r="P81" i="88"/>
  <c r="W7" i="89" s="1"/>
  <c r="D82" i="88"/>
  <c r="E82" i="88"/>
  <c r="F82" i="88"/>
  <c r="G82" i="88"/>
  <c r="H82" i="88"/>
  <c r="I82" i="88"/>
  <c r="O82" i="88"/>
  <c r="P82" i="88"/>
  <c r="D83" i="88"/>
  <c r="E83" i="88"/>
  <c r="F83" i="88"/>
  <c r="G83" i="88"/>
  <c r="H83" i="88"/>
  <c r="I83" i="88"/>
  <c r="O83" i="88"/>
  <c r="V16" i="89" s="1"/>
  <c r="P83" i="88"/>
  <c r="W16" i="89" s="1"/>
  <c r="D84" i="88"/>
  <c r="E84" i="88"/>
  <c r="F84" i="88"/>
  <c r="G84" i="88"/>
  <c r="H84" i="88"/>
  <c r="I84" i="88"/>
  <c r="O84" i="88"/>
  <c r="P84" i="88"/>
  <c r="D85" i="88"/>
  <c r="E85" i="88"/>
  <c r="F85" i="88"/>
  <c r="G85" i="88"/>
  <c r="H85" i="88"/>
  <c r="I85" i="88"/>
  <c r="O85" i="88"/>
  <c r="P85" i="88"/>
  <c r="D86" i="88"/>
  <c r="E86" i="88"/>
  <c r="F86" i="88"/>
  <c r="G86" i="88"/>
  <c r="H86" i="88"/>
  <c r="I213" i="88" s="1"/>
  <c r="I86" i="88"/>
  <c r="O86" i="88"/>
  <c r="V14" i="89" s="1"/>
  <c r="P86" i="88"/>
  <c r="W14" i="89" s="1"/>
  <c r="D87" i="88"/>
  <c r="E87" i="88"/>
  <c r="F87" i="88"/>
  <c r="G87" i="88"/>
  <c r="H87" i="88"/>
  <c r="I87" i="88"/>
  <c r="O87" i="88"/>
  <c r="P87" i="88"/>
  <c r="D88" i="88"/>
  <c r="E88" i="88"/>
  <c r="F88" i="88"/>
  <c r="G88" i="88"/>
  <c r="H88" i="88"/>
  <c r="I88" i="88"/>
  <c r="O88" i="88"/>
  <c r="V15" i="89" s="1"/>
  <c r="P88" i="88"/>
  <c r="W15" i="89" s="1"/>
  <c r="D89" i="88"/>
  <c r="E89" i="88"/>
  <c r="F89" i="88"/>
  <c r="G89" i="88"/>
  <c r="H89" i="88"/>
  <c r="I89" i="88"/>
  <c r="O89" i="88"/>
  <c r="P89" i="88"/>
  <c r="D91" i="88"/>
  <c r="D90" i="88" s="1"/>
  <c r="E91" i="88"/>
  <c r="E90" i="88" s="1"/>
  <c r="F91" i="88"/>
  <c r="F90" i="88" s="1"/>
  <c r="G91" i="88"/>
  <c r="G90" i="88" s="1"/>
  <c r="H91" i="88"/>
  <c r="H90" i="88" s="1"/>
  <c r="I91" i="88"/>
  <c r="O91" i="88"/>
  <c r="P91" i="88"/>
  <c r="I92" i="88"/>
  <c r="O92" i="88"/>
  <c r="P92" i="88"/>
  <c r="I93" i="88"/>
  <c r="O93" i="88"/>
  <c r="P93" i="88"/>
  <c r="I94" i="88"/>
  <c r="O94" i="88"/>
  <c r="P94" i="88"/>
  <c r="D96" i="88"/>
  <c r="D95" i="88" s="1"/>
  <c r="E96" i="88"/>
  <c r="F96" i="88"/>
  <c r="G96" i="88"/>
  <c r="H287" i="88" s="1"/>
  <c r="H96" i="88"/>
  <c r="I96" i="88"/>
  <c r="O96" i="88"/>
  <c r="V12" i="89" s="1"/>
  <c r="P96" i="88"/>
  <c r="W12" i="89" s="1"/>
  <c r="D97" i="88"/>
  <c r="D11" i="88" s="1"/>
  <c r="P97" i="88"/>
  <c r="P11" i="88" s="1"/>
  <c r="X61" i="88" s="1"/>
  <c r="D98" i="88"/>
  <c r="E98" i="88"/>
  <c r="E99" i="88" s="1"/>
  <c r="F98" i="88"/>
  <c r="G98" i="88"/>
  <c r="H98" i="88"/>
  <c r="I98" i="88"/>
  <c r="O98" i="88"/>
  <c r="V20" i="89" s="1"/>
  <c r="P98" i="88"/>
  <c r="W20" i="89" s="1"/>
  <c r="H99" i="88"/>
  <c r="D100" i="88"/>
  <c r="E100" i="88"/>
  <c r="F100" i="88"/>
  <c r="G100" i="88"/>
  <c r="H100" i="88"/>
  <c r="I100" i="88"/>
  <c r="O100" i="88"/>
  <c r="P100" i="88"/>
  <c r="D101" i="88"/>
  <c r="E101" i="88"/>
  <c r="F101" i="88"/>
  <c r="G101" i="88"/>
  <c r="H101" i="88"/>
  <c r="I101" i="88"/>
  <c r="O101" i="88"/>
  <c r="P101" i="88"/>
  <c r="D102" i="88"/>
  <c r="E102" i="88"/>
  <c r="F102" i="88"/>
  <c r="G102" i="88"/>
  <c r="H102" i="88"/>
  <c r="I102" i="88"/>
  <c r="O102" i="88"/>
  <c r="P102" i="88"/>
  <c r="D103" i="88"/>
  <c r="E103" i="88"/>
  <c r="F103" i="88"/>
  <c r="G103" i="88"/>
  <c r="H103" i="88"/>
  <c r="H104" i="88" s="1"/>
  <c r="I103" i="88"/>
  <c r="O103" i="88"/>
  <c r="P103" i="88"/>
  <c r="F104" i="88"/>
  <c r="D106" i="88"/>
  <c r="E106" i="88"/>
  <c r="F106" i="88"/>
  <c r="G106" i="88"/>
  <c r="H106" i="88"/>
  <c r="I106" i="88"/>
  <c r="O106" i="88"/>
  <c r="P106" i="88"/>
  <c r="D107" i="88"/>
  <c r="E107" i="88"/>
  <c r="F107" i="88"/>
  <c r="G107" i="88"/>
  <c r="H107" i="88"/>
  <c r="I107" i="88"/>
  <c r="O107" i="88"/>
  <c r="P107" i="88"/>
  <c r="D108" i="88"/>
  <c r="E108" i="88"/>
  <c r="F108" i="88"/>
  <c r="G108" i="88"/>
  <c r="H108" i="88"/>
  <c r="I108" i="88"/>
  <c r="O108" i="88"/>
  <c r="P108" i="88"/>
  <c r="D109" i="88"/>
  <c r="E109" i="88"/>
  <c r="F109" i="88"/>
  <c r="G109" i="88"/>
  <c r="H109" i="88"/>
  <c r="I109" i="88"/>
  <c r="O109" i="88"/>
  <c r="P109" i="88"/>
  <c r="I110" i="88"/>
  <c r="O110" i="88"/>
  <c r="P110" i="88"/>
  <c r="I111" i="88"/>
  <c r="O111" i="88"/>
  <c r="P111" i="88"/>
  <c r="D113" i="88"/>
  <c r="E113" i="88"/>
  <c r="E290" i="88" s="1"/>
  <c r="F113" i="88"/>
  <c r="G113" i="88"/>
  <c r="H113" i="88"/>
  <c r="I113" i="88"/>
  <c r="O113" i="88"/>
  <c r="V19" i="89" s="1"/>
  <c r="P113" i="88"/>
  <c r="W19" i="89" s="1"/>
  <c r="D115" i="88"/>
  <c r="E115" i="88"/>
  <c r="F115" i="88"/>
  <c r="G115" i="88"/>
  <c r="H115" i="88"/>
  <c r="I115" i="88"/>
  <c r="O115" i="88"/>
  <c r="P115" i="88"/>
  <c r="D116" i="88"/>
  <c r="E116" i="88"/>
  <c r="F116" i="88"/>
  <c r="G116" i="88"/>
  <c r="H116" i="88"/>
  <c r="I116" i="88"/>
  <c r="O116" i="88"/>
  <c r="P116" i="88"/>
  <c r="D117" i="88"/>
  <c r="E117" i="88"/>
  <c r="F117" i="88"/>
  <c r="G117" i="88"/>
  <c r="H117" i="88"/>
  <c r="I117" i="88"/>
  <c r="O117" i="88"/>
  <c r="P117" i="88"/>
  <c r="I118" i="88"/>
  <c r="O118" i="88"/>
  <c r="P118" i="88"/>
  <c r="I119" i="88"/>
  <c r="O119" i="88"/>
  <c r="P119" i="88"/>
  <c r="I120" i="88"/>
  <c r="O120" i="88"/>
  <c r="P120" i="88"/>
  <c r="D122" i="88"/>
  <c r="E122" i="88"/>
  <c r="F122" i="88"/>
  <c r="G122" i="88"/>
  <c r="H122" i="88"/>
  <c r="I122" i="88"/>
  <c r="O122" i="88"/>
  <c r="V23" i="89" s="1"/>
  <c r="P122" i="88"/>
  <c r="W23" i="89" s="1"/>
  <c r="D124" i="88"/>
  <c r="E124" i="88"/>
  <c r="F124" i="88"/>
  <c r="G124" i="88"/>
  <c r="H124" i="88"/>
  <c r="I124" i="88"/>
  <c r="O124" i="88"/>
  <c r="V27" i="89" s="1"/>
  <c r="P124" i="88"/>
  <c r="W27" i="89" s="1"/>
  <c r="D125" i="88"/>
  <c r="E125" i="88"/>
  <c r="F125" i="88"/>
  <c r="G125" i="88"/>
  <c r="H125" i="88"/>
  <c r="I125" i="88"/>
  <c r="O125" i="88"/>
  <c r="P125" i="88"/>
  <c r="D126" i="88"/>
  <c r="E126" i="88"/>
  <c r="F126" i="88"/>
  <c r="G126" i="88"/>
  <c r="H126" i="88"/>
  <c r="I126" i="88"/>
  <c r="O126" i="88"/>
  <c r="P126" i="88"/>
  <c r="D127" i="88"/>
  <c r="E127" i="88"/>
  <c r="F127" i="88"/>
  <c r="G127" i="88"/>
  <c r="H127" i="88"/>
  <c r="I127" i="88"/>
  <c r="O127" i="88"/>
  <c r="P127" i="88"/>
  <c r="D128" i="88"/>
  <c r="E138" i="88" s="1"/>
  <c r="E128" i="88"/>
  <c r="E147" i="88" s="1"/>
  <c r="F128" i="88"/>
  <c r="G138" i="88" s="1"/>
  <c r="G128" i="88"/>
  <c r="G147" i="88" s="1"/>
  <c r="H128" i="88"/>
  <c r="I138" i="88" s="1"/>
  <c r="I128" i="88"/>
  <c r="J138" i="88" s="1"/>
  <c r="O128" i="88"/>
  <c r="V29" i="89" s="1"/>
  <c r="P128" i="88"/>
  <c r="W29" i="89" s="1"/>
  <c r="O129" i="88"/>
  <c r="D130" i="88"/>
  <c r="E130" i="88"/>
  <c r="F130" i="88"/>
  <c r="G130" i="88"/>
  <c r="H130" i="88"/>
  <c r="I130" i="88"/>
  <c r="O130" i="88"/>
  <c r="P130" i="88"/>
  <c r="D131" i="88"/>
  <c r="E131" i="88"/>
  <c r="F131" i="88"/>
  <c r="G131" i="88"/>
  <c r="G129" i="88" s="1"/>
  <c r="H131" i="88"/>
  <c r="I131" i="88"/>
  <c r="O131" i="88"/>
  <c r="V30" i="89" s="1"/>
  <c r="P131" i="88"/>
  <c r="D132" i="88"/>
  <c r="E132" i="88"/>
  <c r="F132" i="88"/>
  <c r="G132" i="88"/>
  <c r="H132" i="88"/>
  <c r="I132" i="88"/>
  <c r="I274" i="88" s="1"/>
  <c r="O132" i="88"/>
  <c r="P132" i="88"/>
  <c r="P274" i="88" s="1"/>
  <c r="O139" i="88"/>
  <c r="O140" i="88" s="1"/>
  <c r="P139" i="88"/>
  <c r="G141" i="88"/>
  <c r="G57" i="88" s="1"/>
  <c r="P141" i="88"/>
  <c r="P57" i="88" s="1"/>
  <c r="I142" i="88"/>
  <c r="Q143" i="88"/>
  <c r="R143" i="88"/>
  <c r="S143" i="88"/>
  <c r="Q144" i="88"/>
  <c r="R144" i="88" s="1"/>
  <c r="E145" i="88"/>
  <c r="I145" i="88"/>
  <c r="F147" i="88"/>
  <c r="I147" i="88"/>
  <c r="E148" i="88"/>
  <c r="D150" i="88"/>
  <c r="E150" i="88"/>
  <c r="F150" i="88"/>
  <c r="G150" i="88"/>
  <c r="O150" i="88"/>
  <c r="P150" i="88"/>
  <c r="Q150" i="88"/>
  <c r="R150" i="88"/>
  <c r="S150" i="88"/>
  <c r="D152" i="88"/>
  <c r="I152" i="88"/>
  <c r="P152" i="88"/>
  <c r="W57" i="89" s="1"/>
  <c r="Q152" i="88"/>
  <c r="X57" i="89" s="1"/>
  <c r="R152" i="88"/>
  <c r="Y57" i="89" s="1"/>
  <c r="S152" i="88"/>
  <c r="Z57" i="89" s="1"/>
  <c r="D154" i="88"/>
  <c r="E154" i="88"/>
  <c r="F154" i="88"/>
  <c r="G154" i="88"/>
  <c r="G211" i="88" s="1"/>
  <c r="G214" i="88" s="1"/>
  <c r="H154" i="88"/>
  <c r="I154" i="88"/>
  <c r="I211" i="88" s="1"/>
  <c r="O154" i="88"/>
  <c r="O211" i="88" s="1"/>
  <c r="P154" i="88"/>
  <c r="P211" i="88" s="1"/>
  <c r="P214" i="88" s="1"/>
  <c r="D155" i="88"/>
  <c r="E155" i="88"/>
  <c r="F155" i="88"/>
  <c r="G155" i="88"/>
  <c r="H155" i="88"/>
  <c r="I155" i="88"/>
  <c r="O155" i="88"/>
  <c r="P155" i="88"/>
  <c r="D156" i="88"/>
  <c r="E156" i="88"/>
  <c r="F156" i="88"/>
  <c r="G156" i="88"/>
  <c r="H156" i="88"/>
  <c r="I156" i="88"/>
  <c r="O156" i="88"/>
  <c r="P156" i="88"/>
  <c r="D157" i="88"/>
  <c r="E157" i="88"/>
  <c r="F157" i="88"/>
  <c r="F162" i="88" s="1"/>
  <c r="G157" i="88"/>
  <c r="G162" i="88" s="1"/>
  <c r="H157" i="88"/>
  <c r="I157" i="88"/>
  <c r="O157" i="88"/>
  <c r="V59" i="89" s="1"/>
  <c r="P157" i="88"/>
  <c r="W59" i="89" s="1"/>
  <c r="D158" i="88"/>
  <c r="E158" i="88"/>
  <c r="F158" i="88"/>
  <c r="G158" i="88"/>
  <c r="H158" i="88"/>
  <c r="I158" i="88"/>
  <c r="O158" i="88"/>
  <c r="P158" i="88"/>
  <c r="D159" i="88"/>
  <c r="E159" i="88"/>
  <c r="F159" i="88"/>
  <c r="G159" i="88"/>
  <c r="H159" i="88"/>
  <c r="I159" i="88"/>
  <c r="O159" i="88"/>
  <c r="P159" i="88"/>
  <c r="D160" i="88"/>
  <c r="E160" i="88"/>
  <c r="F160" i="88"/>
  <c r="G160" i="88"/>
  <c r="H160" i="88"/>
  <c r="I160" i="88"/>
  <c r="O160" i="88"/>
  <c r="P160" i="88"/>
  <c r="D162" i="88"/>
  <c r="Q162" i="88"/>
  <c r="R162" i="88"/>
  <c r="S162" i="88"/>
  <c r="D163" i="88"/>
  <c r="E163" i="88"/>
  <c r="F163" i="88"/>
  <c r="G163" i="88"/>
  <c r="H163" i="88"/>
  <c r="I163" i="88"/>
  <c r="O163" i="88"/>
  <c r="P163" i="88"/>
  <c r="D164" i="88"/>
  <c r="E164" i="88"/>
  <c r="F164" i="88"/>
  <c r="G164" i="88"/>
  <c r="H164" i="88"/>
  <c r="I164" i="88"/>
  <c r="O164" i="88"/>
  <c r="V60" i="89" s="1"/>
  <c r="P164" i="88"/>
  <c r="W60" i="89" s="1"/>
  <c r="D165" i="88"/>
  <c r="E165" i="88"/>
  <c r="F165" i="88"/>
  <c r="G165" i="88"/>
  <c r="H165" i="88"/>
  <c r="I165" i="88"/>
  <c r="O165" i="88"/>
  <c r="P165" i="88"/>
  <c r="D166" i="88"/>
  <c r="E166" i="88"/>
  <c r="F166" i="88"/>
  <c r="G166" i="88"/>
  <c r="H166" i="88"/>
  <c r="I166" i="88"/>
  <c r="O166" i="88"/>
  <c r="P166" i="88"/>
  <c r="D167" i="88"/>
  <c r="E167" i="88"/>
  <c r="F167" i="88"/>
  <c r="G167" i="88"/>
  <c r="H167" i="88"/>
  <c r="I167" i="88"/>
  <c r="O167" i="88"/>
  <c r="V61" i="89" s="1"/>
  <c r="P167" i="88"/>
  <c r="W61" i="89" s="1"/>
  <c r="D169" i="88"/>
  <c r="D15" i="88" s="1"/>
  <c r="E169" i="88"/>
  <c r="E15" i="88" s="1"/>
  <c r="F169" i="88"/>
  <c r="F15" i="88" s="1"/>
  <c r="G169" i="88"/>
  <c r="G15" i="88" s="1"/>
  <c r="H169" i="88"/>
  <c r="H15" i="88" s="1"/>
  <c r="I169" i="88"/>
  <c r="I15" i="88" s="1"/>
  <c r="O169" i="88"/>
  <c r="P169" i="88"/>
  <c r="D170" i="88"/>
  <c r="E170" i="88"/>
  <c r="E209" i="88" s="1"/>
  <c r="E214" i="88" s="1"/>
  <c r="F170" i="88"/>
  <c r="F209" i="88" s="1"/>
  <c r="G170" i="88"/>
  <c r="H170" i="88"/>
  <c r="I170" i="88"/>
  <c r="O170" i="88"/>
  <c r="O209" i="88" s="1"/>
  <c r="O210" i="88" s="1"/>
  <c r="P170" i="88"/>
  <c r="D171" i="88"/>
  <c r="E171" i="88"/>
  <c r="F171" i="88"/>
  <c r="G171" i="88"/>
  <c r="H171" i="88"/>
  <c r="I171" i="88"/>
  <c r="O171" i="88"/>
  <c r="P171" i="88"/>
  <c r="D172" i="88"/>
  <c r="E172" i="88"/>
  <c r="F172" i="88"/>
  <c r="G172" i="88"/>
  <c r="H172" i="88"/>
  <c r="I172" i="88"/>
  <c r="O172" i="88"/>
  <c r="V64" i="89" s="1"/>
  <c r="P172" i="88"/>
  <c r="W64" i="89" s="1"/>
  <c r="D174" i="88"/>
  <c r="E174" i="88"/>
  <c r="F174" i="88"/>
  <c r="F173" i="88" s="1"/>
  <c r="G174" i="88"/>
  <c r="G173" i="88" s="1"/>
  <c r="H174" i="88"/>
  <c r="H173" i="88" s="1"/>
  <c r="I174" i="88"/>
  <c r="I173" i="88" s="1"/>
  <c r="O174" i="88"/>
  <c r="P174" i="88"/>
  <c r="W65" i="89" s="1"/>
  <c r="D175" i="88"/>
  <c r="E175" i="88"/>
  <c r="F175" i="88"/>
  <c r="G175" i="88"/>
  <c r="H175" i="88"/>
  <c r="I175" i="88"/>
  <c r="O175" i="88"/>
  <c r="P175" i="88"/>
  <c r="D177" i="88"/>
  <c r="E177" i="88"/>
  <c r="F177" i="88"/>
  <c r="G177" i="88"/>
  <c r="H177" i="88"/>
  <c r="I177" i="88"/>
  <c r="O177" i="88"/>
  <c r="P177" i="88"/>
  <c r="D178" i="88"/>
  <c r="E178" i="88"/>
  <c r="F178" i="88"/>
  <c r="G178" i="88"/>
  <c r="H178" i="88"/>
  <c r="I178" i="88"/>
  <c r="O178" i="88"/>
  <c r="P178" i="88"/>
  <c r="D179" i="88"/>
  <c r="E179" i="88"/>
  <c r="F179" i="88"/>
  <c r="G179" i="88"/>
  <c r="H179" i="88"/>
  <c r="I179" i="88"/>
  <c r="O179" i="88"/>
  <c r="P179" i="88"/>
  <c r="Q180" i="88"/>
  <c r="X66" i="89" s="1"/>
  <c r="R180" i="88"/>
  <c r="Y66" i="89" s="1"/>
  <c r="S180" i="88"/>
  <c r="Z66" i="89" s="1"/>
  <c r="D181" i="88"/>
  <c r="E181" i="88"/>
  <c r="F181" i="88"/>
  <c r="G181" i="88"/>
  <c r="H181" i="88"/>
  <c r="I181" i="88"/>
  <c r="O181" i="88"/>
  <c r="P181" i="88"/>
  <c r="D182" i="88"/>
  <c r="E182" i="88"/>
  <c r="F182" i="88"/>
  <c r="G182" i="88"/>
  <c r="H182" i="88"/>
  <c r="I182" i="88"/>
  <c r="O182" i="88"/>
  <c r="P182" i="88"/>
  <c r="D183" i="88"/>
  <c r="E183" i="88"/>
  <c r="F183" i="88"/>
  <c r="G183" i="88"/>
  <c r="H183" i="88"/>
  <c r="I183" i="88"/>
  <c r="O183" i="88"/>
  <c r="P183" i="88"/>
  <c r="D184" i="88"/>
  <c r="E184" i="88"/>
  <c r="F184" i="88"/>
  <c r="G184" i="88"/>
  <c r="H184" i="88"/>
  <c r="I184" i="88"/>
  <c r="O184" i="88"/>
  <c r="P184" i="88"/>
  <c r="D185" i="88"/>
  <c r="E185" i="88"/>
  <c r="F185" i="88"/>
  <c r="G185" i="88"/>
  <c r="H185" i="88"/>
  <c r="I185" i="88"/>
  <c r="O185" i="88"/>
  <c r="P185" i="88"/>
  <c r="D186" i="88"/>
  <c r="E186" i="88"/>
  <c r="F186" i="88"/>
  <c r="G186" i="88"/>
  <c r="H186" i="88"/>
  <c r="I186" i="88"/>
  <c r="O186" i="88"/>
  <c r="P186" i="88"/>
  <c r="I187" i="88"/>
  <c r="O187" i="88"/>
  <c r="P187" i="88"/>
  <c r="D188" i="88"/>
  <c r="E188" i="88"/>
  <c r="F188" i="88"/>
  <c r="G188" i="88"/>
  <c r="H188" i="88"/>
  <c r="I188" i="88"/>
  <c r="O188" i="88"/>
  <c r="P188" i="88"/>
  <c r="D189" i="88"/>
  <c r="E189" i="88"/>
  <c r="F189" i="88"/>
  <c r="G189" i="88"/>
  <c r="H189" i="88"/>
  <c r="I189" i="88"/>
  <c r="O189" i="88"/>
  <c r="P189" i="88"/>
  <c r="D190" i="88"/>
  <c r="E190" i="88"/>
  <c r="F190" i="88"/>
  <c r="G190" i="88"/>
  <c r="H190" i="88"/>
  <c r="I190" i="88"/>
  <c r="O190" i="88"/>
  <c r="P190" i="88"/>
  <c r="D191" i="88"/>
  <c r="E191" i="88"/>
  <c r="F191" i="88"/>
  <c r="G191" i="88"/>
  <c r="H191" i="88"/>
  <c r="I191" i="88"/>
  <c r="O191" i="88"/>
  <c r="P191" i="88"/>
  <c r="D192" i="88"/>
  <c r="E192" i="88"/>
  <c r="F192" i="88"/>
  <c r="G192" i="88"/>
  <c r="H192" i="88"/>
  <c r="I192" i="88"/>
  <c r="O192" i="88"/>
  <c r="P192" i="88"/>
  <c r="D193" i="88"/>
  <c r="E193" i="88"/>
  <c r="F193" i="88"/>
  <c r="G193" i="88"/>
  <c r="H193" i="88"/>
  <c r="I193" i="88"/>
  <c r="O193" i="88"/>
  <c r="P193" i="88"/>
  <c r="D194" i="88"/>
  <c r="E194" i="88"/>
  <c r="F194" i="88"/>
  <c r="G194" i="88"/>
  <c r="H194" i="88"/>
  <c r="I194" i="88"/>
  <c r="O194" i="88"/>
  <c r="P194" i="88"/>
  <c r="I195" i="88"/>
  <c r="O195" i="88"/>
  <c r="P195" i="88"/>
  <c r="D196" i="88"/>
  <c r="E196" i="88"/>
  <c r="F196" i="88"/>
  <c r="G196" i="88"/>
  <c r="H196" i="88"/>
  <c r="I196" i="88"/>
  <c r="O196" i="88"/>
  <c r="P196" i="88"/>
  <c r="D198" i="88"/>
  <c r="E198" i="88"/>
  <c r="F198" i="88"/>
  <c r="G198" i="88"/>
  <c r="H198" i="88"/>
  <c r="I198" i="88"/>
  <c r="O198" i="88"/>
  <c r="V67" i="89" s="1"/>
  <c r="P198" i="88"/>
  <c r="W67" i="89" s="1"/>
  <c r="D199" i="88"/>
  <c r="E199" i="88"/>
  <c r="F199" i="88"/>
  <c r="G199" i="88"/>
  <c r="H199" i="88"/>
  <c r="I199" i="88"/>
  <c r="O199" i="88"/>
  <c r="P199" i="88"/>
  <c r="D200" i="88"/>
  <c r="E200" i="88"/>
  <c r="F200" i="88"/>
  <c r="G200" i="88"/>
  <c r="H200" i="88"/>
  <c r="I200" i="88"/>
  <c r="O200" i="88"/>
  <c r="P200" i="88"/>
  <c r="D201" i="88"/>
  <c r="E201" i="88"/>
  <c r="F201" i="88"/>
  <c r="G201" i="88"/>
  <c r="H201" i="88"/>
  <c r="I201" i="88"/>
  <c r="O201" i="88"/>
  <c r="P201" i="88"/>
  <c r="I202" i="88"/>
  <c r="D203" i="88"/>
  <c r="E203" i="88"/>
  <c r="F203" i="88"/>
  <c r="G203" i="88"/>
  <c r="H203" i="88"/>
  <c r="I203" i="88"/>
  <c r="O203" i="88"/>
  <c r="P203" i="88"/>
  <c r="D204" i="88"/>
  <c r="E204" i="88"/>
  <c r="F204" i="88"/>
  <c r="G204" i="88"/>
  <c r="H204" i="88"/>
  <c r="I204" i="88"/>
  <c r="O204" i="88"/>
  <c r="V69" i="89" s="1"/>
  <c r="P204" i="88"/>
  <c r="W69" i="89" s="1"/>
  <c r="D205" i="88"/>
  <c r="E205" i="88"/>
  <c r="F205" i="88"/>
  <c r="G205" i="88"/>
  <c r="H205" i="88"/>
  <c r="I205" i="88"/>
  <c r="O205" i="88"/>
  <c r="P205" i="88"/>
  <c r="D207" i="88"/>
  <c r="E207" i="88"/>
  <c r="F207" i="88"/>
  <c r="G207" i="88"/>
  <c r="O207" i="88"/>
  <c r="P207" i="88"/>
  <c r="Q207" i="88"/>
  <c r="R207" i="88"/>
  <c r="S207" i="88"/>
  <c r="G209" i="88"/>
  <c r="H209" i="88"/>
  <c r="H210" i="88" s="1"/>
  <c r="I209" i="88"/>
  <c r="I210" i="88" s="1"/>
  <c r="P209" i="88"/>
  <c r="G210" i="88"/>
  <c r="P210" i="88"/>
  <c r="E211" i="88"/>
  <c r="F211" i="88"/>
  <c r="H211" i="88"/>
  <c r="D213" i="88"/>
  <c r="E213" i="88"/>
  <c r="F213" i="88"/>
  <c r="G213" i="88"/>
  <c r="H213" i="88"/>
  <c r="J213" i="88"/>
  <c r="P213" i="88"/>
  <c r="D216" i="88"/>
  <c r="E216" i="88"/>
  <c r="F216" i="88"/>
  <c r="G216" i="88"/>
  <c r="I216" i="88"/>
  <c r="O216" i="88"/>
  <c r="P216" i="88"/>
  <c r="D217" i="88"/>
  <c r="D221" i="88"/>
  <c r="E221" i="88"/>
  <c r="F221" i="88"/>
  <c r="G221" i="88"/>
  <c r="O221" i="88"/>
  <c r="P221" i="88"/>
  <c r="Q221" i="88"/>
  <c r="R221" i="88"/>
  <c r="S221" i="88"/>
  <c r="E226" i="88"/>
  <c r="E235" i="88" s="1"/>
  <c r="F226" i="88"/>
  <c r="F235" i="88" s="1"/>
  <c r="G226" i="88"/>
  <c r="G235" i="88" s="1"/>
  <c r="H226" i="88"/>
  <c r="H235" i="88" s="1"/>
  <c r="I226" i="88"/>
  <c r="O226" i="88"/>
  <c r="P226" i="88"/>
  <c r="R227" i="88"/>
  <c r="S227" i="88"/>
  <c r="I229" i="88"/>
  <c r="O229" i="88"/>
  <c r="P229" i="88"/>
  <c r="D232" i="88"/>
  <c r="E232" i="88"/>
  <c r="F232" i="88"/>
  <c r="G232" i="88"/>
  <c r="H232" i="88"/>
  <c r="I232" i="88"/>
  <c r="I233" i="88" s="1"/>
  <c r="O232" i="88"/>
  <c r="O235" i="88" s="1"/>
  <c r="P232" i="88"/>
  <c r="P235" i="88" s="1"/>
  <c r="L243" i="88"/>
  <c r="D251" i="88"/>
  <c r="E251" i="88"/>
  <c r="F251" i="88"/>
  <c r="H251" i="88"/>
  <c r="O251" i="88"/>
  <c r="P251" i="88"/>
  <c r="Q251" i="88"/>
  <c r="R251" i="88"/>
  <c r="S251" i="88"/>
  <c r="Q257" i="88"/>
  <c r="R257" i="88"/>
  <c r="S257" i="88"/>
  <c r="Q268" i="88"/>
  <c r="R268" i="88"/>
  <c r="S268" i="88"/>
  <c r="D274" i="88"/>
  <c r="E274" i="88"/>
  <c r="G274" i="88"/>
  <c r="D275" i="88"/>
  <c r="E278" i="88"/>
  <c r="E279" i="88" s="1"/>
  <c r="F278" i="88"/>
  <c r="F279" i="88" s="1"/>
  <c r="G278" i="88"/>
  <c r="G279" i="88" s="1"/>
  <c r="H278" i="88"/>
  <c r="H279" i="88" s="1"/>
  <c r="D281" i="88"/>
  <c r="D282" i="88" s="1"/>
  <c r="E281" i="88"/>
  <c r="E282" i="88" s="1"/>
  <c r="F281" i="88"/>
  <c r="F282" i="88" s="1"/>
  <c r="G281" i="88"/>
  <c r="G282" i="88" s="1"/>
  <c r="H281" i="88"/>
  <c r="H282" i="88" s="1"/>
  <c r="I281" i="88"/>
  <c r="I282" i="88" s="1"/>
  <c r="D284" i="88"/>
  <c r="D285" i="88" s="1"/>
  <c r="E284" i="88"/>
  <c r="E285" i="88" s="1"/>
  <c r="F284" i="88"/>
  <c r="F285" i="88" s="1"/>
  <c r="G284" i="88"/>
  <c r="G285" i="88" s="1"/>
  <c r="H284" i="88"/>
  <c r="H285" i="88"/>
  <c r="D287" i="88"/>
  <c r="E287" i="88"/>
  <c r="F287" i="88"/>
  <c r="P287" i="88"/>
  <c r="D288" i="88"/>
  <c r="D290" i="88"/>
  <c r="F290" i="88"/>
  <c r="G290" i="88"/>
  <c r="H290" i="88"/>
  <c r="I290" i="88"/>
  <c r="O290" i="88"/>
  <c r="B8" i="82"/>
  <c r="F148" i="103" l="1"/>
  <c r="E140" i="103"/>
  <c r="N45" i="89"/>
  <c r="N44" i="89"/>
  <c r="F210" i="103"/>
  <c r="F214" i="103"/>
  <c r="H11" i="88"/>
  <c r="G134" i="103"/>
  <c r="G272" i="103"/>
  <c r="H134" i="103"/>
  <c r="H272" i="103"/>
  <c r="P42" i="88"/>
  <c r="G26" i="88"/>
  <c r="E25" i="88"/>
  <c r="AB32" i="89"/>
  <c r="H105" i="103"/>
  <c r="H73" i="103"/>
  <c r="I47" i="103"/>
  <c r="E38" i="103"/>
  <c r="F76" i="88"/>
  <c r="G49" i="88"/>
  <c r="G25" i="88"/>
  <c r="F23" i="88"/>
  <c r="AA39" i="89"/>
  <c r="H202" i="103"/>
  <c r="G104" i="103"/>
  <c r="I75" i="103"/>
  <c r="F51" i="103"/>
  <c r="D30" i="103"/>
  <c r="D31" i="103" s="1"/>
  <c r="P147" i="88"/>
  <c r="I104" i="88"/>
  <c r="F97" i="88"/>
  <c r="G74" i="88"/>
  <c r="I72" i="88"/>
  <c r="F51" i="88"/>
  <c r="E49" i="88"/>
  <c r="E23" i="88"/>
  <c r="AA32" i="89"/>
  <c r="O235" i="103"/>
  <c r="O209" i="103"/>
  <c r="F145" i="103"/>
  <c r="E104" i="103"/>
  <c r="H99" i="103"/>
  <c r="F77" i="103"/>
  <c r="G75" i="103"/>
  <c r="P42" i="103"/>
  <c r="M44" i="89"/>
  <c r="M35" i="89"/>
  <c r="G97" i="88"/>
  <c r="G78" i="88"/>
  <c r="P47" i="88"/>
  <c r="G42" i="88"/>
  <c r="F4" i="88"/>
  <c r="F7" i="88" s="1"/>
  <c r="AA11" i="89"/>
  <c r="I214" i="103"/>
  <c r="E97" i="103"/>
  <c r="E11" i="103" s="1"/>
  <c r="P54" i="103"/>
  <c r="F54" i="103"/>
  <c r="H152" i="88"/>
  <c r="H147" i="88"/>
  <c r="H123" i="88"/>
  <c r="H272" i="88" s="1"/>
  <c r="E97" i="88"/>
  <c r="F78" i="88"/>
  <c r="O47" i="88"/>
  <c r="D7" i="88"/>
  <c r="F29" i="88"/>
  <c r="H25" i="88"/>
  <c r="H56" i="89"/>
  <c r="H43" i="89"/>
  <c r="H44" i="89" s="1"/>
  <c r="H152" i="103"/>
  <c r="I90" i="103"/>
  <c r="D97" i="103"/>
  <c r="D288" i="103" s="1"/>
  <c r="G63" i="103"/>
  <c r="G223" i="103" s="1"/>
  <c r="G227" i="103" s="1"/>
  <c r="P148" i="103"/>
  <c r="E51" i="103"/>
  <c r="H52" i="89"/>
  <c r="F47" i="103"/>
  <c r="G33" i="103"/>
  <c r="P215" i="88"/>
  <c r="E173" i="88"/>
  <c r="I217" i="88"/>
  <c r="I218" i="88" s="1"/>
  <c r="I287" i="88"/>
  <c r="I284" i="88"/>
  <c r="I285" i="88" s="1"/>
  <c r="I251" i="88"/>
  <c r="D223" i="88"/>
  <c r="G215" i="88"/>
  <c r="I278" i="88"/>
  <c r="I279" i="88" s="1"/>
  <c r="G275" i="88"/>
  <c r="F274" i="88"/>
  <c r="E215" i="88"/>
  <c r="E162" i="88"/>
  <c r="G152" i="88"/>
  <c r="G99" i="88"/>
  <c r="G76" i="88"/>
  <c r="F72" i="88"/>
  <c r="P51" i="88"/>
  <c r="P49" i="88"/>
  <c r="H45" i="88"/>
  <c r="P26" i="88"/>
  <c r="P30" i="88" s="1"/>
  <c r="P31" i="88" s="1"/>
  <c r="I28" i="89"/>
  <c r="AA18" i="89"/>
  <c r="G214" i="103"/>
  <c r="G202" i="103"/>
  <c r="O176" i="103"/>
  <c r="O173" i="103"/>
  <c r="G152" i="103"/>
  <c r="E147" i="103"/>
  <c r="G141" i="103"/>
  <c r="X66" i="103"/>
  <c r="I51" i="103"/>
  <c r="H42" i="103"/>
  <c r="F33" i="103"/>
  <c r="I162" i="88"/>
  <c r="D38" i="88"/>
  <c r="H216" i="88"/>
  <c r="H217" i="88" s="1"/>
  <c r="H274" i="88"/>
  <c r="H218" i="88"/>
  <c r="P290" i="88"/>
  <c r="G287" i="88"/>
  <c r="G251" i="88"/>
  <c r="F152" i="88"/>
  <c r="H138" i="88"/>
  <c r="E104" i="88"/>
  <c r="P90" i="88"/>
  <c r="W13" i="89" s="1"/>
  <c r="I74" i="88"/>
  <c r="E72" i="88"/>
  <c r="O51" i="88"/>
  <c r="O49" i="88"/>
  <c r="F25" i="88"/>
  <c r="I52" i="89"/>
  <c r="AB35" i="89"/>
  <c r="I63" i="89"/>
  <c r="F152" i="103"/>
  <c r="P145" i="103"/>
  <c r="I104" i="103"/>
  <c r="G97" i="103"/>
  <c r="E73" i="103"/>
  <c r="P51" i="103"/>
  <c r="G38" i="103"/>
  <c r="F38" i="103"/>
  <c r="E33" i="103"/>
  <c r="F214" i="88"/>
  <c r="F215" i="88" s="1"/>
  <c r="F210" i="88"/>
  <c r="I153" i="88"/>
  <c r="I168" i="88" s="1"/>
  <c r="G176" i="88"/>
  <c r="O180" i="88"/>
  <c r="V66" i="89" s="1"/>
  <c r="F275" i="103"/>
  <c r="H214" i="88"/>
  <c r="E153" i="88"/>
  <c r="E250" i="88" s="1"/>
  <c r="E9" i="88" s="1"/>
  <c r="O57" i="88"/>
  <c r="O142" i="88"/>
  <c r="G79" i="103"/>
  <c r="G291" i="103" s="1"/>
  <c r="F217" i="88"/>
  <c r="F218" i="88" s="1"/>
  <c r="O214" i="88"/>
  <c r="E202" i="88"/>
  <c r="D227" i="88"/>
  <c r="G180" i="88"/>
  <c r="G197" i="88" s="1"/>
  <c r="O176" i="88"/>
  <c r="V65" i="89"/>
  <c r="O173" i="88"/>
  <c r="D153" i="88"/>
  <c r="D250" i="88" s="1"/>
  <c r="D9" i="88" s="1"/>
  <c r="D10" i="88" s="1"/>
  <c r="G217" i="88"/>
  <c r="G218" i="88" s="1"/>
  <c r="D180" i="88"/>
  <c r="F176" i="88"/>
  <c r="E217" i="88"/>
  <c r="E218" i="88" s="1"/>
  <c r="I214" i="88"/>
  <c r="I215" i="88" s="1"/>
  <c r="E210" i="88"/>
  <c r="F180" i="88"/>
  <c r="F197" i="88" s="1"/>
  <c r="I176" i="88"/>
  <c r="P162" i="88"/>
  <c r="H240" i="103"/>
  <c r="P180" i="88"/>
  <c r="W66" i="89" s="1"/>
  <c r="H180" i="88"/>
  <c r="H197" i="88" s="1"/>
  <c r="P176" i="88"/>
  <c r="P197" i="88" s="1"/>
  <c r="I235" i="88"/>
  <c r="E180" i="88"/>
  <c r="H176" i="88"/>
  <c r="W56" i="89"/>
  <c r="I39" i="89"/>
  <c r="W39" i="89"/>
  <c r="D114" i="88"/>
  <c r="D241" i="88" s="1"/>
  <c r="O105" i="88"/>
  <c r="O112" i="88" s="1"/>
  <c r="O63" i="88"/>
  <c r="F54" i="88"/>
  <c r="F33" i="88"/>
  <c r="I29" i="88"/>
  <c r="G30" i="88"/>
  <c r="G31" i="88" s="1"/>
  <c r="G180" i="103"/>
  <c r="F153" i="103"/>
  <c r="F121" i="103"/>
  <c r="F114" i="103"/>
  <c r="F241" i="103" s="1"/>
  <c r="F105" i="103"/>
  <c r="F112" i="103" s="1"/>
  <c r="O54" i="103"/>
  <c r="D42" i="103"/>
  <c r="P140" i="88"/>
  <c r="F129" i="88"/>
  <c r="P114" i="88"/>
  <c r="P13" i="88" s="1"/>
  <c r="W31" i="89" s="1"/>
  <c r="I105" i="88"/>
  <c r="I112" i="88" s="1"/>
  <c r="F99" i="88"/>
  <c r="I63" i="88"/>
  <c r="E54" i="88"/>
  <c r="F42" i="88"/>
  <c r="O38" i="88"/>
  <c r="D33" i="88"/>
  <c r="F26" i="88"/>
  <c r="F30" i="88" s="1"/>
  <c r="F31" i="88" s="1"/>
  <c r="I43" i="89"/>
  <c r="I45" i="89" s="1"/>
  <c r="AB17" i="89"/>
  <c r="I176" i="103"/>
  <c r="E153" i="103"/>
  <c r="O145" i="103"/>
  <c r="E114" i="103"/>
  <c r="E241" i="103" s="1"/>
  <c r="E112" i="103"/>
  <c r="E105" i="103"/>
  <c r="D63" i="103"/>
  <c r="I54" i="103"/>
  <c r="F45" i="103"/>
  <c r="O6" i="103"/>
  <c r="O7" i="103" s="1"/>
  <c r="P153" i="88"/>
  <c r="O114" i="88"/>
  <c r="O121" i="88" s="1"/>
  <c r="H105" i="88"/>
  <c r="H63" i="88"/>
  <c r="D54" i="88"/>
  <c r="E42" i="88"/>
  <c r="I25" i="88"/>
  <c r="Y56" i="89"/>
  <c r="D153" i="103"/>
  <c r="D250" i="103" s="1"/>
  <c r="I138" i="103"/>
  <c r="I146" i="103" s="1"/>
  <c r="F123" i="103"/>
  <c r="G90" i="103"/>
  <c r="P86" i="103"/>
  <c r="O49" i="103"/>
  <c r="D38" i="103"/>
  <c r="G6" i="103"/>
  <c r="O153" i="88"/>
  <c r="V58" i="89" s="1"/>
  <c r="E152" i="88"/>
  <c r="E168" i="88" s="1"/>
  <c r="I114" i="88"/>
  <c r="I241" i="88" s="1"/>
  <c r="G105" i="88"/>
  <c r="G14" i="88" s="1"/>
  <c r="D79" i="88"/>
  <c r="D291" i="88" s="1"/>
  <c r="G63" i="88"/>
  <c r="P54" i="88"/>
  <c r="D49" i="88"/>
  <c r="D45" i="88"/>
  <c r="I65" i="89"/>
  <c r="I56" i="89"/>
  <c r="AB47" i="89"/>
  <c r="H26" i="89"/>
  <c r="AA17" i="89"/>
  <c r="H235" i="103"/>
  <c r="H214" i="103"/>
  <c r="E202" i="103"/>
  <c r="G176" i="103"/>
  <c r="P153" i="103"/>
  <c r="O142" i="103"/>
  <c r="I139" i="103"/>
  <c r="H138" i="103"/>
  <c r="P114" i="103"/>
  <c r="P121" i="103" s="1"/>
  <c r="P105" i="103"/>
  <c r="P19" i="103" s="1"/>
  <c r="I37" i="89" s="1"/>
  <c r="I99" i="103"/>
  <c r="F90" i="103"/>
  <c r="F95" i="103" s="1"/>
  <c r="O12" i="103"/>
  <c r="E77" i="103"/>
  <c r="O63" i="103"/>
  <c r="I42" i="103"/>
  <c r="P33" i="103"/>
  <c r="F6" i="103"/>
  <c r="F7" i="103" s="1"/>
  <c r="G121" i="88"/>
  <c r="H114" i="88"/>
  <c r="H241" i="88" s="1"/>
  <c r="F105" i="88"/>
  <c r="F63" i="88"/>
  <c r="O54" i="88"/>
  <c r="G38" i="88"/>
  <c r="AB22" i="89"/>
  <c r="P180" i="103"/>
  <c r="I66" i="89" s="1"/>
  <c r="F176" i="103"/>
  <c r="O153" i="103"/>
  <c r="E152" i="103"/>
  <c r="O114" i="103"/>
  <c r="O105" i="103"/>
  <c r="O112" i="103" s="1"/>
  <c r="E90" i="103"/>
  <c r="I95" i="103"/>
  <c r="I79" i="103"/>
  <c r="I291" i="103" s="1"/>
  <c r="I63" i="103"/>
  <c r="P26" i="103"/>
  <c r="P27" i="103" s="1"/>
  <c r="E176" i="88"/>
  <c r="E197" i="88" s="1"/>
  <c r="H162" i="88"/>
  <c r="H153" i="88"/>
  <c r="H168" i="88" s="1"/>
  <c r="P142" i="88"/>
  <c r="O123" i="88"/>
  <c r="O134" i="88" s="1"/>
  <c r="O136" i="88" s="1"/>
  <c r="G114" i="88"/>
  <c r="G241" i="88" s="1"/>
  <c r="E105" i="88"/>
  <c r="E240" i="88" s="1"/>
  <c r="O97" i="88"/>
  <c r="O90" i="88"/>
  <c r="V13" i="89" s="1"/>
  <c r="V17" i="89" s="1"/>
  <c r="H78" i="88"/>
  <c r="G72" i="88"/>
  <c r="E63" i="88"/>
  <c r="I54" i="88"/>
  <c r="F38" i="88"/>
  <c r="I47" i="89"/>
  <c r="AB28" i="89"/>
  <c r="AA25" i="89"/>
  <c r="AA35" i="89"/>
  <c r="O202" i="103"/>
  <c r="H68" i="89" s="1"/>
  <c r="E176" i="103"/>
  <c r="D152" i="103"/>
  <c r="F142" i="103"/>
  <c r="E57" i="103"/>
  <c r="P123" i="103"/>
  <c r="I114" i="103"/>
  <c r="I241" i="103" s="1"/>
  <c r="I105" i="103"/>
  <c r="I13" i="103" s="1"/>
  <c r="D90" i="103"/>
  <c r="D95" i="103" s="1"/>
  <c r="H86" i="103"/>
  <c r="H95" i="103" s="1"/>
  <c r="H97" i="103"/>
  <c r="F75" i="103"/>
  <c r="E54" i="103"/>
  <c r="D47" i="103"/>
  <c r="E25" i="103"/>
  <c r="D211" i="88"/>
  <c r="D218" i="88" s="1"/>
  <c r="I180" i="88"/>
  <c r="I197" i="88" s="1"/>
  <c r="D176" i="88"/>
  <c r="G153" i="88"/>
  <c r="G250" i="88" s="1"/>
  <c r="P148" i="88"/>
  <c r="F139" i="88"/>
  <c r="F140" i="88" s="1"/>
  <c r="I129" i="88"/>
  <c r="I123" i="88"/>
  <c r="E123" i="88"/>
  <c r="E18" i="88" s="1"/>
  <c r="F114" i="88"/>
  <c r="F241" i="88" s="1"/>
  <c r="D105" i="88"/>
  <c r="G104" i="88"/>
  <c r="I99" i="88"/>
  <c r="I97" i="88"/>
  <c r="I90" i="88"/>
  <c r="I95" i="88" s="1"/>
  <c r="E78" i="88"/>
  <c r="I76" i="88"/>
  <c r="F74" i="88"/>
  <c r="H54" i="88"/>
  <c r="I49" i="88"/>
  <c r="I45" i="88"/>
  <c r="O26" i="88"/>
  <c r="G5" i="88"/>
  <c r="AB54" i="89"/>
  <c r="I26" i="89"/>
  <c r="AB11" i="89"/>
  <c r="G210" i="103"/>
  <c r="I202" i="103"/>
  <c r="D176" i="103"/>
  <c r="H153" i="103"/>
  <c r="H250" i="103" s="1"/>
  <c r="E142" i="103"/>
  <c r="O123" i="103"/>
  <c r="O18" i="103" s="1"/>
  <c r="H36" i="89" s="1"/>
  <c r="H121" i="103"/>
  <c r="H114" i="103"/>
  <c r="H241" i="103" s="1"/>
  <c r="H112" i="103"/>
  <c r="P90" i="103"/>
  <c r="I13" i="89" s="1"/>
  <c r="G86" i="103"/>
  <c r="D57" i="103"/>
  <c r="D54" i="103"/>
  <c r="F153" i="88"/>
  <c r="F250" i="88" s="1"/>
  <c r="F9" i="88" s="1"/>
  <c r="F10" i="88" s="1"/>
  <c r="G140" i="88"/>
  <c r="E139" i="88"/>
  <c r="E140" i="88" s="1"/>
  <c r="H129" i="88"/>
  <c r="G123" i="88"/>
  <c r="G272" i="88" s="1"/>
  <c r="E114" i="88"/>
  <c r="E121" i="88" s="1"/>
  <c r="P105" i="88"/>
  <c r="P14" i="88" s="1"/>
  <c r="G95" i="88"/>
  <c r="P63" i="88"/>
  <c r="W8" i="89" s="1"/>
  <c r="W11" i="89" s="1"/>
  <c r="G54" i="88"/>
  <c r="I26" i="88"/>
  <c r="I27" i="88" s="1"/>
  <c r="AB45" i="89"/>
  <c r="AA28" i="89"/>
  <c r="H227" i="103"/>
  <c r="P176" i="103"/>
  <c r="G153" i="103"/>
  <c r="G121" i="103"/>
  <c r="G114" i="103"/>
  <c r="G241" i="103" s="1"/>
  <c r="G105" i="103"/>
  <c r="G112" i="103" s="1"/>
  <c r="O90" i="103"/>
  <c r="H13" i="89" s="1"/>
  <c r="H17" i="89" s="1"/>
  <c r="I77" i="103"/>
  <c r="W58" i="89"/>
  <c r="P250" i="88"/>
  <c r="P168" i="88"/>
  <c r="O168" i="88"/>
  <c r="I250" i="88"/>
  <c r="D197" i="88"/>
  <c r="G168" i="88"/>
  <c r="E237" i="88"/>
  <c r="H250" i="88"/>
  <c r="S144" i="88"/>
  <c r="G146" i="88"/>
  <c r="D129" i="88"/>
  <c r="D123" i="88"/>
  <c r="H14" i="88"/>
  <c r="G13" i="88"/>
  <c r="G19" i="88"/>
  <c r="V26" i="89"/>
  <c r="H18" i="88"/>
  <c r="H134" i="88"/>
  <c r="H136" i="88" s="1"/>
  <c r="F14" i="88"/>
  <c r="F13" i="88"/>
  <c r="Z61" i="88"/>
  <c r="P202" i="88"/>
  <c r="W68" i="89" s="1"/>
  <c r="H202" i="88"/>
  <c r="O202" i="88"/>
  <c r="V68" i="89" s="1"/>
  <c r="W63" i="89"/>
  <c r="P16" i="88"/>
  <c r="H16" i="88"/>
  <c r="W62" i="89"/>
  <c r="P15" i="88"/>
  <c r="O162" i="88"/>
  <c r="O147" i="88"/>
  <c r="H142" i="88"/>
  <c r="G134" i="88"/>
  <c r="G136" i="88" s="1"/>
  <c r="V28" i="89"/>
  <c r="D19" i="88"/>
  <c r="D14" i="88"/>
  <c r="D17" i="88" s="1"/>
  <c r="H95" i="88"/>
  <c r="J148" i="88"/>
  <c r="G142" i="88"/>
  <c r="P138" i="88"/>
  <c r="P146" i="88" s="1"/>
  <c r="F138" i="88"/>
  <c r="G18" i="88"/>
  <c r="E112" i="88"/>
  <c r="D16" i="88"/>
  <c r="E270" i="88"/>
  <c r="G202" i="88"/>
  <c r="D270" i="88"/>
  <c r="F202" i="88"/>
  <c r="D173" i="88"/>
  <c r="I16" i="88"/>
  <c r="I148" i="88"/>
  <c r="I146" i="88"/>
  <c r="F142" i="88"/>
  <c r="E57" i="88"/>
  <c r="E142" i="88"/>
  <c r="F123" i="88"/>
  <c r="D112" i="88"/>
  <c r="O13" i="88"/>
  <c r="V31" i="89" s="1"/>
  <c r="F95" i="88"/>
  <c r="D209" i="88"/>
  <c r="D202" i="88"/>
  <c r="O16" i="88"/>
  <c r="V63" i="89"/>
  <c r="G16" i="88"/>
  <c r="O15" i="88"/>
  <c r="V62" i="89"/>
  <c r="D168" i="88"/>
  <c r="O197" i="88"/>
  <c r="F16" i="88"/>
  <c r="P173" i="88"/>
  <c r="E16" i="88"/>
  <c r="H146" i="88"/>
  <c r="P58" i="88"/>
  <c r="E129" i="88"/>
  <c r="H121" i="88"/>
  <c r="E95" i="88"/>
  <c r="P112" i="88"/>
  <c r="H112" i="88"/>
  <c r="E12" i="88"/>
  <c r="P4" i="88"/>
  <c r="W40" i="89"/>
  <c r="W43" i="89" s="1"/>
  <c r="D12" i="88"/>
  <c r="V8" i="89"/>
  <c r="Z46" i="89"/>
  <c r="S6" i="88"/>
  <c r="S7" i="88" s="1"/>
  <c r="W49" i="89"/>
  <c r="W48" i="89"/>
  <c r="Y46" i="89"/>
  <c r="Y47" i="89" s="1"/>
  <c r="R6" i="88"/>
  <c r="R7" i="88" s="1"/>
  <c r="W51" i="89"/>
  <c r="P8" i="88"/>
  <c r="V48" i="89"/>
  <c r="V49" i="89"/>
  <c r="S33" i="88"/>
  <c r="X46" i="89"/>
  <c r="X47" i="89" s="1"/>
  <c r="Q6" i="88"/>
  <c r="Q7" i="88" s="1"/>
  <c r="H4" i="88"/>
  <c r="H5" i="88" s="1"/>
  <c r="H23" i="88"/>
  <c r="W17" i="89"/>
  <c r="W18" i="89"/>
  <c r="P95" i="88"/>
  <c r="I12" i="88"/>
  <c r="E79" i="88"/>
  <c r="V51" i="89"/>
  <c r="V52" i="89" s="1"/>
  <c r="O8" i="88"/>
  <c r="R33" i="88"/>
  <c r="I33" i="88"/>
  <c r="W46" i="89"/>
  <c r="P6" i="88"/>
  <c r="I30" i="88"/>
  <c r="I31" i="88" s="1"/>
  <c r="G27" i="88"/>
  <c r="P23" i="88"/>
  <c r="W41" i="89" s="1"/>
  <c r="Z40" i="89"/>
  <c r="S23" i="88"/>
  <c r="Z41" i="89" s="1"/>
  <c r="S4" i="88"/>
  <c r="S5" i="88" s="1"/>
  <c r="V18" i="89"/>
  <c r="O95" i="88"/>
  <c r="P12" i="88"/>
  <c r="D11" i="102" s="1"/>
  <c r="F11" i="102" s="1"/>
  <c r="H12" i="88"/>
  <c r="X66" i="88"/>
  <c r="Q33" i="88"/>
  <c r="H33" i="88"/>
  <c r="V46" i="89"/>
  <c r="V47" i="89" s="1"/>
  <c r="O6" i="88"/>
  <c r="P27" i="88"/>
  <c r="F27" i="88"/>
  <c r="P25" i="88"/>
  <c r="E26" i="88"/>
  <c r="O12" i="88"/>
  <c r="G12" i="88"/>
  <c r="V11" i="89"/>
  <c r="P33" i="88"/>
  <c r="G33" i="88"/>
  <c r="O25" i="88"/>
  <c r="D9" i="102"/>
  <c r="F9" i="102" s="1"/>
  <c r="W30" i="89"/>
  <c r="W28" i="89" s="1"/>
  <c r="P129" i="88"/>
  <c r="P123" i="88"/>
  <c r="W26" i="89"/>
  <c r="P121" i="88"/>
  <c r="F12" i="88"/>
  <c r="O33" i="88"/>
  <c r="H26" i="88"/>
  <c r="Z56" i="89"/>
  <c r="Z39" i="89"/>
  <c r="D29" i="88"/>
  <c r="D26" i="88"/>
  <c r="D25" i="88"/>
  <c r="V43" i="89"/>
  <c r="E38" i="90"/>
  <c r="E52" i="90"/>
  <c r="F45" i="90"/>
  <c r="I44" i="89"/>
  <c r="E9" i="90"/>
  <c r="C19" i="90"/>
  <c r="E10" i="90" s="1"/>
  <c r="I4" i="88"/>
  <c r="H28" i="89"/>
  <c r="K9" i="90"/>
  <c r="AA43" i="89"/>
  <c r="AA52" i="89"/>
  <c r="AA54" i="89"/>
  <c r="D40" i="90"/>
  <c r="D42" i="90"/>
  <c r="V39" i="89"/>
  <c r="H39" i="89"/>
  <c r="O4" i="88"/>
  <c r="E4" i="88"/>
  <c r="E5" i="88" s="1"/>
  <c r="X56" i="89"/>
  <c r="AA47" i="89"/>
  <c r="H45" i="89"/>
  <c r="E33" i="88"/>
  <c r="E29" i="88"/>
  <c r="V56" i="89"/>
  <c r="K5" i="90"/>
  <c r="D12" i="90"/>
  <c r="AB18" i="89"/>
  <c r="K8" i="90"/>
  <c r="K28" i="91"/>
  <c r="I18" i="89"/>
  <c r="D28" i="91"/>
  <c r="F20" i="91"/>
  <c r="I14" i="91"/>
  <c r="I21" i="91" s="1"/>
  <c r="D9" i="103"/>
  <c r="D10" i="103" s="1"/>
  <c r="D270" i="103"/>
  <c r="G11" i="90"/>
  <c r="I11" i="90"/>
  <c r="F28" i="91"/>
  <c r="G28" i="91"/>
  <c r="G53" i="90"/>
  <c r="G56" i="90" s="1"/>
  <c r="I56" i="90" s="1"/>
  <c r="F33" i="90" s="1"/>
  <c r="AB25" i="89"/>
  <c r="AB26" i="89"/>
  <c r="D49" i="90"/>
  <c r="G7" i="90"/>
  <c r="G5" i="90"/>
  <c r="G235" i="103"/>
  <c r="D202" i="103"/>
  <c r="H180" i="103"/>
  <c r="H197" i="103" s="1"/>
  <c r="E218" i="103"/>
  <c r="P197" i="103"/>
  <c r="P202" i="103"/>
  <c r="I68" i="89" s="1"/>
  <c r="O210" i="103"/>
  <c r="O214" i="103"/>
  <c r="H9" i="103"/>
  <c r="H270" i="103"/>
  <c r="F215" i="103"/>
  <c r="F217" i="103"/>
  <c r="F218" i="103" s="1"/>
  <c r="E217" i="103"/>
  <c r="P214" i="103"/>
  <c r="P210" i="103"/>
  <c r="Q210" i="103" s="1"/>
  <c r="F202" i="103"/>
  <c r="I180" i="103"/>
  <c r="I197" i="103" s="1"/>
  <c r="E235" i="103"/>
  <c r="E214" i="103"/>
  <c r="E215" i="103" s="1"/>
  <c r="G197" i="103"/>
  <c r="O180" i="103"/>
  <c r="H66" i="89" s="1"/>
  <c r="I16" i="103"/>
  <c r="I173" i="103"/>
  <c r="I15" i="103"/>
  <c r="D18" i="103"/>
  <c r="D134" i="103"/>
  <c r="D136" i="103" s="1"/>
  <c r="F180" i="103"/>
  <c r="F197" i="103" s="1"/>
  <c r="D16" i="103"/>
  <c r="E180" i="103"/>
  <c r="F146" i="103"/>
  <c r="D180" i="103"/>
  <c r="D197" i="103" s="1"/>
  <c r="E146" i="103"/>
  <c r="E16" i="103"/>
  <c r="I142" i="103"/>
  <c r="I148" i="103"/>
  <c r="E123" i="103"/>
  <c r="F13" i="103"/>
  <c r="F19" i="103"/>
  <c r="O140" i="103"/>
  <c r="P146" i="103"/>
  <c r="E13" i="103"/>
  <c r="E19" i="103"/>
  <c r="P168" i="103"/>
  <c r="H168" i="103"/>
  <c r="I134" i="103"/>
  <c r="D114" i="103"/>
  <c r="D241" i="103" s="1"/>
  <c r="G11" i="103"/>
  <c r="G136" i="103"/>
  <c r="I153" i="103"/>
  <c r="I168" i="103" s="1"/>
  <c r="H57" i="103"/>
  <c r="H142" i="103"/>
  <c r="P13" i="103"/>
  <c r="I31" i="89" s="1"/>
  <c r="O95" i="103"/>
  <c r="I18" i="103"/>
  <c r="O13" i="103"/>
  <c r="H31" i="89" s="1"/>
  <c r="O19" i="103"/>
  <c r="H37" i="89" s="1"/>
  <c r="P16" i="103"/>
  <c r="H16" i="103"/>
  <c r="G148" i="103"/>
  <c r="P142" i="103"/>
  <c r="P57" i="103"/>
  <c r="P58" i="103" s="1"/>
  <c r="H11" i="103"/>
  <c r="H136" i="103"/>
  <c r="O16" i="103"/>
  <c r="G16" i="103"/>
  <c r="D168" i="103"/>
  <c r="F16" i="103"/>
  <c r="G146" i="103"/>
  <c r="H146" i="103"/>
  <c r="G19" i="103"/>
  <c r="D105" i="103"/>
  <c r="P11" i="103"/>
  <c r="X61" i="103"/>
  <c r="Z61" i="103" s="1"/>
  <c r="H54" i="103"/>
  <c r="H104" i="103"/>
  <c r="P12" i="103"/>
  <c r="H79" i="103"/>
  <c r="P63" i="103"/>
  <c r="H13" i="103"/>
  <c r="H14" i="103"/>
  <c r="H17" i="103" s="1"/>
  <c r="P129" i="103"/>
  <c r="P18" i="103"/>
  <c r="I36" i="89" s="1"/>
  <c r="X62" i="103"/>
  <c r="H18" i="103"/>
  <c r="I97" i="103"/>
  <c r="E95" i="103"/>
  <c r="I12" i="103"/>
  <c r="D79" i="103"/>
  <c r="D291" i="103" s="1"/>
  <c r="F73" i="103"/>
  <c r="G18" i="103"/>
  <c r="G95" i="103"/>
  <c r="H12" i="103"/>
  <c r="H77" i="103"/>
  <c r="F18" i="103"/>
  <c r="G12" i="103"/>
  <c r="E63" i="103"/>
  <c r="G57" i="103"/>
  <c r="P5" i="103"/>
  <c r="I4" i="103"/>
  <c r="I45" i="103"/>
  <c r="I49" i="103"/>
  <c r="I25" i="103"/>
  <c r="I26" i="103"/>
  <c r="I29" i="103"/>
  <c r="I23" i="103"/>
  <c r="G5" i="103"/>
  <c r="G7" i="103"/>
  <c r="H4" i="103"/>
  <c r="H5" i="103" s="1"/>
  <c r="H45" i="103"/>
  <c r="H49" i="103"/>
  <c r="H23" i="103"/>
  <c r="H33" i="103"/>
  <c r="F12" i="103"/>
  <c r="E12" i="103"/>
  <c r="D12" i="103"/>
  <c r="F63" i="103"/>
  <c r="P7" i="103"/>
  <c r="H3" i="103"/>
  <c r="G21" i="103"/>
  <c r="E4" i="103"/>
  <c r="E5" i="103" s="1"/>
  <c r="F21" i="103"/>
  <c r="J2" i="103"/>
  <c r="E6" i="103"/>
  <c r="D6" i="103"/>
  <c r="D7" i="103" s="1"/>
  <c r="I32" i="103"/>
  <c r="P30" i="103"/>
  <c r="P31" i="103" s="1"/>
  <c r="H28" i="103"/>
  <c r="H29" i="103" s="1"/>
  <c r="H24" i="103"/>
  <c r="P23" i="103"/>
  <c r="I41" i="89" s="1"/>
  <c r="G23" i="103"/>
  <c r="S7" i="103"/>
  <c r="I37" i="103"/>
  <c r="I36" i="103"/>
  <c r="I226" i="103" s="1"/>
  <c r="I35" i="103"/>
  <c r="O29" i="103"/>
  <c r="G29" i="103"/>
  <c r="O26" i="103"/>
  <c r="G26" i="103"/>
  <c r="O25" i="103"/>
  <c r="G25" i="103"/>
  <c r="F23" i="103"/>
  <c r="R7" i="103"/>
  <c r="F29" i="103"/>
  <c r="F26" i="103"/>
  <c r="F25" i="103"/>
  <c r="E23" i="103"/>
  <c r="Q7" i="103"/>
  <c r="E29" i="103"/>
  <c r="E26" i="103"/>
  <c r="C8" i="82"/>
  <c r="E8" i="82"/>
  <c r="D8" i="82"/>
  <c r="H7" i="82"/>
  <c r="H19" i="103" l="1"/>
  <c r="I136" i="103"/>
  <c r="E197" i="103"/>
  <c r="I14" i="88"/>
  <c r="F148" i="88"/>
  <c r="W21" i="89"/>
  <c r="W22" i="89" s="1"/>
  <c r="D13" i="88"/>
  <c r="D275" i="103"/>
  <c r="F121" i="88"/>
  <c r="D11" i="103"/>
  <c r="G11" i="88"/>
  <c r="G288" i="88"/>
  <c r="I112" i="103"/>
  <c r="I121" i="88"/>
  <c r="G275" i="103"/>
  <c r="G288" i="103"/>
  <c r="E134" i="88"/>
  <c r="E136" i="88" s="1"/>
  <c r="E121" i="103"/>
  <c r="F288" i="103"/>
  <c r="F11" i="88"/>
  <c r="F275" i="88"/>
  <c r="F288" i="88"/>
  <c r="G13" i="103"/>
  <c r="O14" i="88"/>
  <c r="P19" i="88"/>
  <c r="W37" i="89" s="1"/>
  <c r="I121" i="103"/>
  <c r="H277" i="103"/>
  <c r="E275" i="103"/>
  <c r="H215" i="88"/>
  <c r="E11" i="88"/>
  <c r="E288" i="88"/>
  <c r="E275" i="88"/>
  <c r="H275" i="88"/>
  <c r="F19" i="88"/>
  <c r="E272" i="88"/>
  <c r="G14" i="103"/>
  <c r="E14" i="103"/>
  <c r="D121" i="88"/>
  <c r="E288" i="103"/>
  <c r="H288" i="88"/>
  <c r="W52" i="89"/>
  <c r="G142" i="103"/>
  <c r="H148" i="103"/>
  <c r="G168" i="103"/>
  <c r="G250" i="103"/>
  <c r="O134" i="103"/>
  <c r="O136" i="103" s="1"/>
  <c r="O272" i="103"/>
  <c r="I134" i="88"/>
  <c r="I136" i="88" s="1"/>
  <c r="I272" i="88"/>
  <c r="F79" i="88"/>
  <c r="F291" i="88" s="1"/>
  <c r="F223" i="88"/>
  <c r="F227" i="88" s="1"/>
  <c r="F277" i="88"/>
  <c r="H237" i="88"/>
  <c r="H240" i="88"/>
  <c r="H229" i="88"/>
  <c r="H233" i="88" s="1"/>
  <c r="H7" i="88"/>
  <c r="F17" i="88"/>
  <c r="E241" i="88"/>
  <c r="P237" i="88"/>
  <c r="P240" i="88"/>
  <c r="O18" i="88"/>
  <c r="V36" i="89" s="1"/>
  <c r="O272" i="88"/>
  <c r="O168" i="103"/>
  <c r="H58" i="89"/>
  <c r="O250" i="103"/>
  <c r="F237" i="88"/>
  <c r="F240" i="88"/>
  <c r="F229" i="88"/>
  <c r="F233" i="88" s="1"/>
  <c r="G79" i="88"/>
  <c r="G277" i="88"/>
  <c r="G223" i="88"/>
  <c r="G227" i="88" s="1"/>
  <c r="V24" i="89"/>
  <c r="V25" i="89" s="1"/>
  <c r="O241" i="88"/>
  <c r="E229" i="103"/>
  <c r="E233" i="103" s="1"/>
  <c r="E240" i="103"/>
  <c r="I240" i="88"/>
  <c r="I237" i="88"/>
  <c r="O79" i="88"/>
  <c r="O291" i="88" s="1"/>
  <c r="O223" i="88"/>
  <c r="H7" i="103"/>
  <c r="F80" i="88"/>
  <c r="O27" i="88"/>
  <c r="O30" i="88"/>
  <c r="O31" i="88" s="1"/>
  <c r="I11" i="88"/>
  <c r="I275" i="88"/>
  <c r="I288" i="88"/>
  <c r="I140" i="103"/>
  <c r="J148" i="103"/>
  <c r="W24" i="89"/>
  <c r="W25" i="89" s="1"/>
  <c r="P241" i="88"/>
  <c r="O237" i="88"/>
  <c r="O240" i="88"/>
  <c r="E13" i="88"/>
  <c r="F146" i="88"/>
  <c r="G148" i="88"/>
  <c r="E229" i="88"/>
  <c r="E233" i="88" s="1"/>
  <c r="G216" i="103"/>
  <c r="H213" i="103"/>
  <c r="H215" i="103" s="1"/>
  <c r="P272" i="103"/>
  <c r="P134" i="103"/>
  <c r="P136" i="103" s="1"/>
  <c r="H21" i="89"/>
  <c r="H22" i="89" s="1"/>
  <c r="O229" i="103"/>
  <c r="O237" i="103"/>
  <c r="O240" i="103"/>
  <c r="G240" i="88"/>
  <c r="G229" i="88"/>
  <c r="G233" i="88" s="1"/>
  <c r="G237" i="88"/>
  <c r="F250" i="103"/>
  <c r="F168" i="103"/>
  <c r="F168" i="88"/>
  <c r="H288" i="103"/>
  <c r="H275" i="103"/>
  <c r="O11" i="88"/>
  <c r="P288" i="88"/>
  <c r="P275" i="88"/>
  <c r="O197" i="103"/>
  <c r="E14" i="88"/>
  <c r="E17" i="88" s="1"/>
  <c r="I19" i="103"/>
  <c r="I18" i="88"/>
  <c r="W47" i="89"/>
  <c r="I19" i="88"/>
  <c r="O19" i="88"/>
  <c r="V37" i="89" s="1"/>
  <c r="F270" i="88"/>
  <c r="F112" i="88"/>
  <c r="E19" i="88"/>
  <c r="H19" i="88"/>
  <c r="O250" i="88"/>
  <c r="D229" i="88"/>
  <c r="D233" i="88" s="1"/>
  <c r="D237" i="88"/>
  <c r="D240" i="88"/>
  <c r="I213" i="103"/>
  <c r="I215" i="103" s="1"/>
  <c r="H216" i="103"/>
  <c r="H24" i="89"/>
  <c r="H25" i="89" s="1"/>
  <c r="O241" i="103"/>
  <c r="P240" i="103"/>
  <c r="I21" i="89"/>
  <c r="I22" i="89" s="1"/>
  <c r="P229" i="103"/>
  <c r="P95" i="103"/>
  <c r="I14" i="89"/>
  <c r="I17" i="89" s="1"/>
  <c r="P216" i="103"/>
  <c r="P215" i="103" s="1"/>
  <c r="G229" i="103"/>
  <c r="G240" i="103"/>
  <c r="I58" i="89"/>
  <c r="P250" i="103"/>
  <c r="F14" i="103"/>
  <c r="E79" i="103"/>
  <c r="E291" i="103" s="1"/>
  <c r="I14" i="103"/>
  <c r="O14" i="103"/>
  <c r="F5" i="88"/>
  <c r="I13" i="88"/>
  <c r="V21" i="89"/>
  <c r="H13" i="88"/>
  <c r="G112" i="88"/>
  <c r="O121" i="103"/>
  <c r="P112" i="103"/>
  <c r="E146" i="88"/>
  <c r="E168" i="103"/>
  <c r="E250" i="103"/>
  <c r="I5" i="88"/>
  <c r="P79" i="88"/>
  <c r="P291" i="88" s="1"/>
  <c r="P223" i="88"/>
  <c r="P277" i="88"/>
  <c r="I229" i="103"/>
  <c r="I240" i="103"/>
  <c r="E223" i="88"/>
  <c r="E227" i="88" s="1"/>
  <c r="E277" i="88"/>
  <c r="I277" i="103"/>
  <c r="I223" i="103"/>
  <c r="I227" i="103" s="1"/>
  <c r="O79" i="103"/>
  <c r="O291" i="103" s="1"/>
  <c r="O223" i="103"/>
  <c r="H8" i="89"/>
  <c r="H11" i="89" s="1"/>
  <c r="I24" i="89"/>
  <c r="I25" i="89" s="1"/>
  <c r="P241" i="103"/>
  <c r="F134" i="103"/>
  <c r="F136" i="103" s="1"/>
  <c r="F272" i="103"/>
  <c r="H79" i="88"/>
  <c r="H223" i="88"/>
  <c r="H227" i="88" s="1"/>
  <c r="H277" i="88"/>
  <c r="D223" i="103"/>
  <c r="D227" i="103" s="1"/>
  <c r="D277" i="103"/>
  <c r="I79" i="88"/>
  <c r="I223" i="88"/>
  <c r="I227" i="88" s="1"/>
  <c r="I277" i="88"/>
  <c r="F229" i="103"/>
  <c r="F233" i="103" s="1"/>
  <c r="F240" i="103"/>
  <c r="H229" i="103"/>
  <c r="P18" i="88"/>
  <c r="P134" i="88"/>
  <c r="P136" i="88" s="1"/>
  <c r="X62" i="88"/>
  <c r="P272" i="88"/>
  <c r="D210" i="88"/>
  <c r="D214" i="88"/>
  <c r="D215" i="88" s="1"/>
  <c r="H30" i="88"/>
  <c r="H31" i="88" s="1"/>
  <c r="H27" i="88"/>
  <c r="P7" i="88"/>
  <c r="I9" i="88"/>
  <c r="I10" i="88" s="1"/>
  <c r="I270" i="88"/>
  <c r="J52" i="103"/>
  <c r="J55" i="103"/>
  <c r="J56" i="103"/>
  <c r="J141" i="103" s="1"/>
  <c r="J22" i="103"/>
  <c r="J35" i="103"/>
  <c r="J36" i="103"/>
  <c r="J226" i="103" s="1"/>
  <c r="J37" i="103"/>
  <c r="J65" i="103"/>
  <c r="J66" i="103"/>
  <c r="J32" i="103"/>
  <c r="J24" i="103"/>
  <c r="J28" i="103"/>
  <c r="J34" i="103"/>
  <c r="K2" i="103"/>
  <c r="J44" i="103"/>
  <c r="J50" i="103"/>
  <c r="J76" i="103"/>
  <c r="C10" i="89" s="1"/>
  <c r="J62" i="103"/>
  <c r="J74" i="103"/>
  <c r="J41" i="103"/>
  <c r="J46" i="103"/>
  <c r="J69" i="103"/>
  <c r="J70" i="103"/>
  <c r="J71" i="103"/>
  <c r="J72" i="103"/>
  <c r="C9" i="89" s="1"/>
  <c r="J40" i="103"/>
  <c r="J232" i="103" s="1"/>
  <c r="J39" i="103"/>
  <c r="J48" i="103"/>
  <c r="J81" i="103"/>
  <c r="J82" i="103"/>
  <c r="J83" i="103"/>
  <c r="C16" i="89" s="1"/>
  <c r="J84" i="103"/>
  <c r="J85" i="103"/>
  <c r="J87" i="103"/>
  <c r="J88" i="103"/>
  <c r="C15" i="89" s="1"/>
  <c r="J89" i="103"/>
  <c r="J91" i="103"/>
  <c r="J92" i="103"/>
  <c r="J93" i="103"/>
  <c r="J94" i="103"/>
  <c r="J96" i="103"/>
  <c r="J98" i="103"/>
  <c r="C20" i="89" s="1"/>
  <c r="J43" i="103"/>
  <c r="J100" i="103"/>
  <c r="J64" i="103"/>
  <c r="J103" i="103"/>
  <c r="J68" i="103"/>
  <c r="J102" i="103"/>
  <c r="J106" i="103"/>
  <c r="J107" i="103"/>
  <c r="J108" i="103"/>
  <c r="J109" i="103"/>
  <c r="J110" i="103"/>
  <c r="J111" i="103"/>
  <c r="J113" i="103"/>
  <c r="J115" i="103"/>
  <c r="J116" i="103"/>
  <c r="J117" i="103"/>
  <c r="J118" i="103"/>
  <c r="J119" i="103"/>
  <c r="J120" i="103"/>
  <c r="J122" i="103"/>
  <c r="J124" i="103"/>
  <c r="C27" i="89" s="1"/>
  <c r="J78" i="103"/>
  <c r="J101" i="103"/>
  <c r="J67" i="103"/>
  <c r="J126" i="103"/>
  <c r="J179" i="103"/>
  <c r="J132" i="103"/>
  <c r="J185" i="103"/>
  <c r="J193" i="103"/>
  <c r="J203" i="103"/>
  <c r="J204" i="103"/>
  <c r="C69" i="89" s="1"/>
  <c r="J205" i="103"/>
  <c r="J128" i="103"/>
  <c r="J166" i="103"/>
  <c r="J182" i="103"/>
  <c r="J190" i="103"/>
  <c r="J198" i="103"/>
  <c r="J199" i="103"/>
  <c r="J125" i="103"/>
  <c r="J131" i="103"/>
  <c r="J169" i="103"/>
  <c r="J170" i="103"/>
  <c r="J127" i="103"/>
  <c r="J154" i="103"/>
  <c r="J155" i="103"/>
  <c r="J156" i="103"/>
  <c r="J157" i="103"/>
  <c r="J158" i="103"/>
  <c r="J159" i="103"/>
  <c r="J160" i="103"/>
  <c r="J163" i="103"/>
  <c r="J164" i="103"/>
  <c r="J165" i="103"/>
  <c r="J181" i="103"/>
  <c r="J189" i="103"/>
  <c r="J130" i="103"/>
  <c r="J167" i="103"/>
  <c r="C61" i="89" s="1"/>
  <c r="J183" i="103"/>
  <c r="J191" i="103"/>
  <c r="J186" i="103"/>
  <c r="J175" i="103"/>
  <c r="J177" i="103"/>
  <c r="J196" i="103"/>
  <c r="J200" i="103"/>
  <c r="J178" i="103"/>
  <c r="J187" i="103"/>
  <c r="J172" i="103"/>
  <c r="C64" i="89" s="1"/>
  <c r="J174" i="103"/>
  <c r="J192" i="103"/>
  <c r="J195" i="103"/>
  <c r="J201" i="103"/>
  <c r="J171" i="103"/>
  <c r="J184" i="103"/>
  <c r="J188" i="103"/>
  <c r="J194" i="103"/>
  <c r="J2" i="88"/>
  <c r="F27" i="103"/>
  <c r="F30" i="103"/>
  <c r="F31" i="103" s="1"/>
  <c r="H25" i="103"/>
  <c r="H75" i="103"/>
  <c r="H281" i="103"/>
  <c r="H282" i="103" s="1"/>
  <c r="H284" i="103"/>
  <c r="H285" i="103" s="1"/>
  <c r="E80" i="103"/>
  <c r="F5" i="103"/>
  <c r="I5" i="103"/>
  <c r="I38" i="103"/>
  <c r="I3" i="103"/>
  <c r="H21" i="103"/>
  <c r="H60" i="103"/>
  <c r="H150" i="103"/>
  <c r="H207" i="103"/>
  <c r="H221" i="103"/>
  <c r="H3" i="88"/>
  <c r="I11" i="103"/>
  <c r="I275" i="103"/>
  <c r="I288" i="103"/>
  <c r="H10" i="103"/>
  <c r="AA44" i="89"/>
  <c r="AA45" i="89"/>
  <c r="E27" i="88"/>
  <c r="E30" i="88"/>
  <c r="E31" i="88" s="1"/>
  <c r="W45" i="89"/>
  <c r="W44" i="89"/>
  <c r="F18" i="88"/>
  <c r="F272" i="88"/>
  <c r="F134" i="88"/>
  <c r="F136" i="88" s="1"/>
  <c r="G17" i="88"/>
  <c r="D18" i="88"/>
  <c r="D134" i="88"/>
  <c r="D136" i="88" s="1"/>
  <c r="D272" i="88"/>
  <c r="I235" i="103"/>
  <c r="V44" i="89"/>
  <c r="V45" i="89"/>
  <c r="P5" i="88"/>
  <c r="O9" i="88"/>
  <c r="O17" i="88" s="1"/>
  <c r="V34" i="89" s="1"/>
  <c r="O270" i="88"/>
  <c r="G27" i="103"/>
  <c r="G30" i="103"/>
  <c r="G31" i="103" s="1"/>
  <c r="E27" i="103"/>
  <c r="E30" i="103"/>
  <c r="E31" i="103" s="1"/>
  <c r="I33" i="103"/>
  <c r="I6" i="103"/>
  <c r="I7" i="103" s="1"/>
  <c r="I250" i="103"/>
  <c r="I251" i="103"/>
  <c r="F10" i="90"/>
  <c r="G10" i="90"/>
  <c r="P79" i="103"/>
  <c r="P223" i="103"/>
  <c r="P224" i="103" s="1"/>
  <c r="P227" i="103" s="1"/>
  <c r="Q227" i="103" s="1"/>
  <c r="P237" i="103"/>
  <c r="P277" i="103"/>
  <c r="I8" i="89"/>
  <c r="I11" i="89" s="1"/>
  <c r="D121" i="103"/>
  <c r="H9" i="88"/>
  <c r="H10" i="88" s="1"/>
  <c r="H270" i="88"/>
  <c r="F79" i="103"/>
  <c r="F277" i="103"/>
  <c r="G277" i="103"/>
  <c r="F223" i="103"/>
  <c r="Z62" i="103"/>
  <c r="Z64" i="103" s="1"/>
  <c r="X64" i="103"/>
  <c r="D13" i="103"/>
  <c r="D14" i="103"/>
  <c r="D17" i="103" s="1"/>
  <c r="D19" i="103"/>
  <c r="D229" i="103"/>
  <c r="D240" i="103"/>
  <c r="H5" i="90"/>
  <c r="G12" i="90"/>
  <c r="K11" i="90"/>
  <c r="E32" i="90"/>
  <c r="G9" i="90"/>
  <c r="E12" i="90"/>
  <c r="E7" i="103"/>
  <c r="H26" i="103"/>
  <c r="I27" i="103"/>
  <c r="I30" i="103"/>
  <c r="I31" i="103" s="1"/>
  <c r="E223" i="103"/>
  <c r="E277" i="103"/>
  <c r="H80" i="103"/>
  <c r="H291" i="103"/>
  <c r="I80" i="103"/>
  <c r="P14" i="103"/>
  <c r="D112" i="103"/>
  <c r="E18" i="103"/>
  <c r="E134" i="103"/>
  <c r="E136" i="103" s="1"/>
  <c r="E272" i="103"/>
  <c r="I7" i="90"/>
  <c r="H7" i="90"/>
  <c r="H11" i="90"/>
  <c r="D27" i="88"/>
  <c r="D30" i="88"/>
  <c r="D31" i="88" s="1"/>
  <c r="Z47" i="89"/>
  <c r="W33" i="89"/>
  <c r="W32" i="89" s="1"/>
  <c r="O7" i="88"/>
  <c r="E7" i="88"/>
  <c r="V33" i="89"/>
  <c r="V32" i="89" s="1"/>
  <c r="H17" i="88"/>
  <c r="G9" i="88"/>
  <c r="G10" i="88" s="1"/>
  <c r="G270" i="88"/>
  <c r="P9" i="88"/>
  <c r="P17" i="88" s="1"/>
  <c r="W34" i="89" s="1"/>
  <c r="P270" i="88"/>
  <c r="O27" i="103"/>
  <c r="O30" i="103"/>
  <c r="O31" i="103" s="1"/>
  <c r="S31" i="103" s="1"/>
  <c r="S30" i="103" s="1"/>
  <c r="H33" i="89"/>
  <c r="H32" i="89" s="1"/>
  <c r="R210" i="103"/>
  <c r="Q209" i="103"/>
  <c r="H35" i="89"/>
  <c r="F38" i="90"/>
  <c r="F52" i="90"/>
  <c r="G52" i="90" s="1"/>
  <c r="E80" i="88"/>
  <c r="E291" i="88"/>
  <c r="I7" i="88"/>
  <c r="E10" i="88"/>
  <c r="W35" i="89"/>
  <c r="E238" i="88"/>
  <c r="E249" i="88"/>
  <c r="E271" i="88" s="1"/>
  <c r="H8" i="82"/>
  <c r="H9" i="82"/>
  <c r="B6" i="82"/>
  <c r="B5" i="82" s="1"/>
  <c r="J29" i="103" l="1"/>
  <c r="I17" i="88"/>
  <c r="J42" i="103"/>
  <c r="J142" i="103"/>
  <c r="J86" i="103"/>
  <c r="K213" i="103" s="1"/>
  <c r="P230" i="103"/>
  <c r="P233" i="103" s="1"/>
  <c r="Q233" i="103" s="1"/>
  <c r="R233" i="103" s="1"/>
  <c r="S233" i="103" s="1"/>
  <c r="J176" i="103"/>
  <c r="J51" i="103"/>
  <c r="C60" i="89"/>
  <c r="P224" i="88"/>
  <c r="P227" i="88" s="1"/>
  <c r="D249" i="88"/>
  <c r="D271" i="88" s="1"/>
  <c r="D238" i="88"/>
  <c r="F249" i="88"/>
  <c r="F271" i="88" s="1"/>
  <c r="F238" i="88"/>
  <c r="H80" i="88"/>
  <c r="H291" i="88"/>
  <c r="P9" i="103"/>
  <c r="P270" i="103"/>
  <c r="G215" i="103"/>
  <c r="G217" i="103"/>
  <c r="G218" i="103" s="1"/>
  <c r="O9" i="103"/>
  <c r="O270" i="103"/>
  <c r="V35" i="89"/>
  <c r="V22" i="89"/>
  <c r="E270" i="103"/>
  <c r="E9" i="103"/>
  <c r="O249" i="103"/>
  <c r="O271" i="103" s="1"/>
  <c r="O238" i="103"/>
  <c r="I291" i="88"/>
  <c r="I80" i="88"/>
  <c r="G237" i="103"/>
  <c r="G233" i="103"/>
  <c r="H217" i="103"/>
  <c r="H218" i="103" s="1"/>
  <c r="I217" i="103"/>
  <c r="I218" i="103" s="1"/>
  <c r="I249" i="88"/>
  <c r="I271" i="88" s="1"/>
  <c r="I238" i="88"/>
  <c r="G291" i="88"/>
  <c r="G80" i="88"/>
  <c r="H249" i="88"/>
  <c r="H271" i="88" s="1"/>
  <c r="H238" i="88"/>
  <c r="G9" i="103"/>
  <c r="G270" i="103"/>
  <c r="I35" i="89"/>
  <c r="I237" i="103"/>
  <c r="I233" i="103"/>
  <c r="F9" i="103"/>
  <c r="F10" i="103" s="1"/>
  <c r="F270" i="103"/>
  <c r="H233" i="103"/>
  <c r="H237" i="103"/>
  <c r="G249" i="88"/>
  <c r="G271" i="88" s="1"/>
  <c r="G238" i="88"/>
  <c r="O249" i="88"/>
  <c r="O271" i="88" s="1"/>
  <c r="O238" i="88"/>
  <c r="P249" i="88"/>
  <c r="P271" i="88" s="1"/>
  <c r="P238" i="88"/>
  <c r="J129" i="103"/>
  <c r="C30" i="89"/>
  <c r="J25" i="103"/>
  <c r="J75" i="103"/>
  <c r="J281" i="103"/>
  <c r="J282" i="103" s="1"/>
  <c r="J284" i="103"/>
  <c r="J285" i="103" s="1"/>
  <c r="C42" i="89"/>
  <c r="J105" i="103"/>
  <c r="J112" i="103" s="1"/>
  <c r="C12" i="89"/>
  <c r="J33" i="103"/>
  <c r="J6" i="103"/>
  <c r="J251" i="103"/>
  <c r="C46" i="89"/>
  <c r="J54" i="103"/>
  <c r="J139" i="103"/>
  <c r="H6" i="90"/>
  <c r="H8" i="90"/>
  <c r="J180" i="103"/>
  <c r="C66" i="89" s="1"/>
  <c r="J114" i="103"/>
  <c r="J8" i="103"/>
  <c r="J57" i="103"/>
  <c r="J274" i="103"/>
  <c r="J152" i="103"/>
  <c r="C57" i="89" s="1"/>
  <c r="J123" i="103"/>
  <c r="C19" i="89"/>
  <c r="Z62" i="88"/>
  <c r="X63" i="88"/>
  <c r="Z63" i="88" s="1"/>
  <c r="I12" i="90"/>
  <c r="J7" i="90" s="1"/>
  <c r="K7" i="90"/>
  <c r="J45" i="103"/>
  <c r="C49" i="89"/>
  <c r="C48" i="89"/>
  <c r="H21" i="88"/>
  <c r="H60" i="88"/>
  <c r="H221" i="88"/>
  <c r="H150" i="88"/>
  <c r="H207" i="88"/>
  <c r="J162" i="103"/>
  <c r="C59" i="89"/>
  <c r="F41" i="90"/>
  <c r="F48" i="90"/>
  <c r="F227" i="103"/>
  <c r="F237" i="103"/>
  <c r="J22" i="88"/>
  <c r="J35" i="88"/>
  <c r="J36" i="88"/>
  <c r="J226" i="88" s="1"/>
  <c r="J37" i="88"/>
  <c r="J65" i="88"/>
  <c r="J66" i="88"/>
  <c r="J40" i="88"/>
  <c r="J232" i="88" s="1"/>
  <c r="J41" i="88"/>
  <c r="J62" i="88"/>
  <c r="J67" i="88"/>
  <c r="J68" i="88"/>
  <c r="J69" i="88"/>
  <c r="J70" i="88"/>
  <c r="J71" i="88"/>
  <c r="Q9" i="89" s="1"/>
  <c r="J77" i="88"/>
  <c r="Q10" i="89" s="1"/>
  <c r="J111" i="88"/>
  <c r="J113" i="88"/>
  <c r="J115" i="88"/>
  <c r="J116" i="88"/>
  <c r="J117" i="88"/>
  <c r="J75" i="88"/>
  <c r="J93" i="88"/>
  <c r="J120" i="88"/>
  <c r="J122" i="88"/>
  <c r="J124" i="88"/>
  <c r="Q27" i="89" s="1"/>
  <c r="J125" i="88"/>
  <c r="J126" i="88"/>
  <c r="J127" i="88"/>
  <c r="J128" i="88"/>
  <c r="J130" i="88"/>
  <c r="J131" i="88"/>
  <c r="J132" i="88"/>
  <c r="J24" i="88"/>
  <c r="J34" i="88"/>
  <c r="J73" i="88"/>
  <c r="J106" i="88"/>
  <c r="J107" i="88"/>
  <c r="J108" i="88"/>
  <c r="J109" i="88"/>
  <c r="J28" i="88"/>
  <c r="J29" i="88" s="1"/>
  <c r="J81" i="88"/>
  <c r="J82" i="88"/>
  <c r="J83" i="88"/>
  <c r="Q16" i="89" s="1"/>
  <c r="J84" i="88"/>
  <c r="J85" i="88"/>
  <c r="J86" i="88"/>
  <c r="J87" i="88"/>
  <c r="J88" i="88"/>
  <c r="Q15" i="89" s="1"/>
  <c r="J89" i="88"/>
  <c r="J91" i="88"/>
  <c r="J100" i="88"/>
  <c r="J101" i="88"/>
  <c r="J102" i="88"/>
  <c r="J103" i="88"/>
  <c r="J94" i="88"/>
  <c r="J96" i="88"/>
  <c r="J98" i="88"/>
  <c r="Q20" i="89" s="1"/>
  <c r="J32" i="88"/>
  <c r="J39" i="88"/>
  <c r="J52" i="88"/>
  <c r="J55" i="88"/>
  <c r="J56" i="88"/>
  <c r="J141" i="88" s="1"/>
  <c r="J142" i="88" s="1"/>
  <c r="J64" i="88"/>
  <c r="J110" i="88"/>
  <c r="J43" i="88"/>
  <c r="J44" i="88"/>
  <c r="J46" i="88"/>
  <c r="J48" i="88"/>
  <c r="J50" i="88"/>
  <c r="J51" i="88" s="1"/>
  <c r="J92" i="88"/>
  <c r="J119" i="88"/>
  <c r="J118" i="88"/>
  <c r="J155" i="88"/>
  <c r="J167" i="88"/>
  <c r="Q61" i="89" s="1"/>
  <c r="J183" i="88"/>
  <c r="J192" i="88"/>
  <c r="J203" i="88"/>
  <c r="J204" i="88"/>
  <c r="Q69" i="89" s="1"/>
  <c r="J205" i="88"/>
  <c r="J179" i="88"/>
  <c r="J189" i="88"/>
  <c r="J198" i="88"/>
  <c r="J199" i="88"/>
  <c r="J185" i="88"/>
  <c r="J194" i="88"/>
  <c r="J195" i="88"/>
  <c r="J158" i="88"/>
  <c r="J164" i="88"/>
  <c r="J182" i="88"/>
  <c r="J178" i="88"/>
  <c r="J188" i="88"/>
  <c r="J169" i="88"/>
  <c r="J170" i="88"/>
  <c r="J171" i="88"/>
  <c r="J172" i="88"/>
  <c r="Q64" i="89" s="1"/>
  <c r="J184" i="88"/>
  <c r="J193" i="88"/>
  <c r="J157" i="88"/>
  <c r="J163" i="88"/>
  <c r="J181" i="88"/>
  <c r="J190" i="88"/>
  <c r="J200" i="88"/>
  <c r="J165" i="88"/>
  <c r="J174" i="88"/>
  <c r="J177" i="88"/>
  <c r="J187" i="88"/>
  <c r="J191" i="88"/>
  <c r="J201" i="88"/>
  <c r="J156" i="88"/>
  <c r="J166" i="88"/>
  <c r="J160" i="88"/>
  <c r="J175" i="88"/>
  <c r="J186" i="88"/>
  <c r="J196" i="88"/>
  <c r="J159" i="88"/>
  <c r="J154" i="88"/>
  <c r="J173" i="103"/>
  <c r="C65" i="89"/>
  <c r="H9" i="90"/>
  <c r="H12" i="90" s="1"/>
  <c r="D32" i="90"/>
  <c r="J63" i="103"/>
  <c r="J223" i="103" s="1"/>
  <c r="J227" i="103" s="1"/>
  <c r="J90" i="103"/>
  <c r="C13" i="89" s="1"/>
  <c r="J12" i="103"/>
  <c r="L2" i="103"/>
  <c r="K43" i="103"/>
  <c r="K52" i="103"/>
  <c r="K55" i="103"/>
  <c r="K56" i="103"/>
  <c r="K141" i="103" s="1"/>
  <c r="K64" i="103"/>
  <c r="K22" i="103"/>
  <c r="K35" i="103"/>
  <c r="K36" i="103"/>
  <c r="K226" i="103" s="1"/>
  <c r="K32" i="103"/>
  <c r="K24" i="103"/>
  <c r="K28" i="103"/>
  <c r="K34" i="103"/>
  <c r="K78" i="103"/>
  <c r="K44" i="103"/>
  <c r="K50" i="103"/>
  <c r="K65" i="103"/>
  <c r="K76" i="103"/>
  <c r="D10" i="89" s="1"/>
  <c r="K62" i="103"/>
  <c r="K74" i="103"/>
  <c r="K37" i="103"/>
  <c r="K41" i="103"/>
  <c r="K46" i="103"/>
  <c r="K40" i="103"/>
  <c r="K232" i="103" s="1"/>
  <c r="K66" i="103"/>
  <c r="K100" i="103"/>
  <c r="K101" i="103"/>
  <c r="K102" i="103"/>
  <c r="K103" i="103"/>
  <c r="K39" i="103"/>
  <c r="K48" i="103"/>
  <c r="K67" i="103"/>
  <c r="K81" i="103"/>
  <c r="K89" i="103"/>
  <c r="K84" i="103"/>
  <c r="K93" i="103"/>
  <c r="K87" i="103"/>
  <c r="K70" i="103"/>
  <c r="K72" i="103"/>
  <c r="D9" i="89" s="1"/>
  <c r="K82" i="103"/>
  <c r="K91" i="103"/>
  <c r="K68" i="103"/>
  <c r="K85" i="103"/>
  <c r="K94" i="103"/>
  <c r="K88" i="103"/>
  <c r="D15" i="89" s="1"/>
  <c r="K106" i="103"/>
  <c r="K107" i="103"/>
  <c r="K108" i="103"/>
  <c r="K109" i="103"/>
  <c r="K110" i="103"/>
  <c r="K111" i="103"/>
  <c r="K113" i="103"/>
  <c r="K115" i="103"/>
  <c r="K116" i="103"/>
  <c r="K117" i="103"/>
  <c r="K118" i="103"/>
  <c r="K119" i="103"/>
  <c r="K120" i="103"/>
  <c r="K122" i="103"/>
  <c r="K124" i="103"/>
  <c r="D27" i="89" s="1"/>
  <c r="K125" i="103"/>
  <c r="K126" i="103"/>
  <c r="K127" i="103"/>
  <c r="K128" i="103"/>
  <c r="K130" i="103"/>
  <c r="K131" i="103"/>
  <c r="K132" i="103"/>
  <c r="K83" i="103"/>
  <c r="D16" i="89" s="1"/>
  <c r="K92" i="103"/>
  <c r="K69" i="103"/>
  <c r="K71" i="103"/>
  <c r="K96" i="103"/>
  <c r="K98" i="103"/>
  <c r="D20" i="89" s="1"/>
  <c r="K167" i="103"/>
  <c r="D61" i="89" s="1"/>
  <c r="K183" i="103"/>
  <c r="K179" i="103"/>
  <c r="K188" i="103"/>
  <c r="K196" i="103"/>
  <c r="K185" i="103"/>
  <c r="K193" i="103"/>
  <c r="K169" i="103"/>
  <c r="K170" i="103"/>
  <c r="K171" i="103"/>
  <c r="K172" i="103"/>
  <c r="D64" i="89" s="1"/>
  <c r="K184" i="103"/>
  <c r="K192" i="103"/>
  <c r="K201" i="103"/>
  <c r="K154" i="103"/>
  <c r="K155" i="103"/>
  <c r="K156" i="103"/>
  <c r="K157" i="103"/>
  <c r="K158" i="103"/>
  <c r="K159" i="103"/>
  <c r="K160" i="103"/>
  <c r="K163" i="103"/>
  <c r="K164" i="103"/>
  <c r="K165" i="103"/>
  <c r="K174" i="103"/>
  <c r="K175" i="103"/>
  <c r="K177" i="103"/>
  <c r="K176" i="103" s="1"/>
  <c r="K186" i="103"/>
  <c r="K194" i="103"/>
  <c r="K189" i="103"/>
  <c r="K204" i="103"/>
  <c r="D69" i="89" s="1"/>
  <c r="K190" i="103"/>
  <c r="K198" i="103"/>
  <c r="K200" i="103"/>
  <c r="K166" i="103"/>
  <c r="K182" i="103"/>
  <c r="K195" i="103"/>
  <c r="K191" i="103"/>
  <c r="K187" i="103"/>
  <c r="K178" i="103"/>
  <c r="K181" i="103"/>
  <c r="K203" i="103"/>
  <c r="K199" i="103"/>
  <c r="K205" i="103"/>
  <c r="K2" i="88"/>
  <c r="J235" i="103"/>
  <c r="D10" i="102"/>
  <c r="F10" i="102" s="1"/>
  <c r="W36" i="89"/>
  <c r="J211" i="103"/>
  <c r="J153" i="103"/>
  <c r="C58" i="89" s="1"/>
  <c r="J121" i="103"/>
  <c r="C23" i="89"/>
  <c r="W53" i="89"/>
  <c r="W54" i="89" s="1"/>
  <c r="P10" i="88"/>
  <c r="D237" i="103"/>
  <c r="D233" i="103"/>
  <c r="R227" i="103"/>
  <c r="Q170" i="103"/>
  <c r="E237" i="103"/>
  <c r="E227" i="103"/>
  <c r="F80" i="103"/>
  <c r="F291" i="103"/>
  <c r="G80" i="103"/>
  <c r="P291" i="103"/>
  <c r="V53" i="89"/>
  <c r="V54" i="89" s="1"/>
  <c r="O10" i="88"/>
  <c r="J16" i="103"/>
  <c r="J209" i="103"/>
  <c r="C63" i="89"/>
  <c r="J97" i="103"/>
  <c r="J11" i="103" s="1"/>
  <c r="J290" i="103"/>
  <c r="C7" i="89"/>
  <c r="J47" i="103"/>
  <c r="C50" i="89"/>
  <c r="J38" i="103"/>
  <c r="P17" i="103"/>
  <c r="I34" i="89" s="1"/>
  <c r="I33" i="89"/>
  <c r="I32" i="89" s="1"/>
  <c r="H27" i="103"/>
  <c r="H30" i="103"/>
  <c r="H31" i="103" s="1"/>
  <c r="F8" i="90"/>
  <c r="F6" i="90"/>
  <c r="D30" i="90"/>
  <c r="D31" i="90" s="1"/>
  <c r="F5" i="90"/>
  <c r="F11" i="90"/>
  <c r="F7" i="90"/>
  <c r="J197" i="103"/>
  <c r="C67" i="89"/>
  <c r="F9" i="90"/>
  <c r="P249" i="103"/>
  <c r="P271" i="103" s="1"/>
  <c r="P238" i="103"/>
  <c r="I9" i="103"/>
  <c r="I270" i="103"/>
  <c r="R209" i="103"/>
  <c r="S210" i="103"/>
  <c r="S209" i="103" s="1"/>
  <c r="H10" i="90"/>
  <c r="J3" i="103"/>
  <c r="I21" i="103"/>
  <c r="I60" i="103"/>
  <c r="I150" i="103"/>
  <c r="I207" i="103"/>
  <c r="I221" i="103"/>
  <c r="I3" i="88"/>
  <c r="J15" i="103"/>
  <c r="J202" i="103"/>
  <c r="C68" i="89" s="1"/>
  <c r="C62" i="89"/>
  <c r="J147" i="103"/>
  <c r="K138" i="103"/>
  <c r="C29" i="89"/>
  <c r="J49" i="103"/>
  <c r="J145" i="103"/>
  <c r="C51" i="89"/>
  <c r="J4" i="103"/>
  <c r="J5" i="103" s="1"/>
  <c r="J26" i="103"/>
  <c r="J23" i="103"/>
  <c r="C41" i="89" s="1"/>
  <c r="J73" i="103"/>
  <c r="J77" i="103"/>
  <c r="J99" i="103"/>
  <c r="J104" i="103"/>
  <c r="J278" i="103"/>
  <c r="J279" i="103" s="1"/>
  <c r="J287" i="103"/>
  <c r="C40" i="89"/>
  <c r="H56" i="90"/>
  <c r="F34" i="90" s="1"/>
  <c r="H6" i="82"/>
  <c r="C14" i="89" l="1"/>
  <c r="K42" i="103"/>
  <c r="J146" i="103"/>
  <c r="C43" i="89"/>
  <c r="J216" i="103"/>
  <c r="J217" i="103" s="1"/>
  <c r="J218" i="103" s="1"/>
  <c r="Q60" i="89"/>
  <c r="J63" i="88"/>
  <c r="K86" i="103"/>
  <c r="D14" i="89" s="1"/>
  <c r="G249" i="103"/>
  <c r="G271" i="103" s="1"/>
  <c r="G238" i="103"/>
  <c r="K114" i="103"/>
  <c r="O10" i="103"/>
  <c r="H53" i="89"/>
  <c r="H54" i="89" s="1"/>
  <c r="O17" i="103"/>
  <c r="H34" i="89" s="1"/>
  <c r="I249" i="103"/>
  <c r="I271" i="103" s="1"/>
  <c r="I238" i="103"/>
  <c r="K29" i="103"/>
  <c r="C52" i="89"/>
  <c r="J277" i="103"/>
  <c r="E17" i="103"/>
  <c r="E10" i="103"/>
  <c r="F17" i="103"/>
  <c r="K142" i="103"/>
  <c r="J79" i="103"/>
  <c r="J291" i="103" s="1"/>
  <c r="D60" i="89"/>
  <c r="H249" i="103"/>
  <c r="H271" i="103" s="1"/>
  <c r="H238" i="103"/>
  <c r="G10" i="103"/>
  <c r="G17" i="103"/>
  <c r="P10" i="103"/>
  <c r="I53" i="89"/>
  <c r="I54" i="89" s="1"/>
  <c r="L213" i="103"/>
  <c r="K216" i="103"/>
  <c r="Q12" i="89"/>
  <c r="Q23" i="89"/>
  <c r="F238" i="103"/>
  <c r="F249" i="103"/>
  <c r="F271" i="103" s="1"/>
  <c r="L7" i="90"/>
  <c r="K12" i="90"/>
  <c r="C8" i="89"/>
  <c r="J13" i="103"/>
  <c r="C31" i="89" s="1"/>
  <c r="J14" i="103"/>
  <c r="J19" i="103"/>
  <c r="C37" i="89" s="1"/>
  <c r="J240" i="103"/>
  <c r="J229" i="103"/>
  <c r="C21" i="89"/>
  <c r="Q30" i="89"/>
  <c r="J129" i="88"/>
  <c r="J140" i="103"/>
  <c r="K148" i="103"/>
  <c r="K54" i="103"/>
  <c r="K139" i="103"/>
  <c r="K180" i="103"/>
  <c r="D66" i="89" s="1"/>
  <c r="Q14" i="89"/>
  <c r="K213" i="88"/>
  <c r="J216" i="88"/>
  <c r="J8" i="90"/>
  <c r="J9" i="90"/>
  <c r="J6" i="90"/>
  <c r="J10" i="90"/>
  <c r="J5" i="90"/>
  <c r="J11" i="90"/>
  <c r="I10" i="103"/>
  <c r="I17" i="103"/>
  <c r="K173" i="103"/>
  <c r="D65" i="89"/>
  <c r="J16" i="88"/>
  <c r="Q63" i="89"/>
  <c r="J209" i="88"/>
  <c r="J139" i="88"/>
  <c r="J54" i="88"/>
  <c r="J229" i="88"/>
  <c r="J233" i="88" s="1"/>
  <c r="Q29" i="89"/>
  <c r="J147" i="88"/>
  <c r="K138" i="88"/>
  <c r="C47" i="89"/>
  <c r="D24" i="89"/>
  <c r="K241" i="103"/>
  <c r="Q65" i="89"/>
  <c r="J173" i="88"/>
  <c r="K235" i="103"/>
  <c r="J8" i="88"/>
  <c r="Q51" i="89"/>
  <c r="J57" i="88"/>
  <c r="J274" i="88"/>
  <c r="J152" i="88"/>
  <c r="Q57" i="89" s="1"/>
  <c r="J105" i="88"/>
  <c r="Z64" i="88"/>
  <c r="J27" i="103"/>
  <c r="J30" i="103"/>
  <c r="J31" i="103" s="1"/>
  <c r="F39" i="90"/>
  <c r="F42" i="90" s="1"/>
  <c r="D249" i="103"/>
  <c r="D271" i="103" s="1"/>
  <c r="D238" i="103"/>
  <c r="J80" i="103"/>
  <c r="C11" i="89"/>
  <c r="E238" i="103"/>
  <c r="E249" i="103"/>
  <c r="E271" i="103" s="1"/>
  <c r="K147" i="103"/>
  <c r="L138" i="103"/>
  <c r="D29" i="89"/>
  <c r="K12" i="103"/>
  <c r="K51" i="103"/>
  <c r="K38" i="103"/>
  <c r="Q50" i="89"/>
  <c r="J47" i="88"/>
  <c r="J42" i="88"/>
  <c r="J235" i="88"/>
  <c r="X64" i="88"/>
  <c r="J241" i="103"/>
  <c r="C24" i="89"/>
  <c r="J250" i="103"/>
  <c r="F12" i="90"/>
  <c r="K162" i="103"/>
  <c r="D59" i="89"/>
  <c r="K121" i="103"/>
  <c r="D23" i="89"/>
  <c r="K25" i="103"/>
  <c r="K75" i="103"/>
  <c r="K281" i="103"/>
  <c r="K282" i="103" s="1"/>
  <c r="D42" i="89"/>
  <c r="K284" i="103"/>
  <c r="K285" i="103" s="1"/>
  <c r="J168" i="103"/>
  <c r="J210" i="103"/>
  <c r="J214" i="103"/>
  <c r="J215" i="103" s="1"/>
  <c r="K15" i="103"/>
  <c r="K202" i="103"/>
  <c r="D68" i="89" s="1"/>
  <c r="D62" i="89"/>
  <c r="K129" i="103"/>
  <c r="D30" i="89"/>
  <c r="K33" i="103"/>
  <c r="K6" i="103"/>
  <c r="K250" i="103"/>
  <c r="D46" i="89"/>
  <c r="K251" i="103"/>
  <c r="J275" i="103"/>
  <c r="K3" i="103"/>
  <c r="J21" i="103"/>
  <c r="J60" i="103"/>
  <c r="J150" i="103"/>
  <c r="J207" i="103"/>
  <c r="J221" i="103"/>
  <c r="C6" i="89"/>
  <c r="J3" i="88"/>
  <c r="K153" i="103"/>
  <c r="D58" i="89" s="1"/>
  <c r="K211" i="103"/>
  <c r="D12" i="89"/>
  <c r="K90" i="103"/>
  <c r="D13" i="89" s="1"/>
  <c r="J211" i="88"/>
  <c r="J153" i="88"/>
  <c r="Q58" i="89" s="1"/>
  <c r="J180" i="88"/>
  <c r="Q66" i="89" s="1"/>
  <c r="J49" i="88"/>
  <c r="J277" i="88"/>
  <c r="J145" i="88"/>
  <c r="C44" i="89"/>
  <c r="C45" i="89"/>
  <c r="S170" i="103"/>
  <c r="K22" i="88"/>
  <c r="K24" i="88"/>
  <c r="K43" i="88"/>
  <c r="K44" i="88"/>
  <c r="K46" i="88"/>
  <c r="K48" i="88"/>
  <c r="K50" i="88"/>
  <c r="K92" i="88"/>
  <c r="K119" i="88"/>
  <c r="K154" i="88"/>
  <c r="K155" i="88"/>
  <c r="K156" i="88"/>
  <c r="K157" i="88"/>
  <c r="K158" i="88"/>
  <c r="K159" i="88"/>
  <c r="K160" i="88"/>
  <c r="K163" i="88"/>
  <c r="K164" i="88"/>
  <c r="K165" i="88"/>
  <c r="K35" i="88"/>
  <c r="K36" i="88"/>
  <c r="K226" i="88" s="1"/>
  <c r="K37" i="88"/>
  <c r="K65" i="88"/>
  <c r="K66" i="88"/>
  <c r="K40" i="88"/>
  <c r="K232" i="88" s="1"/>
  <c r="K41" i="88"/>
  <c r="K62" i="88"/>
  <c r="K67" i="88"/>
  <c r="K68" i="88"/>
  <c r="K69" i="88"/>
  <c r="K70" i="88"/>
  <c r="K71" i="88"/>
  <c r="R9" i="89" s="1"/>
  <c r="K77" i="88"/>
  <c r="R10" i="89" s="1"/>
  <c r="K111" i="88"/>
  <c r="K113" i="88"/>
  <c r="K115" i="88"/>
  <c r="K116" i="88"/>
  <c r="K117" i="88"/>
  <c r="K75" i="88"/>
  <c r="K93" i="88"/>
  <c r="K120" i="88"/>
  <c r="K122" i="88"/>
  <c r="K124" i="88"/>
  <c r="R27" i="89" s="1"/>
  <c r="K125" i="88"/>
  <c r="K126" i="88"/>
  <c r="K127" i="88"/>
  <c r="K128" i="88"/>
  <c r="K130" i="88"/>
  <c r="K131" i="88"/>
  <c r="K132" i="88"/>
  <c r="K34" i="88"/>
  <c r="K73" i="88"/>
  <c r="K106" i="88"/>
  <c r="K107" i="88"/>
  <c r="K108" i="88"/>
  <c r="K109" i="88"/>
  <c r="K28" i="88"/>
  <c r="K29" i="88" s="1"/>
  <c r="K81" i="88"/>
  <c r="K82" i="88"/>
  <c r="K83" i="88"/>
  <c r="R16" i="89" s="1"/>
  <c r="K84" i="88"/>
  <c r="K85" i="88"/>
  <c r="K87" i="88"/>
  <c r="K88" i="88"/>
  <c r="R15" i="89" s="1"/>
  <c r="K89" i="88"/>
  <c r="K91" i="88"/>
  <c r="K100" i="88"/>
  <c r="K101" i="88"/>
  <c r="K102" i="88"/>
  <c r="K103" i="88"/>
  <c r="K94" i="88"/>
  <c r="K96" i="88"/>
  <c r="K98" i="88"/>
  <c r="R20" i="89" s="1"/>
  <c r="K32" i="88"/>
  <c r="K39" i="88"/>
  <c r="K52" i="88"/>
  <c r="K55" i="88"/>
  <c r="K56" i="88"/>
  <c r="K141" i="88" s="1"/>
  <c r="K64" i="88"/>
  <c r="K110" i="88"/>
  <c r="K174" i="88"/>
  <c r="K175" i="88"/>
  <c r="K177" i="88"/>
  <c r="K186" i="88"/>
  <c r="K187" i="88"/>
  <c r="K196" i="88"/>
  <c r="K167" i="88"/>
  <c r="R61" i="89" s="1"/>
  <c r="K183" i="88"/>
  <c r="K192" i="88"/>
  <c r="K203" i="88"/>
  <c r="K204" i="88"/>
  <c r="R69" i="89" s="1"/>
  <c r="K205" i="88"/>
  <c r="K179" i="88"/>
  <c r="K189" i="88"/>
  <c r="K198" i="88"/>
  <c r="K199" i="88"/>
  <c r="K118" i="88"/>
  <c r="K166" i="88"/>
  <c r="K182" i="88"/>
  <c r="K191" i="88"/>
  <c r="K201" i="88"/>
  <c r="K178" i="88"/>
  <c r="K188" i="88"/>
  <c r="K169" i="88"/>
  <c r="K170" i="88"/>
  <c r="K171" i="88"/>
  <c r="K172" i="88"/>
  <c r="R64" i="89" s="1"/>
  <c r="K184" i="88"/>
  <c r="K193" i="88"/>
  <c r="K181" i="88"/>
  <c r="K200" i="88"/>
  <c r="K185" i="88"/>
  <c r="K194" i="88"/>
  <c r="K195" i="88"/>
  <c r="K190" i="88"/>
  <c r="K49" i="103"/>
  <c r="K145" i="103"/>
  <c r="D51" i="89"/>
  <c r="K47" i="103"/>
  <c r="D50" i="89"/>
  <c r="K45" i="103"/>
  <c r="D48" i="89"/>
  <c r="D49" i="89"/>
  <c r="K4" i="103"/>
  <c r="K5" i="103" s="1"/>
  <c r="K26" i="103"/>
  <c r="K23" i="103"/>
  <c r="D41" i="89" s="1"/>
  <c r="K77" i="103"/>
  <c r="K73" i="103"/>
  <c r="K99" i="103"/>
  <c r="K104" i="103"/>
  <c r="K287" i="103"/>
  <c r="K278" i="103"/>
  <c r="K279" i="103" s="1"/>
  <c r="D40" i="89"/>
  <c r="D43" i="89" s="1"/>
  <c r="Q59" i="89"/>
  <c r="J162" i="88"/>
  <c r="Q67" i="89"/>
  <c r="Q48" i="89"/>
  <c r="Q49" i="89"/>
  <c r="J45" i="88"/>
  <c r="J6" i="88"/>
  <c r="Q46" i="89"/>
  <c r="J33" i="88"/>
  <c r="J250" i="88"/>
  <c r="J251" i="88"/>
  <c r="J90" i="88"/>
  <c r="Q13" i="89" s="1"/>
  <c r="J12" i="88"/>
  <c r="J114" i="88"/>
  <c r="J121" i="88" s="1"/>
  <c r="J38" i="88"/>
  <c r="C22" i="89"/>
  <c r="J7" i="103"/>
  <c r="C18" i="89"/>
  <c r="C17" i="89"/>
  <c r="C28" i="89"/>
  <c r="S227" i="103"/>
  <c r="K123" i="103"/>
  <c r="D19" i="89"/>
  <c r="K197" i="103"/>
  <c r="D67" i="89"/>
  <c r="K16" i="103"/>
  <c r="K209" i="103"/>
  <c r="D63" i="89"/>
  <c r="K57" i="103"/>
  <c r="K58" i="103" s="1"/>
  <c r="K8" i="103"/>
  <c r="K152" i="103"/>
  <c r="D57" i="89" s="1"/>
  <c r="K274" i="103"/>
  <c r="K97" i="103"/>
  <c r="K11" i="103" s="1"/>
  <c r="K290" i="103"/>
  <c r="D7" i="89"/>
  <c r="L34" i="103"/>
  <c r="M2" i="103"/>
  <c r="L43" i="103"/>
  <c r="L52" i="103"/>
  <c r="L55" i="103"/>
  <c r="L56" i="103"/>
  <c r="L141" i="103" s="1"/>
  <c r="L64" i="103"/>
  <c r="L22" i="103"/>
  <c r="L35" i="103"/>
  <c r="L32" i="103"/>
  <c r="L24" i="103"/>
  <c r="L28" i="103"/>
  <c r="L39" i="103"/>
  <c r="L48" i="103"/>
  <c r="L81" i="103"/>
  <c r="L82" i="103"/>
  <c r="L83" i="103"/>
  <c r="E16" i="89" s="1"/>
  <c r="L84" i="103"/>
  <c r="L85" i="103"/>
  <c r="L87" i="103"/>
  <c r="L88" i="103"/>
  <c r="E15" i="89" s="1"/>
  <c r="L89" i="103"/>
  <c r="L91" i="103"/>
  <c r="L92" i="103"/>
  <c r="L93" i="103"/>
  <c r="L94" i="103"/>
  <c r="L36" i="103"/>
  <c r="L226" i="103" s="1"/>
  <c r="L78" i="103"/>
  <c r="L44" i="103"/>
  <c r="L50" i="103"/>
  <c r="L65" i="103"/>
  <c r="L76" i="103"/>
  <c r="E10" i="89" s="1"/>
  <c r="L37" i="103"/>
  <c r="L41" i="103"/>
  <c r="L46" i="103"/>
  <c r="L40" i="103"/>
  <c r="L232" i="103" s="1"/>
  <c r="L67" i="103"/>
  <c r="L66" i="103"/>
  <c r="L69" i="103"/>
  <c r="L71" i="103"/>
  <c r="L96" i="103"/>
  <c r="L98" i="103"/>
  <c r="E20" i="89" s="1"/>
  <c r="L62" i="103"/>
  <c r="L100" i="103"/>
  <c r="L103" i="103"/>
  <c r="L70" i="103"/>
  <c r="L72" i="103"/>
  <c r="E9" i="89" s="1"/>
  <c r="L68" i="103"/>
  <c r="L102" i="103"/>
  <c r="L106" i="103"/>
  <c r="L107" i="103"/>
  <c r="L108" i="103"/>
  <c r="L109" i="103"/>
  <c r="L110" i="103"/>
  <c r="L111" i="103"/>
  <c r="L113" i="103"/>
  <c r="L115" i="103"/>
  <c r="L74" i="103"/>
  <c r="L101" i="103"/>
  <c r="L130" i="103"/>
  <c r="L174" i="103"/>
  <c r="L175" i="103"/>
  <c r="L177" i="103"/>
  <c r="L119" i="103"/>
  <c r="L122" i="103"/>
  <c r="L126" i="103"/>
  <c r="L167" i="103"/>
  <c r="E61" i="89" s="1"/>
  <c r="L183" i="103"/>
  <c r="L191" i="103"/>
  <c r="L200" i="103"/>
  <c r="L132" i="103"/>
  <c r="L179" i="103"/>
  <c r="L188" i="103"/>
  <c r="L196" i="103"/>
  <c r="L116" i="103"/>
  <c r="L120" i="103"/>
  <c r="L128" i="103"/>
  <c r="L125" i="103"/>
  <c r="L166" i="103"/>
  <c r="L117" i="103"/>
  <c r="L131" i="103"/>
  <c r="L178" i="103"/>
  <c r="L187" i="103"/>
  <c r="L195" i="103"/>
  <c r="L127" i="103"/>
  <c r="L169" i="103"/>
  <c r="L118" i="103"/>
  <c r="L124" i="103"/>
  <c r="E27" i="89" s="1"/>
  <c r="L154" i="103"/>
  <c r="L155" i="103"/>
  <c r="L156" i="103"/>
  <c r="L157" i="103"/>
  <c r="L158" i="103"/>
  <c r="L159" i="103"/>
  <c r="L160" i="103"/>
  <c r="L163" i="103"/>
  <c r="L164" i="103"/>
  <c r="L165" i="103"/>
  <c r="L181" i="103"/>
  <c r="L189" i="103"/>
  <c r="L170" i="103"/>
  <c r="L172" i="103"/>
  <c r="E64" i="89" s="1"/>
  <c r="L182" i="103"/>
  <c r="L192" i="103"/>
  <c r="L186" i="103"/>
  <c r="L193" i="103"/>
  <c r="L204" i="103"/>
  <c r="E69" i="89" s="1"/>
  <c r="L199" i="103"/>
  <c r="L205" i="103"/>
  <c r="L171" i="103"/>
  <c r="L184" i="103"/>
  <c r="L203" i="103"/>
  <c r="L185" i="103"/>
  <c r="L198" i="103"/>
  <c r="L190" i="103"/>
  <c r="L201" i="103"/>
  <c r="L194" i="103"/>
  <c r="L2" i="88"/>
  <c r="J15" i="88"/>
  <c r="Q62" i="89"/>
  <c r="J168" i="88"/>
  <c r="J202" i="88"/>
  <c r="Q68" i="89" s="1"/>
  <c r="I21" i="88"/>
  <c r="I60" i="88"/>
  <c r="I221" i="88"/>
  <c r="I207" i="88"/>
  <c r="I150" i="88"/>
  <c r="C25" i="89"/>
  <c r="C26" i="89"/>
  <c r="J288" i="103"/>
  <c r="R170" i="103"/>
  <c r="K105" i="103"/>
  <c r="K112" i="103" s="1"/>
  <c r="K63" i="103"/>
  <c r="K277" i="103" s="1"/>
  <c r="J176" i="88"/>
  <c r="J197" i="88" s="1"/>
  <c r="Q7" i="89"/>
  <c r="Q11" i="89" s="1"/>
  <c r="J79" i="88"/>
  <c r="J291" i="88" s="1"/>
  <c r="J97" i="88"/>
  <c r="J11" i="88" s="1"/>
  <c r="J290" i="88"/>
  <c r="Q42" i="89"/>
  <c r="J25" i="88"/>
  <c r="J281" i="88"/>
  <c r="J282" i="88" s="1"/>
  <c r="J284" i="88"/>
  <c r="J285" i="88" s="1"/>
  <c r="Q19" i="89"/>
  <c r="J112" i="88"/>
  <c r="J123" i="88"/>
  <c r="Q8" i="89"/>
  <c r="J223" i="88"/>
  <c r="J227" i="88" s="1"/>
  <c r="Q40" i="89"/>
  <c r="J4" i="88"/>
  <c r="J5" i="88" s="1"/>
  <c r="J72" i="88"/>
  <c r="J78" i="88"/>
  <c r="J76" i="88"/>
  <c r="J26" i="88"/>
  <c r="J74" i="88"/>
  <c r="J104" i="88"/>
  <c r="J99" i="88"/>
  <c r="J23" i="88"/>
  <c r="Q41" i="89" s="1"/>
  <c r="J278" i="88"/>
  <c r="J279" i="88" s="1"/>
  <c r="J287" i="88"/>
  <c r="J288" i="88"/>
  <c r="J18" i="103"/>
  <c r="C36" i="89" s="1"/>
  <c r="J272" i="103"/>
  <c r="J134" i="103"/>
  <c r="J136" i="103" s="1"/>
  <c r="J95" i="103"/>
  <c r="J80" i="88" l="1"/>
  <c r="Q43" i="89"/>
  <c r="L105" i="103"/>
  <c r="L240" i="103" s="1"/>
  <c r="L86" i="103"/>
  <c r="E14" i="89" s="1"/>
  <c r="E60" i="89"/>
  <c r="L114" i="103"/>
  <c r="E24" i="89" s="1"/>
  <c r="R60" i="89"/>
  <c r="K90" i="88"/>
  <c r="R13" i="89" s="1"/>
  <c r="K86" i="88"/>
  <c r="L213" i="88" s="1"/>
  <c r="K105" i="88"/>
  <c r="L51" i="103"/>
  <c r="L216" i="103"/>
  <c r="M213" i="103"/>
  <c r="L121" i="103"/>
  <c r="E23" i="89"/>
  <c r="E67" i="89"/>
  <c r="L13" i="103"/>
  <c r="E31" i="89" s="1"/>
  <c r="E21" i="89"/>
  <c r="L229" i="103"/>
  <c r="L25" i="103"/>
  <c r="L75" i="103"/>
  <c r="L281" i="103"/>
  <c r="L282" i="103" s="1"/>
  <c r="L284" i="103"/>
  <c r="L285" i="103" s="1"/>
  <c r="E42" i="89"/>
  <c r="K139" i="88"/>
  <c r="K54" i="88"/>
  <c r="K229" i="88"/>
  <c r="K230" i="88" s="1"/>
  <c r="K49" i="88"/>
  <c r="K145" i="88"/>
  <c r="L3" i="103"/>
  <c r="K21" i="103"/>
  <c r="K60" i="103"/>
  <c r="K150" i="103"/>
  <c r="K221" i="103"/>
  <c r="K207" i="103"/>
  <c r="D6" i="89"/>
  <c r="K3" i="88"/>
  <c r="Q21" i="89"/>
  <c r="J13" i="88"/>
  <c r="Q31" i="89" s="1"/>
  <c r="J14" i="88"/>
  <c r="J19" i="88"/>
  <c r="Q37" i="89" s="1"/>
  <c r="J237" i="88"/>
  <c r="J240" i="88"/>
  <c r="L153" i="103"/>
  <c r="E58" i="89" s="1"/>
  <c r="L211" i="103"/>
  <c r="L241" i="103"/>
  <c r="E12" i="89"/>
  <c r="M24" i="103"/>
  <c r="M28" i="103"/>
  <c r="M39" i="103"/>
  <c r="M40" i="103"/>
  <c r="M232" i="103" s="1"/>
  <c r="M41" i="103"/>
  <c r="M62" i="103"/>
  <c r="M34" i="103"/>
  <c r="N2" i="103"/>
  <c r="M43" i="103"/>
  <c r="M22" i="103"/>
  <c r="M35" i="103"/>
  <c r="M36" i="103"/>
  <c r="M226" i="103" s="1"/>
  <c r="M32" i="103"/>
  <c r="M66" i="103"/>
  <c r="M48" i="103"/>
  <c r="M81" i="103"/>
  <c r="M82" i="103"/>
  <c r="M83" i="103"/>
  <c r="F16" i="89" s="1"/>
  <c r="M84" i="103"/>
  <c r="M85" i="103"/>
  <c r="M86" i="103"/>
  <c r="M87" i="103"/>
  <c r="M88" i="103"/>
  <c r="F15" i="89" s="1"/>
  <c r="M89" i="103"/>
  <c r="M91" i="103"/>
  <c r="M92" i="103"/>
  <c r="M93" i="103"/>
  <c r="M94" i="103"/>
  <c r="M96" i="103"/>
  <c r="M98" i="103"/>
  <c r="M52" i="103"/>
  <c r="M78" i="103"/>
  <c r="M44" i="103"/>
  <c r="M50" i="103"/>
  <c r="M55" i="103"/>
  <c r="M37" i="103"/>
  <c r="M46" i="103"/>
  <c r="M56" i="103"/>
  <c r="M141" i="103" s="1"/>
  <c r="M68" i="103"/>
  <c r="M67" i="103"/>
  <c r="M74" i="103"/>
  <c r="O75" i="103" s="1"/>
  <c r="M101" i="103"/>
  <c r="M69" i="103"/>
  <c r="M71" i="103"/>
  <c r="M64" i="103"/>
  <c r="M76" i="103"/>
  <c r="M100" i="103"/>
  <c r="M65" i="103"/>
  <c r="M103" i="103"/>
  <c r="O104" i="103" s="1"/>
  <c r="M70" i="103"/>
  <c r="M72" i="103"/>
  <c r="M102" i="103"/>
  <c r="M106" i="103"/>
  <c r="M107" i="103"/>
  <c r="M108" i="103"/>
  <c r="M109" i="103"/>
  <c r="M110" i="103"/>
  <c r="M111" i="103"/>
  <c r="M113" i="103"/>
  <c r="M115" i="103"/>
  <c r="M118" i="103"/>
  <c r="M124" i="103"/>
  <c r="F27" i="89" s="1"/>
  <c r="M154" i="103"/>
  <c r="M155" i="103"/>
  <c r="M156" i="103"/>
  <c r="M157" i="103"/>
  <c r="M158" i="103"/>
  <c r="M159" i="103"/>
  <c r="M160" i="103"/>
  <c r="M163" i="103"/>
  <c r="M164" i="103"/>
  <c r="M165" i="103"/>
  <c r="M181" i="103"/>
  <c r="M130" i="103"/>
  <c r="M174" i="103"/>
  <c r="M175" i="103"/>
  <c r="M177" i="103"/>
  <c r="M176" i="103" s="1"/>
  <c r="M186" i="103"/>
  <c r="M194" i="103"/>
  <c r="M119" i="103"/>
  <c r="M122" i="103"/>
  <c r="M126" i="103"/>
  <c r="M167" i="103"/>
  <c r="F61" i="89" s="1"/>
  <c r="M183" i="103"/>
  <c r="M191" i="103"/>
  <c r="M200" i="103"/>
  <c r="M132" i="103"/>
  <c r="M116" i="103"/>
  <c r="M120" i="103"/>
  <c r="M128" i="103"/>
  <c r="M125" i="103"/>
  <c r="M166" i="103"/>
  <c r="M182" i="103"/>
  <c r="M190" i="103"/>
  <c r="M198" i="103"/>
  <c r="M199" i="103"/>
  <c r="M117" i="103"/>
  <c r="M131" i="103"/>
  <c r="M127" i="103"/>
  <c r="M169" i="103"/>
  <c r="M170" i="103"/>
  <c r="M171" i="103"/>
  <c r="M172" i="103"/>
  <c r="F64" i="89" s="1"/>
  <c r="M184" i="103"/>
  <c r="M192" i="103"/>
  <c r="M195" i="103"/>
  <c r="M205" i="103"/>
  <c r="M189" i="103"/>
  <c r="M196" i="103"/>
  <c r="M179" i="103"/>
  <c r="M185" i="103"/>
  <c r="M203" i="103"/>
  <c r="M193" i="103"/>
  <c r="M204" i="103"/>
  <c r="F69" i="89" s="1"/>
  <c r="M188" i="103"/>
  <c r="M178" i="103"/>
  <c r="M201" i="103"/>
  <c r="M187" i="103"/>
  <c r="M2" i="88"/>
  <c r="J9" i="88"/>
  <c r="J270" i="88"/>
  <c r="R59" i="89"/>
  <c r="K162" i="88"/>
  <c r="R50" i="89"/>
  <c r="K47" i="88"/>
  <c r="J21" i="88"/>
  <c r="Q6" i="89" s="1"/>
  <c r="J60" i="88"/>
  <c r="J207" i="88"/>
  <c r="J221" i="88"/>
  <c r="J150" i="88"/>
  <c r="I42" i="90"/>
  <c r="D33" i="90" s="1"/>
  <c r="H42" i="90"/>
  <c r="D34" i="90" s="1"/>
  <c r="J217" i="88"/>
  <c r="J218" i="88" s="1"/>
  <c r="L38" i="103"/>
  <c r="K18" i="103"/>
  <c r="D36" i="89" s="1"/>
  <c r="K134" i="103"/>
  <c r="K136" i="103" s="1"/>
  <c r="K272" i="103"/>
  <c r="K176" i="88"/>
  <c r="K42" i="88"/>
  <c r="K114" i="88"/>
  <c r="K121" i="88" s="1"/>
  <c r="K38" i="88"/>
  <c r="R48" i="89"/>
  <c r="R49" i="89"/>
  <c r="K45" i="88"/>
  <c r="C39" i="89"/>
  <c r="C56" i="89"/>
  <c r="K146" i="103"/>
  <c r="C33" i="89"/>
  <c r="Q26" i="89"/>
  <c r="L129" i="103"/>
  <c r="E30" i="89"/>
  <c r="R51" i="89"/>
  <c r="K8" i="88"/>
  <c r="K152" i="88"/>
  <c r="R57" i="89" s="1"/>
  <c r="K57" i="88"/>
  <c r="K58" i="88" s="1"/>
  <c r="K274" i="88"/>
  <c r="L176" i="103"/>
  <c r="L90" i="103"/>
  <c r="E13" i="89" s="1"/>
  <c r="L12" i="103"/>
  <c r="L23" i="103"/>
  <c r="E41" i="89" s="1"/>
  <c r="L4" i="103"/>
  <c r="L5" i="103" s="1"/>
  <c r="L26" i="103"/>
  <c r="L77" i="103"/>
  <c r="L104" i="103"/>
  <c r="L99" i="103"/>
  <c r="L73" i="103"/>
  <c r="L278" i="103"/>
  <c r="L279" i="103" s="1"/>
  <c r="L287" i="103"/>
  <c r="E40" i="89"/>
  <c r="E43" i="89" s="1"/>
  <c r="Q47" i="89"/>
  <c r="R46" i="89"/>
  <c r="K6" i="88"/>
  <c r="K33" i="88"/>
  <c r="K251" i="88"/>
  <c r="K12" i="88"/>
  <c r="R19" i="89"/>
  <c r="K112" i="88"/>
  <c r="K123" i="88"/>
  <c r="D47" i="89"/>
  <c r="K168" i="103"/>
  <c r="J9" i="103"/>
  <c r="J17" i="103" s="1"/>
  <c r="C34" i="89" s="1"/>
  <c r="J270" i="103"/>
  <c r="K148" i="88"/>
  <c r="J140" i="88"/>
  <c r="C32" i="89"/>
  <c r="J95" i="88"/>
  <c r="K235" i="88"/>
  <c r="L112" i="103"/>
  <c r="L123" i="103"/>
  <c r="E19" i="89"/>
  <c r="E22" i="89" s="1"/>
  <c r="Q44" i="89"/>
  <c r="Q45" i="89"/>
  <c r="R23" i="89"/>
  <c r="K153" i="88"/>
  <c r="R58" i="89" s="1"/>
  <c r="K211" i="88"/>
  <c r="R42" i="89"/>
  <c r="K25" i="88"/>
  <c r="K281" i="88"/>
  <c r="K282" i="88" s="1"/>
  <c r="K284" i="88"/>
  <c r="K285" i="88" s="1"/>
  <c r="K9" i="103"/>
  <c r="K270" i="103"/>
  <c r="Q52" i="89"/>
  <c r="J210" i="88"/>
  <c r="J214" i="88"/>
  <c r="J215" i="88" s="1"/>
  <c r="J12" i="90"/>
  <c r="D8" i="89"/>
  <c r="D11" i="89" s="1"/>
  <c r="Q17" i="89"/>
  <c r="Q18" i="89"/>
  <c r="L33" i="103"/>
  <c r="L6" i="103"/>
  <c r="L251" i="103"/>
  <c r="L250" i="103"/>
  <c r="E46" i="89"/>
  <c r="K13" i="103"/>
  <c r="D31" i="89" s="1"/>
  <c r="K14" i="103"/>
  <c r="K19" i="103"/>
  <c r="D37" i="89" s="1"/>
  <c r="D21" i="89"/>
  <c r="D22" i="89" s="1"/>
  <c r="K229" i="103"/>
  <c r="K240" i="103"/>
  <c r="Q24" i="89"/>
  <c r="Q25" i="89" s="1"/>
  <c r="J241" i="88"/>
  <c r="D52" i="89"/>
  <c r="R62" i="89"/>
  <c r="K15" i="88"/>
  <c r="K202" i="88"/>
  <c r="R68" i="89" s="1"/>
  <c r="R12" i="89"/>
  <c r="K95" i="88"/>
  <c r="R30" i="89"/>
  <c r="K129" i="88"/>
  <c r="K233" i="88"/>
  <c r="K23" i="88"/>
  <c r="R41" i="89" s="1"/>
  <c r="K4" i="88"/>
  <c r="K5" i="88" s="1"/>
  <c r="R40" i="89"/>
  <c r="K72" i="88"/>
  <c r="K78" i="88"/>
  <c r="K76" i="88"/>
  <c r="K26" i="88"/>
  <c r="K74" i="88"/>
  <c r="K104" i="88"/>
  <c r="K99" i="88"/>
  <c r="K278" i="88"/>
  <c r="K279" i="88" s="1"/>
  <c r="K287" i="88"/>
  <c r="D17" i="89"/>
  <c r="D18" i="89"/>
  <c r="K7" i="103"/>
  <c r="K223" i="103"/>
  <c r="K224" i="103" s="1"/>
  <c r="K227" i="103" s="1"/>
  <c r="Q28" i="89"/>
  <c r="E30" i="90"/>
  <c r="E31" i="90" s="1"/>
  <c r="F46" i="90" s="1"/>
  <c r="F49" i="90" s="1"/>
  <c r="L12" i="90"/>
  <c r="L6" i="90"/>
  <c r="L10" i="90"/>
  <c r="L9" i="90"/>
  <c r="L8" i="90"/>
  <c r="L5" i="90"/>
  <c r="L11" i="90"/>
  <c r="K217" i="103"/>
  <c r="K218" i="103" s="1"/>
  <c r="R21" i="89"/>
  <c r="K13" i="88"/>
  <c r="R31" i="89" s="1"/>
  <c r="K240" i="88"/>
  <c r="L24" i="88"/>
  <c r="L28" i="88"/>
  <c r="L32" i="88"/>
  <c r="L39" i="88"/>
  <c r="L52" i="88"/>
  <c r="L55" i="88"/>
  <c r="L56" i="88"/>
  <c r="L141" i="88" s="1"/>
  <c r="L64" i="88"/>
  <c r="L110" i="88"/>
  <c r="L43" i="88"/>
  <c r="L44" i="88"/>
  <c r="L46" i="88"/>
  <c r="L48" i="88"/>
  <c r="L50" i="88"/>
  <c r="L92" i="88"/>
  <c r="L119" i="88"/>
  <c r="L154" i="88"/>
  <c r="L155" i="88"/>
  <c r="L156" i="88"/>
  <c r="L157" i="88"/>
  <c r="L158" i="88"/>
  <c r="L159" i="88"/>
  <c r="L160" i="88"/>
  <c r="L163" i="88"/>
  <c r="L35" i="88"/>
  <c r="L36" i="88"/>
  <c r="L226" i="88" s="1"/>
  <c r="L37" i="88"/>
  <c r="L65" i="88"/>
  <c r="L66" i="88"/>
  <c r="L40" i="88"/>
  <c r="L232" i="88" s="1"/>
  <c r="L233" i="88" s="1"/>
  <c r="L41" i="88"/>
  <c r="L62" i="88"/>
  <c r="L67" i="88"/>
  <c r="L68" i="88"/>
  <c r="L69" i="88"/>
  <c r="L70" i="88"/>
  <c r="L71" i="88"/>
  <c r="S9" i="89" s="1"/>
  <c r="L77" i="88"/>
  <c r="S10" i="89" s="1"/>
  <c r="L111" i="88"/>
  <c r="L113" i="88"/>
  <c r="L115" i="88"/>
  <c r="L116" i="88"/>
  <c r="L117" i="88"/>
  <c r="L75" i="88"/>
  <c r="L93" i="88"/>
  <c r="L22" i="88"/>
  <c r="L34" i="88"/>
  <c r="L73" i="88"/>
  <c r="L106" i="88"/>
  <c r="L107" i="88"/>
  <c r="L229" i="88" s="1"/>
  <c r="L230" i="88" s="1"/>
  <c r="L108" i="88"/>
  <c r="L109" i="88"/>
  <c r="L81" i="88"/>
  <c r="L82" i="88"/>
  <c r="L83" i="88"/>
  <c r="S16" i="89" s="1"/>
  <c r="L84" i="88"/>
  <c r="L85" i="88"/>
  <c r="L87" i="88"/>
  <c r="L88" i="88"/>
  <c r="S15" i="89" s="1"/>
  <c r="L89" i="88"/>
  <c r="L91" i="88"/>
  <c r="L90" i="88" s="1"/>
  <c r="S13" i="89" s="1"/>
  <c r="L100" i="88"/>
  <c r="L101" i="88"/>
  <c r="L102" i="88"/>
  <c r="L103" i="88"/>
  <c r="L118" i="88"/>
  <c r="L94" i="88"/>
  <c r="L96" i="88"/>
  <c r="L98" i="88"/>
  <c r="S20" i="89" s="1"/>
  <c r="L131" i="88"/>
  <c r="L165" i="88"/>
  <c r="L181" i="88"/>
  <c r="L190" i="88"/>
  <c r="L200" i="88"/>
  <c r="L174" i="88"/>
  <c r="L175" i="88"/>
  <c r="L177" i="88"/>
  <c r="L186" i="88"/>
  <c r="L187" i="88"/>
  <c r="L196" i="88"/>
  <c r="L167" i="88"/>
  <c r="S61" i="89" s="1"/>
  <c r="L183" i="88"/>
  <c r="L192" i="88"/>
  <c r="L203" i="88"/>
  <c r="L204" i="88"/>
  <c r="S69" i="89" s="1"/>
  <c r="L205" i="88"/>
  <c r="L125" i="88"/>
  <c r="L185" i="88"/>
  <c r="L194" i="88"/>
  <c r="L195" i="88"/>
  <c r="L166" i="88"/>
  <c r="L182" i="88"/>
  <c r="L191" i="88"/>
  <c r="L178" i="88"/>
  <c r="L188" i="88"/>
  <c r="L169" i="88"/>
  <c r="L184" i="88"/>
  <c r="L120" i="88"/>
  <c r="L122" i="88"/>
  <c r="L128" i="88"/>
  <c r="L164" i="88"/>
  <c r="S60" i="89" s="1"/>
  <c r="L179" i="88"/>
  <c r="L189" i="88"/>
  <c r="L198" i="88"/>
  <c r="L199" i="88"/>
  <c r="L132" i="88"/>
  <c r="L201" i="88"/>
  <c r="L170" i="88"/>
  <c r="L171" i="88"/>
  <c r="L172" i="88"/>
  <c r="S64" i="89" s="1"/>
  <c r="L193" i="88"/>
  <c r="L126" i="88"/>
  <c r="L130" i="88"/>
  <c r="L124" i="88"/>
  <c r="S27" i="89" s="1"/>
  <c r="L127" i="88"/>
  <c r="L15" i="103"/>
  <c r="L202" i="103"/>
  <c r="E68" i="89" s="1"/>
  <c r="E62" i="89"/>
  <c r="L63" i="103"/>
  <c r="L14" i="103" s="1"/>
  <c r="J7" i="88"/>
  <c r="R7" i="89"/>
  <c r="K97" i="88"/>
  <c r="K11" i="88" s="1"/>
  <c r="K290" i="88"/>
  <c r="L147" i="103"/>
  <c r="M138" i="103"/>
  <c r="E29" i="89"/>
  <c r="L173" i="103"/>
  <c r="E65" i="89"/>
  <c r="K95" i="103"/>
  <c r="D25" i="89"/>
  <c r="D26" i="89"/>
  <c r="C35" i="89"/>
  <c r="L97" i="103"/>
  <c r="L11" i="103" s="1"/>
  <c r="L290" i="103"/>
  <c r="E7" i="89"/>
  <c r="D44" i="89"/>
  <c r="D45" i="89"/>
  <c r="R63" i="89"/>
  <c r="K16" i="88"/>
  <c r="K209" i="88"/>
  <c r="R65" i="89"/>
  <c r="K173" i="88"/>
  <c r="L16" i="103"/>
  <c r="L209" i="103"/>
  <c r="E63" i="89"/>
  <c r="L45" i="103"/>
  <c r="E48" i="89"/>
  <c r="E49" i="89"/>
  <c r="L49" i="103"/>
  <c r="L145" i="103"/>
  <c r="E51" i="89"/>
  <c r="E52" i="89" s="1"/>
  <c r="L142" i="103"/>
  <c r="K214" i="103"/>
  <c r="K215" i="103" s="1"/>
  <c r="K210" i="103"/>
  <c r="J30" i="88"/>
  <c r="J31" i="88" s="1"/>
  <c r="J27" i="88"/>
  <c r="J18" i="88"/>
  <c r="Q36" i="89" s="1"/>
  <c r="J134" i="88"/>
  <c r="J136" i="88" s="1"/>
  <c r="J272" i="88"/>
  <c r="L162" i="103"/>
  <c r="E59" i="89"/>
  <c r="L42" i="103"/>
  <c r="L54" i="103"/>
  <c r="L139" i="103"/>
  <c r="K288" i="103"/>
  <c r="K27" i="103"/>
  <c r="K30" i="103"/>
  <c r="K31" i="103" s="1"/>
  <c r="K275" i="103"/>
  <c r="R67" i="89"/>
  <c r="K63" i="88"/>
  <c r="K79" i="88" s="1"/>
  <c r="L180" i="103"/>
  <c r="E66" i="89" s="1"/>
  <c r="L47" i="103"/>
  <c r="E50" i="89"/>
  <c r="L235" i="103"/>
  <c r="L29" i="103"/>
  <c r="L57" i="103"/>
  <c r="L58" i="103" s="1"/>
  <c r="L8" i="103"/>
  <c r="L152" i="103"/>
  <c r="E57" i="89" s="1"/>
  <c r="L274" i="103"/>
  <c r="K79" i="103"/>
  <c r="K180" i="88"/>
  <c r="R66" i="89" s="1"/>
  <c r="K142" i="88"/>
  <c r="R29" i="89"/>
  <c r="K147" i="88"/>
  <c r="K146" i="88" s="1"/>
  <c r="L138" i="88"/>
  <c r="K51" i="88"/>
  <c r="J275" i="88"/>
  <c r="D28" i="89"/>
  <c r="J146" i="88"/>
  <c r="L148" i="103"/>
  <c r="K140" i="103"/>
  <c r="J237" i="103"/>
  <c r="J233" i="103"/>
  <c r="L51" i="88" l="1"/>
  <c r="K7" i="88"/>
  <c r="K216" i="88"/>
  <c r="R14" i="89"/>
  <c r="R17" i="89" s="1"/>
  <c r="L223" i="103"/>
  <c r="L224" i="103" s="1"/>
  <c r="L227" i="103" s="1"/>
  <c r="L114" i="88"/>
  <c r="L38" i="88"/>
  <c r="E8" i="89"/>
  <c r="E11" i="89" s="1"/>
  <c r="L277" i="103"/>
  <c r="L86" i="88"/>
  <c r="S14" i="89" s="1"/>
  <c r="K250" i="88"/>
  <c r="K19" i="88"/>
  <c r="R37" i="89" s="1"/>
  <c r="L197" i="103"/>
  <c r="F60" i="89"/>
  <c r="Q35" i="89"/>
  <c r="Q22" i="89"/>
  <c r="L176" i="88"/>
  <c r="L79" i="103"/>
  <c r="L291" i="103" s="1"/>
  <c r="K197" i="88"/>
  <c r="L42" i="88"/>
  <c r="R22" i="89"/>
  <c r="M38" i="103"/>
  <c r="R52" i="89"/>
  <c r="M51" i="103"/>
  <c r="L216" i="88"/>
  <c r="M213" i="88"/>
  <c r="K291" i="88"/>
  <c r="K80" i="88"/>
  <c r="E33" i="89"/>
  <c r="E32" i="89" s="1"/>
  <c r="M148" i="103"/>
  <c r="L140" i="103"/>
  <c r="S67" i="89"/>
  <c r="S62" i="89"/>
  <c r="L15" i="88"/>
  <c r="L202" i="88"/>
  <c r="S68" i="89" s="1"/>
  <c r="L180" i="88"/>
  <c r="S66" i="89" s="1"/>
  <c r="L105" i="88"/>
  <c r="L112" i="88" s="1"/>
  <c r="S24" i="89"/>
  <c r="L241" i="88"/>
  <c r="L153" i="88"/>
  <c r="S58" i="89" s="1"/>
  <c r="L211" i="88"/>
  <c r="S42" i="89"/>
  <c r="L25" i="88"/>
  <c r="L281" i="88"/>
  <c r="L282" i="88" s="1"/>
  <c r="L284" i="88"/>
  <c r="L285" i="88" s="1"/>
  <c r="I49" i="90"/>
  <c r="E33" i="90" s="1"/>
  <c r="H49" i="90"/>
  <c r="E34" i="90" s="1"/>
  <c r="R18" i="89"/>
  <c r="J10" i="103"/>
  <c r="C53" i="89"/>
  <c r="C54" i="89" s="1"/>
  <c r="M173" i="103"/>
  <c r="F65" i="89"/>
  <c r="M123" i="103"/>
  <c r="F19" i="89"/>
  <c r="O278" i="103"/>
  <c r="O279" i="103" s="1"/>
  <c r="F9" i="89"/>
  <c r="O73" i="103"/>
  <c r="M54" i="103"/>
  <c r="M139" i="103"/>
  <c r="M42" i="103"/>
  <c r="D39" i="89"/>
  <c r="D56" i="89"/>
  <c r="K277" i="88"/>
  <c r="R43" i="89"/>
  <c r="M26" i="103"/>
  <c r="M23" i="103"/>
  <c r="F41" i="89" s="1"/>
  <c r="M4" i="103"/>
  <c r="M5" i="103" s="1"/>
  <c r="M77" i="103"/>
  <c r="M104" i="103"/>
  <c r="M99" i="103"/>
  <c r="M73" i="103"/>
  <c r="M287" i="103"/>
  <c r="M278" i="103"/>
  <c r="M279" i="103" s="1"/>
  <c r="F40" i="89"/>
  <c r="M29" i="103"/>
  <c r="K275" i="88"/>
  <c r="S19" i="89"/>
  <c r="L123" i="88"/>
  <c r="L63" i="88"/>
  <c r="S8" i="89" s="1"/>
  <c r="K237" i="103"/>
  <c r="K230" i="103"/>
  <c r="K233" i="103" s="1"/>
  <c r="L7" i="103"/>
  <c r="E45" i="89"/>
  <c r="E44" i="89"/>
  <c r="L80" i="103"/>
  <c r="M129" i="103"/>
  <c r="F30" i="89"/>
  <c r="N138" i="103"/>
  <c r="M147" i="103"/>
  <c r="F29" i="89"/>
  <c r="M162" i="103"/>
  <c r="F59" i="89"/>
  <c r="S30" i="89"/>
  <c r="L129" i="88"/>
  <c r="L142" i="88"/>
  <c r="K237" i="88"/>
  <c r="K168" i="88"/>
  <c r="D35" i="89"/>
  <c r="L27" i="103"/>
  <c r="L30" i="103"/>
  <c r="L31" i="103" s="1"/>
  <c r="F23" i="89"/>
  <c r="M180" i="103"/>
  <c r="F66" i="89" s="1"/>
  <c r="M45" i="103"/>
  <c r="F48" i="89"/>
  <c r="F49" i="89"/>
  <c r="M90" i="103"/>
  <c r="F13" i="89" s="1"/>
  <c r="M12" i="103"/>
  <c r="M25" i="103"/>
  <c r="M75" i="103"/>
  <c r="M281" i="103"/>
  <c r="M282" i="103" s="1"/>
  <c r="M284" i="103"/>
  <c r="M285" i="103" s="1"/>
  <c r="F42" i="89"/>
  <c r="J249" i="88"/>
  <c r="J271" i="88" s="1"/>
  <c r="J238" i="88"/>
  <c r="K210" i="88"/>
  <c r="K214" i="88"/>
  <c r="L168" i="103"/>
  <c r="J10" i="88"/>
  <c r="Q53" i="89"/>
  <c r="Q54" i="89" s="1"/>
  <c r="M97" i="103"/>
  <c r="M11" i="103" s="1"/>
  <c r="M290" i="103"/>
  <c r="F7" i="89"/>
  <c r="N32" i="103"/>
  <c r="N44" i="103"/>
  <c r="N46" i="103"/>
  <c r="N48" i="103"/>
  <c r="N50" i="103"/>
  <c r="N24" i="103"/>
  <c r="N28" i="103"/>
  <c r="N39" i="103"/>
  <c r="N40" i="103"/>
  <c r="N232" i="103" s="1"/>
  <c r="N41" i="103"/>
  <c r="N34" i="103"/>
  <c r="N43" i="103"/>
  <c r="N22" i="103"/>
  <c r="N35" i="103"/>
  <c r="N67" i="103"/>
  <c r="Q67" i="103" s="1"/>
  <c r="R67" i="103" s="1"/>
  <c r="S67" i="103" s="1"/>
  <c r="N66" i="103"/>
  <c r="Q66" i="103" s="1"/>
  <c r="R66" i="103" s="1"/>
  <c r="S66" i="103" s="1"/>
  <c r="N36" i="103"/>
  <c r="N226" i="103" s="1"/>
  <c r="N81" i="103"/>
  <c r="N82" i="103"/>
  <c r="N83" i="103"/>
  <c r="N84" i="103"/>
  <c r="Q84" i="103" s="1"/>
  <c r="R84" i="103" s="1"/>
  <c r="S84" i="103" s="1"/>
  <c r="N85" i="103"/>
  <c r="Q85" i="103" s="1"/>
  <c r="R85" i="103" s="1"/>
  <c r="S85" i="103" s="1"/>
  <c r="N87" i="103"/>
  <c r="Q87" i="103" s="1"/>
  <c r="R87" i="103" s="1"/>
  <c r="S87" i="103" s="1"/>
  <c r="N88" i="103"/>
  <c r="N89" i="103"/>
  <c r="Q89" i="103" s="1"/>
  <c r="R89" i="103" s="1"/>
  <c r="S89" i="103" s="1"/>
  <c r="N91" i="103"/>
  <c r="N92" i="103"/>
  <c r="Q92" i="103" s="1"/>
  <c r="R92" i="103" s="1"/>
  <c r="S92" i="103" s="1"/>
  <c r="N93" i="103"/>
  <c r="Q93" i="103" s="1"/>
  <c r="R93" i="103" s="1"/>
  <c r="S93" i="103" s="1"/>
  <c r="N94" i="103"/>
  <c r="Q94" i="103" s="1"/>
  <c r="R94" i="103" s="1"/>
  <c r="S94" i="103" s="1"/>
  <c r="N96" i="103"/>
  <c r="N98" i="103"/>
  <c r="N52" i="103"/>
  <c r="N37" i="103"/>
  <c r="N64" i="103"/>
  <c r="N69" i="103"/>
  <c r="Q69" i="103" s="1"/>
  <c r="R69" i="103" s="1"/>
  <c r="S69" i="103" s="1"/>
  <c r="N70" i="103"/>
  <c r="Q70" i="103" s="1"/>
  <c r="R70" i="103" s="1"/>
  <c r="S70" i="103" s="1"/>
  <c r="N71" i="103"/>
  <c r="Q71" i="103" s="1"/>
  <c r="R71" i="103" s="1"/>
  <c r="S71" i="103" s="1"/>
  <c r="N72" i="103"/>
  <c r="N56" i="103"/>
  <c r="N68" i="103"/>
  <c r="Q68" i="103" s="1"/>
  <c r="R68" i="103" s="1"/>
  <c r="S68" i="103" s="1"/>
  <c r="N55" i="103"/>
  <c r="N106" i="103"/>
  <c r="N107" i="103"/>
  <c r="Q107" i="103" s="1"/>
  <c r="R107" i="103" s="1"/>
  <c r="S107" i="103" s="1"/>
  <c r="N108" i="103"/>
  <c r="Q108" i="103" s="1"/>
  <c r="R108" i="103" s="1"/>
  <c r="S108" i="103" s="1"/>
  <c r="N109" i="103"/>
  <c r="Q109" i="103" s="1"/>
  <c r="R109" i="103" s="1"/>
  <c r="S109" i="103" s="1"/>
  <c r="N110" i="103"/>
  <c r="Q110" i="103" s="1"/>
  <c r="R110" i="103" s="1"/>
  <c r="S110" i="103" s="1"/>
  <c r="N111" i="103"/>
  <c r="Q111" i="103" s="1"/>
  <c r="R111" i="103" s="1"/>
  <c r="S111" i="103" s="1"/>
  <c r="N113" i="103"/>
  <c r="N115" i="103"/>
  <c r="N116" i="103"/>
  <c r="Q116" i="103" s="1"/>
  <c r="R116" i="103" s="1"/>
  <c r="S116" i="103" s="1"/>
  <c r="N117" i="103"/>
  <c r="Q117" i="103" s="1"/>
  <c r="R117" i="103" s="1"/>
  <c r="S117" i="103" s="1"/>
  <c r="N118" i="103"/>
  <c r="Q118" i="103" s="1"/>
  <c r="R118" i="103" s="1"/>
  <c r="S118" i="103" s="1"/>
  <c r="N119" i="103"/>
  <c r="Q119" i="103" s="1"/>
  <c r="R119" i="103" s="1"/>
  <c r="S119" i="103" s="1"/>
  <c r="N120" i="103"/>
  <c r="Q120" i="103" s="1"/>
  <c r="R120" i="103" s="1"/>
  <c r="S120" i="103" s="1"/>
  <c r="N122" i="103"/>
  <c r="N124" i="103"/>
  <c r="G27" i="89" s="1"/>
  <c r="N125" i="103"/>
  <c r="Q125" i="103" s="1"/>
  <c r="N126" i="103"/>
  <c r="Q126" i="103" s="1"/>
  <c r="R126" i="103" s="1"/>
  <c r="S126" i="103" s="1"/>
  <c r="N127" i="103"/>
  <c r="Q127" i="103" s="1"/>
  <c r="R127" i="103" s="1"/>
  <c r="S127" i="103" s="1"/>
  <c r="N128" i="103"/>
  <c r="N130" i="103"/>
  <c r="Q130" i="103" s="1"/>
  <c r="R130" i="103" s="1"/>
  <c r="S130" i="103" s="1"/>
  <c r="N131" i="103"/>
  <c r="N132" i="103"/>
  <c r="O274" i="103" s="1"/>
  <c r="N74" i="103"/>
  <c r="P75" i="103" s="1"/>
  <c r="N101" i="103"/>
  <c r="Q101" i="103" s="1"/>
  <c r="R101" i="103" s="1"/>
  <c r="S101" i="103" s="1"/>
  <c r="N62" i="103"/>
  <c r="N76" i="103"/>
  <c r="N100" i="103"/>
  <c r="Q100" i="103" s="1"/>
  <c r="R100" i="103" s="1"/>
  <c r="S100" i="103" s="1"/>
  <c r="N65" i="103"/>
  <c r="Q65" i="103" s="1"/>
  <c r="R65" i="103" s="1"/>
  <c r="S65" i="103" s="1"/>
  <c r="N103" i="103"/>
  <c r="N78" i="103"/>
  <c r="Q78" i="103" s="1"/>
  <c r="R78" i="103" s="1"/>
  <c r="S78" i="103" s="1"/>
  <c r="N102" i="103"/>
  <c r="Q102" i="103" s="1"/>
  <c r="R102" i="103" s="1"/>
  <c r="S102" i="103" s="1"/>
  <c r="N169" i="103"/>
  <c r="N170" i="103"/>
  <c r="N171" i="103"/>
  <c r="N172" i="103"/>
  <c r="G64" i="89" s="1"/>
  <c r="N154" i="103"/>
  <c r="N155" i="103"/>
  <c r="Q155" i="103" s="1"/>
  <c r="R155" i="103" s="1"/>
  <c r="S155" i="103" s="1"/>
  <c r="N156" i="103"/>
  <c r="Q156" i="103" s="1"/>
  <c r="N157" i="103"/>
  <c r="N158" i="103"/>
  <c r="N159" i="103"/>
  <c r="N160" i="103"/>
  <c r="N163" i="103"/>
  <c r="N164" i="103"/>
  <c r="G60" i="89" s="1"/>
  <c r="N165" i="103"/>
  <c r="N181" i="103"/>
  <c r="N189" i="103"/>
  <c r="N174" i="103"/>
  <c r="N175" i="103"/>
  <c r="N177" i="103"/>
  <c r="N186" i="103"/>
  <c r="N194" i="103"/>
  <c r="N185" i="103"/>
  <c r="N193" i="103"/>
  <c r="N203" i="103"/>
  <c r="N204" i="103"/>
  <c r="N205" i="103"/>
  <c r="N166" i="103"/>
  <c r="N178" i="103"/>
  <c r="N187" i="103"/>
  <c r="N195" i="103"/>
  <c r="N199" i="103"/>
  <c r="N182" i="103"/>
  <c r="N192" i="103"/>
  <c r="N183" i="103"/>
  <c r="N184" i="103"/>
  <c r="N188" i="103"/>
  <c r="N201" i="103"/>
  <c r="N179" i="103"/>
  <c r="N191" i="103"/>
  <c r="N198" i="103"/>
  <c r="N167" i="103"/>
  <c r="G61" i="89" s="1"/>
  <c r="N196" i="103"/>
  <c r="N190" i="103"/>
  <c r="N200" i="103"/>
  <c r="N2" i="88"/>
  <c r="E18" i="89"/>
  <c r="E17" i="89"/>
  <c r="L12" i="88"/>
  <c r="L4" i="88"/>
  <c r="S40" i="89"/>
  <c r="S43" i="89" s="1"/>
  <c r="L26" i="88"/>
  <c r="L23" i="88"/>
  <c r="S41" i="89" s="1"/>
  <c r="L72" i="88"/>
  <c r="L78" i="88"/>
  <c r="L76" i="88"/>
  <c r="L74" i="88"/>
  <c r="L104" i="88"/>
  <c r="L99" i="88"/>
  <c r="Q99" i="88" s="1"/>
  <c r="L278" i="88"/>
  <c r="L279" i="88" s="1"/>
  <c r="L287" i="88"/>
  <c r="L54" i="88"/>
  <c r="L139" i="88"/>
  <c r="K10" i="103"/>
  <c r="D53" i="89"/>
  <c r="D54" i="89" s="1"/>
  <c r="R26" i="89"/>
  <c r="K9" i="88"/>
  <c r="K270" i="88"/>
  <c r="S63" i="89"/>
  <c r="L16" i="88"/>
  <c r="L209" i="88"/>
  <c r="S29" i="89"/>
  <c r="L147" i="88"/>
  <c r="M138" i="88"/>
  <c r="S12" i="89"/>
  <c r="L95" i="88"/>
  <c r="S7" i="89"/>
  <c r="L97" i="88"/>
  <c r="L11" i="88" s="1"/>
  <c r="L290" i="88"/>
  <c r="L49" i="88"/>
  <c r="L277" i="88"/>
  <c r="L145" i="88"/>
  <c r="S51" i="89"/>
  <c r="Z9" i="88"/>
  <c r="L8" i="88"/>
  <c r="L57" i="88"/>
  <c r="L58" i="88" s="1"/>
  <c r="L152" i="88"/>
  <c r="S57" i="89" s="1"/>
  <c r="L274" i="88"/>
  <c r="K30" i="88"/>
  <c r="K31" i="88" s="1"/>
  <c r="K27" i="88"/>
  <c r="K17" i="103"/>
  <c r="D34" i="89" s="1"/>
  <c r="D33" i="89"/>
  <c r="D32" i="89" s="1"/>
  <c r="K223" i="88"/>
  <c r="K224" i="88" s="1"/>
  <c r="K227" i="88" s="1"/>
  <c r="L288" i="103"/>
  <c r="M24" i="88"/>
  <c r="M28" i="88"/>
  <c r="M32" i="88"/>
  <c r="M94" i="88"/>
  <c r="M96" i="88"/>
  <c r="M98" i="88"/>
  <c r="M39" i="88"/>
  <c r="M52" i="88"/>
  <c r="M55" i="88"/>
  <c r="M56" i="88"/>
  <c r="M141" i="88" s="1"/>
  <c r="M64" i="88"/>
  <c r="M110" i="88"/>
  <c r="M43" i="88"/>
  <c r="M44" i="88"/>
  <c r="M46" i="88"/>
  <c r="M48" i="88"/>
  <c r="M50" i="88"/>
  <c r="M92" i="88"/>
  <c r="M119" i="88"/>
  <c r="M154" i="88"/>
  <c r="M155" i="88"/>
  <c r="M156" i="88"/>
  <c r="M157" i="88"/>
  <c r="M158" i="88"/>
  <c r="M159" i="88"/>
  <c r="M160" i="88"/>
  <c r="M163" i="88"/>
  <c r="M35" i="88"/>
  <c r="M36" i="88"/>
  <c r="M226" i="88" s="1"/>
  <c r="M37" i="88"/>
  <c r="M65" i="88"/>
  <c r="M66" i="88"/>
  <c r="M40" i="88"/>
  <c r="M232" i="88" s="1"/>
  <c r="M41" i="88"/>
  <c r="M62" i="88"/>
  <c r="M67" i="88"/>
  <c r="M68" i="88"/>
  <c r="M69" i="88"/>
  <c r="M70" i="88"/>
  <c r="M71" i="88"/>
  <c r="M77" i="88"/>
  <c r="M111" i="88"/>
  <c r="M113" i="88"/>
  <c r="M75" i="88"/>
  <c r="O76" i="88" s="1"/>
  <c r="M93" i="88"/>
  <c r="M22" i="88"/>
  <c r="M34" i="88"/>
  <c r="M73" i="88"/>
  <c r="O74" i="88" s="1"/>
  <c r="M106" i="88"/>
  <c r="M107" i="88"/>
  <c r="M108" i="88"/>
  <c r="M109" i="88"/>
  <c r="M81" i="88"/>
  <c r="M82" i="88"/>
  <c r="M83" i="88"/>
  <c r="T16" i="89" s="1"/>
  <c r="M84" i="88"/>
  <c r="M85" i="88"/>
  <c r="M87" i="88"/>
  <c r="M88" i="88"/>
  <c r="T15" i="89" s="1"/>
  <c r="M89" i="88"/>
  <c r="M91" i="88"/>
  <c r="M100" i="88"/>
  <c r="M101" i="88"/>
  <c r="M102" i="88"/>
  <c r="M103" i="88"/>
  <c r="O104" i="88" s="1"/>
  <c r="M118" i="88"/>
  <c r="M127" i="88"/>
  <c r="M169" i="88"/>
  <c r="M170" i="88"/>
  <c r="M171" i="88"/>
  <c r="M172" i="88"/>
  <c r="T64" i="89" s="1"/>
  <c r="M184" i="88"/>
  <c r="M193" i="88"/>
  <c r="M165" i="88"/>
  <c r="M181" i="88"/>
  <c r="M190" i="88"/>
  <c r="M200" i="88"/>
  <c r="M174" i="88"/>
  <c r="M175" i="88"/>
  <c r="M177" i="88"/>
  <c r="M186" i="88"/>
  <c r="M187" i="88"/>
  <c r="M196" i="88"/>
  <c r="M115" i="88"/>
  <c r="M131" i="88"/>
  <c r="M183" i="88"/>
  <c r="M179" i="88"/>
  <c r="M189" i="88"/>
  <c r="M198" i="88"/>
  <c r="M199" i="88"/>
  <c r="M185" i="88"/>
  <c r="M195" i="88"/>
  <c r="M166" i="88"/>
  <c r="M182" i="88"/>
  <c r="M201" i="88"/>
  <c r="M178" i="88"/>
  <c r="M188" i="88"/>
  <c r="M116" i="88"/>
  <c r="M125" i="88"/>
  <c r="M192" i="88"/>
  <c r="M203" i="88"/>
  <c r="M204" i="88"/>
  <c r="T69" i="89" s="1"/>
  <c r="M205" i="88"/>
  <c r="M117" i="88"/>
  <c r="M120" i="88"/>
  <c r="M122" i="88"/>
  <c r="M128" i="88"/>
  <c r="M164" i="88"/>
  <c r="M167" i="88"/>
  <c r="T61" i="89" s="1"/>
  <c r="M194" i="88"/>
  <c r="M191" i="88"/>
  <c r="M132" i="88"/>
  <c r="M126" i="88"/>
  <c r="M130" i="88"/>
  <c r="M124" i="88"/>
  <c r="T27" i="89" s="1"/>
  <c r="F67" i="89"/>
  <c r="M153" i="103"/>
  <c r="F58" i="89" s="1"/>
  <c r="M211" i="103"/>
  <c r="M8" i="103"/>
  <c r="M57" i="103"/>
  <c r="M58" i="103" s="1"/>
  <c r="M152" i="103"/>
  <c r="F57" i="89" s="1"/>
  <c r="M274" i="103"/>
  <c r="M49" i="103"/>
  <c r="M145" i="103"/>
  <c r="F51" i="89"/>
  <c r="F52" i="89" s="1"/>
  <c r="L95" i="103"/>
  <c r="Q33" i="89"/>
  <c r="Q32" i="89" s="1"/>
  <c r="J17" i="88"/>
  <c r="Q34" i="89" s="1"/>
  <c r="L237" i="103"/>
  <c r="L230" i="103"/>
  <c r="L233" i="103" s="1"/>
  <c r="E26" i="89"/>
  <c r="E25" i="89"/>
  <c r="L217" i="103"/>
  <c r="L218" i="103" s="1"/>
  <c r="K14" i="88"/>
  <c r="R8" i="89"/>
  <c r="R11" i="89" s="1"/>
  <c r="Q39" i="89"/>
  <c r="Q56" i="89"/>
  <c r="O77" i="103"/>
  <c r="O284" i="103"/>
  <c r="O285" i="103" s="1"/>
  <c r="F10" i="89"/>
  <c r="M142" i="103"/>
  <c r="O99" i="103"/>
  <c r="O281" i="103"/>
  <c r="O282" i="103" s="1"/>
  <c r="F20" i="89"/>
  <c r="L148" i="88"/>
  <c r="K140" i="88"/>
  <c r="E35" i="89"/>
  <c r="K291" i="103"/>
  <c r="K80" i="103"/>
  <c r="S23" i="89"/>
  <c r="L121" i="88"/>
  <c r="S65" i="89"/>
  <c r="L173" i="88"/>
  <c r="S59" i="89"/>
  <c r="L162" i="88"/>
  <c r="S50" i="89"/>
  <c r="L47" i="88"/>
  <c r="J249" i="103"/>
  <c r="J271" i="103" s="1"/>
  <c r="J238" i="103"/>
  <c r="S49" i="89"/>
  <c r="S48" i="89"/>
  <c r="L45" i="88"/>
  <c r="L6" i="88"/>
  <c r="S46" i="89"/>
  <c r="L33" i="88"/>
  <c r="L250" i="88"/>
  <c r="L251" i="88"/>
  <c r="R35" i="89"/>
  <c r="K288" i="88"/>
  <c r="R28" i="89"/>
  <c r="E47" i="89"/>
  <c r="K18" i="88"/>
  <c r="R36" i="89" s="1"/>
  <c r="K134" i="88"/>
  <c r="K136" i="88" s="1"/>
  <c r="K272" i="88"/>
  <c r="R47" i="89"/>
  <c r="E28" i="89"/>
  <c r="R24" i="89"/>
  <c r="R25" i="89" s="1"/>
  <c r="K241" i="88"/>
  <c r="M16" i="103"/>
  <c r="M209" i="103"/>
  <c r="F63" i="89"/>
  <c r="M105" i="103"/>
  <c r="M112" i="103" s="1"/>
  <c r="M63" i="103"/>
  <c r="M277" i="103" s="1"/>
  <c r="M47" i="103"/>
  <c r="F50" i="89"/>
  <c r="M95" i="103"/>
  <c r="F12" i="89"/>
  <c r="N213" i="103"/>
  <c r="M216" i="103"/>
  <c r="F14" i="89"/>
  <c r="M33" i="103"/>
  <c r="M6" i="103"/>
  <c r="M7" i="103" s="1"/>
  <c r="M251" i="103"/>
  <c r="M250" i="103"/>
  <c r="F46" i="89"/>
  <c r="F47" i="89" s="1"/>
  <c r="M3" i="103"/>
  <c r="L21" i="103"/>
  <c r="L60" i="103"/>
  <c r="L150" i="103"/>
  <c r="L221" i="103"/>
  <c r="L207" i="103"/>
  <c r="E6" i="89"/>
  <c r="L3" i="88"/>
  <c r="L19" i="103"/>
  <c r="E37" i="89" s="1"/>
  <c r="L146" i="103"/>
  <c r="L275" i="103"/>
  <c r="L214" i="103"/>
  <c r="L215" i="103" s="1"/>
  <c r="L210" i="103"/>
  <c r="L235" i="88"/>
  <c r="L29" i="88"/>
  <c r="S29" i="88" s="1"/>
  <c r="S28" i="88" s="1"/>
  <c r="L9" i="103"/>
  <c r="L270" i="103"/>
  <c r="L18" i="103"/>
  <c r="E36" i="89" s="1"/>
  <c r="L134" i="103"/>
  <c r="L136" i="103" s="1"/>
  <c r="L272" i="103"/>
  <c r="M15" i="103"/>
  <c r="M202" i="103"/>
  <c r="F68" i="89" s="1"/>
  <c r="F62" i="89"/>
  <c r="M114" i="103"/>
  <c r="M121" i="103" s="1"/>
  <c r="M235" i="103"/>
  <c r="K21" i="88"/>
  <c r="R6" i="89" s="1"/>
  <c r="K60" i="88"/>
  <c r="K150" i="88"/>
  <c r="K207" i="88"/>
  <c r="K221" i="88"/>
  <c r="K215" i="88"/>
  <c r="K217" i="88"/>
  <c r="K218" i="88" s="1"/>
  <c r="M29" i="88" l="1"/>
  <c r="L275" i="88"/>
  <c r="S47" i="89"/>
  <c r="M275" i="103"/>
  <c r="S52" i="89"/>
  <c r="M229" i="88"/>
  <c r="M230" i="88" s="1"/>
  <c r="M233" i="88" s="1"/>
  <c r="M86" i="88"/>
  <c r="T14" i="89" s="1"/>
  <c r="M105" i="88"/>
  <c r="T21" i="89" s="1"/>
  <c r="M51" i="88"/>
  <c r="M54" i="88"/>
  <c r="S28" i="89"/>
  <c r="N42" i="103"/>
  <c r="L79" i="88"/>
  <c r="M197" i="103"/>
  <c r="L288" i="88"/>
  <c r="N38" i="103"/>
  <c r="N213" i="88"/>
  <c r="M145" i="88"/>
  <c r="M49" i="88"/>
  <c r="M140" i="88"/>
  <c r="L238" i="103"/>
  <c r="L249" i="103"/>
  <c r="L271" i="103" s="1"/>
  <c r="M114" i="88"/>
  <c r="R39" i="89"/>
  <c r="R56" i="89"/>
  <c r="M168" i="103"/>
  <c r="L21" i="88"/>
  <c r="S6" i="89" s="1"/>
  <c r="L60" i="88"/>
  <c r="L150" i="88"/>
  <c r="L207" i="88"/>
  <c r="L221" i="88"/>
  <c r="F17" i="89"/>
  <c r="F18" i="89"/>
  <c r="Y9" i="88"/>
  <c r="L7" i="88"/>
  <c r="T29" i="89"/>
  <c r="M147" i="88"/>
  <c r="N138" i="88"/>
  <c r="M180" i="88"/>
  <c r="T66" i="89" s="1"/>
  <c r="M38" i="88"/>
  <c r="M153" i="88"/>
  <c r="T58" i="89" s="1"/>
  <c r="M211" i="88"/>
  <c r="M148" i="88"/>
  <c r="L140" i="88"/>
  <c r="G67" i="89"/>
  <c r="N162" i="103"/>
  <c r="G59" i="89"/>
  <c r="N123" i="103"/>
  <c r="G19" i="89"/>
  <c r="N8" i="103"/>
  <c r="N152" i="103"/>
  <c r="G57" i="89" s="1"/>
  <c r="N274" i="103"/>
  <c r="G15" i="89"/>
  <c r="N235" i="103"/>
  <c r="N33" i="103"/>
  <c r="N6" i="103"/>
  <c r="N251" i="103"/>
  <c r="G46" i="89"/>
  <c r="F26" i="89"/>
  <c r="L18" i="88"/>
  <c r="S36" i="89" s="1"/>
  <c r="L272" i="88"/>
  <c r="L134" i="88"/>
  <c r="L136" i="88" s="1"/>
  <c r="M27" i="103"/>
  <c r="M30" i="103"/>
  <c r="M31" i="103" s="1"/>
  <c r="L197" i="88"/>
  <c r="E56" i="89"/>
  <c r="E39" i="89"/>
  <c r="M9" i="103"/>
  <c r="M270" i="103"/>
  <c r="R33" i="89"/>
  <c r="R32" i="89" s="1"/>
  <c r="K17" i="88"/>
  <c r="R34" i="89" s="1"/>
  <c r="T23" i="89"/>
  <c r="M121" i="88"/>
  <c r="T19" i="89"/>
  <c r="M112" i="88"/>
  <c r="M123" i="88"/>
  <c r="M63" i="88"/>
  <c r="T8" i="89" s="1"/>
  <c r="M33" i="88"/>
  <c r="M6" i="88"/>
  <c r="T46" i="89"/>
  <c r="M251" i="88"/>
  <c r="S11" i="89"/>
  <c r="N180" i="103"/>
  <c r="G66" i="89" s="1"/>
  <c r="R156" i="103"/>
  <c r="Q171" i="103"/>
  <c r="J63" i="89" s="1"/>
  <c r="G23" i="89"/>
  <c r="Q56" i="103"/>
  <c r="N141" i="103"/>
  <c r="N142" i="103" s="1"/>
  <c r="P99" i="103"/>
  <c r="P281" i="103"/>
  <c r="P282" i="103" s="1"/>
  <c r="G20" i="89"/>
  <c r="R44" i="89"/>
  <c r="R45" i="89"/>
  <c r="M140" i="103"/>
  <c r="N148" i="103"/>
  <c r="O230" i="88"/>
  <c r="O233" i="88" s="1"/>
  <c r="M142" i="88"/>
  <c r="N148" i="88"/>
  <c r="D12" i="102"/>
  <c r="F12" i="102" s="1"/>
  <c r="Q103" i="103"/>
  <c r="R103" i="103" s="1"/>
  <c r="S103" i="103" s="1"/>
  <c r="P104" i="103"/>
  <c r="Q104" i="103" s="1"/>
  <c r="R104" i="103" s="1"/>
  <c r="S104" i="103" s="1"/>
  <c r="N129" i="103"/>
  <c r="Q129" i="103" s="1"/>
  <c r="R129" i="103" s="1"/>
  <c r="S129" i="103" s="1"/>
  <c r="G30" i="89"/>
  <c r="P73" i="103"/>
  <c r="P278" i="103"/>
  <c r="P279" i="103" s="1"/>
  <c r="G9" i="89"/>
  <c r="O287" i="103"/>
  <c r="G12" i="89"/>
  <c r="N86" i="103"/>
  <c r="N29" i="103"/>
  <c r="Q29" i="103" s="1"/>
  <c r="L223" i="88"/>
  <c r="L224" i="88" s="1"/>
  <c r="L227" i="88" s="1"/>
  <c r="L19" i="88"/>
  <c r="S37" i="89" s="1"/>
  <c r="S21" i="89"/>
  <c r="S35" i="89" s="1"/>
  <c r="L14" i="88"/>
  <c r="L13" i="88"/>
  <c r="S31" i="89" s="1"/>
  <c r="L237" i="88"/>
  <c r="L240" i="88"/>
  <c r="M13" i="88"/>
  <c r="T31" i="89" s="1"/>
  <c r="M240" i="88"/>
  <c r="T42" i="89"/>
  <c r="M25" i="88"/>
  <c r="M281" i="88"/>
  <c r="M282" i="88" s="1"/>
  <c r="M284" i="88"/>
  <c r="M285" i="88" s="1"/>
  <c r="S18" i="89"/>
  <c r="S17" i="89"/>
  <c r="K10" i="88"/>
  <c r="R53" i="89"/>
  <c r="R54" i="89" s="1"/>
  <c r="N81" i="88"/>
  <c r="N82" i="88"/>
  <c r="N83" i="88"/>
  <c r="N84" i="88"/>
  <c r="Q84" i="88" s="1"/>
  <c r="R84" i="88" s="1"/>
  <c r="S84" i="88" s="1"/>
  <c r="N85" i="88"/>
  <c r="Q85" i="88" s="1"/>
  <c r="R85" i="88" s="1"/>
  <c r="S85" i="88" s="1"/>
  <c r="N87" i="88"/>
  <c r="Q87" i="88" s="1"/>
  <c r="R87" i="88" s="1"/>
  <c r="S87" i="88" s="1"/>
  <c r="N88" i="88"/>
  <c r="N89" i="88"/>
  <c r="Q89" i="88" s="1"/>
  <c r="R89" i="88" s="1"/>
  <c r="S89" i="88" s="1"/>
  <c r="N91" i="88"/>
  <c r="N100" i="88"/>
  <c r="Q100" i="88" s="1"/>
  <c r="R100" i="88" s="1"/>
  <c r="S100" i="88" s="1"/>
  <c r="N101" i="88"/>
  <c r="Q101" i="88" s="1"/>
  <c r="R101" i="88" s="1"/>
  <c r="S101" i="88" s="1"/>
  <c r="N102" i="88"/>
  <c r="Q102" i="88" s="1"/>
  <c r="R102" i="88" s="1"/>
  <c r="S102" i="88" s="1"/>
  <c r="N103" i="88"/>
  <c r="P104" i="88" s="1"/>
  <c r="Q104" i="88" s="1"/>
  <c r="N118" i="88"/>
  <c r="Q118" i="88" s="1"/>
  <c r="R118" i="88" s="1"/>
  <c r="S118" i="88" s="1"/>
  <c r="N32" i="88"/>
  <c r="N94" i="88"/>
  <c r="Q94" i="88" s="1"/>
  <c r="R94" i="88" s="1"/>
  <c r="S94" i="88" s="1"/>
  <c r="N96" i="88"/>
  <c r="N98" i="88"/>
  <c r="N39" i="88"/>
  <c r="N52" i="88"/>
  <c r="N55" i="88"/>
  <c r="N56" i="88"/>
  <c r="N64" i="88"/>
  <c r="N110" i="88"/>
  <c r="Q110" i="88" s="1"/>
  <c r="R110" i="88" s="1"/>
  <c r="S110" i="88" s="1"/>
  <c r="N43" i="88"/>
  <c r="N44" i="88"/>
  <c r="N46" i="88"/>
  <c r="N48" i="88"/>
  <c r="N50" i="88"/>
  <c r="N92" i="88"/>
  <c r="Q92" i="88" s="1"/>
  <c r="R92" i="88" s="1"/>
  <c r="S92" i="88" s="1"/>
  <c r="N119" i="88"/>
  <c r="Q119" i="88" s="1"/>
  <c r="R119" i="88" s="1"/>
  <c r="S119" i="88" s="1"/>
  <c r="N154" i="88"/>
  <c r="N155" i="88"/>
  <c r="Q155" i="88" s="1"/>
  <c r="R155" i="88" s="1"/>
  <c r="S155" i="88" s="1"/>
  <c r="N156" i="88"/>
  <c r="Q156" i="88" s="1"/>
  <c r="N157" i="88"/>
  <c r="N158" i="88"/>
  <c r="N159" i="88"/>
  <c r="N160" i="88"/>
  <c r="N163" i="88"/>
  <c r="N24" i="88"/>
  <c r="N35" i="88"/>
  <c r="N36" i="88"/>
  <c r="N226" i="88" s="1"/>
  <c r="N37" i="88"/>
  <c r="N65" i="88"/>
  <c r="Q65" i="88" s="1"/>
  <c r="R65" i="88" s="1"/>
  <c r="S65" i="88" s="1"/>
  <c r="N66" i="88"/>
  <c r="Q66" i="88" s="1"/>
  <c r="R66" i="88" s="1"/>
  <c r="S66" i="88" s="1"/>
  <c r="N40" i="88"/>
  <c r="N232" i="88" s="1"/>
  <c r="N41" i="88"/>
  <c r="N62" i="88"/>
  <c r="N67" i="88"/>
  <c r="Q67" i="88" s="1"/>
  <c r="R67" i="88" s="1"/>
  <c r="S67" i="88" s="1"/>
  <c r="N68" i="88"/>
  <c r="Q68" i="88" s="1"/>
  <c r="R68" i="88" s="1"/>
  <c r="S68" i="88" s="1"/>
  <c r="N69" i="88"/>
  <c r="Q69" i="88" s="1"/>
  <c r="R69" i="88" s="1"/>
  <c r="S69" i="88" s="1"/>
  <c r="N70" i="88"/>
  <c r="Q70" i="88" s="1"/>
  <c r="R70" i="88" s="1"/>
  <c r="S70" i="88" s="1"/>
  <c r="N71" i="88"/>
  <c r="N77" i="88"/>
  <c r="N111" i="88"/>
  <c r="Q111" i="88" s="1"/>
  <c r="R111" i="88" s="1"/>
  <c r="S111" i="88" s="1"/>
  <c r="N113" i="88"/>
  <c r="N115" i="88"/>
  <c r="N116" i="88"/>
  <c r="Q116" i="88" s="1"/>
  <c r="R116" i="88" s="1"/>
  <c r="S116" i="88" s="1"/>
  <c r="N28" i="88"/>
  <c r="N75" i="88"/>
  <c r="P76" i="88" s="1"/>
  <c r="N93" i="88"/>
  <c r="Q93" i="88" s="1"/>
  <c r="R93" i="88" s="1"/>
  <c r="S93" i="88" s="1"/>
  <c r="N120" i="88"/>
  <c r="Q120" i="88" s="1"/>
  <c r="R120" i="88" s="1"/>
  <c r="S120" i="88" s="1"/>
  <c r="N22" i="88"/>
  <c r="N34" i="88"/>
  <c r="N73" i="88"/>
  <c r="P74" i="88" s="1"/>
  <c r="N106" i="88"/>
  <c r="N107" i="88"/>
  <c r="N108" i="88"/>
  <c r="Q108" i="88" s="1"/>
  <c r="R108" i="88" s="1"/>
  <c r="S108" i="88" s="1"/>
  <c r="N109" i="88"/>
  <c r="Q109" i="88" s="1"/>
  <c r="R109" i="88" s="1"/>
  <c r="S109" i="88" s="1"/>
  <c r="N124" i="88"/>
  <c r="U27" i="89" s="1"/>
  <c r="N178" i="88"/>
  <c r="N188" i="88"/>
  <c r="N169" i="88"/>
  <c r="N170" i="88"/>
  <c r="N171" i="88"/>
  <c r="N172" i="88"/>
  <c r="U64" i="89" s="1"/>
  <c r="N184" i="88"/>
  <c r="N193" i="88"/>
  <c r="N165" i="88"/>
  <c r="N181" i="88"/>
  <c r="N190" i="88"/>
  <c r="N200" i="88"/>
  <c r="N127" i="88"/>
  <c r="Q127" i="88" s="1"/>
  <c r="R127" i="88" s="1"/>
  <c r="S127" i="88" s="1"/>
  <c r="N167" i="88"/>
  <c r="U61" i="89" s="1"/>
  <c r="N183" i="88"/>
  <c r="N192" i="88"/>
  <c r="N203" i="88"/>
  <c r="N204" i="88"/>
  <c r="N205" i="88"/>
  <c r="N179" i="88"/>
  <c r="N189" i="88"/>
  <c r="N198" i="88"/>
  <c r="N185" i="88"/>
  <c r="N194" i="88"/>
  <c r="N166" i="88"/>
  <c r="N191" i="88"/>
  <c r="N201" i="88"/>
  <c r="N131" i="88"/>
  <c r="N174" i="88"/>
  <c r="N175" i="88"/>
  <c r="N177" i="88"/>
  <c r="N186" i="88"/>
  <c r="N187" i="88"/>
  <c r="N196" i="88"/>
  <c r="N125" i="88"/>
  <c r="Q125" i="88" s="1"/>
  <c r="N199" i="88"/>
  <c r="N195" i="88"/>
  <c r="N182" i="88"/>
  <c r="N117" i="88"/>
  <c r="Q117" i="88" s="1"/>
  <c r="R117" i="88" s="1"/>
  <c r="S117" i="88" s="1"/>
  <c r="N122" i="88"/>
  <c r="N128" i="88"/>
  <c r="N164" i="88"/>
  <c r="U60" i="89" s="1"/>
  <c r="N132" i="88"/>
  <c r="O274" i="88" s="1"/>
  <c r="N126" i="88"/>
  <c r="Q126" i="88" s="1"/>
  <c r="R126" i="88" s="1"/>
  <c r="S126" i="88" s="1"/>
  <c r="N130" i="88"/>
  <c r="Q130" i="88" s="1"/>
  <c r="R130" i="88" s="1"/>
  <c r="S130" i="88" s="1"/>
  <c r="N153" i="103"/>
  <c r="G58" i="89" s="1"/>
  <c r="N211" i="103"/>
  <c r="N25" i="103"/>
  <c r="N75" i="103"/>
  <c r="Q75" i="103" s="1"/>
  <c r="N284" i="103"/>
  <c r="N285" i="103" s="1"/>
  <c r="N281" i="103"/>
  <c r="N282" i="103" s="1"/>
  <c r="G42" i="89"/>
  <c r="T67" i="89"/>
  <c r="M176" i="88"/>
  <c r="M197" i="88" s="1"/>
  <c r="T10" i="89"/>
  <c r="O78" i="88"/>
  <c r="O284" i="88"/>
  <c r="O285" i="88" s="1"/>
  <c r="F8" i="89"/>
  <c r="F11" i="89" s="1"/>
  <c r="T9" i="89"/>
  <c r="O72" i="88"/>
  <c r="O278" i="88"/>
  <c r="O279" i="88" s="1"/>
  <c r="Z6" i="88"/>
  <c r="T51" i="89"/>
  <c r="M8" i="88"/>
  <c r="M57" i="88"/>
  <c r="M58" i="88" s="1"/>
  <c r="M152" i="88"/>
  <c r="T57" i="89" s="1"/>
  <c r="M274" i="88"/>
  <c r="O138" i="103"/>
  <c r="O146" i="103" s="1"/>
  <c r="Q138" i="103"/>
  <c r="N147" i="103"/>
  <c r="G29" i="89"/>
  <c r="N4" i="103"/>
  <c r="N26" i="103"/>
  <c r="N23" i="103"/>
  <c r="G41" i="89" s="1"/>
  <c r="Q23" i="103"/>
  <c r="J41" i="89" s="1"/>
  <c r="N104" i="103"/>
  <c r="N77" i="103"/>
  <c r="Q77" i="103" s="1"/>
  <c r="N99" i="103"/>
  <c r="Q99" i="103" s="1"/>
  <c r="N73" i="103"/>
  <c r="Q73" i="103" s="1"/>
  <c r="N278" i="103"/>
  <c r="N279" i="103" s="1"/>
  <c r="N287" i="103"/>
  <c r="G40" i="89"/>
  <c r="G43" i="89" s="1"/>
  <c r="N51" i="103"/>
  <c r="M79" i="103"/>
  <c r="L217" i="88"/>
  <c r="L218" i="88" s="1"/>
  <c r="M241" i="103"/>
  <c r="F24" i="89"/>
  <c r="F25" i="89" s="1"/>
  <c r="M13" i="103"/>
  <c r="F31" i="89" s="1"/>
  <c r="M14" i="103"/>
  <c r="M19" i="103"/>
  <c r="F37" i="89" s="1"/>
  <c r="M240" i="103"/>
  <c r="M229" i="103"/>
  <c r="F21" i="89"/>
  <c r="L9" i="88"/>
  <c r="L270" i="88"/>
  <c r="S26" i="89"/>
  <c r="S25" i="89"/>
  <c r="M223" i="103"/>
  <c r="M224" i="103" s="1"/>
  <c r="M227" i="103" s="1"/>
  <c r="T65" i="89"/>
  <c r="M173" i="88"/>
  <c r="T59" i="89"/>
  <c r="M162" i="88"/>
  <c r="T50" i="89"/>
  <c r="M47" i="88"/>
  <c r="M42" i="88"/>
  <c r="L146" i="88"/>
  <c r="Q98" i="88"/>
  <c r="R99" i="88"/>
  <c r="L27" i="88"/>
  <c r="L30" i="88"/>
  <c r="L31" i="88" s="1"/>
  <c r="N176" i="103"/>
  <c r="N197" i="103" s="1"/>
  <c r="P77" i="103"/>
  <c r="P284" i="103"/>
  <c r="P285" i="103" s="1"/>
  <c r="G10" i="89"/>
  <c r="Q83" i="103"/>
  <c r="J16" i="89" s="1"/>
  <c r="G16" i="89"/>
  <c r="N49" i="103"/>
  <c r="N145" i="103"/>
  <c r="G51" i="89"/>
  <c r="M146" i="103"/>
  <c r="F43" i="89"/>
  <c r="L168" i="88"/>
  <c r="L10" i="103"/>
  <c r="E53" i="89"/>
  <c r="E54" i="89" s="1"/>
  <c r="M217" i="103"/>
  <c r="M218" i="103" s="1"/>
  <c r="T30" i="89"/>
  <c r="T28" i="89" s="1"/>
  <c r="M129" i="88"/>
  <c r="T63" i="89"/>
  <c r="M16" i="88"/>
  <c r="M209" i="88"/>
  <c r="M90" i="88"/>
  <c r="T13" i="89" s="1"/>
  <c r="M12" i="88"/>
  <c r="T40" i="89"/>
  <c r="M26" i="88"/>
  <c r="M4" i="88"/>
  <c r="M23" i="88"/>
  <c r="T41" i="89" s="1"/>
  <c r="M72" i="88"/>
  <c r="M78" i="88"/>
  <c r="M76" i="88"/>
  <c r="M74" i="88"/>
  <c r="M104" i="88"/>
  <c r="M99" i="88"/>
  <c r="M278" i="88"/>
  <c r="M279" i="88" s="1"/>
  <c r="M287" i="88"/>
  <c r="T48" i="89"/>
  <c r="T49" i="89"/>
  <c r="M45" i="88"/>
  <c r="T20" i="89"/>
  <c r="O281" i="88"/>
  <c r="O282" i="88" s="1"/>
  <c r="O99" i="88"/>
  <c r="S44" i="89"/>
  <c r="S45" i="89"/>
  <c r="N16" i="103"/>
  <c r="N209" i="103"/>
  <c r="G63" i="89"/>
  <c r="N105" i="103"/>
  <c r="Q106" i="103"/>
  <c r="Q64" i="103"/>
  <c r="N63" i="103"/>
  <c r="G8" i="89" s="1"/>
  <c r="N90" i="103"/>
  <c r="G13" i="89" s="1"/>
  <c r="Q91" i="103"/>
  <c r="N12" i="103"/>
  <c r="Q82" i="103"/>
  <c r="N47" i="103"/>
  <c r="G50" i="89"/>
  <c r="K249" i="88"/>
  <c r="K271" i="88" s="1"/>
  <c r="K238" i="88"/>
  <c r="K238" i="103"/>
  <c r="K249" i="103"/>
  <c r="K271" i="103" s="1"/>
  <c r="M288" i="103"/>
  <c r="L17" i="103"/>
  <c r="E34" i="89" s="1"/>
  <c r="N3" i="103"/>
  <c r="M21" i="103"/>
  <c r="M60" i="103"/>
  <c r="M150" i="103"/>
  <c r="M221" i="103"/>
  <c r="M207" i="103"/>
  <c r="F6" i="89"/>
  <c r="M3" i="88"/>
  <c r="M210" i="103"/>
  <c r="M214" i="103"/>
  <c r="M215" i="103" s="1"/>
  <c r="T60" i="89"/>
  <c r="M15" i="88"/>
  <c r="T62" i="89"/>
  <c r="M202" i="88"/>
  <c r="T68" i="89" s="1"/>
  <c r="T7" i="89"/>
  <c r="M97" i="88"/>
  <c r="M11" i="88" s="1"/>
  <c r="M79" i="88"/>
  <c r="O80" i="88" s="1"/>
  <c r="M290" i="88"/>
  <c r="M235" i="88"/>
  <c r="T12" i="89"/>
  <c r="L210" i="88"/>
  <c r="Q210" i="88" s="1"/>
  <c r="L214" i="88"/>
  <c r="L215" i="88" s="1"/>
  <c r="X4" i="88"/>
  <c r="L5" i="88"/>
  <c r="Q203" i="103"/>
  <c r="G69" i="89"/>
  <c r="N173" i="103"/>
  <c r="G65" i="89"/>
  <c r="N15" i="103"/>
  <c r="N202" i="103"/>
  <c r="G68" i="89" s="1"/>
  <c r="G62" i="89"/>
  <c r="R125" i="103"/>
  <c r="Q124" i="103"/>
  <c r="J27" i="89" s="1"/>
  <c r="Q176" i="103"/>
  <c r="N114" i="103"/>
  <c r="N121" i="103" s="1"/>
  <c r="Q121" i="103" s="1"/>
  <c r="R121" i="103" s="1"/>
  <c r="S121" i="103" s="1"/>
  <c r="Q115" i="103"/>
  <c r="Q55" i="103"/>
  <c r="N54" i="103"/>
  <c r="N139" i="103"/>
  <c r="N97" i="103"/>
  <c r="N288" i="103" s="1"/>
  <c r="N290" i="103"/>
  <c r="G7" i="89"/>
  <c r="N45" i="103"/>
  <c r="G48" i="89"/>
  <c r="G49" i="89"/>
  <c r="F28" i="89"/>
  <c r="M18" i="103"/>
  <c r="F36" i="89" s="1"/>
  <c r="M134" i="103"/>
  <c r="M136" i="103" s="1"/>
  <c r="M272" i="103"/>
  <c r="G52" i="89" l="1"/>
  <c r="M291" i="88"/>
  <c r="S22" i="89"/>
  <c r="M216" i="88"/>
  <c r="N275" i="103"/>
  <c r="T43" i="89"/>
  <c r="T45" i="89" s="1"/>
  <c r="L291" i="88"/>
  <c r="L80" i="88"/>
  <c r="N42" i="88"/>
  <c r="F35" i="89"/>
  <c r="T35" i="89"/>
  <c r="G28" i="89"/>
  <c r="N168" i="103"/>
  <c r="N29" i="88"/>
  <c r="R29" i="88" s="1"/>
  <c r="R28" i="88" s="1"/>
  <c r="Q107" i="88"/>
  <c r="N229" i="88"/>
  <c r="Q54" i="103"/>
  <c r="R55" i="103"/>
  <c r="Q246" i="103"/>
  <c r="Q139" i="103"/>
  <c r="Q115" i="88"/>
  <c r="N114" i="88"/>
  <c r="N79" i="103"/>
  <c r="M168" i="88"/>
  <c r="F39" i="89"/>
  <c r="F56" i="89"/>
  <c r="N13" i="103"/>
  <c r="G31" i="89" s="1"/>
  <c r="N14" i="103"/>
  <c r="N19" i="103"/>
  <c r="G37" i="89" s="1"/>
  <c r="N229" i="103"/>
  <c r="N240" i="103"/>
  <c r="G21" i="89"/>
  <c r="R98" i="88"/>
  <c r="S99" i="88"/>
  <c r="S98" i="88" s="1"/>
  <c r="N140" i="103"/>
  <c r="Q148" i="103"/>
  <c r="Q175" i="103" s="1"/>
  <c r="Q198" i="103" s="1"/>
  <c r="J67" i="89" s="1"/>
  <c r="O148" i="103"/>
  <c r="N223" i="103"/>
  <c r="M27" i="88"/>
  <c r="M30" i="88"/>
  <c r="M31" i="88" s="1"/>
  <c r="U67" i="89"/>
  <c r="N145" i="88"/>
  <c r="N49" i="88"/>
  <c r="N140" i="88"/>
  <c r="N8" i="88"/>
  <c r="U51" i="89"/>
  <c r="Z4" i="88"/>
  <c r="N152" i="88"/>
  <c r="U57" i="89" s="1"/>
  <c r="N274" i="88"/>
  <c r="N95" i="103"/>
  <c r="Q95" i="103" s="1"/>
  <c r="R95" i="103" s="1"/>
  <c r="S95" i="103" s="1"/>
  <c r="G26" i="89"/>
  <c r="T47" i="89"/>
  <c r="T22" i="89"/>
  <c r="N18" i="103"/>
  <c r="G36" i="89" s="1"/>
  <c r="N134" i="103"/>
  <c r="N136" i="103" s="1"/>
  <c r="N272" i="103"/>
  <c r="S56" i="89"/>
  <c r="S39" i="89"/>
  <c r="M277" i="88"/>
  <c r="R91" i="103"/>
  <c r="Q90" i="103"/>
  <c r="J13" i="89" s="1"/>
  <c r="U59" i="89"/>
  <c r="N162" i="88"/>
  <c r="U50" i="89"/>
  <c r="N47" i="88"/>
  <c r="M14" i="88"/>
  <c r="D19" i="102"/>
  <c r="M7" i="88"/>
  <c r="Y6" i="88"/>
  <c r="G47" i="89"/>
  <c r="N112" i="103"/>
  <c r="Q112" i="103" s="1"/>
  <c r="R112" i="103" s="1"/>
  <c r="S112" i="103" s="1"/>
  <c r="M275" i="88"/>
  <c r="T44" i="89"/>
  <c r="M17" i="103"/>
  <c r="F34" i="89" s="1"/>
  <c r="F33" i="89"/>
  <c r="F32" i="89" s="1"/>
  <c r="N210" i="103"/>
  <c r="N214" i="103"/>
  <c r="N277" i="103"/>
  <c r="U30" i="89"/>
  <c r="N129" i="88"/>
  <c r="Q129" i="88" s="1"/>
  <c r="R129" i="88" s="1"/>
  <c r="S129" i="88" s="1"/>
  <c r="N16" i="88"/>
  <c r="U63" i="89"/>
  <c r="N209" i="88"/>
  <c r="Q106" i="88"/>
  <c r="N105" i="88"/>
  <c r="N112" i="88" s="1"/>
  <c r="Q112" i="88" s="1"/>
  <c r="R112" i="88" s="1"/>
  <c r="S112" i="88" s="1"/>
  <c r="N235" i="88"/>
  <c r="Q171" i="88"/>
  <c r="Q88" i="88" s="1"/>
  <c r="R156" i="88"/>
  <c r="U49" i="89"/>
  <c r="U48" i="89"/>
  <c r="N45" i="88"/>
  <c r="U20" i="89"/>
  <c r="P281" i="88"/>
  <c r="P282" i="88" s="1"/>
  <c r="P99" i="88"/>
  <c r="U16" i="89"/>
  <c r="Q83" i="88"/>
  <c r="M19" i="88"/>
  <c r="T37" i="89" s="1"/>
  <c r="Q174" i="103"/>
  <c r="J65" i="89" s="1"/>
  <c r="Q16" i="103"/>
  <c r="T26" i="89"/>
  <c r="N250" i="103"/>
  <c r="Q88" i="103"/>
  <c r="J15" i="89" s="1"/>
  <c r="U65" i="89"/>
  <c r="N173" i="88"/>
  <c r="S156" i="103"/>
  <c r="S171" i="103" s="1"/>
  <c r="L63" i="89" s="1"/>
  <c r="R171" i="103"/>
  <c r="K63" i="89" s="1"/>
  <c r="R64" i="103"/>
  <c r="Q63" i="103"/>
  <c r="M288" i="88"/>
  <c r="U69" i="89"/>
  <c r="Q203" i="88"/>
  <c r="N180" i="88"/>
  <c r="U66" i="89" s="1"/>
  <c r="U19" i="89"/>
  <c r="N123" i="88"/>
  <c r="U42" i="89"/>
  <c r="N25" i="88"/>
  <c r="Q25" i="88" s="1"/>
  <c r="N281" i="88"/>
  <c r="N282" i="88" s="1"/>
  <c r="N284" i="88"/>
  <c r="N285" i="88" s="1"/>
  <c r="N153" i="88"/>
  <c r="U58" i="89" s="1"/>
  <c r="N211" i="88"/>
  <c r="U7" i="89"/>
  <c r="N97" i="88"/>
  <c r="N275" i="88" s="1"/>
  <c r="N290" i="88"/>
  <c r="Q28" i="103"/>
  <c r="R29" i="103"/>
  <c r="M223" i="88"/>
  <c r="M224" i="88" s="1"/>
  <c r="M227" i="88" s="1"/>
  <c r="N7" i="103"/>
  <c r="T24" i="89"/>
  <c r="T25" i="89" s="1"/>
  <c r="M241" i="88"/>
  <c r="N15" i="88"/>
  <c r="U62" i="89"/>
  <c r="N202" i="88"/>
  <c r="U68" i="89" s="1"/>
  <c r="N38" i="88"/>
  <c r="N90" i="88"/>
  <c r="U13" i="89" s="1"/>
  <c r="Q91" i="88"/>
  <c r="Q74" i="103"/>
  <c r="R75" i="103"/>
  <c r="U29" i="89"/>
  <c r="Q138" i="88"/>
  <c r="O138" i="88"/>
  <c r="O146" i="88" s="1"/>
  <c r="N147" i="88"/>
  <c r="N4" i="88"/>
  <c r="U40" i="89"/>
  <c r="N99" i="88"/>
  <c r="N23" i="88"/>
  <c r="U41" i="89" s="1"/>
  <c r="Q23" i="88"/>
  <c r="X41" i="89" s="1"/>
  <c r="N26" i="88"/>
  <c r="N72" i="88"/>
  <c r="Q72" i="88" s="1"/>
  <c r="N78" i="88"/>
  <c r="Q78" i="88" s="1"/>
  <c r="N76" i="88"/>
  <c r="Q76" i="88" s="1"/>
  <c r="N74" i="88"/>
  <c r="Q74" i="88" s="1"/>
  <c r="N104" i="88"/>
  <c r="N278" i="88"/>
  <c r="N279" i="88" s="1"/>
  <c r="N287" i="88"/>
  <c r="N63" i="88"/>
  <c r="N277" i="88" s="1"/>
  <c r="Q64" i="88"/>
  <c r="N6" i="88"/>
  <c r="U46" i="89"/>
  <c r="N33" i="88"/>
  <c r="N250" i="88"/>
  <c r="N251" i="88"/>
  <c r="U15" i="89"/>
  <c r="L238" i="88"/>
  <c r="L249" i="88"/>
  <c r="L271" i="88" s="1"/>
  <c r="O213" i="103"/>
  <c r="O215" i="103" s="1"/>
  <c r="Q213" i="103"/>
  <c r="G14" i="89"/>
  <c r="G17" i="89" s="1"/>
  <c r="N216" i="103"/>
  <c r="O277" i="103"/>
  <c r="N57" i="103"/>
  <c r="M146" i="88"/>
  <c r="G11" i="89"/>
  <c r="Q114" i="103"/>
  <c r="J24" i="89" s="1"/>
  <c r="R115" i="103"/>
  <c r="N12" i="88"/>
  <c r="Q82" i="88"/>
  <c r="N241" i="103"/>
  <c r="G24" i="89"/>
  <c r="G25" i="89" s="1"/>
  <c r="N5" i="103"/>
  <c r="Q5" i="103"/>
  <c r="R99" i="103"/>
  <c r="T52" i="89"/>
  <c r="U23" i="89"/>
  <c r="N121" i="88"/>
  <c r="Q121" i="88" s="1"/>
  <c r="R121" i="88" s="1"/>
  <c r="S121" i="88" s="1"/>
  <c r="U10" i="89"/>
  <c r="P78" i="88"/>
  <c r="P284" i="88"/>
  <c r="P285" i="88" s="1"/>
  <c r="Q56" i="88"/>
  <c r="N141" i="88"/>
  <c r="G18" i="89"/>
  <c r="M18" i="88"/>
  <c r="T36" i="89" s="1"/>
  <c r="M272" i="88"/>
  <c r="M134" i="88"/>
  <c r="M136" i="88" s="1"/>
  <c r="M10" i="103"/>
  <c r="F53" i="89"/>
  <c r="F54" i="89" s="1"/>
  <c r="M217" i="88"/>
  <c r="M218" i="88" s="1"/>
  <c r="G44" i="89"/>
  <c r="G45" i="89"/>
  <c r="Q124" i="88"/>
  <c r="R125" i="88"/>
  <c r="Q176" i="88"/>
  <c r="U12" i="89"/>
  <c r="O287" i="88"/>
  <c r="R210" i="88"/>
  <c r="Q209" i="88"/>
  <c r="N21" i="103"/>
  <c r="N60" i="103"/>
  <c r="N150" i="103"/>
  <c r="N207" i="103"/>
  <c r="G6" i="89"/>
  <c r="N221" i="103"/>
  <c r="N3" i="88"/>
  <c r="M210" i="88"/>
  <c r="M214" i="88"/>
  <c r="M215" i="88" s="1"/>
  <c r="S53" i="89"/>
  <c r="S54" i="89" s="1"/>
  <c r="L10" i="88"/>
  <c r="N27" i="103"/>
  <c r="N30" i="103"/>
  <c r="N31" i="103" s="1"/>
  <c r="Q31" i="103" s="1"/>
  <c r="Q30" i="103" s="1"/>
  <c r="M95" i="88"/>
  <c r="T11" i="89"/>
  <c r="M21" i="88"/>
  <c r="T6" i="89" s="1"/>
  <c r="M60" i="88"/>
  <c r="M150" i="88"/>
  <c r="M221" i="88"/>
  <c r="M207" i="88"/>
  <c r="Q105" i="103"/>
  <c r="J21" i="89" s="1"/>
  <c r="R106" i="103"/>
  <c r="M80" i="88"/>
  <c r="Q72" i="103"/>
  <c r="J9" i="89" s="1"/>
  <c r="R73" i="103"/>
  <c r="T17" i="89"/>
  <c r="T18" i="89"/>
  <c r="M230" i="103"/>
  <c r="M233" i="103" s="1"/>
  <c r="M237" i="103"/>
  <c r="N11" i="103"/>
  <c r="O288" i="103"/>
  <c r="O275" i="103"/>
  <c r="S125" i="103"/>
  <c r="R124" i="103"/>
  <c r="K27" i="89" s="1"/>
  <c r="R176" i="103"/>
  <c r="F22" i="89"/>
  <c r="Q12" i="103"/>
  <c r="R82" i="103"/>
  <c r="M5" i="88"/>
  <c r="X6" i="88"/>
  <c r="F44" i="89"/>
  <c r="F45" i="89"/>
  <c r="R83" i="103"/>
  <c r="K16" i="89" s="1"/>
  <c r="X20" i="89"/>
  <c r="O80" i="103"/>
  <c r="M80" i="103"/>
  <c r="M291" i="103"/>
  <c r="R77" i="103"/>
  <c r="N146" i="103"/>
  <c r="N176" i="88"/>
  <c r="N197" i="88" s="1"/>
  <c r="U9" i="89"/>
  <c r="P72" i="88"/>
  <c r="P278" i="88"/>
  <c r="P279" i="88" s="1"/>
  <c r="N51" i="88"/>
  <c r="N54" i="88"/>
  <c r="Q55" i="88"/>
  <c r="Q103" i="88"/>
  <c r="Q160" i="88" s="1"/>
  <c r="R104" i="88"/>
  <c r="N86" i="88"/>
  <c r="N95" i="88" s="1"/>
  <c r="Q95" i="88" s="1"/>
  <c r="R95" i="88" s="1"/>
  <c r="S95" i="88" s="1"/>
  <c r="M237" i="88"/>
  <c r="S33" i="89"/>
  <c r="S32" i="89" s="1"/>
  <c r="AA9" i="88"/>
  <c r="L17" i="88"/>
  <c r="S34" i="89" s="1"/>
  <c r="R56" i="103"/>
  <c r="Q141" i="103"/>
  <c r="Q247" i="103"/>
  <c r="M250" i="88"/>
  <c r="G22" i="89"/>
  <c r="U47" i="89" l="1"/>
  <c r="U8" i="89"/>
  <c r="N288" i="88"/>
  <c r="N168" i="88"/>
  <c r="N79" i="88"/>
  <c r="N291" i="88" s="1"/>
  <c r="O277" i="88"/>
  <c r="N223" i="88"/>
  <c r="X15" i="89"/>
  <c r="R103" i="88"/>
  <c r="S104" i="88"/>
  <c r="S103" i="88" s="1"/>
  <c r="G39" i="89"/>
  <c r="G56" i="89"/>
  <c r="U18" i="89"/>
  <c r="O148" i="88"/>
  <c r="N142" i="88"/>
  <c r="Q148" i="88"/>
  <c r="Q175" i="88" s="1"/>
  <c r="Q198" i="88" s="1"/>
  <c r="X67" i="89" s="1"/>
  <c r="S56" i="103"/>
  <c r="R247" i="103"/>
  <c r="R141" i="103"/>
  <c r="Q54" i="88"/>
  <c r="R55" i="88"/>
  <c r="Q246" i="88"/>
  <c r="R12" i="103"/>
  <c r="S82" i="103"/>
  <c r="Q158" i="103"/>
  <c r="Q278" i="103"/>
  <c r="Q279" i="103" s="1"/>
  <c r="T39" i="89"/>
  <c r="T56" i="89"/>
  <c r="R56" i="88"/>
  <c r="Q247" i="88"/>
  <c r="Q141" i="88"/>
  <c r="R114" i="103"/>
  <c r="K24" i="89" s="1"/>
  <c r="S115" i="103"/>
  <c r="S114" i="103" s="1"/>
  <c r="L24" i="89" s="1"/>
  <c r="R74" i="103"/>
  <c r="S75" i="103"/>
  <c r="S74" i="103" s="1"/>
  <c r="R25" i="88"/>
  <c r="Q24" i="88"/>
  <c r="N224" i="103"/>
  <c r="O224" i="103"/>
  <c r="O227" i="103" s="1"/>
  <c r="N230" i="103"/>
  <c r="N233" i="103" s="1"/>
  <c r="O230" i="103"/>
  <c r="O233" i="103" s="1"/>
  <c r="N237" i="103"/>
  <c r="U24" i="89"/>
  <c r="N241" i="88"/>
  <c r="Q77" i="88"/>
  <c r="R78" i="88"/>
  <c r="M238" i="103"/>
  <c r="M249" i="103"/>
  <c r="M271" i="103" s="1"/>
  <c r="R124" i="88"/>
  <c r="S125" i="88"/>
  <c r="R176" i="88"/>
  <c r="S99" i="103"/>
  <c r="Q122" i="103"/>
  <c r="J23" i="89" s="1"/>
  <c r="Q241" i="103"/>
  <c r="Q79" i="88"/>
  <c r="R79" i="88" s="1"/>
  <c r="S79" i="88" s="1"/>
  <c r="X16" i="89"/>
  <c r="R83" i="88"/>
  <c r="Q114" i="88"/>
  <c r="R115" i="88"/>
  <c r="Q13" i="103"/>
  <c r="J31" i="89" s="1"/>
  <c r="Q240" i="103"/>
  <c r="Q229" i="103"/>
  <c r="Q170" i="88"/>
  <c r="X9" i="88"/>
  <c r="N5" i="88"/>
  <c r="Q5" i="88"/>
  <c r="D6" i="102"/>
  <c r="F6" i="102" s="1"/>
  <c r="M238" i="88"/>
  <c r="M249" i="88"/>
  <c r="M271" i="88" s="1"/>
  <c r="S77" i="103"/>
  <c r="Q73" i="88"/>
  <c r="R74" i="88"/>
  <c r="R88" i="103"/>
  <c r="K15" i="89" s="1"/>
  <c r="S156" i="88"/>
  <c r="S171" i="88" s="1"/>
  <c r="R171" i="88"/>
  <c r="R88" i="88" s="1"/>
  <c r="S83" i="103"/>
  <c r="L16" i="89" s="1"/>
  <c r="R105" i="103"/>
  <c r="K21" i="89" s="1"/>
  <c r="S106" i="103"/>
  <c r="S105" i="103" s="1"/>
  <c r="L21" i="89" s="1"/>
  <c r="X27" i="89"/>
  <c r="E19" i="102"/>
  <c r="N7" i="88"/>
  <c r="Y4" i="88"/>
  <c r="Q75" i="88"/>
  <c r="R76" i="88"/>
  <c r="U43" i="89"/>
  <c r="Q90" i="88"/>
  <c r="X13" i="89" s="1"/>
  <c r="R91" i="88"/>
  <c r="N11" i="88"/>
  <c r="O288" i="88"/>
  <c r="O275" i="88"/>
  <c r="N224" i="88"/>
  <c r="O224" i="88"/>
  <c r="O227" i="88" s="1"/>
  <c r="N9" i="103"/>
  <c r="N17" i="103" s="1"/>
  <c r="G34" i="89" s="1"/>
  <c r="N270" i="103"/>
  <c r="R90" i="103"/>
  <c r="K13" i="89" s="1"/>
  <c r="S91" i="103"/>
  <c r="S90" i="103" s="1"/>
  <c r="L13" i="89" s="1"/>
  <c r="N57" i="88"/>
  <c r="G33" i="89"/>
  <c r="G32" i="89" s="1"/>
  <c r="R148" i="103"/>
  <c r="R175" i="103" s="1"/>
  <c r="R198" i="103" s="1"/>
  <c r="K67" i="89" s="1"/>
  <c r="U11" i="89"/>
  <c r="Q248" i="103"/>
  <c r="N21" i="88"/>
  <c r="U6" i="89" s="1"/>
  <c r="N60" i="88"/>
  <c r="N150" i="88"/>
  <c r="N221" i="88"/>
  <c r="N207" i="88"/>
  <c r="R209" i="88"/>
  <c r="S210" i="88"/>
  <c r="S209" i="88" s="1"/>
  <c r="N58" i="103"/>
  <c r="O58" i="103"/>
  <c r="Q71" i="88"/>
  <c r="R72" i="88"/>
  <c r="N146" i="88"/>
  <c r="N18" i="88"/>
  <c r="U36" i="89" s="1"/>
  <c r="N272" i="88"/>
  <c r="N134" i="88"/>
  <c r="N136" i="88" s="1"/>
  <c r="S64" i="103"/>
  <c r="S63" i="103" s="1"/>
  <c r="R63" i="103"/>
  <c r="U28" i="89"/>
  <c r="T33" i="89"/>
  <c r="T32" i="89" s="1"/>
  <c r="AA6" i="88"/>
  <c r="M17" i="88"/>
  <c r="T34" i="89" s="1"/>
  <c r="U52" i="89"/>
  <c r="Z20" i="89"/>
  <c r="S160" i="88"/>
  <c r="R54" i="103"/>
  <c r="S55" i="103"/>
  <c r="R139" i="103"/>
  <c r="R246" i="103"/>
  <c r="R248" i="103" s="1"/>
  <c r="S124" i="103"/>
  <c r="L27" i="89" s="1"/>
  <c r="S176" i="103"/>
  <c r="N27" i="88"/>
  <c r="N30" i="88"/>
  <c r="N31" i="88" s="1"/>
  <c r="R28" i="103"/>
  <c r="R26" i="103" s="1"/>
  <c r="S29" i="103"/>
  <c r="S28" i="103" s="1"/>
  <c r="S26" i="103" s="1"/>
  <c r="R16" i="103"/>
  <c r="R174" i="103"/>
  <c r="K65" i="89" s="1"/>
  <c r="U21" i="89"/>
  <c r="U22" i="89" s="1"/>
  <c r="N19" i="88"/>
  <c r="U37" i="89" s="1"/>
  <c r="N14" i="88"/>
  <c r="N13" i="88"/>
  <c r="U31" i="89" s="1"/>
  <c r="N237" i="88"/>
  <c r="N240" i="88"/>
  <c r="Y20" i="89"/>
  <c r="R160" i="88"/>
  <c r="Q63" i="88"/>
  <c r="R64" i="88"/>
  <c r="U14" i="89"/>
  <c r="U17" i="89" s="1"/>
  <c r="N216" i="88"/>
  <c r="O213" i="88"/>
  <c r="O215" i="88" s="1"/>
  <c r="Q213" i="88"/>
  <c r="Q12" i="88"/>
  <c r="R82" i="88"/>
  <c r="N215" i="103"/>
  <c r="N217" i="103"/>
  <c r="N218" i="103" s="1"/>
  <c r="P217" i="103"/>
  <c r="O217" i="103"/>
  <c r="O218" i="103" s="1"/>
  <c r="Q26" i="103"/>
  <c r="S16" i="103"/>
  <c r="S174" i="103"/>
  <c r="L65" i="89" s="1"/>
  <c r="Q105" i="88"/>
  <c r="R106" i="88"/>
  <c r="D7" i="102"/>
  <c r="F7" i="102" s="1"/>
  <c r="G35" i="89"/>
  <c r="N230" i="88"/>
  <c r="N233" i="88" s="1"/>
  <c r="P230" i="88"/>
  <c r="P233" i="88" s="1"/>
  <c r="Q233" i="88" s="1"/>
  <c r="M9" i="88"/>
  <c r="M270" i="88"/>
  <c r="U25" i="89"/>
  <c r="U26" i="89"/>
  <c r="R72" i="103"/>
  <c r="K9" i="89" s="1"/>
  <c r="S73" i="103"/>
  <c r="S72" i="103" s="1"/>
  <c r="L9" i="89" s="1"/>
  <c r="N9" i="88"/>
  <c r="N270" i="88"/>
  <c r="N210" i="88"/>
  <c r="N214" i="88"/>
  <c r="P80" i="103"/>
  <c r="N291" i="103"/>
  <c r="N80" i="103"/>
  <c r="Q80" i="103" s="1"/>
  <c r="R107" i="88"/>
  <c r="Q229" i="88"/>
  <c r="J25" i="89" l="1"/>
  <c r="J35" i="89"/>
  <c r="P80" i="88"/>
  <c r="N80" i="88"/>
  <c r="Q79" i="103"/>
  <c r="Q162" i="103" s="1"/>
  <c r="R80" i="103"/>
  <c r="Y15" i="89"/>
  <c r="S88" i="88"/>
  <c r="Z15" i="89" s="1"/>
  <c r="R24" i="103"/>
  <c r="K42" i="89" s="1"/>
  <c r="K43" i="89" s="1"/>
  <c r="R27" i="103"/>
  <c r="R71" i="88"/>
  <c r="S72" i="88"/>
  <c r="S71" i="88" s="1"/>
  <c r="S88" i="103"/>
  <c r="L15" i="89" s="1"/>
  <c r="Y27" i="89"/>
  <c r="Q230" i="88"/>
  <c r="Q232" i="88" s="1"/>
  <c r="Q40" i="88" s="1"/>
  <c r="M10" i="88"/>
  <c r="T53" i="89"/>
  <c r="T54" i="89" s="1"/>
  <c r="D13" i="102"/>
  <c r="F13" i="102" s="1"/>
  <c r="D8" i="102"/>
  <c r="F8" i="102" s="1"/>
  <c r="D14" i="102"/>
  <c r="F14" i="102" s="1"/>
  <c r="R63" i="88"/>
  <c r="S64" i="88"/>
  <c r="S63" i="88" s="1"/>
  <c r="U33" i="89"/>
  <c r="U32" i="89" s="1"/>
  <c r="N17" i="88"/>
  <c r="U34" i="89" s="1"/>
  <c r="AA4" i="88"/>
  <c r="X41" i="88"/>
  <c r="X9" i="89"/>
  <c r="Q278" i="88"/>
  <c r="Q279" i="88" s="1"/>
  <c r="Q158" i="88"/>
  <c r="N10" i="103"/>
  <c r="G53" i="89"/>
  <c r="G54" i="89" s="1"/>
  <c r="U44" i="89"/>
  <c r="U45" i="89"/>
  <c r="S13" i="103"/>
  <c r="L31" i="89" s="1"/>
  <c r="S240" i="103"/>
  <c r="S229" i="103"/>
  <c r="R73" i="88"/>
  <c r="S74" i="88"/>
  <c r="S73" i="88" s="1"/>
  <c r="S122" i="103"/>
  <c r="L23" i="89" s="1"/>
  <c r="S241" i="103"/>
  <c r="R75" i="88"/>
  <c r="S76" i="88"/>
  <c r="S75" i="88" s="1"/>
  <c r="R13" i="103"/>
  <c r="K31" i="89" s="1"/>
  <c r="R240" i="103"/>
  <c r="R229" i="103"/>
  <c r="R122" i="103"/>
  <c r="K23" i="89" s="1"/>
  <c r="R241" i="103"/>
  <c r="Q226" i="88"/>
  <c r="N227" i="88"/>
  <c r="R114" i="88"/>
  <c r="S115" i="88"/>
  <c r="S114" i="88" s="1"/>
  <c r="R77" i="88"/>
  <c r="S78" i="88"/>
  <c r="S77" i="88" s="1"/>
  <c r="Q226" i="103"/>
  <c r="N227" i="103"/>
  <c r="R148" i="88"/>
  <c r="R175" i="88" s="1"/>
  <c r="R198" i="88" s="1"/>
  <c r="Y67" i="89" s="1"/>
  <c r="S12" i="103"/>
  <c r="S247" i="103"/>
  <c r="S141" i="103"/>
  <c r="S107" i="88"/>
  <c r="S229" i="88" s="1"/>
  <c r="R229" i="88"/>
  <c r="U39" i="89"/>
  <c r="U56" i="89"/>
  <c r="U35" i="89"/>
  <c r="R158" i="103"/>
  <c r="R278" i="103"/>
  <c r="R279" i="103" s="1"/>
  <c r="Q24" i="103"/>
  <c r="J42" i="89" s="1"/>
  <c r="J43" i="89" s="1"/>
  <c r="Q27" i="103"/>
  <c r="S170" i="88"/>
  <c r="Q16" i="88"/>
  <c r="X63" i="89"/>
  <c r="Q174" i="88"/>
  <c r="X65" i="89" s="1"/>
  <c r="X24" i="89"/>
  <c r="Q122" i="88"/>
  <c r="X23" i="89" s="1"/>
  <c r="Q241" i="88"/>
  <c r="S98" i="103"/>
  <c r="L20" i="89" s="1"/>
  <c r="X10" i="89"/>
  <c r="Q159" i="88"/>
  <c r="X42" i="89"/>
  <c r="X43" i="89" s="1"/>
  <c r="Q26" i="88"/>
  <c r="Q281" i="88"/>
  <c r="Q282" i="88" s="1"/>
  <c r="Q284" i="88"/>
  <c r="Q285" i="88" s="1"/>
  <c r="R233" i="88"/>
  <c r="R170" i="88"/>
  <c r="N58" i="88"/>
  <c r="O58" i="88"/>
  <c r="Y16" i="89"/>
  <c r="S83" i="88"/>
  <c r="Z16" i="89" s="1"/>
  <c r="R24" i="88"/>
  <c r="S25" i="88"/>
  <c r="S24" i="88" s="1"/>
  <c r="S56" i="88"/>
  <c r="R247" i="88"/>
  <c r="R141" i="88"/>
  <c r="X21" i="89"/>
  <c r="Q13" i="88"/>
  <c r="X31" i="89" s="1"/>
  <c r="Q240" i="88"/>
  <c r="Q113" i="88"/>
  <c r="P218" i="103"/>
  <c r="Q211" i="103" s="1"/>
  <c r="N217" i="88"/>
  <c r="N218" i="88" s="1"/>
  <c r="Q218" i="88" s="1"/>
  <c r="R218" i="88" s="1"/>
  <c r="S218" i="88" s="1"/>
  <c r="O217" i="88"/>
  <c r="O218" i="88" s="1"/>
  <c r="N215" i="88"/>
  <c r="P217" i="88"/>
  <c r="P218" i="88" s="1"/>
  <c r="N238" i="88"/>
  <c r="N249" i="88"/>
  <c r="N271" i="88" s="1"/>
  <c r="S24" i="103"/>
  <c r="S27" i="103"/>
  <c r="S54" i="103"/>
  <c r="S246" i="103"/>
  <c r="S139" i="103"/>
  <c r="U53" i="89"/>
  <c r="U54" i="89" s="1"/>
  <c r="N10" i="88"/>
  <c r="S158" i="103"/>
  <c r="S278" i="103"/>
  <c r="S279" i="103" s="1"/>
  <c r="R12" i="88"/>
  <c r="S82" i="88"/>
  <c r="R263" i="103"/>
  <c r="R105" i="88"/>
  <c r="S106" i="88"/>
  <c r="S148" i="103"/>
  <c r="S175" i="103" s="1"/>
  <c r="S198" i="103" s="1"/>
  <c r="L67" i="89" s="1"/>
  <c r="Q263" i="103"/>
  <c r="Q230" i="103"/>
  <c r="Q232" i="103" s="1"/>
  <c r="Q40" i="103" s="1"/>
  <c r="Q248" i="88"/>
  <c r="R90" i="88"/>
  <c r="Y13" i="89" s="1"/>
  <c r="S91" i="88"/>
  <c r="S90" i="88" s="1"/>
  <c r="Z13" i="89" s="1"/>
  <c r="F15" i="102"/>
  <c r="S124" i="88"/>
  <c r="S176" i="88"/>
  <c r="N238" i="103"/>
  <c r="N249" i="103"/>
  <c r="N271" i="103" s="1"/>
  <c r="R54" i="88"/>
  <c r="S55" i="88"/>
  <c r="R246" i="88"/>
  <c r="K44" i="89" l="1"/>
  <c r="K45" i="89"/>
  <c r="L25" i="89"/>
  <c r="L26" i="89"/>
  <c r="S76" i="103"/>
  <c r="L10" i="89" s="1"/>
  <c r="L42" i="89"/>
  <c r="L43" i="89" s="1"/>
  <c r="S105" i="88"/>
  <c r="K25" i="89"/>
  <c r="K35" i="89"/>
  <c r="J44" i="89"/>
  <c r="J45" i="89"/>
  <c r="L35" i="89"/>
  <c r="X35" i="89"/>
  <c r="R248" i="88"/>
  <c r="Y21" i="89"/>
  <c r="R13" i="88"/>
  <c r="Y31" i="89" s="1"/>
  <c r="R240" i="88"/>
  <c r="R113" i="88"/>
  <c r="Y9" i="89"/>
  <c r="R278" i="88"/>
  <c r="R279" i="88" s="1"/>
  <c r="R158" i="88"/>
  <c r="Z24" i="89"/>
  <c r="S122" i="88"/>
  <c r="Z23" i="89" s="1"/>
  <c r="S241" i="88"/>
  <c r="S230" i="103"/>
  <c r="S232" i="103" s="1"/>
  <c r="S40" i="103" s="1"/>
  <c r="R263" i="88"/>
  <c r="Q211" i="88"/>
  <c r="Y42" i="89"/>
  <c r="Y43" i="89" s="1"/>
  <c r="R26" i="88"/>
  <c r="R281" i="88"/>
  <c r="R282" i="88" s="1"/>
  <c r="R284" i="88"/>
  <c r="R285" i="88" s="1"/>
  <c r="S233" i="88"/>
  <c r="S113" i="103"/>
  <c r="L19" i="89" s="1"/>
  <c r="L22" i="89" s="1"/>
  <c r="S54" i="88"/>
  <c r="S246" i="88"/>
  <c r="S12" i="88"/>
  <c r="S248" i="103"/>
  <c r="Q39" i="88"/>
  <c r="Q164" i="88"/>
  <c r="Q263" i="88"/>
  <c r="Z21" i="89"/>
  <c r="S13" i="88"/>
  <c r="Z31" i="89" s="1"/>
  <c r="S240" i="88"/>
  <c r="S113" i="88"/>
  <c r="X25" i="89"/>
  <c r="Y24" i="89"/>
  <c r="R122" i="88"/>
  <c r="Y23" i="89" s="1"/>
  <c r="R241" i="88"/>
  <c r="R25" i="103"/>
  <c r="R98" i="103"/>
  <c r="R76" i="103"/>
  <c r="R230" i="88"/>
  <c r="R232" i="88" s="1"/>
  <c r="R40" i="88" s="1"/>
  <c r="Q157" i="88"/>
  <c r="X59" i="89" s="1"/>
  <c r="S25" i="103"/>
  <c r="S148" i="88"/>
  <c r="S175" i="88" s="1"/>
  <c r="S198" i="88" s="1"/>
  <c r="Z67" i="89" s="1"/>
  <c r="Q30" i="88"/>
  <c r="Q31" i="88" s="1"/>
  <c r="Q27" i="88"/>
  <c r="Q25" i="103"/>
  <c r="Q284" i="103"/>
  <c r="Q285" i="103" s="1"/>
  <c r="Q76" i="103"/>
  <c r="J10" i="89" s="1"/>
  <c r="Q98" i="103"/>
  <c r="J20" i="89" s="1"/>
  <c r="S230" i="88"/>
  <c r="Q36" i="103"/>
  <c r="Q235" i="103"/>
  <c r="R230" i="103"/>
  <c r="R232" i="103" s="1"/>
  <c r="R40" i="103" s="1"/>
  <c r="X45" i="89"/>
  <c r="X44" i="89"/>
  <c r="Z10" i="89"/>
  <c r="S159" i="88"/>
  <c r="Q36" i="88"/>
  <c r="Q235" i="88"/>
  <c r="Z27" i="89"/>
  <c r="R79" i="103"/>
  <c r="R162" i="103" s="1"/>
  <c r="S80" i="103"/>
  <c r="S79" i="103" s="1"/>
  <c r="Q39" i="103"/>
  <c r="Q164" i="103"/>
  <c r="Q154" i="103"/>
  <c r="Q153" i="103" s="1"/>
  <c r="J58" i="89" s="1"/>
  <c r="Q214" i="103"/>
  <c r="Q216" i="103" s="1"/>
  <c r="X19" i="89"/>
  <c r="X22" i="89" s="1"/>
  <c r="Q123" i="88"/>
  <c r="S247" i="88"/>
  <c r="S141" i="88"/>
  <c r="R16" i="88"/>
  <c r="Y63" i="89"/>
  <c r="R174" i="88"/>
  <c r="Y65" i="89" s="1"/>
  <c r="Y10" i="89"/>
  <c r="R159" i="88"/>
  <c r="Z43" i="88"/>
  <c r="X43" i="88"/>
  <c r="Y43" i="88"/>
  <c r="Z42" i="89"/>
  <c r="Z43" i="89" s="1"/>
  <c r="S281" i="88"/>
  <c r="S282" i="88" s="1"/>
  <c r="S284" i="88"/>
  <c r="S285" i="88" s="1"/>
  <c r="S26" i="88"/>
  <c r="Z63" i="89"/>
  <c r="S16" i="88"/>
  <c r="S174" i="88"/>
  <c r="Z65" i="89" s="1"/>
  <c r="Z9" i="89"/>
  <c r="S158" i="88"/>
  <c r="S278" i="88"/>
  <c r="S279" i="88" s="1"/>
  <c r="L45" i="89" l="1"/>
  <c r="L44" i="89"/>
  <c r="S284" i="103"/>
  <c r="S285" i="103" s="1"/>
  <c r="K10" i="89"/>
  <c r="S160" i="103"/>
  <c r="K20" i="89"/>
  <c r="S232" i="88"/>
  <c r="S40" i="88" s="1"/>
  <c r="S281" i="103"/>
  <c r="S282" i="103" s="1"/>
  <c r="S157" i="88"/>
  <c r="Z59" i="89" s="1"/>
  <c r="R39" i="88"/>
  <c r="R164" i="88"/>
  <c r="S30" i="88"/>
  <c r="S31" i="88" s="1"/>
  <c r="S27" i="88"/>
  <c r="Q113" i="103"/>
  <c r="J19" i="89" s="1"/>
  <c r="Q160" i="103"/>
  <c r="R30" i="88"/>
  <c r="R31" i="88" s="1"/>
  <c r="R27" i="88"/>
  <c r="Q86" i="103"/>
  <c r="J14" i="89" s="1"/>
  <c r="Q217" i="103"/>
  <c r="R211" i="103" s="1"/>
  <c r="Q159" i="103"/>
  <c r="Y45" i="89"/>
  <c r="Y44" i="89"/>
  <c r="S39" i="103"/>
  <c r="S164" i="103"/>
  <c r="Y19" i="89"/>
  <c r="Y22" i="89" s="1"/>
  <c r="R123" i="88"/>
  <c r="Q154" i="88"/>
  <c r="Q153" i="88" s="1"/>
  <c r="Q214" i="88"/>
  <c r="Q216" i="88" s="1"/>
  <c r="Y26" i="89"/>
  <c r="Y25" i="89"/>
  <c r="Z44" i="89"/>
  <c r="Z45" i="89"/>
  <c r="Q281" i="103"/>
  <c r="Q282" i="103" s="1"/>
  <c r="R159" i="103"/>
  <c r="S123" i="103"/>
  <c r="Z25" i="89"/>
  <c r="Q35" i="88"/>
  <c r="Q44" i="88" s="1"/>
  <c r="Q163" i="88"/>
  <c r="X60" i="89" s="1"/>
  <c r="R113" i="103"/>
  <c r="K19" i="89" s="1"/>
  <c r="R160" i="103"/>
  <c r="X26" i="89"/>
  <c r="Z35" i="89"/>
  <c r="S263" i="103"/>
  <c r="S164" i="88"/>
  <c r="S39" i="88"/>
  <c r="R157" i="88"/>
  <c r="Y59" i="89" s="1"/>
  <c r="R284" i="103"/>
  <c r="R285" i="103" s="1"/>
  <c r="Y35" i="89"/>
  <c r="Q250" i="103"/>
  <c r="R39" i="103"/>
  <c r="R164" i="103"/>
  <c r="S162" i="103"/>
  <c r="Q35" i="103"/>
  <c r="Q44" i="103" s="1"/>
  <c r="Q163" i="103"/>
  <c r="J60" i="89" s="1"/>
  <c r="R281" i="103"/>
  <c r="R282" i="103" s="1"/>
  <c r="Z19" i="89"/>
  <c r="Z22" i="89" s="1"/>
  <c r="S123" i="88"/>
  <c r="S248" i="88"/>
  <c r="S159" i="103"/>
  <c r="K22" i="89" l="1"/>
  <c r="K26" i="89"/>
  <c r="J22" i="89"/>
  <c r="J26" i="89"/>
  <c r="J49" i="89"/>
  <c r="J48" i="89"/>
  <c r="R157" i="103"/>
  <c r="K59" i="89" s="1"/>
  <c r="Q9" i="103"/>
  <c r="J53" i="89" s="1"/>
  <c r="J54" i="89" s="1"/>
  <c r="Q270" i="103"/>
  <c r="S263" i="88"/>
  <c r="R123" i="103"/>
  <c r="X48" i="89"/>
  <c r="X49" i="89"/>
  <c r="X38" i="88"/>
  <c r="X39" i="88" s="1"/>
  <c r="Q45" i="88"/>
  <c r="Q46" i="88"/>
  <c r="Q48" i="88"/>
  <c r="Q86" i="88"/>
  <c r="Q217" i="88"/>
  <c r="R211" i="88" s="1"/>
  <c r="Q123" i="103"/>
  <c r="Z26" i="89"/>
  <c r="Q157" i="103"/>
  <c r="J59" i="89" s="1"/>
  <c r="R154" i="103"/>
  <c r="R153" i="103" s="1"/>
  <c r="K58" i="89" s="1"/>
  <c r="R214" i="103"/>
  <c r="R213" i="103"/>
  <c r="R216" i="103" s="1"/>
  <c r="Q96" i="103"/>
  <c r="J12" i="89" s="1"/>
  <c r="X58" i="89"/>
  <c r="Q250" i="88"/>
  <c r="Q169" i="88"/>
  <c r="S157" i="103"/>
  <c r="L59" i="89" s="1"/>
  <c r="Q45" i="103"/>
  <c r="Q46" i="103"/>
  <c r="J17" i="89" l="1"/>
  <c r="Q48" i="103"/>
  <c r="J51" i="89" s="1"/>
  <c r="J52" i="89" s="1"/>
  <c r="J50" i="89"/>
  <c r="Q49" i="103"/>
  <c r="Q50" i="103"/>
  <c r="Q52" i="103" s="1"/>
  <c r="Q145" i="103"/>
  <c r="Q147" i="103" s="1"/>
  <c r="Q128" i="103" s="1"/>
  <c r="J29" i="89" s="1"/>
  <c r="Q142" i="103"/>
  <c r="R86" i="103"/>
  <c r="K14" i="89" s="1"/>
  <c r="R217" i="103"/>
  <c r="S211" i="103" s="1"/>
  <c r="Q140" i="88"/>
  <c r="Q52" i="88"/>
  <c r="Q49" i="88"/>
  <c r="Q50" i="88"/>
  <c r="Q145" i="88"/>
  <c r="Q147" i="88" s="1"/>
  <c r="Q128" i="88" s="1"/>
  <c r="Q142" i="88"/>
  <c r="Q287" i="103"/>
  <c r="Q15" i="88"/>
  <c r="X62" i="89"/>
  <c r="Q202" i="88"/>
  <c r="Q9" i="88"/>
  <c r="Q270" i="88"/>
  <c r="R154" i="88"/>
  <c r="R153" i="88" s="1"/>
  <c r="R214" i="88"/>
  <c r="X50" i="89"/>
  <c r="Q47" i="88"/>
  <c r="Q167" i="88"/>
  <c r="X61" i="89" s="1"/>
  <c r="Q47" i="103"/>
  <c r="Q167" i="103"/>
  <c r="J61" i="89" s="1"/>
  <c r="R250" i="103"/>
  <c r="X14" i="89"/>
  <c r="R213" i="88"/>
  <c r="R216" i="88" s="1"/>
  <c r="Q96" i="88"/>
  <c r="Q10" i="103"/>
  <c r="Q140" i="103" l="1"/>
  <c r="Q57" i="103"/>
  <c r="Q8" i="103"/>
  <c r="Q259" i="103"/>
  <c r="R86" i="88"/>
  <c r="R217" i="88"/>
  <c r="S211" i="88" s="1"/>
  <c r="X12" i="89"/>
  <c r="Q287" i="88"/>
  <c r="X68" i="89"/>
  <c r="Q204" i="88"/>
  <c r="BC3" i="101"/>
  <c r="BB3" i="101" s="1"/>
  <c r="X51" i="89"/>
  <c r="X52" i="89" s="1"/>
  <c r="Q8" i="88"/>
  <c r="Q57" i="88"/>
  <c r="Q259" i="88"/>
  <c r="R9" i="103"/>
  <c r="K53" i="89" s="1"/>
  <c r="K54" i="89" s="1"/>
  <c r="Y58" i="89"/>
  <c r="R169" i="88"/>
  <c r="R250" i="88"/>
  <c r="S154" i="103"/>
  <c r="S153" i="103" s="1"/>
  <c r="L58" i="89" s="1"/>
  <c r="S214" i="103"/>
  <c r="X29" i="89"/>
  <c r="R138" i="88"/>
  <c r="Q131" i="88"/>
  <c r="S213" i="103"/>
  <c r="R96" i="103"/>
  <c r="K12" i="89" s="1"/>
  <c r="R138" i="103"/>
  <c r="Q131" i="103"/>
  <c r="J30" i="89" s="1"/>
  <c r="J28" i="89" s="1"/>
  <c r="BC4" i="101"/>
  <c r="X53" i="89"/>
  <c r="X54" i="89" s="1"/>
  <c r="Q10" i="88"/>
  <c r="Q169" i="103"/>
  <c r="J62" i="89" s="1"/>
  <c r="K17" i="89" l="1"/>
  <c r="Q134" i="103"/>
  <c r="Q132" i="103"/>
  <c r="Q18" i="103"/>
  <c r="J36" i="89" s="1"/>
  <c r="Q272" i="103"/>
  <c r="Q58" i="88"/>
  <c r="Q253" i="88"/>
  <c r="Q260" i="88"/>
  <c r="R9" i="88"/>
  <c r="S154" i="88"/>
  <c r="S153" i="88" s="1"/>
  <c r="S214" i="88"/>
  <c r="Q15" i="103"/>
  <c r="Q202" i="103"/>
  <c r="J68" i="89" s="1"/>
  <c r="X17" i="89"/>
  <c r="R287" i="103"/>
  <c r="R15" i="88"/>
  <c r="Y62" i="89"/>
  <c r="R202" i="88"/>
  <c r="X30" i="89"/>
  <c r="X28" i="89" s="1"/>
  <c r="Q132" i="88"/>
  <c r="Q134" i="88"/>
  <c r="Q18" i="88"/>
  <c r="X36" i="89" s="1"/>
  <c r="Q272" i="88"/>
  <c r="X69" i="89"/>
  <c r="Q62" i="88"/>
  <c r="R203" i="88"/>
  <c r="Q205" i="88"/>
  <c r="S250" i="103"/>
  <c r="Y14" i="89"/>
  <c r="S213" i="88"/>
  <c r="S216" i="88" s="1"/>
  <c r="R96" i="88"/>
  <c r="S216" i="103"/>
  <c r="BB4" i="101"/>
  <c r="BB5" i="101" s="1"/>
  <c r="BC5" i="101"/>
  <c r="R10" i="103"/>
  <c r="Q58" i="103"/>
  <c r="Q253" i="103"/>
  <c r="Q260" i="103"/>
  <c r="X8" i="89" l="1"/>
  <c r="Q81" i="88"/>
  <c r="Q223" i="88"/>
  <c r="Q256" i="88"/>
  <c r="Q14" i="88"/>
  <c r="Q277" i="88"/>
  <c r="Q204" i="103"/>
  <c r="J69" i="89" s="1"/>
  <c r="S9" i="103"/>
  <c r="L53" i="89" s="1"/>
  <c r="L54" i="89" s="1"/>
  <c r="Z58" i="89"/>
  <c r="S250" i="88"/>
  <c r="S169" i="88"/>
  <c r="Y12" i="89"/>
  <c r="R287" i="88"/>
  <c r="Y68" i="89"/>
  <c r="R204" i="88"/>
  <c r="S86" i="88"/>
  <c r="S217" i="88"/>
  <c r="Q254" i="88"/>
  <c r="Q262" i="88" s="1"/>
  <c r="Q255" i="88"/>
  <c r="Q274" i="88"/>
  <c r="R10" i="88"/>
  <c r="Y53" i="89"/>
  <c r="Y54" i="89" s="1"/>
  <c r="Q254" i="103"/>
  <c r="Q262" i="103" s="1"/>
  <c r="Q274" i="103"/>
  <c r="Q261" i="103"/>
  <c r="S86" i="103"/>
  <c r="L14" i="89" s="1"/>
  <c r="S217" i="103"/>
  <c r="Q261" i="88"/>
  <c r="X33" i="89" l="1"/>
  <c r="X32" i="89" s="1"/>
  <c r="Q17" i="88"/>
  <c r="X34" i="89" s="1"/>
  <c r="Y17" i="89"/>
  <c r="Z62" i="89"/>
  <c r="S15" i="88"/>
  <c r="S202" i="88"/>
  <c r="S9" i="88"/>
  <c r="Q224" i="88"/>
  <c r="R226" i="88" s="1"/>
  <c r="Q237" i="88"/>
  <c r="S96" i="103"/>
  <c r="L12" i="89" s="1"/>
  <c r="Q62" i="103"/>
  <c r="J8" i="89" s="1"/>
  <c r="R203" i="103"/>
  <c r="Q205" i="103"/>
  <c r="Z14" i="89"/>
  <c r="S96" i="88"/>
  <c r="X7" i="89"/>
  <c r="Q97" i="88"/>
  <c r="Q290" i="88"/>
  <c r="Q291" i="88"/>
  <c r="Y69" i="89"/>
  <c r="R62" i="88"/>
  <c r="R205" i="88"/>
  <c r="S203" i="88"/>
  <c r="S10" i="103"/>
  <c r="L17" i="89" l="1"/>
  <c r="S10" i="88"/>
  <c r="Z53" i="89"/>
  <c r="Z54" i="89" s="1"/>
  <c r="Z68" i="89"/>
  <c r="S204" i="88"/>
  <c r="Q81" i="103"/>
  <c r="J7" i="89" s="1"/>
  <c r="Q256" i="103"/>
  <c r="Q223" i="103"/>
  <c r="Q14" i="103"/>
  <c r="J33" i="89" s="1"/>
  <c r="J32" i="89" s="1"/>
  <c r="Q277" i="103"/>
  <c r="Q255" i="103"/>
  <c r="Q11" i="88"/>
  <c r="Q288" i="88"/>
  <c r="Q19" i="88"/>
  <c r="X37" i="89" s="1"/>
  <c r="Q275" i="88"/>
  <c r="Q136" i="88"/>
  <c r="X11" i="89"/>
  <c r="X18" i="89"/>
  <c r="Z12" i="89"/>
  <c r="S287" i="88"/>
  <c r="Q249" i="88"/>
  <c r="Q238" i="88"/>
  <c r="S287" i="103"/>
  <c r="R36" i="88"/>
  <c r="R235" i="88"/>
  <c r="R270" i="88" s="1"/>
  <c r="Y8" i="89"/>
  <c r="R81" i="88"/>
  <c r="R223" i="88"/>
  <c r="R256" i="88"/>
  <c r="R14" i="88"/>
  <c r="J11" i="89" l="1"/>
  <c r="J18" i="89"/>
  <c r="R224" i="88"/>
  <c r="S226" i="88" s="1"/>
  <c r="R237" i="88"/>
  <c r="Q224" i="103"/>
  <c r="R226" i="103" s="1"/>
  <c r="Q237" i="103"/>
  <c r="R17" i="88"/>
  <c r="Y34" i="89" s="1"/>
  <c r="Y33" i="89"/>
  <c r="Y32" i="89" s="1"/>
  <c r="Q271" i="88"/>
  <c r="Q245" i="88"/>
  <c r="Q97" i="103"/>
  <c r="Q291" i="103"/>
  <c r="Q290" i="103"/>
  <c r="Y7" i="89"/>
  <c r="R97" i="88"/>
  <c r="R290" i="88"/>
  <c r="R291" i="88"/>
  <c r="Z69" i="89"/>
  <c r="S62" i="88"/>
  <c r="S205" i="88"/>
  <c r="Z17" i="89"/>
  <c r="R35" i="88"/>
  <c r="R44" i="88" s="1"/>
  <c r="R163" i="88"/>
  <c r="Y60" i="89" s="1"/>
  <c r="Q17" i="103"/>
  <c r="J34" i="89" s="1"/>
  <c r="Q11" i="103" l="1"/>
  <c r="Q288" i="103"/>
  <c r="Q19" i="103"/>
  <c r="J37" i="89" s="1"/>
  <c r="Q275" i="103"/>
  <c r="Q136" i="103"/>
  <c r="Y48" i="89"/>
  <c r="Y49" i="89"/>
  <c r="Y38" i="88"/>
  <c r="Y39" i="88" s="1"/>
  <c r="R45" i="88"/>
  <c r="R46" i="88"/>
  <c r="R48" i="88"/>
  <c r="Q249" i="103"/>
  <c r="Q238" i="103"/>
  <c r="Z8" i="89"/>
  <c r="S81" i="88"/>
  <c r="S256" i="88"/>
  <c r="S223" i="88"/>
  <c r="S14" i="88"/>
  <c r="Q265" i="88"/>
  <c r="Q267" i="88"/>
  <c r="R249" i="88"/>
  <c r="R11" i="88"/>
  <c r="R288" i="88"/>
  <c r="R19" i="88"/>
  <c r="Y37" i="89" s="1"/>
  <c r="Y11" i="89"/>
  <c r="Y18" i="89"/>
  <c r="R36" i="103"/>
  <c r="R235" i="103"/>
  <c r="R270" i="103" s="1"/>
  <c r="S36" i="88"/>
  <c r="S235" i="88"/>
  <c r="S270" i="88" s="1"/>
  <c r="R35" i="103" l="1"/>
  <c r="R44" i="103" s="1"/>
  <c r="R163" i="103"/>
  <c r="K60" i="89" s="1"/>
  <c r="R140" i="88"/>
  <c r="R49" i="88"/>
  <c r="R50" i="88"/>
  <c r="R52" i="88" s="1"/>
  <c r="R275" i="88"/>
  <c r="R145" i="88"/>
  <c r="R147" i="88" s="1"/>
  <c r="R128" i="88" s="1"/>
  <c r="R142" i="88"/>
  <c r="Z7" i="89"/>
  <c r="S97" i="88"/>
  <c r="S290" i="88"/>
  <c r="S291" i="88"/>
  <c r="Z33" i="89"/>
  <c r="Z32" i="89" s="1"/>
  <c r="S17" i="88"/>
  <c r="Z34" i="89" s="1"/>
  <c r="Y50" i="89"/>
  <c r="R47" i="88"/>
  <c r="R167" i="88"/>
  <c r="Y61" i="89" s="1"/>
  <c r="S163" i="88"/>
  <c r="Z60" i="89" s="1"/>
  <c r="S35" i="88"/>
  <c r="S44" i="88" s="1"/>
  <c r="R245" i="88"/>
  <c r="Q271" i="103"/>
  <c r="Q245" i="103"/>
  <c r="S224" i="88"/>
  <c r="S237" i="88"/>
  <c r="K49" i="89" l="1"/>
  <c r="K48" i="89"/>
  <c r="R8" i="88"/>
  <c r="Y51" i="89"/>
  <c r="Y52" i="89" s="1"/>
  <c r="R57" i="88"/>
  <c r="R259" i="88"/>
  <c r="Z11" i="89"/>
  <c r="Z18" i="89"/>
  <c r="R265" i="88"/>
  <c r="R267" i="88"/>
  <c r="Z48" i="89"/>
  <c r="Z49" i="89"/>
  <c r="S45" i="88"/>
  <c r="S46" i="88"/>
  <c r="S48" i="88"/>
  <c r="Z38" i="88"/>
  <c r="Z39" i="88" s="1"/>
  <c r="S11" i="88"/>
  <c r="S288" i="88"/>
  <c r="S19" i="88"/>
  <c r="Z37" i="89" s="1"/>
  <c r="S249" i="88"/>
  <c r="Q265" i="103"/>
  <c r="Q267" i="103"/>
  <c r="Y29" i="89"/>
  <c r="S138" i="88"/>
  <c r="R131" i="88"/>
  <c r="R46" i="103"/>
  <c r="R45" i="103"/>
  <c r="R48" i="103" l="1"/>
  <c r="K51" i="89" s="1"/>
  <c r="K52" i="89" s="1"/>
  <c r="K50" i="89"/>
  <c r="S49" i="88"/>
  <c r="S50" i="88"/>
  <c r="S140" i="88"/>
  <c r="S52" i="88"/>
  <c r="S145" i="88"/>
  <c r="S147" i="88" s="1"/>
  <c r="S128" i="88" s="1"/>
  <c r="S275" i="88"/>
  <c r="S142" i="88"/>
  <c r="Z50" i="89"/>
  <c r="S47" i="88"/>
  <c r="S167" i="88"/>
  <c r="Z61" i="89" s="1"/>
  <c r="R58" i="88"/>
  <c r="R260" i="88"/>
  <c r="R261" i="88" s="1"/>
  <c r="R253" i="88"/>
  <c r="R52" i="103"/>
  <c r="R49" i="103"/>
  <c r="R50" i="103"/>
  <c r="R145" i="103"/>
  <c r="R147" i="103" s="1"/>
  <c r="R128" i="103" s="1"/>
  <c r="K29" i="89" s="1"/>
  <c r="R142" i="103"/>
  <c r="R140" i="103"/>
  <c r="S245" i="88"/>
  <c r="R47" i="103"/>
  <c r="R167" i="103"/>
  <c r="K61" i="89" s="1"/>
  <c r="Y30" i="89"/>
  <c r="Y28" i="89" s="1"/>
  <c r="R132" i="88"/>
  <c r="R134" i="88"/>
  <c r="R136" i="88" s="1"/>
  <c r="R272" i="88"/>
  <c r="R18" i="88"/>
  <c r="Y36" i="89" s="1"/>
  <c r="R238" i="88"/>
  <c r="R271" i="88"/>
  <c r="R277" i="88"/>
  <c r="Z29" i="89" l="1"/>
  <c r="S131" i="88"/>
  <c r="R254" i="88"/>
  <c r="R262" i="88" s="1"/>
  <c r="R255" i="88"/>
  <c r="R274" i="88"/>
  <c r="R8" i="103"/>
  <c r="R57" i="103"/>
  <c r="R259" i="103"/>
  <c r="S138" i="103"/>
  <c r="R131" i="103"/>
  <c r="K30" i="89" s="1"/>
  <c r="K28" i="89" s="1"/>
  <c r="R169" i="103"/>
  <c r="K62" i="89" s="1"/>
  <c r="S8" i="88"/>
  <c r="Z51" i="89"/>
  <c r="Z52" i="89" s="1"/>
  <c r="S57" i="88"/>
  <c r="S259" i="88"/>
  <c r="S267" i="88"/>
  <c r="S265" i="88"/>
  <c r="R58" i="103" l="1"/>
  <c r="R253" i="103"/>
  <c r="R260" i="103"/>
  <c r="R261" i="103" s="1"/>
  <c r="R134" i="103"/>
  <c r="R132" i="103"/>
  <c r="R18" i="103"/>
  <c r="K36" i="89" s="1"/>
  <c r="R272" i="103"/>
  <c r="R15" i="103"/>
  <c r="R202" i="103"/>
  <c r="K68" i="89" s="1"/>
  <c r="Z30" i="89"/>
  <c r="Z28" i="89" s="1"/>
  <c r="S132" i="88"/>
  <c r="S134" i="88"/>
  <c r="S136" i="88" s="1"/>
  <c r="S18" i="88"/>
  <c r="Z36" i="89" s="1"/>
  <c r="S272" i="88"/>
  <c r="S238" i="88"/>
  <c r="S271" i="88"/>
  <c r="S277" i="88"/>
  <c r="S58" i="88"/>
  <c r="S260" i="88"/>
  <c r="S261" i="88" s="1"/>
  <c r="S253" i="88"/>
  <c r="R254" i="103" l="1"/>
  <c r="R262" i="103" s="1"/>
  <c r="R274" i="103"/>
  <c r="S254" i="88"/>
  <c r="S262" i="88" s="1"/>
  <c r="S255" i="88"/>
  <c r="S274" i="88"/>
  <c r="R204" i="103"/>
  <c r="K69" i="89" s="1"/>
  <c r="R62" i="103" l="1"/>
  <c r="K8" i="89" s="1"/>
  <c r="R205" i="103"/>
  <c r="S203" i="103"/>
  <c r="R81" i="103" l="1"/>
  <c r="K7" i="89" s="1"/>
  <c r="R223" i="103"/>
  <c r="R256" i="103"/>
  <c r="R14" i="103"/>
  <c r="K33" i="89" s="1"/>
  <c r="K32" i="89" s="1"/>
  <c r="R277" i="103"/>
  <c r="R255" i="103"/>
  <c r="K11" i="89" l="1"/>
  <c r="K18" i="89"/>
  <c r="R224" i="103"/>
  <c r="S226" i="103" s="1"/>
  <c r="R237" i="103"/>
  <c r="R17" i="103"/>
  <c r="K34" i="89" s="1"/>
  <c r="R97" i="103"/>
  <c r="R290" i="103"/>
  <c r="R291" i="103"/>
  <c r="R11" i="103" l="1"/>
  <c r="R288" i="103"/>
  <c r="R19" i="103"/>
  <c r="K37" i="89" s="1"/>
  <c r="R275" i="103"/>
  <c r="R136" i="103"/>
  <c r="R249" i="103"/>
  <c r="R238" i="103"/>
  <c r="S36" i="103"/>
  <c r="S235" i="103"/>
  <c r="S270" i="103" s="1"/>
  <c r="S35" i="103" l="1"/>
  <c r="S44" i="103" s="1"/>
  <c r="S163" i="103"/>
  <c r="L60" i="89" s="1"/>
  <c r="R271" i="103"/>
  <c r="R245" i="103"/>
  <c r="L49" i="89" l="1"/>
  <c r="L48" i="89"/>
  <c r="R265" i="103"/>
  <c r="R267" i="103"/>
  <c r="S46" i="103"/>
  <c r="L50" i="89" s="1"/>
  <c r="S45" i="103"/>
  <c r="S47" i="103" l="1"/>
  <c r="S167" i="103"/>
  <c r="L61" i="89" s="1"/>
  <c r="S48" i="103"/>
  <c r="L51" i="89" s="1"/>
  <c r="L52" i="89" s="1"/>
  <c r="S49" i="103" l="1"/>
  <c r="S50" i="103"/>
  <c r="S52" i="103" s="1"/>
  <c r="S145" i="103"/>
  <c r="S147" i="103" s="1"/>
  <c r="S128" i="103" s="1"/>
  <c r="L29" i="89" s="1"/>
  <c r="S142" i="103"/>
  <c r="S140" i="103"/>
  <c r="S169" i="103"/>
  <c r="L62" i="89" s="1"/>
  <c r="S57" i="103" l="1"/>
  <c r="S8" i="103"/>
  <c r="S259" i="103"/>
  <c r="S131" i="103"/>
  <c r="L30" i="89" s="1"/>
  <c r="L28" i="89" s="1"/>
  <c r="S15" i="103"/>
  <c r="S202" i="103"/>
  <c r="L68" i="89" s="1"/>
  <c r="S132" i="103" l="1"/>
  <c r="S134" i="103"/>
  <c r="S272" i="103"/>
  <c r="S18" i="103"/>
  <c r="L36" i="89" s="1"/>
  <c r="S204" i="103"/>
  <c r="L69" i="89" s="1"/>
  <c r="S58" i="103"/>
  <c r="S253" i="103"/>
  <c r="S260" i="103"/>
  <c r="S261" i="103" s="1"/>
  <c r="S62" i="103" l="1"/>
  <c r="L8" i="89" s="1"/>
  <c r="S205" i="103"/>
  <c r="S254" i="103"/>
  <c r="S262" i="103" s="1"/>
  <c r="S255" i="103"/>
  <c r="S274" i="103"/>
  <c r="S81" i="103" l="1"/>
  <c r="L7" i="89" s="1"/>
  <c r="S223" i="103"/>
  <c r="S256" i="103"/>
  <c r="S14" i="103"/>
  <c r="L33" i="89" s="1"/>
  <c r="L32" i="89" s="1"/>
  <c r="S277" i="103"/>
  <c r="L11" i="89" l="1"/>
  <c r="L18" i="89"/>
  <c r="S17" i="103"/>
  <c r="L34" i="89" s="1"/>
  <c r="S224" i="103"/>
  <c r="S237" i="103"/>
  <c r="S97" i="103"/>
  <c r="S290" i="103"/>
  <c r="S291" i="103"/>
  <c r="S11" i="103" l="1"/>
  <c r="S288" i="103"/>
  <c r="S19" i="103"/>
  <c r="L37" i="89" s="1"/>
  <c r="S275" i="103"/>
  <c r="S136" i="103"/>
  <c r="S249" i="103"/>
  <c r="S238" i="103"/>
  <c r="S271" i="103" l="1"/>
  <c r="S245" i="103"/>
  <c r="S267" i="103" l="1"/>
  <c r="S265" i="10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B4" authorId="0" shapeId="0" xr:uid="{090D8CFF-FDFF-4AB3-8606-D4BDA44BC9E3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9D5DD451-E623-433E-86CA-AB08DABFA1B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BA73CDDA-2E9F-4449-AF2F-3DE6D8F29333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21E337A6-1865-4143-9DC5-E7BAAD52597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AD1669A-4BAB-4416-AC83-118E7FACD877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757B40E9-9BCF-43BA-9FB3-003754FDFD7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EA3C7897-4320-4C42-8CC3-8D406DAD037C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93237292-DB2B-4A9C-8418-47F61F6FEFCE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KRW 10thou
Txt
Type
KRW/Shares
KRW/pt.
P
#
USD mn
%p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C4" authorId="0" shapeId="0" xr:uid="{F6E6F93B-7068-4ADD-8BCB-B18E597A2631}">
      <text>
        <r>
          <rPr>
            <sz val="9"/>
            <color indexed="81"/>
            <rFont val="돋움체"/>
            <family val="3"/>
            <charset val="129"/>
          </rPr>
          <t>1M : 1M Consensus
3M : 3M Consensus
6M : 6M Consensus</t>
        </r>
      </text>
    </comment>
    <comment ref="D4" authorId="0" shapeId="0" xr:uid="{D7E47FC3-6456-4706-BF71-E44D7F4A545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C5" authorId="0" shapeId="0" xr:uid="{1704B66D-1404-4342-B9FF-B5A03B776BC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B4" authorId="0" shapeId="0" xr:uid="{665C2D2D-4E78-4AD8-8C05-301365050D2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5DD28687-B94B-4B08-88C9-B51DC51311F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482C5A8-3A70-47E8-A954-AF1C13108D9F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D762D23B-2DE3-4D4B-92D7-BC1D898A64F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CD2C2DA7-0233-408A-AE8C-E69BBC3D31F5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637D21DB-E71A-4511-8B29-8FD369C73A18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D6" authorId="0" shapeId="0" xr:uid="{979627A6-4A4B-444B-AFC1-864875079B11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A3A82F3D-C00F-4889-9EC8-76713B7F2113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%p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ASUS</author>
  </authors>
  <commentList>
    <comment ref="B4" authorId="0" shapeId="0" xr:uid="{AD26BFCC-A29F-4661-8583-313C4EF083F4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C4" authorId="1" shapeId="0" xr:uid="{24A5312C-90D3-4568-B353-25EC5ABF66C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11" authorId="0" shapeId="0" xr:uid="{DDD7D977-7529-4A57-B83A-05E0AB9434CD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%p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ASUS</author>
  </authors>
  <commentList>
    <comment ref="C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1" shapeId="0" xr:uid="{D1FDD1E5-A04A-4354-9B29-6A9EE32E293A}">
      <text>
        <r>
          <rPr>
            <sz val="9"/>
            <color indexed="81"/>
            <rFont val="돋움체"/>
            <family val="3"/>
            <charset val="129"/>
          </rPr>
          <t xml:space="preserve"> ※ Financial Report
 [_O] - As Reported Financial
  ex) ARF_O : All Report, Detailed, Original
 ARS  - All Reports,  Selected
 ARM  - All Reports,  Summarized
 ARF  - All Reports,  Detailed
 BSS  - Balance Sheet, Selected
 BSM  - Balance Sheet, Summarized
 BSF  - Balance Sheet, Detailed
 ISS  - Income Statement, Selected
 ISM  - Income Statement, Summarized
 ISF  - Income Statement, Detailed
 CFS  - Cash Flow, Selected
 CFM  - Cash Flow, Summarized
 CFF  - Cash Flow, Detailed
 CES  - Changes in Equity, Selected
 CEM  - Changes in Equity, Summarized
 CEF  - Changes in Equity, Detailed
 FCF1 - Free Cash Flow1
 FCF2 - Free Cash Flow2
  ※ Restated Financial Statements
 0  - NO
 1  - Income Statement
 2  - Balance Sheet
 3  - Cash Flow
 4  - Changes in Equity
 5  - Balance Sheet + Income Statement
 6  - Balance Sheet + Cash Flow
 7  - Balance Sheet + Changes in Equity
 8  - Income Statement + Cash Flow
 9  - Income Statement + Changes in Equity
 10  - Balance Sheet + Income Statement + Cash Flow
 11  - ALL</t>
        </r>
      </text>
    </comment>
    <comment ref="C5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%p</t>
        </r>
      </text>
    </comment>
    <comment ref="B6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>A   - Annual
QQA - Quarterly(Quarter to Date) + Annual
QQMA - Quarterly (QTD.Reported Mod.) + Annual
QY  - Quarterly(Year to Date)
QQ  - Quarterly(Quarter to Date)
QQR - Quarterly(Quarter to Date, Reported)
QQM - Quarterly (QTD.Reported Modified)</t>
        </r>
      </text>
    </comment>
    <comment ref="C6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C7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G - GAAP
I - IFRS
M - MAIN</t>
        </r>
      </text>
    </comment>
    <comment ref="B8" authorId="0" shapeId="0" xr:uid="{00000000-0006-0000-0600-000007000000}">
      <text>
        <r>
          <rPr>
            <sz val="9"/>
            <color indexed="81"/>
            <rFont val="Tahoma"/>
            <family val="2"/>
          </rPr>
          <t>CPA     : 최근 결산연도
CPQ     : 최근 발표 분기실적</t>
        </r>
      </text>
    </comment>
    <comment ref="C8" authorId="0" shapeId="0" xr:uid="{00000000-0006-0000-0600-000008000000}">
      <text>
        <r>
          <rPr>
            <sz val="9"/>
            <color indexed="81"/>
            <rFont val="돋움체"/>
            <family val="3"/>
            <charset val="129"/>
          </rPr>
          <t>P - Parents
C - Consolidated</t>
        </r>
      </text>
    </comment>
    <comment ref="D10" authorId="1" shapeId="0" xr:uid="{C0F9E055-D1B6-4A49-9129-B8CE8091A5C8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E10" authorId="1" shapeId="0" xr:uid="{24166AC4-9967-44F9-8807-1D4911384DDB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F10" authorId="1" shapeId="0" xr:uid="{A085117C-9594-4C93-966A-E014C4F9BD22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G10" authorId="1" shapeId="0" xr:uid="{D3D4B57F-9869-40FB-B5E1-DEF4D2B5AE11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H10" authorId="1" shapeId="0" xr:uid="{C207384F-66D3-48CD-9F50-2E4A1B62AA7E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I10" authorId="1" shapeId="0" xr:uid="{FD0DE01F-BA66-4D87-826E-0D4AD9FBE895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J10" authorId="1" shapeId="0" xr:uid="{5AB7005E-A3A5-4216-A930-E43C6551FA5D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K10" authorId="1" shapeId="0" xr:uid="{0F6D6CE2-70B6-46A3-BFA2-E127F9C26112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L10" authorId="1" shapeId="0" xr:uid="{BAD09B62-BDAE-44EE-8F3E-B1FA92A36EA7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M10" authorId="1" shapeId="0" xr:uid="{6F426489-15D7-4C96-AC0C-2E68FBDDA6CA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N10" authorId="1" shapeId="0" xr:uid="{C0DEBF17-BA62-40EB-BDCB-7DDA1E15D875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O10" authorId="1" shapeId="0" xr:uid="{D2833B2B-FEA0-48A0-B7C5-3D76A6B1D015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P10" authorId="1" shapeId="0" xr:uid="{8529FB22-BCE4-479D-B619-3785EF233FAF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Q10" authorId="1" shapeId="0" xr:uid="{DC839B05-9774-4CCD-93A0-AD4EBCBBF5D9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R10" authorId="1" shapeId="0" xr:uid="{508DFB24-107C-4732-AE3C-C90857877715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S10" authorId="1" shapeId="0" xr:uid="{54B4C569-F150-4D37-AD05-FF495BAF22CA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T10" authorId="1" shapeId="0" xr:uid="{229470EE-1285-4C85-93D1-CE658C3219D6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U10" authorId="1" shapeId="0" xr:uid="{227F83B6-B727-4418-B8BA-21AC8BA94780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V10" authorId="1" shapeId="0" xr:uid="{2C68EF2C-32B3-4CBD-9C58-138BA82D1A16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W10" authorId="1" shapeId="0" xr:uid="{0B4C9891-64F3-4FE3-AC9F-0B09BCBBF48B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X10" authorId="1" shapeId="0" xr:uid="{B7C1F9EC-08E8-45DD-BBF6-2E9EFEB4E4CA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Y10" authorId="1" shapeId="0" xr:uid="{7D9D8B00-7642-4C48-B8ED-70C1897C41C6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Z10" authorId="1" shapeId="0" xr:uid="{04E5639D-7636-4676-867F-952DF44C9B06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AA10" authorId="1" shapeId="0" xr:uid="{8F966EB2-CD2A-41B5-A464-E6EF677FD1FD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AB10" authorId="1" shapeId="0" xr:uid="{252AE7BF-E20A-4D1B-B8CD-7DBCAB4205D1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ASUS</author>
  </authors>
  <commentList>
    <comment ref="C4" authorId="0" shapeId="0" xr:uid="{00000000-0006-0000-07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1" shapeId="0" xr:uid="{D15D5775-3862-4625-B0B6-2C41F0F333C0}">
      <text>
        <r>
          <rPr>
            <sz val="9"/>
            <color indexed="81"/>
            <rFont val="돋움체"/>
            <family val="3"/>
            <charset val="129"/>
          </rPr>
          <t xml:space="preserve"> ※ Financial Report
 [_O] - As Reported Financial
  ex) ARF_O : All Report, Detailed, Original
 ARS  - All Reports,  Selected
 ARM  - All Reports,  Summarized
 ARF  - All Reports,  Detailed
 BSS  - Balance Sheet, Selected
 BSM  - Balance Sheet, Summarized
 BSF  - Balance Sheet, Detailed
 ISS  - Income Statement, Selected
 ISM  - Income Statement, Summarized
 ISF  - Income Statement, Detailed
 CFS  - Cash Flow, Selected
 CFM  - Cash Flow, Summarized
 CFF  - Cash Flow, Detailed
 CES  - Changes in Equity, Selected
 CEM  - Changes in Equity, Summarized
 CEF  - Changes in Equity, Detailed
 FCF1 - Free Cash Flow1
 FCF2 - Free Cash Flow2
  ※ Restated Financial Statements
 0  - NO
 1  - Income Statement
 2  - Balance Sheet
 3  - Cash Flow
 4  - Changes in Equity
 5  - Balance Sheet + Income Statement
 6  - Balance Sheet + Cash Flow
 7  - Balance Sheet + Changes in Equity
 8  - Income Statement + Cash Flow
 9  - Income Statement + Changes in Equity
 10  - Balance Sheet + Income Statement + Cash Flow
 11  - ALL</t>
        </r>
      </text>
    </comment>
    <comment ref="C5" authorId="0" shapeId="0" xr:uid="{00000000-0006-0000-0700-000003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%p</t>
        </r>
      </text>
    </comment>
    <comment ref="B6" authorId="0" shapeId="0" xr:uid="{00000000-0006-0000-0700-000004000000}">
      <text>
        <r>
          <rPr>
            <sz val="9"/>
            <color indexed="81"/>
            <rFont val="돋움체"/>
            <family val="3"/>
            <charset val="129"/>
          </rPr>
          <t>A   - Annual
QQA - Quarterly(Quarter to Date) + Annual
QQMA - Quarterly (QTD.Reported Mod.) + Annual
QY  - Quarterly(Year to Date)
QQ  - Quarterly(Quarter to Date)
QQR - Quarterly(Quarter to Date, Reported)
QQM - Quarterly (QTD.Reported Modified)</t>
        </r>
      </text>
    </comment>
    <comment ref="C6" authorId="0" shapeId="0" xr:uid="{00000000-0006-0000-0700-000005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C7" authorId="0" shapeId="0" xr:uid="{00000000-0006-0000-0700-000006000000}">
      <text>
        <r>
          <rPr>
            <sz val="9"/>
            <color indexed="81"/>
            <rFont val="돋움체"/>
            <family val="3"/>
            <charset val="129"/>
          </rPr>
          <t>G - GAAP
I - IFRS
M - MAIN</t>
        </r>
      </text>
    </comment>
    <comment ref="B8" authorId="0" shapeId="0" xr:uid="{00000000-0006-0000-0700-000007000000}">
      <text>
        <r>
          <rPr>
            <sz val="9"/>
            <color indexed="81"/>
            <rFont val="Tahoma"/>
            <family val="2"/>
          </rPr>
          <t>CPA     : 최근 결산연도
CPQ     : 최근 발표 분기실적</t>
        </r>
      </text>
    </comment>
    <comment ref="C8" authorId="0" shapeId="0" xr:uid="{00000000-0006-0000-0700-000008000000}">
      <text>
        <r>
          <rPr>
            <sz val="9"/>
            <color indexed="81"/>
            <rFont val="돋움체"/>
            <family val="3"/>
            <charset val="129"/>
          </rPr>
          <t>P - Parents
C - Consolidated</t>
        </r>
      </text>
    </comment>
    <comment ref="D10" authorId="1" shapeId="0" xr:uid="{A632D61E-71BE-4980-BCD5-00E16E930BAA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E10" authorId="1" shapeId="0" xr:uid="{8A3FE297-C157-414C-A26E-61EE62BEBB8A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F10" authorId="1" shapeId="0" xr:uid="{E3F3514A-4912-44EA-802B-08843B6EEF3E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G10" authorId="1" shapeId="0" xr:uid="{D1DAE5F9-899C-4B5E-9DBB-FC1CF8FD2204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H10" authorId="1" shapeId="0" xr:uid="{9C69955D-E6AD-4A2E-B10A-4D7F002F114B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I10" authorId="1" shapeId="0" xr:uid="{7D3C6CDD-88A4-49EA-BC8B-F23923E64FBC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J10" authorId="1" shapeId="0" xr:uid="{E393FF4E-ADAC-4601-82B3-EA6B128AF341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K10" authorId="1" shapeId="0" xr:uid="{E616EC52-AD49-4CCA-BD0F-95EE94B36449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L10" authorId="1" shapeId="0" xr:uid="{7019D621-9E28-4BBB-818A-3B2F69FDB5DF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M10" authorId="1" shapeId="0" xr:uid="{24A5DD30-14BA-49A5-9624-71214DD465C8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N10" authorId="1" shapeId="0" xr:uid="{499A378D-D265-4ADC-8D66-97DC5CEE1F65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O10" authorId="1" shapeId="0" xr:uid="{949297EE-FEC6-45C2-9FE8-630928DA0019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P10" authorId="1" shapeId="0" xr:uid="{3D82E732-39EE-4DA8-9837-14ACE3059A86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Q10" authorId="1" shapeId="0" xr:uid="{748DC33E-679F-4012-84AD-E469E4A6AB38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R10" authorId="1" shapeId="0" xr:uid="{3C2BCDF0-0A9B-4837-A53A-636CB9DBD599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S10" authorId="1" shapeId="0" xr:uid="{6E1E52AE-D472-4D49-AAD1-BB4CC4F933E7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T10" authorId="1" shapeId="0" xr:uid="{F9B49CB1-22C0-48EA-AEF0-3DBE0635E396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U10" authorId="1" shapeId="0" xr:uid="{8A056F16-F317-4896-BD80-EC1842A40E1A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V10" authorId="1" shapeId="0" xr:uid="{2B145399-DFA4-49E1-B5C9-534CECCD120B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W10" authorId="1" shapeId="0" xr:uid="{F9E1CD40-C585-4DE1-88FD-2C8BE02C5745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X10" authorId="1" shapeId="0" xr:uid="{57E94048-64AC-44BE-9570-85D3B208C323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Y10" authorId="1" shapeId="0" xr:uid="{9B311E03-CB46-4C1D-87C6-5497F6DBCDAB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Z10" authorId="1" shapeId="0" xr:uid="{233089BD-FEDA-44F9-A18D-91F62AC8F2B4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A10" authorId="1" shapeId="0" xr:uid="{47B79117-5D08-4BDB-8AE7-7DDD52F69719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B10" authorId="1" shapeId="0" xr:uid="{78915CDE-B18B-4AC7-81C7-ED9CA5A05989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ASUS</author>
  </authors>
  <commentList>
    <comment ref="C4" authorId="0" shapeId="0" xr:uid="{00000000-0006-0000-08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1" shapeId="0" xr:uid="{E6140781-D184-41CD-91E9-374A745BE1BF}">
      <text>
        <r>
          <rPr>
            <sz val="9"/>
            <color indexed="81"/>
            <rFont val="돋움체"/>
            <family val="3"/>
            <charset val="129"/>
          </rPr>
          <t xml:space="preserve"> ※ Financial Report
 [_O] - As Reported Financial
  ex) ARF_O : All Report, Detailed, Original
 ARS  - All Reports,  Selected
 ARM  - All Reports,  Summarized
 ARF  - All Reports,  Detailed
 BSS  - Balance Sheet, Selected
 BSM  - Balance Sheet, Summarized
 BSF  - Balance Sheet, Detailed
 ISS  - Income Statement, Selected
 ISM  - Income Statement, Summarized
 ISF  - Income Statement, Detailed
 CFS  - Cash Flow, Selected
 CFM  - Cash Flow, Summarized
 CFF  - Cash Flow, Detailed
 CES  - Changes in Equity, Selected
 CEM  - Changes in Equity, Summarized
 CEF  - Changes in Equity, Detailed
 FCF1 - Free Cash Flow1
 FCF2 - Free Cash Flow2
  ※ Restated Financial Statements
 0  - NO
 1  - Income Statement
 2  - Balance Sheet
 3  - Cash Flow
 4  - Changes in Equity
 5  - Balance Sheet + Income Statement
 6  - Balance Sheet + Cash Flow
 7  - Balance Sheet + Changes in Equity
 8  - Income Statement + Cash Flow
 9  - Income Statement + Changes in Equity
 10  - Balance Sheet + Income Statement + Cash Flow
 11  - ALL</t>
        </r>
      </text>
    </comment>
    <comment ref="C5" authorId="0" shapeId="0" xr:uid="{00000000-0006-0000-0800-000003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%p</t>
        </r>
      </text>
    </comment>
    <comment ref="B6" authorId="0" shapeId="0" xr:uid="{00000000-0006-0000-0800-000004000000}">
      <text>
        <r>
          <rPr>
            <sz val="9"/>
            <color indexed="81"/>
            <rFont val="돋움체"/>
            <family val="3"/>
            <charset val="129"/>
          </rPr>
          <t>A   - Annual
QQA - Quarterly(Quarter to Date) + Annual
QQMA - Quarterly (QTD.Reported Mod.) + Annual
QY  - Quarterly(Year to Date)
QQ  - Quarterly(Quarter to Date)
QQR - Quarterly(Quarter to Date, Reported)
QQM - Quarterly (QTD.Reported Modified)</t>
        </r>
      </text>
    </comment>
    <comment ref="C6" authorId="0" shapeId="0" xr:uid="{00000000-0006-0000-0800-000005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C7" authorId="0" shapeId="0" xr:uid="{00000000-0006-0000-0800-000006000000}">
      <text>
        <r>
          <rPr>
            <sz val="9"/>
            <color indexed="81"/>
            <rFont val="돋움체"/>
            <family val="3"/>
            <charset val="129"/>
          </rPr>
          <t>G - GAAP
I - IFRS
M - MAIN</t>
        </r>
      </text>
    </comment>
    <comment ref="B8" authorId="0" shapeId="0" xr:uid="{00000000-0006-0000-0800-000007000000}">
      <text>
        <r>
          <rPr>
            <sz val="9"/>
            <color indexed="81"/>
            <rFont val="Tahoma"/>
            <family val="2"/>
          </rPr>
          <t>CPA     : 최근 결산연도
CPQ     : 최근 발표 분기실적</t>
        </r>
      </text>
    </comment>
    <comment ref="C8" authorId="0" shapeId="0" xr:uid="{00000000-0006-0000-0800-000008000000}">
      <text>
        <r>
          <rPr>
            <sz val="9"/>
            <color indexed="81"/>
            <rFont val="돋움체"/>
            <family val="3"/>
            <charset val="129"/>
          </rPr>
          <t>P - Parents
C - Consolidated</t>
        </r>
      </text>
    </comment>
    <comment ref="D10" authorId="1" shapeId="0" xr:uid="{1F205591-D50F-4777-9AB6-66BB7FBE5BCC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E10" authorId="1" shapeId="0" xr:uid="{F02FECC1-5AB2-4CCF-BC6E-188F4E928199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F10" authorId="1" shapeId="0" xr:uid="{73A79E39-700C-4808-82CA-BAD2069C7AF8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G10" authorId="1" shapeId="0" xr:uid="{7E7B4F02-AB27-4CF6-B091-48E9D31C60AB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H10" authorId="1" shapeId="0" xr:uid="{4983215C-6E8E-4290-9BB2-057EE74244CB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I10" authorId="1" shapeId="0" xr:uid="{A94B5DC7-59B9-4A4F-8460-7BBE5FDAB486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J10" authorId="1" shapeId="0" xr:uid="{6B15E1D3-C05E-4635-9F53-46D25CC73811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K10" authorId="1" shapeId="0" xr:uid="{17CEE93D-F2B8-46AD-BE7E-D355B69E5243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L10" authorId="1" shapeId="0" xr:uid="{E19BEC74-5787-40B0-A60B-D7F1F912E554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M10" authorId="1" shapeId="0" xr:uid="{BFEE602B-459D-419B-A1D8-78F86A938BB7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N10" authorId="1" shapeId="0" xr:uid="{1F5D85CE-343B-4EB6-9BAF-733C5EFE6861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O10" authorId="1" shapeId="0" xr:uid="{B5B56447-2BA0-4534-9117-BEE5E8292924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P10" authorId="1" shapeId="0" xr:uid="{234AEC62-5991-4FE0-9E3D-9D633F4C8F9D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Q10" authorId="1" shapeId="0" xr:uid="{E09C5192-8BFA-4A4A-987D-215AB02EDFE8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R10" authorId="1" shapeId="0" xr:uid="{6B5E3BD9-E3A0-4FA3-BCC5-BF3731E9AD51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S10" authorId="1" shapeId="0" xr:uid="{0189034A-3164-4B56-BD10-3285629B2DBF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T10" authorId="1" shapeId="0" xr:uid="{DBB2F32C-816F-495B-9B5C-C8AE40C556EA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U10" authorId="1" shapeId="0" xr:uid="{04F655B4-EF09-464D-BCA0-1074B76C160B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V10" authorId="1" shapeId="0" xr:uid="{84A68E5E-1F3C-489F-B3A9-D8CC14AD5A02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W10" authorId="1" shapeId="0" xr:uid="{A8B5B7FB-8B51-46ED-9C54-9793CAB56479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X10" authorId="1" shapeId="0" xr:uid="{48782759-375D-4FE4-9063-A4FCBDA88549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Y10" authorId="1" shapeId="0" xr:uid="{F73F8C15-BB75-4049-BC72-E234DE7DFC1B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Z10" authorId="1" shapeId="0" xr:uid="{73D0B93F-9803-41B2-9152-F691388650B5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A10" authorId="1" shapeId="0" xr:uid="{5C2D7A4C-E9C8-4F1E-AF6E-56D43A43A497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AB10" authorId="1" shapeId="0" xr:uid="{5F2BE02A-3D4F-4710-90E2-4A73037E2ED7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C10" authorId="1" shapeId="0" xr:uid="{77D641E9-E9A9-443E-ADFE-8023F111F61F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D10" authorId="1" shapeId="0" xr:uid="{FD6E5F51-F7E5-4ECF-80A7-036CCAD17BD8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E10" authorId="1" shapeId="0" xr:uid="{688A3EC5-02F2-490D-BE30-5CED06DBBC20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AF10" authorId="1" shapeId="0" xr:uid="{44F830F4-1FBA-46AF-A022-A173FA1D813B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G10" authorId="1" shapeId="0" xr:uid="{739B166E-BEE0-4743-8040-1BA6976DF57A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H10" authorId="1" shapeId="0" xr:uid="{3F04EB11-2629-4577-8060-9764376E2FF0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I10" authorId="1" shapeId="0" xr:uid="{5634FDFD-CBB9-4D9A-A5FE-106A4C7EDC61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AJ10" authorId="1" shapeId="0" xr:uid="{44A021BE-7711-4494-AF38-EE6207F7E56D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K10" authorId="1" shapeId="0" xr:uid="{2D6C5D46-940D-48C5-ADC0-62CB7F2C0C8A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L10" authorId="1" shapeId="0" xr:uid="{C579058F-6813-4936-8B65-0F03F84141C6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M10" authorId="1" shapeId="0" xr:uid="{D0266115-5875-4F06-868A-A4FB88D4751F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AN10" authorId="1" shapeId="0" xr:uid="{8B588D59-B734-496F-9072-73BF51075C17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O10" authorId="1" shapeId="0" xr:uid="{C6225582-D005-4907-81B6-E9D94CCDC12D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P10" authorId="1" shapeId="0" xr:uid="{C23AF3D5-A8A0-488C-9D78-6B715D71BBC6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Q10" authorId="1" shapeId="0" xr:uid="{054534FB-E25C-4F2A-BCB1-DA39C750ADAB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AR10" authorId="1" shapeId="0" xr:uid="{B9DC9CEC-ACD3-426A-8671-B01B94C97DD5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S10" authorId="1" shapeId="0" xr:uid="{A2F8E249-C6C4-4725-905A-F96C479B8F40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T10" authorId="1" shapeId="0" xr:uid="{1877A9BE-3187-4D33-BC8E-38BEEC94373A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U10" authorId="1" shapeId="0" xr:uid="{6D00183E-ECD3-42F1-AFB3-1E386FEA1491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AV10" authorId="1" shapeId="0" xr:uid="{56969F0D-A3F6-49E6-ABB7-E98DBE264C87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W10" authorId="1" shapeId="0" xr:uid="{594F7E6F-38F6-4F56-AAAF-0C2ACF877D18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X10" authorId="1" shapeId="0" xr:uid="{791AF644-EA9F-4914-8D65-92B44ECCE27F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Y10" authorId="1" shapeId="0" xr:uid="{7BDE26D8-D9C0-42D1-A837-3B391867D40C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AZ10" authorId="1" shapeId="0" xr:uid="{A9F99D1E-8D81-4859-8238-37D50633C3C7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BA10" authorId="1" shapeId="0" xr:uid="{AD03BF7A-727C-4CB7-9BA1-4F2CEEE704D0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BB10" authorId="1" shapeId="0" xr:uid="{0EF96B55-D503-4350-B720-0EE356963E10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BC10" authorId="1" shapeId="0" xr:uid="{E3533439-C648-4FEF-B15F-E3949B4404DD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BD10" authorId="1" shapeId="0" xr:uid="{5AF99C98-B92B-40EE-B1CA-667966E7E7C1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BE10" authorId="1" shapeId="0" xr:uid="{7EB1B124-1E82-44E4-948B-39C435FE9A53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BF10" authorId="1" shapeId="0" xr:uid="{FF427875-108B-43EA-B919-57ECCDE76302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BG10" authorId="1" shapeId="0" xr:uid="{47D149B3-7B89-41FC-A07D-1C438F970006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BH10" authorId="1" shapeId="0" xr:uid="{02B60CF7-FDE6-4215-AD5F-AC330959967E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BI10" authorId="1" shapeId="0" xr:uid="{BBB96D5A-5CB3-4B98-B890-D9ED84618726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BJ10" authorId="1" shapeId="0" xr:uid="{DB09559A-2A70-417C-9A99-D95AFCAD4608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BK10" authorId="1" shapeId="0" xr:uid="{D5A2F75A-5176-4E4C-96D7-618F8455C4BC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BL10" authorId="1" shapeId="0" xr:uid="{68E036C6-703E-4824-9F00-6F7C6C0DE3BC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BM10" authorId="1" shapeId="0" xr:uid="{18B07A6C-AD57-4A1E-A654-4949021C2BCD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BN10" authorId="1" shapeId="0" xr:uid="{0AFC0E65-79F2-46D6-8BFF-6ED7D522F3F3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O10" authorId="1" shapeId="0" xr:uid="{E92ADC13-C31B-4717-B51E-4A2D9854F528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P10" authorId="1" shapeId="0" xr:uid="{770B878E-B261-436F-8BA8-FDF88923E204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Q10" authorId="1" shapeId="0" xr:uid="{E3808A90-82BB-48AC-A8F8-CCD3C7BD7BD5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ASUS</author>
  </authors>
  <commentList>
    <comment ref="C4" authorId="0" shapeId="0" xr:uid="{00000000-0006-0000-09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1" shapeId="0" xr:uid="{6916AFFD-576A-4311-A298-A5278FF6A2A9}">
      <text>
        <r>
          <rPr>
            <sz val="9"/>
            <color indexed="81"/>
            <rFont val="돋움체"/>
            <family val="3"/>
            <charset val="129"/>
          </rPr>
          <t xml:space="preserve"> ※ Financial Report
 [_O] - As Reported Financial
  ex) ARF_O : All Report, Detailed, Original
 ARS  - All Reports,  Selected
 ARM  - All Reports,  Summarized
 ARF  - All Reports,  Detailed
 BSS  - Balance Sheet, Selected
 BSM  - Balance Sheet, Summarized
 BSF  - Balance Sheet, Detailed
 ISS  - Income Statement, Selected
 ISM  - Income Statement, Summarized
 ISF  - Income Statement, Detailed
 CFS  - Cash Flow, Selected
 CFM  - Cash Flow, Summarized
 CFF  - Cash Flow, Detailed
 CES  - Changes in Equity, Selected
 CEM  - Changes in Equity, Summarized
 CEF  - Changes in Equity, Detailed
 FCF1 - Free Cash Flow1
 FCF2 - Free Cash Flow2
  ※ Restated Financial Statements
 0  - NO
 1  - Income Statement
 2  - Balance Sheet
 3  - Cash Flow
 4  - Changes in Equity
 5  - Balance Sheet + Income Statement
 6  - Balance Sheet + Cash Flow
 7  - Balance Sheet + Changes in Equity
 8  - Income Statement + Cash Flow
 9  - Income Statement + Changes in Equity
 10  - Balance Sheet + Income Statement + Cash Flow
 11  - ALL</t>
        </r>
      </text>
    </comment>
    <comment ref="C5" authorId="0" shapeId="0" xr:uid="{00000000-0006-0000-0900-000003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%p</t>
        </r>
      </text>
    </comment>
    <comment ref="B6" authorId="0" shapeId="0" xr:uid="{00000000-0006-0000-0900-000004000000}">
      <text>
        <r>
          <rPr>
            <sz val="9"/>
            <color indexed="81"/>
            <rFont val="돋움체"/>
            <family val="3"/>
            <charset val="129"/>
          </rPr>
          <t>A   - Annual
QQA - Quarterly(Quarter to Date) + Annual
QQMA - Quarterly (QTD.Reported Mod.) + Annual
QY  - Quarterly(Year to Date)
QQ  - Quarterly(Quarter to Date)
QQR - Quarterly(Quarter to Date, Reported)
QQM - Quarterly (QTD.Reported Modified)</t>
        </r>
      </text>
    </comment>
    <comment ref="C6" authorId="0" shapeId="0" xr:uid="{00000000-0006-0000-0900-000005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C7" authorId="0" shapeId="0" xr:uid="{00000000-0006-0000-0900-000006000000}">
      <text>
        <r>
          <rPr>
            <sz val="9"/>
            <color indexed="81"/>
            <rFont val="돋움체"/>
            <family val="3"/>
            <charset val="129"/>
          </rPr>
          <t>G - GAAP
I - IFRS
M - MAIN</t>
        </r>
      </text>
    </comment>
    <comment ref="B8" authorId="0" shapeId="0" xr:uid="{00000000-0006-0000-0900-000007000000}">
      <text>
        <r>
          <rPr>
            <sz val="9"/>
            <color indexed="81"/>
            <rFont val="Tahoma"/>
            <family val="2"/>
          </rPr>
          <t>CPA     : 최근 결산연도
CPQ     : 최근 발표 분기실적</t>
        </r>
      </text>
    </comment>
    <comment ref="C8" authorId="0" shapeId="0" xr:uid="{00000000-0006-0000-0900-000008000000}">
      <text>
        <r>
          <rPr>
            <sz val="9"/>
            <color indexed="81"/>
            <rFont val="돋움체"/>
            <family val="3"/>
            <charset val="129"/>
          </rPr>
          <t>P - Parents
C - Consolidated</t>
        </r>
      </text>
    </comment>
    <comment ref="D10" authorId="1" shapeId="0" xr:uid="{1382BDDA-4D6A-4354-9B19-AA15E2B0F5EF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E10" authorId="1" shapeId="0" xr:uid="{96077BC8-E9C1-4544-AB6B-0FDE44AFD11A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F10" authorId="1" shapeId="0" xr:uid="{D12A7559-3D6A-486F-85D0-4F595120D88C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G10" authorId="1" shapeId="0" xr:uid="{9652B4A2-124B-49F6-90E5-AB69FCE3ACA4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H10" authorId="1" shapeId="0" xr:uid="{16875AE8-A16B-47A4-B780-C60810FE9518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I10" authorId="1" shapeId="0" xr:uid="{D8706FB6-E299-4CAB-A9FC-66886966ADE0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J10" authorId="1" shapeId="0" xr:uid="{144EF0F9-368B-4A71-99D0-14CF61D28410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K10" authorId="1" shapeId="0" xr:uid="{4FC47C19-902E-49E5-8180-C626E0CF5591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L10" authorId="1" shapeId="0" xr:uid="{E80CB65D-893D-48DC-80FA-A9BF56ABC637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M10" authorId="1" shapeId="0" xr:uid="{32CC9E65-D81D-4161-8E33-63568B67DBCC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N10" authorId="1" shapeId="0" xr:uid="{90C610A9-FB7C-43C0-99B1-C5168E593D1B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O10" authorId="1" shapeId="0" xr:uid="{CE8847A0-70B1-4B38-9630-0971EAF7B50A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P10" authorId="1" shapeId="0" xr:uid="{08D2AB4E-2FFF-4A3A-8ABC-FE4508BD2F82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Q10" authorId="1" shapeId="0" xr:uid="{0A5C8087-396C-472E-BEEA-AD2E65BF8DEA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R10" authorId="1" shapeId="0" xr:uid="{413B483A-9846-4688-B01C-CCC90DAC4A1E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S10" authorId="1" shapeId="0" xr:uid="{28E425F9-CCE2-4E44-BB25-CD98DC5847DB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T10" authorId="1" shapeId="0" xr:uid="{0CEB3533-469D-4ABD-9319-FE0150A5F33C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U10" authorId="1" shapeId="0" xr:uid="{E6928EA4-576C-4FEF-8AAC-C52A21947827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V10" authorId="1" shapeId="0" xr:uid="{A39D348D-42F8-423C-AA34-F198CE8D4183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W10" authorId="1" shapeId="0" xr:uid="{A5E6E7D8-ADC3-4471-8770-F2BDBE24BBC2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X10" authorId="1" shapeId="0" xr:uid="{B43E75A2-9BCC-4D83-8909-837AD35274BF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Y10" authorId="1" shapeId="0" xr:uid="{C6C7BC0D-21D2-4BC2-9C1C-F31CFA5BD95C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Z10" authorId="1" shapeId="0" xr:uid="{180E30F7-0AF2-40AF-A660-4D45D2453BA8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A10" authorId="1" shapeId="0" xr:uid="{36317B53-D98D-4356-8633-B89F3F6F14C9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B10" authorId="1" shapeId="0" xr:uid="{19EC34C0-A8F9-4458-AC52-B3F30F77A0D4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C10" authorId="1" shapeId="0" xr:uid="{55ADB419-6FCE-4854-B316-5279F639642F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D10" authorId="1" shapeId="0" xr:uid="{A7D60DB3-B381-4558-86E8-CDB2F1E0B867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E10" authorId="1" shapeId="0" xr:uid="{EE57E404-5158-4CFE-BBED-7847E5AFD625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F10" authorId="1" shapeId="0" xr:uid="{5ED6BACB-0319-4B1D-8777-2D2636E71963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G10" authorId="1" shapeId="0" xr:uid="{C1EC7296-4922-4E92-AD49-21505FA25F04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H10" authorId="1" shapeId="0" xr:uid="{A8A981F8-9FC4-4D93-9221-D77E065BA57C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I10" authorId="1" shapeId="0" xr:uid="{DE4A6345-D95F-46F9-9422-543DA93AD8AC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J10" authorId="1" shapeId="0" xr:uid="{F7E49EE6-EB33-417D-A511-E5E03562B81D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K10" authorId="1" shapeId="0" xr:uid="{7863696F-B715-4135-995B-0234F375842F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L10" authorId="1" shapeId="0" xr:uid="{CC67FE25-6996-4FE3-9F5F-29516B083E1F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M10" authorId="1" shapeId="0" xr:uid="{7C880CBB-035C-43DD-B860-AC8E0446CB51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N10" authorId="1" shapeId="0" xr:uid="{7D4A0862-301D-4A45-90D3-1B312EDE1A82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O10" authorId="1" shapeId="0" xr:uid="{3AC7F499-0FB4-4E4E-B7D2-ADC0F2FE0BC1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P10" authorId="1" shapeId="0" xr:uid="{5C3E288F-2DFC-4444-83D5-7D269EFC75DB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Q10" authorId="1" shapeId="0" xr:uid="{139BF0A1-AEC4-4DA4-9101-A61A55813DEF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R10" authorId="1" shapeId="0" xr:uid="{A7718878-795C-47D5-8C55-AE2B08412881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S10" authorId="1" shapeId="0" xr:uid="{36469FC0-B371-4F1A-8592-9EC65371BF83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T10" authorId="1" shapeId="0" xr:uid="{2DEC659B-5A51-4D60-9C53-40F8FB4FCEB5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U10" authorId="1" shapeId="0" xr:uid="{205D5723-54D0-4698-AA2A-0038FAC39CB3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V10" authorId="1" shapeId="0" xr:uid="{06A492A1-0B0F-45B1-BE8E-7A830F1ACE85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W10" authorId="1" shapeId="0" xr:uid="{1930249B-4794-4902-97E1-2BECE4ED1DA6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X10" authorId="1" shapeId="0" xr:uid="{17CF1548-21A2-4987-AD94-740959E4BB1F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Y10" authorId="1" shapeId="0" xr:uid="{E5145D78-FBAE-46C0-A71E-200F350447A6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Z10" authorId="1" shapeId="0" xr:uid="{42AAA306-F37F-4064-BF81-60FF5D59A291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A10" authorId="1" shapeId="0" xr:uid="{EF4C2377-50E5-4DC3-9038-EB76A419C483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B10" authorId="1" shapeId="0" xr:uid="{15C51132-08F2-4F25-83B8-4AD4F907FE1B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C10" authorId="1" shapeId="0" xr:uid="{30F6BD96-4B7F-41E0-AD0C-118C702BAD87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D10" authorId="1" shapeId="0" xr:uid="{B00A1117-642C-47DA-A5BD-39C009A8CE8F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E10" authorId="1" shapeId="0" xr:uid="{AF744A5D-7706-4207-9B0F-D33E9D658D59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F10" authorId="1" shapeId="0" xr:uid="{1B3E5AA6-52D6-4161-8053-928C6926D2DA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G10" authorId="1" shapeId="0" xr:uid="{CF3F47DB-8768-4D78-8411-B2005C4D2AE1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H10" authorId="1" shapeId="0" xr:uid="{B4BCE798-409B-4864-8127-E02CB60A5C70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I10" authorId="1" shapeId="0" xr:uid="{B1C2B1D6-1B2A-4295-8032-44336A3E213D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J10" authorId="1" shapeId="0" xr:uid="{6C660799-2B79-4658-B507-214AC199BEBC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K10" authorId="1" shapeId="0" xr:uid="{3ACA50CA-F28C-43F2-A992-A8377F7B62DC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L10" authorId="1" shapeId="0" xr:uid="{A1F84C0E-A4ED-401B-906D-D5E6101E362D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M10" authorId="1" shapeId="0" xr:uid="{6264623D-37A2-40E3-A8B4-E7539F6A5783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N10" authorId="1" shapeId="0" xr:uid="{FAF578DF-467C-4237-BE5D-F9663BAB9065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O10" authorId="1" shapeId="0" xr:uid="{D4CBAA16-6F91-4F15-8A04-8CABDBD1BF1F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P10" authorId="1" shapeId="0" xr:uid="{771C736C-4A88-48CD-B4C8-2C9DD9651506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Q10" authorId="1" shapeId="0" xr:uid="{85213D59-8B02-457D-B97D-DFCD14A52979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ASUS</author>
  </authors>
  <commentList>
    <comment ref="C4" authorId="0" shapeId="0" xr:uid="{00000000-0006-0000-0A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1" shapeId="0" xr:uid="{5ACE4A92-E3C5-4323-9FBD-E1D2115BC8A2}">
      <text>
        <r>
          <rPr>
            <sz val="9"/>
            <color indexed="81"/>
            <rFont val="돋움체"/>
            <family val="3"/>
            <charset val="129"/>
          </rPr>
          <t xml:space="preserve"> ※ Financial Report
 [_O] - As Reported Financial
  ex) ARF_O : All Report, Detailed, Original
 ARS  - All Reports,  Selected
 ARM  - All Reports,  Summarized
 ARF  - All Reports,  Detailed
 BSS  - Balance Sheet, Selected
 BSM  - Balance Sheet, Summarized
 BSF  - Balance Sheet, Detailed
 ISS  - Income Statement, Selected
 ISM  - Income Statement, Summarized
 ISF  - Income Statement, Detailed
 CFS  - Cash Flow, Selected
 CFM  - Cash Flow, Summarized
 CFF  - Cash Flow, Detailed
 CES  - Changes in Equity, Selected
 CEM  - Changes in Equity, Summarized
 CEF  - Changes in Equity, Detailed
 FCF1 - Free Cash Flow1
 FCF2 - Free Cash Flow2
  ※ Restated Financial Statements
 0  - NO
 1  - Income Statement
 2  - Balance Sheet
 3  - Cash Flow
 4  - Changes in Equity
 5  - Balance Sheet + Income Statement
 6  - Balance Sheet + Cash Flow
 7  - Balance Sheet + Changes in Equity
 8  - Income Statement + Cash Flow
 9  - Income Statement + Changes in Equity
 10  - Balance Sheet + Income Statement + Cash Flow
 11  - ALL</t>
        </r>
      </text>
    </comment>
    <comment ref="C5" authorId="0" shapeId="0" xr:uid="{00000000-0006-0000-0A00-000003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%p</t>
        </r>
      </text>
    </comment>
    <comment ref="B6" authorId="0" shapeId="0" xr:uid="{00000000-0006-0000-0A00-000004000000}">
      <text>
        <r>
          <rPr>
            <sz val="9"/>
            <color indexed="81"/>
            <rFont val="돋움체"/>
            <family val="3"/>
            <charset val="129"/>
          </rPr>
          <t>A   - Annual
QQA - Quarterly(Quarter to Date) + Annual
QQMA - Quarterly (QTD.Reported Mod.) + Annual
QY  - Quarterly(Year to Date)
QQ  - Quarterly(Quarter to Date)
QQR - Quarterly(Quarter to Date, Reported)
QQM - Quarterly (QTD.Reported Modified)</t>
        </r>
      </text>
    </comment>
    <comment ref="C6" authorId="0" shapeId="0" xr:uid="{00000000-0006-0000-0A00-000005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C7" authorId="0" shapeId="0" xr:uid="{00000000-0006-0000-0A00-000006000000}">
      <text>
        <r>
          <rPr>
            <sz val="9"/>
            <color indexed="81"/>
            <rFont val="돋움체"/>
            <family val="3"/>
            <charset val="129"/>
          </rPr>
          <t>G - GAAP
I - IFRS
M - MAIN</t>
        </r>
      </text>
    </comment>
    <comment ref="B8" authorId="0" shapeId="0" xr:uid="{00000000-0006-0000-0A00-000007000000}">
      <text>
        <r>
          <rPr>
            <sz val="9"/>
            <color indexed="81"/>
            <rFont val="Tahoma"/>
            <family val="2"/>
          </rPr>
          <t>CPA     : 최근 결산연도
CPQ     : 최근 발표 분기실적</t>
        </r>
      </text>
    </comment>
    <comment ref="C8" authorId="0" shapeId="0" xr:uid="{00000000-0006-0000-0A00-000008000000}">
      <text>
        <r>
          <rPr>
            <sz val="9"/>
            <color indexed="81"/>
            <rFont val="돋움체"/>
            <family val="3"/>
            <charset val="129"/>
          </rPr>
          <t>P - Parents
C - Consolidated</t>
        </r>
      </text>
    </comment>
    <comment ref="D10" authorId="1" shapeId="0" xr:uid="{B43D73B2-475E-4781-9B5B-DA7F3AA5B016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E10" authorId="1" shapeId="0" xr:uid="{4579E7C1-89C3-44FA-8DA2-09DAAB377E50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F10" authorId="1" shapeId="0" xr:uid="{A4C5E8F0-1CD6-419D-A373-A77A79EADE3F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G10" authorId="1" shapeId="0" xr:uid="{868E6151-172F-4ECC-94E2-EADDAE95B5FD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H10" authorId="1" shapeId="0" xr:uid="{81D5E644-6FD1-438F-A8D4-8A607CE22173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I10" authorId="1" shapeId="0" xr:uid="{CF04F924-CF2C-4F18-9E43-B98D284C4FA0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J10" authorId="1" shapeId="0" xr:uid="{9C43D75A-3D78-4734-9E93-8B4B852629B9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K10" authorId="1" shapeId="0" xr:uid="{378CF07D-48AD-4B1F-AE87-ABB982C9300C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L10" authorId="1" shapeId="0" xr:uid="{088187EA-77AF-42FD-B1C7-C1EE8B3E15D4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M10" authorId="1" shapeId="0" xr:uid="{D276DEDC-06A8-4D64-86B5-402998C200CA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N10" authorId="1" shapeId="0" xr:uid="{E0905631-3083-45BC-8350-4AFE3247BA30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O10" authorId="1" shapeId="0" xr:uid="{7D205C52-7E9E-4DAA-9D18-4C75A536E68B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P10" authorId="1" shapeId="0" xr:uid="{1DA41859-F194-40E1-8CA7-2BE003196CE9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Q10" authorId="1" shapeId="0" xr:uid="{B7975E2B-AE9F-44BD-A30B-A9F15EE95263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R10" authorId="1" shapeId="0" xr:uid="{EB841751-F0D2-4B19-A41B-6CB7D924B84C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S10" authorId="1" shapeId="0" xr:uid="{5ACD3989-4063-476F-A540-0302221DA30B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T10" authorId="1" shapeId="0" xr:uid="{BD250B4C-EB18-4A8D-AEA7-54CE07A44E31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U10" authorId="1" shapeId="0" xr:uid="{D01B30E2-B557-4D15-AF3E-28CA9D78C16F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V10" authorId="1" shapeId="0" xr:uid="{DDDA2F46-5285-45AF-B685-33D87B37CA1A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W10" authorId="1" shapeId="0" xr:uid="{7AF340B1-50CA-46A6-B13C-82A4C7B83E96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X10" authorId="1" shapeId="0" xr:uid="{359DAF35-56CB-4C3E-8D2C-AE37F074CBB1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Y10" authorId="1" shapeId="0" xr:uid="{6AD322AD-4AD6-4634-95E4-BCCD7B29DBAF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Z10" authorId="1" shapeId="0" xr:uid="{3ECA031F-BBFB-4123-9489-48DF3EAC0D96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A10" authorId="1" shapeId="0" xr:uid="{44197F44-224F-4312-974F-9DE93BC232E5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B10" authorId="1" shapeId="0" xr:uid="{FB43FAD1-30BF-402E-8D56-7D30B9A85E18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C10" authorId="1" shapeId="0" xr:uid="{74ADA012-2A05-4A7A-BCED-267CE912BB08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D10" authorId="1" shapeId="0" xr:uid="{FFF7B7A9-048F-4046-A25E-7FBE0F66C98B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E10" authorId="1" shapeId="0" xr:uid="{9E397A75-61FC-4D96-8544-C736B9589E8E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F10" authorId="1" shapeId="0" xr:uid="{15209852-8A75-41A6-97C7-9AB56BCE7062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G10" authorId="1" shapeId="0" xr:uid="{435166DD-1C1B-43F2-B872-841DD8CCF383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H10" authorId="1" shapeId="0" xr:uid="{1B4667E9-B1F4-48C6-81B2-B33EC7338E69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I10" authorId="1" shapeId="0" xr:uid="{C4B7E570-49C0-4040-A1A3-98C551C26D7A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J10" authorId="1" shapeId="0" xr:uid="{B4BBB33F-0984-4415-9EAD-D7273C2CE7E3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K10" authorId="1" shapeId="0" xr:uid="{54BAC89E-1924-4FF7-8166-5128EA6961BD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L10" authorId="1" shapeId="0" xr:uid="{D422D534-472F-456C-9E72-739F29D59AAB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M10" authorId="1" shapeId="0" xr:uid="{56567D9E-19DF-4A52-A27D-BB4931BD9146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N10" authorId="1" shapeId="0" xr:uid="{33CB0F21-0C50-47EF-A2D2-55C9102B361E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O10" authorId="1" shapeId="0" xr:uid="{933341FA-556E-4376-A528-DF2C0DAA2E16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P10" authorId="1" shapeId="0" xr:uid="{CCCC55BE-F5AE-45FE-9F5F-B199A2CF49EA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Q10" authorId="1" shapeId="0" xr:uid="{C6F9C936-F6C8-4619-BAD9-8C500426ED90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R10" authorId="1" shapeId="0" xr:uid="{3DB3C76F-7F3C-4351-8C35-18FC4462AC64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S10" authorId="1" shapeId="0" xr:uid="{ABE458F2-940E-4934-9C09-69EECCD9AB12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T10" authorId="1" shapeId="0" xr:uid="{37FFC612-2F62-41D1-9688-7D3C22D86FFE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U10" authorId="1" shapeId="0" xr:uid="{5EA3D4AB-FDE0-4599-978C-12EA565ED357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V10" authorId="1" shapeId="0" xr:uid="{CB444C50-3798-4388-9510-E9FFF5B828FC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W10" authorId="1" shapeId="0" xr:uid="{B195E6A7-13D2-45DC-888D-8E9507C8B6C0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X10" authorId="1" shapeId="0" xr:uid="{811D6A6A-E594-4570-8FCD-F4D2B77D6075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Y10" authorId="1" shapeId="0" xr:uid="{A3115232-67E2-4553-A461-AE8AD02A72EE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AZ10" authorId="1" shapeId="0" xr:uid="{2F247914-2DD6-49B9-8B41-ED3032A7FFB9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A10" authorId="1" shapeId="0" xr:uid="{FF80A907-D148-4BF7-9CDB-27FAB4CF35BE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B10" authorId="1" shapeId="0" xr:uid="{0A22C323-A7DA-44A4-B3B3-6BF1B25027A9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C10" authorId="1" shapeId="0" xr:uid="{BCC4FC71-044D-441A-967B-944C6D2DA53C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D10" authorId="1" shapeId="0" xr:uid="{362D2E4E-8738-4A06-BCC6-A80213671B94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E10" authorId="1" shapeId="0" xr:uid="{07070AA2-1361-4141-A854-F6103D3ED93D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F10" authorId="1" shapeId="0" xr:uid="{91D04CB0-A87E-493E-A26E-00693656F8FE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G10" authorId="1" shapeId="0" xr:uid="{EE78F007-B0BB-4607-AEFA-5FABDCEFA5C6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H10" authorId="1" shapeId="0" xr:uid="{3ECA663C-32E7-4544-A31F-69A973809C73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I10" authorId="1" shapeId="0" xr:uid="{BE2F8D13-18C4-4021-B949-768FBEB589C3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J10" authorId="1" shapeId="0" xr:uid="{36D37C62-591A-4032-A31F-8F9DFA82D1CC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K10" authorId="1" shapeId="0" xr:uid="{752B6073-89B6-4816-9B65-73C791C7521D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L10" authorId="1" shapeId="0" xr:uid="{8D41A641-E3FB-4765-A9BB-F048674BDB3C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M10" authorId="1" shapeId="0" xr:uid="{B0CE7B67-0141-4AC8-A066-BFFD51692DBE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N10" authorId="1" shapeId="0" xr:uid="{EA423AF1-468C-44B4-A653-C2BCCA3653A8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O10" authorId="1" shapeId="0" xr:uid="{B7491CBD-7DA5-41EB-A6AD-EDFDCA5FB66D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P10" authorId="1" shapeId="0" xr:uid="{6F530C21-C6A5-40F5-A82B-8793ED308C9B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Q10" authorId="1" shapeId="0" xr:uid="{44906966-0C78-4DD7-99F5-0C5C722A71D4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ASUS</author>
  </authors>
  <commentList>
    <comment ref="C4" authorId="0" shapeId="0" xr:uid="{00000000-0006-0000-0B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1" shapeId="0" xr:uid="{B7ED6F7E-F443-45E8-B8C1-ADE973D1B763}">
      <text>
        <r>
          <rPr>
            <sz val="9"/>
            <color indexed="81"/>
            <rFont val="돋움체"/>
            <family val="3"/>
            <charset val="129"/>
          </rPr>
          <t xml:space="preserve"> ※ Financial Report
 [_O] - As Reported Financial
  ex) ARF_O : All Report, Detailed, Original
 ARS  - All Reports,  Selected
 ARM  - All Reports,  Summarized
 ARF  - All Reports,  Detailed
 BSS  - Balance Sheet, Selected
 BSM  - Balance Sheet, Summarized
 BSF  - Balance Sheet, Detailed
 ISS  - Income Statement, Selected
 ISM  - Income Statement, Summarized
 ISF  - Income Statement, Detailed
 CFS  - Cash Flow, Selected
 CFM  - Cash Flow, Summarized
 CFF  - Cash Flow, Detailed
 CES  - Changes in Equity, Selected
 CEM  - Changes in Equity, Summarized
 CEF  - Changes in Equity, Detailed
 FCF1 - Free Cash Flow1
 FCF2 - Free Cash Flow2
  ※ Restated Financial Statements
 0  - NO
 1  - Income Statement
 2  - Balance Sheet
 3  - Cash Flow
 4  - Changes in Equity
 5  - Balance Sheet + Income Statement
 6  - Balance Sheet + Cash Flow
 7  - Balance Sheet + Changes in Equity
 8  - Income Statement + Cash Flow
 9  - Income Statement + Changes in Equity
 10  - Balance Sheet + Income Statement + Cash Flow
 11  - ALL</t>
        </r>
      </text>
    </comment>
    <comment ref="C5" authorId="0" shapeId="0" xr:uid="{00000000-0006-0000-0B00-000003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%p</t>
        </r>
      </text>
    </comment>
    <comment ref="B6" authorId="0" shapeId="0" xr:uid="{00000000-0006-0000-0B00-000004000000}">
      <text>
        <r>
          <rPr>
            <sz val="9"/>
            <color indexed="81"/>
            <rFont val="돋움체"/>
            <family val="3"/>
            <charset val="129"/>
          </rPr>
          <t>A   - Annual
QQA - Quarterly(Quarter to Date) + Annual
QQMA - Quarterly (QTD.Reported Mod.) + Annual
QY  - Quarterly(Year to Date)
QQ  - Quarterly(Quarter to Date)
QQR - Quarterly(Quarter to Date, Reported)
QQM - Quarterly (QTD.Reported Modified)</t>
        </r>
      </text>
    </comment>
    <comment ref="C6" authorId="0" shapeId="0" xr:uid="{00000000-0006-0000-0B00-000005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C7" authorId="0" shapeId="0" xr:uid="{00000000-0006-0000-0B00-000006000000}">
      <text>
        <r>
          <rPr>
            <sz val="9"/>
            <color indexed="81"/>
            <rFont val="돋움체"/>
            <family val="3"/>
            <charset val="129"/>
          </rPr>
          <t>G - GAAP
I - IFRS
M - MAIN</t>
        </r>
      </text>
    </comment>
    <comment ref="B8" authorId="0" shapeId="0" xr:uid="{00000000-0006-0000-0B00-000007000000}">
      <text>
        <r>
          <rPr>
            <sz val="9"/>
            <color indexed="81"/>
            <rFont val="Tahoma"/>
            <family val="2"/>
          </rPr>
          <t>CPA     : 최근 결산연도
CPQ     : 최근 발표 분기실적</t>
        </r>
      </text>
    </comment>
    <comment ref="C8" authorId="0" shapeId="0" xr:uid="{00000000-0006-0000-0B00-000008000000}">
      <text>
        <r>
          <rPr>
            <sz val="9"/>
            <color indexed="81"/>
            <rFont val="돋움체"/>
            <family val="3"/>
            <charset val="129"/>
          </rPr>
          <t>P - Parents
C - Consolidated</t>
        </r>
      </text>
    </comment>
    <comment ref="D10" authorId="1" shapeId="0" xr:uid="{FC509459-649A-47D5-91C4-A7B91C3127BF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E10" authorId="1" shapeId="0" xr:uid="{B73555CA-9A79-40AC-A4CD-7EED89ACB296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F10" authorId="1" shapeId="0" xr:uid="{69A97D19-CD9B-4ABA-929F-95867254E60C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G10" authorId="1" shapeId="0" xr:uid="{20241C76-8061-4E58-B76A-5707934B2063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H10" authorId="1" shapeId="0" xr:uid="{FCDEC782-FB87-4281-AD96-627F9EAA5668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I10" authorId="1" shapeId="0" xr:uid="{2A30AC5E-92D6-43AE-9AE2-7EEE66447716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J10" authorId="1" shapeId="0" xr:uid="{EC1B230D-579A-466D-805F-3549EC9FFBF8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K10" authorId="1" shapeId="0" xr:uid="{D113A0E9-E05F-47EC-A4D8-48D23938A539}">
      <text>
        <r>
          <rPr>
            <sz val="9"/>
            <color indexed="81"/>
            <rFont val="돋움체"/>
            <family val="3"/>
            <charset val="129"/>
          </rPr>
          <t>8.BS+CIE</t>
        </r>
      </text>
    </comment>
    <comment ref="L10" authorId="1" shapeId="0" xr:uid="{7717F2D0-E681-440F-A8B5-FAA4A7DAA2B3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M10" authorId="1" shapeId="0" xr:uid="{9C6167F0-787A-4D1C-9FDE-84BBE66B20A9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N10" authorId="1" shapeId="0" xr:uid="{0754FD78-D995-4FAA-9D0D-B738940FB315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O10" authorId="1" shapeId="0" xr:uid="{17AC98CB-3A46-4582-8D40-766D659A3231}">
      <text>
        <r>
          <rPr>
            <sz val="9"/>
            <color indexed="81"/>
            <rFont val="돋움체"/>
            <family val="3"/>
            <charset val="129"/>
          </rPr>
          <t>8.BS+CIE</t>
        </r>
      </text>
    </comment>
    <comment ref="P10" authorId="1" shapeId="0" xr:uid="{83F4EA03-30DE-46B4-B606-FA97A5994A17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Q10" authorId="1" shapeId="0" xr:uid="{77DF09B5-FF79-4E58-ABE4-E0CF28790110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R10" authorId="1" shapeId="0" xr:uid="{3A5C4F75-9A54-48D9-90B3-4D8BA5873423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S10" authorId="1" shapeId="0" xr:uid="{7BBDEB29-026A-49A0-B787-D62FD588F02D}">
      <text>
        <r>
          <rPr>
            <sz val="9"/>
            <color indexed="81"/>
            <rFont val="돋움체"/>
            <family val="3"/>
            <charset val="129"/>
          </rPr>
          <t>8.BS+CIE</t>
        </r>
      </text>
    </comment>
    <comment ref="T10" authorId="1" shapeId="0" xr:uid="{6F0AF4BB-72DE-4C6B-92CF-E4912C40D19D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U10" authorId="1" shapeId="0" xr:uid="{2EBAC199-F45E-4333-BEBE-BC77F8D1BDFC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V10" authorId="1" shapeId="0" xr:uid="{72BB54FB-BE8C-4DB4-9148-20E4AED79E1D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W10" authorId="1" shapeId="0" xr:uid="{8C8A6AF9-F522-4EE8-84AE-578D1736F722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X10" authorId="1" shapeId="0" xr:uid="{61B89677-12AF-4D24-BAE0-400812E1409E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Y10" authorId="1" shapeId="0" xr:uid="{010D80D1-96F4-46CC-8591-9CA2EB728F35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Z10" authorId="1" shapeId="0" xr:uid="{4A8D9D54-CAB8-4220-8382-EB0595C470BB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A10" authorId="1" shapeId="0" xr:uid="{1D8E84AB-E2C6-47FB-AE91-1C3C52C27A25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AB10" authorId="1" shapeId="0" xr:uid="{96142F3F-1473-45F2-AB24-B7F5022A0743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C10" authorId="1" shapeId="0" xr:uid="{B41C7773-A76D-4D2B-B760-A0B58950F02D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D10" authorId="1" shapeId="0" xr:uid="{58960071-DA59-43EB-AA62-184189B75402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E10" authorId="1" shapeId="0" xr:uid="{BD837779-5E71-4C03-9B5C-CB362D294DD3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AF10" authorId="1" shapeId="0" xr:uid="{70BB8C62-5EC8-44ED-BFE8-D0CBAC0F2F48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G10" authorId="1" shapeId="0" xr:uid="{5E388A90-FBFE-4B40-AACB-7BD1597A6C70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H10" authorId="1" shapeId="0" xr:uid="{2B1DD318-9A31-40DB-A40C-C26D2CDCD0C2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I10" authorId="1" shapeId="0" xr:uid="{0CEB3778-919A-48ED-9B58-F023F3EB0F8E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AJ10" authorId="1" shapeId="0" xr:uid="{68F0E730-2350-4390-A503-601B24AF52C0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K10" authorId="1" shapeId="0" xr:uid="{4EB65346-3F38-4D6E-92FD-14D2316ACBFD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L10" authorId="1" shapeId="0" xr:uid="{F7CF6CC1-AFD6-468E-AD90-295BE476F7BF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M10" authorId="1" shapeId="0" xr:uid="{02618167-E0C0-4ACE-BBB8-12162672FF71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AN10" authorId="1" shapeId="0" xr:uid="{D9B7B327-FC85-4EB6-B161-254D204FC68D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O10" authorId="1" shapeId="0" xr:uid="{B12B6BF1-75FB-4EA2-9902-BDB3710661C1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P10" authorId="1" shapeId="0" xr:uid="{72146367-7F9D-4D7A-A2DA-E6B401D43EB4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Q10" authorId="1" shapeId="0" xr:uid="{DBC00F2B-DC19-48F6-BF93-22EB37E8FF40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AR10" authorId="1" shapeId="0" xr:uid="{60D11255-D8F1-4997-8662-A7ABB52B962C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S10" authorId="1" shapeId="0" xr:uid="{75CC435E-4BF6-475B-AB2E-3D6DACC61F65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T10" authorId="1" shapeId="0" xr:uid="{3A6AAAF0-D855-4137-9B96-0D6C9E6696CC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U10" authorId="1" shapeId="0" xr:uid="{20365530-DF95-4313-BF5E-97C56A753E1E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AV10" authorId="1" shapeId="0" xr:uid="{735D0885-FE73-4EC6-9120-C68F7A463973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W10" authorId="1" shapeId="0" xr:uid="{2E126C93-AF4A-4EC9-B79F-6119A7EE9DB2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X10" authorId="1" shapeId="0" xr:uid="{0B3012F7-1EDF-473B-9124-B3EF4986F165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AY10" authorId="1" shapeId="0" xr:uid="{B58D68C0-4C89-4032-87CF-CBDF3576DA35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AZ10" authorId="1" shapeId="0" xr:uid="{0F776064-ACDE-4C7F-A179-F6D5256B329A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BA10" authorId="1" shapeId="0" xr:uid="{A2582E4C-9595-489B-837C-770ACAFB598D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BB10" authorId="1" shapeId="0" xr:uid="{FC3B57B9-ABEA-44FF-8038-572C7AE8C869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BC10" authorId="1" shapeId="0" xr:uid="{A7BC5A2D-A383-4370-8C39-D6C3A828EF87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BD10" authorId="1" shapeId="0" xr:uid="{4BA7386E-8E99-4E7B-9732-1C5BFDA6F9CF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BE10" authorId="1" shapeId="0" xr:uid="{F409D212-11C6-4AB4-AF7E-AC2D8D919DD8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BF10" authorId="1" shapeId="0" xr:uid="{D369DF9E-ADE5-4313-8D3F-4637C3D26F10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BG10" authorId="1" shapeId="0" xr:uid="{3D08FCC2-554D-4372-B732-8A193FBD59A6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BH10" authorId="1" shapeId="0" xr:uid="{002AF9A8-D82D-4147-A094-23EC27C2B0CE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BI10" authorId="1" shapeId="0" xr:uid="{6FD90F2B-7B3E-42E9-8DF1-994B6754CAA5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BJ10" authorId="1" shapeId="0" xr:uid="{6F17A9F9-D4E1-48E7-82C4-8A028316EBB6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BK10" authorId="1" shapeId="0" xr:uid="{EC8ADCAB-8F4B-4395-9742-1AB633917668}">
      <text>
        <r>
          <rPr>
            <sz val="9"/>
            <color indexed="81"/>
            <rFont val="돋움체"/>
            <family val="3"/>
            <charset val="129"/>
          </rPr>
          <t>11.ALL</t>
        </r>
      </text>
    </comment>
    <comment ref="BL10" authorId="1" shapeId="0" xr:uid="{14885166-6718-402E-B92A-88BE194F8525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BM10" authorId="1" shapeId="0" xr:uid="{6A5968A5-D9C6-456E-BE6D-667EA55C8C8E}">
      <text>
        <r>
          <rPr>
            <sz val="9"/>
            <color indexed="81"/>
            <rFont val="돋움체"/>
            <family val="3"/>
            <charset val="129"/>
          </rPr>
          <t>5.IS+CF</t>
        </r>
      </text>
    </comment>
    <comment ref="BN10" authorId="1" shapeId="0" xr:uid="{755C7327-AC12-4BCC-A8CB-06DD44CF8442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O10" authorId="1" shapeId="0" xr:uid="{303BBAD4-7F1C-4A38-8615-C27BA5650AC8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P10" authorId="1" shapeId="0" xr:uid="{2EC02E4A-0B76-472C-8FBD-840B80B6448B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  <comment ref="BQ10" authorId="1" shapeId="0" xr:uid="{8E8EA50D-FD45-4BB0-919A-BA8CB83676BD}">
      <text>
        <r>
          <rPr>
            <sz val="9"/>
            <color indexed="81"/>
            <rFont val="돋움체"/>
            <family val="3"/>
            <charset val="129"/>
          </rPr>
          <t>0.NO</t>
        </r>
      </text>
    </comment>
  </commentList>
</comments>
</file>

<file path=xl/sharedStrings.xml><?xml version="1.0" encoding="utf-8"?>
<sst xmlns="http://schemas.openxmlformats.org/spreadsheetml/2006/main" count="35155" uniqueCount="5374">
  <si>
    <t xml:space="preserve">     Refresh     </t>
  </si>
  <si>
    <t>Korean</t>
  </si>
  <si>
    <t>Frequency</t>
  </si>
  <si>
    <t>Period(From)</t>
  </si>
  <si>
    <t>Period(To)</t>
  </si>
  <si>
    <t>Time Series (Company)</t>
  </si>
  <si>
    <t>D</t>
  </si>
  <si>
    <t>S100900</t>
  </si>
  <si>
    <t>Local/Shares</t>
  </si>
  <si>
    <t>날짜</t>
    <phoneticPr fontId="2" type="noConversion"/>
  </si>
  <si>
    <t>D A T E</t>
    <phoneticPr fontId="2" type="noConversion"/>
  </si>
  <si>
    <t>Code</t>
    <phoneticPr fontId="2" type="noConversion"/>
  </si>
  <si>
    <t>Name</t>
    <phoneticPr fontId="2" type="noConversion"/>
  </si>
  <si>
    <t>Item Code</t>
    <phoneticPr fontId="2" type="noConversion"/>
  </si>
  <si>
    <t>Unit</t>
    <phoneticPr fontId="2" type="noConversion"/>
  </si>
  <si>
    <t>Base Date</t>
    <phoneticPr fontId="2" type="noConversion"/>
  </si>
  <si>
    <t>수정주가</t>
    <phoneticPr fontId="2" type="noConversion"/>
  </si>
  <si>
    <t>거래량</t>
    <phoneticPr fontId="2" type="noConversion"/>
  </si>
  <si>
    <t>S101200</t>
  </si>
  <si>
    <t>Local</t>
  </si>
  <si>
    <t>거래대금</t>
    <phoneticPr fontId="2" type="noConversion"/>
  </si>
  <si>
    <t>S102100</t>
    <phoneticPr fontId="2" type="noConversion"/>
  </si>
  <si>
    <t>시가총액</t>
    <phoneticPr fontId="2" type="noConversion"/>
  </si>
  <si>
    <t>주식수</t>
    <phoneticPr fontId="2" type="noConversion"/>
  </si>
  <si>
    <t>할증률</t>
    <phoneticPr fontId="2" type="noConversion"/>
  </si>
  <si>
    <t>합 계 </t>
    <phoneticPr fontId="2" type="noConversion"/>
  </si>
  <si>
    <t>-</t>
    <phoneticPr fontId="2" type="noConversion"/>
  </si>
  <si>
    <t>기타주주</t>
    <phoneticPr fontId="2" type="noConversion"/>
  </si>
  <si>
    <t>기타특관자</t>
    <phoneticPr fontId="2" type="noConversion"/>
  </si>
  <si>
    <t>지분율(%)</t>
  </si>
  <si>
    <t>주식수(주)</t>
  </si>
  <si>
    <t>지분율</t>
    <phoneticPr fontId="2" type="noConversion"/>
  </si>
  <si>
    <t>금차 메자닌 전환 후</t>
    <phoneticPr fontId="2" type="noConversion"/>
  </si>
  <si>
    <t xml:space="preserve"> 메자닌 발행 전</t>
    <phoneticPr fontId="2" type="noConversion"/>
  </si>
  <si>
    <t>주주명</t>
  </si>
  <si>
    <t xml:space="preserve"> 최근일(C)</t>
    <phoneticPr fontId="2" type="noConversion"/>
  </si>
  <si>
    <t xml:space="preserve"> 과거 1주일(B)</t>
    <phoneticPr fontId="2" type="noConversion"/>
  </si>
  <si>
    <t xml:space="preserve"> 과거 1개월(A)</t>
    <phoneticPr fontId="2" type="noConversion"/>
  </si>
  <si>
    <t xml:space="preserve"> 기준가격 산정</t>
    <phoneticPr fontId="2" type="noConversion"/>
  </si>
  <si>
    <t>CB(당사)</t>
    <phoneticPr fontId="2" type="noConversion"/>
  </si>
  <si>
    <t>CB(공동투자자)</t>
    <phoneticPr fontId="2" type="noConversion"/>
  </si>
  <si>
    <t>기준일</t>
    <phoneticPr fontId="2" type="noConversion"/>
  </si>
  <si>
    <t>종목코드</t>
    <phoneticPr fontId="2" type="noConversion"/>
  </si>
  <si>
    <t>D</t>
    <phoneticPr fontId="2" type="noConversion"/>
  </si>
  <si>
    <t>Shares thou</t>
    <phoneticPr fontId="2" type="noConversion"/>
  </si>
  <si>
    <t>S100300</t>
    <phoneticPr fontId="2" type="noConversion"/>
  </si>
  <si>
    <t>A441270</t>
    <phoneticPr fontId="2" type="noConversion"/>
  </si>
  <si>
    <t>Last Update : 2026-05-20 17:20:49</t>
    <phoneticPr fontId="2" type="noConversion"/>
  </si>
  <si>
    <t>파인엠텍</t>
    <phoneticPr fontId="2" type="noConversion"/>
  </si>
  <si>
    <t/>
  </si>
  <si>
    <t>Cash ratio</t>
  </si>
  <si>
    <t>Quick ratio</t>
  </si>
  <si>
    <t>Current ratio</t>
  </si>
  <si>
    <t>Total asset turnover</t>
  </si>
  <si>
    <t>Fixed asset turnover</t>
  </si>
  <si>
    <t>Days inventory</t>
  </si>
  <si>
    <t>Inventory turnover</t>
  </si>
  <si>
    <t>Days payable</t>
  </si>
  <si>
    <t>Accounts payable turnover</t>
  </si>
  <si>
    <t>Days receivable</t>
  </si>
  <si>
    <t>Accounts receivable turnover</t>
  </si>
  <si>
    <t>ROE (ex-cash)</t>
  </si>
  <si>
    <t>ROIC</t>
  </si>
  <si>
    <t>ROA</t>
  </si>
  <si>
    <t>ROE</t>
  </si>
  <si>
    <t>Liability/equity</t>
  </si>
  <si>
    <t>Net debt/equity</t>
  </si>
  <si>
    <t xml:space="preserve">EBITDA/Net interest </t>
  </si>
  <si>
    <t>Dividend yield (%)</t>
  </si>
  <si>
    <t>EV/Sales</t>
  </si>
  <si>
    <t>EV-EG</t>
  </si>
  <si>
    <t>EV/EBITDA</t>
  </si>
  <si>
    <t>P/S</t>
  </si>
  <si>
    <t>P/BVPS</t>
  </si>
  <si>
    <t>PEG</t>
  </si>
  <si>
    <t>P/E (P/EPS)</t>
  </si>
  <si>
    <t>P/E (Market cap/net income)</t>
  </si>
  <si>
    <t>DPS</t>
    <phoneticPr fontId="2" type="noConversion"/>
  </si>
  <si>
    <t>Net cash per share</t>
  </si>
  <si>
    <t>BVPS (ex cash)</t>
  </si>
  <si>
    <t>BVPS</t>
  </si>
  <si>
    <t>EPS</t>
  </si>
  <si>
    <t>EBIT</t>
  </si>
  <si>
    <t>EBITDA</t>
  </si>
  <si>
    <t>Net debt</t>
  </si>
  <si>
    <t>Market cap - total</t>
  </si>
  <si>
    <t>Market cap - pref</t>
  </si>
  <si>
    <t>Market cap -comm</t>
  </si>
  <si>
    <t>Enterprise value</t>
  </si>
  <si>
    <t>보통주</t>
    <phoneticPr fontId="2" type="noConversion"/>
  </si>
  <si>
    <t>share price</t>
    <phoneticPr fontId="2" type="noConversion"/>
  </si>
  <si>
    <t>RATIO ANALYSIS</t>
    <phoneticPr fontId="2" type="noConversion"/>
  </si>
  <si>
    <t>Long term debt</t>
  </si>
  <si>
    <t>Short term debt</t>
  </si>
  <si>
    <t>Net interest expense</t>
  </si>
  <si>
    <t>Borrowing rate</t>
  </si>
  <si>
    <t>Interest expense</t>
  </si>
  <si>
    <t>Average debt</t>
  </si>
  <si>
    <t>Interest bearing debt(사채 제외)</t>
    <phoneticPr fontId="2" type="noConversion"/>
  </si>
  <si>
    <t>25년 RP 이자율 적용</t>
    <phoneticPr fontId="2" type="noConversion"/>
  </si>
  <si>
    <t>Interest rate</t>
  </si>
  <si>
    <t>Interest income</t>
  </si>
  <si>
    <t>Average cash holdings</t>
  </si>
  <si>
    <t>Cash &amp; cash equiv</t>
  </si>
  <si>
    <t>INTEREST ANAYSIS</t>
    <phoneticPr fontId="2" type="noConversion"/>
  </si>
  <si>
    <t>과거추세 감안</t>
    <phoneticPr fontId="2" type="noConversion"/>
  </si>
  <si>
    <t>Dep/PP&amp;E</t>
  </si>
  <si>
    <t>Average PP&amp;E</t>
  </si>
  <si>
    <t>Ending PP&amp;E</t>
  </si>
  <si>
    <t>Adjustment</t>
  </si>
  <si>
    <t>Net addition</t>
  </si>
  <si>
    <t>Beginning PP&amp;E</t>
  </si>
  <si>
    <t>Depreciation</t>
  </si>
  <si>
    <t xml:space="preserve"> % of sales</t>
  </si>
  <si>
    <t>CAPEX</t>
  </si>
  <si>
    <t>FIXED ASSET ANALYSIS</t>
    <phoneticPr fontId="2" type="noConversion"/>
  </si>
  <si>
    <t>기말현금 (-)인지 check</t>
    <phoneticPr fontId="2" type="noConversion"/>
  </si>
  <si>
    <t>A404390.IC</t>
  </si>
  <si>
    <t>현금및현금성자산의증가</t>
  </si>
  <si>
    <t>A404410.IC</t>
  </si>
  <si>
    <t>기말현금및현금성자산</t>
  </si>
  <si>
    <t>A404400.IC</t>
  </si>
  <si>
    <t>기초현금및현금성자산</t>
  </si>
  <si>
    <t>Net cash flow</t>
  </si>
  <si>
    <t>A404380.IC</t>
  </si>
  <si>
    <t>환율변동효과</t>
  </si>
  <si>
    <t>A404370.IC</t>
  </si>
  <si>
    <t>연결범위변동으로인한현금의증가</t>
  </si>
  <si>
    <t>A404360.IC</t>
  </si>
  <si>
    <t>영업투자재무활동기타현금흐름</t>
  </si>
  <si>
    <t>A403630.IC</t>
  </si>
  <si>
    <t>재무활동으로인한현금흐름</t>
  </si>
  <si>
    <t>Others</t>
  </si>
  <si>
    <t>A404110.IC</t>
  </si>
  <si>
    <t xml:space="preserve">        유동화채무의감소</t>
  </si>
  <si>
    <t>A404120.IC</t>
  </si>
  <si>
    <t xml:space="preserve">        상환우선주부채의감소</t>
  </si>
  <si>
    <t>A404090.IC</t>
  </si>
  <si>
    <t xml:space="preserve">        장기차입금의감소</t>
  </si>
  <si>
    <t>A404080.IC</t>
  </si>
  <si>
    <t xml:space="preserve">        사채의감소</t>
  </si>
  <si>
    <t>A404010.IC</t>
  </si>
  <si>
    <t xml:space="preserve">        유동성장기부채의감소</t>
  </si>
  <si>
    <t>A404000.IC</t>
  </si>
  <si>
    <t xml:space="preserve">        당좌차월의감소</t>
  </si>
  <si>
    <t>A403990.IC</t>
  </si>
  <si>
    <t xml:space="preserve">        단기차입금의감소</t>
  </si>
  <si>
    <t>A403980.IC</t>
  </si>
  <si>
    <t xml:space="preserve">        단기사채의감소</t>
  </si>
  <si>
    <t>A403780.IC</t>
  </si>
  <si>
    <t xml:space="preserve">        유동화채무의증가</t>
  </si>
  <si>
    <t>A403790.IC</t>
  </si>
  <si>
    <t xml:space="preserve">        상환우선주부채의증가</t>
  </si>
  <si>
    <t>A403760.IC</t>
  </si>
  <si>
    <t xml:space="preserve">        장기차입금의증가</t>
  </si>
  <si>
    <t>A403750.IC</t>
  </si>
  <si>
    <t xml:space="preserve">        사채의증가</t>
  </si>
  <si>
    <t>A403680.IC</t>
  </si>
  <si>
    <t xml:space="preserve">        유동성장기부채의증가</t>
  </si>
  <si>
    <t>A403670.IC</t>
  </si>
  <si>
    <t xml:space="preserve">        당좌차월의증가</t>
  </si>
  <si>
    <t>A403660.IC</t>
  </si>
  <si>
    <t xml:space="preserve">        단기차입금의증가</t>
  </si>
  <si>
    <t>A403650.IC</t>
  </si>
  <si>
    <t xml:space="preserve">        단기사채의증가</t>
  </si>
  <si>
    <t>차입금/현금 등 여기서 조정</t>
    <phoneticPr fontId="2" type="noConversion"/>
  </si>
  <si>
    <t>Debt repayment</t>
  </si>
  <si>
    <t>A403870.IC</t>
  </si>
  <si>
    <t xml:space="preserve">        자본항목</t>
    <phoneticPr fontId="2" type="noConversion"/>
  </si>
  <si>
    <t>A403860.IC</t>
  </si>
  <si>
    <t xml:space="preserve">        자본잉여금의증가</t>
  </si>
  <si>
    <t>A403840.IC</t>
  </si>
  <si>
    <t xml:space="preserve">        자본금의증가</t>
  </si>
  <si>
    <t>New shares issued</t>
  </si>
  <si>
    <t>A404320.IC</t>
  </si>
  <si>
    <t xml:space="preserve">    배당금지급(-)</t>
  </si>
  <si>
    <t>A402340.IC</t>
  </si>
  <si>
    <t>투자활동으로인한현금흐름</t>
  </si>
  <si>
    <t>A403100.IC</t>
  </si>
  <si>
    <t xml:space="preserve">        관계기업등지분관련투자자산의증가</t>
  </si>
  <si>
    <t>A404580.IC</t>
  </si>
  <si>
    <t xml:space="preserve">        무형자산의증가</t>
  </si>
  <si>
    <t>A403200.IC</t>
  </si>
  <si>
    <t xml:space="preserve">        유형자산의증가</t>
    <phoneticPr fontId="2" type="noConversion"/>
  </si>
  <si>
    <t>A400000.IC</t>
  </si>
  <si>
    <t>영업활동으로인한현금흐름</t>
  </si>
  <si>
    <t>A402140.IC</t>
    <phoneticPr fontId="2" type="noConversion"/>
  </si>
  <si>
    <t xml:space="preserve">    법인세납부(-)</t>
  </si>
  <si>
    <t>A402130.IC</t>
    <phoneticPr fontId="2" type="noConversion"/>
  </si>
  <si>
    <t xml:space="preserve">    법인세환입</t>
  </si>
  <si>
    <t>A403580.IP</t>
  </si>
  <si>
    <t xml:space="preserve">    배당금수입</t>
  </si>
  <si>
    <t>A402100.IC</t>
    <phoneticPr fontId="2" type="noConversion"/>
  </si>
  <si>
    <t xml:space="preserve">    이자지급(-)</t>
  </si>
  <si>
    <t>A402090.IC</t>
    <phoneticPr fontId="2" type="noConversion"/>
  </si>
  <si>
    <t xml:space="preserve">    이자수입</t>
  </si>
  <si>
    <t xml:space="preserve">            Others</t>
    <phoneticPr fontId="2" type="noConversion"/>
  </si>
  <si>
    <t>A401740.IC</t>
  </si>
  <si>
    <t xml:space="preserve">            매입채무및기타채무의증가</t>
  </si>
  <si>
    <t>A401590.IC</t>
  </si>
  <si>
    <t xml:space="preserve">            재고자산의감소</t>
  </si>
  <si>
    <t>A401510.IC</t>
  </si>
  <si>
    <t xml:space="preserve">            매출채권및기타채권의감소</t>
  </si>
  <si>
    <t>A401490.IC</t>
  </si>
  <si>
    <t>Change in working capital</t>
  </si>
  <si>
    <t>A400160.IC</t>
  </si>
  <si>
    <t xml:space="preserve">        기타무형자산상각비</t>
  </si>
  <si>
    <t>A400150.IC</t>
  </si>
  <si>
    <t xml:space="preserve">        개발비상각</t>
  </si>
  <si>
    <t>A400140.IC</t>
  </si>
  <si>
    <t xml:space="preserve">        유형자산감가상각비</t>
  </si>
  <si>
    <t>Add: depreciation &amp; amortization</t>
  </si>
  <si>
    <t>Net income (추정시점부터는 EBIT)</t>
    <phoneticPr fontId="2" type="noConversion"/>
  </si>
  <si>
    <t>CASH FLOW (억원)</t>
    <phoneticPr fontId="2" type="noConversion"/>
  </si>
  <si>
    <t>Dividend paid (cash flow)</t>
  </si>
  <si>
    <t>Ending RE</t>
  </si>
  <si>
    <t>Net Income</t>
  </si>
  <si>
    <t>DPS - pref</t>
  </si>
  <si>
    <t>DPS - comm</t>
  </si>
  <si>
    <t xml:space="preserve"> payout (%)</t>
  </si>
  <si>
    <t>Dividends - pref</t>
  </si>
  <si>
    <t>Dividends - comm</t>
  </si>
  <si>
    <t>Beginning RE</t>
  </si>
  <si>
    <t xml:space="preserve">    B/S check</t>
  </si>
  <si>
    <t>Total capital</t>
  </si>
  <si>
    <t>A120010.IC</t>
  </si>
  <si>
    <t>지배주주지분</t>
  </si>
  <si>
    <t>A120000.IC</t>
  </si>
  <si>
    <t>자본총계</t>
  </si>
  <si>
    <t>A120620.IC</t>
  </si>
  <si>
    <t>비지배주주지분</t>
  </si>
  <si>
    <t>Others(기타자본+기타포괄손익)</t>
    <phoneticPr fontId="2" type="noConversion"/>
  </si>
  <si>
    <t>A120460.IC</t>
  </si>
  <si>
    <t xml:space="preserve">    이익잉여금</t>
  </si>
  <si>
    <t>A120050.IC</t>
  </si>
  <si>
    <t xml:space="preserve">    자본잉여금</t>
  </si>
  <si>
    <t>A120040.IC</t>
  </si>
  <si>
    <t xml:space="preserve">        우선주자본금</t>
  </si>
  <si>
    <t>A120030.IC</t>
  </si>
  <si>
    <t xml:space="preserve">        보통주자본금</t>
  </si>
  <si>
    <t>A120020.IC</t>
  </si>
  <si>
    <t xml:space="preserve">    자본금</t>
  </si>
  <si>
    <t>A130000.IC</t>
  </si>
  <si>
    <t>부채총계</t>
  </si>
  <si>
    <t>A130010.IC</t>
  </si>
  <si>
    <t>비유동부채</t>
  </si>
  <si>
    <t>A131090.IC</t>
    <phoneticPr fontId="2" type="noConversion"/>
  </si>
  <si>
    <t>이연법인세부채</t>
    <phoneticPr fontId="2" type="noConversion"/>
  </si>
  <si>
    <t>A130480.IC</t>
  </si>
  <si>
    <t>장기파생상품부채</t>
    <phoneticPr fontId="2" type="noConversion"/>
  </si>
  <si>
    <t>A130880.IC</t>
  </si>
  <si>
    <t>비유동종업원급여충당부채</t>
    <phoneticPr fontId="2" type="noConversion"/>
  </si>
  <si>
    <t>A190790.IC</t>
  </si>
  <si>
    <t xml:space="preserve">    장기상환우선주부채</t>
    <phoneticPr fontId="2" type="noConversion"/>
  </si>
  <si>
    <t>A190760.IC</t>
  </si>
  <si>
    <t xml:space="preserve">    장기차입금</t>
  </si>
  <si>
    <t>전환권조정은 계상하지 않는다고 가정</t>
    <phoneticPr fontId="2" type="noConversion"/>
  </si>
  <si>
    <t>A190710.IC</t>
  </si>
  <si>
    <t xml:space="preserve">    사채</t>
  </si>
  <si>
    <t>Long-term debt</t>
  </si>
  <si>
    <t>A131580.IC</t>
  </si>
  <si>
    <t>유동부채</t>
  </si>
  <si>
    <t>A132330.IC</t>
    <phoneticPr fontId="2" type="noConversion"/>
  </si>
  <si>
    <t>당기법인세부채(미지급법인세)</t>
    <phoneticPr fontId="2" type="noConversion"/>
  </si>
  <si>
    <t>A131910.IC</t>
  </si>
  <si>
    <t>단기파생상품부채</t>
    <phoneticPr fontId="2" type="noConversion"/>
  </si>
  <si>
    <t>A131980.IC</t>
  </si>
  <si>
    <t xml:space="preserve">    단기상환우선주부채</t>
    <phoneticPr fontId="2" type="noConversion"/>
  </si>
  <si>
    <t>A190940.IC</t>
    <phoneticPr fontId="2" type="noConversion"/>
  </si>
  <si>
    <t xml:space="preserve">    유동성장기부채</t>
    <phoneticPr fontId="2" type="noConversion"/>
  </si>
  <si>
    <t>A131650.IC</t>
  </si>
  <si>
    <t xml:space="preserve">    단기차입금</t>
  </si>
  <si>
    <t>A190930.IC</t>
  </si>
  <si>
    <t xml:space="preserve">    단기사채</t>
  </si>
  <si>
    <t>Short-term debt</t>
  </si>
  <si>
    <t>회전기일 (매출액)</t>
    <phoneticPr fontId="2" type="noConversion"/>
  </si>
  <si>
    <t>A190970.IC</t>
  </si>
  <si>
    <t>기타(초과청구공사)</t>
    <phoneticPr fontId="2" type="noConversion"/>
  </si>
  <si>
    <t>A132350.IC</t>
  </si>
  <si>
    <t>선수금</t>
    <phoneticPr fontId="2" type="noConversion"/>
  </si>
  <si>
    <t>A132070.IC</t>
  </si>
  <si>
    <t>미지급금</t>
    <phoneticPr fontId="2" type="noConversion"/>
  </si>
  <si>
    <t>A115270.IC</t>
  </si>
  <si>
    <t>유동계약부채</t>
    <phoneticPr fontId="2" type="noConversion"/>
  </si>
  <si>
    <t>3년 평균</t>
    <phoneticPr fontId="2" type="noConversion"/>
  </si>
  <si>
    <t>A132010.IC</t>
  </si>
  <si>
    <t>매입채무</t>
    <phoneticPr fontId="2" type="noConversion"/>
  </si>
  <si>
    <t>A110000.IC</t>
  </si>
  <si>
    <t>자산총계</t>
  </si>
  <si>
    <t>A110010.IC</t>
  </si>
  <si>
    <t>비유동자산</t>
  </si>
  <si>
    <t>A111930.IC</t>
  </si>
  <si>
    <t xml:space="preserve">    장기매출채권및기타채권</t>
  </si>
  <si>
    <t>A115020.IC</t>
  </si>
  <si>
    <t xml:space="preserve">        기타포괄손익-공정가치측정금융자산</t>
  </si>
  <si>
    <t>A115010.IC</t>
  </si>
  <si>
    <t xml:space="preserve">        당기손익-공정가치측정금융자산</t>
  </si>
  <si>
    <t>A111640.IC</t>
  </si>
  <si>
    <t xml:space="preserve">        기타금융자산</t>
    <phoneticPr fontId="2" type="noConversion"/>
  </si>
  <si>
    <t xml:space="preserve">    비유동기타금융자산</t>
    <phoneticPr fontId="2" type="noConversion"/>
  </si>
  <si>
    <t>A112340.IC</t>
  </si>
  <si>
    <t xml:space="preserve">    이연법인세자산</t>
  </si>
  <si>
    <t>A110610.IC</t>
  </si>
  <si>
    <t xml:space="preserve">    무형자산</t>
  </si>
  <si>
    <t>A112370.IC</t>
    <phoneticPr fontId="2" type="noConversion"/>
  </si>
  <si>
    <t xml:space="preserve">    리스(사용권)자산</t>
    <phoneticPr fontId="2" type="noConversion"/>
  </si>
  <si>
    <t>A110020.IC</t>
  </si>
  <si>
    <t xml:space="preserve">    유형자산 (토지,건물제외)</t>
    <phoneticPr fontId="2" type="noConversion"/>
  </si>
  <si>
    <t>A190030.IC</t>
  </si>
  <si>
    <t xml:space="preserve">    유형자산 (건물)</t>
    <phoneticPr fontId="2" type="noConversion"/>
  </si>
  <si>
    <t>A190010.IC</t>
  </si>
  <si>
    <t xml:space="preserve">    유형자산 (토지)</t>
    <phoneticPr fontId="2" type="noConversion"/>
  </si>
  <si>
    <t>A111450.IC</t>
  </si>
  <si>
    <t xml:space="preserve">    관계기업등지분관련투자자산</t>
    <phoneticPr fontId="2" type="noConversion"/>
  </si>
  <si>
    <t>A111330.IC</t>
  </si>
  <si>
    <t xml:space="preserve">    투자부동산</t>
  </si>
  <si>
    <t>A112830.IC</t>
  </si>
  <si>
    <t>유동자산</t>
  </si>
  <si>
    <t>미추정</t>
    <phoneticPr fontId="2" type="noConversion"/>
  </si>
  <si>
    <t xml:space="preserve">    Others</t>
    <phoneticPr fontId="2" type="noConversion"/>
  </si>
  <si>
    <t>A112840.IC</t>
  </si>
  <si>
    <t xml:space="preserve">    재고자산</t>
  </si>
  <si>
    <t>잔액 0</t>
    <phoneticPr fontId="2" type="noConversion"/>
  </si>
  <si>
    <t>A190590.IC</t>
  </si>
  <si>
    <t xml:space="preserve">    기타단기채권(미청구공사)</t>
    <phoneticPr fontId="2" type="noConversion"/>
  </si>
  <si>
    <t>A190570.IC</t>
  </si>
  <si>
    <t xml:space="preserve">    미수금</t>
    <phoneticPr fontId="2" type="noConversion"/>
  </si>
  <si>
    <t>A190560.IC</t>
  </si>
  <si>
    <t xml:space="preserve">    매출채권</t>
  </si>
  <si>
    <t>A113250.IC</t>
  </si>
  <si>
    <t xml:space="preserve">    단기만기보유금융자산</t>
    <phoneticPr fontId="2" type="noConversion"/>
  </si>
  <si>
    <t>A113240.IC</t>
  </si>
  <si>
    <t xml:space="preserve">    단기매도가능금융자산</t>
    <phoneticPr fontId="2" type="noConversion"/>
  </si>
  <si>
    <t>A113120.IC</t>
  </si>
  <si>
    <t xml:space="preserve">    단기금융상품</t>
    <phoneticPr fontId="2" type="noConversion"/>
  </si>
  <si>
    <t>A113100.IC</t>
  </si>
  <si>
    <t xml:space="preserve">    단기매매금융자산</t>
    <phoneticPr fontId="2" type="noConversion"/>
  </si>
  <si>
    <t>유동비율</t>
    <phoneticPr fontId="2" type="noConversion"/>
  </si>
  <si>
    <t>A114540.IC</t>
  </si>
  <si>
    <t xml:space="preserve">    상각후원가측정금융자산</t>
  </si>
  <si>
    <t>A114530.IC</t>
  </si>
  <si>
    <t xml:space="preserve">    상각후원가측정유가증권</t>
  </si>
  <si>
    <t>-</t>
  </si>
  <si>
    <t>부채비율</t>
  </si>
  <si>
    <t>A114490.IC</t>
  </si>
  <si>
    <t xml:space="preserve">    당기손익-공정가치측정금융자산</t>
  </si>
  <si>
    <t xml:space="preserve">    단기금융자산</t>
  </si>
  <si>
    <t>A190650.IC</t>
  </si>
  <si>
    <t xml:space="preserve">    현금및현금성자산</t>
  </si>
  <si>
    <t>발행 후</t>
  </si>
  <si>
    <t>메자닌 발행</t>
    <phoneticPr fontId="2" type="noConversion"/>
  </si>
  <si>
    <t>발행 전</t>
  </si>
  <si>
    <t>구분</t>
    <phoneticPr fontId="2" type="noConversion"/>
  </si>
  <si>
    <t>BALANCE SHEET (억원)</t>
    <phoneticPr fontId="2" type="noConversion"/>
  </si>
  <si>
    <t>(단위: 억원)</t>
    <phoneticPr fontId="2" type="noConversion"/>
  </si>
  <si>
    <t>Yoy growth (%)</t>
  </si>
  <si>
    <t>A120690.IC</t>
  </si>
  <si>
    <t xml:space="preserve">  Preferred</t>
  </si>
  <si>
    <t>A120680.IC</t>
  </si>
  <si>
    <t xml:space="preserve">  Common</t>
  </si>
  <si>
    <t># Shares outstanding (mn)</t>
  </si>
  <si>
    <t>A203180.IC</t>
  </si>
  <si>
    <t xml:space="preserve">    (지배주주지분)당기순이익</t>
  </si>
  <si>
    <t>3000억원 초과분</t>
    <phoneticPr fontId="2" type="noConversion"/>
  </si>
  <si>
    <t>% of Net profit</t>
  </si>
  <si>
    <t>200~3000억원</t>
    <phoneticPr fontId="2" type="noConversion"/>
  </si>
  <si>
    <t>A203190.IC</t>
  </si>
  <si>
    <t xml:space="preserve">    (비지배주주지분)당기순이익</t>
  </si>
  <si>
    <t>2~200억원</t>
    <phoneticPr fontId="2" type="noConversion"/>
  </si>
  <si>
    <t>Net profit margin (%)</t>
  </si>
  <si>
    <t>2억원 이하</t>
    <phoneticPr fontId="2" type="noConversion"/>
  </si>
  <si>
    <t>A203140.IC</t>
  </si>
  <si>
    <t>계속사업이익</t>
  </si>
  <si>
    <t>적용세율</t>
    <phoneticPr fontId="2" type="noConversion"/>
  </si>
  <si>
    <t>과세표준</t>
    <phoneticPr fontId="2" type="noConversion"/>
  </si>
  <si>
    <t>법인세율 적용</t>
    <phoneticPr fontId="2" type="noConversion"/>
  </si>
  <si>
    <t>Tax rate (%)</t>
  </si>
  <si>
    <t>미사용 이월 결손금 잔액(24년 말 250억원) 감안 시, 향후 3년 이상 법인세 없을 것으로 전망</t>
    <phoneticPr fontId="2" type="noConversion"/>
  </si>
  <si>
    <t>A203130.IC</t>
  </si>
  <si>
    <t>법인세비용</t>
  </si>
  <si>
    <t>Pretax margin (%)</t>
  </si>
  <si>
    <t>A203120.IC</t>
  </si>
  <si>
    <t>법인세비용차감전계속사업이익</t>
  </si>
  <si>
    <t>EV/Sales</t>
    <phoneticPr fontId="2" type="noConversion"/>
  </si>
  <si>
    <t>A204410.IC</t>
  </si>
  <si>
    <t>기타영업외손익</t>
  </si>
  <si>
    <t>Sales</t>
    <phoneticPr fontId="2" type="noConversion"/>
  </si>
  <si>
    <t xml:space="preserve">    기타금융원가</t>
    <phoneticPr fontId="2" type="noConversion"/>
  </si>
  <si>
    <t>EV</t>
    <phoneticPr fontId="2" type="noConversion"/>
  </si>
  <si>
    <t>A202570.IC</t>
  </si>
  <si>
    <t xml:space="preserve">    외환거래손실</t>
  </si>
  <si>
    <t>A202560.IC</t>
  </si>
  <si>
    <t xml:space="preserve">    이자비용</t>
  </si>
  <si>
    <t>P/E</t>
    <phoneticPr fontId="2" type="noConversion"/>
  </si>
  <si>
    <t>A202550.IC</t>
  </si>
  <si>
    <t>금융원가</t>
  </si>
  <si>
    <t>NI</t>
    <phoneticPr fontId="2" type="noConversion"/>
  </si>
  <si>
    <t xml:space="preserve">    기타금융수익</t>
    <phoneticPr fontId="2" type="noConversion"/>
  </si>
  <si>
    <t>A202240.IC</t>
  </si>
  <si>
    <t xml:space="preserve">    외환거래이익</t>
  </si>
  <si>
    <t>25E</t>
    <phoneticPr fontId="2" type="noConversion"/>
  </si>
  <si>
    <t>24E</t>
    <phoneticPr fontId="2" type="noConversion"/>
  </si>
  <si>
    <t>23E</t>
    <phoneticPr fontId="2" type="noConversion"/>
  </si>
  <si>
    <t>A202220.IC</t>
  </si>
  <si>
    <t xml:space="preserve">    이자수익</t>
  </si>
  <si>
    <t>A202210.IC</t>
  </si>
  <si>
    <t>금융수익</t>
  </si>
  <si>
    <t>A202880.IC</t>
  </si>
  <si>
    <t>종속기업,공동지배기업및관계기업관련손익</t>
  </si>
  <si>
    <t>Operating profit margin (%)</t>
  </si>
  <si>
    <t>A201370.IC</t>
  </si>
  <si>
    <t>영업이익</t>
  </si>
  <si>
    <t>판매비와관리비(R&amp;D제외)</t>
    <phoneticPr fontId="2" type="noConversion"/>
  </si>
  <si>
    <t>A201130.IC</t>
  </si>
  <si>
    <t>연구개발비</t>
    <phoneticPr fontId="2" type="noConversion"/>
  </si>
  <si>
    <t>Gross margin (%)</t>
  </si>
  <si>
    <t>매출총이익</t>
  </si>
  <si>
    <t>% of sales</t>
  </si>
  <si>
    <t>A200360.IC</t>
  </si>
  <si>
    <t>매출원가</t>
  </si>
  <si>
    <t>Growth (%)</t>
  </si>
  <si>
    <t>A200000.IC</t>
  </si>
  <si>
    <t>매출액(수익)</t>
  </si>
  <si>
    <t>INCOME STATEMENT (억원)</t>
    <phoneticPr fontId="2" type="noConversion"/>
  </si>
  <si>
    <t>차입금의존도</t>
    <phoneticPr fontId="2" type="noConversion"/>
  </si>
  <si>
    <t>부채비율</t>
    <phoneticPr fontId="2" type="noConversion"/>
  </si>
  <si>
    <t>순차입금/EBITDA</t>
    <phoneticPr fontId="2" type="noConversion"/>
  </si>
  <si>
    <t>유무형자산투자</t>
    <phoneticPr fontId="2" type="noConversion"/>
  </si>
  <si>
    <t>영업활동CF</t>
    <phoneticPr fontId="2" type="noConversion"/>
  </si>
  <si>
    <t>순차입금</t>
    <phoneticPr fontId="2" type="noConversion"/>
  </si>
  <si>
    <t>총차입금</t>
    <phoneticPr fontId="2" type="noConversion"/>
  </si>
  <si>
    <t>부동산(토지+건물)</t>
    <phoneticPr fontId="2" type="noConversion"/>
  </si>
  <si>
    <t>자산총계</t>
    <phoneticPr fontId="2" type="noConversion"/>
  </si>
  <si>
    <t>EBITDA/매출액</t>
    <phoneticPr fontId="2" type="noConversion"/>
  </si>
  <si>
    <t>'23</t>
  </si>
  <si>
    <t>EBITDA</t>
    <phoneticPr fontId="2" type="noConversion"/>
  </si>
  <si>
    <t>당기순이익</t>
    <phoneticPr fontId="2" type="noConversion"/>
  </si>
  <si>
    <t>영업이익률</t>
    <phoneticPr fontId="2" type="noConversion"/>
  </si>
  <si>
    <t>'22</t>
  </si>
  <si>
    <t>영업이익</t>
    <phoneticPr fontId="2" type="noConversion"/>
  </si>
  <si>
    <t>매출성장률</t>
    <phoneticPr fontId="2" type="noConversion"/>
  </si>
  <si>
    <t>'21</t>
    <phoneticPr fontId="2" type="noConversion"/>
  </si>
  <si>
    <t>매출액</t>
    <phoneticPr fontId="2" type="noConversion"/>
  </si>
  <si>
    <t>순부채비율</t>
    <phoneticPr fontId="2" type="noConversion"/>
  </si>
  <si>
    <t>순이익</t>
    <phoneticPr fontId="2" type="noConversion"/>
  </si>
  <si>
    <t>연도</t>
    <phoneticPr fontId="2" type="noConversion"/>
  </si>
  <si>
    <t>과목코드</t>
  </si>
  <si>
    <t>연결</t>
  </si>
  <si>
    <t>지우지마시오 (Vlookup 열순서)</t>
    <phoneticPr fontId="2" type="noConversion"/>
  </si>
  <si>
    <t>(억원, except per share data)</t>
    <phoneticPr fontId="2" type="noConversion"/>
  </si>
  <si>
    <t>기말현금</t>
    <phoneticPr fontId="2" type="noConversion"/>
  </si>
  <si>
    <t>현금순증</t>
    <phoneticPr fontId="2" type="noConversion"/>
  </si>
  <si>
    <t>재무CF</t>
    <phoneticPr fontId="2" type="noConversion"/>
  </si>
  <si>
    <t>차입금순증</t>
  </si>
  <si>
    <t>차입금순증</t>
    <phoneticPr fontId="2" type="noConversion"/>
  </si>
  <si>
    <t>투자CF</t>
    <phoneticPr fontId="2" type="noConversion"/>
  </si>
  <si>
    <t>지분투자</t>
  </si>
  <si>
    <t>지분투자</t>
    <phoneticPr fontId="2" type="noConversion"/>
  </si>
  <si>
    <t>CapEx</t>
  </si>
  <si>
    <t>CapEx</t>
    <phoneticPr fontId="2" type="noConversion"/>
  </si>
  <si>
    <t>영업CF</t>
    <phoneticPr fontId="2" type="noConversion"/>
  </si>
  <si>
    <t>법인세지급</t>
    <phoneticPr fontId="2" type="noConversion"/>
  </si>
  <si>
    <t>순이자지급</t>
    <phoneticPr fontId="2" type="noConversion"/>
  </si>
  <si>
    <t>WC변동</t>
    <phoneticPr fontId="2" type="noConversion"/>
  </si>
  <si>
    <t>상각비</t>
    <phoneticPr fontId="2" type="noConversion"/>
  </si>
  <si>
    <t>현금흐름표</t>
    <phoneticPr fontId="2" type="noConversion"/>
  </si>
  <si>
    <t xml:space="preserve">EBITDA이익률 </t>
  </si>
  <si>
    <t xml:space="preserve">당기순이익률 </t>
  </si>
  <si>
    <t>당기순이익(지배)</t>
    <phoneticPr fontId="2" type="noConversion"/>
  </si>
  <si>
    <t>당기순이익</t>
  </si>
  <si>
    <t>법인세비용</t>
    <phoneticPr fontId="2" type="noConversion"/>
  </si>
  <si>
    <t>법인세차감전순손익</t>
    <phoneticPr fontId="2" type="noConversion"/>
  </si>
  <si>
    <t>법인세비용차감전순손익</t>
    <phoneticPr fontId="2" type="noConversion"/>
  </si>
  <si>
    <t>영업외손익</t>
  </si>
  <si>
    <t xml:space="preserve">영업이익률 </t>
  </si>
  <si>
    <t>판매비와관리비</t>
  </si>
  <si>
    <t xml:space="preserve">매출총이익률 </t>
  </si>
  <si>
    <t>매출액증감률</t>
  </si>
  <si>
    <t>매출액</t>
  </si>
  <si>
    <t>손익계산서</t>
    <phoneticPr fontId="2" type="noConversion"/>
  </si>
  <si>
    <t>단기차입비중</t>
    <phoneticPr fontId="2" type="noConversion"/>
  </si>
  <si>
    <t>순차입금</t>
  </si>
  <si>
    <t>현금 및 예금</t>
  </si>
  <si>
    <t>현금 및 장단기금융자산</t>
    <phoneticPr fontId="2" type="noConversion"/>
  </si>
  <si>
    <t>총차입금</t>
  </si>
  <si>
    <t>이익잉여금</t>
  </si>
  <si>
    <t>기타자본</t>
  </si>
  <si>
    <t>자본금</t>
  </si>
  <si>
    <t>기타비유동부채</t>
  </si>
  <si>
    <t>장기차입금</t>
    <phoneticPr fontId="2" type="noConversion"/>
  </si>
  <si>
    <t>기타유동부채</t>
  </si>
  <si>
    <t>단기차입금</t>
    <phoneticPr fontId="2" type="noConversion"/>
  </si>
  <si>
    <t>기타비유동자산</t>
  </si>
  <si>
    <t>관계기업등지분</t>
    <phoneticPr fontId="2" type="noConversion"/>
  </si>
  <si>
    <t>관계기업등지분</t>
  </si>
  <si>
    <t>무형자산</t>
  </si>
  <si>
    <t>유형자산(투자부동산 포함)</t>
    <phoneticPr fontId="2" type="noConversion"/>
  </si>
  <si>
    <t>비유동기타금융자산</t>
    <phoneticPr fontId="2" type="noConversion"/>
  </si>
  <si>
    <t>기타유동자산</t>
  </si>
  <si>
    <t>재고자산</t>
  </si>
  <si>
    <t>매출채권</t>
    <phoneticPr fontId="2" type="noConversion"/>
  </si>
  <si>
    <t>현금및금융상품</t>
    <phoneticPr fontId="2" type="noConversion"/>
  </si>
  <si>
    <t>재무상태표</t>
    <phoneticPr fontId="2" type="noConversion"/>
  </si>
  <si>
    <t xml:space="preserve"> </t>
    <phoneticPr fontId="2" type="noConversion"/>
  </si>
  <si>
    <t>발행금액(억원)</t>
    <phoneticPr fontId="2" type="noConversion"/>
  </si>
  <si>
    <t>최근결산</t>
    <phoneticPr fontId="2" type="noConversion"/>
  </si>
  <si>
    <t>에이팩트</t>
    <phoneticPr fontId="2" type="noConversion"/>
  </si>
  <si>
    <t>A200470</t>
    <phoneticPr fontId="2" type="noConversion"/>
  </si>
  <si>
    <t>Gross IRR</t>
    <phoneticPr fontId="2" type="noConversion"/>
  </si>
  <si>
    <t>Call</t>
    <phoneticPr fontId="2" type="noConversion"/>
  </si>
  <si>
    <t>청약수수료</t>
    <phoneticPr fontId="2" type="noConversion"/>
  </si>
  <si>
    <t>투자/회수</t>
    <phoneticPr fontId="2" type="noConversion"/>
  </si>
  <si>
    <t>MoIC</t>
    <phoneticPr fontId="2" type="noConversion"/>
  </si>
  <si>
    <t>비고</t>
    <phoneticPr fontId="2" type="noConversion"/>
  </si>
  <si>
    <t>(단위: 백만원)</t>
    <phoneticPr fontId="2" type="noConversion"/>
  </si>
  <si>
    <t>투자</t>
    <phoneticPr fontId="2" type="noConversion"/>
  </si>
  <si>
    <t>Call Option 30%</t>
    <phoneticPr fontId="2" type="noConversion"/>
  </si>
  <si>
    <t>IRR (%)</t>
    <phoneticPr fontId="2" type="noConversion"/>
  </si>
  <si>
    <t>MoIC (배)</t>
    <phoneticPr fontId="2" type="noConversion"/>
  </si>
  <si>
    <t>당조합주식수</t>
    <phoneticPr fontId="2" type="noConversion"/>
  </si>
  <si>
    <t>(예상)주가</t>
    <phoneticPr fontId="2" type="noConversion"/>
  </si>
  <si>
    <t>상장주식수(희석포함, 주)</t>
    <phoneticPr fontId="2" type="noConversion"/>
  </si>
  <si>
    <t>시총 (억원)</t>
    <phoneticPr fontId="2" type="noConversion"/>
  </si>
  <si>
    <t>PER Multiple (배)</t>
    <phoneticPr fontId="2" type="noConversion"/>
  </si>
  <si>
    <t>당기순이익 (억원)</t>
    <phoneticPr fontId="2" type="noConversion"/>
  </si>
  <si>
    <t>PSR Multiple (배)</t>
    <phoneticPr fontId="2" type="noConversion"/>
  </si>
  <si>
    <t>매출액 (억원)</t>
    <phoneticPr fontId="2" type="noConversion"/>
  </si>
  <si>
    <t>27년</t>
    <phoneticPr fontId="2" type="noConversion"/>
  </si>
  <si>
    <t>27년</t>
  </si>
  <si>
    <t>'24년</t>
    <phoneticPr fontId="2" type="noConversion"/>
  </si>
  <si>
    <t>Put 행사</t>
    <phoneticPr fontId="2" type="noConversion"/>
  </si>
  <si>
    <t>PER (리픽싱)</t>
    <phoneticPr fontId="2" type="noConversion"/>
  </si>
  <si>
    <t>PER</t>
    <phoneticPr fontId="2" type="noConversion"/>
  </si>
  <si>
    <t>발행 전</t>
    <phoneticPr fontId="2" type="noConversion"/>
  </si>
  <si>
    <t>밸류에이션</t>
  </si>
  <si>
    <t>수익률 계산</t>
    <phoneticPr fontId="2" type="noConversion"/>
  </si>
  <si>
    <t>이외</t>
    <phoneticPr fontId="2" type="noConversion"/>
  </si>
  <si>
    <t>기발행 미상환 전환사채</t>
    <phoneticPr fontId="2" type="noConversion"/>
  </si>
  <si>
    <t>YTP</t>
    <phoneticPr fontId="2" type="noConversion"/>
  </si>
  <si>
    <t>액면</t>
    <phoneticPr fontId="2" type="noConversion"/>
  </si>
  <si>
    <t>당사</t>
    <phoneticPr fontId="2" type="noConversion"/>
  </si>
  <si>
    <t>YTC</t>
    <phoneticPr fontId="2" type="noConversion"/>
  </si>
  <si>
    <t>할인/할증</t>
    <phoneticPr fontId="2" type="noConversion"/>
  </si>
  <si>
    <t>발행규모</t>
    <phoneticPr fontId="2" type="noConversion"/>
  </si>
  <si>
    <t>전환가액</t>
    <phoneticPr fontId="2" type="noConversion"/>
  </si>
  <si>
    <t>자기주식</t>
    <phoneticPr fontId="2" type="noConversion"/>
  </si>
  <si>
    <t>뮤추얼그로우쓰</t>
    <phoneticPr fontId="2" type="noConversion"/>
  </si>
  <si>
    <t>최대 Refixing (call 30%, refixing 70%)</t>
    <phoneticPr fontId="2" type="noConversion"/>
  </si>
  <si>
    <t>최대 Refixing</t>
    <phoneticPr fontId="2" type="noConversion"/>
  </si>
  <si>
    <t>금차 메자닌 전환 후 (Call 30%)</t>
    <phoneticPr fontId="2" type="noConversion"/>
  </si>
  <si>
    <t>주식수 계산</t>
    <phoneticPr fontId="2" type="noConversion"/>
  </si>
  <si>
    <t>흥국증권</t>
    <phoneticPr fontId="2" type="noConversion"/>
  </si>
  <si>
    <t>국내 비중</t>
    <phoneticPr fontId="2" type="noConversion"/>
  </si>
  <si>
    <t>합계</t>
  </si>
  <si>
    <t>아프리카</t>
  </si>
  <si>
    <t>아메리카</t>
  </si>
  <si>
    <t>유럽</t>
  </si>
  <si>
    <t>오세아니아</t>
  </si>
  <si>
    <t>아시아</t>
  </si>
  <si>
    <t>국내매출</t>
    <phoneticPr fontId="2" type="noConversion"/>
  </si>
  <si>
    <t>계</t>
    <phoneticPr fontId="2" type="noConversion"/>
  </si>
  <si>
    <t>케미칼</t>
    <phoneticPr fontId="2" type="noConversion"/>
  </si>
  <si>
    <t>합성수지</t>
    <phoneticPr fontId="2" type="noConversion"/>
  </si>
  <si>
    <t>아스팔트</t>
    <phoneticPr fontId="2" type="noConversion"/>
  </si>
  <si>
    <t>25.1H</t>
    <phoneticPr fontId="2" type="noConversion"/>
  </si>
  <si>
    <t>24.1H</t>
    <phoneticPr fontId="2" type="noConversion"/>
  </si>
  <si>
    <t>매출증가율</t>
    <phoneticPr fontId="2" type="noConversion"/>
  </si>
  <si>
    <t>기타</t>
    <phoneticPr fontId="2" type="noConversion"/>
  </si>
  <si>
    <t>이익률</t>
    <phoneticPr fontId="2" type="noConversion"/>
  </si>
  <si>
    <t>매출</t>
    <phoneticPr fontId="2" type="noConversion"/>
  </si>
  <si>
    <t>※ 당일 입력된 추정치의 영향으로 컨센서스 값과 개별 추정치의 평균 값이 달라질 수 있음</t>
  </si>
  <si>
    <t>오현진</t>
  </si>
  <si>
    <t>키움증권</t>
  </si>
  <si>
    <t>Analyst</t>
  </si>
  <si>
    <t>Security</t>
  </si>
  <si>
    <t>Date</t>
  </si>
  <si>
    <t>Low</t>
    <phoneticPr fontId="2" type="noConversion"/>
  </si>
  <si>
    <t>Median</t>
    <phoneticPr fontId="2" type="noConversion"/>
  </si>
  <si>
    <t>High</t>
    <phoneticPr fontId="2" type="noConversion"/>
  </si>
  <si>
    <t>Consensus Data</t>
    <phoneticPr fontId="2" type="noConversion"/>
  </si>
  <si>
    <t>당기순이익(지배)</t>
  </si>
  <si>
    <t>목표주가변경방향</t>
    <phoneticPr fontId="2" type="noConversion"/>
  </si>
  <si>
    <t>목표주가</t>
  </si>
  <si>
    <t>T_PER</t>
    <phoneticPr fontId="2" type="noConversion"/>
  </si>
  <si>
    <t>2029AS</t>
    <phoneticPr fontId="2" type="noConversion"/>
  </si>
  <si>
    <t>2028AS</t>
    <phoneticPr fontId="2" type="noConversion"/>
  </si>
  <si>
    <t>2027AS</t>
    <phoneticPr fontId="2" type="noConversion"/>
  </si>
  <si>
    <t>2026AS</t>
    <phoneticPr fontId="2" type="noConversion"/>
  </si>
  <si>
    <t>2025AS</t>
    <phoneticPr fontId="2" type="noConversion"/>
  </si>
  <si>
    <t>E122710.M</t>
  </si>
  <si>
    <t>E121500.M</t>
  </si>
  <si>
    <t>E121000.M</t>
  </si>
  <si>
    <t>E612504</t>
  </si>
  <si>
    <t>E610300</t>
  </si>
  <si>
    <t>CPD-1TD [20251105]</t>
    <phoneticPr fontId="2" type="noConversion"/>
  </si>
  <si>
    <t>Consensus Date</t>
    <phoneticPr fontId="2" type="noConversion"/>
  </si>
  <si>
    <t>Descending</t>
  </si>
  <si>
    <t>3M</t>
  </si>
  <si>
    <t>Consensus Structure</t>
    <phoneticPr fontId="2" type="noConversion"/>
  </si>
  <si>
    <t>Last Update : 2025-11-06 17:20:04</t>
    <phoneticPr fontId="2" type="noConversion"/>
  </si>
  <si>
    <t>동진쎄미켐외 8인</t>
  </si>
  <si>
    <t>동진쎄미켐외 7인</t>
  </si>
  <si>
    <t>동진쎄미켐, 주성엔지니어링, 케이씨텍외 9인</t>
  </si>
  <si>
    <t>동진쎄미켐외 10인</t>
  </si>
  <si>
    <t>동진쎄미켐외 9인</t>
  </si>
  <si>
    <t>팬아시아세미컨덕터 서비스 외2명</t>
  </si>
  <si>
    <t>팬아시아세미컨덕터 서비스외 2인</t>
  </si>
  <si>
    <t>팬아시아세미컨덕터서비스 외 2인</t>
  </si>
  <si>
    <t>(주)팬아시아세미컨덕터서비스외 2인</t>
  </si>
  <si>
    <t>(주)팬아시아 세미컨덕터 서비스외 2인</t>
  </si>
  <si>
    <t>(주)팬아시아 세미컨덕터서비스외 2인</t>
  </si>
  <si>
    <t>(주)팬아시아 세미컨덕터 서비스외 1인</t>
  </si>
  <si>
    <t>(주)팬아시아  세미컨덕터  서비스 외 1인</t>
  </si>
  <si>
    <t>(주)팬아시아 세미컨덕터 서비스 외 1인</t>
  </si>
  <si>
    <t>(주)팬아시아 세미컨덕터 서비스</t>
  </si>
  <si>
    <t>뮤츄얼그로우쓰</t>
  </si>
  <si>
    <t>뮤츄얼그로우쓰유한회사</t>
  </si>
  <si>
    <t>거래대금(전체)</t>
    <phoneticPr fontId="2" type="noConversion"/>
  </si>
  <si>
    <t>P/E(FY0)</t>
    <phoneticPr fontId="2" type="noConversion"/>
  </si>
  <si>
    <t>액면조정자기주식수</t>
    <phoneticPr fontId="2" type="noConversion"/>
  </si>
  <si>
    <t>P/B(Fwd.12M)</t>
    <phoneticPr fontId="2" type="noConversion"/>
  </si>
  <si>
    <t>P/E(Fwd.12M)</t>
    <phoneticPr fontId="2" type="noConversion"/>
  </si>
  <si>
    <t>P/B(MAIN, TTM)</t>
    <phoneticPr fontId="2" type="noConversion"/>
  </si>
  <si>
    <t>P/E(MAIN, TTM)</t>
    <phoneticPr fontId="2" type="noConversion"/>
  </si>
  <si>
    <t>최대주주보유보통주지분율</t>
    <phoneticPr fontId="2" type="noConversion"/>
  </si>
  <si>
    <t>최대주주명</t>
    <phoneticPr fontId="2" type="noConversion"/>
  </si>
  <si>
    <t>수정주가(평가가격)</t>
    <phoneticPr fontId="2" type="noConversion"/>
  </si>
  <si>
    <t>상장주식수</t>
    <phoneticPr fontId="2" type="noConversion"/>
  </si>
  <si>
    <t>시가총액(전체)</t>
    <phoneticPr fontId="2" type="noConversion"/>
  </si>
  <si>
    <t>Not Lagging</t>
  </si>
  <si>
    <t>X</t>
  </si>
  <si>
    <t>CPD-1TD</t>
  </si>
  <si>
    <t>Shares</t>
  </si>
  <si>
    <t>%</t>
  </si>
  <si>
    <t>Txt</t>
  </si>
  <si>
    <t>KRW 100mn</t>
  </si>
  <si>
    <t>S101400</t>
  </si>
  <si>
    <t>S500100.M</t>
  </si>
  <si>
    <t>S101760.M</t>
    <phoneticPr fontId="2" type="noConversion"/>
  </si>
  <si>
    <t>S503300.M</t>
  </si>
  <si>
    <t>S503100.M</t>
  </si>
  <si>
    <t>S502700.M</t>
  </si>
  <si>
    <t>S502600.M</t>
  </si>
  <si>
    <t>R105120</t>
  </si>
  <si>
    <t>R105100</t>
  </si>
  <si>
    <t>S100305</t>
  </si>
  <si>
    <t>S101500</t>
  </si>
  <si>
    <t>S102300</t>
  </si>
  <si>
    <t>Last Update : 2025-11-06 17:20:06</t>
    <phoneticPr fontId="2" type="noConversion"/>
  </si>
  <si>
    <t>거래량(억원)</t>
    <phoneticPr fontId="2" type="noConversion"/>
  </si>
  <si>
    <t>주가</t>
    <phoneticPr fontId="2" type="noConversion"/>
  </si>
  <si>
    <t>N/A(-2.66)</t>
  </si>
  <si>
    <t>N/A(-3.57)</t>
  </si>
  <si>
    <t>N/A(-1.79)</t>
  </si>
  <si>
    <t>N/A(-8.30)</t>
  </si>
  <si>
    <t>N/A(-7.27)</t>
  </si>
  <si>
    <t>반도체패키징</t>
  </si>
  <si>
    <t>반도체테스트</t>
  </si>
  <si>
    <t>반도체와반도체장비</t>
  </si>
  <si>
    <t>IT</t>
  </si>
  <si>
    <t>KOSDAQ</t>
  </si>
  <si>
    <t>에이팩트</t>
    <phoneticPr fontId="290" type="noConversion"/>
  </si>
  <si>
    <t>120일평균거래대금</t>
    <phoneticPr fontId="2" type="noConversion"/>
  </si>
  <si>
    <t>52주최고가</t>
    <phoneticPr fontId="2" type="noConversion"/>
  </si>
  <si>
    <t>52주최저가</t>
    <phoneticPr fontId="2" type="noConversion"/>
  </si>
  <si>
    <t>CAPEX</t>
    <phoneticPr fontId="290" type="noConversion"/>
  </si>
  <si>
    <t>영업활동으로인한현금흐름</t>
    <phoneticPr fontId="290" type="noConversion"/>
  </si>
  <si>
    <t>종업원수</t>
    <phoneticPr fontId="290" type="noConversion"/>
  </si>
  <si>
    <t>매입채무회전율</t>
    <phoneticPr fontId="290" type="noConversion"/>
  </si>
  <si>
    <t>재고자산회전율</t>
    <phoneticPr fontId="290" type="noConversion"/>
  </si>
  <si>
    <t>매출채권회전율</t>
    <phoneticPr fontId="290" type="noConversion"/>
  </si>
  <si>
    <t>P/E(TTM)</t>
    <phoneticPr fontId="290" type="noConversion"/>
  </si>
  <si>
    <t>P/E(Adj., 평균)</t>
    <phoneticPr fontId="290" type="noConversion"/>
  </si>
  <si>
    <t>당기순이익(지배, TTM)</t>
    <phoneticPr fontId="290" type="noConversion"/>
  </si>
  <si>
    <t>영업이익(TTM)</t>
    <phoneticPr fontId="290" type="noConversion"/>
  </si>
  <si>
    <t>매출액(TTM)</t>
    <phoneticPr fontId="290" type="noConversion"/>
  </si>
  <si>
    <t>자본총계(지배)</t>
    <phoneticPr fontId="290" type="noConversion"/>
  </si>
  <si>
    <t>순부채</t>
    <phoneticPr fontId="290" type="noConversion"/>
  </si>
  <si>
    <t>배당성향(%)</t>
    <phoneticPr fontId="290" type="noConversion"/>
  </si>
  <si>
    <t>DPS(보통주, 현금)</t>
    <phoneticPr fontId="290" type="noConversion"/>
  </si>
  <si>
    <t>FCF</t>
    <phoneticPr fontId="290" type="noConversion"/>
  </si>
  <si>
    <t>배당금</t>
    <phoneticPr fontId="290" type="noConversion"/>
  </si>
  <si>
    <t>연초대비수익률</t>
    <phoneticPr fontId="290" type="noConversion"/>
  </si>
  <si>
    <t>12개월전대비수익률</t>
    <phoneticPr fontId="290" type="noConversion"/>
  </si>
  <si>
    <t>6개월전대비수익률</t>
    <phoneticPr fontId="290" type="noConversion"/>
  </si>
  <si>
    <t>3개월전대비수익률</t>
    <phoneticPr fontId="290" type="noConversion"/>
  </si>
  <si>
    <t>1개월전대비수익률</t>
    <phoneticPr fontId="290" type="noConversion"/>
  </si>
  <si>
    <t>1주전대비수익률</t>
    <phoneticPr fontId="290" type="noConversion"/>
  </si>
  <si>
    <t>ROE</t>
    <phoneticPr fontId="290" type="noConversion"/>
  </si>
  <si>
    <t>P/B</t>
    <phoneticPr fontId="290" type="noConversion"/>
  </si>
  <si>
    <t>P/B(Adj.)</t>
    <phoneticPr fontId="290" type="noConversion"/>
  </si>
  <si>
    <t>P/E</t>
    <phoneticPr fontId="290" type="noConversion"/>
  </si>
  <si>
    <t>P/E(Adj.)</t>
    <phoneticPr fontId="290" type="noConversion"/>
  </si>
  <si>
    <t>EV/EBITDA</t>
    <phoneticPr fontId="290" type="noConversion"/>
  </si>
  <si>
    <t>당기순이익(지배)</t>
    <phoneticPr fontId="290" type="noConversion"/>
  </si>
  <si>
    <t>영업이익</t>
    <phoneticPr fontId="290" type="noConversion"/>
  </si>
  <si>
    <t>매출액</t>
    <phoneticPr fontId="290" type="noConversion"/>
  </si>
  <si>
    <t>주요제품1</t>
    <phoneticPr fontId="290" type="noConversion"/>
  </si>
  <si>
    <t>주요제품2</t>
    <phoneticPr fontId="290" type="noConversion"/>
  </si>
  <si>
    <t>WICS업종명(중)</t>
    <phoneticPr fontId="290" type="noConversion"/>
  </si>
  <si>
    <t>WICS업종명(대)</t>
    <phoneticPr fontId="290" type="noConversion"/>
  </si>
  <si>
    <t>WICS업종명(소)</t>
    <phoneticPr fontId="290" type="noConversion"/>
  </si>
  <si>
    <t>목표주가</t>
    <phoneticPr fontId="290" type="noConversion"/>
  </si>
  <si>
    <t>종가</t>
    <phoneticPr fontId="290" type="noConversion"/>
  </si>
  <si>
    <t>시가총액</t>
    <phoneticPr fontId="290" type="noConversion"/>
  </si>
  <si>
    <t>상장된 시장</t>
    <phoneticPr fontId="290" type="noConversion"/>
  </si>
  <si>
    <t>결산월</t>
    <phoneticPr fontId="290" type="noConversion"/>
  </si>
  <si>
    <t>Name</t>
    <phoneticPr fontId="290" type="noConversion"/>
  </si>
  <si>
    <t>Code</t>
    <phoneticPr fontId="290" type="noConversion"/>
  </si>
  <si>
    <t>CPW</t>
  </si>
  <si>
    <t>Base Date</t>
    <phoneticPr fontId="290" type="noConversion"/>
  </si>
  <si>
    <t>KRW 100mn</t>
    <phoneticPr fontId="2" type="noConversion"/>
  </si>
  <si>
    <t>R</t>
  </si>
  <si>
    <t>Unit</t>
    <phoneticPr fontId="290" type="noConversion"/>
  </si>
  <si>
    <t>2024AS</t>
    <phoneticPr fontId="2" type="noConversion"/>
  </si>
  <si>
    <t>2023AS</t>
    <phoneticPr fontId="2" type="noConversion"/>
  </si>
  <si>
    <t>2022AS</t>
    <phoneticPr fontId="2" type="noConversion"/>
  </si>
  <si>
    <t>2021AS</t>
    <phoneticPr fontId="2" type="noConversion"/>
  </si>
  <si>
    <t>Period</t>
    <phoneticPr fontId="290" type="noConversion"/>
  </si>
  <si>
    <t>S107810</t>
  </si>
  <si>
    <t>S103300</t>
  </si>
  <si>
    <t>S103500</t>
  </si>
  <si>
    <t>M132010.M</t>
    <phoneticPr fontId="2" type="noConversion"/>
  </si>
  <si>
    <t>M131000.M</t>
    <phoneticPr fontId="2" type="noConversion"/>
  </si>
  <si>
    <t>R103200.M</t>
    <phoneticPr fontId="290" type="noConversion"/>
  </si>
  <si>
    <t>M241400.M</t>
    <phoneticPr fontId="290" type="noConversion"/>
  </si>
  <si>
    <t>M241200.M</t>
    <phoneticPr fontId="290" type="noConversion"/>
  </si>
  <si>
    <t>M241100.M</t>
    <phoneticPr fontId="290" type="noConversion"/>
  </si>
  <si>
    <t>M382005.M</t>
    <phoneticPr fontId="290" type="noConversion"/>
  </si>
  <si>
    <t>M382370.M</t>
    <phoneticPr fontId="290" type="noConversion"/>
  </si>
  <si>
    <t>M122715.M</t>
    <phoneticPr fontId="290" type="noConversion"/>
  </si>
  <si>
    <t>M121505.M</t>
  </si>
  <si>
    <t>M121005.M</t>
    <phoneticPr fontId="290" type="noConversion"/>
  </si>
  <si>
    <t>M115020.M</t>
    <phoneticPr fontId="290" type="noConversion"/>
  </si>
  <si>
    <t>M113900.M</t>
  </si>
  <si>
    <t>M451000.M</t>
  </si>
  <si>
    <t>M421400.M</t>
  </si>
  <si>
    <t>M124150.M</t>
  </si>
  <si>
    <t>M133010.M</t>
  </si>
  <si>
    <t>S100530</t>
  </si>
  <si>
    <t>S100620</t>
  </si>
  <si>
    <t>S100590</t>
  </si>
  <si>
    <t>S100570</t>
  </si>
  <si>
    <t>S100550</t>
  </si>
  <si>
    <t>S100510</t>
  </si>
  <si>
    <t>E211550.M</t>
  </si>
  <si>
    <t>M211550.M</t>
  </si>
  <si>
    <t>E382500.M</t>
  </si>
  <si>
    <t>M382500.M</t>
  </si>
  <si>
    <t>E382100.M</t>
  </si>
  <si>
    <t>M382100.M</t>
  </si>
  <si>
    <t>M115020.M</t>
    <phoneticPr fontId="2" type="noConversion"/>
  </si>
  <si>
    <t>E331000.M</t>
  </si>
  <si>
    <t>M331000.M</t>
  </si>
  <si>
    <t>M122710.M</t>
  </si>
  <si>
    <t>M121500.M</t>
  </si>
  <si>
    <t>M121000.M</t>
  </si>
  <si>
    <t>V300100.M</t>
  </si>
  <si>
    <t>V300200.M</t>
    <phoneticPr fontId="290" type="noConversion"/>
  </si>
  <si>
    <t>R200360</t>
  </si>
  <si>
    <t>R200380</t>
  </si>
  <si>
    <t>R200300</t>
  </si>
  <si>
    <t>E382160.M</t>
  </si>
  <si>
    <t>E610300.M</t>
  </si>
  <si>
    <t>S100100</t>
  </si>
  <si>
    <t>S102100</t>
  </si>
  <si>
    <t>R104000</t>
  </si>
  <si>
    <t>R100200</t>
  </si>
  <si>
    <t>Account</t>
    <phoneticPr fontId="290" type="noConversion"/>
  </si>
  <si>
    <t>All Listed</t>
  </si>
  <si>
    <t>Account Type</t>
  </si>
  <si>
    <t>Peer Analysis (To Select)</t>
    <phoneticPr fontId="290" type="noConversion"/>
  </si>
  <si>
    <t>Last Update : 2025-11-06 17:20:17</t>
    <phoneticPr fontId="290" type="noConversion"/>
  </si>
  <si>
    <t>억원</t>
  </si>
  <si>
    <t>A404410.IP</t>
  </si>
  <si>
    <t>A404400.IP</t>
  </si>
  <si>
    <t>A404390.IP</t>
  </si>
  <si>
    <t>A404380.IP</t>
  </si>
  <si>
    <t>A404370.IP</t>
  </si>
  <si>
    <t>A404360.IP</t>
  </si>
  <si>
    <t xml:space="preserve">    중단사업관련현금흐름</t>
  </si>
  <si>
    <t>A404350.IP</t>
  </si>
  <si>
    <t>A404340.IP</t>
  </si>
  <si>
    <t>A404330.IP</t>
  </si>
  <si>
    <t>A404320.IP</t>
  </si>
  <si>
    <t>A404310.IP</t>
  </si>
  <si>
    <t>A404300.IP</t>
  </si>
  <si>
    <t>A404290.IP</t>
  </si>
  <si>
    <t xml:space="preserve">        기타재무활동으로인한현금유출액</t>
  </si>
  <si>
    <t>A404280.IP</t>
  </si>
  <si>
    <t xml:space="preserve">        합병분할(양수도등)으로인한현금유입액</t>
  </si>
  <si>
    <t>A404670.IP</t>
  </si>
  <si>
    <t xml:space="preserve">        환율변동으로인한차이조정</t>
  </si>
  <si>
    <t>A404270.IP</t>
  </si>
  <si>
    <t xml:space="preserve">        정부보조금등의변동</t>
  </si>
  <si>
    <t>A404260.IP</t>
  </si>
  <si>
    <t xml:space="preserve">        비지배주주지분의감소</t>
  </si>
  <si>
    <t>A404250.IP</t>
  </si>
  <si>
    <t xml:space="preserve">        종속기업소유지분변동에따른현금흐름</t>
  </si>
  <si>
    <t>A404240.IP</t>
  </si>
  <si>
    <t xml:space="preserve">        연결자본거래현금유출액</t>
  </si>
  <si>
    <t>A404230.IP</t>
  </si>
  <si>
    <t xml:space="preserve">        자기주식의취득</t>
  </si>
  <si>
    <t>A404220.IP</t>
  </si>
  <si>
    <t xml:space="preserve">        이익잉여금의감소(배당제외)</t>
  </si>
  <si>
    <t>A404210.IP</t>
  </si>
  <si>
    <t xml:space="preserve">        종속회사의감자등</t>
  </si>
  <si>
    <t>A404200.IP</t>
  </si>
  <si>
    <t xml:space="preserve">        자본잉여금의감소</t>
  </si>
  <si>
    <t>A404190.IP</t>
  </si>
  <si>
    <t xml:space="preserve">        *유상감자</t>
  </si>
  <si>
    <t>A404180.IP</t>
  </si>
  <si>
    <t xml:space="preserve">        자본금의감소</t>
  </si>
  <si>
    <t>A404170.IP</t>
  </si>
  <si>
    <t xml:space="preserve">        기타부채의감소</t>
  </si>
  <si>
    <t>A404160.IP</t>
  </si>
  <si>
    <t xml:space="preserve">        기타금융부채의감소</t>
  </si>
  <si>
    <t>A404660.IP</t>
  </si>
  <si>
    <t xml:space="preserve">        보증금등의감소</t>
  </si>
  <si>
    <t>A404150.IP</t>
  </si>
  <si>
    <t xml:space="preserve">        (금융)리스부채의감소</t>
  </si>
  <si>
    <t>A404140.IP</t>
  </si>
  <si>
    <t xml:space="preserve">        파생상품의변동</t>
  </si>
  <si>
    <t>A404130.IP</t>
  </si>
  <si>
    <t>A404120.IP</t>
  </si>
  <si>
    <t>A404110.IP</t>
  </si>
  <si>
    <t xml:space="preserve">        장기미지급금의감소</t>
  </si>
  <si>
    <t>A404100.IP</t>
  </si>
  <si>
    <t>A404090.IP</t>
  </si>
  <si>
    <t>A404080.IP</t>
  </si>
  <si>
    <t xml:space="preserve">        미지급금의감소</t>
  </si>
  <si>
    <t>A404070.IP</t>
  </si>
  <si>
    <t xml:space="preserve">            기타유동성장기부채의감소</t>
  </si>
  <si>
    <t>A404060.IP</t>
  </si>
  <si>
    <t xml:space="preserve">            유동성연불매입채무의감소</t>
  </si>
  <si>
    <t>A404050.IP</t>
  </si>
  <si>
    <t xml:space="preserve">            유동성유동화채무의감소</t>
  </si>
  <si>
    <t>A404040.IP</t>
  </si>
  <si>
    <t xml:space="preserve">            유동성장기차입금의감소</t>
  </si>
  <si>
    <t>A404030.IP</t>
  </si>
  <si>
    <t xml:space="preserve">            유동성사채의감소</t>
  </si>
  <si>
    <t>A404020.IP</t>
  </si>
  <si>
    <t>A404010.IP</t>
  </si>
  <si>
    <t>A404000.IP</t>
  </si>
  <si>
    <t>A403990.IP</t>
  </si>
  <si>
    <t>A403980.IP</t>
  </si>
  <si>
    <t xml:space="preserve">    재무활동현금유출액</t>
  </si>
  <si>
    <t>A403970.IP</t>
  </si>
  <si>
    <t xml:space="preserve">        기타재무활동으로인한현금유입액</t>
  </si>
  <si>
    <t>A403960.IP</t>
  </si>
  <si>
    <t>A404650.IP</t>
  </si>
  <si>
    <t>A403950.IP</t>
  </si>
  <si>
    <t>A403940.IP</t>
  </si>
  <si>
    <t xml:space="preserve">        비지배주주지분의증가</t>
  </si>
  <si>
    <t>A403930.IP</t>
  </si>
  <si>
    <t>A403920.IP</t>
  </si>
  <si>
    <t xml:space="preserve">        연결자본거래현금유입액</t>
  </si>
  <si>
    <t>A403910.IP</t>
  </si>
  <si>
    <t xml:space="preserve">        주식매입선택권의행사</t>
  </si>
  <si>
    <t>A403900.IP</t>
  </si>
  <si>
    <t xml:space="preserve">        자기주식의처분</t>
  </si>
  <si>
    <t>A403890.IP</t>
  </si>
  <si>
    <t xml:space="preserve">        이익잉여금의증가</t>
  </si>
  <si>
    <t>A403880.IP</t>
  </si>
  <si>
    <t xml:space="preserve">        종속회사의증자등</t>
  </si>
  <si>
    <t>A403870.IP</t>
  </si>
  <si>
    <t>A403860.IP</t>
  </si>
  <si>
    <t xml:space="preserve">        *유상증자</t>
  </si>
  <si>
    <t>A403850.IP</t>
  </si>
  <si>
    <t>A403840.IP</t>
  </si>
  <si>
    <t xml:space="preserve">        기타부채의증가</t>
  </si>
  <si>
    <t>A403830.IP</t>
  </si>
  <si>
    <t xml:space="preserve">        기타금융부채의증가</t>
  </si>
  <si>
    <t>A404640.IP</t>
  </si>
  <si>
    <t xml:space="preserve">        보증금등의증가</t>
  </si>
  <si>
    <t>A403820.IP</t>
  </si>
  <si>
    <t xml:space="preserve">        (금융)리스부채의증가</t>
  </si>
  <si>
    <t>A403810.IP</t>
  </si>
  <si>
    <t>A403800.IP</t>
  </si>
  <si>
    <t>A403790.IP</t>
  </si>
  <si>
    <t>A403780.IP</t>
  </si>
  <si>
    <t xml:space="preserve">        장기미지급금의증가</t>
  </si>
  <si>
    <t>A403770.IP</t>
  </si>
  <si>
    <t>A403760.IP</t>
  </si>
  <si>
    <t>A403750.IP</t>
  </si>
  <si>
    <t xml:space="preserve">        미지급금의증가</t>
  </si>
  <si>
    <t>A403740.IP</t>
  </si>
  <si>
    <t xml:space="preserve">            기타유동성장기부채의증가</t>
  </si>
  <si>
    <t>A403730.IP</t>
  </si>
  <si>
    <t xml:space="preserve">            유동성연불매입채무의증가</t>
  </si>
  <si>
    <t>A403720.IP</t>
  </si>
  <si>
    <t xml:space="preserve">            유동성유동화채무의증가</t>
  </si>
  <si>
    <t>A403710.IP</t>
  </si>
  <si>
    <t xml:space="preserve">            유동성장기차입금의증가</t>
  </si>
  <si>
    <t>A403700.IP</t>
  </si>
  <si>
    <t xml:space="preserve">            유동성사채의증가</t>
  </si>
  <si>
    <t>A403690.IP</t>
  </si>
  <si>
    <t>A403680.IP</t>
  </si>
  <si>
    <t>A403670.IP</t>
  </si>
  <si>
    <t>A403660.IP</t>
  </si>
  <si>
    <t>A403650.IP</t>
  </si>
  <si>
    <t xml:space="preserve">    재무활동현금유입액</t>
  </si>
  <si>
    <t>A403640.IP</t>
  </si>
  <si>
    <t>A403630.IP</t>
  </si>
  <si>
    <t>A403620.IP</t>
  </si>
  <si>
    <t>A403610.IP</t>
  </si>
  <si>
    <t>A403600.IP</t>
  </si>
  <si>
    <t>A403590.IP</t>
  </si>
  <si>
    <t>A403570.IP</t>
  </si>
  <si>
    <t>A403560.IP</t>
  </si>
  <si>
    <t xml:space="preserve">        기타투자활동으로인한현금유출액</t>
  </si>
  <si>
    <t>A403550.IP</t>
  </si>
  <si>
    <t xml:space="preserve">        합병분할(양수도등)으로인한현금유출액</t>
  </si>
  <si>
    <t>A404630.IP</t>
  </si>
  <si>
    <t xml:space="preserve">        종속기업및기타사업의지배력관련한현금흐름</t>
  </si>
  <si>
    <t>A404620.IP</t>
  </si>
  <si>
    <t>A403540.IP</t>
  </si>
  <si>
    <t xml:space="preserve">        매각예정비유동자산의증가</t>
  </si>
  <si>
    <t>A403530.IP</t>
  </si>
  <si>
    <t xml:space="preserve">        기타금융업자산의증가</t>
  </si>
  <si>
    <t>A403520.IP</t>
  </si>
  <si>
    <t xml:space="preserve">        처분자산집단의증가</t>
  </si>
  <si>
    <t>A403510.IP</t>
  </si>
  <si>
    <t xml:space="preserve">        기타비유동자산의증가</t>
  </si>
  <si>
    <t>A403500.IP</t>
  </si>
  <si>
    <t>A403490.IP</t>
  </si>
  <si>
    <t xml:space="preserve">        기타유동자산의증가</t>
  </si>
  <si>
    <t>A403480.IP</t>
  </si>
  <si>
    <t xml:space="preserve">        미수금의증가</t>
  </si>
  <si>
    <t>A403470.IP</t>
  </si>
  <si>
    <t xml:space="preserve">        선급금등의증가</t>
  </si>
  <si>
    <t>A403460.IP</t>
  </si>
  <si>
    <t xml:space="preserve">            기타무형자산의증가</t>
  </si>
  <si>
    <t>A403450.IP</t>
  </si>
  <si>
    <t xml:space="preserve">            조리법,공식,모형,설계및시제품의증가</t>
  </si>
  <si>
    <t>A404610.IP</t>
  </si>
  <si>
    <t xml:space="preserve">            제호와출판표제의증가</t>
  </si>
  <si>
    <t>A404600.IP</t>
  </si>
  <si>
    <t xml:space="preserve">            무형탐사평가자산의증가</t>
  </si>
  <si>
    <t>A404590.IP</t>
  </si>
  <si>
    <t xml:space="preserve">            제이용권의증가</t>
  </si>
  <si>
    <t>A403440.IP</t>
  </si>
  <si>
    <t xml:space="preserve">            회원권의증가</t>
  </si>
  <si>
    <t>A405190.IP</t>
  </si>
  <si>
    <t xml:space="preserve">            저작권의증가</t>
  </si>
  <si>
    <t>A403410.IP</t>
  </si>
  <si>
    <t xml:space="preserve">            라이선스와프랜차이즈의증가</t>
  </si>
  <si>
    <t>A403400.IP</t>
  </si>
  <si>
    <t xml:space="preserve">            브랜드의증가</t>
  </si>
  <si>
    <t>A403390.IP</t>
  </si>
  <si>
    <t xml:space="preserve">            컴퓨터소프트웨어의증가</t>
  </si>
  <si>
    <t>A403380.IP</t>
  </si>
  <si>
    <t xml:space="preserve">            기타산업재산권의증가</t>
  </si>
  <si>
    <t>A403370.IP</t>
  </si>
  <si>
    <t xml:space="preserve">            특허권의증가</t>
  </si>
  <si>
    <t>A403360.IP</t>
  </si>
  <si>
    <t xml:space="preserve">            개발비의증가</t>
  </si>
  <si>
    <t>A403350.IP</t>
  </si>
  <si>
    <t xml:space="preserve">            영업권의증가</t>
  </si>
  <si>
    <t>A403340.IP</t>
  </si>
  <si>
    <t>A404580.IP</t>
  </si>
  <si>
    <t xml:space="preserve">            기타유형자산의증가</t>
  </si>
  <si>
    <t>A403330.IP</t>
  </si>
  <si>
    <t xml:space="preserve">            유형탐사평가자산의증가</t>
  </si>
  <si>
    <t>A404570.IP</t>
  </si>
  <si>
    <t xml:space="preserve">            건설중인자산의증가</t>
  </si>
  <si>
    <t>A403240.IP</t>
  </si>
  <si>
    <t xml:space="preserve">            공구기구비품의증가</t>
  </si>
  <si>
    <t>A403320.IP</t>
  </si>
  <si>
    <t xml:space="preserve">            항공기의증가</t>
  </si>
  <si>
    <t>A403310.IP</t>
  </si>
  <si>
    <t xml:space="preserve">            선박의증가</t>
  </si>
  <si>
    <t>A403300.IP</t>
  </si>
  <si>
    <t xml:space="preserve">            차량운반구의증가</t>
  </si>
  <si>
    <t>A403290.IP</t>
  </si>
  <si>
    <t xml:space="preserve">            미착자산의증가</t>
  </si>
  <si>
    <t>A403280.IP</t>
  </si>
  <si>
    <t xml:space="preserve">            제설비의증가</t>
  </si>
  <si>
    <t>A403270.IP</t>
  </si>
  <si>
    <t xml:space="preserve">            중장비의증가</t>
  </si>
  <si>
    <t>A403260.IP</t>
  </si>
  <si>
    <t xml:space="preserve">            기계장치의증가</t>
  </si>
  <si>
    <t>A403250.IP</t>
  </si>
  <si>
    <t xml:space="preserve">            구축물의증가</t>
  </si>
  <si>
    <t>A403230.IP</t>
  </si>
  <si>
    <t xml:space="preserve">            건물및부속설비의증가</t>
  </si>
  <si>
    <t>A403220.IP</t>
  </si>
  <si>
    <t xml:space="preserve">            토지의증가</t>
  </si>
  <si>
    <t>A403210.IP</t>
  </si>
  <si>
    <t xml:space="preserve">        유형자산의증가</t>
  </si>
  <si>
    <t>A403200.IP</t>
  </si>
  <si>
    <t xml:space="preserve">        투자부동산의증가</t>
  </si>
  <si>
    <t>A403190.IP</t>
  </si>
  <si>
    <t xml:space="preserve">        생물자산증가</t>
  </si>
  <si>
    <t>A403180.IP</t>
  </si>
  <si>
    <t xml:space="preserve">        퇴직급여자산의증가</t>
  </si>
  <si>
    <t>A403150.IP</t>
  </si>
  <si>
    <t xml:space="preserve">            기타투자자산의증가</t>
  </si>
  <si>
    <t>A403140.IP</t>
  </si>
  <si>
    <t xml:space="preserve">            조인트벤처투자의증가</t>
  </si>
  <si>
    <t>A403130.IP</t>
  </si>
  <si>
    <t xml:space="preserve">            종속기업투자의증가</t>
  </si>
  <si>
    <t>A403120.IP</t>
  </si>
  <si>
    <t xml:space="preserve">            관계기업투자(지분법적용투자주식)의증가</t>
  </si>
  <si>
    <t>A403110.IP</t>
  </si>
  <si>
    <t>A403100.IP</t>
  </si>
  <si>
    <t xml:space="preserve">        기타장기금융자산의증가</t>
  </si>
  <si>
    <t>A403090.IP</t>
  </si>
  <si>
    <t xml:space="preserve">        파생상품의증가</t>
  </si>
  <si>
    <t>A403080.IP</t>
  </si>
  <si>
    <t xml:space="preserve">        장기대여금의증가</t>
  </si>
  <si>
    <t>A403070.IP</t>
  </si>
  <si>
    <t xml:space="preserve">        만기보유금융자산의증가</t>
  </si>
  <si>
    <t>A403060.IP</t>
  </si>
  <si>
    <t xml:space="preserve">        매도가능금융자산의증가</t>
  </si>
  <si>
    <t>A403050.IP</t>
  </si>
  <si>
    <t xml:space="preserve">        장기금융상품의증가</t>
  </si>
  <si>
    <t>A403040.IP</t>
  </si>
  <si>
    <t xml:space="preserve">        리스채권의증가</t>
  </si>
  <si>
    <t>A403020.IP</t>
  </si>
  <si>
    <t xml:space="preserve">        리스(사용권)자산의증가</t>
  </si>
  <si>
    <t>A403010.IP</t>
  </si>
  <si>
    <t xml:space="preserve">        상각후원가측정금융자산의증가</t>
  </si>
  <si>
    <t>A405180.IP</t>
  </si>
  <si>
    <t xml:space="preserve">        기타포괄손익-공정가치측정금융자산의증가</t>
  </si>
  <si>
    <t>A405170.IP</t>
  </si>
  <si>
    <t xml:space="preserve">        당기손익-공정가치측정금융자산의증가</t>
  </si>
  <si>
    <t>A405160.IP</t>
  </si>
  <si>
    <t xml:space="preserve">        당기손익인식(지정)금융자산의증가</t>
  </si>
  <si>
    <t>A402980.IP</t>
  </si>
  <si>
    <t xml:space="preserve">            기타단기금융자산의증가</t>
  </si>
  <si>
    <t>A403000.IP</t>
  </si>
  <si>
    <t xml:space="preserve">            단기대여금의증가</t>
  </si>
  <si>
    <t>A402990.IP</t>
  </si>
  <si>
    <t xml:space="preserve">            단기만기보유금융자산의증가</t>
  </si>
  <si>
    <t>A402970.IP</t>
  </si>
  <si>
    <t xml:space="preserve">            단기매도가능금융자산의증가</t>
  </si>
  <si>
    <t>A402960.IP</t>
  </si>
  <si>
    <t xml:space="preserve">            단기매매금융자산의증가</t>
  </si>
  <si>
    <t>A402950.IP</t>
  </si>
  <si>
    <t xml:space="preserve">            단기금융상품의증가</t>
  </si>
  <si>
    <t>A402940.IP</t>
  </si>
  <si>
    <t xml:space="preserve">        유동금융자산의증가</t>
  </si>
  <si>
    <t>A402930.IP</t>
  </si>
  <si>
    <t xml:space="preserve">    투자활동현금유출액</t>
  </si>
  <si>
    <t>A402920.IP</t>
  </si>
  <si>
    <t xml:space="preserve">        기타투자활동으로인한현금유입액</t>
  </si>
  <si>
    <t>A402910.IP</t>
  </si>
  <si>
    <t>A404560.IP</t>
  </si>
  <si>
    <t>A402900.IP</t>
  </si>
  <si>
    <t>A402890.IP</t>
  </si>
  <si>
    <t xml:space="preserve">        매각예정비유동자산의감소</t>
  </si>
  <si>
    <t>A402880.IP</t>
  </si>
  <si>
    <t xml:space="preserve">        기타금융업자산의감소</t>
  </si>
  <si>
    <t>A402870.IP</t>
  </si>
  <si>
    <t xml:space="preserve">        처분자산집단의감소</t>
  </si>
  <si>
    <t>A402860.IP</t>
  </si>
  <si>
    <t xml:space="preserve">        기타비유동자산의감소</t>
  </si>
  <si>
    <t>A402850.IP</t>
  </si>
  <si>
    <t>A402840.IP</t>
  </si>
  <si>
    <t xml:space="preserve">        기타유동자산의감소</t>
  </si>
  <si>
    <t>A402830.IP</t>
  </si>
  <si>
    <t xml:space="preserve">        미수금의감소</t>
  </si>
  <si>
    <t>A402820.IP</t>
  </si>
  <si>
    <t xml:space="preserve">        선급금등의감소</t>
  </si>
  <si>
    <t>A402810.IP</t>
  </si>
  <si>
    <t xml:space="preserve">            기타무형자산의감소</t>
  </si>
  <si>
    <t>A402800.IP</t>
  </si>
  <si>
    <t xml:space="preserve">            조리법,공식,모형,설계및시제품의감소</t>
  </si>
  <si>
    <t>A404550.IP</t>
  </si>
  <si>
    <t xml:space="preserve">            제호와출판표제의감소</t>
  </si>
  <si>
    <t>A404540.IP</t>
  </si>
  <si>
    <t xml:space="preserve">            무형탐사평가자산의감소</t>
  </si>
  <si>
    <t>A404530.IP</t>
  </si>
  <si>
    <t xml:space="preserve">            제이용권의감소</t>
  </si>
  <si>
    <t>A404520.IP</t>
  </si>
  <si>
    <t xml:space="preserve">            회원권의감소</t>
  </si>
  <si>
    <t>A405150.IP</t>
  </si>
  <si>
    <t xml:space="preserve">            저작권의감소</t>
  </si>
  <si>
    <t>A404510.IP</t>
  </si>
  <si>
    <t xml:space="preserve">            라이선스와프랜차이즈의감소</t>
  </si>
  <si>
    <t>A404500.IP</t>
  </si>
  <si>
    <t xml:space="preserve">            브랜드의감소</t>
  </si>
  <si>
    <t>A404490.IP</t>
  </si>
  <si>
    <t xml:space="preserve">            컴퓨터소프트웨어의감소</t>
  </si>
  <si>
    <t>A404480.IP</t>
  </si>
  <si>
    <t xml:space="preserve">            기타산업재산권의감소</t>
  </si>
  <si>
    <t>A402790.IP</t>
  </si>
  <si>
    <t xml:space="preserve">            특허권의감소</t>
  </si>
  <si>
    <t>A404470.IP</t>
  </si>
  <si>
    <t xml:space="preserve">            개발비의감소</t>
  </si>
  <si>
    <t>A402780.IP</t>
  </si>
  <si>
    <t xml:space="preserve">            영업권의감소</t>
  </si>
  <si>
    <t>A402770.IP</t>
  </si>
  <si>
    <t xml:space="preserve">        무형자산의감소</t>
  </si>
  <si>
    <t>A404460.IP</t>
  </si>
  <si>
    <t xml:space="preserve">            기타유형자산의감소</t>
  </si>
  <si>
    <t>A402760.IP</t>
  </si>
  <si>
    <t xml:space="preserve">            유형탐사평가자산의감소</t>
  </si>
  <si>
    <t>A404450.IP</t>
  </si>
  <si>
    <t xml:space="preserve">            건설중인자산의감소</t>
  </si>
  <si>
    <t>A402670.IP</t>
  </si>
  <si>
    <t xml:space="preserve">            공구기구비품의감소</t>
  </si>
  <si>
    <t>A402750.IP</t>
  </si>
  <si>
    <t xml:space="preserve">            항공기의감소</t>
  </si>
  <si>
    <t>A402740.IP</t>
  </si>
  <si>
    <t xml:space="preserve">            선박의감소</t>
  </si>
  <si>
    <t>A402730.IP</t>
  </si>
  <si>
    <t xml:space="preserve">            차량운반구의감소</t>
  </si>
  <si>
    <t>A402720.IP</t>
  </si>
  <si>
    <t xml:space="preserve">            미착자산의감소</t>
  </si>
  <si>
    <t>A402710.IP</t>
  </si>
  <si>
    <t xml:space="preserve">            제설비의감소</t>
  </si>
  <si>
    <t>A402700.IP</t>
  </si>
  <si>
    <t xml:space="preserve">            중장비의감소</t>
  </si>
  <si>
    <t>A402690.IP</t>
  </si>
  <si>
    <t xml:space="preserve">            기계장치의감소</t>
  </si>
  <si>
    <t>A402680.IP</t>
  </si>
  <si>
    <t xml:space="preserve">            구축물의감소</t>
  </si>
  <si>
    <t>A402660.IP</t>
  </si>
  <si>
    <t xml:space="preserve">            건물및부속설비의감소</t>
  </si>
  <si>
    <t>A402650.IP</t>
  </si>
  <si>
    <t xml:space="preserve">            토지의감소</t>
  </si>
  <si>
    <t>A402640.IP</t>
  </si>
  <si>
    <t xml:space="preserve">        유형자산의감소</t>
  </si>
  <si>
    <t>A402630.IP</t>
  </si>
  <si>
    <t xml:space="preserve">        투자부동산의감소</t>
  </si>
  <si>
    <t>A402620.IP</t>
  </si>
  <si>
    <t xml:space="preserve">        생물자산의감소</t>
  </si>
  <si>
    <t>A402610.IP</t>
  </si>
  <si>
    <t xml:space="preserve">        퇴직급여자산의감소</t>
  </si>
  <si>
    <t>A402580.IP</t>
  </si>
  <si>
    <t xml:space="preserve">            기타투자자산의감소</t>
  </si>
  <si>
    <t>A402570.IP</t>
  </si>
  <si>
    <t xml:space="preserve">            조인트벤처투자의감소</t>
  </si>
  <si>
    <t>A402560.IP</t>
  </si>
  <si>
    <t xml:space="preserve">            종속기업투자의감소</t>
  </si>
  <si>
    <t>A402550.IP</t>
  </si>
  <si>
    <t xml:space="preserve">            관계기업투자(지분법적용투자주식)의감소</t>
  </si>
  <si>
    <t>A402540.IP</t>
  </si>
  <si>
    <t xml:space="preserve">        관계기업등지분관련투자자산의감소</t>
  </si>
  <si>
    <t>A402530.IP</t>
  </si>
  <si>
    <t xml:space="preserve">        기타장기금융자산의감소</t>
  </si>
  <si>
    <t>A402520.IP</t>
  </si>
  <si>
    <t xml:space="preserve">        파생상품의감소</t>
  </si>
  <si>
    <t>A402510.IP</t>
  </si>
  <si>
    <t xml:space="preserve">        장기대여금의감소</t>
  </si>
  <si>
    <t>A402500.IP</t>
  </si>
  <si>
    <t xml:space="preserve">        만기보유금융자산의감소</t>
  </si>
  <si>
    <t>A402490.IP</t>
  </si>
  <si>
    <t xml:space="preserve">        매도가능금융자산의감소</t>
  </si>
  <si>
    <t>A402480.IP</t>
  </si>
  <si>
    <t xml:space="preserve">        장기금융상품의감소</t>
  </si>
  <si>
    <t>A402470.IP</t>
  </si>
  <si>
    <t xml:space="preserve">        리스채권의감소</t>
  </si>
  <si>
    <t>A402450.IP</t>
  </si>
  <si>
    <t xml:space="preserve">        리스(사용권)자산의감소</t>
  </si>
  <si>
    <t>A402440.IP</t>
  </si>
  <si>
    <t xml:space="preserve">        상각후원가측정금융자산의감소</t>
  </si>
  <si>
    <t>A405140.IP</t>
  </si>
  <si>
    <t xml:space="preserve">        기타포괄손익-공정가치측정금융자산의감소</t>
  </si>
  <si>
    <t>A405130.IP</t>
  </si>
  <si>
    <t xml:space="preserve">        당기손익-공정가치측정금융자산의감소</t>
  </si>
  <si>
    <t>A405120.IP</t>
  </si>
  <si>
    <t xml:space="preserve">        당기손익인식(지정)금융자산의감소</t>
  </si>
  <si>
    <t>A402410.IP</t>
  </si>
  <si>
    <t xml:space="preserve">            기타단기금융자산의감소</t>
  </si>
  <si>
    <t>A402430.IP</t>
  </si>
  <si>
    <t xml:space="preserve">            단기대여금의감소</t>
  </si>
  <si>
    <t>A402420.IP</t>
  </si>
  <si>
    <t xml:space="preserve">            단기만기보유금융자산의감소</t>
  </si>
  <si>
    <t>A402400.IP</t>
  </si>
  <si>
    <t xml:space="preserve">            단기매도가능금융자산의감소</t>
  </si>
  <si>
    <t>A402390.IP</t>
  </si>
  <si>
    <t xml:space="preserve">            단기매매금융자산의감소</t>
  </si>
  <si>
    <t>A402380.IP</t>
  </si>
  <si>
    <t xml:space="preserve">            단기금융상품의감소</t>
  </si>
  <si>
    <t>A402370.IP</t>
  </si>
  <si>
    <t xml:space="preserve">        유동금융자산의감소</t>
  </si>
  <si>
    <t>A402360.IP</t>
  </si>
  <si>
    <t xml:space="preserve">    투자활동현금유입액</t>
  </si>
  <si>
    <t>A402350.IP</t>
  </si>
  <si>
    <t>A402340.IP</t>
  </si>
  <si>
    <t xml:space="preserve">        기타현금유출액</t>
  </si>
  <si>
    <t>A402330.IP</t>
  </si>
  <si>
    <t xml:space="preserve">        단기매매목적으로보유하는계약에서발생하는현금유출</t>
  </si>
  <si>
    <t>A402320.IP</t>
  </si>
  <si>
    <t xml:space="preserve">        법인세납부</t>
  </si>
  <si>
    <t>A402310.IP</t>
  </si>
  <si>
    <t xml:space="preserve">        배당금지급액</t>
  </si>
  <si>
    <t>A402300.IP</t>
  </si>
  <si>
    <t xml:space="preserve">        이자비용유출액</t>
  </si>
  <si>
    <t>A402290.IP</t>
  </si>
  <si>
    <t xml:space="preserve">        수입보험료,보험금,연금및기타급부금관련현금유출</t>
  </si>
  <si>
    <t>A402280.IP</t>
  </si>
  <si>
    <t xml:space="preserve">        종업원과관련하여직·간접으로발생하는현금유출</t>
  </si>
  <si>
    <t>A402270.IP</t>
  </si>
  <si>
    <t xml:space="preserve">        재화와용역의구입에따른현금유출</t>
  </si>
  <si>
    <t>A402260.IP</t>
  </si>
  <si>
    <t xml:space="preserve">    *(직접법)총현금유출</t>
  </si>
  <si>
    <t>A402250.IP</t>
  </si>
  <si>
    <t xml:space="preserve">        기타현금유입액</t>
  </si>
  <si>
    <t>A402240.IP</t>
  </si>
  <si>
    <t xml:space="preserve">        단기매매목적으로보유하는계약에서발생하는현금유입</t>
  </si>
  <si>
    <t>A402230.IP</t>
  </si>
  <si>
    <t xml:space="preserve">        법인세환급</t>
  </si>
  <si>
    <t>A402220.IP</t>
  </si>
  <si>
    <t xml:space="preserve">        배당금수취액</t>
  </si>
  <si>
    <t>A402210.IP</t>
  </si>
  <si>
    <t xml:space="preserve">        이자수취액</t>
  </si>
  <si>
    <t>A402200.IP</t>
  </si>
  <si>
    <t xml:space="preserve">        수입보험료,보험금,연금및기타급부금관련현금유입</t>
  </si>
  <si>
    <t>A402190.IP</t>
  </si>
  <si>
    <t xml:space="preserve">        로열티,수수료,중개료및기타수익에따른현금유입</t>
  </si>
  <si>
    <t>A402180.IP</t>
  </si>
  <si>
    <t xml:space="preserve">        재화의판매와용역제공에따른현금유입</t>
  </si>
  <si>
    <t>A402170.IP</t>
  </si>
  <si>
    <t xml:space="preserve">    *(직접법)총현금유입</t>
  </si>
  <si>
    <t>A402160.IP</t>
  </si>
  <si>
    <t>A402150.IP</t>
  </si>
  <si>
    <t>A402140.IP</t>
  </si>
  <si>
    <t>A402130.IP</t>
  </si>
  <si>
    <t>A402120.IP</t>
  </si>
  <si>
    <t>A402110.IP</t>
  </si>
  <si>
    <t>A402100.IP</t>
  </si>
  <si>
    <t>A402090.IP</t>
  </si>
  <si>
    <t xml:space="preserve">    *영업에서창출된현금흐름</t>
  </si>
  <si>
    <t>A402080.IP</t>
  </si>
  <si>
    <t xml:space="preserve">        기타운전자본의변동</t>
  </si>
  <si>
    <t>A402070.IP</t>
  </si>
  <si>
    <t>A402060.IP</t>
  </si>
  <si>
    <t xml:space="preserve">            매각예정부채의증가</t>
  </si>
  <si>
    <t>A402050.IP</t>
  </si>
  <si>
    <t xml:space="preserve">            기타영업활동부채의증가</t>
  </si>
  <si>
    <t>A402040.IP</t>
  </si>
  <si>
    <t xml:space="preserve">            배출부채의증가</t>
  </si>
  <si>
    <t>A405110.IP</t>
  </si>
  <si>
    <t xml:space="preserve">            반품(환불)부채의증가</t>
  </si>
  <si>
    <t>A405090.IP</t>
  </si>
  <si>
    <t xml:space="preserve">            계약부채의증가</t>
  </si>
  <si>
    <t>A405080.IP</t>
  </si>
  <si>
    <t xml:space="preserve">            금융부채의증가</t>
  </si>
  <si>
    <t>A404440.IP</t>
  </si>
  <si>
    <t xml:space="preserve">            기타금융업부채의증가</t>
  </si>
  <si>
    <t>A402030.IP</t>
  </si>
  <si>
    <t xml:space="preserve">            이연법인세부채의증가</t>
  </si>
  <si>
    <t>A402020.IP</t>
  </si>
  <si>
    <t xml:space="preserve">            기타퇴직금관련변동</t>
  </si>
  <si>
    <t>A402010.IP</t>
  </si>
  <si>
    <t xml:space="preserve">            퇴직연금미지급금의증가</t>
  </si>
  <si>
    <t>A402000.IP</t>
  </si>
  <si>
    <t xml:space="preserve">            퇴직금의지급</t>
  </si>
  <si>
    <t>A401990.IP</t>
  </si>
  <si>
    <t xml:space="preserve">            퇴직급여채무의전입</t>
  </si>
  <si>
    <t>A401980.IP</t>
  </si>
  <si>
    <t xml:space="preserve">            사외적립자산의감소</t>
  </si>
  <si>
    <t>A401950.IP</t>
  </si>
  <si>
    <t xml:space="preserve">            퇴직급여채무(종업원급여충당부채,확정급여부채)의증가</t>
  </si>
  <si>
    <t>A401930.IP</t>
  </si>
  <si>
    <t xml:space="preserve">            충당부채의증가</t>
  </si>
  <si>
    <t>A401910.IP</t>
  </si>
  <si>
    <t xml:space="preserve">            부채보증금등의증가</t>
  </si>
  <si>
    <t>A401900.IP</t>
  </si>
  <si>
    <t xml:space="preserve">            파생상품부채의증가</t>
  </si>
  <si>
    <t>A401890.IP</t>
  </si>
  <si>
    <t xml:space="preserve">            미지급제세의증가</t>
  </si>
  <si>
    <t>A401880.IP</t>
  </si>
  <si>
    <t xml:space="preserve">            당기법인세부채(미지급법인세)의증가</t>
  </si>
  <si>
    <t>A401870.IP</t>
  </si>
  <si>
    <t xml:space="preserve">            미지급비용의증가</t>
  </si>
  <si>
    <t>A401860.IP</t>
  </si>
  <si>
    <t xml:space="preserve">            부가세예수금의증가</t>
  </si>
  <si>
    <t>A401850.IP</t>
  </si>
  <si>
    <t xml:space="preserve">            예수금의증가</t>
  </si>
  <si>
    <t>A401840.IP</t>
  </si>
  <si>
    <t xml:space="preserve">            선수수익의증가</t>
  </si>
  <si>
    <t>A401830.IP</t>
  </si>
  <si>
    <t xml:space="preserve">            선수금의증가</t>
  </si>
  <si>
    <t>A401820.IP</t>
  </si>
  <si>
    <t xml:space="preserve">            분양선수금의증가</t>
  </si>
  <si>
    <t>A401810.IP</t>
  </si>
  <si>
    <t xml:space="preserve">            공사선수금의증가</t>
  </si>
  <si>
    <t>A401800.IP</t>
  </si>
  <si>
    <t xml:space="preserve">                기타매입채무및기타채무의증가</t>
  </si>
  <si>
    <t>A401790.IP</t>
  </si>
  <si>
    <t xml:space="preserve">                초과청구공사의증가</t>
  </si>
  <si>
    <t>A401780.IP</t>
  </si>
  <si>
    <t xml:space="preserve">                공사미지급금의증가</t>
  </si>
  <si>
    <t>A401770.IP</t>
  </si>
  <si>
    <t xml:space="preserve">                미지급금의증가</t>
  </si>
  <si>
    <t>A401760.IP</t>
  </si>
  <si>
    <t xml:space="preserve">                매입채무의증가</t>
  </si>
  <si>
    <t>A401750.IP</t>
  </si>
  <si>
    <t>A401740.IP</t>
  </si>
  <si>
    <t xml:space="preserve">        영업활동부채의증가</t>
  </si>
  <si>
    <t>A401730.IP</t>
  </si>
  <si>
    <t xml:space="preserve">            매각예정자산의감소</t>
  </si>
  <si>
    <t>A401720.IP</t>
  </si>
  <si>
    <t xml:space="preserve">            기타영업활동자산의감소</t>
  </si>
  <si>
    <t>A401710.IP</t>
  </si>
  <si>
    <t xml:space="preserve">            배출권의감소</t>
  </si>
  <si>
    <t>A405060.IP</t>
  </si>
  <si>
    <t xml:space="preserve">            반품(회수권)자산(환불자산)의감소</t>
  </si>
  <si>
    <t>A405050.IP</t>
  </si>
  <si>
    <t xml:space="preserve">            계약자산(원가)의감소</t>
  </si>
  <si>
    <t>A405040.IP</t>
  </si>
  <si>
    <t xml:space="preserve">            금융자산의감소</t>
  </si>
  <si>
    <t>A404430.IP</t>
  </si>
  <si>
    <t xml:space="preserve">            대여금및수취채권의감소</t>
  </si>
  <si>
    <t>A405070.IP</t>
  </si>
  <si>
    <t xml:space="preserve">            기타금융업자산의감소</t>
  </si>
  <si>
    <t>A401700.IP</t>
  </si>
  <si>
    <t xml:space="preserve">            이연법인세자산의감소</t>
  </si>
  <si>
    <t>A401690.IP</t>
  </si>
  <si>
    <t xml:space="preserve">            자산보증금등의감소</t>
  </si>
  <si>
    <t>A401680.IP</t>
  </si>
  <si>
    <t xml:space="preserve">            파생금융자산의감소</t>
  </si>
  <si>
    <t>A401670.IP</t>
  </si>
  <si>
    <t xml:space="preserve">            선급제세의감소</t>
  </si>
  <si>
    <t>A401660.IP</t>
  </si>
  <si>
    <t xml:space="preserve">            당기법인세자산(선급법인세)의감소</t>
  </si>
  <si>
    <t>A401650.IP</t>
  </si>
  <si>
    <t xml:space="preserve">            선급비용의감소</t>
  </si>
  <si>
    <t>A401640.IP</t>
  </si>
  <si>
    <t xml:space="preserve">            선급외주비의감소</t>
  </si>
  <si>
    <t>A401630.IP</t>
  </si>
  <si>
    <t xml:space="preserve">            선급공사비의감소</t>
  </si>
  <si>
    <t>A401620.IP</t>
  </si>
  <si>
    <t xml:space="preserve">            선급금의감소</t>
  </si>
  <si>
    <t>A401610.IP</t>
  </si>
  <si>
    <t xml:space="preserve">            미수수익의감소</t>
  </si>
  <si>
    <t>A401600.IP</t>
  </si>
  <si>
    <t>A401590.IP</t>
  </si>
  <si>
    <t xml:space="preserve">            대출채권의감소</t>
  </si>
  <si>
    <t>A401580.IP</t>
  </si>
  <si>
    <t xml:space="preserve">                기타매출채권및기타채권의감소</t>
  </si>
  <si>
    <t>A401570.IP</t>
  </si>
  <si>
    <t xml:space="preserve">                미청구공사의감소</t>
  </si>
  <si>
    <t>A401560.IP</t>
  </si>
  <si>
    <t xml:space="preserve">                미수금의감소</t>
  </si>
  <si>
    <t>A401550.IP</t>
  </si>
  <si>
    <t xml:space="preserve">                분양미수금의감소</t>
  </si>
  <si>
    <t>A401540.IP</t>
  </si>
  <si>
    <t xml:space="preserve">                공사미수금의감소</t>
  </si>
  <si>
    <t>A401530.IP</t>
  </si>
  <si>
    <t xml:space="preserve">                매출채권의감소</t>
  </si>
  <si>
    <t>A401520.IP</t>
  </si>
  <si>
    <t>A401510.IP</t>
  </si>
  <si>
    <t xml:space="preserve">        영업활동자산의감소</t>
  </si>
  <si>
    <t>A401500.IP</t>
  </si>
  <si>
    <t xml:space="preserve">    영업활동으로인한자산부채변동(운전자본변동)</t>
  </si>
  <si>
    <t>A401490.IP</t>
  </si>
  <si>
    <t xml:space="preserve">        기타</t>
  </si>
  <si>
    <t>A401480.IP</t>
  </si>
  <si>
    <t xml:space="preserve">        보험수리적이익</t>
  </si>
  <si>
    <t>A404690.IP</t>
  </si>
  <si>
    <t xml:space="preserve">        비지배주주지분순이익</t>
  </si>
  <si>
    <t>A401470.IP</t>
  </si>
  <si>
    <t xml:space="preserve">        전기오류수정이익</t>
  </si>
  <si>
    <t>A401460.IP</t>
  </si>
  <si>
    <t xml:space="preserve">        법인세수익</t>
  </si>
  <si>
    <t>A401450.IP</t>
  </si>
  <si>
    <t xml:space="preserve">        채무면제이익</t>
  </si>
  <si>
    <t>A401440.IP</t>
  </si>
  <si>
    <t xml:space="preserve">        사채상환이익</t>
  </si>
  <si>
    <t>A401410.IP</t>
  </si>
  <si>
    <t xml:space="preserve">        금융부채관련이익</t>
  </si>
  <si>
    <t>A401400.IP</t>
  </si>
  <si>
    <t xml:space="preserve">        관계기업관련이익(관계기업의당기순이익에대한지분증가)</t>
  </si>
  <si>
    <t>A401390.IP</t>
  </si>
  <si>
    <t xml:space="preserve">        종속회사관련이익</t>
  </si>
  <si>
    <t>A401380.IP</t>
  </si>
  <si>
    <t xml:space="preserve">            기타지분법관련이익</t>
  </si>
  <si>
    <t>A401370.IP</t>
  </si>
  <si>
    <t xml:space="preserve">            지분법적용투자주식손상차손환입</t>
  </si>
  <si>
    <t>A401360.IP</t>
  </si>
  <si>
    <t xml:space="preserve">            지분법적용투자주식처분이익</t>
  </si>
  <si>
    <t>A401350.IP</t>
  </si>
  <si>
    <t xml:space="preserve">            지분법적용회사투자이익</t>
  </si>
  <si>
    <t>A401340.IP</t>
  </si>
  <si>
    <t xml:space="preserve">            지분법이익</t>
  </si>
  <si>
    <t>A401330.IP</t>
  </si>
  <si>
    <t xml:space="preserve">        지분법관련이익</t>
  </si>
  <si>
    <t>A401320.IP</t>
  </si>
  <si>
    <t xml:space="preserve">            기타파생상품이익</t>
  </si>
  <si>
    <t>A401310.IP</t>
  </si>
  <si>
    <t xml:space="preserve">            파생상품거래이익</t>
  </si>
  <si>
    <t>A401300.IP</t>
  </si>
  <si>
    <t xml:space="preserve">            파생상품평가이익</t>
  </si>
  <si>
    <t>A401290.IP</t>
  </si>
  <si>
    <t xml:space="preserve">        파생상품이익</t>
  </si>
  <si>
    <t>A401280.IP</t>
  </si>
  <si>
    <t xml:space="preserve">            기타자산손상차손환입</t>
  </si>
  <si>
    <t>A401270.IP</t>
  </si>
  <si>
    <t xml:space="preserve">            매각예정처분자산집단손상차손환입</t>
  </si>
  <si>
    <t>A401260.IP</t>
  </si>
  <si>
    <t xml:space="preserve">            무형자산손상차손환입</t>
  </si>
  <si>
    <t>A401250.IP</t>
  </si>
  <si>
    <t xml:space="preserve">            임대주택자산손상차손환입</t>
  </si>
  <si>
    <t>A405030.IP</t>
  </si>
  <si>
    <t xml:space="preserve">            유형자산손상차손환입</t>
  </si>
  <si>
    <t>A401240.IP</t>
  </si>
  <si>
    <t xml:space="preserve">            재고자산손상차손(평가손실)환입</t>
  </si>
  <si>
    <t>A401220.IP</t>
  </si>
  <si>
    <t xml:space="preserve">            매출채권및기타채권손상차손환입</t>
  </si>
  <si>
    <t>A401210.IP</t>
  </si>
  <si>
    <t xml:space="preserve">        자산손상차손환입</t>
  </si>
  <si>
    <t>A401200.IP</t>
  </si>
  <si>
    <t xml:space="preserve">            기타금융자산손상차손환입</t>
  </si>
  <si>
    <t>A401190.IP</t>
  </si>
  <si>
    <t xml:space="preserve">            만기보유금융자산손상차손환입</t>
  </si>
  <si>
    <t>A401180.IP</t>
  </si>
  <si>
    <t xml:space="preserve">            매도가능금융자산손상차손환입</t>
  </si>
  <si>
    <t>A401170.IP</t>
  </si>
  <si>
    <t xml:space="preserve">            상각후원가측정금융자산손상차손환입</t>
  </si>
  <si>
    <t>A405020.IP</t>
  </si>
  <si>
    <t xml:space="preserve">            기타포괄손익-공정가치측정금융자산손상차손환입</t>
  </si>
  <si>
    <t>A405010.IP</t>
  </si>
  <si>
    <t xml:space="preserve">        금융상품손상차손환입</t>
  </si>
  <si>
    <t>A401160.IP</t>
  </si>
  <si>
    <t xml:space="preserve">        자산재평가이익</t>
  </si>
  <si>
    <t>A401150.IP</t>
  </si>
  <si>
    <t xml:space="preserve">        투자자산평가이익</t>
  </si>
  <si>
    <t>A401140.IP</t>
  </si>
  <si>
    <t xml:space="preserve">            기타금융자산평가이익</t>
  </si>
  <si>
    <t>A401130.IP</t>
  </si>
  <si>
    <t xml:space="preserve">            만기보유금융자산평가이익</t>
  </si>
  <si>
    <t>A401120.IP</t>
  </si>
  <si>
    <t xml:space="preserve">            매도가능금융자산평가이익</t>
  </si>
  <si>
    <t>A401110.IP</t>
  </si>
  <si>
    <t xml:space="preserve">            단기투자자산평가이익</t>
  </si>
  <si>
    <t>A401100.IP</t>
  </si>
  <si>
    <t xml:space="preserve">            단기매매금융자산평가이익</t>
  </si>
  <si>
    <t>A401090.IP</t>
  </si>
  <si>
    <t xml:space="preserve">            당기손익인식(지정)금융상품평가이익</t>
  </si>
  <si>
    <t>A401080.IP</t>
  </si>
  <si>
    <t xml:space="preserve">            당기손익-공정가치측정금융자산평가이익</t>
  </si>
  <si>
    <t>A404990.IP</t>
  </si>
  <si>
    <t xml:space="preserve">        금융자산평가이익</t>
  </si>
  <si>
    <t>A401070.IP</t>
  </si>
  <si>
    <t xml:space="preserve">        재고자산감모손실환입</t>
  </si>
  <si>
    <t>A401060.IP</t>
  </si>
  <si>
    <t xml:space="preserve">            기타자산처분이익</t>
  </si>
  <si>
    <t>A401050.IP</t>
  </si>
  <si>
    <t xml:space="preserve">            무형자산처분이익</t>
  </si>
  <si>
    <t>A401040.IP</t>
  </si>
  <si>
    <t xml:space="preserve">            임대주택자산처분이익</t>
  </si>
  <si>
    <t>A404980.IP</t>
  </si>
  <si>
    <t xml:space="preserve">            유형,리스자산처분이익</t>
  </si>
  <si>
    <t>A401030.IP</t>
  </si>
  <si>
    <t xml:space="preserve">            투자자산처분이익</t>
  </si>
  <si>
    <t>A404970.IP</t>
  </si>
  <si>
    <t xml:space="preserve">            투자부동산처분이익</t>
  </si>
  <si>
    <t>A401020.IP</t>
  </si>
  <si>
    <t xml:space="preserve">        자산처분이익</t>
  </si>
  <si>
    <t>A401010.IP</t>
  </si>
  <si>
    <t xml:space="preserve">            기타금융자산처분이익</t>
  </si>
  <si>
    <t>A401000.IP</t>
  </si>
  <si>
    <t xml:space="preserve">            만기보유금융자산처분이익</t>
  </si>
  <si>
    <t>A400990.IP</t>
  </si>
  <si>
    <t xml:space="preserve">            매도가능금융자산처분이익</t>
  </si>
  <si>
    <t>A400980.IP</t>
  </si>
  <si>
    <t xml:space="preserve">            단기투자자산처분이익</t>
  </si>
  <si>
    <t>A400970.IP</t>
  </si>
  <si>
    <t xml:space="preserve">            단기매매금융자산처분이익</t>
  </si>
  <si>
    <t>A400960.IP</t>
  </si>
  <si>
    <t xml:space="preserve">            당기손익인식(지정)금융상품처분이익</t>
  </si>
  <si>
    <t>A400950.IP</t>
  </si>
  <si>
    <t xml:space="preserve">            상각후원가측정금융자산처분이익</t>
  </si>
  <si>
    <t>A404960.IP</t>
  </si>
  <si>
    <t xml:space="preserve">            기타포괄손익-공정가치측정금융자산처분이익</t>
  </si>
  <si>
    <t>A404940.IP</t>
  </si>
  <si>
    <t xml:space="preserve">            당기손익-공정가치측정금융자산처분이익</t>
  </si>
  <si>
    <t>A404930.IP</t>
  </si>
  <si>
    <t xml:space="preserve">        금융자산처분이익</t>
  </si>
  <si>
    <t>A400940.IP</t>
  </si>
  <si>
    <t xml:space="preserve">        당기손익-공정가치측정금융자산관련이익</t>
  </si>
  <si>
    <t>A404920.IP</t>
  </si>
  <si>
    <t xml:space="preserve">        매출채권처분이익</t>
  </si>
  <si>
    <t>A400930.IP</t>
  </si>
  <si>
    <t xml:space="preserve">        재고자산폐기(처분)이익</t>
  </si>
  <si>
    <t>A400920.IP</t>
  </si>
  <si>
    <t xml:space="preserve">        주식보상비환입</t>
  </si>
  <si>
    <t>A400900.IP</t>
  </si>
  <si>
    <t xml:space="preserve">            기타외환거래이익</t>
  </si>
  <si>
    <t>A400890.IP</t>
  </si>
  <si>
    <t xml:space="preserve">            외화환산이익</t>
  </si>
  <si>
    <t>A400880.IP</t>
  </si>
  <si>
    <t xml:space="preserve">            외환차익</t>
  </si>
  <si>
    <t>A400870.IP</t>
  </si>
  <si>
    <t xml:space="preserve">        외환거래이익</t>
  </si>
  <si>
    <t>A400860.IP</t>
  </si>
  <si>
    <t xml:space="preserve">        충당부채환입액</t>
  </si>
  <si>
    <t>A400850.IP</t>
  </si>
  <si>
    <t xml:space="preserve">        배출부채환입액</t>
  </si>
  <si>
    <t>A404910.IP</t>
  </si>
  <si>
    <t xml:space="preserve">        반품(환불)부채환입액</t>
  </si>
  <si>
    <t>A404890.IP</t>
  </si>
  <si>
    <t xml:space="preserve">        계약부채환입액</t>
  </si>
  <si>
    <t>A404880.IP</t>
  </si>
  <si>
    <t xml:space="preserve">        퇴직급여충당부채환입액</t>
  </si>
  <si>
    <t>A400840.IP</t>
  </si>
  <si>
    <t xml:space="preserve">        대손충당금환입액</t>
  </si>
  <si>
    <t>A400830.IP</t>
  </si>
  <si>
    <t xml:space="preserve">        배당금수익</t>
  </si>
  <si>
    <t>A400820.IP</t>
  </si>
  <si>
    <t xml:space="preserve">        이자수익</t>
  </si>
  <si>
    <t>A400810.IP</t>
  </si>
  <si>
    <t xml:space="preserve">        금융수익</t>
  </si>
  <si>
    <t>A400800.IP</t>
  </si>
  <si>
    <t xml:space="preserve">    현금유입이없는수익등차감</t>
  </si>
  <si>
    <t>A400790.IP</t>
  </si>
  <si>
    <t>A400780.IP</t>
  </si>
  <si>
    <t xml:space="preserve">        종업원급여(복리후생비등)</t>
  </si>
  <si>
    <t>A404870.IP</t>
  </si>
  <si>
    <t xml:space="preserve">        보험수리적손실</t>
  </si>
  <si>
    <t>A404680.IP</t>
  </si>
  <si>
    <t xml:space="preserve">        비지배주주지분순손실</t>
  </si>
  <si>
    <t>A400770.IP</t>
  </si>
  <si>
    <t xml:space="preserve">        전기오류수정손실</t>
  </si>
  <si>
    <t>A400760.IP</t>
  </si>
  <si>
    <t xml:space="preserve">        구조조정활동의비용</t>
  </si>
  <si>
    <t>A404420.IP</t>
  </si>
  <si>
    <t xml:space="preserve">        법인세비용</t>
  </si>
  <si>
    <t>A400750.IP</t>
  </si>
  <si>
    <t xml:space="preserve">        재해손실</t>
  </si>
  <si>
    <t>A400740.IP</t>
  </si>
  <si>
    <t xml:space="preserve">        사채상환손실</t>
  </si>
  <si>
    <t>A400730.IP</t>
  </si>
  <si>
    <t xml:space="preserve">        금융부채관련손실</t>
  </si>
  <si>
    <t>A400720.IP</t>
  </si>
  <si>
    <t xml:space="preserve">        관계기업관련손실(관계기업의당기순이익에대한지분감소)</t>
  </si>
  <si>
    <t>A400710.IP</t>
  </si>
  <si>
    <t xml:space="preserve">        종속기업관련손실</t>
  </si>
  <si>
    <t>A400700.IP</t>
  </si>
  <si>
    <t xml:space="preserve">            기타지분법관련손실</t>
  </si>
  <si>
    <t>A400690.IP</t>
  </si>
  <si>
    <t xml:space="preserve">            지분법적용투자주식손상차손</t>
  </si>
  <si>
    <t>A400680.IP</t>
  </si>
  <si>
    <t xml:space="preserve">            지분법적용투자주식처분손실</t>
  </si>
  <si>
    <t>A400670.IP</t>
  </si>
  <si>
    <t xml:space="preserve">            지분법적용회사투자손실</t>
  </si>
  <si>
    <t>A400660.IP</t>
  </si>
  <si>
    <t xml:space="preserve">            지분법손실</t>
  </si>
  <si>
    <t>A400650.IP</t>
  </si>
  <si>
    <t xml:space="preserve">        지분법관련손실</t>
  </si>
  <si>
    <t>A400640.IP</t>
  </si>
  <si>
    <t xml:space="preserve">            기타파생상품손실</t>
  </si>
  <si>
    <t>A400630.IP</t>
  </si>
  <si>
    <t xml:space="preserve">            파생상품거래손실</t>
  </si>
  <si>
    <t>A400620.IP</t>
  </si>
  <si>
    <t xml:space="preserve">            파생상품평가손실</t>
  </si>
  <si>
    <t>A400610.IP</t>
  </si>
  <si>
    <t xml:space="preserve">        파생상품손실</t>
  </si>
  <si>
    <t>A400600.IP</t>
  </si>
  <si>
    <t xml:space="preserve">            기타자산손상차손</t>
  </si>
  <si>
    <t>A400590.IP</t>
  </si>
  <si>
    <t xml:space="preserve">            매각예정처분자산집단손상차손</t>
  </si>
  <si>
    <t>A400580.IP</t>
  </si>
  <si>
    <t xml:space="preserve">            무형자산손상차손</t>
  </si>
  <si>
    <t>A400570.IP</t>
  </si>
  <si>
    <t xml:space="preserve">            영업권손상차손</t>
  </si>
  <si>
    <t>A400560.IP</t>
  </si>
  <si>
    <t xml:space="preserve">            임대주택자산손상차손</t>
  </si>
  <si>
    <t>A404860.IP</t>
  </si>
  <si>
    <t xml:space="preserve">            유형자산손상차손</t>
  </si>
  <si>
    <t>A400550.IP</t>
  </si>
  <si>
    <t xml:space="preserve">            재고자산손상차손(평가손실)</t>
  </si>
  <si>
    <t>A400530.IP</t>
  </si>
  <si>
    <t xml:space="preserve">            매출채권및기타채권손상차손</t>
  </si>
  <si>
    <t>A400520.IP</t>
  </si>
  <si>
    <t xml:space="preserve">        자산손상차손</t>
  </si>
  <si>
    <t>A400510.IP</t>
  </si>
  <si>
    <t xml:space="preserve">            기타금융자산손상차손</t>
  </si>
  <si>
    <t>A400500.IP</t>
  </si>
  <si>
    <t xml:space="preserve">            만기보유금융자산손상차손</t>
  </si>
  <si>
    <t>A400490.IP</t>
  </si>
  <si>
    <t xml:space="preserve">            매도가능금융자산손상차손</t>
  </si>
  <si>
    <t>A400480.IP</t>
  </si>
  <si>
    <t xml:space="preserve">            상각후원가측정금융자산손상차손</t>
  </si>
  <si>
    <t>A404840.IP</t>
  </si>
  <si>
    <t xml:space="preserve">            기타포괄손익-공정가치측정금융자산손상차손</t>
  </si>
  <si>
    <t>A404830.IP</t>
  </si>
  <si>
    <t xml:space="preserve">        금융자산손상차손</t>
  </si>
  <si>
    <t>A400470.IP</t>
  </si>
  <si>
    <t xml:space="preserve">        자산재평가손실</t>
  </si>
  <si>
    <t>A400460.IP</t>
  </si>
  <si>
    <t xml:space="preserve">        투자자산평가손실</t>
  </si>
  <si>
    <t>A400450.IP</t>
  </si>
  <si>
    <t xml:space="preserve">            기타금융자산평가손실</t>
  </si>
  <si>
    <t>A400440.IP</t>
  </si>
  <si>
    <t xml:space="preserve">            만기보유금융자산평가손실</t>
  </si>
  <si>
    <t>A400430.IP</t>
  </si>
  <si>
    <t xml:space="preserve">            매도가능금융자산평가손실</t>
  </si>
  <si>
    <t>A400420.IP</t>
  </si>
  <si>
    <t xml:space="preserve">            단기투자자산평가손실</t>
  </si>
  <si>
    <t>A400410.IP</t>
  </si>
  <si>
    <t xml:space="preserve">            단기매매금융자산평가손실</t>
  </si>
  <si>
    <t>A400400.IP</t>
  </si>
  <si>
    <t xml:space="preserve">            당기손익인식(지정)금융상품평가손실</t>
  </si>
  <si>
    <t>A400390.IP</t>
  </si>
  <si>
    <t xml:space="preserve">            당기손익-공정가치측정금융자산평가손실</t>
  </si>
  <si>
    <t>A404820.IP</t>
  </si>
  <si>
    <t xml:space="preserve">        금융자산평가손실</t>
  </si>
  <si>
    <t>A400380.IP</t>
  </si>
  <si>
    <t xml:space="preserve">        재고자산감모손실</t>
  </si>
  <si>
    <t>A400370.IP</t>
  </si>
  <si>
    <t xml:space="preserve">            기타자산처분손실</t>
  </si>
  <si>
    <t>A400360.IP</t>
  </si>
  <si>
    <t xml:space="preserve">            무형자산처분손실</t>
  </si>
  <si>
    <t>A400350.IP</t>
  </si>
  <si>
    <t xml:space="preserve">            임대주택자산처분손실</t>
  </si>
  <si>
    <t>A404790.IP</t>
  </si>
  <si>
    <t xml:space="preserve">            유형,리스자산처분손실</t>
  </si>
  <si>
    <t>A400340.IP</t>
  </si>
  <si>
    <t xml:space="preserve">            투자자산처분손실</t>
  </si>
  <si>
    <t>A404780.IP</t>
  </si>
  <si>
    <t xml:space="preserve">            투자부동산처분손실</t>
  </si>
  <si>
    <t>A400330.IP</t>
  </si>
  <si>
    <t xml:space="preserve">        자산처분(폐기)손실</t>
  </si>
  <si>
    <t>A400320.IP</t>
  </si>
  <si>
    <t xml:space="preserve">            기타금융자산처분손실</t>
  </si>
  <si>
    <t>A400310.IP</t>
  </si>
  <si>
    <t xml:space="preserve">            만기보유금융자산처분손실</t>
  </si>
  <si>
    <t>A400300.IP</t>
  </si>
  <si>
    <t xml:space="preserve">            매도가능금융자산처분손실</t>
  </si>
  <si>
    <t>A400290.IP</t>
  </si>
  <si>
    <t xml:space="preserve">            단기투자자산처분손실</t>
  </si>
  <si>
    <t>A400280.IP</t>
  </si>
  <si>
    <t xml:space="preserve">            단기매매금융자산처분손실</t>
  </si>
  <si>
    <t>A400270.IP</t>
  </si>
  <si>
    <t xml:space="preserve">            당기손익인식(지정)금융상품처분손실</t>
  </si>
  <si>
    <t>A400260.IP</t>
  </si>
  <si>
    <t xml:space="preserve">            상각후원가측정금융자산처분손실</t>
  </si>
  <si>
    <t>A404770.IP</t>
  </si>
  <si>
    <t xml:space="preserve">            기타포괄손익-공정가치측정금융자산처분손실</t>
  </si>
  <si>
    <t>A404760.IP</t>
  </si>
  <si>
    <t xml:space="preserve">            당기손익-공정가치측정금융자산처분손실</t>
  </si>
  <si>
    <t>A404750.IP</t>
  </si>
  <si>
    <t xml:space="preserve">        금융자산처분손실</t>
  </si>
  <si>
    <t>A400250.IP</t>
  </si>
  <si>
    <t xml:space="preserve">        당기손익-공정가치측정금융자산관련손실</t>
  </si>
  <si>
    <t>A404740.IP</t>
  </si>
  <si>
    <t xml:space="preserve">        매출채권처분손실</t>
  </si>
  <si>
    <t>A400240.IP</t>
  </si>
  <si>
    <t xml:space="preserve">        재고자산폐기(처분)손실</t>
  </si>
  <si>
    <t>A400230.IP</t>
  </si>
  <si>
    <t xml:space="preserve">        주식보상비</t>
  </si>
  <si>
    <t>A400220.IP</t>
  </si>
  <si>
    <t xml:space="preserve">            기타외환거래손실</t>
  </si>
  <si>
    <t>A400210.IP</t>
  </si>
  <si>
    <t xml:space="preserve">            외화환산손실</t>
  </si>
  <si>
    <t>A400200.IP</t>
  </si>
  <si>
    <t xml:space="preserve">            외환차손</t>
  </si>
  <si>
    <t>A400190.IP</t>
  </si>
  <si>
    <t xml:space="preserve">        외환거래손실</t>
  </si>
  <si>
    <t>A400180.IP</t>
  </si>
  <si>
    <t xml:space="preserve">        충당부채전입액</t>
  </si>
  <si>
    <t>A400170.IP</t>
  </si>
  <si>
    <t xml:space="preserve">        배출부채전입액</t>
  </si>
  <si>
    <t>A404730.IP</t>
  </si>
  <si>
    <t xml:space="preserve">        반품(환불)부채전입액</t>
  </si>
  <si>
    <t>A404720.IP</t>
  </si>
  <si>
    <t xml:space="preserve">        계약부채전입액</t>
  </si>
  <si>
    <t>A404710.IP</t>
  </si>
  <si>
    <t>A400160.IP</t>
  </si>
  <si>
    <t>A400150.IP</t>
  </si>
  <si>
    <t>A400140.IP</t>
  </si>
  <si>
    <t xml:space="preserve">        퇴직급여</t>
  </si>
  <si>
    <t>A400130.IP</t>
  </si>
  <si>
    <t xml:space="preserve">        기타대손상각비</t>
  </si>
  <si>
    <t>A400120.IP</t>
  </si>
  <si>
    <t xml:space="preserve">        대손상각비</t>
  </si>
  <si>
    <t>A400110.IP</t>
  </si>
  <si>
    <t xml:space="preserve">        배당금지급</t>
  </si>
  <si>
    <t>A400100.IP</t>
  </si>
  <si>
    <t xml:space="preserve">            기타이자비용</t>
  </si>
  <si>
    <t>A400090.IP</t>
  </si>
  <si>
    <t xml:space="preserve">            현재가치할인차금상각</t>
  </si>
  <si>
    <t>A400080.IP</t>
  </si>
  <si>
    <t xml:space="preserve">            사채할인발행차금상각</t>
  </si>
  <si>
    <t>A400070.IP</t>
  </si>
  <si>
    <t xml:space="preserve">            장기미지급이자</t>
  </si>
  <si>
    <t>A400060.IP</t>
  </si>
  <si>
    <t xml:space="preserve">        이자비용</t>
  </si>
  <si>
    <t>A400050.IP</t>
  </si>
  <si>
    <t xml:space="preserve">        금융비용</t>
  </si>
  <si>
    <t>A400040.IP</t>
  </si>
  <si>
    <t xml:space="preserve">    현금유출이없는비용등가산</t>
  </si>
  <si>
    <t>A400030.IP</t>
  </si>
  <si>
    <t xml:space="preserve">    법인세비용차감전계속사업이익</t>
  </si>
  <si>
    <t>A400020.IP</t>
  </si>
  <si>
    <t xml:space="preserve">    당기순이익</t>
  </si>
  <si>
    <t>A400010.IP</t>
  </si>
  <si>
    <t>A400000.IP</t>
  </si>
  <si>
    <t>A601110.IP</t>
  </si>
  <si>
    <t xml:space="preserve">    기타</t>
  </si>
  <si>
    <t>A601100.IP</t>
  </si>
  <si>
    <t xml:space="preserve">    외화환산차이</t>
  </si>
  <si>
    <t>A601170.IP</t>
  </si>
  <si>
    <t xml:space="preserve">    연결범위의변동</t>
  </si>
  <si>
    <t>A601090.IP</t>
  </si>
  <si>
    <t xml:space="preserve">    합병분할로인한변동</t>
  </si>
  <si>
    <t>A601080.IP</t>
  </si>
  <si>
    <t xml:space="preserve">    기타포괄이익누계액</t>
  </si>
  <si>
    <t>A601070.IP</t>
  </si>
  <si>
    <t xml:space="preserve">    주식기준보상적립금</t>
  </si>
  <si>
    <t>A601060.IP</t>
  </si>
  <si>
    <t xml:space="preserve">    현금흐름위험회피적립금</t>
  </si>
  <si>
    <t>A601050.IP</t>
  </si>
  <si>
    <t xml:space="preserve">    확정급여제도의재측정요소</t>
  </si>
  <si>
    <t>A601260.IP</t>
  </si>
  <si>
    <t xml:space="preserve">    확정급여제도보험수리적손익적립금</t>
  </si>
  <si>
    <t>A601040.IP</t>
  </si>
  <si>
    <t xml:space="preserve">    해외사업장순투자위험회피적립금</t>
  </si>
  <si>
    <t>A601030.IP</t>
  </si>
  <si>
    <t xml:space="preserve">    환산관련외환차이적립금(환율변동차이)</t>
  </si>
  <si>
    <t>A601020.IP</t>
  </si>
  <si>
    <t xml:space="preserve">    관계기업등지분법평가손익</t>
  </si>
  <si>
    <t>A601010.IP</t>
  </si>
  <si>
    <t xml:space="preserve">    매도가능금융자산평가손익</t>
  </si>
  <si>
    <t>A601000.IP</t>
  </si>
  <si>
    <t xml:space="preserve">    기타포괄손익-공정가치측정금융자산평가손익</t>
  </si>
  <si>
    <t>A601320.IP</t>
  </si>
  <si>
    <t xml:space="preserve">    금융자산평가손익</t>
  </si>
  <si>
    <t>A600990.IP</t>
  </si>
  <si>
    <t xml:space="preserve">    재평가잉여금</t>
  </si>
  <si>
    <t>A600980.IP</t>
  </si>
  <si>
    <t xml:space="preserve">    당기순이익(총포괄이익)</t>
  </si>
  <si>
    <t>A600970.IP</t>
  </si>
  <si>
    <t xml:space="preserve">    (중간배당)</t>
  </si>
  <si>
    <t>A600960.IP</t>
  </si>
  <si>
    <t>A600950.IP</t>
  </si>
  <si>
    <t xml:space="preserve">        (종속회사의배당금)</t>
  </si>
  <si>
    <t>A600940.IP</t>
  </si>
  <si>
    <t xml:space="preserve">            기타</t>
  </si>
  <si>
    <t>A600930.IP</t>
  </si>
  <si>
    <t xml:space="preserve">            전기오류수정손익</t>
  </si>
  <si>
    <t>A600920.IP</t>
  </si>
  <si>
    <t xml:space="preserve">            회계정책변경누적효과</t>
  </si>
  <si>
    <t>A600910.IP</t>
  </si>
  <si>
    <t xml:space="preserve">            기초비지배주주지분</t>
  </si>
  <si>
    <t>A600900.IP</t>
  </si>
  <si>
    <t xml:space="preserve">        수정후비지배주주지분</t>
  </si>
  <si>
    <t>A600890.IP</t>
  </si>
  <si>
    <t xml:space="preserve">    처분후비지배주주지분</t>
  </si>
  <si>
    <t>A600880.IP</t>
  </si>
  <si>
    <t>기말비지배주주지분</t>
  </si>
  <si>
    <t>A600870.IP</t>
  </si>
  <si>
    <t>A600860.IP</t>
  </si>
  <si>
    <t>A601160.IP</t>
  </si>
  <si>
    <t>A600850.IP</t>
  </si>
  <si>
    <t xml:space="preserve">    합병분할(영업양수도등)로인한변동</t>
  </si>
  <si>
    <t>A600840.IP</t>
  </si>
  <si>
    <t xml:space="preserve">    지분법이익잉여금</t>
  </si>
  <si>
    <t>A600830.IP</t>
  </si>
  <si>
    <t xml:space="preserve">    보험수리적손익</t>
  </si>
  <si>
    <t>A601180.IP</t>
  </si>
  <si>
    <t xml:space="preserve">    재평가잉여금의대체</t>
  </si>
  <si>
    <t>A600820.IP</t>
  </si>
  <si>
    <t>A600810.IP</t>
  </si>
  <si>
    <t xml:space="preserve">    기타포괄이익</t>
  </si>
  <si>
    <t>A600800.IP</t>
  </si>
  <si>
    <t>A601250.IP</t>
  </si>
  <si>
    <t>A600790.IP</t>
  </si>
  <si>
    <t xml:space="preserve">        기타이익잉여금처분액</t>
  </si>
  <si>
    <t>A600780.IP</t>
  </si>
  <si>
    <t xml:space="preserve">        결손금처리</t>
  </si>
  <si>
    <t>A600770.IP</t>
  </si>
  <si>
    <t xml:space="preserve">        자기주식처분손실상각</t>
  </si>
  <si>
    <t>A600760.IP</t>
  </si>
  <si>
    <t xml:space="preserve">        주식할인발행차금상각</t>
  </si>
  <si>
    <t>A600750.IP</t>
  </si>
  <si>
    <t xml:space="preserve">        (신종자본증권분배금)</t>
  </si>
  <si>
    <t>A601240.IP</t>
  </si>
  <si>
    <t xml:space="preserve">        (연차배당)</t>
  </si>
  <si>
    <t>A600740.IP</t>
  </si>
  <si>
    <t>A600730.IP</t>
  </si>
  <si>
    <t>A600720.IP</t>
  </si>
  <si>
    <t>A600710.IP</t>
  </si>
  <si>
    <t xml:space="preserve">            기초이익잉여금</t>
  </si>
  <si>
    <t>A600700.IP</t>
  </si>
  <si>
    <t xml:space="preserve">        수정후이익잉여금</t>
  </si>
  <si>
    <t>A600690.IP</t>
  </si>
  <si>
    <t xml:space="preserve">    처분후이익잉여금</t>
  </si>
  <si>
    <t>A600680.IP</t>
  </si>
  <si>
    <t>기말이익잉여금</t>
  </si>
  <si>
    <t>A600670.IP</t>
  </si>
  <si>
    <t>A600660.IP</t>
  </si>
  <si>
    <t>A601150.IP</t>
  </si>
  <si>
    <t>A600650.IP</t>
  </si>
  <si>
    <t xml:space="preserve">    오류수정등</t>
  </si>
  <si>
    <t>A600640.IP</t>
  </si>
  <si>
    <t xml:space="preserve">    회계정책변경누적효과</t>
  </si>
  <si>
    <t>A600630.IP</t>
  </si>
  <si>
    <t>A600620.IP</t>
  </si>
  <si>
    <t>A600610.IP</t>
  </si>
  <si>
    <t>A600600.IP</t>
  </si>
  <si>
    <t>A600590.IP</t>
  </si>
  <si>
    <t>A601230.IP</t>
  </si>
  <si>
    <t>A600580.IP</t>
  </si>
  <si>
    <t>A600570.IP</t>
  </si>
  <si>
    <t>A600560.IP</t>
  </si>
  <si>
    <t xml:space="preserve">    관계기업등기타포괄이익</t>
  </si>
  <si>
    <t>A600550.IP</t>
  </si>
  <si>
    <t>A600540.IP</t>
  </si>
  <si>
    <t>A601310.IP</t>
  </si>
  <si>
    <t xml:space="preserve">    당기손익조정접근법조정손익</t>
  </si>
  <si>
    <t>A601290.IP</t>
  </si>
  <si>
    <t xml:space="preserve">    당기손익-공정가치측정금융부채평가손익</t>
  </si>
  <si>
    <t>A601280.IP</t>
  </si>
  <si>
    <t>A600530.IP</t>
  </si>
  <si>
    <t xml:space="preserve">    기초기타포괄이익누계액</t>
  </si>
  <si>
    <t>A600520.IP</t>
  </si>
  <si>
    <t>기말기타포괄이익누계액</t>
  </si>
  <si>
    <t>A600510.IP</t>
  </si>
  <si>
    <t>A600500.IP</t>
  </si>
  <si>
    <t>A601140.IP</t>
  </si>
  <si>
    <t>A600490.IP</t>
  </si>
  <si>
    <t>A600480.IP</t>
  </si>
  <si>
    <t>A600470.IP</t>
  </si>
  <si>
    <t>A600460.IP</t>
  </si>
  <si>
    <t xml:space="preserve">    지분법자본조정</t>
  </si>
  <si>
    <t>A600450.IP</t>
  </si>
  <si>
    <t xml:space="preserve">    전환권재매입손익</t>
  </si>
  <si>
    <t>A600440.IP</t>
  </si>
  <si>
    <t xml:space="preserve">    감자차손</t>
  </si>
  <si>
    <t>A600430.IP</t>
  </si>
  <si>
    <t xml:space="preserve">    신주청약증거금</t>
  </si>
  <si>
    <t>A600420.IP</t>
  </si>
  <si>
    <t xml:space="preserve">    출자전환채무</t>
  </si>
  <si>
    <t>A600410.IP</t>
  </si>
  <si>
    <t xml:space="preserve">    파생상품평가손실</t>
  </si>
  <si>
    <t>A600400.IP</t>
  </si>
  <si>
    <t xml:space="preserve">    파생상품평가이익</t>
  </si>
  <si>
    <t>A600390.IP</t>
  </si>
  <si>
    <t xml:space="preserve">    주식매입선택권</t>
  </si>
  <si>
    <t>A600380.IP</t>
  </si>
  <si>
    <t xml:space="preserve">    주식할인발행차금</t>
  </si>
  <si>
    <t>A600370.IP</t>
  </si>
  <si>
    <t xml:space="preserve">    자기주식처분손실</t>
  </si>
  <si>
    <t>A600360.IP</t>
  </si>
  <si>
    <t xml:space="preserve">    자기주식</t>
  </si>
  <si>
    <t>A600350.IP</t>
  </si>
  <si>
    <t xml:space="preserve">    기초기타자본</t>
  </si>
  <si>
    <t>A600340.IP</t>
  </si>
  <si>
    <t>기말기타자본</t>
  </si>
  <si>
    <t>A600330.IP</t>
  </si>
  <si>
    <t>A600320.IP</t>
  </si>
  <si>
    <t>A601130.IP</t>
  </si>
  <si>
    <t>A600310.IP</t>
  </si>
  <si>
    <t>A600300.IP</t>
  </si>
  <si>
    <t>A600290.IP</t>
  </si>
  <si>
    <t>A600280.IP</t>
  </si>
  <si>
    <t xml:space="preserve">    지분법자본잉여금</t>
  </si>
  <si>
    <t>A600270.IP</t>
  </si>
  <si>
    <t xml:space="preserve">    결손금처리</t>
  </si>
  <si>
    <t>A600260.IP</t>
  </si>
  <si>
    <t>A600250.IP</t>
  </si>
  <si>
    <t xml:space="preserve">    교환권대가</t>
  </si>
  <si>
    <t>A600240.IP</t>
  </si>
  <si>
    <t xml:space="preserve">    신주인수권대가</t>
  </si>
  <si>
    <t>A600230.IP</t>
  </si>
  <si>
    <t xml:space="preserve">    전환권대가</t>
  </si>
  <si>
    <t>A600220.IP</t>
  </si>
  <si>
    <t xml:space="preserve">    자기주식처분이익</t>
  </si>
  <si>
    <t>A600210.IP</t>
  </si>
  <si>
    <t xml:space="preserve">    보험차익</t>
  </si>
  <si>
    <t>A600200.IP</t>
  </si>
  <si>
    <t xml:space="preserve">    감자차손익</t>
  </si>
  <si>
    <t>A600190.IP</t>
  </si>
  <si>
    <t xml:space="preserve">    주식매수선택권</t>
  </si>
  <si>
    <t>A600180.IP</t>
  </si>
  <si>
    <t xml:space="preserve">    주식발행초과금</t>
  </si>
  <si>
    <t>A600170.IP</t>
  </si>
  <si>
    <t xml:space="preserve">    무상증자(감자)</t>
  </si>
  <si>
    <t>A600160.IP</t>
  </si>
  <si>
    <t xml:space="preserve">    유상증자(감자)</t>
  </si>
  <si>
    <t>A600150.IP</t>
  </si>
  <si>
    <t xml:space="preserve">    기초자본잉여금</t>
  </si>
  <si>
    <t>A600140.IP</t>
  </si>
  <si>
    <t>기말자본잉여금</t>
  </si>
  <si>
    <t>A600130.IP</t>
  </si>
  <si>
    <t>A601220.IP</t>
  </si>
  <si>
    <t xml:space="preserve">    신종자본증권의발행</t>
  </si>
  <si>
    <t>A601210.IP</t>
  </si>
  <si>
    <t xml:space="preserve">    기초신종자본증권</t>
  </si>
  <si>
    <t>A601200.IP</t>
  </si>
  <si>
    <t>기말신종자본증권</t>
  </si>
  <si>
    <t>A601190.IP</t>
  </si>
  <si>
    <t>A600120.IP</t>
  </si>
  <si>
    <t>A601120.IP</t>
  </si>
  <si>
    <t>A600110.IP</t>
  </si>
  <si>
    <t>A600100.IP</t>
  </si>
  <si>
    <t>A600090.IP</t>
  </si>
  <si>
    <t>A600080.IP</t>
  </si>
  <si>
    <t xml:space="preserve">    주식배당</t>
  </si>
  <si>
    <t>A600070.IP</t>
  </si>
  <si>
    <t xml:space="preserve">    신주인수권부사채</t>
  </si>
  <si>
    <t>A600060.IP</t>
  </si>
  <si>
    <t xml:space="preserve">    전환사채</t>
  </si>
  <si>
    <t>A600050.IP</t>
  </si>
  <si>
    <t>A600040.IP</t>
  </si>
  <si>
    <t>A600030.IP</t>
  </si>
  <si>
    <t>A600020.IP</t>
  </si>
  <si>
    <t xml:space="preserve">    기초자본금</t>
  </si>
  <si>
    <t>A600010.IP</t>
  </si>
  <si>
    <t>기말자본금</t>
  </si>
  <si>
    <t>A600000.IP</t>
  </si>
  <si>
    <t>차기이월미처분이익잉여금</t>
  </si>
  <si>
    <t>A300450.IP</t>
  </si>
  <si>
    <t>A300440.IP</t>
  </si>
  <si>
    <t xml:space="preserve">    기타결손금처리액</t>
  </si>
  <si>
    <t>A300430.IP</t>
  </si>
  <si>
    <t xml:space="preserve">    자본잉여금이입액</t>
  </si>
  <si>
    <t>A300420.IP</t>
  </si>
  <si>
    <t xml:space="preserve">    이익준비금이입액</t>
  </si>
  <si>
    <t>A300410.IP</t>
  </si>
  <si>
    <t xml:space="preserve">    재무구조개선적립금이입액</t>
  </si>
  <si>
    <t>A300400.IP</t>
  </si>
  <si>
    <t xml:space="preserve">    기업합리화적립금이입액</t>
  </si>
  <si>
    <t>A300390.IP</t>
  </si>
  <si>
    <t xml:space="preserve">    기타법정적립금이입액</t>
  </si>
  <si>
    <t>A300380.IP</t>
  </si>
  <si>
    <t xml:space="preserve">    임의적립금이입액</t>
  </si>
  <si>
    <t>A300370.IP</t>
  </si>
  <si>
    <t xml:space="preserve">    감채적립금</t>
  </si>
  <si>
    <t>A300360.IP</t>
  </si>
  <si>
    <t xml:space="preserve">    사업확장적립금</t>
  </si>
  <si>
    <t>A300350.IP</t>
  </si>
  <si>
    <t xml:space="preserve">    임의적립금</t>
  </si>
  <si>
    <t>A300340.IP</t>
  </si>
  <si>
    <t xml:space="preserve">        주식배당</t>
  </si>
  <si>
    <t>A300330.IP</t>
  </si>
  <si>
    <t xml:space="preserve">        현금배당</t>
  </si>
  <si>
    <t>A300320.IP</t>
  </si>
  <si>
    <t xml:space="preserve">    배당금</t>
  </si>
  <si>
    <t>A300310.IP</t>
  </si>
  <si>
    <t xml:space="preserve">    주식소각액</t>
  </si>
  <si>
    <t>A300300.IP</t>
  </si>
  <si>
    <t xml:space="preserve">    상환주식상환액</t>
  </si>
  <si>
    <t>A300290.IP</t>
  </si>
  <si>
    <t xml:space="preserve">    자기주식처분손실잔액상각액</t>
  </si>
  <si>
    <t>A300280.IP</t>
  </si>
  <si>
    <t xml:space="preserve">    주식할인발행차금상각액</t>
  </si>
  <si>
    <t>A300270.IP</t>
  </si>
  <si>
    <t xml:space="preserve">    기타법정적립금</t>
  </si>
  <si>
    <t>A300260.IP</t>
  </si>
  <si>
    <t xml:space="preserve">    연구인력개발준비금</t>
  </si>
  <si>
    <t>A300250.IP</t>
  </si>
  <si>
    <t xml:space="preserve">    재무구조개선적립금</t>
  </si>
  <si>
    <t>A300240.IP</t>
  </si>
  <si>
    <t xml:space="preserve">    기업합리화적립금</t>
  </si>
  <si>
    <t>A300230.IP</t>
  </si>
  <si>
    <t xml:space="preserve">    이익준비금</t>
  </si>
  <si>
    <t>A300220.IP</t>
  </si>
  <si>
    <t>이익잉여금처분액</t>
  </si>
  <si>
    <t>A300210.IP</t>
  </si>
  <si>
    <t>A300200.IP</t>
  </si>
  <si>
    <t xml:space="preserve">    사업손실준비금</t>
  </si>
  <si>
    <t>A300190.IP</t>
  </si>
  <si>
    <t xml:space="preserve">    중소기업투자준비금</t>
  </si>
  <si>
    <t>A300180.IP</t>
  </si>
  <si>
    <t xml:space="preserve">    수출손실준비금</t>
  </si>
  <si>
    <t>A300170.IP</t>
  </si>
  <si>
    <t xml:space="preserve">    연구및인력개발준비금</t>
  </si>
  <si>
    <t>A300160.IP</t>
  </si>
  <si>
    <t xml:space="preserve">    해외투자손실준비금</t>
  </si>
  <si>
    <t>A300150.IP</t>
  </si>
  <si>
    <t xml:space="preserve">    해외시장개척준비금</t>
  </si>
  <si>
    <t>A300140.IP</t>
  </si>
  <si>
    <t>임의적립금등의이입액</t>
  </si>
  <si>
    <t>A300130.IP</t>
  </si>
  <si>
    <t>A300120.IP</t>
  </si>
  <si>
    <t>A300110.IP</t>
  </si>
  <si>
    <t xml:space="preserve">    재평가손익</t>
  </si>
  <si>
    <t>A300100.IP</t>
  </si>
  <si>
    <t>A300460.IP</t>
  </si>
  <si>
    <t>A300090.IP</t>
  </si>
  <si>
    <t xml:space="preserve">    결손보전</t>
  </si>
  <si>
    <t>A300080.IP</t>
  </si>
  <si>
    <t xml:space="preserve">    이익(주식)소각</t>
  </si>
  <si>
    <t>A300070.IP</t>
  </si>
  <si>
    <t xml:space="preserve">    지분법적용으로인한부의이익잉여금변동</t>
  </si>
  <si>
    <t>A300060.IP</t>
  </si>
  <si>
    <t xml:space="preserve">    지분법적용으로인한이익잉여금변동</t>
  </si>
  <si>
    <t>A300050.IP</t>
  </si>
  <si>
    <t xml:space="preserve">    중간배당액</t>
  </si>
  <si>
    <t>A300040.IP</t>
  </si>
  <si>
    <t xml:space="preserve">    전기오류수정손익</t>
  </si>
  <si>
    <t>A300030.IP</t>
  </si>
  <si>
    <t>A300020.IP</t>
  </si>
  <si>
    <t xml:space="preserve">    전기이월미처분이익잉여금</t>
  </si>
  <si>
    <t>A300010.IP</t>
  </si>
  <si>
    <t>미처분이익잉여금</t>
  </si>
  <si>
    <t>A300000.IP</t>
  </si>
  <si>
    <t xml:space="preserve">    기타비용</t>
  </si>
  <si>
    <t>A203520.IP</t>
  </si>
  <si>
    <t xml:space="preserve">    경상연구개발비</t>
  </si>
  <si>
    <t>A203510.IP</t>
  </si>
  <si>
    <t xml:space="preserve">    운용리스료및임차료</t>
  </si>
  <si>
    <t>A203500.IP</t>
  </si>
  <si>
    <t xml:space="preserve">    광고및판매촉진비</t>
  </si>
  <si>
    <t>A203490.IP</t>
  </si>
  <si>
    <t xml:space="preserve">    물류비(운송보관)</t>
  </si>
  <si>
    <t>A203480.IP</t>
  </si>
  <si>
    <t xml:space="preserve">    대손상각비</t>
  </si>
  <si>
    <t>A205620.IP</t>
  </si>
  <si>
    <t xml:space="preserve">    세금과공과</t>
  </si>
  <si>
    <t>A205610.IP</t>
  </si>
  <si>
    <t xml:space="preserve">    감가상각비와기타상각비및손상차손</t>
  </si>
  <si>
    <t>A203470.IP</t>
  </si>
  <si>
    <t xml:space="preserve">    종업원급여비용</t>
  </si>
  <si>
    <t>A203460.IP</t>
  </si>
  <si>
    <t xml:space="preserve">    기타원가</t>
  </si>
  <si>
    <t>A203450.IP</t>
  </si>
  <si>
    <t xml:space="preserve">    상품의판매</t>
  </si>
  <si>
    <t>A203440.IP</t>
  </si>
  <si>
    <t xml:space="preserve">    원재료와저장품(소모품)의사용액</t>
  </si>
  <si>
    <t>A203430.IP</t>
  </si>
  <si>
    <t xml:space="preserve">    기업이수행한용역으로자본화되어있는부분</t>
  </si>
  <si>
    <t>A204480.IP</t>
  </si>
  <si>
    <t xml:space="preserve">    제품과재공품의변동</t>
  </si>
  <si>
    <t>A203420.IP</t>
  </si>
  <si>
    <t>*성격별비용계정</t>
  </si>
  <si>
    <t>A203410.IP</t>
  </si>
  <si>
    <t>원/주</t>
  </si>
  <si>
    <t>*(지배주주지분)희석주당순이익</t>
  </si>
  <si>
    <t>A203400.IP</t>
  </si>
  <si>
    <t>*(지배주주지분)희석주당계속사업이익</t>
  </si>
  <si>
    <t>A203390.IP</t>
  </si>
  <si>
    <t>*(지배주주지분)주당순이익</t>
  </si>
  <si>
    <t>A203380.IP</t>
  </si>
  <si>
    <t>*(지배주주지분)주당계속사업이익</t>
  </si>
  <si>
    <t>A203370.IP</t>
  </si>
  <si>
    <t>*희석주당순이익</t>
  </si>
  <si>
    <t>A203360.IP</t>
  </si>
  <si>
    <t>*희석주당계속사업이익</t>
  </si>
  <si>
    <t>A203350.IP</t>
  </si>
  <si>
    <t>*주당순이익</t>
  </si>
  <si>
    <t>A203340.IP</t>
  </si>
  <si>
    <t>*주당계속사업이익</t>
  </si>
  <si>
    <t>A203330.IP</t>
  </si>
  <si>
    <t xml:space="preserve">    (비지배주주지분)총포괄이익</t>
  </si>
  <si>
    <t>A203320.IP</t>
  </si>
  <si>
    <t xml:space="preserve">    (지배주주지분)총포괄이익</t>
  </si>
  <si>
    <t>A203310.IP</t>
  </si>
  <si>
    <t>총포괄이익</t>
  </si>
  <si>
    <t>A203300.IP</t>
  </si>
  <si>
    <t xml:space="preserve">    기타포괄이익관련법인세</t>
  </si>
  <si>
    <t>A203290.IP</t>
  </si>
  <si>
    <t>A203280.IP</t>
  </si>
  <si>
    <t>A203270.IP</t>
  </si>
  <si>
    <t>A204470.IP</t>
  </si>
  <si>
    <t>A204830.IP</t>
  </si>
  <si>
    <t xml:space="preserve">    확정급여제도보험수리적손익</t>
  </si>
  <si>
    <t>A203260.IP</t>
  </si>
  <si>
    <t>A203250.IP</t>
  </si>
  <si>
    <t xml:space="preserve">    해외사업장순투자위험회피</t>
  </si>
  <si>
    <t>A204460.IP</t>
  </si>
  <si>
    <t xml:space="preserve">    환산관련외환차이(환율변동차이)</t>
  </si>
  <si>
    <t>A203240.IP</t>
  </si>
  <si>
    <t>A203230.IP</t>
  </si>
  <si>
    <t>A203220.IP</t>
  </si>
  <si>
    <t>A205590.IP</t>
  </si>
  <si>
    <t>A205580.IP</t>
  </si>
  <si>
    <t>A205570.IP</t>
  </si>
  <si>
    <t>A203210.IP</t>
  </si>
  <si>
    <t>기타포괄이익</t>
  </si>
  <si>
    <t>A203200.IP</t>
  </si>
  <si>
    <t xml:space="preserve">    *(지배주주지분)연결당기순이익</t>
  </si>
  <si>
    <t>A203195.IP</t>
  </si>
  <si>
    <t xml:space="preserve">    *중단사업이익</t>
  </si>
  <si>
    <t>A204740.IP</t>
  </si>
  <si>
    <t xml:space="preserve">    *계속사업이익</t>
  </si>
  <si>
    <t>A204730.IP</t>
  </si>
  <si>
    <t>A203190.IP</t>
  </si>
  <si>
    <t>A204720.IP</t>
  </si>
  <si>
    <t>A204710.IP</t>
  </si>
  <si>
    <t>A203180.IP</t>
  </si>
  <si>
    <t>A203170.IP</t>
  </si>
  <si>
    <t>*중단사업법인세효과</t>
  </si>
  <si>
    <t>A203160.IP</t>
  </si>
  <si>
    <t>중단사업이익</t>
  </si>
  <si>
    <t>A203150.IP</t>
  </si>
  <si>
    <t>A203140.IP</t>
  </si>
  <si>
    <t>처분된종속회사순손익</t>
  </si>
  <si>
    <t>A205560.IP</t>
  </si>
  <si>
    <t>종속회사매수일전순손익</t>
  </si>
  <si>
    <t>A203165.IP</t>
  </si>
  <si>
    <t>A203130.IP</t>
  </si>
  <si>
    <t>A203120.IP</t>
  </si>
  <si>
    <t>A203110.IP</t>
  </si>
  <si>
    <t>A203100.IP</t>
  </si>
  <si>
    <t xml:space="preserve">        종속기업손상차손</t>
  </si>
  <si>
    <t>A203090.IP</t>
  </si>
  <si>
    <t xml:space="preserve">        종속기업손상차손환입</t>
  </si>
  <si>
    <t>A203080.IP</t>
  </si>
  <si>
    <t xml:space="preserve">        종속기업처분손실</t>
  </si>
  <si>
    <t>A203070.IP</t>
  </si>
  <si>
    <t xml:space="preserve">        종속기업처분이익</t>
  </si>
  <si>
    <t>A203060.IP</t>
  </si>
  <si>
    <t xml:space="preserve">    종속기업관련손익</t>
  </si>
  <si>
    <t>A203050.IP</t>
  </si>
  <si>
    <t xml:space="preserve">        기타관계기업관련처분손익</t>
  </si>
  <si>
    <t>A203040.IP</t>
  </si>
  <si>
    <t xml:space="preserve">        관계기업손상차손</t>
  </si>
  <si>
    <t>A203030.IP</t>
  </si>
  <si>
    <t xml:space="preserve">        관계기업손상차손환입</t>
  </si>
  <si>
    <t>A203020.IP</t>
  </si>
  <si>
    <t xml:space="preserve">        관계기업처분손실</t>
  </si>
  <si>
    <t>A203010.IP</t>
  </si>
  <si>
    <t xml:space="preserve">        관계기업처분이익</t>
  </si>
  <si>
    <t>A203000.IP</t>
  </si>
  <si>
    <t xml:space="preserve">    관계기업처분손익</t>
  </si>
  <si>
    <t>A202990.IP</t>
  </si>
  <si>
    <t xml:space="preserve">        기타지분법관련손익</t>
  </si>
  <si>
    <t>A202980.IP</t>
  </si>
  <si>
    <t xml:space="preserve">        지분법적용투자주식손상차손</t>
  </si>
  <si>
    <t>A202970.IP</t>
  </si>
  <si>
    <t xml:space="preserve">        지분법적용투자주식손상차손환입</t>
  </si>
  <si>
    <t>A202960.IP</t>
  </si>
  <si>
    <t xml:space="preserve">        지분법적용투자주식처분손실</t>
  </si>
  <si>
    <t>A202950.IP</t>
  </si>
  <si>
    <t xml:space="preserve">        지분법적용투자주식처분이익</t>
  </si>
  <si>
    <t>A202940.IP</t>
  </si>
  <si>
    <t xml:space="preserve">        지분법적용회사투자손실</t>
  </si>
  <si>
    <t>A202930.IP</t>
  </si>
  <si>
    <t xml:space="preserve">        지분법적용회사투자이익</t>
  </si>
  <si>
    <t>A202920.IP</t>
  </si>
  <si>
    <t xml:space="preserve">        지분법손실</t>
  </si>
  <si>
    <t>A202910.IP</t>
  </si>
  <si>
    <t xml:space="preserve">        지분법이익</t>
  </si>
  <si>
    <t>A202900.IP</t>
  </si>
  <si>
    <t xml:space="preserve">    지분법관련손익</t>
  </si>
  <si>
    <t>A202890.IP</t>
  </si>
  <si>
    <t>A202880.IP</t>
  </si>
  <si>
    <t>A202200.IP</t>
  </si>
  <si>
    <t>A202190.IP</t>
  </si>
  <si>
    <t xml:space="preserve">        퇴직연금운용손실</t>
  </si>
  <si>
    <t>A205550.IP</t>
  </si>
  <si>
    <t xml:space="preserve">        법인세추납액</t>
  </si>
  <si>
    <t>A202180.IP</t>
  </si>
  <si>
    <t>A204820.IP</t>
  </si>
  <si>
    <t>A204810.IP</t>
  </si>
  <si>
    <t xml:space="preserve">        종속기업,공동지배기업및관계기업(지분법)관련손실</t>
  </si>
  <si>
    <t>A204600.IP</t>
  </si>
  <si>
    <t>A202170.IP</t>
  </si>
  <si>
    <t>A202160.IP</t>
  </si>
  <si>
    <t>A205530.IP</t>
  </si>
  <si>
    <t>A205520.IP</t>
  </si>
  <si>
    <t>A202150.IP</t>
  </si>
  <si>
    <t>A202140.IP</t>
  </si>
  <si>
    <t>A205540.IP</t>
  </si>
  <si>
    <t>A202130.IP</t>
  </si>
  <si>
    <t>A202110.IP</t>
  </si>
  <si>
    <t>A202100.IP</t>
  </si>
  <si>
    <t>A204700.IP</t>
  </si>
  <si>
    <t>A204690.IP</t>
  </si>
  <si>
    <t>A204680.IP</t>
  </si>
  <si>
    <t>A204670.IP</t>
  </si>
  <si>
    <t>A202050.IP</t>
  </si>
  <si>
    <t xml:space="preserve">        자산평가손실</t>
  </si>
  <si>
    <t>A202040.IP</t>
  </si>
  <si>
    <t xml:space="preserve">        당기손익-공정가치측정금융자산평가손실</t>
  </si>
  <si>
    <t>A205510.IP</t>
  </si>
  <si>
    <t>A202020.IP</t>
  </si>
  <si>
    <t>A202010.IP</t>
  </si>
  <si>
    <t>A205490.IP</t>
  </si>
  <si>
    <t>A205480.IP</t>
  </si>
  <si>
    <t>A205470.IP</t>
  </si>
  <si>
    <t xml:space="preserve">            매각예정처분자산집단처분손실</t>
  </si>
  <si>
    <t>A205460.IP</t>
  </si>
  <si>
    <t>A202000.IP</t>
  </si>
  <si>
    <t>A205450.IP</t>
  </si>
  <si>
    <t>A201990.IP</t>
  </si>
  <si>
    <t>A201980.IP</t>
  </si>
  <si>
    <t>A201970.IP</t>
  </si>
  <si>
    <t xml:space="preserve">            매출채권처분손실</t>
  </si>
  <si>
    <t>A204500.IP</t>
  </si>
  <si>
    <t>A201960.IP</t>
  </si>
  <si>
    <t xml:space="preserve">        기부금</t>
  </si>
  <si>
    <t>A201950.IP</t>
  </si>
  <si>
    <t>A201900.IP</t>
  </si>
  <si>
    <t>A201890.IP</t>
  </si>
  <si>
    <t>A201880.IP</t>
  </si>
  <si>
    <t>A201870.IP</t>
  </si>
  <si>
    <t>A201860.IP</t>
  </si>
  <si>
    <t>A201850.IP</t>
  </si>
  <si>
    <t>A204800.IP</t>
  </si>
  <si>
    <t xml:space="preserve">    기타영업외비용</t>
  </si>
  <si>
    <t>A201830.IP</t>
  </si>
  <si>
    <t>A201820.IP</t>
  </si>
  <si>
    <t>A201810.IP</t>
  </si>
  <si>
    <t xml:space="preserve">        퇴직연금운용이익</t>
  </si>
  <si>
    <t>A205440.IP</t>
  </si>
  <si>
    <t xml:space="preserve">        보험차익</t>
  </si>
  <si>
    <t>A201780.IP</t>
  </si>
  <si>
    <t>A201770.IP</t>
  </si>
  <si>
    <t xml:space="preserve">        법인세환급액</t>
  </si>
  <si>
    <t>A201740.IP</t>
  </si>
  <si>
    <t>A204790.IP</t>
  </si>
  <si>
    <t>A204780.IP</t>
  </si>
  <si>
    <t xml:space="preserve">        종속기업,공동지배기업및관계기업(지분법)관련이익</t>
  </si>
  <si>
    <t>A204590.IP</t>
  </si>
  <si>
    <t>A201720.IP</t>
  </si>
  <si>
    <t>A205430.IP</t>
  </si>
  <si>
    <t>A205420.IP</t>
  </si>
  <si>
    <t>A201710.IP</t>
  </si>
  <si>
    <t>A201700.IP</t>
  </si>
  <si>
    <t>A205410.IP</t>
  </si>
  <si>
    <t>A201690.IP</t>
  </si>
  <si>
    <t xml:space="preserve">            재고자산손상차손환입</t>
  </si>
  <si>
    <t>A201670.IP</t>
  </si>
  <si>
    <t>A201660.IP</t>
  </si>
  <si>
    <t>A204660.IP</t>
  </si>
  <si>
    <t>A204650.IP</t>
  </si>
  <si>
    <t>A204640.IP</t>
  </si>
  <si>
    <t>A204630.IP</t>
  </si>
  <si>
    <t>A201610.IP</t>
  </si>
  <si>
    <t xml:space="preserve">        자산평가이익</t>
  </si>
  <si>
    <t>A201600.IP</t>
  </si>
  <si>
    <t xml:space="preserve">        당기손익-공정가치측정금융자산평가이익</t>
  </si>
  <si>
    <t>A205390.IP</t>
  </si>
  <si>
    <t>A201580.IP</t>
  </si>
  <si>
    <t>A201570.IP</t>
  </si>
  <si>
    <t>A205380.IP</t>
  </si>
  <si>
    <t>A205370.IP</t>
  </si>
  <si>
    <t>A205360.IP</t>
  </si>
  <si>
    <t xml:space="preserve">            매각예정처분자산집단처분이익</t>
  </si>
  <si>
    <t>A205350.IP</t>
  </si>
  <si>
    <t>A201560.IP</t>
  </si>
  <si>
    <t>A205340.IP</t>
  </si>
  <si>
    <t>A201550.IP</t>
  </si>
  <si>
    <t>A201540.IP</t>
  </si>
  <si>
    <t>A201530.IP</t>
  </si>
  <si>
    <t xml:space="preserve">        자산처분(폐기)이익</t>
  </si>
  <si>
    <t>A201520.IP</t>
  </si>
  <si>
    <t>A201510.IP</t>
  </si>
  <si>
    <t xml:space="preserve">        대손충당금환입</t>
  </si>
  <si>
    <t>A201500.IP</t>
  </si>
  <si>
    <t xml:space="preserve">        로열티수익</t>
  </si>
  <si>
    <t>A201480.IP</t>
  </si>
  <si>
    <t xml:space="preserve">        임대료</t>
  </si>
  <si>
    <t>A201470.IP</t>
  </si>
  <si>
    <t xml:space="preserve">        수수료수익</t>
  </si>
  <si>
    <t>A201460.IP</t>
  </si>
  <si>
    <t xml:space="preserve">            기타외화거래이익</t>
  </si>
  <si>
    <t>A201450.IP</t>
  </si>
  <si>
    <t>A201440.IP</t>
  </si>
  <si>
    <t>A201430.IP</t>
  </si>
  <si>
    <t>A201420.IP</t>
  </si>
  <si>
    <t>A204770.IP</t>
  </si>
  <si>
    <t>A204760.IP</t>
  </si>
  <si>
    <t xml:space="preserve">    기타영업외수익</t>
  </si>
  <si>
    <t>A201390.IP</t>
  </si>
  <si>
    <t>A204410.IP</t>
  </si>
  <si>
    <t xml:space="preserve">    기타금융원가</t>
  </si>
  <si>
    <t>A202870.IP</t>
  </si>
  <si>
    <t xml:space="preserve">    사채상환손실</t>
  </si>
  <si>
    <t>A202860.IP</t>
  </si>
  <si>
    <t xml:space="preserve">    금융부채관련손실</t>
  </si>
  <si>
    <t>A202850.IP</t>
  </si>
  <si>
    <t xml:space="preserve">    종속기업,공동지배기업및관계기업(지분법)관련손실</t>
  </si>
  <si>
    <t>A204580.IP</t>
  </si>
  <si>
    <t xml:space="preserve">        기타금융자산손상차손</t>
  </si>
  <si>
    <t>A202840.IP</t>
  </si>
  <si>
    <t xml:space="preserve">        만기보유금융자산손상차손</t>
  </si>
  <si>
    <t>A202830.IP</t>
  </si>
  <si>
    <t xml:space="preserve">        매도가능금융자산손상차손</t>
  </si>
  <si>
    <t>A202820.IP</t>
  </si>
  <si>
    <t xml:space="preserve">        상각후원가측정유가증권손상차손</t>
  </si>
  <si>
    <t>A205330.IP</t>
  </si>
  <si>
    <t xml:space="preserve">        기타포괄손익-공정가치측정금융자산손상차손</t>
  </si>
  <si>
    <t>A205320.IP</t>
  </si>
  <si>
    <t xml:space="preserve">    금융자산손상차손</t>
  </si>
  <si>
    <t>A202810.IP</t>
  </si>
  <si>
    <t xml:space="preserve">        기타파생상품손실</t>
  </si>
  <si>
    <t>A202800.IP</t>
  </si>
  <si>
    <t xml:space="preserve">        파생상품거래손실</t>
  </si>
  <si>
    <t>A202790.IP</t>
  </si>
  <si>
    <t xml:space="preserve">        파생상품평가손실</t>
  </si>
  <si>
    <t>A202780.IP</t>
  </si>
  <si>
    <t xml:space="preserve">    파생상품손실</t>
  </si>
  <si>
    <t>A202770.IP</t>
  </si>
  <si>
    <t xml:space="preserve">        기타금융자산평가손실</t>
  </si>
  <si>
    <t>A202760.IP</t>
  </si>
  <si>
    <t xml:space="preserve">        만기보유금융자산평가손실</t>
  </si>
  <si>
    <t>A202750.IP</t>
  </si>
  <si>
    <t xml:space="preserve">        매도가능금융자산평가손실</t>
  </si>
  <si>
    <t>A202740.IP</t>
  </si>
  <si>
    <t xml:space="preserve">        단기투자자산평가손실</t>
  </si>
  <si>
    <t>A202730.IP</t>
  </si>
  <si>
    <t xml:space="preserve">        단기매매금융자산평가손실</t>
  </si>
  <si>
    <t>A202720.IP</t>
  </si>
  <si>
    <t xml:space="preserve">        당기손익인식(지정)금융자산평가손실</t>
  </si>
  <si>
    <t>A202710.IP</t>
  </si>
  <si>
    <t>A205310.IP</t>
  </si>
  <si>
    <t xml:space="preserve">    금융자산평가손실</t>
  </si>
  <si>
    <t>A202700.IP</t>
  </si>
  <si>
    <t xml:space="preserve">    매출채권처분손실</t>
  </si>
  <si>
    <t>A202690.IP</t>
  </si>
  <si>
    <t xml:space="preserve">        기타금융자산처분손실</t>
  </si>
  <si>
    <t>A202680.IP</t>
  </si>
  <si>
    <t xml:space="preserve">        만기보유금융자산처분손실</t>
  </si>
  <si>
    <t>A202670.IP</t>
  </si>
  <si>
    <t xml:space="preserve">        매도가능금융자산처분손실</t>
  </si>
  <si>
    <t>A202660.IP</t>
  </si>
  <si>
    <t xml:space="preserve">        단기투자자산처분손실</t>
  </si>
  <si>
    <t>A202650.IP</t>
  </si>
  <si>
    <t xml:space="preserve">        단기매매금융자산처분손실</t>
  </si>
  <si>
    <t>A202640.IP</t>
  </si>
  <si>
    <t xml:space="preserve">        당기손익인식금융자산처분손실</t>
  </si>
  <si>
    <t>A202630.IP</t>
  </si>
  <si>
    <t xml:space="preserve">        상각후원가측정금융자산처분손실</t>
  </si>
  <si>
    <t>A205290.IP</t>
  </si>
  <si>
    <t xml:space="preserve">        기타포괄손익-공정가치측정금융자산처분손실</t>
  </si>
  <si>
    <t>A205280.IP</t>
  </si>
  <si>
    <t xml:space="preserve">        당기손익-공정가치측정금융자산처분손실</t>
  </si>
  <si>
    <t>A205270.IP</t>
  </si>
  <si>
    <t xml:space="preserve">    금융자산처분손실</t>
  </si>
  <si>
    <t>A202620.IP</t>
  </si>
  <si>
    <t xml:space="preserve">    당기손익-공정가치측정금융자산관련손실</t>
  </si>
  <si>
    <t>A205260.IP</t>
  </si>
  <si>
    <t>A202610.IP</t>
  </si>
  <si>
    <t xml:space="preserve">        기타외환거래손실</t>
  </si>
  <si>
    <t>A202600.IP</t>
  </si>
  <si>
    <t xml:space="preserve">        외화환산손실</t>
  </si>
  <si>
    <t>A202590.IP</t>
  </si>
  <si>
    <t xml:space="preserve">        외환차손</t>
  </si>
  <si>
    <t>A202580.IP</t>
  </si>
  <si>
    <t>A202570.IP</t>
  </si>
  <si>
    <t>A202560.IP</t>
  </si>
  <si>
    <t>A202550.IP</t>
  </si>
  <si>
    <t xml:space="preserve">    기타금융수익</t>
  </si>
  <si>
    <t>A202540.IP</t>
  </si>
  <si>
    <t xml:space="preserve">    사채상환이익</t>
  </si>
  <si>
    <t>A202530.IP</t>
  </si>
  <si>
    <t xml:space="preserve">    금융부채관련이익</t>
  </si>
  <si>
    <t>A202520.IP</t>
  </si>
  <si>
    <t xml:space="preserve">    종속기업,공동지배기업및관계기업(지분법)관련이익</t>
  </si>
  <si>
    <t>A204570.IP</t>
  </si>
  <si>
    <t xml:space="preserve">        기타금융자산손상차손환입</t>
  </si>
  <si>
    <t>A202510.IP</t>
  </si>
  <si>
    <t xml:space="preserve">        만기보유금융자산손상차손환입</t>
  </si>
  <si>
    <t>A202500.IP</t>
  </si>
  <si>
    <t xml:space="preserve">        매도가능금융자산손상차손환입</t>
  </si>
  <si>
    <t>A202490.IP</t>
  </si>
  <si>
    <t xml:space="preserve">        상각후원가측정금융자산손상차손환입</t>
  </si>
  <si>
    <t>A205250.IP</t>
  </si>
  <si>
    <t xml:space="preserve">        기타포괄손익-공정가치측정금융자산손상차손환입</t>
  </si>
  <si>
    <t>A205240.IP</t>
  </si>
  <si>
    <t xml:space="preserve">    금융자산손상차손환입</t>
  </si>
  <si>
    <t>A202480.IP</t>
  </si>
  <si>
    <t xml:space="preserve">        기타파생상품이익</t>
  </si>
  <si>
    <t>A202470.IP</t>
  </si>
  <si>
    <t xml:space="preserve">        파생상품거래이익</t>
  </si>
  <si>
    <t>A202460.IP</t>
  </si>
  <si>
    <t xml:space="preserve">        파생상품평가이익</t>
  </si>
  <si>
    <t>A202450.IP</t>
  </si>
  <si>
    <t xml:space="preserve">    파생상품이익</t>
  </si>
  <si>
    <t>A202440.IP</t>
  </si>
  <si>
    <t xml:space="preserve">        기타금융자산평가이익</t>
  </si>
  <si>
    <t>A202430.IP</t>
  </si>
  <si>
    <t xml:space="preserve">        만기보유금융자산평가이익</t>
  </si>
  <si>
    <t>A202420.IP</t>
  </si>
  <si>
    <t xml:space="preserve">        매도가능금융자산평가이익</t>
  </si>
  <si>
    <t>A202410.IP</t>
  </si>
  <si>
    <t xml:space="preserve">        단기투자자산평가이익</t>
  </si>
  <si>
    <t>A202400.IP</t>
  </si>
  <si>
    <t xml:space="preserve">        단기매매금융자산평가이익</t>
  </si>
  <si>
    <t>A202390.IP</t>
  </si>
  <si>
    <t xml:space="preserve">        당기손익인식(지정)금융자산평가이익</t>
  </si>
  <si>
    <t>A202380.IP</t>
  </si>
  <si>
    <t>A205230.IP</t>
  </si>
  <si>
    <t xml:space="preserve">    금융자산평가이익</t>
  </si>
  <si>
    <t>A202370.IP</t>
  </si>
  <si>
    <t xml:space="preserve">    매출채권처분이익</t>
  </si>
  <si>
    <t>A202360.IP</t>
  </si>
  <si>
    <t xml:space="preserve">        기타금융자산처분이익</t>
  </si>
  <si>
    <t>A202350.IP</t>
  </si>
  <si>
    <t xml:space="preserve">        만기보유금융자산처분이익</t>
  </si>
  <si>
    <t>A202340.IP</t>
  </si>
  <si>
    <t xml:space="preserve">        매도가능금융자산처분이익</t>
  </si>
  <si>
    <t>A202330.IP</t>
  </si>
  <si>
    <t xml:space="preserve">        단기투자자산처분이익</t>
  </si>
  <si>
    <t>A202320.IP</t>
  </si>
  <si>
    <t xml:space="preserve">        단기매매금융자산처분이익</t>
  </si>
  <si>
    <t>A202310.IP</t>
  </si>
  <si>
    <t xml:space="preserve">        당기손익인식(지정)금융자산처분이익</t>
  </si>
  <si>
    <t>A202300.IP</t>
  </si>
  <si>
    <t xml:space="preserve">        상각후원가측정금융자산처분이익</t>
  </si>
  <si>
    <t>A205220.IP</t>
  </si>
  <si>
    <t xml:space="preserve">        기타포괄손익-공정가치측정금융자산처분이익</t>
  </si>
  <si>
    <t>A205210.IP</t>
  </si>
  <si>
    <t xml:space="preserve">        당기손익-공정가치측정금융자산처분이익</t>
  </si>
  <si>
    <t>A205190.IP</t>
  </si>
  <si>
    <t xml:space="preserve">    금융자산처분이익</t>
  </si>
  <si>
    <t>A202290.IP</t>
  </si>
  <si>
    <t xml:space="preserve">    당기손익-공정가치측정금융자산관련이익</t>
  </si>
  <si>
    <t>A205180.IP</t>
  </si>
  <si>
    <t xml:space="preserve">    대손충당금환입액</t>
  </si>
  <si>
    <t>A202280.IP</t>
  </si>
  <si>
    <t xml:space="preserve">        기타외화거래이익</t>
  </si>
  <si>
    <t>A202270.IP</t>
  </si>
  <si>
    <t xml:space="preserve">        외화환산이익</t>
  </si>
  <si>
    <t>A202260.IP</t>
  </si>
  <si>
    <t xml:space="preserve">        외환차익</t>
  </si>
  <si>
    <t>A202250.IP</t>
  </si>
  <si>
    <t>A202240.IP</t>
  </si>
  <si>
    <t xml:space="preserve">    배당금수익</t>
  </si>
  <si>
    <t>A202230.IP</t>
  </si>
  <si>
    <t>A202220.IP</t>
  </si>
  <si>
    <t>A202210.IP</t>
  </si>
  <si>
    <t>*[구.K-IFRS]영업이익</t>
  </si>
  <si>
    <t>A204750.IP</t>
  </si>
  <si>
    <t>영업이익(발표기준)</t>
  </si>
  <si>
    <t>A204490.IP</t>
  </si>
  <si>
    <t xml:space="preserve">        *기타</t>
  </si>
  <si>
    <t>A204400.IP</t>
  </si>
  <si>
    <t xml:space="preserve">        *보험수리적손실</t>
  </si>
  <si>
    <t>A204620.IP</t>
  </si>
  <si>
    <t xml:space="preserve">        *전기오류수정손실</t>
  </si>
  <si>
    <t>A204390.IP</t>
  </si>
  <si>
    <t xml:space="preserve">        *정부보조금으로인한손실</t>
  </si>
  <si>
    <t>A204450.IP</t>
  </si>
  <si>
    <t xml:space="preserve">        *구조조정활동비용</t>
  </si>
  <si>
    <t>A204440.IP</t>
  </si>
  <si>
    <t xml:space="preserve">        *법인세추납액</t>
  </si>
  <si>
    <t>A204380.IP</t>
  </si>
  <si>
    <t xml:space="preserve">        *지분법관련손실</t>
  </si>
  <si>
    <t>A204560.IP</t>
  </si>
  <si>
    <t xml:space="preserve">            *기타자산손상차손</t>
  </si>
  <si>
    <t>A204370.IP</t>
  </si>
  <si>
    <t xml:space="preserve">            *매각예정처분자산집단손상차손</t>
  </si>
  <si>
    <t>A204360.IP</t>
  </si>
  <si>
    <t xml:space="preserve">            *무형자산손상차손</t>
  </si>
  <si>
    <t>A204350.IP</t>
  </si>
  <si>
    <t xml:space="preserve">            *영업권손상차손</t>
  </si>
  <si>
    <t>A204340.IP</t>
  </si>
  <si>
    <t xml:space="preserve">            *임대주택자산손상차손</t>
  </si>
  <si>
    <t>A205170.IP</t>
  </si>
  <si>
    <t xml:space="preserve">            *유형자산손상차손</t>
  </si>
  <si>
    <t>A204330.IP</t>
  </si>
  <si>
    <t xml:space="preserve">            *재고자산손상차손(평가손실)</t>
  </si>
  <si>
    <t>A204310.IP</t>
  </si>
  <si>
    <t xml:space="preserve">        *자산손상차손</t>
  </si>
  <si>
    <t>A204300.IP</t>
  </si>
  <si>
    <t xml:space="preserve">            *기타파생상품손실</t>
  </si>
  <si>
    <t>A204290.IP</t>
  </si>
  <si>
    <t xml:space="preserve">            *파생상품거래손실</t>
  </si>
  <si>
    <t>A204280.IP</t>
  </si>
  <si>
    <t xml:space="preserve">            *파생상품평가손실</t>
  </si>
  <si>
    <t>A204270.IP</t>
  </si>
  <si>
    <t xml:space="preserve">        *파생상품손실</t>
  </si>
  <si>
    <t>A204260.IP</t>
  </si>
  <si>
    <t xml:space="preserve">        *자산재평가손실</t>
  </si>
  <si>
    <t>A204250.IP</t>
  </si>
  <si>
    <t xml:space="preserve">        *자산평가손실</t>
  </si>
  <si>
    <t>A204240.IP</t>
  </si>
  <si>
    <t xml:space="preserve">        *재고자산감모손실</t>
  </si>
  <si>
    <t>A204230.IP</t>
  </si>
  <si>
    <t xml:space="preserve">        *재고자산폐기(처분)손실</t>
  </si>
  <si>
    <t>A204220.IP</t>
  </si>
  <si>
    <t xml:space="preserve">            *기타자산처분손실</t>
  </si>
  <si>
    <t>A204210.IP</t>
  </si>
  <si>
    <t xml:space="preserve">            *무형자산처분손실</t>
  </si>
  <si>
    <t>A204200.IP</t>
  </si>
  <si>
    <t xml:space="preserve">            *임대주택자산처분손실</t>
  </si>
  <si>
    <t>A205160.IP</t>
  </si>
  <si>
    <t xml:space="preserve">            *유형,리스자산처분손실</t>
  </si>
  <si>
    <t>A204190.IP</t>
  </si>
  <si>
    <t xml:space="preserve">            *투자자산처분손실</t>
  </si>
  <si>
    <t>A204180.IP</t>
  </si>
  <si>
    <t xml:space="preserve">            *투자부동산처분손실</t>
  </si>
  <si>
    <t>A204170.IP</t>
  </si>
  <si>
    <t xml:space="preserve">        *자산처분손실</t>
  </si>
  <si>
    <t>A204160.IP</t>
  </si>
  <si>
    <t xml:space="preserve">        *기부금</t>
  </si>
  <si>
    <t>A204150.IP</t>
  </si>
  <si>
    <t xml:space="preserve">        *하자보수비</t>
  </si>
  <si>
    <t>A204140.IP</t>
  </si>
  <si>
    <t xml:space="preserve">        *수주비</t>
  </si>
  <si>
    <t>A204130.IP</t>
  </si>
  <si>
    <t xml:space="preserve">        *미분양주택관리비</t>
  </si>
  <si>
    <t>A204120.IP</t>
  </si>
  <si>
    <t xml:space="preserve">        *분양관리비</t>
  </si>
  <si>
    <t>A204110.IP</t>
  </si>
  <si>
    <t xml:space="preserve">        *충당부채전입액</t>
  </si>
  <si>
    <t>A204100.IP</t>
  </si>
  <si>
    <t xml:space="preserve">        *기타대손상각비</t>
  </si>
  <si>
    <t>A204090.IP</t>
  </si>
  <si>
    <t xml:space="preserve">            *기타외환거래손실</t>
  </si>
  <si>
    <t>A204080.IP</t>
  </si>
  <si>
    <t xml:space="preserve">            *외화환산손실</t>
  </si>
  <si>
    <t>A204070.IP</t>
  </si>
  <si>
    <t xml:space="preserve">            *외환차손</t>
  </si>
  <si>
    <t>A204060.IP</t>
  </si>
  <si>
    <t xml:space="preserve">        *외환거래손실</t>
  </si>
  <si>
    <t>A204050.IP</t>
  </si>
  <si>
    <t xml:space="preserve">        *이자비용</t>
  </si>
  <si>
    <t>A204040.IP</t>
  </si>
  <si>
    <t xml:space="preserve">    *기타영업비용</t>
  </si>
  <si>
    <t>A204030.IP</t>
  </si>
  <si>
    <t>A204020.IP</t>
  </si>
  <si>
    <t xml:space="preserve">        *보험수리적이익</t>
  </si>
  <si>
    <t>A204610.IP</t>
  </si>
  <si>
    <t xml:space="preserve">        *전기오류수정이익</t>
  </si>
  <si>
    <t>A204010.IP</t>
  </si>
  <si>
    <t xml:space="preserve">        *순사외적립자산기대수익</t>
  </si>
  <si>
    <t>A204000.IP</t>
  </si>
  <si>
    <t xml:space="preserve">        *정부보조금으로인한이익</t>
  </si>
  <si>
    <t>A203990.IP</t>
  </si>
  <si>
    <t xml:space="preserve">        *보험차익</t>
  </si>
  <si>
    <t>A203980.IP</t>
  </si>
  <si>
    <t xml:space="preserve">        *채무면제이익</t>
  </si>
  <si>
    <t>A203970.IP</t>
  </si>
  <si>
    <t xml:space="preserve">        *법인세환급액</t>
  </si>
  <si>
    <t>A203940.IP</t>
  </si>
  <si>
    <t xml:space="preserve">        *지분법관련이익</t>
  </si>
  <si>
    <t>A204550.IP</t>
  </si>
  <si>
    <t xml:space="preserve">            *기타자산손상차손환입</t>
  </si>
  <si>
    <t>A203920.IP</t>
  </si>
  <si>
    <t xml:space="preserve">            *매각예정처분자산집단손상차손환입</t>
  </si>
  <si>
    <t>A203910.IP</t>
  </si>
  <si>
    <t xml:space="preserve">            *무형자산손상차손환입</t>
  </si>
  <si>
    <t>A203900.IP</t>
  </si>
  <si>
    <t xml:space="preserve">            *임대주택자산손상차손환입</t>
  </si>
  <si>
    <t>A205150.IP</t>
  </si>
  <si>
    <t xml:space="preserve">            *유형자산손상차손환입</t>
  </si>
  <si>
    <t>A203890.IP</t>
  </si>
  <si>
    <t xml:space="preserve">            *재고자산손상차손환입</t>
  </si>
  <si>
    <t>A203870.IP</t>
  </si>
  <si>
    <t xml:space="preserve">        *자산손상차손환입</t>
  </si>
  <si>
    <t>A203860.IP</t>
  </si>
  <si>
    <t xml:space="preserve">            *기타파생상품이익</t>
  </si>
  <si>
    <t>A203850.IP</t>
  </si>
  <si>
    <t xml:space="preserve">            *파생상품거래이익</t>
  </si>
  <si>
    <t>A203840.IP</t>
  </si>
  <si>
    <t xml:space="preserve">            *파생상품평가이익</t>
  </si>
  <si>
    <t>A203830.IP</t>
  </si>
  <si>
    <t xml:space="preserve">        *파생상품이익</t>
  </si>
  <si>
    <t>A203820.IP</t>
  </si>
  <si>
    <t xml:space="preserve">        *자산재평가이익</t>
  </si>
  <si>
    <t>A203810.IP</t>
  </si>
  <si>
    <t xml:space="preserve">        *자산평가이익</t>
  </si>
  <si>
    <t>A203800.IP</t>
  </si>
  <si>
    <t xml:space="preserve">        *재고자산감모손실환입</t>
  </si>
  <si>
    <t>A203790.IP</t>
  </si>
  <si>
    <t xml:space="preserve">        *재고자산폐기(처분)이익</t>
  </si>
  <si>
    <t>A203780.IP</t>
  </si>
  <si>
    <t xml:space="preserve">            *기타자산처분이익</t>
  </si>
  <si>
    <t>A203770.IP</t>
  </si>
  <si>
    <t xml:space="preserve">            *무형자산처분이익</t>
  </si>
  <si>
    <t>A203760.IP</t>
  </si>
  <si>
    <t xml:space="preserve">            *임대주택자산처분이익</t>
  </si>
  <si>
    <t>A205140.IP</t>
  </si>
  <si>
    <t xml:space="preserve">            *유형,리스자산처분이익</t>
  </si>
  <si>
    <t>A203750.IP</t>
  </si>
  <si>
    <t xml:space="preserve">            *투자자산처분이익</t>
  </si>
  <si>
    <t>A203740.IP</t>
  </si>
  <si>
    <t xml:space="preserve">            *투자부동산처분이익</t>
  </si>
  <si>
    <t>A203730.IP</t>
  </si>
  <si>
    <t xml:space="preserve">        *자산처분이익</t>
  </si>
  <si>
    <t>A203720.IP</t>
  </si>
  <si>
    <t xml:space="preserve">        *충당부채환입액</t>
  </si>
  <si>
    <t>A203710.IP</t>
  </si>
  <si>
    <t xml:space="preserve">        *대손충당금환입</t>
  </si>
  <si>
    <t>A203700.IP</t>
  </si>
  <si>
    <t xml:space="preserve">        *연체료수익</t>
  </si>
  <si>
    <t>A203690.IP</t>
  </si>
  <si>
    <t xml:space="preserve">        *로열티수익</t>
  </si>
  <si>
    <t>A203680.IP</t>
  </si>
  <si>
    <t xml:space="preserve">        *임대료</t>
  </si>
  <si>
    <t>A203670.IP</t>
  </si>
  <si>
    <t xml:space="preserve">        *수수료수익</t>
  </si>
  <si>
    <t>A203660.IP</t>
  </si>
  <si>
    <t xml:space="preserve">            *기타외화거래이익</t>
  </si>
  <si>
    <t>A203650.IP</t>
  </si>
  <si>
    <t xml:space="preserve">            *외화환산이익</t>
  </si>
  <si>
    <t>A203640.IP</t>
  </si>
  <si>
    <t xml:space="preserve">            *외환차익</t>
  </si>
  <si>
    <t>A203630.IP</t>
  </si>
  <si>
    <t xml:space="preserve">        *외환거래이익</t>
  </si>
  <si>
    <t>A203620.IP</t>
  </si>
  <si>
    <t xml:space="preserve">        *배당금수익</t>
  </si>
  <si>
    <t>A203610.IP</t>
  </si>
  <si>
    <t xml:space="preserve">        *이자수익</t>
  </si>
  <si>
    <t>A203600.IP</t>
  </si>
  <si>
    <t xml:space="preserve">    *기타영업수익</t>
  </si>
  <si>
    <t>A203590.IP</t>
  </si>
  <si>
    <t>*기타영업손익</t>
  </si>
  <si>
    <t>A203580.IP</t>
  </si>
  <si>
    <t>A201370.IP</t>
  </si>
  <si>
    <t>A201360.IP</t>
  </si>
  <si>
    <t xml:space="preserve">    기타판매비</t>
  </si>
  <si>
    <t>A201350.IP</t>
  </si>
  <si>
    <t xml:space="preserve">    리스(렌탈)원가</t>
  </si>
  <si>
    <t>A205130.IP</t>
  </si>
  <si>
    <t xml:space="preserve">    통신,방송(제작)비</t>
  </si>
  <si>
    <t>A205120.IP</t>
  </si>
  <si>
    <t xml:space="preserve">    제품매출원가</t>
  </si>
  <si>
    <t>A205110.IP</t>
  </si>
  <si>
    <t xml:space="preserve">    상품매출원가</t>
  </si>
  <si>
    <t>A205090.IP</t>
  </si>
  <si>
    <t xml:space="preserve">    정산료</t>
  </si>
  <si>
    <t>A205080.IP</t>
  </si>
  <si>
    <t xml:space="preserve">    접속료</t>
  </si>
  <si>
    <t>A205070.IP</t>
  </si>
  <si>
    <t xml:space="preserve">    전파사용료</t>
  </si>
  <si>
    <t>A205060.IP</t>
  </si>
  <si>
    <t xml:space="preserve">    전용회선료(회선사용료)</t>
  </si>
  <si>
    <t>A205050.IP</t>
  </si>
  <si>
    <t xml:space="preserve">    국제정산부담금</t>
  </si>
  <si>
    <t>A205040.IP</t>
  </si>
  <si>
    <t xml:space="preserve">    접대비</t>
  </si>
  <si>
    <t>A201340.IP</t>
  </si>
  <si>
    <t xml:space="preserve">    행사비</t>
  </si>
  <si>
    <t>A201330.IP</t>
  </si>
  <si>
    <t xml:space="preserve">    반품비용</t>
  </si>
  <si>
    <t>A201320.IP</t>
  </si>
  <si>
    <t xml:space="preserve">    수주비상각</t>
  </si>
  <si>
    <t>A201310.IP</t>
  </si>
  <si>
    <t>A201300.IP</t>
  </si>
  <si>
    <t xml:space="preserve">    애프터서비스비</t>
  </si>
  <si>
    <t>A201290.IP</t>
  </si>
  <si>
    <t xml:space="preserve">    기타물류원가</t>
  </si>
  <si>
    <t>A201280.IP</t>
  </si>
  <si>
    <t xml:space="preserve">    운반비</t>
  </si>
  <si>
    <t>A201270.IP</t>
  </si>
  <si>
    <t xml:space="preserve">    포장비</t>
  </si>
  <si>
    <t>A201260.IP</t>
  </si>
  <si>
    <t xml:space="preserve">    보관료</t>
  </si>
  <si>
    <t>A201250.IP</t>
  </si>
  <si>
    <t xml:space="preserve">    광고대행수수료</t>
  </si>
  <si>
    <t>A201240.IP</t>
  </si>
  <si>
    <t xml:space="preserve">    분양대행수수료</t>
  </si>
  <si>
    <t>A201230.IP</t>
  </si>
  <si>
    <t xml:space="preserve">    판매수수료</t>
  </si>
  <si>
    <t>A201220.IP</t>
  </si>
  <si>
    <t xml:space="preserve">    판매촉진비</t>
  </si>
  <si>
    <t>A201210.IP</t>
  </si>
  <si>
    <t xml:space="preserve">    수출비용</t>
  </si>
  <si>
    <t>A201200.IP</t>
  </si>
  <si>
    <t xml:space="preserve">    해외시장개척비</t>
  </si>
  <si>
    <t>A201190.IP</t>
  </si>
  <si>
    <t xml:space="preserve">    견본비</t>
  </si>
  <si>
    <t>A201180.IP</t>
  </si>
  <si>
    <t xml:space="preserve">    도서인쇄비</t>
  </si>
  <si>
    <t>A201170.IP</t>
  </si>
  <si>
    <t xml:space="preserve">    광고선전비</t>
  </si>
  <si>
    <t>A201160.IP</t>
  </si>
  <si>
    <t xml:space="preserve">    기타관리비</t>
  </si>
  <si>
    <t>A201150.IP</t>
  </si>
  <si>
    <t xml:space="preserve">    특허권등사용료</t>
  </si>
  <si>
    <t>A201140.IP</t>
  </si>
  <si>
    <t xml:space="preserve">    연구개발비</t>
  </si>
  <si>
    <t>A201130.IP</t>
  </si>
  <si>
    <t xml:space="preserve">    하자보수충당부채전입액</t>
  </si>
  <si>
    <t>A201120.IP</t>
  </si>
  <si>
    <t xml:space="preserve">    기타비화폐적비용</t>
  </si>
  <si>
    <t>A201110.IP</t>
  </si>
  <si>
    <t xml:space="preserve">    기타무형자산상각비</t>
  </si>
  <si>
    <t>A201100.IP</t>
  </si>
  <si>
    <t xml:space="preserve">    개발비상각</t>
  </si>
  <si>
    <t>A201090.IP</t>
  </si>
  <si>
    <t xml:space="preserve">    감가상각비</t>
  </si>
  <si>
    <t>A201080.IP</t>
  </si>
  <si>
    <t xml:space="preserve">    미분양주택관리비</t>
  </si>
  <si>
    <t>A201070.IP</t>
  </si>
  <si>
    <t xml:space="preserve">    용역비</t>
  </si>
  <si>
    <t>A201060.IP</t>
  </si>
  <si>
    <t xml:space="preserve">    지급수수료</t>
  </si>
  <si>
    <t>A201050.IP</t>
  </si>
  <si>
    <t xml:space="preserve">    체육비</t>
  </si>
  <si>
    <t>A201040.IP</t>
  </si>
  <si>
    <t xml:space="preserve">    사무비</t>
  </si>
  <si>
    <t>A201030.IP</t>
  </si>
  <si>
    <t xml:space="preserve">    보상비</t>
  </si>
  <si>
    <t>A201020.IP</t>
  </si>
  <si>
    <t xml:space="preserve">    보험료</t>
  </si>
  <si>
    <t>A201010.IP</t>
  </si>
  <si>
    <t xml:space="preserve">    차량유지비</t>
  </si>
  <si>
    <t>A201000.IP</t>
  </si>
  <si>
    <t xml:space="preserve">    수선비</t>
  </si>
  <si>
    <t>A200990.IP</t>
  </si>
  <si>
    <t xml:space="preserve">    도서구입비</t>
  </si>
  <si>
    <t>A200980.IP</t>
  </si>
  <si>
    <t xml:space="preserve">    전산처리비</t>
  </si>
  <si>
    <t>A200970.IP</t>
  </si>
  <si>
    <t xml:space="preserve">    리스료</t>
  </si>
  <si>
    <t>A200960.IP</t>
  </si>
  <si>
    <t xml:space="preserve">    임차료</t>
  </si>
  <si>
    <t>A200950.IP</t>
  </si>
  <si>
    <t xml:space="preserve">    협회비등</t>
  </si>
  <si>
    <t>A200940.IP</t>
  </si>
  <si>
    <t>A200930.IP</t>
  </si>
  <si>
    <t xml:space="preserve">    수도광열비</t>
  </si>
  <si>
    <t>A200920.IP</t>
  </si>
  <si>
    <t xml:space="preserve">    소모품비</t>
  </si>
  <si>
    <t>A200910.IP</t>
  </si>
  <si>
    <t xml:space="preserve">    통신비</t>
  </si>
  <si>
    <t>A200900.IP</t>
  </si>
  <si>
    <t xml:space="preserve">    여비교통비</t>
  </si>
  <si>
    <t>A200890.IP</t>
  </si>
  <si>
    <t xml:space="preserve">    교육훈련비</t>
  </si>
  <si>
    <t>A200880.IP</t>
  </si>
  <si>
    <t xml:space="preserve">    주식보상비</t>
  </si>
  <si>
    <t>A200870.IP</t>
  </si>
  <si>
    <t xml:space="preserve">    복리후생비</t>
  </si>
  <si>
    <t>A200860.IP</t>
  </si>
  <si>
    <t xml:space="preserve">    명예퇴직금</t>
  </si>
  <si>
    <t>A200850.IP</t>
  </si>
  <si>
    <t xml:space="preserve">    퇴직급여</t>
  </si>
  <si>
    <t>A200840.IP</t>
  </si>
  <si>
    <t xml:space="preserve">    급여</t>
  </si>
  <si>
    <t>A200830.IP</t>
  </si>
  <si>
    <t>A200820.IP</t>
  </si>
  <si>
    <t>A200810.IP</t>
  </si>
  <si>
    <t xml:space="preserve">        (기타매출원가조정)</t>
  </si>
  <si>
    <t>A200800.IP</t>
  </si>
  <si>
    <t xml:space="preserve">        재고자산평가손실(환입)</t>
  </si>
  <si>
    <t>A205030.IP</t>
  </si>
  <si>
    <t xml:space="preserve">        (관세환급금)</t>
  </si>
  <si>
    <t>A205020.IP</t>
  </si>
  <si>
    <t xml:space="preserve">        (매입할인)</t>
  </si>
  <si>
    <t>A200790.IP</t>
  </si>
  <si>
    <t xml:space="preserve">        반품추정매출원가</t>
  </si>
  <si>
    <t>A200780.IP</t>
  </si>
  <si>
    <t xml:space="preserve">        (매입에누리와환출)</t>
  </si>
  <si>
    <t>A200770.IP</t>
  </si>
  <si>
    <t xml:space="preserve">    (매출원가조정)</t>
  </si>
  <si>
    <t>A200760.IP</t>
  </si>
  <si>
    <t xml:space="preserve">    기타매출원가</t>
  </si>
  <si>
    <t>A200750.IP</t>
  </si>
  <si>
    <t>A200740.IP</t>
  </si>
  <si>
    <t>A200730.IP</t>
  </si>
  <si>
    <t>A200720.IP</t>
  </si>
  <si>
    <t xml:space="preserve">    금융비용</t>
  </si>
  <si>
    <t>A200710.IP</t>
  </si>
  <si>
    <t xml:space="preserve">    지분법손실</t>
  </si>
  <si>
    <t>A200700.IP</t>
  </si>
  <si>
    <t xml:space="preserve">    용지매출원가</t>
  </si>
  <si>
    <t>A200690.IP</t>
  </si>
  <si>
    <t xml:space="preserve">    로열티원가</t>
  </si>
  <si>
    <t>A200680.IP</t>
  </si>
  <si>
    <t xml:space="preserve">    수수료원가</t>
  </si>
  <si>
    <t>A200670.IP</t>
  </si>
  <si>
    <t xml:space="preserve">    임대원가</t>
  </si>
  <si>
    <t>A200660.IP</t>
  </si>
  <si>
    <t xml:space="preserve">    용역원가</t>
  </si>
  <si>
    <t>A200650.IP</t>
  </si>
  <si>
    <t xml:space="preserve">    분양원가</t>
  </si>
  <si>
    <t>A200640.IP</t>
  </si>
  <si>
    <t xml:space="preserve">    건설계약원가</t>
  </si>
  <si>
    <t>A200630.IP</t>
  </si>
  <si>
    <t xml:space="preserve">        (기말재고)</t>
  </si>
  <si>
    <t>A200620.IP</t>
  </si>
  <si>
    <t xml:space="preserve">        (대체)</t>
  </si>
  <si>
    <t>A200610.IP</t>
  </si>
  <si>
    <t>A200600.IP</t>
  </si>
  <si>
    <t xml:space="preserve">        전입</t>
  </si>
  <si>
    <t>A200590.IP</t>
  </si>
  <si>
    <t>A200580.IP</t>
  </si>
  <si>
    <t xml:space="preserve">        당기매입액</t>
  </si>
  <si>
    <t>A200570.IP</t>
  </si>
  <si>
    <t xml:space="preserve">        기초재고액</t>
  </si>
  <si>
    <t>A200560.IP</t>
  </si>
  <si>
    <t xml:space="preserve">    상품·제품매출원가</t>
  </si>
  <si>
    <t>A200550.IP</t>
  </si>
  <si>
    <t xml:space="preserve">        (기말상품재고액)</t>
  </si>
  <si>
    <t>A200540.IP</t>
  </si>
  <si>
    <t>A200530.IP</t>
  </si>
  <si>
    <t>A200520.IP</t>
  </si>
  <si>
    <t>A200510.IP</t>
  </si>
  <si>
    <t>A200500.IP</t>
  </si>
  <si>
    <t xml:space="preserve">        당기상품매입액</t>
  </si>
  <si>
    <t>A200480.IP</t>
  </si>
  <si>
    <t xml:space="preserve">        기초상품재고액</t>
  </si>
  <si>
    <t>A200470.IP</t>
  </si>
  <si>
    <t>A200460.IP</t>
  </si>
  <si>
    <t xml:space="preserve">        (기말제품재고액)</t>
  </si>
  <si>
    <t>A200450.IP</t>
  </si>
  <si>
    <t>A200440.IP</t>
  </si>
  <si>
    <t>A200430.IP</t>
  </si>
  <si>
    <t>A200420.IP</t>
  </si>
  <si>
    <t>A200410.IP</t>
  </si>
  <si>
    <t xml:space="preserve">        당기제조원가</t>
  </si>
  <si>
    <t>A200400.IP</t>
  </si>
  <si>
    <t xml:space="preserve">        기초제품재고액</t>
  </si>
  <si>
    <t>A200390.IP</t>
  </si>
  <si>
    <t>A200380.IP</t>
  </si>
  <si>
    <t>*특수관계자매출원가</t>
  </si>
  <si>
    <t>A200370.IP</t>
  </si>
  <si>
    <t>A200360.IP</t>
  </si>
  <si>
    <t xml:space="preserve">        (기타매출조정)</t>
  </si>
  <si>
    <t>A200350.IP</t>
  </si>
  <si>
    <t xml:space="preserve">        (주세담배소비세등)</t>
  </si>
  <si>
    <t>A200340.IP</t>
  </si>
  <si>
    <t xml:space="preserve">        (매출장려금)</t>
  </si>
  <si>
    <t>A200330.IP</t>
  </si>
  <si>
    <t xml:space="preserve">        (매출할인등)</t>
  </si>
  <si>
    <t>A200320.IP</t>
  </si>
  <si>
    <t xml:space="preserve">        반품추정매출</t>
  </si>
  <si>
    <t>A200310.IP</t>
  </si>
  <si>
    <t xml:space="preserve">        (매출에누리와환입)</t>
  </si>
  <si>
    <t>A200300.IP</t>
  </si>
  <si>
    <t xml:space="preserve">    (매출조정)</t>
  </si>
  <si>
    <t>A200290.IP</t>
  </si>
  <si>
    <t xml:space="preserve">    기타수익</t>
  </si>
  <si>
    <t>A200280.IP</t>
  </si>
  <si>
    <t xml:space="preserve">    리스(렌탈)수익</t>
  </si>
  <si>
    <t>A200270.IP</t>
  </si>
  <si>
    <t xml:space="preserve">    통신,방송(제작)수익</t>
  </si>
  <si>
    <t>A200260.IP</t>
  </si>
  <si>
    <t>A200250.IP</t>
  </si>
  <si>
    <t xml:space="preserve">    배당수익</t>
  </si>
  <si>
    <t>A200240.IP</t>
  </si>
  <si>
    <t xml:space="preserve">    금융수익</t>
  </si>
  <si>
    <t>A200230.IP</t>
  </si>
  <si>
    <t xml:space="preserve">    지분법이익</t>
  </si>
  <si>
    <t>A200220.IP</t>
  </si>
  <si>
    <t xml:space="preserve">    용지매출수익</t>
  </si>
  <si>
    <t>A200210.IP</t>
  </si>
  <si>
    <t xml:space="preserve">    로열티수익</t>
  </si>
  <si>
    <t>A200200.IP</t>
  </si>
  <si>
    <t xml:space="preserve">    수수료수익</t>
  </si>
  <si>
    <t>A200190.IP</t>
  </si>
  <si>
    <t xml:space="preserve">    임대수익</t>
  </si>
  <si>
    <t>A200180.IP</t>
  </si>
  <si>
    <t xml:space="preserve">    용역의제공으로인한수익(매출액)</t>
  </si>
  <si>
    <t>A200170.IP</t>
  </si>
  <si>
    <t xml:space="preserve">    분양수익</t>
  </si>
  <si>
    <t>A200160.IP</t>
  </si>
  <si>
    <t xml:space="preserve">        *해외건설계약</t>
  </si>
  <si>
    <t>A200150.IP</t>
  </si>
  <si>
    <t xml:space="preserve">    건설계약으로인한수익(공사수익)</t>
  </si>
  <si>
    <t>A200130.IP</t>
  </si>
  <si>
    <t xml:space="preserve">        *수출매출</t>
  </si>
  <si>
    <t>A200120.IP</t>
  </si>
  <si>
    <t xml:space="preserve">    재화의판매로인한수익(상품,제품매출액)</t>
  </si>
  <si>
    <t>A200100.IP</t>
  </si>
  <si>
    <t xml:space="preserve">        *상품수출매출</t>
  </si>
  <si>
    <t>A200090.IP</t>
  </si>
  <si>
    <t xml:space="preserve">    상품매출액</t>
  </si>
  <si>
    <t>A200070.IP</t>
  </si>
  <si>
    <t xml:space="preserve">        *제품수출매출</t>
  </si>
  <si>
    <t>A200060.IP</t>
  </si>
  <si>
    <t xml:space="preserve">    제품매출액</t>
  </si>
  <si>
    <t>A200040.IP</t>
  </si>
  <si>
    <t>*특수관계자매출액</t>
  </si>
  <si>
    <t>A200030.IP</t>
  </si>
  <si>
    <t>*수출</t>
  </si>
  <si>
    <t>A200020.IP</t>
  </si>
  <si>
    <t>*내수</t>
  </si>
  <si>
    <t>A200010.IP</t>
  </si>
  <si>
    <t>A200000.IP</t>
  </si>
  <si>
    <t>천주</t>
  </si>
  <si>
    <t>우선주</t>
  </si>
  <si>
    <t>A120690.IP</t>
  </si>
  <si>
    <t>보통주</t>
  </si>
  <si>
    <t>A120680.IP</t>
  </si>
  <si>
    <t>발행주식수</t>
  </si>
  <si>
    <t>A120670.IP</t>
  </si>
  <si>
    <t>1주당금액</t>
  </si>
  <si>
    <t>A120660.IP</t>
  </si>
  <si>
    <t>수권주식수</t>
  </si>
  <si>
    <t>A120650.IP</t>
  </si>
  <si>
    <t>*비지배주주지분초과손실액</t>
  </si>
  <si>
    <t>A120640.IP</t>
  </si>
  <si>
    <t>*(비지배)당기순이익</t>
  </si>
  <si>
    <t>A120630.IP</t>
  </si>
  <si>
    <t>A120620.IP</t>
  </si>
  <si>
    <t xml:space="preserve">        *전기이월미처분이익잉여금</t>
  </si>
  <si>
    <t>A120610.IP</t>
  </si>
  <si>
    <t xml:space="preserve">        미처분이익잉여금</t>
  </si>
  <si>
    <t>A120600.IP</t>
  </si>
  <si>
    <t xml:space="preserve">        기타이익잉여금</t>
  </si>
  <si>
    <t>A120590.IP</t>
  </si>
  <si>
    <t xml:space="preserve">        기타임의적립금</t>
  </si>
  <si>
    <t>A120580.IP</t>
  </si>
  <si>
    <t xml:space="preserve">        퇴직급여적립금</t>
  </si>
  <si>
    <t>A120570.IP</t>
  </si>
  <si>
    <t xml:space="preserve">        사업손실준비금</t>
  </si>
  <si>
    <t>A120560.IP</t>
  </si>
  <si>
    <t xml:space="preserve">        연구및인력개발준비금</t>
  </si>
  <si>
    <t>A120550.IP</t>
  </si>
  <si>
    <t xml:space="preserve">        기술개발준비금</t>
  </si>
  <si>
    <t>A120540.IP</t>
  </si>
  <si>
    <t xml:space="preserve">        보험수리적손익</t>
  </si>
  <si>
    <t>A120700.IP</t>
  </si>
  <si>
    <t xml:space="preserve">        재평가잉여금의대체</t>
  </si>
  <si>
    <t>A120530.IP</t>
  </si>
  <si>
    <t xml:space="preserve">        기타법정적립금</t>
  </si>
  <si>
    <t>A120520.IP</t>
  </si>
  <si>
    <t xml:space="preserve">        기업발전적립금</t>
  </si>
  <si>
    <t>A120510.IP</t>
  </si>
  <si>
    <t xml:space="preserve">        기업합리화적립금</t>
  </si>
  <si>
    <t>A120500.IP</t>
  </si>
  <si>
    <t xml:space="preserve">        재무구조개선적립금</t>
  </si>
  <si>
    <t>A120490.IP</t>
  </si>
  <si>
    <t xml:space="preserve">        이익준비금</t>
  </si>
  <si>
    <t>A120480.IP</t>
  </si>
  <si>
    <t xml:space="preserve">    *(지배)당기순이익</t>
  </si>
  <si>
    <t>A120470.IP</t>
  </si>
  <si>
    <t>A120460.IP</t>
  </si>
  <si>
    <t>A120410.IP</t>
  </si>
  <si>
    <t xml:space="preserve">        재평가잉여금</t>
  </si>
  <si>
    <t>A120400.IP</t>
  </si>
  <si>
    <t xml:space="preserve">        주식기준보상적립금</t>
  </si>
  <si>
    <t>A120390.IP</t>
  </si>
  <si>
    <t xml:space="preserve">        현금흐름위험회피적립금</t>
  </si>
  <si>
    <t>A120380.IP</t>
  </si>
  <si>
    <t xml:space="preserve">        확정급여제도의재측정요소</t>
  </si>
  <si>
    <t>A120720.IP</t>
  </si>
  <si>
    <t xml:space="preserve">        확정급여제도보험수리적손익적립금</t>
  </si>
  <si>
    <t>A120370.IP</t>
  </si>
  <si>
    <t xml:space="preserve">        해외사업장순투자위험회피적립금</t>
  </si>
  <si>
    <t>A120360.IP</t>
  </si>
  <si>
    <t xml:space="preserve">        환산관련외환차이적립금(환율변동차이)</t>
  </si>
  <si>
    <t>A120350.IP</t>
  </si>
  <si>
    <t xml:space="preserve">        관계기업등기타포괄이익</t>
  </si>
  <si>
    <t>A120340.IP</t>
  </si>
  <si>
    <t xml:space="preserve">        매도가능금융자산평가손익</t>
  </si>
  <si>
    <t>A120330.IP</t>
  </si>
  <si>
    <t xml:space="preserve">        기타포괄손익-공정가치측정금융자산평가손익</t>
  </si>
  <si>
    <t>A115580.IP</t>
  </si>
  <si>
    <t xml:space="preserve">        당기손익조정접근법조정손익</t>
  </si>
  <si>
    <t>A115570.IP</t>
  </si>
  <si>
    <t xml:space="preserve">        당기손익-공정가치측정금융부채평가손익</t>
  </si>
  <si>
    <t>A115560.IP</t>
  </si>
  <si>
    <t xml:space="preserve">        금융자산평가손익</t>
  </si>
  <si>
    <t>A120320.IP</t>
  </si>
  <si>
    <t>A120310.IP</t>
  </si>
  <si>
    <t>A120300.IP</t>
  </si>
  <si>
    <t xml:space="preserve">        전환권재매입손실</t>
  </si>
  <si>
    <t>A120290.IP</t>
  </si>
  <si>
    <t>A120280.IP</t>
  </si>
  <si>
    <t>A120270.IP</t>
  </si>
  <si>
    <t xml:space="preserve">        감자차손</t>
  </si>
  <si>
    <t>A120260.IP</t>
  </si>
  <si>
    <t xml:space="preserve">        주식매수선택권</t>
  </si>
  <si>
    <t>A120250.IP</t>
  </si>
  <si>
    <t xml:space="preserve">        주식할인발행차금</t>
  </si>
  <si>
    <t>A120240.IP</t>
  </si>
  <si>
    <t xml:space="preserve">        자기주식처분손실</t>
  </si>
  <si>
    <t>A120230.IP</t>
  </si>
  <si>
    <t xml:space="preserve">        자기주식</t>
  </si>
  <si>
    <t>A120220.IP</t>
  </si>
  <si>
    <t xml:space="preserve">    기타자본</t>
  </si>
  <si>
    <t>A120210.IP</t>
  </si>
  <si>
    <t xml:space="preserve">        재평가적립금(2001년이전)</t>
  </si>
  <si>
    <t>A120200.IP</t>
  </si>
  <si>
    <t xml:space="preserve">        기타자본잉여금</t>
  </si>
  <si>
    <t>A120190.IP</t>
  </si>
  <si>
    <t xml:space="preserve">        전환권재매입이익</t>
  </si>
  <si>
    <t>A120180.IP</t>
  </si>
  <si>
    <t xml:space="preserve">        교환권대가</t>
  </si>
  <si>
    <t>A120170.IP</t>
  </si>
  <si>
    <t xml:space="preserve">        신주인수권대가</t>
  </si>
  <si>
    <t>A120160.IP</t>
  </si>
  <si>
    <t xml:space="preserve">        전환권대가</t>
  </si>
  <si>
    <t>A120150.IP</t>
  </si>
  <si>
    <t xml:space="preserve">        자기주식처분이익</t>
  </si>
  <si>
    <t>A120140.IP</t>
  </si>
  <si>
    <t>A120130.IP</t>
  </si>
  <si>
    <t xml:space="preserve">        자산수증이익</t>
  </si>
  <si>
    <t>A120120.IP</t>
  </si>
  <si>
    <t xml:space="preserve">        합병차익</t>
  </si>
  <si>
    <t>A120110.IP</t>
  </si>
  <si>
    <t>A120100.IP</t>
  </si>
  <si>
    <t xml:space="preserve">        감자차익</t>
  </si>
  <si>
    <t>A120090.IP</t>
  </si>
  <si>
    <t xml:space="preserve">        주식매입선택권</t>
  </si>
  <si>
    <t>A120080.IP</t>
  </si>
  <si>
    <t xml:space="preserve">        배당건설이자</t>
  </si>
  <si>
    <t>A120070.IP</t>
  </si>
  <si>
    <t xml:space="preserve">        주식발행초과금</t>
  </si>
  <si>
    <t>A120060.IP</t>
  </si>
  <si>
    <t>A120050.IP</t>
  </si>
  <si>
    <t xml:space="preserve">    신종자본증권</t>
  </si>
  <si>
    <t>A120710.IP</t>
  </si>
  <si>
    <t>A120040.IP</t>
  </si>
  <si>
    <t>A120030.IP</t>
  </si>
  <si>
    <t>A120020.IP</t>
  </si>
  <si>
    <t>A120010.IP</t>
  </si>
  <si>
    <t>A120000.IP</t>
  </si>
  <si>
    <t>기타금융업부채</t>
  </si>
  <si>
    <t>A132780.IP</t>
  </si>
  <si>
    <t>*기타비유동금융업부채</t>
  </si>
  <si>
    <t>A133290.IP</t>
  </si>
  <si>
    <t xml:space="preserve">        (현재가치할인차금)</t>
  </si>
  <si>
    <t>A131570.IP</t>
  </si>
  <si>
    <t>A131560.IP</t>
  </si>
  <si>
    <t>A115550.IP</t>
  </si>
  <si>
    <t xml:space="preserve">        보증금</t>
  </si>
  <si>
    <t>A115540.IP</t>
  </si>
  <si>
    <t>A131450.IP</t>
  </si>
  <si>
    <t xml:space="preserve">        이연수익</t>
  </si>
  <si>
    <t>A131440.IP</t>
  </si>
  <si>
    <t>A131240.IP</t>
  </si>
  <si>
    <t xml:space="preserve">        장기선수수익</t>
  </si>
  <si>
    <t>A131230.IP</t>
  </si>
  <si>
    <t xml:space="preserve">            (현재가치할인차금)</t>
  </si>
  <si>
    <t>A131220.IP</t>
  </si>
  <si>
    <t xml:space="preserve">            기타장기선수금</t>
  </si>
  <si>
    <t>A131210.IP</t>
  </si>
  <si>
    <t>A115530.IP</t>
  </si>
  <si>
    <t xml:space="preserve">            장기임대선수금</t>
  </si>
  <si>
    <t>A115490.IP</t>
  </si>
  <si>
    <t>A131200.IP</t>
  </si>
  <si>
    <t xml:space="preserve">            장기분양선수금</t>
  </si>
  <si>
    <t>A131190.IP</t>
  </si>
  <si>
    <t>A131180.IP</t>
  </si>
  <si>
    <t xml:space="preserve">            장기공사선수금</t>
  </si>
  <si>
    <t>A131170.IP</t>
  </si>
  <si>
    <t>A131160.IP</t>
  </si>
  <si>
    <t xml:space="preserve">            장기선수금</t>
  </si>
  <si>
    <t>A131150.IP</t>
  </si>
  <si>
    <t>A131140.IP</t>
  </si>
  <si>
    <t xml:space="preserve">        장기선수금</t>
  </si>
  <si>
    <t>A131130.IP</t>
  </si>
  <si>
    <t xml:space="preserve">    기타비유동부채</t>
  </si>
  <si>
    <t>A131120.IP</t>
  </si>
  <si>
    <t xml:space="preserve">    배출부채</t>
  </si>
  <si>
    <t>A115480.IP</t>
  </si>
  <si>
    <t xml:space="preserve">    반품(환불)부채</t>
  </si>
  <si>
    <t>A115470.IP</t>
  </si>
  <si>
    <t xml:space="preserve">    계약부채</t>
  </si>
  <si>
    <t>A115460.IP</t>
  </si>
  <si>
    <t xml:space="preserve">    (현재가치할인차금)</t>
  </si>
  <si>
    <t>A131110.IP</t>
  </si>
  <si>
    <t xml:space="preserve">    장기당기법인세부채(미지급법인세)</t>
  </si>
  <si>
    <t>A131100.IP</t>
  </si>
  <si>
    <t xml:space="preserve">    이연법인세부채</t>
  </si>
  <si>
    <t>A131090.IP</t>
  </si>
  <si>
    <t xml:space="preserve">        기타장기충당부채</t>
  </si>
  <si>
    <t>A131080.IP</t>
  </si>
  <si>
    <t xml:space="preserve">        법적소송충당부채</t>
  </si>
  <si>
    <t>A131070.IP</t>
  </si>
  <si>
    <t xml:space="preserve">        지급(금융)보증충당부채</t>
  </si>
  <si>
    <t>A131060.IP</t>
  </si>
  <si>
    <t xml:space="preserve">        하자보수충당부채</t>
  </si>
  <si>
    <t>A131050.IP</t>
  </si>
  <si>
    <t xml:space="preserve">        원상복구및사후처리충당부채</t>
  </si>
  <si>
    <t>A131040.IP</t>
  </si>
  <si>
    <t xml:space="preserve">        제품보증충당부채</t>
  </si>
  <si>
    <t>A131030.IP</t>
  </si>
  <si>
    <t xml:space="preserve">        구조조정충당부채</t>
  </si>
  <si>
    <t>A131020.IP</t>
  </si>
  <si>
    <t xml:space="preserve">        (공사)손실부담계약충당부채</t>
  </si>
  <si>
    <t>A131010.IP</t>
  </si>
  <si>
    <t xml:space="preserve">        반품충당부채</t>
  </si>
  <si>
    <t>A115450.IP</t>
  </si>
  <si>
    <t xml:space="preserve">    장기충당부채</t>
  </si>
  <si>
    <t>A131000.IP</t>
  </si>
  <si>
    <t>A130940.IP</t>
  </si>
  <si>
    <t xml:space="preserve">        기타장기종업원급여부채(연차,상여등)</t>
  </si>
  <si>
    <t>A115440.IP</t>
  </si>
  <si>
    <t xml:space="preserve">        미인식과거근무원가</t>
  </si>
  <si>
    <t>A130930.IP</t>
  </si>
  <si>
    <t xml:space="preserve">        미인식보험수리적손익</t>
  </si>
  <si>
    <t>A130920.IP</t>
  </si>
  <si>
    <t xml:space="preserve">        (사외적립자산)</t>
  </si>
  <si>
    <t>A130910.IP</t>
  </si>
  <si>
    <t>A130900.IP</t>
  </si>
  <si>
    <t xml:space="preserve">        확정급여부채</t>
  </si>
  <si>
    <t>A130890.IP</t>
  </si>
  <si>
    <t xml:space="preserve">    비유동종업원급여충당부채</t>
  </si>
  <si>
    <t>A130880.IP</t>
  </si>
  <si>
    <t>A130870.IP</t>
  </si>
  <si>
    <t xml:space="preserve">        기타장기채무</t>
  </si>
  <si>
    <t>A130860.IP</t>
  </si>
  <si>
    <t>A131530.IP</t>
  </si>
  <si>
    <t xml:space="preserve">            기타장기보증금</t>
  </si>
  <si>
    <t>A131520.IP</t>
  </si>
  <si>
    <t>A131510.IP</t>
  </si>
  <si>
    <t xml:space="preserve">            장기임대보증금</t>
  </si>
  <si>
    <t>A131500.IP</t>
  </si>
  <si>
    <t>A131490.IP</t>
  </si>
  <si>
    <t xml:space="preserve">            수입보증금</t>
  </si>
  <si>
    <t>A131480.IP</t>
  </si>
  <si>
    <t>A131470.IP</t>
  </si>
  <si>
    <t xml:space="preserve">        장기보증금</t>
  </si>
  <si>
    <t>A131460.IP</t>
  </si>
  <si>
    <t>A131410.IP</t>
  </si>
  <si>
    <t xml:space="preserve">        장기미지급배당금</t>
  </si>
  <si>
    <t>A131400.IP</t>
  </si>
  <si>
    <t>A131430.IP</t>
  </si>
  <si>
    <t xml:space="preserve">            기타장기미지급비용</t>
  </si>
  <si>
    <t>A131420.IP</t>
  </si>
  <si>
    <t>A131390.IP</t>
  </si>
  <si>
    <t xml:space="preserve">            장기미지급제세</t>
  </si>
  <si>
    <t>A131380.IP</t>
  </si>
  <si>
    <t>A131370.IP</t>
  </si>
  <si>
    <t xml:space="preserve">            장기미지급비용</t>
  </si>
  <si>
    <t>A131360.IP</t>
  </si>
  <si>
    <t>A131350.IP</t>
  </si>
  <si>
    <t xml:space="preserve">        장기미지급비용</t>
  </si>
  <si>
    <t>A131340.IP</t>
  </si>
  <si>
    <t xml:space="preserve">        장기금융예수금</t>
  </si>
  <si>
    <t>A131330.IP</t>
  </si>
  <si>
    <t>A131320.IP</t>
  </si>
  <si>
    <t xml:space="preserve">            기타장기예수금</t>
  </si>
  <si>
    <t>A131310.IP</t>
  </si>
  <si>
    <t>A115430.IP</t>
  </si>
  <si>
    <t xml:space="preserve">            장기예수보증금</t>
  </si>
  <si>
    <t>A115390.IP</t>
  </si>
  <si>
    <t>A131300.IP</t>
  </si>
  <si>
    <t xml:space="preserve">            부가세장기예수금</t>
  </si>
  <si>
    <t>A131290.IP</t>
  </si>
  <si>
    <t>A131280.IP</t>
  </si>
  <si>
    <t xml:space="preserve">            장기예수금</t>
  </si>
  <si>
    <t>A131270.IP</t>
  </si>
  <si>
    <t>A131260.IP</t>
  </si>
  <si>
    <t xml:space="preserve">        장기예수금</t>
  </si>
  <si>
    <t>A131250.IP</t>
  </si>
  <si>
    <t>A130850.IP</t>
  </si>
  <si>
    <t xml:space="preserve">        (추정공사손실)</t>
  </si>
  <si>
    <t>A130840.IP</t>
  </si>
  <si>
    <t xml:space="preserve">        장기초과청구공사</t>
  </si>
  <si>
    <t>A130830.IP</t>
  </si>
  <si>
    <t>A130820.IP</t>
  </si>
  <si>
    <t xml:space="preserve">            기타장기미지급금</t>
  </si>
  <si>
    <t>A130810.IP</t>
  </si>
  <si>
    <t>A130780.IP</t>
  </si>
  <si>
    <t xml:space="preserve">            장기공사미지급금</t>
  </si>
  <si>
    <t>A130770.IP</t>
  </si>
  <si>
    <t>A130760.IP</t>
  </si>
  <si>
    <t xml:space="preserve">            장기미지급금</t>
  </si>
  <si>
    <t>A130750.IP</t>
  </si>
  <si>
    <t xml:space="preserve">        *특수관계자장기미지급금</t>
  </si>
  <si>
    <t>A130790.IP</t>
  </si>
  <si>
    <t xml:space="preserve">        *외화장기미지급금</t>
  </si>
  <si>
    <t>A130740.IP</t>
  </si>
  <si>
    <t>A130730.IP</t>
  </si>
  <si>
    <t xml:space="preserve">        장기미지급금</t>
  </si>
  <si>
    <t>A130720.IP</t>
  </si>
  <si>
    <t>A130710.IP</t>
  </si>
  <si>
    <t xml:space="preserve">            기타장기매입채무</t>
  </si>
  <si>
    <t>A130700.IP</t>
  </si>
  <si>
    <t>A130690.IP</t>
  </si>
  <si>
    <t xml:space="preserve">            연불매입채무</t>
  </si>
  <si>
    <t>A130680.IP</t>
  </si>
  <si>
    <t>A130650.IP</t>
  </si>
  <si>
    <t xml:space="preserve">            장기매입채무</t>
  </si>
  <si>
    <t>A130640.IP</t>
  </si>
  <si>
    <t xml:space="preserve">        *특수관계자장기매입채무</t>
  </si>
  <si>
    <t>A130660.IP</t>
  </si>
  <si>
    <t xml:space="preserve">        *외화장기성매입채무</t>
  </si>
  <si>
    <t>A130630.IP</t>
  </si>
  <si>
    <t>A130620.IP</t>
  </si>
  <si>
    <t xml:space="preserve">        장기매입채무</t>
  </si>
  <si>
    <t>A130610.IP</t>
  </si>
  <si>
    <t xml:space="preserve">    장기매입채무및기타채무</t>
  </si>
  <si>
    <t>A130600.IP</t>
  </si>
  <si>
    <t>A130590.IP</t>
  </si>
  <si>
    <t xml:space="preserve">        기타장기금융부채</t>
  </si>
  <si>
    <t>A130580.IP</t>
  </si>
  <si>
    <t xml:space="preserve">        정부보조금</t>
  </si>
  <si>
    <t>A115380.IP</t>
  </si>
  <si>
    <t xml:space="preserve">        비지배지분부채</t>
  </si>
  <si>
    <t>A115370.IP</t>
  </si>
  <si>
    <t xml:space="preserve">        장기유동화채무</t>
  </si>
  <si>
    <t>A115360.IP</t>
  </si>
  <si>
    <t>A133260.IP</t>
  </si>
  <si>
    <t xml:space="preserve">        지급보증계약부채</t>
  </si>
  <si>
    <t>A133250.IP</t>
  </si>
  <si>
    <t>A133240.IP</t>
  </si>
  <si>
    <t>A133230.IP</t>
  </si>
  <si>
    <t>A130570.IP</t>
  </si>
  <si>
    <t xml:space="preserve">        장기상환우선주부채</t>
  </si>
  <si>
    <t>A130560.IP</t>
  </si>
  <si>
    <t>A130550.IP</t>
  </si>
  <si>
    <t xml:space="preserve">        (금융)리스부채</t>
  </si>
  <si>
    <t>A130540.IP</t>
  </si>
  <si>
    <t xml:space="preserve">            기타장기파생상품부채</t>
  </si>
  <si>
    <t>A130530.IP</t>
  </si>
  <si>
    <t xml:space="preserve">            신주인수권,전환권</t>
  </si>
  <si>
    <t>A115350.IP</t>
  </si>
  <si>
    <t xml:space="preserve">            스왑</t>
  </si>
  <si>
    <t>A130520.IP</t>
  </si>
  <si>
    <t xml:space="preserve">            선도</t>
  </si>
  <si>
    <t>A130510.IP</t>
  </si>
  <si>
    <t xml:space="preserve">            선물</t>
  </si>
  <si>
    <t>A130500.IP</t>
  </si>
  <si>
    <t xml:space="preserve">            옵션</t>
  </si>
  <si>
    <t>A130490.IP</t>
  </si>
  <si>
    <t xml:space="preserve">        장기파생상품부채</t>
  </si>
  <si>
    <t>A130480.IP</t>
  </si>
  <si>
    <t xml:space="preserve">        장기당기손익인식금융부채</t>
  </si>
  <si>
    <t>A130470.IP</t>
  </si>
  <si>
    <t>A130460.IP</t>
  </si>
  <si>
    <t xml:space="preserve">    비유동금융부채</t>
  </si>
  <si>
    <t>A130450.IP</t>
  </si>
  <si>
    <t xml:space="preserve">    상각후원가측정금융부채</t>
  </si>
  <si>
    <t>A115340.IP</t>
  </si>
  <si>
    <t xml:space="preserve">    당기손익-공정가치측정금융부채</t>
  </si>
  <si>
    <t>A115330.IP</t>
  </si>
  <si>
    <t>A130430.IP</t>
  </si>
  <si>
    <t xml:space="preserve">        기타장기차입금</t>
  </si>
  <si>
    <t>A130420.IP</t>
  </si>
  <si>
    <t>A130410.IP</t>
  </si>
  <si>
    <t xml:space="preserve">        국민주택기금차입금</t>
  </si>
  <si>
    <t>A130400.IP</t>
  </si>
  <si>
    <t xml:space="preserve">        주임종장기차입금</t>
  </si>
  <si>
    <t>A130380.IP</t>
  </si>
  <si>
    <t xml:space="preserve">        특수관계자장기차입금</t>
  </si>
  <si>
    <t>A130360.IP</t>
  </si>
  <si>
    <t>A130350.IP</t>
  </si>
  <si>
    <t xml:space="preserve">        장기차입금</t>
  </si>
  <si>
    <t>A130340.IP</t>
  </si>
  <si>
    <t xml:space="preserve">    *외화장기차입금</t>
  </si>
  <si>
    <t>A130330.IP</t>
  </si>
  <si>
    <t>A130320.IP</t>
  </si>
  <si>
    <t>A130310.IP</t>
  </si>
  <si>
    <t xml:space="preserve">        (EB조정계정)</t>
  </si>
  <si>
    <t>A130300.IP</t>
  </si>
  <si>
    <t xml:space="preserve">        (EB할인발행차금)</t>
  </si>
  <si>
    <t>A130290.IP</t>
  </si>
  <si>
    <t xml:space="preserve">        EB할증발행차금</t>
  </si>
  <si>
    <t>A130280.IP</t>
  </si>
  <si>
    <t xml:space="preserve">        EB상환할증금</t>
  </si>
  <si>
    <t>A130270.IP</t>
  </si>
  <si>
    <t xml:space="preserve">        EB장기미지급이자</t>
  </si>
  <si>
    <t>A130260.IP</t>
  </si>
  <si>
    <t xml:space="preserve">        EB</t>
  </si>
  <si>
    <t>A130250.IP</t>
  </si>
  <si>
    <t xml:space="preserve">        (BW조정계정)</t>
  </si>
  <si>
    <t>A130240.IP</t>
  </si>
  <si>
    <t xml:space="preserve">        (BW사채할인발행차금)</t>
  </si>
  <si>
    <t>A130230.IP</t>
  </si>
  <si>
    <t xml:space="preserve">        BW사채할증발행차금</t>
  </si>
  <si>
    <t>A130220.IP</t>
  </si>
  <si>
    <t xml:space="preserve">        BW상환할증금</t>
  </si>
  <si>
    <t>A130210.IP</t>
  </si>
  <si>
    <t xml:space="preserve">        BW장기미지급이자</t>
  </si>
  <si>
    <t>A130200.IP</t>
  </si>
  <si>
    <t xml:space="preserve">        BW</t>
  </si>
  <si>
    <t>A130190.IP</t>
  </si>
  <si>
    <t xml:space="preserve">        (CB조정계정)</t>
  </si>
  <si>
    <t>A130180.IP</t>
  </si>
  <si>
    <t xml:space="preserve">        (CB할인발행차금)</t>
  </si>
  <si>
    <t>A130170.IP</t>
  </si>
  <si>
    <t xml:space="preserve">        CB할증발행차금</t>
  </si>
  <si>
    <t>A130160.IP</t>
  </si>
  <si>
    <t xml:space="preserve">        CB상환할증금</t>
  </si>
  <si>
    <t>A130150.IP</t>
  </si>
  <si>
    <t xml:space="preserve">        CB장기미지급이자</t>
  </si>
  <si>
    <t>A130140.IP</t>
  </si>
  <si>
    <t xml:space="preserve">        CB</t>
  </si>
  <si>
    <t>A130130.IP</t>
  </si>
  <si>
    <t xml:space="preserve">        (사채할인발행차금)</t>
  </si>
  <si>
    <t>A130120.IP</t>
  </si>
  <si>
    <t xml:space="preserve">        사채할증발행차금</t>
  </si>
  <si>
    <t>A130110.IP</t>
  </si>
  <si>
    <t xml:space="preserve">        사채상환할증금</t>
  </si>
  <si>
    <t>A130100.IP</t>
  </si>
  <si>
    <t xml:space="preserve">        사채장기미지급이자</t>
  </si>
  <si>
    <t>A130090.IP</t>
  </si>
  <si>
    <t xml:space="preserve">        사채</t>
  </si>
  <si>
    <t>A130080.IP</t>
  </si>
  <si>
    <t xml:space="preserve">    (사채조정계정)</t>
  </si>
  <si>
    <t>A130070.IP</t>
  </si>
  <si>
    <t xml:space="preserve">    (사채할인발행차금)</t>
  </si>
  <si>
    <t>A130060.IP</t>
  </si>
  <si>
    <t xml:space="preserve">    사채할증발행차금</t>
  </si>
  <si>
    <t>A130050.IP</t>
  </si>
  <si>
    <t xml:space="preserve">    사채상환할증금</t>
  </si>
  <si>
    <t>A130040.IP</t>
  </si>
  <si>
    <t xml:space="preserve">    장기미지급이자</t>
  </si>
  <si>
    <t>A130030.IP</t>
  </si>
  <si>
    <t>A130020.IP</t>
  </si>
  <si>
    <t>A130010.IP</t>
  </si>
  <si>
    <t>*기타유동금융업부채</t>
  </si>
  <si>
    <t>A133280.IP</t>
  </si>
  <si>
    <t>A132770.IP</t>
  </si>
  <si>
    <t xml:space="preserve">            기타유동부채</t>
  </si>
  <si>
    <t>A132760.IP</t>
  </si>
  <si>
    <t xml:space="preserve">            기타단기충당부채</t>
  </si>
  <si>
    <t>A132750.IP</t>
  </si>
  <si>
    <t xml:space="preserve">            단기매입채무및기타유동채무</t>
  </si>
  <si>
    <t>A132740.IP</t>
  </si>
  <si>
    <t xml:space="preserve">            단기금융부채</t>
  </si>
  <si>
    <t>A132730.IP</t>
  </si>
  <si>
    <t xml:space="preserve">            단기차입금</t>
  </si>
  <si>
    <t>A132720.IP</t>
  </si>
  <si>
    <t xml:space="preserve">            사채</t>
  </si>
  <si>
    <t>A132710.IP</t>
  </si>
  <si>
    <t xml:space="preserve">        유동부채</t>
  </si>
  <si>
    <t>A132700.IP</t>
  </si>
  <si>
    <t xml:space="preserve">            기타비유동부채</t>
  </si>
  <si>
    <t>A132690.IP</t>
  </si>
  <si>
    <t xml:space="preserve">            이연법인세부채</t>
  </si>
  <si>
    <t>A132680.IP</t>
  </si>
  <si>
    <t xml:space="preserve">            장기충당부채</t>
  </si>
  <si>
    <t>A132670.IP</t>
  </si>
  <si>
    <t xml:space="preserve">            비유동종업원급여충당부채</t>
  </si>
  <si>
    <t>A132660.IP</t>
  </si>
  <si>
    <t xml:space="preserve">            장기매입채무및기타비유동채무</t>
  </si>
  <si>
    <t>A132650.IP</t>
  </si>
  <si>
    <t xml:space="preserve">            장기금융부채</t>
  </si>
  <si>
    <t>A132640.IP</t>
  </si>
  <si>
    <t xml:space="preserve">            장기차입금</t>
  </si>
  <si>
    <t>A132630.IP</t>
  </si>
  <si>
    <t>A132620.IP</t>
  </si>
  <si>
    <t xml:space="preserve">        비유동부채</t>
  </si>
  <si>
    <t>A132610.IP</t>
  </si>
  <si>
    <t xml:space="preserve">    매각예정으로분류된처분자산에포함된부채</t>
  </si>
  <si>
    <t>A132600.IP</t>
  </si>
  <si>
    <t xml:space="preserve">        기타유동부채</t>
  </si>
  <si>
    <t>A132590.IP</t>
  </si>
  <si>
    <t>A115320.IP</t>
  </si>
  <si>
    <t xml:space="preserve">        이연수익(정부보조금,포인트관련등)</t>
  </si>
  <si>
    <t>A132520.IP</t>
  </si>
  <si>
    <t xml:space="preserve">        선수수익</t>
  </si>
  <si>
    <t>A132400.IP</t>
  </si>
  <si>
    <t xml:space="preserve">            기타선수금</t>
  </si>
  <si>
    <t>A132390.IP</t>
  </si>
  <si>
    <t xml:space="preserve">            임대선수금</t>
  </si>
  <si>
    <t>A115310.IP</t>
  </si>
  <si>
    <t xml:space="preserve">            분양선수금</t>
  </si>
  <si>
    <t>A132380.IP</t>
  </si>
  <si>
    <t xml:space="preserve">            공사선수금</t>
  </si>
  <si>
    <t>A132370.IP</t>
  </si>
  <si>
    <t xml:space="preserve">            선수금</t>
  </si>
  <si>
    <t>A132360.IP</t>
  </si>
  <si>
    <t xml:space="preserve">        선수금</t>
  </si>
  <si>
    <t>A132350.IP</t>
  </si>
  <si>
    <t xml:space="preserve">    기타유동부채</t>
  </si>
  <si>
    <t>A132340.IP</t>
  </si>
  <si>
    <t>A115290.IP</t>
  </si>
  <si>
    <t>A115280.IP</t>
  </si>
  <si>
    <t>A115270.IP</t>
  </si>
  <si>
    <t xml:space="preserve">    당기법인세부채(미지급법인세)</t>
  </si>
  <si>
    <t>A132330.IP</t>
  </si>
  <si>
    <t xml:space="preserve">        기타단기충당부채</t>
  </si>
  <si>
    <t>A132320.IP</t>
  </si>
  <si>
    <t>A132310.IP</t>
  </si>
  <si>
    <t>A132300.IP</t>
  </si>
  <si>
    <t>A132290.IP</t>
  </si>
  <si>
    <t>A132280.IP</t>
  </si>
  <si>
    <t>A132270.IP</t>
  </si>
  <si>
    <t>A132260.IP</t>
  </si>
  <si>
    <t>A132250.IP</t>
  </si>
  <si>
    <t>A115260.IP</t>
  </si>
  <si>
    <t xml:space="preserve">    단기충당부채</t>
  </si>
  <si>
    <t>A132240.IP</t>
  </si>
  <si>
    <t>A132230.IP</t>
  </si>
  <si>
    <t xml:space="preserve">        기타단기종업원급여충당부채</t>
  </si>
  <si>
    <t>A115250.IP</t>
  </si>
  <si>
    <t>A132220.IP</t>
  </si>
  <si>
    <t>A132210.IP</t>
  </si>
  <si>
    <t>A132200.IP</t>
  </si>
  <si>
    <t>A132190.IP</t>
  </si>
  <si>
    <t>A132180.IP</t>
  </si>
  <si>
    <t xml:space="preserve">    유동종업원급여충당부채</t>
  </si>
  <si>
    <t>A132170.IP</t>
  </si>
  <si>
    <t xml:space="preserve">        기타채무</t>
  </si>
  <si>
    <t>A132160.IP</t>
  </si>
  <si>
    <t xml:space="preserve">            기타보증금</t>
  </si>
  <si>
    <t>A132570.IP</t>
  </si>
  <si>
    <t xml:space="preserve">            임대보증금</t>
  </si>
  <si>
    <t>A132550.IP</t>
  </si>
  <si>
    <t>A132540.IP</t>
  </si>
  <si>
    <t>A132530.IP</t>
  </si>
  <si>
    <t xml:space="preserve">        미지급배당금</t>
  </si>
  <si>
    <t>A132500.IP</t>
  </si>
  <si>
    <t xml:space="preserve">            기타미지급비용</t>
  </si>
  <si>
    <t>A132510.IP</t>
  </si>
  <si>
    <t xml:space="preserve">            미지급제세</t>
  </si>
  <si>
    <t>A132490.IP</t>
  </si>
  <si>
    <t xml:space="preserve">            미지급비용</t>
  </si>
  <si>
    <t>A132480.IP</t>
  </si>
  <si>
    <t xml:space="preserve">        미지급비용</t>
  </si>
  <si>
    <t>A132470.IP</t>
  </si>
  <si>
    <t xml:space="preserve">        단기금융예수금</t>
  </si>
  <si>
    <t>A132460.IP</t>
  </si>
  <si>
    <t xml:space="preserve">            기타예수금</t>
  </si>
  <si>
    <t>A132450.IP</t>
  </si>
  <si>
    <t xml:space="preserve">            예수보증금</t>
  </si>
  <si>
    <t>A132440.IP</t>
  </si>
  <si>
    <t xml:space="preserve">            부가세예수금</t>
  </si>
  <si>
    <t>A132430.IP</t>
  </si>
  <si>
    <t xml:space="preserve">            예수금</t>
  </si>
  <si>
    <t>A132420.IP</t>
  </si>
  <si>
    <t xml:space="preserve">        예수금</t>
  </si>
  <si>
    <t>A132410.IP</t>
  </si>
  <si>
    <t>A132150.IP</t>
  </si>
  <si>
    <t xml:space="preserve">        초과청구공사</t>
  </si>
  <si>
    <t>A132140.IP</t>
  </si>
  <si>
    <t xml:space="preserve">            기타미지급금</t>
  </si>
  <si>
    <t>A132120.IP</t>
  </si>
  <si>
    <t xml:space="preserve">            특수관계자미지급금</t>
  </si>
  <si>
    <t>A132110.IP</t>
  </si>
  <si>
    <t xml:space="preserve">            공사미지급금</t>
  </si>
  <si>
    <t>A132100.IP</t>
  </si>
  <si>
    <t xml:space="preserve">            미지급금</t>
  </si>
  <si>
    <t>A132090.IP</t>
  </si>
  <si>
    <t xml:space="preserve">        *외화미지급금</t>
  </si>
  <si>
    <t>A132080.IP</t>
  </si>
  <si>
    <t xml:space="preserve">        미지급금</t>
  </si>
  <si>
    <t>A132070.IP</t>
  </si>
  <si>
    <t xml:space="preserve">        *특수관계자매입채무</t>
  </si>
  <si>
    <t>A132040.IP</t>
  </si>
  <si>
    <t xml:space="preserve">        *외화매입채무</t>
  </si>
  <si>
    <t>A132020.IP</t>
  </si>
  <si>
    <t xml:space="preserve">        매입채무</t>
  </si>
  <si>
    <t>A132010.IP</t>
  </si>
  <si>
    <t xml:space="preserve">    매입채무및기타채무</t>
  </si>
  <si>
    <t>A132000.IP</t>
  </si>
  <si>
    <t xml:space="preserve">        기타유동금융부채</t>
  </si>
  <si>
    <t>A131990.IP</t>
  </si>
  <si>
    <t>A115240.IP</t>
  </si>
  <si>
    <t xml:space="preserve">        지급(금융)보증계약부채</t>
  </si>
  <si>
    <t>A132560.IP</t>
  </si>
  <si>
    <t>A115230.IP</t>
  </si>
  <si>
    <t xml:space="preserve">        단기유동화채무</t>
  </si>
  <si>
    <t>A115220.IP</t>
  </si>
  <si>
    <t xml:space="preserve">        단기상환우선주부채</t>
  </si>
  <si>
    <t>A131980.IP</t>
  </si>
  <si>
    <t>A133270.IP</t>
  </si>
  <si>
    <t>A131970.IP</t>
  </si>
  <si>
    <t xml:space="preserve">            기타단기파생상품부채</t>
  </si>
  <si>
    <t>A131960.IP</t>
  </si>
  <si>
    <t>A115210.IP</t>
  </si>
  <si>
    <t>A131950.IP</t>
  </si>
  <si>
    <t>A131940.IP</t>
  </si>
  <si>
    <t>A131930.IP</t>
  </si>
  <si>
    <t>A131920.IP</t>
  </si>
  <si>
    <t xml:space="preserve">        단기파생상품부채</t>
  </si>
  <si>
    <t>A131910.IP</t>
  </si>
  <si>
    <t xml:space="preserve">        당기손익인식(지정)금융부채</t>
  </si>
  <si>
    <t>A131900.IP</t>
  </si>
  <si>
    <t xml:space="preserve">        단기매매금융부채</t>
  </si>
  <si>
    <t>A131890.IP</t>
  </si>
  <si>
    <t>A131880.IP</t>
  </si>
  <si>
    <t xml:space="preserve">    유동금융부채</t>
  </si>
  <si>
    <t>A131870.IP</t>
  </si>
  <si>
    <t>A115190.IP</t>
  </si>
  <si>
    <t>A115180.IP</t>
  </si>
  <si>
    <t xml:space="preserve">        기타유동성장기부채</t>
  </si>
  <si>
    <t>A131860.IP</t>
  </si>
  <si>
    <t xml:space="preserve">        유동성(금융)리스부채(미지급금등)</t>
  </si>
  <si>
    <t>A131850.IP</t>
  </si>
  <si>
    <t xml:space="preserve">        유동성연불매입채무</t>
  </si>
  <si>
    <t>A131840.IP</t>
  </si>
  <si>
    <t xml:space="preserve">        유동성유동화채무</t>
  </si>
  <si>
    <t>A131830.IP</t>
  </si>
  <si>
    <t xml:space="preserve">        유동성외화장기차입금</t>
  </si>
  <si>
    <t>A131820.IP</t>
  </si>
  <si>
    <t xml:space="preserve">        유동성장기차입금</t>
  </si>
  <si>
    <t>A131810.IP</t>
  </si>
  <si>
    <t xml:space="preserve">        (유동성사채조정계정)</t>
  </si>
  <si>
    <t>A131800.IP</t>
  </si>
  <si>
    <t xml:space="preserve">        (유동성사채할인발행차금)</t>
  </si>
  <si>
    <t>A131790.IP</t>
  </si>
  <si>
    <t xml:space="preserve">        유동성사채할증발행차금</t>
  </si>
  <si>
    <t>A131780.IP</t>
  </si>
  <si>
    <t xml:space="preserve">        유동성사채상환할증금</t>
  </si>
  <si>
    <t>A131770.IP</t>
  </si>
  <si>
    <t xml:space="preserve">        유동성장기미지급이자</t>
  </si>
  <si>
    <t>A131760.IP</t>
  </si>
  <si>
    <t xml:space="preserve">        유동성사채</t>
  </si>
  <si>
    <t>A131750.IP</t>
  </si>
  <si>
    <t>A131740.IP</t>
  </si>
  <si>
    <t xml:space="preserve">    유동성장기부채</t>
  </si>
  <si>
    <t>A131730.IP</t>
  </si>
  <si>
    <t xml:space="preserve">        기타단기차입금</t>
  </si>
  <si>
    <t>A131710.IP</t>
  </si>
  <si>
    <t xml:space="preserve">        주임종단기차입금</t>
  </si>
  <si>
    <t>A131700.IP</t>
  </si>
  <si>
    <t xml:space="preserve">        특수관계자단기차입금</t>
  </si>
  <si>
    <t>A131690.IP</t>
  </si>
  <si>
    <t xml:space="preserve">        단기차입금</t>
  </si>
  <si>
    <t>A131680.IP</t>
  </si>
  <si>
    <t xml:space="preserve">        당좌차월</t>
  </si>
  <si>
    <t>A131670.IP</t>
  </si>
  <si>
    <t xml:space="preserve">    *외화단기차입금</t>
  </si>
  <si>
    <t>A131660.IP</t>
  </si>
  <si>
    <t>A131650.IP</t>
  </si>
  <si>
    <t xml:space="preserve">    (단기사채조정계정)</t>
  </si>
  <si>
    <t>A131640.IP</t>
  </si>
  <si>
    <t xml:space="preserve">    (단기사채할인발행차금)</t>
  </si>
  <si>
    <t>A131630.IP</t>
  </si>
  <si>
    <t xml:space="preserve">    단기사채할증발행차금</t>
  </si>
  <si>
    <t>A131620.IP</t>
  </si>
  <si>
    <t xml:space="preserve">    단기사채상환할증금</t>
  </si>
  <si>
    <t>A131610.IP</t>
  </si>
  <si>
    <t xml:space="preserve">    단기사채미지급이자</t>
  </si>
  <si>
    <t>A131600.IP</t>
  </si>
  <si>
    <t>A131590.IP</t>
  </si>
  <si>
    <t>A131580.IP</t>
  </si>
  <si>
    <t>A130000.IP</t>
  </si>
  <si>
    <t>기타금융업자산</t>
  </si>
  <si>
    <t>A114350.IP</t>
  </si>
  <si>
    <t>*기타비유동금융업자산</t>
  </si>
  <si>
    <t>A114370.IP</t>
  </si>
  <si>
    <t>A112820.IP</t>
  </si>
  <si>
    <t xml:space="preserve">        (대손충당금)</t>
  </si>
  <si>
    <t>A112810.IP</t>
  </si>
  <si>
    <t>A112800.IP</t>
  </si>
  <si>
    <t>A115170.IP</t>
  </si>
  <si>
    <t>A115160.IP</t>
  </si>
  <si>
    <t>A115150.IP</t>
  </si>
  <si>
    <t>A112710.IP</t>
  </si>
  <si>
    <t>A112700.IP</t>
  </si>
  <si>
    <t xml:space="preserve">        장기선급비용</t>
  </si>
  <si>
    <t>A112690.IP</t>
  </si>
  <si>
    <t>A112680.IP</t>
  </si>
  <si>
    <t>A112670.IP</t>
  </si>
  <si>
    <t xml:space="preserve">        장기선급금</t>
  </si>
  <si>
    <t>A112660.IP</t>
  </si>
  <si>
    <t xml:space="preserve">        확정급여자산등</t>
  </si>
  <si>
    <t>A112620.IP</t>
  </si>
  <si>
    <t>A112590.IP</t>
  </si>
  <si>
    <t xml:space="preserve">            (대손충당금)</t>
  </si>
  <si>
    <t>A112580.IP</t>
  </si>
  <si>
    <t xml:space="preserve">            기타리스채권</t>
  </si>
  <si>
    <t>A112570.IP</t>
  </si>
  <si>
    <t>A112560.IP</t>
  </si>
  <si>
    <t>A112550.IP</t>
  </si>
  <si>
    <t xml:space="preserve">            해지불능리스채권</t>
  </si>
  <si>
    <t>A112540.IP</t>
  </si>
  <si>
    <t>A112530.IP</t>
  </si>
  <si>
    <t>A112520.IP</t>
  </si>
  <si>
    <t xml:space="preserve">            금융리스채권</t>
  </si>
  <si>
    <t>A112510.IP</t>
  </si>
  <si>
    <t xml:space="preserve">        리스채권</t>
  </si>
  <si>
    <t>A112500.IP</t>
  </si>
  <si>
    <t xml:space="preserve">            (손상차손누계액)</t>
  </si>
  <si>
    <t>A112490.IP</t>
  </si>
  <si>
    <t xml:space="preserve">            (감가상각누계액)</t>
  </si>
  <si>
    <t>A112480.IP</t>
  </si>
  <si>
    <t xml:space="preserve">            (정부보조금등)</t>
  </si>
  <si>
    <t>A112470.IP</t>
  </si>
  <si>
    <t xml:space="preserve">            기타리스(사용권)자산</t>
  </si>
  <si>
    <t>A112460.IP</t>
  </si>
  <si>
    <t>A112450.IP</t>
  </si>
  <si>
    <t>A112440.IP</t>
  </si>
  <si>
    <t>A112430.IP</t>
  </si>
  <si>
    <t xml:space="preserve">            운용리스자산</t>
  </si>
  <si>
    <t>A112420.IP</t>
  </si>
  <si>
    <t>A112410.IP</t>
  </si>
  <si>
    <t>A112400.IP</t>
  </si>
  <si>
    <t>A112390.IP</t>
  </si>
  <si>
    <t xml:space="preserve">            금융리스자산</t>
  </si>
  <si>
    <t>A112380.IP</t>
  </si>
  <si>
    <t xml:space="preserve">        리스(사용권)자산</t>
  </si>
  <si>
    <t>A112370.IP</t>
  </si>
  <si>
    <t xml:space="preserve">    기타비유동자산</t>
  </si>
  <si>
    <t>A112360.IP</t>
  </si>
  <si>
    <t xml:space="preserve">    배출권</t>
  </si>
  <si>
    <t>A115140.IP</t>
  </si>
  <si>
    <t xml:space="preserve">    반품(환불)자산</t>
  </si>
  <si>
    <t>A115130.IP</t>
  </si>
  <si>
    <t xml:space="preserve">    (대손충당금)</t>
  </si>
  <si>
    <t>A115120.IP</t>
  </si>
  <si>
    <t xml:space="preserve">    계약자산</t>
  </si>
  <si>
    <t>A115110.IP</t>
  </si>
  <si>
    <t xml:space="preserve">    장기당기법인세자산</t>
  </si>
  <si>
    <t>A112350.IP</t>
  </si>
  <si>
    <t>A112340.IP</t>
  </si>
  <si>
    <t>A112330.IP</t>
  </si>
  <si>
    <t>A112320.IP</t>
  </si>
  <si>
    <t xml:space="preserve">        기타장기채권</t>
  </si>
  <si>
    <t>A112310.IP</t>
  </si>
  <si>
    <t xml:space="preserve">        (전환임대보증금)</t>
  </si>
  <si>
    <t>A115090.IP</t>
  </si>
  <si>
    <t xml:space="preserve">        (표준임대보증금)</t>
  </si>
  <si>
    <t>A115080.IP</t>
  </si>
  <si>
    <t xml:space="preserve">        (임대보증금)</t>
  </si>
  <si>
    <t>A115070.IP</t>
  </si>
  <si>
    <t xml:space="preserve">        (국민주택기금차입금)</t>
  </si>
  <si>
    <t>A115060.IP</t>
  </si>
  <si>
    <t xml:space="preserve">        장기임대주택채권</t>
  </si>
  <si>
    <t>A115050.IP</t>
  </si>
  <si>
    <t>A112740.IP</t>
  </si>
  <si>
    <t>A112730.IP</t>
  </si>
  <si>
    <t>A112720.IP</t>
  </si>
  <si>
    <t>A112650.IP</t>
  </si>
  <si>
    <t>A112640.IP</t>
  </si>
  <si>
    <t xml:space="preserve">        장기미수수익</t>
  </si>
  <si>
    <t>A112630.IP</t>
  </si>
  <si>
    <t>A112300.IP</t>
  </si>
  <si>
    <t>A112290.IP</t>
  </si>
  <si>
    <t xml:space="preserve">        장기대출채권</t>
  </si>
  <si>
    <t>A112280.IP</t>
  </si>
  <si>
    <t>A112270.IP</t>
  </si>
  <si>
    <t>A112260.IP</t>
  </si>
  <si>
    <t>A112250.IP</t>
  </si>
  <si>
    <t xml:space="preserve">        장기미청구공사</t>
  </si>
  <si>
    <t>A112240.IP</t>
  </si>
  <si>
    <t>A112230.IP</t>
  </si>
  <si>
    <t>A112220.IP</t>
  </si>
  <si>
    <t xml:space="preserve">        장기임대미수금</t>
  </si>
  <si>
    <t>A112210.IP</t>
  </si>
  <si>
    <t xml:space="preserve">        *특수관계자장기미수금</t>
  </si>
  <si>
    <t>A112180.IP</t>
  </si>
  <si>
    <t>A112140.IP</t>
  </si>
  <si>
    <t>A112130.IP</t>
  </si>
  <si>
    <t xml:space="preserve">        장기미수금</t>
  </si>
  <si>
    <t>A112120.IP</t>
  </si>
  <si>
    <t>A112110.IP</t>
  </si>
  <si>
    <t>A112100.IP</t>
  </si>
  <si>
    <t xml:space="preserve">        장기분양미수금</t>
  </si>
  <si>
    <t>A112090.IP</t>
  </si>
  <si>
    <t>A112080.IP</t>
  </si>
  <si>
    <t>A112070.IP</t>
  </si>
  <si>
    <t xml:space="preserve">        장기공사미수금</t>
  </si>
  <si>
    <t>A112060.IP</t>
  </si>
  <si>
    <t xml:space="preserve">        *특수관계자장기매출채권</t>
  </si>
  <si>
    <t>A112000.IP</t>
  </si>
  <si>
    <t>A111960.IP</t>
  </si>
  <si>
    <t>A111950.IP</t>
  </si>
  <si>
    <t xml:space="preserve">        장기매출채권</t>
  </si>
  <si>
    <t>A111940.IP</t>
  </si>
  <si>
    <t>A111930.IP</t>
  </si>
  <si>
    <t>A111920.IP</t>
  </si>
  <si>
    <t>A111910.IP</t>
  </si>
  <si>
    <t>A111900.IP</t>
  </si>
  <si>
    <t>A133010.IP</t>
  </si>
  <si>
    <t>A133000.IP</t>
  </si>
  <si>
    <t>A132990.IP</t>
  </si>
  <si>
    <t>A112770.IP</t>
  </si>
  <si>
    <t>A112760.IP</t>
  </si>
  <si>
    <t xml:space="preserve">        지급보증계약자산</t>
  </si>
  <si>
    <t>A112750.IP</t>
  </si>
  <si>
    <t xml:space="preserve">        신주인수권</t>
  </si>
  <si>
    <t>A111890.IP</t>
  </si>
  <si>
    <t xml:space="preserve">            기타장기파생상품자산</t>
  </si>
  <si>
    <t>A111880.IP</t>
  </si>
  <si>
    <t>A111870.IP</t>
  </si>
  <si>
    <t>A111860.IP</t>
  </si>
  <si>
    <t>A111850.IP</t>
  </si>
  <si>
    <t>A111840.IP</t>
  </si>
  <si>
    <t xml:space="preserve">        장기파생상품자산</t>
  </si>
  <si>
    <t>A111830.IP</t>
  </si>
  <si>
    <t xml:space="preserve">        *주임종장기대여금</t>
  </si>
  <si>
    <t>A111770.IP</t>
  </si>
  <si>
    <t xml:space="preserve">        *특수관계자장기대여금</t>
  </si>
  <si>
    <t>A111740.IP</t>
  </si>
  <si>
    <t>A111700.IP</t>
  </si>
  <si>
    <t>A111690.IP</t>
  </si>
  <si>
    <t xml:space="preserve">        장기대여금</t>
  </si>
  <si>
    <t>A111680.IP</t>
  </si>
  <si>
    <t xml:space="preserve">        (정부보조금등)</t>
  </si>
  <si>
    <t>A111670.IP</t>
  </si>
  <si>
    <t xml:space="preserve">        장기금융상품</t>
  </si>
  <si>
    <t>A111660.IP</t>
  </si>
  <si>
    <t xml:space="preserve">        당기손익인식금융자산</t>
  </si>
  <si>
    <t>A111650.IP</t>
  </si>
  <si>
    <t xml:space="preserve">    기타금융자산</t>
  </si>
  <si>
    <t>A111640.IP</t>
  </si>
  <si>
    <t>A115040.IP</t>
  </si>
  <si>
    <t>A115030.IP</t>
  </si>
  <si>
    <t xml:space="preserve">    기타포괄손익-공정가치측정금융자산</t>
  </si>
  <si>
    <t>A115020.IP</t>
  </si>
  <si>
    <t>A115010.IP</t>
  </si>
  <si>
    <t xml:space="preserve">        기타장기만기보유금융자산</t>
  </si>
  <si>
    <t>A111630.IP</t>
  </si>
  <si>
    <t xml:space="preserve">        후순위채</t>
  </si>
  <si>
    <t>A111620.IP</t>
  </si>
  <si>
    <t xml:space="preserve">        회사채</t>
  </si>
  <si>
    <t>A111610.IP</t>
  </si>
  <si>
    <t xml:space="preserve">        특수채</t>
  </si>
  <si>
    <t>A111600.IP</t>
  </si>
  <si>
    <t xml:space="preserve">        국공채</t>
  </si>
  <si>
    <t>A111590.IP</t>
  </si>
  <si>
    <t xml:space="preserve">    장기만기보유금융자산</t>
  </si>
  <si>
    <t>A111580.IP</t>
  </si>
  <si>
    <t xml:space="preserve">        기타장기매도가능금융자산</t>
  </si>
  <si>
    <t>A111570.IP</t>
  </si>
  <si>
    <t xml:space="preserve">        수익증권</t>
  </si>
  <si>
    <t>A111560.IP</t>
  </si>
  <si>
    <t xml:space="preserve">        외화증권</t>
  </si>
  <si>
    <t>A111550.IP</t>
  </si>
  <si>
    <t xml:space="preserve">        특수관계자유가증권</t>
  </si>
  <si>
    <t>A111540.IP</t>
  </si>
  <si>
    <t xml:space="preserve">        출자금</t>
  </si>
  <si>
    <t>A111530.IP</t>
  </si>
  <si>
    <t xml:space="preserve">        채권</t>
  </si>
  <si>
    <t>A111520.IP</t>
  </si>
  <si>
    <t xml:space="preserve">        주식</t>
  </si>
  <si>
    <t>A111510.IP</t>
  </si>
  <si>
    <t xml:space="preserve">    장기매도가능금융자산</t>
  </si>
  <si>
    <t>A111500.IP</t>
  </si>
  <si>
    <t>A111490.IP</t>
  </si>
  <si>
    <t xml:space="preserve">        조인트벤처투자(공동기업투자)</t>
  </si>
  <si>
    <t>A111480.IP</t>
  </si>
  <si>
    <t xml:space="preserve">        종속기업투자</t>
  </si>
  <si>
    <t>A111470.IP</t>
  </si>
  <si>
    <t xml:space="preserve">        관계기업투자(지분법적용투자)</t>
  </si>
  <si>
    <t>A111460.IP</t>
  </si>
  <si>
    <t xml:space="preserve">    관계기업등지분관련투자자산</t>
  </si>
  <si>
    <t>A111450.IP</t>
  </si>
  <si>
    <t>A111440.IP</t>
  </si>
  <si>
    <t xml:space="preserve">        (손상차손누계액)</t>
  </si>
  <si>
    <t>A111430.IP</t>
  </si>
  <si>
    <t xml:space="preserve">        (감가상각누계액)</t>
  </si>
  <si>
    <t>A111420.IP</t>
  </si>
  <si>
    <t xml:space="preserve">        기타투자부동산</t>
  </si>
  <si>
    <t>A111410.IP</t>
  </si>
  <si>
    <t>A111400.IP</t>
  </si>
  <si>
    <t>A111390.IP</t>
  </si>
  <si>
    <t>A111380.IP</t>
  </si>
  <si>
    <t xml:space="preserve">        건물</t>
  </si>
  <si>
    <t>A111370.IP</t>
  </si>
  <si>
    <t>A111360.IP</t>
  </si>
  <si>
    <t>A111350.IP</t>
  </si>
  <si>
    <t xml:space="preserve">        토지</t>
  </si>
  <si>
    <t>A111340.IP</t>
  </si>
  <si>
    <t>A111330.IP</t>
  </si>
  <si>
    <t>A111320.IP</t>
  </si>
  <si>
    <t>A111310.IP</t>
  </si>
  <si>
    <t xml:space="preserve">        (상각누계액)</t>
  </si>
  <si>
    <t>A111300.IP</t>
  </si>
  <si>
    <t xml:space="preserve">        기타생물자산</t>
  </si>
  <si>
    <t>A111290.IP</t>
  </si>
  <si>
    <t>A111280.IP</t>
  </si>
  <si>
    <t>A111270.IP</t>
  </si>
  <si>
    <t>A111260.IP</t>
  </si>
  <si>
    <t xml:space="preserve">        수산물</t>
  </si>
  <si>
    <t>A111250.IP</t>
  </si>
  <si>
    <t>A111240.IP</t>
  </si>
  <si>
    <t>A111230.IP</t>
  </si>
  <si>
    <t>A111220.IP</t>
  </si>
  <si>
    <t xml:space="preserve">        축산물</t>
  </si>
  <si>
    <t>A111210.IP</t>
  </si>
  <si>
    <t>A111200.IP</t>
  </si>
  <si>
    <t>A111190.IP</t>
  </si>
  <si>
    <t>A111180.IP</t>
  </si>
  <si>
    <t xml:space="preserve">        식물(조림)</t>
  </si>
  <si>
    <t>A111170.IP</t>
  </si>
  <si>
    <t xml:space="preserve">    비유동생물자산</t>
  </si>
  <si>
    <t>A111160.IP</t>
  </si>
  <si>
    <t>A111150.IP</t>
  </si>
  <si>
    <t>A111140.IP</t>
  </si>
  <si>
    <t>A111130.IP</t>
  </si>
  <si>
    <t xml:space="preserve">        기타무형자산</t>
  </si>
  <si>
    <t>A111120.IP</t>
  </si>
  <si>
    <t>A114990.IP</t>
  </si>
  <si>
    <t>A114980.IP</t>
  </si>
  <si>
    <t>A114970.IP</t>
  </si>
  <si>
    <t xml:space="preserve">        배출권자산</t>
  </si>
  <si>
    <t>A114960.IP</t>
  </si>
  <si>
    <t>A132980.IP</t>
  </si>
  <si>
    <t>A132970.IP</t>
  </si>
  <si>
    <t>A132960.IP</t>
  </si>
  <si>
    <t xml:space="preserve">        조리법,공식,모형,설계및시제품</t>
  </si>
  <si>
    <t>A132950.IP</t>
  </si>
  <si>
    <t>A132940.IP</t>
  </si>
  <si>
    <t>A132930.IP</t>
  </si>
  <si>
    <t>A132920.IP</t>
  </si>
  <si>
    <t xml:space="preserve">        제호와출판표제</t>
  </si>
  <si>
    <t>A132910.IP</t>
  </si>
  <si>
    <t>A132900.IP</t>
  </si>
  <si>
    <t>A132890.IP</t>
  </si>
  <si>
    <t>A132880.IP</t>
  </si>
  <si>
    <t xml:space="preserve">        무형탐사평가자산</t>
  </si>
  <si>
    <t>A132870.IP</t>
  </si>
  <si>
    <t>A111110.IP</t>
  </si>
  <si>
    <t>A111100.IP</t>
  </si>
  <si>
    <t xml:space="preserve">        개발중인무형자산</t>
  </si>
  <si>
    <t>A111090.IP</t>
  </si>
  <si>
    <t>A111080.IP</t>
  </si>
  <si>
    <t>A111070.IP</t>
  </si>
  <si>
    <t>A111060.IP</t>
  </si>
  <si>
    <t xml:space="preserve">        제이용권(사용권)</t>
  </si>
  <si>
    <t>A111050.IP</t>
  </si>
  <si>
    <t>A111040.IP</t>
  </si>
  <si>
    <t>A111030.IP</t>
  </si>
  <si>
    <t>A111020.IP</t>
  </si>
  <si>
    <t xml:space="preserve">        회원권</t>
  </si>
  <si>
    <t>A111010.IP</t>
  </si>
  <si>
    <t>A110920.IP</t>
  </si>
  <si>
    <t>A110910.IP</t>
  </si>
  <si>
    <t>A110900.IP</t>
  </si>
  <si>
    <t xml:space="preserve">        저작권</t>
  </si>
  <si>
    <t>A110890.IP</t>
  </si>
  <si>
    <t>A110880.IP</t>
  </si>
  <si>
    <t>A110870.IP</t>
  </si>
  <si>
    <t>A110860.IP</t>
  </si>
  <si>
    <t xml:space="preserve">        라이센스와프랜차이즈</t>
  </si>
  <si>
    <t>A110850.IP</t>
  </si>
  <si>
    <t>A110840.IP</t>
  </si>
  <si>
    <t>A110830.IP</t>
  </si>
  <si>
    <t>A110820.IP</t>
  </si>
  <si>
    <t xml:space="preserve">        브랜드</t>
  </si>
  <si>
    <t>A110810.IP</t>
  </si>
  <si>
    <t>A110800.IP</t>
  </si>
  <si>
    <t>A110790.IP</t>
  </si>
  <si>
    <t>A110780.IP</t>
  </si>
  <si>
    <t xml:space="preserve">        컴퓨터소프트웨어</t>
  </si>
  <si>
    <t>A110770.IP</t>
  </si>
  <si>
    <t>A110760.IP</t>
  </si>
  <si>
    <t>A110750.IP</t>
  </si>
  <si>
    <t>A110740.IP</t>
  </si>
  <si>
    <t xml:space="preserve">        기타산업재산권</t>
  </si>
  <si>
    <t>A110730.IP</t>
  </si>
  <si>
    <t>A110720.IP</t>
  </si>
  <si>
    <t>A110710.IP</t>
  </si>
  <si>
    <t>A110700.IP</t>
  </si>
  <si>
    <t xml:space="preserve">        특허권</t>
  </si>
  <si>
    <t>A110690.IP</t>
  </si>
  <si>
    <t>A110680.IP</t>
  </si>
  <si>
    <t>A110670.IP</t>
  </si>
  <si>
    <t>A110660.IP</t>
  </si>
  <si>
    <t xml:space="preserve">        개발비</t>
  </si>
  <si>
    <t>A110650.IP</t>
  </si>
  <si>
    <t>A110640.IP</t>
  </si>
  <si>
    <t>A110630.IP</t>
  </si>
  <si>
    <t xml:space="preserve">        영업권</t>
  </si>
  <si>
    <t>A110620.IP</t>
  </si>
  <si>
    <t>A110610.IP</t>
  </si>
  <si>
    <t>A110600.IP</t>
  </si>
  <si>
    <t>A110590.IP</t>
  </si>
  <si>
    <t>A110580.IP</t>
  </si>
  <si>
    <t xml:space="preserve">        기타유형자산</t>
  </si>
  <si>
    <t>A110570.IP</t>
  </si>
  <si>
    <t xml:space="preserve">        기타임대주택자산</t>
  </si>
  <si>
    <t>A114950.IP</t>
  </si>
  <si>
    <t>A114940.IP</t>
  </si>
  <si>
    <t xml:space="preserve">        (임대자산조정)</t>
  </si>
  <si>
    <t>A114930.IP</t>
  </si>
  <si>
    <t xml:space="preserve">        임대주택</t>
  </si>
  <si>
    <t>A114920.IP</t>
  </si>
  <si>
    <t>A114910.IP</t>
  </si>
  <si>
    <t xml:space="preserve">        완성임대주택</t>
  </si>
  <si>
    <t>A114890.IP</t>
  </si>
  <si>
    <t xml:space="preserve">        임대주택토지</t>
  </si>
  <si>
    <t>A114880.IP</t>
  </si>
  <si>
    <t xml:space="preserve">        미완성임대주택</t>
  </si>
  <si>
    <t>A114870.IP</t>
  </si>
  <si>
    <t xml:space="preserve">        임대주택용지</t>
  </si>
  <si>
    <t>A114860.IP</t>
  </si>
  <si>
    <t>A132860.IP</t>
  </si>
  <si>
    <t>A132850.IP</t>
  </si>
  <si>
    <t>A132840.IP</t>
  </si>
  <si>
    <t xml:space="preserve">        유형탐사평가자산</t>
  </si>
  <si>
    <t>A132830.IP</t>
  </si>
  <si>
    <t>A110560.IP</t>
  </si>
  <si>
    <t>A110550.IP</t>
  </si>
  <si>
    <t xml:space="preserve">        건설중인자산</t>
  </si>
  <si>
    <t>A110540.IP</t>
  </si>
  <si>
    <t>A114450.IP</t>
  </si>
  <si>
    <t>A114440.IP</t>
  </si>
  <si>
    <t>A114430.IP</t>
  </si>
  <si>
    <t xml:space="preserve">            임차개량자산</t>
  </si>
  <si>
    <t>A114420.IP</t>
  </si>
  <si>
    <t>A114410.IP</t>
  </si>
  <si>
    <t>A114400.IP</t>
  </si>
  <si>
    <t>A114390.IP</t>
  </si>
  <si>
    <t xml:space="preserve">            임대(주택)자산</t>
  </si>
  <si>
    <t>A114380.IP</t>
  </si>
  <si>
    <t>A110530.IP</t>
  </si>
  <si>
    <t>A110520.IP</t>
  </si>
  <si>
    <t>A110510.IP</t>
  </si>
  <si>
    <t xml:space="preserve">            리스개량자산</t>
  </si>
  <si>
    <t>A110500.IP</t>
  </si>
  <si>
    <t>A110490.IP</t>
  </si>
  <si>
    <t>A110480.IP</t>
  </si>
  <si>
    <t>A110470.IP</t>
  </si>
  <si>
    <t xml:space="preserve">            리스자산</t>
  </si>
  <si>
    <t>A110460.IP</t>
  </si>
  <si>
    <t>A110450.IP</t>
  </si>
  <si>
    <t>A110440.IP</t>
  </si>
  <si>
    <t>A110430.IP</t>
  </si>
  <si>
    <t xml:space="preserve">            공구기구비품</t>
  </si>
  <si>
    <t>A110420.IP</t>
  </si>
  <si>
    <t>A110410.IP</t>
  </si>
  <si>
    <t>A110400.IP</t>
  </si>
  <si>
    <t>A110390.IP</t>
  </si>
  <si>
    <t xml:space="preserve">            항공기</t>
  </si>
  <si>
    <t>A110380.IP</t>
  </si>
  <si>
    <t>A110370.IP</t>
  </si>
  <si>
    <t>A110360.IP</t>
  </si>
  <si>
    <t>A110350.IP</t>
  </si>
  <si>
    <t xml:space="preserve">            선박</t>
  </si>
  <si>
    <t>A110340.IP</t>
  </si>
  <si>
    <t>A110330.IP</t>
  </si>
  <si>
    <t>A110320.IP</t>
  </si>
  <si>
    <t>A110310.IP</t>
  </si>
  <si>
    <t xml:space="preserve">            차량운반구</t>
  </si>
  <si>
    <t>A110300.IP</t>
  </si>
  <si>
    <t>A110290.IP</t>
  </si>
  <si>
    <t>A110280.IP</t>
  </si>
  <si>
    <t>A110270.IP</t>
  </si>
  <si>
    <t xml:space="preserve">            미착자산</t>
  </si>
  <si>
    <t>A110260.IP</t>
  </si>
  <si>
    <t>A114850.IP</t>
  </si>
  <si>
    <t>A114840.IP</t>
  </si>
  <si>
    <t>A114830.IP</t>
  </si>
  <si>
    <t xml:space="preserve">            제설비</t>
  </si>
  <si>
    <t>A114820.IP</t>
  </si>
  <si>
    <t>A110250.IP</t>
  </si>
  <si>
    <t>A110240.IP</t>
  </si>
  <si>
    <t>A110230.IP</t>
  </si>
  <si>
    <t xml:space="preserve">            시설장치</t>
  </si>
  <si>
    <t>A110220.IP</t>
  </si>
  <si>
    <t>A110210.IP</t>
  </si>
  <si>
    <t>A110200.IP</t>
  </si>
  <si>
    <t>A110190.IP</t>
  </si>
  <si>
    <t xml:space="preserve">            중장비</t>
  </si>
  <si>
    <t>A110180.IP</t>
  </si>
  <si>
    <t>A110170.IP</t>
  </si>
  <si>
    <t>A110160.IP</t>
  </si>
  <si>
    <t>A110150.IP</t>
  </si>
  <si>
    <t xml:space="preserve">            기계장치</t>
  </si>
  <si>
    <t>A110140.IP</t>
  </si>
  <si>
    <t>A110130.IP</t>
  </si>
  <si>
    <t>A110120.IP</t>
  </si>
  <si>
    <t>A110110.IP</t>
  </si>
  <si>
    <t xml:space="preserve">            구축물</t>
  </si>
  <si>
    <t>A110100.IP</t>
  </si>
  <si>
    <t>A110090.IP</t>
  </si>
  <si>
    <t>A110080.IP</t>
  </si>
  <si>
    <t>A110070.IP</t>
  </si>
  <si>
    <t xml:space="preserve">            건물및부속설비</t>
  </si>
  <si>
    <t>A110060.IP</t>
  </si>
  <si>
    <t>A132820.IP</t>
  </si>
  <si>
    <t>A132810.IP</t>
  </si>
  <si>
    <t>A132800.IP</t>
  </si>
  <si>
    <t xml:space="preserve">        설비자산</t>
  </si>
  <si>
    <t>A132790.IP</t>
  </si>
  <si>
    <t>A110050.IP</t>
  </si>
  <si>
    <t>A110040.IP</t>
  </si>
  <si>
    <t>A110030.IP</t>
  </si>
  <si>
    <t xml:space="preserve">    유형자산</t>
  </si>
  <si>
    <t>A110020.IP</t>
  </si>
  <si>
    <t>A110010.IP</t>
  </si>
  <si>
    <t>*기타유동금융업자산</t>
  </si>
  <si>
    <t>A114360.IP</t>
  </si>
  <si>
    <t>A114340.IP</t>
  </si>
  <si>
    <t xml:space="preserve">            현금및현금성자산</t>
  </si>
  <si>
    <t>A114330.IP</t>
  </si>
  <si>
    <t xml:space="preserve">            기타유동자산</t>
  </si>
  <si>
    <t>A114310.IP</t>
  </si>
  <si>
    <t xml:space="preserve">            매출채권및기타유동채권</t>
  </si>
  <si>
    <t>A114290.IP</t>
  </si>
  <si>
    <t xml:space="preserve">            단기금융자산</t>
  </si>
  <si>
    <t>A114270.IP</t>
  </si>
  <si>
    <t xml:space="preserve">            유동생물자산</t>
  </si>
  <si>
    <t>A133200.IP</t>
  </si>
  <si>
    <t xml:space="preserve">            재고자산</t>
  </si>
  <si>
    <t>A114250.IP</t>
  </si>
  <si>
    <t xml:space="preserve">        유동자산</t>
  </si>
  <si>
    <t>A114240.IP</t>
  </si>
  <si>
    <t xml:space="preserve">            기타비유동자산</t>
  </si>
  <si>
    <t>A114200.IP</t>
  </si>
  <si>
    <t xml:space="preserve">            장기매출채권및기타비유동채권</t>
  </si>
  <si>
    <t>A114170.IP</t>
  </si>
  <si>
    <t xml:space="preserve">            장기금융자산</t>
  </si>
  <si>
    <t>A114140.IP</t>
  </si>
  <si>
    <t xml:space="preserve">            관계기업등지분관련투자자산</t>
  </si>
  <si>
    <t>A114120.IP</t>
  </si>
  <si>
    <t xml:space="preserve">            비유동생물자산</t>
  </si>
  <si>
    <t>A114080.IP</t>
  </si>
  <si>
    <t xml:space="preserve">            무형자산</t>
  </si>
  <si>
    <t>A114050.IP</t>
  </si>
  <si>
    <t xml:space="preserve">            영업권</t>
  </si>
  <si>
    <t>A114020.IP</t>
  </si>
  <si>
    <t xml:space="preserve">            투자부동산</t>
  </si>
  <si>
    <t>A113980.IP</t>
  </si>
  <si>
    <t xml:space="preserve">            유형자산</t>
  </si>
  <si>
    <t>A113940.IP</t>
  </si>
  <si>
    <t xml:space="preserve">        비유동자산</t>
  </si>
  <si>
    <t>A113930.IP</t>
  </si>
  <si>
    <t xml:space="preserve">    매각예정비유동자산및처분자산</t>
  </si>
  <si>
    <t>A113920.IP</t>
  </si>
  <si>
    <t>A113910.IP</t>
  </si>
  <si>
    <t xml:space="preserve">        현금성자산(현금등가물)</t>
  </si>
  <si>
    <t>A114810.IP</t>
  </si>
  <si>
    <t xml:space="preserve">        기타예금(요구불예금)</t>
  </si>
  <si>
    <t>A113900.IP</t>
  </si>
  <si>
    <t xml:space="preserve">        외화</t>
  </si>
  <si>
    <t>A113890.IP</t>
  </si>
  <si>
    <t xml:space="preserve">        외화예금</t>
  </si>
  <si>
    <t>A113880.IP</t>
  </si>
  <si>
    <t xml:space="preserve">        당좌예금</t>
  </si>
  <si>
    <t>A113870.IP</t>
  </si>
  <si>
    <t xml:space="preserve">        보통예금</t>
  </si>
  <si>
    <t>A113860.IP</t>
  </si>
  <si>
    <t xml:space="preserve">        현금</t>
  </si>
  <si>
    <t>A113850.IP</t>
  </si>
  <si>
    <t xml:space="preserve">    (정부보조금등)</t>
  </si>
  <si>
    <t>A113840.IP</t>
  </si>
  <si>
    <t>A113830.IP</t>
  </si>
  <si>
    <t>A113820.IP</t>
  </si>
  <si>
    <t xml:space="preserve">        기타유동자산</t>
  </si>
  <si>
    <t>A113810.IP</t>
  </si>
  <si>
    <t>A114790.IP</t>
  </si>
  <si>
    <t>A114780.IP</t>
  </si>
  <si>
    <t>A113780.IP</t>
  </si>
  <si>
    <t xml:space="preserve">        선급비용</t>
  </si>
  <si>
    <t>A113770.IP</t>
  </si>
  <si>
    <t xml:space="preserve">        선급제세</t>
  </si>
  <si>
    <t>A113760.IP</t>
  </si>
  <si>
    <t>A113750.IP</t>
  </si>
  <si>
    <t xml:space="preserve">        선급공사비,외주비</t>
  </si>
  <si>
    <t>A113740.IP</t>
  </si>
  <si>
    <t>A113720.IP</t>
  </si>
  <si>
    <t xml:space="preserve">        선급금</t>
  </si>
  <si>
    <t>A113710.IP</t>
  </si>
  <si>
    <t xml:space="preserve">    기타유동자산</t>
  </si>
  <si>
    <t>A113660.IP</t>
  </si>
  <si>
    <t>A114770.IP</t>
  </si>
  <si>
    <t>A114760.IP</t>
  </si>
  <si>
    <t>A114750.IP</t>
  </si>
  <si>
    <t>A114690.IP</t>
  </si>
  <si>
    <t xml:space="preserve">    당기법인세자산(선급법인세)</t>
  </si>
  <si>
    <t>A113650.IP</t>
  </si>
  <si>
    <t>A113640.IP</t>
  </si>
  <si>
    <t xml:space="preserve">        기타단기채권</t>
  </si>
  <si>
    <t>A113630.IP</t>
  </si>
  <si>
    <t>A113800.IP</t>
  </si>
  <si>
    <t xml:space="preserve">        단기보증금</t>
  </si>
  <si>
    <t>A113790.IP</t>
  </si>
  <si>
    <t xml:space="preserve">        *외화미수수익</t>
  </si>
  <si>
    <t>A113690.IP</t>
  </si>
  <si>
    <t>A113680.IP</t>
  </si>
  <si>
    <t xml:space="preserve">        미수수익</t>
  </si>
  <si>
    <t>A113670.IP</t>
  </si>
  <si>
    <t xml:space="preserve">        미수법인세환급액</t>
  </si>
  <si>
    <t>A133190.IP</t>
  </si>
  <si>
    <t>A113620.IP</t>
  </si>
  <si>
    <t xml:space="preserve">        단기대출채권</t>
  </si>
  <si>
    <t>A113610.IP</t>
  </si>
  <si>
    <t>A114680.IP</t>
  </si>
  <si>
    <t>A114670.IP</t>
  </si>
  <si>
    <t>A114660.IP</t>
  </si>
  <si>
    <t>A114650.IP</t>
  </si>
  <si>
    <t xml:space="preserve">        단기임대주택채권</t>
  </si>
  <si>
    <t>A114640.IP</t>
  </si>
  <si>
    <t>A113600.IP</t>
  </si>
  <si>
    <t>A113590.IP</t>
  </si>
  <si>
    <t xml:space="preserve">        단기미청구공사</t>
  </si>
  <si>
    <t>A113580.IP</t>
  </si>
  <si>
    <t xml:space="preserve">        *특수관계자미수금</t>
  </si>
  <si>
    <t>A113540.IP</t>
  </si>
  <si>
    <t xml:space="preserve">        *외화미수금</t>
  </si>
  <si>
    <t>A113510.IP</t>
  </si>
  <si>
    <t>A113500.IP</t>
  </si>
  <si>
    <t xml:space="preserve">        미수금</t>
  </si>
  <si>
    <t>A113490.IP</t>
  </si>
  <si>
    <t>A114630.IP</t>
  </si>
  <si>
    <t xml:space="preserve">        임대미수금</t>
  </si>
  <si>
    <t>A114620.IP</t>
  </si>
  <si>
    <t>A113480.IP</t>
  </si>
  <si>
    <t xml:space="preserve">        분양미수금</t>
  </si>
  <si>
    <t>A113470.IP</t>
  </si>
  <si>
    <t>A113460.IP</t>
  </si>
  <si>
    <t xml:space="preserve">        공사미수금</t>
  </si>
  <si>
    <t>A113450.IP</t>
  </si>
  <si>
    <t xml:space="preserve">        *특수관계자매출채권</t>
  </si>
  <si>
    <t>A113410.IP</t>
  </si>
  <si>
    <t xml:space="preserve">        *외화매출채권</t>
  </si>
  <si>
    <t>A113380.IP</t>
  </si>
  <si>
    <t>A113370.IP</t>
  </si>
  <si>
    <t xml:space="preserve">        매출채권</t>
  </si>
  <si>
    <t>A113360.IP</t>
  </si>
  <si>
    <t xml:space="preserve">    매출채권및기타채권</t>
  </si>
  <si>
    <t>A113350.IP</t>
  </si>
  <si>
    <t>A114590.IP</t>
  </si>
  <si>
    <t xml:space="preserve">        기타단기금융자산</t>
  </si>
  <si>
    <t>A113340.IP</t>
  </si>
  <si>
    <t>A114580.IP</t>
  </si>
  <si>
    <t>A114570.IP</t>
  </si>
  <si>
    <t>A114560.IP</t>
  </si>
  <si>
    <t xml:space="preserve">        지급(금융)보증계약자산</t>
  </si>
  <si>
    <t>A114550.IP</t>
  </si>
  <si>
    <t>A113330.IP</t>
  </si>
  <si>
    <t xml:space="preserve">        금융리스채권</t>
  </si>
  <si>
    <t>A113320.IP</t>
  </si>
  <si>
    <t xml:space="preserve">            기타단기파생상품자산</t>
  </si>
  <si>
    <t>A113310.IP</t>
  </si>
  <si>
    <t>A113300.IP</t>
  </si>
  <si>
    <t>A113290.IP</t>
  </si>
  <si>
    <t>A113280.IP</t>
  </si>
  <si>
    <t>A113270.IP</t>
  </si>
  <si>
    <t xml:space="preserve">        단기파생상품자산</t>
  </si>
  <si>
    <t>A113260.IP</t>
  </si>
  <si>
    <t xml:space="preserve">        단기만기보유금융자산</t>
  </si>
  <si>
    <t>A113250.IP</t>
  </si>
  <si>
    <t xml:space="preserve">        단기매도가능금융자산</t>
  </si>
  <si>
    <t>A113240.IP</t>
  </si>
  <si>
    <t xml:space="preserve">        *주임종단기대여금</t>
  </si>
  <si>
    <t>A113200.IP</t>
  </si>
  <si>
    <t xml:space="preserve">        *특수관계자단기대여금</t>
  </si>
  <si>
    <t>A113180.IP</t>
  </si>
  <si>
    <t xml:space="preserve">        *외화단기대여금</t>
  </si>
  <si>
    <t>A113150.IP</t>
  </si>
  <si>
    <t>A113140.IP</t>
  </si>
  <si>
    <t xml:space="preserve">        단기대여금</t>
  </si>
  <si>
    <t>A113130.IP</t>
  </si>
  <si>
    <t xml:space="preserve">        단기금융상품</t>
  </si>
  <si>
    <t>A113120.IP</t>
  </si>
  <si>
    <t xml:space="preserve">        당기손익인식(지정)금융자산</t>
  </si>
  <si>
    <t>A113110.IP</t>
  </si>
  <si>
    <t xml:space="preserve">        단기매매금융자산</t>
  </si>
  <si>
    <t>A113100.IP</t>
  </si>
  <si>
    <t>A113090.IP</t>
  </si>
  <si>
    <t>A114540.IP</t>
  </si>
  <si>
    <t>A114530.IP</t>
  </si>
  <si>
    <t>A114520.IP</t>
  </si>
  <si>
    <t>A114490.IP</t>
  </si>
  <si>
    <t>A133180.IP</t>
  </si>
  <si>
    <t>A133170.IP</t>
  </si>
  <si>
    <t>A133160.IP</t>
  </si>
  <si>
    <t>A133150.IP</t>
  </si>
  <si>
    <t>A133140.IP</t>
  </si>
  <si>
    <t>A133130.IP</t>
  </si>
  <si>
    <t>A133120.IP</t>
  </si>
  <si>
    <t>A133110.IP</t>
  </si>
  <si>
    <t>A133100.IP</t>
  </si>
  <si>
    <t>A133090.IP</t>
  </si>
  <si>
    <t>A133080.IP</t>
  </si>
  <si>
    <t>A133070.IP</t>
  </si>
  <si>
    <t>A133060.IP</t>
  </si>
  <si>
    <t>A133050.IP</t>
  </si>
  <si>
    <t>A133040.IP</t>
  </si>
  <si>
    <t>A133030.IP</t>
  </si>
  <si>
    <t xml:space="preserve">    유동생물자산</t>
  </si>
  <si>
    <t>A133020.IP</t>
  </si>
  <si>
    <t xml:space="preserve">        (평가손실충당금)</t>
  </si>
  <si>
    <t>A113080.IP</t>
  </si>
  <si>
    <t xml:space="preserve">        기타재고자산</t>
  </si>
  <si>
    <t>A113070.IP</t>
  </si>
  <si>
    <t>A114480.IP</t>
  </si>
  <si>
    <t xml:space="preserve">        반환(반품)재고자산</t>
  </si>
  <si>
    <t>A114470.IP</t>
  </si>
  <si>
    <t>A113060.IP</t>
  </si>
  <si>
    <t xml:space="preserve">        저장품(소모품)</t>
  </si>
  <si>
    <t>A113050.IP</t>
  </si>
  <si>
    <t>A113040.IP</t>
  </si>
  <si>
    <t xml:space="preserve">        미착품</t>
  </si>
  <si>
    <t>A113030.IP</t>
  </si>
  <si>
    <t>A113020.IP</t>
  </si>
  <si>
    <t xml:space="preserve">        반제품</t>
  </si>
  <si>
    <t>A113010.IP</t>
  </si>
  <si>
    <t>A113000.IP</t>
  </si>
  <si>
    <t xml:space="preserve">        미완성공사</t>
  </si>
  <si>
    <t>A112990.IP</t>
  </si>
  <si>
    <t>A112980.IP</t>
  </si>
  <si>
    <t xml:space="preserve">        미완성건물</t>
  </si>
  <si>
    <t>A112970.IP</t>
  </si>
  <si>
    <t>A112960.IP</t>
  </si>
  <si>
    <t xml:space="preserve">        재공품</t>
  </si>
  <si>
    <t>A112950.IP</t>
  </si>
  <si>
    <t>A112940.IP</t>
  </si>
  <si>
    <t xml:space="preserve">        용지</t>
  </si>
  <si>
    <t>A112930.IP</t>
  </si>
  <si>
    <t>A112920.IP</t>
  </si>
  <si>
    <t xml:space="preserve">        원재료(부재료)</t>
  </si>
  <si>
    <t>A112910.IP</t>
  </si>
  <si>
    <t>A112900.IP</t>
  </si>
  <si>
    <t xml:space="preserve">        완성건물</t>
  </si>
  <si>
    <t>A112890.IP</t>
  </si>
  <si>
    <t>A112880.IP</t>
  </si>
  <si>
    <t xml:space="preserve">        제품</t>
  </si>
  <si>
    <t>A112870.IP</t>
  </si>
  <si>
    <t>A112860.IP</t>
  </si>
  <si>
    <t xml:space="preserve">        상품</t>
  </si>
  <si>
    <t>A112850.IP</t>
  </si>
  <si>
    <t>A112840.IP</t>
  </si>
  <si>
    <t>A112830.IP</t>
  </si>
  <si>
    <t>A110000.IP</t>
  </si>
  <si>
    <t>A494700.IP</t>
  </si>
  <si>
    <t xml:space="preserve">            설비자산의증가</t>
  </si>
  <si>
    <t>A494300.IP</t>
  </si>
  <si>
    <t xml:space="preserve">        퇴직급여,보험,연금자산의증가</t>
  </si>
  <si>
    <t>A491500.IP</t>
  </si>
  <si>
    <t>A494600.IP</t>
  </si>
  <si>
    <t>A494500.IP</t>
  </si>
  <si>
    <t xml:space="preserve">            설비자산의감소</t>
  </si>
  <si>
    <t>A494200.IP</t>
  </si>
  <si>
    <t xml:space="preserve">        퇴직급여,보험,연금자산의감소</t>
  </si>
  <si>
    <t>A491100.IP</t>
  </si>
  <si>
    <t xml:space="preserve">            퇴직금관련</t>
  </si>
  <si>
    <t>A494400.IP</t>
  </si>
  <si>
    <t>A490300.IP</t>
  </si>
  <si>
    <t xml:space="preserve">            장기금융자산평가이익</t>
  </si>
  <si>
    <t>A494100.IP</t>
  </si>
  <si>
    <t xml:space="preserve">            단기금융자산평가이익</t>
  </si>
  <si>
    <t>A494000.IP</t>
  </si>
  <si>
    <t xml:space="preserve">            장기금융자산처분이익</t>
  </si>
  <si>
    <t>A493900.IP</t>
  </si>
  <si>
    <t xml:space="preserve">            단기금융자산처분이익</t>
  </si>
  <si>
    <t>A493800.IP</t>
  </si>
  <si>
    <t>A490100.IP</t>
  </si>
  <si>
    <t xml:space="preserve">            장기금융자산평가손실</t>
  </si>
  <si>
    <t>A493700.IP</t>
  </si>
  <si>
    <t xml:space="preserve">            단기금융자산평가손실</t>
  </si>
  <si>
    <t>A493600.IP</t>
  </si>
  <si>
    <t xml:space="preserve">            장기금융자산처분손실</t>
  </si>
  <si>
    <t>A493500.IP</t>
  </si>
  <si>
    <t xml:space="preserve">            단기금융자산처분손실</t>
  </si>
  <si>
    <t>A493400.IP</t>
  </si>
  <si>
    <t>A690700.IP</t>
  </si>
  <si>
    <t>A690600.IP</t>
  </si>
  <si>
    <t>A690500.IP</t>
  </si>
  <si>
    <t>A690400.IP</t>
  </si>
  <si>
    <t>A690300.IP</t>
  </si>
  <si>
    <t>A690200.IP</t>
  </si>
  <si>
    <t>A690100.IP</t>
  </si>
  <si>
    <t>A390020.IP</t>
  </si>
  <si>
    <t>A390010.IP</t>
  </si>
  <si>
    <t>A390050.IP</t>
  </si>
  <si>
    <t>*EBIT</t>
  </si>
  <si>
    <t>A292300.IP</t>
  </si>
  <si>
    <t>*EBITDA</t>
  </si>
  <si>
    <t>A292200.IP</t>
  </si>
  <si>
    <t>A292100.IP</t>
  </si>
  <si>
    <t>A292000.IP</t>
  </si>
  <si>
    <t>A291900.IP</t>
  </si>
  <si>
    <t>A291800.IP</t>
  </si>
  <si>
    <t>A291200.IP</t>
  </si>
  <si>
    <t>A291100.IP</t>
  </si>
  <si>
    <t>A290900.IP</t>
  </si>
  <si>
    <t>A290800.IP</t>
  </si>
  <si>
    <t>A291600.IP</t>
  </si>
  <si>
    <t xml:space="preserve">        장기금융자산평가손실</t>
  </si>
  <si>
    <t>A293700.IP</t>
  </si>
  <si>
    <t xml:space="preserve">        단기금융자산평가손실</t>
  </si>
  <si>
    <t>A293600.IP</t>
  </si>
  <si>
    <t xml:space="preserve">        장기금융자산처분손실</t>
  </si>
  <si>
    <t>A293500.IP</t>
  </si>
  <si>
    <t xml:space="preserve">        단기금융자산처분손실</t>
  </si>
  <si>
    <t>A293400.IP</t>
  </si>
  <si>
    <t>A291400.IP</t>
  </si>
  <si>
    <t xml:space="preserve">        장기금융자산평가이익</t>
  </si>
  <si>
    <t>A293300.IP</t>
  </si>
  <si>
    <t xml:space="preserve">        단기금융자산평가이익</t>
  </si>
  <si>
    <t>A293200.IP</t>
  </si>
  <si>
    <t xml:space="preserve">        장기금융자산처분이익</t>
  </si>
  <si>
    <t>A293100.IP</t>
  </si>
  <si>
    <t xml:space="preserve">        단기금융자산처분이익</t>
  </si>
  <si>
    <t>A293000.IP</t>
  </si>
  <si>
    <t>A292800.IP</t>
  </si>
  <si>
    <t xml:space="preserve">            *기타</t>
  </si>
  <si>
    <t>A292700.IP</t>
  </si>
  <si>
    <t>A292500.IP</t>
  </si>
  <si>
    <t>A292400.IP</t>
  </si>
  <si>
    <t xml:space="preserve">    *판매비</t>
  </si>
  <si>
    <t>A294000.IP</t>
  </si>
  <si>
    <t xml:space="preserve">    *일반관리비</t>
  </si>
  <si>
    <t>A293900.IP</t>
  </si>
  <si>
    <t xml:space="preserve">    *인건비및복리후생비</t>
  </si>
  <si>
    <t>A293800.IP</t>
  </si>
  <si>
    <t xml:space="preserve">    기타원가성비용</t>
  </si>
  <si>
    <t>A290750.IP</t>
  </si>
  <si>
    <t>A290700.IP</t>
  </si>
  <si>
    <t>A290500.IP</t>
  </si>
  <si>
    <t>A290200.IP</t>
  </si>
  <si>
    <t>A290100.IP</t>
  </si>
  <si>
    <t>A190700.IP</t>
  </si>
  <si>
    <t>A190690.IP</t>
  </si>
  <si>
    <t>A190680.IP</t>
  </si>
  <si>
    <t>*CAPEX</t>
  </si>
  <si>
    <t>A191000.IP</t>
  </si>
  <si>
    <t>*순부채</t>
  </si>
  <si>
    <t>A190990.IP</t>
  </si>
  <si>
    <t>*이자발생부채</t>
  </si>
  <si>
    <t>A190980.IP</t>
  </si>
  <si>
    <t>A190920.IP</t>
  </si>
  <si>
    <t>A190890.IP</t>
  </si>
  <si>
    <t>A190860.IP</t>
  </si>
  <si>
    <t>A190850.IP</t>
  </si>
  <si>
    <t>A190840.IP</t>
  </si>
  <si>
    <t>A190830.IP</t>
  </si>
  <si>
    <t>A190900.IP</t>
  </si>
  <si>
    <t>A190885.IP</t>
  </si>
  <si>
    <t>A190880.IP</t>
  </si>
  <si>
    <t>A190870.IP</t>
  </si>
  <si>
    <t>A190820.IP</t>
  </si>
  <si>
    <t>A190810.IP</t>
  </si>
  <si>
    <t xml:space="preserve">        기타비유동금융부채</t>
  </si>
  <si>
    <t>A190800.IP</t>
  </si>
  <si>
    <t>A190790.IP</t>
  </si>
  <si>
    <t>A190780.IP</t>
  </si>
  <si>
    <t>A190770.IP</t>
  </si>
  <si>
    <t>A190760.IP</t>
  </si>
  <si>
    <t>A190750.IP</t>
  </si>
  <si>
    <t>A190740.IP</t>
  </si>
  <si>
    <t>A190730.IP</t>
  </si>
  <si>
    <t>A190720.IP</t>
  </si>
  <si>
    <t>A190710.IP</t>
  </si>
  <si>
    <t>A190970.IP</t>
  </si>
  <si>
    <t>A195510.IP</t>
  </si>
  <si>
    <t>A190960.IP</t>
  </si>
  <si>
    <t>A190950.IP</t>
  </si>
  <si>
    <t>A190940.IP</t>
  </si>
  <si>
    <t>A190930.IP</t>
  </si>
  <si>
    <t>*순자산2</t>
  </si>
  <si>
    <t>A190670.IP</t>
  </si>
  <si>
    <t>*순자산1</t>
  </si>
  <si>
    <t>A190660.IP</t>
  </si>
  <si>
    <t>A190420.IP</t>
  </si>
  <si>
    <t xml:space="preserve">        퇴직보험,연금등</t>
  </si>
  <si>
    <t>A190400.IP</t>
  </si>
  <si>
    <t>A190395.IP</t>
  </si>
  <si>
    <t>A190390.IP</t>
  </si>
  <si>
    <t>A190410.IP</t>
  </si>
  <si>
    <t>A190380.IP</t>
  </si>
  <si>
    <t xml:space="preserve">        장기미수금등</t>
  </si>
  <si>
    <t>A190370.IP</t>
  </si>
  <si>
    <t>A190360.IP</t>
  </si>
  <si>
    <t>A190350.IP</t>
  </si>
  <si>
    <t xml:space="preserve">            신주인수권</t>
  </si>
  <si>
    <t xml:space="preserve">            장기파생상품자산</t>
  </si>
  <si>
    <t xml:space="preserve">            장기대여금</t>
  </si>
  <si>
    <t>A190340.IP</t>
  </si>
  <si>
    <t xml:space="preserve">            장기금융상품</t>
  </si>
  <si>
    <t>A190330.IP</t>
  </si>
  <si>
    <t xml:space="preserve">            당기손익인식금융자산</t>
  </si>
  <si>
    <t xml:space="preserve">        기타금융자산</t>
  </si>
  <si>
    <t xml:space="preserve">        상각후원가측정금융자산</t>
  </si>
  <si>
    <t xml:space="preserve">        상각후원가측정유가증권</t>
  </si>
  <si>
    <t xml:space="preserve">        장기만기보유금융자산</t>
  </si>
  <si>
    <t xml:space="preserve">        장기매도가능금융자산</t>
  </si>
  <si>
    <t>A190320.IP</t>
  </si>
  <si>
    <t xml:space="preserve">            종속기업투자</t>
  </si>
  <si>
    <t xml:space="preserve">            관계기업투자(지분법적용투자)</t>
  </si>
  <si>
    <t xml:space="preserve">        관계기업등지분관련투자자산</t>
  </si>
  <si>
    <t xml:space="preserve">    투자자산</t>
  </si>
  <si>
    <t>A190310.IP</t>
  </si>
  <si>
    <t>A190300.IP</t>
  </si>
  <si>
    <t>A190290.IP</t>
  </si>
  <si>
    <t>A190280.IP</t>
  </si>
  <si>
    <t>A190270.IP</t>
  </si>
  <si>
    <t xml:space="preserve">        제이용권</t>
  </si>
  <si>
    <t>A190260.IP</t>
  </si>
  <si>
    <t>A190250.IP</t>
  </si>
  <si>
    <t>A190240.IP</t>
  </si>
  <si>
    <t>A190230.IP</t>
  </si>
  <si>
    <t>A190220.IP</t>
  </si>
  <si>
    <t>A190210.IP</t>
  </si>
  <si>
    <t xml:space="preserve">        산업재산권</t>
  </si>
  <si>
    <t>A190200.IP</t>
  </si>
  <si>
    <t>A190190.IP</t>
  </si>
  <si>
    <t>A190180.IP</t>
  </si>
  <si>
    <t>A190170.IP</t>
  </si>
  <si>
    <t>A190160.IP</t>
  </si>
  <si>
    <t>A190150.IP</t>
  </si>
  <si>
    <t>A191020.IP</t>
  </si>
  <si>
    <t>A191010.IP</t>
  </si>
  <si>
    <t>A190140.IP</t>
  </si>
  <si>
    <t>A190130.IP</t>
  </si>
  <si>
    <t>A190120.IP</t>
  </si>
  <si>
    <t>A190110.IP</t>
  </si>
  <si>
    <t>A190100.IP</t>
  </si>
  <si>
    <t>A190090.IP</t>
  </si>
  <si>
    <t>A190080.IP</t>
  </si>
  <si>
    <t>A190075.IP</t>
  </si>
  <si>
    <t>A190070.IP</t>
  </si>
  <si>
    <t>A190060.IP</t>
  </si>
  <si>
    <t>A190050.IP</t>
  </si>
  <si>
    <t>A190040.IP</t>
  </si>
  <si>
    <t>A190030.IP</t>
  </si>
  <si>
    <t>A190020.IP</t>
  </si>
  <si>
    <t>A190010.IP</t>
  </si>
  <si>
    <t>A190650.IP</t>
  </si>
  <si>
    <t>A190640.IP</t>
  </si>
  <si>
    <t>A190620.IP</t>
  </si>
  <si>
    <t xml:space="preserve">        선급금등</t>
  </si>
  <si>
    <t>A190610.IP</t>
  </si>
  <si>
    <t>A190595.IP</t>
  </si>
  <si>
    <t>A190590.IP</t>
  </si>
  <si>
    <t>A190630.IP</t>
  </si>
  <si>
    <t>A190600.IP</t>
  </si>
  <si>
    <t>A190580.IP</t>
  </si>
  <si>
    <t xml:space="preserve">        미수금등</t>
  </si>
  <si>
    <t>A190570.IP</t>
  </si>
  <si>
    <t>A190560.IP</t>
  </si>
  <si>
    <t>A190555.IP</t>
  </si>
  <si>
    <t>A190550.IP</t>
  </si>
  <si>
    <t>A190540.IP</t>
  </si>
  <si>
    <t>A190530.IP</t>
  </si>
  <si>
    <t>A190525.IP</t>
  </si>
  <si>
    <t>A190520.IP</t>
  </si>
  <si>
    <t>A190510.IP</t>
  </si>
  <si>
    <t>A190500.IP</t>
  </si>
  <si>
    <t xml:space="preserve">        미완성건물,공사</t>
  </si>
  <si>
    <t>A190490.IP</t>
  </si>
  <si>
    <t>A190480.IP</t>
  </si>
  <si>
    <t>A190470.IP</t>
  </si>
  <si>
    <t xml:space="preserve">        원재료</t>
  </si>
  <si>
    <t>A190460.IP</t>
  </si>
  <si>
    <t>A190450.IP</t>
  </si>
  <si>
    <t>A190440.IP</t>
  </si>
  <si>
    <t>A190430.IP</t>
  </si>
  <si>
    <t>UNIT</t>
  </si>
  <si>
    <t>Account Name</t>
  </si>
  <si>
    <t>Account Code</t>
  </si>
  <si>
    <t>IFRS, Parents    (IFRS 도입재무년월 2011.12)</t>
  </si>
  <si>
    <t>P</t>
    <phoneticPr fontId="2" type="noConversion"/>
  </si>
  <si>
    <t>CPA [202412]</t>
    <phoneticPr fontId="2" type="noConversion"/>
  </si>
  <si>
    <t>IFRS</t>
  </si>
  <si>
    <t>Ascending</t>
  </si>
  <si>
    <t>a</t>
    <phoneticPr fontId="2" type="noConversion"/>
  </si>
  <si>
    <t>Local 100mn</t>
  </si>
  <si>
    <t>ARM</t>
    <phoneticPr fontId="2" type="noConversion"/>
  </si>
  <si>
    <t>Report</t>
  </si>
  <si>
    <t>Code</t>
  </si>
  <si>
    <t>All Reports,  Summarized - Restated</t>
    <phoneticPr fontId="2" type="noConversion"/>
  </si>
  <si>
    <t>Last Update : 2025-11-06 17:20:23</t>
    <phoneticPr fontId="2" type="noConversion"/>
  </si>
  <si>
    <t>A404350.IC</t>
  </si>
  <si>
    <t>A404340.IC</t>
  </si>
  <si>
    <t>A404330.IC</t>
  </si>
  <si>
    <t>A404310.IC</t>
  </si>
  <si>
    <t>A404300.IC</t>
  </si>
  <si>
    <t>A404290.IC</t>
  </si>
  <si>
    <t>A404280.IC</t>
  </si>
  <si>
    <t>A404670.IC</t>
  </si>
  <si>
    <t>A404270.IC</t>
  </si>
  <si>
    <t>A404260.IC</t>
  </si>
  <si>
    <t>A404250.IC</t>
  </si>
  <si>
    <t>A404240.IC</t>
  </si>
  <si>
    <t>A404230.IC</t>
  </si>
  <si>
    <t>A404220.IC</t>
  </si>
  <si>
    <t>A404210.IC</t>
  </si>
  <si>
    <t>A404200.IC</t>
  </si>
  <si>
    <t>A404190.IC</t>
  </si>
  <si>
    <t>A404170.IC</t>
  </si>
  <si>
    <t>A404160.IC</t>
  </si>
  <si>
    <t>A404660.IC</t>
  </si>
  <si>
    <t>A404150.IC</t>
  </si>
  <si>
    <t>A404140.IC</t>
  </si>
  <si>
    <t>A404130.IC</t>
  </si>
  <si>
    <t>A404100.IC</t>
  </si>
  <si>
    <t>A404070.IC</t>
  </si>
  <si>
    <t>A403970.IC</t>
  </si>
  <si>
    <t>A403960.IC</t>
  </si>
  <si>
    <t>A404650.IC</t>
  </si>
  <si>
    <t>A403950.IC</t>
  </si>
  <si>
    <t>A403940.IC</t>
  </si>
  <si>
    <t>A403930.IC</t>
  </si>
  <si>
    <t>A403920.IC</t>
  </si>
  <si>
    <t>A403910.IC</t>
  </si>
  <si>
    <t>A403900.IC</t>
  </si>
  <si>
    <t>A403890.IC</t>
  </si>
  <si>
    <t>A403880.IC</t>
  </si>
  <si>
    <t>A403830.IC</t>
  </si>
  <si>
    <t>A404640.IC</t>
  </si>
  <si>
    <t>A403820.IC</t>
  </si>
  <si>
    <t>A403810.IC</t>
  </si>
  <si>
    <t>A403800.IC</t>
  </si>
  <si>
    <t>A403770.IC</t>
  </si>
  <si>
    <t>A403740.IC</t>
  </si>
  <si>
    <t>A403640.IC</t>
  </si>
  <si>
    <t>A403620.IC</t>
  </si>
  <si>
    <t>A403610.IC</t>
  </si>
  <si>
    <t>A403600.IC</t>
  </si>
  <si>
    <t>A403590.IC</t>
  </si>
  <si>
    <t>A403580.IC</t>
  </si>
  <si>
    <t>A403570.IC</t>
  </si>
  <si>
    <t>A403560.IC</t>
  </si>
  <si>
    <t>A403550.IC</t>
  </si>
  <si>
    <t>A404630.IC</t>
  </si>
  <si>
    <t>A404620.IC</t>
  </si>
  <si>
    <t>A403540.IC</t>
  </si>
  <si>
    <t>A403530.IC</t>
  </si>
  <si>
    <t>A403520.IC</t>
  </si>
  <si>
    <t>A403510.IC</t>
  </si>
  <si>
    <t>A403500.IC</t>
  </si>
  <si>
    <t>A403490.IC</t>
  </si>
  <si>
    <t>A403480.IC</t>
  </si>
  <si>
    <t>A403470.IC</t>
  </si>
  <si>
    <t>A403460.IC</t>
  </si>
  <si>
    <t>A403450.IC</t>
  </si>
  <si>
    <t>A404610.IC</t>
  </si>
  <si>
    <t>A404600.IC</t>
  </si>
  <si>
    <t>A404590.IC</t>
  </si>
  <si>
    <t>A403440.IC</t>
  </si>
  <si>
    <t>A405190.IC</t>
  </si>
  <si>
    <t>A403410.IC</t>
  </si>
  <si>
    <t>A403400.IC</t>
  </si>
  <si>
    <t>A403390.IC</t>
  </si>
  <si>
    <t>A403380.IC</t>
  </si>
  <si>
    <t>A403370.IC</t>
  </si>
  <si>
    <t>A403360.IC</t>
  </si>
  <si>
    <t>A403350.IC</t>
  </si>
  <si>
    <t>A403340.IC</t>
  </si>
  <si>
    <t>A494700.IC</t>
  </si>
  <si>
    <t>A403240.IC</t>
  </si>
  <si>
    <t>A494300.IC</t>
  </si>
  <si>
    <t>A403210.IC</t>
  </si>
  <si>
    <t>A403190.IC</t>
  </si>
  <si>
    <t>A403180.IC</t>
  </si>
  <si>
    <t>A491500.IC</t>
  </si>
  <si>
    <t>A403090.IC</t>
  </si>
  <si>
    <t>A403080.IC</t>
  </si>
  <si>
    <t>A403070.IC</t>
  </si>
  <si>
    <t>A403060.IC</t>
  </si>
  <si>
    <t>A403050.IC</t>
  </si>
  <si>
    <t>A403040.IC</t>
  </si>
  <si>
    <t>A403020.IC</t>
  </si>
  <si>
    <t>A403010.IC</t>
  </si>
  <si>
    <t>A405180.IC</t>
  </si>
  <si>
    <t>A405170.IC</t>
  </si>
  <si>
    <t>A405160.IC</t>
  </si>
  <si>
    <t>A402980.IC</t>
  </si>
  <si>
    <t>A402930.IC</t>
  </si>
  <si>
    <t>A402920.IC</t>
  </si>
  <si>
    <t>A402910.IC</t>
  </si>
  <si>
    <t>A404560.IC</t>
  </si>
  <si>
    <t>A402900.IC</t>
  </si>
  <si>
    <t>A402890.IC</t>
  </si>
  <si>
    <t>A402880.IC</t>
  </si>
  <si>
    <t>A402870.IC</t>
  </si>
  <si>
    <t>A402860.IC</t>
  </si>
  <si>
    <t>A402850.IC</t>
  </si>
  <si>
    <t>A402840.IC</t>
  </si>
  <si>
    <t>A402830.IC</t>
  </si>
  <si>
    <t>A402820.IC</t>
  </si>
  <si>
    <t>A402810.IC</t>
  </si>
  <si>
    <t>A494600.IC</t>
  </si>
  <si>
    <t>A402790.IC</t>
  </si>
  <si>
    <t>A402780.IC</t>
  </si>
  <si>
    <t>A402770.IC</t>
  </si>
  <si>
    <t>A404460.IC</t>
  </si>
  <si>
    <t>A494500.IC</t>
  </si>
  <si>
    <t>A402670.IC</t>
  </si>
  <si>
    <t>A494200.IC</t>
  </si>
  <si>
    <t>A402640.IC</t>
  </si>
  <si>
    <t>A402630.IC</t>
  </si>
  <si>
    <t>A402620.IC</t>
  </si>
  <si>
    <t>A402610.IC</t>
  </si>
  <si>
    <t>A491100.IC</t>
  </si>
  <si>
    <t>A402530.IC</t>
  </si>
  <si>
    <t>A402520.IC</t>
  </si>
  <si>
    <t>A402510.IC</t>
  </si>
  <si>
    <t>A402500.IC</t>
  </si>
  <si>
    <t>A402490.IC</t>
  </si>
  <si>
    <t>A402480.IC</t>
  </si>
  <si>
    <t>A402470.IC</t>
  </si>
  <si>
    <t>A402450.IC</t>
  </si>
  <si>
    <t>A402440.IC</t>
  </si>
  <si>
    <t>A405140.IC</t>
  </si>
  <si>
    <t>A405130.IC</t>
  </si>
  <si>
    <t>A405120.IC</t>
  </si>
  <si>
    <t>A402410.IC</t>
  </si>
  <si>
    <t>A402360.IC</t>
  </si>
  <si>
    <t>A402350.IC</t>
  </si>
  <si>
    <t>A402250.IC</t>
  </si>
  <si>
    <t>A402160.IC</t>
  </si>
  <si>
    <t>A402150.IC</t>
  </si>
  <si>
    <t>A402140.IC</t>
  </si>
  <si>
    <t>A402130.IC</t>
  </si>
  <si>
    <t>A402120.IC</t>
  </si>
  <si>
    <t>A402110.IC</t>
  </si>
  <si>
    <t>A402100.IC</t>
  </si>
  <si>
    <t>A402090.IC</t>
  </si>
  <si>
    <t>A402080.IC</t>
  </si>
  <si>
    <t>A402070.IC</t>
  </si>
  <si>
    <t>A402060.IC</t>
  </si>
  <si>
    <t>A402050.IC</t>
  </si>
  <si>
    <t>A402040.IC</t>
  </si>
  <si>
    <t>A405110.IC</t>
  </si>
  <si>
    <t>A405090.IC</t>
  </si>
  <si>
    <t>A405080.IC</t>
  </si>
  <si>
    <t>A404440.IC</t>
  </si>
  <si>
    <t>A402030.IC</t>
  </si>
  <si>
    <t>A402020.IC</t>
  </si>
  <si>
    <t>A494400.IC</t>
  </si>
  <si>
    <t>A401910.IC</t>
  </si>
  <si>
    <t>A401900.IC</t>
  </si>
  <si>
    <t>A401890.IC</t>
  </si>
  <si>
    <t>A401880.IC</t>
  </si>
  <si>
    <t>A401870.IC</t>
  </si>
  <si>
    <t>A401860.IC</t>
  </si>
  <si>
    <t>A401850.IC</t>
  </si>
  <si>
    <t>A401840.IC</t>
  </si>
  <si>
    <t>A401830.IC</t>
  </si>
  <si>
    <t>A401820.IC</t>
  </si>
  <si>
    <t>A401810.IC</t>
  </si>
  <si>
    <t>A401800.IC</t>
  </si>
  <si>
    <t>A401730.IC</t>
  </si>
  <si>
    <t>A401720.IC</t>
  </si>
  <si>
    <t>A401710.IC</t>
  </si>
  <si>
    <t>A405060.IC</t>
  </si>
  <si>
    <t>A405050.IC</t>
  </si>
  <si>
    <t>A405040.IC</t>
  </si>
  <si>
    <t>A404430.IC</t>
  </si>
  <si>
    <t>A405070.IC</t>
  </si>
  <si>
    <t>A401700.IC</t>
  </si>
  <si>
    <t>A401690.IC</t>
  </si>
  <si>
    <t>A401680.IC</t>
  </si>
  <si>
    <t>A401670.IC</t>
  </si>
  <si>
    <t>A401660.IC</t>
  </si>
  <si>
    <t>A401650.IC</t>
  </si>
  <si>
    <t>A401640.IC</t>
  </si>
  <si>
    <t>A401630.IC</t>
  </si>
  <si>
    <t>A401620.IC</t>
  </si>
  <si>
    <t>A401610.IC</t>
  </si>
  <si>
    <t>A401600.IC</t>
  </si>
  <si>
    <t>A401580.IC</t>
  </si>
  <si>
    <t>A401500.IC</t>
  </si>
  <si>
    <t>A490300.IC</t>
  </si>
  <si>
    <t>A401470.IC</t>
  </si>
  <si>
    <t>A401450.IC</t>
  </si>
  <si>
    <t>A401390.IC</t>
  </si>
  <si>
    <t>A401380.IC</t>
  </si>
  <si>
    <t>A401320.IC</t>
  </si>
  <si>
    <t>A401280.IC</t>
  </si>
  <si>
    <t>A401200.IC</t>
  </si>
  <si>
    <t>A401160.IC</t>
  </si>
  <si>
    <t>A401150.IC</t>
  </si>
  <si>
    <t>A401140.IC</t>
  </si>
  <si>
    <t>A401130.IC</t>
  </si>
  <si>
    <t>A494100.IC</t>
  </si>
  <si>
    <t>A494000.IC</t>
  </si>
  <si>
    <t>A401070.IC</t>
  </si>
  <si>
    <t>A401060.IC</t>
  </si>
  <si>
    <t>A401010.IC</t>
  </si>
  <si>
    <t>A401000.IC</t>
  </si>
  <si>
    <t>A493900.IC</t>
  </si>
  <si>
    <t>A493800.IC</t>
  </si>
  <si>
    <t>A404960.IC</t>
  </si>
  <si>
    <t>A404940.IC</t>
  </si>
  <si>
    <t>A404930.IC</t>
  </si>
  <si>
    <t>A400940.IC</t>
  </si>
  <si>
    <t>A404920.IC</t>
  </si>
  <si>
    <t>A400930.IC</t>
  </si>
  <si>
    <t>A400920.IC</t>
  </si>
  <si>
    <t>A400900.IC</t>
  </si>
  <si>
    <t>A400890.IC</t>
  </si>
  <si>
    <t>A400880.IC</t>
  </si>
  <si>
    <t>A400870.IC</t>
  </si>
  <si>
    <t>A400860.IC</t>
  </si>
  <si>
    <t>A400850.IC</t>
  </si>
  <si>
    <t>A400840.IC</t>
  </si>
  <si>
    <t>A400830.IC</t>
  </si>
  <si>
    <t>A400820.IC</t>
  </si>
  <si>
    <t>A400810.IC</t>
  </si>
  <si>
    <t>A400800.IC</t>
  </si>
  <si>
    <t>A400790.IC</t>
  </si>
  <si>
    <t>A490100.IC</t>
  </si>
  <si>
    <t>A400770.IC</t>
  </si>
  <si>
    <t>A400750.IC</t>
  </si>
  <si>
    <t>A400710.IC</t>
  </si>
  <si>
    <t>A400700.IC</t>
  </si>
  <si>
    <t>A400640.IC</t>
  </si>
  <si>
    <t>A400600.IC</t>
  </si>
  <si>
    <t>A400510.IC</t>
  </si>
  <si>
    <t>A400470.IC</t>
  </si>
  <si>
    <t>A400460.IC</t>
  </si>
  <si>
    <t>A400450.IC</t>
  </si>
  <si>
    <t>A400440.IC</t>
  </si>
  <si>
    <t>A493700.IC</t>
  </si>
  <si>
    <t>A493600.IC</t>
  </si>
  <si>
    <t>A400380.IC</t>
  </si>
  <si>
    <t>A400370.IC</t>
  </si>
  <si>
    <t>A400320.IC</t>
  </si>
  <si>
    <t>A400310.IC</t>
  </si>
  <si>
    <t>A493500.IC</t>
  </si>
  <si>
    <t>A493400.IC</t>
  </si>
  <si>
    <t>A404770.IC</t>
  </si>
  <si>
    <t>A404760.IC</t>
  </si>
  <si>
    <t>A404750.IC</t>
  </si>
  <si>
    <t>A400250.IC</t>
  </si>
  <si>
    <t>A404740.IC</t>
  </si>
  <si>
    <t>A400240.IC</t>
  </si>
  <si>
    <t>A400230.IC</t>
  </si>
  <si>
    <t>A400220.IC</t>
  </si>
  <si>
    <t>A400210.IC</t>
  </si>
  <si>
    <t>A400200.IC</t>
  </si>
  <si>
    <t>A400190.IC</t>
  </si>
  <si>
    <t>A400180.IC</t>
  </si>
  <si>
    <t>A400170.IC</t>
  </si>
  <si>
    <t>A400130.IC</t>
  </si>
  <si>
    <t>A400120.IC</t>
  </si>
  <si>
    <t>A400110.IC</t>
  </si>
  <si>
    <t>A400100.IC</t>
  </si>
  <si>
    <t>A400050.IC</t>
  </si>
  <si>
    <t>A400040.IC</t>
  </si>
  <si>
    <t>A400030.IC</t>
  </si>
  <si>
    <t>A400020.IC</t>
  </si>
  <si>
    <t>A400010.IC</t>
  </si>
  <si>
    <t>A601110.IC</t>
  </si>
  <si>
    <t>A690700.IC</t>
  </si>
  <si>
    <t>A601090.IC</t>
  </si>
  <si>
    <t>A601070.IC</t>
  </si>
  <si>
    <t>A601050.IC</t>
  </si>
  <si>
    <t>A601020.IC</t>
  </si>
  <si>
    <t>A601010.IC</t>
  </si>
  <si>
    <t>A601000.IC</t>
  </si>
  <si>
    <t>A601320.IC</t>
  </si>
  <si>
    <t>A600990.IC</t>
  </si>
  <si>
    <t>A600980.IC</t>
  </si>
  <si>
    <t>A600970.IC</t>
  </si>
  <si>
    <t>A600960.IC</t>
  </si>
  <si>
    <t>A600950.IC</t>
  </si>
  <si>
    <t>A600940.IC</t>
  </si>
  <si>
    <t>A600890.IC</t>
  </si>
  <si>
    <t>A600880.IC</t>
  </si>
  <si>
    <t>A600870.IC</t>
  </si>
  <si>
    <t>A690600.IC</t>
  </si>
  <si>
    <t>A600850.IC</t>
  </si>
  <si>
    <t>A600830.IC</t>
  </si>
  <si>
    <t>A600820.IC</t>
  </si>
  <si>
    <t>A600810.IC</t>
  </si>
  <si>
    <t>A600800.IC</t>
  </si>
  <si>
    <t>A600790.IC</t>
  </si>
  <si>
    <t>A690500.IC</t>
  </si>
  <si>
    <t>A600760.IC</t>
  </si>
  <si>
    <t>A601240.IC</t>
  </si>
  <si>
    <t>A600740.IC</t>
  </si>
  <si>
    <t>A600690.IC</t>
  </si>
  <si>
    <t>A600680.IC</t>
  </si>
  <si>
    <t>A600670.IC</t>
  </si>
  <si>
    <t>A690400.IC</t>
  </si>
  <si>
    <t>A600650.IC</t>
  </si>
  <si>
    <t>A600610.IC</t>
  </si>
  <si>
    <t>A600590.IC</t>
  </si>
  <si>
    <t>A600560.IC</t>
  </si>
  <si>
    <t>A600550.IC</t>
  </si>
  <si>
    <t>A600540.IC</t>
  </si>
  <si>
    <t>A601310.IC</t>
  </si>
  <si>
    <t>A601290.IC</t>
  </si>
  <si>
    <t>A601280.IC</t>
  </si>
  <si>
    <t>A600530.IC</t>
  </si>
  <si>
    <t>A600520.IC</t>
  </si>
  <si>
    <t>A600510.IC</t>
  </si>
  <si>
    <t>A690300.IC</t>
  </si>
  <si>
    <t>A600490.IC</t>
  </si>
  <si>
    <t>A600450.IC</t>
  </si>
  <si>
    <t>A600430.IC</t>
  </si>
  <si>
    <t>A600420.IC</t>
  </si>
  <si>
    <t>A600410.IC</t>
  </si>
  <si>
    <t>A600400.IC</t>
  </si>
  <si>
    <t>A600390.IC</t>
  </si>
  <si>
    <t>A600380.IC</t>
  </si>
  <si>
    <t>A600360.IC</t>
  </si>
  <si>
    <t>A600350.IC</t>
  </si>
  <si>
    <t>A600340.IC</t>
  </si>
  <si>
    <t>A600330.IC</t>
  </si>
  <si>
    <t>A690200.IC</t>
  </si>
  <si>
    <t>A600310.IC</t>
  </si>
  <si>
    <t>A600270.IC</t>
  </si>
  <si>
    <t>A600260.IC</t>
  </si>
  <si>
    <t>A600240.IC</t>
  </si>
  <si>
    <t>A600230.IC</t>
  </si>
  <si>
    <t>A600220.IC</t>
  </si>
  <si>
    <t>A600210.IC</t>
  </si>
  <si>
    <t>A600180.IC</t>
  </si>
  <si>
    <t>A600170.IC</t>
  </si>
  <si>
    <t>A600160.IC</t>
  </si>
  <si>
    <t>A600150.IC</t>
  </si>
  <si>
    <t>A600140.IC</t>
  </si>
  <si>
    <t>A600130.IC</t>
  </si>
  <si>
    <t>A601220.IC</t>
  </si>
  <si>
    <t>A601210.IC</t>
  </si>
  <si>
    <t>A601200.IC</t>
  </si>
  <si>
    <t>A601190.IC</t>
  </si>
  <si>
    <t>A690100.IC</t>
  </si>
  <si>
    <t>A600110.IC</t>
  </si>
  <si>
    <t>A600070.IC</t>
  </si>
  <si>
    <t>A600060.IC</t>
  </si>
  <si>
    <t>A600050.IC</t>
  </si>
  <si>
    <t>A600040.IC</t>
  </si>
  <si>
    <t>A600030.IC</t>
  </si>
  <si>
    <t>A600020.IC</t>
  </si>
  <si>
    <t>A600010.IC</t>
  </si>
  <si>
    <t>A600000.IC</t>
  </si>
  <si>
    <t>A300450.IC</t>
  </si>
  <si>
    <t>A390020.IC</t>
  </si>
  <si>
    <t>A300350.IC</t>
  </si>
  <si>
    <t>A300340.IC</t>
  </si>
  <si>
    <t>A300330.IC</t>
  </si>
  <si>
    <t>A300320.IC</t>
  </si>
  <si>
    <t>A300310.IC</t>
  </si>
  <si>
    <t>A300300.IC</t>
  </si>
  <si>
    <t>A300290.IC</t>
  </si>
  <si>
    <t>A300280.IC</t>
  </si>
  <si>
    <t>A300270.IC</t>
  </si>
  <si>
    <t>A300260.IC</t>
  </si>
  <si>
    <t>A300250.IC</t>
  </si>
  <si>
    <t>A300240.IC</t>
  </si>
  <si>
    <t>A300230.IC</t>
  </si>
  <si>
    <t>A300220.IC</t>
  </si>
  <si>
    <t>A300210.IC</t>
  </si>
  <si>
    <t>A390010.IC</t>
  </si>
  <si>
    <t>A300130.IC</t>
  </si>
  <si>
    <t>A300120.IC</t>
  </si>
  <si>
    <t>A390050.IC</t>
  </si>
  <si>
    <t>A300100.IC</t>
  </si>
  <si>
    <t>A300090.IC</t>
  </si>
  <si>
    <t>A300080.IC</t>
  </si>
  <si>
    <t>A300070.IC</t>
  </si>
  <si>
    <t>A300060.IC</t>
  </si>
  <si>
    <t>A300050.IC</t>
  </si>
  <si>
    <t>A300040.IC</t>
  </si>
  <si>
    <t>A300030.IC</t>
  </si>
  <si>
    <t>A300020.IC</t>
  </si>
  <si>
    <t>A300010.IC</t>
  </si>
  <si>
    <t>A300000.IC</t>
  </si>
  <si>
    <t>A292300.IC</t>
  </si>
  <si>
    <t>A292200.IC</t>
  </si>
  <si>
    <t>A203400.IC</t>
  </si>
  <si>
    <t>A203390.IC</t>
  </si>
  <si>
    <t>A203380.IC</t>
  </si>
  <si>
    <t>A203370.IC</t>
  </si>
  <si>
    <t>A203360.IC</t>
  </si>
  <si>
    <t>A203350.IC</t>
  </si>
  <si>
    <t>A203340.IC</t>
  </si>
  <si>
    <t>A203330.IC</t>
  </si>
  <si>
    <t>A203320.IC</t>
  </si>
  <si>
    <t>A203310.IC</t>
  </si>
  <si>
    <t>A203300.IC</t>
  </si>
  <si>
    <t>A292100.IC</t>
  </si>
  <si>
    <t>A203290.IC</t>
  </si>
  <si>
    <t>A203270.IC</t>
  </si>
  <si>
    <t>A203250.IC</t>
  </si>
  <si>
    <t>A203240.IC</t>
  </si>
  <si>
    <t>A203230.IC</t>
  </si>
  <si>
    <t>A203220.IC</t>
  </si>
  <si>
    <t>A205590.IC</t>
  </si>
  <si>
    <t>A205580.IC</t>
  </si>
  <si>
    <t>A205570.IC</t>
  </si>
  <si>
    <t>A203210.IC</t>
  </si>
  <si>
    <t>A203200.IC</t>
  </si>
  <si>
    <t>A203195.IC</t>
  </si>
  <si>
    <t>A203170.IC</t>
  </si>
  <si>
    <t>A203160.IC</t>
  </si>
  <si>
    <t>A203150.IC</t>
  </si>
  <si>
    <t>A205560.IC</t>
  </si>
  <si>
    <t>A203165.IC</t>
  </si>
  <si>
    <t>A203110.IC</t>
  </si>
  <si>
    <t>A292000.IC</t>
  </si>
  <si>
    <t>A203070.IC</t>
  </si>
  <si>
    <t>A203060.IC</t>
  </si>
  <si>
    <t>A203050.IC</t>
  </si>
  <si>
    <t>A291900.IC</t>
  </si>
  <si>
    <t>A203010.IC</t>
  </si>
  <si>
    <t>A203000.IC</t>
  </si>
  <si>
    <t>A202990.IC</t>
  </si>
  <si>
    <t>A291800.IC</t>
  </si>
  <si>
    <t>A202910.IC</t>
  </si>
  <si>
    <t>A202900.IC</t>
  </si>
  <si>
    <t>A202890.IC</t>
  </si>
  <si>
    <t>A291200.IC</t>
  </si>
  <si>
    <t>A204600.IC</t>
  </si>
  <si>
    <t>A202100.IC</t>
  </si>
  <si>
    <t>A202050.IC</t>
  </si>
  <si>
    <t>A202040.IC</t>
  </si>
  <si>
    <t>A205510.IC</t>
  </si>
  <si>
    <t>A291100.IC</t>
  </si>
  <si>
    <t>A205490.IC</t>
  </si>
  <si>
    <t>A205480.IC</t>
  </si>
  <si>
    <t>A205470.IC</t>
  </si>
  <si>
    <t>A201990.IC</t>
  </si>
  <si>
    <t>A201980.IC</t>
  </si>
  <si>
    <t>A201970.IC</t>
  </si>
  <si>
    <t>A204500.IC</t>
  </si>
  <si>
    <t>A201960.IC</t>
  </si>
  <si>
    <t>A201900.IC</t>
  </si>
  <si>
    <t>A201890.IC</t>
  </si>
  <si>
    <t>A201880.IC</t>
  </si>
  <si>
    <t>A201870.IC</t>
  </si>
  <si>
    <t>A201860.IC</t>
  </si>
  <si>
    <t>A201850.IC</t>
  </si>
  <si>
    <t>A204800.IC</t>
  </si>
  <si>
    <t>A201830.IC</t>
  </si>
  <si>
    <t>A290900.IC</t>
  </si>
  <si>
    <t>A204590.IC</t>
  </si>
  <si>
    <t>A201660.IC</t>
  </si>
  <si>
    <t>A201610.IC</t>
  </si>
  <si>
    <t>A201600.IC</t>
  </si>
  <si>
    <t>A205390.IC</t>
  </si>
  <si>
    <t>A290800.IC</t>
  </si>
  <si>
    <t>A205380.IC</t>
  </si>
  <si>
    <t>A205370.IC</t>
  </si>
  <si>
    <t>A205360.IC</t>
  </si>
  <si>
    <t>A201550.IC</t>
  </si>
  <si>
    <t>A201540.IC</t>
  </si>
  <si>
    <t>A201530.IC</t>
  </si>
  <si>
    <t>A201520.IC</t>
  </si>
  <si>
    <t>A201500.IC</t>
  </si>
  <si>
    <t>A201470.IC</t>
  </si>
  <si>
    <t>A201450.IC</t>
  </si>
  <si>
    <t>A201440.IC</t>
  </si>
  <si>
    <t>A201430.IC</t>
  </si>
  <si>
    <t>A201420.IC</t>
  </si>
  <si>
    <t>A204770.IC</t>
  </si>
  <si>
    <t>A204760.IC</t>
  </si>
  <si>
    <t>A201390.IC</t>
  </si>
  <si>
    <t>A291600.IC</t>
  </si>
  <si>
    <t>A204580.IC</t>
  </si>
  <si>
    <t>A202810.IC</t>
  </si>
  <si>
    <t>A202770.IC</t>
  </si>
  <si>
    <t>A202760.IC</t>
  </si>
  <si>
    <t>A293700.IC</t>
  </si>
  <si>
    <t>A293600.IC</t>
  </si>
  <si>
    <t>A205310.IC</t>
  </si>
  <si>
    <t>A202700.IC</t>
  </si>
  <si>
    <t>A202680.IC</t>
  </si>
  <si>
    <t>A293500.IC</t>
  </si>
  <si>
    <t>A293400.IC</t>
  </si>
  <si>
    <t>A205290.IC</t>
  </si>
  <si>
    <t>A205280.IC</t>
  </si>
  <si>
    <t>A205270.IC</t>
  </si>
  <si>
    <t>A202620.IC</t>
  </si>
  <si>
    <t>A205260.IC</t>
  </si>
  <si>
    <t>A202610.IC</t>
  </si>
  <si>
    <t>A202600.IC</t>
  </si>
  <si>
    <t>A202590.IC</t>
  </si>
  <si>
    <t>A202580.IC</t>
  </si>
  <si>
    <t>A291400.IC</t>
  </si>
  <si>
    <t>A204570.IC</t>
  </si>
  <si>
    <t>A202480.IC</t>
  </si>
  <si>
    <t>A202440.IC</t>
  </si>
  <si>
    <t>A202430.IC</t>
  </si>
  <si>
    <t>A293300.IC</t>
  </si>
  <si>
    <t>A293200.IC</t>
  </si>
  <si>
    <t>A205230.IC</t>
  </si>
  <si>
    <t>A202370.IC</t>
  </si>
  <si>
    <t>A202350.IC</t>
  </si>
  <si>
    <t>A293100.IC</t>
  </si>
  <si>
    <t>A293000.IC</t>
  </si>
  <si>
    <t>A205220.IC</t>
  </si>
  <si>
    <t>A205210.IC</t>
  </si>
  <si>
    <t>A205190.IC</t>
  </si>
  <si>
    <t>A202290.IC</t>
  </si>
  <si>
    <t>A205180.IC</t>
  </si>
  <si>
    <t>A202280.IC</t>
  </si>
  <si>
    <t>A202270.IC</t>
  </si>
  <si>
    <t>A202260.IC</t>
  </si>
  <si>
    <t>A202250.IC</t>
  </si>
  <si>
    <t>A202230.IC</t>
  </si>
  <si>
    <t>A204750.IC</t>
  </si>
  <si>
    <t>A204490.IC</t>
  </si>
  <si>
    <t>A292800.IC</t>
  </si>
  <si>
    <t>A204560.IC</t>
  </si>
  <si>
    <t>A204300.IC</t>
  </si>
  <si>
    <t>A204260.IC</t>
  </si>
  <si>
    <t>A204250.IC</t>
  </si>
  <si>
    <t>A204240.IC</t>
  </si>
  <si>
    <t>A292700.IC</t>
  </si>
  <si>
    <t>A204190.IC</t>
  </si>
  <si>
    <t>A204180.IC</t>
  </si>
  <si>
    <t>A204170.IC</t>
  </si>
  <si>
    <t>A204160.IC</t>
  </si>
  <si>
    <t>A204100.IC</t>
  </si>
  <si>
    <t>A204090.IC</t>
  </si>
  <si>
    <t>A204080.IC</t>
  </si>
  <si>
    <t>A204070.IC</t>
  </si>
  <si>
    <t>A204060.IC</t>
  </si>
  <si>
    <t>A204050.IC</t>
  </si>
  <si>
    <t>A204040.IC</t>
  </si>
  <si>
    <t>A204030.IC</t>
  </si>
  <si>
    <t>A292500.IC</t>
  </si>
  <si>
    <t>A204550.IC</t>
  </si>
  <si>
    <t>A203860.IC</t>
  </si>
  <si>
    <t>A203820.IC</t>
  </si>
  <si>
    <t>A203810.IC</t>
  </si>
  <si>
    <t>A203800.IC</t>
  </si>
  <si>
    <t>A292400.IC</t>
  </si>
  <si>
    <t>A203750.IC</t>
  </si>
  <si>
    <t>A203740.IC</t>
  </si>
  <si>
    <t>A203730.IC</t>
  </si>
  <si>
    <t>A203720.IC</t>
  </si>
  <si>
    <t>A203700.IC</t>
  </si>
  <si>
    <t>A203670.IC</t>
  </si>
  <si>
    <t>A203650.IC</t>
  </si>
  <si>
    <t>A203640.IC</t>
  </si>
  <si>
    <t>A203630.IC</t>
  </si>
  <si>
    <t>A203620.IC</t>
  </si>
  <si>
    <t>A203610.IC</t>
  </si>
  <si>
    <t>A203600.IC</t>
  </si>
  <si>
    <t>A203590.IC</t>
  </si>
  <si>
    <t>A203580.IC</t>
  </si>
  <si>
    <t>A294000.IC</t>
  </si>
  <si>
    <t>A293900.IC</t>
  </si>
  <si>
    <t>A293800.IC</t>
  </si>
  <si>
    <t>A201360.IC</t>
  </si>
  <si>
    <t>A290750.IC</t>
  </si>
  <si>
    <t>A290700.IC</t>
  </si>
  <si>
    <t>A201300.IC</t>
  </si>
  <si>
    <t>A201290.IC</t>
  </si>
  <si>
    <t>A201280.IC</t>
  </si>
  <si>
    <t>A201220.IC</t>
  </si>
  <si>
    <t>A201210.IC</t>
  </si>
  <si>
    <t>A201200.IC</t>
  </si>
  <si>
    <t>A201160.IC</t>
  </si>
  <si>
    <t>A290500.IC</t>
  </si>
  <si>
    <t>A201140.IC</t>
  </si>
  <si>
    <t>A201100.IC</t>
  </si>
  <si>
    <t>A201090.IC</t>
  </si>
  <si>
    <t>A201080.IC</t>
  </si>
  <si>
    <t>A201050.IC</t>
  </si>
  <si>
    <t>A201010.IC</t>
  </si>
  <si>
    <t>A200950.IC</t>
  </si>
  <si>
    <t>A200930.IC</t>
  </si>
  <si>
    <t>A200920.IC</t>
  </si>
  <si>
    <t>A200880.IC</t>
  </si>
  <si>
    <t>A200870.IC</t>
  </si>
  <si>
    <t>A200860.IC</t>
  </si>
  <si>
    <t>A200850.IC</t>
  </si>
  <si>
    <t>A200840.IC</t>
  </si>
  <si>
    <t>A200830.IC</t>
  </si>
  <si>
    <t>A200820.IC</t>
  </si>
  <si>
    <t>A200810.IC</t>
  </si>
  <si>
    <t>A290200.IC</t>
  </si>
  <si>
    <t>A200720.IC</t>
  </si>
  <si>
    <t>A200710.IC</t>
  </si>
  <si>
    <t>A200700.IC</t>
  </si>
  <si>
    <t>A200650.IC</t>
  </si>
  <si>
    <t>A200640.IC</t>
  </si>
  <si>
    <t>A200630.IC</t>
  </si>
  <si>
    <t>A200550.IC</t>
  </si>
  <si>
    <t>A200460.IC</t>
  </si>
  <si>
    <t>A200380.IC</t>
  </si>
  <si>
    <t>A290100.IC</t>
  </si>
  <si>
    <t>A200250.IC</t>
  </si>
  <si>
    <t>A200240.IC</t>
  </si>
  <si>
    <t>A200230.IC</t>
  </si>
  <si>
    <t>A200220.IC</t>
  </si>
  <si>
    <t>A200170.IC</t>
  </si>
  <si>
    <t>A200160.IC</t>
  </si>
  <si>
    <t>A200130.IC</t>
  </si>
  <si>
    <t>A200100.IC</t>
  </si>
  <si>
    <t>A200070.IC</t>
  </si>
  <si>
    <t>A200040.IC</t>
  </si>
  <si>
    <t>A200020.IC</t>
  </si>
  <si>
    <t>A200010.IC</t>
  </si>
  <si>
    <t>A120670.IC</t>
  </si>
  <si>
    <t>A120660.IC</t>
  </si>
  <si>
    <t>A120650.IC</t>
  </si>
  <si>
    <t>A120630.IC</t>
  </si>
  <si>
    <t>A120470.IC</t>
  </si>
  <si>
    <t>A190700.IC</t>
  </si>
  <si>
    <t>A120400.IC</t>
  </si>
  <si>
    <t>A120380.IC</t>
  </si>
  <si>
    <t>A120350.IC</t>
  </si>
  <si>
    <t>A120340.IC</t>
  </si>
  <si>
    <t>A120330.IC</t>
  </si>
  <si>
    <t>A115580.IC</t>
  </si>
  <si>
    <t>A115570.IC</t>
  </si>
  <si>
    <t>A115560.IC</t>
  </si>
  <si>
    <t>A120320.IC</t>
  </si>
  <si>
    <t>A120310.IC</t>
  </si>
  <si>
    <t>A190690.IC</t>
  </si>
  <si>
    <t>A120230.IC</t>
  </si>
  <si>
    <t>A120220.IC</t>
  </si>
  <si>
    <t>A120210.IC</t>
  </si>
  <si>
    <t>A190680.IC</t>
  </si>
  <si>
    <t>A120170.IC</t>
  </si>
  <si>
    <t>A120160.IC</t>
  </si>
  <si>
    <t>A120150.IC</t>
  </si>
  <si>
    <t>A120060.IC</t>
  </si>
  <si>
    <t>A120710.IC</t>
  </si>
  <si>
    <t>A191000.IC</t>
  </si>
  <si>
    <t>A190990.IC</t>
  </si>
  <si>
    <t>A190980.IC</t>
  </si>
  <si>
    <t>A132780.IC</t>
  </si>
  <si>
    <t>A190920.IC</t>
  </si>
  <si>
    <t>A190890.IC</t>
  </si>
  <si>
    <t>A190860.IC</t>
  </si>
  <si>
    <t>A190850.IC</t>
  </si>
  <si>
    <t>A131120.IC</t>
  </si>
  <si>
    <t>A115480.IC</t>
  </si>
  <si>
    <t>A115470.IC</t>
  </si>
  <si>
    <t>A115460.IC</t>
  </si>
  <si>
    <t>A190840.IC</t>
  </si>
  <si>
    <t>A131090.IC</t>
  </si>
  <si>
    <t>A131000.IC</t>
  </si>
  <si>
    <t>A190830.IC</t>
  </si>
  <si>
    <t>A190900.IC</t>
  </si>
  <si>
    <t>A190885.IC</t>
  </si>
  <si>
    <t>A190880.IC</t>
  </si>
  <si>
    <t>A131330.IC</t>
  </si>
  <si>
    <t>A190870.IC</t>
  </si>
  <si>
    <t>A190820.IC</t>
  </si>
  <si>
    <t>A190810.IC</t>
  </si>
  <si>
    <t>A130600.IC</t>
  </si>
  <si>
    <t>A190800.IC</t>
  </si>
  <si>
    <t>A115360.IC</t>
  </si>
  <si>
    <t>A190780.IC</t>
  </si>
  <si>
    <t>A130470.IC</t>
  </si>
  <si>
    <t>A190770.IC</t>
  </si>
  <si>
    <t>A115340.IC</t>
  </si>
  <si>
    <t>A115330.IC</t>
  </si>
  <si>
    <t>A190750.IC</t>
  </si>
  <si>
    <t>A190740.IC</t>
  </si>
  <si>
    <t>A190730.IC</t>
  </si>
  <si>
    <t>A190720.IC</t>
  </si>
  <si>
    <t>A132770.IC</t>
  </si>
  <si>
    <t>A132700.IC</t>
  </si>
  <si>
    <t>A132610.IC</t>
  </si>
  <si>
    <t>A132600.IC</t>
  </si>
  <si>
    <t>A132590.IC</t>
  </si>
  <si>
    <t>A115320.IC</t>
  </si>
  <si>
    <t>A132520.IC</t>
  </si>
  <si>
    <t>A132400.IC</t>
  </si>
  <si>
    <t>A132340.IC</t>
  </si>
  <si>
    <t>A115290.IC</t>
  </si>
  <si>
    <t>A115280.IC</t>
  </si>
  <si>
    <t>A132330.IC</t>
  </si>
  <si>
    <t>A132240.IC</t>
  </si>
  <si>
    <t>A132170.IC</t>
  </si>
  <si>
    <t>A132530.IC</t>
  </si>
  <si>
    <t>A132500.IC</t>
  </si>
  <si>
    <t>A132470.IC</t>
  </si>
  <si>
    <t>A132460.IC</t>
  </si>
  <si>
    <t>A132410.IC</t>
  </si>
  <si>
    <t>A132000.IC</t>
  </si>
  <si>
    <t>A195510.IC</t>
  </si>
  <si>
    <t>A115220.IC</t>
  </si>
  <si>
    <t>A133270.IC</t>
  </si>
  <si>
    <t>A131970.IC</t>
  </si>
  <si>
    <t>A131900.IC</t>
  </si>
  <si>
    <t>A131890.IC</t>
  </si>
  <si>
    <t>A190960.IC</t>
  </si>
  <si>
    <t>A115190.IC</t>
  </si>
  <si>
    <t>A115180.IC</t>
  </si>
  <si>
    <t>A131860.IC</t>
  </si>
  <si>
    <t>A131850.IC</t>
  </si>
  <si>
    <t>A131840.IC</t>
  </si>
  <si>
    <t>A131830.IC</t>
  </si>
  <si>
    <t>A131820.IC</t>
  </si>
  <si>
    <t>A131810.IC</t>
  </si>
  <si>
    <t>A190950.IC</t>
  </si>
  <si>
    <t>A190940.IC</t>
  </si>
  <si>
    <t>A190670.IC</t>
  </si>
  <si>
    <t>A190660.IC</t>
  </si>
  <si>
    <t>A114350.IC</t>
  </si>
  <si>
    <t>A190420.IC</t>
  </si>
  <si>
    <t>A190400.IC</t>
  </si>
  <si>
    <t>A112500.IC</t>
  </si>
  <si>
    <t>A112370.IC</t>
  </si>
  <si>
    <t>A112360.IC</t>
  </si>
  <si>
    <t>A115140.IC</t>
  </si>
  <si>
    <t>A115130.IC</t>
  </si>
  <si>
    <t>A190395.IC</t>
  </si>
  <si>
    <t>A112350.IC</t>
  </si>
  <si>
    <t>A190390.IC</t>
  </si>
  <si>
    <t>A190410.IC</t>
  </si>
  <si>
    <t>A190380.IC</t>
  </si>
  <si>
    <t>A190370.IC</t>
  </si>
  <si>
    <t>A190360.IC</t>
  </si>
  <si>
    <t>A190350.IC</t>
  </si>
  <si>
    <t>A111890.IC</t>
  </si>
  <si>
    <t>A111830.IC</t>
  </si>
  <si>
    <t>A190340.IC</t>
  </si>
  <si>
    <t>A190330.IC</t>
  </si>
  <si>
    <t>A111650.IC</t>
  </si>
  <si>
    <t>A115040.IC</t>
  </si>
  <si>
    <t>A115030.IC</t>
  </si>
  <si>
    <t>A111580.IC</t>
  </si>
  <si>
    <t>A111500.IC</t>
  </si>
  <si>
    <t>A190320.IC</t>
  </si>
  <si>
    <t>A111470.IC</t>
  </si>
  <si>
    <t>A111460.IC</t>
  </si>
  <si>
    <t>A190310.IC</t>
  </si>
  <si>
    <t>A190300.IC</t>
  </si>
  <si>
    <t>A190290.IC</t>
  </si>
  <si>
    <t>A190280.IC</t>
  </si>
  <si>
    <t>A111160.IC</t>
  </si>
  <si>
    <t>A190270.IC</t>
  </si>
  <si>
    <t>A190260.IC</t>
  </si>
  <si>
    <t>A190250.IC</t>
  </si>
  <si>
    <t>A190240.IC</t>
  </si>
  <si>
    <t>A190230.IC</t>
  </si>
  <si>
    <t>A190220.IC</t>
  </si>
  <si>
    <t>A190210.IC</t>
  </si>
  <si>
    <t>A190200.IC</t>
  </si>
  <si>
    <t>A190190.IC</t>
  </si>
  <si>
    <t>A190180.IC</t>
  </si>
  <si>
    <t>A190170.IC</t>
  </si>
  <si>
    <t>A190160.IC</t>
  </si>
  <si>
    <t>A190150.IC</t>
  </si>
  <si>
    <t>A191020.IC</t>
  </si>
  <si>
    <t>A191010.IC</t>
  </si>
  <si>
    <t>A190140.IC</t>
  </si>
  <si>
    <t>A190130.IC</t>
  </si>
  <si>
    <t>A190120.IC</t>
  </si>
  <si>
    <t>A190110.IC</t>
  </si>
  <si>
    <t>A190100.IC</t>
  </si>
  <si>
    <t>A190090.IC</t>
  </si>
  <si>
    <t>A190080.IC</t>
  </si>
  <si>
    <t>A190075.IC</t>
  </si>
  <si>
    <t>A190070.IC</t>
  </si>
  <si>
    <t>A190060.IC</t>
  </si>
  <si>
    <t>A190050.IC</t>
  </si>
  <si>
    <t>A190040.IC</t>
  </si>
  <si>
    <t>A190020.IC</t>
  </si>
  <si>
    <t>A114340.IC</t>
  </si>
  <si>
    <t>A114240.IC</t>
  </si>
  <si>
    <t>A113930.IC</t>
  </si>
  <si>
    <t>A113920.IC</t>
  </si>
  <si>
    <t>A190640.IC</t>
  </si>
  <si>
    <t>A190620.IC</t>
  </si>
  <si>
    <t>A113760.IC</t>
  </si>
  <si>
    <t>A190610.IC</t>
  </si>
  <si>
    <t>A113660.IC</t>
  </si>
  <si>
    <t>A114770.IC</t>
  </si>
  <si>
    <t>A114760.IC</t>
  </si>
  <si>
    <t>A190595.IC</t>
  </si>
  <si>
    <t>A113650.IC</t>
  </si>
  <si>
    <t>A190630.IC</t>
  </si>
  <si>
    <t>A190600.IC</t>
  </si>
  <si>
    <t>A190580.IC</t>
  </si>
  <si>
    <t>A113350.IC</t>
  </si>
  <si>
    <t>A190555.IC</t>
  </si>
  <si>
    <t>A190550.IC</t>
  </si>
  <si>
    <t>A113260.IC</t>
  </si>
  <si>
    <t>A190540.IC</t>
  </si>
  <si>
    <t>A113110.IC</t>
  </si>
  <si>
    <t>A113090.IC</t>
  </si>
  <si>
    <t>A114520.IC</t>
  </si>
  <si>
    <t>A133020.IC</t>
  </si>
  <si>
    <t>A190530.IC</t>
  </si>
  <si>
    <t>A190525.IC</t>
  </si>
  <si>
    <t>A190520.IC</t>
  </si>
  <si>
    <t>A190510.IC</t>
  </si>
  <si>
    <t>A190500.IC</t>
  </si>
  <si>
    <t>A190490.IC</t>
  </si>
  <si>
    <t>A190480.IC</t>
  </si>
  <si>
    <t>A190470.IC</t>
  </si>
  <si>
    <t>A190460.IC</t>
  </si>
  <si>
    <t>A190450.IC</t>
  </si>
  <si>
    <t>A190440.IC</t>
  </si>
  <si>
    <t>A190430.IC</t>
  </si>
  <si>
    <t>IFRS, Consolidated    (IFRS 도입재무년월 2011.12)</t>
  </si>
  <si>
    <t>C</t>
    <phoneticPr fontId="2" type="noConversion"/>
  </si>
  <si>
    <t>A</t>
    <phoneticPr fontId="2" type="noConversion"/>
  </si>
  <si>
    <t>Last Update : 2025-11-06 17:20:27</t>
    <phoneticPr fontId="2" type="noConversion"/>
  </si>
  <si>
    <t>p</t>
    <phoneticPr fontId="2" type="noConversion"/>
  </si>
  <si>
    <t>CPQ [202506]</t>
    <phoneticPr fontId="2" type="noConversion"/>
  </si>
  <si>
    <t>QY</t>
  </si>
  <si>
    <t>ARM</t>
  </si>
  <si>
    <t>Last Update : 2025-11-06 17:20:31</t>
    <phoneticPr fontId="2" type="noConversion"/>
  </si>
  <si>
    <t>c</t>
    <phoneticPr fontId="2" type="noConversion"/>
  </si>
  <si>
    <t>Last Update : 2025-11-06 17:20:38</t>
    <phoneticPr fontId="2" type="noConversion"/>
  </si>
  <si>
    <t>qq</t>
    <phoneticPr fontId="2" type="noConversion"/>
  </si>
  <si>
    <t>EBITDA(LTM)</t>
    <phoneticPr fontId="2" type="noConversion"/>
  </si>
  <si>
    <t>당기순이익(LTM)</t>
    <phoneticPr fontId="2" type="noConversion"/>
  </si>
  <si>
    <t>매출액(LTM)</t>
    <phoneticPr fontId="2" type="noConversion"/>
  </si>
  <si>
    <t>Last Update : 2025-11-06 17:20:45</t>
    <phoneticPr fontId="2" type="noConversion"/>
  </si>
  <si>
    <t>Last Update : 2025-11-06 17:20:52</t>
    <phoneticPr fontId="2" type="noConversion"/>
  </si>
  <si>
    <t>1년 중 최저 주가</t>
  </si>
  <si>
    <t>1년 중 최고 주가</t>
  </si>
  <si>
    <t>120일 일평균 거래대금(억원)</t>
    <phoneticPr fontId="2" type="noConversion"/>
  </si>
  <si>
    <t>주가</t>
  </si>
  <si>
    <t>강승모 대표가 최대주주로 지분율 33.3% (특관자 계 49.5%로 지배구조 안정적). 3년내 대주주 변경 없음</t>
    <phoneticPr fontId="2" type="noConversion"/>
  </si>
  <si>
    <t>5. 대주주 리스크</t>
  </si>
  <si>
    <t>4. 금회차 포함 주식연계채권 발행 규모와 비율</t>
  </si>
  <si>
    <t xml:space="preserve">'24년 </t>
  </si>
  <si>
    <t>'23년</t>
  </si>
  <si>
    <t>3. 최근 2개연도 영업손익</t>
  </si>
  <si>
    <t>2. 시가총액</t>
  </si>
  <si>
    <t>≥8</t>
    <phoneticPr fontId="2" type="noConversion"/>
  </si>
  <si>
    <t>&lt;8</t>
    <phoneticPr fontId="2" type="noConversion"/>
  </si>
  <si>
    <t>&lt;6</t>
    <phoneticPr fontId="2" type="noConversion"/>
  </si>
  <si>
    <t>&lt;4</t>
    <phoneticPr fontId="2" type="noConversion"/>
  </si>
  <si>
    <t>&lt;2</t>
    <phoneticPr fontId="2" type="noConversion"/>
  </si>
  <si>
    <t>&lt;0.5</t>
    <phoneticPr fontId="2" type="noConversion"/>
  </si>
  <si>
    <t>순차입금(최신)/EBITDA(3년 평균)</t>
    <phoneticPr fontId="2" type="noConversion"/>
  </si>
  <si>
    <t>≥2</t>
    <phoneticPr fontId="2" type="noConversion"/>
  </si>
  <si>
    <t>≥4</t>
    <phoneticPr fontId="2" type="noConversion"/>
  </si>
  <si>
    <t>≥6</t>
    <phoneticPr fontId="2" type="noConversion"/>
  </si>
  <si>
    <t>≥10</t>
    <phoneticPr fontId="2" type="noConversion"/>
  </si>
  <si>
    <t>EBITDA/이자비용(3년 평균)</t>
    <phoneticPr fontId="2" type="noConversion"/>
  </si>
  <si>
    <t>≥200</t>
    <phoneticPr fontId="2" type="noConversion"/>
  </si>
  <si>
    <t>&lt;200</t>
    <phoneticPr fontId="2" type="noConversion"/>
  </si>
  <si>
    <t>&lt;180</t>
    <phoneticPr fontId="2" type="noConversion"/>
  </si>
  <si>
    <t>&lt;150</t>
    <phoneticPr fontId="2" type="noConversion"/>
  </si>
  <si>
    <t>&lt;120</t>
    <phoneticPr fontId="2" type="noConversion"/>
  </si>
  <si>
    <t>&lt;80</t>
    <phoneticPr fontId="2" type="noConversion"/>
  </si>
  <si>
    <t>운전자산 회전기일(매출액, 3년 평균)</t>
    <phoneticPr fontId="2" type="noConversion"/>
  </si>
  <si>
    <t>≥50%</t>
    <phoneticPr fontId="2" type="noConversion"/>
  </si>
  <si>
    <t>&lt;50%</t>
    <phoneticPr fontId="2" type="noConversion"/>
  </si>
  <si>
    <t>&lt;40%</t>
    <phoneticPr fontId="2" type="noConversion"/>
  </si>
  <si>
    <t>&lt;30%</t>
    <phoneticPr fontId="2" type="noConversion"/>
  </si>
  <si>
    <t>&lt;20%</t>
    <phoneticPr fontId="2" type="noConversion"/>
  </si>
  <si>
    <t>&lt;10%</t>
    <phoneticPr fontId="2" type="noConversion"/>
  </si>
  <si>
    <t>총차입금의존도(최신)</t>
    <phoneticPr fontId="2" type="noConversion"/>
  </si>
  <si>
    <t>≥250%</t>
    <phoneticPr fontId="2" type="noConversion"/>
  </si>
  <si>
    <t>&lt;250%</t>
    <phoneticPr fontId="2" type="noConversion"/>
  </si>
  <si>
    <t>&lt;180%</t>
    <phoneticPr fontId="2" type="noConversion"/>
  </si>
  <si>
    <t>&lt;140%</t>
    <phoneticPr fontId="2" type="noConversion"/>
  </si>
  <si>
    <t>&lt;100%</t>
    <phoneticPr fontId="2" type="noConversion"/>
  </si>
  <si>
    <t>부채비율(최신)</t>
    <phoneticPr fontId="2" type="noConversion"/>
  </si>
  <si>
    <t>&lt;400</t>
    <phoneticPr fontId="2" type="noConversion"/>
  </si>
  <si>
    <t>≥400</t>
    <phoneticPr fontId="2" type="noConversion"/>
  </si>
  <si>
    <t>≥1000</t>
    <phoneticPr fontId="2" type="noConversion"/>
  </si>
  <si>
    <t>≥2000</t>
    <phoneticPr fontId="2" type="noConversion"/>
  </si>
  <si>
    <t>≥3000</t>
    <phoneticPr fontId="2" type="noConversion"/>
  </si>
  <si>
    <t>≥5000</t>
    <phoneticPr fontId="2" type="noConversion"/>
  </si>
  <si>
    <t>자본금(최신)</t>
    <phoneticPr fontId="2" type="noConversion"/>
  </si>
  <si>
    <t>안정성지표</t>
    <phoneticPr fontId="2" type="noConversion"/>
  </si>
  <si>
    <t>&lt;2%</t>
    <phoneticPr fontId="2" type="noConversion"/>
  </si>
  <si>
    <t>≥2%</t>
    <phoneticPr fontId="2" type="noConversion"/>
  </si>
  <si>
    <t>≥6%</t>
    <phoneticPr fontId="2" type="noConversion"/>
  </si>
  <si>
    <t>≥8%</t>
    <phoneticPr fontId="2" type="noConversion"/>
  </si>
  <si>
    <t>≥15%</t>
    <phoneticPr fontId="2" type="noConversion"/>
  </si>
  <si>
    <t>≥20%</t>
    <phoneticPr fontId="2" type="noConversion"/>
  </si>
  <si>
    <t>EBITDA마진율(3년 평균)</t>
    <phoneticPr fontId="2" type="noConversion"/>
  </si>
  <si>
    <t>&lt;0%</t>
    <phoneticPr fontId="2" type="noConversion"/>
  </si>
  <si>
    <t>≥0%</t>
    <phoneticPr fontId="2" type="noConversion"/>
  </si>
  <si>
    <t>≥3%</t>
    <phoneticPr fontId="2" type="noConversion"/>
  </si>
  <si>
    <t>≥5%</t>
    <phoneticPr fontId="2" type="noConversion"/>
  </si>
  <si>
    <t>≥12%</t>
    <phoneticPr fontId="2" type="noConversion"/>
  </si>
  <si>
    <t>영업이익률(3년 평균)</t>
    <phoneticPr fontId="2" type="noConversion"/>
  </si>
  <si>
    <t>수익성지표</t>
    <phoneticPr fontId="2" type="noConversion"/>
  </si>
  <si>
    <t>&lt;500</t>
    <phoneticPr fontId="2" type="noConversion"/>
  </si>
  <si>
    <t>≥500</t>
    <phoneticPr fontId="2" type="noConversion"/>
  </si>
  <si>
    <t>≥10000</t>
    <phoneticPr fontId="2" type="noConversion"/>
  </si>
  <si>
    <t>≥15000</t>
    <phoneticPr fontId="2" type="noConversion"/>
  </si>
  <si>
    <t>매출액(3년 평균)</t>
    <phoneticPr fontId="2" type="noConversion"/>
  </si>
  <si>
    <t>규모</t>
    <phoneticPr fontId="2" type="noConversion"/>
  </si>
  <si>
    <t>점수</t>
  </si>
  <si>
    <t>비중</t>
  </si>
  <si>
    <t>수치</t>
  </si>
  <si>
    <t>BB↓</t>
  </si>
  <si>
    <t>BB</t>
  </si>
  <si>
    <t>BBB</t>
  </si>
  <si>
    <t>A</t>
  </si>
  <si>
    <t>AA</t>
  </si>
  <si>
    <t>AAA</t>
  </si>
  <si>
    <t>1. 재무지표</t>
  </si>
  <si>
    <t>가중평균차입금 사용</t>
    <phoneticPr fontId="2" type="noConversion"/>
  </si>
  <si>
    <t>Interest bearing debt</t>
  </si>
  <si>
    <t>'20.1Q 기준</t>
    <phoneticPr fontId="2" type="noConversion"/>
  </si>
  <si>
    <t>과거 추세 감안</t>
    <phoneticPr fontId="2" type="noConversion"/>
  </si>
  <si>
    <t>회사 제시 계획</t>
    <phoneticPr fontId="2" type="noConversion"/>
  </si>
  <si>
    <t>A404120.IP</t>
    <phoneticPr fontId="2" type="noConversion"/>
  </si>
  <si>
    <t>A403790.IP</t>
    <phoneticPr fontId="2" type="noConversion"/>
  </si>
  <si>
    <t>차입금/현금 등 여기서 조정 -&gt; 장기차입금에서 조정됨</t>
    <phoneticPr fontId="2" type="noConversion"/>
  </si>
  <si>
    <t>무형자산은 전기 수준으로 재투자 가정</t>
    <phoneticPr fontId="2" type="noConversion"/>
  </si>
  <si>
    <t>Others</t>
    <phoneticPr fontId="2" type="noConversion"/>
  </si>
  <si>
    <t>A131090.IP</t>
    <phoneticPr fontId="2" type="noConversion"/>
  </si>
  <si>
    <t>A130480.IP</t>
    <phoneticPr fontId="2" type="noConversion"/>
  </si>
  <si>
    <t>A130880.IP</t>
    <phoneticPr fontId="2" type="noConversion"/>
  </si>
  <si>
    <t>A132330.IP</t>
    <phoneticPr fontId="2" type="noConversion"/>
  </si>
  <si>
    <t>A131910.IP</t>
    <phoneticPr fontId="2" type="noConversion"/>
  </si>
  <si>
    <t>A190940.IP</t>
    <phoneticPr fontId="2" type="noConversion"/>
  </si>
  <si>
    <t>A190970.IP</t>
    <phoneticPr fontId="2" type="noConversion"/>
  </si>
  <si>
    <t>A132350.IP</t>
    <phoneticPr fontId="2" type="noConversion"/>
  </si>
  <si>
    <t>A132070.IP</t>
    <phoneticPr fontId="2" type="noConversion"/>
  </si>
  <si>
    <t>A115270.IP</t>
    <phoneticPr fontId="2" type="noConversion"/>
  </si>
  <si>
    <t>과거 평균</t>
    <phoneticPr fontId="2" type="noConversion"/>
  </si>
  <si>
    <t>A111930.IP</t>
    <phoneticPr fontId="2" type="noConversion"/>
  </si>
  <si>
    <t>A115020.IP</t>
    <phoneticPr fontId="2" type="noConversion"/>
  </si>
  <si>
    <t>A115010.IP</t>
    <phoneticPr fontId="2" type="noConversion"/>
  </si>
  <si>
    <t>A111640.IP</t>
    <phoneticPr fontId="2" type="noConversion"/>
  </si>
  <si>
    <t>A110020.IP</t>
    <phoneticPr fontId="2" type="noConversion"/>
  </si>
  <si>
    <t xml:space="preserve">    유형자산 (토지,건물제외)</t>
  </si>
  <si>
    <t>A190030.IP</t>
    <phoneticPr fontId="2" type="noConversion"/>
  </si>
  <si>
    <t xml:space="preserve">    유형자산 (건물)</t>
  </si>
  <si>
    <t>A190010.IP</t>
    <phoneticPr fontId="2" type="noConversion"/>
  </si>
  <si>
    <t>A190570.IP</t>
    <phoneticPr fontId="2" type="noConversion"/>
  </si>
  <si>
    <t>A113250.IP</t>
    <phoneticPr fontId="2" type="noConversion"/>
  </si>
  <si>
    <t>A113240.IP</t>
    <phoneticPr fontId="2" type="noConversion"/>
  </si>
  <si>
    <t>A113120.IP</t>
    <phoneticPr fontId="2" type="noConversion"/>
  </si>
  <si>
    <t>A113100.IP</t>
    <phoneticPr fontId="2" type="noConversion"/>
  </si>
  <si>
    <t xml:space="preserve">    기타포괄손익-공정가치측정금융자산</t>
    <phoneticPr fontId="2" type="noConversion"/>
  </si>
  <si>
    <t>A114540.IP</t>
    <phoneticPr fontId="2" type="noConversion"/>
  </si>
  <si>
    <t>A114530.IP</t>
    <phoneticPr fontId="2" type="noConversion"/>
  </si>
  <si>
    <t>A114490.IP</t>
    <phoneticPr fontId="2" type="noConversion"/>
  </si>
  <si>
    <t>구 분 (단위: 억원)</t>
  </si>
  <si>
    <t>OCF</t>
    <phoneticPr fontId="2" type="noConversion"/>
  </si>
  <si>
    <t>2028E</t>
    <phoneticPr fontId="2" type="noConversion"/>
  </si>
  <si>
    <t>2027E</t>
    <phoneticPr fontId="2" type="noConversion"/>
  </si>
  <si>
    <t>2026E</t>
    <phoneticPr fontId="2" type="noConversion"/>
  </si>
  <si>
    <t>2025E</t>
    <phoneticPr fontId="2" type="noConversion"/>
  </si>
  <si>
    <t>2025.2Q</t>
    <phoneticPr fontId="2" type="noConversion"/>
  </si>
  <si>
    <t>2024.2Q</t>
    <phoneticPr fontId="2" type="noConversion"/>
  </si>
  <si>
    <t>2014</t>
    <phoneticPr fontId="2" type="noConversion"/>
  </si>
  <si>
    <t>별도</t>
  </si>
  <si>
    <t>재무상태표</t>
  </si>
  <si>
    <t>#별도</t>
  </si>
  <si>
    <t>#연결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</si>
</sst>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5">
    <numFmt numFmtId="41" formatCode="_(* #,##0_);_(* \(#,##0\);_(* &quot;-&quot;_);_(@_)"/>
    <numFmt numFmtId="43" formatCode="_(* #,##0.00_);_(* \(#,##0.00\);_(* &quot;-&quot;??_);_(@_)"/>
    <numFmt numFmtId="164" formatCode="&quot;₩&quot;#,##0;\-&quot;₩&quot;#,##0"/>
    <numFmt numFmtId="165" formatCode="_-* #,##0_-;\-* #,##0_-;_-* &quot;-&quot;_-;_-@_-"/>
    <numFmt numFmtId="166" formatCode="_-* #,##0.00_-;\-* #,##0.00_-;_-* &quot;-&quot;??_-;_-@_-"/>
    <numFmt numFmtId="167" formatCode="\$#,##0.00_);\(\$#,##0.00\)"/>
    <numFmt numFmtId="168" formatCode="\$#,##0.00_);[Red]\(\$#,##0.00\)"/>
    <numFmt numFmtId="169" formatCode="&quot;$&quot;#,##0_);\(&quot;$&quot;#,##0\)"/>
    <numFmt numFmtId="170" formatCode="&quot;$&quot;#,##0.00_);[Red]\(&quot;$&quot;#,##0.00\)"/>
    <numFmt numFmtId="171" formatCode="_(&quot;$&quot;* #,##0_);_(&quot;$&quot;* \(#,##0\);_(&quot;$&quot;* &quot;-&quot;_);_(@_)"/>
    <numFmt numFmtId="172" formatCode="_(&quot;$&quot;* #,##0.00_);_(&quot;$&quot;* \(#,##0.00\);_(&quot;$&quot;* &quot;-&quot;??_);_(@_)"/>
    <numFmt numFmtId="173" formatCode="#,##0.0"/>
    <numFmt numFmtId="174" formatCode="0.000000_);[Red]\(0.000000\)"/>
    <numFmt numFmtId="175" formatCode="&quot;C&quot;\ &quot;´&quot;&quot;´&quot;&quot;´&quot;&quot;´&quot;\ &quot;?&quot;&quot;?&quot;&quot;?&quot;&quot;?&quot;"/>
    <numFmt numFmtId="176" formatCode="0.0_)\%;\(0.0\)\%;0.0_)\%;@_)_%"/>
    <numFmt numFmtId="177" formatCode="#,##0.0_)_%;\(#,##0.0\)_%;0.0_)_%;@_)_%"/>
    <numFmt numFmtId="178" formatCode="\+#,##0.0;\-0.0"/>
    <numFmt numFmtId="179" formatCode="&quot;MR&quot;#,##0.00_);\(&quot;$&quot;#,##0.00\)"/>
    <numFmt numFmtId="180" formatCode="#,###&quot;—&quot;_);\(#,###&quot;—&quot;\)"/>
    <numFmt numFmtId="181" formatCode="#,##0.0_);\(#,##0.0\);#,##0.0_);@_)"/>
    <numFmt numFmtId="182" formatCode="#,##0.0_);\(#,##0.0\)"/>
    <numFmt numFmtId="183" formatCode="&quot;$&quot;_(#,##0.00_);&quot;$&quot;\(#,##0.00\);&quot;$&quot;_(0.00_);@_)"/>
    <numFmt numFmtId="184" formatCode="\$#,##0.00;\-\$#,##0.00"/>
    <numFmt numFmtId="185" formatCode="\+#,##0.0\ ;[Red]\-#,##0.0\ "/>
    <numFmt numFmtId="186" formatCode="#,##0.00_ "/>
    <numFmt numFmtId="187" formatCode="\+#,##0.00;[Red]\-#,##0.00"/>
    <numFmt numFmtId="188" formatCode="\$#,##0;[Red]\-\$#,##0"/>
    <numFmt numFmtId="189" formatCode="yyyy/m"/>
    <numFmt numFmtId="190" formatCode="#,##0_ "/>
    <numFmt numFmtId="191" formatCode="#,##0.0_)\x;\(#,##0.0\)\x"/>
    <numFmt numFmtId="192" formatCode="&quot;NT$&quot;_(#,##0.00_);&quot;NT$&quot;\(#,##0.00\)"/>
    <numFmt numFmtId="193" formatCode="yy/m"/>
    <numFmt numFmtId="194" formatCode="#,##0.00_);\(#,##0.00\);0.00_);@_)"/>
    <numFmt numFmtId="195" formatCode="_(* #,##0.000_);_(* \(#,##0.000\);_(* &quot;-&quot;??_);_(@_)"/>
    <numFmt numFmtId="196" formatCode="#,###&quot;—&quot;;#,###&quot;—&quot;"/>
    <numFmt numFmtId="197" formatCode="&quot;€&quot;_(#,##0.00_);&quot;€&quot;\(#,##0.00\);&quot;€&quot;_(0.00_);@_)"/>
    <numFmt numFmtId="198" formatCode="&quot;Ç&quot;\ &quot;´&quot;&quot;´&quot;&quot;´&quot;&quot;´&quot;\ &quot;»&quot;&quot;»&quot;&quot;»&quot;&quot;»&quot;"/>
    <numFmt numFmtId="199" formatCode="&quot;ß&quot;\&amp;\,\&amp;\&amp;0.00_);\(&quot;ß&quot;\&amp;\,\&amp;\&amp;0.00\)"/>
    <numFmt numFmtId="200" formatCode="\+#,##0;\-#,##0"/>
    <numFmt numFmtId="201" formatCode="\+#,##0.00;\-#,##0.00"/>
    <numFmt numFmtId="202" formatCode="#,##0_)\x;\(#,##0\)\x;0_)\x;@_)_x"/>
    <numFmt numFmtId="203" formatCode="#,##0.00000000000_);[Red]\(#,##0.00000000000\)"/>
    <numFmt numFmtId="204" formatCode="\+#,##0\ ;[Red]\-#,##0\ "/>
    <numFmt numFmtId="205" formatCode="&quot;Yes&quot;;&quot;Yes&quot;;&quot;No&quot;"/>
    <numFmt numFmtId="206" formatCode="&quot;$&quot;#,##0.0"/>
    <numFmt numFmtId="207" formatCode="#,##0.0000;\-#,##0.0000"/>
    <numFmt numFmtId="208" formatCode="\$#,##0.0_);[Red]\(\$#,##0.0\)"/>
    <numFmt numFmtId="209" formatCode="#,##0.00000;\-#,##0.00000"/>
    <numFmt numFmtId="210" formatCode="#,##0.0_)_x;\(#,##0.0\)_x"/>
    <numFmt numFmtId="211" formatCode="#,##0.0000;[Red]\-#,##0.0000"/>
    <numFmt numFmtId="212" formatCode="mm/dd/yyyy"/>
    <numFmt numFmtId="213" formatCode="\+#,##0.0_ ;[Red]\-#,##0.0"/>
    <numFmt numFmtId="214" formatCode="#,##0.0_);[Red]\(#,##0.0\)"/>
    <numFmt numFmtId="215" formatCode="0.000%"/>
    <numFmt numFmtId="216" formatCode="0.0_)\%;\(0.0\)\%"/>
    <numFmt numFmtId="217" formatCode="#,##0.000_ ;[Red]\-#,##0.000\ "/>
    <numFmt numFmtId="218" formatCode="#,##0.0_ ;[Red]\-#,##0.0\ "/>
    <numFmt numFmtId="219" formatCode="\+#,##0.0\ ;[Red]\-#,##0.0"/>
    <numFmt numFmtId="220" formatCode="&quot;True&quot;;&quot;True&quot;;&quot;False&quot;"/>
    <numFmt numFmtId="221" formatCode="0.00_);[Red]\(0.00\)"/>
    <numFmt numFmtId="222" formatCode="0.00000000000000_);[Red]\(0.00000000000000\)"/>
    <numFmt numFmtId="223" formatCode="d"/>
    <numFmt numFmtId="224" formatCode="#,##0.0_)_%;\(#,##0.0\)_%"/>
    <numFmt numFmtId="225" formatCode="0.00000"/>
    <numFmt numFmtId="226" formatCode="General_)"/>
    <numFmt numFmtId="227" formatCode="&quot;On&quot;;&quot;On&quot;;&quot;Off&quot;"/>
    <numFmt numFmtId="228" formatCode="0.0%;\(0.0%\)"/>
    <numFmt numFmtId="229" formatCode="_(&quot;NT$&quot;* #,##0_);_(&quot;NT$&quot;* \(#,##0\);_(&quot;NT$&quot;* &quot;-&quot;_);_(@_)"/>
    <numFmt numFmtId="230" formatCode="mmm\-dd"/>
    <numFmt numFmtId="231" formatCode="0.00_);\(0.00\);0.00_)"/>
    <numFmt numFmtId="232" formatCode="0.0%"/>
    <numFmt numFmtId="233" formatCode="d&quot;-&quot;mmm&quot;-&quot;yy"/>
    <numFmt numFmtId="234" formatCode="#,##0.000_);\(#,##0.000\)"/>
    <numFmt numFmtId="235" formatCode="#,##0.0000"/>
    <numFmt numFmtId="236" formatCode="&quot;₩&quot;#,##0.00;&quot;₩&quot;&quot;₩&quot;&quot;₩&quot;\-#,##0.00"/>
    <numFmt numFmtId="237" formatCode="#,##0.00000000000000000_);[Red]\(#,##0.00000000000000000\)"/>
    <numFmt numFmtId="238" formatCode="_ &quot;₩&quot;* #,##0_ ;_ &quot;₩&quot;* \-#,##0_ ;_ &quot;₩&quot;* &quot;-&quot;_ ;_ @_ "/>
    <numFmt numFmtId="239" formatCode="_ &quot;₩&quot;* #,##0.00_ ;_ &quot;₩&quot;* \-#,##0.00_ ;_ &quot;₩&quot;* &quot;-&quot;??_ ;_ @_ "/>
    <numFmt numFmtId="240" formatCode="_ * #,##0_ ;_ * \-#,##0_ ;_ * &quot;-&quot;_ ;_ @_ "/>
    <numFmt numFmtId="241" formatCode="_ * #,##0.00_ ;_ * \-#,##0.00_ ;_ * &quot;-&quot;??_ ;_ @_ "/>
    <numFmt numFmtId="242" formatCode="#,##0_);[Red]\(#,##0\);&quot;-&quot;_)"/>
    <numFmt numFmtId="243" formatCode="0.00_);[Red]\(0.00\);&quot;-&quot;_)"/>
    <numFmt numFmtId="244" formatCode="0.0_);[Red]\(0.0\);&quot;-&quot;_)"/>
    <numFmt numFmtId="245" formatCode="_$&quot;$&quot;#,##0.00_);[Red]_$\(&quot;$&quot;#,##0.00\);_$&quot;$&quot;0.00_);_$@_)"/>
    <numFmt numFmtId="246" formatCode="#,##0\ &quot;kr.&quot;;#,##0\ &quot;kr.&quot;"/>
    <numFmt numFmtId="247" formatCode="_(&quot;$&quot;* #,##0.000_);_(&quot;$&quot;* \(#,##0.000\);_(&quot;$&quot;* &quot;-&quot;??_);_(@_)"/>
    <numFmt numFmtId="248" formatCode="#,##0.0000_ ;[Red]\-#,##0.0000\ "/>
    <numFmt numFmtId="249" formatCode="0.00_);\(0.00\);0.00"/>
    <numFmt numFmtId="250" formatCode="_(&quot;$&quot;* #,##0.0_);_(&quot;$&quot;* \(#,##0.0\);_(&quot;$&quot;* &quot;-&quot;??_);_(@_)"/>
    <numFmt numFmtId="251" formatCode="0;\(0\)"/>
    <numFmt numFmtId="252" formatCode="&quot;$&quot;#,##0\ ;\(&quot;$&quot;#,##0\)"/>
    <numFmt numFmtId="253" formatCode="0.00_ "/>
    <numFmt numFmtId="254" formatCode="\$#,##0;\-\$#,##0"/>
    <numFmt numFmtId="255" formatCode="_-[$€-2]* #,##0.00_-;\-[$€-2]* #,##0.00_-;_-[$€-2]* &quot;-&quot;??_-"/>
    <numFmt numFmtId="256" formatCode="#,##0_);\(#,##0\);&quot;-&quot;_)"/>
    <numFmt numFmtId="257" formatCode="#.00"/>
    <numFmt numFmtId="258" formatCode="0\ &quot;k wfr/m&quot;"/>
    <numFmt numFmtId="259" formatCode="0.00%;\(0.00%\)"/>
    <numFmt numFmtId="260" formatCode="_(* #,##0.0_);_(* \(#,##0.0\);_(* &quot;-&quot;??_);_(@_)"/>
    <numFmt numFmtId="261" formatCode="0.0%;[Red]\(0.0%\)"/>
    <numFmt numFmtId="262" formatCode="#,##0.0;\-#,##0.0;_-&quot;-&quot;??_-"/>
    <numFmt numFmtId="263" formatCode="#,##0,"/>
    <numFmt numFmtId="264" formatCode="#,##0\ &quot;원&quot;"/>
    <numFmt numFmtId="265" formatCode="_-* #,##0.00_-;\-* #,##0.00_-;_-* &quot;-&quot;_-;_-@_-"/>
    <numFmt numFmtId="266" formatCode="_-* #,##0.0_-;\-* #,##0.0_-;_-* &quot;-&quot;_-;_-@_-"/>
    <numFmt numFmtId="267" formatCode="_-* #,##0_-;\-* #,##0_-;_-* &quot;-&quot;??_-;_-@_-"/>
    <numFmt numFmtId="268" formatCode="#,##0.0&quot;일&quot;"/>
    <numFmt numFmtId="269" formatCode="#,##0.0_ "/>
    <numFmt numFmtId="270" formatCode="\'yy/mm"/>
    <numFmt numFmtId="271" formatCode="#,###&quot;억원&quot;"/>
    <numFmt numFmtId="272" formatCode="General&quot;억원&quot;"/>
    <numFmt numFmtId="273" formatCode="0%\ \(&quot;리&quot;&quot;픽&quot;&quot;싱&quot;\)"/>
    <numFmt numFmtId="274" formatCode="0%\ &quot;콜 행사 가정&quot;"/>
    <numFmt numFmtId="275" formatCode="0.0"/>
    <numFmt numFmtId="276" formatCode="#,###&quot;원&quot;"/>
  </numFmts>
  <fonts count="335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  <charset val="129"/>
    </font>
    <font>
      <b/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8"/>
      <color indexed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b/>
      <sz val="8"/>
      <color indexed="12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8"/>
      <color indexed="9"/>
      <name val="Arial"/>
      <family val="2"/>
    </font>
    <font>
      <sz val="9"/>
      <name val="Arial"/>
      <family val="2"/>
    </font>
    <font>
      <sz val="11"/>
      <name val="돋움"/>
      <family val="3"/>
      <charset val="129"/>
    </font>
    <font>
      <b/>
      <sz val="10"/>
      <name val="MS Sans Serif"/>
      <family val="2"/>
    </font>
    <font>
      <sz val="10"/>
      <name val="Helvetica"/>
      <family val="2"/>
    </font>
    <font>
      <sz val="10"/>
      <color indexed="8"/>
      <name val="MS Sans Serif"/>
      <family val="2"/>
    </font>
    <font>
      <sz val="12"/>
      <name val="바탕체"/>
      <family val="1"/>
      <charset val="129"/>
    </font>
    <font>
      <sz val="11"/>
      <name val="??"/>
      <family val="1"/>
    </font>
    <font>
      <u/>
      <sz val="8.4"/>
      <color indexed="12"/>
      <name val="Arial"/>
      <family val="2"/>
    </font>
    <font>
      <sz val="9"/>
      <name val="Book Antiqua"/>
      <family val="1"/>
    </font>
    <font>
      <sz val="8"/>
      <name val="???"/>
      <family val="1"/>
    </font>
    <font>
      <sz val="12"/>
      <name val="Times New Roman"/>
      <family val="1"/>
    </font>
    <font>
      <sz val="10"/>
      <name val="Helv"/>
      <family val="2"/>
    </font>
    <font>
      <sz val="14"/>
      <name val="明朝"/>
      <family val="3"/>
      <charset val="128"/>
    </font>
    <font>
      <sz val="11"/>
      <name val="ＭＳ Ｐゴシック"/>
      <family val="2"/>
      <charset val="128"/>
    </font>
    <font>
      <sz val="12"/>
      <name val="Osaka"/>
      <family val="3"/>
      <charset val="128"/>
    </font>
    <font>
      <sz val="12"/>
      <name val="細明朝体"/>
      <family val="3"/>
      <charset val="128"/>
    </font>
    <font>
      <sz val="11"/>
      <name val="ＭＳ 明朝"/>
      <family val="3"/>
      <charset val="128"/>
    </font>
    <font>
      <sz val="11"/>
      <name val="ＭＳ ゴシック"/>
      <family val="3"/>
      <charset val="128"/>
    </font>
    <font>
      <sz val="14"/>
      <name val="Terminal"/>
      <family val="3"/>
      <charset val="255"/>
    </font>
    <font>
      <sz val="10"/>
      <name val="標準ゴシック"/>
      <family val="3"/>
      <charset val="128"/>
    </font>
    <font>
      <sz val="11"/>
      <name val="明朝"/>
      <family val="3"/>
      <charset val="128"/>
    </font>
    <font>
      <sz val="10"/>
      <name val="Courier"/>
      <family val="3"/>
    </font>
    <font>
      <sz val="10"/>
      <name val="Univers Condensed"/>
      <family val="2"/>
    </font>
    <font>
      <sz val="10"/>
      <name val="GS TheSans"/>
      <family val="2"/>
    </font>
    <font>
      <b/>
      <sz val="22"/>
      <color indexed="18"/>
      <name val="Arial"/>
      <family val="2"/>
    </font>
    <font>
      <sz val="10"/>
      <name val="Arial Narrow"/>
      <family val="2"/>
    </font>
    <font>
      <sz val="10"/>
      <name val="Times New Roman"/>
      <family val="1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2"/>
      <color indexed="12"/>
      <name val="§ºÊ^"/>
      <family val="2"/>
      <charset val="134"/>
    </font>
    <font>
      <sz val="8"/>
      <name val="Times New Roman"/>
      <family val="1"/>
    </font>
    <font>
      <sz val="8"/>
      <name val="Helv"/>
      <family val="2"/>
    </font>
    <font>
      <sz val="11"/>
      <name val="돋움"/>
      <family val="3"/>
    </font>
    <font>
      <sz val="11"/>
      <color indexed="8"/>
      <name val="Calibri"/>
      <family val="2"/>
    </font>
    <font>
      <sz val="11"/>
      <color indexed="8"/>
      <name val="맑은 고딕"/>
      <family val="3"/>
      <charset val="129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9"/>
      <color indexed="9"/>
      <name val="Arial"/>
      <family val="2"/>
    </font>
    <font>
      <sz val="11"/>
      <color indexed="9"/>
      <name val="맑은 고딕"/>
      <family val="3"/>
      <charset val="129"/>
    </font>
    <font>
      <sz val="12"/>
      <color indexed="9"/>
      <name val="新細明體"/>
      <family val="1"/>
      <charset val="136"/>
    </font>
    <font>
      <sz val="11"/>
      <name val="Arial"/>
      <family val="2"/>
    </font>
    <font>
      <sz val="9"/>
      <name val="Times New Roman"/>
      <family val="1"/>
    </font>
    <font>
      <i/>
      <sz val="8"/>
      <color indexed="16"/>
      <name val="Arial"/>
      <family val="2"/>
    </font>
    <font>
      <i/>
      <sz val="8"/>
      <color indexed="54"/>
      <name val="Arial"/>
      <family val="2"/>
    </font>
    <font>
      <i/>
      <sz val="9"/>
      <color indexed="16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ＭＳ Ｐゴシック"/>
      <family val="2"/>
      <charset val="128"/>
    </font>
    <font>
      <sz val="8"/>
      <color indexed="12"/>
      <name val="Times New Roman"/>
      <family val="1"/>
    </font>
    <font>
      <sz val="12"/>
      <name val="바탕체"/>
      <family val="1"/>
    </font>
    <font>
      <sz val="12"/>
      <name val="1UAAA?"/>
      <family val="1"/>
    </font>
    <font>
      <sz val="12"/>
      <name val="¹UAAA¼"/>
      <family val="1"/>
    </font>
    <font>
      <sz val="12"/>
      <name val="¹ÙÅÁÃ¼"/>
      <family val="2"/>
    </font>
    <font>
      <sz val="7"/>
      <color indexed="8"/>
      <name val="Arial"/>
      <family val="2"/>
    </font>
    <font>
      <b/>
      <i/>
      <sz val="8"/>
      <color indexed="8"/>
      <name val="Times New Roman"/>
      <family val="1"/>
    </font>
    <font>
      <b/>
      <sz val="10"/>
      <name val="Helvetica"/>
      <family val="2"/>
    </font>
    <font>
      <sz val="11"/>
      <name val="μ¸¿o"/>
      <family val="3"/>
      <charset val="129"/>
    </font>
    <font>
      <sz val="10"/>
      <color indexed="18"/>
      <name val="GS TheSans"/>
      <family val="2"/>
    </font>
    <font>
      <sz val="10"/>
      <color indexed="12"/>
      <name val="Arial"/>
      <family val="2"/>
    </font>
    <font>
      <sz val="11"/>
      <color indexed="20"/>
      <name val="Calibri"/>
      <family val="2"/>
    </font>
    <font>
      <sz val="9"/>
      <color indexed="12"/>
      <name val="Tms Rmn"/>
      <family val="1"/>
    </font>
    <font>
      <sz val="8"/>
      <color indexed="12"/>
      <name val="Tms Rmn"/>
      <family val="1"/>
    </font>
    <font>
      <b/>
      <sz val="10"/>
      <color indexed="8"/>
      <name val="Times New Roman"/>
      <family val="1"/>
    </font>
    <font>
      <sz val="8"/>
      <name val="¹UAAA¼"/>
      <family val="1"/>
    </font>
    <font>
      <sz val="10"/>
      <name val="±¼¸²Ã¼"/>
      <family val="3"/>
      <charset val="129"/>
    </font>
    <font>
      <sz val="12"/>
      <name val="Arial"/>
      <family val="2"/>
    </font>
    <font>
      <sz val="11"/>
      <name val="Century"/>
      <family val="1"/>
    </font>
    <font>
      <b/>
      <sz val="8"/>
      <color indexed="8"/>
      <name val="Arial"/>
      <family val="2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7"/>
      <name val="Arial"/>
      <family val="2"/>
    </font>
    <font>
      <b/>
      <sz val="11"/>
      <color indexed="9"/>
      <name val="Calibri"/>
      <family val="2"/>
    </font>
    <font>
      <b/>
      <sz val="8"/>
      <name val="Book Antiqua"/>
      <family val="1"/>
    </font>
    <font>
      <sz val="9"/>
      <name val="Helvetica"/>
      <family val="2"/>
    </font>
    <font>
      <sz val="10"/>
      <color indexed="39"/>
      <name val="Century Schoolbook"/>
      <family val="1"/>
    </font>
    <font>
      <sz val="24"/>
      <name val="Arial"/>
      <family val="2"/>
    </font>
    <font>
      <b/>
      <sz val="12"/>
      <name val="Times New Roman"/>
      <family val="1"/>
    </font>
    <font>
      <sz val="10"/>
      <name val="Geneva"/>
      <family val="2"/>
    </font>
    <font>
      <i/>
      <sz val="9"/>
      <name val="Arial"/>
      <family val="2"/>
    </font>
    <font>
      <b/>
      <sz val="24"/>
      <name val="Arial"/>
      <family val="2"/>
    </font>
    <font>
      <sz val="10"/>
      <name val="Palatino"/>
      <family val="1"/>
    </font>
    <font>
      <sz val="11"/>
      <color indexed="12"/>
      <name val="Book Antiqua"/>
      <family val="1"/>
    </font>
    <font>
      <sz val="10"/>
      <name val="Book Antiqua"/>
      <family val="1"/>
    </font>
    <font>
      <sz val="1"/>
      <color indexed="8"/>
      <name val="Courier"/>
      <family val="3"/>
    </font>
    <font>
      <sz val="10"/>
      <color indexed="8"/>
      <name val="Arial"/>
      <family val="2"/>
    </font>
    <font>
      <sz val="8"/>
      <color indexed="8"/>
      <name val="Times New Roman"/>
      <family val="1"/>
    </font>
    <font>
      <i/>
      <sz val="11"/>
      <color indexed="23"/>
      <name val="Calibri"/>
      <family val="2"/>
    </font>
    <font>
      <sz val="7"/>
      <name val="Arial"/>
      <family val="2"/>
    </font>
    <font>
      <sz val="9"/>
      <name val="Tms Rmn"/>
      <family val="1"/>
    </font>
    <font>
      <b/>
      <sz val="10"/>
      <name val="Times New Roman"/>
      <family val="1"/>
    </font>
    <font>
      <sz val="11"/>
      <color indexed="17"/>
      <name val="Calibri"/>
      <family val="2"/>
    </font>
    <font>
      <b/>
      <sz val="12"/>
      <color indexed="8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8"/>
      <name val="Palatino"/>
      <family val="1"/>
    </font>
    <font>
      <b/>
      <sz val="18"/>
      <name val="Arial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b/>
      <sz val="9"/>
      <name val="Helv"/>
      <family val="2"/>
    </font>
    <font>
      <sz val="10"/>
      <color indexed="24"/>
      <name val="Arial"/>
      <family val="2"/>
    </font>
    <font>
      <sz val="8"/>
      <color indexed="10"/>
      <name val="Book Antiqua"/>
      <family val="1"/>
    </font>
    <font>
      <sz val="10"/>
      <color indexed="12"/>
      <name val="Times New Roman"/>
      <family val="1"/>
    </font>
    <font>
      <sz val="12"/>
      <name val="ＭＳ Ｐ明朝"/>
      <family val="1"/>
      <charset val="128"/>
    </font>
    <font>
      <b/>
      <sz val="10"/>
      <color indexed="9"/>
      <name val="Times New Roman"/>
      <family val="1"/>
    </font>
    <font>
      <b/>
      <sz val="10"/>
      <name val="Palatino"/>
      <family val="1"/>
    </font>
    <font>
      <sz val="10"/>
      <color indexed="9"/>
      <name val="Arial"/>
      <family val="2"/>
    </font>
    <font>
      <sz val="11"/>
      <color indexed="52"/>
      <name val="Calibri"/>
      <family val="2"/>
    </font>
    <font>
      <b/>
      <sz val="12"/>
      <color indexed="17"/>
      <name val="Wingdings"/>
      <charset val="2"/>
    </font>
    <font>
      <b/>
      <sz val="11"/>
      <name val="Helv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1"/>
      <name val="바탕"/>
      <family val="1"/>
      <charset val="129"/>
    </font>
    <font>
      <b/>
      <i/>
      <sz val="16"/>
      <name val="Helv"/>
      <family val="2"/>
    </font>
    <font>
      <sz val="12"/>
      <name val="Helv"/>
      <family val="2"/>
    </font>
    <font>
      <sz val="8"/>
      <name val="MS Sans Serif"/>
      <family val="2"/>
    </font>
    <font>
      <i/>
      <sz val="10"/>
      <name val="Helv"/>
      <family val="2"/>
    </font>
    <font>
      <sz val="9"/>
      <color indexed="23"/>
      <name val="Arial"/>
      <family val="2"/>
    </font>
    <font>
      <b/>
      <sz val="11"/>
      <color indexed="63"/>
      <name val="Calibri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i/>
      <sz val="10"/>
      <name val="Helvetica"/>
      <family val="2"/>
    </font>
    <font>
      <sz val="9"/>
      <color indexed="18"/>
      <name val="Arial"/>
      <family val="2"/>
    </font>
    <font>
      <sz val="10"/>
      <color indexed="23"/>
      <name val="MS Sans Serif"/>
      <family val="2"/>
    </font>
    <font>
      <b/>
      <sz val="10"/>
      <color indexed="9"/>
      <name val="Arial"/>
      <family val="2"/>
    </font>
    <font>
      <b/>
      <sz val="14"/>
      <name val="Arial Black"/>
      <family val="2"/>
    </font>
    <font>
      <sz val="8"/>
      <color indexed="16"/>
      <name val="Century Schoolbook"/>
      <family val="1"/>
    </font>
    <font>
      <sz val="10"/>
      <color indexed="8"/>
      <name val="Times New Roman"/>
      <family val="1"/>
    </font>
    <font>
      <b/>
      <i/>
      <sz val="10"/>
      <name val="Times New Roman"/>
      <family val="1"/>
    </font>
    <font>
      <b/>
      <sz val="14"/>
      <name val="Arial"/>
      <family val="2"/>
    </font>
    <font>
      <i/>
      <sz val="7"/>
      <name val="Arial"/>
      <family val="2"/>
    </font>
    <font>
      <i/>
      <sz val="8"/>
      <name val="Times New Roman"/>
      <family val="1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sz val="8"/>
      <color indexed="39"/>
      <name val="Arial"/>
      <family val="2"/>
    </font>
    <font>
      <b/>
      <u/>
      <sz val="10"/>
      <color indexed="8"/>
      <name val="Arial"/>
      <family val="2"/>
    </font>
    <font>
      <b/>
      <sz val="9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8"/>
      <color indexed="8"/>
      <name val="Times New Roman"/>
      <family val="1"/>
    </font>
    <font>
      <sz val="10"/>
      <name val="Univers 45"/>
    </font>
    <font>
      <b/>
      <u/>
      <sz val="9"/>
      <name val="Arial"/>
      <family val="2"/>
    </font>
    <font>
      <b/>
      <sz val="13"/>
      <name val="Book Antiqua"/>
      <family val="1"/>
    </font>
    <font>
      <sz val="9"/>
      <name val="Arial Black"/>
      <family val="2"/>
    </font>
    <font>
      <sz val="9"/>
      <color indexed="63"/>
      <name val="Arial Black"/>
      <family val="2"/>
    </font>
    <font>
      <b/>
      <sz val="16"/>
      <color indexed="62"/>
      <name val="Arial"/>
      <family val="2"/>
    </font>
    <font>
      <b/>
      <sz val="14"/>
      <name val="Palatino"/>
      <family val="1"/>
    </font>
    <font>
      <u val="double"/>
      <sz val="8"/>
      <color indexed="8"/>
      <name val="Arial"/>
      <family val="2"/>
    </font>
    <font>
      <sz val="12"/>
      <name val="Osaka"/>
      <family val="1"/>
      <charset val="255"/>
    </font>
    <font>
      <sz val="11"/>
      <color indexed="10"/>
      <name val="Calibri"/>
      <family val="2"/>
    </font>
    <font>
      <sz val="9"/>
      <color indexed="23"/>
      <name val="BookAntiqua"/>
      <family val="2"/>
    </font>
    <font>
      <sz val="8"/>
      <name val="Book Antiqua"/>
      <family val="1"/>
    </font>
    <font>
      <b/>
      <sz val="18"/>
      <color indexed="56"/>
      <name val="ＭＳ Ｐゴシック"/>
      <family val="2"/>
      <charset val="128"/>
    </font>
    <font>
      <b/>
      <sz val="9"/>
      <color indexed="9"/>
      <name val="Arial"/>
      <family val="2"/>
    </font>
    <font>
      <sz val="9"/>
      <color indexed="60"/>
      <name val="Arial"/>
      <family val="2"/>
    </font>
    <font>
      <sz val="9"/>
      <color indexed="52"/>
      <name val="Arial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indexed="20"/>
      <name val="맑은 고딕"/>
      <family val="3"/>
      <charset val="129"/>
    </font>
    <font>
      <u/>
      <sz val="11"/>
      <color indexed="36"/>
      <name val="돋움"/>
      <family val="3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u/>
      <sz val="10"/>
      <color indexed="36"/>
      <name val="Arial"/>
      <family val="2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2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11"/>
      <color indexed="34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u/>
      <sz val="10"/>
      <color indexed="12"/>
      <name val="Arial"/>
      <family val="2"/>
    </font>
    <font>
      <sz val="10"/>
      <name val="굴림체"/>
      <family val="3"/>
      <charset val="129"/>
    </font>
    <font>
      <sz val="9"/>
      <color indexed="20"/>
      <name val="Arial"/>
      <family val="2"/>
    </font>
    <font>
      <sz val="10"/>
      <name val="ＭＳ 明朝"/>
      <family val="3"/>
      <charset val="128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9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b/>
      <sz val="9"/>
      <color indexed="52"/>
      <name val="Arial"/>
      <family val="2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9"/>
      <color indexed="23"/>
      <name val="Arial"/>
      <family val="2"/>
    </font>
    <font>
      <sz val="9"/>
      <color indexed="10"/>
      <name val="Arial"/>
      <family val="2"/>
    </font>
    <font>
      <sz val="12"/>
      <color indexed="10"/>
      <name val="新細明體"/>
      <family val="1"/>
      <charset val="136"/>
    </font>
    <font>
      <u/>
      <sz val="9.6"/>
      <color indexed="12"/>
      <name val="Times New Roman"/>
      <family val="1"/>
    </font>
    <font>
      <u/>
      <sz val="9"/>
      <color indexed="12"/>
      <name val="宋体"/>
      <family val="3"/>
      <charset val="129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u/>
      <sz val="9.6"/>
      <color indexed="36"/>
      <name val="Times New Roman"/>
      <family val="1"/>
    </font>
    <font>
      <b/>
      <sz val="9"/>
      <color indexed="8"/>
      <name val="Arial"/>
      <family val="2"/>
    </font>
    <font>
      <sz val="11"/>
      <name val="標準ゴシック"/>
      <family val="3"/>
      <charset val="128"/>
    </font>
    <font>
      <sz val="12"/>
      <name val="¨ÏoUAA"/>
      <family val="3"/>
      <charset val="129"/>
    </font>
    <font>
      <sz val="12"/>
      <name val="©öUAAA"/>
      <family val="3"/>
    </font>
    <font>
      <sz val="9"/>
      <color indexed="8"/>
      <name val="Times New Roman"/>
      <family val="1"/>
    </font>
    <font>
      <sz val="10"/>
      <name val="Garamond"/>
      <family val="1"/>
    </font>
    <font>
      <b/>
      <sz val="8"/>
      <name val="Times New Roman"/>
      <family val="1"/>
    </font>
    <font>
      <b/>
      <sz val="8.5"/>
      <color indexed="17"/>
      <name val="Arial"/>
      <family val="2"/>
    </font>
    <font>
      <b/>
      <sz val="7"/>
      <color indexed="17"/>
      <name val="Arial"/>
      <family val="2"/>
    </font>
    <font>
      <sz val="8.5"/>
      <color indexed="8"/>
      <name val="Arial"/>
      <family val="2"/>
    </font>
    <font>
      <b/>
      <sz val="6"/>
      <name val="Palatino"/>
      <family val="1"/>
    </font>
    <font>
      <b/>
      <sz val="7"/>
      <color indexed="8"/>
      <name val="Tms Rmn"/>
      <family val="1"/>
    </font>
    <font>
      <sz val="7"/>
      <color indexed="8"/>
      <name val="Tms Rmn"/>
      <family val="1"/>
    </font>
    <font>
      <b/>
      <sz val="14"/>
      <name val="Times New Roman"/>
      <family val="1"/>
    </font>
    <font>
      <sz val="12"/>
      <name val="Helvetica"/>
      <family val="2"/>
    </font>
    <font>
      <b/>
      <sz val="8"/>
      <name val="HelveticaNeue Condensed"/>
      <family val="2"/>
    </font>
    <font>
      <sz val="8"/>
      <name val="HelveticaNeue LightCond"/>
      <family val="2"/>
    </font>
    <font>
      <b/>
      <sz val="7"/>
      <name val="HelveticaNeue Condensed"/>
      <family val="2"/>
    </font>
    <font>
      <b/>
      <sz val="9"/>
      <name val="Times New Roman"/>
      <family val="1"/>
    </font>
    <font>
      <b/>
      <sz val="8.5"/>
      <color indexed="8"/>
      <name val="Arial"/>
      <family val="2"/>
    </font>
    <font>
      <sz val="8"/>
      <color indexed="12"/>
      <name val="Helv"/>
    </font>
    <font>
      <sz val="10"/>
      <name val="Geneva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8"/>
      <color indexed="8"/>
      <name val="Helv"/>
    </font>
    <font>
      <sz val="10"/>
      <color indexed="20"/>
      <name val="Times New Roman"/>
      <family val="1"/>
    </font>
    <font>
      <sz val="10"/>
      <color indexed="10"/>
      <name val="MS Sans Serif"/>
      <family val="2"/>
    </font>
    <font>
      <sz val="8"/>
      <name val="Helv"/>
    </font>
    <font>
      <sz val="11"/>
      <color indexed="62"/>
      <name val="Calibri"/>
      <family val="2"/>
    </font>
    <font>
      <b/>
      <sz val="11"/>
      <color rgb="FF404040"/>
      <name val="Calibri"/>
      <family val="3"/>
      <charset val="129"/>
      <scheme val="minor"/>
    </font>
    <font>
      <sz val="9"/>
      <color indexed="81"/>
      <name val="돋움체"/>
      <family val="3"/>
      <charset val="129"/>
    </font>
    <font>
      <sz val="9"/>
      <color theme="1"/>
      <name val="Calibri"/>
      <family val="3"/>
      <charset val="129"/>
      <scheme val="minor"/>
    </font>
    <font>
      <sz val="9"/>
      <color rgb="FFFFFFFF"/>
      <name val="Arial"/>
      <family val="2"/>
    </font>
    <font>
      <u/>
      <sz val="11"/>
      <color theme="10"/>
      <name val="돋움"/>
      <family val="3"/>
      <charset val="129"/>
    </font>
    <font>
      <u/>
      <sz val="11"/>
      <color theme="10"/>
      <name val="Calibri"/>
      <family val="2"/>
      <charset val="129"/>
      <scheme val="minor"/>
    </font>
    <font>
      <b/>
      <sz val="16"/>
      <color rgb="FF00355F"/>
      <name val="Arial"/>
      <family val="2"/>
    </font>
    <font>
      <b/>
      <sz val="22"/>
      <color rgb="FF00355F"/>
      <name val="Arial"/>
      <family val="2"/>
    </font>
    <font>
      <b/>
      <sz val="9"/>
      <color theme="1"/>
      <name val="Calibri"/>
      <family val="3"/>
      <charset val="129"/>
      <scheme val="minor"/>
    </font>
    <font>
      <sz val="11"/>
      <color indexed="8"/>
      <name val="Calibri"/>
      <family val="2"/>
      <scheme val="minor"/>
    </font>
    <font>
      <sz val="11"/>
      <color rgb="FFFFFFFF"/>
      <name val="Calibri"/>
      <family val="2"/>
      <charset val="129"/>
      <scheme val="minor"/>
    </font>
    <font>
      <sz val="11"/>
      <color rgb="FF9B9B9B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1"/>
      <color rgb="FF000000"/>
      <name val="Calibri"/>
      <family val="3"/>
      <charset val="129"/>
      <scheme val="minor"/>
    </font>
    <font>
      <sz val="11"/>
      <color rgb="FF000000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10"/>
      <color rgb="FF0000FF"/>
      <name val="Calibri"/>
      <family val="3"/>
      <charset val="129"/>
      <scheme val="minor"/>
    </font>
    <font>
      <b/>
      <sz val="10"/>
      <color theme="0"/>
      <name val="Calibri"/>
      <family val="3"/>
      <charset val="129"/>
      <scheme val="minor"/>
    </font>
    <font>
      <b/>
      <sz val="10"/>
      <color rgb="FF0000FF"/>
      <name val="Calibri"/>
      <family val="3"/>
      <charset val="129"/>
      <scheme val="minor"/>
    </font>
    <font>
      <b/>
      <sz val="10"/>
      <color rgb="FF00B050"/>
      <name val="Calibri"/>
      <family val="3"/>
      <charset val="129"/>
      <scheme val="minor"/>
    </font>
    <font>
      <b/>
      <sz val="10"/>
      <color rgb="FFFF0000"/>
      <name val="Calibri"/>
      <family val="3"/>
      <charset val="129"/>
      <scheme val="minor"/>
    </font>
    <font>
      <sz val="10"/>
      <color rgb="FF00B050"/>
      <name val="Calibri"/>
      <family val="3"/>
      <charset val="129"/>
      <scheme val="minor"/>
    </font>
    <font>
      <sz val="9"/>
      <color rgb="FF000000"/>
      <name val="Calibri"/>
      <family val="3"/>
      <charset val="129"/>
      <scheme val="minor"/>
    </font>
    <font>
      <b/>
      <sz val="9"/>
      <color rgb="FF000000"/>
      <name val="Calibri"/>
      <family val="3"/>
      <charset val="129"/>
      <scheme val="minor"/>
    </font>
    <font>
      <i/>
      <sz val="10"/>
      <color theme="1"/>
      <name val="Calibri"/>
      <family val="3"/>
      <charset val="129"/>
      <scheme val="minor"/>
    </font>
    <font>
      <i/>
      <sz val="10"/>
      <color rgb="FF0000FF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b/>
      <i/>
      <sz val="10"/>
      <color rgb="FF0000FF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sz val="10"/>
      <color rgb="FFFF0000"/>
      <name val="Calibri"/>
      <family val="3"/>
      <charset val="129"/>
      <scheme val="minor"/>
    </font>
    <font>
      <sz val="14"/>
      <color theme="1"/>
      <name val="Calibri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i/>
      <sz val="10"/>
      <color rgb="FF000000"/>
      <name val="맑은 고딕"/>
      <family val="3"/>
      <charset val="129"/>
    </font>
    <font>
      <i/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0" tint="-0.499984740745262"/>
      <name val="Calibri"/>
      <family val="3"/>
      <charset val="129"/>
      <scheme val="minor"/>
    </font>
    <font>
      <b/>
      <sz val="10"/>
      <color rgb="FFFFFFFF"/>
      <name val="Calibri"/>
      <family val="3"/>
      <charset val="129"/>
      <scheme val="minor"/>
    </font>
    <font>
      <sz val="10"/>
      <color theme="0"/>
      <name val="Calibri"/>
      <family val="3"/>
      <charset val="129"/>
      <scheme val="minor"/>
    </font>
    <font>
      <b/>
      <sz val="10"/>
      <color rgb="FF000000"/>
      <name val="Calibri"/>
      <family val="3"/>
      <charset val="129"/>
      <scheme val="minor"/>
    </font>
    <font>
      <sz val="10"/>
      <color rgb="FF000000"/>
      <name val="Calibri"/>
      <family val="3"/>
      <charset val="129"/>
      <scheme val="minor"/>
    </font>
    <font>
      <b/>
      <i/>
      <sz val="10"/>
      <color rgb="FF000000"/>
      <name val="Calibri"/>
      <family val="3"/>
      <charset val="129"/>
      <scheme val="minor"/>
    </font>
    <font>
      <sz val="11"/>
      <color rgb="FF3664FD"/>
      <name val="Calibri"/>
      <family val="3"/>
      <charset val="129"/>
      <scheme val="minor"/>
    </font>
    <font>
      <sz val="11"/>
      <color rgb="FFFFFFFF"/>
      <name val="Calibri"/>
      <family val="3"/>
      <charset val="129"/>
      <scheme val="minor"/>
    </font>
    <font>
      <b/>
      <sz val="11"/>
      <color rgb="FFBFBFBF"/>
      <name val="Calibri"/>
      <family val="3"/>
      <charset val="129"/>
      <scheme val="minor"/>
    </font>
    <font>
      <sz val="9"/>
      <color rgb="FFFFFFFF"/>
      <name val="Calibri"/>
      <family val="3"/>
      <charset val="129"/>
      <scheme val="minor"/>
    </font>
    <font>
      <sz val="11"/>
      <color rgb="FF9B9B9B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color theme="8"/>
      <name val="Calibri"/>
      <family val="3"/>
      <charset val="129"/>
      <scheme val="minor"/>
    </font>
    <font>
      <sz val="11"/>
      <color rgb="FFC10300"/>
      <name val="Calibri"/>
      <family val="2"/>
      <charset val="129"/>
      <scheme val="minor"/>
    </font>
    <font>
      <b/>
      <sz val="11"/>
      <color rgb="FF3664FD"/>
      <name val="Calibri"/>
      <family val="3"/>
      <charset val="129"/>
      <scheme val="minor"/>
    </font>
    <font>
      <sz val="9"/>
      <color rgb="FFFFFFFF"/>
      <name val="Calibri"/>
      <family val="2"/>
      <charset val="129"/>
      <scheme val="minor"/>
    </font>
    <font>
      <sz val="9"/>
      <color indexed="81"/>
      <name val="Tahoma"/>
      <family val="2"/>
    </font>
    <font>
      <sz val="11"/>
      <color theme="1"/>
      <name val="Cambria"/>
      <family val="3"/>
      <charset val="129"/>
      <scheme val="major"/>
    </font>
    <font>
      <sz val="11"/>
      <name val="Cambria"/>
      <family val="3"/>
      <charset val="129"/>
      <scheme val="major"/>
    </font>
    <font>
      <sz val="11"/>
      <color rgb="FF000000"/>
      <name val="Cambria"/>
      <family val="3"/>
      <charset val="129"/>
      <scheme val="major"/>
    </font>
    <font>
      <b/>
      <sz val="11"/>
      <color rgb="FF000000"/>
      <name val="Cambria"/>
      <family val="3"/>
      <charset val="129"/>
      <scheme val="major"/>
    </font>
    <font>
      <b/>
      <sz val="11"/>
      <color theme="1"/>
      <name val="Cambria"/>
      <family val="3"/>
      <charset val="129"/>
      <scheme val="major"/>
    </font>
    <font>
      <b/>
      <sz val="11"/>
      <color theme="3"/>
      <name val="Cambria"/>
      <family val="3"/>
      <charset val="129"/>
      <scheme val="major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Calibri"/>
      <family val="2"/>
      <scheme val="minor"/>
    </font>
  </fonts>
  <fills count="8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5"/>
      </patternFill>
    </fill>
    <fill>
      <patternFill patternType="solid">
        <fgColor indexed="38"/>
      </patternFill>
    </fill>
    <fill>
      <patternFill patternType="solid">
        <fgColor indexed="29"/>
      </patternFill>
    </fill>
    <fill>
      <patternFill patternType="solid">
        <fgColor indexed="41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5"/>
      </patternFill>
    </fill>
    <fill>
      <patternFill patternType="solid">
        <fgColor indexed="26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3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5"/>
        <bgColor indexed="64"/>
      </patternFill>
    </fill>
    <fill>
      <patternFill patternType="solid">
        <f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11"/>
        <bgColor indexed="64"/>
      </patternFill>
    </fill>
    <fill>
      <patternFill patternType="solid">
        <fgColor indexed="13"/>
      </patternFill>
    </fill>
    <fill>
      <patternFill patternType="solid">
        <fgColor indexed="1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1"/>
      </patternFill>
    </fill>
    <fill>
      <patternFill patternType="lightGray">
        <fgColor indexed="13"/>
      </patternFill>
    </fill>
    <fill>
      <patternFill patternType="solid">
        <fgColor indexed="54"/>
      </patternFill>
    </fill>
    <fill>
      <patternFill patternType="solid">
        <fgColor indexed="24"/>
      </patternFill>
    </fill>
    <fill>
      <patternFill patternType="gray0625">
        <fgColor indexed="10"/>
        <bgColor indexed="9"/>
      </patternFill>
    </fill>
    <fill>
      <patternFill patternType="lightGray">
        <fgColor indexed="14"/>
        <bgColor indexed="9"/>
      </patternFill>
    </fill>
    <fill>
      <patternFill patternType="mediumGray">
        <fgColor indexed="22"/>
      </patternFill>
    </fill>
    <fill>
      <patternFill patternType="lightGray">
        <fgColor indexed="12"/>
        <bgColor indexed="9"/>
      </patternFill>
    </fill>
    <fill>
      <patternFill patternType="solid">
        <fgColor indexed="11"/>
        <bgColor indexed="9"/>
      </patternFill>
    </fill>
    <fill>
      <patternFill patternType="darkVertical"/>
    </fill>
    <fill>
      <patternFill patternType="lightGray">
        <fgColor indexed="22"/>
        <bgColor indexed="9"/>
      </patternFill>
    </fill>
    <fill>
      <patternFill patternType="solid">
        <fgColor rgb="FF5A7AB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FEAF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E5F0FA"/>
        <bgColor indexed="64"/>
      </patternFill>
    </fill>
    <fill>
      <patternFill patternType="solid">
        <fgColor rgb="FF0000FF"/>
        <bgColor indexed="64"/>
      </patternFill>
    </fill>
  </fills>
  <borders count="24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37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56"/>
      </top>
      <bottom style="medium">
        <color indexed="56"/>
      </bottom>
      <diagonal/>
    </border>
    <border>
      <left/>
      <right/>
      <top style="double">
        <color indexed="63"/>
      </top>
      <bottom/>
      <diagonal/>
    </border>
    <border>
      <left/>
      <right/>
      <top style="dotted">
        <color indexed="56"/>
      </top>
      <bottom/>
      <diagonal/>
    </border>
    <border>
      <left/>
      <right/>
      <top style="thin">
        <color indexed="56"/>
      </top>
      <bottom/>
      <diagonal/>
    </border>
    <border>
      <left/>
      <right/>
      <top style="thin">
        <color indexed="62"/>
      </top>
      <bottom/>
      <diagonal/>
    </border>
    <border>
      <left/>
      <right/>
      <top style="dotted">
        <color indexed="63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0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33"/>
      </left>
      <right style="thin">
        <color indexed="33"/>
      </right>
      <top style="thin">
        <color indexed="33"/>
      </top>
      <bottom style="thin">
        <color indexed="33"/>
      </bottom>
      <diagonal/>
    </border>
    <border>
      <left style="double">
        <color indexed="34"/>
      </left>
      <right style="double">
        <color indexed="34"/>
      </right>
      <top style="double">
        <color indexed="34"/>
      </top>
      <bottom style="double">
        <color indexed="34"/>
      </bottom>
      <diagonal/>
    </border>
    <border>
      <left/>
      <right/>
      <top style="thin">
        <color indexed="26"/>
      </top>
      <bottom style="double">
        <color indexed="2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9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4"/>
      </left>
      <right style="thin">
        <color indexed="34"/>
      </right>
      <top style="thin">
        <color indexed="34"/>
      </top>
      <bottom style="thin">
        <color indexed="3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 tint="0.499984740745262"/>
      </right>
      <top style="medium">
        <color theme="1"/>
      </top>
      <bottom style="medium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/>
      <bottom style="dotted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dotted">
        <color rgb="FF000000"/>
      </top>
      <bottom style="medium">
        <color rgb="FF000000"/>
      </bottom>
      <diagonal/>
    </border>
    <border>
      <left/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medium">
        <color indexed="64"/>
      </left>
      <right/>
      <top style="medium">
        <color rgb="FF000000"/>
      </top>
      <bottom style="dotted">
        <color rgb="FF000000"/>
      </bottom>
      <diagonal/>
    </border>
    <border>
      <left/>
      <right style="medium">
        <color indexed="64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double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double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medium">
        <color indexed="64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double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double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/>
      <right/>
      <top style="dotted">
        <color rgb="FF3664FD"/>
      </top>
      <bottom style="dotted">
        <color rgb="FF3664FD"/>
      </bottom>
      <diagonal/>
    </border>
    <border>
      <left/>
      <right/>
      <top/>
      <bottom style="dotted">
        <color rgb="FF3664FD"/>
      </bottom>
      <diagonal/>
    </border>
    <border>
      <left/>
      <right/>
      <top style="thin">
        <color rgb="FF3664FD"/>
      </top>
      <bottom style="thin">
        <color rgb="FF3664FD"/>
      </bottom>
      <diagonal/>
    </border>
    <border>
      <left/>
      <right/>
      <top style="hair">
        <color rgb="FF000000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3247">
    <xf numFmtId="0" fontId="0" fillId="0" borderId="0">
      <alignment vertical="center"/>
    </xf>
    <xf numFmtId="0" fontId="3" fillId="0" borderId="0"/>
    <xf numFmtId="0" fontId="16" fillId="0" borderId="0"/>
    <xf numFmtId="174" fontId="14" fillId="0" borderId="0"/>
    <xf numFmtId="0" fontId="17" fillId="0" borderId="0"/>
    <xf numFmtId="0" fontId="1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19" fillId="0" borderId="0"/>
    <xf numFmtId="0" fontId="16" fillId="0" borderId="0"/>
    <xf numFmtId="166" fontId="14" fillId="0" borderId="0"/>
    <xf numFmtId="0" fontId="20" fillId="0" borderId="0" applyNumberFormat="0" applyFont="0" applyFill="0" applyBorder="0" applyAlignment="0" applyProtection="0"/>
    <xf numFmtId="0" fontId="14" fillId="0" borderId="0"/>
    <xf numFmtId="0" fontId="14" fillId="0" borderId="0"/>
    <xf numFmtId="41" fontId="14" fillId="0" borderId="0" applyFont="0" applyFill="0" applyBorder="0" applyAlignment="0" applyProtection="0"/>
    <xf numFmtId="0" fontId="21" fillId="0" borderId="0"/>
    <xf numFmtId="0" fontId="21" fillId="0" borderId="0"/>
    <xf numFmtId="40" fontId="22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38" fontId="22" fillId="0" borderId="0" applyFont="0" applyFill="0" applyBorder="0" applyAlignment="0" applyProtection="0"/>
    <xf numFmtId="41" fontId="24" fillId="0" borderId="0" applyFont="0" applyFill="0" applyBorder="0" applyAlignment="0" applyProtection="0"/>
    <xf numFmtId="0" fontId="25" fillId="0" borderId="0"/>
    <xf numFmtId="0" fontId="26" fillId="0" borderId="0"/>
    <xf numFmtId="175" fontId="19" fillId="0" borderId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4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7" fillId="0" borderId="0"/>
    <xf numFmtId="0" fontId="28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8" fillId="0" borderId="0"/>
    <xf numFmtId="0" fontId="14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0" fillId="0" borderId="0"/>
    <xf numFmtId="0" fontId="31" fillId="0" borderId="0"/>
    <xf numFmtId="0" fontId="32" fillId="0" borderId="0"/>
    <xf numFmtId="0" fontId="29" fillId="0" borderId="0"/>
    <xf numFmtId="0" fontId="29" fillId="0" borderId="0"/>
    <xf numFmtId="0" fontId="32" fillId="0" borderId="0"/>
    <xf numFmtId="0" fontId="29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5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5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6" fillId="0" borderId="0"/>
    <xf numFmtId="0" fontId="32" fillId="0" borderId="0"/>
    <xf numFmtId="0" fontId="32" fillId="0" borderId="0"/>
    <xf numFmtId="0" fontId="36" fillId="0" borderId="0"/>
    <xf numFmtId="0" fontId="32" fillId="0" borderId="0"/>
    <xf numFmtId="0" fontId="34" fillId="0" borderId="0"/>
    <xf numFmtId="0" fontId="33" fillId="0" borderId="0"/>
    <xf numFmtId="0" fontId="33" fillId="0" borderId="0"/>
    <xf numFmtId="0" fontId="34" fillId="0" borderId="0"/>
    <xf numFmtId="0" fontId="33" fillId="0" borderId="0"/>
    <xf numFmtId="0" fontId="3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" fillId="0" borderId="0"/>
    <xf numFmtId="0" fontId="35" fillId="0" borderId="0" applyNumberFormat="0" applyFill="0" applyBorder="0" applyAlignment="0" applyProtection="0"/>
    <xf numFmtId="0" fontId="31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1" fillId="0" borderId="0"/>
    <xf numFmtId="0" fontId="35" fillId="0" borderId="0" applyNumberFormat="0" applyFill="0" applyBorder="0" applyAlignment="0" applyProtection="0"/>
    <xf numFmtId="0" fontId="31" fillId="0" borderId="0"/>
    <xf numFmtId="0" fontId="28" fillId="0" borderId="0"/>
    <xf numFmtId="0" fontId="31" fillId="0" borderId="0"/>
    <xf numFmtId="0" fontId="28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2" fillId="0" borderId="0"/>
    <xf numFmtId="0" fontId="33" fillId="0" borderId="0"/>
    <xf numFmtId="0" fontId="35" fillId="0" borderId="0" applyNumberFormat="0" applyFill="0" applyBorder="0" applyAlignment="0" applyProtection="0"/>
    <xf numFmtId="0" fontId="36" fillId="0" borderId="0"/>
    <xf numFmtId="0" fontId="34" fillId="0" borderId="0"/>
    <xf numFmtId="0" fontId="30" fillId="0" borderId="0"/>
    <xf numFmtId="0" fontId="31" fillId="0" borderId="0"/>
    <xf numFmtId="0" fontId="31" fillId="0" borderId="0"/>
    <xf numFmtId="0" fontId="28" fillId="0" borderId="0"/>
    <xf numFmtId="0" fontId="30" fillId="0" borderId="0"/>
    <xf numFmtId="0" fontId="29" fillId="0" borderId="0"/>
    <xf numFmtId="0" fontId="3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6" fillId="0" borderId="0"/>
    <xf numFmtId="0" fontId="32" fillId="0" borderId="0"/>
    <xf numFmtId="0" fontId="33" fillId="0" borderId="0"/>
    <xf numFmtId="0" fontId="35" fillId="0" borderId="0" applyNumberFormat="0" applyFill="0" applyBorder="0" applyAlignment="0" applyProtection="0"/>
    <xf numFmtId="0" fontId="32" fillId="0" borderId="0"/>
    <xf numFmtId="0" fontId="36" fillId="0" borderId="0"/>
    <xf numFmtId="0" fontId="3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8" fillId="0" borderId="0"/>
    <xf numFmtId="0" fontId="33" fillId="0" borderId="0"/>
    <xf numFmtId="0" fontId="34" fillId="0" borderId="0"/>
    <xf numFmtId="0" fontId="30" fillId="0" borderId="0"/>
    <xf numFmtId="0" fontId="29" fillId="0" borderId="0"/>
    <xf numFmtId="0" fontId="35" fillId="0" borderId="0" applyNumberForma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9" fillId="0" borderId="0"/>
    <xf numFmtId="178" fontId="19" fillId="0" borderId="0"/>
    <xf numFmtId="178" fontId="19" fillId="0" borderId="0"/>
    <xf numFmtId="178" fontId="19" fillId="0" borderId="0"/>
    <xf numFmtId="0" fontId="19" fillId="0" borderId="0"/>
    <xf numFmtId="0" fontId="19" fillId="0" borderId="0"/>
    <xf numFmtId="178" fontId="19" fillId="0" borderId="0"/>
    <xf numFmtId="178" fontId="19" fillId="0" borderId="0"/>
    <xf numFmtId="0" fontId="14" fillId="0" borderId="0"/>
    <xf numFmtId="179" fontId="16" fillId="0" borderId="0"/>
    <xf numFmtId="180" fontId="19" fillId="0" borderId="0"/>
    <xf numFmtId="0" fontId="37" fillId="0" borderId="0">
      <alignment vertical="center"/>
    </xf>
    <xf numFmtId="0" fontId="16" fillId="0" borderId="0"/>
    <xf numFmtId="0" fontId="27" fillId="0" borderId="0"/>
    <xf numFmtId="0" fontId="27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180" fontId="19" fillId="0" borderId="0"/>
    <xf numFmtId="0" fontId="14" fillId="0" borderId="0"/>
    <xf numFmtId="181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83" fontId="14" fillId="0" borderId="0" applyFont="0" applyFill="0" applyBorder="0" applyAlignment="0" applyProtection="0"/>
    <xf numFmtId="184" fontId="29" fillId="0" borderId="0" applyFont="0" applyFill="0" applyBorder="0" applyAlignment="0" applyProtection="0"/>
    <xf numFmtId="185" fontId="29" fillId="0" borderId="0" applyFont="0" applyFill="0" applyBorder="0" applyAlignment="0" applyProtection="0"/>
    <xf numFmtId="186" fontId="29" fillId="0" borderId="0" applyFont="0" applyFill="0" applyBorder="0" applyAlignment="0" applyProtection="0"/>
    <xf numFmtId="187" fontId="29" fillId="0" borderId="0" applyFont="0" applyFill="0" applyBorder="0" applyAlignment="0" applyProtection="0"/>
    <xf numFmtId="188" fontId="29" fillId="0" borderId="0" applyFont="0" applyFill="0" applyBorder="0" applyAlignment="0" applyProtection="0"/>
    <xf numFmtId="189" fontId="29" fillId="0" borderId="0" applyFont="0" applyFill="0" applyBorder="0" applyAlignment="0" applyProtection="0"/>
    <xf numFmtId="190" fontId="14" fillId="0" borderId="0" applyFont="0" applyFill="0" applyBorder="0" applyAlignment="0" applyProtection="0"/>
    <xf numFmtId="191" fontId="14" fillId="0" borderId="0" applyFont="0" applyFill="0" applyBorder="0" applyAlignment="0" applyProtection="0"/>
    <xf numFmtId="192" fontId="14" fillId="0" borderId="0" applyFont="0" applyFill="0" applyBorder="0" applyAlignment="0" applyProtection="0"/>
    <xf numFmtId="193" fontId="29" fillId="0" borderId="0" applyFont="0" applyFill="0" applyBorder="0" applyAlignment="0" applyProtection="0"/>
    <xf numFmtId="194" fontId="14" fillId="0" borderId="0" applyFont="0" applyFill="0" applyBorder="0" applyAlignment="0" applyProtection="0"/>
    <xf numFmtId="39" fontId="1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79" fontId="16" fillId="0" borderId="0"/>
    <xf numFmtId="0" fontId="14" fillId="0" borderId="0"/>
    <xf numFmtId="3" fontId="16" fillId="0" borderId="0"/>
    <xf numFmtId="3" fontId="16" fillId="0" borderId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7" fillId="0" borderId="0">
      <alignment vertical="center"/>
    </xf>
    <xf numFmtId="0" fontId="14" fillId="0" borderId="0" applyNumberFormat="0" applyFill="0" applyBorder="0" applyAlignment="0" applyProtection="0"/>
    <xf numFmtId="180" fontId="19" fillId="0" borderId="0"/>
    <xf numFmtId="0" fontId="14" fillId="0" borderId="0" applyNumberFormat="0" applyFill="0" applyBorder="0" applyAlignment="0" applyProtection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19" fillId="0" borderId="0"/>
    <xf numFmtId="0" fontId="19" fillId="0" borderId="0"/>
    <xf numFmtId="0" fontId="19" fillId="0" borderId="0"/>
    <xf numFmtId="195" fontId="39" fillId="0" borderId="0"/>
    <xf numFmtId="196" fontId="39" fillId="0" borderId="0"/>
    <xf numFmtId="196" fontId="39" fillId="0" borderId="0"/>
    <xf numFmtId="196" fontId="39" fillId="0" borderId="0"/>
    <xf numFmtId="0" fontId="39" fillId="0" borderId="0"/>
    <xf numFmtId="0" fontId="39" fillId="0" borderId="0"/>
    <xf numFmtId="195" fontId="39" fillId="0" borderId="0"/>
    <xf numFmtId="180" fontId="19" fillId="0" borderId="0"/>
    <xf numFmtId="195" fontId="39" fillId="0" borderId="0"/>
    <xf numFmtId="195" fontId="39" fillId="0" borderId="0"/>
    <xf numFmtId="195" fontId="39" fillId="0" borderId="0"/>
    <xf numFmtId="196" fontId="39" fillId="0" borderId="0"/>
    <xf numFmtId="195" fontId="39" fillId="0" borderId="0"/>
    <xf numFmtId="196" fontId="39" fillId="0" borderId="0"/>
    <xf numFmtId="196" fontId="39" fillId="0" borderId="0"/>
    <xf numFmtId="196" fontId="39" fillId="0" borderId="0"/>
    <xf numFmtId="0" fontId="39" fillId="0" borderId="0"/>
    <xf numFmtId="0" fontId="39" fillId="0" borderId="0"/>
    <xf numFmtId="195" fontId="39" fillId="0" borderId="0"/>
    <xf numFmtId="195" fontId="39" fillId="0" borderId="0"/>
    <xf numFmtId="195" fontId="39" fillId="0" borderId="0"/>
    <xf numFmtId="195" fontId="39" fillId="0" borderId="0"/>
    <xf numFmtId="196" fontId="3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179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16" fillId="0" borderId="0"/>
    <xf numFmtId="180" fontId="19" fillId="0" borderId="0"/>
    <xf numFmtId="0" fontId="19" fillId="0" borderId="0"/>
    <xf numFmtId="0" fontId="19" fillId="0" borderId="0"/>
    <xf numFmtId="0" fontId="16" fillId="0" borderId="0"/>
    <xf numFmtId="179" fontId="16" fillId="0" borderId="0"/>
    <xf numFmtId="0" fontId="16" fillId="0" borderId="0"/>
    <xf numFmtId="0" fontId="16" fillId="0" borderId="0"/>
    <xf numFmtId="17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16" fillId="0" borderId="0"/>
    <xf numFmtId="17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16" fillId="0" borderId="0"/>
    <xf numFmtId="0" fontId="16" fillId="0" borderId="0"/>
    <xf numFmtId="197" fontId="14" fillId="0" borderId="0" applyFont="0" applyFill="0" applyBorder="0" applyAlignment="0" applyProtection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0" fontId="34" fillId="0" borderId="0"/>
    <xf numFmtId="0" fontId="33" fillId="0" borderId="0"/>
    <xf numFmtId="0" fontId="32" fillId="0" borderId="0"/>
    <xf numFmtId="0" fontId="30" fillId="0" borderId="0"/>
    <xf numFmtId="0" fontId="28" fillId="0" borderId="0"/>
    <xf numFmtId="0" fontId="36" fillId="0" borderId="0"/>
    <xf numFmtId="0" fontId="35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1" fillId="0" borderId="0"/>
    <xf numFmtId="0" fontId="29" fillId="0" borderId="0"/>
    <xf numFmtId="174" fontId="14" fillId="0" borderId="0"/>
    <xf numFmtId="174" fontId="14" fillId="0" borderId="0"/>
    <xf numFmtId="174" fontId="14" fillId="0" borderId="0"/>
    <xf numFmtId="174" fontId="14" fillId="0" borderId="0"/>
    <xf numFmtId="174" fontId="14" fillId="0" borderId="0"/>
    <xf numFmtId="174" fontId="14" fillId="0" borderId="0"/>
    <xf numFmtId="0" fontId="19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3" fillId="0" borderId="0"/>
    <xf numFmtId="0" fontId="30" fillId="0" borderId="0"/>
    <xf numFmtId="0" fontId="3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31" fillId="0" borderId="0"/>
    <xf numFmtId="0" fontId="28" fillId="0" borderId="0"/>
    <xf numFmtId="0" fontId="32" fillId="0" borderId="0"/>
    <xf numFmtId="0" fontId="34" fillId="0" borderId="0"/>
    <xf numFmtId="0" fontId="35" fillId="0" borderId="0" applyNumberFormat="0" applyFill="0" applyBorder="0" applyAlignment="0" applyProtection="0"/>
    <xf numFmtId="0" fontId="27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3" fontId="16" fillId="0" borderId="0"/>
    <xf numFmtId="0" fontId="19" fillId="0" borderId="0"/>
    <xf numFmtId="198" fontId="19" fillId="0" borderId="0"/>
    <xf numFmtId="199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8" fontId="19" fillId="0" borderId="0"/>
    <xf numFmtId="198" fontId="19" fillId="0" borderId="0"/>
    <xf numFmtId="179" fontId="16" fillId="0" borderId="0"/>
    <xf numFmtId="0" fontId="19" fillId="0" borderId="0"/>
    <xf numFmtId="198" fontId="19" fillId="0" borderId="0"/>
    <xf numFmtId="199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8" fontId="19" fillId="0" borderId="0"/>
    <xf numFmtId="198" fontId="19" fillId="0" borderId="0"/>
    <xf numFmtId="198" fontId="19" fillId="0" borderId="0"/>
    <xf numFmtId="0" fontId="19" fillId="0" borderId="0"/>
    <xf numFmtId="198" fontId="19" fillId="0" borderId="0"/>
    <xf numFmtId="199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8" fontId="19" fillId="0" borderId="0"/>
    <xf numFmtId="198" fontId="19" fillId="0" borderId="0"/>
    <xf numFmtId="198" fontId="19" fillId="0" borderId="0"/>
    <xf numFmtId="199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8" fontId="19" fillId="0" borderId="0"/>
    <xf numFmtId="198" fontId="19" fillId="0" borderId="0"/>
    <xf numFmtId="0" fontId="19" fillId="0" borderId="0"/>
    <xf numFmtId="198" fontId="19" fillId="0" borderId="0"/>
    <xf numFmtId="199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8" fontId="19" fillId="0" borderId="0"/>
    <xf numFmtId="198" fontId="19" fillId="0" borderId="0"/>
    <xf numFmtId="0" fontId="19" fillId="0" borderId="0"/>
    <xf numFmtId="198" fontId="19" fillId="0" borderId="0"/>
    <xf numFmtId="199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8" fontId="19" fillId="0" borderId="0"/>
    <xf numFmtId="198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0" fillId="0" borderId="0" applyNumberFormat="0" applyFill="0" applyBorder="0" applyAlignment="0" applyProtection="0"/>
    <xf numFmtId="0" fontId="14" fillId="5" borderId="0" applyNumberFormat="0" applyFont="0" applyAlignment="0" applyProtection="0"/>
    <xf numFmtId="0" fontId="19" fillId="0" borderId="0"/>
    <xf numFmtId="200" fontId="19" fillId="0" borderId="0"/>
    <xf numFmtId="0" fontId="14" fillId="0" borderId="0"/>
    <xf numFmtId="201" fontId="14" fillId="0" borderId="0"/>
    <xf numFmtId="201" fontId="14" fillId="0" borderId="0"/>
    <xf numFmtId="201" fontId="14" fillId="0" borderId="0"/>
    <xf numFmtId="0" fontId="14" fillId="0" borderId="0"/>
    <xf numFmtId="0" fontId="14" fillId="0" borderId="0"/>
    <xf numFmtId="201" fontId="14" fillId="0" borderId="0"/>
    <xf numFmtId="201" fontId="14" fillId="0" borderId="0"/>
    <xf numFmtId="200" fontId="19" fillId="0" borderId="0"/>
    <xf numFmtId="200" fontId="19" fillId="0" borderId="0"/>
    <xf numFmtId="0" fontId="19" fillId="0" borderId="0"/>
    <xf numFmtId="0" fontId="19" fillId="0" borderId="0"/>
    <xf numFmtId="200" fontId="19" fillId="0" borderId="0"/>
    <xf numFmtId="200" fontId="19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7" fillId="0" borderId="0">
      <alignment vertical="center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14" fillId="0" borderId="0" applyNumberForma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6" fillId="0" borderId="0"/>
    <xf numFmtId="0" fontId="14" fillId="0" borderId="0" applyNumberFormat="0" applyFill="0" applyBorder="0" applyAlignment="0" applyProtection="0"/>
    <xf numFmtId="3" fontId="16" fillId="0" borderId="0"/>
    <xf numFmtId="3" fontId="16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202" fontId="14" fillId="0" borderId="0" applyFont="0" applyFill="0" applyBorder="0" applyAlignment="0" applyProtection="0"/>
    <xf numFmtId="203" fontId="29" fillId="0" borderId="0" applyFont="0" applyFill="0" applyBorder="0" applyAlignment="0" applyProtection="0"/>
    <xf numFmtId="204" fontId="29" fillId="0" borderId="0" applyFont="0" applyFill="0" applyBorder="0" applyAlignment="0" applyProtection="0"/>
    <xf numFmtId="205" fontId="14" fillId="0" borderId="0" applyFont="0" applyFill="0" applyBorder="0" applyAlignment="0" applyProtection="0"/>
    <xf numFmtId="206" fontId="29" fillId="0" borderId="0" applyFont="0" applyFill="0" applyBorder="0" applyAlignment="0" applyProtection="0"/>
    <xf numFmtId="207" fontId="29" fillId="0" borderId="0" applyFont="0" applyFill="0" applyBorder="0" applyAlignment="0" applyProtection="0"/>
    <xf numFmtId="208" fontId="29" fillId="0" borderId="0" applyFont="0" applyFill="0" applyBorder="0" applyAlignment="0" applyProtection="0"/>
    <xf numFmtId="209" fontId="29" fillId="0" borderId="0" applyFont="0" applyFill="0" applyBorder="0" applyAlignment="0" applyProtection="0"/>
    <xf numFmtId="210" fontId="14" fillId="0" borderId="0" applyFont="0" applyFill="0" applyBorder="0" applyAlignment="0" applyProtection="0"/>
    <xf numFmtId="191" fontId="14" fillId="0" borderId="0" applyFont="0" applyFill="0" applyBorder="0" applyAlignment="0" applyProtection="0"/>
    <xf numFmtId="211" fontId="29" fillId="0" borderId="0" applyFont="0" applyFill="0" applyBorder="0" applyAlignment="0" applyProtection="0"/>
    <xf numFmtId="210" fontId="14" fillId="0" borderId="0" applyFont="0" applyFill="0" applyBorder="0" applyAlignment="0" applyProtection="0"/>
    <xf numFmtId="212" fontId="14" fillId="0" borderId="0" applyFont="0" applyFill="0" applyBorder="0" applyAlignment="0" applyProtection="0"/>
    <xf numFmtId="213" fontId="29" fillId="0" borderId="0" applyFont="0" applyFill="0" applyBorder="0" applyAlignment="0" applyProtection="0"/>
    <xf numFmtId="21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6" fontId="14" fillId="0" borderId="0" applyFont="0" applyFill="0" applyBorder="0" applyAlignment="0" applyProtection="0"/>
    <xf numFmtId="210" fontId="14" fillId="0" borderId="0" applyFont="0" applyFill="0" applyBorder="0" applyAlignment="0" applyProtection="0"/>
    <xf numFmtId="217" fontId="29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14" fillId="0" borderId="0"/>
    <xf numFmtId="195" fontId="39" fillId="0" borderId="0"/>
    <xf numFmtId="196" fontId="39" fillId="0" borderId="0"/>
    <xf numFmtId="196" fontId="39" fillId="0" borderId="0"/>
    <xf numFmtId="196" fontId="39" fillId="0" borderId="0"/>
    <xf numFmtId="0" fontId="39" fillId="0" borderId="0"/>
    <xf numFmtId="0" fontId="39" fillId="0" borderId="0"/>
    <xf numFmtId="195" fontId="39" fillId="0" borderId="0"/>
    <xf numFmtId="195" fontId="39" fillId="0" borderId="0"/>
    <xf numFmtId="195" fontId="39" fillId="0" borderId="0"/>
    <xf numFmtId="195" fontId="39" fillId="0" borderId="0"/>
    <xf numFmtId="196" fontId="39" fillId="0" borderId="0"/>
    <xf numFmtId="195" fontId="39" fillId="0" borderId="0"/>
    <xf numFmtId="196" fontId="39" fillId="0" borderId="0"/>
    <xf numFmtId="196" fontId="39" fillId="0" borderId="0"/>
    <xf numFmtId="196" fontId="39" fillId="0" borderId="0"/>
    <xf numFmtId="0" fontId="39" fillId="0" borderId="0"/>
    <xf numFmtId="0" fontId="39" fillId="0" borderId="0"/>
    <xf numFmtId="195" fontId="39" fillId="0" borderId="0"/>
    <xf numFmtId="195" fontId="39" fillId="0" borderId="0"/>
    <xf numFmtId="195" fontId="39" fillId="0" borderId="0"/>
    <xf numFmtId="195" fontId="39" fillId="0" borderId="0"/>
    <xf numFmtId="196" fontId="39" fillId="0" borderId="0"/>
    <xf numFmtId="0" fontId="37" fillId="0" borderId="0">
      <alignment vertical="center"/>
    </xf>
    <xf numFmtId="0" fontId="38" fillId="0" borderId="0">
      <alignment vertical="top"/>
    </xf>
    <xf numFmtId="180" fontId="19" fillId="0" borderId="0"/>
    <xf numFmtId="0" fontId="14" fillId="0" borderId="0" applyNumberFormat="0" applyFill="0" applyBorder="0" applyAlignment="0" applyProtection="0"/>
    <xf numFmtId="0" fontId="37" fillId="0" borderId="0">
      <alignment vertical="center"/>
    </xf>
    <xf numFmtId="0" fontId="38" fillId="0" borderId="0">
      <alignment vertical="top"/>
    </xf>
    <xf numFmtId="0" fontId="38" fillId="0" borderId="0">
      <alignment vertical="top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218" fontId="29" fillId="0" borderId="0" applyFont="0" applyFill="0" applyBorder="0" applyAlignment="0" applyProtection="0"/>
    <xf numFmtId="219" fontId="29" fillId="0" borderId="0" applyFont="0" applyFill="0" applyBorder="0" applyAlignment="0" applyProtection="0"/>
    <xf numFmtId="220" fontId="14" fillId="0" borderId="0" applyFont="0" applyFill="0" applyBorder="0" applyAlignment="0" applyProtection="0"/>
    <xf numFmtId="221" fontId="29" fillId="0" borderId="0" applyFont="0" applyFill="0" applyBorder="0" applyAlignment="0" applyProtection="0"/>
    <xf numFmtId="14" fontId="29" fillId="0" borderId="0" applyFont="0" applyFill="0" applyBorder="0" applyAlignment="0" applyProtection="0"/>
    <xf numFmtId="222" fontId="29" fillId="0" borderId="0" applyFont="0" applyFill="0" applyBorder="0" applyAlignment="0" applyProtection="0"/>
    <xf numFmtId="223" fontId="29" fillId="0" borderId="0" applyFont="0" applyFill="0" applyBorder="0" applyAlignment="0" applyProtection="0"/>
    <xf numFmtId="224" fontId="14" fillId="0" borderId="0" applyFont="0" applyFill="0" applyBorder="0" applyAlignment="0" applyProtection="0"/>
    <xf numFmtId="216" fontId="14" fillId="0" borderId="0" applyFont="0" applyFill="0" applyBorder="0" applyAlignment="0" applyProtection="0"/>
    <xf numFmtId="225" fontId="29" fillId="0" borderId="0" applyFont="0" applyFill="0" applyBorder="0" applyAlignment="0" applyProtection="0"/>
    <xf numFmtId="226" fontId="29" fillId="0" borderId="0" applyFont="0" applyFill="0" applyBorder="0" applyAlignment="0" applyProtection="0"/>
    <xf numFmtId="221" fontId="29" fillId="0" borderId="0" applyFont="0" applyFill="0" applyBorder="0" applyAlignment="0" applyProtection="0"/>
    <xf numFmtId="227" fontId="14" fillId="0" borderId="0" applyFont="0" applyFill="0" applyBorder="0" applyAlignment="0" applyProtection="0"/>
    <xf numFmtId="225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229" fontId="14" fillId="0" borderId="0" applyFont="0" applyFill="0" applyBorder="0" applyAlignment="0" applyProtection="0"/>
    <xf numFmtId="224" fontId="14" fillId="0" borderId="0" applyFont="0" applyFill="0" applyBorder="0" applyAlignment="0" applyProtection="0"/>
    <xf numFmtId="230" fontId="29" fillId="0" borderId="0" applyFont="0" applyFill="0" applyBorder="0" applyAlignment="0" applyProtection="0"/>
    <xf numFmtId="0" fontId="37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180" fontId="19" fillId="0" borderId="0"/>
    <xf numFmtId="0" fontId="16" fillId="0" borderId="0"/>
    <xf numFmtId="0" fontId="14" fillId="0" borderId="0" applyNumberFormat="0" applyFill="0" applyBorder="0" applyAlignment="0" applyProtection="0"/>
    <xf numFmtId="0" fontId="32" fillId="0" borderId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19" fillId="0" borderId="0"/>
    <xf numFmtId="0" fontId="19" fillId="0" borderId="0"/>
    <xf numFmtId="231" fontId="19" fillId="0" borderId="0"/>
    <xf numFmtId="231" fontId="19" fillId="0" borderId="0"/>
    <xf numFmtId="231" fontId="19" fillId="0" borderId="0"/>
    <xf numFmtId="0" fontId="19" fillId="0" borderId="0"/>
    <xf numFmtId="0" fontId="19" fillId="0" borderId="0"/>
    <xf numFmtId="231" fontId="19" fillId="0" borderId="0"/>
    <xf numFmtId="231" fontId="19" fillId="0" borderId="0"/>
    <xf numFmtId="214" fontId="19" fillId="0" borderId="0"/>
    <xf numFmtId="214" fontId="19" fillId="0" borderId="0"/>
    <xf numFmtId="214" fontId="19" fillId="0" borderId="0"/>
    <xf numFmtId="0" fontId="19" fillId="0" borderId="0"/>
    <xf numFmtId="0" fontId="19" fillId="0" borderId="0"/>
    <xf numFmtId="214" fontId="19" fillId="0" borderId="0"/>
    <xf numFmtId="214" fontId="19" fillId="0" borderId="0"/>
    <xf numFmtId="0" fontId="19" fillId="0" borderId="0"/>
    <xf numFmtId="231" fontId="19" fillId="0" borderId="0"/>
    <xf numFmtId="231" fontId="19" fillId="0" borderId="0"/>
    <xf numFmtId="231" fontId="19" fillId="0" borderId="0"/>
    <xf numFmtId="0" fontId="19" fillId="0" borderId="0"/>
    <xf numFmtId="0" fontId="19" fillId="0" borderId="0"/>
    <xf numFmtId="231" fontId="19" fillId="0" borderId="0"/>
    <xf numFmtId="231" fontId="19" fillId="0" borderId="0"/>
    <xf numFmtId="0" fontId="14" fillId="0" borderId="0"/>
    <xf numFmtId="0" fontId="14" fillId="0" borderId="0"/>
    <xf numFmtId="0" fontId="19" fillId="0" borderId="0"/>
    <xf numFmtId="0" fontId="16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9" fillId="0" borderId="0"/>
    <xf numFmtId="198" fontId="19" fillId="0" borderId="0"/>
    <xf numFmtId="199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198" fontId="19" fillId="0" borderId="0"/>
    <xf numFmtId="198" fontId="19" fillId="0" borderId="0"/>
    <xf numFmtId="165" fontId="41" fillId="0" borderId="0" applyFont="0" applyFill="0" applyBorder="0" applyAlignment="0" applyProtection="0"/>
    <xf numFmtId="0" fontId="3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65" fontId="41" fillId="0" borderId="0" applyFont="0" applyFill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32" fillId="0" borderId="0"/>
    <xf numFmtId="0" fontId="16" fillId="0" borderId="0"/>
    <xf numFmtId="0" fontId="16" fillId="0" borderId="0"/>
    <xf numFmtId="179" fontId="16" fillId="0" borderId="0"/>
    <xf numFmtId="0" fontId="19" fillId="0" borderId="0"/>
    <xf numFmtId="180" fontId="19" fillId="0" borderId="0"/>
    <xf numFmtId="0" fontId="43" fillId="0" borderId="0" applyNumberFormat="0" applyFill="0" applyBorder="0" applyProtection="0">
      <alignment vertical="top"/>
    </xf>
    <xf numFmtId="0" fontId="32" fillId="0" borderId="0"/>
    <xf numFmtId="0" fontId="14" fillId="0" borderId="0"/>
    <xf numFmtId="0" fontId="14" fillId="0" borderId="0"/>
    <xf numFmtId="0" fontId="14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0" fontId="14" fillId="0" borderId="0" applyNumberFormat="0" applyFill="0" applyBorder="0" applyAlignment="0" applyProtection="0"/>
    <xf numFmtId="0" fontId="44" fillId="0" borderId="8" applyNumberFormat="0" applyFill="0" applyAlignment="0" applyProtection="0"/>
    <xf numFmtId="0" fontId="45" fillId="0" borderId="9" applyNumberFormat="0" applyFill="0" applyProtection="0">
      <alignment horizontal="center"/>
    </xf>
    <xf numFmtId="0" fontId="45" fillId="0" borderId="0" applyNumberFormat="0" applyFill="0" applyBorder="0" applyProtection="0">
      <alignment horizontal="left"/>
    </xf>
    <xf numFmtId="0" fontId="46" fillId="0" borderId="0" applyNumberFormat="0" applyFill="0" applyBorder="0" applyProtection="0">
      <alignment horizontal="centerContinuous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7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19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0" fontId="14" fillId="0" borderId="0"/>
    <xf numFmtId="0" fontId="14" fillId="0" borderId="0" applyNumberFormat="0" applyFill="0" applyBorder="0" applyAlignment="0" applyProtection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3" fontId="16" fillId="0" borderId="0"/>
    <xf numFmtId="0" fontId="14" fillId="0" borderId="0"/>
    <xf numFmtId="0" fontId="14" fillId="0" borderId="0" applyNumberFormat="0" applyFill="0" applyBorder="0" applyAlignment="0" applyProtection="0"/>
    <xf numFmtId="174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6" fillId="0" borderId="0"/>
    <xf numFmtId="0" fontId="3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8" fillId="0" borderId="0"/>
    <xf numFmtId="0" fontId="33" fillId="0" borderId="0"/>
    <xf numFmtId="0" fontId="34" fillId="0" borderId="0"/>
    <xf numFmtId="0" fontId="30" fillId="0" borderId="0"/>
    <xf numFmtId="0" fontId="35" fillId="0" borderId="0" applyNumberFormat="0" applyFill="0" applyBorder="0" applyAlignment="0" applyProtection="0"/>
    <xf numFmtId="0" fontId="29" fillId="0" borderId="0"/>
    <xf numFmtId="0" fontId="18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6" fillId="0" borderId="0"/>
    <xf numFmtId="0" fontId="28" fillId="0" borderId="0"/>
    <xf numFmtId="0" fontId="34" fillId="0" borderId="0"/>
    <xf numFmtId="0" fontId="35" fillId="0" borderId="0" applyNumberFormat="0" applyFill="0" applyBorder="0" applyAlignment="0" applyProtection="0"/>
    <xf numFmtId="0" fontId="29" fillId="0" borderId="0"/>
    <xf numFmtId="0" fontId="30" fillId="0" borderId="0"/>
    <xf numFmtId="0" fontId="3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1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6" fillId="0" borderId="0"/>
    <xf numFmtId="0" fontId="35" fillId="0" borderId="0" applyNumberFormat="0" applyFill="0" applyBorder="0" applyAlignment="0" applyProtection="0"/>
    <xf numFmtId="0" fontId="34" fillId="0" borderId="0"/>
    <xf numFmtId="0" fontId="28" fillId="0" borderId="0"/>
    <xf numFmtId="0" fontId="31" fillId="0" borderId="0"/>
    <xf numFmtId="0" fontId="29" fillId="0" borderId="0"/>
    <xf numFmtId="0" fontId="33" fillId="0" borderId="0"/>
    <xf numFmtId="0" fontId="28" fillId="0" borderId="0"/>
    <xf numFmtId="0" fontId="36" fillId="0" borderId="0"/>
    <xf numFmtId="0" fontId="3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8" fillId="0" borderId="0"/>
    <xf numFmtId="0" fontId="33" fillId="0" borderId="0"/>
    <xf numFmtId="0" fontId="34" fillId="0" borderId="0"/>
    <xf numFmtId="0" fontId="30" fillId="0" borderId="0"/>
    <xf numFmtId="0" fontId="35" fillId="0" borderId="0" applyNumberFormat="0" applyFill="0" applyBorder="0" applyAlignment="0" applyProtection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2" fillId="0" borderId="0"/>
    <xf numFmtId="0" fontId="33" fillId="0" borderId="0"/>
    <xf numFmtId="0" fontId="35" fillId="0" borderId="0" applyNumberFormat="0" applyFill="0" applyBorder="0" applyAlignment="0" applyProtection="0"/>
    <xf numFmtId="0" fontId="36" fillId="0" borderId="0"/>
    <xf numFmtId="0" fontId="34" fillId="0" borderId="0"/>
    <xf numFmtId="0" fontId="30" fillId="0" borderId="0"/>
    <xf numFmtId="0" fontId="31" fillId="0" borderId="0"/>
    <xf numFmtId="0" fontId="34" fillId="0" borderId="0"/>
    <xf numFmtId="0" fontId="33" fillId="0" borderId="0"/>
    <xf numFmtId="0" fontId="30" fillId="0" borderId="0"/>
    <xf numFmtId="0" fontId="28" fillId="0" borderId="0"/>
    <xf numFmtId="0" fontId="36" fillId="0" borderId="0"/>
    <xf numFmtId="0" fontId="35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1" fillId="0" borderId="0"/>
    <xf numFmtId="0" fontId="29" fillId="0" borderId="0"/>
    <xf numFmtId="0" fontId="33" fillId="0" borderId="0"/>
    <xf numFmtId="0" fontId="32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6" fillId="0" borderId="0"/>
    <xf numFmtId="0" fontId="35" fillId="0" borderId="0" applyNumberFormat="0" applyFill="0" applyBorder="0" applyAlignment="0" applyProtection="0"/>
    <xf numFmtId="0" fontId="34" fillId="0" borderId="0"/>
    <xf numFmtId="0" fontId="28" fillId="0" borderId="0"/>
    <xf numFmtId="0" fontId="31" fillId="0" borderId="0"/>
    <xf numFmtId="0" fontId="29" fillId="0" borderId="0"/>
    <xf numFmtId="0" fontId="33" fillId="0" borderId="0"/>
    <xf numFmtId="0" fontId="32" fillId="0" borderId="0"/>
    <xf numFmtId="0" fontId="14" fillId="0" borderId="0"/>
    <xf numFmtId="41" fontId="47" fillId="0" borderId="0"/>
    <xf numFmtId="166" fontId="14" fillId="0" borderId="0" applyFont="0" applyFill="0" applyBorder="0" applyAlignment="0" applyProtection="0"/>
    <xf numFmtId="0" fontId="14" fillId="0" borderId="0"/>
    <xf numFmtId="0" fontId="14" fillId="0" borderId="0"/>
    <xf numFmtId="0" fontId="48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50" fillId="0" borderId="0"/>
    <xf numFmtId="0" fontId="17" fillId="0" borderId="0"/>
    <xf numFmtId="232" fontId="19" fillId="0" borderId="0" applyFont="0" applyFill="0" applyBorder="0" applyAlignment="0" applyProtection="0"/>
    <xf numFmtId="232" fontId="4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49" fillId="0" borderId="0" applyFont="0" applyFill="0" applyBorder="0" applyAlignment="0" applyProtection="0"/>
    <xf numFmtId="0" fontId="7" fillId="0" borderId="0"/>
    <xf numFmtId="0" fontId="7" fillId="0" borderId="0"/>
    <xf numFmtId="214" fontId="19" fillId="0" borderId="0" applyFont="0" applyFill="0" applyBorder="0" applyAlignment="0" applyProtection="0"/>
    <xf numFmtId="214" fontId="49" fillId="0" borderId="0" applyFont="0" applyFill="0" applyBorder="0" applyAlignment="0" applyProtection="0"/>
    <xf numFmtId="3" fontId="19" fillId="0" borderId="0"/>
    <xf numFmtId="0" fontId="16" fillId="0" borderId="0" applyBorder="0"/>
    <xf numFmtId="233" fontId="14" fillId="0" borderId="0" applyBorder="0"/>
    <xf numFmtId="0" fontId="14" fillId="0" borderId="0" applyNumberFormat="0" applyFill="0" applyBorder="0" applyAlignment="0" applyProtection="0"/>
    <xf numFmtId="39" fontId="37" fillId="0" borderId="0" applyFont="0" applyFill="0" applyBorder="0" applyAlignment="0" applyProtection="0"/>
    <xf numFmtId="0" fontId="51" fillId="6" borderId="0" applyNumberFormat="0" applyBorder="0" applyAlignment="0" applyProtection="0"/>
    <xf numFmtId="0" fontId="51" fillId="7" borderId="0" applyNumberFormat="0" applyBorder="0" applyAlignment="0" applyProtection="0"/>
    <xf numFmtId="0" fontId="51" fillId="8" borderId="0" applyNumberFormat="0" applyBorder="0" applyAlignment="0" applyProtection="0"/>
    <xf numFmtId="0" fontId="51" fillId="9" borderId="0" applyNumberFormat="0" applyBorder="0" applyAlignment="0" applyProtection="0"/>
    <xf numFmtId="0" fontId="51" fillId="10" borderId="0" applyNumberFormat="0" applyBorder="0" applyAlignment="0" applyProtection="0"/>
    <xf numFmtId="0" fontId="51" fillId="11" borderId="0" applyNumberFormat="0" applyBorder="0" applyAlignment="0" applyProtection="0"/>
    <xf numFmtId="0" fontId="44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234" fontId="37" fillId="0" borderId="0" applyFont="0" applyFill="0" applyBorder="0" applyAlignment="0" applyProtection="0"/>
    <xf numFmtId="228" fontId="37" fillId="0" borderId="0" applyFont="0" applyFill="0" applyBorder="0" applyAlignment="0" applyProtection="0"/>
    <xf numFmtId="173" fontId="29" fillId="0" borderId="0" applyFont="0" applyFill="0" applyBorder="0" applyAlignment="0" applyProtection="0"/>
    <xf numFmtId="235" fontId="29" fillId="0" borderId="0" applyFont="0" applyFill="0" applyBorder="0" applyAlignment="0" applyProtection="0"/>
    <xf numFmtId="0" fontId="51" fillId="16" borderId="0" applyNumberFormat="0" applyBorder="0" applyAlignment="0" applyProtection="0"/>
    <xf numFmtId="0" fontId="51" fillId="14" borderId="0" applyNumberFormat="0" applyBorder="0" applyAlignment="0" applyProtection="0"/>
    <xf numFmtId="0" fontId="51" fillId="17" borderId="0" applyNumberFormat="0" applyBorder="0" applyAlignment="0" applyProtection="0"/>
    <xf numFmtId="0" fontId="51" fillId="9" borderId="0" applyNumberFormat="0" applyBorder="0" applyAlignment="0" applyProtection="0"/>
    <xf numFmtId="0" fontId="51" fillId="16" borderId="0" applyNumberFormat="0" applyBorder="0" applyAlignment="0" applyProtection="0"/>
    <xf numFmtId="0" fontId="51" fillId="18" borderId="0" applyNumberFormat="0" applyBorder="0" applyAlignment="0" applyProtection="0"/>
    <xf numFmtId="0" fontId="44" fillId="16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42" fillId="0" borderId="0" applyFont="0" applyFill="0" applyBorder="0" applyAlignment="0" applyProtection="0"/>
    <xf numFmtId="0" fontId="54" fillId="21" borderId="0" applyNumberFormat="0" applyBorder="0" applyAlignment="0" applyProtection="0"/>
    <xf numFmtId="0" fontId="54" fillId="14" borderId="0" applyNumberFormat="0" applyBorder="0" applyAlignment="0" applyProtection="0"/>
    <xf numFmtId="0" fontId="54" fillId="17" borderId="0" applyNumberFormat="0" applyBorder="0" applyAlignment="0" applyProtection="0"/>
    <xf numFmtId="0" fontId="54" fillId="22" borderId="0" applyNumberFormat="0" applyBorder="0" applyAlignment="0" applyProtection="0"/>
    <xf numFmtId="0" fontId="54" fillId="23" borderId="0" applyNumberFormat="0" applyBorder="0" applyAlignment="0" applyProtection="0"/>
    <xf numFmtId="0" fontId="54" fillId="24" borderId="0" applyNumberFormat="0" applyBorder="0" applyAlignment="0" applyProtection="0"/>
    <xf numFmtId="0" fontId="55" fillId="21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182" fontId="58" fillId="26" borderId="0" applyFont="0" applyBorder="0"/>
    <xf numFmtId="0" fontId="59" fillId="27" borderId="0"/>
    <xf numFmtId="182" fontId="58" fillId="28" borderId="0" applyNumberFormat="0" applyFont="0" applyBorder="0" applyAlignment="0" applyProtection="0"/>
    <xf numFmtId="182" fontId="37" fillId="29" borderId="0" applyNumberFormat="0" applyFont="0" applyBorder="0" applyAlignment="0" applyProtection="0"/>
    <xf numFmtId="182" fontId="8" fillId="30" borderId="0" applyBorder="0"/>
    <xf numFmtId="182" fontId="8" fillId="30" borderId="0" applyBorder="0"/>
    <xf numFmtId="182" fontId="8" fillId="30" borderId="0" applyBorder="0"/>
    <xf numFmtId="182" fontId="8" fillId="30" borderId="0" applyBorder="0"/>
    <xf numFmtId="182" fontId="14" fillId="0" borderId="10" applyNumberFormat="0" applyBorder="0" applyAlignment="0" applyProtection="0"/>
    <xf numFmtId="173" fontId="9" fillId="0" borderId="0" applyBorder="0">
      <alignment horizontal="right"/>
    </xf>
    <xf numFmtId="192" fontId="9" fillId="0" borderId="0" applyBorder="0">
      <alignment horizontal="right"/>
    </xf>
    <xf numFmtId="173" fontId="8" fillId="0" borderId="10" applyBorder="0">
      <alignment horizontal="right"/>
    </xf>
    <xf numFmtId="173" fontId="8" fillId="0" borderId="10" applyBorder="0">
      <alignment horizontal="right"/>
    </xf>
    <xf numFmtId="173" fontId="8" fillId="0" borderId="10" applyBorder="0">
      <alignment horizontal="right"/>
    </xf>
    <xf numFmtId="173" fontId="8" fillId="0" borderId="10" applyBorder="0">
      <alignment horizontal="right"/>
    </xf>
    <xf numFmtId="192" fontId="8" fillId="0" borderId="10" applyBorder="0">
      <alignment horizontal="right"/>
    </xf>
    <xf numFmtId="192" fontId="8" fillId="0" borderId="10" applyBorder="0">
      <alignment horizontal="right"/>
    </xf>
    <xf numFmtId="192" fontId="8" fillId="0" borderId="10" applyBorder="0">
      <alignment horizontal="right"/>
    </xf>
    <xf numFmtId="192" fontId="8" fillId="0" borderId="10" applyBorder="0">
      <alignment horizontal="right"/>
    </xf>
    <xf numFmtId="182" fontId="14" fillId="0" borderId="10" applyNumberFormat="0" applyBorder="0" applyAlignment="0" applyProtection="0"/>
    <xf numFmtId="182" fontId="14" fillId="0" borderId="10" applyNumberFormat="0" applyBorder="0" applyAlignment="0" applyProtection="0"/>
    <xf numFmtId="182" fontId="14" fillId="0" borderId="10" applyNumberFormat="0" applyBorder="0" applyAlignment="0" applyProtection="0"/>
    <xf numFmtId="182" fontId="14" fillId="0" borderId="10" applyNumberFormat="0" applyBorder="0" applyAlignment="0" applyProtection="0"/>
    <xf numFmtId="182" fontId="14" fillId="0" borderId="10" applyNumberFormat="0" applyBorder="0" applyAlignment="0" applyProtection="0"/>
    <xf numFmtId="182" fontId="14" fillId="0" borderId="10" applyNumberFormat="0" applyBorder="0" applyAlignment="0" applyProtection="0"/>
    <xf numFmtId="182" fontId="14" fillId="0" borderId="10" applyNumberFormat="0" applyBorder="0" applyAlignment="0" applyProtection="0"/>
    <xf numFmtId="182" fontId="14" fillId="0" borderId="10" applyNumberFormat="0" applyBorder="0" applyAlignment="0" applyProtection="0"/>
    <xf numFmtId="182" fontId="14" fillId="0" borderId="10" applyNumberFormat="0" applyBorder="0" applyAlignment="0" applyProtection="0"/>
    <xf numFmtId="182" fontId="14" fillId="0" borderId="10" applyNumberFormat="0" applyBorder="0" applyAlignment="0" applyProtection="0"/>
    <xf numFmtId="182" fontId="14" fillId="0" borderId="10" applyNumberFormat="0" applyBorder="0" applyAlignment="0" applyProtection="0"/>
    <xf numFmtId="182" fontId="14" fillId="0" borderId="10" applyNumberFormat="0" applyBorder="0" applyAlignment="0" applyProtection="0"/>
    <xf numFmtId="182" fontId="14" fillId="0" borderId="10" applyNumberFormat="0" applyBorder="0" applyAlignment="0" applyProtection="0"/>
    <xf numFmtId="232" fontId="60" fillId="0" borderId="0" applyBorder="0">
      <alignment horizontal="right"/>
    </xf>
    <xf numFmtId="232" fontId="61" fillId="0" borderId="10" applyBorder="0">
      <alignment horizontal="right"/>
    </xf>
    <xf numFmtId="182" fontId="62" fillId="0" borderId="0">
      <alignment horizontal="left" indent="1"/>
    </xf>
    <xf numFmtId="182" fontId="63" fillId="0" borderId="5" applyBorder="0"/>
    <xf numFmtId="182" fontId="58" fillId="31" borderId="10" applyNumberFormat="0" applyFont="0" applyBorder="0" applyAlignment="0" applyProtection="0"/>
    <xf numFmtId="173" fontId="64" fillId="32" borderId="5" applyBorder="0">
      <alignment horizontal="right"/>
    </xf>
    <xf numFmtId="192" fontId="64" fillId="32" borderId="5" applyBorder="0">
      <alignment horizontal="right"/>
    </xf>
    <xf numFmtId="173" fontId="64" fillId="0" borderId="5" applyBorder="0">
      <alignment horizontal="right"/>
    </xf>
    <xf numFmtId="192" fontId="64" fillId="0" borderId="5" applyBorder="0">
      <alignment horizontal="right"/>
    </xf>
    <xf numFmtId="182" fontId="16" fillId="0" borderId="10" applyNumberFormat="0" applyBorder="0" applyAlignment="0" applyProtection="0"/>
    <xf numFmtId="0" fontId="64" fillId="26" borderId="11" applyBorder="0">
      <alignment horizontal="center"/>
    </xf>
    <xf numFmtId="0" fontId="54" fillId="33" borderId="0" applyNumberFormat="0" applyBorder="0" applyAlignment="0" applyProtection="0"/>
    <xf numFmtId="0" fontId="54" fillId="34" borderId="0" applyNumberFormat="0" applyBorder="0" applyAlignment="0" applyProtection="0"/>
    <xf numFmtId="0" fontId="54" fillId="35" borderId="0" applyNumberFormat="0" applyBorder="0" applyAlignment="0" applyProtection="0"/>
    <xf numFmtId="0" fontId="54" fillId="22" borderId="0" applyNumberFormat="0" applyBorder="0" applyAlignment="0" applyProtection="0"/>
    <xf numFmtId="0" fontId="54" fillId="23" borderId="0" applyNumberFormat="0" applyBorder="0" applyAlignment="0" applyProtection="0"/>
    <xf numFmtId="0" fontId="54" fillId="36" borderId="0" applyNumberFormat="0" applyBorder="0" applyAlignment="0" applyProtection="0"/>
    <xf numFmtId="236" fontId="37" fillId="0" borderId="0" applyFont="0" applyFill="0" applyBorder="0" applyAlignment="0" applyProtection="0">
      <protection hidden="1"/>
    </xf>
    <xf numFmtId="173" fontId="65" fillId="37" borderId="0" applyFont="0" applyFill="0" applyBorder="0" applyAlignment="0" applyProtection="0">
      <protection hidden="1"/>
    </xf>
    <xf numFmtId="167" fontId="65" fillId="0" borderId="0" applyFont="0" applyFill="0" applyBorder="0" applyAlignment="0" applyProtection="0">
      <protection hidden="1"/>
    </xf>
    <xf numFmtId="0" fontId="66" fillId="26" borderId="0" applyFont="0" applyFill="0" applyBorder="0" applyAlignment="0" applyProtection="0">
      <protection locked="0"/>
    </xf>
    <xf numFmtId="237" fontId="37" fillId="26" borderId="0" applyFont="0" applyFill="0" applyBorder="0" applyAlignment="0" applyProtection="0">
      <protection locked="0"/>
    </xf>
    <xf numFmtId="0" fontId="67" fillId="4" borderId="12">
      <alignment horizontal="center" vertical="center"/>
    </xf>
    <xf numFmtId="0" fontId="68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69" fillId="0" borderId="0" applyFont="0" applyFill="0" applyBorder="0" applyAlignment="0" applyProtection="0"/>
    <xf numFmtId="238" fontId="70" fillId="0" borderId="0" applyFont="0" applyFill="0" applyBorder="0" applyAlignment="0" applyProtection="0"/>
    <xf numFmtId="0" fontId="69" fillId="0" borderId="0" applyFont="0" applyFill="0" applyBorder="0" applyAlignment="0" applyProtection="0"/>
    <xf numFmtId="171" fontId="14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69" fillId="0" borderId="0" applyFont="0" applyFill="0" applyBorder="0" applyAlignment="0" applyProtection="0"/>
    <xf numFmtId="239" fontId="70" fillId="0" borderId="0" applyFont="0" applyFill="0" applyBorder="0" applyAlignment="0" applyProtection="0"/>
    <xf numFmtId="0" fontId="69" fillId="0" borderId="0" applyFont="0" applyFill="0" applyBorder="0" applyAlignment="0" applyProtection="0"/>
    <xf numFmtId="172" fontId="14" fillId="0" borderId="0" applyFont="0" applyFill="0" applyBorder="0" applyAlignment="0" applyProtection="0"/>
    <xf numFmtId="0" fontId="14" fillId="0" borderId="0" applyFill="0" applyBorder="0" applyProtection="0">
      <protection locked="0"/>
    </xf>
    <xf numFmtId="39" fontId="71" fillId="0" borderId="0">
      <alignment horizontal="right"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73" fillId="0" borderId="0">
      <alignment horizontal="right"/>
    </xf>
    <xf numFmtId="0" fontId="8" fillId="0" borderId="13" applyNumberFormat="0" applyFill="0" applyAlignment="0" applyProtection="0"/>
    <xf numFmtId="0" fontId="14" fillId="0" borderId="0" applyFont="0" applyFill="0" applyBorder="0" applyAlignment="0" applyProtection="0"/>
    <xf numFmtId="0" fontId="74" fillId="0" borderId="0" applyFont="0" applyFill="0" applyBorder="0" applyAlignment="0" applyProtection="0"/>
    <xf numFmtId="240" fontId="70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74" fillId="0" borderId="0" applyFont="0" applyFill="0" applyBorder="0" applyAlignment="0" applyProtection="0"/>
    <xf numFmtId="241" fontId="70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59" fillId="0" borderId="0"/>
    <xf numFmtId="10" fontId="75" fillId="0" borderId="0" applyNumberFormat="0" applyFill="0" applyBorder="0" applyAlignment="0" applyProtection="0">
      <alignment horizontal="right"/>
    </xf>
    <xf numFmtId="182" fontId="76" fillId="0" borderId="0" applyNumberFormat="0" applyFill="0" applyBorder="0" applyAlignment="0" applyProtection="0"/>
    <xf numFmtId="0" fontId="14" fillId="38" borderId="0" applyNumberFormat="0" applyFont="0" applyAlignment="0"/>
    <xf numFmtId="0" fontId="77" fillId="7" borderId="0" applyNumberFormat="0" applyBorder="0" applyAlignment="0" applyProtection="0"/>
    <xf numFmtId="225" fontId="65" fillId="0" borderId="0" applyFont="0" applyFill="0" applyBorder="0" applyAlignment="0" applyProtection="0">
      <protection hidden="1"/>
    </xf>
    <xf numFmtId="182" fontId="14" fillId="0" borderId="0" applyNumberFormat="0" applyFont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4" fillId="27" borderId="14">
      <alignment horizontal="center" vertical="center"/>
    </xf>
    <xf numFmtId="242" fontId="8" fillId="39" borderId="15" applyFont="0" applyFill="0" applyBorder="0" applyProtection="0">
      <alignment horizontal="right"/>
      <protection locked="0"/>
    </xf>
    <xf numFmtId="242" fontId="8" fillId="39" borderId="15" applyFont="0" applyFill="0" applyBorder="0" applyProtection="0">
      <alignment horizontal="right"/>
      <protection locked="0"/>
    </xf>
    <xf numFmtId="242" fontId="8" fillId="39" borderId="15" applyFont="0" applyFill="0" applyBorder="0" applyProtection="0">
      <alignment horizontal="right"/>
      <protection locked="0"/>
    </xf>
    <xf numFmtId="242" fontId="8" fillId="39" borderId="15" applyFont="0" applyFill="0" applyBorder="0" applyProtection="0">
      <alignment horizontal="right"/>
      <protection locked="0"/>
    </xf>
    <xf numFmtId="243" fontId="8" fillId="29" borderId="15" applyFont="0" applyFill="0" applyBorder="0" applyProtection="0">
      <alignment horizontal="right"/>
      <protection locked="0"/>
    </xf>
    <xf numFmtId="243" fontId="8" fillId="29" borderId="15" applyFont="0" applyFill="0" applyBorder="0" applyProtection="0">
      <alignment horizontal="right"/>
      <protection locked="0"/>
    </xf>
    <xf numFmtId="243" fontId="8" fillId="29" borderId="15" applyFont="0" applyFill="0" applyBorder="0" applyProtection="0">
      <alignment horizontal="right"/>
      <protection locked="0"/>
    </xf>
    <xf numFmtId="243" fontId="8" fillId="29" borderId="15" applyFont="0" applyFill="0" applyBorder="0" applyProtection="0">
      <alignment horizontal="right"/>
      <protection locked="0"/>
    </xf>
    <xf numFmtId="244" fontId="8" fillId="39" borderId="15" applyFont="0" applyFill="0" applyBorder="0" applyProtection="0">
      <alignment horizontal="right"/>
      <protection locked="0"/>
    </xf>
    <xf numFmtId="244" fontId="8" fillId="39" borderId="15" applyFont="0" applyFill="0" applyBorder="0" applyProtection="0">
      <alignment horizontal="right"/>
      <protection locked="0"/>
    </xf>
    <xf numFmtId="244" fontId="8" fillId="39" borderId="15" applyFont="0" applyFill="0" applyBorder="0" applyProtection="0">
      <alignment horizontal="right"/>
      <protection locked="0"/>
    </xf>
    <xf numFmtId="244" fontId="8" fillId="39" borderId="15" applyFont="0" applyFill="0" applyBorder="0" applyProtection="0">
      <alignment horizontal="right"/>
      <protection locked="0"/>
    </xf>
    <xf numFmtId="245" fontId="42" fillId="0" borderId="0"/>
    <xf numFmtId="0" fontId="80" fillId="0" borderId="0"/>
    <xf numFmtId="0" fontId="81" fillId="0" borderId="0"/>
    <xf numFmtId="0" fontId="8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246" fontId="84" fillId="0" borderId="0" applyFill="0" applyBorder="0" applyAlignment="0"/>
    <xf numFmtId="0" fontId="83" fillId="0" borderId="0" applyFill="0" applyBorder="0" applyAlignment="0"/>
    <xf numFmtId="0" fontId="83" fillId="0" borderId="0" applyFill="0" applyBorder="0" applyAlignment="0"/>
    <xf numFmtId="0" fontId="14" fillId="0" borderId="0" applyFill="0" applyBorder="0" applyAlignment="0"/>
    <xf numFmtId="0" fontId="83" fillId="0" borderId="0" applyFill="0" applyBorder="0" applyAlignment="0"/>
    <xf numFmtId="0" fontId="83" fillId="0" borderId="0" applyFill="0" applyBorder="0" applyAlignment="0"/>
    <xf numFmtId="0" fontId="83" fillId="0" borderId="0" applyFill="0" applyBorder="0" applyAlignment="0"/>
    <xf numFmtId="0" fontId="83" fillId="0" borderId="0" applyFill="0" applyBorder="0" applyAlignment="0"/>
    <xf numFmtId="38" fontId="85" fillId="40" borderId="16">
      <alignment horizontal="right"/>
    </xf>
    <xf numFmtId="0" fontId="86" fillId="38" borderId="17" applyNumberFormat="0" applyAlignment="0" applyProtection="0"/>
    <xf numFmtId="0" fontId="87" fillId="0" borderId="0"/>
    <xf numFmtId="1" fontId="14" fillId="0" borderId="0"/>
    <xf numFmtId="0" fontId="88" fillId="3" borderId="0" applyNumberFormat="0" applyFont="0" applyAlignment="0">
      <alignment vertical="center"/>
      <protection locked="0"/>
    </xf>
    <xf numFmtId="0" fontId="89" fillId="41" borderId="18" applyNumberFormat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2" fillId="40" borderId="0" applyNumberFormat="0" applyBorder="0" applyAlignment="0" applyProtection="0">
      <alignment horizontal="left"/>
      <protection locked="0"/>
    </xf>
    <xf numFmtId="0" fontId="90" fillId="0" borderId="7" applyNumberFormat="0" applyFill="0" applyBorder="0" applyAlignment="0" applyProtection="0">
      <alignment horizontal="center"/>
    </xf>
    <xf numFmtId="0" fontId="7" fillId="0" borderId="0">
      <alignment horizontal="center" wrapText="1"/>
      <protection hidden="1"/>
    </xf>
    <xf numFmtId="0" fontId="42" fillId="0" borderId="0"/>
    <xf numFmtId="0" fontId="34" fillId="0" borderId="0"/>
    <xf numFmtId="0" fontId="42" fillId="0" borderId="0"/>
    <xf numFmtId="0" fontId="34" fillId="0" borderId="0"/>
    <xf numFmtId="0" fontId="42" fillId="0" borderId="0"/>
    <xf numFmtId="0" fontId="34" fillId="0" borderId="0"/>
    <xf numFmtId="0" fontId="42" fillId="0" borderId="0"/>
    <xf numFmtId="0" fontId="34" fillId="0" borderId="0"/>
    <xf numFmtId="0" fontId="42" fillId="0" borderId="0"/>
    <xf numFmtId="0" fontId="34" fillId="0" borderId="0"/>
    <xf numFmtId="0" fontId="42" fillId="0" borderId="0"/>
    <xf numFmtId="0" fontId="34" fillId="0" borderId="0"/>
    <xf numFmtId="0" fontId="42" fillId="0" borderId="0"/>
    <xf numFmtId="0" fontId="34" fillId="0" borderId="0"/>
    <xf numFmtId="0" fontId="42" fillId="0" borderId="0"/>
    <xf numFmtId="0" fontId="34" fillId="0" borderId="0"/>
    <xf numFmtId="40" fontId="91" fillId="0" borderId="0"/>
    <xf numFmtId="0" fontId="92" fillId="0" borderId="0" applyFont="0" applyBorder="0">
      <alignment horizontal="right"/>
    </xf>
    <xf numFmtId="0" fontId="93" fillId="0" borderId="0" applyFont="0" applyBorder="0">
      <alignment horizontal="right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3" fillId="0" borderId="0" applyFont="0" applyFill="0" applyBorder="0" applyAlignment="0" applyProtection="0"/>
    <xf numFmtId="247" fontId="14" fillId="0" borderId="0" applyFont="0" applyFill="0" applyBorder="0" applyAlignment="0">
      <alignment horizontal="center" wrapText="1"/>
    </xf>
    <xf numFmtId="0" fontId="94" fillId="0" borderId="0" applyFont="0" applyFill="0" applyBorder="0" applyAlignment="0">
      <alignment horizontal="center" wrapText="1"/>
    </xf>
    <xf numFmtId="248" fontId="29" fillId="0" borderId="0" applyFont="0" applyFill="0" applyBorder="0" applyAlignment="0" applyProtection="0">
      <alignment horizontal="right"/>
    </xf>
    <xf numFmtId="43" fontId="16" fillId="0" borderId="0" applyFont="0" applyFill="0" applyBorder="0" applyAlignment="0" applyProtection="0">
      <alignment vertical="center"/>
    </xf>
    <xf numFmtId="0" fontId="8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0" fontId="8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95" fillId="0" borderId="0" applyFont="0" applyFill="0" applyBorder="0" applyAlignment="0" applyProtection="0"/>
    <xf numFmtId="3" fontId="14" fillId="0" borderId="0" applyFont="0" applyFill="0" applyBorder="0" applyAlignment="0" applyProtection="0"/>
    <xf numFmtId="0" fontId="19" fillId="26" borderId="0" applyNumberFormat="0" applyFill="0" applyBorder="0" applyAlignment="0"/>
    <xf numFmtId="0" fontId="96" fillId="26" borderId="0" applyNumberFormat="0" applyFill="0" applyBorder="0" applyAlignment="0"/>
    <xf numFmtId="0" fontId="19" fillId="42" borderId="0">
      <alignment horizontal="center" vertical="center" wrapText="1"/>
    </xf>
    <xf numFmtId="0" fontId="14" fillId="42" borderId="0">
      <alignment horizontal="center" vertical="center" wrapText="1"/>
    </xf>
    <xf numFmtId="4" fontId="97" fillId="0" borderId="0">
      <alignment vertical="center"/>
    </xf>
    <xf numFmtId="0" fontId="98" fillId="42" borderId="0">
      <alignment horizontal="center" vertical="center" wrapText="1"/>
    </xf>
    <xf numFmtId="226" fontId="48" fillId="0" borderId="0">
      <alignment horizontal="right"/>
    </xf>
    <xf numFmtId="0" fontId="14" fillId="0" borderId="0">
      <protection locked="0"/>
    </xf>
    <xf numFmtId="249" fontId="7" fillId="0" borderId="0" applyFill="0" applyBorder="0">
      <alignment horizontal="right"/>
      <protection locked="0"/>
    </xf>
    <xf numFmtId="209" fontId="29" fillId="0" borderId="0" applyFill="0" applyBorder="0">
      <alignment horizontal="right"/>
      <protection locked="0"/>
    </xf>
    <xf numFmtId="0" fontId="83" fillId="0" borderId="0" applyFont="0" applyFill="0" applyBorder="0" applyAlignment="0" applyProtection="0"/>
    <xf numFmtId="250" fontId="14" fillId="0" borderId="0" applyFont="0" applyFill="0" applyBorder="0" applyAlignment="0">
      <alignment horizontal="center" wrapText="1"/>
    </xf>
    <xf numFmtId="0" fontId="94" fillId="0" borderId="0" applyFont="0" applyFill="0" applyBorder="0" applyAlignment="0">
      <alignment horizontal="center" wrapText="1"/>
    </xf>
    <xf numFmtId="170" fontId="99" fillId="0" borderId="19">
      <protection locked="0"/>
    </xf>
    <xf numFmtId="251" fontId="29" fillId="0" borderId="0" applyFont="0" applyFill="0" applyBorder="0" applyAlignment="0" applyProtection="0">
      <alignment horizontal="right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2" fontId="14" fillId="0" borderId="0" applyFont="0" applyFill="0" applyBorder="0" applyAlignment="0" applyProtection="0"/>
    <xf numFmtId="225" fontId="29" fillId="0" borderId="0" applyFont="0" applyFill="0" applyBorder="0" applyAlignment="0" applyProtection="0">
      <alignment horizontal="right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52" fontId="14" fillId="0" borderId="0" applyFont="0" applyFill="0" applyBorder="0" applyAlignment="0" applyProtection="0"/>
    <xf numFmtId="0" fontId="14" fillId="0" borderId="0"/>
    <xf numFmtId="15" fontId="14" fillId="0" borderId="0" applyFont="0" applyFill="0" applyBorder="0" applyAlignment="0" applyProtection="0"/>
    <xf numFmtId="0" fontId="10" fillId="27" borderId="0" applyAlignment="0">
      <protection locked="0"/>
    </xf>
    <xf numFmtId="0" fontId="100" fillId="0" borderId="0" applyNumberFormat="0">
      <alignment horizontal="right"/>
    </xf>
    <xf numFmtId="37" fontId="76" fillId="0" borderId="20" applyAlignment="0">
      <protection locked="0"/>
    </xf>
    <xf numFmtId="10" fontId="76" fillId="0" borderId="20" applyAlignment="0">
      <protection locked="0"/>
    </xf>
    <xf numFmtId="0" fontId="14" fillId="26" borderId="21" applyFont="0" applyFill="0" applyBorder="0"/>
    <xf numFmtId="15" fontId="48" fillId="0" borderId="0">
      <alignment horizontal="left"/>
    </xf>
    <xf numFmtId="0" fontId="101" fillId="0" borderId="0">
      <protection locked="0"/>
    </xf>
    <xf numFmtId="0" fontId="14" fillId="0" borderId="0" applyFont="0" applyFill="0" applyBorder="0" applyAlignment="0" applyProtection="0"/>
    <xf numFmtId="14" fontId="102" fillId="0" borderId="0" applyFill="0" applyBorder="0" applyAlignment="0"/>
    <xf numFmtId="0" fontId="22" fillId="0" borderId="0">
      <protection locked="0"/>
    </xf>
    <xf numFmtId="182" fontId="39" fillId="0" borderId="22" applyFont="0" applyFill="0" applyBorder="0" applyProtection="0">
      <alignment horizontal="right"/>
    </xf>
    <xf numFmtId="182" fontId="8" fillId="0" borderId="0" applyFill="0" applyBorder="0" applyAlignment="0" applyProtection="0"/>
    <xf numFmtId="182" fontId="8" fillId="0" borderId="0" applyFill="0" applyBorder="0" applyAlignment="0" applyProtection="0"/>
    <xf numFmtId="38" fontId="7" fillId="0" borderId="23">
      <alignment vertical="center"/>
    </xf>
    <xf numFmtId="2" fontId="85" fillId="43" borderId="0">
      <alignment horizontal="left"/>
      <protection hidden="1"/>
    </xf>
    <xf numFmtId="15" fontId="103" fillId="0" borderId="24" applyFont="0" applyFill="0" applyBorder="0" applyAlignment="0" applyProtection="0">
      <alignment horizontal="center"/>
      <protection hidden="1"/>
    </xf>
    <xf numFmtId="0" fontId="19" fillId="0" borderId="0"/>
    <xf numFmtId="223" fontId="29" fillId="0" borderId="25" applyNumberFormat="0" applyFont="0" applyFill="0" applyAlignment="0" applyProtection="0"/>
    <xf numFmtId="0" fontId="39" fillId="0" borderId="0"/>
    <xf numFmtId="0" fontId="83" fillId="0" borderId="0" applyFill="0" applyBorder="0" applyAlignment="0"/>
    <xf numFmtId="0" fontId="83" fillId="0" borderId="0" applyFill="0" applyBorder="0" applyAlignment="0"/>
    <xf numFmtId="0" fontId="83" fillId="0" borderId="0" applyFill="0" applyBorder="0" applyAlignment="0"/>
    <xf numFmtId="0" fontId="83" fillId="0" borderId="0" applyFill="0" applyBorder="0" applyAlignment="0"/>
    <xf numFmtId="0" fontId="83" fillId="0" borderId="0" applyFill="0" applyBorder="0" applyAlignment="0"/>
    <xf numFmtId="0" fontId="66" fillId="0" borderId="0" applyFont="0" applyFill="0" applyBorder="0" applyProtection="0">
      <alignment horizontal="left"/>
      <protection locked="0"/>
    </xf>
    <xf numFmtId="0" fontId="59" fillId="0" borderId="0">
      <alignment horizontal="left"/>
    </xf>
    <xf numFmtId="253" fontId="29" fillId="0" borderId="0">
      <alignment horizontal="right"/>
    </xf>
    <xf numFmtId="251" fontId="14" fillId="0" borderId="0"/>
    <xf numFmtId="254" fontId="29" fillId="0" borderId="0"/>
    <xf numFmtId="228" fontId="29" fillId="0" borderId="0"/>
    <xf numFmtId="195" fontId="65" fillId="0" borderId="0" applyFont="0" applyFill="0" applyBorder="0" applyAlignment="0" applyProtection="0">
      <alignment horizontal="center"/>
      <protection hidden="1"/>
    </xf>
    <xf numFmtId="255" fontId="8" fillId="0" borderId="0" applyFont="0" applyFill="0" applyBorder="0" applyAlignment="0" applyProtection="0">
      <alignment vertical="center"/>
    </xf>
    <xf numFmtId="255" fontId="21" fillId="0" borderId="0" applyFont="0" applyFill="0" applyBorder="0" applyAlignment="0" applyProtection="0"/>
    <xf numFmtId="0" fontId="104" fillId="0" borderId="0" applyNumberFormat="0" applyFill="0" applyBorder="0" applyAlignment="0" applyProtection="0"/>
    <xf numFmtId="0" fontId="48" fillId="0" borderId="0" applyNumberFormat="0" applyFont="0" applyFill="0" applyBorder="0" applyAlignment="0" applyProtection="0"/>
    <xf numFmtId="0" fontId="48" fillId="0" borderId="0" applyNumberFormat="0" applyFont="0" applyFill="0" applyBorder="0" applyAlignment="0" applyProtection="0"/>
    <xf numFmtId="0" fontId="48" fillId="0" borderId="0" applyNumberFormat="0" applyFont="0" applyFill="0" applyBorder="0" applyAlignment="0" applyProtection="0"/>
    <xf numFmtId="0" fontId="48" fillId="0" borderId="0" applyNumberFormat="0" applyFont="0" applyFill="0" applyBorder="0" applyAlignment="0" applyProtection="0"/>
    <xf numFmtId="0" fontId="48" fillId="0" borderId="0" applyNumberFormat="0" applyFont="0" applyFill="0" applyBorder="0" applyAlignment="0" applyProtection="0"/>
    <xf numFmtId="0" fontId="48" fillId="0" borderId="0" applyNumberFormat="0" applyFont="0" applyFill="0" applyBorder="0" applyAlignment="0" applyProtection="0"/>
    <xf numFmtId="0" fontId="48" fillId="0" borderId="0" applyNumberFormat="0" applyFont="0" applyFill="0" applyBorder="0" applyAlignment="0" applyProtection="0"/>
    <xf numFmtId="168" fontId="65" fillId="0" borderId="24" applyFont="0" applyFill="0" applyBorder="0" applyAlignment="0" applyProtection="0">
      <alignment horizontal="right"/>
      <protection hidden="1"/>
    </xf>
    <xf numFmtId="256" fontId="8" fillId="0" borderId="0" applyFont="0" applyFill="0" applyBorder="0" applyProtection="0">
      <alignment horizontal="right"/>
    </xf>
    <xf numFmtId="256" fontId="8" fillId="0" borderId="0" applyFont="0" applyFill="0" applyBorder="0" applyProtection="0">
      <alignment horizontal="right"/>
    </xf>
    <xf numFmtId="256" fontId="8" fillId="0" borderId="0" applyFont="0" applyFill="0" applyBorder="0" applyProtection="0">
      <alignment horizontal="right"/>
    </xf>
    <xf numFmtId="256" fontId="8" fillId="0" borderId="0" applyFont="0" applyFill="0" applyBorder="0" applyProtection="0">
      <alignment horizontal="right"/>
    </xf>
    <xf numFmtId="0" fontId="16" fillId="0" borderId="0" applyFont="0" applyFill="0" applyBorder="0" applyAlignment="0" applyProtection="0"/>
    <xf numFmtId="257" fontId="101" fillId="0" borderId="0">
      <protection locked="0"/>
    </xf>
    <xf numFmtId="0" fontId="14" fillId="0" borderId="0" applyFill="0" applyBorder="0" applyProtection="0">
      <alignment horizontal="left"/>
    </xf>
    <xf numFmtId="0" fontId="105" fillId="0" borderId="0" applyNumberFormat="0" applyFill="0" applyBorder="0" applyAlignment="0" applyProtection="0"/>
    <xf numFmtId="0" fontId="106" fillId="0" borderId="0"/>
    <xf numFmtId="0" fontId="42" fillId="0" borderId="0">
      <alignment horizontal="left" indent="2"/>
    </xf>
    <xf numFmtId="0" fontId="94" fillId="0" borderId="0"/>
    <xf numFmtId="0" fontId="107" fillId="0" borderId="0"/>
    <xf numFmtId="0" fontId="107" fillId="0" borderId="0">
      <alignment horizontal="left" indent="2"/>
    </xf>
    <xf numFmtId="258" fontId="65" fillId="0" borderId="0">
      <protection hidden="1"/>
    </xf>
    <xf numFmtId="0" fontId="107" fillId="0" borderId="0">
      <alignment horizontal="left"/>
      <protection hidden="1"/>
    </xf>
    <xf numFmtId="258" fontId="65" fillId="0" borderId="0" applyFont="0" applyFill="0" applyBorder="0" applyAlignment="0" applyProtection="0">
      <protection hidden="1"/>
    </xf>
    <xf numFmtId="0" fontId="108" fillId="8" borderId="0" applyNumberFormat="0" applyBorder="0" applyAlignment="0" applyProtection="0"/>
    <xf numFmtId="38" fontId="8" fillId="3" borderId="0" applyNumberFormat="0" applyBorder="0" applyAlignment="0" applyProtection="0"/>
    <xf numFmtId="38" fontId="8" fillId="26" borderId="0" applyNumberFormat="0" applyBorder="0" applyAlignment="0" applyProtection="0"/>
    <xf numFmtId="38" fontId="8" fillId="26" borderId="0" applyNumberFormat="0" applyBorder="0" applyAlignment="0" applyProtection="0"/>
    <xf numFmtId="38" fontId="8" fillId="26" borderId="0" applyNumberFormat="0" applyBorder="0" applyAlignment="0" applyProtection="0"/>
    <xf numFmtId="38" fontId="8" fillId="26" borderId="0" applyNumberFormat="0" applyBorder="0" applyAlignment="0" applyProtection="0"/>
    <xf numFmtId="259" fontId="11" fillId="39" borderId="4" applyNumberFormat="0" applyFont="0" applyAlignment="0"/>
    <xf numFmtId="260" fontId="109" fillId="0" borderId="0"/>
    <xf numFmtId="261" fontId="29" fillId="0" borderId="0" applyFont="0" applyFill="0" applyBorder="0" applyAlignment="0" applyProtection="0">
      <alignment horizontal="right"/>
    </xf>
    <xf numFmtId="0" fontId="110" fillId="0" borderId="0">
      <alignment horizontal="left"/>
    </xf>
    <xf numFmtId="0" fontId="111" fillId="0" borderId="6" applyNumberFormat="0" applyAlignment="0" applyProtection="0">
      <alignment horizontal="left" vertical="center"/>
    </xf>
    <xf numFmtId="0" fontId="111" fillId="0" borderId="26">
      <alignment horizontal="left" vertical="center"/>
    </xf>
    <xf numFmtId="0" fontId="112" fillId="0" borderId="0">
      <alignment horizontal="center"/>
    </xf>
    <xf numFmtId="0" fontId="112" fillId="0" borderId="0">
      <alignment horizontal="center"/>
    </xf>
    <xf numFmtId="0" fontId="113" fillId="0" borderId="0" applyNumberFormat="0" applyFont="0" applyFill="0" applyAlignment="0" applyProtection="0"/>
    <xf numFmtId="0" fontId="113" fillId="0" borderId="0" applyNumberFormat="0" applyFont="0" applyFill="0" applyAlignment="0" applyProtection="0"/>
    <xf numFmtId="0" fontId="113" fillId="0" borderId="0" applyNumberFormat="0" applyFont="0" applyFill="0" applyAlignment="0" applyProtection="0"/>
    <xf numFmtId="0" fontId="113" fillId="0" borderId="0" applyNumberFormat="0" applyFont="0" applyFill="0" applyAlignment="0" applyProtection="0"/>
    <xf numFmtId="0" fontId="113" fillId="0" borderId="0" applyNumberFormat="0" applyFont="0" applyFill="0" applyAlignment="0" applyProtection="0"/>
    <xf numFmtId="0" fontId="113" fillId="0" borderId="0" applyNumberFormat="0" applyFont="0" applyFill="0" applyAlignment="0" applyProtection="0"/>
    <xf numFmtId="0" fontId="14" fillId="0" borderId="0" applyNumberFormat="0" applyFill="0" applyBorder="0" applyAlignment="0" applyProtection="0"/>
    <xf numFmtId="0" fontId="111" fillId="0" borderId="0" applyNumberFormat="0" applyFont="0" applyFill="0" applyAlignment="0" applyProtection="0"/>
    <xf numFmtId="0" fontId="111" fillId="0" borderId="0" applyNumberFormat="0" applyFont="0" applyFill="0" applyAlignment="0" applyProtection="0"/>
    <xf numFmtId="0" fontId="111" fillId="0" borderId="0" applyNumberFormat="0" applyFont="0" applyFill="0" applyAlignment="0" applyProtection="0"/>
    <xf numFmtId="0" fontId="111" fillId="0" borderId="0" applyNumberFormat="0" applyFont="0" applyFill="0" applyAlignment="0" applyProtection="0"/>
    <xf numFmtId="0" fontId="111" fillId="0" borderId="0" applyNumberFormat="0" applyFont="0" applyFill="0" applyAlignment="0" applyProtection="0"/>
    <xf numFmtId="0" fontId="111" fillId="0" borderId="0" applyNumberFormat="0" applyFont="0" applyFill="0" applyAlignment="0" applyProtection="0"/>
    <xf numFmtId="0" fontId="111" fillId="0" borderId="0" applyNumberFormat="0" applyFill="0" applyBorder="0" applyAlignment="0" applyProtection="0"/>
    <xf numFmtId="0" fontId="114" fillId="0" borderId="27" applyNumberFormat="0" applyFill="0" applyAlignment="0" applyProtection="0"/>
    <xf numFmtId="0" fontId="114" fillId="0" borderId="0" applyNumberFormat="0" applyFill="0" applyBorder="0" applyAlignment="0" applyProtection="0"/>
    <xf numFmtId="0" fontId="115" fillId="0" borderId="0">
      <protection locked="0"/>
    </xf>
    <xf numFmtId="0" fontId="115" fillId="0" borderId="0">
      <protection locked="0"/>
    </xf>
    <xf numFmtId="173" fontId="19" fillId="0" borderId="0" applyNumberFormat="0" applyFont="0" applyFill="0" applyBorder="0" applyAlignment="0">
      <alignment horizontal="left"/>
    </xf>
    <xf numFmtId="173" fontId="116" fillId="0" borderId="0" applyNumberFormat="0" applyFont="0" applyFill="0" applyBorder="0" applyAlignment="0">
      <alignment horizontal="left"/>
    </xf>
    <xf numFmtId="0" fontId="76" fillId="0" borderId="28" applyNumberFormat="0" applyFill="0" applyAlignment="0" applyProtection="0"/>
    <xf numFmtId="41" fontId="11" fillId="0" borderId="0"/>
    <xf numFmtId="262" fontId="16" fillId="0" borderId="0"/>
    <xf numFmtId="0" fontId="14" fillId="0" borderId="0">
      <alignment horizontal="left" indent="2"/>
    </xf>
    <xf numFmtId="0" fontId="117" fillId="0" borderId="0">
      <alignment horizontal="right" vertical="center"/>
      <protection locked="0"/>
    </xf>
    <xf numFmtId="0" fontId="105" fillId="0" borderId="0" applyBorder="0" applyAlignment="0"/>
    <xf numFmtId="10" fontId="8" fillId="3" borderId="4" applyNumberFormat="0" applyBorder="0" applyAlignment="0" applyProtection="0"/>
    <xf numFmtId="10" fontId="8" fillId="39" borderId="4" applyNumberFormat="0" applyBorder="0" applyAlignment="0" applyProtection="0"/>
    <xf numFmtId="10" fontId="8" fillId="39" borderId="4" applyNumberFormat="0" applyBorder="0" applyAlignment="0" applyProtection="0"/>
    <xf numFmtId="10" fontId="8" fillId="39" borderId="4" applyNumberFormat="0" applyBorder="0" applyAlignment="0" applyProtection="0"/>
    <xf numFmtId="10" fontId="8" fillId="39" borderId="4" applyNumberFormat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10" fontId="19" fillId="0" borderId="0">
      <protection locked="0"/>
    </xf>
    <xf numFmtId="10" fontId="14" fillId="0" borderId="0">
      <protection locked="0"/>
    </xf>
    <xf numFmtId="0" fontId="14" fillId="0" borderId="0"/>
    <xf numFmtId="0" fontId="76" fillId="0" borderId="0" applyNumberFormat="0" applyFill="0" applyBorder="0" applyAlignment="0">
      <protection locked="0"/>
    </xf>
    <xf numFmtId="0" fontId="8" fillId="31" borderId="0" applyBorder="0">
      <protection locked="0"/>
    </xf>
    <xf numFmtId="0" fontId="8" fillId="31" borderId="0" applyBorder="0">
      <protection locked="0"/>
    </xf>
    <xf numFmtId="0" fontId="8" fillId="31" borderId="0" applyBorder="0">
      <protection locked="0"/>
    </xf>
    <xf numFmtId="0" fontId="8" fillId="31" borderId="0" applyBorder="0">
      <protection locked="0"/>
    </xf>
    <xf numFmtId="15" fontId="19" fillId="0" borderId="0">
      <protection locked="0"/>
    </xf>
    <xf numFmtId="0" fontId="9" fillId="31" borderId="0">
      <alignment horizontal="left"/>
      <protection locked="0"/>
    </xf>
    <xf numFmtId="2" fontId="19" fillId="0" borderId="29">
      <protection locked="0"/>
    </xf>
    <xf numFmtId="2" fontId="14" fillId="0" borderId="29">
      <protection locked="0"/>
    </xf>
    <xf numFmtId="37" fontId="39" fillId="38" borderId="0"/>
    <xf numFmtId="37" fontId="11" fillId="38" borderId="0"/>
    <xf numFmtId="37" fontId="111" fillId="38" borderId="0"/>
    <xf numFmtId="0" fontId="9" fillId="31" borderId="0" applyBorder="0">
      <alignment horizontal="left"/>
      <protection locked="0"/>
    </xf>
    <xf numFmtId="10" fontId="9" fillId="31" borderId="0">
      <alignment horizontal="left"/>
      <protection locked="0"/>
    </xf>
    <xf numFmtId="232" fontId="14" fillId="0" borderId="0"/>
    <xf numFmtId="0" fontId="19" fillId="0" borderId="0">
      <protection locked="0"/>
    </xf>
    <xf numFmtId="0" fontId="14" fillId="0" borderId="0">
      <protection locked="0"/>
    </xf>
    <xf numFmtId="0" fontId="7" fillId="0" borderId="0" applyFill="0" applyBorder="0">
      <alignment horizontal="right"/>
      <protection locked="0"/>
    </xf>
    <xf numFmtId="231" fontId="7" fillId="0" borderId="0" applyFill="0" applyBorder="0">
      <alignment horizontal="right"/>
      <protection locked="0"/>
    </xf>
    <xf numFmtId="263" fontId="29" fillId="0" borderId="0" applyFill="0" applyBorder="0">
      <alignment horizontal="right"/>
      <protection locked="0"/>
    </xf>
    <xf numFmtId="0" fontId="39" fillId="44" borderId="15">
      <alignment horizontal="left" vertical="center" wrapText="1"/>
    </xf>
    <xf numFmtId="0" fontId="18" fillId="44" borderId="15">
      <alignment horizontal="left" vertical="center" wrapText="1"/>
    </xf>
    <xf numFmtId="0" fontId="65" fillId="0" borderId="0" applyFont="0" applyFill="0" applyBorder="0" applyAlignment="0" applyProtection="0">
      <protection hidden="1"/>
    </xf>
    <xf numFmtId="190" fontId="120" fillId="26" borderId="0" applyFill="0"/>
    <xf numFmtId="37" fontId="121" fillId="45" borderId="0" applyFont="0" applyFill="0" applyBorder="0" applyAlignment="0">
      <alignment horizontal="center" vertical="center"/>
    </xf>
    <xf numFmtId="226" fontId="48" fillId="0" borderId="7" applyNumberFormat="0" applyAlignment="0"/>
    <xf numFmtId="0" fontId="122" fillId="0" borderId="0"/>
    <xf numFmtId="0" fontId="123" fillId="28" borderId="30"/>
    <xf numFmtId="0" fontId="83" fillId="0" borderId="0" applyFill="0" applyBorder="0" applyAlignment="0"/>
    <xf numFmtId="0" fontId="83" fillId="0" borderId="0" applyFill="0" applyBorder="0" applyAlignment="0"/>
    <xf numFmtId="0" fontId="83" fillId="0" borderId="0" applyFill="0" applyBorder="0" applyAlignment="0"/>
    <xf numFmtId="0" fontId="83" fillId="0" borderId="0" applyFill="0" applyBorder="0" applyAlignment="0"/>
    <xf numFmtId="0" fontId="83" fillId="0" borderId="0" applyFill="0" applyBorder="0" applyAlignment="0"/>
    <xf numFmtId="166" fontId="29" fillId="28" borderId="30"/>
    <xf numFmtId="0" fontId="124" fillId="0" borderId="31" applyNumberFormat="0" applyFill="0" applyAlignment="0" applyProtection="0"/>
    <xf numFmtId="182" fontId="125" fillId="0" borderId="0" applyNumberFormat="0" applyFont="0" applyFill="0" applyBorder="0" applyAlignment="0">
      <protection hidden="1"/>
    </xf>
    <xf numFmtId="0" fontId="14" fillId="0" borderId="0" applyFont="0" applyFill="0" applyBorder="0" applyAlignment="0" applyProtection="0"/>
    <xf numFmtId="0" fontId="29" fillId="0" borderId="0">
      <alignment horizontal="right"/>
    </xf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0" fontId="29" fillId="0" borderId="0">
      <alignment horizontal="right"/>
    </xf>
    <xf numFmtId="0" fontId="37" fillId="0" borderId="0" applyFont="0" applyFill="0" applyBorder="0" applyAlignment="0" applyProtection="0">
      <alignment horizontal="center"/>
      <protection hidden="1"/>
    </xf>
    <xf numFmtId="0" fontId="65" fillId="0" borderId="0" applyFont="0" applyFill="0" applyBorder="0" applyAlignment="0" applyProtection="0">
      <alignment horizontal="center"/>
      <protection hidden="1"/>
    </xf>
    <xf numFmtId="0" fontId="126" fillId="0" borderId="2"/>
    <xf numFmtId="0" fontId="29" fillId="0" borderId="0" applyFont="0" applyFill="0" applyBorder="0" applyAlignment="0" applyProtection="0"/>
    <xf numFmtId="214" fontId="50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2" fontId="65" fillId="0" borderId="32" applyFont="0" applyFill="0" applyBorder="0" applyAlignment="0" applyProtection="0">
      <alignment horizontal="center"/>
      <protection hidden="1"/>
    </xf>
    <xf numFmtId="0" fontId="127" fillId="5" borderId="0" applyNumberFormat="0" applyBorder="0" applyAlignment="0" applyProtection="0"/>
    <xf numFmtId="37" fontId="14" fillId="0" borderId="0"/>
    <xf numFmtId="37" fontId="128" fillId="0" borderId="0"/>
    <xf numFmtId="0" fontId="14" fillId="0" borderId="0" applyFont="0" applyFill="0" applyBorder="0" applyAlignment="0" applyProtection="0"/>
    <xf numFmtId="0" fontId="37" fillId="0" borderId="0" applyFont="0" applyFill="0" applyBorder="0" applyAlignment="0" applyProtection="0"/>
    <xf numFmtId="37" fontId="39" fillId="0" borderId="0" applyFont="0" applyFill="0" applyBorder="0" applyProtection="0">
      <alignment horizontal="right"/>
    </xf>
    <xf numFmtId="169" fontId="129" fillId="0" borderId="0"/>
    <xf numFmtId="0" fontId="130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1" fontId="7" fillId="0" borderId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>
      <alignment vertical="center"/>
    </xf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" fontId="132" fillId="0" borderId="0"/>
    <xf numFmtId="0" fontId="29" fillId="0" borderId="0">
      <alignment horizontal="right"/>
    </xf>
    <xf numFmtId="0" fontId="16" fillId="20" borderId="33" applyNumberFormat="0" applyFont="0" applyAlignment="0" applyProtection="0"/>
    <xf numFmtId="0" fontId="133" fillId="0" borderId="29"/>
    <xf numFmtId="3" fontId="16" fillId="0" borderId="5" applyBorder="0"/>
    <xf numFmtId="0" fontId="8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" fontId="123" fillId="0" borderId="0">
      <alignment horizontal="right"/>
    </xf>
    <xf numFmtId="2" fontId="134" fillId="0" borderId="0">
      <alignment horizontal="right"/>
    </xf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71" fontId="24" fillId="0" borderId="0" applyFont="0" applyFill="0" applyBorder="0" applyAlignment="0" applyProtection="0"/>
    <xf numFmtId="172" fontId="24" fillId="0" borderId="0" applyFont="0" applyFill="0" applyBorder="0" applyAlignment="0" applyProtection="0"/>
    <xf numFmtId="43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35" fillId="38" borderId="34" applyNumberFormat="0" applyAlignment="0" applyProtection="0"/>
    <xf numFmtId="40" fontId="136" fillId="3" borderId="0">
      <alignment horizontal="right"/>
    </xf>
    <xf numFmtId="0" fontId="137" fillId="3" borderId="0">
      <alignment horizontal="right"/>
    </xf>
    <xf numFmtId="0" fontId="138" fillId="3" borderId="1"/>
    <xf numFmtId="0" fontId="138" fillId="0" borderId="0" applyBorder="0">
      <alignment horizontal="centerContinuous"/>
    </xf>
    <xf numFmtId="0" fontId="139" fillId="0" borderId="0" applyBorder="0">
      <alignment horizontal="centerContinuous"/>
    </xf>
    <xf numFmtId="37" fontId="76" fillId="0" borderId="20">
      <protection locked="0"/>
    </xf>
    <xf numFmtId="232" fontId="76" fillId="0" borderId="0" applyFont="0" applyFill="0" applyBorder="0" applyAlignment="0" applyProtection="0"/>
    <xf numFmtId="0" fontId="59" fillId="0" borderId="0">
      <alignment vertical="center"/>
    </xf>
    <xf numFmtId="0" fontId="14" fillId="0" borderId="0" applyFont="0" applyFill="0" applyBorder="0" applyAlignment="0" applyProtection="0"/>
    <xf numFmtId="1" fontId="14" fillId="0" borderId="0" applyProtection="0">
      <alignment horizontal="right" vertical="center"/>
    </xf>
    <xf numFmtId="0" fontId="14" fillId="0" borderId="0" applyNumberFormat="0"/>
    <xf numFmtId="232" fontId="140" fillId="0" borderId="0" applyFill="0" applyBorder="0" applyProtection="0">
      <alignment vertical="top"/>
    </xf>
    <xf numFmtId="0" fontId="29" fillId="0" borderId="0"/>
    <xf numFmtId="0" fontId="29" fillId="0" borderId="0"/>
    <xf numFmtId="10" fontId="39" fillId="0" borderId="0" applyFont="0" applyFill="0" applyBorder="0" applyProtection="0">
      <alignment horizontal="right"/>
    </xf>
    <xf numFmtId="235" fontId="65" fillId="0" borderId="0" applyFont="0" applyFill="0" applyBorder="0" applyAlignment="0" applyProtection="0">
      <alignment horizontal="center"/>
    </xf>
    <xf numFmtId="0" fontId="83" fillId="0" borderId="0" applyFont="0" applyFill="0" applyBorder="0" applyAlignment="0" applyProtection="0"/>
    <xf numFmtId="0" fontId="14" fillId="0" borderId="0" applyFont="0" applyFill="0" applyBorder="0" applyAlignment="0" applyProtection="0"/>
    <xf numFmtId="165" fontId="7" fillId="0" borderId="0" applyFont="0" applyFill="0" applyBorder="0" applyAlignment="0" applyProtection="0">
      <protection hidden="1"/>
    </xf>
    <xf numFmtId="10" fontId="14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232" fontId="14" fillId="0" borderId="0"/>
    <xf numFmtId="0" fontId="100" fillId="0" borderId="0"/>
    <xf numFmtId="9" fontId="141" fillId="0" borderId="0">
      <alignment horizontal="right"/>
    </xf>
    <xf numFmtId="214" fontId="142" fillId="0" borderId="0">
      <alignment horizontal="right"/>
    </xf>
    <xf numFmtId="0" fontId="7" fillId="0" borderId="0" applyFill="0" applyBorder="0">
      <alignment horizontal="right"/>
      <protection locked="0"/>
    </xf>
    <xf numFmtId="208" fontId="29" fillId="0" borderId="0" applyFill="0" applyBorder="0">
      <alignment horizontal="right"/>
      <protection locked="0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37" fillId="0" borderId="0" applyFont="0" applyFill="0" applyBorder="0" applyProtection="0">
      <alignment horizontal="left"/>
      <protection locked="0"/>
    </xf>
    <xf numFmtId="0" fontId="83" fillId="0" borderId="0" applyFill="0" applyBorder="0" applyAlignment="0"/>
    <xf numFmtId="0" fontId="83" fillId="0" borderId="0" applyFill="0" applyBorder="0" applyAlignment="0"/>
    <xf numFmtId="0" fontId="83" fillId="0" borderId="0" applyFill="0" applyBorder="0" applyAlignment="0"/>
    <xf numFmtId="0" fontId="83" fillId="0" borderId="0" applyFill="0" applyBorder="0" applyAlignment="0"/>
    <xf numFmtId="0" fontId="83" fillId="0" borderId="0" applyFill="0" applyBorder="0" applyAlignment="0"/>
    <xf numFmtId="0" fontId="48" fillId="0" borderId="0" applyFill="0" applyBorder="0" applyAlignment="0" applyProtection="0"/>
    <xf numFmtId="4" fontId="59" fillId="0" borderId="0">
      <alignment horizontal="right"/>
    </xf>
    <xf numFmtId="0" fontId="143" fillId="45" borderId="0" applyNumberFormat="0" applyBorder="0" applyAlignment="0" applyProtection="0"/>
    <xf numFmtId="37" fontId="76" fillId="0" borderId="0">
      <protection locked="0"/>
    </xf>
    <xf numFmtId="0" fontId="42" fillId="0" borderId="0">
      <alignment vertical="top"/>
    </xf>
    <xf numFmtId="0" fontId="71" fillId="0" borderId="0">
      <alignment horizontal="right" vertical="center"/>
    </xf>
    <xf numFmtId="0" fontId="65" fillId="0" borderId="24" applyFont="0" applyFill="0" applyBorder="0" applyAlignment="0" applyProtection="0">
      <alignment horizontal="right"/>
      <protection locked="0"/>
    </xf>
    <xf numFmtId="0" fontId="7" fillId="0" borderId="0">
      <alignment horizontal="right"/>
      <protection locked="0"/>
    </xf>
    <xf numFmtId="0" fontId="29" fillId="0" borderId="0">
      <alignment horizontal="right"/>
      <protection locked="0"/>
    </xf>
    <xf numFmtId="0" fontId="144" fillId="0" borderId="5">
      <alignment horizontal="right" vertical="center"/>
    </xf>
    <xf numFmtId="49" fontId="16" fillId="0" borderId="0">
      <alignment horizontal="right"/>
    </xf>
    <xf numFmtId="37" fontId="7" fillId="0" borderId="0" applyFont="0" applyFill="0" applyBorder="0" applyAlignment="0" applyProtection="0"/>
    <xf numFmtId="0" fontId="16" fillId="0" borderId="0">
      <alignment horizontal="right"/>
    </xf>
    <xf numFmtId="4" fontId="145" fillId="0" borderId="0">
      <alignment horizontal="right"/>
    </xf>
    <xf numFmtId="0" fontId="146" fillId="0" borderId="0"/>
    <xf numFmtId="0" fontId="146" fillId="0" borderId="35">
      <alignment horizontal="centerContinuous"/>
    </xf>
    <xf numFmtId="0" fontId="19" fillId="0" borderId="0" applyFill="0" applyBorder="0" applyProtection="0">
      <alignment horizontal="right"/>
      <protection hidden="1"/>
    </xf>
    <xf numFmtId="0" fontId="29" fillId="0" borderId="0" applyFill="0" applyBorder="0" applyProtection="0">
      <alignment horizontal="right"/>
      <protection hidden="1"/>
    </xf>
    <xf numFmtId="0" fontId="147" fillId="0" borderId="0">
      <alignment horizontal="left"/>
    </xf>
    <xf numFmtId="0" fontId="148" fillId="42" borderId="4">
      <alignment horizontal="center" vertical="center" wrapText="1"/>
      <protection hidden="1"/>
    </xf>
    <xf numFmtId="0" fontId="15" fillId="46" borderId="0">
      <alignment horizontal="right"/>
    </xf>
    <xf numFmtId="3" fontId="8" fillId="0" borderId="0"/>
    <xf numFmtId="3" fontId="8" fillId="0" borderId="0"/>
    <xf numFmtId="3" fontId="8" fillId="0" borderId="0"/>
    <xf numFmtId="3" fontId="8" fillId="0" borderId="0"/>
    <xf numFmtId="0" fontId="149" fillId="0" borderId="0" applyNumberFormat="0" applyFill="0" applyBorder="0" applyProtection="0">
      <protection locked="0"/>
    </xf>
    <xf numFmtId="0" fontId="150" fillId="0" borderId="35"/>
    <xf numFmtId="0" fontId="48" fillId="0" borderId="0"/>
    <xf numFmtId="0" fontId="8" fillId="0" borderId="7">
      <alignment horizontal="right" vertical="center" wrapText="1"/>
    </xf>
    <xf numFmtId="0" fontId="18" fillId="0" borderId="0" applyNumberFormat="0" applyFill="0" applyBorder="0" applyAlignment="0" applyProtection="0"/>
    <xf numFmtId="3" fontId="16" fillId="0" borderId="0"/>
    <xf numFmtId="0" fontId="14" fillId="0" borderId="0">
      <alignment vertical="top"/>
    </xf>
    <xf numFmtId="0" fontId="14" fillId="0" borderId="0">
      <alignment vertical="top"/>
    </xf>
    <xf numFmtId="0" fontId="14" fillId="0" borderId="0">
      <alignment vertical="top"/>
    </xf>
    <xf numFmtId="0" fontId="14" fillId="0" borderId="0">
      <alignment vertical="top"/>
    </xf>
    <xf numFmtId="0" fontId="14" fillId="0" borderId="0">
      <alignment vertical="top"/>
    </xf>
    <xf numFmtId="0" fontId="14" fillId="0" borderId="0">
      <alignment vertical="top"/>
    </xf>
    <xf numFmtId="0" fontId="14" fillId="0" borderId="0">
      <alignment vertical="top"/>
    </xf>
    <xf numFmtId="0" fontId="14" fillId="0" borderId="0">
      <alignment vertical="top"/>
    </xf>
    <xf numFmtId="0" fontId="14" fillId="0" borderId="0">
      <alignment vertical="top"/>
    </xf>
    <xf numFmtId="0" fontId="14" fillId="0" borderId="0">
      <alignment vertical="top"/>
    </xf>
    <xf numFmtId="0" fontId="14" fillId="0" borderId="0">
      <alignment vertical="top"/>
    </xf>
    <xf numFmtId="0" fontId="14" fillId="0" borderId="0" applyFont="0" applyFill="0" applyBorder="0" applyAlignment="0" applyProtection="0"/>
    <xf numFmtId="0" fontId="14" fillId="0" borderId="0">
      <alignment vertical="top"/>
    </xf>
    <xf numFmtId="0" fontId="14" fillId="0" borderId="0">
      <alignment vertical="top"/>
    </xf>
    <xf numFmtId="0" fontId="151" fillId="0" borderId="0" applyNumberFormat="0" applyFill="0" applyBorder="0" applyProtection="0">
      <alignment horizontal="center"/>
    </xf>
    <xf numFmtId="0" fontId="85" fillId="0" borderId="0" applyNumberFormat="0" applyFill="0" applyBorder="0" applyAlignment="0" applyProtection="0"/>
    <xf numFmtId="0" fontId="152" fillId="0" borderId="0" applyNumberFormat="0" applyFill="0" applyBorder="0" applyProtection="0">
      <alignment horizontal="center"/>
    </xf>
    <xf numFmtId="0" fontId="85" fillId="0" borderId="0" applyNumberFormat="0" applyFill="0" applyBorder="0" applyProtection="0">
      <alignment horizontal="center"/>
    </xf>
    <xf numFmtId="0" fontId="153" fillId="0" borderId="36" applyFill="0" applyProtection="0">
      <alignment horizontal="right" vertical="top"/>
    </xf>
    <xf numFmtId="4" fontId="152" fillId="0" borderId="0" applyFill="0" applyBorder="0" applyAlignment="0" applyProtection="0"/>
    <xf numFmtId="4" fontId="154" fillId="0" borderId="0" applyFill="0" applyBorder="0" applyAlignment="0" applyProtection="0"/>
    <xf numFmtId="0" fontId="153" fillId="0" borderId="2" applyNumberFormat="0" applyFill="0" applyProtection="0">
      <alignment horizontal="right"/>
    </xf>
    <xf numFmtId="0" fontId="153" fillId="0" borderId="0" applyNumberFormat="0" applyFill="0" applyBorder="0" applyProtection="0">
      <alignment horizontal="center"/>
    </xf>
    <xf numFmtId="0" fontId="14" fillId="0" borderId="0">
      <alignment vertical="top"/>
    </xf>
    <xf numFmtId="0" fontId="14" fillId="0" borderId="0" applyFont="0" applyFill="0" applyBorder="0" applyAlignment="0" applyProtection="0"/>
    <xf numFmtId="0" fontId="102" fillId="0" borderId="0" applyNumberFormat="0" applyFill="0" applyBorder="0" applyProtection="0">
      <alignment horizontal="left" vertical="top"/>
    </xf>
    <xf numFmtId="0" fontId="102" fillId="0" borderId="0" applyNumberFormat="0" applyFill="0" applyBorder="0" applyProtection="0">
      <alignment horizontal="center" vertical="top"/>
    </xf>
    <xf numFmtId="0" fontId="102" fillId="0" borderId="3" applyFill="0" applyProtection="0">
      <alignment horizontal="right" vertical="top"/>
    </xf>
    <xf numFmtId="10" fontId="102" fillId="0" borderId="0" applyFill="0" applyBorder="0" applyProtection="0">
      <alignment horizontal="right"/>
    </xf>
    <xf numFmtId="10" fontId="155" fillId="0" borderId="0" applyFill="0" applyBorder="0" applyProtection="0">
      <alignment horizontal="left"/>
    </xf>
    <xf numFmtId="0" fontId="14" fillId="3" borderId="0" applyNumberFormat="0" applyProtection="0">
      <alignment horizontal="center" vertical="top"/>
    </xf>
    <xf numFmtId="0" fontId="14" fillId="3" borderId="37" applyNumberFormat="0" applyProtection="0">
      <alignment horizontal="left" vertical="center"/>
    </xf>
    <xf numFmtId="0" fontId="14" fillId="3" borderId="37" applyNumberFormat="0" applyProtection="0">
      <alignment horizontal="right" vertical="center"/>
    </xf>
    <xf numFmtId="0" fontId="14" fillId="3" borderId="0" applyNumberFormat="0" applyProtection="0">
      <alignment horizontal="right" vertical="center" wrapText="1"/>
    </xf>
    <xf numFmtId="0" fontId="14" fillId="3" borderId="0" applyNumberFormat="0" applyProtection="0">
      <alignment horizontal="left" vertical="center"/>
    </xf>
    <xf numFmtId="0" fontId="14" fillId="0" borderId="0">
      <alignment vertical="top"/>
    </xf>
    <xf numFmtId="0" fontId="14" fillId="0" borderId="0" applyFont="0" applyFill="0" applyBorder="0" applyAlignment="0" applyProtection="0"/>
    <xf numFmtId="0" fontId="14" fillId="3" borderId="0" applyNumberFormat="0" applyProtection="0">
      <alignment horizontal="left" vertical="center"/>
    </xf>
    <xf numFmtId="0" fontId="14" fillId="3" borderId="0" applyProtection="0">
      <alignment horizontal="right" vertical="center"/>
    </xf>
    <xf numFmtId="0" fontId="14" fillId="3" borderId="0" applyNumberFormat="0" applyProtection="0">
      <alignment horizontal="left" vertical="center"/>
    </xf>
    <xf numFmtId="0" fontId="14" fillId="47" borderId="0" applyNumberFormat="0" applyProtection="0">
      <alignment horizontal="center" vertical="center"/>
    </xf>
    <xf numFmtId="0" fontId="14" fillId="3" borderId="0" applyNumberFormat="0" applyProtection="0">
      <alignment horizontal="left" vertical="center"/>
    </xf>
    <xf numFmtId="0" fontId="14" fillId="3" borderId="38" applyProtection="0">
      <alignment horizontal="right" vertical="center"/>
    </xf>
    <xf numFmtId="0" fontId="14" fillId="3" borderId="0" applyNumberFormat="0" applyProtection="0">
      <alignment horizontal="left" vertical="center"/>
    </xf>
    <xf numFmtId="0" fontId="14" fillId="3" borderId="0" applyProtection="0">
      <alignment horizontal="right" vertical="center"/>
    </xf>
    <xf numFmtId="0" fontId="14" fillId="47" borderId="0" applyNumberFormat="0" applyProtection="0">
      <alignment horizontal="center" vertical="center"/>
    </xf>
    <xf numFmtId="0" fontId="14" fillId="3" borderId="0" applyNumberFormat="0" applyProtection="0">
      <alignment horizontal="left" vertical="center"/>
    </xf>
    <xf numFmtId="0" fontId="14" fillId="0" borderId="0">
      <alignment vertical="top"/>
    </xf>
    <xf numFmtId="0" fontId="14" fillId="0" borderId="0" applyFont="0" applyFill="0" applyBorder="0" applyAlignment="0" applyProtection="0"/>
    <xf numFmtId="0" fontId="14" fillId="3" borderId="0" applyProtection="0">
      <alignment horizontal="right" vertical="center"/>
    </xf>
    <xf numFmtId="0" fontId="14" fillId="3" borderId="0" applyNumberFormat="0" applyProtection="0">
      <alignment horizontal="left" vertical="center"/>
    </xf>
    <xf numFmtId="0" fontId="14" fillId="3" borderId="0" applyProtection="0">
      <alignment horizontal="right" vertical="center"/>
    </xf>
    <xf numFmtId="0" fontId="14" fillId="3" borderId="0" applyNumberFormat="0" applyProtection="0">
      <alignment horizontal="left" vertical="center"/>
    </xf>
    <xf numFmtId="0" fontId="14" fillId="3" borderId="0" applyNumberFormat="0" applyProtection="0">
      <alignment horizontal="left" vertical="center"/>
    </xf>
    <xf numFmtId="0" fontId="14" fillId="3" borderId="0" applyProtection="0">
      <alignment horizontal="right" vertical="center"/>
    </xf>
    <xf numFmtId="0" fontId="14" fillId="3" borderId="39" applyProtection="0">
      <alignment horizontal="left" vertical="center"/>
    </xf>
    <xf numFmtId="0" fontId="14" fillId="3" borderId="0" applyNumberFormat="0" applyProtection="0">
      <alignment horizontal="left" vertical="center"/>
    </xf>
    <xf numFmtId="0" fontId="14" fillId="3" borderId="40" applyProtection="0">
      <alignment horizontal="right" vertical="center"/>
    </xf>
    <xf numFmtId="0" fontId="14" fillId="3" borderId="0" applyNumberFormat="0" applyProtection="0">
      <alignment horizontal="left" vertical="center"/>
    </xf>
    <xf numFmtId="0" fontId="14" fillId="0" borderId="0">
      <alignment vertical="top"/>
    </xf>
    <xf numFmtId="166" fontId="14" fillId="0" borderId="0" applyFont="0" applyFill="0" applyBorder="0" applyAlignment="0" applyProtection="0"/>
    <xf numFmtId="0" fontId="14" fillId="3" borderId="0" applyNumberFormat="0" applyProtection="0">
      <alignment horizontal="left" vertical="center"/>
    </xf>
    <xf numFmtId="0" fontId="14" fillId="3" borderId="41" applyProtection="0">
      <alignment horizontal="right" vertical="center"/>
    </xf>
    <xf numFmtId="0" fontId="14" fillId="3" borderId="0" applyNumberFormat="0" applyProtection="0">
      <alignment horizontal="left" vertical="center"/>
    </xf>
    <xf numFmtId="0" fontId="14" fillId="3" borderId="42" applyProtection="0">
      <alignment horizontal="right" vertical="center"/>
    </xf>
    <xf numFmtId="4" fontId="55" fillId="46" borderId="0" applyProtection="0">
      <alignment horizontal="center" vertical="center"/>
    </xf>
    <xf numFmtId="0" fontId="14" fillId="0" borderId="0">
      <alignment vertical="top"/>
    </xf>
    <xf numFmtId="0" fontId="14" fillId="0" borderId="0" applyFont="0" applyFill="0" applyBorder="0" applyAlignment="0" applyProtection="0"/>
    <xf numFmtId="0" fontId="14" fillId="0" borderId="0">
      <alignment vertical="top"/>
    </xf>
    <xf numFmtId="0" fontId="14" fillId="0" borderId="0">
      <alignment vertical="top"/>
    </xf>
    <xf numFmtId="0" fontId="126" fillId="0" borderId="0"/>
    <xf numFmtId="0" fontId="148" fillId="0" borderId="26">
      <alignment vertical="center"/>
    </xf>
    <xf numFmtId="0" fontId="8" fillId="0" borderId="0" applyFill="0" applyBorder="0" applyProtection="0">
      <protection locked="0"/>
    </xf>
    <xf numFmtId="0" fontId="8" fillId="0" borderId="0" applyFill="0" applyBorder="0" applyProtection="0">
      <protection locked="0"/>
    </xf>
    <xf numFmtId="0" fontId="8" fillId="0" borderId="0" applyFill="0" applyBorder="0" applyProtection="0">
      <protection locked="0"/>
    </xf>
    <xf numFmtId="0" fontId="8" fillId="0" borderId="0" applyFill="0" applyBorder="0" applyProtection="0">
      <protection locked="0"/>
    </xf>
    <xf numFmtId="0" fontId="13" fillId="0" borderId="0">
      <alignment horizontal="left" vertical="center" wrapText="1" indent="2"/>
      <protection locked="0"/>
    </xf>
    <xf numFmtId="0" fontId="102" fillId="0" borderId="43" applyBorder="0">
      <alignment horizontal="center"/>
    </xf>
    <xf numFmtId="0" fontId="14" fillId="0" borderId="0" applyFont="0" applyFill="0" applyBorder="0" applyAlignment="0" applyProtection="0"/>
    <xf numFmtId="0" fontId="156" fillId="0" borderId="0" applyBorder="0" applyProtection="0">
      <alignment vertical="center"/>
    </xf>
    <xf numFmtId="0" fontId="156" fillId="0" borderId="7" applyBorder="0" applyProtection="0">
      <alignment horizontal="right" vertical="center"/>
    </xf>
    <xf numFmtId="0" fontId="14" fillId="48" borderId="0" applyBorder="0" applyProtection="0">
      <alignment horizontal="centerContinuous" vertical="center"/>
    </xf>
    <xf numFmtId="0" fontId="14" fillId="46" borderId="7" applyBorder="0" applyProtection="0">
      <alignment horizontal="centerContinuous" vertical="center"/>
    </xf>
    <xf numFmtId="0" fontId="14" fillId="0" borderId="0" applyBorder="0" applyProtection="0">
      <alignment vertical="center"/>
    </xf>
    <xf numFmtId="0" fontId="105" fillId="0" borderId="7" applyNumberFormat="0" applyFill="0" applyProtection="0">
      <alignment horizontal="right"/>
      <protection locked="0"/>
    </xf>
    <xf numFmtId="3" fontId="64" fillId="0" borderId="0" applyNumberFormat="0"/>
    <xf numFmtId="0" fontId="105" fillId="0" borderId="0" applyNumberFormat="0" applyFill="0" applyBorder="0" applyAlignment="0" applyProtection="0">
      <protection locked="0"/>
    </xf>
    <xf numFmtId="0" fontId="157" fillId="0" borderId="0" applyFill="0" applyBorder="0" applyProtection="0">
      <alignment horizontal="left"/>
    </xf>
    <xf numFmtId="0" fontId="158" fillId="0" borderId="43" applyFill="0" applyBorder="0" applyProtection="0">
      <alignment horizontal="left" vertical="top"/>
    </xf>
    <xf numFmtId="0" fontId="107" fillId="0" borderId="0">
      <alignment horizontal="centerContinuous"/>
    </xf>
    <xf numFmtId="0" fontId="8" fillId="0" borderId="0">
      <alignment horizontal="left" vertical="center" wrapText="1" indent="2"/>
      <protection locked="0"/>
    </xf>
    <xf numFmtId="226" fontId="48" fillId="0" borderId="0" applyNumberFormat="0" applyAlignment="0"/>
    <xf numFmtId="49" fontId="159" fillId="0" borderId="0" applyFont="0" applyFill="0" applyBorder="0" applyAlignment="0" applyProtection="0">
      <protection hidden="1"/>
    </xf>
    <xf numFmtId="0" fontId="14" fillId="0" borderId="0" applyFont="0" applyFill="0" applyBorder="0" applyAlignment="0" applyProtection="0">
      <protection hidden="1"/>
    </xf>
    <xf numFmtId="49" fontId="102" fillId="0" borderId="0" applyFill="0" applyBorder="0" applyAlignment="0"/>
    <xf numFmtId="0" fontId="83" fillId="0" borderId="0" applyFill="0" applyBorder="0" applyAlignment="0"/>
    <xf numFmtId="0" fontId="83" fillId="0" borderId="0" applyFill="0" applyBorder="0" applyAlignment="0"/>
    <xf numFmtId="0" fontId="160" fillId="0" borderId="0"/>
    <xf numFmtId="0" fontId="14" fillId="0" borderId="0"/>
    <xf numFmtId="0" fontId="2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0" fontId="14" fillId="0" borderId="0"/>
    <xf numFmtId="0" fontId="161" fillId="0" borderId="0" applyNumberFormat="0" applyFill="0" applyBorder="0" applyAlignment="0" applyProtection="0"/>
    <xf numFmtId="0" fontId="162" fillId="0" borderId="0" applyNumberFormat="0" applyFill="0" applyBorder="0" applyAlignment="0" applyProtection="0">
      <alignment horizontal="centerContinuous"/>
    </xf>
    <xf numFmtId="0" fontId="163" fillId="0" borderId="7">
      <alignment horizontal="left"/>
    </xf>
    <xf numFmtId="0" fontId="164" fillId="49" borderId="0" applyFont="0">
      <alignment vertical="center"/>
    </xf>
    <xf numFmtId="3" fontId="165" fillId="0" borderId="0"/>
    <xf numFmtId="0" fontId="163" fillId="0" borderId="26"/>
    <xf numFmtId="0" fontId="100" fillId="0" borderId="0">
      <alignment horizontal="center"/>
    </xf>
    <xf numFmtId="0" fontId="166" fillId="0" borderId="0">
      <alignment horizontal="center"/>
    </xf>
    <xf numFmtId="0" fontId="19" fillId="50" borderId="0" applyNumberFormat="0" applyBorder="0">
      <alignment horizontal="centerContinuous"/>
    </xf>
    <xf numFmtId="0" fontId="143" fillId="50" borderId="0" applyNumberFormat="0" applyBorder="0">
      <alignment horizontal="centerContinuous"/>
    </xf>
    <xf numFmtId="0" fontId="7" fillId="0" borderId="0" applyBorder="0"/>
    <xf numFmtId="0" fontId="64" fillId="0" borderId="0" applyNumberFormat="0" applyFill="0" applyBorder="0" applyAlignment="0" applyProtection="0"/>
    <xf numFmtId="0" fontId="14" fillId="0" borderId="0" applyBorder="0"/>
    <xf numFmtId="0" fontId="64" fillId="0" borderId="26">
      <alignment horizontal="center" wrapText="1"/>
    </xf>
    <xf numFmtId="182" fontId="14" fillId="0" borderId="5" applyNumberFormat="0" applyFont="0" applyFill="0" applyAlignment="0"/>
    <xf numFmtId="0" fontId="14" fillId="0" borderId="44" applyNumberFormat="0" applyFont="0" applyBorder="0" applyAlignment="0" applyProtection="0"/>
    <xf numFmtId="0" fontId="14" fillId="0" borderId="44" applyNumberFormat="0" applyFont="0" applyBorder="0" applyAlignment="0" applyProtection="0"/>
    <xf numFmtId="0" fontId="14" fillId="0" borderId="44" applyNumberFormat="0" applyFont="0" applyBorder="0" applyAlignment="0" applyProtection="0"/>
    <xf numFmtId="0" fontId="14" fillId="0" borderId="44" applyNumberFormat="0" applyFont="0" applyBorder="0" applyAlignment="0" applyProtection="0"/>
    <xf numFmtId="0" fontId="14" fillId="0" borderId="44" applyNumberFormat="0" applyFont="0" applyBorder="0" applyAlignment="0" applyProtection="0"/>
    <xf numFmtId="0" fontId="14" fillId="0" borderId="44" applyNumberFormat="0" applyFont="0" applyBorder="0" applyAlignment="0" applyProtection="0"/>
    <xf numFmtId="0" fontId="49" fillId="0" borderId="45" applyNumberFormat="0" applyFont="0" applyFill="0" applyAlignment="0" applyProtection="0"/>
    <xf numFmtId="3" fontId="64" fillId="0" borderId="7" applyNumberFormat="0"/>
    <xf numFmtId="0" fontId="16" fillId="0" borderId="0"/>
    <xf numFmtId="0" fontId="167" fillId="0" borderId="0">
      <alignment horizontal="fill"/>
    </xf>
    <xf numFmtId="37" fontId="8" fillId="31" borderId="0" applyNumberFormat="0" applyBorder="0" applyAlignment="0" applyProtection="0"/>
    <xf numFmtId="37" fontId="8" fillId="31" borderId="0" applyNumberFormat="0" applyBorder="0" applyAlignment="0" applyProtection="0"/>
    <xf numFmtId="37" fontId="8" fillId="31" borderId="0" applyNumberFormat="0" applyBorder="0" applyAlignment="0" applyProtection="0"/>
    <xf numFmtId="37" fontId="8" fillId="31" borderId="0" applyNumberFormat="0" applyBorder="0" applyAlignment="0" applyProtection="0"/>
    <xf numFmtId="37" fontId="8" fillId="0" borderId="0"/>
    <xf numFmtId="37" fontId="8" fillId="0" borderId="0"/>
    <xf numFmtId="37" fontId="8" fillId="0" borderId="0"/>
    <xf numFmtId="37" fontId="8" fillId="0" borderId="0"/>
    <xf numFmtId="3" fontId="9" fillId="0" borderId="28" applyProtection="0"/>
    <xf numFmtId="214" fontId="8" fillId="39" borderId="16">
      <alignment horizontal="right"/>
    </xf>
    <xf numFmtId="214" fontId="11" fillId="39" borderId="16"/>
    <xf numFmtId="0" fontId="168" fillId="0" borderId="0"/>
    <xf numFmtId="0" fontId="169" fillId="0" borderId="0" applyNumberFormat="0" applyFill="0" applyBorder="0" applyAlignment="0" applyProtection="0"/>
    <xf numFmtId="49" fontId="170" fillId="0" borderId="0" applyNumberFormat="0" applyFont="0" applyFill="0" applyBorder="0" applyAlignment="0" applyProtection="0">
      <alignment vertical="top"/>
    </xf>
    <xf numFmtId="0" fontId="65" fillId="0" borderId="32" applyFont="0" applyFill="0" applyBorder="0" applyAlignment="0" applyProtection="0">
      <alignment horizontal="center"/>
      <protection hidden="1"/>
    </xf>
    <xf numFmtId="0" fontId="8" fillId="31" borderId="0" applyBorder="0" applyAlignment="0" applyProtection="0"/>
    <xf numFmtId="0" fontId="8" fillId="31" borderId="0" applyBorder="0" applyAlignment="0" applyProtection="0"/>
    <xf numFmtId="0" fontId="8" fillId="31" borderId="0" applyBorder="0" applyAlignment="0" applyProtection="0"/>
    <xf numFmtId="0" fontId="8" fillId="31" borderId="0" applyBorder="0" applyAlignment="0" applyProtection="0"/>
    <xf numFmtId="0" fontId="171" fillId="51" borderId="46" applyNumberFormat="0" applyFont="0" applyBorder="0" applyAlignment="0" applyProtection="0">
      <alignment horizontal="right"/>
    </xf>
    <xf numFmtId="0" fontId="37" fillId="0" borderId="0" applyFont="0" applyFill="0" applyBorder="0" applyAlignment="0" applyProtection="0">
      <alignment horizontal="left"/>
    </xf>
    <xf numFmtId="0" fontId="48" fillId="0" borderId="0" applyFont="0" applyFill="0" applyBorder="0" applyAlignment="0" applyProtection="0">
      <alignment horizontal="right"/>
      <protection hidden="1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3" fillId="41" borderId="18" applyNumberFormat="0" applyAlignment="0" applyProtection="0">
      <alignment vertical="center"/>
    </xf>
    <xf numFmtId="0" fontId="174" fillId="5" borderId="0" applyNumberFormat="0" applyBorder="0" applyAlignment="0" applyProtection="0">
      <alignment vertical="center"/>
    </xf>
    <xf numFmtId="232" fontId="30" fillId="0" borderId="0" applyFont="0" applyFill="0" applyBorder="0" applyAlignment="0" applyProtection="0"/>
    <xf numFmtId="0" fontId="44" fillId="20" borderId="33" applyNumberFormat="0" applyFont="0" applyAlignment="0" applyProtection="0">
      <alignment vertical="center"/>
    </xf>
    <xf numFmtId="0" fontId="175" fillId="0" borderId="31" applyNumberFormat="0" applyFill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7" fillId="13" borderId="17" applyNumberFormat="0" applyAlignment="0" applyProtection="0">
      <alignment vertical="center"/>
    </xf>
    <xf numFmtId="0" fontId="177" fillId="38" borderId="17" applyNumberFormat="0" applyAlignment="0" applyProtection="0">
      <alignment vertical="center"/>
    </xf>
    <xf numFmtId="2" fontId="178" fillId="0" borderId="0" applyFont="0" applyFill="0" applyBorder="0" applyAlignment="0" applyProtection="0"/>
    <xf numFmtId="0" fontId="179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1" fillId="7" borderId="0" applyNumberFormat="0" applyBorder="0" applyAlignment="0" applyProtection="0">
      <alignment vertical="center"/>
    </xf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82" fillId="0" borderId="0" applyNumberFormat="0" applyFill="0" applyBorder="0" applyAlignment="0" applyProtection="0">
      <alignment vertical="top"/>
      <protection locked="0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7" fillId="5" borderId="47" applyNumberFormat="0" applyFont="0" applyAlignment="0" applyProtection="0">
      <alignment vertical="center"/>
    </xf>
    <xf numFmtId="0" fontId="17" fillId="20" borderId="33" applyNumberFormat="0" applyFont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83" fillId="5" borderId="0" applyNumberFormat="0" applyBorder="0" applyAlignment="0" applyProtection="0">
      <alignment vertical="center"/>
    </xf>
    <xf numFmtId="0" fontId="184" fillId="0" borderId="0"/>
    <xf numFmtId="0" fontId="185" fillId="0" borderId="0" applyNumberFormat="0" applyFill="0" applyBorder="0" applyAlignment="0" applyProtection="0">
      <alignment vertical="center"/>
    </xf>
    <xf numFmtId="0" fontId="186" fillId="25" borderId="48" applyNumberFormat="0" applyAlignment="0" applyProtection="0">
      <alignment vertical="center"/>
    </xf>
    <xf numFmtId="0" fontId="186" fillId="41" borderId="18" applyNumberFormat="0" applyAlignment="0" applyProtection="0">
      <alignment vertical="center"/>
    </xf>
    <xf numFmtId="0" fontId="14" fillId="0" borderId="0"/>
    <xf numFmtId="0" fontId="14" fillId="0" borderId="0" applyNumberForma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87" fillId="0" borderId="31" applyNumberFormat="0" applyFill="0" applyAlignment="0" applyProtection="0">
      <alignment vertical="center"/>
    </xf>
    <xf numFmtId="0" fontId="188" fillId="0" borderId="0" applyNumberFormat="0" applyFill="0" applyBorder="0" applyAlignment="0" applyProtection="0">
      <alignment vertical="top"/>
      <protection locked="0"/>
    </xf>
    <xf numFmtId="0" fontId="189" fillId="0" borderId="49" applyNumberFormat="0" applyFill="0" applyAlignment="0" applyProtection="0">
      <alignment vertical="center"/>
    </xf>
    <xf numFmtId="0" fontId="189" fillId="0" borderId="50" applyNumberFormat="0" applyFill="0" applyAlignment="0" applyProtection="0">
      <alignment vertical="center"/>
    </xf>
    <xf numFmtId="0" fontId="190" fillId="11" borderId="17" applyNumberFormat="0" applyAlignment="0" applyProtection="0">
      <alignment vertical="center"/>
    </xf>
    <xf numFmtId="4" fontId="178" fillId="0" borderId="0" applyFont="0" applyFill="0" applyBorder="0" applyAlignment="0" applyProtection="0"/>
    <xf numFmtId="3" fontId="178" fillId="0" borderId="0" applyFont="0" applyFill="0" applyBorder="0" applyAlignment="0" applyProtection="0"/>
    <xf numFmtId="0" fontId="191" fillId="0" borderId="0" applyNumberFormat="0" applyFill="0" applyBorder="0" applyAlignment="0" applyProtection="0">
      <alignment vertical="center"/>
    </xf>
    <xf numFmtId="0" fontId="192" fillId="0" borderId="51" applyNumberFormat="0" applyFill="0" applyAlignment="0" applyProtection="0">
      <alignment vertical="center"/>
    </xf>
    <xf numFmtId="0" fontId="193" fillId="0" borderId="52" applyNumberFormat="0" applyFill="0" applyAlignment="0" applyProtection="0">
      <alignment vertical="center"/>
    </xf>
    <xf numFmtId="0" fontId="194" fillId="0" borderId="53" applyNumberFormat="0" applyFill="0" applyAlignment="0" applyProtection="0">
      <alignment vertical="center"/>
    </xf>
    <xf numFmtId="0" fontId="195" fillId="0" borderId="54" applyNumberFormat="0" applyFill="0" applyAlignment="0" applyProtection="0">
      <alignment vertical="center"/>
    </xf>
    <xf numFmtId="0" fontId="196" fillId="0" borderId="55" applyNumberFormat="0" applyFill="0" applyAlignment="0" applyProtection="0">
      <alignment vertical="center"/>
    </xf>
    <xf numFmtId="0" fontId="197" fillId="0" borderId="27" applyNumberFormat="0" applyFill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7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9" fillId="8" borderId="0" applyNumberFormat="0" applyBorder="0" applyAlignment="0" applyProtection="0">
      <alignment vertical="center"/>
    </xf>
    <xf numFmtId="0" fontId="29" fillId="0" borderId="0"/>
    <xf numFmtId="0" fontId="200" fillId="0" borderId="0"/>
    <xf numFmtId="0" fontId="201" fillId="5" borderId="0" applyNumberFormat="0" applyBorder="0" applyAlignment="0" applyProtection="0">
      <alignment vertical="center"/>
    </xf>
    <xf numFmtId="0" fontId="14" fillId="0" borderId="0"/>
    <xf numFmtId="0" fontId="200" fillId="20" borderId="33" applyNumberFormat="0" applyFont="0" applyAlignment="0" applyProtection="0">
      <alignment vertical="center"/>
    </xf>
    <xf numFmtId="0" fontId="14" fillId="5" borderId="56" applyNumberFormat="0" applyFont="0" applyAlignment="0" applyProtection="0">
      <alignment vertical="center"/>
    </xf>
    <xf numFmtId="0" fontId="202" fillId="11" borderId="17" applyNumberFormat="0" applyAlignment="0" applyProtection="0">
      <alignment vertical="center"/>
    </xf>
    <xf numFmtId="0" fontId="203" fillId="38" borderId="34" applyNumberFormat="0" applyAlignment="0" applyProtection="0">
      <alignment vertical="center"/>
    </xf>
    <xf numFmtId="0" fontId="204" fillId="13" borderId="57" applyNumberFormat="0" applyAlignment="0" applyProtection="0">
      <alignment vertical="center"/>
    </xf>
    <xf numFmtId="0" fontId="205" fillId="38" borderId="34" applyNumberFormat="0" applyAlignment="0" applyProtection="0">
      <alignment vertical="center"/>
    </xf>
    <xf numFmtId="41" fontId="47" fillId="0" borderId="0"/>
    <xf numFmtId="38" fontId="29" fillId="0" borderId="0" applyFont="0" applyFill="0" applyBorder="0" applyAlignment="0" applyProtection="0"/>
    <xf numFmtId="165" fontId="200" fillId="0" borderId="0" applyFont="0" applyFill="0" applyBorder="0" applyAlignment="0" applyProtection="0"/>
    <xf numFmtId="166" fontId="200" fillId="0" borderId="0" applyFont="0" applyFill="0" applyBorder="0" applyAlignment="0" applyProtection="0"/>
    <xf numFmtId="0" fontId="206" fillId="0" borderId="50" applyNumberFormat="0" applyFill="0" applyAlignment="0" applyProtection="0">
      <alignment vertical="center"/>
    </xf>
    <xf numFmtId="0" fontId="206" fillId="0" borderId="58" applyNumberFormat="0" applyFill="0" applyAlignment="0" applyProtection="0">
      <alignment vertical="center"/>
    </xf>
    <xf numFmtId="0" fontId="21" fillId="0" borderId="0" applyFont="0" applyFill="0" applyBorder="0" applyAlignment="0" applyProtection="0"/>
    <xf numFmtId="165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0" fontId="178" fillId="0" borderId="0" applyFont="0" applyFill="0" applyBorder="0" applyAlignment="0" applyProtection="0"/>
    <xf numFmtId="0" fontId="207" fillId="7" borderId="0" applyNumberFormat="0" applyBorder="0" applyAlignment="0" applyProtection="0">
      <alignment vertical="center"/>
    </xf>
    <xf numFmtId="0" fontId="16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208" fillId="8" borderId="0" applyNumberFormat="0" applyBorder="0" applyAlignment="0" applyProtection="0">
      <alignment vertical="center"/>
    </xf>
    <xf numFmtId="0" fontId="209" fillId="0" borderId="0" applyNumberFormat="0" applyFill="0" applyBorder="0" applyAlignment="0" applyProtection="0">
      <alignment vertical="top"/>
      <protection locked="0"/>
    </xf>
    <xf numFmtId="0" fontId="178" fillId="0" borderId="59" applyNumberFormat="0" applyFont="0" applyFill="0" applyAlignment="0" applyProtection="0"/>
    <xf numFmtId="0" fontId="210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9" fillId="0" borderId="0"/>
    <xf numFmtId="0" fontId="211" fillId="7" borderId="0" applyNumberFormat="0" applyBorder="0" applyAlignment="0" applyProtection="0">
      <alignment vertical="center"/>
    </xf>
    <xf numFmtId="40" fontId="212" fillId="0" borderId="4"/>
    <xf numFmtId="40" fontId="7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6" fillId="0" borderId="0">
      <alignment vertical="center"/>
    </xf>
    <xf numFmtId="0" fontId="16" fillId="0" borderId="0"/>
    <xf numFmtId="0" fontId="29" fillId="0" borderId="0"/>
    <xf numFmtId="0" fontId="213" fillId="0" borderId="0" applyNumberFormat="0" applyFill="0" applyBorder="0" applyAlignment="0" applyProtection="0">
      <alignment vertical="center"/>
    </xf>
    <xf numFmtId="0" fontId="214" fillId="0" borderId="52" applyNumberFormat="0" applyFill="0" applyAlignment="0" applyProtection="0">
      <alignment vertical="center"/>
    </xf>
    <xf numFmtId="0" fontId="215" fillId="0" borderId="60" applyNumberFormat="0" applyFill="0" applyAlignment="0" applyProtection="0">
      <alignment vertical="center"/>
    </xf>
    <xf numFmtId="0" fontId="216" fillId="0" borderId="54" applyNumberFormat="0" applyFill="0" applyAlignment="0" applyProtection="0">
      <alignment vertical="center"/>
    </xf>
    <xf numFmtId="0" fontId="217" fillId="0" borderId="54" applyNumberFormat="0" applyFill="0" applyAlignment="0" applyProtection="0">
      <alignment vertical="center"/>
    </xf>
    <xf numFmtId="0" fontId="218" fillId="0" borderId="27" applyNumberFormat="0" applyFill="0" applyAlignment="0" applyProtection="0">
      <alignment vertical="center"/>
    </xf>
    <xf numFmtId="0" fontId="219" fillId="0" borderId="61" applyNumberFormat="0" applyFill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3" fontId="16" fillId="0" borderId="0"/>
    <xf numFmtId="0" fontId="27" fillId="0" borderId="0"/>
    <xf numFmtId="0" fontId="221" fillId="41" borderId="18" applyNumberFormat="0" applyAlignment="0" applyProtection="0">
      <alignment vertical="center"/>
    </xf>
    <xf numFmtId="0" fontId="221" fillId="6" borderId="18" applyNumberFormat="0" applyAlignment="0" applyProtection="0">
      <alignment vertical="center"/>
    </xf>
    <xf numFmtId="0" fontId="222" fillId="8" borderId="0" applyNumberFormat="0" applyBorder="0" applyAlignment="0" applyProtection="0">
      <alignment vertical="center"/>
    </xf>
    <xf numFmtId="0" fontId="223" fillId="0" borderId="52" applyNumberFormat="0" applyFill="0" applyAlignment="0" applyProtection="0">
      <alignment vertical="center"/>
    </xf>
    <xf numFmtId="0" fontId="224" fillId="0" borderId="54" applyNumberFormat="0" applyFill="0" applyAlignment="0" applyProtection="0">
      <alignment vertical="center"/>
    </xf>
    <xf numFmtId="0" fontId="225" fillId="0" borderId="27" applyNumberFormat="0" applyFill="0" applyAlignment="0" applyProtection="0">
      <alignment vertical="center"/>
    </xf>
    <xf numFmtId="0" fontId="225" fillId="0" borderId="0" applyNumberFormat="0" applyFill="0" applyBorder="0" applyAlignment="0" applyProtection="0">
      <alignment vertical="center"/>
    </xf>
    <xf numFmtId="0" fontId="226" fillId="38" borderId="17" applyNumberFormat="0" applyAlignment="0" applyProtection="0">
      <alignment vertical="center"/>
    </xf>
    <xf numFmtId="0" fontId="227" fillId="38" borderId="17" applyNumberFormat="0" applyAlignment="0" applyProtection="0">
      <alignment vertical="center"/>
    </xf>
    <xf numFmtId="0" fontId="227" fillId="2" borderId="17" applyNumberFormat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9" fillId="0" borderId="0" applyNumberFormat="0" applyFill="0" applyBorder="0" applyAlignment="0" applyProtection="0">
      <alignment vertical="center"/>
    </xf>
    <xf numFmtId="0" fontId="230" fillId="0" borderId="0" applyNumberFormat="0" applyFill="0" applyBorder="0" applyAlignment="0" applyProtection="0">
      <alignment vertical="center"/>
    </xf>
    <xf numFmtId="0" fontId="231" fillId="0" borderId="0" applyNumberFormat="0" applyFill="0" applyBorder="0" applyAlignment="0" applyProtection="0">
      <alignment vertical="center"/>
    </xf>
    <xf numFmtId="0" fontId="200" fillId="0" borderId="0" applyFont="0" applyFill="0" applyBorder="0" applyAlignment="0" applyProtection="0"/>
    <xf numFmtId="0" fontId="200" fillId="0" borderId="0" applyFont="0" applyFill="0" applyBorder="0" applyAlignment="0" applyProtection="0"/>
    <xf numFmtId="0" fontId="200" fillId="0" borderId="0" applyFont="0" applyFill="0" applyBorder="0" applyAlignment="0" applyProtection="0"/>
    <xf numFmtId="0" fontId="232" fillId="0" borderId="0" applyNumberFormat="0" applyFill="0" applyBorder="0" applyAlignment="0" applyProtection="0">
      <alignment vertical="top"/>
      <protection locked="0"/>
    </xf>
    <xf numFmtId="0" fontId="233" fillId="0" borderId="0" applyNumberFormat="0" applyFill="0" applyBorder="0" applyAlignment="0" applyProtection="0">
      <alignment vertical="top"/>
      <protection locked="0"/>
    </xf>
    <xf numFmtId="0" fontId="57" fillId="3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53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234" fillId="11" borderId="17" applyNumberFormat="0" applyAlignment="0" applyProtection="0">
      <alignment vertical="center"/>
    </xf>
    <xf numFmtId="0" fontId="235" fillId="38" borderId="34" applyNumberFormat="0" applyAlignment="0" applyProtection="0">
      <alignment vertical="center"/>
    </xf>
    <xf numFmtId="0" fontId="235" fillId="2" borderId="34" applyNumberFormat="0" applyAlignment="0" applyProtection="0">
      <alignment vertical="center"/>
    </xf>
    <xf numFmtId="172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0" fontId="236" fillId="0" borderId="31" applyNumberFormat="0" applyFill="0" applyAlignment="0" applyProtection="0">
      <alignment vertical="center"/>
    </xf>
    <xf numFmtId="0" fontId="237" fillId="0" borderId="0" applyNumberFormat="0" applyFill="0" applyBorder="0" applyAlignment="0" applyProtection="0">
      <alignment vertical="top"/>
      <protection locked="0"/>
    </xf>
    <xf numFmtId="0" fontId="238" fillId="0" borderId="50" applyNumberFormat="0" applyFill="0" applyAlignment="0" applyProtection="0">
      <alignment vertical="center"/>
    </xf>
    <xf numFmtId="0" fontId="239" fillId="0" borderId="0" applyNumberFormat="0" applyFill="0" applyBorder="0" applyAlignment="0" applyProtection="0"/>
    <xf numFmtId="9" fontId="17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78" fontId="19" fillId="0" borderId="0"/>
    <xf numFmtId="178" fontId="19" fillId="0" borderId="0"/>
    <xf numFmtId="178" fontId="19" fillId="0" borderId="0"/>
    <xf numFmtId="178" fontId="19" fillId="0" borderId="0"/>
    <xf numFmtId="178" fontId="19" fillId="0" borderId="0"/>
    <xf numFmtId="17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8" fontId="19" fillId="0" borderId="0"/>
    <xf numFmtId="178" fontId="19" fillId="0" borderId="0"/>
    <xf numFmtId="178" fontId="19" fillId="0" borderId="0"/>
    <xf numFmtId="0" fontId="19" fillId="0" borderId="0"/>
    <xf numFmtId="0" fontId="19" fillId="0" borderId="0"/>
    <xf numFmtId="0" fontId="19" fillId="0" borderId="0"/>
    <xf numFmtId="178" fontId="19" fillId="0" borderId="0"/>
    <xf numFmtId="178" fontId="19" fillId="0" borderId="0"/>
    <xf numFmtId="178" fontId="19" fillId="0" borderId="0"/>
    <xf numFmtId="179" fontId="16" fillId="0" borderId="0"/>
    <xf numFmtId="179" fontId="16" fillId="0" borderId="0"/>
    <xf numFmtId="179" fontId="16" fillId="0" borderId="0"/>
    <xf numFmtId="179" fontId="16" fillId="0" borderId="0"/>
    <xf numFmtId="179" fontId="16" fillId="0" borderId="0"/>
    <xf numFmtId="179" fontId="16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96" fontId="39" fillId="0" borderId="0"/>
    <xf numFmtId="196" fontId="39" fillId="0" borderId="0"/>
    <xf numFmtId="196" fontId="39" fillId="0" borderId="0"/>
    <xf numFmtId="196" fontId="39" fillId="0" borderId="0"/>
    <xf numFmtId="19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95" fontId="39" fillId="0" borderId="0"/>
    <xf numFmtId="195" fontId="39" fillId="0" borderId="0"/>
    <xf numFmtId="195" fontId="39" fillId="0" borderId="0"/>
    <xf numFmtId="195" fontId="39" fillId="0" borderId="0"/>
    <xf numFmtId="195" fontId="39" fillId="0" borderId="0"/>
    <xf numFmtId="195" fontId="39" fillId="0" borderId="0"/>
    <xf numFmtId="196" fontId="39" fillId="0" borderId="0"/>
    <xf numFmtId="196" fontId="39" fillId="0" borderId="0"/>
    <xf numFmtId="196" fontId="39" fillId="0" borderId="0"/>
    <xf numFmtId="196" fontId="39" fillId="0" borderId="0"/>
    <xf numFmtId="19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95" fontId="39" fillId="0" borderId="0"/>
    <xf numFmtId="195" fontId="39" fillId="0" borderId="0"/>
    <xf numFmtId="195" fontId="39" fillId="0" borderId="0"/>
    <xf numFmtId="195" fontId="39" fillId="0" borderId="0"/>
    <xf numFmtId="195" fontId="3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9" fontId="16" fillId="0" borderId="0"/>
    <xf numFmtId="179" fontId="16" fillId="0" borderId="0"/>
    <xf numFmtId="17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16" fillId="0" borderId="0"/>
    <xf numFmtId="179" fontId="16" fillId="0" borderId="0"/>
    <xf numFmtId="179" fontId="16" fillId="0" borderId="0"/>
    <xf numFmtId="179" fontId="16" fillId="0" borderId="0"/>
    <xf numFmtId="179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9" fontId="16" fillId="0" borderId="0"/>
    <xf numFmtId="179" fontId="16" fillId="0" borderId="0"/>
    <xf numFmtId="179" fontId="16" fillId="0" borderId="0"/>
    <xf numFmtId="179" fontId="16" fillId="0" borderId="0"/>
    <xf numFmtId="179" fontId="16" fillId="0" borderId="0"/>
    <xf numFmtId="17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16" fillId="0" borderId="0"/>
    <xf numFmtId="179" fontId="16" fillId="0" borderId="0"/>
    <xf numFmtId="17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16" fillId="0" borderId="0"/>
    <xf numFmtId="179" fontId="16" fillId="0" borderId="0"/>
    <xf numFmtId="179" fontId="16" fillId="0" borderId="0"/>
    <xf numFmtId="179" fontId="16" fillId="0" borderId="0"/>
    <xf numFmtId="17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16" fillId="0" borderId="0"/>
    <xf numFmtId="179" fontId="16" fillId="0" borderId="0"/>
    <xf numFmtId="179" fontId="16" fillId="0" borderId="0"/>
    <xf numFmtId="0" fontId="16" fillId="0" borderId="0"/>
    <xf numFmtId="0" fontId="16" fillId="0" borderId="0"/>
    <xf numFmtId="0" fontId="16" fillId="0" borderId="0"/>
    <xf numFmtId="198" fontId="19" fillId="0" borderId="0"/>
    <xf numFmtId="198" fontId="19" fillId="0" borderId="0"/>
    <xf numFmtId="198" fontId="19" fillId="0" borderId="0"/>
    <xf numFmtId="199" fontId="19" fillId="0" borderId="0"/>
    <xf numFmtId="199" fontId="19" fillId="0" borderId="0"/>
    <xf numFmtId="199" fontId="19" fillId="0" borderId="0"/>
    <xf numFmtId="198" fontId="19" fillId="0" borderId="0"/>
    <xf numFmtId="198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8" fontId="19" fillId="0" borderId="0"/>
    <xf numFmtId="198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198" fontId="19" fillId="0" borderId="0"/>
    <xf numFmtId="198" fontId="19" fillId="0" borderId="0"/>
    <xf numFmtId="198" fontId="19" fillId="0" borderId="0"/>
    <xf numFmtId="198" fontId="19" fillId="0" borderId="0"/>
    <xf numFmtId="198" fontId="19" fillId="0" borderId="0"/>
    <xf numFmtId="198" fontId="19" fillId="0" borderId="0"/>
    <xf numFmtId="199" fontId="19" fillId="0" borderId="0"/>
    <xf numFmtId="199" fontId="19" fillId="0" borderId="0"/>
    <xf numFmtId="199" fontId="19" fillId="0" borderId="0"/>
    <xf numFmtId="198" fontId="19" fillId="0" borderId="0"/>
    <xf numFmtId="198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8" fontId="19" fillId="0" borderId="0"/>
    <xf numFmtId="198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198" fontId="19" fillId="0" borderId="0"/>
    <xf numFmtId="198" fontId="19" fillId="0" borderId="0"/>
    <xf numFmtId="198" fontId="19" fillId="0" borderId="0"/>
    <xf numFmtId="198" fontId="19" fillId="0" borderId="0"/>
    <xf numFmtId="198" fontId="19" fillId="0" borderId="0"/>
    <xf numFmtId="198" fontId="19" fillId="0" borderId="0"/>
    <xf numFmtId="199" fontId="19" fillId="0" borderId="0"/>
    <xf numFmtId="199" fontId="19" fillId="0" borderId="0"/>
    <xf numFmtId="199" fontId="19" fillId="0" borderId="0"/>
    <xf numFmtId="198" fontId="19" fillId="0" borderId="0"/>
    <xf numFmtId="198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8" fontId="19" fillId="0" borderId="0"/>
    <xf numFmtId="198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198" fontId="19" fillId="0" borderId="0"/>
    <xf numFmtId="198" fontId="19" fillId="0" borderId="0"/>
    <xf numFmtId="198" fontId="19" fillId="0" borderId="0"/>
    <xf numFmtId="198" fontId="19" fillId="0" borderId="0"/>
    <xf numFmtId="198" fontId="19" fillId="0" borderId="0"/>
    <xf numFmtId="198" fontId="19" fillId="0" borderId="0"/>
    <xf numFmtId="199" fontId="19" fillId="0" borderId="0"/>
    <xf numFmtId="199" fontId="19" fillId="0" borderId="0"/>
    <xf numFmtId="199" fontId="19" fillId="0" borderId="0"/>
    <xf numFmtId="198" fontId="19" fillId="0" borderId="0"/>
    <xf numFmtId="198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8" fontId="19" fillId="0" borderId="0"/>
    <xf numFmtId="198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8" fontId="19" fillId="0" borderId="0"/>
    <xf numFmtId="198" fontId="19" fillId="0" borderId="0"/>
    <xf numFmtId="198" fontId="19" fillId="0" borderId="0"/>
    <xf numFmtId="198" fontId="19" fillId="0" borderId="0"/>
    <xf numFmtId="198" fontId="19" fillId="0" borderId="0"/>
    <xf numFmtId="198" fontId="19" fillId="0" borderId="0"/>
    <xf numFmtId="199" fontId="19" fillId="0" borderId="0"/>
    <xf numFmtId="199" fontId="19" fillId="0" borderId="0"/>
    <xf numFmtId="199" fontId="19" fillId="0" borderId="0"/>
    <xf numFmtId="198" fontId="19" fillId="0" borderId="0"/>
    <xf numFmtId="198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8" fontId="19" fillId="0" borderId="0"/>
    <xf numFmtId="198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198" fontId="19" fillId="0" borderId="0"/>
    <xf numFmtId="198" fontId="19" fillId="0" borderId="0"/>
    <xf numFmtId="198" fontId="19" fillId="0" borderId="0"/>
    <xf numFmtId="198" fontId="19" fillId="0" borderId="0"/>
    <xf numFmtId="198" fontId="19" fillId="0" borderId="0"/>
    <xf numFmtId="198" fontId="19" fillId="0" borderId="0"/>
    <xf numFmtId="199" fontId="19" fillId="0" borderId="0"/>
    <xf numFmtId="199" fontId="19" fillId="0" borderId="0"/>
    <xf numFmtId="199" fontId="19" fillId="0" borderId="0"/>
    <xf numFmtId="198" fontId="19" fillId="0" borderId="0"/>
    <xf numFmtId="198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8" fontId="19" fillId="0" borderId="0"/>
    <xf numFmtId="198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198" fontId="19" fillId="0" borderId="0"/>
    <xf numFmtId="198" fontId="19" fillId="0" borderId="0"/>
    <xf numFmtId="198" fontId="19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200" fontId="19" fillId="0" borderId="0"/>
    <xf numFmtId="200" fontId="19" fillId="0" borderId="0"/>
    <xf numFmtId="200" fontId="19" fillId="0" borderId="0"/>
    <xf numFmtId="201" fontId="14" fillId="0" borderId="0"/>
    <xf numFmtId="201" fontId="14" fillId="0" borderId="0"/>
    <xf numFmtId="201" fontId="14" fillId="0" borderId="0"/>
    <xf numFmtId="201" fontId="14" fillId="0" borderId="0"/>
    <xf numFmtId="201" fontId="14" fillId="0" borderId="0"/>
    <xf numFmtId="201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01" fontId="14" fillId="0" borderId="0"/>
    <xf numFmtId="201" fontId="14" fillId="0" borderId="0"/>
    <xf numFmtId="201" fontId="14" fillId="0" borderId="0"/>
    <xf numFmtId="0" fontId="14" fillId="0" borderId="0"/>
    <xf numFmtId="0" fontId="14" fillId="0" borderId="0"/>
    <xf numFmtId="0" fontId="14" fillId="0" borderId="0"/>
    <xf numFmtId="201" fontId="14" fillId="0" borderId="0"/>
    <xf numFmtId="201" fontId="14" fillId="0" borderId="0"/>
    <xf numFmtId="201" fontId="14" fillId="0" borderId="0"/>
    <xf numFmtId="200" fontId="19" fillId="0" borderId="0"/>
    <xf numFmtId="200" fontId="19" fillId="0" borderId="0"/>
    <xf numFmtId="20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0" fontId="19" fillId="0" borderId="0"/>
    <xf numFmtId="200" fontId="19" fillId="0" borderId="0"/>
    <xf numFmtId="200" fontId="19" fillId="0" borderId="0"/>
    <xf numFmtId="0" fontId="19" fillId="0" borderId="0"/>
    <xf numFmtId="0" fontId="19" fillId="0" borderId="0"/>
    <xf numFmtId="0" fontId="19" fillId="0" borderId="0"/>
    <xf numFmtId="200" fontId="19" fillId="0" borderId="0"/>
    <xf numFmtId="200" fontId="19" fillId="0" borderId="0"/>
    <xf numFmtId="200" fontId="19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0" borderId="0"/>
    <xf numFmtId="0" fontId="14" fillId="0" borderId="0" applyNumberFormat="0" applyFill="0" applyBorder="0" applyAlignment="0" applyProtection="0"/>
    <xf numFmtId="0" fontId="16" fillId="0" borderId="0"/>
    <xf numFmtId="0" fontId="14" fillId="0" borderId="0" applyNumberFormat="0" applyFill="0" applyBorder="0" applyAlignment="0" applyProtection="0"/>
    <xf numFmtId="0" fontId="16" fillId="0" borderId="0"/>
    <xf numFmtId="0" fontId="14" fillId="0" borderId="0" applyNumberFormat="0" applyFill="0" applyBorder="0" applyAlignment="0" applyProtection="0"/>
    <xf numFmtId="0" fontId="16" fillId="0" borderId="0"/>
    <xf numFmtId="0" fontId="14" fillId="0" borderId="0" applyNumberFormat="0" applyFill="0" applyBorder="0" applyAlignment="0" applyProtection="0"/>
    <xf numFmtId="0" fontId="16" fillId="0" borderId="0"/>
    <xf numFmtId="0" fontId="14" fillId="0" borderId="0" applyNumberFormat="0" applyFill="0" applyBorder="0" applyAlignment="0" applyProtection="0"/>
    <xf numFmtId="0" fontId="16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96" fontId="39" fillId="0" borderId="0"/>
    <xf numFmtId="196" fontId="39" fillId="0" borderId="0"/>
    <xf numFmtId="196" fontId="39" fillId="0" borderId="0"/>
    <xf numFmtId="196" fontId="39" fillId="0" borderId="0"/>
    <xf numFmtId="19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95" fontId="39" fillId="0" borderId="0"/>
    <xf numFmtId="195" fontId="39" fillId="0" borderId="0"/>
    <xf numFmtId="195" fontId="39" fillId="0" borderId="0"/>
    <xf numFmtId="195" fontId="39" fillId="0" borderId="0"/>
    <xf numFmtId="196" fontId="39" fillId="0" borderId="0"/>
    <xf numFmtId="196" fontId="39" fillId="0" borderId="0"/>
    <xf numFmtId="196" fontId="39" fillId="0" borderId="0"/>
    <xf numFmtId="196" fontId="39" fillId="0" borderId="0"/>
    <xf numFmtId="19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95" fontId="39" fillId="0" borderId="0"/>
    <xf numFmtId="195" fontId="39" fillId="0" borderId="0"/>
    <xf numFmtId="195" fontId="39" fillId="0" borderId="0"/>
    <xf numFmtId="195" fontId="39" fillId="0" borderId="0"/>
    <xf numFmtId="195" fontId="39" fillId="0" borderId="0"/>
    <xf numFmtId="195" fontId="39" fillId="0" borderId="0"/>
    <xf numFmtId="0" fontId="18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231" fontId="19" fillId="0" borderId="0"/>
    <xf numFmtId="231" fontId="19" fillId="0" borderId="0"/>
    <xf numFmtId="231" fontId="19" fillId="0" borderId="0"/>
    <xf numFmtId="231" fontId="19" fillId="0" borderId="0"/>
    <xf numFmtId="231" fontId="19" fillId="0" borderId="0"/>
    <xf numFmtId="231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31" fontId="19" fillId="0" borderId="0"/>
    <xf numFmtId="231" fontId="19" fillId="0" borderId="0"/>
    <xf numFmtId="231" fontId="19" fillId="0" borderId="0"/>
    <xf numFmtId="0" fontId="19" fillId="0" borderId="0"/>
    <xf numFmtId="0" fontId="19" fillId="0" borderId="0"/>
    <xf numFmtId="0" fontId="19" fillId="0" borderId="0"/>
    <xf numFmtId="231" fontId="19" fillId="0" borderId="0"/>
    <xf numFmtId="231" fontId="19" fillId="0" borderId="0"/>
    <xf numFmtId="231" fontId="19" fillId="0" borderId="0"/>
    <xf numFmtId="214" fontId="19" fillId="0" borderId="0"/>
    <xf numFmtId="214" fontId="19" fillId="0" borderId="0"/>
    <xf numFmtId="214" fontId="19" fillId="0" borderId="0"/>
    <xf numFmtId="214" fontId="19" fillId="0" borderId="0"/>
    <xf numFmtId="214" fontId="19" fillId="0" borderId="0"/>
    <xf numFmtId="214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4" fontId="19" fillId="0" borderId="0"/>
    <xf numFmtId="214" fontId="19" fillId="0" borderId="0"/>
    <xf numFmtId="214" fontId="19" fillId="0" borderId="0"/>
    <xf numFmtId="0" fontId="19" fillId="0" borderId="0"/>
    <xf numFmtId="0" fontId="19" fillId="0" borderId="0"/>
    <xf numFmtId="0" fontId="19" fillId="0" borderId="0"/>
    <xf numFmtId="214" fontId="19" fillId="0" borderId="0"/>
    <xf numFmtId="214" fontId="19" fillId="0" borderId="0"/>
    <xf numFmtId="214" fontId="19" fillId="0" borderId="0"/>
    <xf numFmtId="231" fontId="19" fillId="0" borderId="0"/>
    <xf numFmtId="231" fontId="19" fillId="0" borderId="0"/>
    <xf numFmtId="231" fontId="19" fillId="0" borderId="0"/>
    <xf numFmtId="231" fontId="19" fillId="0" borderId="0"/>
    <xf numFmtId="231" fontId="19" fillId="0" borderId="0"/>
    <xf numFmtId="231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31" fontId="19" fillId="0" borderId="0"/>
    <xf numFmtId="231" fontId="19" fillId="0" borderId="0"/>
    <xf numFmtId="231" fontId="19" fillId="0" borderId="0"/>
    <xf numFmtId="0" fontId="19" fillId="0" borderId="0"/>
    <xf numFmtId="0" fontId="19" fillId="0" borderId="0"/>
    <xf numFmtId="0" fontId="19" fillId="0" borderId="0"/>
    <xf numFmtId="231" fontId="19" fillId="0" borderId="0"/>
    <xf numFmtId="231" fontId="19" fillId="0" borderId="0"/>
    <xf numFmtId="231" fontId="19" fillId="0" borderId="0"/>
    <xf numFmtId="0" fontId="16" fillId="0" borderId="0"/>
    <xf numFmtId="0" fontId="16" fillId="0" borderId="0"/>
    <xf numFmtId="0" fontId="16" fillId="0" borderId="0"/>
    <xf numFmtId="198" fontId="19" fillId="0" borderId="0"/>
    <xf numFmtId="198" fontId="19" fillId="0" borderId="0"/>
    <xf numFmtId="198" fontId="19" fillId="0" borderId="0"/>
    <xf numFmtId="199" fontId="19" fillId="0" borderId="0"/>
    <xf numFmtId="199" fontId="19" fillId="0" borderId="0"/>
    <xf numFmtId="199" fontId="19" fillId="0" borderId="0"/>
    <xf numFmtId="198" fontId="19" fillId="0" borderId="0"/>
    <xf numFmtId="198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8" fontId="19" fillId="0" borderId="0"/>
    <xf numFmtId="198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198" fontId="19" fillId="0" borderId="0"/>
    <xf numFmtId="198" fontId="19" fillId="0" borderId="0"/>
    <xf numFmtId="198" fontId="19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79" fontId="16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79" fontId="16" fillId="0" borderId="0"/>
    <xf numFmtId="179" fontId="16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240" fillId="0" borderId="0" applyFont="0" applyFill="0" applyBorder="0" applyAlignment="0" applyProtection="0"/>
    <xf numFmtId="0" fontId="240" fillId="0" borderId="0" applyFont="0" applyFill="0" applyBorder="0" applyAlignment="0" applyProtection="0"/>
    <xf numFmtId="0" fontId="241" fillId="0" borderId="0" applyFont="0" applyFill="0" applyBorder="0" applyAlignment="0" applyProtection="0"/>
    <xf numFmtId="0" fontId="241" fillId="0" borderId="0" applyFont="0" applyFill="0" applyBorder="0" applyAlignment="0" applyProtection="0"/>
    <xf numFmtId="0" fontId="242" fillId="54" borderId="0" applyNumberFormat="0" applyFont="0" applyBorder="0" applyAlignment="0">
      <alignment horizontal="right"/>
    </xf>
    <xf numFmtId="0" fontId="80" fillId="54" borderId="26" applyFont="0">
      <alignment horizontal="right"/>
    </xf>
    <xf numFmtId="0" fontId="8" fillId="0" borderId="0" applyNumberFormat="0" applyFill="0" applyBorder="0" applyAlignment="0" applyProtection="0"/>
    <xf numFmtId="0" fontId="241" fillId="0" borderId="0" applyFont="0" applyFill="0" applyBorder="0" applyAlignment="0" applyProtection="0"/>
    <xf numFmtId="0" fontId="241" fillId="0" borderId="0" applyFont="0" applyFill="0" applyBorder="0" applyAlignment="0" applyProtection="0"/>
    <xf numFmtId="0" fontId="240" fillId="0" borderId="0" applyFont="0" applyFill="0" applyBorder="0" applyAlignment="0" applyProtection="0"/>
    <xf numFmtId="0" fontId="240" fillId="0" borderId="0" applyFont="0" applyFill="0" applyBorder="0" applyAlignment="0" applyProtection="0"/>
    <xf numFmtId="0" fontId="48" fillId="0" borderId="0">
      <alignment horizontal="center" wrapText="1"/>
      <protection locked="0"/>
    </xf>
    <xf numFmtId="0" fontId="48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241" fillId="0" borderId="0"/>
    <xf numFmtId="0" fontId="240" fillId="0" borderId="0"/>
    <xf numFmtId="2" fontId="8" fillId="55" borderId="0" applyNumberFormat="0" applyFont="0" applyBorder="0" applyAlignment="0" applyProtection="0"/>
    <xf numFmtId="0" fontId="11" fillId="56" borderId="62" applyFont="0" applyFill="0" applyBorder="0"/>
    <xf numFmtId="0" fontId="8" fillId="0" borderId="29"/>
    <xf numFmtId="0" fontId="243" fillId="0" borderId="0" applyNumberFormat="0" applyAlignment="0">
      <alignment horizontal="left"/>
    </xf>
    <xf numFmtId="0" fontId="244" fillId="0" borderId="0" applyFont="0" applyFill="0" applyBorder="0" applyAlignment="0" applyProtection="0">
      <alignment horizontal="center"/>
    </xf>
    <xf numFmtId="0" fontId="243" fillId="0" borderId="0" applyNumberFormat="0" applyAlignment="0">
      <alignment horizontal="left"/>
    </xf>
    <xf numFmtId="0" fontId="8" fillId="57" borderId="5" applyNumberFormat="0" applyFont="0" applyBorder="0" applyAlignment="0" applyProtection="0">
      <alignment horizontal="right"/>
    </xf>
    <xf numFmtId="1" fontId="8" fillId="0" borderId="0" applyNumberFormat="0" applyBorder="0" applyAlignment="0" applyProtection="0"/>
    <xf numFmtId="0" fontId="245" fillId="0" borderId="0">
      <alignment vertical="center"/>
    </xf>
    <xf numFmtId="49" fontId="105" fillId="0" borderId="0">
      <alignment horizontal="right"/>
    </xf>
    <xf numFmtId="49" fontId="105" fillId="0" borderId="0">
      <alignment horizontal="right"/>
    </xf>
    <xf numFmtId="49" fontId="105" fillId="0" borderId="0">
      <alignment horizontal="right"/>
    </xf>
    <xf numFmtId="49" fontId="105" fillId="0" borderId="0">
      <alignment horizontal="right"/>
    </xf>
    <xf numFmtId="49" fontId="105" fillId="0" borderId="0">
      <alignment horizontal="right"/>
    </xf>
    <xf numFmtId="49" fontId="105" fillId="0" borderId="0">
      <alignment horizontal="right"/>
    </xf>
    <xf numFmtId="49" fontId="246" fillId="0" borderId="0">
      <alignment horizontal="right"/>
    </xf>
    <xf numFmtId="0" fontId="247" fillId="0" borderId="0">
      <alignment vertical="center"/>
    </xf>
    <xf numFmtId="37" fontId="131" fillId="0" borderId="0"/>
    <xf numFmtId="0" fontId="248" fillId="0" borderId="0">
      <alignment horizontal="left"/>
    </xf>
    <xf numFmtId="0" fontId="243" fillId="0" borderId="0">
      <alignment horizontal="center"/>
    </xf>
    <xf numFmtId="0" fontId="249" fillId="0" borderId="0" applyNumberFormat="0" applyFill="0" applyBorder="0" applyAlignment="0" applyProtection="0">
      <alignment horizontal="center" vertical="top" wrapText="1"/>
    </xf>
    <xf numFmtId="0" fontId="250" fillId="0" borderId="0" applyNumberFormat="0" applyFill="0" applyBorder="0" applyAlignment="0" applyProtection="0"/>
    <xf numFmtId="0" fontId="48" fillId="0" borderId="0" applyFont="0" applyFill="0" applyBorder="0" applyAlignment="0" applyProtection="0"/>
    <xf numFmtId="0" fontId="7" fillId="58" borderId="0" applyNumberFormat="0" applyFont="0" applyBorder="0" applyAlignment="0" applyProtection="0"/>
    <xf numFmtId="0" fontId="148" fillId="0" borderId="0"/>
    <xf numFmtId="2" fontId="7" fillId="0" borderId="0" applyBorder="0" applyProtection="0"/>
    <xf numFmtId="0" fontId="251" fillId="0" borderId="0" applyNumberFormat="0" applyFill="0" applyBorder="0">
      <alignment horizontal="left"/>
    </xf>
    <xf numFmtId="14" fontId="48" fillId="0" borderId="0">
      <alignment horizontal="center" wrapText="1"/>
      <protection locked="0"/>
    </xf>
    <xf numFmtId="0" fontId="243" fillId="59" borderId="0" applyNumberFormat="0" applyFont="0" applyBorder="0" applyAlignment="0">
      <alignment horizontal="center"/>
    </xf>
    <xf numFmtId="0" fontId="7" fillId="34" borderId="63" applyNumberFormat="0" applyFont="0" applyBorder="0" applyAlignment="0" applyProtection="0">
      <alignment horizontal="center"/>
    </xf>
    <xf numFmtId="14" fontId="243" fillId="0" borderId="0" applyNumberFormat="0" applyFill="0" applyBorder="0" applyAlignment="0" applyProtection="0">
      <alignment horizontal="left"/>
    </xf>
    <xf numFmtId="1" fontId="252" fillId="60" borderId="0" applyNumberFormat="0" applyFont="0" applyBorder="0" applyAlignment="0">
      <alignment horizontal="left"/>
    </xf>
    <xf numFmtId="0" fontId="243" fillId="1" borderId="26" applyNumberFormat="0" applyFont="0" applyAlignment="0">
      <alignment horizontal="center"/>
    </xf>
    <xf numFmtId="0" fontId="243" fillId="0" borderId="0" applyNumberFormat="0" applyFill="0" applyBorder="0" applyAlignment="0">
      <alignment horizontal="center"/>
    </xf>
    <xf numFmtId="0" fontId="253" fillId="0" borderId="0" applyNumberFormat="0" applyFill="0" applyBorder="0" applyAlignment="0" applyProtection="0">
      <alignment horizontal="right" vertical="center" wrapText="1"/>
    </xf>
    <xf numFmtId="0" fontId="254" fillId="0" borderId="0" applyNumberFormat="0" applyFill="0" applyBorder="0" applyAlignment="0" applyProtection="0"/>
    <xf numFmtId="0" fontId="255" fillId="0" borderId="0" applyNumberFormat="0" applyFill="0" applyBorder="0" applyAlignment="0" applyProtection="0">
      <protection locked="0"/>
    </xf>
    <xf numFmtId="37" fontId="131" fillId="0" borderId="0"/>
    <xf numFmtId="0" fontId="256" fillId="0" borderId="5" applyNumberFormat="0" applyFill="0" applyProtection="0">
      <alignment horizontal="right"/>
    </xf>
    <xf numFmtId="40" fontId="243" fillId="0" borderId="0" applyBorder="0">
      <alignment horizontal="right"/>
    </xf>
    <xf numFmtId="0" fontId="256" fillId="0" borderId="64" applyNumberFormat="0" applyProtection="0">
      <alignment horizontal="right"/>
    </xf>
    <xf numFmtId="0" fontId="257" fillId="0" borderId="0">
      <alignment vertical="center"/>
    </xf>
    <xf numFmtId="0" fontId="245" fillId="0" borderId="0">
      <alignment vertical="center"/>
    </xf>
    <xf numFmtId="0" fontId="247" fillId="0" borderId="0">
      <alignment vertical="center"/>
    </xf>
    <xf numFmtId="190" fontId="42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" fontId="107" fillId="0" borderId="26" applyFill="0" applyProtection="0">
      <alignment horizontal="right"/>
    </xf>
    <xf numFmtId="165" fontId="17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>
      <alignment horizontal="right"/>
    </xf>
    <xf numFmtId="0" fontId="14" fillId="0" borderId="1"/>
    <xf numFmtId="0" fontId="14" fillId="0" borderId="65" applyBorder="0"/>
    <xf numFmtId="0" fontId="258" fillId="0" borderId="29">
      <protection hidden="1"/>
    </xf>
    <xf numFmtId="0" fontId="259" fillId="38" borderId="29" applyNumberFormat="0" applyFont="0" applyBorder="0" applyAlignment="0" applyProtection="0">
      <protection hidden="1"/>
    </xf>
    <xf numFmtId="0" fontId="76" fillId="0" borderId="0" applyNumberFormat="0" applyFill="0" applyBorder="0" applyAlignment="0" applyProtection="0"/>
    <xf numFmtId="0" fontId="42" fillId="0" borderId="0"/>
    <xf numFmtId="0" fontId="14" fillId="0" borderId="0" applyFont="0" applyFill="0" applyBorder="0" applyAlignment="0" applyProtection="0"/>
    <xf numFmtId="0" fontId="105" fillId="0" borderId="0" applyFont="0" applyFill="0" applyBorder="0" applyAlignment="0" applyProtection="0">
      <alignment horizontal="center"/>
    </xf>
    <xf numFmtId="38" fontId="260" fillId="0" borderId="0"/>
    <xf numFmtId="38" fontId="261" fillId="0" borderId="0"/>
    <xf numFmtId="38" fontId="262" fillId="0" borderId="0"/>
    <xf numFmtId="38" fontId="263" fillId="0" borderId="0"/>
    <xf numFmtId="0" fontId="264" fillId="0" borderId="0"/>
    <xf numFmtId="0" fontId="264" fillId="0" borderId="0"/>
    <xf numFmtId="0" fontId="265" fillId="0" borderId="29">
      <alignment horizontal="left"/>
      <protection locked="0"/>
    </xf>
    <xf numFmtId="0" fontId="266" fillId="0" borderId="0" applyBorder="0"/>
    <xf numFmtId="182" fontId="6" fillId="0" borderId="26" applyFont="0" applyFill="0" applyBorder="0" applyAlignment="0" applyProtection="0">
      <alignment horizontal="center"/>
    </xf>
    <xf numFmtId="0" fontId="105" fillId="0" borderId="0" applyFill="0" applyProtection="0">
      <alignment horizontal="right"/>
    </xf>
    <xf numFmtId="3" fontId="105" fillId="0" borderId="0" applyFont="0" applyFill="0" applyBorder="0" applyAlignment="0" applyProtection="0">
      <alignment horizontal="center"/>
    </xf>
    <xf numFmtId="182" fontId="41" fillId="0" borderId="0" applyFont="0" applyFill="0" applyBorder="0" applyAlignment="0" applyProtection="0"/>
    <xf numFmtId="182" fontId="14" fillId="0" borderId="0" applyFont="0" applyFill="0" applyBorder="0" applyProtection="0"/>
    <xf numFmtId="0" fontId="251" fillId="0" borderId="0"/>
    <xf numFmtId="0" fontId="251" fillId="0" borderId="66">
      <alignment horizontal="right"/>
    </xf>
    <xf numFmtId="4" fontId="7" fillId="0" borderId="0" applyFont="0" applyFill="0" applyBorder="0" applyAlignment="0" applyProtection="0"/>
    <xf numFmtId="0" fontId="267" fillId="0" borderId="29" applyNumberFormat="0" applyFill="0" applyBorder="0" applyAlignment="0" applyProtection="0">
      <protection hidden="1"/>
    </xf>
    <xf numFmtId="0" fontId="37" fillId="0" borderId="0"/>
    <xf numFmtId="0" fontId="42" fillId="0" borderId="0"/>
    <xf numFmtId="0" fontId="268" fillId="38" borderId="29"/>
    <xf numFmtId="1" fontId="262" fillId="0" borderId="0">
      <alignment horizontal="right"/>
    </xf>
    <xf numFmtId="0" fontId="14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165" fontId="17" fillId="0" borderId="0" applyFont="0" applyFill="0" applyBorder="0" applyAlignment="0" applyProtection="0"/>
    <xf numFmtId="182" fontId="39" fillId="0" borderId="22" applyFont="0" applyFill="0" applyBorder="0" applyProtection="0">
      <alignment horizontal="right"/>
    </xf>
    <xf numFmtId="0" fontId="269" fillId="5" borderId="17" applyNumberFormat="0" applyAlignment="0" applyProtection="0"/>
    <xf numFmtId="0" fontId="5" fillId="0" borderId="0">
      <alignment vertical="center"/>
    </xf>
    <xf numFmtId="9" fontId="17" fillId="0" borderId="0" applyFont="0" applyFill="0" applyBorder="0" applyAlignment="0" applyProtection="0"/>
    <xf numFmtId="0" fontId="5" fillId="0" borderId="0">
      <alignment vertical="center"/>
    </xf>
    <xf numFmtId="182" fontId="39" fillId="0" borderId="22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5" fillId="0" borderId="0">
      <alignment vertical="center"/>
    </xf>
    <xf numFmtId="182" fontId="39" fillId="0" borderId="22" applyFont="0" applyFill="0" applyBorder="0" applyProtection="0">
      <alignment horizontal="right"/>
    </xf>
    <xf numFmtId="0" fontId="5" fillId="0" borderId="0">
      <alignment vertical="center"/>
    </xf>
    <xf numFmtId="0" fontId="4" fillId="0" borderId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" fillId="0" borderId="0"/>
    <xf numFmtId="182" fontId="39" fillId="0" borderId="22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22" applyFont="0" applyFill="0" applyBorder="0" applyProtection="0">
      <alignment horizontal="right"/>
    </xf>
    <xf numFmtId="182" fontId="39" fillId="0" borderId="22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22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22" applyFont="0" applyFill="0" applyBorder="0" applyProtection="0">
      <alignment horizontal="right"/>
    </xf>
    <xf numFmtId="182" fontId="39" fillId="0" borderId="22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7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7" applyFont="0" applyFill="0" applyBorder="0" applyProtection="0">
      <alignment horizontal="right"/>
    </xf>
    <xf numFmtId="182" fontId="39" fillId="0" borderId="67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7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7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7" applyFont="0" applyFill="0" applyBorder="0" applyProtection="0">
      <alignment horizontal="right"/>
    </xf>
    <xf numFmtId="182" fontId="39" fillId="0" borderId="67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7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7" applyFont="0" applyFill="0" applyBorder="0" applyProtection="0">
      <alignment horizontal="right"/>
    </xf>
    <xf numFmtId="182" fontId="39" fillId="0" borderId="67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4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22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22" applyFont="0" applyFill="0" applyBorder="0" applyProtection="0">
      <alignment horizontal="right"/>
    </xf>
    <xf numFmtId="182" fontId="39" fillId="0" borderId="22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22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22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22" applyFont="0" applyFill="0" applyBorder="0" applyProtection="0">
      <alignment horizontal="right"/>
    </xf>
    <xf numFmtId="182" fontId="39" fillId="0" borderId="22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22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22" applyFont="0" applyFill="0" applyBorder="0" applyProtection="0">
      <alignment horizontal="right"/>
    </xf>
    <xf numFmtId="182" fontId="39" fillId="0" borderId="22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7" applyFont="0" applyFill="0" applyBorder="0" applyProtection="0">
      <alignment horizontal="right"/>
    </xf>
    <xf numFmtId="182" fontId="39" fillId="0" borderId="67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7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7" applyFont="0" applyFill="0" applyBorder="0" applyProtection="0">
      <alignment horizontal="right"/>
    </xf>
    <xf numFmtId="182" fontId="39" fillId="0" borderId="67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7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7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7" applyFont="0" applyFill="0" applyBorder="0" applyProtection="0">
      <alignment horizontal="right"/>
    </xf>
    <xf numFmtId="182" fontId="39" fillId="0" borderId="67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7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7" applyFont="0" applyFill="0" applyBorder="0" applyProtection="0">
      <alignment horizontal="right"/>
    </xf>
    <xf numFmtId="182" fontId="39" fillId="0" borderId="67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22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22" applyFont="0" applyFill="0" applyBorder="0" applyProtection="0">
      <alignment horizontal="right"/>
    </xf>
    <xf numFmtId="182" fontId="39" fillId="0" borderId="22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22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22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22" applyFont="0" applyFill="0" applyBorder="0" applyProtection="0">
      <alignment horizontal="right"/>
    </xf>
    <xf numFmtId="182" fontId="39" fillId="0" borderId="22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22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22" applyFont="0" applyFill="0" applyBorder="0" applyProtection="0">
      <alignment horizontal="right"/>
    </xf>
    <xf numFmtId="182" fontId="39" fillId="0" borderId="22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22" applyFont="0" applyFill="0" applyBorder="0" applyProtection="0">
      <alignment horizontal="right"/>
    </xf>
    <xf numFmtId="182" fontId="39" fillId="0" borderId="22" applyFont="0" applyFill="0" applyBorder="0" applyProtection="0">
      <alignment horizontal="right"/>
    </xf>
    <xf numFmtId="182" fontId="39" fillId="0" borderId="22" applyFont="0" applyFill="0" applyBorder="0" applyProtection="0">
      <alignment horizontal="right"/>
    </xf>
    <xf numFmtId="182" fontId="39" fillId="0" borderId="22" applyFont="0" applyFill="0" applyBorder="0" applyProtection="0">
      <alignment horizontal="right"/>
    </xf>
    <xf numFmtId="182" fontId="39" fillId="0" borderId="22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22" applyFont="0" applyFill="0" applyBorder="0" applyProtection="0">
      <alignment horizontal="right"/>
    </xf>
    <xf numFmtId="182" fontId="39" fillId="0" borderId="22" applyFont="0" applyFill="0" applyBorder="0" applyProtection="0">
      <alignment horizontal="right"/>
    </xf>
    <xf numFmtId="182" fontId="39" fillId="0" borderId="22" applyFont="0" applyFill="0" applyBorder="0" applyProtection="0">
      <alignment horizontal="right"/>
    </xf>
    <xf numFmtId="182" fontId="39" fillId="0" borderId="22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22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22" applyFont="0" applyFill="0" applyBorder="0" applyProtection="0">
      <alignment horizontal="right"/>
    </xf>
    <xf numFmtId="182" fontId="39" fillId="0" borderId="22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6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0" fontId="44" fillId="0" borderId="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0" fontId="44" fillId="0" borderId="68" applyNumberFormat="0" applyFill="0" applyAlignment="0" applyProtection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182" fontId="39" fillId="0" borderId="69" applyFont="0" applyFill="0" applyBorder="0" applyProtection="0">
      <alignment horizontal="right"/>
    </xf>
    <xf numFmtId="0" fontId="17" fillId="0" borderId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6" fillId="0" borderId="0" applyNumberFormat="0" applyFill="0" applyBorder="0" applyProtection="0">
      <alignment vertical="top"/>
    </xf>
    <xf numFmtId="0" fontId="277" fillId="0" borderId="0" applyNumberFormat="0" applyFill="0" applyBorder="0" applyAlignment="0" applyProtection="0"/>
    <xf numFmtId="0" fontId="279" fillId="0" borderId="0">
      <alignment vertical="center"/>
    </xf>
    <xf numFmtId="0" fontId="279" fillId="0" borderId="0">
      <alignment vertical="center"/>
    </xf>
    <xf numFmtId="0" fontId="279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55">
    <xf numFmtId="0" fontId="0" fillId="0" borderId="0" xfId="0">
      <alignment vertical="center"/>
    </xf>
    <xf numFmtId="0" fontId="270" fillId="0" borderId="0" xfId="0" applyFont="1" applyAlignment="1">
      <alignment horizontal="left" vertical="center"/>
    </xf>
    <xf numFmtId="0" fontId="0" fillId="0" borderId="70" xfId="0" applyBorder="1" applyAlignment="1">
      <alignment horizontal="left" vertical="center"/>
    </xf>
    <xf numFmtId="0" fontId="0" fillId="0" borderId="71" xfId="0" applyBorder="1" applyAlignment="1">
      <alignment horizontal="left" vertical="center"/>
    </xf>
    <xf numFmtId="0" fontId="273" fillId="61" borderId="0" xfId="2938" applyFont="1" applyFill="1" applyAlignment="1" applyProtection="1">
      <alignment horizontal="center" vertical="center"/>
    </xf>
    <xf numFmtId="3" fontId="0" fillId="0" borderId="0" xfId="0" applyNumberFormat="1">
      <alignment vertical="center"/>
    </xf>
    <xf numFmtId="0" fontId="280" fillId="0" borderId="0" xfId="0" applyFont="1">
      <alignment vertical="center"/>
    </xf>
    <xf numFmtId="0" fontId="0" fillId="0" borderId="0" xfId="0" applyAlignment="1">
      <alignment horizontal="left" vertical="center"/>
    </xf>
    <xf numFmtId="0" fontId="281" fillId="0" borderId="72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281" fillId="0" borderId="70" xfId="0" applyFont="1" applyBorder="1" applyAlignment="1">
      <alignment horizontal="right" vertical="center"/>
    </xf>
    <xf numFmtId="0" fontId="281" fillId="0" borderId="0" xfId="0" applyFont="1" applyAlignment="1">
      <alignment horizontal="right" vertical="center"/>
    </xf>
    <xf numFmtId="0" fontId="0" fillId="0" borderId="71" xfId="0" applyBorder="1" applyAlignment="1">
      <alignment horizontal="center" vertical="center"/>
    </xf>
    <xf numFmtId="264" fontId="0" fillId="62" borderId="76" xfId="43245" applyNumberFormat="1" applyFont="1" applyFill="1" applyBorder="1">
      <alignment vertical="center"/>
    </xf>
    <xf numFmtId="0" fontId="0" fillId="62" borderId="76" xfId="0" applyFill="1" applyBorder="1">
      <alignment vertical="center"/>
    </xf>
    <xf numFmtId="264" fontId="0" fillId="62" borderId="78" xfId="43245" applyNumberFormat="1" applyFont="1" applyFill="1" applyBorder="1">
      <alignment vertical="center"/>
    </xf>
    <xf numFmtId="0" fontId="0" fillId="62" borderId="78" xfId="0" applyFill="1" applyBorder="1">
      <alignment vertical="center"/>
    </xf>
    <xf numFmtId="264" fontId="282" fillId="65" borderId="79" xfId="43245" applyNumberFormat="1" applyFont="1" applyFill="1" applyBorder="1">
      <alignment vertical="center"/>
    </xf>
    <xf numFmtId="0" fontId="282" fillId="62" borderId="80" xfId="0" applyFont="1" applyFill="1" applyBorder="1">
      <alignment vertical="center"/>
    </xf>
    <xf numFmtId="0" fontId="283" fillId="0" borderId="0" xfId="0" applyFont="1">
      <alignment vertical="center"/>
    </xf>
    <xf numFmtId="3" fontId="283" fillId="0" borderId="0" xfId="0" applyNumberFormat="1" applyFont="1">
      <alignment vertical="center"/>
    </xf>
    <xf numFmtId="14" fontId="282" fillId="67" borderId="79" xfId="43245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14" fontId="0" fillId="0" borderId="74" xfId="0" applyNumberFormat="1" applyBorder="1" applyAlignment="1">
      <alignment horizontal="left" vertical="center"/>
    </xf>
    <xf numFmtId="49" fontId="0" fillId="0" borderId="75" xfId="0" applyNumberFormat="1" applyBorder="1" applyAlignment="1">
      <alignment horizontal="left" vertical="center"/>
    </xf>
    <xf numFmtId="49" fontId="0" fillId="0" borderId="71" xfId="0" applyNumberForma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9" fontId="282" fillId="67" borderId="79" xfId="43245" applyNumberFormat="1" applyFont="1" applyFill="1" applyBorder="1" applyAlignment="1">
      <alignment horizontal="center" vertical="center"/>
    </xf>
    <xf numFmtId="0" fontId="286" fillId="0" borderId="0" xfId="0" applyFont="1">
      <alignment vertical="center"/>
    </xf>
    <xf numFmtId="166" fontId="286" fillId="0" borderId="0" xfId="0" applyNumberFormat="1" applyFont="1">
      <alignment vertical="center"/>
    </xf>
    <xf numFmtId="166" fontId="286" fillId="0" borderId="1" xfId="0" applyNumberFormat="1" applyFont="1" applyBorder="1">
      <alignment vertical="center"/>
    </xf>
    <xf numFmtId="265" fontId="286" fillId="0" borderId="0" xfId="43245" applyNumberFormat="1" applyFont="1">
      <alignment vertical="center"/>
    </xf>
    <xf numFmtId="265" fontId="286" fillId="0" borderId="1" xfId="43245" applyNumberFormat="1" applyFont="1" applyBorder="1">
      <alignment vertical="center"/>
    </xf>
    <xf numFmtId="0" fontId="286" fillId="0" borderId="0" xfId="43245" applyNumberFormat="1" applyFont="1" applyBorder="1">
      <alignment vertical="center"/>
    </xf>
    <xf numFmtId="265" fontId="286" fillId="0" borderId="0" xfId="43245" applyNumberFormat="1" applyFont="1" applyBorder="1">
      <alignment vertical="center"/>
    </xf>
    <xf numFmtId="0" fontId="286" fillId="0" borderId="0" xfId="43245" applyNumberFormat="1" applyFont="1">
      <alignment vertical="center"/>
    </xf>
    <xf numFmtId="0" fontId="286" fillId="0" borderId="1" xfId="0" applyFont="1" applyBorder="1">
      <alignment vertical="center"/>
    </xf>
    <xf numFmtId="0" fontId="286" fillId="0" borderId="1" xfId="43245" applyNumberFormat="1" applyFont="1" applyBorder="1">
      <alignment vertical="center"/>
    </xf>
    <xf numFmtId="266" fontId="286" fillId="0" borderId="0" xfId="43245" applyNumberFormat="1" applyFont="1">
      <alignment vertical="center"/>
    </xf>
    <xf numFmtId="266" fontId="286" fillId="0" borderId="1" xfId="43245" applyNumberFormat="1" applyFont="1" applyBorder="1">
      <alignment vertical="center"/>
    </xf>
    <xf numFmtId="266" fontId="286" fillId="0" borderId="0" xfId="43245" applyNumberFormat="1" applyFont="1" applyBorder="1">
      <alignment vertical="center"/>
    </xf>
    <xf numFmtId="166" fontId="286" fillId="0" borderId="0" xfId="43245" applyNumberFormat="1" applyFont="1">
      <alignment vertical="center"/>
    </xf>
    <xf numFmtId="166" fontId="286" fillId="0" borderId="1" xfId="43245" applyNumberFormat="1" applyFont="1" applyBorder="1">
      <alignment vertical="center"/>
    </xf>
    <xf numFmtId="166" fontId="286" fillId="0" borderId="0" xfId="43245" applyNumberFormat="1" applyFont="1" applyBorder="1">
      <alignment vertical="center"/>
    </xf>
    <xf numFmtId="232" fontId="286" fillId="0" borderId="0" xfId="43246" applyNumberFormat="1" applyFont="1">
      <alignment vertical="center"/>
    </xf>
    <xf numFmtId="232" fontId="286" fillId="0" borderId="1" xfId="43246" applyNumberFormat="1" applyFont="1" applyBorder="1">
      <alignment vertical="center"/>
    </xf>
    <xf numFmtId="232" fontId="286" fillId="0" borderId="0" xfId="43246" applyNumberFormat="1" applyFont="1" applyBorder="1">
      <alignment vertical="center"/>
    </xf>
    <xf numFmtId="0" fontId="286" fillId="0" borderId="0" xfId="43246" applyNumberFormat="1" applyFont="1">
      <alignment vertical="center"/>
    </xf>
    <xf numFmtId="9" fontId="286" fillId="0" borderId="0" xfId="43246" applyFont="1">
      <alignment vertical="center"/>
    </xf>
    <xf numFmtId="9" fontId="286" fillId="0" borderId="1" xfId="43246" applyFont="1" applyBorder="1">
      <alignment vertical="center"/>
    </xf>
    <xf numFmtId="0" fontId="286" fillId="0" borderId="0" xfId="43246" applyNumberFormat="1" applyFont="1" applyBorder="1">
      <alignment vertical="center"/>
    </xf>
    <xf numFmtId="9" fontId="286" fillId="0" borderId="0" xfId="43246" applyFont="1" applyBorder="1">
      <alignment vertical="center"/>
    </xf>
    <xf numFmtId="214" fontId="286" fillId="0" borderId="0" xfId="43245" applyNumberFormat="1" applyFont="1">
      <alignment vertical="center"/>
    </xf>
    <xf numFmtId="214" fontId="286" fillId="0" borderId="0" xfId="43245" applyNumberFormat="1" applyFont="1" applyBorder="1">
      <alignment vertical="center"/>
    </xf>
    <xf numFmtId="38" fontId="286" fillId="0" borderId="0" xfId="43245" applyNumberFormat="1" applyFont="1">
      <alignment vertical="center"/>
    </xf>
    <xf numFmtId="38" fontId="286" fillId="0" borderId="1" xfId="0" applyNumberFormat="1" applyFont="1" applyBorder="1">
      <alignment vertical="center"/>
    </xf>
    <xf numFmtId="38" fontId="286" fillId="0" borderId="0" xfId="0" applyNumberFormat="1" applyFont="1">
      <alignment vertical="center"/>
    </xf>
    <xf numFmtId="38" fontId="286" fillId="0" borderId="1" xfId="43245" applyNumberFormat="1" applyFont="1" applyBorder="1">
      <alignment vertical="center"/>
    </xf>
    <xf numFmtId="38" fontId="286" fillId="0" borderId="0" xfId="43245" applyNumberFormat="1" applyFont="1" applyBorder="1">
      <alignment vertical="center"/>
    </xf>
    <xf numFmtId="0" fontId="286" fillId="68" borderId="81" xfId="0" applyFont="1" applyFill="1" applyBorder="1">
      <alignment vertical="center"/>
    </xf>
    <xf numFmtId="165" fontId="287" fillId="68" borderId="82" xfId="43245" applyFont="1" applyFill="1" applyBorder="1">
      <alignment vertical="center"/>
    </xf>
    <xf numFmtId="165" fontId="287" fillId="68" borderId="81" xfId="43245" applyFont="1" applyFill="1" applyBorder="1">
      <alignment vertical="center"/>
    </xf>
    <xf numFmtId="190" fontId="278" fillId="69" borderId="83" xfId="43245" applyNumberFormat="1" applyFont="1" applyFill="1" applyBorder="1" applyAlignment="1">
      <alignment horizontal="center" vertical="center"/>
    </xf>
    <xf numFmtId="0" fontId="278" fillId="69" borderId="84" xfId="0" applyFont="1" applyFill="1" applyBorder="1" applyAlignment="1">
      <alignment horizontal="center" vertical="center"/>
    </xf>
    <xf numFmtId="0" fontId="278" fillId="69" borderId="4" xfId="0" applyFont="1" applyFill="1" applyBorder="1" applyAlignment="1">
      <alignment horizontal="center" vertical="center"/>
    </xf>
    <xf numFmtId="0" fontId="287" fillId="68" borderId="81" xfId="0" applyFont="1" applyFill="1" applyBorder="1">
      <alignment vertical="center"/>
    </xf>
    <xf numFmtId="0" fontId="286" fillId="0" borderId="0" xfId="0" quotePrefix="1" applyFont="1">
      <alignment vertical="center"/>
    </xf>
    <xf numFmtId="232" fontId="288" fillId="65" borderId="0" xfId="43246" applyNumberFormat="1" applyFont="1" applyFill="1">
      <alignment vertical="center"/>
    </xf>
    <xf numFmtId="0" fontId="289" fillId="68" borderId="81" xfId="0" applyFont="1" applyFill="1" applyBorder="1" applyAlignment="1">
      <alignment horizontal="right" vertical="center"/>
    </xf>
    <xf numFmtId="0" fontId="289" fillId="68" borderId="82" xfId="0" applyFont="1" applyFill="1" applyBorder="1" applyAlignment="1">
      <alignment horizontal="right" vertical="center"/>
    </xf>
    <xf numFmtId="165" fontId="289" fillId="68" borderId="81" xfId="0" applyNumberFormat="1" applyFont="1" applyFill="1" applyBorder="1" applyAlignment="1">
      <alignment horizontal="right" vertical="center"/>
    </xf>
    <xf numFmtId="9" fontId="288" fillId="65" borderId="0" xfId="43246" applyFont="1" applyFill="1">
      <alignment vertical="center"/>
    </xf>
    <xf numFmtId="38" fontId="287" fillId="70" borderId="0" xfId="43245" applyNumberFormat="1" applyFont="1" applyFill="1">
      <alignment vertical="center"/>
    </xf>
    <xf numFmtId="38" fontId="287" fillId="70" borderId="1" xfId="43245" applyNumberFormat="1" applyFont="1" applyFill="1" applyBorder="1">
      <alignment vertical="center"/>
    </xf>
    <xf numFmtId="38" fontId="287" fillId="70" borderId="0" xfId="43245" applyNumberFormat="1" applyFont="1" applyFill="1" applyBorder="1">
      <alignment vertical="center"/>
    </xf>
    <xf numFmtId="38" fontId="287" fillId="70" borderId="0" xfId="0" applyNumberFormat="1" applyFont="1" applyFill="1">
      <alignment vertical="center"/>
    </xf>
    <xf numFmtId="3" fontId="287" fillId="70" borderId="0" xfId="0" applyNumberFormat="1" applyFont="1" applyFill="1">
      <alignment vertical="center"/>
    </xf>
    <xf numFmtId="0" fontId="287" fillId="70" borderId="0" xfId="0" applyFont="1" applyFill="1">
      <alignment vertical="center"/>
    </xf>
    <xf numFmtId="165" fontId="286" fillId="0" borderId="0" xfId="43245" applyFont="1">
      <alignment vertical="center"/>
    </xf>
    <xf numFmtId="267" fontId="286" fillId="0" borderId="0" xfId="0" applyNumberFormat="1" applyFont="1">
      <alignment vertical="center"/>
    </xf>
    <xf numFmtId="165" fontId="286" fillId="0" borderId="0" xfId="0" applyNumberFormat="1" applyFont="1">
      <alignment vertical="center"/>
    </xf>
    <xf numFmtId="38" fontId="290" fillId="70" borderId="0" xfId="43245" applyNumberFormat="1" applyFont="1" applyFill="1">
      <alignment vertical="center"/>
    </xf>
    <xf numFmtId="38" fontId="291" fillId="70" borderId="1" xfId="43245" applyNumberFormat="1" applyFont="1" applyFill="1" applyBorder="1">
      <alignment vertical="center"/>
    </xf>
    <xf numFmtId="38" fontId="291" fillId="70" borderId="0" xfId="43245" applyNumberFormat="1" applyFont="1" applyFill="1" applyBorder="1">
      <alignment vertical="center"/>
    </xf>
    <xf numFmtId="38" fontId="291" fillId="70" borderId="0" xfId="43245" applyNumberFormat="1" applyFont="1" applyFill="1">
      <alignment vertical="center"/>
    </xf>
    <xf numFmtId="165" fontId="292" fillId="71" borderId="0" xfId="43245" applyFont="1" applyFill="1" applyAlignment="1">
      <alignment horizontal="center" vertical="center"/>
    </xf>
    <xf numFmtId="38" fontId="287" fillId="70" borderId="1" xfId="0" applyNumberFormat="1" applyFont="1" applyFill="1" applyBorder="1">
      <alignment vertical="center"/>
    </xf>
    <xf numFmtId="38" fontId="286" fillId="0" borderId="0" xfId="43245" applyNumberFormat="1" applyFont="1" applyFill="1">
      <alignment vertical="center"/>
    </xf>
    <xf numFmtId="0" fontId="287" fillId="0" borderId="0" xfId="0" applyFont="1">
      <alignment vertical="center"/>
    </xf>
    <xf numFmtId="38" fontId="292" fillId="71" borderId="0" xfId="43245" applyNumberFormat="1" applyFont="1" applyFill="1">
      <alignment vertical="center"/>
    </xf>
    <xf numFmtId="38" fontId="287" fillId="0" borderId="1" xfId="0" applyNumberFormat="1" applyFont="1" applyBorder="1">
      <alignment vertical="center"/>
    </xf>
    <xf numFmtId="38" fontId="287" fillId="0" borderId="0" xfId="0" applyNumberFormat="1" applyFont="1">
      <alignment vertical="center"/>
    </xf>
    <xf numFmtId="38" fontId="287" fillId="0" borderId="0" xfId="43245" applyNumberFormat="1" applyFont="1">
      <alignment vertical="center"/>
    </xf>
    <xf numFmtId="0" fontId="286" fillId="0" borderId="0" xfId="0" applyFont="1" applyAlignment="1">
      <alignment vertical="center" wrapText="1"/>
    </xf>
    <xf numFmtId="0" fontId="287" fillId="0" borderId="0" xfId="0" applyFont="1" applyAlignment="1">
      <alignment vertical="center" wrapText="1"/>
    </xf>
    <xf numFmtId="38" fontId="288" fillId="65" borderId="0" xfId="0" applyNumberFormat="1" applyFont="1" applyFill="1">
      <alignment vertical="center"/>
    </xf>
    <xf numFmtId="38" fontId="290" fillId="70" borderId="1" xfId="0" applyNumberFormat="1" applyFont="1" applyFill="1" applyBorder="1">
      <alignment vertical="center"/>
    </xf>
    <xf numFmtId="38" fontId="290" fillId="70" borderId="0" xfId="0" applyNumberFormat="1" applyFont="1" applyFill="1">
      <alignment vertical="center"/>
    </xf>
    <xf numFmtId="38" fontId="288" fillId="0" borderId="0" xfId="43245" applyNumberFormat="1" applyFont="1">
      <alignment vertical="center"/>
    </xf>
    <xf numFmtId="38" fontId="288" fillId="0" borderId="1" xfId="43245" applyNumberFormat="1" applyFont="1" applyBorder="1">
      <alignment vertical="center"/>
    </xf>
    <xf numFmtId="38" fontId="288" fillId="0" borderId="0" xfId="43245" applyNumberFormat="1" applyFont="1" applyBorder="1">
      <alignment vertical="center"/>
    </xf>
    <xf numFmtId="38" fontId="287" fillId="0" borderId="1" xfId="43245" applyNumberFormat="1" applyFont="1" applyBorder="1">
      <alignment vertical="center"/>
    </xf>
    <xf numFmtId="38" fontId="287" fillId="0" borderId="0" xfId="43245" applyNumberFormat="1" applyFont="1" applyBorder="1">
      <alignment vertical="center"/>
    </xf>
    <xf numFmtId="165" fontId="286" fillId="0" borderId="1" xfId="0" applyNumberFormat="1" applyFont="1" applyBorder="1">
      <alignment vertical="center"/>
    </xf>
    <xf numFmtId="165" fontId="293" fillId="0" borderId="1" xfId="43245" applyFont="1" applyBorder="1">
      <alignment vertical="center"/>
    </xf>
    <xf numFmtId="165" fontId="293" fillId="0" borderId="0" xfId="43245" applyFont="1" applyBorder="1">
      <alignment vertical="center"/>
    </xf>
    <xf numFmtId="165" fontId="293" fillId="0" borderId="0" xfId="43245" applyFont="1">
      <alignment vertical="center"/>
    </xf>
    <xf numFmtId="165" fontId="286" fillId="0" borderId="1" xfId="43245" applyFont="1" applyBorder="1">
      <alignment vertical="center"/>
    </xf>
    <xf numFmtId="165" fontId="286" fillId="0" borderId="0" xfId="43245" applyFont="1" applyBorder="1">
      <alignment vertical="center"/>
    </xf>
    <xf numFmtId="3" fontId="286" fillId="0" borderId="0" xfId="0" applyNumberFormat="1" applyFont="1">
      <alignment vertical="center"/>
    </xf>
    <xf numFmtId="38" fontId="292" fillId="71" borderId="1" xfId="43245" applyNumberFormat="1" applyFont="1" applyFill="1" applyBorder="1">
      <alignment vertical="center"/>
    </xf>
    <xf numFmtId="38" fontId="292" fillId="71" borderId="0" xfId="43245" applyNumberFormat="1" applyFont="1" applyFill="1" applyBorder="1">
      <alignment vertical="center"/>
    </xf>
    <xf numFmtId="0" fontId="292" fillId="71" borderId="0" xfId="0" applyFont="1" applyFill="1">
      <alignment vertical="center"/>
    </xf>
    <xf numFmtId="38" fontId="287" fillId="0" borderId="0" xfId="0" applyNumberFormat="1" applyFont="1" applyAlignment="1">
      <alignment horizontal="right" vertical="center"/>
    </xf>
    <xf numFmtId="38" fontId="287" fillId="0" borderId="1" xfId="0" applyNumberFormat="1" applyFont="1" applyBorder="1" applyAlignment="1">
      <alignment horizontal="right" vertical="center"/>
    </xf>
    <xf numFmtId="267" fontId="286" fillId="0" borderId="1" xfId="0" applyNumberFormat="1" applyFont="1" applyBorder="1">
      <alignment vertical="center"/>
    </xf>
    <xf numFmtId="38" fontId="287" fillId="70" borderId="0" xfId="43245" applyNumberFormat="1" applyFont="1" applyFill="1" applyAlignment="1">
      <alignment horizontal="right" vertical="center"/>
    </xf>
    <xf numFmtId="38" fontId="287" fillId="70" borderId="1" xfId="43245" applyNumberFormat="1" applyFont="1" applyFill="1" applyBorder="1" applyAlignment="1">
      <alignment horizontal="right" vertical="center"/>
    </xf>
    <xf numFmtId="38" fontId="287" fillId="70" borderId="0" xfId="43245" applyNumberFormat="1" applyFont="1" applyFill="1" applyBorder="1" applyAlignment="1">
      <alignment horizontal="right" vertical="center"/>
    </xf>
    <xf numFmtId="38" fontId="286" fillId="0" borderId="0" xfId="43245" applyNumberFormat="1" applyFont="1" applyAlignment="1">
      <alignment horizontal="right" vertical="center"/>
    </xf>
    <xf numFmtId="38" fontId="286" fillId="0" borderId="1" xfId="43245" applyNumberFormat="1" applyFont="1" applyBorder="1" applyAlignment="1">
      <alignment horizontal="right" vertical="center"/>
    </xf>
    <xf numFmtId="38" fontId="286" fillId="0" borderId="0" xfId="43245" applyNumberFormat="1" applyFont="1" applyBorder="1" applyAlignment="1">
      <alignment horizontal="right" vertical="center"/>
    </xf>
    <xf numFmtId="38" fontId="291" fillId="70" borderId="1" xfId="43245" applyNumberFormat="1" applyFont="1" applyFill="1" applyBorder="1" applyAlignment="1">
      <alignment horizontal="right" vertical="center"/>
    </xf>
    <xf numFmtId="38" fontId="291" fillId="70" borderId="0" xfId="43245" applyNumberFormat="1" applyFont="1" applyFill="1" applyBorder="1" applyAlignment="1">
      <alignment horizontal="right" vertical="center"/>
    </xf>
    <xf numFmtId="38" fontId="291" fillId="70" borderId="0" xfId="43245" applyNumberFormat="1" applyFont="1" applyFill="1" applyAlignment="1">
      <alignment horizontal="right" vertical="center"/>
    </xf>
    <xf numFmtId="38" fontId="288" fillId="0" borderId="0" xfId="43245" applyNumberFormat="1" applyFont="1" applyAlignment="1">
      <alignment horizontal="right" vertical="center"/>
    </xf>
    <xf numFmtId="38" fontId="293" fillId="0" borderId="1" xfId="43245" applyNumberFormat="1" applyFont="1" applyBorder="1" applyAlignment="1">
      <alignment horizontal="right" vertical="center"/>
    </xf>
    <xf numFmtId="38" fontId="293" fillId="0" borderId="0" xfId="43245" applyNumberFormat="1" applyFont="1" applyBorder="1" applyAlignment="1">
      <alignment horizontal="right" vertical="center"/>
    </xf>
    <xf numFmtId="38" fontId="293" fillId="0" borderId="0" xfId="43245" applyNumberFormat="1" applyFont="1" applyAlignment="1">
      <alignment horizontal="right" vertical="center"/>
    </xf>
    <xf numFmtId="268" fontId="288" fillId="65" borderId="0" xfId="0" applyNumberFormat="1" applyFont="1" applyFill="1">
      <alignment vertical="center"/>
    </xf>
    <xf numFmtId="268" fontId="286" fillId="0" borderId="1" xfId="0" applyNumberFormat="1" applyFont="1" applyBorder="1">
      <alignment vertical="center"/>
    </xf>
    <xf numFmtId="268" fontId="286" fillId="0" borderId="0" xfId="0" applyNumberFormat="1" applyFont="1">
      <alignment vertical="center"/>
    </xf>
    <xf numFmtId="0" fontId="286" fillId="0" borderId="0" xfId="0" applyFont="1" applyAlignment="1">
      <alignment horizontal="left" vertical="center"/>
    </xf>
    <xf numFmtId="0" fontId="286" fillId="0" borderId="0" xfId="0" applyFont="1" applyAlignment="1">
      <alignment horizontal="left" vertical="center" indent="1"/>
    </xf>
    <xf numFmtId="266" fontId="272" fillId="0" borderId="0" xfId="0" applyNumberFormat="1" applyFont="1">
      <alignment vertical="center"/>
    </xf>
    <xf numFmtId="0" fontId="272" fillId="0" borderId="0" xfId="0" applyFont="1">
      <alignment vertical="center"/>
    </xf>
    <xf numFmtId="232" fontId="294" fillId="0" borderId="85" xfId="0" applyNumberFormat="1" applyFont="1" applyBorder="1" applyAlignment="1">
      <alignment horizontal="right" vertical="center" wrapText="1"/>
    </xf>
    <xf numFmtId="0" fontId="294" fillId="0" borderId="85" xfId="0" applyFont="1" applyBorder="1" applyAlignment="1">
      <alignment horizontal="right" vertical="center" wrapText="1"/>
    </xf>
    <xf numFmtId="0" fontId="294" fillId="0" borderId="86" xfId="0" applyFont="1" applyBorder="1" applyAlignment="1">
      <alignment horizontal="left" vertical="center"/>
    </xf>
    <xf numFmtId="38" fontId="294" fillId="0" borderId="85" xfId="0" applyNumberFormat="1" applyFont="1" applyBorder="1" applyAlignment="1">
      <alignment horizontal="right" vertical="center" wrapText="1"/>
    </xf>
    <xf numFmtId="38" fontId="294" fillId="0" borderId="87" xfId="0" applyNumberFormat="1" applyFont="1" applyBorder="1" applyAlignment="1">
      <alignment horizontal="right" vertical="center" wrapText="1"/>
    </xf>
    <xf numFmtId="0" fontId="294" fillId="0" borderId="88" xfId="0" applyFont="1" applyBorder="1" applyAlignment="1">
      <alignment horizontal="left" vertical="center"/>
    </xf>
    <xf numFmtId="0" fontId="295" fillId="72" borderId="89" xfId="0" applyFont="1" applyFill="1" applyBorder="1" applyAlignment="1">
      <alignment horizontal="center" vertical="center" wrapText="1"/>
    </xf>
    <xf numFmtId="0" fontId="295" fillId="72" borderId="89" xfId="0" applyFont="1" applyFill="1" applyBorder="1" applyAlignment="1">
      <alignment horizontal="center" vertical="center"/>
    </xf>
    <xf numFmtId="0" fontId="295" fillId="72" borderId="90" xfId="0" applyFont="1" applyFill="1" applyBorder="1" applyAlignment="1">
      <alignment horizontal="center" vertical="center"/>
    </xf>
    <xf numFmtId="0" fontId="286" fillId="0" borderId="0" xfId="0" applyFont="1" applyAlignment="1">
      <alignment horizontal="right" vertical="center"/>
    </xf>
    <xf numFmtId="232" fontId="296" fillId="0" borderId="0" xfId="0" applyNumberFormat="1" applyFont="1">
      <alignment vertical="center"/>
    </xf>
    <xf numFmtId="232" fontId="296" fillId="0" borderId="1" xfId="43246" applyNumberFormat="1" applyFont="1" applyFill="1" applyBorder="1">
      <alignment vertical="center"/>
    </xf>
    <xf numFmtId="232" fontId="296" fillId="0" borderId="0" xfId="43246" applyNumberFormat="1" applyFont="1" applyFill="1" applyBorder="1">
      <alignment vertical="center"/>
    </xf>
    <xf numFmtId="0" fontId="296" fillId="0" borderId="0" xfId="0" applyFont="1">
      <alignment vertical="center"/>
    </xf>
    <xf numFmtId="9" fontId="296" fillId="0" borderId="0" xfId="0" applyNumberFormat="1" applyFont="1">
      <alignment vertical="center"/>
    </xf>
    <xf numFmtId="165" fontId="288" fillId="0" borderId="0" xfId="43245" applyFont="1" applyFill="1">
      <alignment vertical="center"/>
    </xf>
    <xf numFmtId="38" fontId="293" fillId="0" borderId="1" xfId="43245" applyNumberFormat="1" applyFont="1" applyFill="1" applyBorder="1">
      <alignment vertical="center"/>
    </xf>
    <xf numFmtId="38" fontId="293" fillId="0" borderId="0" xfId="43245" applyNumberFormat="1" applyFont="1" applyFill="1" applyBorder="1">
      <alignment vertical="center"/>
    </xf>
    <xf numFmtId="38" fontId="293" fillId="0" borderId="0" xfId="43245" applyNumberFormat="1" applyFont="1" applyFill="1">
      <alignment vertical="center"/>
    </xf>
    <xf numFmtId="267" fontId="288" fillId="0" borderId="0" xfId="43245" applyNumberFormat="1" applyFont="1" applyFill="1">
      <alignment vertical="center"/>
    </xf>
    <xf numFmtId="267" fontId="286" fillId="0" borderId="0" xfId="43245" applyNumberFormat="1" applyFont="1" applyFill="1">
      <alignment vertical="center"/>
    </xf>
    <xf numFmtId="38" fontId="286" fillId="0" borderId="1" xfId="43245" applyNumberFormat="1" applyFont="1" applyFill="1" applyBorder="1">
      <alignment vertical="center"/>
    </xf>
    <xf numFmtId="38" fontId="286" fillId="0" borderId="0" xfId="43245" applyNumberFormat="1" applyFont="1" applyFill="1" applyBorder="1">
      <alignment vertical="center"/>
    </xf>
    <xf numFmtId="166" fontId="287" fillId="0" borderId="0" xfId="0" applyNumberFormat="1" applyFont="1">
      <alignment vertical="center"/>
    </xf>
    <xf numFmtId="232" fontId="297" fillId="0" borderId="0" xfId="0" applyNumberFormat="1" applyFont="1">
      <alignment vertical="center"/>
    </xf>
    <xf numFmtId="232" fontId="272" fillId="62" borderId="82" xfId="43246" applyNumberFormat="1" applyFont="1" applyFill="1" applyBorder="1">
      <alignment vertical="center"/>
    </xf>
    <xf numFmtId="0" fontId="272" fillId="66" borderId="77" xfId="0" applyFont="1" applyFill="1" applyBorder="1" applyAlignment="1">
      <alignment horizontal="left" vertical="center"/>
    </xf>
    <xf numFmtId="232" fontId="297" fillId="65" borderId="0" xfId="0" applyNumberFormat="1" applyFont="1" applyFill="1">
      <alignment vertical="center"/>
    </xf>
    <xf numFmtId="232" fontId="296" fillId="0" borderId="1" xfId="0" applyNumberFormat="1" applyFont="1" applyBorder="1">
      <alignment vertical="center"/>
    </xf>
    <xf numFmtId="232" fontId="296" fillId="0" borderId="0" xfId="43246" applyNumberFormat="1" applyFont="1" applyFill="1">
      <alignment vertical="center"/>
    </xf>
    <xf numFmtId="190" fontId="272" fillId="66" borderId="82" xfId="0" applyNumberFormat="1" applyFont="1" applyFill="1" applyBorder="1" applyAlignment="1">
      <alignment horizontal="center" vertical="center"/>
    </xf>
    <xf numFmtId="0" fontId="272" fillId="66" borderId="77" xfId="0" applyFont="1" applyFill="1" applyBorder="1" applyAlignment="1">
      <alignment horizontal="center" vertical="center"/>
    </xf>
    <xf numFmtId="165" fontId="298" fillId="0" borderId="0" xfId="43245" applyFont="1">
      <alignment vertical="center"/>
    </xf>
    <xf numFmtId="165" fontId="288" fillId="0" borderId="0" xfId="43245" applyFont="1">
      <alignment vertical="center"/>
    </xf>
    <xf numFmtId="165" fontId="293" fillId="0" borderId="0" xfId="43245" applyFont="1" applyFill="1">
      <alignment vertical="center"/>
    </xf>
    <xf numFmtId="269" fontId="286" fillId="0" borderId="77" xfId="0" applyNumberFormat="1" applyFont="1" applyBorder="1">
      <alignment vertical="center"/>
    </xf>
    <xf numFmtId="0" fontId="286" fillId="0" borderId="77" xfId="0" applyFont="1" applyBorder="1">
      <alignment vertical="center"/>
    </xf>
    <xf numFmtId="38" fontId="288" fillId="0" borderId="0" xfId="43245" applyNumberFormat="1" applyFont="1" applyFill="1">
      <alignment vertical="center"/>
    </xf>
    <xf numFmtId="190" fontId="286" fillId="0" borderId="77" xfId="0" applyNumberFormat="1" applyFont="1" applyBorder="1">
      <alignment vertical="center"/>
    </xf>
    <xf numFmtId="165" fontId="286" fillId="0" borderId="0" xfId="43245" applyFont="1" applyFill="1">
      <alignment vertical="center"/>
    </xf>
    <xf numFmtId="0" fontId="287" fillId="64" borderId="77" xfId="0" applyFont="1" applyFill="1" applyBorder="1" applyAlignment="1">
      <alignment horizontal="center" vertical="center"/>
    </xf>
    <xf numFmtId="165" fontId="287" fillId="70" borderId="0" xfId="43245" applyFont="1" applyFill="1">
      <alignment vertical="center"/>
    </xf>
    <xf numFmtId="232" fontId="297" fillId="0" borderId="0" xfId="43246" applyNumberFormat="1" applyFont="1" applyFill="1">
      <alignment vertical="center"/>
    </xf>
    <xf numFmtId="165" fontId="293" fillId="0" borderId="1" xfId="43245" applyFont="1" applyFill="1" applyBorder="1">
      <alignment vertical="center"/>
    </xf>
    <xf numFmtId="165" fontId="293" fillId="0" borderId="0" xfId="43245" applyFont="1" applyFill="1" applyBorder="1">
      <alignment vertical="center"/>
    </xf>
    <xf numFmtId="166" fontId="286" fillId="0" borderId="0" xfId="43245" applyNumberFormat="1" applyFont="1" applyFill="1">
      <alignment vertical="center"/>
    </xf>
    <xf numFmtId="165" fontId="286" fillId="0" borderId="1" xfId="43245" applyFont="1" applyFill="1" applyBorder="1">
      <alignment vertical="center"/>
    </xf>
    <xf numFmtId="165" fontId="286" fillId="0" borderId="0" xfId="43245" applyFont="1" applyFill="1" applyBorder="1">
      <alignment vertical="center"/>
    </xf>
    <xf numFmtId="165" fontId="296" fillId="0" borderId="0" xfId="43245" quotePrefix="1" applyFont="1" applyFill="1" applyAlignment="1">
      <alignment horizontal="right" vertical="center"/>
    </xf>
    <xf numFmtId="267" fontId="287" fillId="70" borderId="0" xfId="43245" applyNumberFormat="1" applyFont="1" applyFill="1">
      <alignment vertical="center"/>
    </xf>
    <xf numFmtId="165" fontId="291" fillId="70" borderId="1" xfId="43245" applyFont="1" applyFill="1" applyBorder="1">
      <alignment vertical="center"/>
    </xf>
    <xf numFmtId="165" fontId="291" fillId="70" borderId="0" xfId="43245" applyFont="1" applyFill="1" applyBorder="1">
      <alignment vertical="center"/>
    </xf>
    <xf numFmtId="165" fontId="291" fillId="70" borderId="0" xfId="43245" applyFont="1" applyFill="1">
      <alignment vertical="center"/>
    </xf>
    <xf numFmtId="232" fontId="286" fillId="0" borderId="7" xfId="43246" applyNumberFormat="1" applyFont="1" applyFill="1" applyBorder="1">
      <alignment vertical="center"/>
    </xf>
    <xf numFmtId="232" fontId="286" fillId="0" borderId="85" xfId="43246" applyNumberFormat="1" applyFont="1" applyFill="1" applyBorder="1">
      <alignment vertical="center"/>
    </xf>
    <xf numFmtId="232" fontId="286" fillId="0" borderId="2" xfId="43246" applyNumberFormat="1" applyFont="1" applyFill="1" applyBorder="1">
      <alignment vertical="center"/>
    </xf>
    <xf numFmtId="0" fontId="286" fillId="0" borderId="2" xfId="0" applyFont="1" applyBorder="1">
      <alignment vertical="center"/>
    </xf>
    <xf numFmtId="0" fontId="286" fillId="0" borderId="91" xfId="0" applyFont="1" applyBorder="1">
      <alignment vertical="center"/>
    </xf>
    <xf numFmtId="232" fontId="286" fillId="0" borderId="0" xfId="43246" applyNumberFormat="1" applyFont="1" applyFill="1" applyBorder="1">
      <alignment vertical="center"/>
    </xf>
    <xf numFmtId="214" fontId="286" fillId="0" borderId="0" xfId="43245" applyNumberFormat="1" applyFont="1" applyFill="1" applyBorder="1">
      <alignment vertical="center"/>
    </xf>
    <xf numFmtId="214" fontId="286" fillId="0" borderId="92" xfId="43245" applyNumberFormat="1" applyFont="1" applyFill="1" applyBorder="1">
      <alignment vertical="center"/>
    </xf>
    <xf numFmtId="0" fontId="286" fillId="0" borderId="93" xfId="0" applyFont="1" applyBorder="1">
      <alignment vertical="center"/>
    </xf>
    <xf numFmtId="214" fontId="286" fillId="0" borderId="7" xfId="43245" applyNumberFormat="1" applyFont="1" applyFill="1" applyBorder="1">
      <alignment vertical="center"/>
    </xf>
    <xf numFmtId="38" fontId="286" fillId="0" borderId="7" xfId="43245" applyNumberFormat="1" applyFont="1" applyFill="1" applyBorder="1">
      <alignment vertical="center"/>
    </xf>
    <xf numFmtId="190" fontId="286" fillId="0" borderId="94" xfId="43245" applyNumberFormat="1" applyFont="1" applyFill="1" applyBorder="1">
      <alignment vertical="center"/>
    </xf>
    <xf numFmtId="190" fontId="286" fillId="0" borderId="7" xfId="43245" applyNumberFormat="1" applyFont="1" applyFill="1" applyBorder="1">
      <alignment vertical="center"/>
    </xf>
    <xf numFmtId="0" fontId="286" fillId="0" borderId="7" xfId="0" applyFont="1" applyBorder="1">
      <alignment vertical="center"/>
    </xf>
    <xf numFmtId="0" fontId="286" fillId="0" borderId="95" xfId="0" applyFont="1" applyBorder="1">
      <alignment vertical="center"/>
    </xf>
    <xf numFmtId="190" fontId="286" fillId="0" borderId="92" xfId="43245" applyNumberFormat="1" applyFont="1" applyFill="1" applyBorder="1">
      <alignment vertical="center"/>
    </xf>
    <xf numFmtId="190" fontId="286" fillId="0" borderId="0" xfId="43245" applyNumberFormat="1" applyFont="1" applyFill="1" applyBorder="1">
      <alignment vertical="center"/>
    </xf>
    <xf numFmtId="232" fontId="299" fillId="0" borderId="0" xfId="0" applyNumberFormat="1" applyFont="1">
      <alignment vertical="center"/>
    </xf>
    <xf numFmtId="38" fontId="287" fillId="0" borderId="0" xfId="43245" applyNumberFormat="1" applyFont="1" applyFill="1" applyBorder="1">
      <alignment vertical="center"/>
    </xf>
    <xf numFmtId="190" fontId="287" fillId="0" borderId="0" xfId="43245" applyNumberFormat="1" applyFont="1" applyFill="1" applyBorder="1">
      <alignment vertical="center"/>
    </xf>
    <xf numFmtId="190" fontId="287" fillId="0" borderId="92" xfId="43245" applyNumberFormat="1" applyFont="1" applyFill="1" applyBorder="1">
      <alignment vertical="center"/>
    </xf>
    <xf numFmtId="0" fontId="287" fillId="0" borderId="93" xfId="0" applyFont="1" applyBorder="1">
      <alignment vertical="center"/>
    </xf>
    <xf numFmtId="38" fontId="286" fillId="0" borderId="94" xfId="43245" applyNumberFormat="1" applyFont="1" applyFill="1" applyBorder="1">
      <alignment vertical="center"/>
    </xf>
    <xf numFmtId="38" fontId="286" fillId="0" borderId="92" xfId="43245" applyNumberFormat="1" applyFont="1" applyFill="1" applyBorder="1">
      <alignment vertical="center"/>
    </xf>
    <xf numFmtId="232" fontId="296" fillId="0" borderId="7" xfId="43246" applyNumberFormat="1" applyFont="1" applyFill="1" applyBorder="1">
      <alignment vertical="center"/>
    </xf>
    <xf numFmtId="232" fontId="296" fillId="0" borderId="94" xfId="43246" applyNumberFormat="1" applyFont="1" applyFill="1" applyBorder="1">
      <alignment vertical="center"/>
    </xf>
    <xf numFmtId="0" fontId="296" fillId="0" borderId="7" xfId="0" applyFont="1" applyBorder="1">
      <alignment vertical="center"/>
    </xf>
    <xf numFmtId="0" fontId="296" fillId="0" borderId="95" xfId="0" applyFont="1" applyBorder="1">
      <alignment vertical="center"/>
    </xf>
    <xf numFmtId="232" fontId="287" fillId="0" borderId="77" xfId="43246" applyNumberFormat="1" applyFont="1" applyBorder="1">
      <alignment vertical="center"/>
    </xf>
    <xf numFmtId="38" fontId="287" fillId="0" borderId="77" xfId="0" applyNumberFormat="1" applyFont="1" applyBorder="1">
      <alignment vertical="center"/>
    </xf>
    <xf numFmtId="0" fontId="287" fillId="0" borderId="77" xfId="0" quotePrefix="1" applyFont="1" applyBorder="1" applyAlignment="1">
      <alignment horizontal="center" vertical="center"/>
    </xf>
    <xf numFmtId="232" fontId="296" fillId="0" borderId="92" xfId="43246" applyNumberFormat="1" applyFont="1" applyFill="1" applyBorder="1">
      <alignment vertical="center"/>
    </xf>
    <xf numFmtId="0" fontId="296" fillId="0" borderId="93" xfId="0" applyFont="1" applyBorder="1">
      <alignment vertical="center"/>
    </xf>
    <xf numFmtId="232" fontId="286" fillId="0" borderId="77" xfId="43246" applyNumberFormat="1" applyFont="1" applyBorder="1">
      <alignment vertical="center"/>
    </xf>
    <xf numFmtId="38" fontId="286" fillId="0" borderId="77" xfId="0" applyNumberFormat="1" applyFont="1" applyBorder="1">
      <alignment vertical="center"/>
    </xf>
    <xf numFmtId="0" fontId="286" fillId="0" borderId="77" xfId="0" quotePrefix="1" applyFont="1" applyBorder="1" applyAlignment="1">
      <alignment horizontal="center" vertical="center"/>
    </xf>
    <xf numFmtId="38" fontId="287" fillId="0" borderId="92" xfId="43245" applyNumberFormat="1" applyFont="1" applyFill="1" applyBorder="1">
      <alignment vertical="center"/>
    </xf>
    <xf numFmtId="0" fontId="298" fillId="0" borderId="0" xfId="0" applyFont="1">
      <alignment vertical="center"/>
    </xf>
    <xf numFmtId="0" fontId="298" fillId="73" borderId="77" xfId="0" applyFont="1" applyFill="1" applyBorder="1" applyAlignment="1">
      <alignment horizontal="center" vertical="center"/>
    </xf>
    <xf numFmtId="165" fontId="300" fillId="74" borderId="81" xfId="43245" applyFont="1" applyFill="1" applyBorder="1" applyAlignment="1">
      <alignment horizontal="right" vertical="center"/>
    </xf>
    <xf numFmtId="0" fontId="300" fillId="74" borderId="96" xfId="43245" quotePrefix="1" applyNumberFormat="1" applyFont="1" applyFill="1" applyBorder="1" applyAlignment="1">
      <alignment horizontal="right" vertical="center"/>
    </xf>
    <xf numFmtId="0" fontId="300" fillId="74" borderId="62" xfId="43245" quotePrefix="1" applyNumberFormat="1" applyFont="1" applyFill="1" applyBorder="1" applyAlignment="1">
      <alignment horizontal="right" vertical="center"/>
    </xf>
    <xf numFmtId="0" fontId="300" fillId="74" borderId="62" xfId="0" applyFont="1" applyFill="1" applyBorder="1" applyAlignment="1">
      <alignment horizontal="left" vertical="center"/>
    </xf>
    <xf numFmtId="0" fontId="300" fillId="74" borderId="97" xfId="0" applyFont="1" applyFill="1" applyBorder="1">
      <alignment vertical="center"/>
    </xf>
    <xf numFmtId="0" fontId="301" fillId="0" borderId="0" xfId="0" applyFont="1">
      <alignment vertical="center"/>
    </xf>
    <xf numFmtId="232" fontId="286" fillId="0" borderId="0" xfId="43246" applyNumberFormat="1" applyFont="1" applyAlignment="1">
      <alignment vertical="center" wrapText="1"/>
    </xf>
    <xf numFmtId="0" fontId="302" fillId="0" borderId="0" xfId="0" applyFont="1">
      <alignment vertical="center"/>
    </xf>
    <xf numFmtId="0" fontId="286" fillId="0" borderId="0" xfId="0" applyFont="1" applyAlignment="1">
      <alignment vertical="center" shrinkToFit="1"/>
    </xf>
    <xf numFmtId="190" fontId="303" fillId="0" borderId="98" xfId="0" applyNumberFormat="1" applyFont="1" applyBorder="1" applyAlignment="1">
      <alignment horizontal="right" vertical="center"/>
    </xf>
    <xf numFmtId="190" fontId="303" fillId="0" borderId="99" xfId="0" applyNumberFormat="1" applyFont="1" applyBorder="1" applyAlignment="1">
      <alignment horizontal="right" vertical="center"/>
    </xf>
    <xf numFmtId="190" fontId="303" fillId="62" borderId="100" xfId="0" applyNumberFormat="1" applyFont="1" applyFill="1" applyBorder="1" applyAlignment="1">
      <alignment horizontal="right" vertical="center" shrinkToFit="1"/>
    </xf>
    <xf numFmtId="190" fontId="303" fillId="62" borderId="101" xfId="0" applyNumberFormat="1" applyFont="1" applyFill="1" applyBorder="1" applyAlignment="1">
      <alignment horizontal="right" vertical="center" shrinkToFit="1"/>
    </xf>
    <xf numFmtId="190" fontId="303" fillId="62" borderId="102" xfId="0" applyNumberFormat="1" applyFont="1" applyFill="1" applyBorder="1" applyAlignment="1">
      <alignment horizontal="right" vertical="center" shrinkToFit="1"/>
    </xf>
    <xf numFmtId="0" fontId="303" fillId="62" borderId="103" xfId="0" applyFont="1" applyFill="1" applyBorder="1" applyAlignment="1">
      <alignment horizontal="justify" vertical="center" shrinkToFit="1"/>
    </xf>
    <xf numFmtId="0" fontId="303" fillId="0" borderId="89" xfId="0" applyFont="1" applyBorder="1" applyAlignment="1">
      <alignment horizontal="justify" vertical="center" shrinkToFit="1"/>
    </xf>
    <xf numFmtId="190" fontId="303" fillId="0" borderId="104" xfId="43246" applyNumberFormat="1" applyFont="1" applyBorder="1" applyAlignment="1">
      <alignment horizontal="right" vertical="center"/>
    </xf>
    <xf numFmtId="190" fontId="303" fillId="0" borderId="105" xfId="43246" applyNumberFormat="1" applyFont="1" applyBorder="1" applyAlignment="1">
      <alignment horizontal="right" vertical="center"/>
    </xf>
    <xf numFmtId="190" fontId="303" fillId="62" borderId="106" xfId="43246" applyNumberFormat="1" applyFont="1" applyFill="1" applyBorder="1" applyAlignment="1">
      <alignment horizontal="right" vertical="center" shrinkToFit="1"/>
    </xf>
    <xf numFmtId="190" fontId="303" fillId="62" borderId="107" xfId="43246" applyNumberFormat="1" applyFont="1" applyFill="1" applyBorder="1" applyAlignment="1">
      <alignment horizontal="right" vertical="center" shrinkToFit="1"/>
    </xf>
    <xf numFmtId="190" fontId="303" fillId="62" borderId="108" xfId="43246" applyNumberFormat="1" applyFont="1" applyFill="1" applyBorder="1" applyAlignment="1">
      <alignment horizontal="right" vertical="center" shrinkToFit="1"/>
    </xf>
    <xf numFmtId="0" fontId="303" fillId="62" borderId="109" xfId="0" applyFont="1" applyFill="1" applyBorder="1" applyAlignment="1">
      <alignment horizontal="justify" vertical="center" shrinkToFit="1"/>
    </xf>
    <xf numFmtId="0" fontId="303" fillId="0" borderId="110" xfId="0" applyFont="1" applyBorder="1" applyAlignment="1">
      <alignment horizontal="justify" vertical="center" shrinkToFit="1"/>
    </xf>
    <xf numFmtId="190" fontId="304" fillId="75" borderId="111" xfId="0" applyNumberFormat="1" applyFont="1" applyFill="1" applyBorder="1" applyAlignment="1">
      <alignment horizontal="right" vertical="center"/>
    </xf>
    <xf numFmtId="190" fontId="304" fillId="75" borderId="112" xfId="0" applyNumberFormat="1" applyFont="1" applyFill="1" applyBorder="1" applyAlignment="1">
      <alignment horizontal="right" vertical="center"/>
    </xf>
    <xf numFmtId="190" fontId="304" fillId="75" borderId="113" xfId="0" applyNumberFormat="1" applyFont="1" applyFill="1" applyBorder="1" applyAlignment="1">
      <alignment horizontal="right" vertical="center" shrinkToFit="1"/>
    </xf>
    <xf numFmtId="190" fontId="304" fillId="75" borderId="114" xfId="0" applyNumberFormat="1" applyFont="1" applyFill="1" applyBorder="1" applyAlignment="1">
      <alignment horizontal="right" vertical="center" shrinkToFit="1"/>
    </xf>
    <xf numFmtId="190" fontId="304" fillId="75" borderId="115" xfId="0" applyNumberFormat="1" applyFont="1" applyFill="1" applyBorder="1" applyAlignment="1">
      <alignment horizontal="right" vertical="center" shrinkToFit="1"/>
    </xf>
    <xf numFmtId="0" fontId="304" fillId="75" borderId="116" xfId="0" applyFont="1" applyFill="1" applyBorder="1" applyAlignment="1">
      <alignment horizontal="justify" vertical="center" shrinkToFit="1"/>
    </xf>
    <xf numFmtId="0" fontId="304" fillId="75" borderId="117" xfId="0" applyFont="1" applyFill="1" applyBorder="1" applyAlignment="1">
      <alignment horizontal="justify" vertical="center" shrinkToFit="1"/>
    </xf>
    <xf numFmtId="190" fontId="303" fillId="0" borderId="118" xfId="43246" applyNumberFormat="1" applyFont="1" applyBorder="1" applyAlignment="1">
      <alignment horizontal="right" vertical="center"/>
    </xf>
    <xf numFmtId="190" fontId="303" fillId="0" borderId="119" xfId="43246" applyNumberFormat="1" applyFont="1" applyBorder="1" applyAlignment="1">
      <alignment horizontal="right" vertical="center"/>
    </xf>
    <xf numFmtId="190" fontId="303" fillId="0" borderId="120" xfId="43246" applyNumberFormat="1" applyFont="1" applyBorder="1" applyAlignment="1">
      <alignment horizontal="right" vertical="center" shrinkToFit="1"/>
    </xf>
    <xf numFmtId="190" fontId="303" fillId="0" borderId="121" xfId="43246" applyNumberFormat="1" applyFont="1" applyBorder="1" applyAlignment="1">
      <alignment horizontal="right" vertical="center" shrinkToFit="1"/>
    </xf>
    <xf numFmtId="190" fontId="303" fillId="0" borderId="122" xfId="43246" applyNumberFormat="1" applyFont="1" applyBorder="1" applyAlignment="1">
      <alignment horizontal="right" vertical="center" shrinkToFit="1"/>
    </xf>
    <xf numFmtId="0" fontId="303" fillId="0" borderId="123" xfId="0" applyFont="1" applyBorder="1" applyAlignment="1">
      <alignment horizontal="justify" vertical="center" shrinkToFit="1"/>
    </xf>
    <xf numFmtId="0" fontId="303" fillId="0" borderId="124" xfId="0" applyFont="1" applyBorder="1" applyAlignment="1">
      <alignment horizontal="justify" vertical="center" shrinkToFit="1"/>
    </xf>
    <xf numFmtId="190" fontId="304" fillId="75" borderId="125" xfId="0" applyNumberFormat="1" applyFont="1" applyFill="1" applyBorder="1" applyAlignment="1">
      <alignment horizontal="right" vertical="center"/>
    </xf>
    <xf numFmtId="190" fontId="304" fillId="75" borderId="126" xfId="0" applyNumberFormat="1" applyFont="1" applyFill="1" applyBorder="1" applyAlignment="1">
      <alignment horizontal="right" vertical="center"/>
    </xf>
    <xf numFmtId="190" fontId="304" fillId="75" borderId="127" xfId="0" applyNumberFormat="1" applyFont="1" applyFill="1" applyBorder="1" applyAlignment="1">
      <alignment horizontal="right" vertical="center" shrinkToFit="1"/>
    </xf>
    <xf numFmtId="190" fontId="304" fillId="75" borderId="128" xfId="0" applyNumberFormat="1" applyFont="1" applyFill="1" applyBorder="1" applyAlignment="1">
      <alignment horizontal="right" vertical="center" shrinkToFit="1"/>
    </xf>
    <xf numFmtId="190" fontId="304" fillId="75" borderId="129" xfId="0" applyNumberFormat="1" applyFont="1" applyFill="1" applyBorder="1" applyAlignment="1">
      <alignment horizontal="right" vertical="center" shrinkToFit="1"/>
    </xf>
    <xf numFmtId="0" fontId="304" fillId="75" borderId="130" xfId="0" applyFont="1" applyFill="1" applyBorder="1" applyAlignment="1">
      <alignment horizontal="justify" vertical="center" shrinkToFit="1"/>
    </xf>
    <xf numFmtId="0" fontId="304" fillId="75" borderId="131" xfId="0" applyFont="1" applyFill="1" applyBorder="1" applyAlignment="1">
      <alignment horizontal="justify" vertical="center" shrinkToFit="1"/>
    </xf>
    <xf numFmtId="190" fontId="303" fillId="0" borderId="132" xfId="43246" applyNumberFormat="1" applyFont="1" applyBorder="1" applyAlignment="1">
      <alignment horizontal="right" vertical="center"/>
    </xf>
    <xf numFmtId="190" fontId="303" fillId="0" borderId="133" xfId="43246" applyNumberFormat="1" applyFont="1" applyBorder="1" applyAlignment="1">
      <alignment horizontal="right" vertical="center"/>
    </xf>
    <xf numFmtId="190" fontId="303" fillId="0" borderId="134" xfId="43246" applyNumberFormat="1" applyFont="1" applyBorder="1" applyAlignment="1">
      <alignment horizontal="right" vertical="center" shrinkToFit="1"/>
    </xf>
    <xf numFmtId="190" fontId="303" fillId="0" borderId="135" xfId="43246" applyNumberFormat="1" applyFont="1" applyBorder="1" applyAlignment="1">
      <alignment horizontal="right" vertical="center" shrinkToFit="1"/>
    </xf>
    <xf numFmtId="190" fontId="303" fillId="0" borderId="136" xfId="43246" applyNumberFormat="1" applyFont="1" applyBorder="1" applyAlignment="1">
      <alignment horizontal="right" vertical="center" shrinkToFit="1"/>
    </xf>
    <xf numFmtId="190" fontId="303" fillId="0" borderId="125" xfId="0" applyNumberFormat="1" applyFont="1" applyBorder="1" applyAlignment="1">
      <alignment horizontal="right" vertical="center"/>
    </xf>
    <xf numFmtId="190" fontId="303" fillId="0" borderId="126" xfId="0" applyNumberFormat="1" applyFont="1" applyBorder="1" applyAlignment="1">
      <alignment horizontal="right" vertical="center"/>
    </xf>
    <xf numFmtId="190" fontId="305" fillId="0" borderId="127" xfId="0" applyNumberFormat="1" applyFont="1" applyBorder="1" applyAlignment="1">
      <alignment horizontal="right" vertical="center" shrinkToFit="1"/>
    </xf>
    <xf numFmtId="190" fontId="305" fillId="0" borderId="128" xfId="0" applyNumberFormat="1" applyFont="1" applyBorder="1" applyAlignment="1">
      <alignment horizontal="right" vertical="center" shrinkToFit="1"/>
    </xf>
    <xf numFmtId="190" fontId="305" fillId="0" borderId="129" xfId="0" applyNumberFormat="1" applyFont="1" applyBorder="1" applyAlignment="1">
      <alignment horizontal="right" vertical="center" shrinkToFit="1"/>
    </xf>
    <xf numFmtId="0" fontId="305" fillId="0" borderId="137" xfId="0" applyFont="1" applyBorder="1" applyAlignment="1">
      <alignment horizontal="justify" vertical="center" shrinkToFit="1"/>
    </xf>
    <xf numFmtId="0" fontId="303" fillId="0" borderId="87" xfId="0" applyFont="1" applyBorder="1" applyAlignment="1">
      <alignment horizontal="justify" vertical="center" shrinkToFit="1"/>
    </xf>
    <xf numFmtId="190" fontId="304" fillId="75" borderId="138" xfId="0" applyNumberFormat="1" applyFont="1" applyFill="1" applyBorder="1" applyAlignment="1">
      <alignment horizontal="right" vertical="center"/>
    </xf>
    <xf numFmtId="190" fontId="304" fillId="75" borderId="139" xfId="0" applyNumberFormat="1" applyFont="1" applyFill="1" applyBorder="1" applyAlignment="1">
      <alignment horizontal="right" vertical="center"/>
    </xf>
    <xf numFmtId="190" fontId="304" fillId="75" borderId="140" xfId="0" applyNumberFormat="1" applyFont="1" applyFill="1" applyBorder="1" applyAlignment="1">
      <alignment horizontal="right" vertical="center" shrinkToFit="1"/>
    </xf>
    <xf numFmtId="190" fontId="304" fillId="75" borderId="141" xfId="0" applyNumberFormat="1" applyFont="1" applyFill="1" applyBorder="1" applyAlignment="1">
      <alignment horizontal="right" vertical="center" shrinkToFit="1"/>
    </xf>
    <xf numFmtId="190" fontId="304" fillId="75" borderId="142" xfId="0" applyNumberFormat="1" applyFont="1" applyFill="1" applyBorder="1" applyAlignment="1">
      <alignment horizontal="right" vertical="center" shrinkToFit="1"/>
    </xf>
    <xf numFmtId="0" fontId="304" fillId="75" borderId="109" xfId="0" applyFont="1" applyFill="1" applyBorder="1" applyAlignment="1">
      <alignment horizontal="justify" vertical="center" shrinkToFit="1"/>
    </xf>
    <xf numFmtId="0" fontId="304" fillId="75" borderId="110" xfId="0" applyFont="1" applyFill="1" applyBorder="1" applyAlignment="1">
      <alignment horizontal="justify" vertical="center" shrinkToFit="1"/>
    </xf>
    <xf numFmtId="190" fontId="303" fillId="0" borderId="132" xfId="0" applyNumberFormat="1" applyFont="1" applyBorder="1" applyAlignment="1">
      <alignment horizontal="right" vertical="center"/>
    </xf>
    <xf numFmtId="190" fontId="303" fillId="0" borderId="133" xfId="0" applyNumberFormat="1" applyFont="1" applyBorder="1" applyAlignment="1">
      <alignment horizontal="right" vertical="center"/>
    </xf>
    <xf numFmtId="190" fontId="303" fillId="0" borderId="134" xfId="0" applyNumberFormat="1" applyFont="1" applyBorder="1" applyAlignment="1">
      <alignment horizontal="right" vertical="center" shrinkToFit="1"/>
    </xf>
    <xf numFmtId="190" fontId="303" fillId="0" borderId="135" xfId="0" applyNumberFormat="1" applyFont="1" applyBorder="1" applyAlignment="1">
      <alignment horizontal="right" vertical="center" shrinkToFit="1"/>
    </xf>
    <xf numFmtId="190" fontId="303" fillId="0" borderId="136" xfId="0" applyNumberFormat="1" applyFont="1" applyBorder="1" applyAlignment="1">
      <alignment horizontal="right" vertical="center" shrinkToFit="1"/>
    </xf>
    <xf numFmtId="190" fontId="303" fillId="0" borderId="143" xfId="43246" applyNumberFormat="1" applyFont="1" applyBorder="1" applyAlignment="1">
      <alignment horizontal="right" vertical="center"/>
    </xf>
    <xf numFmtId="190" fontId="303" fillId="0" borderId="144" xfId="43246" applyNumberFormat="1" applyFont="1" applyBorder="1" applyAlignment="1">
      <alignment horizontal="right" vertical="center"/>
    </xf>
    <xf numFmtId="190" fontId="303" fillId="0" borderId="145" xfId="43246" applyNumberFormat="1" applyFont="1" applyBorder="1" applyAlignment="1">
      <alignment horizontal="right" vertical="center" shrinkToFit="1"/>
    </xf>
    <xf numFmtId="190" fontId="303" fillId="0" borderId="146" xfId="43246" applyNumberFormat="1" applyFont="1" applyBorder="1" applyAlignment="1">
      <alignment horizontal="right" vertical="center" shrinkToFit="1"/>
    </xf>
    <xf numFmtId="190" fontId="303" fillId="0" borderId="147" xfId="43246" applyNumberFormat="1" applyFont="1" applyBorder="1" applyAlignment="1">
      <alignment horizontal="right" vertical="center" shrinkToFit="1"/>
    </xf>
    <xf numFmtId="0" fontId="303" fillId="0" borderId="148" xfId="0" applyFont="1" applyBorder="1" applyAlignment="1">
      <alignment horizontal="justify" vertical="center" shrinkToFit="1"/>
    </xf>
    <xf numFmtId="0" fontId="303" fillId="0" borderId="149" xfId="0" applyFont="1" applyBorder="1" applyAlignment="1">
      <alignment horizontal="justify" vertical="center" shrinkToFit="1"/>
    </xf>
    <xf numFmtId="190" fontId="303" fillId="0" borderId="143" xfId="0" applyNumberFormat="1" applyFont="1" applyBorder="1" applyAlignment="1">
      <alignment horizontal="right" vertical="center"/>
    </xf>
    <xf numFmtId="190" fontId="303" fillId="0" borderId="144" xfId="0" applyNumberFormat="1" applyFont="1" applyBorder="1" applyAlignment="1">
      <alignment horizontal="right" vertical="center"/>
    </xf>
    <xf numFmtId="190" fontId="303" fillId="0" borderId="145" xfId="0" applyNumberFormat="1" applyFont="1" applyBorder="1" applyAlignment="1">
      <alignment horizontal="right" vertical="center" shrinkToFit="1"/>
    </xf>
    <xf numFmtId="190" fontId="303" fillId="0" borderId="146" xfId="0" applyNumberFormat="1" applyFont="1" applyBorder="1" applyAlignment="1">
      <alignment horizontal="right" vertical="center" shrinkToFit="1"/>
    </xf>
    <xf numFmtId="190" fontId="303" fillId="0" borderId="147" xfId="0" applyNumberFormat="1" applyFont="1" applyBorder="1" applyAlignment="1">
      <alignment horizontal="right" vertical="center" shrinkToFit="1"/>
    </xf>
    <xf numFmtId="190" fontId="303" fillId="0" borderId="150" xfId="0" applyNumberFormat="1" applyFont="1" applyBorder="1" applyAlignment="1">
      <alignment horizontal="right" vertical="center"/>
    </xf>
    <xf numFmtId="190" fontId="303" fillId="0" borderId="151" xfId="0" applyNumberFormat="1" applyFont="1" applyBorder="1" applyAlignment="1">
      <alignment horizontal="right" vertical="center"/>
    </xf>
    <xf numFmtId="190" fontId="303" fillId="0" borderId="152" xfId="0" applyNumberFormat="1" applyFont="1" applyBorder="1" applyAlignment="1">
      <alignment horizontal="right" vertical="center" shrinkToFit="1"/>
    </xf>
    <xf numFmtId="190" fontId="303" fillId="0" borderId="153" xfId="0" applyNumberFormat="1" applyFont="1" applyBorder="1" applyAlignment="1">
      <alignment horizontal="right" vertical="center" shrinkToFit="1"/>
    </xf>
    <xf numFmtId="190" fontId="303" fillId="0" borderId="154" xfId="0" applyNumberFormat="1" applyFont="1" applyBorder="1" applyAlignment="1">
      <alignment horizontal="right" vertical="center" shrinkToFit="1"/>
    </xf>
    <xf numFmtId="0" fontId="303" fillId="0" borderId="130" xfId="0" applyFont="1" applyBorder="1" applyAlignment="1">
      <alignment horizontal="justify" vertical="center" shrinkToFit="1"/>
    </xf>
    <xf numFmtId="0" fontId="303" fillId="0" borderId="131" xfId="0" applyFont="1" applyBorder="1" applyAlignment="1">
      <alignment horizontal="justify" vertical="center" shrinkToFit="1"/>
    </xf>
    <xf numFmtId="190" fontId="304" fillId="0" borderId="118" xfId="0" applyNumberFormat="1" applyFont="1" applyBorder="1" applyAlignment="1">
      <alignment horizontal="right" vertical="center"/>
    </xf>
    <xf numFmtId="190" fontId="304" fillId="0" borderId="119" xfId="0" applyNumberFormat="1" applyFont="1" applyBorder="1" applyAlignment="1">
      <alignment horizontal="right" vertical="center"/>
    </xf>
    <xf numFmtId="190" fontId="304" fillId="0" borderId="120" xfId="0" applyNumberFormat="1" applyFont="1" applyBorder="1" applyAlignment="1">
      <alignment horizontal="right" vertical="center" shrinkToFit="1"/>
    </xf>
    <xf numFmtId="190" fontId="304" fillId="0" borderId="121" xfId="0" applyNumberFormat="1" applyFont="1" applyBorder="1" applyAlignment="1">
      <alignment horizontal="right" vertical="center" shrinkToFit="1"/>
    </xf>
    <xf numFmtId="190" fontId="304" fillId="0" borderId="122" xfId="0" applyNumberFormat="1" applyFont="1" applyBorder="1" applyAlignment="1">
      <alignment horizontal="right" vertical="center" shrinkToFit="1"/>
    </xf>
    <xf numFmtId="0" fontId="304" fillId="0" borderId="155" xfId="0" applyFont="1" applyBorder="1" applyAlignment="1">
      <alignment horizontal="justify" vertical="center" shrinkToFit="1"/>
    </xf>
    <xf numFmtId="0" fontId="304" fillId="0" borderId="156" xfId="0" applyFont="1" applyBorder="1" applyAlignment="1">
      <alignment horizontal="justify" vertical="center" shrinkToFit="1"/>
    </xf>
    <xf numFmtId="0" fontId="304" fillId="76" borderId="157" xfId="0" applyFont="1" applyFill="1" applyBorder="1" applyAlignment="1">
      <alignment horizontal="right" vertical="center"/>
    </xf>
    <xf numFmtId="0" fontId="304" fillId="76" borderId="158" xfId="0" applyFont="1" applyFill="1" applyBorder="1" applyAlignment="1">
      <alignment horizontal="right" vertical="center"/>
    </xf>
    <xf numFmtId="0" fontId="304" fillId="76" borderId="159" xfId="0" applyFont="1" applyFill="1" applyBorder="1" applyAlignment="1">
      <alignment horizontal="right" vertical="center" shrinkToFit="1"/>
    </xf>
    <xf numFmtId="0" fontId="304" fillId="76" borderId="160" xfId="0" applyFont="1" applyFill="1" applyBorder="1" applyAlignment="1">
      <alignment horizontal="right" vertical="center" shrinkToFit="1"/>
    </xf>
    <xf numFmtId="0" fontId="304" fillId="76" borderId="161" xfId="0" applyFont="1" applyFill="1" applyBorder="1" applyAlignment="1">
      <alignment horizontal="right" vertical="center" shrinkToFit="1"/>
    </xf>
    <xf numFmtId="0" fontId="304" fillId="76" borderId="162" xfId="0" applyFont="1" applyFill="1" applyBorder="1" applyAlignment="1">
      <alignment horizontal="left" vertical="center" shrinkToFit="1"/>
    </xf>
    <xf numFmtId="232" fontId="286" fillId="0" borderId="0" xfId="43246" applyNumberFormat="1" applyFont="1" applyAlignment="1">
      <alignment vertical="center" shrinkToFit="1"/>
    </xf>
    <xf numFmtId="232" fontId="306" fillId="0" borderId="118" xfId="43246" applyNumberFormat="1" applyFont="1" applyBorder="1" applyAlignment="1">
      <alignment horizontal="right" vertical="center"/>
    </xf>
    <xf numFmtId="232" fontId="306" fillId="0" borderId="119" xfId="43246" applyNumberFormat="1" applyFont="1" applyBorder="1" applyAlignment="1">
      <alignment horizontal="right" vertical="center"/>
    </xf>
    <xf numFmtId="232" fontId="306" fillId="62" borderId="106" xfId="43246" applyNumberFormat="1" applyFont="1" applyFill="1" applyBorder="1" applyAlignment="1">
      <alignment horizontal="right" vertical="center" shrinkToFit="1"/>
    </xf>
    <xf numFmtId="232" fontId="306" fillId="62" borderId="107" xfId="43246" applyNumberFormat="1" applyFont="1" applyFill="1" applyBorder="1" applyAlignment="1">
      <alignment horizontal="right" vertical="center" shrinkToFit="1"/>
    </xf>
    <xf numFmtId="232" fontId="306" fillId="62" borderId="108" xfId="43246" applyNumberFormat="1" applyFont="1" applyFill="1" applyBorder="1" applyAlignment="1">
      <alignment horizontal="right" vertical="center" shrinkToFit="1"/>
    </xf>
    <xf numFmtId="0" fontId="306" fillId="62" borderId="163" xfId="0" applyFont="1" applyFill="1" applyBorder="1" applyAlignment="1">
      <alignment horizontal="justify" vertical="center" shrinkToFit="1"/>
    </xf>
    <xf numFmtId="0" fontId="306" fillId="0" borderId="164" xfId="0" applyFont="1" applyBorder="1" applyAlignment="1">
      <alignment horizontal="justify" vertical="center" shrinkToFit="1"/>
    </xf>
    <xf numFmtId="0" fontId="304" fillId="75" borderId="165" xfId="0" applyFont="1" applyFill="1" applyBorder="1" applyAlignment="1">
      <alignment horizontal="justify" vertical="center" shrinkToFit="1"/>
    </xf>
    <xf numFmtId="0" fontId="304" fillId="75" borderId="166" xfId="0" applyFont="1" applyFill="1" applyBorder="1" applyAlignment="1">
      <alignment horizontal="justify" vertical="center" shrinkToFit="1"/>
    </xf>
    <xf numFmtId="232" fontId="306" fillId="0" borderId="120" xfId="43246" applyNumberFormat="1" applyFont="1" applyBorder="1" applyAlignment="1">
      <alignment horizontal="right" vertical="center" shrinkToFit="1"/>
    </xf>
    <xf numFmtId="232" fontId="306" fillId="0" borderId="121" xfId="43246" applyNumberFormat="1" applyFont="1" applyBorder="1" applyAlignment="1">
      <alignment horizontal="right" vertical="center" shrinkToFit="1"/>
    </xf>
    <xf numFmtId="232" fontId="306" fillId="0" borderId="122" xfId="43246" applyNumberFormat="1" applyFont="1" applyBorder="1" applyAlignment="1">
      <alignment horizontal="right" vertical="center" shrinkToFit="1"/>
    </xf>
    <xf numFmtId="0" fontId="306" fillId="0" borderId="167" xfId="0" applyFont="1" applyBorder="1" applyAlignment="1">
      <alignment horizontal="justify" vertical="center" shrinkToFit="1"/>
    </xf>
    <xf numFmtId="190" fontId="304" fillId="75" borderId="125" xfId="0" applyNumberFormat="1" applyFont="1" applyFill="1" applyBorder="1" applyAlignment="1">
      <alignment horizontal="right" vertical="center" shrinkToFit="1"/>
    </xf>
    <xf numFmtId="190" fontId="304" fillId="75" borderId="126" xfId="0" applyNumberFormat="1" applyFont="1" applyFill="1" applyBorder="1" applyAlignment="1">
      <alignment horizontal="right" vertical="center" shrinkToFit="1"/>
    </xf>
    <xf numFmtId="190" fontId="304" fillId="75" borderId="152" xfId="0" applyNumberFormat="1" applyFont="1" applyFill="1" applyBorder="1" applyAlignment="1">
      <alignment horizontal="right" vertical="center" shrinkToFit="1"/>
    </xf>
    <xf numFmtId="190" fontId="304" fillId="75" borderId="153" xfId="0" applyNumberFormat="1" applyFont="1" applyFill="1" applyBorder="1" applyAlignment="1">
      <alignment horizontal="right" vertical="center" shrinkToFit="1"/>
    </xf>
    <xf numFmtId="190" fontId="304" fillId="75" borderId="154" xfId="0" applyNumberFormat="1" applyFont="1" applyFill="1" applyBorder="1" applyAlignment="1">
      <alignment horizontal="right" vertical="center" shrinkToFit="1"/>
    </xf>
    <xf numFmtId="0" fontId="304" fillId="74" borderId="168" xfId="0" applyFont="1" applyFill="1" applyBorder="1" applyAlignment="1">
      <alignment horizontal="left" vertical="center" shrinkToFit="1"/>
    </xf>
    <xf numFmtId="190" fontId="304" fillId="75" borderId="151" xfId="0" applyNumberFormat="1" applyFont="1" applyFill="1" applyBorder="1" applyAlignment="1">
      <alignment horizontal="right" vertical="center" shrinkToFit="1"/>
    </xf>
    <xf numFmtId="232" fontId="286" fillId="0" borderId="0" xfId="43246" applyNumberFormat="1" applyFont="1" applyAlignment="1">
      <alignment vertical="center"/>
    </xf>
    <xf numFmtId="190" fontId="303" fillId="0" borderId="169" xfId="0" applyNumberFormat="1" applyFont="1" applyBorder="1" applyAlignment="1">
      <alignment horizontal="right" vertical="center" shrinkToFit="1"/>
    </xf>
    <xf numFmtId="190" fontId="303" fillId="0" borderId="170" xfId="0" applyNumberFormat="1" applyFont="1" applyBorder="1" applyAlignment="1">
      <alignment horizontal="right" vertical="center" shrinkToFit="1"/>
    </xf>
    <xf numFmtId="190" fontId="303" fillId="0" borderId="171" xfId="0" applyNumberFormat="1" applyFont="1" applyBorder="1" applyAlignment="1">
      <alignment horizontal="right" vertical="center" shrinkToFit="1"/>
    </xf>
    <xf numFmtId="0" fontId="303" fillId="0" borderId="172" xfId="0" applyFont="1" applyBorder="1" applyAlignment="1">
      <alignment horizontal="left" vertical="center" shrinkToFit="1"/>
    </xf>
    <xf numFmtId="190" fontId="303" fillId="0" borderId="173" xfId="0" applyNumberFormat="1" applyFont="1" applyBorder="1" applyAlignment="1">
      <alignment horizontal="right" vertical="center"/>
    </xf>
    <xf numFmtId="0" fontId="303" fillId="0" borderId="174" xfId="0" applyFont="1" applyBorder="1" applyAlignment="1">
      <alignment horizontal="left" vertical="center" shrinkToFit="1"/>
    </xf>
    <xf numFmtId="190" fontId="303" fillId="0" borderId="127" xfId="0" applyNumberFormat="1" applyFont="1" applyBorder="1" applyAlignment="1">
      <alignment horizontal="right" vertical="center" shrinkToFit="1"/>
    </xf>
    <xf numFmtId="190" fontId="303" fillId="0" borderId="128" xfId="0" applyNumberFormat="1" applyFont="1" applyBorder="1" applyAlignment="1">
      <alignment horizontal="right" vertical="center" shrinkToFit="1"/>
    </xf>
    <xf numFmtId="190" fontId="303" fillId="0" borderId="129" xfId="0" applyNumberFormat="1" applyFont="1" applyBorder="1" applyAlignment="1">
      <alignment horizontal="right" vertical="center" shrinkToFit="1"/>
    </xf>
    <xf numFmtId="0" fontId="303" fillId="0" borderId="175" xfId="0" applyFont="1" applyBorder="1" applyAlignment="1">
      <alignment horizontal="left" vertical="center" shrinkToFit="1"/>
    </xf>
    <xf numFmtId="0" fontId="303" fillId="0" borderId="176" xfId="0" applyFont="1" applyBorder="1" applyAlignment="1">
      <alignment horizontal="left" vertical="center" shrinkToFit="1"/>
    </xf>
    <xf numFmtId="190" fontId="303" fillId="0" borderId="118" xfId="0" applyNumberFormat="1" applyFont="1" applyBorder="1" applyAlignment="1">
      <alignment horizontal="right" vertical="center"/>
    </xf>
    <xf numFmtId="190" fontId="303" fillId="0" borderId="119" xfId="0" applyNumberFormat="1" applyFont="1" applyBorder="1" applyAlignment="1">
      <alignment horizontal="right" vertical="center"/>
    </xf>
    <xf numFmtId="190" fontId="303" fillId="0" borderId="120" xfId="0" applyNumberFormat="1" applyFont="1" applyBorder="1" applyAlignment="1">
      <alignment horizontal="right" vertical="center" shrinkToFit="1"/>
    </xf>
    <xf numFmtId="190" fontId="303" fillId="0" borderId="121" xfId="0" applyNumberFormat="1" applyFont="1" applyBorder="1" applyAlignment="1">
      <alignment horizontal="right" vertical="center" shrinkToFit="1"/>
    </xf>
    <xf numFmtId="190" fontId="303" fillId="0" borderId="122" xfId="0" applyNumberFormat="1" applyFont="1" applyBorder="1" applyAlignment="1">
      <alignment horizontal="right" vertical="center" shrinkToFit="1"/>
    </xf>
    <xf numFmtId="0" fontId="303" fillId="0" borderId="177" xfId="0" applyFont="1" applyBorder="1" applyAlignment="1">
      <alignment horizontal="justify" vertical="center" shrinkToFit="1"/>
    </xf>
    <xf numFmtId="0" fontId="303" fillId="0" borderId="178" xfId="0" applyFont="1" applyBorder="1" applyAlignment="1">
      <alignment horizontal="justify" vertical="center" shrinkToFit="1"/>
    </xf>
    <xf numFmtId="232" fontId="307" fillId="0" borderId="121" xfId="43246" applyNumberFormat="1" applyFont="1" applyBorder="1" applyAlignment="1">
      <alignment horizontal="right" vertical="center" shrinkToFit="1"/>
    </xf>
    <xf numFmtId="0" fontId="303" fillId="0" borderId="165" xfId="0" applyFont="1" applyBorder="1" applyAlignment="1">
      <alignment horizontal="justify" vertical="center" shrinkToFit="1"/>
    </xf>
    <xf numFmtId="0" fontId="303" fillId="0" borderId="166" xfId="0" applyFont="1" applyBorder="1" applyAlignment="1">
      <alignment horizontal="justify" vertical="center" shrinkToFit="1"/>
    </xf>
    <xf numFmtId="190" fontId="304" fillId="75" borderId="118" xfId="0" applyNumberFormat="1" applyFont="1" applyFill="1" applyBorder="1" applyAlignment="1">
      <alignment horizontal="right" vertical="center"/>
    </xf>
    <xf numFmtId="190" fontId="304" fillId="75" borderId="119" xfId="0" applyNumberFormat="1" applyFont="1" applyFill="1" applyBorder="1" applyAlignment="1">
      <alignment horizontal="right" vertical="center"/>
    </xf>
    <xf numFmtId="190" fontId="304" fillId="75" borderId="120" xfId="0" applyNumberFormat="1" applyFont="1" applyFill="1" applyBorder="1" applyAlignment="1">
      <alignment horizontal="right" vertical="center" shrinkToFit="1"/>
    </xf>
    <xf numFmtId="190" fontId="304" fillId="75" borderId="121" xfId="0" applyNumberFormat="1" applyFont="1" applyFill="1" applyBorder="1" applyAlignment="1">
      <alignment horizontal="right" vertical="center" shrinkToFit="1"/>
    </xf>
    <xf numFmtId="190" fontId="304" fillId="75" borderId="122" xfId="0" applyNumberFormat="1" applyFont="1" applyFill="1" applyBorder="1" applyAlignment="1">
      <alignment horizontal="right" vertical="center" shrinkToFit="1"/>
    </xf>
    <xf numFmtId="190" fontId="308" fillId="75" borderId="122" xfId="0" applyNumberFormat="1" applyFont="1" applyFill="1" applyBorder="1" applyAlignment="1">
      <alignment horizontal="right" vertical="center" shrinkToFit="1"/>
    </xf>
    <xf numFmtId="0" fontId="304" fillId="75" borderId="179" xfId="0" applyFont="1" applyFill="1" applyBorder="1" applyAlignment="1">
      <alignment horizontal="justify" vertical="center" shrinkToFit="1"/>
    </xf>
    <xf numFmtId="0" fontId="304" fillId="75" borderId="180" xfId="0" applyFont="1" applyFill="1" applyBorder="1" applyAlignment="1">
      <alignment horizontal="justify" vertical="center" shrinkToFit="1"/>
    </xf>
    <xf numFmtId="0" fontId="304" fillId="76" borderId="181" xfId="0" applyFont="1" applyFill="1" applyBorder="1" applyAlignment="1">
      <alignment horizontal="left" vertical="center" shrinkToFit="1"/>
    </xf>
    <xf numFmtId="232" fontId="303" fillId="0" borderId="104" xfId="43246" applyNumberFormat="1" applyFont="1" applyBorder="1" applyAlignment="1">
      <alignment horizontal="right" vertical="center"/>
    </xf>
    <xf numFmtId="232" fontId="303" fillId="0" borderId="105" xfId="43246" applyNumberFormat="1" applyFont="1" applyBorder="1" applyAlignment="1">
      <alignment horizontal="right" vertical="center"/>
    </xf>
    <xf numFmtId="232" fontId="305" fillId="62" borderId="106" xfId="43246" applyNumberFormat="1" applyFont="1" applyFill="1" applyBorder="1" applyAlignment="1">
      <alignment horizontal="right" vertical="center"/>
    </xf>
    <xf numFmtId="232" fontId="303" fillId="62" borderId="107" xfId="43246" applyNumberFormat="1" applyFont="1" applyFill="1" applyBorder="1" applyAlignment="1">
      <alignment horizontal="right" vertical="center"/>
    </xf>
    <xf numFmtId="232" fontId="303" fillId="62" borderId="106" xfId="43246" applyNumberFormat="1" applyFont="1" applyFill="1" applyBorder="1" applyAlignment="1">
      <alignment horizontal="right" vertical="center"/>
    </xf>
    <xf numFmtId="232" fontId="303" fillId="62" borderId="108" xfId="43246" applyNumberFormat="1" applyFont="1" applyFill="1" applyBorder="1" applyAlignment="1">
      <alignment horizontal="right" vertical="center"/>
    </xf>
    <xf numFmtId="0" fontId="303" fillId="62" borderId="182" xfId="0" applyFont="1" applyFill="1" applyBorder="1" applyAlignment="1">
      <alignment horizontal="justify" vertical="center" shrinkToFit="1"/>
    </xf>
    <xf numFmtId="0" fontId="303" fillId="0" borderId="183" xfId="0" applyFont="1" applyBorder="1" applyAlignment="1">
      <alignment horizontal="justify" vertical="center" shrinkToFit="1"/>
    </xf>
    <xf numFmtId="232" fontId="303" fillId="0" borderId="184" xfId="43246" applyNumberFormat="1" applyFont="1" applyBorder="1" applyAlignment="1">
      <alignment horizontal="right" vertical="center"/>
    </xf>
    <xf numFmtId="232" fontId="303" fillId="0" borderId="185" xfId="43246" applyNumberFormat="1" applyFont="1" applyBorder="1" applyAlignment="1">
      <alignment horizontal="right" vertical="center"/>
    </xf>
    <xf numFmtId="232" fontId="305" fillId="62" borderId="186" xfId="43246" applyNumberFormat="1" applyFont="1" applyFill="1" applyBorder="1" applyAlignment="1">
      <alignment horizontal="right" vertical="center"/>
    </xf>
    <xf numFmtId="232" fontId="303" fillId="62" borderId="187" xfId="43246" applyNumberFormat="1" applyFont="1" applyFill="1" applyBorder="1" applyAlignment="1">
      <alignment horizontal="right" vertical="center"/>
    </xf>
    <xf numFmtId="232" fontId="303" fillId="62" borderId="186" xfId="43246" applyNumberFormat="1" applyFont="1" applyFill="1" applyBorder="1" applyAlignment="1">
      <alignment horizontal="right" vertical="center"/>
    </xf>
    <xf numFmtId="232" fontId="303" fillId="62" borderId="188" xfId="43246" applyNumberFormat="1" applyFont="1" applyFill="1" applyBorder="1" applyAlignment="1">
      <alignment horizontal="right" vertical="center"/>
    </xf>
    <xf numFmtId="0" fontId="303" fillId="62" borderId="189" xfId="0" applyFont="1" applyFill="1" applyBorder="1" applyAlignment="1">
      <alignment horizontal="justify" vertical="center" shrinkToFit="1"/>
    </xf>
    <xf numFmtId="0" fontId="303" fillId="0" borderId="190" xfId="0" applyFont="1" applyBorder="1" applyAlignment="1">
      <alignment horizontal="justify" vertical="center" shrinkToFit="1"/>
    </xf>
    <xf numFmtId="269" fontId="303" fillId="0" borderId="191" xfId="0" applyNumberFormat="1" applyFont="1" applyBorder="1" applyAlignment="1">
      <alignment horizontal="right" vertical="center"/>
    </xf>
    <xf numFmtId="269" fontId="303" fillId="0" borderId="192" xfId="0" applyNumberFormat="1" applyFont="1" applyBorder="1" applyAlignment="1">
      <alignment horizontal="right" vertical="center"/>
    </xf>
    <xf numFmtId="269" fontId="303" fillId="62" borderId="193" xfId="0" applyNumberFormat="1" applyFont="1" applyFill="1" applyBorder="1" applyAlignment="1">
      <alignment horizontal="right" vertical="center"/>
    </xf>
    <xf numFmtId="269" fontId="303" fillId="62" borderId="194" xfId="0" applyNumberFormat="1" applyFont="1" applyFill="1" applyBorder="1" applyAlignment="1">
      <alignment horizontal="right" vertical="center"/>
    </xf>
    <xf numFmtId="269" fontId="303" fillId="62" borderId="195" xfId="0" applyNumberFormat="1" applyFont="1" applyFill="1" applyBorder="1" applyAlignment="1">
      <alignment horizontal="right" vertical="center"/>
    </xf>
    <xf numFmtId="0" fontId="303" fillId="62" borderId="196" xfId="0" applyFont="1" applyFill="1" applyBorder="1" applyAlignment="1">
      <alignment horizontal="justify" vertical="center" shrinkToFit="1"/>
    </xf>
    <xf numFmtId="0" fontId="303" fillId="0" borderId="197" xfId="0" applyFont="1" applyBorder="1" applyAlignment="1">
      <alignment horizontal="justify" vertical="center" shrinkToFit="1"/>
    </xf>
    <xf numFmtId="190" fontId="303" fillId="0" borderId="198" xfId="0" applyNumberFormat="1" applyFont="1" applyBorder="1" applyAlignment="1">
      <alignment horizontal="right" vertical="center"/>
    </xf>
    <xf numFmtId="190" fontId="305" fillId="62" borderId="169" xfId="0" applyNumberFormat="1" applyFont="1" applyFill="1" applyBorder="1" applyAlignment="1">
      <alignment horizontal="right" vertical="center"/>
    </xf>
    <xf numFmtId="190" fontId="305" fillId="62" borderId="170" xfId="0" applyNumberFormat="1" applyFont="1" applyFill="1" applyBorder="1" applyAlignment="1">
      <alignment horizontal="right" vertical="center"/>
    </xf>
    <xf numFmtId="190" fontId="305" fillId="62" borderId="171" xfId="0" applyNumberFormat="1" applyFont="1" applyFill="1" applyBorder="1" applyAlignment="1">
      <alignment horizontal="right" vertical="center"/>
    </xf>
    <xf numFmtId="0" fontId="305" fillId="62" borderId="172" xfId="0" applyFont="1" applyFill="1" applyBorder="1" applyAlignment="1">
      <alignment horizontal="justify" vertical="center" shrinkToFit="1"/>
    </xf>
    <xf numFmtId="190" fontId="303" fillId="77" borderId="173" xfId="0" applyNumberFormat="1" applyFont="1" applyFill="1" applyBorder="1" applyAlignment="1">
      <alignment horizontal="right" vertical="center"/>
    </xf>
    <xf numFmtId="0" fontId="303" fillId="0" borderId="174" xfId="0" applyFont="1" applyBorder="1" applyAlignment="1">
      <alignment horizontal="justify" vertical="center" shrinkToFit="1"/>
    </xf>
    <xf numFmtId="190" fontId="303" fillId="0" borderId="184" xfId="0" applyNumberFormat="1" applyFont="1" applyBorder="1" applyAlignment="1">
      <alignment horizontal="right" vertical="center"/>
    </xf>
    <xf numFmtId="190" fontId="303" fillId="0" borderId="185" xfId="0" applyNumberFormat="1" applyFont="1" applyBorder="1" applyAlignment="1">
      <alignment horizontal="right" vertical="center"/>
    </xf>
    <xf numFmtId="190" fontId="303" fillId="62" borderId="186" xfId="0" applyNumberFormat="1" applyFont="1" applyFill="1" applyBorder="1" applyAlignment="1">
      <alignment horizontal="right" vertical="center"/>
    </xf>
    <xf numFmtId="190" fontId="303" fillId="62" borderId="187" xfId="0" applyNumberFormat="1" applyFont="1" applyFill="1" applyBorder="1" applyAlignment="1">
      <alignment horizontal="right" vertical="center"/>
    </xf>
    <xf numFmtId="190" fontId="303" fillId="62" borderId="188" xfId="0" applyNumberFormat="1" applyFont="1" applyFill="1" applyBorder="1" applyAlignment="1">
      <alignment horizontal="right" vertical="center"/>
    </xf>
    <xf numFmtId="190" fontId="304" fillId="75" borderId="140" xfId="0" applyNumberFormat="1" applyFont="1" applyFill="1" applyBorder="1" applyAlignment="1">
      <alignment horizontal="right" vertical="center"/>
    </xf>
    <xf numFmtId="190" fontId="304" fillId="75" borderId="141" xfId="0" applyNumberFormat="1" applyFont="1" applyFill="1" applyBorder="1" applyAlignment="1">
      <alignment horizontal="right" vertical="center"/>
    </xf>
    <xf numFmtId="190" fontId="304" fillId="75" borderId="142" xfId="0" applyNumberFormat="1" applyFont="1" applyFill="1" applyBorder="1" applyAlignment="1">
      <alignment horizontal="right" vertical="center"/>
    </xf>
    <xf numFmtId="0" fontId="304" fillId="75" borderId="199" xfId="0" applyFont="1" applyFill="1" applyBorder="1" applyAlignment="1">
      <alignment horizontal="justify" vertical="center" shrinkToFit="1"/>
    </xf>
    <xf numFmtId="0" fontId="304" fillId="75" borderId="200" xfId="0" applyFont="1" applyFill="1" applyBorder="1" applyAlignment="1">
      <alignment horizontal="justify" vertical="center" shrinkToFit="1"/>
    </xf>
    <xf numFmtId="190" fontId="303" fillId="0" borderId="134" xfId="0" applyNumberFormat="1" applyFont="1" applyBorder="1" applyAlignment="1">
      <alignment horizontal="right" vertical="center"/>
    </xf>
    <xf numFmtId="190" fontId="303" fillId="0" borderId="135" xfId="0" applyNumberFormat="1" applyFont="1" applyBorder="1" applyAlignment="1">
      <alignment horizontal="right" vertical="center"/>
    </xf>
    <xf numFmtId="190" fontId="303" fillId="0" borderId="136" xfId="0" applyNumberFormat="1" applyFont="1" applyBorder="1" applyAlignment="1">
      <alignment horizontal="right" vertical="center"/>
    </xf>
    <xf numFmtId="0" fontId="303" fillId="0" borderId="167" xfId="0" applyFont="1" applyBorder="1" applyAlignment="1">
      <alignment horizontal="justify" vertical="center" shrinkToFit="1"/>
    </xf>
    <xf numFmtId="0" fontId="303" fillId="0" borderId="164" xfId="0" applyFont="1" applyBorder="1" applyAlignment="1">
      <alignment horizontal="justify" vertical="center" shrinkToFit="1"/>
    </xf>
    <xf numFmtId="190" fontId="303" fillId="0" borderId="127" xfId="0" applyNumberFormat="1" applyFont="1" applyBorder="1" applyAlignment="1">
      <alignment horizontal="right" vertical="center"/>
    </xf>
    <xf numFmtId="190" fontId="303" fillId="0" borderId="128" xfId="0" applyNumberFormat="1" applyFont="1" applyBorder="1" applyAlignment="1">
      <alignment horizontal="right" vertical="center"/>
    </xf>
    <xf numFmtId="190" fontId="303" fillId="0" borderId="129" xfId="0" applyNumberFormat="1" applyFont="1" applyBorder="1" applyAlignment="1">
      <alignment horizontal="right" vertical="center"/>
    </xf>
    <xf numFmtId="0" fontId="303" fillId="0" borderId="201" xfId="0" applyFont="1" applyBorder="1" applyAlignment="1">
      <alignment horizontal="justify" vertical="center" shrinkToFit="1"/>
    </xf>
    <xf numFmtId="0" fontId="303" fillId="0" borderId="202" xfId="0" applyFont="1" applyBorder="1" applyAlignment="1">
      <alignment horizontal="justify" vertical="center" shrinkToFit="1"/>
    </xf>
    <xf numFmtId="190" fontId="304" fillId="75" borderId="120" xfId="0" applyNumberFormat="1" applyFont="1" applyFill="1" applyBorder="1" applyAlignment="1">
      <alignment horizontal="right" vertical="center"/>
    </xf>
    <xf numFmtId="190" fontId="304" fillId="75" borderId="121" xfId="0" applyNumberFormat="1" applyFont="1" applyFill="1" applyBorder="1" applyAlignment="1">
      <alignment horizontal="right" vertical="center"/>
    </xf>
    <xf numFmtId="190" fontId="304" fillId="75" borderId="122" xfId="0" applyNumberFormat="1" applyFont="1" applyFill="1" applyBorder="1" applyAlignment="1">
      <alignment horizontal="right" vertical="center"/>
    </xf>
    <xf numFmtId="0" fontId="304" fillId="75" borderId="177" xfId="0" applyFont="1" applyFill="1" applyBorder="1" applyAlignment="1">
      <alignment horizontal="justify" vertical="center" shrinkToFit="1"/>
    </xf>
    <xf numFmtId="0" fontId="304" fillId="75" borderId="178" xfId="0" applyFont="1" applyFill="1" applyBorder="1" applyAlignment="1">
      <alignment horizontal="justify" vertical="center" shrinkToFit="1"/>
    </xf>
    <xf numFmtId="190" fontId="303" fillId="0" borderId="120" xfId="0" applyNumberFormat="1" applyFont="1" applyBorder="1" applyAlignment="1">
      <alignment horizontal="right" vertical="center"/>
    </xf>
    <xf numFmtId="190" fontId="303" fillId="0" borderId="121" xfId="0" applyNumberFormat="1" applyFont="1" applyBorder="1" applyAlignment="1">
      <alignment horizontal="right" vertical="center"/>
    </xf>
    <xf numFmtId="190" fontId="303" fillId="0" borderId="122" xfId="0" applyNumberFormat="1" applyFont="1" applyBorder="1" applyAlignment="1">
      <alignment horizontal="right" vertical="center"/>
    </xf>
    <xf numFmtId="0" fontId="303" fillId="0" borderId="179" xfId="0" applyFont="1" applyBorder="1" applyAlignment="1">
      <alignment horizontal="justify" vertical="center" shrinkToFit="1"/>
    </xf>
    <xf numFmtId="0" fontId="303" fillId="0" borderId="180" xfId="0" applyFont="1" applyBorder="1" applyAlignment="1">
      <alignment horizontal="justify" vertical="center" shrinkToFit="1"/>
    </xf>
    <xf numFmtId="0" fontId="303" fillId="0" borderId="175" xfId="0" applyFont="1" applyBorder="1" applyAlignment="1">
      <alignment horizontal="justify" vertical="center" shrinkToFit="1"/>
    </xf>
    <xf numFmtId="0" fontId="303" fillId="0" borderId="176" xfId="0" applyFont="1" applyBorder="1" applyAlignment="1">
      <alignment horizontal="justify" vertical="center" shrinkToFit="1"/>
    </xf>
    <xf numFmtId="190" fontId="304" fillId="0" borderId="120" xfId="0" applyNumberFormat="1" applyFont="1" applyBorder="1" applyAlignment="1">
      <alignment horizontal="right" vertical="center"/>
    </xf>
    <xf numFmtId="190" fontId="304" fillId="0" borderId="121" xfId="0" applyNumberFormat="1" applyFont="1" applyBorder="1" applyAlignment="1">
      <alignment horizontal="right" vertical="center"/>
    </xf>
    <xf numFmtId="190" fontId="304" fillId="0" borderId="122" xfId="0" applyNumberFormat="1" applyFont="1" applyBorder="1" applyAlignment="1">
      <alignment horizontal="right" vertical="center"/>
    </xf>
    <xf numFmtId="0" fontId="304" fillId="0" borderId="177" xfId="0" applyFont="1" applyBorder="1" applyAlignment="1">
      <alignment horizontal="justify" vertical="center" shrinkToFit="1"/>
    </xf>
    <xf numFmtId="0" fontId="304" fillId="0" borderId="178" xfId="0" applyFont="1" applyBorder="1" applyAlignment="1">
      <alignment horizontal="justify" vertical="center" shrinkToFit="1"/>
    </xf>
    <xf numFmtId="190" fontId="303" fillId="0" borderId="169" xfId="0" applyNumberFormat="1" applyFont="1" applyBorder="1" applyAlignment="1">
      <alignment horizontal="right" vertical="center"/>
    </xf>
    <xf numFmtId="190" fontId="303" fillId="0" borderId="170" xfId="0" applyNumberFormat="1" applyFont="1" applyBorder="1" applyAlignment="1">
      <alignment horizontal="right" vertical="center"/>
    </xf>
    <xf numFmtId="190" fontId="303" fillId="0" borderId="171" xfId="0" applyNumberFormat="1" applyFont="1" applyBorder="1" applyAlignment="1">
      <alignment horizontal="right" vertical="center"/>
    </xf>
    <xf numFmtId="0" fontId="303" fillId="0" borderId="172" xfId="0" applyFont="1" applyBorder="1" applyAlignment="1">
      <alignment horizontal="justify" vertical="center" shrinkToFit="1"/>
    </xf>
    <xf numFmtId="0" fontId="303" fillId="0" borderId="167" xfId="0" applyFont="1" applyBorder="1" applyAlignment="1">
      <alignment horizontal="left" vertical="center" shrinkToFit="1"/>
    </xf>
    <xf numFmtId="0" fontId="303" fillId="0" borderId="164" xfId="0" applyFont="1" applyBorder="1" applyAlignment="1">
      <alignment horizontal="left" vertical="center" shrinkToFit="1"/>
    </xf>
    <xf numFmtId="0" fontId="303" fillId="0" borderId="179" xfId="0" applyFont="1" applyBorder="1" applyAlignment="1">
      <alignment horizontal="left" vertical="center" shrinkToFit="1"/>
    </xf>
    <xf numFmtId="0" fontId="303" fillId="0" borderId="180" xfId="0" applyFont="1" applyBorder="1" applyAlignment="1">
      <alignment horizontal="left" vertical="center" shrinkToFit="1"/>
    </xf>
    <xf numFmtId="0" fontId="304" fillId="0" borderId="179" xfId="0" applyFont="1" applyBorder="1" applyAlignment="1">
      <alignment horizontal="justify" vertical="center" shrinkToFit="1"/>
    </xf>
    <xf numFmtId="0" fontId="304" fillId="0" borderId="180" xfId="0" applyFont="1" applyBorder="1" applyAlignment="1">
      <alignment horizontal="justify" vertical="center" shrinkToFit="1"/>
    </xf>
    <xf numFmtId="0" fontId="304" fillId="76" borderId="203" xfId="0" applyFont="1" applyFill="1" applyBorder="1" applyAlignment="1">
      <alignment horizontal="right" vertical="center"/>
    </xf>
    <xf numFmtId="0" fontId="304" fillId="76" borderId="204" xfId="0" applyFont="1" applyFill="1" applyBorder="1" applyAlignment="1">
      <alignment horizontal="right" vertical="center"/>
    </xf>
    <xf numFmtId="0" fontId="304" fillId="76" borderId="205" xfId="0" applyFont="1" applyFill="1" applyBorder="1" applyAlignment="1">
      <alignment horizontal="right" vertical="center"/>
    </xf>
    <xf numFmtId="0" fontId="304" fillId="76" borderId="206" xfId="0" applyFont="1" applyFill="1" applyBorder="1" applyAlignment="1">
      <alignment horizontal="right" vertical="center"/>
    </xf>
    <xf numFmtId="0" fontId="304" fillId="76" borderId="207" xfId="0" applyFont="1" applyFill="1" applyBorder="1" applyAlignment="1">
      <alignment horizontal="right" vertical="center"/>
    </xf>
    <xf numFmtId="0" fontId="304" fillId="76" borderId="160" xfId="0" applyFont="1" applyFill="1" applyBorder="1" applyAlignment="1">
      <alignment horizontal="right" vertical="center"/>
    </xf>
    <xf numFmtId="0" fontId="304" fillId="76" borderId="208" xfId="0" applyFont="1" applyFill="1" applyBorder="1" applyAlignment="1">
      <alignment horizontal="left" vertical="center" shrinkToFit="1"/>
    </xf>
    <xf numFmtId="0" fontId="292" fillId="71" borderId="77" xfId="43237" applyFont="1" applyFill="1" applyBorder="1" applyAlignment="1">
      <alignment horizontal="right" vertical="center"/>
    </xf>
    <xf numFmtId="3" fontId="298" fillId="0" borderId="77" xfId="43237" applyNumberFormat="1" applyFont="1" applyBorder="1">
      <alignment vertical="center"/>
    </xf>
    <xf numFmtId="0" fontId="301" fillId="71" borderId="77" xfId="43237" applyFont="1" applyFill="1" applyBorder="1">
      <alignment vertical="center"/>
    </xf>
    <xf numFmtId="3" fontId="309" fillId="0" borderId="77" xfId="43237" applyNumberFormat="1" applyFont="1" applyBorder="1">
      <alignment vertical="center"/>
    </xf>
    <xf numFmtId="14" fontId="289" fillId="78" borderId="77" xfId="43237" applyNumberFormat="1" applyFont="1" applyFill="1" applyBorder="1" applyAlignment="1">
      <alignment horizontal="center" vertical="center" shrinkToFit="1"/>
    </xf>
    <xf numFmtId="0" fontId="292" fillId="71" borderId="77" xfId="43237" applyFont="1" applyFill="1" applyBorder="1" applyAlignment="1">
      <alignment horizontal="center" vertical="center"/>
    </xf>
    <xf numFmtId="0" fontId="310" fillId="0" borderId="7" xfId="0" applyFont="1" applyBorder="1" applyAlignment="1">
      <alignment horizontal="left" vertical="center"/>
    </xf>
    <xf numFmtId="2" fontId="286" fillId="0" borderId="0" xfId="0" applyNumberFormat="1" applyFont="1">
      <alignment vertical="center"/>
    </xf>
    <xf numFmtId="38" fontId="287" fillId="79" borderId="0" xfId="0" applyNumberFormat="1" applyFont="1" applyFill="1" applyAlignment="1">
      <alignment vertical="center" shrinkToFit="1"/>
    </xf>
    <xf numFmtId="0" fontId="287" fillId="79" borderId="0" xfId="0" applyFont="1" applyFill="1">
      <alignment vertical="center"/>
    </xf>
    <xf numFmtId="38" fontId="286" fillId="0" borderId="0" xfId="0" applyNumberFormat="1" applyFont="1" applyAlignment="1">
      <alignment horizontal="right" vertical="center" shrinkToFit="1"/>
    </xf>
    <xf numFmtId="38" fontId="286" fillId="0" borderId="0" xfId="0" applyNumberFormat="1" applyFont="1" applyAlignment="1">
      <alignment vertical="center" shrinkToFit="1"/>
    </xf>
    <xf numFmtId="14" fontId="289" fillId="80" borderId="0" xfId="0" applyNumberFormat="1" applyFont="1" applyFill="1" applyAlignment="1">
      <alignment horizontal="center" vertical="center" shrinkToFit="1"/>
    </xf>
    <xf numFmtId="270" fontId="289" fillId="80" borderId="0" xfId="0" applyNumberFormat="1" applyFont="1" applyFill="1" applyAlignment="1">
      <alignment horizontal="center" vertical="center" shrinkToFit="1"/>
    </xf>
    <xf numFmtId="0" fontId="289" fillId="80" borderId="0" xfId="0" applyFont="1" applyFill="1">
      <alignment vertical="center"/>
    </xf>
    <xf numFmtId="0" fontId="310" fillId="81" borderId="77" xfId="0" quotePrefix="1" applyFont="1" applyFill="1" applyBorder="1" applyAlignment="1">
      <alignment horizontal="left" vertical="center"/>
    </xf>
    <xf numFmtId="0" fontId="310" fillId="81" borderId="77" xfId="0" applyFont="1" applyFill="1" applyBorder="1" applyAlignment="1">
      <alignment horizontal="left" vertical="center"/>
    </xf>
    <xf numFmtId="38" fontId="287" fillId="79" borderId="0" xfId="0" applyNumberFormat="1" applyFont="1" applyFill="1" applyAlignment="1">
      <alignment horizontal="right" vertical="center" shrinkToFit="1"/>
    </xf>
    <xf numFmtId="0" fontId="287" fillId="0" borderId="0" xfId="0" applyFont="1" applyAlignment="1">
      <alignment horizontal="left" vertical="center"/>
    </xf>
    <xf numFmtId="232" fontId="287" fillId="0" borderId="0" xfId="43246" applyNumberFormat="1" applyFont="1" applyFill="1" applyBorder="1">
      <alignment vertical="center"/>
    </xf>
    <xf numFmtId="232" fontId="287" fillId="82" borderId="7" xfId="43246" applyNumberFormat="1" applyFont="1" applyFill="1" applyBorder="1">
      <alignment vertical="center"/>
    </xf>
    <xf numFmtId="232" fontId="287" fillId="82" borderId="63" xfId="43246" applyNumberFormat="1" applyFont="1" applyFill="1" applyBorder="1">
      <alignment vertical="center"/>
    </xf>
    <xf numFmtId="38" fontId="287" fillId="82" borderId="63" xfId="0" applyNumberFormat="1" applyFont="1" applyFill="1" applyBorder="1" applyAlignment="1">
      <alignment horizontal="right" vertical="center" wrapText="1"/>
    </xf>
    <xf numFmtId="0" fontId="287" fillId="82" borderId="209" xfId="0" applyFont="1" applyFill="1" applyBorder="1" applyAlignment="1">
      <alignment horizontal="left" vertical="center" wrapText="1"/>
    </xf>
    <xf numFmtId="186" fontId="287" fillId="0" borderId="0" xfId="43246" applyNumberFormat="1" applyFont="1" applyFill="1" applyBorder="1">
      <alignment vertical="center"/>
    </xf>
    <xf numFmtId="186" fontId="287" fillId="82" borderId="81" xfId="43246" applyNumberFormat="1" applyFont="1" applyFill="1" applyBorder="1">
      <alignment vertical="center"/>
    </xf>
    <xf numFmtId="186" fontId="287" fillId="82" borderId="77" xfId="43246" applyNumberFormat="1" applyFont="1" applyFill="1" applyBorder="1">
      <alignment vertical="center"/>
    </xf>
    <xf numFmtId="38" fontId="287" fillId="82" borderId="77" xfId="0" applyNumberFormat="1" applyFont="1" applyFill="1" applyBorder="1" applyAlignment="1">
      <alignment horizontal="right" vertical="center" wrapText="1"/>
    </xf>
    <xf numFmtId="0" fontId="287" fillId="82" borderId="82" xfId="0" applyFont="1" applyFill="1" applyBorder="1" applyAlignment="1">
      <alignment horizontal="left" vertical="center" wrapText="1"/>
    </xf>
    <xf numFmtId="38" fontId="286" fillId="0" borderId="0" xfId="0" applyNumberFormat="1" applyFont="1" applyAlignment="1">
      <alignment horizontal="right" vertical="center" wrapText="1"/>
    </xf>
    <xf numFmtId="38" fontId="286" fillId="0" borderId="81" xfId="0" applyNumberFormat="1" applyFont="1" applyBorder="1" applyAlignment="1">
      <alignment horizontal="right" vertical="center" wrapText="1"/>
    </xf>
    <xf numFmtId="38" fontId="286" fillId="0" borderId="77" xfId="0" applyNumberFormat="1" applyFont="1" applyBorder="1" applyAlignment="1">
      <alignment horizontal="right" vertical="center" wrapText="1"/>
    </xf>
    <xf numFmtId="0" fontId="286" fillId="0" borderId="82" xfId="0" applyFont="1" applyBorder="1" applyAlignment="1">
      <alignment horizontal="left" vertical="center"/>
    </xf>
    <xf numFmtId="232" fontId="286" fillId="0" borderId="0" xfId="43246" applyNumberFormat="1" applyFont="1" applyFill="1" applyBorder="1" applyAlignment="1">
      <alignment horizontal="right" vertical="center" wrapText="1"/>
    </xf>
    <xf numFmtId="38" fontId="286" fillId="0" borderId="63" xfId="0" applyNumberFormat="1" applyFont="1" applyBorder="1" applyAlignment="1">
      <alignment horizontal="right" vertical="center" wrapText="1"/>
    </xf>
    <xf numFmtId="214" fontId="286" fillId="0" borderId="0" xfId="0" applyNumberFormat="1" applyFont="1" applyAlignment="1">
      <alignment horizontal="right" vertical="center" wrapText="1"/>
    </xf>
    <xf numFmtId="214" fontId="286" fillId="0" borderId="210" xfId="0" applyNumberFormat="1" applyFont="1" applyBorder="1" applyAlignment="1">
      <alignment horizontal="right" vertical="center" wrapText="1"/>
    </xf>
    <xf numFmtId="214" fontId="286" fillId="0" borderId="81" xfId="0" applyNumberFormat="1" applyFont="1" applyBorder="1" applyAlignment="1">
      <alignment horizontal="right" vertical="center" wrapText="1"/>
    </xf>
    <xf numFmtId="214" fontId="286" fillId="0" borderId="77" xfId="0" applyNumberFormat="1" applyFont="1" applyBorder="1" applyAlignment="1">
      <alignment horizontal="right" vertical="center" wrapText="1"/>
    </xf>
    <xf numFmtId="38" fontId="286" fillId="0" borderId="211" xfId="0" applyNumberFormat="1" applyFont="1" applyBorder="1" applyAlignment="1">
      <alignment horizontal="right" vertical="center" wrapText="1"/>
    </xf>
    <xf numFmtId="214" fontId="286" fillId="0" borderId="82" xfId="0" applyNumberFormat="1" applyFont="1" applyBorder="1" applyAlignment="1">
      <alignment horizontal="right" vertical="center" wrapText="1"/>
    </xf>
    <xf numFmtId="0" fontId="310" fillId="0" borderId="0" xfId="0" quotePrefix="1" applyFont="1" applyAlignment="1">
      <alignment horizontal="center" vertical="center" wrapText="1"/>
    </xf>
    <xf numFmtId="0" fontId="300" fillId="74" borderId="212" xfId="0" quotePrefix="1" applyFont="1" applyFill="1" applyBorder="1" applyAlignment="1">
      <alignment horizontal="center" vertical="center" wrapText="1"/>
    </xf>
    <xf numFmtId="0" fontId="300" fillId="74" borderId="213" xfId="0" quotePrefix="1" applyFont="1" applyFill="1" applyBorder="1" applyAlignment="1">
      <alignment horizontal="center" vertical="center" wrapText="1"/>
    </xf>
    <xf numFmtId="0" fontId="310" fillId="0" borderId="0" xfId="0" applyFont="1" applyAlignment="1">
      <alignment horizontal="center" vertical="center" wrapText="1"/>
    </xf>
    <xf numFmtId="0" fontId="300" fillId="74" borderId="215" xfId="0" applyFont="1" applyFill="1" applyBorder="1" applyAlignment="1">
      <alignment horizontal="center" vertical="center" wrapText="1"/>
    </xf>
    <xf numFmtId="0" fontId="300" fillId="74" borderId="216" xfId="0" applyFont="1" applyFill="1" applyBorder="1" applyAlignment="1">
      <alignment horizontal="center" vertical="center" wrapText="1"/>
    </xf>
    <xf numFmtId="0" fontId="286" fillId="80" borderId="0" xfId="0" applyFont="1" applyFill="1">
      <alignment vertical="center"/>
    </xf>
    <xf numFmtId="0" fontId="311" fillId="80" borderId="0" xfId="0" applyFont="1" applyFill="1">
      <alignment vertical="center"/>
    </xf>
    <xf numFmtId="232" fontId="289" fillId="80" borderId="0" xfId="43246" applyNumberFormat="1" applyFont="1" applyFill="1" applyBorder="1" applyAlignment="1">
      <alignment horizontal="right" vertical="top" wrapText="1"/>
    </xf>
    <xf numFmtId="0" fontId="289" fillId="80" borderId="0" xfId="0" applyFont="1" applyFill="1" applyAlignment="1">
      <alignment horizontal="left" vertical="center"/>
    </xf>
    <xf numFmtId="190" fontId="286" fillId="0" borderId="0" xfId="0" applyNumberFormat="1" applyFont="1" applyAlignment="1">
      <alignment vertical="center" shrinkToFit="1"/>
    </xf>
    <xf numFmtId="232" fontId="286" fillId="0" borderId="0" xfId="43245" applyNumberFormat="1" applyFont="1" applyFill="1">
      <alignment vertical="center"/>
    </xf>
    <xf numFmtId="9" fontId="286" fillId="0" borderId="0" xfId="0" applyNumberFormat="1" applyFont="1" applyAlignment="1">
      <alignment vertical="center" shrinkToFit="1"/>
    </xf>
    <xf numFmtId="232" fontId="286" fillId="0" borderId="0" xfId="0" applyNumberFormat="1" applyFont="1" applyAlignment="1">
      <alignment vertical="center" shrinkToFit="1"/>
    </xf>
    <xf numFmtId="190" fontId="286" fillId="0" borderId="0" xfId="43245" applyNumberFormat="1" applyFont="1" applyAlignment="1">
      <alignment vertical="center" shrinkToFit="1"/>
    </xf>
    <xf numFmtId="271" fontId="286" fillId="0" borderId="0" xfId="0" applyNumberFormat="1" applyFont="1" applyAlignment="1">
      <alignment vertical="center" shrinkToFit="1"/>
    </xf>
    <xf numFmtId="272" fontId="286" fillId="0" borderId="0" xfId="0" applyNumberFormat="1" applyFont="1" applyAlignment="1">
      <alignment vertical="center" shrinkToFit="1"/>
    </xf>
    <xf numFmtId="190" fontId="286" fillId="0" borderId="0" xfId="0" applyNumberFormat="1" applyFont="1" applyAlignment="1">
      <alignment horizontal="right" vertical="center" shrinkToFit="1"/>
    </xf>
    <xf numFmtId="3" fontId="286" fillId="0" borderId="0" xfId="0" applyNumberFormat="1" applyFont="1" applyAlignment="1">
      <alignment vertical="center" shrinkToFit="1"/>
    </xf>
    <xf numFmtId="232" fontId="286" fillId="0" borderId="0" xfId="0" applyNumberFormat="1" applyFont="1">
      <alignment vertical="center"/>
    </xf>
    <xf numFmtId="273" fontId="286" fillId="0" borderId="0" xfId="0" applyNumberFormat="1" applyFont="1" applyAlignment="1">
      <alignment vertical="center" shrinkToFit="1"/>
    </xf>
    <xf numFmtId="9" fontId="286" fillId="0" borderId="0" xfId="0" applyNumberFormat="1" applyFont="1">
      <alignment vertical="center"/>
    </xf>
    <xf numFmtId="14" fontId="286" fillId="0" borderId="0" xfId="0" applyNumberFormat="1" applyFont="1">
      <alignment vertical="center"/>
    </xf>
    <xf numFmtId="9" fontId="286" fillId="0" borderId="0" xfId="43246" applyFont="1" applyAlignment="1">
      <alignment vertical="center" shrinkToFit="1"/>
    </xf>
    <xf numFmtId="0" fontId="287" fillId="0" borderId="0" xfId="0" applyFont="1" applyAlignment="1">
      <alignment vertical="center" shrinkToFit="1"/>
    </xf>
    <xf numFmtId="232" fontId="312" fillId="0" borderId="218" xfId="43246" applyNumberFormat="1" applyFont="1" applyBorder="1" applyAlignment="1">
      <alignment horizontal="right" vertical="top" shrinkToFit="1"/>
    </xf>
    <xf numFmtId="3" fontId="312" fillId="0" borderId="219" xfId="0" applyNumberFormat="1" applyFont="1" applyBorder="1" applyAlignment="1">
      <alignment horizontal="right" vertical="top" shrinkToFit="1"/>
    </xf>
    <xf numFmtId="0" fontId="312" fillId="0" borderId="220" xfId="0" applyFont="1" applyBorder="1" applyAlignment="1">
      <alignment horizontal="left" vertical="center" wrapText="1"/>
    </xf>
    <xf numFmtId="232" fontId="313" fillId="0" borderId="221" xfId="43246" applyNumberFormat="1" applyFont="1" applyBorder="1" applyAlignment="1">
      <alignment horizontal="right" vertical="top" shrinkToFit="1"/>
    </xf>
    <xf numFmtId="3" fontId="313" fillId="0" borderId="222" xfId="0" applyNumberFormat="1" applyFont="1" applyBorder="1" applyAlignment="1">
      <alignment horizontal="right" vertical="top" shrinkToFit="1"/>
    </xf>
    <xf numFmtId="232" fontId="313" fillId="0" borderId="223" xfId="43246" applyNumberFormat="1" applyFont="1" applyBorder="1" applyAlignment="1">
      <alignment horizontal="right" vertical="top" shrinkToFit="1"/>
    </xf>
    <xf numFmtId="3" fontId="313" fillId="0" borderId="224" xfId="0" applyNumberFormat="1" applyFont="1" applyBorder="1" applyAlignment="1">
      <alignment horizontal="left" vertical="center" wrapText="1"/>
    </xf>
    <xf numFmtId="0" fontId="313" fillId="0" borderId="224" xfId="0" applyFont="1" applyBorder="1" applyAlignment="1">
      <alignment horizontal="left" vertical="center"/>
    </xf>
    <xf numFmtId="232" fontId="312" fillId="63" borderId="221" xfId="43246" applyNumberFormat="1" applyFont="1" applyFill="1" applyBorder="1" applyAlignment="1">
      <alignment horizontal="right" vertical="top" shrinkToFit="1"/>
    </xf>
    <xf numFmtId="3" fontId="312" fillId="63" borderId="222" xfId="0" applyNumberFormat="1" applyFont="1" applyFill="1" applyBorder="1" applyAlignment="1">
      <alignment horizontal="right" vertical="top" shrinkToFit="1"/>
    </xf>
    <xf numFmtId="232" fontId="312" fillId="63" borderId="223" xfId="43246" applyNumberFormat="1" applyFont="1" applyFill="1" applyBorder="1" applyAlignment="1">
      <alignment horizontal="right" vertical="top" shrinkToFit="1"/>
    </xf>
    <xf numFmtId="0" fontId="312" fillId="63" borderId="224" xfId="0" applyFont="1" applyFill="1" applyBorder="1" applyAlignment="1">
      <alignment horizontal="left" vertical="center" wrapText="1"/>
    </xf>
    <xf numFmtId="3" fontId="313" fillId="0" borderId="225" xfId="0" applyNumberFormat="1" applyFont="1" applyBorder="1" applyAlignment="1">
      <alignment horizontal="right" vertical="top" shrinkToFit="1"/>
    </xf>
    <xf numFmtId="0" fontId="313" fillId="0" borderId="226" xfId="0" applyFont="1" applyBorder="1" applyAlignment="1">
      <alignment horizontal="left" vertical="top" wrapText="1"/>
    </xf>
    <xf numFmtId="274" fontId="286" fillId="0" borderId="0" xfId="43246" applyNumberFormat="1" applyFont="1" applyAlignment="1">
      <alignment horizontal="left" vertical="center"/>
    </xf>
    <xf numFmtId="0" fontId="312" fillId="64" borderId="77" xfId="0" applyFont="1" applyFill="1" applyBorder="1" applyAlignment="1">
      <alignment horizontal="center" vertical="center" shrinkToFit="1"/>
    </xf>
    <xf numFmtId="232" fontId="314" fillId="0" borderId="0" xfId="43246" applyNumberFormat="1" applyFont="1" applyBorder="1" applyAlignment="1">
      <alignment horizontal="right" vertical="top" wrapText="1"/>
    </xf>
    <xf numFmtId="232" fontId="312" fillId="0" borderId="0" xfId="43246" applyNumberFormat="1" applyFont="1" applyBorder="1" applyAlignment="1">
      <alignment horizontal="right" vertical="top" wrapText="1"/>
    </xf>
    <xf numFmtId="232" fontId="313" fillId="0" borderId="221" xfId="43246" applyNumberFormat="1" applyFont="1" applyBorder="1" applyAlignment="1">
      <alignment horizontal="right" vertical="top" wrapText="1" shrinkToFit="1"/>
    </xf>
    <xf numFmtId="3" fontId="313" fillId="0" borderId="225" xfId="0" applyNumberFormat="1" applyFont="1" applyBorder="1" applyAlignment="1">
      <alignment horizontal="right" vertical="top" wrapText="1" shrinkToFit="1"/>
    </xf>
    <xf numFmtId="0" fontId="312" fillId="0" borderId="0" xfId="0" applyFont="1" applyAlignment="1">
      <alignment horizontal="left" vertical="center" wrapText="1"/>
    </xf>
    <xf numFmtId="0" fontId="283" fillId="0" borderId="0" xfId="0" applyFont="1" applyAlignment="1">
      <alignment horizontal="left" vertical="center"/>
    </xf>
    <xf numFmtId="3" fontId="285" fillId="0" borderId="77" xfId="0" applyNumberFormat="1" applyFont="1" applyBorder="1" applyAlignment="1">
      <alignment horizontal="right" vertical="top" wrapText="1"/>
    </xf>
    <xf numFmtId="0" fontId="285" fillId="0" borderId="77" xfId="0" applyFont="1" applyBorder="1" applyAlignment="1">
      <alignment horizontal="left" vertical="top" wrapText="1"/>
    </xf>
    <xf numFmtId="0" fontId="284" fillId="83" borderId="77" xfId="0" applyFont="1" applyFill="1" applyBorder="1" applyAlignment="1">
      <alignment horizontal="center" vertical="center" wrapText="1"/>
    </xf>
    <xf numFmtId="0" fontId="284" fillId="83" borderId="77" xfId="0" applyFont="1" applyFill="1" applyBorder="1" applyAlignment="1">
      <alignment horizontal="left" vertical="center" wrapText="1"/>
    </xf>
    <xf numFmtId="232" fontId="283" fillId="0" borderId="77" xfId="43246" applyNumberFormat="1" applyFont="1" applyBorder="1">
      <alignment vertical="center"/>
    </xf>
    <xf numFmtId="0" fontId="285" fillId="0" borderId="77" xfId="0" applyFont="1" applyBorder="1" applyAlignment="1">
      <alignment horizontal="right" vertical="top" wrapText="1"/>
    </xf>
    <xf numFmtId="3" fontId="285" fillId="0" borderId="77" xfId="0" applyNumberFormat="1" applyFont="1" applyBorder="1" applyAlignment="1">
      <alignment horizontal="right" vertical="center" wrapText="1"/>
    </xf>
    <xf numFmtId="0" fontId="282" fillId="0" borderId="0" xfId="0" applyFont="1">
      <alignment vertical="center"/>
    </xf>
    <xf numFmtId="0" fontId="284" fillId="83" borderId="77" xfId="0" applyFont="1" applyFill="1" applyBorder="1" applyAlignment="1">
      <alignment horizontal="center" vertical="top" wrapText="1"/>
    </xf>
    <xf numFmtId="232" fontId="283" fillId="0" borderId="0" xfId="43246" applyNumberFormat="1" applyFont="1">
      <alignment vertical="center"/>
    </xf>
    <xf numFmtId="0" fontId="283" fillId="0" borderId="0" xfId="0" applyFont="1" applyAlignment="1">
      <alignment horizontal="center" vertical="center"/>
    </xf>
    <xf numFmtId="0" fontId="282" fillId="74" borderId="0" xfId="0" applyFont="1" applyFill="1" applyAlignment="1">
      <alignment horizontal="center" vertical="center"/>
    </xf>
    <xf numFmtId="232" fontId="282" fillId="0" borderId="0" xfId="43246" applyNumberFormat="1" applyFont="1">
      <alignment vertical="center"/>
    </xf>
    <xf numFmtId="0" fontId="282" fillId="0" borderId="0" xfId="0" applyFont="1" applyAlignment="1">
      <alignment horizontal="left" vertical="center"/>
    </xf>
    <xf numFmtId="190" fontId="282" fillId="0" borderId="0" xfId="0" applyNumberFormat="1" applyFont="1">
      <alignment vertical="center"/>
    </xf>
    <xf numFmtId="190" fontId="283" fillId="0" borderId="0" xfId="0" applyNumberFormat="1" applyFont="1">
      <alignment vertical="center"/>
    </xf>
    <xf numFmtId="0" fontId="282" fillId="0" borderId="0" xfId="0" applyFont="1" applyAlignment="1">
      <alignment horizontal="center" vertical="center"/>
    </xf>
    <xf numFmtId="0" fontId="285" fillId="0" borderId="0" xfId="0" applyFont="1">
      <alignment vertical="center"/>
    </xf>
    <xf numFmtId="3" fontId="285" fillId="0" borderId="0" xfId="0" applyNumberFormat="1" applyFont="1">
      <alignment vertical="center"/>
    </xf>
    <xf numFmtId="0" fontId="285" fillId="0" borderId="0" xfId="0" applyFont="1" applyAlignment="1">
      <alignment horizontal="left" vertical="center"/>
    </xf>
    <xf numFmtId="4" fontId="283" fillId="73" borderId="0" xfId="0" applyNumberFormat="1" applyFont="1" applyFill="1">
      <alignment vertical="center"/>
    </xf>
    <xf numFmtId="0" fontId="285" fillId="0" borderId="0" xfId="0" applyFont="1" applyAlignment="1">
      <alignment horizontal="right" vertical="center"/>
    </xf>
    <xf numFmtId="3" fontId="285" fillId="0" borderId="0" xfId="0" applyNumberFormat="1" applyFont="1" applyAlignment="1">
      <alignment horizontal="right" vertical="center"/>
    </xf>
    <xf numFmtId="0" fontId="315" fillId="0" borderId="0" xfId="0" applyFont="1" applyAlignment="1">
      <alignment horizontal="left" vertical="center"/>
    </xf>
    <xf numFmtId="14" fontId="285" fillId="0" borderId="0" xfId="0" applyNumberFormat="1" applyFont="1" applyAlignment="1">
      <alignment horizontal="center" vertical="center"/>
    </xf>
    <xf numFmtId="0" fontId="285" fillId="0" borderId="71" xfId="0" applyFont="1" applyBorder="1" applyAlignment="1">
      <alignment horizontal="right" vertical="center"/>
    </xf>
    <xf numFmtId="0" fontId="284" fillId="0" borderId="71" xfId="0" applyFont="1" applyBorder="1" applyAlignment="1">
      <alignment horizontal="center" vertical="center"/>
    </xf>
    <xf numFmtId="0" fontId="284" fillId="0" borderId="0" xfId="0" applyFont="1" applyAlignment="1">
      <alignment horizontal="center" vertical="center"/>
    </xf>
    <xf numFmtId="0" fontId="285" fillId="0" borderId="227" xfId="0" applyFont="1" applyBorder="1" applyAlignment="1">
      <alignment horizontal="right" vertical="center"/>
    </xf>
    <xf numFmtId="3" fontId="285" fillId="0" borderId="227" xfId="0" applyNumberFormat="1" applyFont="1" applyBorder="1" applyAlignment="1">
      <alignment horizontal="right" vertical="center"/>
    </xf>
    <xf numFmtId="0" fontId="284" fillId="0" borderId="228" xfId="0" applyFont="1" applyBorder="1" applyAlignment="1">
      <alignment horizontal="center" vertical="center"/>
    </xf>
    <xf numFmtId="0" fontId="282" fillId="73" borderId="0" xfId="0" applyFont="1" applyFill="1">
      <alignment vertical="center"/>
    </xf>
    <xf numFmtId="3" fontId="283" fillId="73" borderId="0" xfId="0" applyNumberFormat="1" applyFont="1" applyFill="1">
      <alignment vertical="center"/>
    </xf>
    <xf numFmtId="0" fontId="283" fillId="0" borderId="228" xfId="0" applyFont="1" applyBorder="1">
      <alignment vertical="center"/>
    </xf>
    <xf numFmtId="0" fontId="316" fillId="0" borderId="228" xfId="0" applyFont="1" applyBorder="1">
      <alignment vertical="center"/>
    </xf>
    <xf numFmtId="0" fontId="283" fillId="73" borderId="0" xfId="0" applyFont="1" applyFill="1" applyAlignment="1">
      <alignment horizontal="left" vertical="center"/>
    </xf>
    <xf numFmtId="0" fontId="283" fillId="73" borderId="0" xfId="0" applyFont="1" applyFill="1">
      <alignment vertical="center"/>
    </xf>
    <xf numFmtId="0" fontId="283" fillId="0" borderId="70" xfId="0" applyFont="1" applyBorder="1">
      <alignment vertical="center"/>
    </xf>
    <xf numFmtId="0" fontId="283" fillId="73" borderId="70" xfId="0" applyFont="1" applyFill="1" applyBorder="1">
      <alignment vertical="center"/>
    </xf>
    <xf numFmtId="0" fontId="315" fillId="0" borderId="0" xfId="0" applyFont="1">
      <alignment vertical="center"/>
    </xf>
    <xf numFmtId="0" fontId="283" fillId="0" borderId="71" xfId="0" applyFont="1" applyBorder="1" applyAlignment="1">
      <alignment horizontal="left" vertical="center"/>
    </xf>
    <xf numFmtId="0" fontId="283" fillId="0" borderId="70" xfId="0" applyFont="1" applyBorder="1" applyAlignment="1">
      <alignment horizontal="left" vertical="center"/>
    </xf>
    <xf numFmtId="0" fontId="317" fillId="0" borderId="0" xfId="0" applyFont="1" applyAlignment="1">
      <alignment horizontal="right" vertical="center"/>
    </xf>
    <xf numFmtId="0" fontId="318" fillId="61" borderId="0" xfId="43239" applyFont="1" applyFill="1" applyAlignment="1">
      <alignment horizontal="center" vertical="center"/>
    </xf>
    <xf numFmtId="14" fontId="283" fillId="0" borderId="0" xfId="0" applyNumberFormat="1" applyFont="1" applyAlignment="1">
      <alignment horizontal="center" vertical="center"/>
    </xf>
    <xf numFmtId="4" fontId="283" fillId="0" borderId="0" xfId="0" applyNumberFormat="1" applyFont="1">
      <alignment vertical="center"/>
    </xf>
    <xf numFmtId="275" fontId="283" fillId="0" borderId="0" xfId="0" applyNumberFormat="1" applyFont="1">
      <alignment vertical="center"/>
    </xf>
    <xf numFmtId="3" fontId="283" fillId="0" borderId="0" xfId="0" applyNumberFormat="1" applyFont="1" applyAlignment="1">
      <alignment horizontal="right" vertical="center"/>
    </xf>
    <xf numFmtId="0" fontId="283" fillId="0" borderId="0" xfId="0" applyFont="1" applyAlignment="1">
      <alignment horizontal="right" vertical="center"/>
    </xf>
    <xf numFmtId="4" fontId="283" fillId="0" borderId="0" xfId="0" applyNumberFormat="1" applyFont="1" applyAlignment="1">
      <alignment horizontal="right" vertical="center"/>
    </xf>
    <xf numFmtId="3" fontId="283" fillId="71" borderId="0" xfId="0" applyNumberFormat="1" applyFont="1" applyFill="1" applyAlignment="1">
      <alignment horizontal="right" vertical="center"/>
    </xf>
    <xf numFmtId="0" fontId="283" fillId="0" borderId="71" xfId="0" applyFont="1" applyBorder="1">
      <alignment vertical="center"/>
    </xf>
    <xf numFmtId="0" fontId="283" fillId="0" borderId="75" xfId="0" applyFont="1" applyBorder="1">
      <alignment vertical="center"/>
    </xf>
    <xf numFmtId="0" fontId="283" fillId="0" borderId="71" xfId="0" applyFont="1" applyBorder="1" applyAlignment="1">
      <alignment horizontal="center" vertical="center"/>
    </xf>
    <xf numFmtId="0" fontId="283" fillId="0" borderId="73" xfId="0" applyFont="1" applyBorder="1">
      <alignment vertical="center"/>
    </xf>
    <xf numFmtId="0" fontId="319" fillId="0" borderId="0" xfId="0" applyFont="1" applyAlignment="1">
      <alignment horizontal="right" vertical="center"/>
    </xf>
    <xf numFmtId="49" fontId="283" fillId="0" borderId="0" xfId="0" applyNumberFormat="1" applyFont="1">
      <alignment vertical="center"/>
    </xf>
    <xf numFmtId="0" fontId="319" fillId="0" borderId="72" xfId="0" applyFont="1" applyBorder="1" applyAlignment="1">
      <alignment horizontal="right" vertical="center"/>
    </xf>
    <xf numFmtId="49" fontId="283" fillId="0" borderId="71" xfId="0" applyNumberFormat="1" applyFont="1" applyBorder="1">
      <alignment vertical="center"/>
    </xf>
    <xf numFmtId="49" fontId="283" fillId="0" borderId="75" xfId="0" applyNumberFormat="1" applyFont="1" applyBorder="1">
      <alignment vertical="center"/>
    </xf>
    <xf numFmtId="0" fontId="283" fillId="0" borderId="74" xfId="0" applyFont="1" applyBorder="1">
      <alignment vertical="center"/>
    </xf>
    <xf numFmtId="0" fontId="319" fillId="0" borderId="70" xfId="0" applyFont="1" applyBorder="1" applyAlignment="1">
      <alignment horizontal="right" vertical="center"/>
    </xf>
    <xf numFmtId="0" fontId="316" fillId="0" borderId="0" xfId="0" applyFont="1">
      <alignment vertical="center"/>
    </xf>
    <xf numFmtId="0" fontId="320" fillId="0" borderId="0" xfId="43237" applyFont="1">
      <alignment vertical="center"/>
    </xf>
    <xf numFmtId="0" fontId="320" fillId="0" borderId="0" xfId="43237" applyFont="1" applyAlignment="1">
      <alignment horizontal="right" vertical="center"/>
    </xf>
    <xf numFmtId="173" fontId="320" fillId="0" borderId="0" xfId="43237" applyNumberFormat="1" applyFont="1">
      <alignment vertical="center"/>
    </xf>
    <xf numFmtId="3" fontId="320" fillId="0" borderId="0" xfId="43237" applyNumberFormat="1" applyFont="1">
      <alignment vertical="center"/>
    </xf>
    <xf numFmtId="0" fontId="320" fillId="0" borderId="0" xfId="43237" applyFont="1" applyAlignment="1">
      <alignment horizontal="center" vertical="center"/>
    </xf>
    <xf numFmtId="173" fontId="320" fillId="0" borderId="0" xfId="43237" applyNumberFormat="1" applyFont="1" applyAlignment="1">
      <alignment horizontal="right" vertical="center"/>
    </xf>
    <xf numFmtId="0" fontId="321" fillId="0" borderId="0" xfId="43237" applyFont="1">
      <alignment vertical="center"/>
    </xf>
    <xf numFmtId="4" fontId="320" fillId="0" borderId="0" xfId="43237" applyNumberFormat="1" applyFont="1" applyAlignment="1">
      <alignment horizontal="right" vertical="center"/>
    </xf>
    <xf numFmtId="0" fontId="320" fillId="0" borderId="0" xfId="43237" applyFont="1" applyAlignment="1">
      <alignment horizontal="left" vertical="center"/>
    </xf>
    <xf numFmtId="0" fontId="320" fillId="0" borderId="0" xfId="43237" quotePrefix="1" applyFont="1">
      <alignment vertical="center"/>
    </xf>
    <xf numFmtId="3" fontId="320" fillId="0" borderId="0" xfId="43237" applyNumberFormat="1" applyFont="1" applyAlignment="1">
      <alignment horizontal="right" vertical="center"/>
    </xf>
    <xf numFmtId="9" fontId="320" fillId="0" borderId="0" xfId="43237" applyNumberFormat="1" applyFont="1">
      <alignment vertical="center"/>
    </xf>
    <xf numFmtId="0" fontId="320" fillId="71" borderId="0" xfId="43237" applyFont="1" applyFill="1" applyAlignment="1">
      <alignment horizontal="center" vertical="center"/>
    </xf>
    <xf numFmtId="0" fontId="320" fillId="0" borderId="71" xfId="43237" applyFont="1" applyBorder="1">
      <alignment vertical="center"/>
    </xf>
    <xf numFmtId="0" fontId="320" fillId="62" borderId="71" xfId="43237" applyFont="1" applyFill="1" applyBorder="1" applyAlignment="1">
      <alignment horizontal="left" vertical="center"/>
    </xf>
    <xf numFmtId="173" fontId="320" fillId="0" borderId="71" xfId="43237" applyNumberFormat="1" applyFont="1" applyBorder="1">
      <alignment vertical="center"/>
    </xf>
    <xf numFmtId="3" fontId="320" fillId="0" borderId="71" xfId="43237" applyNumberFormat="1" applyFont="1" applyBorder="1">
      <alignment vertical="center"/>
    </xf>
    <xf numFmtId="0" fontId="320" fillId="0" borderId="71" xfId="43237" applyFont="1" applyBorder="1" applyAlignment="1">
      <alignment horizontal="center" vertical="center"/>
    </xf>
    <xf numFmtId="0" fontId="320" fillId="62" borderId="0" xfId="43237" applyFont="1" applyFill="1" applyAlignment="1">
      <alignment horizontal="left" vertical="center"/>
    </xf>
    <xf numFmtId="173" fontId="320" fillId="0" borderId="0" xfId="43237" applyNumberFormat="1" applyFont="1" applyAlignment="1">
      <alignment horizontal="left" vertical="center"/>
    </xf>
    <xf numFmtId="3" fontId="320" fillId="0" borderId="0" xfId="43237" applyNumberFormat="1" applyFont="1" applyAlignment="1">
      <alignment horizontal="left" vertical="center"/>
    </xf>
    <xf numFmtId="0" fontId="320" fillId="0" borderId="70" xfId="43237" applyFont="1" applyBorder="1" applyAlignment="1">
      <alignment horizontal="left" vertical="center"/>
    </xf>
    <xf numFmtId="0" fontId="320" fillId="62" borderId="70" xfId="43237" applyFont="1" applyFill="1" applyBorder="1" applyAlignment="1">
      <alignment horizontal="left" vertical="center"/>
    </xf>
    <xf numFmtId="173" fontId="320" fillId="0" borderId="70" xfId="43237" applyNumberFormat="1" applyFont="1" applyBorder="1" applyAlignment="1">
      <alignment horizontal="left" vertical="center"/>
    </xf>
    <xf numFmtId="3" fontId="320" fillId="0" borderId="70" xfId="43237" applyNumberFormat="1" applyFont="1" applyBorder="1" applyAlignment="1">
      <alignment horizontal="left" vertical="center"/>
    </xf>
    <xf numFmtId="275" fontId="320" fillId="0" borderId="0" xfId="43237" applyNumberFormat="1" applyFont="1">
      <alignment vertical="center"/>
    </xf>
    <xf numFmtId="0" fontId="320" fillId="0" borderId="71" xfId="43237" applyFont="1" applyBorder="1" applyAlignment="1">
      <alignment horizontal="left" vertical="center"/>
    </xf>
    <xf numFmtId="0" fontId="320" fillId="0" borderId="70" xfId="43237" applyFont="1" applyBorder="1" applyAlignment="1">
      <alignment horizontal="center" vertical="center"/>
    </xf>
    <xf numFmtId="0" fontId="270" fillId="0" borderId="0" xfId="43237" applyFont="1" applyAlignment="1">
      <alignment horizontal="left" vertical="center"/>
    </xf>
    <xf numFmtId="0" fontId="318" fillId="61" borderId="0" xfId="43238" applyFont="1" applyFill="1" applyAlignment="1">
      <alignment horizontal="center" vertical="center"/>
    </xf>
    <xf numFmtId="165" fontId="0" fillId="0" borderId="0" xfId="43245" applyFont="1">
      <alignment vertical="center"/>
    </xf>
    <xf numFmtId="0" fontId="0" fillId="0" borderId="0" xfId="0" applyAlignment="1">
      <alignment horizontal="right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>
      <alignment vertical="center"/>
    </xf>
    <xf numFmtId="2" fontId="0" fillId="0" borderId="229" xfId="0" applyNumberFormat="1" applyBorder="1">
      <alignment vertical="center"/>
    </xf>
    <xf numFmtId="2" fontId="0" fillId="0" borderId="229" xfId="0" applyNumberFormat="1" applyBorder="1" applyAlignment="1">
      <alignment horizontal="left" vertical="center"/>
    </xf>
    <xf numFmtId="0" fontId="322" fillId="0" borderId="0" xfId="0" applyFont="1">
      <alignment vertical="center"/>
    </xf>
    <xf numFmtId="0" fontId="323" fillId="0" borderId="0" xfId="0" applyFont="1" applyAlignment="1">
      <alignment horizontal="left" vertical="center"/>
    </xf>
    <xf numFmtId="0" fontId="0" fillId="0" borderId="71" xfId="0" applyBorder="1">
      <alignment vertical="center"/>
    </xf>
    <xf numFmtId="0" fontId="0" fillId="0" borderId="70" xfId="0" applyBorder="1">
      <alignment vertical="center"/>
    </xf>
    <xf numFmtId="0" fontId="324" fillId="61" borderId="0" xfId="2938" applyFont="1" applyFill="1" applyAlignment="1" applyProtection="1">
      <alignment horizontal="center" vertical="center"/>
    </xf>
    <xf numFmtId="232" fontId="0" fillId="0" borderId="0" xfId="43246" applyNumberFormat="1" applyFont="1">
      <alignment vertical="center"/>
    </xf>
    <xf numFmtId="190" fontId="0" fillId="0" borderId="0" xfId="0" applyNumberFormat="1">
      <alignment vertical="center"/>
    </xf>
    <xf numFmtId="14" fontId="0" fillId="0" borderId="229" xfId="0" applyNumberFormat="1" applyBorder="1" applyAlignment="1">
      <alignment horizontal="right" vertical="center" shrinkToFit="1"/>
    </xf>
    <xf numFmtId="14" fontId="0" fillId="71" borderId="229" xfId="0" applyNumberFormat="1" applyFill="1" applyBorder="1" applyAlignment="1">
      <alignment horizontal="right" vertical="center" shrinkToFit="1"/>
    </xf>
    <xf numFmtId="14" fontId="0" fillId="0" borderId="229" xfId="0" applyNumberFormat="1" applyBorder="1" applyAlignment="1">
      <alignment horizontal="right" vertical="center"/>
    </xf>
    <xf numFmtId="0" fontId="326" fillId="0" borderId="0" xfId="0" applyFont="1">
      <alignment vertical="center"/>
    </xf>
    <xf numFmtId="190" fontId="326" fillId="0" borderId="0" xfId="0" applyNumberFormat="1" applyFont="1" applyAlignment="1">
      <alignment horizontal="center" vertical="center"/>
    </xf>
    <xf numFmtId="0" fontId="326" fillId="0" borderId="0" xfId="0" applyFont="1" applyAlignment="1">
      <alignment horizontal="left" vertical="center"/>
    </xf>
    <xf numFmtId="0" fontId="327" fillId="0" borderId="0" xfId="0" applyFont="1" applyAlignment="1">
      <alignment horizontal="left" vertical="center" wrapText="1"/>
    </xf>
    <xf numFmtId="276" fontId="327" fillId="0" borderId="0" xfId="0" applyNumberFormat="1" applyFont="1" applyAlignment="1">
      <alignment horizontal="right" vertical="center" wrapText="1"/>
    </xf>
    <xf numFmtId="0" fontId="328" fillId="0" borderId="0" xfId="0" applyFont="1" applyAlignment="1">
      <alignment horizontal="left" vertical="center" wrapText="1" readingOrder="1"/>
    </xf>
    <xf numFmtId="271" fontId="326" fillId="0" borderId="0" xfId="0" applyNumberFormat="1" applyFont="1" applyAlignment="1">
      <alignment horizontal="right" vertical="center"/>
    </xf>
    <xf numFmtId="276" fontId="328" fillId="0" borderId="0" xfId="0" applyNumberFormat="1" applyFont="1" applyAlignment="1">
      <alignment horizontal="right" vertical="center" wrapText="1" readingOrder="1"/>
    </xf>
    <xf numFmtId="0" fontId="329" fillId="0" borderId="0" xfId="0" applyFont="1" applyAlignment="1">
      <alignment vertical="center" wrapText="1" readingOrder="1"/>
    </xf>
    <xf numFmtId="190" fontId="326" fillId="0" borderId="0" xfId="0" applyNumberFormat="1" applyFont="1" applyAlignment="1">
      <alignment horizontal="left" vertical="center"/>
    </xf>
    <xf numFmtId="0" fontId="327" fillId="0" borderId="0" xfId="0" applyFont="1" applyAlignment="1">
      <alignment vertical="center" wrapText="1"/>
    </xf>
    <xf numFmtId="232" fontId="326" fillId="0" borderId="0" xfId="43246" applyNumberFormat="1" applyFont="1" applyAlignment="1">
      <alignment horizontal="center" vertical="center"/>
    </xf>
    <xf numFmtId="0" fontId="328" fillId="0" borderId="0" xfId="0" applyFont="1" applyAlignment="1">
      <alignment horizontal="center" vertical="center" wrapText="1" readingOrder="1"/>
    </xf>
    <xf numFmtId="0" fontId="326" fillId="0" borderId="0" xfId="0" applyFont="1" applyAlignment="1">
      <alignment horizontal="center" vertical="center"/>
    </xf>
    <xf numFmtId="275" fontId="330" fillId="0" borderId="0" xfId="0" applyNumberFormat="1" applyFont="1" applyAlignment="1">
      <alignment horizontal="center" vertical="center"/>
    </xf>
    <xf numFmtId="9" fontId="326" fillId="0" borderId="0" xfId="0" applyNumberFormat="1" applyFont="1" applyAlignment="1">
      <alignment horizontal="center" vertical="center"/>
    </xf>
    <xf numFmtId="0" fontId="326" fillId="0" borderId="230" xfId="0" applyFont="1" applyBorder="1" applyAlignment="1">
      <alignment horizontal="center" vertical="center"/>
    </xf>
    <xf numFmtId="9" fontId="326" fillId="0" borderId="230" xfId="0" applyNumberFormat="1" applyFont="1" applyBorder="1" applyAlignment="1">
      <alignment horizontal="center" vertical="center"/>
    </xf>
    <xf numFmtId="269" fontId="330" fillId="0" borderId="231" xfId="0" applyNumberFormat="1" applyFont="1" applyBorder="1" applyAlignment="1">
      <alignment horizontal="center" vertical="center"/>
    </xf>
    <xf numFmtId="0" fontId="326" fillId="0" borderId="230" xfId="0" applyFont="1" applyBorder="1">
      <alignment vertical="center"/>
    </xf>
    <xf numFmtId="0" fontId="326" fillId="0" borderId="232" xfId="0" applyFont="1" applyBorder="1" applyAlignment="1">
      <alignment horizontal="center" vertical="center"/>
    </xf>
    <xf numFmtId="9" fontId="326" fillId="0" borderId="232" xfId="0" applyNumberFormat="1" applyFont="1" applyBorder="1" applyAlignment="1">
      <alignment horizontal="center" vertical="center"/>
    </xf>
    <xf numFmtId="269" fontId="330" fillId="0" borderId="233" xfId="0" applyNumberFormat="1" applyFont="1" applyBorder="1" applyAlignment="1">
      <alignment horizontal="center" vertical="center"/>
    </xf>
    <xf numFmtId="0" fontId="326" fillId="0" borderId="232" xfId="0" applyFont="1" applyBorder="1">
      <alignment vertical="center"/>
    </xf>
    <xf numFmtId="232" fontId="330" fillId="0" borderId="233" xfId="43246" applyNumberFormat="1" applyFont="1" applyBorder="1" applyAlignment="1">
      <alignment horizontal="center" vertical="center"/>
    </xf>
    <xf numFmtId="190" fontId="330" fillId="0" borderId="233" xfId="0" applyNumberFormat="1" applyFont="1" applyBorder="1" applyAlignment="1">
      <alignment horizontal="center" vertical="center"/>
    </xf>
    <xf numFmtId="0" fontId="326" fillId="0" borderId="234" xfId="0" applyFont="1" applyBorder="1" applyAlignment="1">
      <alignment horizontal="center" vertical="center"/>
    </xf>
    <xf numFmtId="9" fontId="326" fillId="0" borderId="234" xfId="0" applyNumberFormat="1" applyFont="1" applyBorder="1" applyAlignment="1">
      <alignment horizontal="center" vertical="center"/>
    </xf>
    <xf numFmtId="190" fontId="330" fillId="0" borderId="235" xfId="0" applyNumberFormat="1" applyFont="1" applyBorder="1" applyAlignment="1">
      <alignment horizontal="center" vertical="center"/>
    </xf>
    <xf numFmtId="0" fontId="326" fillId="0" borderId="234" xfId="0" applyFont="1" applyBorder="1">
      <alignment vertical="center"/>
    </xf>
    <xf numFmtId="0" fontId="329" fillId="84" borderId="236" xfId="0" applyFont="1" applyFill="1" applyBorder="1" applyAlignment="1">
      <alignment horizontal="center" vertical="center" wrapText="1" readingOrder="1"/>
    </xf>
    <xf numFmtId="0" fontId="329" fillId="84" borderId="237" xfId="0" applyFont="1" applyFill="1" applyBorder="1" applyAlignment="1">
      <alignment horizontal="center" vertical="center" wrapText="1" readingOrder="1"/>
    </xf>
    <xf numFmtId="0" fontId="327" fillId="84" borderId="236" xfId="0" applyFont="1" applyFill="1" applyBorder="1" applyAlignment="1">
      <alignment vertical="center" wrapText="1"/>
    </xf>
    <xf numFmtId="0" fontId="329" fillId="84" borderId="0" xfId="0" applyFont="1" applyFill="1" applyAlignment="1">
      <alignment horizontal="center" vertical="center" wrapText="1" readingOrder="1"/>
    </xf>
    <xf numFmtId="0" fontId="327" fillId="84" borderId="0" xfId="0" applyFont="1" applyFill="1" applyAlignment="1">
      <alignment vertical="center" wrapText="1"/>
    </xf>
    <xf numFmtId="0" fontId="327" fillId="84" borderId="0" xfId="0" applyFont="1" applyFill="1" applyAlignment="1">
      <alignment horizontal="center" vertical="center" wrapText="1"/>
    </xf>
    <xf numFmtId="0" fontId="331" fillId="65" borderId="90" xfId="0" applyFont="1" applyFill="1" applyBorder="1" applyAlignment="1">
      <alignment horizontal="center" vertical="center" wrapText="1" readingOrder="1"/>
    </xf>
    <xf numFmtId="214" fontId="286" fillId="0" borderId="1" xfId="43245" applyNumberFormat="1" applyFont="1" applyBorder="1">
      <alignment vertical="center"/>
    </xf>
    <xf numFmtId="165" fontId="287" fillId="68" borderId="238" xfId="43245" applyFont="1" applyFill="1" applyBorder="1">
      <alignment vertical="center"/>
    </xf>
    <xf numFmtId="165" fontId="287" fillId="68" borderId="90" xfId="43245" applyFont="1" applyFill="1" applyBorder="1">
      <alignment vertical="center"/>
    </xf>
    <xf numFmtId="0" fontId="287" fillId="68" borderId="90" xfId="0" applyFont="1" applyFill="1" applyBorder="1" applyAlignment="1">
      <alignment horizontal="right" vertical="center"/>
    </xf>
    <xf numFmtId="0" fontId="286" fillId="68" borderId="103" xfId="0" applyFont="1" applyFill="1" applyBorder="1">
      <alignment vertical="center"/>
    </xf>
    <xf numFmtId="0" fontId="287" fillId="68" borderId="239" xfId="0" applyFont="1" applyFill="1" applyBorder="1">
      <alignment vertical="center"/>
    </xf>
    <xf numFmtId="3" fontId="286" fillId="0" borderId="1" xfId="0" applyNumberFormat="1" applyFont="1" applyBorder="1">
      <alignment vertical="center"/>
    </xf>
    <xf numFmtId="232" fontId="288" fillId="65" borderId="0" xfId="0" applyNumberFormat="1" applyFont="1" applyFill="1">
      <alignment vertical="center"/>
    </xf>
    <xf numFmtId="10" fontId="286" fillId="0" borderId="1" xfId="0" applyNumberFormat="1" applyFont="1" applyBorder="1">
      <alignment vertical="center"/>
    </xf>
    <xf numFmtId="10" fontId="286" fillId="0" borderId="0" xfId="0" applyNumberFormat="1" applyFont="1">
      <alignment vertical="center"/>
    </xf>
    <xf numFmtId="267" fontId="290" fillId="70" borderId="0" xfId="43245" applyNumberFormat="1" applyFont="1" applyFill="1">
      <alignment vertical="center"/>
    </xf>
    <xf numFmtId="0" fontId="332" fillId="0" borderId="0" xfId="0" applyFont="1">
      <alignment vertical="center"/>
    </xf>
    <xf numFmtId="38" fontId="332" fillId="0" borderId="0" xfId="43245" applyNumberFormat="1" applyFont="1">
      <alignment vertical="center"/>
    </xf>
    <xf numFmtId="38" fontId="332" fillId="0" borderId="0" xfId="0" applyNumberFormat="1" applyFont="1">
      <alignment vertical="center"/>
    </xf>
    <xf numFmtId="165" fontId="332" fillId="0" borderId="0" xfId="0" applyNumberFormat="1" applyFont="1">
      <alignment vertical="center"/>
    </xf>
    <xf numFmtId="38" fontId="333" fillId="0" borderId="0" xfId="43245" applyNumberFormat="1" applyFont="1" applyAlignment="1">
      <alignment horizontal="right" vertical="center"/>
    </xf>
    <xf numFmtId="38" fontId="332" fillId="0" borderId="1" xfId="43245" applyNumberFormat="1" applyFont="1" applyBorder="1" applyAlignment="1">
      <alignment horizontal="right" vertical="center"/>
    </xf>
    <xf numFmtId="38" fontId="332" fillId="0" borderId="0" xfId="43245" applyNumberFormat="1" applyFont="1" applyAlignment="1">
      <alignment horizontal="right" vertical="center"/>
    </xf>
    <xf numFmtId="38" fontId="293" fillId="0" borderId="1" xfId="43245" applyNumberFormat="1" applyFont="1" applyBorder="1">
      <alignment vertical="center"/>
    </xf>
    <xf numFmtId="38" fontId="293" fillId="0" borderId="0" xfId="43245" applyNumberFormat="1" applyFont="1" applyBorder="1">
      <alignment vertical="center"/>
    </xf>
    <xf numFmtId="38" fontId="293" fillId="0" borderId="0" xfId="43245" applyNumberFormat="1" applyFont="1">
      <alignment vertical="center"/>
    </xf>
    <xf numFmtId="40" fontId="291" fillId="70" borderId="0" xfId="43245" applyNumberFormat="1" applyFont="1" applyFill="1">
      <alignment vertical="center"/>
    </xf>
    <xf numFmtId="166" fontId="293" fillId="0" borderId="0" xfId="43245" applyNumberFormat="1" applyFont="1">
      <alignment vertical="center"/>
    </xf>
    <xf numFmtId="266" fontId="286" fillId="0" borderId="0" xfId="0" applyNumberFormat="1" applyFont="1">
      <alignment vertical="center"/>
    </xf>
    <xf numFmtId="232" fontId="313" fillId="0" borderId="85" xfId="0" applyNumberFormat="1" applyFont="1" applyBorder="1" applyAlignment="1">
      <alignment horizontal="right" vertical="center" wrapText="1"/>
    </xf>
    <xf numFmtId="0" fontId="313" fillId="0" borderId="85" xfId="0" applyFont="1" applyBorder="1" applyAlignment="1">
      <alignment horizontal="right" vertical="center" wrapText="1"/>
    </xf>
    <xf numFmtId="0" fontId="313" fillId="0" borderId="85" xfId="0" applyFont="1" applyBorder="1" applyAlignment="1">
      <alignment horizontal="left" vertical="center"/>
    </xf>
    <xf numFmtId="267" fontId="313" fillId="0" borderId="85" xfId="0" applyNumberFormat="1" applyFont="1" applyBorder="1" applyAlignment="1">
      <alignment horizontal="right" vertical="center" wrapText="1"/>
    </xf>
    <xf numFmtId="3" fontId="313" fillId="0" borderId="87" xfId="0" applyNumberFormat="1" applyFont="1" applyBorder="1" applyAlignment="1">
      <alignment horizontal="right" vertical="center" wrapText="1"/>
    </xf>
    <xf numFmtId="0" fontId="313" fillId="0" borderId="87" xfId="0" applyFont="1" applyBorder="1" applyAlignment="1">
      <alignment horizontal="left" vertical="center"/>
    </xf>
    <xf numFmtId="0" fontId="312" fillId="72" borderId="6" xfId="0" applyFont="1" applyFill="1" applyBorder="1" applyAlignment="1">
      <alignment horizontal="center" vertical="center"/>
    </xf>
    <xf numFmtId="0" fontId="312" fillId="72" borderId="89" xfId="0" applyFont="1" applyFill="1" applyBorder="1" applyAlignment="1">
      <alignment horizontal="center" vertical="center"/>
    </xf>
    <xf numFmtId="232" fontId="272" fillId="62" borderId="81" xfId="43246" applyNumberFormat="1" applyFont="1" applyFill="1" applyBorder="1">
      <alignment vertical="center"/>
    </xf>
    <xf numFmtId="0" fontId="272" fillId="66" borderId="82" xfId="0" applyFont="1" applyFill="1" applyBorder="1" applyAlignment="1">
      <alignment horizontal="left" vertical="center"/>
    </xf>
    <xf numFmtId="190" fontId="272" fillId="66" borderId="81" xfId="0" applyNumberFormat="1" applyFont="1" applyFill="1" applyBorder="1" applyAlignment="1">
      <alignment horizontal="center" vertical="center"/>
    </xf>
    <xf numFmtId="0" fontId="272" fillId="66" borderId="82" xfId="0" applyFont="1" applyFill="1" applyBorder="1" applyAlignment="1">
      <alignment horizontal="center" vertical="center"/>
    </xf>
    <xf numFmtId="165" fontId="287" fillId="70" borderId="1" xfId="43245" applyFont="1" applyFill="1" applyBorder="1">
      <alignment vertical="center"/>
    </xf>
    <xf numFmtId="165" fontId="287" fillId="70" borderId="0" xfId="43245" applyFont="1" applyFill="1" applyBorder="1">
      <alignment vertical="center"/>
    </xf>
    <xf numFmtId="232" fontId="286" fillId="0" borderId="0" xfId="43246" applyNumberFormat="1" applyFont="1" applyFill="1">
      <alignment vertical="center"/>
    </xf>
    <xf numFmtId="269" fontId="286" fillId="0" borderId="0" xfId="43245" applyNumberFormat="1" applyFont="1" applyFill="1">
      <alignment vertical="center"/>
    </xf>
    <xf numFmtId="214" fontId="286" fillId="0" borderId="0" xfId="43245" applyNumberFormat="1" applyFont="1" applyFill="1">
      <alignment vertical="center"/>
    </xf>
    <xf numFmtId="165" fontId="289" fillId="85" borderId="81" xfId="43245" applyFont="1" applyFill="1" applyBorder="1" applyAlignment="1">
      <alignment horizontal="right" vertical="center"/>
    </xf>
    <xf numFmtId="0" fontId="334" fillId="65" borderId="77" xfId="0" applyFont="1" applyFill="1" applyBorder="1" applyAlignment="1">
      <alignment horizontal="center" vertical="center" shrinkToFit="1"/>
    </xf>
    <xf numFmtId="0" fontId="328" fillId="0" borderId="0" xfId="0" applyFont="1" applyAlignment="1">
      <alignment horizontal="left" vertical="center" wrapText="1" readingOrder="1"/>
    </xf>
    <xf numFmtId="0" fontId="329" fillId="0" borderId="0" xfId="0" applyFont="1" applyAlignment="1">
      <alignment horizontal="left" vertical="center" wrapText="1" readingOrder="1"/>
    </xf>
    <xf numFmtId="0" fontId="327" fillId="0" borderId="0" xfId="0" applyFont="1" applyAlignment="1">
      <alignment vertical="center" wrapText="1"/>
    </xf>
    <xf numFmtId="0" fontId="300" fillId="74" borderId="217" xfId="0" applyFont="1" applyFill="1" applyBorder="1" applyAlignment="1">
      <alignment horizontal="left" vertical="center" wrapText="1"/>
    </xf>
    <xf numFmtId="0" fontId="300" fillId="74" borderId="214" xfId="0" applyFont="1" applyFill="1" applyBorder="1" applyAlignment="1">
      <alignment horizontal="left" vertical="center" wrapText="1"/>
    </xf>
    <xf numFmtId="0" fontId="287" fillId="64" borderId="210" xfId="0" applyFont="1" applyFill="1" applyBorder="1" applyAlignment="1">
      <alignment horizontal="center" vertical="center" wrapText="1"/>
    </xf>
    <xf numFmtId="0" fontId="287" fillId="64" borderId="82" xfId="0" applyFont="1" applyFill="1" applyBorder="1" applyAlignment="1">
      <alignment horizontal="center" vertical="center" wrapText="1"/>
    </xf>
    <xf numFmtId="0" fontId="312" fillId="64" borderId="211" xfId="0" applyFont="1" applyFill="1" applyBorder="1" applyAlignment="1">
      <alignment horizontal="left" vertical="center" wrapText="1"/>
    </xf>
    <xf numFmtId="0" fontId="312" fillId="64" borderId="63" xfId="0" applyFont="1" applyFill="1" applyBorder="1" applyAlignment="1">
      <alignment horizontal="left" vertical="center" wrapText="1"/>
    </xf>
    <xf numFmtId="0" fontId="282" fillId="73" borderId="0" xfId="0" applyFont="1" applyFill="1" applyAlignment="1">
      <alignment horizontal="center" vertical="center"/>
    </xf>
  </cellXfs>
  <cellStyles count="43247">
    <cellStyle name="_x000a_386grabber=M" xfId="4" xr:uid="{00000000-0005-0000-0000-000002000000}"/>
    <cellStyle name="_x000a_386grabber=M 2" xfId="5" xr:uid="{00000000-0005-0000-0000-000003000000}"/>
    <cellStyle name="_x000a_386grabber=M 3" xfId="6" xr:uid="{00000000-0005-0000-0000-000004000000}"/>
    <cellStyle name="_x000a_386grabber=M 4" xfId="7" xr:uid="{00000000-0005-0000-0000-000005000000}"/>
    <cellStyle name="_x000a_386grabber=M_Hynix" xfId="8" xr:uid="{00000000-0005-0000-0000-000006000000}"/>
    <cellStyle name="_??" xfId="31" xr:uid="{00000000-0005-0000-0000-00001E000000}"/>
    <cellStyle name="_%(SignOnly)" xfId="29" xr:uid="{00000000-0005-0000-0000-00001C000000}"/>
    <cellStyle name="_%(SignSpaceOnly)" xfId="30" xr:uid="{00000000-0005-0000-0000-00001D000000}"/>
    <cellStyle name="_0066" xfId="32" xr:uid="{00000000-0005-0000-0000-00001F000000}"/>
    <cellStyle name="_05222333" xfId="33" xr:uid="{00000000-0005-0000-0000-000020000000}"/>
    <cellStyle name="_05222333_Handset market (황정하)" xfId="34" xr:uid="{00000000-0005-0000-0000-000021000000}"/>
    <cellStyle name="_05222333_Handset market (황정하)_Handset market (h)" xfId="35" xr:uid="{00000000-0005-0000-0000-000022000000}"/>
    <cellStyle name="_05222333_Handset market (황정하)_Handset market (h)_Handset market 2002 1117" xfId="36" xr:uid="{00000000-0005-0000-0000-000023000000}"/>
    <cellStyle name="_05222333_Handset market (황정하)_Handset market (h)_Handset market 2002 1117_handset market 2002 1117" xfId="37" xr:uid="{00000000-0005-0000-0000-000024000000}"/>
    <cellStyle name="_05222333_Handset market (황정하)_Handset market (h)_Handset market 2002 1117_handset market 2003 0616" xfId="38" xr:uid="{00000000-0005-0000-0000-000025000000}"/>
    <cellStyle name="_05222333_Handset market (황정하)_Handset market (h)_Handset market 2002 1117_handset market 2004 0112" xfId="39" xr:uid="{00000000-0005-0000-0000-000026000000}"/>
    <cellStyle name="_05222333_Handset market (황정하)_Handset market (h)_Handset market 2002 1117_handset market Steve 2005 0921_charted version" xfId="40" xr:uid="{00000000-0005-0000-0000-000027000000}"/>
    <cellStyle name="_05222333_Handset market (황정하)_Handset market (h)_Handset market 2002 1117_LGE report - main charts updated (after 3Q05 result)" xfId="41" xr:uid="{00000000-0005-0000-0000-000028000000}"/>
    <cellStyle name="_05222333_Handset market (황정하)_handset market 2002 1117" xfId="42" xr:uid="{00000000-0005-0000-0000-000029000000}"/>
    <cellStyle name="_05222333_Handset market (황정하)_handset market 2003 0616" xfId="43" xr:uid="{00000000-0005-0000-0000-00002A000000}"/>
    <cellStyle name="_05222333_Handset market (황정하)_handset market 2004 0112" xfId="44" xr:uid="{00000000-0005-0000-0000-00002B000000}"/>
    <cellStyle name="_05222333_Handset market (황정하)_handset market Steve 2005 0921_charted version" xfId="45" xr:uid="{00000000-0005-0000-0000-00002C000000}"/>
    <cellStyle name="_05222333_Handset market (황정하)_LGE report - main charts updated (after 3Q05 result)" xfId="46" xr:uid="{00000000-0005-0000-0000-00002D000000}"/>
    <cellStyle name="_05222333_Handset market 2002 1117" xfId="47" xr:uid="{00000000-0005-0000-0000-00002E000000}"/>
    <cellStyle name="_05222333_Handset market 2002 1117_handset market 2002 1117" xfId="48" xr:uid="{00000000-0005-0000-0000-00002F000000}"/>
    <cellStyle name="_05222333_Handset market 2002 1117_handset market 2003 0616" xfId="49" xr:uid="{00000000-0005-0000-0000-000030000000}"/>
    <cellStyle name="_05222333_Handset market 2002 1117_handset market 2004 0112" xfId="50" xr:uid="{00000000-0005-0000-0000-000031000000}"/>
    <cellStyle name="_05222333_Handset market 2002 1117_handset market Steve 2005 0921_charted version" xfId="51" xr:uid="{00000000-0005-0000-0000-000032000000}"/>
    <cellStyle name="_05222333_Handset market 2002 1117_LGE report - main charts updated (after 3Q05 result)" xfId="52" xr:uid="{00000000-0005-0000-0000-000033000000}"/>
    <cellStyle name="_0593" xfId="53" xr:uid="{00000000-0005-0000-0000-000034000000}"/>
    <cellStyle name="_0593_dh_revised4" xfId="54" xr:uid="{00000000-0005-0000-0000-000035000000}"/>
    <cellStyle name="_0593_dh_revised4_Core Logic_model2" xfId="55" xr:uid="{00000000-0005-0000-0000-000036000000}"/>
    <cellStyle name="_0593_dh_revised4_earnings revision" xfId="56" xr:uid="{00000000-0005-0000-0000-000037000000}"/>
    <cellStyle name="_0593_dh_revised4_FS_forecast" xfId="57" xr:uid="{00000000-0005-0000-0000-000038000000}"/>
    <cellStyle name="_0593_dh_revised4_Interflex_model9" xfId="58" xr:uid="{00000000-0005-0000-0000-000039000000}"/>
    <cellStyle name="_0593_dh_revised4_Interflex_model9_earnings revision" xfId="59" xr:uid="{00000000-0005-0000-0000-00003A000000}"/>
    <cellStyle name="_0593_dh_revised4_Interflex_model9_FS_forecast" xfId="60" xr:uid="{00000000-0005-0000-0000-00003B000000}"/>
    <cellStyle name="_0593_dh_revised4_Interflex_model9_Sheet3" xfId="61" xr:uid="{00000000-0005-0000-0000-00003C000000}"/>
    <cellStyle name="_0593_dh_revised4_Interflex_model9_Techwin_EM_1" xfId="62" xr:uid="{00000000-0005-0000-0000-00003D000000}"/>
    <cellStyle name="_0593_dh_revised4_Sheet3" xfId="63" xr:uid="{00000000-0005-0000-0000-00003E000000}"/>
    <cellStyle name="_0593_dh_revised4_Techwin_EM_1" xfId="64" xr:uid="{00000000-0005-0000-0000-00003F000000}"/>
    <cellStyle name="_061222_계정비교(변경전후)" xfId="65" xr:uid="{00000000-0005-0000-0000-000040000000}"/>
    <cellStyle name="_070725_MIC_2007年第三季台灣中小尺寸TFT面板產業產銷動態瞭望 " xfId="66" xr:uid="{00000000-0005-0000-0000-000041000000}"/>
    <cellStyle name="_1_data yearly" xfId="3000" xr:uid="{00000000-0005-0000-0000-000042000000}"/>
    <cellStyle name="_1_data yearly_NCSoft_Model_042403" xfId="3001" xr:uid="{00000000-0005-0000-0000-000043000000}"/>
    <cellStyle name="_1_data yearly_NCSoft_Model_042403_NCSoft_Model_062003" xfId="3002" xr:uid="{00000000-0005-0000-0000-000044000000}"/>
    <cellStyle name="_1_data yearly_NCSoft_Model_042403_NCSoft_Model_063003(geminer)" xfId="3003" xr:uid="{00000000-0005-0000-0000-000045000000}"/>
    <cellStyle name="_1_data071802" xfId="3004" xr:uid="{00000000-0005-0000-0000-000046000000}"/>
    <cellStyle name="_1_data071802_NCSoft_Model_042403" xfId="3005" xr:uid="{00000000-0005-0000-0000-000047000000}"/>
    <cellStyle name="_1_data071802_NCSoft_Model_042403_NCSoft_Model_062003" xfId="3006" xr:uid="{00000000-0005-0000-0000-000048000000}"/>
    <cellStyle name="_1_data071802_NCSoft_Model_042403_NCSoft_Model_063003(geminer)" xfId="3007" xr:uid="{00000000-0005-0000-0000-000049000000}"/>
    <cellStyle name="_1_data2" xfId="3008" xr:uid="{00000000-0005-0000-0000-00004A000000}"/>
    <cellStyle name="_1_data2_NCSoft_Model_042403" xfId="3009" xr:uid="{00000000-0005-0000-0000-00004B000000}"/>
    <cellStyle name="_1_data2_NCSoft_Model_042403_NCSoft_Model_062003" xfId="3010" xr:uid="{00000000-0005-0000-0000-00004C000000}"/>
    <cellStyle name="_1_data2_NCSoft_Model_042403_NCSoft_Model_063003(geminer)" xfId="3011" xr:uid="{00000000-0005-0000-0000-00004D000000}"/>
    <cellStyle name="_1LGE model 4-22-02 4pm" xfId="3012" xr:uid="{00000000-0005-0000-0000-00004E000000}"/>
    <cellStyle name="_1LGE model 4-22-02 4pm_1_data yearly" xfId="3013" xr:uid="{00000000-0005-0000-0000-00004F000000}"/>
    <cellStyle name="_1LGE model 4-22-02 4pm_1_data yearly_NCSoft_Model_042403" xfId="3014" xr:uid="{00000000-0005-0000-0000-000050000000}"/>
    <cellStyle name="_1LGE model 4-22-02 4pm_1_data yearly_NCSoft_Model_042403_NCSoft_Model_062003" xfId="3015" xr:uid="{00000000-0005-0000-0000-000051000000}"/>
    <cellStyle name="_1LGE model 4-22-02 4pm_1_data yearly_NCSoft_Model_042403_NCSoft_Model_063003(geminer)" xfId="3016" xr:uid="{00000000-0005-0000-0000-000052000000}"/>
    <cellStyle name="_1LGE model 4-22-02 4pm_1_data2" xfId="3017" xr:uid="{00000000-0005-0000-0000-000053000000}"/>
    <cellStyle name="_1LGE model 4-22-02 4pm_1_data2_NCSoft_Model_042403" xfId="3018" xr:uid="{00000000-0005-0000-0000-000054000000}"/>
    <cellStyle name="_1LGE model 4-22-02 4pm_1_data2_NCSoft_Model_042403_NCSoft_Model_062003" xfId="3019" xr:uid="{00000000-0005-0000-0000-000055000000}"/>
    <cellStyle name="_1LGE model 4-22-02 4pm_1_data2_NCSoft_Model_042403_NCSoft_Model_063003(geminer)" xfId="3020" xr:uid="{00000000-0005-0000-0000-000056000000}"/>
    <cellStyle name="_1LGE model 4-22-02 4pm_NCSoft_Model_042403" xfId="3021" xr:uid="{00000000-0005-0000-0000-000057000000}"/>
    <cellStyle name="_1LGE model 4-22-02 4pm_NCSoft_Model_042403_NCSoft_Model_062003" xfId="3022" xr:uid="{00000000-0005-0000-0000-000058000000}"/>
    <cellStyle name="_1LGE model 4-22-02 4pm_NCSoft_Model_042403_NCSoft_Model_063003(geminer)" xfId="3023" xr:uid="{00000000-0005-0000-0000-000059000000}"/>
    <cellStyle name="_1LGE model 4-4-02 2pm" xfId="3024" xr:uid="{00000000-0005-0000-0000-00005A000000}"/>
    <cellStyle name="_1LGE model 4-4-02 2pm_1_data yearly" xfId="3025" xr:uid="{00000000-0005-0000-0000-00005B000000}"/>
    <cellStyle name="_1LGE model 4-4-02 2pm_1_data yearly_NCSoft_Model_042403" xfId="3026" xr:uid="{00000000-0005-0000-0000-00005C000000}"/>
    <cellStyle name="_1LGE model 4-4-02 2pm_1_data yearly_NCSoft_Model_042403_NCSoft_Model_062003" xfId="3027" xr:uid="{00000000-0005-0000-0000-00005D000000}"/>
    <cellStyle name="_1LGE model 4-4-02 2pm_1_data yearly_NCSoft_Model_042403_NCSoft_Model_063003(geminer)" xfId="3028" xr:uid="{00000000-0005-0000-0000-00005E000000}"/>
    <cellStyle name="_1LGE model 4-4-02 2pm_1_data2" xfId="3029" xr:uid="{00000000-0005-0000-0000-00005F000000}"/>
    <cellStyle name="_1LGE model 4-4-02 2pm_1_data2_NCSoft_Model_042403" xfId="3030" xr:uid="{00000000-0005-0000-0000-000060000000}"/>
    <cellStyle name="_1LGE model 4-4-02 2pm_1_data2_NCSoft_Model_042403_NCSoft_Model_062003" xfId="3031" xr:uid="{00000000-0005-0000-0000-000061000000}"/>
    <cellStyle name="_1LGE model 4-4-02 2pm_1_data2_NCSoft_Model_042403_NCSoft_Model_063003(geminer)" xfId="3032" xr:uid="{00000000-0005-0000-0000-000062000000}"/>
    <cellStyle name="_1LGE model 4-4-02 2pm_NCSoft_Model_042403" xfId="3033" xr:uid="{00000000-0005-0000-0000-000063000000}"/>
    <cellStyle name="_1LGE model 4-4-02 2pm_NCSoft_Model_042403_NCSoft_Model_062003" xfId="3034" xr:uid="{00000000-0005-0000-0000-000064000000}"/>
    <cellStyle name="_1LGE model 4-4-02 2pm_NCSoft_Model_042403_NCSoft_Model_063003(geminer)" xfId="3035" xr:uid="{00000000-0005-0000-0000-000065000000}"/>
    <cellStyle name="_1LGE model 5-31-02 11am" xfId="3036" xr:uid="{00000000-0005-0000-0000-000066000000}"/>
    <cellStyle name="_1LGE model 5-31-02 11am_1_data yearly" xfId="3037" xr:uid="{00000000-0005-0000-0000-000067000000}"/>
    <cellStyle name="_1LGE model 5-31-02 11am_1_data yearly_NCSoft_Model_042403" xfId="3038" xr:uid="{00000000-0005-0000-0000-000068000000}"/>
    <cellStyle name="_1LGE model 5-31-02 11am_1_data yearly_NCSoft_Model_042403_NCSoft_Model_062003" xfId="3039" xr:uid="{00000000-0005-0000-0000-000069000000}"/>
    <cellStyle name="_1LGE model 5-31-02 11am_1_data yearly_NCSoft_Model_042403_NCSoft_Model_063003(geminer)" xfId="3040" xr:uid="{00000000-0005-0000-0000-00006A000000}"/>
    <cellStyle name="_1LGE model 5-31-02 11am_1_data2" xfId="3041" xr:uid="{00000000-0005-0000-0000-00006B000000}"/>
    <cellStyle name="_1LGE model 5-31-02 11am_1_data2_NCSoft_Model_042403" xfId="3042" xr:uid="{00000000-0005-0000-0000-00006C000000}"/>
    <cellStyle name="_1LGE model 5-31-02 11am_1_data2_NCSoft_Model_042403_NCSoft_Model_062003" xfId="3043" xr:uid="{00000000-0005-0000-0000-00006D000000}"/>
    <cellStyle name="_1LGE model 5-31-02 11am_1_data2_NCSoft_Model_042403_NCSoft_Model_063003(geminer)" xfId="3044" xr:uid="{00000000-0005-0000-0000-00006E000000}"/>
    <cellStyle name="_1LGE model 5-31-02 11am_NCSoft_Model_042403" xfId="3045" xr:uid="{00000000-0005-0000-0000-00006F000000}"/>
    <cellStyle name="_1LGE model 5-31-02 11am_NCSoft_Model_042403_NCSoft_Model_062003" xfId="3046" xr:uid="{00000000-0005-0000-0000-000070000000}"/>
    <cellStyle name="_1LGE model 5-31-02 11am_NCSoft_Model_042403_NCSoft_Model_063003(geminer)" xfId="3047" xr:uid="{00000000-0005-0000-0000-000071000000}"/>
    <cellStyle name="_1LGE model 5-7-02 4pm" xfId="3048" xr:uid="{00000000-0005-0000-0000-000072000000}"/>
    <cellStyle name="_1LGE model 5-7-02 4pm_1_data yearly" xfId="3049" xr:uid="{00000000-0005-0000-0000-000073000000}"/>
    <cellStyle name="_1LGE model 5-7-02 4pm_1_data yearly_NCSoft_Model_042403" xfId="3050" xr:uid="{00000000-0005-0000-0000-000074000000}"/>
    <cellStyle name="_1LGE model 5-7-02 4pm_1_data yearly_NCSoft_Model_042403_NCSoft_Model_062003" xfId="3051" xr:uid="{00000000-0005-0000-0000-000075000000}"/>
    <cellStyle name="_1LGE model 5-7-02 4pm_1_data yearly_NCSoft_Model_042403_NCSoft_Model_063003(geminer)" xfId="3052" xr:uid="{00000000-0005-0000-0000-000076000000}"/>
    <cellStyle name="_1LGE model 5-7-02 4pm_1_data2" xfId="3053" xr:uid="{00000000-0005-0000-0000-000077000000}"/>
    <cellStyle name="_1LGE model 5-7-02 4pm_1_data2_NCSoft_Model_042403" xfId="3054" xr:uid="{00000000-0005-0000-0000-000078000000}"/>
    <cellStyle name="_1LGE model 5-7-02 4pm_1_data2_NCSoft_Model_042403_NCSoft_Model_062003" xfId="3055" xr:uid="{00000000-0005-0000-0000-000079000000}"/>
    <cellStyle name="_1LGE model 5-7-02 4pm_1_data2_NCSoft_Model_042403_NCSoft_Model_063003(geminer)" xfId="3056" xr:uid="{00000000-0005-0000-0000-00007A000000}"/>
    <cellStyle name="_1LGE model 5-7-02 4pm_NCSoft_Model_042403" xfId="3057" xr:uid="{00000000-0005-0000-0000-00007B000000}"/>
    <cellStyle name="_1LGE model 5-7-02 4pm_NCSoft_Model_042403_NCSoft_Model_062003" xfId="3058" xr:uid="{00000000-0005-0000-0000-00007C000000}"/>
    <cellStyle name="_1LGE model 5-7-02 4pm_NCSoft_Model_042403_NCSoft_Model_063003(geminer)" xfId="3059" xr:uid="{00000000-0005-0000-0000-00007D000000}"/>
    <cellStyle name="_1LGE model 6-2-02 9am" xfId="3060" xr:uid="{00000000-0005-0000-0000-00007E000000}"/>
    <cellStyle name="_1LGE model 6-2-02 9am_1_data yearly" xfId="3061" xr:uid="{00000000-0005-0000-0000-00007F000000}"/>
    <cellStyle name="_1LGE model 6-2-02 9am_1_data yearly_NCSoft_Model_042403" xfId="3062" xr:uid="{00000000-0005-0000-0000-000080000000}"/>
    <cellStyle name="_1LGE model 6-2-02 9am_1_data yearly_NCSoft_Model_042403_NCSoft_Model_062003" xfId="3063" xr:uid="{00000000-0005-0000-0000-000081000000}"/>
    <cellStyle name="_1LGE model 6-2-02 9am_1_data yearly_NCSoft_Model_042403_NCSoft_Model_063003(geminer)" xfId="3064" xr:uid="{00000000-0005-0000-0000-000082000000}"/>
    <cellStyle name="_1LGE model 6-2-02 9am_1_data2" xfId="3065" xr:uid="{00000000-0005-0000-0000-000083000000}"/>
    <cellStyle name="_1LGE model 6-2-02 9am_1_data2_NCSoft_Model_042403" xfId="3066" xr:uid="{00000000-0005-0000-0000-000084000000}"/>
    <cellStyle name="_1LGE model 6-2-02 9am_1_data2_NCSoft_Model_042403_NCSoft_Model_062003" xfId="3067" xr:uid="{00000000-0005-0000-0000-000085000000}"/>
    <cellStyle name="_1LGE model 6-2-02 9am_1_data2_NCSoft_Model_042403_NCSoft_Model_063003(geminer)" xfId="3068" xr:uid="{00000000-0005-0000-0000-000086000000}"/>
    <cellStyle name="_1LGE model 6-2-02 9am_NCSoft_Model_042403" xfId="3069" xr:uid="{00000000-0005-0000-0000-000087000000}"/>
    <cellStyle name="_1LGE model 6-2-02 9am_NCSoft_Model_042403_NCSoft_Model_062003" xfId="3070" xr:uid="{00000000-0005-0000-0000-000088000000}"/>
    <cellStyle name="_1LGE model 6-2-02 9am_NCSoft_Model_042403_NCSoft_Model_063003(geminer)" xfId="3071" xr:uid="{00000000-0005-0000-0000-000089000000}"/>
    <cellStyle name="_1LGE model 9-17-02 2pm" xfId="3072" xr:uid="{00000000-0005-0000-0000-00008A000000}"/>
    <cellStyle name="_1LGE model 9-17-02 2pm_NCSoft_Model_042403" xfId="3073" xr:uid="{00000000-0005-0000-0000-00008B000000}"/>
    <cellStyle name="_1LGE model 9-17-02 2pm_NCSoft_Model_042403_NCSoft_Model_062003" xfId="3074" xr:uid="{00000000-0005-0000-0000-00008C000000}"/>
    <cellStyle name="_1LGE model 9-17-02 2pm_NCSoft_Model_042403_NCSoft_Model_063003(geminer)" xfId="3075" xr:uid="{00000000-0005-0000-0000-00008D000000}"/>
    <cellStyle name="_1LGE Valuation 4-18-02 7pm" xfId="3076" xr:uid="{00000000-0005-0000-0000-00008E000000}"/>
    <cellStyle name="_1LGE Valuation 4-18-02 7pm_NCSoft_Model_042403" xfId="3077" xr:uid="{00000000-0005-0000-0000-00008F000000}"/>
    <cellStyle name="_1LGE Valuation 4-18-02 7pm_NCSoft_Model_042403_NCSoft_Model_062003" xfId="3078" xr:uid="{00000000-0005-0000-0000-000090000000}"/>
    <cellStyle name="_1LGE Valuation 4-18-02 7pm_NCSoft_Model_042403_NCSoft_Model_063003(geminer)" xfId="3079" xr:uid="{00000000-0005-0000-0000-000091000000}"/>
    <cellStyle name="_1LGE Valuation 5-2-02 7pm" xfId="3080" xr:uid="{00000000-0005-0000-0000-000092000000}"/>
    <cellStyle name="_1LGE Valuation 5-2-02 7pm_NCSoft_Model_042403" xfId="3081" xr:uid="{00000000-0005-0000-0000-000093000000}"/>
    <cellStyle name="_1LGE Valuation 5-2-02 7pm_NCSoft_Model_042403_NCSoft_Model_062003" xfId="3082" xr:uid="{00000000-0005-0000-0000-000094000000}"/>
    <cellStyle name="_1LGE Valuation 5-2-02 7pm_NCSoft_Model_042403_NCSoft_Model_063003(geminer)" xfId="3083" xr:uid="{00000000-0005-0000-0000-000095000000}"/>
    <cellStyle name="_1LGE Valuation 8-16-02 8pm" xfId="3084" xr:uid="{00000000-0005-0000-0000-000096000000}"/>
    <cellStyle name="_1LGE Valuation 8-16-02 8pm_NCSoft_Model_042403" xfId="3085" xr:uid="{00000000-0005-0000-0000-000097000000}"/>
    <cellStyle name="_1LGE Valuation 8-16-02 8pm_NCSoft_Model_042403_NCSoft_Model_062003" xfId="3086" xr:uid="{00000000-0005-0000-0000-000098000000}"/>
    <cellStyle name="_1LGE Valuation 8-16-02 8pm_NCSoft_Model_042403_NCSoft_Model_063003(geminer)" xfId="3087" xr:uid="{00000000-0005-0000-0000-000099000000}"/>
    <cellStyle name="_1LGE Valuation 9-12-02 10am" xfId="3088" xr:uid="{00000000-0005-0000-0000-00009A000000}"/>
    <cellStyle name="_1LGE Valuation 9-12-02 10am_NCSoft_Model_042403" xfId="3089" xr:uid="{00000000-0005-0000-0000-00009B000000}"/>
    <cellStyle name="_1LGE Valuation 9-12-02 10am_NCSoft_Model_042403_NCSoft_Model_062003" xfId="3090" xr:uid="{00000000-0005-0000-0000-00009C000000}"/>
    <cellStyle name="_1LGE Valuation 9-12-02 10am_NCSoft_Model_042403_NCSoft_Model_063003(geminer)" xfId="3091" xr:uid="{00000000-0005-0000-0000-00009D000000}"/>
    <cellStyle name="_2000 Plan Form" xfId="67" xr:uid="{00000000-0005-0000-0000-00009E000000}"/>
    <cellStyle name="_2000 Plan Form_1" xfId="68" xr:uid="{00000000-0005-0000-0000-00009F000000}"/>
    <cellStyle name="_2000 Plan Form_1_2000 Plan Form1" xfId="69" xr:uid="{00000000-0005-0000-0000-0000A0000000}"/>
    <cellStyle name="_2000 Plan Form_1_管理本部" xfId="70" xr:uid="{00000000-0005-0000-0000-0000A2000000}"/>
    <cellStyle name="_2000 Plan Form_1_経費合計" xfId="71" xr:uid="{00000000-0005-0000-0000-0000A1000000}"/>
    <cellStyle name="_2000 Plan Form_1_線路" xfId="72" xr:uid="{00000000-0005-0000-0000-0000A3000000}"/>
    <cellStyle name="_2000 Plan Form_2" xfId="73" xr:uid="{00000000-0005-0000-0000-0000A4000000}"/>
    <cellStyle name="_2000 Plan Form_2_2000 Plan Form1" xfId="74" xr:uid="{00000000-0005-0000-0000-0000A5000000}"/>
    <cellStyle name="_2000 Plan Form_2_Datastream" xfId="75" xr:uid="{00000000-0005-0000-0000-0000A6000000}"/>
    <cellStyle name="_2000 Plan Form_2_DCF" xfId="76" xr:uid="{00000000-0005-0000-0000-0000A7000000}"/>
    <cellStyle name="_2000 Plan Form_2_FS-quarterly" xfId="77" xr:uid="{00000000-0005-0000-0000-0000A8000000}"/>
    <cellStyle name="_2000 Plan Form_2_Hanaro" xfId="78" xr:uid="{00000000-0005-0000-0000-0000A9000000}"/>
    <cellStyle name="_2000 Plan Form_2_Operations" xfId="79" xr:uid="{00000000-0005-0000-0000-0000AA000000}"/>
    <cellStyle name="_2000 Plan Form_2_Report" xfId="80" xr:uid="{00000000-0005-0000-0000-0000AB000000}"/>
    <cellStyle name="_2000 Plan Form_2_Revenues" xfId="81" xr:uid="{00000000-0005-0000-0000-0000AC000000}"/>
    <cellStyle name="_2000 Plan Form_2_SK Corp 003600 1" xfId="82" xr:uid="{00000000-0005-0000-0000-0000AD000000}"/>
    <cellStyle name="_2000 Plan Form_2_SK Incheon" xfId="83" xr:uid="{00000000-0005-0000-0000-0000AE000000}"/>
    <cellStyle name="_2000 Plan Form_2_管理本部" xfId="84" xr:uid="{00000000-0005-0000-0000-0000B9000000}"/>
    <cellStyle name="_2000 Plan Form_2_経費合計" xfId="85" xr:uid="{00000000-0005-0000-0000-0000AF000000}"/>
    <cellStyle name="_2000 Plan Form_2_経費合計_Datastream" xfId="86" xr:uid="{00000000-0005-0000-0000-0000B0000000}"/>
    <cellStyle name="_2000 Plan Form_2_経費合計_DCF" xfId="87" xr:uid="{00000000-0005-0000-0000-0000B1000000}"/>
    <cellStyle name="_2000 Plan Form_2_経費合計_FS-quarterly" xfId="88" xr:uid="{00000000-0005-0000-0000-0000B2000000}"/>
    <cellStyle name="_2000 Plan Form_2_経費合計_Hanaro" xfId="89" xr:uid="{00000000-0005-0000-0000-0000B3000000}"/>
    <cellStyle name="_2000 Plan Form_2_経費合計_Operations" xfId="90" xr:uid="{00000000-0005-0000-0000-0000B4000000}"/>
    <cellStyle name="_2000 Plan Form_2_経費合計_Report" xfId="91" xr:uid="{00000000-0005-0000-0000-0000B5000000}"/>
    <cellStyle name="_2000 Plan Form_2_経費合計_Revenues" xfId="92" xr:uid="{00000000-0005-0000-0000-0000B6000000}"/>
    <cellStyle name="_2000 Plan Form_2_経費合計_SK Corp 003600 1" xfId="93" xr:uid="{00000000-0005-0000-0000-0000B7000000}"/>
    <cellStyle name="_2000 Plan Form_2_経費合計_SK Incheon" xfId="94" xr:uid="{00000000-0005-0000-0000-0000B8000000}"/>
    <cellStyle name="_2000 Plan Form_2_線路" xfId="95" xr:uid="{00000000-0005-0000-0000-0000BA000000}"/>
    <cellStyle name="_2000 Plan Form_2000 Plan Form1" xfId="96" xr:uid="{00000000-0005-0000-0000-0000BB000000}"/>
    <cellStyle name="_2000 Plan Form_3" xfId="97" xr:uid="{00000000-0005-0000-0000-0000BC000000}"/>
    <cellStyle name="_2000 Plan Form_3_2000 Plan Form1" xfId="98" xr:uid="{00000000-0005-0000-0000-0000BD000000}"/>
    <cellStyle name="_2000 Plan Form_3_管理本部" xfId="99" xr:uid="{00000000-0005-0000-0000-0000BF000000}"/>
    <cellStyle name="_2000 Plan Form_3_経費合計" xfId="100" xr:uid="{00000000-0005-0000-0000-0000BE000000}"/>
    <cellStyle name="_2000 Plan Form_3_線路" xfId="101" xr:uid="{00000000-0005-0000-0000-0000C0000000}"/>
    <cellStyle name="_2000 Plan Form_4" xfId="102" xr:uid="{00000000-0005-0000-0000-0000C1000000}"/>
    <cellStyle name="_2000 Plan Form_4_2000 Plan Form1" xfId="103" xr:uid="{00000000-0005-0000-0000-0000C2000000}"/>
    <cellStyle name="_2000 Plan Form_4_管理本部" xfId="104" xr:uid="{00000000-0005-0000-0000-0000C4000000}"/>
    <cellStyle name="_2000 Plan Form_4_経費合計" xfId="105" xr:uid="{00000000-0005-0000-0000-0000C3000000}"/>
    <cellStyle name="_2000 Plan Form_4_線路" xfId="106" xr:uid="{00000000-0005-0000-0000-0000C5000000}"/>
    <cellStyle name="_2000 Plan Form_5" xfId="107" xr:uid="{00000000-0005-0000-0000-0000C6000000}"/>
    <cellStyle name="_2000 Plan Form_5_2000 Plan Form1" xfId="108" xr:uid="{00000000-0005-0000-0000-0000C7000000}"/>
    <cellStyle name="_2000 Plan Form_5_2000 Plan Form1_Datastream" xfId="109" xr:uid="{00000000-0005-0000-0000-0000C8000000}"/>
    <cellStyle name="_2000 Plan Form_5_2000 Plan Form1_DCF" xfId="110" xr:uid="{00000000-0005-0000-0000-0000C9000000}"/>
    <cellStyle name="_2000 Plan Form_5_2000 Plan Form1_FS-quarterly" xfId="111" xr:uid="{00000000-0005-0000-0000-0000CA000000}"/>
    <cellStyle name="_2000 Plan Form_5_2000 Plan Form1_Hanaro" xfId="112" xr:uid="{00000000-0005-0000-0000-0000CB000000}"/>
    <cellStyle name="_2000 Plan Form_5_2000 Plan Form1_Operations" xfId="113" xr:uid="{00000000-0005-0000-0000-0000CC000000}"/>
    <cellStyle name="_2000 Plan Form_5_2000 Plan Form1_Report" xfId="114" xr:uid="{00000000-0005-0000-0000-0000CD000000}"/>
    <cellStyle name="_2000 Plan Form_5_2000 Plan Form1_Revenues" xfId="115" xr:uid="{00000000-0005-0000-0000-0000CE000000}"/>
    <cellStyle name="_2000 Plan Form_5_2000 Plan Form1_SK Corp 003600 1" xfId="116" xr:uid="{00000000-0005-0000-0000-0000CF000000}"/>
    <cellStyle name="_2000 Plan Form_5_2000 Plan Form1_SK Incheon" xfId="117" xr:uid="{00000000-0005-0000-0000-0000D0000000}"/>
    <cellStyle name="_2000 Plan Form_5_管理本部" xfId="118" xr:uid="{00000000-0005-0000-0000-0000D2000000}"/>
    <cellStyle name="_2000 Plan Form_5_管理本部_Datastream" xfId="119" xr:uid="{00000000-0005-0000-0000-0000D3000000}"/>
    <cellStyle name="_2000 Plan Form_5_管理本部_DCF" xfId="120" xr:uid="{00000000-0005-0000-0000-0000D4000000}"/>
    <cellStyle name="_2000 Plan Form_5_管理本部_FS-quarterly" xfId="121" xr:uid="{00000000-0005-0000-0000-0000D5000000}"/>
    <cellStyle name="_2000 Plan Form_5_管理本部_Hanaro" xfId="122" xr:uid="{00000000-0005-0000-0000-0000D6000000}"/>
    <cellStyle name="_2000 Plan Form_5_管理本部_Operations" xfId="123" xr:uid="{00000000-0005-0000-0000-0000D7000000}"/>
    <cellStyle name="_2000 Plan Form_5_管理本部_Report" xfId="124" xr:uid="{00000000-0005-0000-0000-0000D8000000}"/>
    <cellStyle name="_2000 Plan Form_5_管理本部_Revenues" xfId="125" xr:uid="{00000000-0005-0000-0000-0000D9000000}"/>
    <cellStyle name="_2000 Plan Form_5_管理本部_SK Corp 003600 1" xfId="126" xr:uid="{00000000-0005-0000-0000-0000DA000000}"/>
    <cellStyle name="_2000 Plan Form_5_管理本部_SK Incheon" xfId="127" xr:uid="{00000000-0005-0000-0000-0000DB000000}"/>
    <cellStyle name="_2000 Plan Form_5_経費合計" xfId="128" xr:uid="{00000000-0005-0000-0000-0000D1000000}"/>
    <cellStyle name="_2000 Plan Form_5_線路" xfId="129" xr:uid="{00000000-0005-0000-0000-0000DC000000}"/>
    <cellStyle name="_2000 Plan Form_5_線路_Datastream" xfId="130" xr:uid="{00000000-0005-0000-0000-0000DD000000}"/>
    <cellStyle name="_2000 Plan Form_5_線路_DCF" xfId="131" xr:uid="{00000000-0005-0000-0000-0000DE000000}"/>
    <cellStyle name="_2000 Plan Form_5_線路_FS-quarterly" xfId="132" xr:uid="{00000000-0005-0000-0000-0000DF000000}"/>
    <cellStyle name="_2000 Plan Form_5_線路_Hanaro" xfId="133" xr:uid="{00000000-0005-0000-0000-0000E0000000}"/>
    <cellStyle name="_2000 Plan Form_5_線路_Operations" xfId="134" xr:uid="{00000000-0005-0000-0000-0000E1000000}"/>
    <cellStyle name="_2000 Plan Form_5_線路_Report" xfId="135" xr:uid="{00000000-0005-0000-0000-0000E2000000}"/>
    <cellStyle name="_2000 Plan Form_5_線路_Revenues" xfId="136" xr:uid="{00000000-0005-0000-0000-0000E3000000}"/>
    <cellStyle name="_2000 Plan Form_5_線路_SK Corp 003600 1" xfId="137" xr:uid="{00000000-0005-0000-0000-0000E4000000}"/>
    <cellStyle name="_2000 Plan Form_5_線路_SK Incheon" xfId="138" xr:uid="{00000000-0005-0000-0000-0000E5000000}"/>
    <cellStyle name="_2000 Plan Form_6" xfId="139" xr:uid="{00000000-0005-0000-0000-0000E6000000}"/>
    <cellStyle name="_2000 Plan Form_6_2000 Plan Form1" xfId="140" xr:uid="{00000000-0005-0000-0000-0000E7000000}"/>
    <cellStyle name="_2000 Plan Form_6_管理本部" xfId="141" xr:uid="{00000000-0005-0000-0000-0000E9000000}"/>
    <cellStyle name="_2000 Plan Form_6_経費合計" xfId="142" xr:uid="{00000000-0005-0000-0000-0000E8000000}"/>
    <cellStyle name="_2000 Plan Form_6_線路" xfId="143" xr:uid="{00000000-0005-0000-0000-0000EA000000}"/>
    <cellStyle name="_2000 Plan Form_7" xfId="144" xr:uid="{00000000-0005-0000-0000-0000EB000000}"/>
    <cellStyle name="_2000 Plan Form_7_2000 Plan Form1" xfId="145" xr:uid="{00000000-0005-0000-0000-0000EC000000}"/>
    <cellStyle name="_2000 Plan Form_7_管理本部" xfId="146" xr:uid="{00000000-0005-0000-0000-0000EE000000}"/>
    <cellStyle name="_2000 Plan Form_7_経費合計" xfId="147" xr:uid="{00000000-0005-0000-0000-0000ED000000}"/>
    <cellStyle name="_2000 Plan Form_7_線路" xfId="148" xr:uid="{00000000-0005-0000-0000-0000EF000000}"/>
    <cellStyle name="_2000 Plan Form_8" xfId="149" xr:uid="{00000000-0005-0000-0000-0000F0000000}"/>
    <cellStyle name="_2000 Plan Form_8_2000 Plan Form1" xfId="150" xr:uid="{00000000-0005-0000-0000-0000F1000000}"/>
    <cellStyle name="_2000 Plan Form_8_管理本部" xfId="151" xr:uid="{00000000-0005-0000-0000-0000F3000000}"/>
    <cellStyle name="_2000 Plan Form_8_経費合計" xfId="152" xr:uid="{00000000-0005-0000-0000-0000F2000000}"/>
    <cellStyle name="_2000 Plan Form_8_線路" xfId="153" xr:uid="{00000000-0005-0000-0000-0000F4000000}"/>
    <cellStyle name="_2000 Plan Form_9" xfId="154" xr:uid="{00000000-0005-0000-0000-0000F5000000}"/>
    <cellStyle name="_2000 Plan Form_9_2000 Plan Form1" xfId="155" xr:uid="{00000000-0005-0000-0000-0000F6000000}"/>
    <cellStyle name="_2000 Plan Form_9_管理本部" xfId="156" xr:uid="{00000000-0005-0000-0000-0000F8000000}"/>
    <cellStyle name="_2000 Plan Form_9_経費合計" xfId="157" xr:uid="{00000000-0005-0000-0000-0000F7000000}"/>
    <cellStyle name="_2000 Plan Form_9_線路" xfId="158" xr:uid="{00000000-0005-0000-0000-0000F9000000}"/>
    <cellStyle name="_2000 Plan Form_管理本部" xfId="159" xr:uid="{00000000-0005-0000-0000-0000FB000000}"/>
    <cellStyle name="_2000 Plan Form_経費合計" xfId="160" xr:uid="{00000000-0005-0000-0000-0000FA000000}"/>
    <cellStyle name="_2000 Plan Form_線路" xfId="161" xr:uid="{00000000-0005-0000-0000-0000FC000000}"/>
    <cellStyle name="_2000 Plan Form1" xfId="162" xr:uid="{00000000-0005-0000-0000-0000FD000000}"/>
    <cellStyle name="_2000 Plan Form1_1" xfId="163" xr:uid="{00000000-0005-0000-0000-0000FE000000}"/>
    <cellStyle name="_2000 Plan Form1_2" xfId="164" xr:uid="{00000000-0005-0000-0000-0000FF000000}"/>
    <cellStyle name="_2000 Plan Form1_2_Datastream" xfId="165" xr:uid="{00000000-0005-0000-0000-000000010000}"/>
    <cellStyle name="_2000 Plan Form1_2_DCF" xfId="166" xr:uid="{00000000-0005-0000-0000-000001010000}"/>
    <cellStyle name="_2000 Plan Form1_2_FS-quarterly" xfId="167" xr:uid="{00000000-0005-0000-0000-000002010000}"/>
    <cellStyle name="_2000 Plan Form1_2_Hanaro" xfId="168" xr:uid="{00000000-0005-0000-0000-000003010000}"/>
    <cellStyle name="_2000 Plan Form1_2_Operations" xfId="169" xr:uid="{00000000-0005-0000-0000-000004010000}"/>
    <cellStyle name="_2000 Plan Form1_2_Report" xfId="170" xr:uid="{00000000-0005-0000-0000-000005010000}"/>
    <cellStyle name="_2000 Plan Form1_2_Revenues" xfId="171" xr:uid="{00000000-0005-0000-0000-000006010000}"/>
    <cellStyle name="_2000 Plan Form1_2_SK Corp 003600 1" xfId="172" xr:uid="{00000000-0005-0000-0000-000007010000}"/>
    <cellStyle name="_2000 Plan Form1_2_SK Incheon" xfId="173" xr:uid="{00000000-0005-0000-0000-000008010000}"/>
    <cellStyle name="_2000 Plan Form1_3" xfId="174" xr:uid="{00000000-0005-0000-0000-000009010000}"/>
    <cellStyle name="_2000 Plan Form1_4" xfId="175" xr:uid="{00000000-0005-0000-0000-00000A010000}"/>
    <cellStyle name="_2000 Plan Form1_5" xfId="176" xr:uid="{00000000-0005-0000-0000-00000B010000}"/>
    <cellStyle name="_2000 Plan Form1_6" xfId="177" xr:uid="{00000000-0005-0000-0000-00000C010000}"/>
    <cellStyle name="_2000 Plan Form1_7" xfId="178" xr:uid="{00000000-0005-0000-0000-00000D010000}"/>
    <cellStyle name="_2000 Plan Form1_8" xfId="179" xr:uid="{00000000-0005-0000-0000-00000E010000}"/>
    <cellStyle name="_2000 Plan Form1_9" xfId="180" xr:uid="{00000000-0005-0000-0000-00000F010000}"/>
    <cellStyle name="_2000 Plan Form2（総務）" xfId="181" xr:uid="{00000000-0005-0000-0000-000010010000}"/>
    <cellStyle name="_2000 Plan Form2（総務）_1" xfId="182" xr:uid="{00000000-0005-0000-0000-000011010000}"/>
    <cellStyle name="_2000 Plan Form2（総務）_2" xfId="183" xr:uid="{00000000-0005-0000-0000-000012010000}"/>
    <cellStyle name="_2000 Plan Form2（総務）_3" xfId="184" xr:uid="{00000000-0005-0000-0000-000013010000}"/>
    <cellStyle name="_2000 Plan Form2（総務）_4" xfId="185" xr:uid="{00000000-0005-0000-0000-000014010000}"/>
    <cellStyle name="_2000 Plan Form2（総務）_5" xfId="186" xr:uid="{00000000-0005-0000-0000-000015010000}"/>
    <cellStyle name="_2000 Plan Form2（総務）_5_Datastream" xfId="187" xr:uid="{00000000-0005-0000-0000-000016010000}"/>
    <cellStyle name="_2000 Plan Form2（総務）_5_DCF" xfId="188" xr:uid="{00000000-0005-0000-0000-000017010000}"/>
    <cellStyle name="_2000 Plan Form2（総務）_5_FS-quarterly" xfId="189" xr:uid="{00000000-0005-0000-0000-000018010000}"/>
    <cellStyle name="_2000 Plan Form2（総務）_5_Hanaro" xfId="190" xr:uid="{00000000-0005-0000-0000-000019010000}"/>
    <cellStyle name="_2000 Plan Form2（総務）_5_Operations" xfId="191" xr:uid="{00000000-0005-0000-0000-00001A010000}"/>
    <cellStyle name="_2000 Plan Form2（総務）_5_Report" xfId="192" xr:uid="{00000000-0005-0000-0000-00001B010000}"/>
    <cellStyle name="_2000 Plan Form2（総務）_5_Revenues" xfId="193" xr:uid="{00000000-0005-0000-0000-00001C010000}"/>
    <cellStyle name="_2000 Plan Form2（総務）_5_SK Corp 003600 1" xfId="194" xr:uid="{00000000-0005-0000-0000-00001D010000}"/>
    <cellStyle name="_2000 Plan Form2（総務）_5_SK Incheon" xfId="195" xr:uid="{00000000-0005-0000-0000-00001E010000}"/>
    <cellStyle name="_2000 Plan Form2（総務）_6" xfId="196" xr:uid="{00000000-0005-0000-0000-00001F010000}"/>
    <cellStyle name="_2000 Plan Form2（総務）_7" xfId="197" xr:uid="{00000000-0005-0000-0000-000020010000}"/>
    <cellStyle name="_2000 Plan Form2（総務）_8" xfId="198" xr:uid="{00000000-0005-0000-0000-000021010000}"/>
    <cellStyle name="_2000 Plan Form2（総務）_9" xfId="199" xr:uid="{00000000-0005-0000-0000-000022010000}"/>
    <cellStyle name="_2000 Plan Form2（総務）1" xfId="200" xr:uid="{00000000-0005-0000-0000-000023010000}"/>
    <cellStyle name="_2000 Plan Form2（総務）1_1" xfId="201" xr:uid="{00000000-0005-0000-0000-000024010000}"/>
    <cellStyle name="_2000 Plan Form2（総務）1_2" xfId="202" xr:uid="{00000000-0005-0000-0000-000025010000}"/>
    <cellStyle name="_2000 Plan Form2（総務）1_3" xfId="203" xr:uid="{00000000-0005-0000-0000-000026010000}"/>
    <cellStyle name="_2000 Plan Form2（総務）1_3_Datastream" xfId="204" xr:uid="{00000000-0005-0000-0000-000027010000}"/>
    <cellStyle name="_2000 Plan Form2（総務）1_3_DCF" xfId="205" xr:uid="{00000000-0005-0000-0000-000028010000}"/>
    <cellStyle name="_2000 Plan Form2（総務）1_3_FS-quarterly" xfId="206" xr:uid="{00000000-0005-0000-0000-000029010000}"/>
    <cellStyle name="_2000 Plan Form2（総務）1_3_Hanaro" xfId="207" xr:uid="{00000000-0005-0000-0000-00002A010000}"/>
    <cellStyle name="_2000 Plan Form2（総務）1_3_Operations" xfId="208" xr:uid="{00000000-0005-0000-0000-00002B010000}"/>
    <cellStyle name="_2000 Plan Form2（総務）1_3_Report" xfId="209" xr:uid="{00000000-0005-0000-0000-00002C010000}"/>
    <cellStyle name="_2000 Plan Form2（総務）1_3_Revenues" xfId="210" xr:uid="{00000000-0005-0000-0000-00002D010000}"/>
    <cellStyle name="_2000 Plan Form2（総務）1_3_SK Corp 003600 1" xfId="211" xr:uid="{00000000-0005-0000-0000-00002E010000}"/>
    <cellStyle name="_2000 Plan Form2（総務）1_3_SK Incheon" xfId="212" xr:uid="{00000000-0005-0000-0000-00002F010000}"/>
    <cellStyle name="_2000 Plan Form2（総務）1_4" xfId="213" xr:uid="{00000000-0005-0000-0000-000030010000}"/>
    <cellStyle name="_2000 Plan Form2（総務）1_5" xfId="214" xr:uid="{00000000-0005-0000-0000-000031010000}"/>
    <cellStyle name="_2000 Plan Form2（総務）1_6" xfId="215" xr:uid="{00000000-0005-0000-0000-000032010000}"/>
    <cellStyle name="_2000 Plan Form2（総務）1_7" xfId="216" xr:uid="{00000000-0005-0000-0000-000033010000}"/>
    <cellStyle name="_2000 Plan Form2（総務）1_8" xfId="217" xr:uid="{00000000-0005-0000-0000-000034010000}"/>
    <cellStyle name="_2000 Plan Form2（総務）1_9" xfId="218" xr:uid="{00000000-0005-0000-0000-000035010000}"/>
    <cellStyle name="_3 LGE charts 4-6-02 11pm" xfId="3092" xr:uid="{00000000-0005-0000-0000-000036010000}"/>
    <cellStyle name="_3 LGE charts 4-6-02 11pm_1_data yearly" xfId="3093" xr:uid="{00000000-0005-0000-0000-000037010000}"/>
    <cellStyle name="_3 LGE charts 4-6-02 11pm_1_data yearly_NCSoft_Model_042403" xfId="3094" xr:uid="{00000000-0005-0000-0000-000038010000}"/>
    <cellStyle name="_3 LGE charts 4-6-02 11pm_1_data yearly_NCSoft_Model_042403_NCSoft_Model_062003" xfId="3095" xr:uid="{00000000-0005-0000-0000-000039010000}"/>
    <cellStyle name="_3 LGE charts 4-6-02 11pm_1_data yearly_NCSoft_Model_042403_NCSoft_Model_063003(geminer)" xfId="3096" xr:uid="{00000000-0005-0000-0000-00003A010000}"/>
    <cellStyle name="_3 LGE charts 4-6-02 11pm_1_data2" xfId="3097" xr:uid="{00000000-0005-0000-0000-00003B010000}"/>
    <cellStyle name="_3 LGE charts 4-6-02 11pm_1_data2_NCSoft_Model_042403" xfId="3098" xr:uid="{00000000-0005-0000-0000-00003C010000}"/>
    <cellStyle name="_3 LGE charts 4-6-02 11pm_1_data2_NCSoft_Model_042403_NCSoft_Model_062003" xfId="3099" xr:uid="{00000000-0005-0000-0000-00003D010000}"/>
    <cellStyle name="_3 LGE charts 4-6-02 11pm_1_data2_NCSoft_Model_042403_NCSoft_Model_063003(geminer)" xfId="3100" xr:uid="{00000000-0005-0000-0000-00003E010000}"/>
    <cellStyle name="_3 LGE charts 4-6-02 11pm_NCSoft_Model_042403" xfId="3101" xr:uid="{00000000-0005-0000-0000-00003F010000}"/>
    <cellStyle name="_3 LGE charts 4-6-02 11pm_NCSoft_Model_042403_NCSoft_Model_062003" xfId="3102" xr:uid="{00000000-0005-0000-0000-000040010000}"/>
    <cellStyle name="_3 LGE charts 4-6-02 11pm_NCSoft_Model_042403_NCSoft_Model_063003(geminer)" xfId="3103" xr:uid="{00000000-0005-0000-0000-000041010000}"/>
    <cellStyle name="_4689" xfId="219" xr:uid="{00000000-0005-0000-0000-000042010000}"/>
    <cellStyle name="_4887" xfId="220" xr:uid="{00000000-0005-0000-0000-000043010000}"/>
    <cellStyle name="_4907" xfId="221" xr:uid="{00000000-0005-0000-0000-000044010000}"/>
    <cellStyle name="_5137" xfId="222" xr:uid="{00000000-0005-0000-0000-000045010000}"/>
    <cellStyle name="_5271" xfId="223" xr:uid="{00000000-0005-0000-0000-000046010000}"/>
    <cellStyle name="_6072" xfId="224" xr:uid="{00000000-0005-0000-0000-000047010000}"/>
    <cellStyle name="_66570 - LGE FY05 4Q05 preview" xfId="225" xr:uid="{00000000-0005-0000-0000-000048010000}"/>
    <cellStyle name="_7400" xfId="226" xr:uid="{00000000-0005-0000-0000-000049010000}"/>
    <cellStyle name="_Amotech - EM (Jan 2006)" xfId="227" xr:uid="{00000000-0005-0000-0000-00004A010000}"/>
    <cellStyle name="_Analyst Key Assumptions Template" xfId="3104" xr:uid="{00000000-0005-0000-0000-00004B010000}"/>
    <cellStyle name="_Band" xfId="228" xr:uid="{00000000-0005-0000-0000-00004C010000}"/>
    <cellStyle name="_Basic Data" xfId="3105" xr:uid="{00000000-0005-0000-0000-00004D010000}"/>
    <cellStyle name="_Basic Data_NCSoft_Model_042403" xfId="3106" xr:uid="{00000000-0005-0000-0000-00004E010000}"/>
    <cellStyle name="_Basic Data_NCSoft_Model_042403_NCSoft_Model_062003" xfId="3107" xr:uid="{00000000-0005-0000-0000-00004F010000}"/>
    <cellStyle name="_Basic Data_NCSoft_Model_042403_NCSoft_Model_063003(geminer)" xfId="3108" xr:uid="{00000000-0005-0000-0000-000050010000}"/>
    <cellStyle name="_Book1" xfId="229" xr:uid="{00000000-0005-0000-0000-000051010000}"/>
    <cellStyle name="_Book2" xfId="230" xr:uid="{00000000-0005-0000-0000-000052010000}"/>
    <cellStyle name="_Book5" xfId="239" xr:uid="{00000000-0005-0000-0000-000076010000}"/>
    <cellStyle name="_Caltex FS" xfId="242" xr:uid="{00000000-0005-0000-0000-00007F010000}"/>
    <cellStyle name="_CDOC20051118005_1" xfId="244" xr:uid="{00000000-0005-0000-0000-000081010000}"/>
    <cellStyle name="_CDOC20051118005_2" xfId="245" xr:uid="{00000000-0005-0000-0000-000082010000}"/>
    <cellStyle name="_Chapter Template 30-01-02" xfId="246" xr:uid="{00000000-0005-0000-0000-000083010000}"/>
    <cellStyle name="_Chapter Template 30-01-02_Acedigitech_EM17" xfId="247" xr:uid="{00000000-0005-0000-0000-000084010000}"/>
    <cellStyle name="_Chapter Template 30-01-02_Acedigitech_EM17_FS_history_qtr" xfId="248" xr:uid="{00000000-0005-0000-0000-000085010000}"/>
    <cellStyle name="_Chapter Template 30-01-02_Earnings review" xfId="249" xr:uid="{00000000-0005-0000-0000-000086010000}"/>
    <cellStyle name="_Chapter Template 30-01-02_Earnings review_FS_history_qtr" xfId="250" xr:uid="{00000000-0005-0000-0000-000087010000}"/>
    <cellStyle name="_Chapter Template 30-01-02_Earnings revision" xfId="251" xr:uid="{00000000-0005-0000-0000-000088010000}"/>
    <cellStyle name="_Chapter Template 30-01-02_Earnings revision_FS_history_qtr" xfId="252" xr:uid="{00000000-0005-0000-0000-000089010000}"/>
    <cellStyle name="_Chapter Template 30-01-02_Main" xfId="253" xr:uid="{00000000-0005-0000-0000-00008A010000}"/>
    <cellStyle name="_Chapter Template 30-01-02_Main_FS_history_qtr" xfId="254" xr:uid="{00000000-0005-0000-0000-00008B010000}"/>
    <cellStyle name="_Chapter Template 30-01-02_Presentation" xfId="255" xr:uid="{00000000-0005-0000-0000-00008C010000}"/>
    <cellStyle name="_Chapter Template 30-01-02_Presentation_FS_history_qtr" xfId="256" xr:uid="{00000000-0005-0000-0000-00008D010000}"/>
    <cellStyle name="_Chapter Template Feb 22-02" xfId="257" xr:uid="{00000000-0005-0000-0000-00008E010000}"/>
    <cellStyle name="_Chapter Template Feb 22-02_Acedigitech_EM17" xfId="258" xr:uid="{00000000-0005-0000-0000-00008F010000}"/>
    <cellStyle name="_Chapter Template Feb 22-02_Acedigitech_EM17_FS_history_qtr" xfId="259" xr:uid="{00000000-0005-0000-0000-000090010000}"/>
    <cellStyle name="_Chapter Template Feb 22-02_Earnings review" xfId="260" xr:uid="{00000000-0005-0000-0000-000091010000}"/>
    <cellStyle name="_Chapter Template Feb 22-02_Earnings review_FS_history_qtr" xfId="261" xr:uid="{00000000-0005-0000-0000-000092010000}"/>
    <cellStyle name="_Chapter Template Feb 22-02_Earnings revision" xfId="262" xr:uid="{00000000-0005-0000-0000-000093010000}"/>
    <cellStyle name="_Chapter Template Feb 22-02_Earnings revision_FS_history_qtr" xfId="263" xr:uid="{00000000-0005-0000-0000-000094010000}"/>
    <cellStyle name="_Chapter Template Feb 22-02_Main" xfId="264" xr:uid="{00000000-0005-0000-0000-000095010000}"/>
    <cellStyle name="_Chapter Template Feb 22-02_Main_FS_history_qtr" xfId="265" xr:uid="{00000000-0005-0000-0000-000096010000}"/>
    <cellStyle name="_Chapter Template Feb 22-02_Presentation" xfId="266" xr:uid="{00000000-0005-0000-0000-000097010000}"/>
    <cellStyle name="_Chapter Template Feb 22-02_Presentation_FS_history_qtr" xfId="267" xr:uid="{00000000-0005-0000-0000-000098010000}"/>
    <cellStyle name="_COG" xfId="269" xr:uid="{00000000-0005-0000-0000-00009A010000}"/>
    <cellStyle name="_Comma" xfId="270" xr:uid="{00000000-0005-0000-0000-00009B010000}"/>
    <cellStyle name="_Comma 2" xfId="271" xr:uid="{00000000-0005-0000-0000-00009C010000}"/>
    <cellStyle name="_Comma_Charts for KC_1" xfId="272" xr:uid="{00000000-0005-0000-0000-00009D010000}"/>
    <cellStyle name="_Comma_Presentation Charts 033102" xfId="273" xr:uid="{00000000-0005-0000-0000-00009E010000}"/>
    <cellStyle name="_Comma_PSC (draft)" xfId="274" xr:uid="{00000000-0005-0000-0000-00009F010000}"/>
    <cellStyle name="_Core Logic_model2" xfId="275" xr:uid="{00000000-0005-0000-0000-0000A0010000}"/>
    <cellStyle name="_Corelogic-fidelity-2004-11" xfId="276" xr:uid="{00000000-0005-0000-0000-0000A1010000}"/>
    <cellStyle name="_Curitel ver1.2" xfId="277" xr:uid="{00000000-0005-0000-0000-0000A2010000}"/>
    <cellStyle name="_Currency" xfId="278" xr:uid="{00000000-0005-0000-0000-0000A3010000}"/>
    <cellStyle name="_Currency 2" xfId="279" xr:uid="{00000000-0005-0000-0000-0000A4010000}"/>
    <cellStyle name="_Currency_0423LCD panel forecast(Fig19-21, 23-29, 32)" xfId="280" xr:uid="{00000000-0005-0000-0000-0000A5010000}"/>
    <cellStyle name="_Currency_Charts for KC_1" xfId="281" xr:uid="{00000000-0005-0000-0000-0000A6010000}"/>
    <cellStyle name="_Currency_Charts for KC_1_0423LCD panel forecast(Fig19-21, 23-29, 32)" xfId="282" xr:uid="{00000000-0005-0000-0000-0000A7010000}"/>
    <cellStyle name="_Currency_Charts for KC_1_Figures_hardware_TFT" xfId="283" xr:uid="{00000000-0005-0000-0000-0000A8010000}"/>
    <cellStyle name="_Currency_Charts for KC_1_Figures_hardware_TFT_0423LCD panel forecast(Fig19-21, 23-29, 32)" xfId="284" xr:uid="{00000000-0005-0000-0000-0000A9010000}"/>
    <cellStyle name="_Currency_Figures_hardware_TFT" xfId="285" xr:uid="{00000000-0005-0000-0000-0000AA010000}"/>
    <cellStyle name="_Currency_LCD-TVdata" xfId="286" xr:uid="{00000000-0005-0000-0000-0000AB010000}"/>
    <cellStyle name="_Currency_Operating" xfId="287" xr:uid="{00000000-0005-0000-0000-0000AC010000}"/>
    <cellStyle name="_Currency_TaiwanLCD" xfId="288" xr:uid="{00000000-0005-0000-0000-0000AD010000}"/>
    <cellStyle name="_CurrencySpace" xfId="289" xr:uid="{00000000-0005-0000-0000-0000AE010000}"/>
    <cellStyle name="_CurrencySpace 2" xfId="290" xr:uid="{00000000-0005-0000-0000-0000AF010000}"/>
    <cellStyle name="_Data Collection Shell" xfId="291" xr:uid="{00000000-0005-0000-0000-0000B0010000}"/>
    <cellStyle name="_Data Collection Shell_Book2" xfId="292" xr:uid="{00000000-0005-0000-0000-0000B1010000}"/>
    <cellStyle name="_DDE_Model_15Feb2002" xfId="3142" xr:uid="{00000000-0005-0000-0000-0000B3010000}"/>
    <cellStyle name="_DDE_Model_15Feb2002_NCSoft_Model_042403" xfId="3143" xr:uid="{00000000-0005-0000-0000-0000B4010000}"/>
    <cellStyle name="_DDE_Model_15Feb2002_NCSoft_Model_042403_NCSoft_Model_062003" xfId="3144" xr:uid="{00000000-0005-0000-0000-0000B5010000}"/>
    <cellStyle name="_DDE_Model_15Feb2002_NCSoft_Model_042403_NCSoft_Model_063003(geminer)" xfId="3145" xr:uid="{00000000-0005-0000-0000-0000B6010000}"/>
    <cellStyle name="_DDGDS 0210 sample" xfId="294" xr:uid="{00000000-0005-0000-0000-0000B7010000}"/>
    <cellStyle name="_digital equipment-삼성증권030203_원문_20619" xfId="295" xr:uid="{00000000-0005-0000-0000-0000B8010000}"/>
    <cellStyle name="_digital equipment-삼성증권030203_원문_20619_Sector" xfId="296" xr:uid="{00000000-0005-0000-0000-0000B9010000}"/>
    <cellStyle name="_Display affilates" xfId="297" xr:uid="{00000000-0005-0000-0000-0000BA010000}"/>
    <cellStyle name="_DMC-2.xls Chart 1" xfId="298" xr:uid="{00000000-0005-0000-0000-0000BB010000}"/>
    <cellStyle name="_DMC-2.xls Chart 1_Band" xfId="299" xr:uid="{00000000-0005-0000-0000-0000BC010000}"/>
    <cellStyle name="_DMC-2.xls Chart 1_Book1" xfId="300" xr:uid="{00000000-0005-0000-0000-0000BD010000}"/>
    <cellStyle name="_DMC-2.xls Chart 1_Book2" xfId="301" xr:uid="{00000000-0005-0000-0000-0000BE010000}"/>
    <cellStyle name="_DMC-2.xls Chart 1_Book5" xfId="302" xr:uid="{00000000-0005-0000-0000-0000BF010000}"/>
    <cellStyle name="_DMC-2.xls Chart 1_COG" xfId="303" xr:uid="{00000000-0005-0000-0000-0000C0010000}"/>
    <cellStyle name="_DMC-2.xls Chart 1_DDGDS 0210 sample" xfId="304" xr:uid="{00000000-0005-0000-0000-0000C1010000}"/>
    <cellStyle name="_DMC-2.xls Chart 1_Fine DNC_(1112)" xfId="305" xr:uid="{00000000-0005-0000-0000-0000C2010000}"/>
    <cellStyle name="_DMC-2.xls Chart 1_Handset market (h)" xfId="306" xr:uid="{00000000-0005-0000-0000-0000C3010000}"/>
    <cellStyle name="_DMC-2.xls Chart 1_Handset market (h)_Handset market 2002 1117" xfId="307" xr:uid="{00000000-0005-0000-0000-0000C4010000}"/>
    <cellStyle name="_DMC-2.xls Chart 1_Handset market (h)_Handset market 2002 1117_handset market 2002 1117" xfId="308" xr:uid="{00000000-0005-0000-0000-0000C5010000}"/>
    <cellStyle name="_DMC-2.xls Chart 1_Handset market (h)_Handset market 2002 1117_handset market 2003 0616" xfId="309" xr:uid="{00000000-0005-0000-0000-0000C6010000}"/>
    <cellStyle name="_DMC-2.xls Chart 1_Handset market (h)_Handset market 2002 1117_handset market 2004 0112" xfId="310" xr:uid="{00000000-0005-0000-0000-0000C7010000}"/>
    <cellStyle name="_DMC-2.xls Chart 1_Handset market (h)_Handset market 2002 1117_handset market Steve 2005 0921_charted version" xfId="311" xr:uid="{00000000-0005-0000-0000-0000C8010000}"/>
    <cellStyle name="_DMC-2.xls Chart 1_Handset market (h)_Handset market 2002 1117_LGE report - main charts updated (after 3Q05 result)" xfId="312" xr:uid="{00000000-0005-0000-0000-0000C9010000}"/>
    <cellStyle name="_DMC-2.xls Chart 1_Handset market (황정하)" xfId="313" xr:uid="{00000000-0005-0000-0000-0000CA010000}"/>
    <cellStyle name="_DMC-2.xls Chart 1_Handset market (황정하)_Handset market (황정하)" xfId="314" xr:uid="{00000000-0005-0000-0000-0000CB010000}"/>
    <cellStyle name="_DMC-2.xls Chart 1_Handset market (황정하)_Handset market (황정하)_Handset market (h)" xfId="315" xr:uid="{00000000-0005-0000-0000-0000CC010000}"/>
    <cellStyle name="_DMC-2.xls Chart 1_Handset market (황정하)_Handset market (황정하)_Handset market (h)_Handset market 2002 1117" xfId="316" xr:uid="{00000000-0005-0000-0000-0000CD010000}"/>
    <cellStyle name="_DMC-2.xls Chart 1_Handset market (황정하)_Handset market (황정하)_Handset market (h)_Handset market 2002 1117_handset market 2002 1117" xfId="317" xr:uid="{00000000-0005-0000-0000-0000CE010000}"/>
    <cellStyle name="_DMC-2.xls Chart 1_Handset market (황정하)_Handset market (황정하)_Handset market (h)_Handset market 2002 1117_handset market 2003 0616" xfId="318" xr:uid="{00000000-0005-0000-0000-0000CF010000}"/>
    <cellStyle name="_DMC-2.xls Chart 1_Handset market (황정하)_Handset market (황정하)_Handset market (h)_Handset market 2002 1117_handset market 2004 0112" xfId="319" xr:uid="{00000000-0005-0000-0000-0000D0010000}"/>
    <cellStyle name="_DMC-2.xls Chart 1_Handset market (황정하)_Handset market (황정하)_Handset market (h)_Handset market 2002 1117_handset market Steve 2005 0921_charted version" xfId="320" xr:uid="{00000000-0005-0000-0000-0000D1010000}"/>
    <cellStyle name="_DMC-2.xls Chart 1_Handset market (황정하)_Handset market (황정하)_Handset market (h)_Handset market 2002 1117_LGE report - main charts updated (after 3Q05 result)" xfId="321" xr:uid="{00000000-0005-0000-0000-0000D2010000}"/>
    <cellStyle name="_DMC-2.xls Chart 1_Handset market (황정하)_Handset market (황정하)_handset market 2002 1117" xfId="322" xr:uid="{00000000-0005-0000-0000-0000D3010000}"/>
    <cellStyle name="_DMC-2.xls Chart 1_Handset market (황정하)_Handset market (황정하)_handset market 2003 0616" xfId="323" xr:uid="{00000000-0005-0000-0000-0000D4010000}"/>
    <cellStyle name="_DMC-2.xls Chart 1_Handset market (황정하)_Handset market (황정하)_handset market 2004 0112" xfId="324" xr:uid="{00000000-0005-0000-0000-0000D5010000}"/>
    <cellStyle name="_DMC-2.xls Chart 1_Handset market (황정하)_Handset market (황정하)_handset market Steve 2005 0921_charted version" xfId="325" xr:uid="{00000000-0005-0000-0000-0000D6010000}"/>
    <cellStyle name="_DMC-2.xls Chart 1_Handset market (황정하)_Handset market (황정하)_LGE report - main charts updated (after 3Q05 result)" xfId="326" xr:uid="{00000000-0005-0000-0000-0000D7010000}"/>
    <cellStyle name="_DMC-2.xls Chart 1_Handset market (황정하)_Handset market 2002 1117" xfId="327" xr:uid="{00000000-0005-0000-0000-0000D8010000}"/>
    <cellStyle name="_DMC-2.xls Chart 1_Handset market (황정하)_Handset market 2002 1117_handset market 2002 1117" xfId="328" xr:uid="{00000000-0005-0000-0000-0000D9010000}"/>
    <cellStyle name="_DMC-2.xls Chart 1_Handset market (황정하)_Handset market 2002 1117_handset market 2003 0616" xfId="329" xr:uid="{00000000-0005-0000-0000-0000DA010000}"/>
    <cellStyle name="_DMC-2.xls Chart 1_Handset market (황정하)_Handset market 2002 1117_handset market 2004 0112" xfId="330" xr:uid="{00000000-0005-0000-0000-0000DB010000}"/>
    <cellStyle name="_DMC-2.xls Chart 1_Handset market (황정하)_Handset market 2002 1117_handset market Steve 2005 0921_charted version" xfId="331" xr:uid="{00000000-0005-0000-0000-0000DC010000}"/>
    <cellStyle name="_DMC-2.xls Chart 1_Handset market (황정하)_Handset market 2002 1117_LGE report - main charts updated (after 3Q05 result)" xfId="332" xr:uid="{00000000-0005-0000-0000-0000DD010000}"/>
    <cellStyle name="_DMC-2.xls Chart 1_handset market 2002 0418" xfId="333" xr:uid="{00000000-0005-0000-0000-0000DE010000}"/>
    <cellStyle name="_DMC-2.xls Chart 1_handset market 2002 0418_Handset market 2002 1117" xfId="334" xr:uid="{00000000-0005-0000-0000-0000DF010000}"/>
    <cellStyle name="_DMC-2.xls Chart 1_handset market 2002 0418_Handset market 2002 1117_handset market 2002 1117" xfId="335" xr:uid="{00000000-0005-0000-0000-0000E0010000}"/>
    <cellStyle name="_DMC-2.xls Chart 1_handset market 2002 0418_Handset market 2002 1117_handset market 2003 0616" xfId="336" xr:uid="{00000000-0005-0000-0000-0000E1010000}"/>
    <cellStyle name="_DMC-2.xls Chart 1_handset market 2002 0418_Handset market 2002 1117_handset market 2004 0112" xfId="337" xr:uid="{00000000-0005-0000-0000-0000E2010000}"/>
    <cellStyle name="_DMC-2.xls Chart 1_handset market 2002 0418_Handset market 2002 1117_handset market Steve 2005 0921_charted version" xfId="338" xr:uid="{00000000-0005-0000-0000-0000E3010000}"/>
    <cellStyle name="_DMC-2.xls Chart 1_handset market 2002 0418_Handset market 2002 1117_LGE report - main charts updated (after 3Q05 result)" xfId="339" xr:uid="{00000000-0005-0000-0000-0000E4010000}"/>
    <cellStyle name="_DMC-2.xls Chart 1_handset market 2002 1117" xfId="340" xr:uid="{00000000-0005-0000-0000-0000E5010000}"/>
    <cellStyle name="_DMC-2.xls Chart 1_handset market 2003 0616" xfId="341" xr:uid="{00000000-0005-0000-0000-0000E6010000}"/>
    <cellStyle name="_DMC-2.xls Chart 1_handset market 2004 0112" xfId="342" xr:uid="{00000000-0005-0000-0000-0000E7010000}"/>
    <cellStyle name="_DMC-2.xls Chart 1_handset market Steve 2005 0921_charted version" xfId="343" xr:uid="{00000000-0005-0000-0000-0000E8010000}"/>
    <cellStyle name="_DMC-2.xls Chart 1_IS (Q)" xfId="344" xr:uid="{00000000-0005-0000-0000-0000E9010000}"/>
    <cellStyle name="_DMC-2.xls Chart 1_IS (Q)_COG" xfId="345" xr:uid="{00000000-0005-0000-0000-0000EA010000}"/>
    <cellStyle name="_DMC-2.xls Chart 1_IS (Q)_Copy of SEMCO model Jun 2003 ver 2-sylee" xfId="346" xr:uid="{00000000-0005-0000-0000-0000EB010000}"/>
    <cellStyle name="_DMC-2.xls Chart 1_IS (Q)_KHVatec_Feb 03" xfId="347" xr:uid="{00000000-0005-0000-0000-0000EC010000}"/>
    <cellStyle name="_DMC-2.xls Chart 1_IS (Q)_NLGE July 2003" xfId="348" xr:uid="{00000000-0005-0000-0000-0000ED010000}"/>
    <cellStyle name="_DMC-2.xls Chart 1_IS (Q)_NLGE model May 2003 ver4" xfId="349" xr:uid="{00000000-0005-0000-0000-0000EE010000}"/>
    <cellStyle name="_DMC-2.xls Chart 1_IS (Q)_SDI_(0818)" xfId="350" xr:uid="{00000000-0005-0000-0000-0000EF010000}"/>
    <cellStyle name="_DMC-2.xls Chart 1_IS (Q)_SEC Aug 2003" xfId="351" xr:uid="{00000000-0005-0000-0000-0000F0010000}"/>
    <cellStyle name="_DMC-2.xls Chart 1_IS (Q)_SEC July 2003" xfId="352" xr:uid="{00000000-0005-0000-0000-0000F1010000}"/>
    <cellStyle name="_DMC-2.xls Chart 1_IS (Q)_SEC model ver1.1" xfId="353" xr:uid="{00000000-0005-0000-0000-0000F2010000}"/>
    <cellStyle name="_DMC-2.xls Chart 1_IS (Q)_SEC Oct 2003 ver1.0" xfId="354" xr:uid="{00000000-0005-0000-0000-0000F3010000}"/>
    <cellStyle name="_DMC-2.xls Chart 1_IS (Q)_SEC Oct 2003 ver1.4" xfId="355" xr:uid="{00000000-0005-0000-0000-0000F4010000}"/>
    <cellStyle name="_DMC-2.xls Chart 1_IS (Q)_SEC Oct 2003 ver2.3" xfId="356" xr:uid="{00000000-0005-0000-0000-0000F5010000}"/>
    <cellStyle name="_DMC-2.xls Chart 1_IS (Q)_SEC Sep 2003 ver2" xfId="357" xr:uid="{00000000-0005-0000-0000-0000F6010000}"/>
    <cellStyle name="_DMC-2.xls Chart 1_IS (Q)_SEC Sep 2003 ver3" xfId="358" xr:uid="{00000000-0005-0000-0000-0000F7010000}"/>
    <cellStyle name="_DMC-2.xls Chart 1_IS (Q)_SEC Sep 2003 ver5" xfId="359" xr:uid="{00000000-0005-0000-0000-0000F8010000}"/>
    <cellStyle name="_DMC-2.xls Chart 1_IS (Q)_SEMCO model" xfId="360" xr:uid="{00000000-0005-0000-0000-0000F9010000}"/>
    <cellStyle name="_DMC-2.xls Chart 1_IS (Q)_SEMCO model 2003 new2" xfId="361" xr:uid="{00000000-0005-0000-0000-0000FA010000}"/>
    <cellStyle name="_DMC-2.xls Chart 1_IS (Q)_SEMCO model March 2003" xfId="362" xr:uid="{00000000-0005-0000-0000-0000FB010000}"/>
    <cellStyle name="_DMC-2.xls Chart 1_IS (Q)_SEMCO Oct 2003 ver2" xfId="363" xr:uid="{00000000-0005-0000-0000-0000FC010000}"/>
    <cellStyle name="_DMC-2.xls Chart 1_IS (Q)_SEMCO Sep 2003 ver2" xfId="364" xr:uid="{00000000-0005-0000-0000-0000FD010000}"/>
    <cellStyle name="_DMC-2.xls Chart 1_IS (Q)_SEMCO_2" xfId="365" xr:uid="{00000000-0005-0000-0000-0000FE010000}"/>
    <cellStyle name="_DMC-2.xls Chart 1_IS (Q)_SEMCO_2_LGPL2" xfId="366" xr:uid="{00000000-0005-0000-0000-0000FF010000}"/>
    <cellStyle name="_DMC-2.xls Chart 1_IS (Q)_SEMCO_2_NLGE model Feb 2003" xfId="367" xr:uid="{00000000-0005-0000-0000-000000020000}"/>
    <cellStyle name="_DMC-2.xls Chart 1_IS (Q)_SEMCO_2_NLGE model June 2003 prospective revision" xfId="368" xr:uid="{00000000-0005-0000-0000-000001020000}"/>
    <cellStyle name="_DMC-2.xls Chart 1_IS (Q)_SEMCO_2_NLGE model May 2003 ver4" xfId="369" xr:uid="{00000000-0005-0000-0000-000002020000}"/>
    <cellStyle name="_DMC-2.xls Chart 1_IS (Q)_SEMCO_2_NLGE_ver1" xfId="370" xr:uid="{00000000-0005-0000-0000-000003020000}"/>
    <cellStyle name="_DMC-2.xls Chart 1_KEC_(0419)" xfId="371" xr:uid="{00000000-0005-0000-0000-000004020000}"/>
    <cellStyle name="_DMC-2.xls Chart 1_KEC_(0419)_Kumho Electronics_(1122)" xfId="372" xr:uid="{00000000-0005-0000-0000-000005020000}"/>
    <cellStyle name="_DMC-2.xls Chart 1_KEC_(0419)_Kumho Electronics_(1122)_Book2" xfId="373" xr:uid="{00000000-0005-0000-0000-000006020000}"/>
    <cellStyle name="_DMC-2.xls Chart 1_KEC_(0419)_TaesanLCD_May02" xfId="374" xr:uid="{00000000-0005-0000-0000-000007020000}"/>
    <cellStyle name="_DMC-2.xls Chart 1_KEC_(0419)_TaesanLCD_May02_Book2" xfId="375" xr:uid="{00000000-0005-0000-0000-000008020000}"/>
    <cellStyle name="_DMC-2.xls Chart 1_KEC_(0419)_TaesanLCD_May02_Book5" xfId="376" xr:uid="{00000000-0005-0000-0000-000009020000}"/>
    <cellStyle name="_DMC-2.xls Chart 1_KEC_(0419)_TaesanLCD_May02_Fine DNC_(1112)" xfId="377" xr:uid="{00000000-0005-0000-0000-00000A020000}"/>
    <cellStyle name="_DMC-2.xls Chart 1_KEC_(0419)_삼성전자_(0729)" xfId="378" xr:uid="{00000000-0005-0000-0000-00000B020000}"/>
    <cellStyle name="_DMC-2.xls Chart 1_KEC_(0419)_삼성전자_(0729)_Book2" xfId="379" xr:uid="{00000000-0005-0000-0000-00000C020000}"/>
    <cellStyle name="_DMC-2.xls Chart 1_KEC_(0419)_삼성전자_(0729)_Book5" xfId="380" xr:uid="{00000000-0005-0000-0000-00000D020000}"/>
    <cellStyle name="_DMC-2.xls Chart 1_KEC_(0419)_삼성전자_(0729)_Fine DNC_(1112)" xfId="381" xr:uid="{00000000-0005-0000-0000-00000E020000}"/>
    <cellStyle name="_DMC-2.xls Chart 1_KEC_(0419)_삼성전자_(1021)" xfId="382" xr:uid="{00000000-0005-0000-0000-00000F020000}"/>
    <cellStyle name="_DMC-2.xls Chart 1_KEC_(0419)_삼성전자_(1021)_Book2" xfId="383" xr:uid="{00000000-0005-0000-0000-000010020000}"/>
    <cellStyle name="_DMC-2.xls Chart 1_KEC_(0419)_삼성전자_(1021)_Book5" xfId="384" xr:uid="{00000000-0005-0000-0000-000011020000}"/>
    <cellStyle name="_DMC-2.xls Chart 1_KEC_(0419)_삼성전자_(1021)_Fine DNC_(1112)" xfId="385" xr:uid="{00000000-0005-0000-0000-000012020000}"/>
    <cellStyle name="_DMC-2.xls Chart 1_KEC_(0419)_이미지퀘스트" xfId="386" xr:uid="{00000000-0005-0000-0000-000013020000}"/>
    <cellStyle name="_DMC-2.xls Chart 1_KEC_(0419)_이미지퀘스트_Book5" xfId="387" xr:uid="{00000000-0005-0000-0000-000014020000}"/>
    <cellStyle name="_DMC-2.xls Chart 1_KHVatec_Feb 03" xfId="388" xr:uid="{00000000-0005-0000-0000-000015020000}"/>
    <cellStyle name="_DMC-2.xls Chart 1_LGE report - main charts updated (after 3Q05 result)" xfId="389" xr:uid="{00000000-0005-0000-0000-000016020000}"/>
    <cellStyle name="_DMC-2.xls Chart 1_NEM_20760" xfId="390" xr:uid="{00000000-0005-0000-0000-000017020000}"/>
    <cellStyle name="_DMC-2.xls Chart 1_SDI 1.9" xfId="391" xr:uid="{00000000-0005-0000-0000-000018020000}"/>
    <cellStyle name="_DMC-2.xls Chart 1_SDI 1.9_COG" xfId="392" xr:uid="{00000000-0005-0000-0000-000019020000}"/>
    <cellStyle name="_DMC-2.xls Chart 1_SDI 1.9_Copy of SEMCO model Jun 2003 ver 2-sylee" xfId="393" xr:uid="{00000000-0005-0000-0000-00001A020000}"/>
    <cellStyle name="_DMC-2.xls Chart 1_SDI 1.9_KHVatec_Feb 03" xfId="394" xr:uid="{00000000-0005-0000-0000-00001B020000}"/>
    <cellStyle name="_DMC-2.xls Chart 1_SDI 1.9_NLGE July 2003" xfId="395" xr:uid="{00000000-0005-0000-0000-00001C020000}"/>
    <cellStyle name="_DMC-2.xls Chart 1_SDI 1.9_NLGE model May 2003 ver4" xfId="396" xr:uid="{00000000-0005-0000-0000-00001D020000}"/>
    <cellStyle name="_DMC-2.xls Chart 1_SDI 1.9_SDI_(0818)" xfId="397" xr:uid="{00000000-0005-0000-0000-00001E020000}"/>
    <cellStyle name="_DMC-2.xls Chart 1_SDI 1.9_SEC Aug 2003" xfId="398" xr:uid="{00000000-0005-0000-0000-00001F020000}"/>
    <cellStyle name="_DMC-2.xls Chart 1_SDI 1.9_SEC July 2003" xfId="399" xr:uid="{00000000-0005-0000-0000-000020020000}"/>
    <cellStyle name="_DMC-2.xls Chart 1_SDI 1.9_SEC model ver1.1" xfId="400" xr:uid="{00000000-0005-0000-0000-000021020000}"/>
    <cellStyle name="_DMC-2.xls Chart 1_SDI 1.9_SEC Oct 2003 ver1.0" xfId="401" xr:uid="{00000000-0005-0000-0000-000022020000}"/>
    <cellStyle name="_DMC-2.xls Chart 1_SDI 1.9_SEC Oct 2003 ver1.4" xfId="402" xr:uid="{00000000-0005-0000-0000-000023020000}"/>
    <cellStyle name="_DMC-2.xls Chart 1_SDI 1.9_SEC Oct 2003 ver2.3" xfId="403" xr:uid="{00000000-0005-0000-0000-000024020000}"/>
    <cellStyle name="_DMC-2.xls Chart 1_SDI 1.9_SEC Sep 2003 ver2" xfId="404" xr:uid="{00000000-0005-0000-0000-000025020000}"/>
    <cellStyle name="_DMC-2.xls Chart 1_SDI 1.9_SEC Sep 2003 ver3" xfId="405" xr:uid="{00000000-0005-0000-0000-000026020000}"/>
    <cellStyle name="_DMC-2.xls Chart 1_SDI 1.9_SEC Sep 2003 ver5" xfId="406" xr:uid="{00000000-0005-0000-0000-000027020000}"/>
    <cellStyle name="_DMC-2.xls Chart 1_SDI 1.9_SEMCO model" xfId="407" xr:uid="{00000000-0005-0000-0000-000028020000}"/>
    <cellStyle name="_DMC-2.xls Chart 1_SDI 1.9_SEMCO model 2003 new2" xfId="408" xr:uid="{00000000-0005-0000-0000-000029020000}"/>
    <cellStyle name="_DMC-2.xls Chart 1_SDI 1.9_SEMCO model March 2003" xfId="409" xr:uid="{00000000-0005-0000-0000-00002A020000}"/>
    <cellStyle name="_DMC-2.xls Chart 1_SDI 1.9_SEMCO Oct 2003 ver2" xfId="410" xr:uid="{00000000-0005-0000-0000-00002B020000}"/>
    <cellStyle name="_DMC-2.xls Chart 1_SDI 1.9_SEMCO Sep 2003 ver2" xfId="411" xr:uid="{00000000-0005-0000-0000-00002C020000}"/>
    <cellStyle name="_DMC-2.xls Chart 1_SDI 1.9_SEMCO_2" xfId="412" xr:uid="{00000000-0005-0000-0000-00002D020000}"/>
    <cellStyle name="_DMC-2.xls Chart 1_SDI 1.9_SEMCO_2_LGPL2" xfId="413" xr:uid="{00000000-0005-0000-0000-00002E020000}"/>
    <cellStyle name="_DMC-2.xls Chart 1_SDI 1.9_SEMCO_2_NLGE model Feb 2003" xfId="414" xr:uid="{00000000-0005-0000-0000-00002F020000}"/>
    <cellStyle name="_DMC-2.xls Chart 1_SDI 1.9_SEMCO_2_NLGE model June 2003 prospective revision" xfId="415" xr:uid="{00000000-0005-0000-0000-000030020000}"/>
    <cellStyle name="_DMC-2.xls Chart 1_SDI 1.9_SEMCO_2_NLGE model May 2003 ver4" xfId="416" xr:uid="{00000000-0005-0000-0000-000031020000}"/>
    <cellStyle name="_DMC-2.xls Chart 1_SDI 1.9_SEMCO_2_NLGE_ver1" xfId="417" xr:uid="{00000000-0005-0000-0000-000032020000}"/>
    <cellStyle name="_DMC-2.xls Chart 1_SDI 1.9_Worldtelecom 1.4" xfId="418" xr:uid="{00000000-0005-0000-0000-000033020000}"/>
    <cellStyle name="_DMC-2.xls Chart 1_SDI 1.9_Worldtelecom 1.4_KHVatec_Feb 03" xfId="419" xr:uid="{00000000-0005-0000-0000-000034020000}"/>
    <cellStyle name="_DMC-2.xls Chart 1_SDI_(0818)" xfId="420" xr:uid="{00000000-0005-0000-0000-000035020000}"/>
    <cellStyle name="_DMC-2.xls Chart 1_SEMCO_2" xfId="421" xr:uid="{00000000-0005-0000-0000-000036020000}"/>
    <cellStyle name="_DMC-2.xls Chart 1_SEMCO_2_LGPL2" xfId="422" xr:uid="{00000000-0005-0000-0000-000037020000}"/>
    <cellStyle name="_DMC-2.xls Chart 1_SEMCO_2_NLGE model Feb 2003" xfId="423" xr:uid="{00000000-0005-0000-0000-000038020000}"/>
    <cellStyle name="_DMC-2.xls Chart 1_SEMCO_2_NLGE model June 2003 prospective revision" xfId="424" xr:uid="{00000000-0005-0000-0000-000039020000}"/>
    <cellStyle name="_DMC-2.xls Chart 1_SEMCO_2_NLGE model May 2003 ver4" xfId="425" xr:uid="{00000000-0005-0000-0000-00003A020000}"/>
    <cellStyle name="_DMC-2.xls Chart 1_SEMCO_2_NLGE_ver1" xfId="426" xr:uid="{00000000-0005-0000-0000-00003B020000}"/>
    <cellStyle name="_DMC-2.xls Chart 1_TaesanLCD_May02" xfId="427" xr:uid="{00000000-0005-0000-0000-00003C020000}"/>
    <cellStyle name="_DMC-2.xls Chart 1_TaesanLCD_May02_Kumho Electronics_(1122)" xfId="428" xr:uid="{00000000-0005-0000-0000-00003D020000}"/>
    <cellStyle name="_DMC-2.xls Chart 1_TaesanLCD_May02_Kumho Electronics_(1122)_Book2" xfId="429" xr:uid="{00000000-0005-0000-0000-00003E020000}"/>
    <cellStyle name="_DMC-2.xls Chart 1_TaesanLCD_May02_TaesanLCD_May02" xfId="430" xr:uid="{00000000-0005-0000-0000-00003F020000}"/>
    <cellStyle name="_DMC-2.xls Chart 1_TaesanLCD_May02_TaesanLCD_May02_Book2" xfId="431" xr:uid="{00000000-0005-0000-0000-000040020000}"/>
    <cellStyle name="_DMC-2.xls Chart 1_TaesanLCD_May02_TaesanLCD_May02_Book5" xfId="432" xr:uid="{00000000-0005-0000-0000-000041020000}"/>
    <cellStyle name="_DMC-2.xls Chart 1_TaesanLCD_May02_TaesanLCD_May02_Fine DNC_(1112)" xfId="433" xr:uid="{00000000-0005-0000-0000-000042020000}"/>
    <cellStyle name="_DMC-2.xls Chart 1_TaesanLCD_May02_삼성전자_(0729)" xfId="434" xr:uid="{00000000-0005-0000-0000-000043020000}"/>
    <cellStyle name="_DMC-2.xls Chart 1_TaesanLCD_May02_삼성전자_(0729)_Book2" xfId="435" xr:uid="{00000000-0005-0000-0000-000044020000}"/>
    <cellStyle name="_DMC-2.xls Chart 1_TaesanLCD_May02_삼성전자_(0729)_Book5" xfId="436" xr:uid="{00000000-0005-0000-0000-000045020000}"/>
    <cellStyle name="_DMC-2.xls Chart 1_TaesanLCD_May02_삼성전자_(0729)_Fine DNC_(1112)" xfId="437" xr:uid="{00000000-0005-0000-0000-000046020000}"/>
    <cellStyle name="_DMC-2.xls Chart 1_TaesanLCD_May02_삼성전자_(1021)" xfId="438" xr:uid="{00000000-0005-0000-0000-000047020000}"/>
    <cellStyle name="_DMC-2.xls Chart 1_TaesanLCD_May02_삼성전자_(1021)_Book2" xfId="439" xr:uid="{00000000-0005-0000-0000-000048020000}"/>
    <cellStyle name="_DMC-2.xls Chart 1_TaesanLCD_May02_삼성전자_(1021)_Book5" xfId="440" xr:uid="{00000000-0005-0000-0000-000049020000}"/>
    <cellStyle name="_DMC-2.xls Chart 1_TaesanLCD_May02_삼성전자_(1021)_Fine DNC_(1112)" xfId="441" xr:uid="{00000000-0005-0000-0000-00004A020000}"/>
    <cellStyle name="_DMC-2.xls Chart 1_TaesanLCD_May02_이미지퀘스트" xfId="442" xr:uid="{00000000-0005-0000-0000-00004B020000}"/>
    <cellStyle name="_DMC-2.xls Chart 1_TaesanLCD_May02_이미지퀘스트_Book5" xfId="443" xr:uid="{00000000-0005-0000-0000-00004C020000}"/>
    <cellStyle name="_DMC-2.xls Chart 1_val vs other" xfId="444" xr:uid="{00000000-0005-0000-0000-00004D020000}"/>
    <cellStyle name="_DMC-2.xls Chart 1_VM_제조" xfId="445" xr:uid="{00000000-0005-0000-0000-00004E020000}"/>
    <cellStyle name="_DMC-2.xls Chart 1_Worldtelecom 1.4" xfId="446" xr:uid="{00000000-0005-0000-0000-00004F020000}"/>
    <cellStyle name="_DMC-2.xls Chart 1_Worldtelecom 1.4_COG" xfId="447" xr:uid="{00000000-0005-0000-0000-000050020000}"/>
    <cellStyle name="_DMC-2.xls Chart 1_Worldtelecom 1.4_Copy of SEMCO model Jun 2003 ver 2-sylee" xfId="448" xr:uid="{00000000-0005-0000-0000-000051020000}"/>
    <cellStyle name="_DMC-2.xls Chart 1_Worldtelecom 1.4_KHVatec_Feb 03" xfId="449" xr:uid="{00000000-0005-0000-0000-000052020000}"/>
    <cellStyle name="_DMC-2.xls Chart 1_Worldtelecom 1.4_NLGE July 2003" xfId="450" xr:uid="{00000000-0005-0000-0000-000053020000}"/>
    <cellStyle name="_DMC-2.xls Chart 1_Worldtelecom 1.4_NLGE model May 2003 ver4" xfId="451" xr:uid="{00000000-0005-0000-0000-000054020000}"/>
    <cellStyle name="_DMC-2.xls Chart 1_Worldtelecom 1.4_SDI_(0818)" xfId="452" xr:uid="{00000000-0005-0000-0000-000055020000}"/>
    <cellStyle name="_DMC-2.xls Chart 1_Worldtelecom 1.4_SEC Aug 2003" xfId="453" xr:uid="{00000000-0005-0000-0000-000056020000}"/>
    <cellStyle name="_DMC-2.xls Chart 1_Worldtelecom 1.4_SEC July 2003" xfId="454" xr:uid="{00000000-0005-0000-0000-000057020000}"/>
    <cellStyle name="_DMC-2.xls Chart 1_Worldtelecom 1.4_SEC model ver1.1" xfId="455" xr:uid="{00000000-0005-0000-0000-000058020000}"/>
    <cellStyle name="_DMC-2.xls Chart 1_Worldtelecom 1.4_SEC Oct 2003 ver1.0" xfId="456" xr:uid="{00000000-0005-0000-0000-000059020000}"/>
    <cellStyle name="_DMC-2.xls Chart 1_Worldtelecom 1.4_SEC Oct 2003 ver1.4" xfId="457" xr:uid="{00000000-0005-0000-0000-00005A020000}"/>
    <cellStyle name="_DMC-2.xls Chart 1_Worldtelecom 1.4_SEC Oct 2003 ver2.3" xfId="458" xr:uid="{00000000-0005-0000-0000-00005B020000}"/>
    <cellStyle name="_DMC-2.xls Chart 1_Worldtelecom 1.4_SEC Sep 2003 ver2" xfId="459" xr:uid="{00000000-0005-0000-0000-00005C020000}"/>
    <cellStyle name="_DMC-2.xls Chart 1_Worldtelecom 1.4_SEC Sep 2003 ver3" xfId="460" xr:uid="{00000000-0005-0000-0000-00005D020000}"/>
    <cellStyle name="_DMC-2.xls Chart 1_Worldtelecom 1.4_SEC Sep 2003 ver5" xfId="461" xr:uid="{00000000-0005-0000-0000-00005E020000}"/>
    <cellStyle name="_DMC-2.xls Chart 1_Worldtelecom 1.4_SEMCO model" xfId="462" xr:uid="{00000000-0005-0000-0000-00005F020000}"/>
    <cellStyle name="_DMC-2.xls Chart 1_Worldtelecom 1.4_SEMCO model 2003 new2" xfId="463" xr:uid="{00000000-0005-0000-0000-000060020000}"/>
    <cellStyle name="_DMC-2.xls Chart 1_Worldtelecom 1.4_SEMCO model March 2003" xfId="464" xr:uid="{00000000-0005-0000-0000-000061020000}"/>
    <cellStyle name="_DMC-2.xls Chart 1_Worldtelecom 1.4_SEMCO Oct 2003 ver2" xfId="465" xr:uid="{00000000-0005-0000-0000-000062020000}"/>
    <cellStyle name="_DMC-2.xls Chart 1_Worldtelecom 1.4_SEMCO Sep 2003 ver2" xfId="466" xr:uid="{00000000-0005-0000-0000-000063020000}"/>
    <cellStyle name="_DMC-2.xls Chart 1_Worldtelecom 1.4_SEMCO_2" xfId="467" xr:uid="{00000000-0005-0000-0000-000064020000}"/>
    <cellStyle name="_DMC-2.xls Chart 1_Worldtelecom 1.4_SEMCO_2_LGPL2" xfId="468" xr:uid="{00000000-0005-0000-0000-000065020000}"/>
    <cellStyle name="_DMC-2.xls Chart 1_Worldtelecom 1.4_SEMCO_2_NLGE model Feb 2003" xfId="469" xr:uid="{00000000-0005-0000-0000-000066020000}"/>
    <cellStyle name="_DMC-2.xls Chart 1_Worldtelecom 1.4_SEMCO_2_NLGE model June 2003 prospective revision" xfId="470" xr:uid="{00000000-0005-0000-0000-000067020000}"/>
    <cellStyle name="_DMC-2.xls Chart 1_Worldtelecom 1.4_SEMCO_2_NLGE model May 2003 ver4" xfId="471" xr:uid="{00000000-0005-0000-0000-000068020000}"/>
    <cellStyle name="_DMC-2.xls Chart 1_Worldtelecom 1.4_SEMCO_2_NLGE_ver1" xfId="472" xr:uid="{00000000-0005-0000-0000-000069020000}"/>
    <cellStyle name="_DMC-2.xls Chart 1_Youeal 1" xfId="473" xr:uid="{00000000-0005-0000-0000-00006A020000}"/>
    <cellStyle name="_DMC-2.xls Chart 1_Youeal 1_Copy of SEMCO model Jun 2003 ver 2-sylee" xfId="476" xr:uid="{00000000-0005-0000-0000-00006D020000}"/>
    <cellStyle name="_DMC-2.xls Chart 1_Youeal 1_SEC Aug 2003" xfId="477" xr:uid="{00000000-0005-0000-0000-00006E020000}"/>
    <cellStyle name="_DMC-2.xls Chart 1_Youeal 1_SEC July 2003" xfId="478" xr:uid="{00000000-0005-0000-0000-00006F020000}"/>
    <cellStyle name="_DMC-2.xls Chart 1_Youeal 1_SEC Oct 2003 ver1.0" xfId="479" xr:uid="{00000000-0005-0000-0000-000070020000}"/>
    <cellStyle name="_DMC-2.xls Chart 1_Youeal 1_SEC Oct 2003 ver1.4" xfId="480" xr:uid="{00000000-0005-0000-0000-000071020000}"/>
    <cellStyle name="_DMC-2.xls Chart 1_Youeal 1_SEC Oct 2003 ver2.3" xfId="481" xr:uid="{00000000-0005-0000-0000-000072020000}"/>
    <cellStyle name="_DMC-2.xls Chart 1_Youeal 1_SEC Sep 2003 ver2" xfId="482" xr:uid="{00000000-0005-0000-0000-000073020000}"/>
    <cellStyle name="_DMC-2.xls Chart 1_Youeal 1_SEC Sep 2003 ver3" xfId="483" xr:uid="{00000000-0005-0000-0000-000074020000}"/>
    <cellStyle name="_DMC-2.xls Chart 1_Youeal 1_SEC Sep 2003 ver5" xfId="484" xr:uid="{00000000-0005-0000-0000-000075020000}"/>
    <cellStyle name="_DMC-2.xls Chart 1_Youeal 1_SEMCO model" xfId="485" xr:uid="{00000000-0005-0000-0000-000076020000}"/>
    <cellStyle name="_DMC-2.xls Chart 1_Youeal 1_SEMCO model 2003 new2" xfId="486" xr:uid="{00000000-0005-0000-0000-000077020000}"/>
    <cellStyle name="_DMC-2.xls Chart 1_Youeal 1_SEMCO model March 2003" xfId="487" xr:uid="{00000000-0005-0000-0000-000078020000}"/>
    <cellStyle name="_DMC-2.xls Chart 1_Youeal 1_SEMCO Oct 2003 ver2" xfId="488" xr:uid="{00000000-0005-0000-0000-000079020000}"/>
    <cellStyle name="_DMC-2.xls Chart 1_Youeal 1_SEMCO Sep 2003 ver2" xfId="489" xr:uid="{00000000-0005-0000-0000-00007A020000}"/>
    <cellStyle name="_DMC-2.xls Chart 1_Youeal 1.0" xfId="474" xr:uid="{00000000-0005-0000-0000-00006B020000}"/>
    <cellStyle name="_DMC-2.xls Chart 1_Youeal 1.0_KHVatec_Feb 03" xfId="475" xr:uid="{00000000-0005-0000-0000-00006C020000}"/>
    <cellStyle name="_DMC-2.xls Chart 1_Youeal_Sep02" xfId="490" xr:uid="{00000000-0005-0000-0000-00007B020000}"/>
    <cellStyle name="_DMC-2.xls Chart 1_Youeal_Sep02_COG" xfId="491" xr:uid="{00000000-0005-0000-0000-00007C020000}"/>
    <cellStyle name="_DMC-2.xls Chart 1_Youeal_Sep02_LGPL2" xfId="492" xr:uid="{00000000-0005-0000-0000-00007D020000}"/>
    <cellStyle name="_DMC-2.xls Chart 1_Youeal_Sep02_NLGE model Feb 2003" xfId="493" xr:uid="{00000000-0005-0000-0000-00007E020000}"/>
    <cellStyle name="_DMC-2.xls Chart 1_Youeal_Sep02_NLGE model June 2003 prospective revision" xfId="494" xr:uid="{00000000-0005-0000-0000-00007F020000}"/>
    <cellStyle name="_DMC-2.xls Chart 1_Youeal_Sep02_NLGE model May 2003 ver4" xfId="495" xr:uid="{00000000-0005-0000-0000-000080020000}"/>
    <cellStyle name="_DMC-2.xls Chart 1_Youeal_Sep02_NLGE_ver1" xfId="496" xr:uid="{00000000-0005-0000-0000-000081020000}"/>
    <cellStyle name="_DRAM" xfId="497" xr:uid="{00000000-0005-0000-0000-000082020000}"/>
    <cellStyle name="_DRAM costs" xfId="498" xr:uid="{00000000-0005-0000-0000-000083020000}"/>
    <cellStyle name="_E&amp;P" xfId="499" xr:uid="{00000000-0005-0000-0000-000084020000}"/>
    <cellStyle name="_Earnings" xfId="500" xr:uid="{00000000-0005-0000-0000-000085020000}"/>
    <cellStyle name="_earnings revision" xfId="502" xr:uid="{00000000-0005-0000-0000-000087020000}"/>
    <cellStyle name="_Earnings_1" xfId="503" xr:uid="{00000000-0005-0000-0000-000088020000}"/>
    <cellStyle name="_Earnings_1_Historical prices" xfId="504" xr:uid="{00000000-0005-0000-0000-000089020000}"/>
    <cellStyle name="_Earnings_1_Operating" xfId="505" xr:uid="{00000000-0005-0000-0000-00008A020000}"/>
    <cellStyle name="_Euro" xfId="586" xr:uid="{00000000-0005-0000-0000-00009C030000}"/>
    <cellStyle name="_Excel_Template2006" xfId="587" xr:uid="{00000000-0005-0000-0000-00009D030000}"/>
    <cellStyle name="_Excel_Template2006_Acedigitech_EM17" xfId="588" xr:uid="{00000000-0005-0000-0000-00009E030000}"/>
    <cellStyle name="_Excel_Template2006_Acedigitech_EM17_FS_history_qtr" xfId="589" xr:uid="{00000000-0005-0000-0000-00009F030000}"/>
    <cellStyle name="_Excel_Template2006_Earnings review" xfId="590" xr:uid="{00000000-0005-0000-0000-0000A0030000}"/>
    <cellStyle name="_Excel_Template2006_Earnings review_FS_history_qtr" xfId="591" xr:uid="{00000000-0005-0000-0000-0000A1030000}"/>
    <cellStyle name="_Excel_Template2006_Earnings revision" xfId="592" xr:uid="{00000000-0005-0000-0000-0000A2030000}"/>
    <cellStyle name="_Excel_Template2006_Earnings revision_FS_history_qtr" xfId="593" xr:uid="{00000000-0005-0000-0000-0000A3030000}"/>
    <cellStyle name="_Excel_Template2006_Main" xfId="594" xr:uid="{00000000-0005-0000-0000-0000A4030000}"/>
    <cellStyle name="_Excel_Template2006_Main_FS_history_qtr" xfId="595" xr:uid="{00000000-0005-0000-0000-0000A5030000}"/>
    <cellStyle name="_Excel_Template2006_Presentation" xfId="596" xr:uid="{00000000-0005-0000-0000-0000A6030000}"/>
    <cellStyle name="_Excel_Template2006_Presentation_FS_history_qtr" xfId="597" xr:uid="{00000000-0005-0000-0000-0000A7030000}"/>
    <cellStyle name="_Exp-Plan" xfId="598" xr:uid="{00000000-0005-0000-0000-0000A8030000}"/>
    <cellStyle name="_Exp-Plan_1" xfId="599" xr:uid="{00000000-0005-0000-0000-0000A9030000}"/>
    <cellStyle name="_Exp-Plan_2" xfId="600" xr:uid="{00000000-0005-0000-0000-0000AA030000}"/>
    <cellStyle name="_Exp-Plan_3" xfId="601" xr:uid="{00000000-0005-0000-0000-0000AB030000}"/>
    <cellStyle name="_Exp-Plan_4" xfId="602" xr:uid="{00000000-0005-0000-0000-0000AC030000}"/>
    <cellStyle name="_Exp-Plan_5" xfId="603" xr:uid="{00000000-0005-0000-0000-0000AD030000}"/>
    <cellStyle name="_Exp-Plan_6" xfId="604" xr:uid="{00000000-0005-0000-0000-0000AE030000}"/>
    <cellStyle name="_Exp-Plan_7" xfId="605" xr:uid="{00000000-0005-0000-0000-0000AF030000}"/>
    <cellStyle name="_Exp-Plan_7_Datastream" xfId="606" xr:uid="{00000000-0005-0000-0000-0000B0030000}"/>
    <cellStyle name="_Exp-Plan_7_DCF" xfId="607" xr:uid="{00000000-0005-0000-0000-0000B1030000}"/>
    <cellStyle name="_Exp-Plan_7_FS-quarterly" xfId="608" xr:uid="{00000000-0005-0000-0000-0000B2030000}"/>
    <cellStyle name="_Exp-Plan_7_Hanaro" xfId="609" xr:uid="{00000000-0005-0000-0000-0000B3030000}"/>
    <cellStyle name="_Exp-Plan_7_Operations" xfId="610" xr:uid="{00000000-0005-0000-0000-0000B4030000}"/>
    <cellStyle name="_Exp-Plan_7_Report" xfId="611" xr:uid="{00000000-0005-0000-0000-0000B5030000}"/>
    <cellStyle name="_Exp-Plan_7_Revenues" xfId="612" xr:uid="{00000000-0005-0000-0000-0000B6030000}"/>
    <cellStyle name="_Exp-Plan_7_SK Corp 003600 1" xfId="613" xr:uid="{00000000-0005-0000-0000-0000B7030000}"/>
    <cellStyle name="_Exp-Plan_7_SK Incheon" xfId="614" xr:uid="{00000000-0005-0000-0000-0000B8030000}"/>
    <cellStyle name="_Exp-Plan_8" xfId="615" xr:uid="{00000000-0005-0000-0000-0000B9030000}"/>
    <cellStyle name="_Exp-Plan_9" xfId="616" xr:uid="{00000000-0005-0000-0000-0000BA030000}"/>
    <cellStyle name="_Final_Asia_Industrial_Q_Dec End" xfId="624" xr:uid="{00000000-0005-0000-0000-0000C2030000}"/>
    <cellStyle name="_Fine DNC_(1112)" xfId="625" xr:uid="{00000000-0005-0000-0000-0000C3030000}"/>
    <cellStyle name="_FS_forecast" xfId="626" xr:uid="{00000000-0005-0000-0000-0000C4030000}"/>
    <cellStyle name="_FS_forecast_1" xfId="627" xr:uid="{00000000-0005-0000-0000-0000C5030000}"/>
    <cellStyle name="_FS_forecast_2" xfId="628" xr:uid="{00000000-0005-0000-0000-0000C6030000}"/>
    <cellStyle name="_FS_forecast_Acedigitech_EM17" xfId="629" xr:uid="{00000000-0005-0000-0000-0000C7030000}"/>
    <cellStyle name="_FS_forecast_Earnings review" xfId="630" xr:uid="{00000000-0005-0000-0000-0000C8030000}"/>
    <cellStyle name="_FS_forecast_Earnings revision" xfId="631" xr:uid="{00000000-0005-0000-0000-0000C9030000}"/>
    <cellStyle name="_FS_forecast_Earnings revision_1" xfId="632" xr:uid="{00000000-0005-0000-0000-0000CA030000}"/>
    <cellStyle name="_FS_forecast_earnings revision_Earnings review" xfId="633" xr:uid="{00000000-0005-0000-0000-0000CB030000}"/>
    <cellStyle name="_FS_forecast_Earnings revision_FS_history_qtr" xfId="634" xr:uid="{00000000-0005-0000-0000-0000CC030000}"/>
    <cellStyle name="_FS_forecast_FS_history_qtr" xfId="635" xr:uid="{00000000-0005-0000-0000-0000CD030000}"/>
    <cellStyle name="_FS_forecast_Main" xfId="636" xr:uid="{00000000-0005-0000-0000-0000CE030000}"/>
    <cellStyle name="_FS_forecast_Presentation" xfId="637" xr:uid="{00000000-0005-0000-0000-0000CF030000}"/>
    <cellStyle name="_FS_forecast_Presentation_FS_history_qtr" xfId="638" xr:uid="{00000000-0005-0000-0000-0000D0030000}"/>
    <cellStyle name="_GAL-Nov" xfId="639" xr:uid="{00000000-0005-0000-0000-0000D1030000}"/>
    <cellStyle name="_GAL-Nov_1" xfId="640" xr:uid="{00000000-0005-0000-0000-0000D2030000}"/>
    <cellStyle name="_GAL-Nov_2" xfId="641" xr:uid="{00000000-0005-0000-0000-0000D3030000}"/>
    <cellStyle name="_GAL-Nov_3" xfId="642" xr:uid="{00000000-0005-0000-0000-0000D4030000}"/>
    <cellStyle name="_GAL-Nov_3_Datastream" xfId="643" xr:uid="{00000000-0005-0000-0000-0000D5030000}"/>
    <cellStyle name="_GAL-Nov_3_DCF" xfId="644" xr:uid="{00000000-0005-0000-0000-0000D6030000}"/>
    <cellStyle name="_GAL-Nov_3_FS-quarterly" xfId="645" xr:uid="{00000000-0005-0000-0000-0000D7030000}"/>
    <cellStyle name="_GAL-Nov_3_Hanaro" xfId="646" xr:uid="{00000000-0005-0000-0000-0000D8030000}"/>
    <cellStyle name="_GAL-Nov_3_Operations" xfId="647" xr:uid="{00000000-0005-0000-0000-0000D9030000}"/>
    <cellStyle name="_GAL-Nov_3_Report" xfId="648" xr:uid="{00000000-0005-0000-0000-0000DA030000}"/>
    <cellStyle name="_GAL-Nov_3_Revenues" xfId="649" xr:uid="{00000000-0005-0000-0000-0000DB030000}"/>
    <cellStyle name="_GAL-Nov_3_SK Corp 003600 1" xfId="650" xr:uid="{00000000-0005-0000-0000-0000DC030000}"/>
    <cellStyle name="_GAL-Nov_3_SK Incheon" xfId="651" xr:uid="{00000000-0005-0000-0000-0000DD030000}"/>
    <cellStyle name="_GAL-Nov_4" xfId="652" xr:uid="{00000000-0005-0000-0000-0000DE030000}"/>
    <cellStyle name="_GAL-Nov_5" xfId="653" xr:uid="{00000000-0005-0000-0000-0000DF030000}"/>
    <cellStyle name="_GAL-Nov_6" xfId="654" xr:uid="{00000000-0005-0000-0000-0000E0030000}"/>
    <cellStyle name="_GAL-Nov_7" xfId="655" xr:uid="{00000000-0005-0000-0000-0000E1030000}"/>
    <cellStyle name="_GAL-Nov_8" xfId="656" xr:uid="{00000000-0005-0000-0000-0000E2030000}"/>
    <cellStyle name="_GAL-Sep-MAC" xfId="657" xr:uid="{00000000-0005-0000-0000-0000E3030000}"/>
    <cellStyle name="_Global LCD Demand Supply Model" xfId="658" xr:uid="{00000000-0005-0000-0000-0000E4030000}"/>
    <cellStyle name="_Global TFT-LCD demand-supply mdoel" xfId="659" xr:uid="{00000000-0005-0000-0000-0000E5030000}"/>
    <cellStyle name="_GRCM Figures" xfId="660" xr:uid="{00000000-0005-0000-0000-0000E6030000}"/>
    <cellStyle name="_GRCM Figures_1" xfId="661" xr:uid="{00000000-0005-0000-0000-0000E7030000}"/>
    <cellStyle name="_Handset market (h)" xfId="723" xr:uid="{00000000-0005-0000-0000-0000FE040000}"/>
    <cellStyle name="_Handset market (h)_Handset market 2002 1117" xfId="724" xr:uid="{00000000-0005-0000-0000-0000FF040000}"/>
    <cellStyle name="_Handset market (h)_Handset market 2002 1117_handset market 2002 1117" xfId="725" xr:uid="{00000000-0005-0000-0000-000000050000}"/>
    <cellStyle name="_Handset market (h)_Handset market 2002 1117_handset market 2003 0616" xfId="726" xr:uid="{00000000-0005-0000-0000-000001050000}"/>
    <cellStyle name="_Handset market (h)_Handset market 2002 1117_handset market 2004 0112" xfId="727" xr:uid="{00000000-0005-0000-0000-000002050000}"/>
    <cellStyle name="_Handset market (h)_Handset market 2002 1117_handset market Steve 2005 0921_charted version" xfId="728" xr:uid="{00000000-0005-0000-0000-000003050000}"/>
    <cellStyle name="_Handset market (h)_Handset market 2002 1117_LGE report - main charts updated (after 3Q05 result)" xfId="729" xr:uid="{00000000-0005-0000-0000-000004050000}"/>
    <cellStyle name="_Handset market (황정하)" xfId="730" xr:uid="{00000000-0005-0000-0000-000005050000}"/>
    <cellStyle name="_Handset market (황정하)_Handset market (황정하)" xfId="731" xr:uid="{00000000-0005-0000-0000-000006050000}"/>
    <cellStyle name="_Handset market (황정하)_Handset market (황정하)_Handset market (h)" xfId="732" xr:uid="{00000000-0005-0000-0000-000007050000}"/>
    <cellStyle name="_Handset market (황정하)_Handset market (황정하)_Handset market (h)_Handset market 2002 1117" xfId="733" xr:uid="{00000000-0005-0000-0000-000008050000}"/>
    <cellStyle name="_Handset market (황정하)_Handset market (황정하)_Handset market (h)_Handset market 2002 1117_handset market 2002 1117" xfId="734" xr:uid="{00000000-0005-0000-0000-000009050000}"/>
    <cellStyle name="_Handset market (황정하)_Handset market (황정하)_Handset market (h)_Handset market 2002 1117_handset market 2003 0616" xfId="735" xr:uid="{00000000-0005-0000-0000-00000A050000}"/>
    <cellStyle name="_Handset market (황정하)_Handset market (황정하)_Handset market (h)_Handset market 2002 1117_handset market 2004 0112" xfId="736" xr:uid="{00000000-0005-0000-0000-00000B050000}"/>
    <cellStyle name="_Handset market (황정하)_Handset market (황정하)_Handset market (h)_Handset market 2002 1117_handset market Steve 2005 0921_charted version" xfId="737" xr:uid="{00000000-0005-0000-0000-00000C050000}"/>
    <cellStyle name="_Handset market (황정하)_Handset market (황정하)_Handset market (h)_Handset market 2002 1117_LGE report - main charts updated (after 3Q05 result)" xfId="738" xr:uid="{00000000-0005-0000-0000-00000D050000}"/>
    <cellStyle name="_Handset market (황정하)_Handset market (황정하)_handset market 2002 1117" xfId="739" xr:uid="{00000000-0005-0000-0000-00000E050000}"/>
    <cellStyle name="_Handset market (황정하)_Handset market (황정하)_handset market 2003 0616" xfId="740" xr:uid="{00000000-0005-0000-0000-00000F050000}"/>
    <cellStyle name="_Handset market (황정하)_Handset market (황정하)_handset market 2004 0112" xfId="741" xr:uid="{00000000-0005-0000-0000-000010050000}"/>
    <cellStyle name="_Handset market (황정하)_Handset market (황정하)_handset market Steve 2005 0921_charted version" xfId="742" xr:uid="{00000000-0005-0000-0000-000011050000}"/>
    <cellStyle name="_Handset market (황정하)_Handset market (황정하)_LGE report - main charts updated (after 3Q05 result)" xfId="743" xr:uid="{00000000-0005-0000-0000-000012050000}"/>
    <cellStyle name="_Handset market (황정하)_Handset market 2002 1117" xfId="744" xr:uid="{00000000-0005-0000-0000-000013050000}"/>
    <cellStyle name="_Handset market (황정하)_Handset market 2002 1117_handset market 2002 1117" xfId="745" xr:uid="{00000000-0005-0000-0000-000014050000}"/>
    <cellStyle name="_Handset market (황정하)_Handset market 2002 1117_handset market 2003 0616" xfId="746" xr:uid="{00000000-0005-0000-0000-000015050000}"/>
    <cellStyle name="_Handset market (황정하)_Handset market 2002 1117_handset market 2004 0112" xfId="747" xr:uid="{00000000-0005-0000-0000-000016050000}"/>
    <cellStyle name="_Handset market (황정하)_Handset market 2002 1117_handset market Steve 2005 0921_charted version" xfId="748" xr:uid="{00000000-0005-0000-0000-000017050000}"/>
    <cellStyle name="_Handset market (황정하)_Handset market 2002 1117_LGE report - main charts updated (after 3Q05 result)" xfId="749" xr:uid="{00000000-0005-0000-0000-000018050000}"/>
    <cellStyle name="_handset market 2002 0418" xfId="750" xr:uid="{00000000-0005-0000-0000-000019050000}"/>
    <cellStyle name="_handset market 2002 0418_Handset market 2002 1117" xfId="751" xr:uid="{00000000-0005-0000-0000-00001A050000}"/>
    <cellStyle name="_handset market 2002 0418_Handset market 2002 1117_handset market 2002 1117" xfId="752" xr:uid="{00000000-0005-0000-0000-00001B050000}"/>
    <cellStyle name="_handset market 2002 0418_Handset market 2002 1117_handset market 2003 0616" xfId="753" xr:uid="{00000000-0005-0000-0000-00001C050000}"/>
    <cellStyle name="_handset market 2002 0418_Handset market 2002 1117_handset market 2004 0112" xfId="754" xr:uid="{00000000-0005-0000-0000-00001D050000}"/>
    <cellStyle name="_handset market 2002 0418_Handset market 2002 1117_handset market Steve 2005 0921_charted version" xfId="755" xr:uid="{00000000-0005-0000-0000-00001E050000}"/>
    <cellStyle name="_handset market 2002 0418_Handset market 2002 1117_LGE report - main charts updated (after 3Q05 result)" xfId="756" xr:uid="{00000000-0005-0000-0000-00001F050000}"/>
    <cellStyle name="_handset market 2002 1117" xfId="757" xr:uid="{00000000-0005-0000-0000-000020050000}"/>
    <cellStyle name="_handset market 2003 0616" xfId="758" xr:uid="{00000000-0005-0000-0000-000021050000}"/>
    <cellStyle name="_handset market 2004 0112" xfId="759" xr:uid="{00000000-0005-0000-0000-000022050000}"/>
    <cellStyle name="_handset market Steve 2005 0921_charted version" xfId="760" xr:uid="{00000000-0005-0000-0000-000023050000}"/>
    <cellStyle name="_Heading" xfId="761" xr:uid="{00000000-0005-0000-0000-000024050000}"/>
    <cellStyle name="_Heading 2" xfId="43241" xr:uid="{00000000-0005-0000-0000-000025050000}"/>
    <cellStyle name="_Highlight" xfId="762" xr:uid="{00000000-0005-0000-0000-000026050000}"/>
    <cellStyle name="_Humax 10-15-02" xfId="3556" xr:uid="{00000000-0005-0000-0000-000027050000}"/>
    <cellStyle name="_Humax 10-15-02_NCSoft_Model_042403" xfId="3557" xr:uid="{00000000-0005-0000-0000-000028050000}"/>
    <cellStyle name="_Humax 10-15-02_NCSoft_Model_042403_NCSoft_Model_062003" xfId="3558" xr:uid="{00000000-0005-0000-0000-000029050000}"/>
    <cellStyle name="_Humax 10-15-02_NCSoft_Model_042403_NCSoft_Model_063003(geminer)" xfId="3559" xr:uid="{00000000-0005-0000-0000-00002A050000}"/>
    <cellStyle name="_IC sales" xfId="779" xr:uid="{00000000-0005-0000-0000-000071050000}"/>
    <cellStyle name="_IC sales_Core Logic_model2" xfId="780" xr:uid="{00000000-0005-0000-0000-000072050000}"/>
    <cellStyle name="_IC sales_earnings revision" xfId="781" xr:uid="{00000000-0005-0000-0000-000073050000}"/>
    <cellStyle name="_IC sales_FS_forecast" xfId="782" xr:uid="{00000000-0005-0000-0000-000074050000}"/>
    <cellStyle name="_IC sales_Interflex_model9" xfId="783" xr:uid="{00000000-0005-0000-0000-000075050000}"/>
    <cellStyle name="_IC sales_Interflex_model9_earnings revision" xfId="784" xr:uid="{00000000-0005-0000-0000-000076050000}"/>
    <cellStyle name="_IC sales_Interflex_model9_FS_forecast" xfId="785" xr:uid="{00000000-0005-0000-0000-000077050000}"/>
    <cellStyle name="_IC sales_Interflex_model9_Sheet3" xfId="786" xr:uid="{00000000-0005-0000-0000-000078050000}"/>
    <cellStyle name="_IC sales_Interflex_model9_Techwin_EM_1" xfId="787" xr:uid="{00000000-0005-0000-0000-000079050000}"/>
    <cellStyle name="_IC sales_Sheet3" xfId="788" xr:uid="{00000000-0005-0000-0000-00007A050000}"/>
    <cellStyle name="_IC sales_Techwin_EM_1" xfId="789" xr:uid="{00000000-0005-0000-0000-00007B050000}"/>
    <cellStyle name="_INTC-model" xfId="790" xr:uid="{00000000-0005-0000-0000-00007C050000}"/>
    <cellStyle name="_Interflex_model10" xfId="791" xr:uid="{00000000-0005-0000-0000-00007D050000}"/>
    <cellStyle name="_Interflex_model10_Sheet3" xfId="792" xr:uid="{00000000-0005-0000-0000-00007E050000}"/>
    <cellStyle name="_Interflex_model4" xfId="793" xr:uid="{00000000-0005-0000-0000-00007F050000}"/>
    <cellStyle name="_Interflex_model4_earnings revision" xfId="794" xr:uid="{00000000-0005-0000-0000-000080050000}"/>
    <cellStyle name="_Interflex_model4_FS_forecast" xfId="795" xr:uid="{00000000-0005-0000-0000-000081050000}"/>
    <cellStyle name="_Interflex_model4_Sheet3" xfId="796" xr:uid="{00000000-0005-0000-0000-000082050000}"/>
    <cellStyle name="_Interflex_model4_Techwin_EM_1" xfId="797" xr:uid="{00000000-0005-0000-0000-000083050000}"/>
    <cellStyle name="_Interflex_model7" xfId="798" xr:uid="{00000000-0005-0000-0000-000084050000}"/>
    <cellStyle name="_Interflex_model7_Sheet3" xfId="799" xr:uid="{00000000-0005-0000-0000-000085050000}"/>
    <cellStyle name="_Interflex_model9" xfId="800" xr:uid="{00000000-0005-0000-0000-000086050000}"/>
    <cellStyle name="_Interflex_model9_earnings revision" xfId="801" xr:uid="{00000000-0005-0000-0000-000087050000}"/>
    <cellStyle name="_Interflex_model9_FS_forecast" xfId="802" xr:uid="{00000000-0005-0000-0000-000088050000}"/>
    <cellStyle name="_Interflex_model9_Sheet3" xfId="803" xr:uid="{00000000-0005-0000-0000-000089050000}"/>
    <cellStyle name="_Interflex_model9_Techwin_EM_1" xfId="804" xr:uid="{00000000-0005-0000-0000-00008A050000}"/>
    <cellStyle name="_IS (Q)" xfId="805" xr:uid="{00000000-0005-0000-0000-00008B050000}"/>
    <cellStyle name="_IS (Q)_COG" xfId="806" xr:uid="{00000000-0005-0000-0000-00008C050000}"/>
    <cellStyle name="_IS (Q)_Copy of SEMCO model Jun 2003 ver 2-sylee" xfId="807" xr:uid="{00000000-0005-0000-0000-00008D050000}"/>
    <cellStyle name="_IS (Q)_KHVatec_Feb 03" xfId="808" xr:uid="{00000000-0005-0000-0000-00008E050000}"/>
    <cellStyle name="_IS (Q)_NLGE July 2003" xfId="809" xr:uid="{00000000-0005-0000-0000-00008F050000}"/>
    <cellStyle name="_IS (Q)_NLGE model May 2003 ver4" xfId="810" xr:uid="{00000000-0005-0000-0000-000090050000}"/>
    <cellStyle name="_IS (Q)_SDI_(0818)" xfId="811" xr:uid="{00000000-0005-0000-0000-000091050000}"/>
    <cellStyle name="_IS (Q)_SEC Aug 2003" xfId="812" xr:uid="{00000000-0005-0000-0000-000092050000}"/>
    <cellStyle name="_IS (Q)_SEC July 2003" xfId="813" xr:uid="{00000000-0005-0000-0000-000093050000}"/>
    <cellStyle name="_IS (Q)_SEC model ver1.1" xfId="814" xr:uid="{00000000-0005-0000-0000-000094050000}"/>
    <cellStyle name="_IS (Q)_SEC Oct 2003 ver1.0" xfId="815" xr:uid="{00000000-0005-0000-0000-000095050000}"/>
    <cellStyle name="_IS (Q)_SEC Oct 2003 ver1.4" xfId="816" xr:uid="{00000000-0005-0000-0000-000096050000}"/>
    <cellStyle name="_IS (Q)_SEC Oct 2003 ver2.3" xfId="817" xr:uid="{00000000-0005-0000-0000-000097050000}"/>
    <cellStyle name="_IS (Q)_SEC Sep 2003 ver2" xfId="818" xr:uid="{00000000-0005-0000-0000-000098050000}"/>
    <cellStyle name="_IS (Q)_SEC Sep 2003 ver3" xfId="819" xr:uid="{00000000-0005-0000-0000-000099050000}"/>
    <cellStyle name="_IS (Q)_SEC Sep 2003 ver5" xfId="820" xr:uid="{00000000-0005-0000-0000-00009A050000}"/>
    <cellStyle name="_IS (Q)_SEMCO model" xfId="821" xr:uid="{00000000-0005-0000-0000-00009B050000}"/>
    <cellStyle name="_IS (Q)_SEMCO model 2003 new2" xfId="822" xr:uid="{00000000-0005-0000-0000-00009C050000}"/>
    <cellStyle name="_IS (Q)_SEMCO model March 2003" xfId="823" xr:uid="{00000000-0005-0000-0000-00009D050000}"/>
    <cellStyle name="_IS (Q)_SEMCO Oct 2003 ver2" xfId="824" xr:uid="{00000000-0005-0000-0000-00009E050000}"/>
    <cellStyle name="_IS (Q)_SEMCO Sep 2003 ver2" xfId="825" xr:uid="{00000000-0005-0000-0000-00009F050000}"/>
    <cellStyle name="_IS (Q)_SEMCO_2" xfId="826" xr:uid="{00000000-0005-0000-0000-0000A0050000}"/>
    <cellStyle name="_IS (Q)_SEMCO_2_LGPL2" xfId="827" xr:uid="{00000000-0005-0000-0000-0000A1050000}"/>
    <cellStyle name="_IS (Q)_SEMCO_2_NLGE model Feb 2003" xfId="828" xr:uid="{00000000-0005-0000-0000-0000A2050000}"/>
    <cellStyle name="_IS (Q)_SEMCO_2_NLGE model June 2003 prospective revision" xfId="829" xr:uid="{00000000-0005-0000-0000-0000A3050000}"/>
    <cellStyle name="_IS (Q)_SEMCO_2_NLGE model May 2003 ver4" xfId="830" xr:uid="{00000000-0005-0000-0000-0000A4050000}"/>
    <cellStyle name="_IS (Q)_SEMCO_2_NLGE_ver1" xfId="831" xr:uid="{00000000-0005-0000-0000-0000A5050000}"/>
    <cellStyle name="_KEC_(0419)" xfId="832" xr:uid="{00000000-0005-0000-0000-0000A6050000}"/>
    <cellStyle name="_KEC_(0419)_Kumho Electronics_(1122)" xfId="833" xr:uid="{00000000-0005-0000-0000-0000A7050000}"/>
    <cellStyle name="_KEC_(0419)_Kumho Electronics_(1122)_Book2" xfId="834" xr:uid="{00000000-0005-0000-0000-0000A8050000}"/>
    <cellStyle name="_KEC_(0419)_TaesanLCD_May02" xfId="835" xr:uid="{00000000-0005-0000-0000-0000A9050000}"/>
    <cellStyle name="_KEC_(0419)_TaesanLCD_May02_Book2" xfId="836" xr:uid="{00000000-0005-0000-0000-0000AA050000}"/>
    <cellStyle name="_KEC_(0419)_TaesanLCD_May02_Book5" xfId="837" xr:uid="{00000000-0005-0000-0000-0000AB050000}"/>
    <cellStyle name="_KEC_(0419)_TaesanLCD_May02_Fine DNC_(1112)" xfId="838" xr:uid="{00000000-0005-0000-0000-0000AC050000}"/>
    <cellStyle name="_KEC_(0419)_삼성전자_(0729)" xfId="839" xr:uid="{00000000-0005-0000-0000-0000AD050000}"/>
    <cellStyle name="_KEC_(0419)_삼성전자_(0729)_Book2" xfId="840" xr:uid="{00000000-0005-0000-0000-0000AE050000}"/>
    <cellStyle name="_KEC_(0419)_삼성전자_(0729)_Book5" xfId="841" xr:uid="{00000000-0005-0000-0000-0000AF050000}"/>
    <cellStyle name="_KEC_(0419)_삼성전자_(0729)_Fine DNC_(1112)" xfId="842" xr:uid="{00000000-0005-0000-0000-0000B0050000}"/>
    <cellStyle name="_KEC_(0419)_삼성전자_(1021)" xfId="843" xr:uid="{00000000-0005-0000-0000-0000B1050000}"/>
    <cellStyle name="_KEC_(0419)_삼성전자_(1021)_Book2" xfId="844" xr:uid="{00000000-0005-0000-0000-0000B2050000}"/>
    <cellStyle name="_KEC_(0419)_삼성전자_(1021)_Book5" xfId="845" xr:uid="{00000000-0005-0000-0000-0000B3050000}"/>
    <cellStyle name="_KEC_(0419)_삼성전자_(1021)_Fine DNC_(1112)" xfId="846" xr:uid="{00000000-0005-0000-0000-0000B4050000}"/>
    <cellStyle name="_KEC_(0419)_이미지퀘스트" xfId="847" xr:uid="{00000000-0005-0000-0000-0000B5050000}"/>
    <cellStyle name="_KEC_(0419)_이미지퀘스트_Book5" xfId="848" xr:uid="{00000000-0005-0000-0000-0000B6050000}"/>
    <cellStyle name="_KHVatec_Feb 03" xfId="849" xr:uid="{00000000-0005-0000-0000-0000B7050000}"/>
    <cellStyle name="_Korea Technology - Standard template" xfId="3614" xr:uid="{00000000-0005-0000-0000-0000B8050000}"/>
    <cellStyle name="_Kumho Electric" xfId="851" xr:uid="{00000000-0005-0000-0000-0000BA050000}"/>
    <cellStyle name="_Kumho Electric (001210 KS) - EM (Jan 06)" xfId="852" xr:uid="{00000000-0005-0000-0000-0000BB050000}"/>
    <cellStyle name="_Kumho Electric_(0815)" xfId="853" xr:uid="{00000000-0005-0000-0000-0000BC050000}"/>
    <cellStyle name="_Kumho Electric_Book5" xfId="854" xr:uid="{00000000-0005-0000-0000-0000BD050000}"/>
    <cellStyle name="_LCDDATA7_5G_update" xfId="855" xr:uid="{00000000-0005-0000-0000-0000BE050000}"/>
    <cellStyle name="_LG.Philips" xfId="856" xr:uid="{00000000-0005-0000-0000-0000BF050000}"/>
    <cellStyle name="_LGE handset(September2004)_English" xfId="857" xr:uid="{00000000-0005-0000-0000-0000C0050000}"/>
    <cellStyle name="_LGE handset(September2004)_English_066570.KS" xfId="858" xr:uid="{00000000-0005-0000-0000-0000C1050000}"/>
    <cellStyle name="_LGE handset(September2004)_English_Book2" xfId="859" xr:uid="{00000000-0005-0000-0000-0000C2050000}"/>
    <cellStyle name="_LGE handset(September2004)_English_Copy of LGE model 2006 0227 for chart" xfId="860" xr:uid="{00000000-0005-0000-0000-0000C3050000}"/>
    <cellStyle name="_LGE handset(September2004)_English_Copy of LGE report - main charts (28 April '06) -1" xfId="861" xr:uid="{00000000-0005-0000-0000-0000C4050000}"/>
    <cellStyle name="_LGE handset(September2004)_English_FX Rate" xfId="862" xr:uid="{00000000-0005-0000-0000-0000C5050000}"/>
    <cellStyle name="_LGE handset(September2004)_English_LGE model 2005 0718" xfId="863" xr:uid="{00000000-0005-0000-0000-0000C6050000}"/>
    <cellStyle name="_LGE handset(September2004)_English_LGE model 2005 0802 (draft) - final" xfId="864" xr:uid="{00000000-0005-0000-0000-0000C7050000}"/>
    <cellStyle name="_LGE handset(September2004)_English_LGE model 2006 0612" xfId="865" xr:uid="{00000000-0005-0000-0000-0000C8050000}"/>
    <cellStyle name="_LGE handset(September2004)_English_LGE report - main charts (19 July '06)" xfId="866" xr:uid="{00000000-0005-0000-0000-0000C9050000}"/>
    <cellStyle name="_LGE handset(September2004)_English_LGE report - main charts (26 Jan. '06)" xfId="867" xr:uid="{00000000-0005-0000-0000-0000CA050000}"/>
    <cellStyle name="_LGE handset(September2004)_English_LGE report - main charts (28 April '06)" xfId="868" xr:uid="{00000000-0005-0000-0000-0000CB050000}"/>
    <cellStyle name="_LGE handset(September2004)_English_LGE report - main charts (Dec '05)" xfId="869" xr:uid="{00000000-0005-0000-0000-0000CC050000}"/>
    <cellStyle name="_LGE handset(September2004)_English_LGE report - main charts updated (after 3Q05 result)" xfId="870" xr:uid="{00000000-0005-0000-0000-0000CD050000}"/>
    <cellStyle name="_LGE handset(September2004)_English_LGE report charts - July 28 (for production)" xfId="871" xr:uid="{00000000-0005-0000-0000-0000CE050000}"/>
    <cellStyle name="_LGE quickie" xfId="3615" xr:uid="{00000000-0005-0000-0000-0000CF050000}"/>
    <cellStyle name="_LGE quickie_1_data yearly" xfId="3616" xr:uid="{00000000-0005-0000-0000-0000D0050000}"/>
    <cellStyle name="_LGE quickie_1_data yearly_NCSoft_Model_042403" xfId="3617" xr:uid="{00000000-0005-0000-0000-0000D1050000}"/>
    <cellStyle name="_LGE quickie_1_data yearly_NCSoft_Model_042403_NCSoft_Model_062003" xfId="3618" xr:uid="{00000000-0005-0000-0000-0000D2050000}"/>
    <cellStyle name="_LGE quickie_1_data yearly_NCSoft_Model_042403_NCSoft_Model_063003(geminer)" xfId="3619" xr:uid="{00000000-0005-0000-0000-0000D3050000}"/>
    <cellStyle name="_LGE quickie_1_data2" xfId="3620" xr:uid="{00000000-0005-0000-0000-0000D4050000}"/>
    <cellStyle name="_LGE quickie_1_data2_NCSoft_Model_042403" xfId="3621" xr:uid="{00000000-0005-0000-0000-0000D5050000}"/>
    <cellStyle name="_LGE quickie_1_data2_NCSoft_Model_042403_NCSoft_Model_062003" xfId="3622" xr:uid="{00000000-0005-0000-0000-0000D6050000}"/>
    <cellStyle name="_LGE quickie_1_data2_NCSoft_Model_042403_NCSoft_Model_063003(geminer)" xfId="3623" xr:uid="{00000000-0005-0000-0000-0000D7050000}"/>
    <cellStyle name="_LGE quickie_NCSoft_Model_042403" xfId="3624" xr:uid="{00000000-0005-0000-0000-0000D8050000}"/>
    <cellStyle name="_LGE quickie_NCSoft_Model_042403_NCSoft_Model_062003" xfId="3625" xr:uid="{00000000-0005-0000-0000-0000D9050000}"/>
    <cellStyle name="_LGE quickie_NCSoft_Model_042403_NCSoft_Model_063003(geminer)" xfId="3626" xr:uid="{00000000-0005-0000-0000-0000DA050000}"/>
    <cellStyle name="_LGE Recovery 2-23-02 10 pm" xfId="3627" xr:uid="{00000000-0005-0000-0000-0000DB050000}"/>
    <cellStyle name="_LGE Recovery 2-23-02 10 pm_1_data yearly" xfId="3628" xr:uid="{00000000-0005-0000-0000-0000DC050000}"/>
    <cellStyle name="_LGE Recovery 2-23-02 10 pm_1_data yearly_NCSoft_Model_042403" xfId="3629" xr:uid="{00000000-0005-0000-0000-0000DD050000}"/>
    <cellStyle name="_LGE Recovery 2-23-02 10 pm_1_data yearly_NCSoft_Model_042403_NCSoft_Model_062003" xfId="3630" xr:uid="{00000000-0005-0000-0000-0000DE050000}"/>
    <cellStyle name="_LGE Recovery 2-23-02 10 pm_1_data yearly_NCSoft_Model_042403_NCSoft_Model_063003(geminer)" xfId="3631" xr:uid="{00000000-0005-0000-0000-0000DF050000}"/>
    <cellStyle name="_LGE Recovery 2-23-02 10 pm_1_data2" xfId="3632" xr:uid="{00000000-0005-0000-0000-0000E0050000}"/>
    <cellStyle name="_LGE Recovery 2-23-02 10 pm_1_data2_NCSoft_Model_042403" xfId="3633" xr:uid="{00000000-0005-0000-0000-0000E1050000}"/>
    <cellStyle name="_LGE Recovery 2-23-02 10 pm_1_data2_NCSoft_Model_042403_NCSoft_Model_062003" xfId="3634" xr:uid="{00000000-0005-0000-0000-0000E2050000}"/>
    <cellStyle name="_LGE Recovery 2-23-02 10 pm_1_data2_NCSoft_Model_042403_NCSoft_Model_063003(geminer)" xfId="3635" xr:uid="{00000000-0005-0000-0000-0000E3050000}"/>
    <cellStyle name="_LGE Recovery 2-23-02 10 pm_NCSoft_Model_042403" xfId="3636" xr:uid="{00000000-0005-0000-0000-0000E4050000}"/>
    <cellStyle name="_LGE Recovery 2-23-02 10 pm_NCSoft_Model_042403_NCSoft_Model_062003" xfId="3637" xr:uid="{00000000-0005-0000-0000-0000E5050000}"/>
    <cellStyle name="_LGE Recovery 2-23-02 10 pm_NCSoft_Model_042403_NCSoft_Model_063003(geminer)" xfId="3638" xr:uid="{00000000-0005-0000-0000-0000E6050000}"/>
    <cellStyle name="_LGE report - main charts updated (after 3Q05 result)" xfId="872" xr:uid="{00000000-0005-0000-0000-0000E7050000}"/>
    <cellStyle name="_LGE Valuation 1-17-02 7 pm a" xfId="3639" xr:uid="{00000000-0005-0000-0000-0000E8050000}"/>
    <cellStyle name="_LGE Valuation 1-17-02 7 pm a 3-20-02" xfId="3640" xr:uid="{00000000-0005-0000-0000-0000E9050000}"/>
    <cellStyle name="_LGE Valuation 1-17-02 7 pm a 3-20-02_NCSoft_Model_042403" xfId="3641" xr:uid="{00000000-0005-0000-0000-0000EA050000}"/>
    <cellStyle name="_LGE Valuation 1-17-02 7 pm a 3-20-02_NCSoft_Model_042403_NCSoft_Model_062003" xfId="3642" xr:uid="{00000000-0005-0000-0000-0000EB050000}"/>
    <cellStyle name="_LGE Valuation 1-17-02 7 pm a 3-20-02_NCSoft_Model_042403_NCSoft_Model_063003(geminer)" xfId="3643" xr:uid="{00000000-0005-0000-0000-0000EC050000}"/>
    <cellStyle name="_LGE Valuation 1-17-02 7 pm a_1_data yearly" xfId="3644" xr:uid="{00000000-0005-0000-0000-0000ED050000}"/>
    <cellStyle name="_LGE Valuation 1-17-02 7 pm a_1_data yearly_NCSoft_Model_042403" xfId="3645" xr:uid="{00000000-0005-0000-0000-0000EE050000}"/>
    <cellStyle name="_LGE Valuation 1-17-02 7 pm a_1_data yearly_NCSoft_Model_042403_NCSoft_Model_062003" xfId="3646" xr:uid="{00000000-0005-0000-0000-0000EF050000}"/>
    <cellStyle name="_LGE Valuation 1-17-02 7 pm a_1_data yearly_NCSoft_Model_042403_NCSoft_Model_063003(geminer)" xfId="3647" xr:uid="{00000000-0005-0000-0000-0000F0050000}"/>
    <cellStyle name="_LGE Valuation 1-17-02 7 pm a_1_data071802" xfId="3648" xr:uid="{00000000-0005-0000-0000-0000F1050000}"/>
    <cellStyle name="_LGE Valuation 1-17-02 7 pm a_1_data071802_NCSoft_Model_042403" xfId="3649" xr:uid="{00000000-0005-0000-0000-0000F2050000}"/>
    <cellStyle name="_LGE Valuation 1-17-02 7 pm a_1_data071802_NCSoft_Model_042403_NCSoft_Model_062003" xfId="3650" xr:uid="{00000000-0005-0000-0000-0000F3050000}"/>
    <cellStyle name="_LGE Valuation 1-17-02 7 pm a_1_data071802_NCSoft_Model_042403_NCSoft_Model_063003(geminer)" xfId="3651" xr:uid="{00000000-0005-0000-0000-0000F4050000}"/>
    <cellStyle name="_LGE Valuation 1-17-02 7 pm a_1_data2" xfId="3652" xr:uid="{00000000-0005-0000-0000-0000F5050000}"/>
    <cellStyle name="_LGE Valuation 1-17-02 7 pm a_1_data2_NCSoft_Model_042403" xfId="3653" xr:uid="{00000000-0005-0000-0000-0000F6050000}"/>
    <cellStyle name="_LGE Valuation 1-17-02 7 pm a_1_data2_NCSoft_Model_042403_NCSoft_Model_062003" xfId="3654" xr:uid="{00000000-0005-0000-0000-0000F7050000}"/>
    <cellStyle name="_LGE Valuation 1-17-02 7 pm a_1_data2_NCSoft_Model_042403_NCSoft_Model_063003(geminer)" xfId="3655" xr:uid="{00000000-0005-0000-0000-0000F8050000}"/>
    <cellStyle name="_LGE Valuation 1-17-02 7 pm a_1LGE model 4-22-02 4pm" xfId="3656" xr:uid="{00000000-0005-0000-0000-0000F9050000}"/>
    <cellStyle name="_LGE Valuation 1-17-02 7 pm a_1LGE model 4-22-02 4pm_1_data yearly" xfId="3657" xr:uid="{00000000-0005-0000-0000-0000FA050000}"/>
    <cellStyle name="_LGE Valuation 1-17-02 7 pm a_1LGE model 4-22-02 4pm_1_data yearly_NCSoft_Model_042403" xfId="3658" xr:uid="{00000000-0005-0000-0000-0000FB050000}"/>
    <cellStyle name="_LGE Valuation 1-17-02 7 pm a_1LGE model 4-22-02 4pm_1_data yearly_NCSoft_Model_042403_NCSoft_Model_062003" xfId="3659" xr:uid="{00000000-0005-0000-0000-0000FC050000}"/>
    <cellStyle name="_LGE Valuation 1-17-02 7 pm a_1LGE model 4-22-02 4pm_1_data yearly_NCSoft_Model_042403_NCSoft_Model_063003(geminer)" xfId="3660" xr:uid="{00000000-0005-0000-0000-0000FD050000}"/>
    <cellStyle name="_LGE Valuation 1-17-02 7 pm a_1LGE model 4-22-02 4pm_1_data2" xfId="3661" xr:uid="{00000000-0005-0000-0000-0000FE050000}"/>
    <cellStyle name="_LGE Valuation 1-17-02 7 pm a_1LGE model 4-22-02 4pm_1_data2_NCSoft_Model_042403" xfId="3662" xr:uid="{00000000-0005-0000-0000-0000FF050000}"/>
    <cellStyle name="_LGE Valuation 1-17-02 7 pm a_1LGE model 4-22-02 4pm_1_data2_NCSoft_Model_042403_NCSoft_Model_062003" xfId="3663" xr:uid="{00000000-0005-0000-0000-000000060000}"/>
    <cellStyle name="_LGE Valuation 1-17-02 7 pm a_1LGE model 4-22-02 4pm_1_data2_NCSoft_Model_042403_NCSoft_Model_063003(geminer)" xfId="3664" xr:uid="{00000000-0005-0000-0000-000001060000}"/>
    <cellStyle name="_LGE Valuation 1-17-02 7 pm a_1LGE model 4-22-02 4pm_NCSoft_Model_042403" xfId="3665" xr:uid="{00000000-0005-0000-0000-000002060000}"/>
    <cellStyle name="_LGE Valuation 1-17-02 7 pm a_1LGE model 4-22-02 4pm_NCSoft_Model_042403_NCSoft_Model_062003" xfId="3666" xr:uid="{00000000-0005-0000-0000-000003060000}"/>
    <cellStyle name="_LGE Valuation 1-17-02 7 pm a_1LGE model 4-22-02 4pm_NCSoft_Model_042403_NCSoft_Model_063003(geminer)" xfId="3667" xr:uid="{00000000-0005-0000-0000-000004060000}"/>
    <cellStyle name="_LGE Valuation 1-17-02 7 pm a_1LGE model 4-4-02 2pm" xfId="3668" xr:uid="{00000000-0005-0000-0000-000005060000}"/>
    <cellStyle name="_LGE Valuation 1-17-02 7 pm a_1LGE model 4-4-02 2pm_1_data yearly" xfId="3669" xr:uid="{00000000-0005-0000-0000-000006060000}"/>
    <cellStyle name="_LGE Valuation 1-17-02 7 pm a_1LGE model 4-4-02 2pm_1_data yearly_NCSoft_Model_042403" xfId="3670" xr:uid="{00000000-0005-0000-0000-000007060000}"/>
    <cellStyle name="_LGE Valuation 1-17-02 7 pm a_1LGE model 4-4-02 2pm_1_data yearly_NCSoft_Model_042403_NCSoft_Model_062003" xfId="3671" xr:uid="{00000000-0005-0000-0000-000008060000}"/>
    <cellStyle name="_LGE Valuation 1-17-02 7 pm a_1LGE model 4-4-02 2pm_1_data yearly_NCSoft_Model_042403_NCSoft_Model_063003(geminer)" xfId="3672" xr:uid="{00000000-0005-0000-0000-000009060000}"/>
    <cellStyle name="_LGE Valuation 1-17-02 7 pm a_1LGE model 4-4-02 2pm_1_data2" xfId="3673" xr:uid="{00000000-0005-0000-0000-00000A060000}"/>
    <cellStyle name="_LGE Valuation 1-17-02 7 pm a_1LGE model 4-4-02 2pm_1_data2_NCSoft_Model_042403" xfId="3674" xr:uid="{00000000-0005-0000-0000-00000B060000}"/>
    <cellStyle name="_LGE Valuation 1-17-02 7 pm a_1LGE model 4-4-02 2pm_1_data2_NCSoft_Model_042403_NCSoft_Model_062003" xfId="3675" xr:uid="{00000000-0005-0000-0000-00000C060000}"/>
    <cellStyle name="_LGE Valuation 1-17-02 7 pm a_1LGE model 4-4-02 2pm_1_data2_NCSoft_Model_042403_NCSoft_Model_063003(geminer)" xfId="3676" xr:uid="{00000000-0005-0000-0000-00000D060000}"/>
    <cellStyle name="_LGE Valuation 1-17-02 7 pm a_1LGE model 4-4-02 2pm_NCSoft_Model_042403" xfId="3677" xr:uid="{00000000-0005-0000-0000-00000E060000}"/>
    <cellStyle name="_LGE Valuation 1-17-02 7 pm a_1LGE model 4-4-02 2pm_NCSoft_Model_042403_NCSoft_Model_062003" xfId="3678" xr:uid="{00000000-0005-0000-0000-00000F060000}"/>
    <cellStyle name="_LGE Valuation 1-17-02 7 pm a_1LGE model 4-4-02 2pm_NCSoft_Model_042403_NCSoft_Model_063003(geminer)" xfId="3679" xr:uid="{00000000-0005-0000-0000-000010060000}"/>
    <cellStyle name="_LGE Valuation 1-17-02 7 pm a_1LGE model 5-31-02 11am" xfId="3680" xr:uid="{00000000-0005-0000-0000-000011060000}"/>
    <cellStyle name="_LGE Valuation 1-17-02 7 pm a_1LGE model 5-31-02 11am_1_data yearly" xfId="3681" xr:uid="{00000000-0005-0000-0000-000012060000}"/>
    <cellStyle name="_LGE Valuation 1-17-02 7 pm a_1LGE model 5-31-02 11am_1_data yearly_NCSoft_Model_042403" xfId="3682" xr:uid="{00000000-0005-0000-0000-000013060000}"/>
    <cellStyle name="_LGE Valuation 1-17-02 7 pm a_1LGE model 5-31-02 11am_1_data yearly_NCSoft_Model_042403_NCSoft_Model_062003" xfId="3683" xr:uid="{00000000-0005-0000-0000-000014060000}"/>
    <cellStyle name="_LGE Valuation 1-17-02 7 pm a_1LGE model 5-31-02 11am_1_data yearly_NCSoft_Model_042403_NCSoft_Model_063003(geminer)" xfId="3684" xr:uid="{00000000-0005-0000-0000-000015060000}"/>
    <cellStyle name="_LGE Valuation 1-17-02 7 pm a_1LGE model 5-31-02 11am_1_data2" xfId="3685" xr:uid="{00000000-0005-0000-0000-000016060000}"/>
    <cellStyle name="_LGE Valuation 1-17-02 7 pm a_1LGE model 5-31-02 11am_1_data2_NCSoft_Model_042403" xfId="3686" xr:uid="{00000000-0005-0000-0000-000017060000}"/>
    <cellStyle name="_LGE Valuation 1-17-02 7 pm a_1LGE model 5-31-02 11am_1_data2_NCSoft_Model_042403_NCSoft_Model_062003" xfId="3687" xr:uid="{00000000-0005-0000-0000-000018060000}"/>
    <cellStyle name="_LGE Valuation 1-17-02 7 pm a_1LGE model 5-31-02 11am_1_data2_NCSoft_Model_042403_NCSoft_Model_063003(geminer)" xfId="3688" xr:uid="{00000000-0005-0000-0000-000019060000}"/>
    <cellStyle name="_LGE Valuation 1-17-02 7 pm a_1LGE model 5-31-02 11am_NCSoft_Model_042403" xfId="3689" xr:uid="{00000000-0005-0000-0000-00001A060000}"/>
    <cellStyle name="_LGE Valuation 1-17-02 7 pm a_1LGE model 5-31-02 11am_NCSoft_Model_042403_NCSoft_Model_062003" xfId="3690" xr:uid="{00000000-0005-0000-0000-00001B060000}"/>
    <cellStyle name="_LGE Valuation 1-17-02 7 pm a_1LGE model 5-31-02 11am_NCSoft_Model_042403_NCSoft_Model_063003(geminer)" xfId="3691" xr:uid="{00000000-0005-0000-0000-00001C060000}"/>
    <cellStyle name="_LGE Valuation 1-17-02 7 pm a_1LGE model 5-7-02 4pm" xfId="3692" xr:uid="{00000000-0005-0000-0000-00001D060000}"/>
    <cellStyle name="_LGE Valuation 1-17-02 7 pm a_1LGE model 5-7-02 4pm_1_data yearly" xfId="3693" xr:uid="{00000000-0005-0000-0000-00001E060000}"/>
    <cellStyle name="_LGE Valuation 1-17-02 7 pm a_1LGE model 5-7-02 4pm_1_data yearly_NCSoft_Model_042403" xfId="3694" xr:uid="{00000000-0005-0000-0000-00001F060000}"/>
    <cellStyle name="_LGE Valuation 1-17-02 7 pm a_1LGE model 5-7-02 4pm_1_data yearly_NCSoft_Model_042403_NCSoft_Model_062003" xfId="3695" xr:uid="{00000000-0005-0000-0000-000020060000}"/>
    <cellStyle name="_LGE Valuation 1-17-02 7 pm a_1LGE model 5-7-02 4pm_1_data yearly_NCSoft_Model_042403_NCSoft_Model_063003(geminer)" xfId="3696" xr:uid="{00000000-0005-0000-0000-000021060000}"/>
    <cellStyle name="_LGE Valuation 1-17-02 7 pm a_1LGE model 5-7-02 4pm_1_data2" xfId="3697" xr:uid="{00000000-0005-0000-0000-000022060000}"/>
    <cellStyle name="_LGE Valuation 1-17-02 7 pm a_1LGE model 5-7-02 4pm_1_data2_NCSoft_Model_042403" xfId="3698" xr:uid="{00000000-0005-0000-0000-000023060000}"/>
    <cellStyle name="_LGE Valuation 1-17-02 7 pm a_1LGE model 5-7-02 4pm_1_data2_NCSoft_Model_042403_NCSoft_Model_062003" xfId="3699" xr:uid="{00000000-0005-0000-0000-000024060000}"/>
    <cellStyle name="_LGE Valuation 1-17-02 7 pm a_1LGE model 5-7-02 4pm_1_data2_NCSoft_Model_042403_NCSoft_Model_063003(geminer)" xfId="3700" xr:uid="{00000000-0005-0000-0000-000025060000}"/>
    <cellStyle name="_LGE Valuation 1-17-02 7 pm a_1LGE model 5-7-02 4pm_NCSoft_Model_042403" xfId="3701" xr:uid="{00000000-0005-0000-0000-000026060000}"/>
    <cellStyle name="_LGE Valuation 1-17-02 7 pm a_1LGE model 5-7-02 4pm_NCSoft_Model_042403_NCSoft_Model_062003" xfId="3702" xr:uid="{00000000-0005-0000-0000-000027060000}"/>
    <cellStyle name="_LGE Valuation 1-17-02 7 pm a_1LGE model 5-7-02 4pm_NCSoft_Model_042403_NCSoft_Model_063003(geminer)" xfId="3703" xr:uid="{00000000-0005-0000-0000-000028060000}"/>
    <cellStyle name="_LGE Valuation 1-17-02 7 pm a_1LGE model 6-2-02 9am" xfId="3704" xr:uid="{00000000-0005-0000-0000-000029060000}"/>
    <cellStyle name="_LGE Valuation 1-17-02 7 pm a_1LGE model 6-2-02 9am_1_data yearly" xfId="3705" xr:uid="{00000000-0005-0000-0000-00002A060000}"/>
    <cellStyle name="_LGE Valuation 1-17-02 7 pm a_1LGE model 6-2-02 9am_1_data yearly_NCSoft_Model_042403" xfId="3706" xr:uid="{00000000-0005-0000-0000-00002B060000}"/>
    <cellStyle name="_LGE Valuation 1-17-02 7 pm a_1LGE model 6-2-02 9am_1_data yearly_NCSoft_Model_042403_NCSoft_Model_062003" xfId="3707" xr:uid="{00000000-0005-0000-0000-00002C060000}"/>
    <cellStyle name="_LGE Valuation 1-17-02 7 pm a_1LGE model 6-2-02 9am_1_data yearly_NCSoft_Model_042403_NCSoft_Model_063003(geminer)" xfId="3708" xr:uid="{00000000-0005-0000-0000-00002D060000}"/>
    <cellStyle name="_LGE Valuation 1-17-02 7 pm a_1LGE model 6-2-02 9am_1_data2" xfId="3709" xr:uid="{00000000-0005-0000-0000-00002E060000}"/>
    <cellStyle name="_LGE Valuation 1-17-02 7 pm a_1LGE model 6-2-02 9am_1_data2_NCSoft_Model_042403" xfId="3710" xr:uid="{00000000-0005-0000-0000-00002F060000}"/>
    <cellStyle name="_LGE Valuation 1-17-02 7 pm a_1LGE model 6-2-02 9am_1_data2_NCSoft_Model_042403_NCSoft_Model_062003" xfId="3711" xr:uid="{00000000-0005-0000-0000-000030060000}"/>
    <cellStyle name="_LGE Valuation 1-17-02 7 pm a_1LGE model 6-2-02 9am_1_data2_NCSoft_Model_042403_NCSoft_Model_063003(geminer)" xfId="3712" xr:uid="{00000000-0005-0000-0000-000031060000}"/>
    <cellStyle name="_LGE Valuation 1-17-02 7 pm a_1LGE model 6-2-02 9am_NCSoft_Model_042403" xfId="3713" xr:uid="{00000000-0005-0000-0000-000032060000}"/>
    <cellStyle name="_LGE Valuation 1-17-02 7 pm a_1LGE model 6-2-02 9am_NCSoft_Model_042403_NCSoft_Model_062003" xfId="3714" xr:uid="{00000000-0005-0000-0000-000033060000}"/>
    <cellStyle name="_LGE Valuation 1-17-02 7 pm a_1LGE model 6-2-02 9am_NCSoft_Model_042403_NCSoft_Model_063003(geminer)" xfId="3715" xr:uid="{00000000-0005-0000-0000-000034060000}"/>
    <cellStyle name="_LGE Valuation 1-17-02 7 pm a_1LGE model 9-17-02 2pm" xfId="3716" xr:uid="{00000000-0005-0000-0000-000035060000}"/>
    <cellStyle name="_LGE Valuation 1-17-02 7 pm a_1LGE model 9-17-02 2pm_NCSoft_Model_042403" xfId="3717" xr:uid="{00000000-0005-0000-0000-000036060000}"/>
    <cellStyle name="_LGE Valuation 1-17-02 7 pm a_1LGE model 9-17-02 2pm_NCSoft_Model_042403_NCSoft_Model_062003" xfId="3718" xr:uid="{00000000-0005-0000-0000-000037060000}"/>
    <cellStyle name="_LGE Valuation 1-17-02 7 pm a_1LGE model 9-17-02 2pm_NCSoft_Model_042403_NCSoft_Model_063003(geminer)" xfId="3719" xr:uid="{00000000-0005-0000-0000-000038060000}"/>
    <cellStyle name="_LGE Valuation 1-17-02 7 pm a_1LGE Valuation 9-12-02 10am" xfId="3720" xr:uid="{00000000-0005-0000-0000-000039060000}"/>
    <cellStyle name="_LGE Valuation 1-17-02 7 pm a_1LGE Valuation 9-12-02 10am_NCSoft_Model_042403" xfId="3721" xr:uid="{00000000-0005-0000-0000-00003A060000}"/>
    <cellStyle name="_LGE Valuation 1-17-02 7 pm a_1LGE Valuation 9-12-02 10am_NCSoft_Model_042403_NCSoft_Model_062003" xfId="3722" xr:uid="{00000000-0005-0000-0000-00003B060000}"/>
    <cellStyle name="_LGE Valuation 1-17-02 7 pm a_1LGE Valuation 9-12-02 10am_NCSoft_Model_042403_NCSoft_Model_063003(geminer)" xfId="3723" xr:uid="{00000000-0005-0000-0000-00003C060000}"/>
    <cellStyle name="_LGE Valuation 1-17-02 7 pm a_3 LGE charts 4-6-02 11pm" xfId="3724" xr:uid="{00000000-0005-0000-0000-00003D060000}"/>
    <cellStyle name="_LGE Valuation 1-17-02 7 pm a_3 LGE charts 4-6-02 11pm_1_data yearly" xfId="3725" xr:uid="{00000000-0005-0000-0000-00003E060000}"/>
    <cellStyle name="_LGE Valuation 1-17-02 7 pm a_3 LGE charts 4-6-02 11pm_1_data yearly_NCSoft_Model_042403" xfId="3726" xr:uid="{00000000-0005-0000-0000-00003F060000}"/>
    <cellStyle name="_LGE Valuation 1-17-02 7 pm a_3 LGE charts 4-6-02 11pm_1_data yearly_NCSoft_Model_042403_NCSoft_Model_062003" xfId="3727" xr:uid="{00000000-0005-0000-0000-000040060000}"/>
    <cellStyle name="_LGE Valuation 1-17-02 7 pm a_3 LGE charts 4-6-02 11pm_1_data yearly_NCSoft_Model_042403_NCSoft_Model_063003(geminer)" xfId="3728" xr:uid="{00000000-0005-0000-0000-000041060000}"/>
    <cellStyle name="_LGE Valuation 1-17-02 7 pm a_3 LGE charts 4-6-02 11pm_1_data2" xfId="3729" xr:uid="{00000000-0005-0000-0000-000042060000}"/>
    <cellStyle name="_LGE Valuation 1-17-02 7 pm a_3 LGE charts 4-6-02 11pm_1_data2_NCSoft_Model_042403" xfId="3730" xr:uid="{00000000-0005-0000-0000-000043060000}"/>
    <cellStyle name="_LGE Valuation 1-17-02 7 pm a_3 LGE charts 4-6-02 11pm_1_data2_NCSoft_Model_042403_NCSoft_Model_062003" xfId="3731" xr:uid="{00000000-0005-0000-0000-000044060000}"/>
    <cellStyle name="_LGE Valuation 1-17-02 7 pm a_3 LGE charts 4-6-02 11pm_1_data2_NCSoft_Model_042403_NCSoft_Model_063003(geminer)" xfId="3732" xr:uid="{00000000-0005-0000-0000-000045060000}"/>
    <cellStyle name="_LGE Valuation 1-17-02 7 pm a_3 LGE charts 4-6-02 11pm_NCSoft_Model_042403" xfId="3733" xr:uid="{00000000-0005-0000-0000-000046060000}"/>
    <cellStyle name="_LGE Valuation 1-17-02 7 pm a_3 LGE charts 4-6-02 11pm_NCSoft_Model_042403_NCSoft_Model_062003" xfId="3734" xr:uid="{00000000-0005-0000-0000-000047060000}"/>
    <cellStyle name="_LGE Valuation 1-17-02 7 pm a_3 LGE charts 4-6-02 11pm_NCSoft_Model_042403_NCSoft_Model_063003(geminer)" xfId="3735" xr:uid="{00000000-0005-0000-0000-000048060000}"/>
    <cellStyle name="_LGE Valuation 1-17-02 7 pm a_Humax 10-15-02" xfId="3736" xr:uid="{00000000-0005-0000-0000-000049060000}"/>
    <cellStyle name="_LGE Valuation 1-17-02 7 pm a_Humax 10-15-02_NCSoft_Model_042403" xfId="3737" xr:uid="{00000000-0005-0000-0000-00004A060000}"/>
    <cellStyle name="_LGE Valuation 1-17-02 7 pm a_Humax 10-15-02_NCSoft_Model_042403_NCSoft_Model_062003" xfId="3738" xr:uid="{00000000-0005-0000-0000-00004B060000}"/>
    <cellStyle name="_LGE Valuation 1-17-02 7 pm a_Humax 10-15-02_NCSoft_Model_042403_NCSoft_Model_063003(geminer)" xfId="3739" xr:uid="{00000000-0005-0000-0000-00004C060000}"/>
    <cellStyle name="_LGE Valuation 1-17-02 7 pm a_LGE quickie" xfId="3740" xr:uid="{00000000-0005-0000-0000-00004D060000}"/>
    <cellStyle name="_LGE Valuation 1-17-02 7 pm a_LGE quickie_1_data yearly" xfId="3741" xr:uid="{00000000-0005-0000-0000-00004E060000}"/>
    <cellStyle name="_LGE Valuation 1-17-02 7 pm a_LGE quickie_1_data yearly_NCSoft_Model_042403" xfId="3742" xr:uid="{00000000-0005-0000-0000-00004F060000}"/>
    <cellStyle name="_LGE Valuation 1-17-02 7 pm a_LGE quickie_1_data yearly_NCSoft_Model_042403_NCSoft_Model_062003" xfId="3743" xr:uid="{00000000-0005-0000-0000-000050060000}"/>
    <cellStyle name="_LGE Valuation 1-17-02 7 pm a_LGE quickie_1_data yearly_NCSoft_Model_042403_NCSoft_Model_063003(geminer)" xfId="3744" xr:uid="{00000000-0005-0000-0000-000051060000}"/>
    <cellStyle name="_LGE Valuation 1-17-02 7 pm a_LGE quickie_1_data2" xfId="3745" xr:uid="{00000000-0005-0000-0000-000052060000}"/>
    <cellStyle name="_LGE Valuation 1-17-02 7 pm a_LGE quickie_1_data2_NCSoft_Model_042403" xfId="3746" xr:uid="{00000000-0005-0000-0000-000053060000}"/>
    <cellStyle name="_LGE Valuation 1-17-02 7 pm a_LGE quickie_1_data2_NCSoft_Model_042403_NCSoft_Model_062003" xfId="3747" xr:uid="{00000000-0005-0000-0000-000054060000}"/>
    <cellStyle name="_LGE Valuation 1-17-02 7 pm a_LGE quickie_1_data2_NCSoft_Model_042403_NCSoft_Model_063003(geminer)" xfId="3748" xr:uid="{00000000-0005-0000-0000-000055060000}"/>
    <cellStyle name="_LGE Valuation 1-17-02 7 pm a_LGE quickie_NCSoft_Model_042403" xfId="3749" xr:uid="{00000000-0005-0000-0000-000056060000}"/>
    <cellStyle name="_LGE Valuation 1-17-02 7 pm a_LGE quickie_NCSoft_Model_042403_NCSoft_Model_062003" xfId="3750" xr:uid="{00000000-0005-0000-0000-000057060000}"/>
    <cellStyle name="_LGE Valuation 1-17-02 7 pm a_LGE quickie_NCSoft_Model_042403_NCSoft_Model_063003(geminer)" xfId="3751" xr:uid="{00000000-0005-0000-0000-000058060000}"/>
    <cellStyle name="_LGE Valuation 1-17-02 7 pm a_Megamodel LGE 3-19-02 11pm" xfId="3752" xr:uid="{00000000-0005-0000-0000-000059060000}"/>
    <cellStyle name="_LGE Valuation 1-17-02 7 pm a_Megamodel LGE 3-19-02 11pm_1_data yearly" xfId="3753" xr:uid="{00000000-0005-0000-0000-00005A060000}"/>
    <cellStyle name="_LGE Valuation 1-17-02 7 pm a_Megamodel LGE 3-19-02 11pm_1_data yearly_NCSoft_Model_042403" xfId="3754" xr:uid="{00000000-0005-0000-0000-00005B060000}"/>
    <cellStyle name="_LGE Valuation 1-17-02 7 pm a_Megamodel LGE 3-19-02 11pm_1_data yearly_NCSoft_Model_042403_NCSoft_Model_062003" xfId="3755" xr:uid="{00000000-0005-0000-0000-00005C060000}"/>
    <cellStyle name="_LGE Valuation 1-17-02 7 pm a_Megamodel LGE 3-19-02 11pm_1_data yearly_NCSoft_Model_042403_NCSoft_Model_063003(geminer)" xfId="3756" xr:uid="{00000000-0005-0000-0000-00005D060000}"/>
    <cellStyle name="_LGE Valuation 1-17-02 7 pm a_Megamodel LGE 3-19-02 11pm_1_data2" xfId="3757" xr:uid="{00000000-0005-0000-0000-00005E060000}"/>
    <cellStyle name="_LGE Valuation 1-17-02 7 pm a_Megamodel LGE 3-19-02 11pm_1_data2_NCSoft_Model_042403" xfId="3758" xr:uid="{00000000-0005-0000-0000-00005F060000}"/>
    <cellStyle name="_LGE Valuation 1-17-02 7 pm a_Megamodel LGE 3-19-02 11pm_1_data2_NCSoft_Model_042403_NCSoft_Model_062003" xfId="3759" xr:uid="{00000000-0005-0000-0000-000060060000}"/>
    <cellStyle name="_LGE Valuation 1-17-02 7 pm a_Megamodel LGE 3-19-02 11pm_1_data2_NCSoft_Model_042403_NCSoft_Model_063003(geminer)" xfId="3760" xr:uid="{00000000-0005-0000-0000-000061060000}"/>
    <cellStyle name="_LGE Valuation 1-17-02 7 pm a_Megamodel LGE 3-19-02 11pm_NCSoft_Model_042403" xfId="3761" xr:uid="{00000000-0005-0000-0000-000062060000}"/>
    <cellStyle name="_LGE Valuation 1-17-02 7 pm a_Megamodel LGE 3-19-02 11pm_NCSoft_Model_042403_NCSoft_Model_062003" xfId="3762" xr:uid="{00000000-0005-0000-0000-000063060000}"/>
    <cellStyle name="_LGE Valuation 1-17-02 7 pm a_Megamodel LGE 3-19-02 11pm_NCSoft_Model_042403_NCSoft_Model_063003(geminer)" xfId="3763" xr:uid="{00000000-0005-0000-0000-000064060000}"/>
    <cellStyle name="_LGE Valuation 1-17-02 7 pm a_NCSoft_Model_042403" xfId="3764" xr:uid="{00000000-0005-0000-0000-000065060000}"/>
    <cellStyle name="_LGE Valuation 1-17-02 7 pm a_NCSoft_Model_042403_NCSoft_Model_062003" xfId="3765" xr:uid="{00000000-0005-0000-0000-000066060000}"/>
    <cellStyle name="_LGE Valuation 1-17-02 7 pm a_NCSoft_Model_042403_NCSoft_Model_063003(geminer)" xfId="3766" xr:uid="{00000000-0005-0000-0000-000067060000}"/>
    <cellStyle name="_LGE Valuation 1-17-02 7 pm a_Samsung SDI 7-10-02" xfId="3767" xr:uid="{00000000-0005-0000-0000-000068060000}"/>
    <cellStyle name="_LGE Valuation 1-17-02 7 pm a_Samsung SDI 7-10-02_NCSoft_Model_042403" xfId="3768" xr:uid="{00000000-0005-0000-0000-000069060000}"/>
    <cellStyle name="_LGE Valuation 1-17-02 7 pm a_Samsung SDI 7-10-02_NCSoft_Model_042403_NCSoft_Model_062003" xfId="3769" xr:uid="{00000000-0005-0000-0000-00006A060000}"/>
    <cellStyle name="_LGE Valuation 1-17-02 7 pm a_Samsung SDI 7-10-02_NCSoft_Model_042403_NCSoft_Model_063003(geminer)" xfId="3770" xr:uid="{00000000-0005-0000-0000-00006B060000}"/>
    <cellStyle name="_LGE_v1" xfId="873" xr:uid="{00000000-0005-0000-0000-00006C060000}"/>
    <cellStyle name="_Margins charts" xfId="875" xr:uid="{00000000-0005-0000-0000-00006E060000}"/>
    <cellStyle name="_Master Consol template" xfId="3771" xr:uid="{00000000-0005-0000-0000-00006F060000}"/>
    <cellStyle name="_Master Consol template_Hynix" xfId="3773" xr:uid="{00000000-0005-0000-0000-000071060000}"/>
    <cellStyle name="_Master Consol template_Hynix (before 3Q07)" xfId="3775" xr:uid="{00000000-0005-0000-0000-000073060000}"/>
    <cellStyle name="_Master Consol template_Hynix (before 4Q07 update)" xfId="3777" xr:uid="{00000000-0005-0000-0000-000075060000}"/>
    <cellStyle name="_Master Consol template_Hynix3" xfId="3779" xr:uid="{00000000-0005-0000-0000-000077060000}"/>
    <cellStyle name="_Master Consol template_Wise Ann" xfId="3781" xr:uid="{00000000-0005-0000-0000-000079060000}"/>
    <cellStyle name="_Megamodel LGE 3-19-02 11pm" xfId="3783" xr:uid="{00000000-0005-0000-0000-00007B060000}"/>
    <cellStyle name="_Megamodel LGE 3-19-02 11pm_1_data yearly" xfId="3784" xr:uid="{00000000-0005-0000-0000-00007C060000}"/>
    <cellStyle name="_Megamodel LGE 3-19-02 11pm_1_data yearly_NCSoft_Model_042403" xfId="3785" xr:uid="{00000000-0005-0000-0000-00007D060000}"/>
    <cellStyle name="_Megamodel LGE 3-19-02 11pm_1_data yearly_NCSoft_Model_042403_NCSoft_Model_062003" xfId="3786" xr:uid="{00000000-0005-0000-0000-00007E060000}"/>
    <cellStyle name="_Megamodel LGE 3-19-02 11pm_1_data yearly_NCSoft_Model_042403_NCSoft_Model_063003(geminer)" xfId="3787" xr:uid="{00000000-0005-0000-0000-00007F060000}"/>
    <cellStyle name="_Megamodel LGE 3-19-02 11pm_1_data2" xfId="3788" xr:uid="{00000000-0005-0000-0000-000080060000}"/>
    <cellStyle name="_Megamodel LGE 3-19-02 11pm_1_data2_NCSoft_Model_042403" xfId="3789" xr:uid="{00000000-0005-0000-0000-000081060000}"/>
    <cellStyle name="_Megamodel LGE 3-19-02 11pm_1_data2_NCSoft_Model_042403_NCSoft_Model_062003" xfId="3790" xr:uid="{00000000-0005-0000-0000-000082060000}"/>
    <cellStyle name="_Megamodel LGE 3-19-02 11pm_1_data2_NCSoft_Model_042403_NCSoft_Model_063003(geminer)" xfId="3791" xr:uid="{00000000-0005-0000-0000-000083060000}"/>
    <cellStyle name="_Megamodel LGE 3-19-02 11pm_NCSoft_Model_042403" xfId="3792" xr:uid="{00000000-0005-0000-0000-000084060000}"/>
    <cellStyle name="_Megamodel LGE 3-19-02 11pm_NCSoft_Model_042403_NCSoft_Model_062003" xfId="3793" xr:uid="{00000000-0005-0000-0000-000085060000}"/>
    <cellStyle name="_Megamodel LGE 3-19-02 11pm_NCSoft_Model_042403_NCSoft_Model_063003(geminer)" xfId="3794" xr:uid="{00000000-0005-0000-0000-000086060000}"/>
    <cellStyle name="_Mobile Terminals WW 98-07" xfId="876" xr:uid="{00000000-0005-0000-0000-000087060000}"/>
    <cellStyle name="_Mobile Terminals WW 98-07_Sector" xfId="877" xr:uid="{00000000-0005-0000-0000-000088060000}"/>
    <cellStyle name="_model_amotech_current" xfId="878" xr:uid="{00000000-0005-0000-0000-000089060000}"/>
    <cellStyle name="_model_amotech_Sep 05" xfId="879" xr:uid="{00000000-0005-0000-0000-00008A060000}"/>
    <cellStyle name="_mssec" xfId="880" xr:uid="{00000000-0005-0000-0000-00008B060000}"/>
    <cellStyle name="_Multiple" xfId="881" xr:uid="{00000000-0005-0000-0000-00008C060000}"/>
    <cellStyle name="_Multiple 2" xfId="882" xr:uid="{00000000-0005-0000-0000-00008D060000}"/>
    <cellStyle name="_Multiple_0423LCD panel forecast(Fig19-21, 23-29, 32)" xfId="883" xr:uid="{00000000-0005-0000-0000-00008E060000}"/>
    <cellStyle name="_Multiple_Charts for KC_1" xfId="884" xr:uid="{00000000-0005-0000-0000-00008F060000}"/>
    <cellStyle name="_Multiple_Charts for KC_1_Figures_hardware_TFT" xfId="885" xr:uid="{00000000-0005-0000-0000-000090060000}"/>
    <cellStyle name="_Multiple_Charts for KC_1_Figures_hardware_TFT_0423LCD panel forecast(Fig19-21, 23-29, 32)" xfId="886" xr:uid="{00000000-0005-0000-0000-000091060000}"/>
    <cellStyle name="_Multiple_Figures_hardware_TFT" xfId="887" xr:uid="{00000000-0005-0000-0000-000092060000}"/>
    <cellStyle name="_Multiple_Figures_hardware_TFT_0423LCD panel forecast(Fig19-21, 23-29, 32)" xfId="888" xr:uid="{00000000-0005-0000-0000-000093060000}"/>
    <cellStyle name="_Multiple_LCD-TVdata" xfId="889" xr:uid="{00000000-0005-0000-0000-000094060000}"/>
    <cellStyle name="_Multiple_Operating" xfId="890" xr:uid="{00000000-0005-0000-0000-000095060000}"/>
    <cellStyle name="_Multiple_TaiwanLCD" xfId="891" xr:uid="{00000000-0005-0000-0000-000096060000}"/>
    <cellStyle name="_MultipleSpace" xfId="892" xr:uid="{00000000-0005-0000-0000-000097060000}"/>
    <cellStyle name="_MultipleSpace 2" xfId="893" xr:uid="{00000000-0005-0000-0000-000098060000}"/>
    <cellStyle name="_MultipleSpace_0423LCD panel forecast(Fig19-21, 23-29, 32)" xfId="894" xr:uid="{00000000-0005-0000-0000-000099060000}"/>
    <cellStyle name="_MultipleSpace_Charts for KC_1" xfId="895" xr:uid="{00000000-0005-0000-0000-00009A060000}"/>
    <cellStyle name="_MultipleSpace_Figures_hardware_TFT" xfId="896" xr:uid="{00000000-0005-0000-0000-00009B060000}"/>
    <cellStyle name="_MultipleSpace_LCD-TVdata" xfId="897" xr:uid="{00000000-0005-0000-0000-00009C060000}"/>
    <cellStyle name="_MultipleSpace_Operating" xfId="898" xr:uid="{00000000-0005-0000-0000-00009D060000}"/>
    <cellStyle name="_MultipleSpace_TaiwanLCD" xfId="899" xr:uid="{00000000-0005-0000-0000-00009E060000}"/>
    <cellStyle name="_MW FDS" xfId="900" xr:uid="{00000000-0005-0000-0000-00009F060000}"/>
    <cellStyle name="_MWA RR" xfId="901" xr:uid="{00000000-0005-0000-0000-0000A0060000}"/>
    <cellStyle name="_MWA RR_DB-LGE Model" xfId="902" xr:uid="{00000000-0005-0000-0000-0000A1060000}"/>
    <cellStyle name="_MWA RR_DB-LGE Model(090602)" xfId="903" xr:uid="{00000000-0005-0000-0000-0000A2060000}"/>
    <cellStyle name="_NCSoft_Model" xfId="3795" xr:uid="{00000000-0005-0000-0000-0000A3060000}"/>
    <cellStyle name="_NCSoft_Model_040203(2).xls Chart 1" xfId="3796" xr:uid="{00000000-0005-0000-0000-0000A4060000}"/>
    <cellStyle name="_NCSoft_Model_040203(2).xls Chart 1_NCSoft_Model_042403" xfId="3797" xr:uid="{00000000-0005-0000-0000-0000A5060000}"/>
    <cellStyle name="_NCSoft_Model_040203(2).xls Chart 1_NCSoft_Model_042403_NCSoft_Model_062003" xfId="3798" xr:uid="{00000000-0005-0000-0000-0000A6060000}"/>
    <cellStyle name="_NCSoft_Model_040203(2).xls Chart 1_NCSoft_Model_042403_NCSoft_Model_063003(geminer)" xfId="3799" xr:uid="{00000000-0005-0000-0000-0000A7060000}"/>
    <cellStyle name="_NCSoft_Model_040203(2).xls Chart 2" xfId="3800" xr:uid="{00000000-0005-0000-0000-0000A8060000}"/>
    <cellStyle name="_NCSoft_Model_040203(2).xls Chart 2_NCSoft_Model_042403" xfId="3801" xr:uid="{00000000-0005-0000-0000-0000A9060000}"/>
    <cellStyle name="_NCSoft_Model_040203(2).xls Chart 2_NCSoft_Model_042403_NCSoft_Model_062003" xfId="3802" xr:uid="{00000000-0005-0000-0000-0000AA060000}"/>
    <cellStyle name="_NCSoft_Model_040203(2).xls Chart 2_NCSoft_Model_042403_NCSoft_Model_063003(geminer)" xfId="3803" xr:uid="{00000000-0005-0000-0000-0000AB060000}"/>
    <cellStyle name="_NCSoft_Model_040203(2).xls Chart 3" xfId="3804" xr:uid="{00000000-0005-0000-0000-0000AC060000}"/>
    <cellStyle name="_NCSoft_Model_040203(2).xls Chart 3_NCSoft_Model_042403" xfId="3805" xr:uid="{00000000-0005-0000-0000-0000AD060000}"/>
    <cellStyle name="_NCSoft_Model_040203(2).xls Chart 3_NCSoft_Model_042403_NCSoft_Model_062003" xfId="3806" xr:uid="{00000000-0005-0000-0000-0000AE060000}"/>
    <cellStyle name="_NCSoft_Model_040203(2).xls Chart 3_NCSoft_Model_042403_NCSoft_Model_063003(geminer)" xfId="3807" xr:uid="{00000000-0005-0000-0000-0000AF060000}"/>
    <cellStyle name="_NCSoft_Model_040203(2).xls Chart 4" xfId="3808" xr:uid="{00000000-0005-0000-0000-0000B0060000}"/>
    <cellStyle name="_NCSoft_Model_040203(2).xls Chart 4_NCSoft_Model_042403" xfId="3809" xr:uid="{00000000-0005-0000-0000-0000B1060000}"/>
    <cellStyle name="_NCSoft_Model_040203(2).xls Chart 4_NCSoft_Model_042403_NCSoft_Model_062003" xfId="3810" xr:uid="{00000000-0005-0000-0000-0000B2060000}"/>
    <cellStyle name="_NCSoft_Model_040203(2).xls Chart 4_NCSoft_Model_042403_NCSoft_Model_063003(geminer)" xfId="3811" xr:uid="{00000000-0005-0000-0000-0000B3060000}"/>
    <cellStyle name="_NCSoft_Model_062003" xfId="3812" xr:uid="{00000000-0005-0000-0000-0000B4060000}"/>
    <cellStyle name="_NCSoft_Model_063003(geminer)" xfId="3813" xr:uid="{00000000-0005-0000-0000-0000B5060000}"/>
    <cellStyle name="_Ncsoft_Model_11Jul02.xls Chart 1" xfId="3814" xr:uid="{00000000-0005-0000-0000-0000B6060000}"/>
    <cellStyle name="_Ncsoft_Model_11Jul02.xls Chart 1_NCSoft_Model_042403" xfId="3815" xr:uid="{00000000-0005-0000-0000-0000B7060000}"/>
    <cellStyle name="_Ncsoft_Model_11Jul02.xls Chart 1_NCSoft_Model_042403_NCSoft_Model_062003" xfId="3816" xr:uid="{00000000-0005-0000-0000-0000B8060000}"/>
    <cellStyle name="_Ncsoft_Model_11Jul02.xls Chart 1_NCSoft_Model_042403_NCSoft_Model_063003(geminer)" xfId="3817" xr:uid="{00000000-0005-0000-0000-0000B9060000}"/>
    <cellStyle name="_Ncsoft_Model_11Jul02.xls Chart 2" xfId="3818" xr:uid="{00000000-0005-0000-0000-0000BA060000}"/>
    <cellStyle name="_Ncsoft_Model_11Jul02.xls Chart 2_NCSoft_Model_042403" xfId="3819" xr:uid="{00000000-0005-0000-0000-0000BB060000}"/>
    <cellStyle name="_Ncsoft_Model_11Jul02.xls Chart 2_NCSoft_Model_042403_NCSoft_Model_062003" xfId="3820" xr:uid="{00000000-0005-0000-0000-0000BC060000}"/>
    <cellStyle name="_Ncsoft_Model_11Jul02.xls Chart 2_NCSoft_Model_042403_NCSoft_Model_063003(geminer)" xfId="3821" xr:uid="{00000000-0005-0000-0000-0000BD060000}"/>
    <cellStyle name="_Ncsoft_Model_11Jul02.xls Chart 3" xfId="3822" xr:uid="{00000000-0005-0000-0000-0000BE060000}"/>
    <cellStyle name="_Ncsoft_Model_11Jul02.xls Chart 3_NCSoft_Model_042403" xfId="3823" xr:uid="{00000000-0005-0000-0000-0000BF060000}"/>
    <cellStyle name="_Ncsoft_Model_11Jul02.xls Chart 3_NCSoft_Model_042403_NCSoft_Model_062003" xfId="3824" xr:uid="{00000000-0005-0000-0000-0000C0060000}"/>
    <cellStyle name="_Ncsoft_Model_11Jul02.xls Chart 3_NCSoft_Model_042403_NCSoft_Model_063003(geminer)" xfId="3825" xr:uid="{00000000-0005-0000-0000-0000C1060000}"/>
    <cellStyle name="_NCSoft_Model_L.Semco_final" xfId="3826" xr:uid="{00000000-0005-0000-0000-0000C2060000}"/>
    <cellStyle name="_NCSoft_Model_L.Semco_final_NCSoft_Model_042403" xfId="3827" xr:uid="{00000000-0005-0000-0000-0000C3060000}"/>
    <cellStyle name="_NCSoft_Model_L.Semco_final_NCSoft_Model_042403_NCSoft_Model_062003" xfId="3828" xr:uid="{00000000-0005-0000-0000-0000C4060000}"/>
    <cellStyle name="_NCSoft_Model_L.Semco_final_NCSoft_Model_042403_NCSoft_Model_063003(geminer)" xfId="3829" xr:uid="{00000000-0005-0000-0000-0000C5060000}"/>
    <cellStyle name="_NCSoft_Model_NCSoft_Model_042403" xfId="3830" xr:uid="{00000000-0005-0000-0000-0000C6060000}"/>
    <cellStyle name="_NCSoft_Model_NCSoft_Model_042403_NCSoft_Model_062003" xfId="3831" xr:uid="{00000000-0005-0000-0000-0000C7060000}"/>
    <cellStyle name="_NCSoft_Model_NCSoft_Model_042403_NCSoft_Model_063003(geminer)" xfId="3832" xr:uid="{00000000-0005-0000-0000-0000C8060000}"/>
    <cellStyle name="_NCSoft_Valuation charts" xfId="3833" xr:uid="{00000000-0005-0000-0000-0000C9060000}"/>
    <cellStyle name="_NCSoft_Valuation charts_NCSoft_Model_042403" xfId="3834" xr:uid="{00000000-0005-0000-0000-0000CA060000}"/>
    <cellStyle name="_NCSoft_Valuation charts_NCSoft_Model_042403_NCSoft_Model_062003" xfId="3835" xr:uid="{00000000-0005-0000-0000-0000CB060000}"/>
    <cellStyle name="_NCSoft_Valuation charts_NCSoft_Model_042403_NCSoft_Model_063003(geminer)" xfId="3836" xr:uid="{00000000-0005-0000-0000-0000CC060000}"/>
    <cellStyle name="_NEM_20760" xfId="904" xr:uid="{00000000-0005-0000-0000-0000CD060000}"/>
    <cellStyle name="_OLDOLD_Detailed" xfId="3867" xr:uid="{00000000-0005-0000-0000-000002070000}"/>
    <cellStyle name="_Oper data" xfId="927" xr:uid="{00000000-0005-0000-0000-000003070000}"/>
    <cellStyle name="_Operating" xfId="928" xr:uid="{00000000-0005-0000-0000-000004070000}"/>
    <cellStyle name="_Operating_1" xfId="930" xr:uid="{00000000-0005-0000-0000-000006070000}"/>
    <cellStyle name="_Operating_2" xfId="931" xr:uid="{00000000-0005-0000-0000-000007070000}"/>
    <cellStyle name="_Operating_Historical prices" xfId="932" xr:uid="{00000000-0005-0000-0000-000008070000}"/>
    <cellStyle name="_Operating_Operating" xfId="933" xr:uid="{00000000-0005-0000-0000-000009070000}"/>
    <cellStyle name="_PBR-ROE model 1" xfId="934" xr:uid="{00000000-0005-0000-0000-00000A070000}"/>
    <cellStyle name="_PBR-ROE model 1_earnings revision" xfId="935" xr:uid="{00000000-0005-0000-0000-00000B070000}"/>
    <cellStyle name="_PBR-ROE model 1_FS_forecast" xfId="936" xr:uid="{00000000-0005-0000-0000-00000C070000}"/>
    <cellStyle name="_PBR-ROE model 1_Sheet3" xfId="937" xr:uid="{00000000-0005-0000-0000-00000D070000}"/>
    <cellStyle name="_PBR-ROE model 1_Techwin_EM_1" xfId="938" xr:uid="{00000000-0005-0000-0000-00000E070000}"/>
    <cellStyle name="_Percent" xfId="939" xr:uid="{00000000-0005-0000-0000-00000F070000}"/>
    <cellStyle name="_Percent_0423LCD panel forecast(Fig19-21, 23-29, 32)" xfId="940" xr:uid="{00000000-0005-0000-0000-000010070000}"/>
    <cellStyle name="_Percent_Charts for KC_1" xfId="941" xr:uid="{00000000-0005-0000-0000-000011070000}"/>
    <cellStyle name="_Percent_Charts for KC_1_Figures_hardware_TFT" xfId="942" xr:uid="{00000000-0005-0000-0000-000012070000}"/>
    <cellStyle name="_Percent_Charts for KC_1_Figures_hardware_TFT_0423LCD panel forecast(Fig19-21, 23-29, 32)" xfId="943" xr:uid="{00000000-0005-0000-0000-000013070000}"/>
    <cellStyle name="_Percent_Figures_hardware_TFT" xfId="944" xr:uid="{00000000-0005-0000-0000-000014070000}"/>
    <cellStyle name="_Percent_Figures_hardware_TFT_0423LCD panel forecast(Fig19-21, 23-29, 32)" xfId="945" xr:uid="{00000000-0005-0000-0000-000015070000}"/>
    <cellStyle name="_Percent_LCD-TVdata" xfId="946" xr:uid="{00000000-0005-0000-0000-000016070000}"/>
    <cellStyle name="_Percent_Operating" xfId="947" xr:uid="{00000000-0005-0000-0000-000017070000}"/>
    <cellStyle name="_Percent_TaiwanLCD" xfId="948" xr:uid="{00000000-0005-0000-0000-000018070000}"/>
    <cellStyle name="_PercentSpace" xfId="949" xr:uid="{00000000-0005-0000-0000-000019070000}"/>
    <cellStyle name="_PercentSpace_0423LCD panel forecast(Fig19-21, 23-29, 32)" xfId="950" xr:uid="{00000000-0005-0000-0000-00001A070000}"/>
    <cellStyle name="_PercentSpace_Charts for KC_1" xfId="951" xr:uid="{00000000-0005-0000-0000-00001B070000}"/>
    <cellStyle name="_PercentSpace_Charts for KC_1_Figures_hardware_TFT" xfId="952" xr:uid="{00000000-0005-0000-0000-00001C070000}"/>
    <cellStyle name="_PercentSpace_Charts for KC_1_Figures_hardware_TFT_0423LCD panel forecast(Fig19-21, 23-29, 32)" xfId="953" xr:uid="{00000000-0005-0000-0000-00001D070000}"/>
    <cellStyle name="_PercentSpace_LCD-TVdata" xfId="954" xr:uid="{00000000-0005-0000-0000-00001E070000}"/>
    <cellStyle name="_PercentSpace_Operating" xfId="955" xr:uid="{00000000-0005-0000-0000-00001F070000}"/>
    <cellStyle name="_PercentSpace_TaiwanLCD" xfId="956" xr:uid="{00000000-0005-0000-0000-000020070000}"/>
    <cellStyle name="_Petro flow" xfId="957" xr:uid="{00000000-0005-0000-0000-000021070000}"/>
    <cellStyle name="_PLDT" xfId="958" xr:uid="{00000000-0005-0000-0000-000022070000}"/>
    <cellStyle name="_PLDT_Band" xfId="959" xr:uid="{00000000-0005-0000-0000-000023070000}"/>
    <cellStyle name="_PLDT_Book1" xfId="960" xr:uid="{00000000-0005-0000-0000-000024070000}"/>
    <cellStyle name="_PLDT_Book2" xfId="961" xr:uid="{00000000-0005-0000-0000-000025070000}"/>
    <cellStyle name="_PLDT_Book5" xfId="962" xr:uid="{00000000-0005-0000-0000-000026070000}"/>
    <cellStyle name="_PLDT_COG" xfId="963" xr:uid="{00000000-0005-0000-0000-000027070000}"/>
    <cellStyle name="_PLDT_DDGDS 0210 sample" xfId="964" xr:uid="{00000000-0005-0000-0000-000028070000}"/>
    <cellStyle name="_PLDT_Fine DNC_(1112)" xfId="965" xr:uid="{00000000-0005-0000-0000-000029070000}"/>
    <cellStyle name="_PLDT_Handset market (h)" xfId="966" xr:uid="{00000000-0005-0000-0000-00002A070000}"/>
    <cellStyle name="_PLDT_Handset market (h)_Handset market 2002 1117" xfId="967" xr:uid="{00000000-0005-0000-0000-00002B070000}"/>
    <cellStyle name="_PLDT_Handset market (h)_Handset market 2002 1117_handset market 2002 1117" xfId="968" xr:uid="{00000000-0005-0000-0000-00002C070000}"/>
    <cellStyle name="_PLDT_Handset market (h)_Handset market 2002 1117_handset market 2003 0616" xfId="969" xr:uid="{00000000-0005-0000-0000-00002D070000}"/>
    <cellStyle name="_PLDT_Handset market (h)_Handset market 2002 1117_handset market 2004 0112" xfId="970" xr:uid="{00000000-0005-0000-0000-00002E070000}"/>
    <cellStyle name="_PLDT_Handset market (h)_Handset market 2002 1117_handset market Steve 2005 0921_charted version" xfId="971" xr:uid="{00000000-0005-0000-0000-00002F070000}"/>
    <cellStyle name="_PLDT_Handset market (h)_Handset market 2002 1117_LGE report - main charts updated (after 3Q05 result)" xfId="972" xr:uid="{00000000-0005-0000-0000-000030070000}"/>
    <cellStyle name="_PLDT_Handset market (황정하)" xfId="973" xr:uid="{00000000-0005-0000-0000-000031070000}"/>
    <cellStyle name="_PLDT_Handset market (황정하)_Handset market (황정하)" xfId="974" xr:uid="{00000000-0005-0000-0000-000032070000}"/>
    <cellStyle name="_PLDT_Handset market (황정하)_Handset market (황정하)_Handset market (h)" xfId="975" xr:uid="{00000000-0005-0000-0000-000033070000}"/>
    <cellStyle name="_PLDT_Handset market (황정하)_Handset market (황정하)_Handset market (h)_Handset market 2002 1117" xfId="976" xr:uid="{00000000-0005-0000-0000-000034070000}"/>
    <cellStyle name="_PLDT_Handset market (황정하)_Handset market (황정하)_Handset market (h)_Handset market 2002 1117_handset market 2002 1117" xfId="977" xr:uid="{00000000-0005-0000-0000-000035070000}"/>
    <cellStyle name="_PLDT_Handset market (황정하)_Handset market (황정하)_Handset market (h)_Handset market 2002 1117_handset market 2003 0616" xfId="978" xr:uid="{00000000-0005-0000-0000-000036070000}"/>
    <cellStyle name="_PLDT_Handset market (황정하)_Handset market (황정하)_Handset market (h)_Handset market 2002 1117_handset market 2004 0112" xfId="979" xr:uid="{00000000-0005-0000-0000-000037070000}"/>
    <cellStyle name="_PLDT_Handset market (황정하)_Handset market (황정하)_Handset market (h)_Handset market 2002 1117_handset market Steve 2005 0921_charted version" xfId="980" xr:uid="{00000000-0005-0000-0000-000038070000}"/>
    <cellStyle name="_PLDT_Handset market (황정하)_Handset market (황정하)_Handset market (h)_Handset market 2002 1117_LGE report - main charts updated (after 3Q05 result)" xfId="981" xr:uid="{00000000-0005-0000-0000-000039070000}"/>
    <cellStyle name="_PLDT_Handset market (황정하)_Handset market (황정하)_handset market 2002 1117" xfId="982" xr:uid="{00000000-0005-0000-0000-00003A070000}"/>
    <cellStyle name="_PLDT_Handset market (황정하)_Handset market (황정하)_handset market 2003 0616" xfId="983" xr:uid="{00000000-0005-0000-0000-00003B070000}"/>
    <cellStyle name="_PLDT_Handset market (황정하)_Handset market (황정하)_handset market 2004 0112" xfId="984" xr:uid="{00000000-0005-0000-0000-00003C070000}"/>
    <cellStyle name="_PLDT_Handset market (황정하)_Handset market (황정하)_handset market Steve 2005 0921_charted version" xfId="985" xr:uid="{00000000-0005-0000-0000-00003D070000}"/>
    <cellStyle name="_PLDT_Handset market (황정하)_Handset market (황정하)_LGE report - main charts updated (after 3Q05 result)" xfId="986" xr:uid="{00000000-0005-0000-0000-00003E070000}"/>
    <cellStyle name="_PLDT_Handset market (황정하)_Handset market 2002 1117" xfId="987" xr:uid="{00000000-0005-0000-0000-00003F070000}"/>
    <cellStyle name="_PLDT_Handset market (황정하)_Handset market 2002 1117_handset market 2002 1117" xfId="988" xr:uid="{00000000-0005-0000-0000-000040070000}"/>
    <cellStyle name="_PLDT_Handset market (황정하)_Handset market 2002 1117_handset market 2003 0616" xfId="989" xr:uid="{00000000-0005-0000-0000-000041070000}"/>
    <cellStyle name="_PLDT_Handset market (황정하)_Handset market 2002 1117_handset market 2004 0112" xfId="990" xr:uid="{00000000-0005-0000-0000-000042070000}"/>
    <cellStyle name="_PLDT_Handset market (황정하)_Handset market 2002 1117_handset market Steve 2005 0921_charted version" xfId="991" xr:uid="{00000000-0005-0000-0000-000043070000}"/>
    <cellStyle name="_PLDT_Handset market (황정하)_Handset market 2002 1117_LGE report - main charts updated (after 3Q05 result)" xfId="992" xr:uid="{00000000-0005-0000-0000-000044070000}"/>
    <cellStyle name="_PLDT_handset market 2002 0418" xfId="993" xr:uid="{00000000-0005-0000-0000-000045070000}"/>
    <cellStyle name="_PLDT_handset market 2002 0418_Handset market 2002 1117" xfId="994" xr:uid="{00000000-0005-0000-0000-000046070000}"/>
    <cellStyle name="_PLDT_handset market 2002 0418_Handset market 2002 1117_handset market 2002 1117" xfId="995" xr:uid="{00000000-0005-0000-0000-000047070000}"/>
    <cellStyle name="_PLDT_handset market 2002 0418_Handset market 2002 1117_handset market 2003 0616" xfId="996" xr:uid="{00000000-0005-0000-0000-000048070000}"/>
    <cellStyle name="_PLDT_handset market 2002 0418_Handset market 2002 1117_handset market 2004 0112" xfId="997" xr:uid="{00000000-0005-0000-0000-000049070000}"/>
    <cellStyle name="_PLDT_handset market 2002 0418_Handset market 2002 1117_handset market Steve 2005 0921_charted version" xfId="998" xr:uid="{00000000-0005-0000-0000-00004A070000}"/>
    <cellStyle name="_PLDT_handset market 2002 0418_Handset market 2002 1117_LGE report - main charts updated (after 3Q05 result)" xfId="999" xr:uid="{00000000-0005-0000-0000-00004B070000}"/>
    <cellStyle name="_PLDT_handset market 2002 1117" xfId="1000" xr:uid="{00000000-0005-0000-0000-00004C070000}"/>
    <cellStyle name="_PLDT_handset market 2003 0616" xfId="1001" xr:uid="{00000000-0005-0000-0000-00004D070000}"/>
    <cellStyle name="_PLDT_handset market 2004 0112" xfId="1002" xr:uid="{00000000-0005-0000-0000-00004E070000}"/>
    <cellStyle name="_PLDT_handset market Steve 2005 0921_charted version" xfId="1003" xr:uid="{00000000-0005-0000-0000-00004F070000}"/>
    <cellStyle name="_PLDT_IS (Q)" xfId="1004" xr:uid="{00000000-0005-0000-0000-000050070000}"/>
    <cellStyle name="_PLDT_IS (Q)_COG" xfId="1005" xr:uid="{00000000-0005-0000-0000-000051070000}"/>
    <cellStyle name="_PLDT_IS (Q)_Copy of SEMCO model Jun 2003 ver 2-sylee" xfId="1006" xr:uid="{00000000-0005-0000-0000-000052070000}"/>
    <cellStyle name="_PLDT_IS (Q)_KHVatec_Feb 03" xfId="1007" xr:uid="{00000000-0005-0000-0000-000053070000}"/>
    <cellStyle name="_PLDT_IS (Q)_NLGE July 2003" xfId="1008" xr:uid="{00000000-0005-0000-0000-000054070000}"/>
    <cellStyle name="_PLDT_IS (Q)_NLGE model May 2003 ver4" xfId="1009" xr:uid="{00000000-0005-0000-0000-000055070000}"/>
    <cellStyle name="_PLDT_IS (Q)_SDI_(0818)" xfId="1010" xr:uid="{00000000-0005-0000-0000-000056070000}"/>
    <cellStyle name="_PLDT_IS (Q)_SEC Aug 2003" xfId="1011" xr:uid="{00000000-0005-0000-0000-000057070000}"/>
    <cellStyle name="_PLDT_IS (Q)_SEC July 2003" xfId="1012" xr:uid="{00000000-0005-0000-0000-000058070000}"/>
    <cellStyle name="_PLDT_IS (Q)_SEC model ver1.1" xfId="1013" xr:uid="{00000000-0005-0000-0000-000059070000}"/>
    <cellStyle name="_PLDT_IS (Q)_SEC Oct 2003 ver1.0" xfId="1014" xr:uid="{00000000-0005-0000-0000-00005A070000}"/>
    <cellStyle name="_PLDT_IS (Q)_SEC Oct 2003 ver1.4" xfId="1015" xr:uid="{00000000-0005-0000-0000-00005B070000}"/>
    <cellStyle name="_PLDT_IS (Q)_SEC Oct 2003 ver2.3" xfId="1016" xr:uid="{00000000-0005-0000-0000-00005C070000}"/>
    <cellStyle name="_PLDT_IS (Q)_SEC Sep 2003 ver2" xfId="1017" xr:uid="{00000000-0005-0000-0000-00005D070000}"/>
    <cellStyle name="_PLDT_IS (Q)_SEC Sep 2003 ver3" xfId="1018" xr:uid="{00000000-0005-0000-0000-00005E070000}"/>
    <cellStyle name="_PLDT_IS (Q)_SEC Sep 2003 ver5" xfId="1019" xr:uid="{00000000-0005-0000-0000-00005F070000}"/>
    <cellStyle name="_PLDT_IS (Q)_SEMCO model" xfId="1020" xr:uid="{00000000-0005-0000-0000-000060070000}"/>
    <cellStyle name="_PLDT_IS (Q)_SEMCO model 2003 new2" xfId="1021" xr:uid="{00000000-0005-0000-0000-000061070000}"/>
    <cellStyle name="_PLDT_IS (Q)_SEMCO model March 2003" xfId="1022" xr:uid="{00000000-0005-0000-0000-000062070000}"/>
    <cellStyle name="_PLDT_IS (Q)_SEMCO Oct 2003 ver2" xfId="1023" xr:uid="{00000000-0005-0000-0000-000063070000}"/>
    <cellStyle name="_PLDT_IS (Q)_SEMCO Sep 2003 ver2" xfId="1024" xr:uid="{00000000-0005-0000-0000-000064070000}"/>
    <cellStyle name="_PLDT_IS (Q)_SEMCO_2" xfId="1025" xr:uid="{00000000-0005-0000-0000-000065070000}"/>
    <cellStyle name="_PLDT_IS (Q)_SEMCO_2_LGPL2" xfId="1026" xr:uid="{00000000-0005-0000-0000-000066070000}"/>
    <cellStyle name="_PLDT_IS (Q)_SEMCO_2_NLGE model Feb 2003" xfId="1027" xr:uid="{00000000-0005-0000-0000-000067070000}"/>
    <cellStyle name="_PLDT_IS (Q)_SEMCO_2_NLGE model June 2003 prospective revision" xfId="1028" xr:uid="{00000000-0005-0000-0000-000068070000}"/>
    <cellStyle name="_PLDT_IS (Q)_SEMCO_2_NLGE model May 2003 ver4" xfId="1029" xr:uid="{00000000-0005-0000-0000-000069070000}"/>
    <cellStyle name="_PLDT_IS (Q)_SEMCO_2_NLGE_ver1" xfId="1030" xr:uid="{00000000-0005-0000-0000-00006A070000}"/>
    <cellStyle name="_PLDT_KEC_(0419)" xfId="1031" xr:uid="{00000000-0005-0000-0000-00006B070000}"/>
    <cellStyle name="_PLDT_KEC_(0419)_Kumho Electronics_(1122)" xfId="1032" xr:uid="{00000000-0005-0000-0000-00006C070000}"/>
    <cellStyle name="_PLDT_KEC_(0419)_Kumho Electronics_(1122)_Book2" xfId="1033" xr:uid="{00000000-0005-0000-0000-00006D070000}"/>
    <cellStyle name="_PLDT_KEC_(0419)_TaesanLCD_May02" xfId="1034" xr:uid="{00000000-0005-0000-0000-00006E070000}"/>
    <cellStyle name="_PLDT_KEC_(0419)_TaesanLCD_May02_Book2" xfId="1035" xr:uid="{00000000-0005-0000-0000-00006F070000}"/>
    <cellStyle name="_PLDT_KEC_(0419)_TaesanLCD_May02_Book5" xfId="1036" xr:uid="{00000000-0005-0000-0000-000070070000}"/>
    <cellStyle name="_PLDT_KEC_(0419)_TaesanLCD_May02_Fine DNC_(1112)" xfId="1037" xr:uid="{00000000-0005-0000-0000-000071070000}"/>
    <cellStyle name="_PLDT_KEC_(0419)_삼성전자_(0729)" xfId="1038" xr:uid="{00000000-0005-0000-0000-000072070000}"/>
    <cellStyle name="_PLDT_KEC_(0419)_삼성전자_(0729)_Book2" xfId="1039" xr:uid="{00000000-0005-0000-0000-000073070000}"/>
    <cellStyle name="_PLDT_KEC_(0419)_삼성전자_(0729)_Book5" xfId="1040" xr:uid="{00000000-0005-0000-0000-000074070000}"/>
    <cellStyle name="_PLDT_KEC_(0419)_삼성전자_(0729)_Fine DNC_(1112)" xfId="1041" xr:uid="{00000000-0005-0000-0000-000075070000}"/>
    <cellStyle name="_PLDT_KEC_(0419)_삼성전자_(1021)" xfId="1042" xr:uid="{00000000-0005-0000-0000-000076070000}"/>
    <cellStyle name="_PLDT_KEC_(0419)_삼성전자_(1021)_Book2" xfId="1043" xr:uid="{00000000-0005-0000-0000-000077070000}"/>
    <cellStyle name="_PLDT_KEC_(0419)_삼성전자_(1021)_Book5" xfId="1044" xr:uid="{00000000-0005-0000-0000-000078070000}"/>
    <cellStyle name="_PLDT_KEC_(0419)_삼성전자_(1021)_Fine DNC_(1112)" xfId="1045" xr:uid="{00000000-0005-0000-0000-000079070000}"/>
    <cellStyle name="_PLDT_KEC_(0419)_이미지퀘스트" xfId="1046" xr:uid="{00000000-0005-0000-0000-00007A070000}"/>
    <cellStyle name="_PLDT_KEC_(0419)_이미지퀘스트_Book5" xfId="1047" xr:uid="{00000000-0005-0000-0000-00007B070000}"/>
    <cellStyle name="_PLDT_KHVatec_Feb 03" xfId="1048" xr:uid="{00000000-0005-0000-0000-00007C070000}"/>
    <cellStyle name="_PLDT_LGE report - main charts updated (after 3Q05 result)" xfId="1049" xr:uid="{00000000-0005-0000-0000-00007D070000}"/>
    <cellStyle name="_PLDT_NEM_20760" xfId="1050" xr:uid="{00000000-0005-0000-0000-00007E070000}"/>
    <cellStyle name="_PLDT_SDI 1.9" xfId="1051" xr:uid="{00000000-0005-0000-0000-00007F070000}"/>
    <cellStyle name="_PLDT_SDI 1.9_COG" xfId="1052" xr:uid="{00000000-0005-0000-0000-000080070000}"/>
    <cellStyle name="_PLDT_SDI 1.9_Copy of SEMCO model Jun 2003 ver 2-sylee" xfId="1053" xr:uid="{00000000-0005-0000-0000-000081070000}"/>
    <cellStyle name="_PLDT_SDI 1.9_KHVatec_Feb 03" xfId="1054" xr:uid="{00000000-0005-0000-0000-000082070000}"/>
    <cellStyle name="_PLDT_SDI 1.9_NLGE July 2003" xfId="1055" xr:uid="{00000000-0005-0000-0000-000083070000}"/>
    <cellStyle name="_PLDT_SDI 1.9_NLGE model May 2003 ver4" xfId="1056" xr:uid="{00000000-0005-0000-0000-000084070000}"/>
    <cellStyle name="_PLDT_SDI 1.9_SDI_(0818)" xfId="1057" xr:uid="{00000000-0005-0000-0000-000085070000}"/>
    <cellStyle name="_PLDT_SDI 1.9_SEC Aug 2003" xfId="1058" xr:uid="{00000000-0005-0000-0000-000086070000}"/>
    <cellStyle name="_PLDT_SDI 1.9_SEC July 2003" xfId="1059" xr:uid="{00000000-0005-0000-0000-000087070000}"/>
    <cellStyle name="_PLDT_SDI 1.9_SEC model ver1.1" xfId="1060" xr:uid="{00000000-0005-0000-0000-000088070000}"/>
    <cellStyle name="_PLDT_SDI 1.9_SEC Oct 2003 ver1.0" xfId="1061" xr:uid="{00000000-0005-0000-0000-000089070000}"/>
    <cellStyle name="_PLDT_SDI 1.9_SEC Oct 2003 ver1.4" xfId="1062" xr:uid="{00000000-0005-0000-0000-00008A070000}"/>
    <cellStyle name="_PLDT_SDI 1.9_SEC Oct 2003 ver2.3" xfId="1063" xr:uid="{00000000-0005-0000-0000-00008B070000}"/>
    <cellStyle name="_PLDT_SDI 1.9_SEC Sep 2003 ver2" xfId="1064" xr:uid="{00000000-0005-0000-0000-00008C070000}"/>
    <cellStyle name="_PLDT_SDI 1.9_SEC Sep 2003 ver3" xfId="1065" xr:uid="{00000000-0005-0000-0000-00008D070000}"/>
    <cellStyle name="_PLDT_SDI 1.9_SEC Sep 2003 ver5" xfId="1066" xr:uid="{00000000-0005-0000-0000-00008E070000}"/>
    <cellStyle name="_PLDT_SDI 1.9_SEMCO model" xfId="1067" xr:uid="{00000000-0005-0000-0000-00008F070000}"/>
    <cellStyle name="_PLDT_SDI 1.9_SEMCO model 2003 new2" xfId="1068" xr:uid="{00000000-0005-0000-0000-000090070000}"/>
    <cellStyle name="_PLDT_SDI 1.9_SEMCO model March 2003" xfId="1069" xr:uid="{00000000-0005-0000-0000-000091070000}"/>
    <cellStyle name="_PLDT_SDI 1.9_SEMCO Oct 2003 ver2" xfId="1070" xr:uid="{00000000-0005-0000-0000-000092070000}"/>
    <cellStyle name="_PLDT_SDI 1.9_SEMCO Sep 2003 ver2" xfId="1071" xr:uid="{00000000-0005-0000-0000-000093070000}"/>
    <cellStyle name="_PLDT_SDI 1.9_SEMCO_2" xfId="1072" xr:uid="{00000000-0005-0000-0000-000094070000}"/>
    <cellStyle name="_PLDT_SDI 1.9_SEMCO_2_LGPL2" xfId="1073" xr:uid="{00000000-0005-0000-0000-000095070000}"/>
    <cellStyle name="_PLDT_SDI 1.9_SEMCO_2_NLGE model Feb 2003" xfId="1074" xr:uid="{00000000-0005-0000-0000-000096070000}"/>
    <cellStyle name="_PLDT_SDI 1.9_SEMCO_2_NLGE model June 2003 prospective revision" xfId="1075" xr:uid="{00000000-0005-0000-0000-000097070000}"/>
    <cellStyle name="_PLDT_SDI 1.9_SEMCO_2_NLGE model May 2003 ver4" xfId="1076" xr:uid="{00000000-0005-0000-0000-000098070000}"/>
    <cellStyle name="_PLDT_SDI 1.9_SEMCO_2_NLGE_ver1" xfId="1077" xr:uid="{00000000-0005-0000-0000-000099070000}"/>
    <cellStyle name="_PLDT_SDI 1.9_Worldtelecom 1.4" xfId="1078" xr:uid="{00000000-0005-0000-0000-00009A070000}"/>
    <cellStyle name="_PLDT_SDI 1.9_Worldtelecom 1.4_KHVatec_Feb 03" xfId="1079" xr:uid="{00000000-0005-0000-0000-00009B070000}"/>
    <cellStyle name="_PLDT_SDI_(0818)" xfId="1080" xr:uid="{00000000-0005-0000-0000-00009C070000}"/>
    <cellStyle name="_PLDT_SEMCO_2" xfId="1081" xr:uid="{00000000-0005-0000-0000-00009D070000}"/>
    <cellStyle name="_PLDT_SEMCO_2_LGPL2" xfId="1082" xr:uid="{00000000-0005-0000-0000-00009E070000}"/>
    <cellStyle name="_PLDT_SEMCO_2_NLGE model Feb 2003" xfId="1083" xr:uid="{00000000-0005-0000-0000-00009F070000}"/>
    <cellStyle name="_PLDT_SEMCO_2_NLGE model June 2003 prospective revision" xfId="1084" xr:uid="{00000000-0005-0000-0000-0000A0070000}"/>
    <cellStyle name="_PLDT_SEMCO_2_NLGE model May 2003 ver4" xfId="1085" xr:uid="{00000000-0005-0000-0000-0000A1070000}"/>
    <cellStyle name="_PLDT_SEMCO_2_NLGE_ver1" xfId="1086" xr:uid="{00000000-0005-0000-0000-0000A2070000}"/>
    <cellStyle name="_PLDT_TaesanLCD_May02" xfId="1087" xr:uid="{00000000-0005-0000-0000-0000A3070000}"/>
    <cellStyle name="_PLDT_TaesanLCD_May02_Kumho Electronics_(1122)" xfId="1088" xr:uid="{00000000-0005-0000-0000-0000A4070000}"/>
    <cellStyle name="_PLDT_TaesanLCD_May02_Kumho Electronics_(1122)_Book2" xfId="1089" xr:uid="{00000000-0005-0000-0000-0000A5070000}"/>
    <cellStyle name="_PLDT_TaesanLCD_May02_TaesanLCD_May02" xfId="1090" xr:uid="{00000000-0005-0000-0000-0000A6070000}"/>
    <cellStyle name="_PLDT_TaesanLCD_May02_TaesanLCD_May02_Book2" xfId="1091" xr:uid="{00000000-0005-0000-0000-0000A7070000}"/>
    <cellStyle name="_PLDT_TaesanLCD_May02_TaesanLCD_May02_Book5" xfId="1092" xr:uid="{00000000-0005-0000-0000-0000A8070000}"/>
    <cellStyle name="_PLDT_TaesanLCD_May02_TaesanLCD_May02_Fine DNC_(1112)" xfId="1093" xr:uid="{00000000-0005-0000-0000-0000A9070000}"/>
    <cellStyle name="_PLDT_TaesanLCD_May02_삼성전자_(0729)" xfId="1094" xr:uid="{00000000-0005-0000-0000-0000AA070000}"/>
    <cellStyle name="_PLDT_TaesanLCD_May02_삼성전자_(0729)_Book2" xfId="1095" xr:uid="{00000000-0005-0000-0000-0000AB070000}"/>
    <cellStyle name="_PLDT_TaesanLCD_May02_삼성전자_(0729)_Book5" xfId="1096" xr:uid="{00000000-0005-0000-0000-0000AC070000}"/>
    <cellStyle name="_PLDT_TaesanLCD_May02_삼성전자_(0729)_Fine DNC_(1112)" xfId="1097" xr:uid="{00000000-0005-0000-0000-0000AD070000}"/>
    <cellStyle name="_PLDT_TaesanLCD_May02_삼성전자_(1021)" xfId="1098" xr:uid="{00000000-0005-0000-0000-0000AE070000}"/>
    <cellStyle name="_PLDT_TaesanLCD_May02_삼성전자_(1021)_Book2" xfId="1099" xr:uid="{00000000-0005-0000-0000-0000AF070000}"/>
    <cellStyle name="_PLDT_TaesanLCD_May02_삼성전자_(1021)_Book5" xfId="1100" xr:uid="{00000000-0005-0000-0000-0000B0070000}"/>
    <cellStyle name="_PLDT_TaesanLCD_May02_삼성전자_(1021)_Fine DNC_(1112)" xfId="1101" xr:uid="{00000000-0005-0000-0000-0000B1070000}"/>
    <cellStyle name="_PLDT_TaesanLCD_May02_이미지퀘스트" xfId="1102" xr:uid="{00000000-0005-0000-0000-0000B2070000}"/>
    <cellStyle name="_PLDT_TaesanLCD_May02_이미지퀘스트_Book5" xfId="1103" xr:uid="{00000000-0005-0000-0000-0000B3070000}"/>
    <cellStyle name="_PLDT_val vs other" xfId="1104" xr:uid="{00000000-0005-0000-0000-0000B4070000}"/>
    <cellStyle name="_PLDT_VM_제조" xfId="1105" xr:uid="{00000000-0005-0000-0000-0000B5070000}"/>
    <cellStyle name="_PLDT_Worldtelecom 1.4" xfId="1106" xr:uid="{00000000-0005-0000-0000-0000B6070000}"/>
    <cellStyle name="_PLDT_Worldtelecom 1.4_COG" xfId="1107" xr:uid="{00000000-0005-0000-0000-0000B7070000}"/>
    <cellStyle name="_PLDT_Worldtelecom 1.4_Copy of SEMCO model Jun 2003 ver 2-sylee" xfId="1108" xr:uid="{00000000-0005-0000-0000-0000B8070000}"/>
    <cellStyle name="_PLDT_Worldtelecom 1.4_KHVatec_Feb 03" xfId="1109" xr:uid="{00000000-0005-0000-0000-0000B9070000}"/>
    <cellStyle name="_PLDT_Worldtelecom 1.4_NLGE July 2003" xfId="1110" xr:uid="{00000000-0005-0000-0000-0000BA070000}"/>
    <cellStyle name="_PLDT_Worldtelecom 1.4_NLGE model May 2003 ver4" xfId="1111" xr:uid="{00000000-0005-0000-0000-0000BB070000}"/>
    <cellStyle name="_PLDT_Worldtelecom 1.4_SDI_(0818)" xfId="1112" xr:uid="{00000000-0005-0000-0000-0000BC070000}"/>
    <cellStyle name="_PLDT_Worldtelecom 1.4_SEC Aug 2003" xfId="1113" xr:uid="{00000000-0005-0000-0000-0000BD070000}"/>
    <cellStyle name="_PLDT_Worldtelecom 1.4_SEC July 2003" xfId="1114" xr:uid="{00000000-0005-0000-0000-0000BE070000}"/>
    <cellStyle name="_PLDT_Worldtelecom 1.4_SEC model ver1.1" xfId="1115" xr:uid="{00000000-0005-0000-0000-0000BF070000}"/>
    <cellStyle name="_PLDT_Worldtelecom 1.4_SEC Oct 2003 ver1.0" xfId="1116" xr:uid="{00000000-0005-0000-0000-0000C0070000}"/>
    <cellStyle name="_PLDT_Worldtelecom 1.4_SEC Oct 2003 ver1.4" xfId="1117" xr:uid="{00000000-0005-0000-0000-0000C1070000}"/>
    <cellStyle name="_PLDT_Worldtelecom 1.4_SEC Oct 2003 ver2.3" xfId="1118" xr:uid="{00000000-0005-0000-0000-0000C2070000}"/>
    <cellStyle name="_PLDT_Worldtelecom 1.4_SEC Sep 2003 ver2" xfId="1119" xr:uid="{00000000-0005-0000-0000-0000C3070000}"/>
    <cellStyle name="_PLDT_Worldtelecom 1.4_SEC Sep 2003 ver3" xfId="1120" xr:uid="{00000000-0005-0000-0000-0000C4070000}"/>
    <cellStyle name="_PLDT_Worldtelecom 1.4_SEC Sep 2003 ver5" xfId="1121" xr:uid="{00000000-0005-0000-0000-0000C5070000}"/>
    <cellStyle name="_PLDT_Worldtelecom 1.4_SEMCO model" xfId="1122" xr:uid="{00000000-0005-0000-0000-0000C6070000}"/>
    <cellStyle name="_PLDT_Worldtelecom 1.4_SEMCO model 2003 new2" xfId="1123" xr:uid="{00000000-0005-0000-0000-0000C7070000}"/>
    <cellStyle name="_PLDT_Worldtelecom 1.4_SEMCO model March 2003" xfId="1124" xr:uid="{00000000-0005-0000-0000-0000C8070000}"/>
    <cellStyle name="_PLDT_Worldtelecom 1.4_SEMCO Oct 2003 ver2" xfId="1125" xr:uid="{00000000-0005-0000-0000-0000C9070000}"/>
    <cellStyle name="_PLDT_Worldtelecom 1.4_SEMCO Sep 2003 ver2" xfId="1126" xr:uid="{00000000-0005-0000-0000-0000CA070000}"/>
    <cellStyle name="_PLDT_Worldtelecom 1.4_SEMCO_2" xfId="1127" xr:uid="{00000000-0005-0000-0000-0000CB070000}"/>
    <cellStyle name="_PLDT_Worldtelecom 1.4_SEMCO_2_LGPL2" xfId="1128" xr:uid="{00000000-0005-0000-0000-0000CC070000}"/>
    <cellStyle name="_PLDT_Worldtelecom 1.4_SEMCO_2_NLGE model Feb 2003" xfId="1129" xr:uid="{00000000-0005-0000-0000-0000CD070000}"/>
    <cellStyle name="_PLDT_Worldtelecom 1.4_SEMCO_2_NLGE model June 2003 prospective revision" xfId="1130" xr:uid="{00000000-0005-0000-0000-0000CE070000}"/>
    <cellStyle name="_PLDT_Worldtelecom 1.4_SEMCO_2_NLGE model May 2003 ver4" xfId="1131" xr:uid="{00000000-0005-0000-0000-0000CF070000}"/>
    <cellStyle name="_PLDT_Worldtelecom 1.4_SEMCO_2_NLGE_ver1" xfId="1132" xr:uid="{00000000-0005-0000-0000-0000D0070000}"/>
    <cellStyle name="_PLDT_Youeal 1" xfId="1133" xr:uid="{00000000-0005-0000-0000-0000D1070000}"/>
    <cellStyle name="_PLDT_Youeal 1_Copy of SEMCO model Jun 2003 ver 2-sylee" xfId="1136" xr:uid="{00000000-0005-0000-0000-0000D4070000}"/>
    <cellStyle name="_PLDT_Youeal 1_SEC Aug 2003" xfId="1137" xr:uid="{00000000-0005-0000-0000-0000D5070000}"/>
    <cellStyle name="_PLDT_Youeal 1_SEC July 2003" xfId="1138" xr:uid="{00000000-0005-0000-0000-0000D6070000}"/>
    <cellStyle name="_PLDT_Youeal 1_SEC Oct 2003 ver1.0" xfId="1139" xr:uid="{00000000-0005-0000-0000-0000D7070000}"/>
    <cellStyle name="_PLDT_Youeal 1_SEC Oct 2003 ver1.4" xfId="1140" xr:uid="{00000000-0005-0000-0000-0000D8070000}"/>
    <cellStyle name="_PLDT_Youeal 1_SEC Oct 2003 ver2.3" xfId="1141" xr:uid="{00000000-0005-0000-0000-0000D9070000}"/>
    <cellStyle name="_PLDT_Youeal 1_SEC Sep 2003 ver2" xfId="1142" xr:uid="{00000000-0005-0000-0000-0000DA070000}"/>
    <cellStyle name="_PLDT_Youeal 1_SEC Sep 2003 ver3" xfId="1143" xr:uid="{00000000-0005-0000-0000-0000DB070000}"/>
    <cellStyle name="_PLDT_Youeal 1_SEC Sep 2003 ver5" xfId="1144" xr:uid="{00000000-0005-0000-0000-0000DC070000}"/>
    <cellStyle name="_PLDT_Youeal 1_SEMCO model" xfId="1145" xr:uid="{00000000-0005-0000-0000-0000DD070000}"/>
    <cellStyle name="_PLDT_Youeal 1_SEMCO model 2003 new2" xfId="1146" xr:uid="{00000000-0005-0000-0000-0000DE070000}"/>
    <cellStyle name="_PLDT_Youeal 1_SEMCO model March 2003" xfId="1147" xr:uid="{00000000-0005-0000-0000-0000DF070000}"/>
    <cellStyle name="_PLDT_Youeal 1_SEMCO Oct 2003 ver2" xfId="1148" xr:uid="{00000000-0005-0000-0000-0000E0070000}"/>
    <cellStyle name="_PLDT_Youeal 1_SEMCO Sep 2003 ver2" xfId="1149" xr:uid="{00000000-0005-0000-0000-0000E1070000}"/>
    <cellStyle name="_PLDT_Youeal 1.0" xfId="1134" xr:uid="{00000000-0005-0000-0000-0000D2070000}"/>
    <cellStyle name="_PLDT_Youeal 1.0_KHVatec_Feb 03" xfId="1135" xr:uid="{00000000-0005-0000-0000-0000D3070000}"/>
    <cellStyle name="_PLDT_Youeal_Sep02" xfId="1150" xr:uid="{00000000-0005-0000-0000-0000E2070000}"/>
    <cellStyle name="_PLDT_Youeal_Sep02_COG" xfId="1151" xr:uid="{00000000-0005-0000-0000-0000E3070000}"/>
    <cellStyle name="_PLDT_Youeal_Sep02_LGPL2" xfId="1152" xr:uid="{00000000-0005-0000-0000-0000E4070000}"/>
    <cellStyle name="_PLDT_Youeal_Sep02_NLGE model Feb 2003" xfId="1153" xr:uid="{00000000-0005-0000-0000-0000E5070000}"/>
    <cellStyle name="_PLDT_Youeal_Sep02_NLGE model June 2003 prospective revision" xfId="1154" xr:uid="{00000000-0005-0000-0000-0000E6070000}"/>
    <cellStyle name="_PLDT_Youeal_Sep02_NLGE model May 2003 ver4" xfId="1155" xr:uid="{00000000-0005-0000-0000-0000E7070000}"/>
    <cellStyle name="_PLDT_Youeal_Sep02_NLGE_ver1" xfId="1156" xr:uid="{00000000-0005-0000-0000-0000E8070000}"/>
    <cellStyle name="_Presentation" xfId="1157" xr:uid="{00000000-0005-0000-0000-0000E9070000}"/>
    <cellStyle name="_Quanti-Qdata" xfId="1160" xr:uid="{00000000-0005-0000-0000-0000F1070000}"/>
    <cellStyle name="_Regional" xfId="1161" xr:uid="{00000000-0005-0000-0000-0000F2070000}"/>
    <cellStyle name="_Report" xfId="1162" xr:uid="{00000000-0005-0000-0000-0000F3070000}"/>
    <cellStyle name="_Report_Historical prices" xfId="1163" xr:uid="{00000000-0005-0000-0000-0000F4070000}"/>
    <cellStyle name="_Report_Operating" xfId="1164" xr:uid="{00000000-0005-0000-0000-0000F5070000}"/>
    <cellStyle name="_ResultMonitor_Calc_a" xfId="1189" xr:uid="{00000000-0005-0000-0000-00005F080000}"/>
    <cellStyle name="_ResultMonitor_Calc_a_Scores" xfId="1190" xr:uid="{00000000-0005-0000-0000-000060080000}"/>
    <cellStyle name="_RRS1" xfId="1193" xr:uid="{00000000-0005-0000-0000-000066080000}"/>
    <cellStyle name="_RRS10" xfId="1194" xr:uid="{00000000-0005-0000-0000-000067080000}"/>
    <cellStyle name="_RRS11" xfId="1195" xr:uid="{00000000-0005-0000-0000-000068080000}"/>
    <cellStyle name="_RRS12" xfId="1196" xr:uid="{00000000-0005-0000-0000-000069080000}"/>
    <cellStyle name="_RRS14" xfId="1197" xr:uid="{00000000-0005-0000-0000-00006A080000}"/>
    <cellStyle name="_RRS16" xfId="1198" xr:uid="{00000000-0005-0000-0000-00006B080000}"/>
    <cellStyle name="_RRS17" xfId="1199" xr:uid="{00000000-0005-0000-0000-00006C080000}"/>
    <cellStyle name="_RRS21" xfId="1200" xr:uid="{00000000-0005-0000-0000-00006D080000}"/>
    <cellStyle name="_RRS25" xfId="1201" xr:uid="{00000000-0005-0000-0000-00006E080000}"/>
    <cellStyle name="_RRS33" xfId="1202" xr:uid="{00000000-0005-0000-0000-00006F080000}"/>
    <cellStyle name="_RRS38" xfId="1203" xr:uid="{00000000-0005-0000-0000-000070080000}"/>
    <cellStyle name="_RRS5" xfId="1204" xr:uid="{00000000-0005-0000-0000-000071080000}"/>
    <cellStyle name="_RRS7" xfId="1205" xr:uid="{00000000-0005-0000-0000-000072080000}"/>
    <cellStyle name="_Samsung SDI 7-10-02" xfId="3990" xr:uid="{00000000-0005-0000-0000-00009D080000}"/>
    <cellStyle name="_Samsung SDI 7-10-02_NCSoft_Model_042403" xfId="3991" xr:uid="{00000000-0005-0000-0000-00009E080000}"/>
    <cellStyle name="_Samsung SDI 7-10-02_NCSoft_Model_042403_NCSoft_Model_062003" xfId="3992" xr:uid="{00000000-0005-0000-0000-00009F080000}"/>
    <cellStyle name="_Samsung SDI 7-10-02_NCSoft_Model_042403_NCSoft_Model_063003(geminer)" xfId="3993" xr:uid="{00000000-0005-0000-0000-0000A0080000}"/>
    <cellStyle name="_sb" xfId="1215" xr:uid="{00000000-0005-0000-0000-0000A1080000}"/>
    <cellStyle name="_SBR BR BD SM Px" xfId="1216" xr:uid="{00000000-0005-0000-0000-0000A2080000}"/>
    <cellStyle name="_SDI 1.9" xfId="1217" xr:uid="{00000000-0005-0000-0000-0000A3080000}"/>
    <cellStyle name="_SDI 1.9_COG" xfId="1218" xr:uid="{00000000-0005-0000-0000-0000A4080000}"/>
    <cellStyle name="_SDI 1.9_Copy of SEMCO model Jun 2003 ver 2-sylee" xfId="1219" xr:uid="{00000000-0005-0000-0000-0000A5080000}"/>
    <cellStyle name="_SDI 1.9_KHVatec_Feb 03" xfId="1220" xr:uid="{00000000-0005-0000-0000-0000A6080000}"/>
    <cellStyle name="_SDI 1.9_NLGE July 2003" xfId="1221" xr:uid="{00000000-0005-0000-0000-0000A7080000}"/>
    <cellStyle name="_SDI 1.9_NLGE model May 2003 ver4" xfId="1222" xr:uid="{00000000-0005-0000-0000-0000A8080000}"/>
    <cellStyle name="_SDI 1.9_SDI_(0818)" xfId="1223" xr:uid="{00000000-0005-0000-0000-0000A9080000}"/>
    <cellStyle name="_SDI 1.9_SEC Aug 2003" xfId="1224" xr:uid="{00000000-0005-0000-0000-0000AA080000}"/>
    <cellStyle name="_SDI 1.9_SEC July 2003" xfId="1225" xr:uid="{00000000-0005-0000-0000-0000AB080000}"/>
    <cellStyle name="_SDI 1.9_SEC model ver1.1" xfId="1226" xr:uid="{00000000-0005-0000-0000-0000AC080000}"/>
    <cellStyle name="_SDI 1.9_SEC Oct 2003 ver1.0" xfId="1227" xr:uid="{00000000-0005-0000-0000-0000AD080000}"/>
    <cellStyle name="_SDI 1.9_SEC Oct 2003 ver1.4" xfId="1228" xr:uid="{00000000-0005-0000-0000-0000AE080000}"/>
    <cellStyle name="_SDI 1.9_SEC Oct 2003 ver2.3" xfId="1229" xr:uid="{00000000-0005-0000-0000-0000AF080000}"/>
    <cellStyle name="_SDI 1.9_SEC Sep 2003 ver2" xfId="1230" xr:uid="{00000000-0005-0000-0000-0000B0080000}"/>
    <cellStyle name="_SDI 1.9_SEC Sep 2003 ver3" xfId="1231" xr:uid="{00000000-0005-0000-0000-0000B1080000}"/>
    <cellStyle name="_SDI 1.9_SEC Sep 2003 ver5" xfId="1232" xr:uid="{00000000-0005-0000-0000-0000B2080000}"/>
    <cellStyle name="_SDI 1.9_SEMCO model" xfId="1233" xr:uid="{00000000-0005-0000-0000-0000B3080000}"/>
    <cellStyle name="_SDI 1.9_SEMCO model 2003 new2" xfId="1234" xr:uid="{00000000-0005-0000-0000-0000B4080000}"/>
    <cellStyle name="_SDI 1.9_SEMCO model March 2003" xfId="1235" xr:uid="{00000000-0005-0000-0000-0000B5080000}"/>
    <cellStyle name="_SDI 1.9_SEMCO Oct 2003 ver2" xfId="1236" xr:uid="{00000000-0005-0000-0000-0000B6080000}"/>
    <cellStyle name="_SDI 1.9_SEMCO Sep 2003 ver2" xfId="1237" xr:uid="{00000000-0005-0000-0000-0000B7080000}"/>
    <cellStyle name="_SDI 1.9_SEMCO_2" xfId="1238" xr:uid="{00000000-0005-0000-0000-0000B8080000}"/>
    <cellStyle name="_SDI 1.9_SEMCO_2_LGPL2" xfId="1239" xr:uid="{00000000-0005-0000-0000-0000B9080000}"/>
    <cellStyle name="_SDI 1.9_SEMCO_2_NLGE model Feb 2003" xfId="1240" xr:uid="{00000000-0005-0000-0000-0000BA080000}"/>
    <cellStyle name="_SDI 1.9_SEMCO_2_NLGE model June 2003 prospective revision" xfId="1241" xr:uid="{00000000-0005-0000-0000-0000BB080000}"/>
    <cellStyle name="_SDI 1.9_SEMCO_2_NLGE model May 2003 ver4" xfId="1242" xr:uid="{00000000-0005-0000-0000-0000BC080000}"/>
    <cellStyle name="_SDI 1.9_SEMCO_2_NLGE_ver1" xfId="1243" xr:uid="{00000000-0005-0000-0000-0000BD080000}"/>
    <cellStyle name="_SDI 1.9_Worldtelecom 1.4" xfId="1244" xr:uid="{00000000-0005-0000-0000-0000BE080000}"/>
    <cellStyle name="_SDI 1.9_Worldtelecom 1.4_KHVatec_Feb 03" xfId="1245" xr:uid="{00000000-0005-0000-0000-0000BF080000}"/>
    <cellStyle name="_SDI_(0818)" xfId="1246" xr:uid="{00000000-0005-0000-0000-0000C0080000}"/>
    <cellStyle name="_sdi-model.xls Chart 1" xfId="1247" xr:uid="{00000000-0005-0000-0000-0000C1080000}"/>
    <cellStyle name="_sdi-model.xls Chart 2" xfId="1248" xr:uid="{00000000-0005-0000-0000-0000C2080000}"/>
    <cellStyle name="_SEC - handsets" xfId="1249" xr:uid="{00000000-0005-0000-0000-0000C4080000}"/>
    <cellStyle name="_SEC - Semicon ver2" xfId="1250" xr:uid="{00000000-0005-0000-0000-0000C5080000}"/>
    <cellStyle name="_SEC historical price charts-2" xfId="3995" xr:uid="{00000000-0005-0000-0000-0000C7080000}"/>
    <cellStyle name="_SEC model 020502.xls Chart 1" xfId="3996" xr:uid="{00000000-0005-0000-0000-0000C8080000}"/>
    <cellStyle name="_SEC model 0303" xfId="3997" xr:uid="{00000000-0005-0000-0000-0000C9080000}"/>
    <cellStyle name="_SEC Model-overwrite me" xfId="3998" xr:uid="{00000000-0005-0000-0000-0000CA080000}"/>
    <cellStyle name="_SEC Oct 2003 ver2.5" xfId="1252" xr:uid="{00000000-0005-0000-0000-0000CB080000}"/>
    <cellStyle name="_SEC Report - 19-Mar-02" xfId="1253" xr:uid="{00000000-0005-0000-0000-0000CC080000}"/>
    <cellStyle name="_SEC_(0421)" xfId="1254" xr:uid="{00000000-0005-0000-0000-0000CE080000}"/>
    <cellStyle name="_SEC- Charts" xfId="1251" xr:uid="{00000000-0005-0000-0000-0000C6080000}"/>
    <cellStyle name="_SEC-handset data" xfId="1255" xr:uid="{00000000-0005-0000-0000-0000D0080000}"/>
    <cellStyle name="_sec-model2" xfId="1256" xr:uid="{00000000-0005-0000-0000-0000D1080000}"/>
    <cellStyle name="_SEMCO - new consolidated financials" xfId="4001" xr:uid="{00000000-0005-0000-0000-0000D2080000}"/>
    <cellStyle name="_SEMCO model" xfId="4002" xr:uid="{00000000-0005-0000-0000-0000D3080000}"/>
    <cellStyle name="_SEMCO_2" xfId="1257" xr:uid="{00000000-0005-0000-0000-0000D4080000}"/>
    <cellStyle name="_SEMCO_2_LGPL2" xfId="1258" xr:uid="{00000000-0005-0000-0000-0000D5080000}"/>
    <cellStyle name="_SEMCO_2_NLGE model Feb 2003" xfId="1259" xr:uid="{00000000-0005-0000-0000-0000D6080000}"/>
    <cellStyle name="_SEMCO_2_NLGE model June 2003 prospective revision" xfId="1260" xr:uid="{00000000-0005-0000-0000-0000D7080000}"/>
    <cellStyle name="_SEMCO_2_NLGE model May 2003 ver4" xfId="1261" xr:uid="{00000000-0005-0000-0000-0000D8080000}"/>
    <cellStyle name="_SEMCO_2_NLGE_ver1" xfId="1262" xr:uid="{00000000-0005-0000-0000-0000D9080000}"/>
    <cellStyle name="_Semco_Model" xfId="4003" xr:uid="{00000000-0005-0000-0000-0000DA080000}"/>
    <cellStyle name="_Semco_Model_NCSoft_Model_042403" xfId="4028" xr:uid="{00000000-0005-0000-0000-0000F3080000}"/>
    <cellStyle name="_Semco_Model_NCSoft_Model_042403_NCSoft_Model_062003" xfId="4029" xr:uid="{00000000-0005-0000-0000-0000F4080000}"/>
    <cellStyle name="_Semco_Model_NCSoft_Model_042403_NCSoft_Model_063003(geminer)" xfId="4030" xr:uid="{00000000-0005-0000-0000-0000F5080000}"/>
    <cellStyle name="_Semco_Model.xls Chart 1" xfId="4004" xr:uid="{00000000-0005-0000-0000-0000DB080000}"/>
    <cellStyle name="_Semco_Model.xls Chart 1_L.Semco_final" xfId="4005" xr:uid="{00000000-0005-0000-0000-0000DC080000}"/>
    <cellStyle name="_Semco_Model.xls Chart 1_L.Semco_final_NCSoft_Model_042403" xfId="4006" xr:uid="{00000000-0005-0000-0000-0000DD080000}"/>
    <cellStyle name="_Semco_Model.xls Chart 1_L.Semco_final_NCSoft_Model_042403_NCSoft_Model_062003" xfId="4007" xr:uid="{00000000-0005-0000-0000-0000DE080000}"/>
    <cellStyle name="_Semco_Model.xls Chart 1_L.Semco_final_NCSoft_Model_042403_NCSoft_Model_063003(geminer)" xfId="4008" xr:uid="{00000000-0005-0000-0000-0000DF080000}"/>
    <cellStyle name="_Semco_Model.xls Chart 1_NCSoft_Model_042403" xfId="4009" xr:uid="{00000000-0005-0000-0000-0000E0080000}"/>
    <cellStyle name="_Semco_Model.xls Chart 1_NCSoft_Model_042403_NCSoft_Model_062003" xfId="4010" xr:uid="{00000000-0005-0000-0000-0000E1080000}"/>
    <cellStyle name="_Semco_Model.xls Chart 1_NCSoft_Model_042403_NCSoft_Model_063003(geminer)" xfId="4011" xr:uid="{00000000-0005-0000-0000-0000E2080000}"/>
    <cellStyle name="_Semco_Model.xls Chart 2" xfId="4012" xr:uid="{00000000-0005-0000-0000-0000E3080000}"/>
    <cellStyle name="_Semco_Model.xls Chart 2_L.Semco_final" xfId="4013" xr:uid="{00000000-0005-0000-0000-0000E4080000}"/>
    <cellStyle name="_Semco_Model.xls Chart 2_L.Semco_final_NCSoft_Model_042403" xfId="4014" xr:uid="{00000000-0005-0000-0000-0000E5080000}"/>
    <cellStyle name="_Semco_Model.xls Chart 2_L.Semco_final_NCSoft_Model_042403_NCSoft_Model_062003" xfId="4015" xr:uid="{00000000-0005-0000-0000-0000E6080000}"/>
    <cellStyle name="_Semco_Model.xls Chart 2_L.Semco_final_NCSoft_Model_042403_NCSoft_Model_063003(geminer)" xfId="4016" xr:uid="{00000000-0005-0000-0000-0000E7080000}"/>
    <cellStyle name="_Semco_Model.xls Chart 2_NCSoft_Model_042403" xfId="4017" xr:uid="{00000000-0005-0000-0000-0000E8080000}"/>
    <cellStyle name="_Semco_Model.xls Chart 2_NCSoft_Model_042403_NCSoft_Model_062003" xfId="4018" xr:uid="{00000000-0005-0000-0000-0000E9080000}"/>
    <cellStyle name="_Semco_Model.xls Chart 2_NCSoft_Model_042403_NCSoft_Model_063003(geminer)" xfId="4019" xr:uid="{00000000-0005-0000-0000-0000EA080000}"/>
    <cellStyle name="_Semco_Model.xls Chart 3" xfId="4020" xr:uid="{00000000-0005-0000-0000-0000EB080000}"/>
    <cellStyle name="_Semco_Model.xls Chart 3_L.Semco_final" xfId="4021" xr:uid="{00000000-0005-0000-0000-0000EC080000}"/>
    <cellStyle name="_Semco_Model.xls Chart 3_L.Semco_final_NCSoft_Model_042403" xfId="4022" xr:uid="{00000000-0005-0000-0000-0000ED080000}"/>
    <cellStyle name="_Semco_Model.xls Chart 3_L.Semco_final_NCSoft_Model_042403_NCSoft_Model_062003" xfId="4023" xr:uid="{00000000-0005-0000-0000-0000EE080000}"/>
    <cellStyle name="_Semco_Model.xls Chart 3_L.Semco_final_NCSoft_Model_042403_NCSoft_Model_063003(geminer)" xfId="4024" xr:uid="{00000000-0005-0000-0000-0000EF080000}"/>
    <cellStyle name="_Semco_Model.xls Chart 3_NCSoft_Model_042403" xfId="4025" xr:uid="{00000000-0005-0000-0000-0000F0080000}"/>
    <cellStyle name="_Semco_Model.xls Chart 3_NCSoft_Model_042403_NCSoft_Model_062003" xfId="4026" xr:uid="{00000000-0005-0000-0000-0000F1080000}"/>
    <cellStyle name="_Semco_Model.xls Chart 3_NCSoft_Model_042403_NCSoft_Model_063003(geminer)" xfId="4027" xr:uid="{00000000-0005-0000-0000-0000F2080000}"/>
    <cellStyle name="_semi snapshot-031402.xls Chart 1" xfId="4031" xr:uid="{00000000-0005-0000-0000-0000F6080000}"/>
    <cellStyle name="_Semiconductors_(0117)" xfId="1263" xr:uid="{00000000-0005-0000-0000-0000F7080000}"/>
    <cellStyle name="_Sheet1" xfId="1264" xr:uid="{00000000-0005-0000-0000-0000F8080000}"/>
    <cellStyle name="_Sheet1 2" xfId="1265" xr:uid="{00000000-0005-0000-0000-0000F9080000}"/>
    <cellStyle name="_Sheet1_1" xfId="1266" xr:uid="{00000000-0005-0000-0000-0000FA080000}"/>
    <cellStyle name="_Sheet1_Acedigitech_EM17" xfId="1267" xr:uid="{00000000-0005-0000-0000-0000FB080000}"/>
    <cellStyle name="_Sheet1_Earnings review" xfId="1268" xr:uid="{00000000-0005-0000-0000-0000FC080000}"/>
    <cellStyle name="_Sheet1_Earnings revision" xfId="1269" xr:uid="{00000000-0005-0000-0000-0000FD080000}"/>
    <cellStyle name="_Sheet1_Earnings revision_1" xfId="1270" xr:uid="{00000000-0005-0000-0000-0000FE080000}"/>
    <cellStyle name="_Sheet1_earnings revision_Earnings review" xfId="1271" xr:uid="{00000000-0005-0000-0000-0000FF080000}"/>
    <cellStyle name="_Sheet1_Earnings revision_FS_history_qtr" xfId="1272" xr:uid="{00000000-0005-0000-0000-000000090000}"/>
    <cellStyle name="_Sheet1_FS_history_qtr" xfId="1273" xr:uid="{00000000-0005-0000-0000-000001090000}"/>
    <cellStyle name="_Sheet1_Main" xfId="1274" xr:uid="{00000000-0005-0000-0000-000002090000}"/>
    <cellStyle name="_Sheet1_Presentation" xfId="1275" xr:uid="{00000000-0005-0000-0000-000003090000}"/>
    <cellStyle name="_Sheet1_Presentation_FS_history_qtr" xfId="1276" xr:uid="{00000000-0005-0000-0000-000004090000}"/>
    <cellStyle name="_Sheet1_Sheet1" xfId="1277" xr:uid="{00000000-0005-0000-0000-000005090000}"/>
    <cellStyle name="_Sheet3" xfId="1278" xr:uid="{00000000-0005-0000-0000-000006090000}"/>
    <cellStyle name="_Sheet4" xfId="1279" xr:uid="{00000000-0005-0000-0000-000007090000}"/>
    <cellStyle name="_SindoRicoh Model" xfId="4032" xr:uid="{00000000-0005-0000-0000-000008090000}"/>
    <cellStyle name="_SR (MSC)" xfId="4033" xr:uid="{00000000-0005-0000-0000-00000C090000}"/>
    <cellStyle name="_stock px" xfId="4037" xr:uid="{00000000-0005-0000-0000-000011090000}"/>
    <cellStyle name="_stock px_1_data yearly" xfId="4038" xr:uid="{00000000-0005-0000-0000-000012090000}"/>
    <cellStyle name="_stock px_1_data yearly_NCSoft_Model_042403" xfId="4039" xr:uid="{00000000-0005-0000-0000-000013090000}"/>
    <cellStyle name="_stock px_1_data yearly_NCSoft_Model_042403_NCSoft_Model_062003" xfId="4040" xr:uid="{00000000-0005-0000-0000-000014090000}"/>
    <cellStyle name="_stock px_1_data yearly_NCSoft_Model_042403_NCSoft_Model_063003(geminer)" xfId="4041" xr:uid="{00000000-0005-0000-0000-000015090000}"/>
    <cellStyle name="_stock px_1_data071802" xfId="4042" xr:uid="{00000000-0005-0000-0000-000016090000}"/>
    <cellStyle name="_stock px_1_data071802_NCSoft_Model_042403" xfId="4043" xr:uid="{00000000-0005-0000-0000-000017090000}"/>
    <cellStyle name="_stock px_1_data071802_NCSoft_Model_042403_NCSoft_Model_062003" xfId="4044" xr:uid="{00000000-0005-0000-0000-000018090000}"/>
    <cellStyle name="_stock px_1_data071802_NCSoft_Model_042403_NCSoft_Model_063003(geminer)" xfId="4045" xr:uid="{00000000-0005-0000-0000-000019090000}"/>
    <cellStyle name="_stock px_1_data2" xfId="4046" xr:uid="{00000000-0005-0000-0000-00001A090000}"/>
    <cellStyle name="_stock px_1_data2_NCSoft_Model_042403" xfId="4047" xr:uid="{00000000-0005-0000-0000-00001B090000}"/>
    <cellStyle name="_stock px_1_data2_NCSoft_Model_042403_NCSoft_Model_062003" xfId="4048" xr:uid="{00000000-0005-0000-0000-00001C090000}"/>
    <cellStyle name="_stock px_1_data2_NCSoft_Model_042403_NCSoft_Model_063003(geminer)" xfId="4049" xr:uid="{00000000-0005-0000-0000-00001D090000}"/>
    <cellStyle name="_stock px_1LGE model 4-22-02 4pm" xfId="4050" xr:uid="{00000000-0005-0000-0000-00001E090000}"/>
    <cellStyle name="_stock px_1LGE model 4-22-02 4pm_1_data yearly" xfId="4051" xr:uid="{00000000-0005-0000-0000-00001F090000}"/>
    <cellStyle name="_stock px_1LGE model 4-22-02 4pm_1_data yearly_NCSoft_Model_042403" xfId="4052" xr:uid="{00000000-0005-0000-0000-000020090000}"/>
    <cellStyle name="_stock px_1LGE model 4-22-02 4pm_1_data yearly_NCSoft_Model_042403_NCSoft_Model_062003" xfId="4053" xr:uid="{00000000-0005-0000-0000-000021090000}"/>
    <cellStyle name="_stock px_1LGE model 4-22-02 4pm_1_data yearly_NCSoft_Model_042403_NCSoft_Model_063003(geminer)" xfId="4054" xr:uid="{00000000-0005-0000-0000-000022090000}"/>
    <cellStyle name="_stock px_1LGE model 4-22-02 4pm_1_data2" xfId="4055" xr:uid="{00000000-0005-0000-0000-000023090000}"/>
    <cellStyle name="_stock px_1LGE model 4-22-02 4pm_1_data2_NCSoft_Model_042403" xfId="4056" xr:uid="{00000000-0005-0000-0000-000024090000}"/>
    <cellStyle name="_stock px_1LGE model 4-22-02 4pm_1_data2_NCSoft_Model_042403_NCSoft_Model_062003" xfId="4057" xr:uid="{00000000-0005-0000-0000-000025090000}"/>
    <cellStyle name="_stock px_1LGE model 4-22-02 4pm_1_data2_NCSoft_Model_042403_NCSoft_Model_063003(geminer)" xfId="4058" xr:uid="{00000000-0005-0000-0000-000026090000}"/>
    <cellStyle name="_stock px_1LGE model 4-22-02 4pm_NCSoft_Model_042403" xfId="4059" xr:uid="{00000000-0005-0000-0000-000027090000}"/>
    <cellStyle name="_stock px_1LGE model 4-22-02 4pm_NCSoft_Model_042403_NCSoft_Model_062003" xfId="4060" xr:uid="{00000000-0005-0000-0000-000028090000}"/>
    <cellStyle name="_stock px_1LGE model 4-22-02 4pm_NCSoft_Model_042403_NCSoft_Model_063003(geminer)" xfId="4061" xr:uid="{00000000-0005-0000-0000-000029090000}"/>
    <cellStyle name="_stock px_1LGE model 4-4-02 2pm" xfId="4062" xr:uid="{00000000-0005-0000-0000-00002A090000}"/>
    <cellStyle name="_stock px_1LGE model 4-4-02 2pm_1_data yearly" xfId="4063" xr:uid="{00000000-0005-0000-0000-00002B090000}"/>
    <cellStyle name="_stock px_1LGE model 4-4-02 2pm_1_data yearly_NCSoft_Model_042403" xfId="4064" xr:uid="{00000000-0005-0000-0000-00002C090000}"/>
    <cellStyle name="_stock px_1LGE model 4-4-02 2pm_1_data yearly_NCSoft_Model_042403_NCSoft_Model_062003" xfId="4065" xr:uid="{00000000-0005-0000-0000-00002D090000}"/>
    <cellStyle name="_stock px_1LGE model 4-4-02 2pm_1_data yearly_NCSoft_Model_042403_NCSoft_Model_063003(geminer)" xfId="4066" xr:uid="{00000000-0005-0000-0000-00002E090000}"/>
    <cellStyle name="_stock px_1LGE model 4-4-02 2pm_1_data2" xfId="4067" xr:uid="{00000000-0005-0000-0000-00002F090000}"/>
    <cellStyle name="_stock px_1LGE model 4-4-02 2pm_1_data2_NCSoft_Model_042403" xfId="4068" xr:uid="{00000000-0005-0000-0000-000030090000}"/>
    <cellStyle name="_stock px_1LGE model 4-4-02 2pm_1_data2_NCSoft_Model_042403_NCSoft_Model_062003" xfId="4069" xr:uid="{00000000-0005-0000-0000-000031090000}"/>
    <cellStyle name="_stock px_1LGE model 4-4-02 2pm_1_data2_NCSoft_Model_042403_NCSoft_Model_063003(geminer)" xfId="4070" xr:uid="{00000000-0005-0000-0000-000032090000}"/>
    <cellStyle name="_stock px_1LGE model 4-4-02 2pm_NCSoft_Model_042403" xfId="4071" xr:uid="{00000000-0005-0000-0000-000033090000}"/>
    <cellStyle name="_stock px_1LGE model 4-4-02 2pm_NCSoft_Model_042403_NCSoft_Model_062003" xfId="4072" xr:uid="{00000000-0005-0000-0000-000034090000}"/>
    <cellStyle name="_stock px_1LGE model 4-4-02 2pm_NCSoft_Model_042403_NCSoft_Model_063003(geminer)" xfId="4073" xr:uid="{00000000-0005-0000-0000-000035090000}"/>
    <cellStyle name="_stock px_1LGE model 5-31-02 11am" xfId="4074" xr:uid="{00000000-0005-0000-0000-000036090000}"/>
    <cellStyle name="_stock px_1LGE model 5-31-02 11am_1_data yearly" xfId="4075" xr:uid="{00000000-0005-0000-0000-000037090000}"/>
    <cellStyle name="_stock px_1LGE model 5-31-02 11am_1_data yearly_NCSoft_Model_042403" xfId="4076" xr:uid="{00000000-0005-0000-0000-000038090000}"/>
    <cellStyle name="_stock px_1LGE model 5-31-02 11am_1_data yearly_NCSoft_Model_042403_NCSoft_Model_062003" xfId="4077" xr:uid="{00000000-0005-0000-0000-000039090000}"/>
    <cellStyle name="_stock px_1LGE model 5-31-02 11am_1_data yearly_NCSoft_Model_042403_NCSoft_Model_063003(geminer)" xfId="4078" xr:uid="{00000000-0005-0000-0000-00003A090000}"/>
    <cellStyle name="_stock px_1LGE model 5-31-02 11am_1_data2" xfId="4079" xr:uid="{00000000-0005-0000-0000-00003B090000}"/>
    <cellStyle name="_stock px_1LGE model 5-31-02 11am_1_data2_NCSoft_Model_042403" xfId="4080" xr:uid="{00000000-0005-0000-0000-00003C090000}"/>
    <cellStyle name="_stock px_1LGE model 5-31-02 11am_1_data2_NCSoft_Model_042403_NCSoft_Model_062003" xfId="4081" xr:uid="{00000000-0005-0000-0000-00003D090000}"/>
    <cellStyle name="_stock px_1LGE model 5-31-02 11am_1_data2_NCSoft_Model_042403_NCSoft_Model_063003(geminer)" xfId="4082" xr:uid="{00000000-0005-0000-0000-00003E090000}"/>
    <cellStyle name="_stock px_1LGE model 5-31-02 11am_NCSoft_Model_042403" xfId="4083" xr:uid="{00000000-0005-0000-0000-00003F090000}"/>
    <cellStyle name="_stock px_1LGE model 5-31-02 11am_NCSoft_Model_042403_NCSoft_Model_062003" xfId="4084" xr:uid="{00000000-0005-0000-0000-000040090000}"/>
    <cellStyle name="_stock px_1LGE model 5-31-02 11am_NCSoft_Model_042403_NCSoft_Model_063003(geminer)" xfId="4085" xr:uid="{00000000-0005-0000-0000-000041090000}"/>
    <cellStyle name="_stock px_1LGE model 5-7-02 4pm" xfId="4086" xr:uid="{00000000-0005-0000-0000-000042090000}"/>
    <cellStyle name="_stock px_1LGE model 5-7-02 4pm_1_data yearly" xfId="4087" xr:uid="{00000000-0005-0000-0000-000043090000}"/>
    <cellStyle name="_stock px_1LGE model 5-7-02 4pm_1_data yearly_NCSoft_Model_042403" xfId="4088" xr:uid="{00000000-0005-0000-0000-000044090000}"/>
    <cellStyle name="_stock px_1LGE model 5-7-02 4pm_1_data yearly_NCSoft_Model_042403_NCSoft_Model_062003" xfId="4089" xr:uid="{00000000-0005-0000-0000-000045090000}"/>
    <cellStyle name="_stock px_1LGE model 5-7-02 4pm_1_data yearly_NCSoft_Model_042403_NCSoft_Model_063003(geminer)" xfId="4090" xr:uid="{00000000-0005-0000-0000-000046090000}"/>
    <cellStyle name="_stock px_1LGE model 5-7-02 4pm_1_data2" xfId="4091" xr:uid="{00000000-0005-0000-0000-000047090000}"/>
    <cellStyle name="_stock px_1LGE model 5-7-02 4pm_1_data2_NCSoft_Model_042403" xfId="4092" xr:uid="{00000000-0005-0000-0000-000048090000}"/>
    <cellStyle name="_stock px_1LGE model 5-7-02 4pm_1_data2_NCSoft_Model_042403_NCSoft_Model_062003" xfId="4093" xr:uid="{00000000-0005-0000-0000-000049090000}"/>
    <cellStyle name="_stock px_1LGE model 5-7-02 4pm_1_data2_NCSoft_Model_042403_NCSoft_Model_063003(geminer)" xfId="4094" xr:uid="{00000000-0005-0000-0000-00004A090000}"/>
    <cellStyle name="_stock px_1LGE model 5-7-02 4pm_NCSoft_Model_042403" xfId="4095" xr:uid="{00000000-0005-0000-0000-00004B090000}"/>
    <cellStyle name="_stock px_1LGE model 5-7-02 4pm_NCSoft_Model_042403_NCSoft_Model_062003" xfId="4096" xr:uid="{00000000-0005-0000-0000-00004C090000}"/>
    <cellStyle name="_stock px_1LGE model 5-7-02 4pm_NCSoft_Model_042403_NCSoft_Model_063003(geminer)" xfId="4097" xr:uid="{00000000-0005-0000-0000-00004D090000}"/>
    <cellStyle name="_stock px_1LGE model 6-2-02 9am" xfId="4098" xr:uid="{00000000-0005-0000-0000-00004E090000}"/>
    <cellStyle name="_stock px_1LGE model 6-2-02 9am_1_data yearly" xfId="4099" xr:uid="{00000000-0005-0000-0000-00004F090000}"/>
    <cellStyle name="_stock px_1LGE model 6-2-02 9am_1_data yearly_NCSoft_Model_042403" xfId="4100" xr:uid="{00000000-0005-0000-0000-000050090000}"/>
    <cellStyle name="_stock px_1LGE model 6-2-02 9am_1_data yearly_NCSoft_Model_042403_NCSoft_Model_062003" xfId="4101" xr:uid="{00000000-0005-0000-0000-000051090000}"/>
    <cellStyle name="_stock px_1LGE model 6-2-02 9am_1_data yearly_NCSoft_Model_042403_NCSoft_Model_063003(geminer)" xfId="4102" xr:uid="{00000000-0005-0000-0000-000052090000}"/>
    <cellStyle name="_stock px_1LGE model 6-2-02 9am_1_data2" xfId="4103" xr:uid="{00000000-0005-0000-0000-000053090000}"/>
    <cellStyle name="_stock px_1LGE model 6-2-02 9am_1_data2_NCSoft_Model_042403" xfId="4104" xr:uid="{00000000-0005-0000-0000-000054090000}"/>
    <cellStyle name="_stock px_1LGE model 6-2-02 9am_1_data2_NCSoft_Model_042403_NCSoft_Model_062003" xfId="4105" xr:uid="{00000000-0005-0000-0000-000055090000}"/>
    <cellStyle name="_stock px_1LGE model 6-2-02 9am_1_data2_NCSoft_Model_042403_NCSoft_Model_063003(geminer)" xfId="4106" xr:uid="{00000000-0005-0000-0000-000056090000}"/>
    <cellStyle name="_stock px_1LGE model 6-2-02 9am_NCSoft_Model_042403" xfId="4107" xr:uid="{00000000-0005-0000-0000-000057090000}"/>
    <cellStyle name="_stock px_1LGE model 6-2-02 9am_NCSoft_Model_042403_NCSoft_Model_062003" xfId="4108" xr:uid="{00000000-0005-0000-0000-000058090000}"/>
    <cellStyle name="_stock px_1LGE model 6-2-02 9am_NCSoft_Model_042403_NCSoft_Model_063003(geminer)" xfId="4109" xr:uid="{00000000-0005-0000-0000-000059090000}"/>
    <cellStyle name="_stock px_1LGE model 9-17-02 2pm" xfId="4110" xr:uid="{00000000-0005-0000-0000-00005A090000}"/>
    <cellStyle name="_stock px_1LGE model 9-17-02 2pm_NCSoft_Model_042403" xfId="4111" xr:uid="{00000000-0005-0000-0000-00005B090000}"/>
    <cellStyle name="_stock px_1LGE model 9-17-02 2pm_NCSoft_Model_042403_NCSoft_Model_062003" xfId="4112" xr:uid="{00000000-0005-0000-0000-00005C090000}"/>
    <cellStyle name="_stock px_1LGE model 9-17-02 2pm_NCSoft_Model_042403_NCSoft_Model_063003(geminer)" xfId="4113" xr:uid="{00000000-0005-0000-0000-00005D090000}"/>
    <cellStyle name="_stock px_1LGE Valuation 9-12-02 10am" xfId="4114" xr:uid="{00000000-0005-0000-0000-00005E090000}"/>
    <cellStyle name="_stock px_1LGE Valuation 9-12-02 10am_NCSoft_Model_042403" xfId="4115" xr:uid="{00000000-0005-0000-0000-00005F090000}"/>
    <cellStyle name="_stock px_1LGE Valuation 9-12-02 10am_NCSoft_Model_042403_NCSoft_Model_062003" xfId="4116" xr:uid="{00000000-0005-0000-0000-000060090000}"/>
    <cellStyle name="_stock px_1LGE Valuation 9-12-02 10am_NCSoft_Model_042403_NCSoft_Model_063003(geminer)" xfId="4117" xr:uid="{00000000-0005-0000-0000-000061090000}"/>
    <cellStyle name="_stock px_3 LGE charts 4-6-02 11pm" xfId="4118" xr:uid="{00000000-0005-0000-0000-000062090000}"/>
    <cellStyle name="_stock px_3 LGE charts 4-6-02 11pm_1_data yearly" xfId="4119" xr:uid="{00000000-0005-0000-0000-000063090000}"/>
    <cellStyle name="_stock px_3 LGE charts 4-6-02 11pm_1_data yearly_NCSoft_Model_042403" xfId="4120" xr:uid="{00000000-0005-0000-0000-000064090000}"/>
    <cellStyle name="_stock px_3 LGE charts 4-6-02 11pm_1_data yearly_NCSoft_Model_042403_NCSoft_Model_062003" xfId="4121" xr:uid="{00000000-0005-0000-0000-000065090000}"/>
    <cellStyle name="_stock px_3 LGE charts 4-6-02 11pm_1_data yearly_NCSoft_Model_042403_NCSoft_Model_063003(geminer)" xfId="4122" xr:uid="{00000000-0005-0000-0000-000066090000}"/>
    <cellStyle name="_stock px_3 LGE charts 4-6-02 11pm_1_data2" xfId="4123" xr:uid="{00000000-0005-0000-0000-000067090000}"/>
    <cellStyle name="_stock px_3 LGE charts 4-6-02 11pm_1_data2_NCSoft_Model_042403" xfId="4124" xr:uid="{00000000-0005-0000-0000-000068090000}"/>
    <cellStyle name="_stock px_3 LGE charts 4-6-02 11pm_1_data2_NCSoft_Model_042403_NCSoft_Model_062003" xfId="4125" xr:uid="{00000000-0005-0000-0000-000069090000}"/>
    <cellStyle name="_stock px_3 LGE charts 4-6-02 11pm_1_data2_NCSoft_Model_042403_NCSoft_Model_063003(geminer)" xfId="4126" xr:uid="{00000000-0005-0000-0000-00006A090000}"/>
    <cellStyle name="_stock px_3 LGE charts 4-6-02 11pm_NCSoft_Model_042403" xfId="4127" xr:uid="{00000000-0005-0000-0000-00006B090000}"/>
    <cellStyle name="_stock px_3 LGE charts 4-6-02 11pm_NCSoft_Model_042403_NCSoft_Model_062003" xfId="4128" xr:uid="{00000000-0005-0000-0000-00006C090000}"/>
    <cellStyle name="_stock px_3 LGE charts 4-6-02 11pm_NCSoft_Model_042403_NCSoft_Model_063003(geminer)" xfId="4129" xr:uid="{00000000-0005-0000-0000-00006D090000}"/>
    <cellStyle name="_stock px_DDE_Model_08Feb2002.xls Chart 1" xfId="4158" xr:uid="{00000000-0005-0000-0000-00008A090000}"/>
    <cellStyle name="_stock px_DDE_Model_08Feb2002.xls Chart 1_NCSoft_Model_042403" xfId="4159" xr:uid="{00000000-0005-0000-0000-00008B090000}"/>
    <cellStyle name="_stock px_DDE_Model_08Feb2002.xls Chart 1_NCSoft_Model_042403_NCSoft_Model_062003" xfId="4160" xr:uid="{00000000-0005-0000-0000-00008C090000}"/>
    <cellStyle name="_stock px_DDE_Model_08Feb2002.xls Chart 1_NCSoft_Model_042403_NCSoft_Model_063003(geminer)" xfId="4161" xr:uid="{00000000-0005-0000-0000-00008D090000}"/>
    <cellStyle name="_stock px_DDE_Model_08Feb2002.xls Chart 2" xfId="4162" xr:uid="{00000000-0005-0000-0000-00008E090000}"/>
    <cellStyle name="_stock px_DDE_Model_08Feb2002.xls Chart 2_NCSoft_Model_042403" xfId="4163" xr:uid="{00000000-0005-0000-0000-00008F090000}"/>
    <cellStyle name="_stock px_DDE_Model_08Feb2002.xls Chart 2_NCSoft_Model_042403_NCSoft_Model_062003" xfId="4164" xr:uid="{00000000-0005-0000-0000-000090090000}"/>
    <cellStyle name="_stock px_DDE_Model_08Feb2002.xls Chart 2_NCSoft_Model_042403_NCSoft_Model_063003(geminer)" xfId="4165" xr:uid="{00000000-0005-0000-0000-000091090000}"/>
    <cellStyle name="_stock px_DDE_Model_08Feb2002.xls Chart 3" xfId="4166" xr:uid="{00000000-0005-0000-0000-000092090000}"/>
    <cellStyle name="_stock px_DDE_Model_08Feb2002.xls Chart 3_NCSoft_Model_042403" xfId="4167" xr:uid="{00000000-0005-0000-0000-000093090000}"/>
    <cellStyle name="_stock px_DDE_Model_08Feb2002.xls Chart 3_NCSoft_Model_042403_NCSoft_Model_062003" xfId="4168" xr:uid="{00000000-0005-0000-0000-000094090000}"/>
    <cellStyle name="_stock px_DDE_Model_08Feb2002.xls Chart 3_NCSoft_Model_042403_NCSoft_Model_063003(geminer)" xfId="4169" xr:uid="{00000000-0005-0000-0000-000095090000}"/>
    <cellStyle name="_stock px_DDE_Model_08Feb2002(1)" xfId="4130" xr:uid="{00000000-0005-0000-0000-00006E090000}"/>
    <cellStyle name="_stock px_DDE_Model_08Feb2002(1)_NCSoft_Model_042403" xfId="4155" xr:uid="{00000000-0005-0000-0000-000087090000}"/>
    <cellStyle name="_stock px_DDE_Model_08Feb2002(1)_NCSoft_Model_042403_NCSoft_Model_062003" xfId="4156" xr:uid="{00000000-0005-0000-0000-000088090000}"/>
    <cellStyle name="_stock px_DDE_Model_08Feb2002(1)_NCSoft_Model_042403_NCSoft_Model_063003(geminer)" xfId="4157" xr:uid="{00000000-0005-0000-0000-000089090000}"/>
    <cellStyle name="_stock px_DDE_Model_08Feb2002(1).xls Chart 1" xfId="4131" xr:uid="{00000000-0005-0000-0000-00006F090000}"/>
    <cellStyle name="_stock px_DDE_Model_08Feb2002(1).xls Chart 1_NCSoft_Model_042403" xfId="4132" xr:uid="{00000000-0005-0000-0000-000070090000}"/>
    <cellStyle name="_stock px_DDE_Model_08Feb2002(1).xls Chart 1_NCSoft_Model_042403_NCSoft_Model_062003" xfId="4133" xr:uid="{00000000-0005-0000-0000-000071090000}"/>
    <cellStyle name="_stock px_DDE_Model_08Feb2002(1).xls Chart 1_NCSoft_Model_042403_NCSoft_Model_063003(geminer)" xfId="4134" xr:uid="{00000000-0005-0000-0000-000072090000}"/>
    <cellStyle name="_stock px_DDE_Model_08Feb2002(1).xls Chart 3" xfId="4135" xr:uid="{00000000-0005-0000-0000-000073090000}"/>
    <cellStyle name="_stock px_DDE_Model_08Feb2002(1).xls Chart 3_NCSoft_Model_042403" xfId="4136" xr:uid="{00000000-0005-0000-0000-000074090000}"/>
    <cellStyle name="_stock px_DDE_Model_08Feb2002(1).xls Chart 3_NCSoft_Model_042403_NCSoft_Model_062003" xfId="4137" xr:uid="{00000000-0005-0000-0000-000075090000}"/>
    <cellStyle name="_stock px_DDE_Model_08Feb2002(1).xls Chart 3_NCSoft_Model_042403_NCSoft_Model_063003(geminer)" xfId="4138" xr:uid="{00000000-0005-0000-0000-000076090000}"/>
    <cellStyle name="_stock px_DDE_Model_08Feb2002(1).xls Chart 4" xfId="4139" xr:uid="{00000000-0005-0000-0000-000077090000}"/>
    <cellStyle name="_stock px_DDE_Model_08Feb2002(1).xls Chart 4_NCSoft_Model_042403" xfId="4140" xr:uid="{00000000-0005-0000-0000-000078090000}"/>
    <cellStyle name="_stock px_DDE_Model_08Feb2002(1).xls Chart 4_NCSoft_Model_042403_NCSoft_Model_062003" xfId="4141" xr:uid="{00000000-0005-0000-0000-000079090000}"/>
    <cellStyle name="_stock px_DDE_Model_08Feb2002(1).xls Chart 4_NCSoft_Model_042403_NCSoft_Model_063003(geminer)" xfId="4142" xr:uid="{00000000-0005-0000-0000-00007A090000}"/>
    <cellStyle name="_stock px_DDE_Model_08Feb2002(1).xls Chart 5" xfId="4143" xr:uid="{00000000-0005-0000-0000-00007B090000}"/>
    <cellStyle name="_stock px_DDE_Model_08Feb2002(1).xls Chart 5_NCSoft_Model_042403" xfId="4144" xr:uid="{00000000-0005-0000-0000-00007C090000}"/>
    <cellStyle name="_stock px_DDE_Model_08Feb2002(1).xls Chart 5_NCSoft_Model_042403_NCSoft_Model_062003" xfId="4145" xr:uid="{00000000-0005-0000-0000-00007D090000}"/>
    <cellStyle name="_stock px_DDE_Model_08Feb2002(1).xls Chart 5_NCSoft_Model_042403_NCSoft_Model_063003(geminer)" xfId="4146" xr:uid="{00000000-0005-0000-0000-00007E090000}"/>
    <cellStyle name="_stock px_DDE_Model_08Feb2002(1).xls Chart 6" xfId="4147" xr:uid="{00000000-0005-0000-0000-00007F090000}"/>
    <cellStyle name="_stock px_DDE_Model_08Feb2002(1).xls Chart 6_NCSoft_Model_042403" xfId="4148" xr:uid="{00000000-0005-0000-0000-000080090000}"/>
    <cellStyle name="_stock px_DDE_Model_08Feb2002(1).xls Chart 6_NCSoft_Model_042403_NCSoft_Model_062003" xfId="4149" xr:uid="{00000000-0005-0000-0000-000081090000}"/>
    <cellStyle name="_stock px_DDE_Model_08Feb2002(1).xls Chart 6_NCSoft_Model_042403_NCSoft_Model_063003(geminer)" xfId="4150" xr:uid="{00000000-0005-0000-0000-000082090000}"/>
    <cellStyle name="_stock px_DDE_Model_08Feb2002(1).xls Chart 7" xfId="4151" xr:uid="{00000000-0005-0000-0000-000083090000}"/>
    <cellStyle name="_stock px_DDE_Model_08Feb2002(1).xls Chart 7_NCSoft_Model_042403" xfId="4152" xr:uid="{00000000-0005-0000-0000-000084090000}"/>
    <cellStyle name="_stock px_DDE_Model_08Feb2002(1).xls Chart 7_NCSoft_Model_042403_NCSoft_Model_062003" xfId="4153" xr:uid="{00000000-0005-0000-0000-000085090000}"/>
    <cellStyle name="_stock px_DDE_Model_08Feb2002(1).xls Chart 7_NCSoft_Model_042403_NCSoft_Model_063003(geminer)" xfId="4154" xr:uid="{00000000-0005-0000-0000-000086090000}"/>
    <cellStyle name="_stock px_Humax 10-15-02" xfId="4170" xr:uid="{00000000-0005-0000-0000-000096090000}"/>
    <cellStyle name="_stock px_Humax 10-15-02_NCSoft_Model_042403" xfId="4171" xr:uid="{00000000-0005-0000-0000-000097090000}"/>
    <cellStyle name="_stock px_Humax 10-15-02_NCSoft_Model_042403_NCSoft_Model_062003" xfId="4172" xr:uid="{00000000-0005-0000-0000-000098090000}"/>
    <cellStyle name="_stock px_Humax 10-15-02_NCSoft_Model_042403_NCSoft_Model_063003(geminer)" xfId="4173" xr:uid="{00000000-0005-0000-0000-000099090000}"/>
    <cellStyle name="_stock px_L.Semco_final" xfId="4174" xr:uid="{00000000-0005-0000-0000-00009A090000}"/>
    <cellStyle name="_stock px_L.Semco_final_NCSoft_Model_042403" xfId="4175" xr:uid="{00000000-0005-0000-0000-00009B090000}"/>
    <cellStyle name="_stock px_L.Semco_final_NCSoft_Model_042403_NCSoft_Model_062003" xfId="4176" xr:uid="{00000000-0005-0000-0000-00009C090000}"/>
    <cellStyle name="_stock px_L.Semco_final_NCSoft_Model_042403_NCSoft_Model_063003(geminer)" xfId="4177" xr:uid="{00000000-0005-0000-0000-00009D090000}"/>
    <cellStyle name="_stock px_LGE LBO" xfId="4178" xr:uid="{00000000-0005-0000-0000-00009E090000}"/>
    <cellStyle name="_stock px_LGE LBO_NCSoft_Model_042403" xfId="4179" xr:uid="{00000000-0005-0000-0000-00009F090000}"/>
    <cellStyle name="_stock px_LGE LBO_NCSoft_Model_042403_NCSoft_Model_062003" xfId="4180" xr:uid="{00000000-0005-0000-0000-0000A0090000}"/>
    <cellStyle name="_stock px_LGE LBO_NCSoft_Model_042403_NCSoft_Model_063003(geminer)" xfId="4181" xr:uid="{00000000-0005-0000-0000-0000A1090000}"/>
    <cellStyle name="_stock px_LGE quickie" xfId="4182" xr:uid="{00000000-0005-0000-0000-0000A2090000}"/>
    <cellStyle name="_stock px_LGE quickie_1_data yearly" xfId="4183" xr:uid="{00000000-0005-0000-0000-0000A3090000}"/>
    <cellStyle name="_stock px_LGE quickie_1_data yearly_NCSoft_Model_042403" xfId="4184" xr:uid="{00000000-0005-0000-0000-0000A4090000}"/>
    <cellStyle name="_stock px_LGE quickie_1_data yearly_NCSoft_Model_042403_NCSoft_Model_062003" xfId="4185" xr:uid="{00000000-0005-0000-0000-0000A5090000}"/>
    <cellStyle name="_stock px_LGE quickie_1_data yearly_NCSoft_Model_042403_NCSoft_Model_063003(geminer)" xfId="4186" xr:uid="{00000000-0005-0000-0000-0000A6090000}"/>
    <cellStyle name="_stock px_LGE quickie_1_data2" xfId="4187" xr:uid="{00000000-0005-0000-0000-0000A7090000}"/>
    <cellStyle name="_stock px_LGE quickie_1_data2_NCSoft_Model_042403" xfId="4188" xr:uid="{00000000-0005-0000-0000-0000A8090000}"/>
    <cellStyle name="_stock px_LGE quickie_1_data2_NCSoft_Model_042403_NCSoft_Model_062003" xfId="4189" xr:uid="{00000000-0005-0000-0000-0000A9090000}"/>
    <cellStyle name="_stock px_LGE quickie_1_data2_NCSoft_Model_042403_NCSoft_Model_063003(geminer)" xfId="4190" xr:uid="{00000000-0005-0000-0000-0000AA090000}"/>
    <cellStyle name="_stock px_LGE quickie_NCSoft_Model_042403" xfId="4191" xr:uid="{00000000-0005-0000-0000-0000AB090000}"/>
    <cellStyle name="_stock px_LGE quickie_NCSoft_Model_042403_NCSoft_Model_062003" xfId="4192" xr:uid="{00000000-0005-0000-0000-0000AC090000}"/>
    <cellStyle name="_stock px_LGE quickie_NCSoft_Model_042403_NCSoft_Model_063003(geminer)" xfId="4193" xr:uid="{00000000-0005-0000-0000-0000AD090000}"/>
    <cellStyle name="_stock px_LGE Recovery 2-23-02 10 pm" xfId="4194" xr:uid="{00000000-0005-0000-0000-0000AE090000}"/>
    <cellStyle name="_stock px_LGE Recovery 2-23-02 10 pm_1_data yearly" xfId="4195" xr:uid="{00000000-0005-0000-0000-0000AF090000}"/>
    <cellStyle name="_stock px_LGE Recovery 2-23-02 10 pm_1_data yearly_NCSoft_Model_042403" xfId="4196" xr:uid="{00000000-0005-0000-0000-0000B0090000}"/>
    <cellStyle name="_stock px_LGE Recovery 2-23-02 10 pm_1_data yearly_NCSoft_Model_042403_NCSoft_Model_062003" xfId="4197" xr:uid="{00000000-0005-0000-0000-0000B1090000}"/>
    <cellStyle name="_stock px_LGE Recovery 2-23-02 10 pm_1_data yearly_NCSoft_Model_042403_NCSoft_Model_063003(geminer)" xfId="4198" xr:uid="{00000000-0005-0000-0000-0000B2090000}"/>
    <cellStyle name="_stock px_LGE Recovery 2-23-02 10 pm_1_data2" xfId="4199" xr:uid="{00000000-0005-0000-0000-0000B3090000}"/>
    <cellStyle name="_stock px_LGE Recovery 2-23-02 10 pm_1_data2_NCSoft_Model_042403" xfId="4200" xr:uid="{00000000-0005-0000-0000-0000B4090000}"/>
    <cellStyle name="_stock px_LGE Recovery 2-23-02 10 pm_1_data2_NCSoft_Model_042403_NCSoft_Model_062003" xfId="4201" xr:uid="{00000000-0005-0000-0000-0000B5090000}"/>
    <cellStyle name="_stock px_LGE Recovery 2-23-02 10 pm_1_data2_NCSoft_Model_042403_NCSoft_Model_063003(geminer)" xfId="4202" xr:uid="{00000000-0005-0000-0000-0000B6090000}"/>
    <cellStyle name="_stock px_LGE Recovery 2-23-02 10 pm_NCSoft_Model_042403" xfId="4203" xr:uid="{00000000-0005-0000-0000-0000B7090000}"/>
    <cellStyle name="_stock px_LGE Recovery 2-23-02 10 pm_NCSoft_Model_042403_NCSoft_Model_062003" xfId="4204" xr:uid="{00000000-0005-0000-0000-0000B8090000}"/>
    <cellStyle name="_stock px_LGE Recovery 2-23-02 10 pm_NCSoft_Model_042403_NCSoft_Model_063003(geminer)" xfId="4205" xr:uid="{00000000-0005-0000-0000-0000B9090000}"/>
    <cellStyle name="_stock px_Megamodel LGE 3-19-02 11pm" xfId="4206" xr:uid="{00000000-0005-0000-0000-0000BA090000}"/>
    <cellStyle name="_stock px_Megamodel LGE 3-19-02 11pm_1_data yearly" xfId="4207" xr:uid="{00000000-0005-0000-0000-0000BB090000}"/>
    <cellStyle name="_stock px_Megamodel LGE 3-19-02 11pm_1_data yearly_NCSoft_Model_042403" xfId="4208" xr:uid="{00000000-0005-0000-0000-0000BC090000}"/>
    <cellStyle name="_stock px_Megamodel LGE 3-19-02 11pm_1_data yearly_NCSoft_Model_042403_NCSoft_Model_062003" xfId="4209" xr:uid="{00000000-0005-0000-0000-0000BD090000}"/>
    <cellStyle name="_stock px_Megamodel LGE 3-19-02 11pm_1_data yearly_NCSoft_Model_042403_NCSoft_Model_063003(geminer)" xfId="4210" xr:uid="{00000000-0005-0000-0000-0000BE090000}"/>
    <cellStyle name="_stock px_Megamodel LGE 3-19-02 11pm_1_data2" xfId="4211" xr:uid="{00000000-0005-0000-0000-0000BF090000}"/>
    <cellStyle name="_stock px_Megamodel LGE 3-19-02 11pm_1_data2_NCSoft_Model_042403" xfId="4212" xr:uid="{00000000-0005-0000-0000-0000C0090000}"/>
    <cellStyle name="_stock px_Megamodel LGE 3-19-02 11pm_1_data2_NCSoft_Model_042403_NCSoft_Model_062003" xfId="4213" xr:uid="{00000000-0005-0000-0000-0000C1090000}"/>
    <cellStyle name="_stock px_Megamodel LGE 3-19-02 11pm_1_data2_NCSoft_Model_042403_NCSoft_Model_063003(geminer)" xfId="4214" xr:uid="{00000000-0005-0000-0000-0000C2090000}"/>
    <cellStyle name="_stock px_Megamodel LGE 3-19-02 11pm_NCSoft_Model_042403" xfId="4215" xr:uid="{00000000-0005-0000-0000-0000C3090000}"/>
    <cellStyle name="_stock px_Megamodel LGE 3-19-02 11pm_NCSoft_Model_042403_NCSoft_Model_062003" xfId="4216" xr:uid="{00000000-0005-0000-0000-0000C4090000}"/>
    <cellStyle name="_stock px_Megamodel LGE 3-19-02 11pm_NCSoft_Model_042403_NCSoft_Model_063003(geminer)" xfId="4217" xr:uid="{00000000-0005-0000-0000-0000C5090000}"/>
    <cellStyle name="_stock px_NCSoft_Model" xfId="4218" xr:uid="{00000000-0005-0000-0000-0000C6090000}"/>
    <cellStyle name="_stock px_NCSoft_Model_042403" xfId="4219" xr:uid="{00000000-0005-0000-0000-0000C7090000}"/>
    <cellStyle name="_stock px_NCSoft_Model_042403_NCSoft_Model_062003" xfId="4220" xr:uid="{00000000-0005-0000-0000-0000C8090000}"/>
    <cellStyle name="_stock px_NCSoft_Model_042403_NCSoft_Model_063003(geminer)" xfId="4221" xr:uid="{00000000-0005-0000-0000-0000C9090000}"/>
    <cellStyle name="_stock px_NCSoft_Model_NCSoft_Model_042403" xfId="4222" xr:uid="{00000000-0005-0000-0000-0000CA090000}"/>
    <cellStyle name="_stock px_NCSoft_Model_NCSoft_Model_042403_NCSoft_Model_062003" xfId="4223" xr:uid="{00000000-0005-0000-0000-0000CB090000}"/>
    <cellStyle name="_stock px_NCSoft_Model_NCSoft_Model_042403_NCSoft_Model_063003(geminer)" xfId="4224" xr:uid="{00000000-0005-0000-0000-0000CC090000}"/>
    <cellStyle name="_stock px_Samsung SDI 7-10-02" xfId="4225" xr:uid="{00000000-0005-0000-0000-0000CD090000}"/>
    <cellStyle name="_stock px_Samsung SDI 7-10-02_NCSoft_Model_042403" xfId="4226" xr:uid="{00000000-0005-0000-0000-0000CE090000}"/>
    <cellStyle name="_stock px_Samsung SDI 7-10-02_NCSoft_Model_042403_NCSoft_Model_062003" xfId="4227" xr:uid="{00000000-0005-0000-0000-0000CF090000}"/>
    <cellStyle name="_stock px_Samsung SDI 7-10-02_NCSoft_Model_042403_NCSoft_Model_063003(geminer)" xfId="4228" xr:uid="{00000000-0005-0000-0000-0000D0090000}"/>
    <cellStyle name="_stock px_SEMCO REV BY PROD" xfId="4229" xr:uid="{00000000-0005-0000-0000-0000D1090000}"/>
    <cellStyle name="_stock px_SEMCO REV BY PROD_NCSoft_Model_042403" xfId="4230" xr:uid="{00000000-0005-0000-0000-0000D2090000}"/>
    <cellStyle name="_stock px_SEMCO REV BY PROD_NCSoft_Model_042403_NCSoft_Model_062003" xfId="4231" xr:uid="{00000000-0005-0000-0000-0000D3090000}"/>
    <cellStyle name="_stock px_SEMCO REV BY PROD_NCSoft_Model_042403_NCSoft_Model_063003(geminer)" xfId="4232" xr:uid="{00000000-0005-0000-0000-0000D4090000}"/>
    <cellStyle name="_stock px_semco revenue" xfId="4233" xr:uid="{00000000-0005-0000-0000-0000D5090000}"/>
    <cellStyle name="_stock px_semco revenue_NCSoft_Model_042403" xfId="4234" xr:uid="{00000000-0005-0000-0000-0000D6090000}"/>
    <cellStyle name="_stock px_semco revenue_NCSoft_Model_042403_NCSoft_Model_062003" xfId="4235" xr:uid="{00000000-0005-0000-0000-0000D7090000}"/>
    <cellStyle name="_stock px_semco revenue_NCSoft_Model_042403_NCSoft_Model_063003(geminer)" xfId="4236" xr:uid="{00000000-0005-0000-0000-0000D8090000}"/>
    <cellStyle name="_stock px_Semco_Model" xfId="4237" xr:uid="{00000000-0005-0000-0000-0000D9090000}"/>
    <cellStyle name="_stock px_Semco_Model_7Aug2002" xfId="4250" xr:uid="{00000000-0005-0000-0000-0000E6090000}"/>
    <cellStyle name="_stock px_Semco_Model_7Aug2002_NCSoft_Model_042403" xfId="4251" xr:uid="{00000000-0005-0000-0000-0000E7090000}"/>
    <cellStyle name="_stock px_Semco_Model_7Aug2002_NCSoft_Model_042403_NCSoft_Model_062003" xfId="4252" xr:uid="{00000000-0005-0000-0000-0000E8090000}"/>
    <cellStyle name="_stock px_Semco_Model_7Aug2002_NCSoft_Model_042403_NCSoft_Model_063003(geminer)" xfId="4253" xr:uid="{00000000-0005-0000-0000-0000E9090000}"/>
    <cellStyle name="_stock px_Semco_Model_8Aug2002" xfId="4254" xr:uid="{00000000-0005-0000-0000-0000EA090000}"/>
    <cellStyle name="_stock px_Semco_Model_8Aug2002_NCSoft_Model_042403" xfId="4255" xr:uid="{00000000-0005-0000-0000-0000EB090000}"/>
    <cellStyle name="_stock px_Semco_Model_8Aug2002_NCSoft_Model_042403_NCSoft_Model_062003" xfId="4256" xr:uid="{00000000-0005-0000-0000-0000EC090000}"/>
    <cellStyle name="_stock px_Semco_Model_8Aug2002_NCSoft_Model_042403_NCSoft_Model_063003(geminer)" xfId="4257" xr:uid="{00000000-0005-0000-0000-0000ED090000}"/>
    <cellStyle name="_stock px_Semco_Model_NCSoft_Model_042403" xfId="4258" xr:uid="{00000000-0005-0000-0000-0000EE090000}"/>
    <cellStyle name="_stock px_Semco_Model_NCSoft_Model_042403_NCSoft_Model_062003" xfId="4259" xr:uid="{00000000-0005-0000-0000-0000EF090000}"/>
    <cellStyle name="_stock px_Semco_Model_NCSoft_Model_042403_NCSoft_Model_063003(geminer)" xfId="4260" xr:uid="{00000000-0005-0000-0000-0000F0090000}"/>
    <cellStyle name="_stock px_Semco_Model.xls Chart 1" xfId="4238" xr:uid="{00000000-0005-0000-0000-0000DA090000}"/>
    <cellStyle name="_stock px_Semco_Model.xls Chart 1_NCSoft_Model_042403" xfId="4239" xr:uid="{00000000-0005-0000-0000-0000DB090000}"/>
    <cellStyle name="_stock px_Semco_Model.xls Chart 1_NCSoft_Model_042403_NCSoft_Model_062003" xfId="4240" xr:uid="{00000000-0005-0000-0000-0000DC090000}"/>
    <cellStyle name="_stock px_Semco_Model.xls Chart 1_NCSoft_Model_042403_NCSoft_Model_063003(geminer)" xfId="4241" xr:uid="{00000000-0005-0000-0000-0000DD090000}"/>
    <cellStyle name="_stock px_Semco_Model.xls Chart 2" xfId="4242" xr:uid="{00000000-0005-0000-0000-0000DE090000}"/>
    <cellStyle name="_stock px_Semco_Model.xls Chart 2_NCSoft_Model_042403" xfId="4243" xr:uid="{00000000-0005-0000-0000-0000DF090000}"/>
    <cellStyle name="_stock px_Semco_Model.xls Chart 2_NCSoft_Model_042403_NCSoft_Model_062003" xfId="4244" xr:uid="{00000000-0005-0000-0000-0000E0090000}"/>
    <cellStyle name="_stock px_Semco_Model.xls Chart 2_NCSoft_Model_042403_NCSoft_Model_063003(geminer)" xfId="4245" xr:uid="{00000000-0005-0000-0000-0000E1090000}"/>
    <cellStyle name="_stock px_Semco_Model.xls Chart 3" xfId="4246" xr:uid="{00000000-0005-0000-0000-0000E2090000}"/>
    <cellStyle name="_stock px_Semco_Model.xls Chart 3_NCSoft_Model_042403" xfId="4247" xr:uid="{00000000-0005-0000-0000-0000E3090000}"/>
    <cellStyle name="_stock px_Semco_Model.xls Chart 3_NCSoft_Model_042403_NCSoft_Model_062003" xfId="4248" xr:uid="{00000000-0005-0000-0000-0000E4090000}"/>
    <cellStyle name="_stock px_Semco_Model.xls Chart 3_NCSoft_Model_042403_NCSoft_Model_063003(geminer)" xfId="4249" xr:uid="{00000000-0005-0000-0000-0000E5090000}"/>
    <cellStyle name="_stock px_Semco_Model2" xfId="4261" xr:uid="{00000000-0005-0000-0000-0000F1090000}"/>
    <cellStyle name="_stock px_Semco_Model2_NCSoft_Model_042403" xfId="4262" xr:uid="{00000000-0005-0000-0000-0000F2090000}"/>
    <cellStyle name="_stock px_Semco_Model2_NCSoft_Model_042403_NCSoft_Model_062003" xfId="4263" xr:uid="{00000000-0005-0000-0000-0000F3090000}"/>
    <cellStyle name="_stock px_Semco_Model2_NCSoft_Model_042403_NCSoft_Model_063003(geminer)" xfId="4264" xr:uid="{00000000-0005-0000-0000-0000F4090000}"/>
    <cellStyle name="_SubHeading" xfId="1285" xr:uid="{00000000-0005-0000-0000-0000F6090000}"/>
    <cellStyle name="_SubHeading 2" xfId="43240" xr:uid="{00000000-0005-0000-0000-0000F7090000}"/>
    <cellStyle name="_summary" xfId="1286" xr:uid="{00000000-0005-0000-0000-0000F8090000}"/>
    <cellStyle name="_SUMMARY " xfId="1287" xr:uid="{00000000-0005-0000-0000-0000F9090000}"/>
    <cellStyle name="_SUMMARY _DB-LGE Model" xfId="1288" xr:uid="{00000000-0005-0000-0000-0000FA090000}"/>
    <cellStyle name="_SUMMARY _DB-LGE Model(090602)" xfId="1289" xr:uid="{00000000-0005-0000-0000-0000FB090000}"/>
    <cellStyle name="_Summary_Earnings" xfId="1290" xr:uid="{00000000-0005-0000-0000-0000FC090000}"/>
    <cellStyle name="_Summary_Earnings_Bloomberg" xfId="1291" xr:uid="{00000000-0005-0000-0000-0000FD090000}"/>
    <cellStyle name="_Summary_Earnings_Bloomberg_Oil refinery" xfId="1292" xr:uid="{00000000-0005-0000-0000-0000FE090000}"/>
    <cellStyle name="_Summary_Earnings_Bloomberg_Valuation table_bloomberg_PETER" xfId="1293" xr:uid="{00000000-0005-0000-0000-0000FF090000}"/>
    <cellStyle name="_Summary_Earnings_Oil refinery" xfId="1294" xr:uid="{00000000-0005-0000-0000-0000000A0000}"/>
    <cellStyle name="_Summary_Earnings_Oil refinery_Oil refinery" xfId="1295" xr:uid="{00000000-0005-0000-0000-0000010A0000}"/>
    <cellStyle name="_Summary_Earnings_Petrochem" xfId="1296" xr:uid="{00000000-0005-0000-0000-0000020A0000}"/>
    <cellStyle name="_Summary_Earnings_Petrochem_Oil refinery" xfId="1297" xr:uid="{00000000-0005-0000-0000-0000030A0000}"/>
    <cellStyle name="_Supply-demand" xfId="1298" xr:uid="{00000000-0005-0000-0000-0000040A0000}"/>
    <cellStyle name="_Table" xfId="1299" xr:uid="{00000000-0005-0000-0000-0000050A0000}"/>
    <cellStyle name="_Table 10" xfId="28222" xr:uid="{00000000-0005-0000-0000-0000060A0000}"/>
    <cellStyle name="_Table 11" xfId="27767" xr:uid="{00000000-0005-0000-0000-0000070A0000}"/>
    <cellStyle name="_Table 12" xfId="31453" xr:uid="{00000000-0005-0000-0000-0000080A0000}"/>
    <cellStyle name="_Table 13" xfId="15529" xr:uid="{00000000-0005-0000-0000-0000090A0000}"/>
    <cellStyle name="_Table 14" xfId="31536" xr:uid="{00000000-0005-0000-0000-00000A0A0000}"/>
    <cellStyle name="_Table 2" xfId="4393" xr:uid="{00000000-0005-0000-0000-00000B0A0000}"/>
    <cellStyle name="_Table 2 10" xfId="29162" xr:uid="{00000000-0005-0000-0000-00000C0A0000}"/>
    <cellStyle name="_Table 2 11" xfId="31652" xr:uid="{00000000-0005-0000-0000-00000D0A0000}"/>
    <cellStyle name="_Table 2 12" xfId="15052" xr:uid="{00000000-0005-0000-0000-00000E0A0000}"/>
    <cellStyle name="_Table 2 13" xfId="26365" xr:uid="{00000000-0005-0000-0000-00000F0A0000}"/>
    <cellStyle name="_Table 2 2" xfId="4401" xr:uid="{00000000-0005-0000-0000-0000100A0000}"/>
    <cellStyle name="_Table 2 2 10" xfId="14146" xr:uid="{00000000-0005-0000-0000-0000110A0000}"/>
    <cellStyle name="_Table 2 2 10 2" xfId="25485" xr:uid="{00000000-0005-0000-0000-0000120A0000}"/>
    <cellStyle name="_Table 2 2 10 3" xfId="29805" xr:uid="{00000000-0005-0000-0000-0000130A0000}"/>
    <cellStyle name="_Table 2 2 10 4" xfId="30920" xr:uid="{00000000-0005-0000-0000-0000140A0000}"/>
    <cellStyle name="_Table 2 2 10 5" xfId="25816" xr:uid="{00000000-0005-0000-0000-0000150A0000}"/>
    <cellStyle name="_Table 2 2 10 6" xfId="32459" xr:uid="{00000000-0005-0000-0000-0000160A0000}"/>
    <cellStyle name="_Table 2 2 10 7" xfId="33380" xr:uid="{00000000-0005-0000-0000-0000170A0000}"/>
    <cellStyle name="_Table 2 2 10 8" xfId="34279" xr:uid="{00000000-0005-0000-0000-0000180A0000}"/>
    <cellStyle name="_Table 2 2 11" xfId="28180" xr:uid="{00000000-0005-0000-0000-0000190A0000}"/>
    <cellStyle name="_Table 2 2 12" xfId="25802" xr:uid="{00000000-0005-0000-0000-00001A0A0000}"/>
    <cellStyle name="_Table 2 2 13" xfId="15478" xr:uid="{00000000-0005-0000-0000-00001B0A0000}"/>
    <cellStyle name="_Table 2 2 14" xfId="15130" xr:uid="{00000000-0005-0000-0000-00001C0A0000}"/>
    <cellStyle name="_Table 2 2 2" xfId="4407" xr:uid="{00000000-0005-0000-0000-00001D0A0000}"/>
    <cellStyle name="_Table 2 2 2 10" xfId="26130" xr:uid="{00000000-0005-0000-0000-00001E0A0000}"/>
    <cellStyle name="_Table 2 2 2 11" xfId="28159" xr:uid="{00000000-0005-0000-0000-00001F0A0000}"/>
    <cellStyle name="_Table 2 2 2 12" xfId="15060" xr:uid="{00000000-0005-0000-0000-0000200A0000}"/>
    <cellStyle name="_Table 2 2 2 13" xfId="26605" xr:uid="{00000000-0005-0000-0000-0000210A0000}"/>
    <cellStyle name="_Table 2 2 2 2" xfId="4465" xr:uid="{00000000-0005-0000-0000-0000220A0000}"/>
    <cellStyle name="_Table 2 2 2 2 10" xfId="29015" xr:uid="{00000000-0005-0000-0000-0000230A0000}"/>
    <cellStyle name="_Table 2 2 2 2 11" xfId="31249" xr:uid="{00000000-0005-0000-0000-0000240A0000}"/>
    <cellStyle name="_Table 2 2 2 2 12" xfId="31767" xr:uid="{00000000-0005-0000-0000-0000250A0000}"/>
    <cellStyle name="_Table 2 2 2 2 13" xfId="32739" xr:uid="{00000000-0005-0000-0000-0000260A0000}"/>
    <cellStyle name="_Table 2 2 2 2 2" xfId="4471" xr:uid="{00000000-0005-0000-0000-0000270A0000}"/>
    <cellStyle name="_Table 2 2 2 2 2 10" xfId="28570" xr:uid="{00000000-0005-0000-0000-0000280A0000}"/>
    <cellStyle name="_Table 2 2 2 2 2 11" xfId="28809" xr:uid="{00000000-0005-0000-0000-0000290A0000}"/>
    <cellStyle name="_Table 2 2 2 2 2 12" xfId="15270" xr:uid="{00000000-0005-0000-0000-00002A0A0000}"/>
    <cellStyle name="_Table 2 2 2 2 2 2" xfId="4619" xr:uid="{00000000-0005-0000-0000-00002B0A0000}"/>
    <cellStyle name="_Table 2 2 2 2 2 2 10" xfId="13829" xr:uid="{00000000-0005-0000-0000-00002C0A0000}"/>
    <cellStyle name="_Table 2 2 2 2 2 2 10 2" xfId="25168" xr:uid="{00000000-0005-0000-0000-00002D0A0000}"/>
    <cellStyle name="_Table 2 2 2 2 2 2 10 3" xfId="29488" xr:uid="{00000000-0005-0000-0000-00002E0A0000}"/>
    <cellStyle name="_Table 2 2 2 2 2 2 10 4" xfId="30603" xr:uid="{00000000-0005-0000-0000-00002F0A0000}"/>
    <cellStyle name="_Table 2 2 2 2 2 2 10 5" xfId="29075" xr:uid="{00000000-0005-0000-0000-0000300A0000}"/>
    <cellStyle name="_Table 2 2 2 2 2 2 10 6" xfId="32142" xr:uid="{00000000-0005-0000-0000-0000310A0000}"/>
    <cellStyle name="_Table 2 2 2 2 2 2 10 7" xfId="33063" xr:uid="{00000000-0005-0000-0000-0000320A0000}"/>
    <cellStyle name="_Table 2 2 2 2 2 2 10 8" xfId="33962" xr:uid="{00000000-0005-0000-0000-0000330A0000}"/>
    <cellStyle name="_Table 2 2 2 2 2 2 11" xfId="15364" xr:uid="{00000000-0005-0000-0000-0000340A0000}"/>
    <cellStyle name="_Table 2 2 2 2 2 2 12" xfId="28236" xr:uid="{00000000-0005-0000-0000-0000350A0000}"/>
    <cellStyle name="_Table 2 2 2 2 2 2 13" xfId="26479" xr:uid="{00000000-0005-0000-0000-0000360A0000}"/>
    <cellStyle name="_Table 2 2 2 2 2 2 14" xfId="29144" xr:uid="{00000000-0005-0000-0000-0000370A0000}"/>
    <cellStyle name="_Table 2 2 2 2 2 2 15" xfId="15132" xr:uid="{00000000-0005-0000-0000-0000380A0000}"/>
    <cellStyle name="_Table 2 2 2 2 2 2 2" xfId="4896" xr:uid="{00000000-0005-0000-0000-0000390A0000}"/>
    <cellStyle name="_Table 2 2 2 2 2 2 2 10" xfId="13944" xr:uid="{00000000-0005-0000-0000-00003A0A0000}"/>
    <cellStyle name="_Table 2 2 2 2 2 2 2 10 2" xfId="25283" xr:uid="{00000000-0005-0000-0000-00003B0A0000}"/>
    <cellStyle name="_Table 2 2 2 2 2 2 2 10 3" xfId="29603" xr:uid="{00000000-0005-0000-0000-00003C0A0000}"/>
    <cellStyle name="_Table 2 2 2 2 2 2 2 10 4" xfId="30718" xr:uid="{00000000-0005-0000-0000-00003D0A0000}"/>
    <cellStyle name="_Table 2 2 2 2 2 2 2 10 5" xfId="26572" xr:uid="{00000000-0005-0000-0000-00003E0A0000}"/>
    <cellStyle name="_Table 2 2 2 2 2 2 2 10 6" xfId="32257" xr:uid="{00000000-0005-0000-0000-00003F0A0000}"/>
    <cellStyle name="_Table 2 2 2 2 2 2 2 10 7" xfId="33178" xr:uid="{00000000-0005-0000-0000-0000400A0000}"/>
    <cellStyle name="_Table 2 2 2 2 2 2 2 10 8" xfId="34077" xr:uid="{00000000-0005-0000-0000-0000410A0000}"/>
    <cellStyle name="_Table 2 2 2 2 2 2 2 11" xfId="25784" xr:uid="{00000000-0005-0000-0000-0000420A0000}"/>
    <cellStyle name="_Table 2 2 2 2 2 2 2 12" xfId="28528" xr:uid="{00000000-0005-0000-0000-0000430A0000}"/>
    <cellStyle name="_Table 2 2 2 2 2 2 2 13" xfId="26473" xr:uid="{00000000-0005-0000-0000-0000440A0000}"/>
    <cellStyle name="_Table 2 2 2 2 2 2 2 14" xfId="26826" xr:uid="{00000000-0005-0000-0000-0000450A0000}"/>
    <cellStyle name="_Table 2 2 2 2 2 2 2 15" xfId="14926" xr:uid="{00000000-0005-0000-0000-0000460A0000}"/>
    <cellStyle name="_Table 2 2 2 2 2 2 2 2" xfId="5430" xr:uid="{00000000-0005-0000-0000-0000470A0000}"/>
    <cellStyle name="_Table 2 2 2 2 2 2 2 2 10" xfId="14785" xr:uid="{00000000-0005-0000-0000-0000480A0000}"/>
    <cellStyle name="_Table 2 2 2 2 2 2 2 2 11" xfId="15244" xr:uid="{00000000-0005-0000-0000-0000490A0000}"/>
    <cellStyle name="_Table 2 2 2 2 2 2 2 2 12" xfId="15872" xr:uid="{00000000-0005-0000-0000-00004A0A0000}"/>
    <cellStyle name="_Table 2 2 2 2 2 2 2 2 13" xfId="29046" xr:uid="{00000000-0005-0000-0000-00004B0A0000}"/>
    <cellStyle name="_Table 2 2 2 2 2 2 2 2 2" xfId="6592" xr:uid="{00000000-0005-0000-0000-00004C0A0000}"/>
    <cellStyle name="_Table 2 2 2 2 2 2 2 2 2 10" xfId="26399" xr:uid="{00000000-0005-0000-0000-00004D0A0000}"/>
    <cellStyle name="_Table 2 2 2 2 2 2 2 2 2 11" xfId="26501" xr:uid="{00000000-0005-0000-0000-00004E0A0000}"/>
    <cellStyle name="_Table 2 2 2 2 2 2 2 2 2 12" xfId="29105" xr:uid="{00000000-0005-0000-0000-00004F0A0000}"/>
    <cellStyle name="_Table 2 2 2 2 2 2 2 2 2 13" xfId="30231" xr:uid="{00000000-0005-0000-0000-0000500A0000}"/>
    <cellStyle name="_Table 2 2 2 2 2 2 2 2 2 14" xfId="31320" xr:uid="{00000000-0005-0000-0000-0000510A0000}"/>
    <cellStyle name="_Table 2 2 2 2 2 2 2 2 2 15" xfId="28654" xr:uid="{00000000-0005-0000-0000-0000520A0000}"/>
    <cellStyle name="_Table 2 2 2 2 2 2 2 2 2 2" xfId="8772" xr:uid="{00000000-0005-0000-0000-0000530A0000}"/>
    <cellStyle name="_Table 2 2 2 2 2 2 2 2 2 2 10" xfId="27943" xr:uid="{00000000-0005-0000-0000-0000540A0000}"/>
    <cellStyle name="_Table 2 2 2 2 2 2 2 2 2 2 11" xfId="14947" xr:uid="{00000000-0005-0000-0000-0000550A0000}"/>
    <cellStyle name="_Table 2 2 2 2 2 2 2 2 2 2 12" xfId="28511" xr:uid="{00000000-0005-0000-0000-0000560A0000}"/>
    <cellStyle name="_Table 2 2 2 2 2 2 2 2 2 2 13" xfId="14855" xr:uid="{00000000-0005-0000-0000-0000570A0000}"/>
    <cellStyle name="_Table 2 2 2 2 2 2 2 2 2 2 2" xfId="13543" xr:uid="{00000000-0005-0000-0000-0000580A0000}"/>
    <cellStyle name="_Table 2 2 2 2 2 2 2 2 2 2 2 2" xfId="29202" xr:uid="{00000000-0005-0000-0000-0000590A0000}"/>
    <cellStyle name="_Table 2 2 2 2 2 2 2 2 2 2 2 3" xfId="30317" xr:uid="{00000000-0005-0000-0000-00005A0A0000}"/>
    <cellStyle name="_Table 2 2 2 2 2 2 2 2 2 2 2 4" xfId="27037" xr:uid="{00000000-0005-0000-0000-00005B0A0000}"/>
    <cellStyle name="_Table 2 2 2 2 2 2 2 2 2 2 2 5" xfId="31856" xr:uid="{00000000-0005-0000-0000-00005C0A0000}"/>
    <cellStyle name="_Table 2 2 2 2 2 2 2 2 2 2 2 6" xfId="32777" xr:uid="{00000000-0005-0000-0000-00005D0A0000}"/>
    <cellStyle name="_Table 2 2 2 2 2 2 2 2 2 2 2 7" xfId="33676" xr:uid="{00000000-0005-0000-0000-00005E0A0000}"/>
    <cellStyle name="_Table 2 2 2 2 2 2 2 2 2 2 3" xfId="14174" xr:uid="{00000000-0005-0000-0000-00005F0A0000}"/>
    <cellStyle name="_Table 2 2 2 2 2 2 2 2 2 2 3 2" xfId="25513" xr:uid="{00000000-0005-0000-0000-0000600A0000}"/>
    <cellStyle name="_Table 2 2 2 2 2 2 2 2 2 2 3 3" xfId="29833" xr:uid="{00000000-0005-0000-0000-0000610A0000}"/>
    <cellStyle name="_Table 2 2 2 2 2 2 2 2 2 2 3 4" xfId="30948" xr:uid="{00000000-0005-0000-0000-0000620A0000}"/>
    <cellStyle name="_Table 2 2 2 2 2 2 2 2 2 2 3 5" xfId="25825" xr:uid="{00000000-0005-0000-0000-0000630A0000}"/>
    <cellStyle name="_Table 2 2 2 2 2 2 2 2 2 2 3 6" xfId="32487" xr:uid="{00000000-0005-0000-0000-0000640A0000}"/>
    <cellStyle name="_Table 2 2 2 2 2 2 2 2 2 2 3 7" xfId="33408" xr:uid="{00000000-0005-0000-0000-0000650A0000}"/>
    <cellStyle name="_Table 2 2 2 2 2 2 2 2 2 2 3 8" xfId="34307" xr:uid="{00000000-0005-0000-0000-0000660A0000}"/>
    <cellStyle name="_Table 2 2 2 2 2 2 2 2 2 2 4" xfId="14232" xr:uid="{00000000-0005-0000-0000-0000670A0000}"/>
    <cellStyle name="_Table 2 2 2 2 2 2 2 2 2 2 4 2" xfId="25571" xr:uid="{00000000-0005-0000-0000-0000680A0000}"/>
    <cellStyle name="_Table 2 2 2 2 2 2 2 2 2 2 4 3" xfId="29891" xr:uid="{00000000-0005-0000-0000-0000690A0000}"/>
    <cellStyle name="_Table 2 2 2 2 2 2 2 2 2 2 4 4" xfId="31006" xr:uid="{00000000-0005-0000-0000-00006A0A0000}"/>
    <cellStyle name="_Table 2 2 2 2 2 2 2 2 2 2 4 5" xfId="26839" xr:uid="{00000000-0005-0000-0000-00006B0A0000}"/>
    <cellStyle name="_Table 2 2 2 2 2 2 2 2 2 2 4 6" xfId="32545" xr:uid="{00000000-0005-0000-0000-00006C0A0000}"/>
    <cellStyle name="_Table 2 2 2 2 2 2 2 2 2 2 4 7" xfId="33466" xr:uid="{00000000-0005-0000-0000-00006D0A0000}"/>
    <cellStyle name="_Table 2 2 2 2 2 2 2 2 2 2 4 8" xfId="34365" xr:uid="{00000000-0005-0000-0000-00006E0A0000}"/>
    <cellStyle name="_Table 2 2 2 2 2 2 2 2 2 2 5" xfId="14285" xr:uid="{00000000-0005-0000-0000-00006F0A0000}"/>
    <cellStyle name="_Table 2 2 2 2 2 2 2 2 2 2 5 2" xfId="25624" xr:uid="{00000000-0005-0000-0000-0000700A0000}"/>
    <cellStyle name="_Table 2 2 2 2 2 2 2 2 2 2 5 3" xfId="29944" xr:uid="{00000000-0005-0000-0000-0000710A0000}"/>
    <cellStyle name="_Table 2 2 2 2 2 2 2 2 2 2 5 4" xfId="31059" xr:uid="{00000000-0005-0000-0000-0000720A0000}"/>
    <cellStyle name="_Table 2 2 2 2 2 2 2 2 2 2 5 5" xfId="14890" xr:uid="{00000000-0005-0000-0000-0000730A0000}"/>
    <cellStyle name="_Table 2 2 2 2 2 2 2 2 2 2 5 6" xfId="32598" xr:uid="{00000000-0005-0000-0000-0000740A0000}"/>
    <cellStyle name="_Table 2 2 2 2 2 2 2 2 2 2 5 7" xfId="33519" xr:uid="{00000000-0005-0000-0000-0000750A0000}"/>
    <cellStyle name="_Table 2 2 2 2 2 2 2 2 2 2 5 8" xfId="34418" xr:uid="{00000000-0005-0000-0000-0000760A0000}"/>
    <cellStyle name="_Table 2 2 2 2 2 2 2 2 2 2 6" xfId="14331" xr:uid="{00000000-0005-0000-0000-0000770A0000}"/>
    <cellStyle name="_Table 2 2 2 2 2 2 2 2 2 2 6 2" xfId="25670" xr:uid="{00000000-0005-0000-0000-0000780A0000}"/>
    <cellStyle name="_Table 2 2 2 2 2 2 2 2 2 2 6 3" xfId="29990" xr:uid="{00000000-0005-0000-0000-0000790A0000}"/>
    <cellStyle name="_Table 2 2 2 2 2 2 2 2 2 2 6 4" xfId="31105" xr:uid="{00000000-0005-0000-0000-00007A0A0000}"/>
    <cellStyle name="_Table 2 2 2 2 2 2 2 2 2 2 6 5" xfId="28270" xr:uid="{00000000-0005-0000-0000-00007B0A0000}"/>
    <cellStyle name="_Table 2 2 2 2 2 2 2 2 2 2 6 6" xfId="32644" xr:uid="{00000000-0005-0000-0000-00007C0A0000}"/>
    <cellStyle name="_Table 2 2 2 2 2 2 2 2 2 2 6 7" xfId="33565" xr:uid="{00000000-0005-0000-0000-00007D0A0000}"/>
    <cellStyle name="_Table 2 2 2 2 2 2 2 2 2 2 6 8" xfId="34464" xr:uid="{00000000-0005-0000-0000-00007E0A0000}"/>
    <cellStyle name="_Table 2 2 2 2 2 2 2 2 2 2 7" xfId="14374" xr:uid="{00000000-0005-0000-0000-00007F0A0000}"/>
    <cellStyle name="_Table 2 2 2 2 2 2 2 2 2 2 7 2" xfId="25713" xr:uid="{00000000-0005-0000-0000-0000800A0000}"/>
    <cellStyle name="_Table 2 2 2 2 2 2 2 2 2 2 7 3" xfId="30033" xr:uid="{00000000-0005-0000-0000-0000810A0000}"/>
    <cellStyle name="_Table 2 2 2 2 2 2 2 2 2 2 7 4" xfId="31148" xr:uid="{00000000-0005-0000-0000-0000820A0000}"/>
    <cellStyle name="_Table 2 2 2 2 2 2 2 2 2 2 7 5" xfId="26478" xr:uid="{00000000-0005-0000-0000-0000830A0000}"/>
    <cellStyle name="_Table 2 2 2 2 2 2 2 2 2 2 7 6" xfId="32687" xr:uid="{00000000-0005-0000-0000-0000840A0000}"/>
    <cellStyle name="_Table 2 2 2 2 2 2 2 2 2 2 7 7" xfId="33608" xr:uid="{00000000-0005-0000-0000-0000850A0000}"/>
    <cellStyle name="_Table 2 2 2 2 2 2 2 2 2 2 7 8" xfId="34507" xr:uid="{00000000-0005-0000-0000-0000860A0000}"/>
    <cellStyle name="_Table 2 2 2 2 2 2 2 2 2 2 8" xfId="27219" xr:uid="{00000000-0005-0000-0000-0000870A0000}"/>
    <cellStyle name="_Table 2 2 2 2 2 2 2 2 2 2 9" xfId="15654" xr:uid="{00000000-0005-0000-0000-0000880A0000}"/>
    <cellStyle name="_Table 2 2 2 2 2 2 2 2 2 3" xfId="8787" xr:uid="{00000000-0005-0000-0000-0000890A0000}"/>
    <cellStyle name="_Table 2 2 2 2 2 2 2 2 2 3 10" xfId="15028" xr:uid="{00000000-0005-0000-0000-00008A0A0000}"/>
    <cellStyle name="_Table 2 2 2 2 2 2 2 2 2 3 11" xfId="27889" xr:uid="{00000000-0005-0000-0000-00008B0A0000}"/>
    <cellStyle name="_Table 2 2 2 2 2 2 2 2 2 3 12" xfId="26640" xr:uid="{00000000-0005-0000-0000-00008C0A0000}"/>
    <cellStyle name="_Table 2 2 2 2 2 2 2 2 2 3 13" xfId="14434" xr:uid="{00000000-0005-0000-0000-00008D0A0000}"/>
    <cellStyle name="_Table 2 2 2 2 2 2 2 2 2 3 2" xfId="13558" xr:uid="{00000000-0005-0000-0000-00008E0A0000}"/>
    <cellStyle name="_Table 2 2 2 2 2 2 2 2 2 3 2 2" xfId="29217" xr:uid="{00000000-0005-0000-0000-00008F0A0000}"/>
    <cellStyle name="_Table 2 2 2 2 2 2 2 2 2 3 2 3" xfId="30332" xr:uid="{00000000-0005-0000-0000-0000900A0000}"/>
    <cellStyle name="_Table 2 2 2 2 2 2 2 2 2 3 2 4" xfId="28293" xr:uid="{00000000-0005-0000-0000-0000910A0000}"/>
    <cellStyle name="_Table 2 2 2 2 2 2 2 2 2 3 2 5" xfId="31871" xr:uid="{00000000-0005-0000-0000-0000920A0000}"/>
    <cellStyle name="_Table 2 2 2 2 2 2 2 2 2 3 2 6" xfId="32792" xr:uid="{00000000-0005-0000-0000-0000930A0000}"/>
    <cellStyle name="_Table 2 2 2 2 2 2 2 2 2 3 2 7" xfId="33691" xr:uid="{00000000-0005-0000-0000-0000940A0000}"/>
    <cellStyle name="_Table 2 2 2 2 2 2 2 2 2 3 3" xfId="14189" xr:uid="{00000000-0005-0000-0000-0000950A0000}"/>
    <cellStyle name="_Table 2 2 2 2 2 2 2 2 2 3 3 2" xfId="25528" xr:uid="{00000000-0005-0000-0000-0000960A0000}"/>
    <cellStyle name="_Table 2 2 2 2 2 2 2 2 2 3 3 3" xfId="29848" xr:uid="{00000000-0005-0000-0000-0000970A0000}"/>
    <cellStyle name="_Table 2 2 2 2 2 2 2 2 2 3 3 4" xfId="30963" xr:uid="{00000000-0005-0000-0000-0000980A0000}"/>
    <cellStyle name="_Table 2 2 2 2 2 2 2 2 2 3 3 5" xfId="28885" xr:uid="{00000000-0005-0000-0000-0000990A0000}"/>
    <cellStyle name="_Table 2 2 2 2 2 2 2 2 2 3 3 6" xfId="32502" xr:uid="{00000000-0005-0000-0000-00009A0A0000}"/>
    <cellStyle name="_Table 2 2 2 2 2 2 2 2 2 3 3 7" xfId="33423" xr:uid="{00000000-0005-0000-0000-00009B0A0000}"/>
    <cellStyle name="_Table 2 2 2 2 2 2 2 2 2 3 3 8" xfId="34322" xr:uid="{00000000-0005-0000-0000-00009C0A0000}"/>
    <cellStyle name="_Table 2 2 2 2 2 2 2 2 2 3 4" xfId="14247" xr:uid="{00000000-0005-0000-0000-00009D0A0000}"/>
    <cellStyle name="_Table 2 2 2 2 2 2 2 2 2 3 4 2" xfId="25586" xr:uid="{00000000-0005-0000-0000-00009E0A0000}"/>
    <cellStyle name="_Table 2 2 2 2 2 2 2 2 2 3 4 3" xfId="29906" xr:uid="{00000000-0005-0000-0000-00009F0A0000}"/>
    <cellStyle name="_Table 2 2 2 2 2 2 2 2 2 3 4 4" xfId="31021" xr:uid="{00000000-0005-0000-0000-0000A00A0000}"/>
    <cellStyle name="_Table 2 2 2 2 2 2 2 2 2 3 4 5" xfId="14469" xr:uid="{00000000-0005-0000-0000-0000A10A0000}"/>
    <cellStyle name="_Table 2 2 2 2 2 2 2 2 2 3 4 6" xfId="32560" xr:uid="{00000000-0005-0000-0000-0000A20A0000}"/>
    <cellStyle name="_Table 2 2 2 2 2 2 2 2 2 3 4 7" xfId="33481" xr:uid="{00000000-0005-0000-0000-0000A30A0000}"/>
    <cellStyle name="_Table 2 2 2 2 2 2 2 2 2 3 4 8" xfId="34380" xr:uid="{00000000-0005-0000-0000-0000A40A0000}"/>
    <cellStyle name="_Table 2 2 2 2 2 2 2 2 2 3 5" xfId="14300" xr:uid="{00000000-0005-0000-0000-0000A50A0000}"/>
    <cellStyle name="_Table 2 2 2 2 2 2 2 2 2 3 5 2" xfId="25639" xr:uid="{00000000-0005-0000-0000-0000A60A0000}"/>
    <cellStyle name="_Table 2 2 2 2 2 2 2 2 2 3 5 3" xfId="29959" xr:uid="{00000000-0005-0000-0000-0000A70A0000}"/>
    <cellStyle name="_Table 2 2 2 2 2 2 2 2 2 3 5 4" xfId="31074" xr:uid="{00000000-0005-0000-0000-0000A80A0000}"/>
    <cellStyle name="_Table 2 2 2 2 2 2 2 2 2 3 5 5" xfId="15546" xr:uid="{00000000-0005-0000-0000-0000A90A0000}"/>
    <cellStyle name="_Table 2 2 2 2 2 2 2 2 2 3 5 6" xfId="32613" xr:uid="{00000000-0005-0000-0000-0000AA0A0000}"/>
    <cellStyle name="_Table 2 2 2 2 2 2 2 2 2 3 5 7" xfId="33534" xr:uid="{00000000-0005-0000-0000-0000AB0A0000}"/>
    <cellStyle name="_Table 2 2 2 2 2 2 2 2 2 3 5 8" xfId="34433" xr:uid="{00000000-0005-0000-0000-0000AC0A0000}"/>
    <cellStyle name="_Table 2 2 2 2 2 2 2 2 2 3 6" xfId="14346" xr:uid="{00000000-0005-0000-0000-0000AD0A0000}"/>
    <cellStyle name="_Table 2 2 2 2 2 2 2 2 2 3 6 2" xfId="25685" xr:uid="{00000000-0005-0000-0000-0000AE0A0000}"/>
    <cellStyle name="_Table 2 2 2 2 2 2 2 2 2 3 6 3" xfId="30005" xr:uid="{00000000-0005-0000-0000-0000AF0A0000}"/>
    <cellStyle name="_Table 2 2 2 2 2 2 2 2 2 3 6 4" xfId="31120" xr:uid="{00000000-0005-0000-0000-0000B00A0000}"/>
    <cellStyle name="_Table 2 2 2 2 2 2 2 2 2 3 6 5" xfId="28154" xr:uid="{00000000-0005-0000-0000-0000B10A0000}"/>
    <cellStyle name="_Table 2 2 2 2 2 2 2 2 2 3 6 6" xfId="32659" xr:uid="{00000000-0005-0000-0000-0000B20A0000}"/>
    <cellStyle name="_Table 2 2 2 2 2 2 2 2 2 3 6 7" xfId="33580" xr:uid="{00000000-0005-0000-0000-0000B30A0000}"/>
    <cellStyle name="_Table 2 2 2 2 2 2 2 2 2 3 6 8" xfId="34479" xr:uid="{00000000-0005-0000-0000-0000B40A0000}"/>
    <cellStyle name="_Table 2 2 2 2 2 2 2 2 2 3 7" xfId="14389" xr:uid="{00000000-0005-0000-0000-0000B50A0000}"/>
    <cellStyle name="_Table 2 2 2 2 2 2 2 2 2 3 7 2" xfId="25728" xr:uid="{00000000-0005-0000-0000-0000B60A0000}"/>
    <cellStyle name="_Table 2 2 2 2 2 2 2 2 2 3 7 3" xfId="30048" xr:uid="{00000000-0005-0000-0000-0000B70A0000}"/>
    <cellStyle name="_Table 2 2 2 2 2 2 2 2 2 3 7 4" xfId="31163" xr:uid="{00000000-0005-0000-0000-0000B80A0000}"/>
    <cellStyle name="_Table 2 2 2 2 2 2 2 2 2 3 7 5" xfId="28218" xr:uid="{00000000-0005-0000-0000-0000B90A0000}"/>
    <cellStyle name="_Table 2 2 2 2 2 2 2 2 2 3 7 6" xfId="32702" xr:uid="{00000000-0005-0000-0000-0000BA0A0000}"/>
    <cellStyle name="_Table 2 2 2 2 2 2 2 2 2 3 7 7" xfId="33623" xr:uid="{00000000-0005-0000-0000-0000BB0A0000}"/>
    <cellStyle name="_Table 2 2 2 2 2 2 2 2 2 3 7 8" xfId="34522" xr:uid="{00000000-0005-0000-0000-0000BC0A0000}"/>
    <cellStyle name="_Table 2 2 2 2 2 2 2 2 2 3 8" xfId="27234" xr:uid="{00000000-0005-0000-0000-0000BD0A0000}"/>
    <cellStyle name="_Table 2 2 2 2 2 2 2 2 2 3 9" xfId="15663" xr:uid="{00000000-0005-0000-0000-0000BE0A0000}"/>
    <cellStyle name="_Table 2 2 2 2 2 2 2 2 2 4" xfId="11363" xr:uid="{00000000-0005-0000-0000-0000BF0A0000}"/>
    <cellStyle name="_Table 2 2 2 2 2 2 2 2 2 4 2" xfId="28418" xr:uid="{00000000-0005-0000-0000-0000C00A0000}"/>
    <cellStyle name="_Table 2 2 2 2 2 2 2 2 2 4 3" xfId="15873" xr:uid="{00000000-0005-0000-0000-0000C10A0000}"/>
    <cellStyle name="_Table 2 2 2 2 2 2 2 2 2 4 4" xfId="31419" xr:uid="{00000000-0005-0000-0000-0000C20A0000}"/>
    <cellStyle name="_Table 2 2 2 2 2 2 2 2 2 4 5" xfId="30290" xr:uid="{00000000-0005-0000-0000-0000C30A0000}"/>
    <cellStyle name="_Table 2 2 2 2 2 2 2 2 2 4 6" xfId="30284" xr:uid="{00000000-0005-0000-0000-0000C40A0000}"/>
    <cellStyle name="_Table 2 2 2 2 2 2 2 2 2 4 7" xfId="31822" xr:uid="{00000000-0005-0000-0000-0000C50A0000}"/>
    <cellStyle name="_Table 2 2 2 2 2 2 2 2 2 5" xfId="13858" xr:uid="{00000000-0005-0000-0000-0000C60A0000}"/>
    <cellStyle name="_Table 2 2 2 2 2 2 2 2 2 5 2" xfId="25197" xr:uid="{00000000-0005-0000-0000-0000C70A0000}"/>
    <cellStyle name="_Table 2 2 2 2 2 2 2 2 2 5 3" xfId="29517" xr:uid="{00000000-0005-0000-0000-0000C80A0000}"/>
    <cellStyle name="_Table 2 2 2 2 2 2 2 2 2 5 4" xfId="30632" xr:uid="{00000000-0005-0000-0000-0000C90A0000}"/>
    <cellStyle name="_Table 2 2 2 2 2 2 2 2 2 5 5" xfId="27900" xr:uid="{00000000-0005-0000-0000-0000CA0A0000}"/>
    <cellStyle name="_Table 2 2 2 2 2 2 2 2 2 5 6" xfId="32171" xr:uid="{00000000-0005-0000-0000-0000CB0A0000}"/>
    <cellStyle name="_Table 2 2 2 2 2 2 2 2 2 5 7" xfId="33092" xr:uid="{00000000-0005-0000-0000-0000CC0A0000}"/>
    <cellStyle name="_Table 2 2 2 2 2 2 2 2 2 5 8" xfId="33991" xr:uid="{00000000-0005-0000-0000-0000CD0A0000}"/>
    <cellStyle name="_Table 2 2 2 2 2 2 2 2 2 6" xfId="9017" xr:uid="{00000000-0005-0000-0000-0000CE0A0000}"/>
    <cellStyle name="_Table 2 2 2 2 2 2 2 2 2 6 2" xfId="20412" xr:uid="{00000000-0005-0000-0000-0000CF0A0000}"/>
    <cellStyle name="_Table 2 2 2 2 2 2 2 2 2 6 3" xfId="27464" xr:uid="{00000000-0005-0000-0000-0000D00A0000}"/>
    <cellStyle name="_Table 2 2 2 2 2 2 2 2 2 6 4" xfId="15811" xr:uid="{00000000-0005-0000-0000-0000D10A0000}"/>
    <cellStyle name="_Table 2 2 2 2 2 2 2 2 2 6 5" xfId="31636" xr:uid="{00000000-0005-0000-0000-0000D20A0000}"/>
    <cellStyle name="_Table 2 2 2 2 2 2 2 2 2 6 6" xfId="27843" xr:uid="{00000000-0005-0000-0000-0000D30A0000}"/>
    <cellStyle name="_Table 2 2 2 2 2 2 2 2 2 6 7" xfId="14626" xr:uid="{00000000-0005-0000-0000-0000D40A0000}"/>
    <cellStyle name="_Table 2 2 2 2 2 2 2 2 2 6 8" xfId="28519" xr:uid="{00000000-0005-0000-0000-0000D50A0000}"/>
    <cellStyle name="_Table 2 2 2 2 2 2 2 2 2 7" xfId="13728" xr:uid="{00000000-0005-0000-0000-0000D60A0000}"/>
    <cellStyle name="_Table 2 2 2 2 2 2 2 2 2 7 2" xfId="25067" xr:uid="{00000000-0005-0000-0000-0000D70A0000}"/>
    <cellStyle name="_Table 2 2 2 2 2 2 2 2 2 7 3" xfId="29387" xr:uid="{00000000-0005-0000-0000-0000D80A0000}"/>
    <cellStyle name="_Table 2 2 2 2 2 2 2 2 2 7 4" xfId="30502" xr:uid="{00000000-0005-0000-0000-0000D90A0000}"/>
    <cellStyle name="_Table 2 2 2 2 2 2 2 2 2 7 5" xfId="25923" xr:uid="{00000000-0005-0000-0000-0000DA0A0000}"/>
    <cellStyle name="_Table 2 2 2 2 2 2 2 2 2 7 6" xfId="32041" xr:uid="{00000000-0005-0000-0000-0000DB0A0000}"/>
    <cellStyle name="_Table 2 2 2 2 2 2 2 2 2 7 7" xfId="32962" xr:uid="{00000000-0005-0000-0000-0000DC0A0000}"/>
    <cellStyle name="_Table 2 2 2 2 2 2 2 2 2 7 8" xfId="33861" xr:uid="{00000000-0005-0000-0000-0000DD0A0000}"/>
    <cellStyle name="_Table 2 2 2 2 2 2 2 2 2 8" xfId="9119" xr:uid="{00000000-0005-0000-0000-0000DE0A0000}"/>
    <cellStyle name="_Table 2 2 2 2 2 2 2 2 2 8 2" xfId="20514" xr:uid="{00000000-0005-0000-0000-0000DF0A0000}"/>
    <cellStyle name="_Table 2 2 2 2 2 2 2 2 2 8 3" xfId="27566" xr:uid="{00000000-0005-0000-0000-0000E00A0000}"/>
    <cellStyle name="_Table 2 2 2 2 2 2 2 2 2 8 4" xfId="22752" xr:uid="{00000000-0005-0000-0000-0000E10A0000}"/>
    <cellStyle name="_Table 2 2 2 2 2 2 2 2 2 8 5" xfId="26227" xr:uid="{00000000-0005-0000-0000-0000E20A0000}"/>
    <cellStyle name="_Table 2 2 2 2 2 2 2 2 2 8 6" xfId="28746" xr:uid="{00000000-0005-0000-0000-0000E30A0000}"/>
    <cellStyle name="_Table 2 2 2 2 2 2 2 2 2 8 7" xfId="31443" xr:uid="{00000000-0005-0000-0000-0000E40A0000}"/>
    <cellStyle name="_Table 2 2 2 2 2 2 2 2 2 8 8" xfId="14721" xr:uid="{00000000-0005-0000-0000-0000E50A0000}"/>
    <cellStyle name="_Table 2 2 2 2 2 2 2 2 2 9" xfId="8883" xr:uid="{00000000-0005-0000-0000-0000E60A0000}"/>
    <cellStyle name="_Table 2 2 2 2 2 2 2 2 2 9 2" xfId="20278" xr:uid="{00000000-0005-0000-0000-0000E70A0000}"/>
    <cellStyle name="_Table 2 2 2 2 2 2 2 2 2 9 3" xfId="27330" xr:uid="{00000000-0005-0000-0000-0000E80A0000}"/>
    <cellStyle name="_Table 2 2 2 2 2 2 2 2 2 9 4" xfId="15741" xr:uid="{00000000-0005-0000-0000-0000E90A0000}"/>
    <cellStyle name="_Table 2 2 2 2 2 2 2 2 2 9 5" xfId="27196" xr:uid="{00000000-0005-0000-0000-0000EA0A0000}"/>
    <cellStyle name="_Table 2 2 2 2 2 2 2 2 2 9 6" xfId="15388" xr:uid="{00000000-0005-0000-0000-0000EB0A0000}"/>
    <cellStyle name="_Table 2 2 2 2 2 2 2 2 2 9 7" xfId="27022" xr:uid="{00000000-0005-0000-0000-0000EC0A0000}"/>
    <cellStyle name="_Table 2 2 2 2 2 2 2 2 2 9 8" xfId="27036" xr:uid="{00000000-0005-0000-0000-0000ED0A0000}"/>
    <cellStyle name="_Table 2 2 2 2 2 2 2 2 3" xfId="13705" xr:uid="{00000000-0005-0000-0000-0000EE0A0000}"/>
    <cellStyle name="_Table 2 2 2 2 2 2 2 2 3 2" xfId="25044" xr:uid="{00000000-0005-0000-0000-0000EF0A0000}"/>
    <cellStyle name="_Table 2 2 2 2 2 2 2 2 3 3" xfId="29364" xr:uid="{00000000-0005-0000-0000-0000F00A0000}"/>
    <cellStyle name="_Table 2 2 2 2 2 2 2 2 3 4" xfId="30479" xr:uid="{00000000-0005-0000-0000-0000F10A0000}"/>
    <cellStyle name="_Table 2 2 2 2 2 2 2 2 3 5" xfId="28408" xr:uid="{00000000-0005-0000-0000-0000F20A0000}"/>
    <cellStyle name="_Table 2 2 2 2 2 2 2 2 3 6" xfId="32018" xr:uid="{00000000-0005-0000-0000-0000F30A0000}"/>
    <cellStyle name="_Table 2 2 2 2 2 2 2 2 3 7" xfId="32939" xr:uid="{00000000-0005-0000-0000-0000F40A0000}"/>
    <cellStyle name="_Table 2 2 2 2 2 2 2 2 3 8" xfId="33838" xr:uid="{00000000-0005-0000-0000-0000F50A0000}"/>
    <cellStyle name="_Table 2 2 2 2 2 2 2 2 4" xfId="8948" xr:uid="{00000000-0005-0000-0000-0000F60A0000}"/>
    <cellStyle name="_Table 2 2 2 2 2 2 2 2 4 2" xfId="20343" xr:uid="{00000000-0005-0000-0000-0000F70A0000}"/>
    <cellStyle name="_Table 2 2 2 2 2 2 2 2 4 3" xfId="27395" xr:uid="{00000000-0005-0000-0000-0000F80A0000}"/>
    <cellStyle name="_Table 2 2 2 2 2 2 2 2 4 4" xfId="26177" xr:uid="{00000000-0005-0000-0000-0000F90A0000}"/>
    <cellStyle name="_Table 2 2 2 2 2 2 2 2 4 5" xfId="31552" xr:uid="{00000000-0005-0000-0000-0000FA0A0000}"/>
    <cellStyle name="_Table 2 2 2 2 2 2 2 2 4 6" xfId="25811" xr:uid="{00000000-0005-0000-0000-0000FB0A0000}"/>
    <cellStyle name="_Table 2 2 2 2 2 2 2 2 4 7" xfId="31656" xr:uid="{00000000-0005-0000-0000-0000FC0A0000}"/>
    <cellStyle name="_Table 2 2 2 2 2 2 2 2 4 8" xfId="28212" xr:uid="{00000000-0005-0000-0000-0000FD0A0000}"/>
    <cellStyle name="_Table 2 2 2 2 2 2 2 2 5" xfId="13753" xr:uid="{00000000-0005-0000-0000-0000FE0A0000}"/>
    <cellStyle name="_Table 2 2 2 2 2 2 2 2 5 2" xfId="25092" xr:uid="{00000000-0005-0000-0000-0000FF0A0000}"/>
    <cellStyle name="_Table 2 2 2 2 2 2 2 2 5 3" xfId="29412" xr:uid="{00000000-0005-0000-0000-0000000B0000}"/>
    <cellStyle name="_Table 2 2 2 2 2 2 2 2 5 4" xfId="30527" xr:uid="{00000000-0005-0000-0000-0000010B0000}"/>
    <cellStyle name="_Table 2 2 2 2 2 2 2 2 5 5" xfId="28442" xr:uid="{00000000-0005-0000-0000-0000020B0000}"/>
    <cellStyle name="_Table 2 2 2 2 2 2 2 2 5 6" xfId="32066" xr:uid="{00000000-0005-0000-0000-0000030B0000}"/>
    <cellStyle name="_Table 2 2 2 2 2 2 2 2 5 7" xfId="32987" xr:uid="{00000000-0005-0000-0000-0000040B0000}"/>
    <cellStyle name="_Table 2 2 2 2 2 2 2 2 5 8" xfId="33886" xr:uid="{00000000-0005-0000-0000-0000050B0000}"/>
    <cellStyle name="_Table 2 2 2 2 2 2 2 2 6" xfId="9073" xr:uid="{00000000-0005-0000-0000-0000060B0000}"/>
    <cellStyle name="_Table 2 2 2 2 2 2 2 2 6 2" xfId="20468" xr:uid="{00000000-0005-0000-0000-0000070B0000}"/>
    <cellStyle name="_Table 2 2 2 2 2 2 2 2 6 3" xfId="27520" xr:uid="{00000000-0005-0000-0000-0000080B0000}"/>
    <cellStyle name="_Table 2 2 2 2 2 2 2 2 6 4" xfId="15863" xr:uid="{00000000-0005-0000-0000-0000090B0000}"/>
    <cellStyle name="_Table 2 2 2 2 2 2 2 2 6 5" xfId="28759" xr:uid="{00000000-0005-0000-0000-00000A0B0000}"/>
    <cellStyle name="_Table 2 2 2 2 2 2 2 2 6 6" xfId="25903" xr:uid="{00000000-0005-0000-0000-00000B0B0000}"/>
    <cellStyle name="_Table 2 2 2 2 2 2 2 2 6 7" xfId="28390" xr:uid="{00000000-0005-0000-0000-00000C0B0000}"/>
    <cellStyle name="_Table 2 2 2 2 2 2 2 2 6 8" xfId="31820" xr:uid="{00000000-0005-0000-0000-00000D0B0000}"/>
    <cellStyle name="_Table 2 2 2 2 2 2 2 2 7" xfId="14105" xr:uid="{00000000-0005-0000-0000-00000E0B0000}"/>
    <cellStyle name="_Table 2 2 2 2 2 2 2 2 7 2" xfId="25444" xr:uid="{00000000-0005-0000-0000-00000F0B0000}"/>
    <cellStyle name="_Table 2 2 2 2 2 2 2 2 7 3" xfId="29764" xr:uid="{00000000-0005-0000-0000-0000100B0000}"/>
    <cellStyle name="_Table 2 2 2 2 2 2 2 2 7 4" xfId="30879" xr:uid="{00000000-0005-0000-0000-0000110B0000}"/>
    <cellStyle name="_Table 2 2 2 2 2 2 2 2 7 5" xfId="28221" xr:uid="{00000000-0005-0000-0000-0000120B0000}"/>
    <cellStyle name="_Table 2 2 2 2 2 2 2 2 7 6" xfId="32418" xr:uid="{00000000-0005-0000-0000-0000130B0000}"/>
    <cellStyle name="_Table 2 2 2 2 2 2 2 2 7 7" xfId="33339" xr:uid="{00000000-0005-0000-0000-0000140B0000}"/>
    <cellStyle name="_Table 2 2 2 2 2 2 2 2 7 8" xfId="34238" xr:uid="{00000000-0005-0000-0000-0000150B0000}"/>
    <cellStyle name="_Table 2 2 2 2 2 2 2 2 8" xfId="25981" xr:uid="{00000000-0005-0000-0000-0000160B0000}"/>
    <cellStyle name="_Table 2 2 2 2 2 2 2 2 9" xfId="28791" xr:uid="{00000000-0005-0000-0000-0000170B0000}"/>
    <cellStyle name="_Table 2 2 2 2 2 2 2 3" xfId="5982" xr:uid="{00000000-0005-0000-0000-0000180B0000}"/>
    <cellStyle name="_Table 2 2 2 2 2 2 2 3 10" xfId="26186" xr:uid="{00000000-0005-0000-0000-0000190B0000}"/>
    <cellStyle name="_Table 2 2 2 2 2 2 2 3 11" xfId="27775" xr:uid="{00000000-0005-0000-0000-00001A0B0000}"/>
    <cellStyle name="_Table 2 2 2 2 2 2 2 3 12" xfId="29182" xr:uid="{00000000-0005-0000-0000-00001B0B0000}"/>
    <cellStyle name="_Table 2 2 2 2 2 2 2 3 13" xfId="28987" xr:uid="{00000000-0005-0000-0000-00001C0B0000}"/>
    <cellStyle name="_Table 2 2 2 2 2 2 2 3 14" xfId="28353" xr:uid="{00000000-0005-0000-0000-00001D0B0000}"/>
    <cellStyle name="_Table 2 2 2 2 2 2 2 3 15" xfId="18029" xr:uid="{00000000-0005-0000-0000-00001E0B0000}"/>
    <cellStyle name="_Table 2 2 2 2 2 2 2 3 2" xfId="8174" xr:uid="{00000000-0005-0000-0000-00001F0B0000}"/>
    <cellStyle name="_Table 2 2 2 2 2 2 2 3 2 10" xfId="26784" xr:uid="{00000000-0005-0000-0000-0000200B0000}"/>
    <cellStyle name="_Table 2 2 2 2 2 2 2 3 2 11" xfId="26939" xr:uid="{00000000-0005-0000-0000-0000210B0000}"/>
    <cellStyle name="_Table 2 2 2 2 2 2 2 3 2 12" xfId="25832" xr:uid="{00000000-0005-0000-0000-0000220B0000}"/>
    <cellStyle name="_Table 2 2 2 2 2 2 2 3 2 13" xfId="26802" xr:uid="{00000000-0005-0000-0000-0000230B0000}"/>
    <cellStyle name="_Table 2 2 2 2 2 2 2 3 2 2" xfId="12945" xr:uid="{00000000-0005-0000-0000-0000240B0000}"/>
    <cellStyle name="_Table 2 2 2 2 2 2 2 3 2 2 2" xfId="29005" xr:uid="{00000000-0005-0000-0000-0000250B0000}"/>
    <cellStyle name="_Table 2 2 2 2 2 2 2 3 2 2 3" xfId="30158" xr:uid="{00000000-0005-0000-0000-0000260B0000}"/>
    <cellStyle name="_Table 2 2 2 2 2 2 2 3 2 2 4" xfId="27126" xr:uid="{00000000-0005-0000-0000-0000270B0000}"/>
    <cellStyle name="_Table 2 2 2 2 2 2 2 3 2 2 5" xfId="31764" xr:uid="{00000000-0005-0000-0000-0000280B0000}"/>
    <cellStyle name="_Table 2 2 2 2 2 2 2 3 2 2 6" xfId="32737" xr:uid="{00000000-0005-0000-0000-0000290B0000}"/>
    <cellStyle name="_Table 2 2 2 2 2 2 2 3 2 2 7" xfId="33654" xr:uid="{00000000-0005-0000-0000-00002A0B0000}"/>
    <cellStyle name="_Table 2 2 2 2 2 2 2 3 2 3" xfId="14101" xr:uid="{00000000-0005-0000-0000-00002B0B0000}"/>
    <cellStyle name="_Table 2 2 2 2 2 2 2 3 2 3 2" xfId="25440" xr:uid="{00000000-0005-0000-0000-00002C0B0000}"/>
    <cellStyle name="_Table 2 2 2 2 2 2 2 3 2 3 3" xfId="29760" xr:uid="{00000000-0005-0000-0000-00002D0B0000}"/>
    <cellStyle name="_Table 2 2 2 2 2 2 2 3 2 3 4" xfId="30875" xr:uid="{00000000-0005-0000-0000-00002E0B0000}"/>
    <cellStyle name="_Table 2 2 2 2 2 2 2 3 2 3 5" xfId="25888" xr:uid="{00000000-0005-0000-0000-00002F0B0000}"/>
    <cellStyle name="_Table 2 2 2 2 2 2 2 3 2 3 6" xfId="32414" xr:uid="{00000000-0005-0000-0000-0000300B0000}"/>
    <cellStyle name="_Table 2 2 2 2 2 2 2 3 2 3 7" xfId="33335" xr:uid="{00000000-0005-0000-0000-0000310B0000}"/>
    <cellStyle name="_Table 2 2 2 2 2 2 2 3 2 3 8" xfId="34234" xr:uid="{00000000-0005-0000-0000-0000320B0000}"/>
    <cellStyle name="_Table 2 2 2 2 2 2 2 3 2 4" xfId="9125" xr:uid="{00000000-0005-0000-0000-0000330B0000}"/>
    <cellStyle name="_Table 2 2 2 2 2 2 2 3 2 4 2" xfId="20520" xr:uid="{00000000-0005-0000-0000-0000340B0000}"/>
    <cellStyle name="_Table 2 2 2 2 2 2 2 3 2 4 3" xfId="27572" xr:uid="{00000000-0005-0000-0000-0000350B0000}"/>
    <cellStyle name="_Table 2 2 2 2 2 2 2 3 2 4 4" xfId="22763" xr:uid="{00000000-0005-0000-0000-0000360B0000}"/>
    <cellStyle name="_Table 2 2 2 2 2 2 2 3 2 4 5" xfId="25851" xr:uid="{00000000-0005-0000-0000-0000370B0000}"/>
    <cellStyle name="_Table 2 2 2 2 2 2 2 3 2 4 6" xfId="14772" xr:uid="{00000000-0005-0000-0000-0000380B0000}"/>
    <cellStyle name="_Table 2 2 2 2 2 2 2 3 2 4 7" xfId="14664" xr:uid="{00000000-0005-0000-0000-0000390B0000}"/>
    <cellStyle name="_Table 2 2 2 2 2 2 2 3 2 4 8" xfId="31795" xr:uid="{00000000-0005-0000-0000-00003A0B0000}"/>
    <cellStyle name="_Table 2 2 2 2 2 2 2 3 2 5" xfId="9196" xr:uid="{00000000-0005-0000-0000-00003B0B0000}"/>
    <cellStyle name="_Table 2 2 2 2 2 2 2 3 2 5 2" xfId="20591" xr:uid="{00000000-0005-0000-0000-00003C0B0000}"/>
    <cellStyle name="_Table 2 2 2 2 2 2 2 3 2 5 3" xfId="27643" xr:uid="{00000000-0005-0000-0000-00003D0B0000}"/>
    <cellStyle name="_Table 2 2 2 2 2 2 2 3 2 5 4" xfId="18041" xr:uid="{00000000-0005-0000-0000-00003E0B0000}"/>
    <cellStyle name="_Table 2 2 2 2 2 2 2 3 2 5 5" xfId="28640" xr:uid="{00000000-0005-0000-0000-00003F0B0000}"/>
    <cellStyle name="_Table 2 2 2 2 2 2 2 3 2 5 6" xfId="30130" xr:uid="{00000000-0005-0000-0000-0000400B0000}"/>
    <cellStyle name="_Table 2 2 2 2 2 2 2 3 2 5 7" xfId="31226" xr:uid="{00000000-0005-0000-0000-0000410B0000}"/>
    <cellStyle name="_Table 2 2 2 2 2 2 2 3 2 5 8" xfId="29039" xr:uid="{00000000-0005-0000-0000-0000420B0000}"/>
    <cellStyle name="_Table 2 2 2 2 2 2 2 3 2 6" xfId="9164" xr:uid="{00000000-0005-0000-0000-0000430B0000}"/>
    <cellStyle name="_Table 2 2 2 2 2 2 2 3 2 6 2" xfId="20559" xr:uid="{00000000-0005-0000-0000-0000440B0000}"/>
    <cellStyle name="_Table 2 2 2 2 2 2 2 3 2 6 3" xfId="27611" xr:uid="{00000000-0005-0000-0000-0000450B0000}"/>
    <cellStyle name="_Table 2 2 2 2 2 2 2 3 2 6 4" xfId="22986" xr:uid="{00000000-0005-0000-0000-0000460B0000}"/>
    <cellStyle name="_Table 2 2 2 2 2 2 2 3 2 6 5" xfId="31405" xr:uid="{00000000-0005-0000-0000-0000470B0000}"/>
    <cellStyle name="_Table 2 2 2 2 2 2 2 3 2 6 6" xfId="15371" xr:uid="{00000000-0005-0000-0000-0000480B0000}"/>
    <cellStyle name="_Table 2 2 2 2 2 2 2 3 2 6 7" xfId="27186" xr:uid="{00000000-0005-0000-0000-0000490B0000}"/>
    <cellStyle name="_Table 2 2 2 2 2 2 2 3 2 6 8" xfId="26562" xr:uid="{00000000-0005-0000-0000-00004A0B0000}"/>
    <cellStyle name="_Table 2 2 2 2 2 2 2 3 2 7" xfId="13821" xr:uid="{00000000-0005-0000-0000-00004B0B0000}"/>
    <cellStyle name="_Table 2 2 2 2 2 2 2 3 2 7 2" xfId="25160" xr:uid="{00000000-0005-0000-0000-00004C0B0000}"/>
    <cellStyle name="_Table 2 2 2 2 2 2 2 3 2 7 3" xfId="29480" xr:uid="{00000000-0005-0000-0000-00004D0B0000}"/>
    <cellStyle name="_Table 2 2 2 2 2 2 2 3 2 7 4" xfId="30595" xr:uid="{00000000-0005-0000-0000-00004E0B0000}"/>
    <cellStyle name="_Table 2 2 2 2 2 2 2 3 2 7 5" xfId="28874" xr:uid="{00000000-0005-0000-0000-00004F0B0000}"/>
    <cellStyle name="_Table 2 2 2 2 2 2 2 3 2 7 6" xfId="32134" xr:uid="{00000000-0005-0000-0000-0000500B0000}"/>
    <cellStyle name="_Table 2 2 2 2 2 2 2 3 2 7 7" xfId="33055" xr:uid="{00000000-0005-0000-0000-0000510B0000}"/>
    <cellStyle name="_Table 2 2 2 2 2 2 2 3 2 7 8" xfId="33954" xr:uid="{00000000-0005-0000-0000-0000520B0000}"/>
    <cellStyle name="_Table 2 2 2 2 2 2 2 3 2 8" xfId="27005" xr:uid="{00000000-0005-0000-0000-0000530B0000}"/>
    <cellStyle name="_Table 2 2 2 2 2 2 2 3 2 9" xfId="26916" xr:uid="{00000000-0005-0000-0000-0000540B0000}"/>
    <cellStyle name="_Table 2 2 2 2 2 2 2 3 3" xfId="6618" xr:uid="{00000000-0005-0000-0000-0000550B0000}"/>
    <cellStyle name="_Table 2 2 2 2 2 2 2 3 3 10" xfId="15262" xr:uid="{00000000-0005-0000-0000-0000560B0000}"/>
    <cellStyle name="_Table 2 2 2 2 2 2 2 3 3 11" xfId="14537" xr:uid="{00000000-0005-0000-0000-0000570B0000}"/>
    <cellStyle name="_Table 2 2 2 2 2 2 2 3 3 12" xfId="25983" xr:uid="{00000000-0005-0000-0000-0000580B0000}"/>
    <cellStyle name="_Table 2 2 2 2 2 2 2 3 3 13" xfId="25989" xr:uid="{00000000-0005-0000-0000-0000590B0000}"/>
    <cellStyle name="_Table 2 2 2 2 2 2 2 3 3 2" xfId="11389" xr:uid="{00000000-0005-0000-0000-00005A0B0000}"/>
    <cellStyle name="_Table 2 2 2 2 2 2 2 3 3 2 2" xfId="28444" xr:uid="{00000000-0005-0000-0000-00005B0B0000}"/>
    <cellStyle name="_Table 2 2 2 2 2 2 2 3 3 2 3" xfId="15498" xr:uid="{00000000-0005-0000-0000-00005C0B0000}"/>
    <cellStyle name="_Table 2 2 2 2 2 2 2 3 3 2 4" xfId="28020" xr:uid="{00000000-0005-0000-0000-00005D0B0000}"/>
    <cellStyle name="_Table 2 2 2 2 2 2 2 3 3 2 5" xfId="15394" xr:uid="{00000000-0005-0000-0000-00005E0B0000}"/>
    <cellStyle name="_Table 2 2 2 2 2 2 2 3 3 2 6" xfId="27772" xr:uid="{00000000-0005-0000-0000-00005F0B0000}"/>
    <cellStyle name="_Table 2 2 2 2 2 2 2 3 3 2 7" xfId="30218" xr:uid="{00000000-0005-0000-0000-0000600B0000}"/>
    <cellStyle name="_Table 2 2 2 2 2 2 2 3 3 3" xfId="13883" xr:uid="{00000000-0005-0000-0000-0000610B0000}"/>
    <cellStyle name="_Table 2 2 2 2 2 2 2 3 3 3 2" xfId="25222" xr:uid="{00000000-0005-0000-0000-0000620B0000}"/>
    <cellStyle name="_Table 2 2 2 2 2 2 2 3 3 3 3" xfId="29542" xr:uid="{00000000-0005-0000-0000-0000630B0000}"/>
    <cellStyle name="_Table 2 2 2 2 2 2 2 3 3 3 4" xfId="30657" xr:uid="{00000000-0005-0000-0000-0000640B0000}"/>
    <cellStyle name="_Table 2 2 2 2 2 2 2 3 3 3 5" xfId="25926" xr:uid="{00000000-0005-0000-0000-0000650B0000}"/>
    <cellStyle name="_Table 2 2 2 2 2 2 2 3 3 3 6" xfId="32196" xr:uid="{00000000-0005-0000-0000-0000660B0000}"/>
    <cellStyle name="_Table 2 2 2 2 2 2 2 3 3 3 7" xfId="33117" xr:uid="{00000000-0005-0000-0000-0000670B0000}"/>
    <cellStyle name="_Table 2 2 2 2 2 2 2 3 3 3 8" xfId="34016" xr:uid="{00000000-0005-0000-0000-0000680B0000}"/>
    <cellStyle name="_Table 2 2 2 2 2 2 2 3 3 4" xfId="9034" xr:uid="{00000000-0005-0000-0000-0000690B0000}"/>
    <cellStyle name="_Table 2 2 2 2 2 2 2 3 3 4 2" xfId="20429" xr:uid="{00000000-0005-0000-0000-00006A0B0000}"/>
    <cellStyle name="_Table 2 2 2 2 2 2 2 3 3 4 3" xfId="27481" xr:uid="{00000000-0005-0000-0000-00006B0B0000}"/>
    <cellStyle name="_Table 2 2 2 2 2 2 2 3 3 4 4" xfId="15825" xr:uid="{00000000-0005-0000-0000-00006C0B0000}"/>
    <cellStyle name="_Table 2 2 2 2 2 2 2 3 3 4 5" xfId="14610" xr:uid="{00000000-0005-0000-0000-00006D0B0000}"/>
    <cellStyle name="_Table 2 2 2 2 2 2 2 3 3 4 6" xfId="14416" xr:uid="{00000000-0005-0000-0000-00006E0B0000}"/>
    <cellStyle name="_Table 2 2 2 2 2 2 2 3 3 4 7" xfId="31672" xr:uid="{00000000-0005-0000-0000-00006F0B0000}"/>
    <cellStyle name="_Table 2 2 2 2 2 2 2 3 3 4 8" xfId="26066" xr:uid="{00000000-0005-0000-0000-0000700B0000}"/>
    <cellStyle name="_Table 2 2 2 2 2 2 2 3 3 5" xfId="13823" xr:uid="{00000000-0005-0000-0000-0000710B0000}"/>
    <cellStyle name="_Table 2 2 2 2 2 2 2 3 3 5 2" xfId="25162" xr:uid="{00000000-0005-0000-0000-0000720B0000}"/>
    <cellStyle name="_Table 2 2 2 2 2 2 2 3 3 5 3" xfId="29482" xr:uid="{00000000-0005-0000-0000-0000730B0000}"/>
    <cellStyle name="_Table 2 2 2 2 2 2 2 3 3 5 4" xfId="30597" xr:uid="{00000000-0005-0000-0000-0000740B0000}"/>
    <cellStyle name="_Table 2 2 2 2 2 2 2 3 3 5 5" xfId="26051" xr:uid="{00000000-0005-0000-0000-0000750B0000}"/>
    <cellStyle name="_Table 2 2 2 2 2 2 2 3 3 5 6" xfId="32136" xr:uid="{00000000-0005-0000-0000-0000760B0000}"/>
    <cellStyle name="_Table 2 2 2 2 2 2 2 3 3 5 7" xfId="33057" xr:uid="{00000000-0005-0000-0000-0000770B0000}"/>
    <cellStyle name="_Table 2 2 2 2 2 2 2 3 3 5 8" xfId="33956" xr:uid="{00000000-0005-0000-0000-0000780B0000}"/>
    <cellStyle name="_Table 2 2 2 2 2 2 2 3 3 6" xfId="13784" xr:uid="{00000000-0005-0000-0000-0000790B0000}"/>
    <cellStyle name="_Table 2 2 2 2 2 2 2 3 3 6 2" xfId="25123" xr:uid="{00000000-0005-0000-0000-00007A0B0000}"/>
    <cellStyle name="_Table 2 2 2 2 2 2 2 3 3 6 3" xfId="29443" xr:uid="{00000000-0005-0000-0000-00007B0B0000}"/>
    <cellStyle name="_Table 2 2 2 2 2 2 2 3 3 6 4" xfId="30558" xr:uid="{00000000-0005-0000-0000-00007C0B0000}"/>
    <cellStyle name="_Table 2 2 2 2 2 2 2 3 3 6 5" xfId="28472" xr:uid="{00000000-0005-0000-0000-00007D0B0000}"/>
    <cellStyle name="_Table 2 2 2 2 2 2 2 3 3 6 6" xfId="32097" xr:uid="{00000000-0005-0000-0000-00007E0B0000}"/>
    <cellStyle name="_Table 2 2 2 2 2 2 2 3 3 6 7" xfId="33018" xr:uid="{00000000-0005-0000-0000-00007F0B0000}"/>
    <cellStyle name="_Table 2 2 2 2 2 2 2 3 3 6 8" xfId="33917" xr:uid="{00000000-0005-0000-0000-0000800B0000}"/>
    <cellStyle name="_Table 2 2 2 2 2 2 2 3 3 7" xfId="8833" xr:uid="{00000000-0005-0000-0000-0000810B0000}"/>
    <cellStyle name="_Table 2 2 2 2 2 2 2 3 3 7 2" xfId="20228" xr:uid="{00000000-0005-0000-0000-0000820B0000}"/>
    <cellStyle name="_Table 2 2 2 2 2 2 2 3 3 7 3" xfId="27280" xr:uid="{00000000-0005-0000-0000-0000830B0000}"/>
    <cellStyle name="_Table 2 2 2 2 2 2 2 3 3 7 4" xfId="15702" xr:uid="{00000000-0005-0000-0000-0000840B0000}"/>
    <cellStyle name="_Table 2 2 2 2 2 2 2 3 3 7 5" xfId="27055" xr:uid="{00000000-0005-0000-0000-0000850B0000}"/>
    <cellStyle name="_Table 2 2 2 2 2 2 2 3 3 7 6" xfId="27145" xr:uid="{00000000-0005-0000-0000-0000860B0000}"/>
    <cellStyle name="_Table 2 2 2 2 2 2 2 3 3 7 7" xfId="26726" xr:uid="{00000000-0005-0000-0000-0000870B0000}"/>
    <cellStyle name="_Table 2 2 2 2 2 2 2 3 3 7 8" xfId="26911" xr:uid="{00000000-0005-0000-0000-0000880B0000}"/>
    <cellStyle name="_Table 2 2 2 2 2 2 2 3 3 8" xfId="26425" xr:uid="{00000000-0005-0000-0000-0000890B0000}"/>
    <cellStyle name="_Table 2 2 2 2 2 2 2 3 3 9" xfId="26328" xr:uid="{00000000-0005-0000-0000-00008A0B0000}"/>
    <cellStyle name="_Table 2 2 2 2 2 2 2 3 4" xfId="10764" xr:uid="{00000000-0005-0000-0000-00008B0B0000}"/>
    <cellStyle name="_Table 2 2 2 2 2 2 2 3 4 2" xfId="28201" xr:uid="{00000000-0005-0000-0000-00008C0B0000}"/>
    <cellStyle name="_Table 2 2 2 2 2 2 2 3 4 3" xfId="15088" xr:uid="{00000000-0005-0000-0000-00008D0B0000}"/>
    <cellStyle name="_Table 2 2 2 2 2 2 2 3 4 4" xfId="31580" xr:uid="{00000000-0005-0000-0000-00008E0B0000}"/>
    <cellStyle name="_Table 2 2 2 2 2 2 2 3 4 5" xfId="14999" xr:uid="{00000000-0005-0000-0000-00008F0B0000}"/>
    <cellStyle name="_Table 2 2 2 2 2 2 2 3 4 6" xfId="14596" xr:uid="{00000000-0005-0000-0000-0000900B0000}"/>
    <cellStyle name="_Table 2 2 2 2 2 2 2 3 4 7" xfId="26941" xr:uid="{00000000-0005-0000-0000-0000910B0000}"/>
    <cellStyle name="_Table 2 2 2 2 2 2 2 3 5" xfId="13780" xr:uid="{00000000-0005-0000-0000-0000920B0000}"/>
    <cellStyle name="_Table 2 2 2 2 2 2 2 3 5 2" xfId="25119" xr:uid="{00000000-0005-0000-0000-0000930B0000}"/>
    <cellStyle name="_Table 2 2 2 2 2 2 2 3 5 3" xfId="29439" xr:uid="{00000000-0005-0000-0000-0000940B0000}"/>
    <cellStyle name="_Table 2 2 2 2 2 2 2 3 5 4" xfId="30554" xr:uid="{00000000-0005-0000-0000-0000950B0000}"/>
    <cellStyle name="_Table 2 2 2 2 2 2 2 3 5 5" xfId="26297" xr:uid="{00000000-0005-0000-0000-0000960B0000}"/>
    <cellStyle name="_Table 2 2 2 2 2 2 2 3 5 6" xfId="32093" xr:uid="{00000000-0005-0000-0000-0000970B0000}"/>
    <cellStyle name="_Table 2 2 2 2 2 2 2 3 5 7" xfId="33014" xr:uid="{00000000-0005-0000-0000-0000980B0000}"/>
    <cellStyle name="_Table 2 2 2 2 2 2 2 3 5 8" xfId="33913" xr:uid="{00000000-0005-0000-0000-0000990B0000}"/>
    <cellStyle name="_Table 2 2 2 2 2 2 2 3 6" xfId="8830" xr:uid="{00000000-0005-0000-0000-00009A0B0000}"/>
    <cellStyle name="_Table 2 2 2 2 2 2 2 3 6 2" xfId="20225" xr:uid="{00000000-0005-0000-0000-00009B0B0000}"/>
    <cellStyle name="_Table 2 2 2 2 2 2 2 3 6 3" xfId="27277" xr:uid="{00000000-0005-0000-0000-00009C0B0000}"/>
    <cellStyle name="_Table 2 2 2 2 2 2 2 3 6 4" xfId="14545" xr:uid="{00000000-0005-0000-0000-00009D0B0000}"/>
    <cellStyle name="_Table 2 2 2 2 2 2 2 3 6 5" xfId="14974" xr:uid="{00000000-0005-0000-0000-00009E0B0000}"/>
    <cellStyle name="_Table 2 2 2 2 2 2 2 3 6 6" xfId="29173" xr:uid="{00000000-0005-0000-0000-00009F0B0000}"/>
    <cellStyle name="_Table 2 2 2 2 2 2 2 3 6 7" xfId="25793" xr:uid="{00000000-0005-0000-0000-0000A00B0000}"/>
    <cellStyle name="_Table 2 2 2 2 2 2 2 3 6 8" xfId="26732" xr:uid="{00000000-0005-0000-0000-0000A10B0000}"/>
    <cellStyle name="_Table 2 2 2 2 2 2 2 3 7" xfId="14129" xr:uid="{00000000-0005-0000-0000-0000A20B0000}"/>
    <cellStyle name="_Table 2 2 2 2 2 2 2 3 7 2" xfId="25468" xr:uid="{00000000-0005-0000-0000-0000A30B0000}"/>
    <cellStyle name="_Table 2 2 2 2 2 2 2 3 7 3" xfId="29788" xr:uid="{00000000-0005-0000-0000-0000A40B0000}"/>
    <cellStyle name="_Table 2 2 2 2 2 2 2 3 7 4" xfId="30903" xr:uid="{00000000-0005-0000-0000-0000A50B0000}"/>
    <cellStyle name="_Table 2 2 2 2 2 2 2 3 7 5" xfId="27709" xr:uid="{00000000-0005-0000-0000-0000A60B0000}"/>
    <cellStyle name="_Table 2 2 2 2 2 2 2 3 7 6" xfId="32442" xr:uid="{00000000-0005-0000-0000-0000A70B0000}"/>
    <cellStyle name="_Table 2 2 2 2 2 2 2 3 7 7" xfId="33363" xr:uid="{00000000-0005-0000-0000-0000A80B0000}"/>
    <cellStyle name="_Table 2 2 2 2 2 2 2 3 7 8" xfId="34262" xr:uid="{00000000-0005-0000-0000-0000A90B0000}"/>
    <cellStyle name="_Table 2 2 2 2 2 2 2 3 8" xfId="13802" xr:uid="{00000000-0005-0000-0000-0000AA0B0000}"/>
    <cellStyle name="_Table 2 2 2 2 2 2 2 3 8 2" xfId="25141" xr:uid="{00000000-0005-0000-0000-0000AB0B0000}"/>
    <cellStyle name="_Table 2 2 2 2 2 2 2 3 8 3" xfId="29461" xr:uid="{00000000-0005-0000-0000-0000AC0B0000}"/>
    <cellStyle name="_Table 2 2 2 2 2 2 2 3 8 4" xfId="30576" xr:uid="{00000000-0005-0000-0000-0000AD0B0000}"/>
    <cellStyle name="_Table 2 2 2 2 2 2 2 3 8 5" xfId="28574" xr:uid="{00000000-0005-0000-0000-0000AE0B0000}"/>
    <cellStyle name="_Table 2 2 2 2 2 2 2 3 8 6" xfId="32115" xr:uid="{00000000-0005-0000-0000-0000AF0B0000}"/>
    <cellStyle name="_Table 2 2 2 2 2 2 2 3 8 7" xfId="33036" xr:uid="{00000000-0005-0000-0000-0000B00B0000}"/>
    <cellStyle name="_Table 2 2 2 2 2 2 2 3 8 8" xfId="33935" xr:uid="{00000000-0005-0000-0000-0000B10B0000}"/>
    <cellStyle name="_Table 2 2 2 2 2 2 2 3 9" xfId="8993" xr:uid="{00000000-0005-0000-0000-0000B20B0000}"/>
    <cellStyle name="_Table 2 2 2 2 2 2 2 3 9 2" xfId="20388" xr:uid="{00000000-0005-0000-0000-0000B30B0000}"/>
    <cellStyle name="_Table 2 2 2 2 2 2 2 3 9 3" xfId="27440" xr:uid="{00000000-0005-0000-0000-0000B40B0000}"/>
    <cellStyle name="_Table 2 2 2 2 2 2 2 3 9 4" xfId="15787" xr:uid="{00000000-0005-0000-0000-0000B50B0000}"/>
    <cellStyle name="_Table 2 2 2 2 2 2 2 3 9 5" xfId="26008" xr:uid="{00000000-0005-0000-0000-0000B60B0000}"/>
    <cellStyle name="_Table 2 2 2 2 2 2 2 3 9 6" xfId="15616" xr:uid="{00000000-0005-0000-0000-0000B70B0000}"/>
    <cellStyle name="_Table 2 2 2 2 2 2 2 3 9 7" xfId="26548" xr:uid="{00000000-0005-0000-0000-0000B80B0000}"/>
    <cellStyle name="_Table 2 2 2 2 2 2 2 3 9 8" xfId="28801" xr:uid="{00000000-0005-0000-0000-0000B90B0000}"/>
    <cellStyle name="_Table 2 2 2 2 2 2 2 4" xfId="7120" xr:uid="{00000000-0005-0000-0000-0000BA0B0000}"/>
    <cellStyle name="_Table 2 2 2 2 2 2 2 4 10" xfId="28071" xr:uid="{00000000-0005-0000-0000-0000BB0B0000}"/>
    <cellStyle name="_Table 2 2 2 2 2 2 2 4 11" xfId="27131" xr:uid="{00000000-0005-0000-0000-0000BC0B0000}"/>
    <cellStyle name="_Table 2 2 2 2 2 2 2 4 12" xfId="25950" xr:uid="{00000000-0005-0000-0000-0000BD0B0000}"/>
    <cellStyle name="_Table 2 2 2 2 2 2 2 4 13" xfId="14732" xr:uid="{00000000-0005-0000-0000-0000BE0B0000}"/>
    <cellStyle name="_Table 2 2 2 2 2 2 2 4 2" xfId="11891" xr:uid="{00000000-0005-0000-0000-0000BF0B0000}"/>
    <cellStyle name="_Table 2 2 2 2 2 2 2 4 2 2" xfId="28634" xr:uid="{00000000-0005-0000-0000-0000C00B0000}"/>
    <cellStyle name="_Table 2 2 2 2 2 2 2 4 2 3" xfId="15199" xr:uid="{00000000-0005-0000-0000-0000C10B0000}"/>
    <cellStyle name="_Table 2 2 2 2 2 2 2 4 2 4" xfId="15284" xr:uid="{00000000-0005-0000-0000-0000C20B0000}"/>
    <cellStyle name="_Table 2 2 2 2 2 2 2 4 2 5" xfId="15597" xr:uid="{00000000-0005-0000-0000-0000C30B0000}"/>
    <cellStyle name="_Table 2 2 2 2 2 2 2 4 2 6" xfId="28050" xr:uid="{00000000-0005-0000-0000-0000C40B0000}"/>
    <cellStyle name="_Table 2 2 2 2 2 2 2 4 2 7" xfId="28405" xr:uid="{00000000-0005-0000-0000-0000C50B0000}"/>
    <cellStyle name="_Table 2 2 2 2 2 2 2 4 3" xfId="13978" xr:uid="{00000000-0005-0000-0000-0000C60B0000}"/>
    <cellStyle name="_Table 2 2 2 2 2 2 2 4 3 2" xfId="25317" xr:uid="{00000000-0005-0000-0000-0000C70B0000}"/>
    <cellStyle name="_Table 2 2 2 2 2 2 2 4 3 3" xfId="29637" xr:uid="{00000000-0005-0000-0000-0000C80B0000}"/>
    <cellStyle name="_Table 2 2 2 2 2 2 2 4 3 4" xfId="30752" xr:uid="{00000000-0005-0000-0000-0000C90B0000}"/>
    <cellStyle name="_Table 2 2 2 2 2 2 2 4 3 5" xfId="28624" xr:uid="{00000000-0005-0000-0000-0000CA0B0000}"/>
    <cellStyle name="_Table 2 2 2 2 2 2 2 4 3 6" xfId="32291" xr:uid="{00000000-0005-0000-0000-0000CB0B0000}"/>
    <cellStyle name="_Table 2 2 2 2 2 2 2 4 3 7" xfId="33212" xr:uid="{00000000-0005-0000-0000-0000CC0B0000}"/>
    <cellStyle name="_Table 2 2 2 2 2 2 2 4 3 8" xfId="34111" xr:uid="{00000000-0005-0000-0000-0000CD0B0000}"/>
    <cellStyle name="_Table 2 2 2 2 2 2 2 4 4" xfId="9448" xr:uid="{00000000-0005-0000-0000-0000CE0B0000}"/>
    <cellStyle name="_Table 2 2 2 2 2 2 2 4 4 2" xfId="20843" xr:uid="{00000000-0005-0000-0000-0000CF0B0000}"/>
    <cellStyle name="_Table 2 2 2 2 2 2 2 4 4 3" xfId="27768" xr:uid="{00000000-0005-0000-0000-0000D00B0000}"/>
    <cellStyle name="_Table 2 2 2 2 2 2 2 4 4 4" xfId="14874" xr:uid="{00000000-0005-0000-0000-0000D10B0000}"/>
    <cellStyle name="_Table 2 2 2 2 2 2 2 4 4 5" xfId="31404" xr:uid="{00000000-0005-0000-0000-0000D20B0000}"/>
    <cellStyle name="_Table 2 2 2 2 2 2 2 4 4 6" xfId="27918" xr:uid="{00000000-0005-0000-0000-0000D30B0000}"/>
    <cellStyle name="_Table 2 2 2 2 2 2 2 4 4 7" xfId="14928" xr:uid="{00000000-0005-0000-0000-0000D40B0000}"/>
    <cellStyle name="_Table 2 2 2 2 2 2 2 4 4 8" xfId="26554" xr:uid="{00000000-0005-0000-0000-0000D50B0000}"/>
    <cellStyle name="_Table 2 2 2 2 2 2 2 4 5" xfId="13810" xr:uid="{00000000-0005-0000-0000-0000D60B0000}"/>
    <cellStyle name="_Table 2 2 2 2 2 2 2 4 5 2" xfId="25149" xr:uid="{00000000-0005-0000-0000-0000D70B0000}"/>
    <cellStyle name="_Table 2 2 2 2 2 2 2 4 5 3" xfId="29469" xr:uid="{00000000-0005-0000-0000-0000D80B0000}"/>
    <cellStyle name="_Table 2 2 2 2 2 2 2 4 5 4" xfId="30584" xr:uid="{00000000-0005-0000-0000-0000D90B0000}"/>
    <cellStyle name="_Table 2 2 2 2 2 2 2 4 5 5" xfId="26748" xr:uid="{00000000-0005-0000-0000-0000DA0B0000}"/>
    <cellStyle name="_Table 2 2 2 2 2 2 2 4 5 6" xfId="32123" xr:uid="{00000000-0005-0000-0000-0000DB0B0000}"/>
    <cellStyle name="_Table 2 2 2 2 2 2 2 4 5 7" xfId="33044" xr:uid="{00000000-0005-0000-0000-0000DC0B0000}"/>
    <cellStyle name="_Table 2 2 2 2 2 2 2 4 5 8" xfId="33943" xr:uid="{00000000-0005-0000-0000-0000DD0B0000}"/>
    <cellStyle name="_Table 2 2 2 2 2 2 2 4 6" xfId="9155" xr:uid="{00000000-0005-0000-0000-0000DE0B0000}"/>
    <cellStyle name="_Table 2 2 2 2 2 2 2 4 6 2" xfId="20550" xr:uid="{00000000-0005-0000-0000-0000DF0B0000}"/>
    <cellStyle name="_Table 2 2 2 2 2 2 2 4 6 3" xfId="27602" xr:uid="{00000000-0005-0000-0000-0000E00B0000}"/>
    <cellStyle name="_Table 2 2 2 2 2 2 2 4 6 4" xfId="17166" xr:uid="{00000000-0005-0000-0000-0000E10B0000}"/>
    <cellStyle name="_Table 2 2 2 2 2 2 2 4 6 5" xfId="31638" xr:uid="{00000000-0005-0000-0000-0000E20B0000}"/>
    <cellStyle name="_Table 2 2 2 2 2 2 2 4 6 6" xfId="28723" xr:uid="{00000000-0005-0000-0000-0000E30B0000}"/>
    <cellStyle name="_Table 2 2 2 2 2 2 2 4 6 7" xfId="15239" xr:uid="{00000000-0005-0000-0000-0000E40B0000}"/>
    <cellStyle name="_Table 2 2 2 2 2 2 2 4 6 8" xfId="27715" xr:uid="{00000000-0005-0000-0000-0000E50B0000}"/>
    <cellStyle name="_Table 2 2 2 2 2 2 2 4 7" xfId="13711" xr:uid="{00000000-0005-0000-0000-0000E60B0000}"/>
    <cellStyle name="_Table 2 2 2 2 2 2 2 4 7 2" xfId="25050" xr:uid="{00000000-0005-0000-0000-0000E70B0000}"/>
    <cellStyle name="_Table 2 2 2 2 2 2 2 4 7 3" xfId="29370" xr:uid="{00000000-0005-0000-0000-0000E80B0000}"/>
    <cellStyle name="_Table 2 2 2 2 2 2 2 4 7 4" xfId="30485" xr:uid="{00000000-0005-0000-0000-0000E90B0000}"/>
    <cellStyle name="_Table 2 2 2 2 2 2 2 4 7 5" xfId="30117" xr:uid="{00000000-0005-0000-0000-0000EA0B0000}"/>
    <cellStyle name="_Table 2 2 2 2 2 2 2 4 7 6" xfId="32024" xr:uid="{00000000-0005-0000-0000-0000EB0B0000}"/>
    <cellStyle name="_Table 2 2 2 2 2 2 2 4 7 7" xfId="32945" xr:uid="{00000000-0005-0000-0000-0000EC0B0000}"/>
    <cellStyle name="_Table 2 2 2 2 2 2 2 4 7 8" xfId="33844" xr:uid="{00000000-0005-0000-0000-0000ED0B0000}"/>
    <cellStyle name="_Table 2 2 2 2 2 2 2 4 8" xfId="26632" xr:uid="{00000000-0005-0000-0000-0000EE0B0000}"/>
    <cellStyle name="_Table 2 2 2 2 2 2 2 4 9" xfId="28164" xr:uid="{00000000-0005-0000-0000-0000EF0B0000}"/>
    <cellStyle name="_Table 2 2 2 2 2 2 2 5" xfId="6602" xr:uid="{00000000-0005-0000-0000-0000F00B0000}"/>
    <cellStyle name="_Table 2 2 2 2 2 2 2 5 10" xfId="28693" xr:uid="{00000000-0005-0000-0000-0000F10B0000}"/>
    <cellStyle name="_Table 2 2 2 2 2 2 2 5 11" xfId="15218" xr:uid="{00000000-0005-0000-0000-0000F20B0000}"/>
    <cellStyle name="_Table 2 2 2 2 2 2 2 5 12" xfId="14529" xr:uid="{00000000-0005-0000-0000-0000F30B0000}"/>
    <cellStyle name="_Table 2 2 2 2 2 2 2 5 13" xfId="26011" xr:uid="{00000000-0005-0000-0000-0000F40B0000}"/>
    <cellStyle name="_Table 2 2 2 2 2 2 2 5 2" xfId="11373" xr:uid="{00000000-0005-0000-0000-0000F50B0000}"/>
    <cellStyle name="_Table 2 2 2 2 2 2 2 5 2 2" xfId="28428" xr:uid="{00000000-0005-0000-0000-0000F60B0000}"/>
    <cellStyle name="_Table 2 2 2 2 2 2 2 5 2 3" xfId="15488" xr:uid="{00000000-0005-0000-0000-0000F70B0000}"/>
    <cellStyle name="_Table 2 2 2 2 2 2 2 5 2 4" xfId="28644" xr:uid="{00000000-0005-0000-0000-0000F80B0000}"/>
    <cellStyle name="_Table 2 2 2 2 2 2 2 5 2 5" xfId="31223" xr:uid="{00000000-0005-0000-0000-0000F90B0000}"/>
    <cellStyle name="_Table 2 2 2 2 2 2 2 5 2 6" xfId="30085" xr:uid="{00000000-0005-0000-0000-0000FA0B0000}"/>
    <cellStyle name="_Table 2 2 2 2 2 2 2 5 2 7" xfId="15870" xr:uid="{00000000-0005-0000-0000-0000FB0B0000}"/>
    <cellStyle name="_Table 2 2 2 2 2 2 2 5 3" xfId="13868" xr:uid="{00000000-0005-0000-0000-0000FC0B0000}"/>
    <cellStyle name="_Table 2 2 2 2 2 2 2 5 3 2" xfId="25207" xr:uid="{00000000-0005-0000-0000-0000FD0B0000}"/>
    <cellStyle name="_Table 2 2 2 2 2 2 2 5 3 3" xfId="29527" xr:uid="{00000000-0005-0000-0000-0000FE0B0000}"/>
    <cellStyle name="_Table 2 2 2 2 2 2 2 5 3 4" xfId="30642" xr:uid="{00000000-0005-0000-0000-0000FF0B0000}"/>
    <cellStyle name="_Table 2 2 2 2 2 2 2 5 3 5" xfId="26584" xr:uid="{00000000-0005-0000-0000-0000000C0000}"/>
    <cellStyle name="_Table 2 2 2 2 2 2 2 5 3 6" xfId="32181" xr:uid="{00000000-0005-0000-0000-0000010C0000}"/>
    <cellStyle name="_Table 2 2 2 2 2 2 2 5 3 7" xfId="33102" xr:uid="{00000000-0005-0000-0000-0000020C0000}"/>
    <cellStyle name="_Table 2 2 2 2 2 2 2 5 3 8" xfId="34001" xr:uid="{00000000-0005-0000-0000-0000030C0000}"/>
    <cellStyle name="_Table 2 2 2 2 2 2 2 5 4" xfId="9230" xr:uid="{00000000-0005-0000-0000-0000040C0000}"/>
    <cellStyle name="_Table 2 2 2 2 2 2 2 5 4 2" xfId="20625" xr:uid="{00000000-0005-0000-0000-0000050C0000}"/>
    <cellStyle name="_Table 2 2 2 2 2 2 2 5 4 3" xfId="27677" xr:uid="{00000000-0005-0000-0000-0000060C0000}"/>
    <cellStyle name="_Table 2 2 2 2 2 2 2 5 4 4" xfId="18047" xr:uid="{00000000-0005-0000-0000-0000070C0000}"/>
    <cellStyle name="_Table 2 2 2 2 2 2 2 5 4 5" xfId="15354" xr:uid="{00000000-0005-0000-0000-0000080C0000}"/>
    <cellStyle name="_Table 2 2 2 2 2 2 2 5 4 6" xfId="31213" xr:uid="{00000000-0005-0000-0000-0000090C0000}"/>
    <cellStyle name="_Table 2 2 2 2 2 2 2 5 4 7" xfId="26277" xr:uid="{00000000-0005-0000-0000-00000A0C0000}"/>
    <cellStyle name="_Table 2 2 2 2 2 2 2 5 4 8" xfId="15607" xr:uid="{00000000-0005-0000-0000-00000B0C0000}"/>
    <cellStyle name="_Table 2 2 2 2 2 2 2 5 5" xfId="13714" xr:uid="{00000000-0005-0000-0000-00000C0C0000}"/>
    <cellStyle name="_Table 2 2 2 2 2 2 2 5 5 2" xfId="25053" xr:uid="{00000000-0005-0000-0000-00000D0C0000}"/>
    <cellStyle name="_Table 2 2 2 2 2 2 2 5 5 3" xfId="29373" xr:uid="{00000000-0005-0000-0000-00000E0C0000}"/>
    <cellStyle name="_Table 2 2 2 2 2 2 2 5 5 4" xfId="30488" xr:uid="{00000000-0005-0000-0000-00000F0C0000}"/>
    <cellStyle name="_Table 2 2 2 2 2 2 2 5 5 5" xfId="15191" xr:uid="{00000000-0005-0000-0000-0000100C0000}"/>
    <cellStyle name="_Table 2 2 2 2 2 2 2 5 5 6" xfId="32027" xr:uid="{00000000-0005-0000-0000-0000110C0000}"/>
    <cellStyle name="_Table 2 2 2 2 2 2 2 5 5 7" xfId="32948" xr:uid="{00000000-0005-0000-0000-0000120C0000}"/>
    <cellStyle name="_Table 2 2 2 2 2 2 2 5 5 8" xfId="33847" xr:uid="{00000000-0005-0000-0000-0000130C0000}"/>
    <cellStyle name="_Table 2 2 2 2 2 2 2 5 6" xfId="8821" xr:uid="{00000000-0005-0000-0000-0000140C0000}"/>
    <cellStyle name="_Table 2 2 2 2 2 2 2 5 6 2" xfId="20216" xr:uid="{00000000-0005-0000-0000-0000150C0000}"/>
    <cellStyle name="_Table 2 2 2 2 2 2 2 5 6 3" xfId="27268" xr:uid="{00000000-0005-0000-0000-0000160C0000}"/>
    <cellStyle name="_Table 2 2 2 2 2 2 2 5 6 4" xfId="15695" xr:uid="{00000000-0005-0000-0000-0000170C0000}"/>
    <cellStyle name="_Table 2 2 2 2 2 2 2 5 6 5" xfId="28788" xr:uid="{00000000-0005-0000-0000-0000180C0000}"/>
    <cellStyle name="_Table 2 2 2 2 2 2 2 5 6 6" xfId="15272" xr:uid="{00000000-0005-0000-0000-0000190C0000}"/>
    <cellStyle name="_Table 2 2 2 2 2 2 2 5 6 7" xfId="14788" xr:uid="{00000000-0005-0000-0000-00001A0C0000}"/>
    <cellStyle name="_Table 2 2 2 2 2 2 2 5 6 8" xfId="15881" xr:uid="{00000000-0005-0000-0000-00001B0C0000}"/>
    <cellStyle name="_Table 2 2 2 2 2 2 2 5 7" xfId="13818" xr:uid="{00000000-0005-0000-0000-00001C0C0000}"/>
    <cellStyle name="_Table 2 2 2 2 2 2 2 5 7 2" xfId="25157" xr:uid="{00000000-0005-0000-0000-00001D0C0000}"/>
    <cellStyle name="_Table 2 2 2 2 2 2 2 5 7 3" xfId="29477" xr:uid="{00000000-0005-0000-0000-00001E0C0000}"/>
    <cellStyle name="_Table 2 2 2 2 2 2 2 5 7 4" xfId="30592" xr:uid="{00000000-0005-0000-0000-00001F0C0000}"/>
    <cellStyle name="_Table 2 2 2 2 2 2 2 5 7 5" xfId="28522" xr:uid="{00000000-0005-0000-0000-0000200C0000}"/>
    <cellStyle name="_Table 2 2 2 2 2 2 2 5 7 6" xfId="32131" xr:uid="{00000000-0005-0000-0000-0000210C0000}"/>
    <cellStyle name="_Table 2 2 2 2 2 2 2 5 7 7" xfId="33052" xr:uid="{00000000-0005-0000-0000-0000220C0000}"/>
    <cellStyle name="_Table 2 2 2 2 2 2 2 5 7 8" xfId="33951" xr:uid="{00000000-0005-0000-0000-0000230C0000}"/>
    <cellStyle name="_Table 2 2 2 2 2 2 2 5 8" xfId="26409" xr:uid="{00000000-0005-0000-0000-0000240C0000}"/>
    <cellStyle name="_Table 2 2 2 2 2 2 2 5 9" xfId="27076" xr:uid="{00000000-0005-0000-0000-0000250C0000}"/>
    <cellStyle name="_Table 2 2 2 2 2 2 2 6" xfId="13635" xr:uid="{00000000-0005-0000-0000-0000260C0000}"/>
    <cellStyle name="_Table 2 2 2 2 2 2 2 6 2" xfId="24974" xr:uid="{00000000-0005-0000-0000-0000270C0000}"/>
    <cellStyle name="_Table 2 2 2 2 2 2 2 6 3" xfId="29294" xr:uid="{00000000-0005-0000-0000-0000280C0000}"/>
    <cellStyle name="_Table 2 2 2 2 2 2 2 6 4" xfId="30409" xr:uid="{00000000-0005-0000-0000-0000290C0000}"/>
    <cellStyle name="_Table 2 2 2 2 2 2 2 6 5" xfId="26892" xr:uid="{00000000-0005-0000-0000-00002A0C0000}"/>
    <cellStyle name="_Table 2 2 2 2 2 2 2 6 6" xfId="31948" xr:uid="{00000000-0005-0000-0000-00002B0C0000}"/>
    <cellStyle name="_Table 2 2 2 2 2 2 2 6 7" xfId="32869" xr:uid="{00000000-0005-0000-0000-00002C0C0000}"/>
    <cellStyle name="_Table 2 2 2 2 2 2 2 6 8" xfId="33768" xr:uid="{00000000-0005-0000-0000-00002D0C0000}"/>
    <cellStyle name="_Table 2 2 2 2 2 2 2 7" xfId="8908" xr:uid="{00000000-0005-0000-0000-00002E0C0000}"/>
    <cellStyle name="_Table 2 2 2 2 2 2 2 7 2" xfId="20303" xr:uid="{00000000-0005-0000-0000-00002F0C0000}"/>
    <cellStyle name="_Table 2 2 2 2 2 2 2 7 3" xfId="27355" xr:uid="{00000000-0005-0000-0000-0000300C0000}"/>
    <cellStyle name="_Table 2 2 2 2 2 2 2 7 4" xfId="15765" xr:uid="{00000000-0005-0000-0000-0000310C0000}"/>
    <cellStyle name="_Table 2 2 2 2 2 2 2 7 5" xfId="26030" xr:uid="{00000000-0005-0000-0000-0000320C0000}"/>
    <cellStyle name="_Table 2 2 2 2 2 2 2 7 6" xfId="27826" xr:uid="{00000000-0005-0000-0000-0000330C0000}"/>
    <cellStyle name="_Table 2 2 2 2 2 2 2 7 7" xfId="14918" xr:uid="{00000000-0005-0000-0000-0000340C0000}"/>
    <cellStyle name="_Table 2 2 2 2 2 2 2 7 8" xfId="27982" xr:uid="{00000000-0005-0000-0000-0000350C0000}"/>
    <cellStyle name="_Table 2 2 2 2 2 2 2 8" xfId="13619" xr:uid="{00000000-0005-0000-0000-0000360C0000}"/>
    <cellStyle name="_Table 2 2 2 2 2 2 2 8 2" xfId="24958" xr:uid="{00000000-0005-0000-0000-0000370C0000}"/>
    <cellStyle name="_Table 2 2 2 2 2 2 2 8 3" xfId="29278" xr:uid="{00000000-0005-0000-0000-0000380C0000}"/>
    <cellStyle name="_Table 2 2 2 2 2 2 2 8 4" xfId="30393" xr:uid="{00000000-0005-0000-0000-0000390C0000}"/>
    <cellStyle name="_Table 2 2 2 2 2 2 2 8 5" xfId="26028" xr:uid="{00000000-0005-0000-0000-00003A0C0000}"/>
    <cellStyle name="_Table 2 2 2 2 2 2 2 8 6" xfId="31932" xr:uid="{00000000-0005-0000-0000-00003B0C0000}"/>
    <cellStyle name="_Table 2 2 2 2 2 2 2 8 7" xfId="32853" xr:uid="{00000000-0005-0000-0000-00003C0C0000}"/>
    <cellStyle name="_Table 2 2 2 2 2 2 2 8 8" xfId="33752" xr:uid="{00000000-0005-0000-0000-00003D0C0000}"/>
    <cellStyle name="_Table 2 2 2 2 2 2 2 9" xfId="9172" xr:uid="{00000000-0005-0000-0000-00003E0C0000}"/>
    <cellStyle name="_Table 2 2 2 2 2 2 2 9 2" xfId="20567" xr:uid="{00000000-0005-0000-0000-00003F0C0000}"/>
    <cellStyle name="_Table 2 2 2 2 2 2 2 9 3" xfId="27619" xr:uid="{00000000-0005-0000-0000-0000400C0000}"/>
    <cellStyle name="_Table 2 2 2 2 2 2 2 9 4" xfId="16378" xr:uid="{00000000-0005-0000-0000-0000410C0000}"/>
    <cellStyle name="_Table 2 2 2 2 2 2 2 9 5" xfId="27157" xr:uid="{00000000-0005-0000-0000-0000420C0000}"/>
    <cellStyle name="_Table 2 2 2 2 2 2 2 9 6" xfId="29038" xr:uid="{00000000-0005-0000-0000-0000430C0000}"/>
    <cellStyle name="_Table 2 2 2 2 2 2 2 9 7" xfId="30179" xr:uid="{00000000-0005-0000-0000-0000440C0000}"/>
    <cellStyle name="_Table 2 2 2 2 2 2 2 9 8" xfId="26237" xr:uid="{00000000-0005-0000-0000-0000450C0000}"/>
    <cellStyle name="_Table 2 2 2 2 2 2 3" xfId="5706" xr:uid="{00000000-0005-0000-0000-0000460C0000}"/>
    <cellStyle name="_Table 2 2 2 2 2 2 3 10" xfId="26086" xr:uid="{00000000-0005-0000-0000-0000470C0000}"/>
    <cellStyle name="_Table 2 2 2 2 2 2 3 11" xfId="28252" xr:uid="{00000000-0005-0000-0000-0000480C0000}"/>
    <cellStyle name="_Table 2 2 2 2 2 2 3 12" xfId="28219" xr:uid="{00000000-0005-0000-0000-0000490C0000}"/>
    <cellStyle name="_Table 2 2 2 2 2 2 3 13" xfId="31438" xr:uid="{00000000-0005-0000-0000-00004A0C0000}"/>
    <cellStyle name="_Table 2 2 2 2 2 2 3 14" xfId="26891" xr:uid="{00000000-0005-0000-0000-00004B0C0000}"/>
    <cellStyle name="_Table 2 2 2 2 2 2 3 15" xfId="28261" xr:uid="{00000000-0005-0000-0000-00004C0C0000}"/>
    <cellStyle name="_Table 2 2 2 2 2 2 3 2" xfId="7908" xr:uid="{00000000-0005-0000-0000-00004D0C0000}"/>
    <cellStyle name="_Table 2 2 2 2 2 2 3 2 10" xfId="26063" xr:uid="{00000000-0005-0000-0000-00004E0C0000}"/>
    <cellStyle name="_Table 2 2 2 2 2 2 3 2 11" xfId="31519" xr:uid="{00000000-0005-0000-0000-00004F0C0000}"/>
    <cellStyle name="_Table 2 2 2 2 2 2 3 2 12" xfId="15617" xr:uid="{00000000-0005-0000-0000-0000500C0000}"/>
    <cellStyle name="_Table 2 2 2 2 2 2 3 2 13" xfId="27909" xr:uid="{00000000-0005-0000-0000-0000510C0000}"/>
    <cellStyle name="_Table 2 2 2 2 2 2 3 2 2" xfId="12679" xr:uid="{00000000-0005-0000-0000-0000520C0000}"/>
    <cellStyle name="_Table 2 2 2 2 2 2 3 2 2 2" xfId="28908" xr:uid="{00000000-0005-0000-0000-0000530C0000}"/>
    <cellStyle name="_Table 2 2 2 2 2 2 3 2 2 3" xfId="30075" xr:uid="{00000000-0005-0000-0000-0000540C0000}"/>
    <cellStyle name="_Table 2 2 2 2 2 2 3 2 2 4" xfId="14883" xr:uid="{00000000-0005-0000-0000-0000550C0000}"/>
    <cellStyle name="_Table 2 2 2 2 2 2 3 2 2 5" xfId="31723" xr:uid="{00000000-0005-0000-0000-0000560C0000}"/>
    <cellStyle name="_Table 2 2 2 2 2 2 3 2 2 6" xfId="32718" xr:uid="{00000000-0005-0000-0000-0000570C0000}"/>
    <cellStyle name="_Table 2 2 2 2 2 2 3 2 2 7" xfId="33644" xr:uid="{00000000-0005-0000-0000-0000580C0000}"/>
    <cellStyle name="_Table 2 2 2 2 2 2 3 2 3" xfId="14064" xr:uid="{00000000-0005-0000-0000-0000590C0000}"/>
    <cellStyle name="_Table 2 2 2 2 2 2 3 2 3 2" xfId="25403" xr:uid="{00000000-0005-0000-0000-00005A0C0000}"/>
    <cellStyle name="_Table 2 2 2 2 2 2 3 2 3 3" xfId="29723" xr:uid="{00000000-0005-0000-0000-00005B0C0000}"/>
    <cellStyle name="_Table 2 2 2 2 2 2 3 2 3 4" xfId="30838" xr:uid="{00000000-0005-0000-0000-00005C0C0000}"/>
    <cellStyle name="_Table 2 2 2 2 2 2 3 2 3 5" xfId="15258" xr:uid="{00000000-0005-0000-0000-00005D0C0000}"/>
    <cellStyle name="_Table 2 2 2 2 2 2 3 2 3 6" xfId="32377" xr:uid="{00000000-0005-0000-0000-00005E0C0000}"/>
    <cellStyle name="_Table 2 2 2 2 2 2 3 2 3 7" xfId="33298" xr:uid="{00000000-0005-0000-0000-00005F0C0000}"/>
    <cellStyle name="_Table 2 2 2 2 2 2 3 2 3 8" xfId="34197" xr:uid="{00000000-0005-0000-0000-0000600C0000}"/>
    <cellStyle name="_Table 2 2 2 2 2 2 3 2 4" xfId="9112" xr:uid="{00000000-0005-0000-0000-0000610C0000}"/>
    <cellStyle name="_Table 2 2 2 2 2 2 3 2 4 2" xfId="20507" xr:uid="{00000000-0005-0000-0000-0000620C0000}"/>
    <cellStyle name="_Table 2 2 2 2 2 2 3 2 4 3" xfId="27559" xr:uid="{00000000-0005-0000-0000-0000630C0000}"/>
    <cellStyle name="_Table 2 2 2 2 2 2 3 2 4 4" xfId="24299" xr:uid="{00000000-0005-0000-0000-0000640C0000}"/>
    <cellStyle name="_Table 2 2 2 2 2 2 3 2 4 5" xfId="31466" xr:uid="{00000000-0005-0000-0000-0000650C0000}"/>
    <cellStyle name="_Table 2 2 2 2 2 2 3 2 4 6" xfId="27950" xr:uid="{00000000-0005-0000-0000-0000660C0000}"/>
    <cellStyle name="_Table 2 2 2 2 2 2 3 2 4 7" xfId="31455" xr:uid="{00000000-0005-0000-0000-0000670C0000}"/>
    <cellStyle name="_Table 2 2 2 2 2 2 3 2 4 8" xfId="27741" xr:uid="{00000000-0005-0000-0000-0000680C0000}"/>
    <cellStyle name="_Table 2 2 2 2 2 2 3 2 5" xfId="8889" xr:uid="{00000000-0005-0000-0000-0000690C0000}"/>
    <cellStyle name="_Table 2 2 2 2 2 2 3 2 5 2" xfId="20284" xr:uid="{00000000-0005-0000-0000-00006A0C0000}"/>
    <cellStyle name="_Table 2 2 2 2 2 2 3 2 5 3" xfId="27336" xr:uid="{00000000-0005-0000-0000-00006B0C0000}"/>
    <cellStyle name="_Table 2 2 2 2 2 2 3 2 5 4" xfId="15747" xr:uid="{00000000-0005-0000-0000-00006C0C0000}"/>
    <cellStyle name="_Table 2 2 2 2 2 2 3 2 5 5" xfId="26856" xr:uid="{00000000-0005-0000-0000-00006D0C0000}"/>
    <cellStyle name="_Table 2 2 2 2 2 2 3 2 5 6" xfId="15360" xr:uid="{00000000-0005-0000-0000-00006E0C0000}"/>
    <cellStyle name="_Table 2 2 2 2 2 2 3 2 5 7" xfId="25808" xr:uid="{00000000-0005-0000-0000-00006F0C0000}"/>
    <cellStyle name="_Table 2 2 2 2 2 2 3 2 5 8" xfId="25882" xr:uid="{00000000-0005-0000-0000-0000700C0000}"/>
    <cellStyle name="_Table 2 2 2 2 2 2 3 2 6" xfId="13822" xr:uid="{00000000-0005-0000-0000-0000710C0000}"/>
    <cellStyle name="_Table 2 2 2 2 2 2 3 2 6 2" xfId="25161" xr:uid="{00000000-0005-0000-0000-0000720C0000}"/>
    <cellStyle name="_Table 2 2 2 2 2 2 3 2 6 3" xfId="29481" xr:uid="{00000000-0005-0000-0000-0000730C0000}"/>
    <cellStyle name="_Table 2 2 2 2 2 2 3 2 6 4" xfId="30596" xr:uid="{00000000-0005-0000-0000-0000740C0000}"/>
    <cellStyle name="_Table 2 2 2 2 2 2 3 2 6 5" xfId="26865" xr:uid="{00000000-0005-0000-0000-0000750C0000}"/>
    <cellStyle name="_Table 2 2 2 2 2 2 3 2 6 6" xfId="32135" xr:uid="{00000000-0005-0000-0000-0000760C0000}"/>
    <cellStyle name="_Table 2 2 2 2 2 2 3 2 6 7" xfId="33056" xr:uid="{00000000-0005-0000-0000-0000770C0000}"/>
    <cellStyle name="_Table 2 2 2 2 2 2 3 2 6 8" xfId="33955" xr:uid="{00000000-0005-0000-0000-0000780C0000}"/>
    <cellStyle name="_Table 2 2 2 2 2 2 3 2 7" xfId="8997" xr:uid="{00000000-0005-0000-0000-0000790C0000}"/>
    <cellStyle name="_Table 2 2 2 2 2 2 3 2 7 2" xfId="20392" xr:uid="{00000000-0005-0000-0000-00007A0C0000}"/>
    <cellStyle name="_Table 2 2 2 2 2 2 3 2 7 3" xfId="27444" xr:uid="{00000000-0005-0000-0000-00007B0C0000}"/>
    <cellStyle name="_Table 2 2 2 2 2 2 3 2 7 4" xfId="15791" xr:uid="{00000000-0005-0000-0000-00007C0C0000}"/>
    <cellStyle name="_Table 2 2 2 2 2 2 3 2 7 5" xfId="31696" xr:uid="{00000000-0005-0000-0000-00007D0C0000}"/>
    <cellStyle name="_Table 2 2 2 2 2 2 3 2 7 6" xfId="14761" xr:uid="{00000000-0005-0000-0000-00007E0C0000}"/>
    <cellStyle name="_Table 2 2 2 2 2 2 3 2 7 7" xfId="29022" xr:uid="{00000000-0005-0000-0000-00007F0C0000}"/>
    <cellStyle name="_Table 2 2 2 2 2 2 3 2 7 8" xfId="26102" xr:uid="{00000000-0005-0000-0000-0000800C0000}"/>
    <cellStyle name="_Table 2 2 2 2 2 2 3 2 8" xfId="26901" xr:uid="{00000000-0005-0000-0000-0000810C0000}"/>
    <cellStyle name="_Table 2 2 2 2 2 2 3 2 9" xfId="28344" xr:uid="{00000000-0005-0000-0000-0000820C0000}"/>
    <cellStyle name="_Table 2 2 2 2 2 2 3 3" xfId="6614" xr:uid="{00000000-0005-0000-0000-0000830C0000}"/>
    <cellStyle name="_Table 2 2 2 2 2 2 3 3 10" xfId="15210" xr:uid="{00000000-0005-0000-0000-0000840C0000}"/>
    <cellStyle name="_Table 2 2 2 2 2 2 3 3 11" xfId="14813" xr:uid="{00000000-0005-0000-0000-0000850C0000}"/>
    <cellStyle name="_Table 2 2 2 2 2 2 3 3 12" xfId="27707" xr:uid="{00000000-0005-0000-0000-0000860C0000}"/>
    <cellStyle name="_Table 2 2 2 2 2 2 3 3 13" xfId="28900" xr:uid="{00000000-0005-0000-0000-0000870C0000}"/>
    <cellStyle name="_Table 2 2 2 2 2 2 3 3 2" xfId="11385" xr:uid="{00000000-0005-0000-0000-0000880C0000}"/>
    <cellStyle name="_Table 2 2 2 2 2 2 3 3 2 2" xfId="28440" xr:uid="{00000000-0005-0000-0000-0000890C0000}"/>
    <cellStyle name="_Table 2 2 2 2 2 2 3 3 2 3" xfId="15495" xr:uid="{00000000-0005-0000-0000-00008A0C0000}"/>
    <cellStyle name="_Table 2 2 2 2 2 2 3 3 2 4" xfId="31579" xr:uid="{00000000-0005-0000-0000-00008B0C0000}"/>
    <cellStyle name="_Table 2 2 2 2 2 2 3 3 2 5" xfId="27912" xr:uid="{00000000-0005-0000-0000-00008C0C0000}"/>
    <cellStyle name="_Table 2 2 2 2 2 2 3 3 2 6" xfId="15110" xr:uid="{00000000-0005-0000-0000-00008D0C0000}"/>
    <cellStyle name="_Table 2 2 2 2 2 2 3 3 2 7" xfId="26756" xr:uid="{00000000-0005-0000-0000-00008E0C0000}"/>
    <cellStyle name="_Table 2 2 2 2 2 2 3 3 3" xfId="13880" xr:uid="{00000000-0005-0000-0000-00008F0C0000}"/>
    <cellStyle name="_Table 2 2 2 2 2 2 3 3 3 2" xfId="25219" xr:uid="{00000000-0005-0000-0000-0000900C0000}"/>
    <cellStyle name="_Table 2 2 2 2 2 2 3 3 3 3" xfId="29539" xr:uid="{00000000-0005-0000-0000-0000910C0000}"/>
    <cellStyle name="_Table 2 2 2 2 2 2 3 3 3 4" xfId="30654" xr:uid="{00000000-0005-0000-0000-0000920C0000}"/>
    <cellStyle name="_Table 2 2 2 2 2 2 3 3 3 5" xfId="29130" xr:uid="{00000000-0005-0000-0000-0000930C0000}"/>
    <cellStyle name="_Table 2 2 2 2 2 2 3 3 3 6" xfId="32193" xr:uid="{00000000-0005-0000-0000-0000940C0000}"/>
    <cellStyle name="_Table 2 2 2 2 2 2 3 3 3 7" xfId="33114" xr:uid="{00000000-0005-0000-0000-0000950C0000}"/>
    <cellStyle name="_Table 2 2 2 2 2 2 3 3 3 8" xfId="34013" xr:uid="{00000000-0005-0000-0000-0000960C0000}"/>
    <cellStyle name="_Table 2 2 2 2 2 2 3 3 4" xfId="9031" xr:uid="{00000000-0005-0000-0000-0000970C0000}"/>
    <cellStyle name="_Table 2 2 2 2 2 2 3 3 4 2" xfId="20426" xr:uid="{00000000-0005-0000-0000-0000980C0000}"/>
    <cellStyle name="_Table 2 2 2 2 2 2 3 3 4 3" xfId="27478" xr:uid="{00000000-0005-0000-0000-0000990C0000}"/>
    <cellStyle name="_Table 2 2 2 2 2 2 3 3 4 4" xfId="15822" xr:uid="{00000000-0005-0000-0000-00009A0C0000}"/>
    <cellStyle name="_Table 2 2 2 2 2 2 3 3 4 5" xfId="30135" xr:uid="{00000000-0005-0000-0000-00009B0C0000}"/>
    <cellStyle name="_Table 2 2 2 2 2 2 3 3 4 6" xfId="29192" xr:uid="{00000000-0005-0000-0000-00009C0C0000}"/>
    <cellStyle name="_Table 2 2 2 2 2 2 3 3 4 7" xfId="14955" xr:uid="{00000000-0005-0000-0000-00009D0C0000}"/>
    <cellStyle name="_Table 2 2 2 2 2 2 3 3 4 8" xfId="14715" xr:uid="{00000000-0005-0000-0000-00009E0C0000}"/>
    <cellStyle name="_Table 2 2 2 2 2 2 3 3 5" xfId="14070" xr:uid="{00000000-0005-0000-0000-00009F0C0000}"/>
    <cellStyle name="_Table 2 2 2 2 2 2 3 3 5 2" xfId="25409" xr:uid="{00000000-0005-0000-0000-0000A00C0000}"/>
    <cellStyle name="_Table 2 2 2 2 2 2 3 3 5 3" xfId="29729" xr:uid="{00000000-0005-0000-0000-0000A10C0000}"/>
    <cellStyle name="_Table 2 2 2 2 2 2 3 3 5 4" xfId="30844" xr:uid="{00000000-0005-0000-0000-0000A20C0000}"/>
    <cellStyle name="_Table 2 2 2 2 2 2 3 3 5 5" xfId="27156" xr:uid="{00000000-0005-0000-0000-0000A30C0000}"/>
    <cellStyle name="_Table 2 2 2 2 2 2 3 3 5 6" xfId="32383" xr:uid="{00000000-0005-0000-0000-0000A40C0000}"/>
    <cellStyle name="_Table 2 2 2 2 2 2 3 3 5 7" xfId="33304" xr:uid="{00000000-0005-0000-0000-0000A50C0000}"/>
    <cellStyle name="_Table 2 2 2 2 2 2 3 3 5 8" xfId="34203" xr:uid="{00000000-0005-0000-0000-0000A60C0000}"/>
    <cellStyle name="_Table 2 2 2 2 2 2 3 3 6" xfId="8917" xr:uid="{00000000-0005-0000-0000-0000A70C0000}"/>
    <cellStyle name="_Table 2 2 2 2 2 2 3 3 6 2" xfId="20312" xr:uid="{00000000-0005-0000-0000-0000A80C0000}"/>
    <cellStyle name="_Table 2 2 2 2 2 2 3 3 6 3" xfId="27364" xr:uid="{00000000-0005-0000-0000-0000A90C0000}"/>
    <cellStyle name="_Table 2 2 2 2 2 2 3 3 6 4" xfId="15773" xr:uid="{00000000-0005-0000-0000-0000AA0C0000}"/>
    <cellStyle name="_Table 2 2 2 2 2 2 3 3 6 5" xfId="25968" xr:uid="{00000000-0005-0000-0000-0000AB0C0000}"/>
    <cellStyle name="_Table 2 2 2 2 2 2 3 3 6 6" xfId="28081" xr:uid="{00000000-0005-0000-0000-0000AC0C0000}"/>
    <cellStyle name="_Table 2 2 2 2 2 2 3 3 6 7" xfId="14629" xr:uid="{00000000-0005-0000-0000-0000AD0C0000}"/>
    <cellStyle name="_Table 2 2 2 2 2 2 3 3 6 8" xfId="26021" xr:uid="{00000000-0005-0000-0000-0000AE0C0000}"/>
    <cellStyle name="_Table 2 2 2 2 2 2 3 3 7" xfId="13649" xr:uid="{00000000-0005-0000-0000-0000AF0C0000}"/>
    <cellStyle name="_Table 2 2 2 2 2 2 3 3 7 2" xfId="24988" xr:uid="{00000000-0005-0000-0000-0000B00C0000}"/>
    <cellStyle name="_Table 2 2 2 2 2 2 3 3 7 3" xfId="29308" xr:uid="{00000000-0005-0000-0000-0000B10C0000}"/>
    <cellStyle name="_Table 2 2 2 2 2 2 3 3 7 4" xfId="30423" xr:uid="{00000000-0005-0000-0000-0000B20C0000}"/>
    <cellStyle name="_Table 2 2 2 2 2 2 3 3 7 5" xfId="28396" xr:uid="{00000000-0005-0000-0000-0000B30C0000}"/>
    <cellStyle name="_Table 2 2 2 2 2 2 3 3 7 6" xfId="31962" xr:uid="{00000000-0005-0000-0000-0000B40C0000}"/>
    <cellStyle name="_Table 2 2 2 2 2 2 3 3 7 7" xfId="32883" xr:uid="{00000000-0005-0000-0000-0000B50C0000}"/>
    <cellStyle name="_Table 2 2 2 2 2 2 3 3 7 8" xfId="33782" xr:uid="{00000000-0005-0000-0000-0000B60C0000}"/>
    <cellStyle name="_Table 2 2 2 2 2 2 3 3 8" xfId="26421" xr:uid="{00000000-0005-0000-0000-0000B70C0000}"/>
    <cellStyle name="_Table 2 2 2 2 2 2 3 3 9" xfId="26782" xr:uid="{00000000-0005-0000-0000-0000B80C0000}"/>
    <cellStyle name="_Table 2 2 2 2 2 2 3 4" xfId="10496" xr:uid="{00000000-0005-0000-0000-0000B90C0000}"/>
    <cellStyle name="_Table 2 2 2 2 2 2 3 4 2" xfId="28111" xr:uid="{00000000-0005-0000-0000-0000BA0C0000}"/>
    <cellStyle name="_Table 2 2 2 2 2 2 3 4 3" xfId="15035" xr:uid="{00000000-0005-0000-0000-0000BB0C0000}"/>
    <cellStyle name="_Table 2 2 2 2 2 2 3 4 4" xfId="27938" xr:uid="{00000000-0005-0000-0000-0000BC0C0000}"/>
    <cellStyle name="_Table 2 2 2 2 2 2 3 4 5" xfId="30128" xr:uid="{00000000-0005-0000-0000-0000BD0C0000}"/>
    <cellStyle name="_Table 2 2 2 2 2 2 3 4 6" xfId="15248" xr:uid="{00000000-0005-0000-0000-0000BE0C0000}"/>
    <cellStyle name="_Table 2 2 2 2 2 2 3 4 7" xfId="15061" xr:uid="{00000000-0005-0000-0000-0000BF0C0000}"/>
    <cellStyle name="_Table 2 2 2 2 2 2 3 5" xfId="13749" xr:uid="{00000000-0005-0000-0000-0000C00C0000}"/>
    <cellStyle name="_Table 2 2 2 2 2 2 3 5 2" xfId="25088" xr:uid="{00000000-0005-0000-0000-0000C10C0000}"/>
    <cellStyle name="_Table 2 2 2 2 2 2 3 5 3" xfId="29408" xr:uid="{00000000-0005-0000-0000-0000C20C0000}"/>
    <cellStyle name="_Table 2 2 2 2 2 2 3 5 4" xfId="30523" xr:uid="{00000000-0005-0000-0000-0000C30C0000}"/>
    <cellStyle name="_Table 2 2 2 2 2 2 3 5 5" xfId="15637" xr:uid="{00000000-0005-0000-0000-0000C40C0000}"/>
    <cellStyle name="_Table 2 2 2 2 2 2 3 5 6" xfId="32062" xr:uid="{00000000-0005-0000-0000-0000C50C0000}"/>
    <cellStyle name="_Table 2 2 2 2 2 2 3 5 7" xfId="32983" xr:uid="{00000000-0005-0000-0000-0000C60C0000}"/>
    <cellStyle name="_Table 2 2 2 2 2 2 3 5 8" xfId="33882" xr:uid="{00000000-0005-0000-0000-0000C70C0000}"/>
    <cellStyle name="_Table 2 2 2 2 2 2 3 6" xfId="8990" xr:uid="{00000000-0005-0000-0000-0000C80C0000}"/>
    <cellStyle name="_Table 2 2 2 2 2 2 3 6 2" xfId="20385" xr:uid="{00000000-0005-0000-0000-0000C90C0000}"/>
    <cellStyle name="_Table 2 2 2 2 2 2 3 6 3" xfId="27437" xr:uid="{00000000-0005-0000-0000-0000CA0C0000}"/>
    <cellStyle name="_Table 2 2 2 2 2 2 3 6 4" xfId="15784" xr:uid="{00000000-0005-0000-0000-0000CB0C0000}"/>
    <cellStyle name="_Table 2 2 2 2 2 2 3 6 5" xfId="31423" xr:uid="{00000000-0005-0000-0000-0000CC0C0000}"/>
    <cellStyle name="_Table 2 2 2 2 2 2 3 6 6" xfId="31297" xr:uid="{00000000-0005-0000-0000-0000CD0C0000}"/>
    <cellStyle name="_Table 2 2 2 2 2 2 3 6 7" xfId="30151" xr:uid="{00000000-0005-0000-0000-0000CE0C0000}"/>
    <cellStyle name="_Table 2 2 2 2 2 2 3 6 8" xfId="14925" xr:uid="{00000000-0005-0000-0000-0000CF0C0000}"/>
    <cellStyle name="_Table 2 2 2 2 2 2 3 7" xfId="13605" xr:uid="{00000000-0005-0000-0000-0000D00C0000}"/>
    <cellStyle name="_Table 2 2 2 2 2 2 3 7 2" xfId="24944" xr:uid="{00000000-0005-0000-0000-0000D10C0000}"/>
    <cellStyle name="_Table 2 2 2 2 2 2 3 7 3" xfId="29264" xr:uid="{00000000-0005-0000-0000-0000D20C0000}"/>
    <cellStyle name="_Table 2 2 2 2 2 2 3 7 4" xfId="30379" xr:uid="{00000000-0005-0000-0000-0000D30C0000}"/>
    <cellStyle name="_Table 2 2 2 2 2 2 3 7 5" xfId="29177" xr:uid="{00000000-0005-0000-0000-0000D40C0000}"/>
    <cellStyle name="_Table 2 2 2 2 2 2 3 7 6" xfId="31918" xr:uid="{00000000-0005-0000-0000-0000D50C0000}"/>
    <cellStyle name="_Table 2 2 2 2 2 2 3 7 7" xfId="32839" xr:uid="{00000000-0005-0000-0000-0000D60C0000}"/>
    <cellStyle name="_Table 2 2 2 2 2 2 3 7 8" xfId="33738" xr:uid="{00000000-0005-0000-0000-0000D70C0000}"/>
    <cellStyle name="_Table 2 2 2 2 2 2 3 8" xfId="9167" xr:uid="{00000000-0005-0000-0000-0000D80C0000}"/>
    <cellStyle name="_Table 2 2 2 2 2 2 3 8 2" xfId="20562" xr:uid="{00000000-0005-0000-0000-0000D90C0000}"/>
    <cellStyle name="_Table 2 2 2 2 2 2 3 8 3" xfId="27614" xr:uid="{00000000-0005-0000-0000-0000DA0C0000}"/>
    <cellStyle name="_Table 2 2 2 2 2 2 3 8 4" xfId="18138" xr:uid="{00000000-0005-0000-0000-0000DB0C0000}"/>
    <cellStyle name="_Table 2 2 2 2 2 2 3 8 5" xfId="31606" xr:uid="{00000000-0005-0000-0000-0000DC0C0000}"/>
    <cellStyle name="_Table 2 2 2 2 2 2 3 8 6" xfId="27030" xr:uid="{00000000-0005-0000-0000-0000DD0C0000}"/>
    <cellStyle name="_Table 2 2 2 2 2 2 3 8 7" xfId="26194" xr:uid="{00000000-0005-0000-0000-0000DE0C0000}"/>
    <cellStyle name="_Table 2 2 2 2 2 2 3 8 8" xfId="26795" xr:uid="{00000000-0005-0000-0000-0000DF0C0000}"/>
    <cellStyle name="_Table 2 2 2 2 2 2 3 9" xfId="13599" xr:uid="{00000000-0005-0000-0000-0000E00C0000}"/>
    <cellStyle name="_Table 2 2 2 2 2 2 3 9 2" xfId="24938" xr:uid="{00000000-0005-0000-0000-0000E10C0000}"/>
    <cellStyle name="_Table 2 2 2 2 2 2 3 9 3" xfId="29258" xr:uid="{00000000-0005-0000-0000-0000E20C0000}"/>
    <cellStyle name="_Table 2 2 2 2 2 2 3 9 4" xfId="30373" xr:uid="{00000000-0005-0000-0000-0000E30C0000}"/>
    <cellStyle name="_Table 2 2 2 2 2 2 3 9 5" xfId="28372" xr:uid="{00000000-0005-0000-0000-0000E40C0000}"/>
    <cellStyle name="_Table 2 2 2 2 2 2 3 9 6" xfId="31912" xr:uid="{00000000-0005-0000-0000-0000E50C0000}"/>
    <cellStyle name="_Table 2 2 2 2 2 2 3 9 7" xfId="32833" xr:uid="{00000000-0005-0000-0000-0000E60C0000}"/>
    <cellStyle name="_Table 2 2 2 2 2 2 3 9 8" xfId="33732" xr:uid="{00000000-0005-0000-0000-0000E70C0000}"/>
    <cellStyle name="_Table 2 2 2 2 2 2 4" xfId="6854" xr:uid="{00000000-0005-0000-0000-0000E80C0000}"/>
    <cellStyle name="_Table 2 2 2 2 2 2 4 10" xfId="14431" xr:uid="{00000000-0005-0000-0000-0000E90C0000}"/>
    <cellStyle name="_Table 2 2 2 2 2 2 4 11" xfId="30263" xr:uid="{00000000-0005-0000-0000-0000EA0C0000}"/>
    <cellStyle name="_Table 2 2 2 2 2 2 4 12" xfId="27890" xr:uid="{00000000-0005-0000-0000-0000EB0C0000}"/>
    <cellStyle name="_Table 2 2 2 2 2 2 4 13" xfId="28794" xr:uid="{00000000-0005-0000-0000-0000EC0C0000}"/>
    <cellStyle name="_Table 2 2 2 2 2 2 4 2" xfId="11625" xr:uid="{00000000-0005-0000-0000-0000ED0C0000}"/>
    <cellStyle name="_Table 2 2 2 2 2 2 4 2 2" xfId="28546" xr:uid="{00000000-0005-0000-0000-0000EE0C0000}"/>
    <cellStyle name="_Table 2 2 2 2 2 2 4 2 3" xfId="14710" xr:uid="{00000000-0005-0000-0000-0000EF0C0000}"/>
    <cellStyle name="_Table 2 2 2 2 2 2 4 2 4" xfId="31563" xr:uid="{00000000-0005-0000-0000-0000F00C0000}"/>
    <cellStyle name="_Table 2 2 2 2 2 2 4 2 5" xfId="14692" xr:uid="{00000000-0005-0000-0000-0000F10C0000}"/>
    <cellStyle name="_Table 2 2 2 2 2 2 4 2 6" xfId="30064" xr:uid="{00000000-0005-0000-0000-0000F20C0000}"/>
    <cellStyle name="_Table 2 2 2 2 2 2 4 2 7" xfId="26660" xr:uid="{00000000-0005-0000-0000-0000F30C0000}"/>
    <cellStyle name="_Table 2 2 2 2 2 2 4 3" xfId="13941" xr:uid="{00000000-0005-0000-0000-0000F40C0000}"/>
    <cellStyle name="_Table 2 2 2 2 2 2 4 3 2" xfId="25280" xr:uid="{00000000-0005-0000-0000-0000F50C0000}"/>
    <cellStyle name="_Table 2 2 2 2 2 2 4 3 3" xfId="29600" xr:uid="{00000000-0005-0000-0000-0000F60C0000}"/>
    <cellStyle name="_Table 2 2 2 2 2 2 4 3 4" xfId="30715" xr:uid="{00000000-0005-0000-0000-0000F70C0000}"/>
    <cellStyle name="_Table 2 2 2 2 2 2 4 3 5" xfId="25822" xr:uid="{00000000-0005-0000-0000-0000F80C0000}"/>
    <cellStyle name="_Table 2 2 2 2 2 2 4 3 6" xfId="32254" xr:uid="{00000000-0005-0000-0000-0000F90C0000}"/>
    <cellStyle name="_Table 2 2 2 2 2 2 4 3 7" xfId="33175" xr:uid="{00000000-0005-0000-0000-0000FA0C0000}"/>
    <cellStyle name="_Table 2 2 2 2 2 2 4 3 8" xfId="34074" xr:uid="{00000000-0005-0000-0000-0000FB0C0000}"/>
    <cellStyle name="_Table 2 2 2 2 2 2 4 4" xfId="8862" xr:uid="{00000000-0005-0000-0000-0000FC0C0000}"/>
    <cellStyle name="_Table 2 2 2 2 2 2 4 4 2" xfId="20257" xr:uid="{00000000-0005-0000-0000-0000FD0C0000}"/>
    <cellStyle name="_Table 2 2 2 2 2 2 4 4 3" xfId="27309" xr:uid="{00000000-0005-0000-0000-0000FE0C0000}"/>
    <cellStyle name="_Table 2 2 2 2 2 2 4 4 4" xfId="14551" xr:uid="{00000000-0005-0000-0000-0000FF0C0000}"/>
    <cellStyle name="_Table 2 2 2 2 2 2 4 4 5" xfId="15170" xr:uid="{00000000-0005-0000-0000-0000000D0000}"/>
    <cellStyle name="_Table 2 2 2 2 2 2 4 4 6" xfId="26954" xr:uid="{00000000-0005-0000-0000-0000010D0000}"/>
    <cellStyle name="_Table 2 2 2 2 2 2 4 4 7" xfId="31441" xr:uid="{00000000-0005-0000-0000-0000020D0000}"/>
    <cellStyle name="_Table 2 2 2 2 2 2 4 4 8" xfId="30113" xr:uid="{00000000-0005-0000-0000-0000030D0000}"/>
    <cellStyle name="_Table 2 2 2 2 2 2 4 5" xfId="14078" xr:uid="{00000000-0005-0000-0000-0000040D0000}"/>
    <cellStyle name="_Table 2 2 2 2 2 2 4 5 2" xfId="25417" xr:uid="{00000000-0005-0000-0000-0000050D0000}"/>
    <cellStyle name="_Table 2 2 2 2 2 2 4 5 3" xfId="29737" xr:uid="{00000000-0005-0000-0000-0000060D0000}"/>
    <cellStyle name="_Table 2 2 2 2 2 2 4 5 4" xfId="30852" xr:uid="{00000000-0005-0000-0000-0000070D0000}"/>
    <cellStyle name="_Table 2 2 2 2 2 2 4 5 5" xfId="30098" xr:uid="{00000000-0005-0000-0000-0000080D0000}"/>
    <cellStyle name="_Table 2 2 2 2 2 2 4 5 6" xfId="32391" xr:uid="{00000000-0005-0000-0000-0000090D0000}"/>
    <cellStyle name="_Table 2 2 2 2 2 2 4 5 7" xfId="33312" xr:uid="{00000000-0005-0000-0000-00000A0D0000}"/>
    <cellStyle name="_Table 2 2 2 2 2 2 4 5 8" xfId="34211" xr:uid="{00000000-0005-0000-0000-00000B0D0000}"/>
    <cellStyle name="_Table 2 2 2 2 2 2 4 6" xfId="13627" xr:uid="{00000000-0005-0000-0000-00000C0D0000}"/>
    <cellStyle name="_Table 2 2 2 2 2 2 4 6 2" xfId="24966" xr:uid="{00000000-0005-0000-0000-00000D0D0000}"/>
    <cellStyle name="_Table 2 2 2 2 2 2 4 6 3" xfId="29286" xr:uid="{00000000-0005-0000-0000-00000E0D0000}"/>
    <cellStyle name="_Table 2 2 2 2 2 2 4 6 4" xfId="30401" xr:uid="{00000000-0005-0000-0000-00000F0D0000}"/>
    <cellStyle name="_Table 2 2 2 2 2 2 4 6 5" xfId="15515" xr:uid="{00000000-0005-0000-0000-0000100D0000}"/>
    <cellStyle name="_Table 2 2 2 2 2 2 4 6 6" xfId="31940" xr:uid="{00000000-0005-0000-0000-0000110D0000}"/>
    <cellStyle name="_Table 2 2 2 2 2 2 4 6 7" xfId="32861" xr:uid="{00000000-0005-0000-0000-0000120D0000}"/>
    <cellStyle name="_Table 2 2 2 2 2 2 4 6 8" xfId="33760" xr:uid="{00000000-0005-0000-0000-0000130D0000}"/>
    <cellStyle name="_Table 2 2 2 2 2 2 4 7" xfId="8907" xr:uid="{00000000-0005-0000-0000-0000140D0000}"/>
    <cellStyle name="_Table 2 2 2 2 2 2 4 7 2" xfId="20302" xr:uid="{00000000-0005-0000-0000-0000150D0000}"/>
    <cellStyle name="_Table 2 2 2 2 2 2 4 7 3" xfId="27354" xr:uid="{00000000-0005-0000-0000-0000160D0000}"/>
    <cellStyle name="_Table 2 2 2 2 2 2 4 7 4" xfId="15764" xr:uid="{00000000-0005-0000-0000-0000170D0000}"/>
    <cellStyle name="_Table 2 2 2 2 2 2 4 7 5" xfId="26658" xr:uid="{00000000-0005-0000-0000-0000180D0000}"/>
    <cellStyle name="_Table 2 2 2 2 2 2 4 7 6" xfId="26699" xr:uid="{00000000-0005-0000-0000-0000190D0000}"/>
    <cellStyle name="_Table 2 2 2 2 2 2 4 7 7" xfId="26124" xr:uid="{00000000-0005-0000-0000-00001A0D0000}"/>
    <cellStyle name="_Table 2 2 2 2 2 2 4 7 8" xfId="28621" xr:uid="{00000000-0005-0000-0000-00001B0D0000}"/>
    <cellStyle name="_Table 2 2 2 2 2 2 4 8" xfId="26534" xr:uid="{00000000-0005-0000-0000-00001C0D0000}"/>
    <cellStyle name="_Table 2 2 2 2 2 2 4 9" xfId="27908" xr:uid="{00000000-0005-0000-0000-00001D0D0000}"/>
    <cellStyle name="_Table 2 2 2 2 2 2 5" xfId="8783" xr:uid="{00000000-0005-0000-0000-00001E0D0000}"/>
    <cellStyle name="_Table 2 2 2 2 2 2 5 10" xfId="15185" xr:uid="{00000000-0005-0000-0000-00001F0D0000}"/>
    <cellStyle name="_Table 2 2 2 2 2 2 5 11" xfId="27708" xr:uid="{00000000-0005-0000-0000-0000200D0000}"/>
    <cellStyle name="_Table 2 2 2 2 2 2 5 12" xfId="25935" xr:uid="{00000000-0005-0000-0000-0000210D0000}"/>
    <cellStyle name="_Table 2 2 2 2 2 2 5 13" xfId="14802" xr:uid="{00000000-0005-0000-0000-0000220D0000}"/>
    <cellStyle name="_Table 2 2 2 2 2 2 5 2" xfId="13554" xr:uid="{00000000-0005-0000-0000-0000230D0000}"/>
    <cellStyle name="_Table 2 2 2 2 2 2 5 2 2" xfId="29213" xr:uid="{00000000-0005-0000-0000-0000240D0000}"/>
    <cellStyle name="_Table 2 2 2 2 2 2 5 2 3" xfId="30328" xr:uid="{00000000-0005-0000-0000-0000250D0000}"/>
    <cellStyle name="_Table 2 2 2 2 2 2 5 2 4" xfId="28205" xr:uid="{00000000-0005-0000-0000-0000260D0000}"/>
    <cellStyle name="_Table 2 2 2 2 2 2 5 2 5" xfId="31867" xr:uid="{00000000-0005-0000-0000-0000270D0000}"/>
    <cellStyle name="_Table 2 2 2 2 2 2 5 2 6" xfId="32788" xr:uid="{00000000-0005-0000-0000-0000280D0000}"/>
    <cellStyle name="_Table 2 2 2 2 2 2 5 2 7" xfId="33687" xr:uid="{00000000-0005-0000-0000-0000290D0000}"/>
    <cellStyle name="_Table 2 2 2 2 2 2 5 3" xfId="14185" xr:uid="{00000000-0005-0000-0000-00002A0D0000}"/>
    <cellStyle name="_Table 2 2 2 2 2 2 5 3 2" xfId="25524" xr:uid="{00000000-0005-0000-0000-00002B0D0000}"/>
    <cellStyle name="_Table 2 2 2 2 2 2 5 3 3" xfId="29844" xr:uid="{00000000-0005-0000-0000-00002C0D0000}"/>
    <cellStyle name="_Table 2 2 2 2 2 2 5 3 4" xfId="30959" xr:uid="{00000000-0005-0000-0000-00002D0D0000}"/>
    <cellStyle name="_Table 2 2 2 2 2 2 5 3 5" xfId="28284" xr:uid="{00000000-0005-0000-0000-00002E0D0000}"/>
    <cellStyle name="_Table 2 2 2 2 2 2 5 3 6" xfId="32498" xr:uid="{00000000-0005-0000-0000-00002F0D0000}"/>
    <cellStyle name="_Table 2 2 2 2 2 2 5 3 7" xfId="33419" xr:uid="{00000000-0005-0000-0000-0000300D0000}"/>
    <cellStyle name="_Table 2 2 2 2 2 2 5 3 8" xfId="34318" xr:uid="{00000000-0005-0000-0000-0000310D0000}"/>
    <cellStyle name="_Table 2 2 2 2 2 2 5 4" xfId="14243" xr:uid="{00000000-0005-0000-0000-0000320D0000}"/>
    <cellStyle name="_Table 2 2 2 2 2 2 5 4 2" xfId="25582" xr:uid="{00000000-0005-0000-0000-0000330D0000}"/>
    <cellStyle name="_Table 2 2 2 2 2 2 5 4 3" xfId="29902" xr:uid="{00000000-0005-0000-0000-0000340D0000}"/>
    <cellStyle name="_Table 2 2 2 2 2 2 5 4 4" xfId="31017" xr:uid="{00000000-0005-0000-0000-0000350D0000}"/>
    <cellStyle name="_Table 2 2 2 2 2 2 5 4 5" xfId="28837" xr:uid="{00000000-0005-0000-0000-0000360D0000}"/>
    <cellStyle name="_Table 2 2 2 2 2 2 5 4 6" xfId="32556" xr:uid="{00000000-0005-0000-0000-0000370D0000}"/>
    <cellStyle name="_Table 2 2 2 2 2 2 5 4 7" xfId="33477" xr:uid="{00000000-0005-0000-0000-0000380D0000}"/>
    <cellStyle name="_Table 2 2 2 2 2 2 5 4 8" xfId="34376" xr:uid="{00000000-0005-0000-0000-0000390D0000}"/>
    <cellStyle name="_Table 2 2 2 2 2 2 5 5" xfId="14296" xr:uid="{00000000-0005-0000-0000-00003A0D0000}"/>
    <cellStyle name="_Table 2 2 2 2 2 2 5 5 2" xfId="25635" xr:uid="{00000000-0005-0000-0000-00003B0D0000}"/>
    <cellStyle name="_Table 2 2 2 2 2 2 5 5 3" xfId="29955" xr:uid="{00000000-0005-0000-0000-00003C0D0000}"/>
    <cellStyle name="_Table 2 2 2 2 2 2 5 5 4" xfId="31070" xr:uid="{00000000-0005-0000-0000-00003D0D0000}"/>
    <cellStyle name="_Table 2 2 2 2 2 2 5 5 5" xfId="28764" xr:uid="{00000000-0005-0000-0000-00003E0D0000}"/>
    <cellStyle name="_Table 2 2 2 2 2 2 5 5 6" xfId="32609" xr:uid="{00000000-0005-0000-0000-00003F0D0000}"/>
    <cellStyle name="_Table 2 2 2 2 2 2 5 5 7" xfId="33530" xr:uid="{00000000-0005-0000-0000-0000400D0000}"/>
    <cellStyle name="_Table 2 2 2 2 2 2 5 5 8" xfId="34429" xr:uid="{00000000-0005-0000-0000-0000410D0000}"/>
    <cellStyle name="_Table 2 2 2 2 2 2 5 6" xfId="14342" xr:uid="{00000000-0005-0000-0000-0000420D0000}"/>
    <cellStyle name="_Table 2 2 2 2 2 2 5 6 2" xfId="25681" xr:uid="{00000000-0005-0000-0000-0000430D0000}"/>
    <cellStyle name="_Table 2 2 2 2 2 2 5 6 3" xfId="30001" xr:uid="{00000000-0005-0000-0000-0000440D0000}"/>
    <cellStyle name="_Table 2 2 2 2 2 2 5 6 4" xfId="31116" xr:uid="{00000000-0005-0000-0000-0000450D0000}"/>
    <cellStyle name="_Table 2 2 2 2 2 2 5 6 5" xfId="25839" xr:uid="{00000000-0005-0000-0000-0000460D0000}"/>
    <cellStyle name="_Table 2 2 2 2 2 2 5 6 6" xfId="32655" xr:uid="{00000000-0005-0000-0000-0000470D0000}"/>
    <cellStyle name="_Table 2 2 2 2 2 2 5 6 7" xfId="33576" xr:uid="{00000000-0005-0000-0000-0000480D0000}"/>
    <cellStyle name="_Table 2 2 2 2 2 2 5 6 8" xfId="34475" xr:uid="{00000000-0005-0000-0000-0000490D0000}"/>
    <cellStyle name="_Table 2 2 2 2 2 2 5 7" xfId="14385" xr:uid="{00000000-0005-0000-0000-00004A0D0000}"/>
    <cellStyle name="_Table 2 2 2 2 2 2 5 7 2" xfId="25724" xr:uid="{00000000-0005-0000-0000-00004B0D0000}"/>
    <cellStyle name="_Table 2 2 2 2 2 2 5 7 3" xfId="30044" xr:uid="{00000000-0005-0000-0000-00004C0D0000}"/>
    <cellStyle name="_Table 2 2 2 2 2 2 5 7 4" xfId="31159" xr:uid="{00000000-0005-0000-0000-00004D0D0000}"/>
    <cellStyle name="_Table 2 2 2 2 2 2 5 7 5" xfId="27869" xr:uid="{00000000-0005-0000-0000-00004E0D0000}"/>
    <cellStyle name="_Table 2 2 2 2 2 2 5 7 6" xfId="32698" xr:uid="{00000000-0005-0000-0000-00004F0D0000}"/>
    <cellStyle name="_Table 2 2 2 2 2 2 5 7 7" xfId="33619" xr:uid="{00000000-0005-0000-0000-0000500D0000}"/>
    <cellStyle name="_Table 2 2 2 2 2 2 5 7 8" xfId="34518" xr:uid="{00000000-0005-0000-0000-0000510D0000}"/>
    <cellStyle name="_Table 2 2 2 2 2 2 5 8" xfId="27230" xr:uid="{00000000-0005-0000-0000-0000520D0000}"/>
    <cellStyle name="_Table 2 2 2 2 2 2 5 9" xfId="14512" xr:uid="{00000000-0005-0000-0000-0000530D0000}"/>
    <cellStyle name="_Table 2 2 2 2 2 2 6" xfId="13597" xr:uid="{00000000-0005-0000-0000-0000540D0000}"/>
    <cellStyle name="_Table 2 2 2 2 2 2 6 2" xfId="24936" xr:uid="{00000000-0005-0000-0000-0000550D0000}"/>
    <cellStyle name="_Table 2 2 2 2 2 2 6 3" xfId="29256" xr:uid="{00000000-0005-0000-0000-0000560D0000}"/>
    <cellStyle name="_Table 2 2 2 2 2 2 6 4" xfId="30371" xr:uid="{00000000-0005-0000-0000-0000570D0000}"/>
    <cellStyle name="_Table 2 2 2 2 2 2 6 5" xfId="27892" xr:uid="{00000000-0005-0000-0000-0000580D0000}"/>
    <cellStyle name="_Table 2 2 2 2 2 2 6 6" xfId="31910" xr:uid="{00000000-0005-0000-0000-0000590D0000}"/>
    <cellStyle name="_Table 2 2 2 2 2 2 6 7" xfId="32831" xr:uid="{00000000-0005-0000-0000-00005A0D0000}"/>
    <cellStyle name="_Table 2 2 2 2 2 2 6 8" xfId="33730" xr:uid="{00000000-0005-0000-0000-00005B0D0000}"/>
    <cellStyle name="_Table 2 2 2 2 2 2 7" xfId="8810" xr:uid="{00000000-0005-0000-0000-00005C0D0000}"/>
    <cellStyle name="_Table 2 2 2 2 2 2 7 2" xfId="20205" xr:uid="{00000000-0005-0000-0000-00005D0D0000}"/>
    <cellStyle name="_Table 2 2 2 2 2 2 7 3" xfId="27257" xr:uid="{00000000-0005-0000-0000-00005E0D0000}"/>
    <cellStyle name="_Table 2 2 2 2 2 2 7 4" xfId="15686" xr:uid="{00000000-0005-0000-0000-00005F0D0000}"/>
    <cellStyle name="_Table 2 2 2 2 2 2 7 5" xfId="30186" xr:uid="{00000000-0005-0000-0000-0000600D0000}"/>
    <cellStyle name="_Table 2 2 2 2 2 2 7 6" xfId="31273" xr:uid="{00000000-0005-0000-0000-0000610D0000}"/>
    <cellStyle name="_Table 2 2 2 2 2 2 7 7" xfId="15871" xr:uid="{00000000-0005-0000-0000-0000620D0000}"/>
    <cellStyle name="_Table 2 2 2 2 2 2 7 8" xfId="31783" xr:uid="{00000000-0005-0000-0000-0000630D0000}"/>
    <cellStyle name="_Table 2 2 2 2 2 2 8" xfId="13659" xr:uid="{00000000-0005-0000-0000-0000640D0000}"/>
    <cellStyle name="_Table 2 2 2 2 2 2 8 2" xfId="24998" xr:uid="{00000000-0005-0000-0000-0000650D0000}"/>
    <cellStyle name="_Table 2 2 2 2 2 2 8 3" xfId="29318" xr:uid="{00000000-0005-0000-0000-0000660D0000}"/>
    <cellStyle name="_Table 2 2 2 2 2 2 8 4" xfId="30433" xr:uid="{00000000-0005-0000-0000-0000670D0000}"/>
    <cellStyle name="_Table 2 2 2 2 2 2 8 5" xfId="26983" xr:uid="{00000000-0005-0000-0000-0000680D0000}"/>
    <cellStyle name="_Table 2 2 2 2 2 2 8 6" xfId="31972" xr:uid="{00000000-0005-0000-0000-0000690D0000}"/>
    <cellStyle name="_Table 2 2 2 2 2 2 8 7" xfId="32893" xr:uid="{00000000-0005-0000-0000-00006A0D0000}"/>
    <cellStyle name="_Table 2 2 2 2 2 2 8 8" xfId="33792" xr:uid="{00000000-0005-0000-0000-00006B0D0000}"/>
    <cellStyle name="_Table 2 2 2 2 2 2 9" xfId="8823" xr:uid="{00000000-0005-0000-0000-00006C0D0000}"/>
    <cellStyle name="_Table 2 2 2 2 2 2 9 2" xfId="20218" xr:uid="{00000000-0005-0000-0000-00006D0D0000}"/>
    <cellStyle name="_Table 2 2 2 2 2 2 9 3" xfId="27270" xr:uid="{00000000-0005-0000-0000-00006E0D0000}"/>
    <cellStyle name="_Table 2 2 2 2 2 2 9 4" xfId="15696" xr:uid="{00000000-0005-0000-0000-00006F0D0000}"/>
    <cellStyle name="_Table 2 2 2 2 2 2 9 5" xfId="14690" xr:uid="{00000000-0005-0000-0000-0000700D0000}"/>
    <cellStyle name="_Table 2 2 2 2 2 2 9 6" xfId="27199" xr:uid="{00000000-0005-0000-0000-0000710D0000}"/>
    <cellStyle name="_Table 2 2 2 2 2 2 9 7" xfId="27059" xr:uid="{00000000-0005-0000-0000-0000720D0000}"/>
    <cellStyle name="_Table 2 2 2 2 2 2 9 8" xfId="29011" xr:uid="{00000000-0005-0000-0000-0000730D0000}"/>
    <cellStyle name="_Table 2 2 2 2 2 3" xfId="6716" xr:uid="{00000000-0005-0000-0000-0000740D0000}"/>
    <cellStyle name="_Table 2 2 2 2 2 3 10" xfId="15232" xr:uid="{00000000-0005-0000-0000-0000750D0000}"/>
    <cellStyle name="_Table 2 2 2 2 2 3 11" xfId="15619" xr:uid="{00000000-0005-0000-0000-0000760D0000}"/>
    <cellStyle name="_Table 2 2 2 2 2 3 12" xfId="14611" xr:uid="{00000000-0005-0000-0000-0000770D0000}"/>
    <cellStyle name="_Table 2 2 2 2 2 3 13" xfId="29007" xr:uid="{00000000-0005-0000-0000-0000780D0000}"/>
    <cellStyle name="_Table 2 2 2 2 2 3 2" xfId="11487" xr:uid="{00000000-0005-0000-0000-0000790D0000}"/>
    <cellStyle name="_Table 2 2 2 2 2 3 2 2" xfId="28501" xr:uid="{00000000-0005-0000-0000-00007A0D0000}"/>
    <cellStyle name="_Table 2 2 2 2 2 3 2 3" xfId="15521" xr:uid="{00000000-0005-0000-0000-00007B0D0000}"/>
    <cellStyle name="_Table 2 2 2 2 2 3 2 4" xfId="27044" xr:uid="{00000000-0005-0000-0000-00007C0D0000}"/>
    <cellStyle name="_Table 2 2 2 2 2 3 2 5" xfId="28348" xr:uid="{00000000-0005-0000-0000-00007D0D0000}"/>
    <cellStyle name="_Table 2 2 2 2 2 3 2 6" xfId="28866" xr:uid="{00000000-0005-0000-0000-00007E0D0000}"/>
    <cellStyle name="_Table 2 2 2 2 2 3 2 7" xfId="14771" xr:uid="{00000000-0005-0000-0000-00007F0D0000}"/>
    <cellStyle name="_Table 2 2 2 2 2 3 3" xfId="13922" xr:uid="{00000000-0005-0000-0000-0000800D0000}"/>
    <cellStyle name="_Table 2 2 2 2 2 3 3 2" xfId="25261" xr:uid="{00000000-0005-0000-0000-0000810D0000}"/>
    <cellStyle name="_Table 2 2 2 2 2 3 3 3" xfId="29581" xr:uid="{00000000-0005-0000-0000-0000820D0000}"/>
    <cellStyle name="_Table 2 2 2 2 2 3 3 4" xfId="30696" xr:uid="{00000000-0005-0000-0000-0000830D0000}"/>
    <cellStyle name="_Table 2 2 2 2 2 3 3 5" xfId="26364" xr:uid="{00000000-0005-0000-0000-0000840D0000}"/>
    <cellStyle name="_Table 2 2 2 2 2 3 3 6" xfId="32235" xr:uid="{00000000-0005-0000-0000-0000850D0000}"/>
    <cellStyle name="_Table 2 2 2 2 2 3 3 7" xfId="33156" xr:uid="{00000000-0005-0000-0000-0000860D0000}"/>
    <cellStyle name="_Table 2 2 2 2 2 3 3 8" xfId="34055" xr:uid="{00000000-0005-0000-0000-0000870D0000}"/>
    <cellStyle name="_Table 2 2 2 2 2 3 4" xfId="9070" xr:uid="{00000000-0005-0000-0000-0000880D0000}"/>
    <cellStyle name="_Table 2 2 2 2 2 3 4 2" xfId="20465" xr:uid="{00000000-0005-0000-0000-0000890D0000}"/>
    <cellStyle name="_Table 2 2 2 2 2 3 4 3" xfId="27517" xr:uid="{00000000-0005-0000-0000-00008A0D0000}"/>
    <cellStyle name="_Table 2 2 2 2 2 3 4 4" xfId="15860" xr:uid="{00000000-0005-0000-0000-00008B0D0000}"/>
    <cellStyle name="_Table 2 2 2 2 2 3 4 5" xfId="27025" xr:uid="{00000000-0005-0000-0000-00008C0D0000}"/>
    <cellStyle name="_Table 2 2 2 2 2 3 4 6" xfId="28562" xr:uid="{00000000-0005-0000-0000-00008D0D0000}"/>
    <cellStyle name="_Table 2 2 2 2 2 3 4 7" xfId="26575" xr:uid="{00000000-0005-0000-0000-00008E0D0000}"/>
    <cellStyle name="_Table 2 2 2 2 2 3 4 8" xfId="15125" xr:uid="{00000000-0005-0000-0000-00008F0D0000}"/>
    <cellStyle name="_Table 2 2 2 2 2 3 5" xfId="14073" xr:uid="{00000000-0005-0000-0000-0000900D0000}"/>
    <cellStyle name="_Table 2 2 2 2 2 3 5 2" xfId="25412" xr:uid="{00000000-0005-0000-0000-0000910D0000}"/>
    <cellStyle name="_Table 2 2 2 2 2 3 5 3" xfId="29732" xr:uid="{00000000-0005-0000-0000-0000920D0000}"/>
    <cellStyle name="_Table 2 2 2 2 2 3 5 4" xfId="30847" xr:uid="{00000000-0005-0000-0000-0000930D0000}"/>
    <cellStyle name="_Table 2 2 2 2 2 3 5 5" xfId="25744" xr:uid="{00000000-0005-0000-0000-0000940D0000}"/>
    <cellStyle name="_Table 2 2 2 2 2 3 5 6" xfId="32386" xr:uid="{00000000-0005-0000-0000-0000950D0000}"/>
    <cellStyle name="_Table 2 2 2 2 2 3 5 7" xfId="33307" xr:uid="{00000000-0005-0000-0000-0000960D0000}"/>
    <cellStyle name="_Table 2 2 2 2 2 3 5 8" xfId="34206" xr:uid="{00000000-0005-0000-0000-0000970D0000}"/>
    <cellStyle name="_Table 2 2 2 2 2 3 6" xfId="14055" xr:uid="{00000000-0005-0000-0000-0000980D0000}"/>
    <cellStyle name="_Table 2 2 2 2 2 3 6 2" xfId="25394" xr:uid="{00000000-0005-0000-0000-0000990D0000}"/>
    <cellStyle name="_Table 2 2 2 2 2 3 6 3" xfId="29714" xr:uid="{00000000-0005-0000-0000-00009A0D0000}"/>
    <cellStyle name="_Table 2 2 2 2 2 3 6 4" xfId="30829" xr:uid="{00000000-0005-0000-0000-00009B0D0000}"/>
    <cellStyle name="_Table 2 2 2 2 2 3 6 5" xfId="25862" xr:uid="{00000000-0005-0000-0000-00009C0D0000}"/>
    <cellStyle name="_Table 2 2 2 2 2 3 6 6" xfId="32368" xr:uid="{00000000-0005-0000-0000-00009D0D0000}"/>
    <cellStyle name="_Table 2 2 2 2 2 3 6 7" xfId="33289" xr:uid="{00000000-0005-0000-0000-00009E0D0000}"/>
    <cellStyle name="_Table 2 2 2 2 2 3 6 8" xfId="34188" xr:uid="{00000000-0005-0000-0000-00009F0D0000}"/>
    <cellStyle name="_Table 2 2 2 2 2 3 7" xfId="9104" xr:uid="{00000000-0005-0000-0000-0000A00D0000}"/>
    <cellStyle name="_Table 2 2 2 2 2 3 7 2" xfId="20499" xr:uid="{00000000-0005-0000-0000-0000A10D0000}"/>
    <cellStyle name="_Table 2 2 2 2 2 3 7 3" xfId="27551" xr:uid="{00000000-0005-0000-0000-0000A20D0000}"/>
    <cellStyle name="_Table 2 2 2 2 2 3 7 4" xfId="20179" xr:uid="{00000000-0005-0000-0000-0000A30D0000}"/>
    <cellStyle name="_Table 2 2 2 2 2 3 7 5" xfId="31372" xr:uid="{00000000-0005-0000-0000-0000A40D0000}"/>
    <cellStyle name="_Table 2 2 2 2 2 3 7 6" xfId="27987" xr:uid="{00000000-0005-0000-0000-0000A50D0000}"/>
    <cellStyle name="_Table 2 2 2 2 2 3 7 7" xfId="14584" xr:uid="{00000000-0005-0000-0000-0000A60D0000}"/>
    <cellStyle name="_Table 2 2 2 2 2 3 7 8" xfId="28116" xr:uid="{00000000-0005-0000-0000-0000A70D0000}"/>
    <cellStyle name="_Table 2 2 2 2 2 3 8" xfId="26484" xr:uid="{00000000-0005-0000-0000-0000A80D0000}"/>
    <cellStyle name="_Table 2 2 2 2 2 3 9" xfId="26333" xr:uid="{00000000-0005-0000-0000-0000A90D0000}"/>
    <cellStyle name="_Table 2 2 2 2 2 4" xfId="8801" xr:uid="{00000000-0005-0000-0000-0000AA0D0000}"/>
    <cellStyle name="_Table 2 2 2 2 2 4 2" xfId="20196" xr:uid="{00000000-0005-0000-0000-0000AB0D0000}"/>
    <cellStyle name="_Table 2 2 2 2 2 4 3" xfId="27248" xr:uid="{00000000-0005-0000-0000-0000AC0D0000}"/>
    <cellStyle name="_Table 2 2 2 2 2 4 4" xfId="15677" xr:uid="{00000000-0005-0000-0000-0000AD0D0000}"/>
    <cellStyle name="_Table 2 2 2 2 2 4 5" xfId="29131" xr:uid="{00000000-0005-0000-0000-0000AE0D0000}"/>
    <cellStyle name="_Table 2 2 2 2 2 4 6" xfId="30254" xr:uid="{00000000-0005-0000-0000-0000AF0D0000}"/>
    <cellStyle name="_Table 2 2 2 2 2 4 7" xfId="31338" xr:uid="{00000000-0005-0000-0000-0000B00D0000}"/>
    <cellStyle name="_Table 2 2 2 2 2 4 8" xfId="29113" xr:uid="{00000000-0005-0000-0000-0000B10D0000}"/>
    <cellStyle name="_Table 2 2 2 2 2 5" xfId="14139" xr:uid="{00000000-0005-0000-0000-0000B20D0000}"/>
    <cellStyle name="_Table 2 2 2 2 2 5 2" xfId="25478" xr:uid="{00000000-0005-0000-0000-0000B30D0000}"/>
    <cellStyle name="_Table 2 2 2 2 2 5 3" xfId="29798" xr:uid="{00000000-0005-0000-0000-0000B40D0000}"/>
    <cellStyle name="_Table 2 2 2 2 2 5 4" xfId="30913" xr:uid="{00000000-0005-0000-0000-0000B50D0000}"/>
    <cellStyle name="_Table 2 2 2 2 2 5 5" xfId="27884" xr:uid="{00000000-0005-0000-0000-0000B60D0000}"/>
    <cellStyle name="_Table 2 2 2 2 2 5 6" xfId="32452" xr:uid="{00000000-0005-0000-0000-0000B70D0000}"/>
    <cellStyle name="_Table 2 2 2 2 2 5 7" xfId="33373" xr:uid="{00000000-0005-0000-0000-0000B80D0000}"/>
    <cellStyle name="_Table 2 2 2 2 2 5 8" xfId="34272" xr:uid="{00000000-0005-0000-0000-0000B90D0000}"/>
    <cellStyle name="_Table 2 2 2 2 2 6" xfId="14202" xr:uid="{00000000-0005-0000-0000-0000BA0D0000}"/>
    <cellStyle name="_Table 2 2 2 2 2 6 2" xfId="25541" xr:uid="{00000000-0005-0000-0000-0000BB0D0000}"/>
    <cellStyle name="_Table 2 2 2 2 2 6 3" xfId="29861" xr:uid="{00000000-0005-0000-0000-0000BC0D0000}"/>
    <cellStyle name="_Table 2 2 2 2 2 6 4" xfId="30976" xr:uid="{00000000-0005-0000-0000-0000BD0D0000}"/>
    <cellStyle name="_Table 2 2 2 2 2 6 5" xfId="28104" xr:uid="{00000000-0005-0000-0000-0000BE0D0000}"/>
    <cellStyle name="_Table 2 2 2 2 2 6 6" xfId="32515" xr:uid="{00000000-0005-0000-0000-0000BF0D0000}"/>
    <cellStyle name="_Table 2 2 2 2 2 6 7" xfId="33436" xr:uid="{00000000-0005-0000-0000-0000C00D0000}"/>
    <cellStyle name="_Table 2 2 2 2 2 6 8" xfId="34335" xr:uid="{00000000-0005-0000-0000-0000C10D0000}"/>
    <cellStyle name="_Table 2 2 2 2 2 7" xfId="14259" xr:uid="{00000000-0005-0000-0000-0000C20D0000}"/>
    <cellStyle name="_Table 2 2 2 2 2 7 2" xfId="25598" xr:uid="{00000000-0005-0000-0000-0000C30D0000}"/>
    <cellStyle name="_Table 2 2 2 2 2 7 3" xfId="29918" xr:uid="{00000000-0005-0000-0000-0000C40D0000}"/>
    <cellStyle name="_Table 2 2 2 2 2 7 4" xfId="31033" xr:uid="{00000000-0005-0000-0000-0000C50D0000}"/>
    <cellStyle name="_Table 2 2 2 2 2 7 5" xfId="30308" xr:uid="{00000000-0005-0000-0000-0000C60D0000}"/>
    <cellStyle name="_Table 2 2 2 2 2 7 6" xfId="32572" xr:uid="{00000000-0005-0000-0000-0000C70D0000}"/>
    <cellStyle name="_Table 2 2 2 2 2 7 7" xfId="33493" xr:uid="{00000000-0005-0000-0000-0000C80D0000}"/>
    <cellStyle name="_Table 2 2 2 2 2 7 8" xfId="34392" xr:uid="{00000000-0005-0000-0000-0000C90D0000}"/>
    <cellStyle name="_Table 2 2 2 2 2 8" xfId="14311" xr:uid="{00000000-0005-0000-0000-0000CA0D0000}"/>
    <cellStyle name="_Table 2 2 2 2 2 8 2" xfId="25650" xr:uid="{00000000-0005-0000-0000-0000CB0D0000}"/>
    <cellStyle name="_Table 2 2 2 2 2 8 3" xfId="29970" xr:uid="{00000000-0005-0000-0000-0000CC0D0000}"/>
    <cellStyle name="_Table 2 2 2 2 2 8 4" xfId="31085" xr:uid="{00000000-0005-0000-0000-0000CD0D0000}"/>
    <cellStyle name="_Table 2 2 2 2 2 8 5" xfId="26467" xr:uid="{00000000-0005-0000-0000-0000CE0D0000}"/>
    <cellStyle name="_Table 2 2 2 2 2 8 6" xfId="32624" xr:uid="{00000000-0005-0000-0000-0000CF0D0000}"/>
    <cellStyle name="_Table 2 2 2 2 2 8 7" xfId="33545" xr:uid="{00000000-0005-0000-0000-0000D00D0000}"/>
    <cellStyle name="_Table 2 2 2 2 2 8 8" xfId="34444" xr:uid="{00000000-0005-0000-0000-0000D10D0000}"/>
    <cellStyle name="_Table 2 2 2 2 2 9" xfId="28397" xr:uid="{00000000-0005-0000-0000-0000D20D0000}"/>
    <cellStyle name="_Table 2 2 2 2 3" xfId="4613" xr:uid="{00000000-0005-0000-0000-0000D30D0000}"/>
    <cellStyle name="_Table 2 2 2 2 3 10" xfId="14322" xr:uid="{00000000-0005-0000-0000-0000D40D0000}"/>
    <cellStyle name="_Table 2 2 2 2 3 10 2" xfId="25661" xr:uid="{00000000-0005-0000-0000-0000D50D0000}"/>
    <cellStyle name="_Table 2 2 2 2 3 10 3" xfId="29981" xr:uid="{00000000-0005-0000-0000-0000D60D0000}"/>
    <cellStyle name="_Table 2 2 2 2 3 10 4" xfId="31096" xr:uid="{00000000-0005-0000-0000-0000D70D0000}"/>
    <cellStyle name="_Table 2 2 2 2 3 10 5" xfId="30292" xr:uid="{00000000-0005-0000-0000-0000D80D0000}"/>
    <cellStyle name="_Table 2 2 2 2 3 10 6" xfId="32635" xr:uid="{00000000-0005-0000-0000-0000D90D0000}"/>
    <cellStyle name="_Table 2 2 2 2 3 10 7" xfId="33556" xr:uid="{00000000-0005-0000-0000-0000DA0D0000}"/>
    <cellStyle name="_Table 2 2 2 2 3 10 8" xfId="34455" xr:uid="{00000000-0005-0000-0000-0000DB0D0000}"/>
    <cellStyle name="_Table 2 2 2 2 3 11" xfId="14429" xr:uid="{00000000-0005-0000-0000-0000DC0D0000}"/>
    <cellStyle name="_Table 2 2 2 2 3 12" xfId="28825" xr:uid="{00000000-0005-0000-0000-0000DD0D0000}"/>
    <cellStyle name="_Table 2 2 2 2 3 13" xfId="14768" xr:uid="{00000000-0005-0000-0000-0000DE0D0000}"/>
    <cellStyle name="_Table 2 2 2 2 3 14" xfId="15527" xr:uid="{00000000-0005-0000-0000-0000DF0D0000}"/>
    <cellStyle name="_Table 2 2 2 2 3 15" xfId="15911" xr:uid="{00000000-0005-0000-0000-0000E00D0000}"/>
    <cellStyle name="_Table 2 2 2 2 3 2" xfId="4890" xr:uid="{00000000-0005-0000-0000-0000E10D0000}"/>
    <cellStyle name="_Table 2 2 2 2 3 2 10" xfId="13661" xr:uid="{00000000-0005-0000-0000-0000E20D0000}"/>
    <cellStyle name="_Table 2 2 2 2 3 2 10 2" xfId="25000" xr:uid="{00000000-0005-0000-0000-0000E30D0000}"/>
    <cellStyle name="_Table 2 2 2 2 3 2 10 3" xfId="29320" xr:uid="{00000000-0005-0000-0000-0000E40D0000}"/>
    <cellStyle name="_Table 2 2 2 2 3 2 10 4" xfId="30435" xr:uid="{00000000-0005-0000-0000-0000E50D0000}"/>
    <cellStyle name="_Table 2 2 2 2 3 2 10 5" xfId="30161" xr:uid="{00000000-0005-0000-0000-0000E60D0000}"/>
    <cellStyle name="_Table 2 2 2 2 3 2 10 6" xfId="31974" xr:uid="{00000000-0005-0000-0000-0000E70D0000}"/>
    <cellStyle name="_Table 2 2 2 2 3 2 10 7" xfId="32895" xr:uid="{00000000-0005-0000-0000-0000E80D0000}"/>
    <cellStyle name="_Table 2 2 2 2 3 2 10 8" xfId="33794" xr:uid="{00000000-0005-0000-0000-0000E90D0000}"/>
    <cellStyle name="_Table 2 2 2 2 3 2 11" xfId="25778" xr:uid="{00000000-0005-0000-0000-0000EA0D0000}"/>
    <cellStyle name="_Table 2 2 2 2 3 2 12" xfId="29117" xr:uid="{00000000-0005-0000-0000-0000EB0D0000}"/>
    <cellStyle name="_Table 2 2 2 2 3 2 13" xfId="31328" xr:uid="{00000000-0005-0000-0000-0000EC0D0000}"/>
    <cellStyle name="_Table 2 2 2 2 3 2 14" xfId="31806" xr:uid="{00000000-0005-0000-0000-0000ED0D0000}"/>
    <cellStyle name="_Table 2 2 2 2 3 2 15" xfId="32748" xr:uid="{00000000-0005-0000-0000-0000EE0D0000}"/>
    <cellStyle name="_Table 2 2 2 2 3 2 2" xfId="5424" xr:uid="{00000000-0005-0000-0000-0000EF0D0000}"/>
    <cellStyle name="_Table 2 2 2 2 3 2 2 10" xfId="15027" xr:uid="{00000000-0005-0000-0000-0000F00D0000}"/>
    <cellStyle name="_Table 2 2 2 2 3 2 2 11" xfId="28144" xr:uid="{00000000-0005-0000-0000-0000F10D0000}"/>
    <cellStyle name="_Table 2 2 2 2 3 2 2 12" xfId="30087" xr:uid="{00000000-0005-0000-0000-0000F20D0000}"/>
    <cellStyle name="_Table 2 2 2 2 3 2 2 13" xfId="15883" xr:uid="{00000000-0005-0000-0000-0000F30D0000}"/>
    <cellStyle name="_Table 2 2 2 2 3 2 2 2" xfId="6586" xr:uid="{00000000-0005-0000-0000-0000F40D0000}"/>
    <cellStyle name="_Table 2 2 2 2 3 2 2 2 10" xfId="26393" xr:uid="{00000000-0005-0000-0000-0000F50D0000}"/>
    <cellStyle name="_Table 2 2 2 2 3 2 2 2 11" xfId="26355" xr:uid="{00000000-0005-0000-0000-0000F60D0000}"/>
    <cellStyle name="_Table 2 2 2 2 3 2 2 2 12" xfId="15175" xr:uid="{00000000-0005-0000-0000-0000F70D0000}"/>
    <cellStyle name="_Table 2 2 2 2 3 2 2 2 13" xfId="29095" xr:uid="{00000000-0005-0000-0000-0000F80D0000}"/>
    <cellStyle name="_Table 2 2 2 2 3 2 2 2 14" xfId="15103" xr:uid="{00000000-0005-0000-0000-0000F90D0000}"/>
    <cellStyle name="_Table 2 2 2 2 3 2 2 2 15" xfId="28351" xr:uid="{00000000-0005-0000-0000-0000FA0D0000}"/>
    <cellStyle name="_Table 2 2 2 2 3 2 2 2 2" xfId="8768" xr:uid="{00000000-0005-0000-0000-0000FB0D0000}"/>
    <cellStyle name="_Table 2 2 2 2 3 2 2 2 2 10" xfId="15560" xr:uid="{00000000-0005-0000-0000-0000FC0D0000}"/>
    <cellStyle name="_Table 2 2 2 2 3 2 2 2 2 11" xfId="15358" xr:uid="{00000000-0005-0000-0000-0000FD0D0000}"/>
    <cellStyle name="_Table 2 2 2 2 3 2 2 2 2 12" xfId="28810" xr:uid="{00000000-0005-0000-0000-0000FE0D0000}"/>
    <cellStyle name="_Table 2 2 2 2 3 2 2 2 2 13" xfId="28753" xr:uid="{00000000-0005-0000-0000-0000FF0D0000}"/>
    <cellStyle name="_Table 2 2 2 2 3 2 2 2 2 2" xfId="13539" xr:uid="{00000000-0005-0000-0000-0000000E0000}"/>
    <cellStyle name="_Table 2 2 2 2 3 2 2 2 2 2 2" xfId="29198" xr:uid="{00000000-0005-0000-0000-0000010E0000}"/>
    <cellStyle name="_Table 2 2 2 2 3 2 2 2 2 2 3" xfId="30313" xr:uid="{00000000-0005-0000-0000-0000020E0000}"/>
    <cellStyle name="_Table 2 2 2 2 3 2 2 2 2 2 4" xfId="14913" xr:uid="{00000000-0005-0000-0000-0000030E0000}"/>
    <cellStyle name="_Table 2 2 2 2 3 2 2 2 2 2 5" xfId="31852" xr:uid="{00000000-0005-0000-0000-0000040E0000}"/>
    <cellStyle name="_Table 2 2 2 2 3 2 2 2 2 2 6" xfId="32773" xr:uid="{00000000-0005-0000-0000-0000050E0000}"/>
    <cellStyle name="_Table 2 2 2 2 3 2 2 2 2 2 7" xfId="33672" xr:uid="{00000000-0005-0000-0000-0000060E0000}"/>
    <cellStyle name="_Table 2 2 2 2 3 2 2 2 2 3" xfId="14170" xr:uid="{00000000-0005-0000-0000-0000070E0000}"/>
    <cellStyle name="_Table 2 2 2 2 3 2 2 2 2 3 2" xfId="25509" xr:uid="{00000000-0005-0000-0000-0000080E0000}"/>
    <cellStyle name="_Table 2 2 2 2 3 2 2 2 2 3 3" xfId="29829" xr:uid="{00000000-0005-0000-0000-0000090E0000}"/>
    <cellStyle name="_Table 2 2 2 2 3 2 2 2 2 3 4" xfId="30944" xr:uid="{00000000-0005-0000-0000-00000A0E0000}"/>
    <cellStyle name="_Table 2 2 2 2 3 2 2 2 2 3 5" xfId="27758" xr:uid="{00000000-0005-0000-0000-00000B0E0000}"/>
    <cellStyle name="_Table 2 2 2 2 3 2 2 2 2 3 6" xfId="32483" xr:uid="{00000000-0005-0000-0000-00000C0E0000}"/>
    <cellStyle name="_Table 2 2 2 2 3 2 2 2 2 3 7" xfId="33404" xr:uid="{00000000-0005-0000-0000-00000D0E0000}"/>
    <cellStyle name="_Table 2 2 2 2 3 2 2 2 2 3 8" xfId="34303" xr:uid="{00000000-0005-0000-0000-00000E0E0000}"/>
    <cellStyle name="_Table 2 2 2 2 3 2 2 2 2 4" xfId="14228" xr:uid="{00000000-0005-0000-0000-00000F0E0000}"/>
    <cellStyle name="_Table 2 2 2 2 3 2 2 2 2 4 2" xfId="25567" xr:uid="{00000000-0005-0000-0000-0000100E0000}"/>
    <cellStyle name="_Table 2 2 2 2 3 2 2 2 2 4 3" xfId="29887" xr:uid="{00000000-0005-0000-0000-0000110E0000}"/>
    <cellStyle name="_Table 2 2 2 2 3 2 2 2 2 4 4" xfId="31002" xr:uid="{00000000-0005-0000-0000-0000120E0000}"/>
    <cellStyle name="_Table 2 2 2 2 3 2 2 2 2 4 5" xfId="25761" xr:uid="{00000000-0005-0000-0000-0000130E0000}"/>
    <cellStyle name="_Table 2 2 2 2 3 2 2 2 2 4 6" xfId="32541" xr:uid="{00000000-0005-0000-0000-0000140E0000}"/>
    <cellStyle name="_Table 2 2 2 2 3 2 2 2 2 4 7" xfId="33462" xr:uid="{00000000-0005-0000-0000-0000150E0000}"/>
    <cellStyle name="_Table 2 2 2 2 3 2 2 2 2 4 8" xfId="34361" xr:uid="{00000000-0005-0000-0000-0000160E0000}"/>
    <cellStyle name="_Table 2 2 2 2 3 2 2 2 2 5" xfId="14281" xr:uid="{00000000-0005-0000-0000-0000170E0000}"/>
    <cellStyle name="_Table 2 2 2 2 3 2 2 2 2 5 2" xfId="25620" xr:uid="{00000000-0005-0000-0000-0000180E0000}"/>
    <cellStyle name="_Table 2 2 2 2 3 2 2 2 2 5 3" xfId="29940" xr:uid="{00000000-0005-0000-0000-0000190E0000}"/>
    <cellStyle name="_Table 2 2 2 2 3 2 2 2 2 5 4" xfId="31055" xr:uid="{00000000-0005-0000-0000-00001A0E0000}"/>
    <cellStyle name="_Table 2 2 2 2 3 2 2 2 2 5 5" xfId="30095" xr:uid="{00000000-0005-0000-0000-00001B0E0000}"/>
    <cellStyle name="_Table 2 2 2 2 3 2 2 2 2 5 6" xfId="32594" xr:uid="{00000000-0005-0000-0000-00001C0E0000}"/>
    <cellStyle name="_Table 2 2 2 2 3 2 2 2 2 5 7" xfId="33515" xr:uid="{00000000-0005-0000-0000-00001D0E0000}"/>
    <cellStyle name="_Table 2 2 2 2 3 2 2 2 2 5 8" xfId="34414" xr:uid="{00000000-0005-0000-0000-00001E0E0000}"/>
    <cellStyle name="_Table 2 2 2 2 3 2 2 2 2 6" xfId="14327" xr:uid="{00000000-0005-0000-0000-00001F0E0000}"/>
    <cellStyle name="_Table 2 2 2 2 3 2 2 2 2 6 2" xfId="25666" xr:uid="{00000000-0005-0000-0000-0000200E0000}"/>
    <cellStyle name="_Table 2 2 2 2 3 2 2 2 2 6 3" xfId="29986" xr:uid="{00000000-0005-0000-0000-0000210E0000}"/>
    <cellStyle name="_Table 2 2 2 2 3 2 2 2 2 6 4" xfId="31101" xr:uid="{00000000-0005-0000-0000-0000220E0000}"/>
    <cellStyle name="_Table 2 2 2 2 3 2 2 2 2 6 5" xfId="26136" xr:uid="{00000000-0005-0000-0000-0000230E0000}"/>
    <cellStyle name="_Table 2 2 2 2 3 2 2 2 2 6 6" xfId="32640" xr:uid="{00000000-0005-0000-0000-0000240E0000}"/>
    <cellStyle name="_Table 2 2 2 2 3 2 2 2 2 6 7" xfId="33561" xr:uid="{00000000-0005-0000-0000-0000250E0000}"/>
    <cellStyle name="_Table 2 2 2 2 3 2 2 2 2 6 8" xfId="34460" xr:uid="{00000000-0005-0000-0000-0000260E0000}"/>
    <cellStyle name="_Table 2 2 2 2 3 2 2 2 2 7" xfId="14370" xr:uid="{00000000-0005-0000-0000-0000270E0000}"/>
    <cellStyle name="_Table 2 2 2 2 3 2 2 2 2 7 2" xfId="25709" xr:uid="{00000000-0005-0000-0000-0000280E0000}"/>
    <cellStyle name="_Table 2 2 2 2 3 2 2 2 2 7 3" xfId="30029" xr:uid="{00000000-0005-0000-0000-0000290E0000}"/>
    <cellStyle name="_Table 2 2 2 2 3 2 2 2 2 7 4" xfId="31144" xr:uid="{00000000-0005-0000-0000-00002A0E0000}"/>
    <cellStyle name="_Table 2 2 2 2 3 2 2 2 2 7 5" xfId="15350" xr:uid="{00000000-0005-0000-0000-00002B0E0000}"/>
    <cellStyle name="_Table 2 2 2 2 3 2 2 2 2 7 6" xfId="32683" xr:uid="{00000000-0005-0000-0000-00002C0E0000}"/>
    <cellStyle name="_Table 2 2 2 2 3 2 2 2 2 7 7" xfId="33604" xr:uid="{00000000-0005-0000-0000-00002D0E0000}"/>
    <cellStyle name="_Table 2 2 2 2 3 2 2 2 2 7 8" xfId="34503" xr:uid="{00000000-0005-0000-0000-00002E0E0000}"/>
    <cellStyle name="_Table 2 2 2 2 3 2 2 2 2 8" xfId="27215" xr:uid="{00000000-0005-0000-0000-00002F0E0000}"/>
    <cellStyle name="_Table 2 2 2 2 3 2 2 2 2 9" xfId="15650" xr:uid="{00000000-0005-0000-0000-0000300E0000}"/>
    <cellStyle name="_Table 2 2 2 2 3 2 2 2 3" xfId="6623" xr:uid="{00000000-0005-0000-0000-0000310E0000}"/>
    <cellStyle name="_Table 2 2 2 2 3 2 2 2 3 10" xfId="26603" xr:uid="{00000000-0005-0000-0000-0000320E0000}"/>
    <cellStyle name="_Table 2 2 2 2 3 2 2 2 3 11" xfId="26573" xr:uid="{00000000-0005-0000-0000-0000330E0000}"/>
    <cellStyle name="_Table 2 2 2 2 3 2 2 2 3 12" xfId="25951" xr:uid="{00000000-0005-0000-0000-0000340E0000}"/>
    <cellStyle name="_Table 2 2 2 2 3 2 2 2 3 13" xfId="14472" xr:uid="{00000000-0005-0000-0000-0000350E0000}"/>
    <cellStyle name="_Table 2 2 2 2 3 2 2 2 3 2" xfId="11394" xr:uid="{00000000-0005-0000-0000-0000360E0000}"/>
    <cellStyle name="_Table 2 2 2 2 3 2 2 2 3 2 2" xfId="28449" xr:uid="{00000000-0005-0000-0000-0000370E0000}"/>
    <cellStyle name="_Table 2 2 2 2 3 2 2 2 3 2 3" xfId="15501" xr:uid="{00000000-0005-0000-0000-0000380E0000}"/>
    <cellStyle name="_Table 2 2 2 2 3 2 2 2 3 2 4" xfId="26198" xr:uid="{00000000-0005-0000-0000-0000390E0000}"/>
    <cellStyle name="_Table 2 2 2 2 3 2 2 2 3 2 5" xfId="30296" xr:uid="{00000000-0005-0000-0000-00003A0E0000}"/>
    <cellStyle name="_Table 2 2 2 2 3 2 2 2 3 2 6" xfId="26283" xr:uid="{00000000-0005-0000-0000-00003B0E0000}"/>
    <cellStyle name="_Table 2 2 2 2 3 2 2 2 3 2 7" xfId="31794" xr:uid="{00000000-0005-0000-0000-00003C0E0000}"/>
    <cellStyle name="_Table 2 2 2 2 3 2 2 2 3 3" xfId="13888" xr:uid="{00000000-0005-0000-0000-00003D0E0000}"/>
    <cellStyle name="_Table 2 2 2 2 3 2 2 2 3 3 2" xfId="25227" xr:uid="{00000000-0005-0000-0000-00003E0E0000}"/>
    <cellStyle name="_Table 2 2 2 2 3 2 2 2 3 3 3" xfId="29547" xr:uid="{00000000-0005-0000-0000-00003F0E0000}"/>
    <cellStyle name="_Table 2 2 2 2 3 2 2 2 3 3 4" xfId="30662" xr:uid="{00000000-0005-0000-0000-0000400E0000}"/>
    <cellStyle name="_Table 2 2 2 2 3 2 2 2 3 3 5" xfId="26590" xr:uid="{00000000-0005-0000-0000-0000410E0000}"/>
    <cellStyle name="_Table 2 2 2 2 3 2 2 2 3 3 6" xfId="32201" xr:uid="{00000000-0005-0000-0000-0000420E0000}"/>
    <cellStyle name="_Table 2 2 2 2 3 2 2 2 3 3 7" xfId="33122" xr:uid="{00000000-0005-0000-0000-0000430E0000}"/>
    <cellStyle name="_Table 2 2 2 2 3 2 2 2 3 3 8" xfId="34021" xr:uid="{00000000-0005-0000-0000-0000440E0000}"/>
    <cellStyle name="_Table 2 2 2 2 3 2 2 2 3 4" xfId="9039" xr:uid="{00000000-0005-0000-0000-0000450E0000}"/>
    <cellStyle name="_Table 2 2 2 2 3 2 2 2 3 4 2" xfId="20434" xr:uid="{00000000-0005-0000-0000-0000460E0000}"/>
    <cellStyle name="_Table 2 2 2 2 3 2 2 2 3 4 3" xfId="27486" xr:uid="{00000000-0005-0000-0000-0000470E0000}"/>
    <cellStyle name="_Table 2 2 2 2 3 2 2 2 3 4 4" xfId="15830" xr:uid="{00000000-0005-0000-0000-0000480E0000}"/>
    <cellStyle name="_Table 2 2 2 2 3 2 2 2 3 4 5" xfId="31510" xr:uid="{00000000-0005-0000-0000-0000490E0000}"/>
    <cellStyle name="_Table 2 2 2 2 3 2 2 2 3 4 6" xfId="15053" xr:uid="{00000000-0005-0000-0000-00004A0E0000}"/>
    <cellStyle name="_Table 2 2 2 2 3 2 2 2 3 4 7" xfId="14460" xr:uid="{00000000-0005-0000-0000-00004B0E0000}"/>
    <cellStyle name="_Table 2 2 2 2 3 2 2 2 3 4 8" xfId="15484" xr:uid="{00000000-0005-0000-0000-00004C0E0000}"/>
    <cellStyle name="_Table 2 2 2 2 3 2 2 2 3 5" xfId="13961" xr:uid="{00000000-0005-0000-0000-00004D0E0000}"/>
    <cellStyle name="_Table 2 2 2 2 3 2 2 2 3 5 2" xfId="25300" xr:uid="{00000000-0005-0000-0000-00004E0E0000}"/>
    <cellStyle name="_Table 2 2 2 2 3 2 2 2 3 5 3" xfId="29620" xr:uid="{00000000-0005-0000-0000-00004F0E0000}"/>
    <cellStyle name="_Table 2 2 2 2 3 2 2 2 3 5 4" xfId="30735" xr:uid="{00000000-0005-0000-0000-0000500E0000}"/>
    <cellStyle name="_Table 2 2 2 2 3 2 2 2 3 5 5" xfId="27154" xr:uid="{00000000-0005-0000-0000-0000510E0000}"/>
    <cellStyle name="_Table 2 2 2 2 3 2 2 2 3 5 6" xfId="32274" xr:uid="{00000000-0005-0000-0000-0000520E0000}"/>
    <cellStyle name="_Table 2 2 2 2 3 2 2 2 3 5 7" xfId="33195" xr:uid="{00000000-0005-0000-0000-0000530E0000}"/>
    <cellStyle name="_Table 2 2 2 2 3 2 2 2 3 5 8" xfId="34094" xr:uid="{00000000-0005-0000-0000-0000540E0000}"/>
    <cellStyle name="_Table 2 2 2 2 3 2 2 2 3 6" xfId="9213" xr:uid="{00000000-0005-0000-0000-0000550E0000}"/>
    <cellStyle name="_Table 2 2 2 2 3 2 2 2 3 6 2" xfId="20608" xr:uid="{00000000-0005-0000-0000-0000560E0000}"/>
    <cellStyle name="_Table 2 2 2 2 3 2 2 2 3 6 3" xfId="27660" xr:uid="{00000000-0005-0000-0000-0000570E0000}"/>
    <cellStyle name="_Table 2 2 2 2 3 2 2 2 3 6 4" xfId="16093" xr:uid="{00000000-0005-0000-0000-0000580E0000}"/>
    <cellStyle name="_Table 2 2 2 2 3 2 2 2 3 6 5" xfId="15318" xr:uid="{00000000-0005-0000-0000-0000590E0000}"/>
    <cellStyle name="_Table 2 2 2 2 3 2 2 2 3 6 6" xfId="15540" xr:uid="{00000000-0005-0000-0000-00005A0E0000}"/>
    <cellStyle name="_Table 2 2 2 2 3 2 2 2 3 6 7" xfId="28264" xr:uid="{00000000-0005-0000-0000-00005B0E0000}"/>
    <cellStyle name="_Table 2 2 2 2 3 2 2 2 3 6 8" xfId="28312" xr:uid="{00000000-0005-0000-0000-00005C0E0000}"/>
    <cellStyle name="_Table 2 2 2 2 3 2 2 2 3 7" xfId="14004" xr:uid="{00000000-0005-0000-0000-00005D0E0000}"/>
    <cellStyle name="_Table 2 2 2 2 3 2 2 2 3 7 2" xfId="25343" xr:uid="{00000000-0005-0000-0000-00005E0E0000}"/>
    <cellStyle name="_Table 2 2 2 2 3 2 2 2 3 7 3" xfId="29663" xr:uid="{00000000-0005-0000-0000-00005F0E0000}"/>
    <cellStyle name="_Table 2 2 2 2 3 2 2 2 3 7 4" xfId="30778" xr:uid="{00000000-0005-0000-0000-0000600E0000}"/>
    <cellStyle name="_Table 2 2 2 2 3 2 2 2 3 7 5" xfId="28859" xr:uid="{00000000-0005-0000-0000-0000610E0000}"/>
    <cellStyle name="_Table 2 2 2 2 3 2 2 2 3 7 6" xfId="32317" xr:uid="{00000000-0005-0000-0000-0000620E0000}"/>
    <cellStyle name="_Table 2 2 2 2 3 2 2 2 3 7 7" xfId="33238" xr:uid="{00000000-0005-0000-0000-0000630E0000}"/>
    <cellStyle name="_Table 2 2 2 2 3 2 2 2 3 7 8" xfId="34137" xr:uid="{00000000-0005-0000-0000-0000640E0000}"/>
    <cellStyle name="_Table 2 2 2 2 3 2 2 2 3 8" xfId="26430" xr:uid="{00000000-0005-0000-0000-0000650E0000}"/>
    <cellStyle name="_Table 2 2 2 2 3 2 2 2 3 9" xfId="26557" xr:uid="{00000000-0005-0000-0000-0000660E0000}"/>
    <cellStyle name="_Table 2 2 2 2 3 2 2 2 4" xfId="11359" xr:uid="{00000000-0005-0000-0000-0000670E0000}"/>
    <cellStyle name="_Table 2 2 2 2 3 2 2 2 4 2" xfId="28414" xr:uid="{00000000-0005-0000-0000-0000680E0000}"/>
    <cellStyle name="_Table 2 2 2 2 3 2 2 2 4 3" xfId="15148" xr:uid="{00000000-0005-0000-0000-0000690E0000}"/>
    <cellStyle name="_Table 2 2 2 2 3 2 2 2 4 4" xfId="31393" xr:uid="{00000000-0005-0000-0000-00006A0E0000}"/>
    <cellStyle name="_Table 2 2 2 2 3 2 2 2 4 5" xfId="26945" xr:uid="{00000000-0005-0000-0000-00006B0E0000}"/>
    <cellStyle name="_Table 2 2 2 2 3 2 2 2 4 6" xfId="27876" xr:uid="{00000000-0005-0000-0000-00006C0E0000}"/>
    <cellStyle name="_Table 2 2 2 2 3 2 2 2 4 7" xfId="31752" xr:uid="{00000000-0005-0000-0000-00006D0E0000}"/>
    <cellStyle name="_Table 2 2 2 2 3 2 2 2 5" xfId="13853" xr:uid="{00000000-0005-0000-0000-00006E0E0000}"/>
    <cellStyle name="_Table 2 2 2 2 3 2 2 2 5 2" xfId="25192" xr:uid="{00000000-0005-0000-0000-00006F0E0000}"/>
    <cellStyle name="_Table 2 2 2 2 3 2 2 2 5 3" xfId="29512" xr:uid="{00000000-0005-0000-0000-0000700E0000}"/>
    <cellStyle name="_Table 2 2 2 2 3 2 2 2 5 4" xfId="30627" xr:uid="{00000000-0005-0000-0000-0000710E0000}"/>
    <cellStyle name="_Table 2 2 2 2 3 2 2 2 5 5" xfId="26491" xr:uid="{00000000-0005-0000-0000-0000720E0000}"/>
    <cellStyle name="_Table 2 2 2 2 3 2 2 2 5 6" xfId="32166" xr:uid="{00000000-0005-0000-0000-0000730E0000}"/>
    <cellStyle name="_Table 2 2 2 2 3 2 2 2 5 7" xfId="33087" xr:uid="{00000000-0005-0000-0000-0000740E0000}"/>
    <cellStyle name="_Table 2 2 2 2 3 2 2 2 5 8" xfId="33986" xr:uid="{00000000-0005-0000-0000-0000750E0000}"/>
    <cellStyle name="_Table 2 2 2 2 3 2 2 2 6" xfId="9012" xr:uid="{00000000-0005-0000-0000-0000760E0000}"/>
    <cellStyle name="_Table 2 2 2 2 3 2 2 2 6 2" xfId="20407" xr:uid="{00000000-0005-0000-0000-0000770E0000}"/>
    <cellStyle name="_Table 2 2 2 2 3 2 2 2 6 3" xfId="27459" xr:uid="{00000000-0005-0000-0000-0000780E0000}"/>
    <cellStyle name="_Table 2 2 2 2 3 2 2 2 6 4" xfId="15806" xr:uid="{00000000-0005-0000-0000-0000790E0000}"/>
    <cellStyle name="_Table 2 2 2 2 3 2 2 2 6 5" xfId="31574" xr:uid="{00000000-0005-0000-0000-00007A0E0000}"/>
    <cellStyle name="_Table 2 2 2 2 3 2 2 2 6 6" xfId="30275" xr:uid="{00000000-0005-0000-0000-00007B0E0000}"/>
    <cellStyle name="_Table 2 2 2 2 3 2 2 2 6 7" xfId="31359" xr:uid="{00000000-0005-0000-0000-00007C0E0000}"/>
    <cellStyle name="_Table 2 2 2 2 3 2 2 2 6 8" xfId="26636" xr:uid="{00000000-0005-0000-0000-00007D0E0000}"/>
    <cellStyle name="_Table 2 2 2 2 3 2 2 2 7" xfId="14088" xr:uid="{00000000-0005-0000-0000-00007E0E0000}"/>
    <cellStyle name="_Table 2 2 2 2 3 2 2 2 7 2" xfId="25427" xr:uid="{00000000-0005-0000-0000-00007F0E0000}"/>
    <cellStyle name="_Table 2 2 2 2 3 2 2 2 7 3" xfId="29747" xr:uid="{00000000-0005-0000-0000-0000800E0000}"/>
    <cellStyle name="_Table 2 2 2 2 3 2 2 2 7 4" xfId="30862" xr:uid="{00000000-0005-0000-0000-0000810E0000}"/>
    <cellStyle name="_Table 2 2 2 2 3 2 2 2 7 5" xfId="26298" xr:uid="{00000000-0005-0000-0000-0000820E0000}"/>
    <cellStyle name="_Table 2 2 2 2 3 2 2 2 7 6" xfId="32401" xr:uid="{00000000-0005-0000-0000-0000830E0000}"/>
    <cellStyle name="_Table 2 2 2 2 3 2 2 2 7 7" xfId="33322" xr:uid="{00000000-0005-0000-0000-0000840E0000}"/>
    <cellStyle name="_Table 2 2 2 2 3 2 2 2 7 8" xfId="34221" xr:uid="{00000000-0005-0000-0000-0000850E0000}"/>
    <cellStyle name="_Table 2 2 2 2 3 2 2 2 8" xfId="8906" xr:uid="{00000000-0005-0000-0000-0000860E0000}"/>
    <cellStyle name="_Table 2 2 2 2 3 2 2 2 8 2" xfId="20301" xr:uid="{00000000-0005-0000-0000-0000870E0000}"/>
    <cellStyle name="_Table 2 2 2 2 3 2 2 2 8 3" xfId="27353" xr:uid="{00000000-0005-0000-0000-0000880E0000}"/>
    <cellStyle name="_Table 2 2 2 2 3 2 2 2 8 4" xfId="15763" xr:uid="{00000000-0005-0000-0000-0000890E0000}"/>
    <cellStyle name="_Table 2 2 2 2 3 2 2 2 8 5" xfId="26202" xr:uid="{00000000-0005-0000-0000-00008A0E0000}"/>
    <cellStyle name="_Table 2 2 2 2 3 2 2 2 8 6" xfId="26670" xr:uid="{00000000-0005-0000-0000-00008B0E0000}"/>
    <cellStyle name="_Table 2 2 2 2 3 2 2 2 8 7" xfId="28686" xr:uid="{00000000-0005-0000-0000-00008C0E0000}"/>
    <cellStyle name="_Table 2 2 2 2 3 2 2 2 8 8" xfId="15215" xr:uid="{00000000-0005-0000-0000-00008D0E0000}"/>
    <cellStyle name="_Table 2 2 2 2 3 2 2 2 9" xfId="13952" xr:uid="{00000000-0005-0000-0000-00008E0E0000}"/>
    <cellStyle name="_Table 2 2 2 2 3 2 2 2 9 2" xfId="25291" xr:uid="{00000000-0005-0000-0000-00008F0E0000}"/>
    <cellStyle name="_Table 2 2 2 2 3 2 2 2 9 3" xfId="29611" xr:uid="{00000000-0005-0000-0000-0000900E0000}"/>
    <cellStyle name="_Table 2 2 2 2 3 2 2 2 9 4" xfId="30726" xr:uid="{00000000-0005-0000-0000-0000910E0000}"/>
    <cellStyle name="_Table 2 2 2 2 3 2 2 2 9 5" xfId="28329" xr:uid="{00000000-0005-0000-0000-0000920E0000}"/>
    <cellStyle name="_Table 2 2 2 2 3 2 2 2 9 6" xfId="32265" xr:uid="{00000000-0005-0000-0000-0000930E0000}"/>
    <cellStyle name="_Table 2 2 2 2 3 2 2 2 9 7" xfId="33186" xr:uid="{00000000-0005-0000-0000-0000940E0000}"/>
    <cellStyle name="_Table 2 2 2 2 3 2 2 2 9 8" xfId="34085" xr:uid="{00000000-0005-0000-0000-0000950E0000}"/>
    <cellStyle name="_Table 2 2 2 2 3 2 2 3" xfId="13699" xr:uid="{00000000-0005-0000-0000-0000960E0000}"/>
    <cellStyle name="_Table 2 2 2 2 3 2 2 3 2" xfId="25038" xr:uid="{00000000-0005-0000-0000-0000970E0000}"/>
    <cellStyle name="_Table 2 2 2 2 3 2 2 3 3" xfId="29358" xr:uid="{00000000-0005-0000-0000-0000980E0000}"/>
    <cellStyle name="_Table 2 2 2 2 3 2 2 3 4" xfId="30473" xr:uid="{00000000-0005-0000-0000-0000990E0000}"/>
    <cellStyle name="_Table 2 2 2 2 3 2 2 3 5" xfId="30252" xr:uid="{00000000-0005-0000-0000-00009A0E0000}"/>
    <cellStyle name="_Table 2 2 2 2 3 2 2 3 6" xfId="32012" xr:uid="{00000000-0005-0000-0000-00009B0E0000}"/>
    <cellStyle name="_Table 2 2 2 2 3 2 2 3 7" xfId="32933" xr:uid="{00000000-0005-0000-0000-00009C0E0000}"/>
    <cellStyle name="_Table 2 2 2 2 3 2 2 3 8" xfId="33832" xr:uid="{00000000-0005-0000-0000-00009D0E0000}"/>
    <cellStyle name="_Table 2 2 2 2 3 2 2 4" xfId="8942" xr:uid="{00000000-0005-0000-0000-00009E0E0000}"/>
    <cellStyle name="_Table 2 2 2 2 3 2 2 4 2" xfId="20337" xr:uid="{00000000-0005-0000-0000-00009F0E0000}"/>
    <cellStyle name="_Table 2 2 2 2 3 2 2 4 3" xfId="27389" xr:uid="{00000000-0005-0000-0000-0000A00E0000}"/>
    <cellStyle name="_Table 2 2 2 2 3 2 2 4 4" xfId="15372" xr:uid="{00000000-0005-0000-0000-0000A10E0000}"/>
    <cellStyle name="_Table 2 2 2 2 3 2 2 4 5" xfId="31502" xr:uid="{00000000-0005-0000-0000-0000A20E0000}"/>
    <cellStyle name="_Table 2 2 2 2 3 2 2 4 6" xfId="14824" xr:uid="{00000000-0005-0000-0000-0000A30E0000}"/>
    <cellStyle name="_Table 2 2 2 2 3 2 2 4 7" xfId="26144" xr:uid="{00000000-0005-0000-0000-0000A40E0000}"/>
    <cellStyle name="_Table 2 2 2 2 3 2 2 4 8" xfId="27852" xr:uid="{00000000-0005-0000-0000-0000A50E0000}"/>
    <cellStyle name="_Table 2 2 2 2 3 2 2 5" xfId="13933" xr:uid="{00000000-0005-0000-0000-0000A60E0000}"/>
    <cellStyle name="_Table 2 2 2 2 3 2 2 5 2" xfId="25272" xr:uid="{00000000-0005-0000-0000-0000A70E0000}"/>
    <cellStyle name="_Table 2 2 2 2 3 2 2 5 3" xfId="29592" xr:uid="{00000000-0005-0000-0000-0000A80E0000}"/>
    <cellStyle name="_Table 2 2 2 2 3 2 2 5 4" xfId="30707" xr:uid="{00000000-0005-0000-0000-0000A90E0000}"/>
    <cellStyle name="_Table 2 2 2 2 3 2 2 5 5" xfId="26015" xr:uid="{00000000-0005-0000-0000-0000AA0E0000}"/>
    <cellStyle name="_Table 2 2 2 2 3 2 2 5 6" xfId="32246" xr:uid="{00000000-0005-0000-0000-0000AB0E0000}"/>
    <cellStyle name="_Table 2 2 2 2 3 2 2 5 7" xfId="33167" xr:uid="{00000000-0005-0000-0000-0000AC0E0000}"/>
    <cellStyle name="_Table 2 2 2 2 3 2 2 5 8" xfId="34066" xr:uid="{00000000-0005-0000-0000-0000AD0E0000}"/>
    <cellStyle name="_Table 2 2 2 2 3 2 2 6" xfId="9218" xr:uid="{00000000-0005-0000-0000-0000AE0E0000}"/>
    <cellStyle name="_Table 2 2 2 2 3 2 2 6 2" xfId="20613" xr:uid="{00000000-0005-0000-0000-0000AF0E0000}"/>
    <cellStyle name="_Table 2 2 2 2 3 2 2 6 3" xfId="27665" xr:uid="{00000000-0005-0000-0000-0000B00E0000}"/>
    <cellStyle name="_Table 2 2 2 2 3 2 2 6 4" xfId="24889" xr:uid="{00000000-0005-0000-0000-0000B10E0000}"/>
    <cellStyle name="_Table 2 2 2 2 3 2 2 6 5" xfId="31603" xr:uid="{00000000-0005-0000-0000-0000B20E0000}"/>
    <cellStyle name="_Table 2 2 2 2 3 2 2 6 6" xfId="14496" xr:uid="{00000000-0005-0000-0000-0000B30E0000}"/>
    <cellStyle name="_Table 2 2 2 2 3 2 2 6 7" xfId="29161" xr:uid="{00000000-0005-0000-0000-0000B40E0000}"/>
    <cellStyle name="_Table 2 2 2 2 3 2 2 6 8" xfId="15481" xr:uid="{00000000-0005-0000-0000-0000B50E0000}"/>
    <cellStyle name="_Table 2 2 2 2 3 2 2 7" xfId="14151" xr:uid="{00000000-0005-0000-0000-0000B60E0000}"/>
    <cellStyle name="_Table 2 2 2 2 3 2 2 7 2" xfId="25490" xr:uid="{00000000-0005-0000-0000-0000B70E0000}"/>
    <cellStyle name="_Table 2 2 2 2 3 2 2 7 3" xfId="29810" xr:uid="{00000000-0005-0000-0000-0000B80E0000}"/>
    <cellStyle name="_Table 2 2 2 2 3 2 2 7 4" xfId="30925" xr:uid="{00000000-0005-0000-0000-0000B90E0000}"/>
    <cellStyle name="_Table 2 2 2 2 3 2 2 7 5" xfId="28139" xr:uid="{00000000-0005-0000-0000-0000BA0E0000}"/>
    <cellStyle name="_Table 2 2 2 2 3 2 2 7 6" xfId="32464" xr:uid="{00000000-0005-0000-0000-0000BB0E0000}"/>
    <cellStyle name="_Table 2 2 2 2 3 2 2 7 7" xfId="33385" xr:uid="{00000000-0005-0000-0000-0000BC0E0000}"/>
    <cellStyle name="_Table 2 2 2 2 3 2 2 7 8" xfId="34284" xr:uid="{00000000-0005-0000-0000-0000BD0E0000}"/>
    <cellStyle name="_Table 2 2 2 2 3 2 2 8" xfId="25975" xr:uid="{00000000-0005-0000-0000-0000BE0E0000}"/>
    <cellStyle name="_Table 2 2 2 2 3 2 2 9" xfId="26608" xr:uid="{00000000-0005-0000-0000-0000BF0E0000}"/>
    <cellStyle name="_Table 2 2 2 2 3 2 3" xfId="5976" xr:uid="{00000000-0005-0000-0000-0000C00E0000}"/>
    <cellStyle name="_Table 2 2 2 2 3 2 3 10" xfId="26180" xr:uid="{00000000-0005-0000-0000-0000C10E0000}"/>
    <cellStyle name="_Table 2 2 2 2 3 2 3 11" xfId="28339" xr:uid="{00000000-0005-0000-0000-0000C20E0000}"/>
    <cellStyle name="_Table 2 2 2 2 3 2 3 12" xfId="26611" xr:uid="{00000000-0005-0000-0000-0000C30E0000}"/>
    <cellStyle name="_Table 2 2 2 2 3 2 3 13" xfId="31244" xr:uid="{00000000-0005-0000-0000-0000C40E0000}"/>
    <cellStyle name="_Table 2 2 2 2 3 2 3 14" xfId="31233" xr:uid="{00000000-0005-0000-0000-0000C50E0000}"/>
    <cellStyle name="_Table 2 2 2 2 3 2 3 15" xfId="25984" xr:uid="{00000000-0005-0000-0000-0000C60E0000}"/>
    <cellStyle name="_Table 2 2 2 2 3 2 3 2" xfId="8170" xr:uid="{00000000-0005-0000-0000-0000C70E0000}"/>
    <cellStyle name="_Table 2 2 2 2 3 2 3 2 10" xfId="26235" xr:uid="{00000000-0005-0000-0000-0000C80E0000}"/>
    <cellStyle name="_Table 2 2 2 2 3 2 3 2 11" xfId="31617" xr:uid="{00000000-0005-0000-0000-0000C90E0000}"/>
    <cellStyle name="_Table 2 2 2 2 3 2 3 2 12" xfId="14485" xr:uid="{00000000-0005-0000-0000-0000CA0E0000}"/>
    <cellStyle name="_Table 2 2 2 2 3 2 3 2 13" xfId="27797" xr:uid="{00000000-0005-0000-0000-0000CB0E0000}"/>
    <cellStyle name="_Table 2 2 2 2 3 2 3 2 2" xfId="12941" xr:uid="{00000000-0005-0000-0000-0000CC0E0000}"/>
    <cellStyle name="_Table 2 2 2 2 3 2 3 2 2 2" xfId="29001" xr:uid="{00000000-0005-0000-0000-0000CD0E0000}"/>
    <cellStyle name="_Table 2 2 2 2 3 2 3 2 2 3" xfId="30154" xr:uid="{00000000-0005-0000-0000-0000CE0E0000}"/>
    <cellStyle name="_Table 2 2 2 2 3 2 3 2 2 4" xfId="14657" xr:uid="{00000000-0005-0000-0000-0000CF0E0000}"/>
    <cellStyle name="_Table 2 2 2 2 3 2 3 2 2 5" xfId="31760" xr:uid="{00000000-0005-0000-0000-0000D00E0000}"/>
    <cellStyle name="_Table 2 2 2 2 3 2 3 2 2 6" xfId="32733" xr:uid="{00000000-0005-0000-0000-0000D10E0000}"/>
    <cellStyle name="_Table 2 2 2 2 3 2 3 2 2 7" xfId="33650" xr:uid="{00000000-0005-0000-0000-0000D20E0000}"/>
    <cellStyle name="_Table 2 2 2 2 3 2 3 2 3" xfId="14097" xr:uid="{00000000-0005-0000-0000-0000D30E0000}"/>
    <cellStyle name="_Table 2 2 2 2 3 2 3 2 3 2" xfId="25436" xr:uid="{00000000-0005-0000-0000-0000D40E0000}"/>
    <cellStyle name="_Table 2 2 2 2 3 2 3 2 3 3" xfId="29756" xr:uid="{00000000-0005-0000-0000-0000D50E0000}"/>
    <cellStyle name="_Table 2 2 2 2 3 2 3 2 3 4" xfId="30871" xr:uid="{00000000-0005-0000-0000-0000D60E0000}"/>
    <cellStyle name="_Table 2 2 2 2 3 2 3 2 3 5" xfId="28083" xr:uid="{00000000-0005-0000-0000-0000D70E0000}"/>
    <cellStyle name="_Table 2 2 2 2 3 2 3 2 3 6" xfId="32410" xr:uid="{00000000-0005-0000-0000-0000D80E0000}"/>
    <cellStyle name="_Table 2 2 2 2 3 2 3 2 3 7" xfId="33331" xr:uid="{00000000-0005-0000-0000-0000D90E0000}"/>
    <cellStyle name="_Table 2 2 2 2 3 2 3 2 3 8" xfId="34230" xr:uid="{00000000-0005-0000-0000-0000DA0E0000}"/>
    <cellStyle name="_Table 2 2 2 2 3 2 3 2 4" xfId="9124" xr:uid="{00000000-0005-0000-0000-0000DB0E0000}"/>
    <cellStyle name="_Table 2 2 2 2 3 2 3 2 4 2" xfId="20519" xr:uid="{00000000-0005-0000-0000-0000DC0E0000}"/>
    <cellStyle name="_Table 2 2 2 2 3 2 3 2 4 3" xfId="27571" xr:uid="{00000000-0005-0000-0000-0000DD0E0000}"/>
    <cellStyle name="_Table 2 2 2 2 3 2 3 2 4 4" xfId="18049" xr:uid="{00000000-0005-0000-0000-0000DE0E0000}"/>
    <cellStyle name="_Table 2 2 2 2 3 2 3 2 4 5" xfId="31524" xr:uid="{00000000-0005-0000-0000-0000DF0E0000}"/>
    <cellStyle name="_Table 2 2 2 2 3 2 3 2 4 6" xfId="25834" xr:uid="{00000000-0005-0000-0000-0000E00E0000}"/>
    <cellStyle name="_Table 2 2 2 2 3 2 3 2 4 7" xfId="29171" xr:uid="{00000000-0005-0000-0000-0000E10E0000}"/>
    <cellStyle name="_Table 2 2 2 2 3 2 3 2 4 8" xfId="28873" xr:uid="{00000000-0005-0000-0000-0000E20E0000}"/>
    <cellStyle name="_Table 2 2 2 2 3 2 3 2 5" xfId="9197" xr:uid="{00000000-0005-0000-0000-0000E30E0000}"/>
    <cellStyle name="_Table 2 2 2 2 3 2 3 2 5 2" xfId="20592" xr:uid="{00000000-0005-0000-0000-0000E40E0000}"/>
    <cellStyle name="_Table 2 2 2 2 3 2 3 2 5 3" xfId="27644" xr:uid="{00000000-0005-0000-0000-0000E50E0000}"/>
    <cellStyle name="_Table 2 2 2 2 3 2 3 2 5 4" xfId="22754" xr:uid="{00000000-0005-0000-0000-0000E60E0000}"/>
    <cellStyle name="_Table 2 2 2 2 3 2 3 2 5 5" xfId="26883" xr:uid="{00000000-0005-0000-0000-0000E70E0000}"/>
    <cellStyle name="_Table 2 2 2 2 3 2 3 2 5 6" xfId="15093" xr:uid="{00000000-0005-0000-0000-0000E80E0000}"/>
    <cellStyle name="_Table 2 2 2 2 3 2 3 2 5 7" xfId="28704" xr:uid="{00000000-0005-0000-0000-0000E90E0000}"/>
    <cellStyle name="_Table 2 2 2 2 3 2 3 2 5 8" xfId="31800" xr:uid="{00000000-0005-0000-0000-0000EA0E0000}"/>
    <cellStyle name="_Table 2 2 2 2 3 2 3 2 6" xfId="13817" xr:uid="{00000000-0005-0000-0000-0000EB0E0000}"/>
    <cellStyle name="_Table 2 2 2 2 3 2 3 2 6 2" xfId="25156" xr:uid="{00000000-0005-0000-0000-0000EC0E0000}"/>
    <cellStyle name="_Table 2 2 2 2 3 2 3 2 6 3" xfId="29476" xr:uid="{00000000-0005-0000-0000-0000ED0E0000}"/>
    <cellStyle name="_Table 2 2 2 2 3 2 3 2 6 4" xfId="30591" xr:uid="{00000000-0005-0000-0000-0000EE0E0000}"/>
    <cellStyle name="_Table 2 2 2 2 3 2 3 2 6 5" xfId="27750" xr:uid="{00000000-0005-0000-0000-0000EF0E0000}"/>
    <cellStyle name="_Table 2 2 2 2 3 2 3 2 6 6" xfId="32130" xr:uid="{00000000-0005-0000-0000-0000F00E0000}"/>
    <cellStyle name="_Table 2 2 2 2 3 2 3 2 6 7" xfId="33051" xr:uid="{00000000-0005-0000-0000-0000F10E0000}"/>
    <cellStyle name="_Table 2 2 2 2 3 2 3 2 6 8" xfId="33950" xr:uid="{00000000-0005-0000-0000-0000F20E0000}"/>
    <cellStyle name="_Table 2 2 2 2 3 2 3 2 7" xfId="8996" xr:uid="{00000000-0005-0000-0000-0000F30E0000}"/>
    <cellStyle name="_Table 2 2 2 2 3 2 3 2 7 2" xfId="20391" xr:uid="{00000000-0005-0000-0000-0000F40E0000}"/>
    <cellStyle name="_Table 2 2 2 2 3 2 3 2 7 3" xfId="27443" xr:uid="{00000000-0005-0000-0000-0000F50E0000}"/>
    <cellStyle name="_Table 2 2 2 2 3 2 3 2 7 4" xfId="15790" xr:uid="{00000000-0005-0000-0000-0000F60E0000}"/>
    <cellStyle name="_Table 2 2 2 2 3 2 3 2 7 5" xfId="28587" xr:uid="{00000000-0005-0000-0000-0000F70E0000}"/>
    <cellStyle name="_Table 2 2 2 2 3 2 3 2 7 6" xfId="26688" xr:uid="{00000000-0005-0000-0000-0000F80E0000}"/>
    <cellStyle name="_Table 2 2 2 2 3 2 3 2 7 7" xfId="27007" xr:uid="{00000000-0005-0000-0000-0000F90E0000}"/>
    <cellStyle name="_Table 2 2 2 2 3 2 3 2 7 8" xfId="15351" xr:uid="{00000000-0005-0000-0000-0000FA0E0000}"/>
    <cellStyle name="_Table 2 2 2 2 3 2 3 2 8" xfId="27001" xr:uid="{00000000-0005-0000-0000-0000FB0E0000}"/>
    <cellStyle name="_Table 2 2 2 2 3 2 3 2 9" xfId="28567" xr:uid="{00000000-0005-0000-0000-0000FC0E0000}"/>
    <cellStyle name="_Table 2 2 2 2 3 2 3 3" xfId="6628" xr:uid="{00000000-0005-0000-0000-0000FD0E0000}"/>
    <cellStyle name="_Table 2 2 2 2 3 2 3 3 10" xfId="26266" xr:uid="{00000000-0005-0000-0000-0000FE0E0000}"/>
    <cellStyle name="_Table 2 2 2 2 3 2 3 3 11" xfId="30260" xr:uid="{00000000-0005-0000-0000-0000FF0E0000}"/>
    <cellStyle name="_Table 2 2 2 2 3 2 3 3 12" xfId="26095" xr:uid="{00000000-0005-0000-0000-0000000F0000}"/>
    <cellStyle name="_Table 2 2 2 2 3 2 3 3 13" xfId="26942" xr:uid="{00000000-0005-0000-0000-0000010F0000}"/>
    <cellStyle name="_Table 2 2 2 2 3 2 3 3 2" xfId="11399" xr:uid="{00000000-0005-0000-0000-0000020F0000}"/>
    <cellStyle name="_Table 2 2 2 2 3 2 3 3 2 2" xfId="28454" xr:uid="{00000000-0005-0000-0000-0000030F0000}"/>
    <cellStyle name="_Table 2 2 2 2 3 2 3 3 2 3" xfId="15504" xr:uid="{00000000-0005-0000-0000-0000040F0000}"/>
    <cellStyle name="_Table 2 2 2 2 3 2 3 3 2 4" xfId="28481" xr:uid="{00000000-0005-0000-0000-0000050F0000}"/>
    <cellStyle name="_Table 2 2 2 2 3 2 3 3 2 5" xfId="26879" xr:uid="{00000000-0005-0000-0000-0000060F0000}"/>
    <cellStyle name="_Table 2 2 2 2 3 2 3 3 2 6" xfId="15096" xr:uid="{00000000-0005-0000-0000-0000070F0000}"/>
    <cellStyle name="_Table 2 2 2 2 3 2 3 3 2 7" xfId="25996" xr:uid="{00000000-0005-0000-0000-0000080F0000}"/>
    <cellStyle name="_Table 2 2 2 2 3 2 3 3 3" xfId="13893" xr:uid="{00000000-0005-0000-0000-0000090F0000}"/>
    <cellStyle name="_Table 2 2 2 2 3 2 3 3 3 2" xfId="25232" xr:uid="{00000000-0005-0000-0000-00000A0F0000}"/>
    <cellStyle name="_Table 2 2 2 2 3 2 3 3 3 3" xfId="29552" xr:uid="{00000000-0005-0000-0000-00000B0F0000}"/>
    <cellStyle name="_Table 2 2 2 2 3 2 3 3 3 4" xfId="30667" xr:uid="{00000000-0005-0000-0000-00000C0F0000}"/>
    <cellStyle name="_Table 2 2 2 2 3 2 3 3 3 5" xfId="28970" xr:uid="{00000000-0005-0000-0000-00000D0F0000}"/>
    <cellStyle name="_Table 2 2 2 2 3 2 3 3 3 6" xfId="32206" xr:uid="{00000000-0005-0000-0000-00000E0F0000}"/>
    <cellStyle name="_Table 2 2 2 2 3 2 3 3 3 7" xfId="33127" xr:uid="{00000000-0005-0000-0000-00000F0F0000}"/>
    <cellStyle name="_Table 2 2 2 2 3 2 3 3 3 8" xfId="34026" xr:uid="{00000000-0005-0000-0000-0000100F0000}"/>
    <cellStyle name="_Table 2 2 2 2 3 2 3 3 4" xfId="9042" xr:uid="{00000000-0005-0000-0000-0000110F0000}"/>
    <cellStyle name="_Table 2 2 2 2 3 2 3 3 4 2" xfId="20437" xr:uid="{00000000-0005-0000-0000-0000120F0000}"/>
    <cellStyle name="_Table 2 2 2 2 3 2 3 3 4 3" xfId="27489" xr:uid="{00000000-0005-0000-0000-0000130F0000}"/>
    <cellStyle name="_Table 2 2 2 2 3 2 3 3 4 4" xfId="15833" xr:uid="{00000000-0005-0000-0000-0000140F0000}"/>
    <cellStyle name="_Table 2 2 2 2 3 2 3 3 4 5" xfId="25790" xr:uid="{00000000-0005-0000-0000-0000150F0000}"/>
    <cellStyle name="_Table 2 2 2 2 3 2 3 3 4 6" xfId="14430" xr:uid="{00000000-0005-0000-0000-0000160F0000}"/>
    <cellStyle name="_Table 2 2 2 2 3 2 3 3 4 7" xfId="28035" xr:uid="{00000000-0005-0000-0000-0000170F0000}"/>
    <cellStyle name="_Table 2 2 2 2 3 2 3 3 4 8" xfId="31284" xr:uid="{00000000-0005-0000-0000-0000180F0000}"/>
    <cellStyle name="_Table 2 2 2 2 3 2 3 3 5" xfId="13726" xr:uid="{00000000-0005-0000-0000-0000190F0000}"/>
    <cellStyle name="_Table 2 2 2 2 3 2 3 3 5 2" xfId="25065" xr:uid="{00000000-0005-0000-0000-00001A0F0000}"/>
    <cellStyle name="_Table 2 2 2 2 3 2 3 3 5 3" xfId="29385" xr:uid="{00000000-0005-0000-0000-00001B0F0000}"/>
    <cellStyle name="_Table 2 2 2 2 3 2 3 3 5 4" xfId="30500" xr:uid="{00000000-0005-0000-0000-00001C0F0000}"/>
    <cellStyle name="_Table 2 2 2 2 3 2 3 3 5 5" xfId="14748" xr:uid="{00000000-0005-0000-0000-00001D0F0000}"/>
    <cellStyle name="_Table 2 2 2 2 3 2 3 3 5 6" xfId="32039" xr:uid="{00000000-0005-0000-0000-00001E0F0000}"/>
    <cellStyle name="_Table 2 2 2 2 3 2 3 3 5 7" xfId="32960" xr:uid="{00000000-0005-0000-0000-00001F0F0000}"/>
    <cellStyle name="_Table 2 2 2 2 3 2 3 3 5 8" xfId="33859" xr:uid="{00000000-0005-0000-0000-0000200F0000}"/>
    <cellStyle name="_Table 2 2 2 2 3 2 3 3 6" xfId="8835" xr:uid="{00000000-0005-0000-0000-0000210F0000}"/>
    <cellStyle name="_Table 2 2 2 2 3 2 3 3 6 2" xfId="20230" xr:uid="{00000000-0005-0000-0000-0000220F0000}"/>
    <cellStyle name="_Table 2 2 2 2 3 2 3 3 6 3" xfId="27282" xr:uid="{00000000-0005-0000-0000-0000230F0000}"/>
    <cellStyle name="_Table 2 2 2 2 3 2 3 3 6 4" xfId="15704" xr:uid="{00000000-0005-0000-0000-0000240F0000}"/>
    <cellStyle name="_Table 2 2 2 2 3 2 3 3 6 5" xfId="30300" xr:uid="{00000000-0005-0000-0000-0000250F0000}"/>
    <cellStyle name="_Table 2 2 2 2 3 2 3 3 6 6" xfId="31381" xr:uid="{00000000-0005-0000-0000-0000260F0000}"/>
    <cellStyle name="_Table 2 2 2 2 3 2 3 3 6 7" xfId="26320" xr:uid="{00000000-0005-0000-0000-0000270F0000}"/>
    <cellStyle name="_Table 2 2 2 2 3 2 3 3 6 8" xfId="31845" xr:uid="{00000000-0005-0000-0000-0000280F0000}"/>
    <cellStyle name="_Table 2 2 2 2 3 2 3 3 7" xfId="13815" xr:uid="{00000000-0005-0000-0000-0000290F0000}"/>
    <cellStyle name="_Table 2 2 2 2 3 2 3 3 7 2" xfId="25154" xr:uid="{00000000-0005-0000-0000-00002A0F0000}"/>
    <cellStyle name="_Table 2 2 2 2 3 2 3 3 7 3" xfId="29474" xr:uid="{00000000-0005-0000-0000-00002B0F0000}"/>
    <cellStyle name="_Table 2 2 2 2 3 2 3 3 7 4" xfId="30589" xr:uid="{00000000-0005-0000-0000-00002C0F0000}"/>
    <cellStyle name="_Table 2 2 2 2 3 2 3 3 7 5" xfId="25900" xr:uid="{00000000-0005-0000-0000-00002D0F0000}"/>
    <cellStyle name="_Table 2 2 2 2 3 2 3 3 7 6" xfId="32128" xr:uid="{00000000-0005-0000-0000-00002E0F0000}"/>
    <cellStyle name="_Table 2 2 2 2 3 2 3 3 7 7" xfId="33049" xr:uid="{00000000-0005-0000-0000-00002F0F0000}"/>
    <cellStyle name="_Table 2 2 2 2 3 2 3 3 7 8" xfId="33948" xr:uid="{00000000-0005-0000-0000-0000300F0000}"/>
    <cellStyle name="_Table 2 2 2 2 3 2 3 3 8" xfId="26435" xr:uid="{00000000-0005-0000-0000-0000310F0000}"/>
    <cellStyle name="_Table 2 2 2 2 3 2 3 3 9" xfId="27952" xr:uid="{00000000-0005-0000-0000-0000320F0000}"/>
    <cellStyle name="_Table 2 2 2 2 3 2 3 4" xfId="10760" xr:uid="{00000000-0005-0000-0000-0000330F0000}"/>
    <cellStyle name="_Table 2 2 2 2 3 2 3 4 2" xfId="28197" xr:uid="{00000000-0005-0000-0000-0000340F0000}"/>
    <cellStyle name="_Table 2 2 2 2 3 2 3 4 3" xfId="15084" xr:uid="{00000000-0005-0000-0000-0000350F0000}"/>
    <cellStyle name="_Table 2 2 2 2 3 2 3 4 4" xfId="26813" xr:uid="{00000000-0005-0000-0000-0000360F0000}"/>
    <cellStyle name="_Table 2 2 2 2 3 2 3 4 5" xfId="15114" xr:uid="{00000000-0005-0000-0000-0000370F0000}"/>
    <cellStyle name="_Table 2 2 2 2 3 2 3 4 6" xfId="15353" xr:uid="{00000000-0005-0000-0000-0000380F0000}"/>
    <cellStyle name="_Table 2 2 2 2 3 2 3 4 7" xfId="31743" xr:uid="{00000000-0005-0000-0000-0000390F0000}"/>
    <cellStyle name="_Table 2 2 2 2 3 2 3 5" xfId="13776" xr:uid="{00000000-0005-0000-0000-00003A0F0000}"/>
    <cellStyle name="_Table 2 2 2 2 3 2 3 5 2" xfId="25115" xr:uid="{00000000-0005-0000-0000-00003B0F0000}"/>
    <cellStyle name="_Table 2 2 2 2 3 2 3 5 3" xfId="29435" xr:uid="{00000000-0005-0000-0000-00003C0F0000}"/>
    <cellStyle name="_Table 2 2 2 2 3 2 3 5 4" xfId="30550" xr:uid="{00000000-0005-0000-0000-00003D0F0000}"/>
    <cellStyle name="_Table 2 2 2 2 3 2 3 5 5" xfId="26744" xr:uid="{00000000-0005-0000-0000-00003E0F0000}"/>
    <cellStyle name="_Table 2 2 2 2 3 2 3 5 6" xfId="32089" xr:uid="{00000000-0005-0000-0000-00003F0F0000}"/>
    <cellStyle name="_Table 2 2 2 2 3 2 3 5 7" xfId="33010" xr:uid="{00000000-0005-0000-0000-0000400F0000}"/>
    <cellStyle name="_Table 2 2 2 2 3 2 3 5 8" xfId="33909" xr:uid="{00000000-0005-0000-0000-0000410F0000}"/>
    <cellStyle name="_Table 2 2 2 2 3 2 3 6" xfId="8826" xr:uid="{00000000-0005-0000-0000-0000420F0000}"/>
    <cellStyle name="_Table 2 2 2 2 3 2 3 6 2" xfId="20221" xr:uid="{00000000-0005-0000-0000-0000430F0000}"/>
    <cellStyle name="_Table 2 2 2 2 3 2 3 6 3" xfId="27273" xr:uid="{00000000-0005-0000-0000-0000440F0000}"/>
    <cellStyle name="_Table 2 2 2 2 3 2 3 6 4" xfId="14543" xr:uid="{00000000-0005-0000-0000-0000450F0000}"/>
    <cellStyle name="_Table 2 2 2 2 3 2 3 6 5" xfId="26360" xr:uid="{00000000-0005-0000-0000-0000460F0000}"/>
    <cellStyle name="_Table 2 2 2 2 3 2 3 6 6" xfId="26641" xr:uid="{00000000-0005-0000-0000-0000470F0000}"/>
    <cellStyle name="_Table 2 2 2 2 3 2 3 6 7" xfId="28309" xr:uid="{00000000-0005-0000-0000-0000480F0000}"/>
    <cellStyle name="_Table 2 2 2 2 3 2 3 6 8" xfId="14660" xr:uid="{00000000-0005-0000-0000-0000490F0000}"/>
    <cellStyle name="_Table 2 2 2 2 3 2 3 7" xfId="13735" xr:uid="{00000000-0005-0000-0000-00004A0F0000}"/>
    <cellStyle name="_Table 2 2 2 2 3 2 3 7 2" xfId="25074" xr:uid="{00000000-0005-0000-0000-00004B0F0000}"/>
    <cellStyle name="_Table 2 2 2 2 3 2 3 7 3" xfId="29394" xr:uid="{00000000-0005-0000-0000-00004C0F0000}"/>
    <cellStyle name="_Table 2 2 2 2 3 2 3 7 4" xfId="30509" xr:uid="{00000000-0005-0000-0000-00004D0F0000}"/>
    <cellStyle name="_Table 2 2 2 2 3 2 3 7 5" xfId="25803" xr:uid="{00000000-0005-0000-0000-00004E0F0000}"/>
    <cellStyle name="_Table 2 2 2 2 3 2 3 7 6" xfId="32048" xr:uid="{00000000-0005-0000-0000-00004F0F0000}"/>
    <cellStyle name="_Table 2 2 2 2 3 2 3 7 7" xfId="32969" xr:uid="{00000000-0005-0000-0000-0000500F0000}"/>
    <cellStyle name="_Table 2 2 2 2 3 2 3 7 8" xfId="33868" xr:uid="{00000000-0005-0000-0000-0000510F0000}"/>
    <cellStyle name="_Table 2 2 2 2 3 2 3 8" xfId="9264" xr:uid="{00000000-0005-0000-0000-0000520F0000}"/>
    <cellStyle name="_Table 2 2 2 2 3 2 3 8 2" xfId="20659" xr:uid="{00000000-0005-0000-0000-0000530F0000}"/>
    <cellStyle name="_Table 2 2 2 2 3 2 3 8 3" xfId="27700" xr:uid="{00000000-0005-0000-0000-0000540F0000}"/>
    <cellStyle name="_Table 2 2 2 2 3 2 3 8 4" xfId="18035" xr:uid="{00000000-0005-0000-0000-0000550F0000}"/>
    <cellStyle name="_Table 2 2 2 2 3 2 3 8 5" xfId="27193" xr:uid="{00000000-0005-0000-0000-0000560F0000}"/>
    <cellStyle name="_Table 2 2 2 2 3 2 3 8 6" xfId="28403" xr:uid="{00000000-0005-0000-0000-0000570F0000}"/>
    <cellStyle name="_Table 2 2 2 2 3 2 3 8 7" xfId="31401" xr:uid="{00000000-0005-0000-0000-0000580F0000}"/>
    <cellStyle name="_Table 2 2 2 2 3 2 3 8 8" xfId="15251" xr:uid="{00000000-0005-0000-0000-0000590F0000}"/>
    <cellStyle name="_Table 2 2 2 2 3 2 3 9" xfId="9145" xr:uid="{00000000-0005-0000-0000-00005A0F0000}"/>
    <cellStyle name="_Table 2 2 2 2 3 2 3 9 2" xfId="20540" xr:uid="{00000000-0005-0000-0000-00005B0F0000}"/>
    <cellStyle name="_Table 2 2 2 2 3 2 3 9 3" xfId="27592" xr:uid="{00000000-0005-0000-0000-00005C0F0000}"/>
    <cellStyle name="_Table 2 2 2 2 3 2 3 9 4" xfId="19581" xr:uid="{00000000-0005-0000-0000-00005D0F0000}"/>
    <cellStyle name="_Table 2 2 2 2 3 2 3 9 5" xfId="31556" xr:uid="{00000000-0005-0000-0000-00005E0F0000}"/>
    <cellStyle name="_Table 2 2 2 2 3 2 3 9 6" xfId="31332" xr:uid="{00000000-0005-0000-0000-00005F0F0000}"/>
    <cellStyle name="_Table 2 2 2 2 3 2 3 9 7" xfId="28724" xr:uid="{00000000-0005-0000-0000-0000600F0000}"/>
    <cellStyle name="_Table 2 2 2 2 3 2 3 9 8" xfId="28406" xr:uid="{00000000-0005-0000-0000-0000610F0000}"/>
    <cellStyle name="_Table 2 2 2 2 3 2 4" xfId="7116" xr:uid="{00000000-0005-0000-0000-0000620F0000}"/>
    <cellStyle name="_Table 2 2 2 2 3 2 4 10" xfId="30267" xr:uid="{00000000-0005-0000-0000-0000630F0000}"/>
    <cellStyle name="_Table 2 2 2 2 3 2 4 11" xfId="31350" xr:uid="{00000000-0005-0000-0000-0000640F0000}"/>
    <cellStyle name="_Table 2 2 2 2 3 2 4 12" xfId="15316" xr:uid="{00000000-0005-0000-0000-0000650F0000}"/>
    <cellStyle name="_Table 2 2 2 2 3 2 4 13" xfId="31821" xr:uid="{00000000-0005-0000-0000-0000660F0000}"/>
    <cellStyle name="_Table 2 2 2 2 3 2 4 2" xfId="11887" xr:uid="{00000000-0005-0000-0000-0000670F0000}"/>
    <cellStyle name="_Table 2 2 2 2 3 2 4 2 2" xfId="28630" xr:uid="{00000000-0005-0000-0000-0000680F0000}"/>
    <cellStyle name="_Table 2 2 2 2 3 2 4 2 3" xfId="15561" xr:uid="{00000000-0005-0000-0000-0000690F0000}"/>
    <cellStyle name="_Table 2 2 2 2 3 2 4 2 4" xfId="26374" xr:uid="{00000000-0005-0000-0000-00006A0F0000}"/>
    <cellStyle name="_Table 2 2 2 2 3 2 4 2 5" xfId="14462" xr:uid="{00000000-0005-0000-0000-00006B0F0000}"/>
    <cellStyle name="_Table 2 2 2 2 3 2 4 2 6" xfId="26370" xr:uid="{00000000-0005-0000-0000-00006C0F0000}"/>
    <cellStyle name="_Table 2 2 2 2 3 2 4 2 7" xfId="25826" xr:uid="{00000000-0005-0000-0000-00006D0F0000}"/>
    <cellStyle name="_Table 2 2 2 2 3 2 4 3" xfId="13974" xr:uid="{00000000-0005-0000-0000-00006E0F0000}"/>
    <cellStyle name="_Table 2 2 2 2 3 2 4 3 2" xfId="25313" xr:uid="{00000000-0005-0000-0000-00006F0F0000}"/>
    <cellStyle name="_Table 2 2 2 2 3 2 4 3 3" xfId="29633" xr:uid="{00000000-0005-0000-0000-0000700F0000}"/>
    <cellStyle name="_Table 2 2 2 2 3 2 4 3 4" xfId="30748" xr:uid="{00000000-0005-0000-0000-0000710F0000}"/>
    <cellStyle name="_Table 2 2 2 2 3 2 4 3 5" xfId="27094" xr:uid="{00000000-0005-0000-0000-0000720F0000}"/>
    <cellStyle name="_Table 2 2 2 2 3 2 4 3 6" xfId="32287" xr:uid="{00000000-0005-0000-0000-0000730F0000}"/>
    <cellStyle name="_Table 2 2 2 2 3 2 4 3 7" xfId="33208" xr:uid="{00000000-0005-0000-0000-0000740F0000}"/>
    <cellStyle name="_Table 2 2 2 2 3 2 4 3 8" xfId="34107" xr:uid="{00000000-0005-0000-0000-0000750F0000}"/>
    <cellStyle name="_Table 2 2 2 2 3 2 4 4" xfId="11356" xr:uid="{00000000-0005-0000-0000-0000760F0000}"/>
    <cellStyle name="_Table 2 2 2 2 3 2 4 4 2" xfId="22741" xr:uid="{00000000-0005-0000-0000-0000770F0000}"/>
    <cellStyle name="_Table 2 2 2 2 3 2 4 4 3" xfId="28411" xr:uid="{00000000-0005-0000-0000-0000780F0000}"/>
    <cellStyle name="_Table 2 2 2 2 3 2 4 4 4" xfId="15145" xr:uid="{00000000-0005-0000-0000-0000790F0000}"/>
    <cellStyle name="_Table 2 2 2 2 3 2 4 4 5" xfId="31675" xr:uid="{00000000-0005-0000-0000-00007A0F0000}"/>
    <cellStyle name="_Table 2 2 2 2 3 2 4 4 6" xfId="28207" xr:uid="{00000000-0005-0000-0000-00007B0F0000}"/>
    <cellStyle name="_Table 2 2 2 2 3 2 4 4 7" xfId="14712" xr:uid="{00000000-0005-0000-0000-00007C0F0000}"/>
    <cellStyle name="_Table 2 2 2 2 3 2 4 4 8" xfId="15044" xr:uid="{00000000-0005-0000-0000-00007D0F0000}"/>
    <cellStyle name="_Table 2 2 2 2 3 2 4 5" xfId="13786" xr:uid="{00000000-0005-0000-0000-00007E0F0000}"/>
    <cellStyle name="_Table 2 2 2 2 3 2 4 5 2" xfId="25125" xr:uid="{00000000-0005-0000-0000-00007F0F0000}"/>
    <cellStyle name="_Table 2 2 2 2 3 2 4 5 3" xfId="29445" xr:uid="{00000000-0005-0000-0000-0000800F0000}"/>
    <cellStyle name="_Table 2 2 2 2 3 2 4 5 4" xfId="30560" xr:uid="{00000000-0005-0000-0000-0000810F0000}"/>
    <cellStyle name="_Table 2 2 2 2 3 2 4 5 5" xfId="28036" xr:uid="{00000000-0005-0000-0000-0000820F0000}"/>
    <cellStyle name="_Table 2 2 2 2 3 2 4 5 6" xfId="32099" xr:uid="{00000000-0005-0000-0000-0000830F0000}"/>
    <cellStyle name="_Table 2 2 2 2 3 2 4 5 7" xfId="33020" xr:uid="{00000000-0005-0000-0000-0000840F0000}"/>
    <cellStyle name="_Table 2 2 2 2 3 2 4 5 8" xfId="33919" xr:uid="{00000000-0005-0000-0000-0000850F0000}"/>
    <cellStyle name="_Table 2 2 2 2 3 2 4 6" xfId="9242" xr:uid="{00000000-0005-0000-0000-0000860F0000}"/>
    <cellStyle name="_Table 2 2 2 2 3 2 4 6 2" xfId="20637" xr:uid="{00000000-0005-0000-0000-0000870F0000}"/>
    <cellStyle name="_Table 2 2 2 2 3 2 4 6 3" xfId="27689" xr:uid="{00000000-0005-0000-0000-0000880F0000}"/>
    <cellStyle name="_Table 2 2 2 2 3 2 4 6 4" xfId="22969" xr:uid="{00000000-0005-0000-0000-0000890F0000}"/>
    <cellStyle name="_Table 2 2 2 2 3 2 4 6 5" xfId="25829" xr:uid="{00000000-0005-0000-0000-00008A0F0000}"/>
    <cellStyle name="_Table 2 2 2 2 3 2 4 6 6" xfId="26269" xr:uid="{00000000-0005-0000-0000-00008B0F0000}"/>
    <cellStyle name="_Table 2 2 2 2 3 2 4 6 7" xfId="27111" xr:uid="{00000000-0005-0000-0000-00008C0F0000}"/>
    <cellStyle name="_Table 2 2 2 2 3 2 4 6 8" xfId="25897" xr:uid="{00000000-0005-0000-0000-00008D0F0000}"/>
    <cellStyle name="_Table 2 2 2 2 3 2 4 7" xfId="8813" xr:uid="{00000000-0005-0000-0000-00008E0F0000}"/>
    <cellStyle name="_Table 2 2 2 2 3 2 4 7 2" xfId="20208" xr:uid="{00000000-0005-0000-0000-00008F0F0000}"/>
    <cellStyle name="_Table 2 2 2 2 3 2 4 7 3" xfId="27260" xr:uid="{00000000-0005-0000-0000-0000900F0000}"/>
    <cellStyle name="_Table 2 2 2 2 3 2 4 7 4" xfId="15687" xr:uid="{00000000-0005-0000-0000-0000910F0000}"/>
    <cellStyle name="_Table 2 2 2 2 3 2 4 7 5" xfId="14640" xr:uid="{00000000-0005-0000-0000-0000920F0000}"/>
    <cellStyle name="_Table 2 2 2 2 3 2 4 7 6" xfId="28023" xr:uid="{00000000-0005-0000-0000-0000930F0000}"/>
    <cellStyle name="_Table 2 2 2 2 3 2 4 7 7" xfId="31480" xr:uid="{00000000-0005-0000-0000-0000940F0000}"/>
    <cellStyle name="_Table 2 2 2 2 3 2 4 7 8" xfId="27723" xr:uid="{00000000-0005-0000-0000-0000950F0000}"/>
    <cellStyle name="_Table 2 2 2 2 3 2 4 8" xfId="26628" xr:uid="{00000000-0005-0000-0000-0000960F0000}"/>
    <cellStyle name="_Table 2 2 2 2 3 2 4 9" xfId="25848" xr:uid="{00000000-0005-0000-0000-0000970F0000}"/>
    <cellStyle name="_Table 2 2 2 2 3 2 5" xfId="6639" xr:uid="{00000000-0005-0000-0000-0000980F0000}"/>
    <cellStyle name="_Table 2 2 2 2 3 2 5 10" xfId="28768" xr:uid="{00000000-0005-0000-0000-0000990F0000}"/>
    <cellStyle name="_Table 2 2 2 2 3 2 5 11" xfId="31692" xr:uid="{00000000-0005-0000-0000-00009A0F0000}"/>
    <cellStyle name="_Table 2 2 2 2 3 2 5 12" xfId="28751" xr:uid="{00000000-0005-0000-0000-00009B0F0000}"/>
    <cellStyle name="_Table 2 2 2 2 3 2 5 13" xfId="28875" xr:uid="{00000000-0005-0000-0000-00009C0F0000}"/>
    <cellStyle name="_Table 2 2 2 2 3 2 5 2" xfId="11410" xr:uid="{00000000-0005-0000-0000-00009D0F0000}"/>
    <cellStyle name="_Table 2 2 2 2 3 2 5 2 2" xfId="28465" xr:uid="{00000000-0005-0000-0000-00009E0F0000}"/>
    <cellStyle name="_Table 2 2 2 2 3 2 5 2 3" xfId="15510" xr:uid="{00000000-0005-0000-0000-00009F0F0000}"/>
    <cellStyle name="_Table 2 2 2 2 3 2 5 2 4" xfId="28018" xr:uid="{00000000-0005-0000-0000-0000A00F0000}"/>
    <cellStyle name="_Table 2 2 2 2 3 2 5 2 5" xfId="14778" xr:uid="{00000000-0005-0000-0000-0000A10F0000}"/>
    <cellStyle name="_Table 2 2 2 2 3 2 5 2 6" xfId="15236" xr:uid="{00000000-0005-0000-0000-0000A20F0000}"/>
    <cellStyle name="_Table 2 2 2 2 3 2 5 2 7" xfId="27187" xr:uid="{00000000-0005-0000-0000-0000A30F0000}"/>
    <cellStyle name="_Table 2 2 2 2 3 2 5 3" xfId="13904" xr:uid="{00000000-0005-0000-0000-0000A40F0000}"/>
    <cellStyle name="_Table 2 2 2 2 3 2 5 3 2" xfId="25243" xr:uid="{00000000-0005-0000-0000-0000A50F0000}"/>
    <cellStyle name="_Table 2 2 2 2 3 2 5 3 3" xfId="29563" xr:uid="{00000000-0005-0000-0000-0000A60F0000}"/>
    <cellStyle name="_Table 2 2 2 2 3 2 5 3 4" xfId="30678" xr:uid="{00000000-0005-0000-0000-0000A70F0000}"/>
    <cellStyle name="_Table 2 2 2 2 3 2 5 3 5" xfId="26517" xr:uid="{00000000-0005-0000-0000-0000A80F0000}"/>
    <cellStyle name="_Table 2 2 2 2 3 2 5 3 6" xfId="32217" xr:uid="{00000000-0005-0000-0000-0000A90F0000}"/>
    <cellStyle name="_Table 2 2 2 2 3 2 5 3 7" xfId="33138" xr:uid="{00000000-0005-0000-0000-0000AA0F0000}"/>
    <cellStyle name="_Table 2 2 2 2 3 2 5 3 8" xfId="34037" xr:uid="{00000000-0005-0000-0000-0000AB0F0000}"/>
    <cellStyle name="_Table 2 2 2 2 3 2 5 4" xfId="9052" xr:uid="{00000000-0005-0000-0000-0000AC0F0000}"/>
    <cellStyle name="_Table 2 2 2 2 3 2 5 4 2" xfId="20447" xr:uid="{00000000-0005-0000-0000-0000AD0F0000}"/>
    <cellStyle name="_Table 2 2 2 2 3 2 5 4 3" xfId="27499" xr:uid="{00000000-0005-0000-0000-0000AE0F0000}"/>
    <cellStyle name="_Table 2 2 2 2 3 2 5 4 4" xfId="15843" xr:uid="{00000000-0005-0000-0000-0000AF0F0000}"/>
    <cellStyle name="_Table 2 2 2 2 3 2 5 4 5" xfId="31616" xr:uid="{00000000-0005-0000-0000-0000B00F0000}"/>
    <cellStyle name="_Table 2 2 2 2 3 2 5 4 6" xfId="26372" xr:uid="{00000000-0005-0000-0000-0000B10F0000}"/>
    <cellStyle name="_Table 2 2 2 2 3 2 5 4 7" xfId="27979" xr:uid="{00000000-0005-0000-0000-0000B20F0000}"/>
    <cellStyle name="_Table 2 2 2 2 3 2 5 4 8" xfId="26334" xr:uid="{00000000-0005-0000-0000-0000B30F0000}"/>
    <cellStyle name="_Table 2 2 2 2 3 2 5 5" xfId="13973" xr:uid="{00000000-0005-0000-0000-0000B40F0000}"/>
    <cellStyle name="_Table 2 2 2 2 3 2 5 5 2" xfId="25312" xr:uid="{00000000-0005-0000-0000-0000B50F0000}"/>
    <cellStyle name="_Table 2 2 2 2 3 2 5 5 3" xfId="29632" xr:uid="{00000000-0005-0000-0000-0000B60F0000}"/>
    <cellStyle name="_Table 2 2 2 2 3 2 5 5 4" xfId="30747" xr:uid="{00000000-0005-0000-0000-0000B70F0000}"/>
    <cellStyle name="_Table 2 2 2 2 3 2 5 5 5" xfId="29085" xr:uid="{00000000-0005-0000-0000-0000B80F0000}"/>
    <cellStyle name="_Table 2 2 2 2 3 2 5 5 6" xfId="32286" xr:uid="{00000000-0005-0000-0000-0000B90F0000}"/>
    <cellStyle name="_Table 2 2 2 2 3 2 5 5 7" xfId="33207" xr:uid="{00000000-0005-0000-0000-0000BA0F0000}"/>
    <cellStyle name="_Table 2 2 2 2 3 2 5 5 8" xfId="34106" xr:uid="{00000000-0005-0000-0000-0000BB0F0000}"/>
    <cellStyle name="_Table 2 2 2 2 3 2 5 6" xfId="8923" xr:uid="{00000000-0005-0000-0000-0000BC0F0000}"/>
    <cellStyle name="_Table 2 2 2 2 3 2 5 6 2" xfId="20318" xr:uid="{00000000-0005-0000-0000-0000BD0F0000}"/>
    <cellStyle name="_Table 2 2 2 2 3 2 5 6 3" xfId="27370" xr:uid="{00000000-0005-0000-0000-0000BE0F0000}"/>
    <cellStyle name="_Table 2 2 2 2 3 2 5 6 4" xfId="15779" xr:uid="{00000000-0005-0000-0000-0000BF0F0000}"/>
    <cellStyle name="_Table 2 2 2 2 3 2 5 6 5" xfId="26453" xr:uid="{00000000-0005-0000-0000-0000C00F0000}"/>
    <cellStyle name="_Table 2 2 2 2 3 2 5 6 6" xfId="26376" xr:uid="{00000000-0005-0000-0000-0000C10F0000}"/>
    <cellStyle name="_Table 2 2 2 2 3 2 5 6 7" xfId="28099" xr:uid="{00000000-0005-0000-0000-0000C20F0000}"/>
    <cellStyle name="_Table 2 2 2 2 3 2 5 6 8" xfId="15418" xr:uid="{00000000-0005-0000-0000-0000C30F0000}"/>
    <cellStyle name="_Table 2 2 2 2 3 2 5 7" xfId="13928" xr:uid="{00000000-0005-0000-0000-0000C40F0000}"/>
    <cellStyle name="_Table 2 2 2 2 3 2 5 7 2" xfId="25267" xr:uid="{00000000-0005-0000-0000-0000C50F0000}"/>
    <cellStyle name="_Table 2 2 2 2 3 2 5 7 3" xfId="29587" xr:uid="{00000000-0005-0000-0000-0000C60F0000}"/>
    <cellStyle name="_Table 2 2 2 2 3 2 5 7 4" xfId="30702" xr:uid="{00000000-0005-0000-0000-0000C70F0000}"/>
    <cellStyle name="_Table 2 2 2 2 3 2 5 7 5" xfId="28489" xr:uid="{00000000-0005-0000-0000-0000C80F0000}"/>
    <cellStyle name="_Table 2 2 2 2 3 2 5 7 6" xfId="32241" xr:uid="{00000000-0005-0000-0000-0000C90F0000}"/>
    <cellStyle name="_Table 2 2 2 2 3 2 5 7 7" xfId="33162" xr:uid="{00000000-0005-0000-0000-0000CA0F0000}"/>
    <cellStyle name="_Table 2 2 2 2 3 2 5 7 8" xfId="34061" xr:uid="{00000000-0005-0000-0000-0000CB0F0000}"/>
    <cellStyle name="_Table 2 2 2 2 3 2 5 8" xfId="26446" xr:uid="{00000000-0005-0000-0000-0000CC0F0000}"/>
    <cellStyle name="_Table 2 2 2 2 3 2 5 9" xfId="28226" xr:uid="{00000000-0005-0000-0000-0000CD0F0000}"/>
    <cellStyle name="_Table 2 2 2 2 3 2 6" xfId="13631" xr:uid="{00000000-0005-0000-0000-0000CE0F0000}"/>
    <cellStyle name="_Table 2 2 2 2 3 2 6 2" xfId="24970" xr:uid="{00000000-0005-0000-0000-0000CF0F0000}"/>
    <cellStyle name="_Table 2 2 2 2 3 2 6 3" xfId="29290" xr:uid="{00000000-0005-0000-0000-0000D00F0000}"/>
    <cellStyle name="_Table 2 2 2 2 3 2 6 4" xfId="30405" xr:uid="{00000000-0005-0000-0000-0000D10F0000}"/>
    <cellStyle name="_Table 2 2 2 2 3 2 6 5" xfId="25942" xr:uid="{00000000-0005-0000-0000-0000D20F0000}"/>
    <cellStyle name="_Table 2 2 2 2 3 2 6 6" xfId="31944" xr:uid="{00000000-0005-0000-0000-0000D30F0000}"/>
    <cellStyle name="_Table 2 2 2 2 3 2 6 7" xfId="32865" xr:uid="{00000000-0005-0000-0000-0000D40F0000}"/>
    <cellStyle name="_Table 2 2 2 2 3 2 6 8" xfId="33764" xr:uid="{00000000-0005-0000-0000-0000D50F0000}"/>
    <cellStyle name="_Table 2 2 2 2 3 2 7" xfId="9209" xr:uid="{00000000-0005-0000-0000-0000D60F0000}"/>
    <cellStyle name="_Table 2 2 2 2 3 2 7 2" xfId="20604" xr:uid="{00000000-0005-0000-0000-0000D70F0000}"/>
    <cellStyle name="_Table 2 2 2 2 3 2 7 3" xfId="27656" xr:uid="{00000000-0005-0000-0000-0000D80F0000}"/>
    <cellStyle name="_Table 2 2 2 2 3 2 7 4" xfId="14570" xr:uid="{00000000-0005-0000-0000-0000D90F0000}"/>
    <cellStyle name="_Table 2 2 2 2 3 2 7 5" xfId="14885" xr:uid="{00000000-0005-0000-0000-0000DA0F0000}"/>
    <cellStyle name="_Table 2 2 2 2 3 2 7 6" xfId="28505" xr:uid="{00000000-0005-0000-0000-0000DB0F0000}"/>
    <cellStyle name="_Table 2 2 2 2 3 2 7 7" xfId="30238" xr:uid="{00000000-0005-0000-0000-0000DC0F0000}"/>
    <cellStyle name="_Table 2 2 2 2 3 2 7 8" xfId="15014" xr:uid="{00000000-0005-0000-0000-0000DD0F0000}"/>
    <cellStyle name="_Table 2 2 2 2 3 2 8" xfId="13808" xr:uid="{00000000-0005-0000-0000-0000DE0F0000}"/>
    <cellStyle name="_Table 2 2 2 2 3 2 8 2" xfId="25147" xr:uid="{00000000-0005-0000-0000-0000DF0F0000}"/>
    <cellStyle name="_Table 2 2 2 2 3 2 8 3" xfId="29467" xr:uid="{00000000-0005-0000-0000-0000E00F0000}"/>
    <cellStyle name="_Table 2 2 2 2 3 2 8 4" xfId="30582" xr:uid="{00000000-0005-0000-0000-0000E10F0000}"/>
    <cellStyle name="_Table 2 2 2 2 3 2 8 5" xfId="27961" xr:uid="{00000000-0005-0000-0000-0000E20F0000}"/>
    <cellStyle name="_Table 2 2 2 2 3 2 8 6" xfId="32121" xr:uid="{00000000-0005-0000-0000-0000E30F0000}"/>
    <cellStyle name="_Table 2 2 2 2 3 2 8 7" xfId="33042" xr:uid="{00000000-0005-0000-0000-0000E40F0000}"/>
    <cellStyle name="_Table 2 2 2 2 3 2 8 8" xfId="33941" xr:uid="{00000000-0005-0000-0000-0000E50F0000}"/>
    <cellStyle name="_Table 2 2 2 2 3 2 9" xfId="8868" xr:uid="{00000000-0005-0000-0000-0000E60F0000}"/>
    <cellStyle name="_Table 2 2 2 2 3 2 9 2" xfId="20263" xr:uid="{00000000-0005-0000-0000-0000E70F0000}"/>
    <cellStyle name="_Table 2 2 2 2 3 2 9 3" xfId="27315" xr:uid="{00000000-0005-0000-0000-0000E80F0000}"/>
    <cellStyle name="_Table 2 2 2 2 3 2 9 4" xfId="15728" xr:uid="{00000000-0005-0000-0000-0000E90F0000}"/>
    <cellStyle name="_Table 2 2 2 2 3 2 9 5" xfId="26733" xr:uid="{00000000-0005-0000-0000-0000EA0F0000}"/>
    <cellStyle name="_Table 2 2 2 2 3 2 9 6" xfId="26812" xr:uid="{00000000-0005-0000-0000-0000EB0F0000}"/>
    <cellStyle name="_Table 2 2 2 2 3 2 9 7" xfId="26817" xr:uid="{00000000-0005-0000-0000-0000EC0F0000}"/>
    <cellStyle name="_Table 2 2 2 2 3 2 9 8" xfId="14522" xr:uid="{00000000-0005-0000-0000-0000ED0F0000}"/>
    <cellStyle name="_Table 2 2 2 2 3 3" xfId="5700" xr:uid="{00000000-0005-0000-0000-0000EE0F0000}"/>
    <cellStyle name="_Table 2 2 2 2 3 3 10" xfId="26080" xr:uid="{00000000-0005-0000-0000-0000EF0F0000}"/>
    <cellStyle name="_Table 2 2 2 2 3 3 11" xfId="28843" xr:uid="{00000000-0005-0000-0000-0000F00F0000}"/>
    <cellStyle name="_Table 2 2 2 2 3 3 12" xfId="28167" xr:uid="{00000000-0005-0000-0000-0000F10F0000}"/>
    <cellStyle name="_Table 2 2 2 2 3 3 13" xfId="26454" xr:uid="{00000000-0005-0000-0000-0000F20F0000}"/>
    <cellStyle name="_Table 2 2 2 2 3 3 14" xfId="15268" xr:uid="{00000000-0005-0000-0000-0000F30F0000}"/>
    <cellStyle name="_Table 2 2 2 2 3 3 15" xfId="15040" xr:uid="{00000000-0005-0000-0000-0000F40F0000}"/>
    <cellStyle name="_Table 2 2 2 2 3 3 2" xfId="7902" xr:uid="{00000000-0005-0000-0000-0000F50F0000}"/>
    <cellStyle name="_Table 2 2 2 2 3 3 2 10" xfId="31216" xr:uid="{00000000-0005-0000-0000-0000F60F0000}"/>
    <cellStyle name="_Table 2 2 2 2 3 3 2 11" xfId="15470" xr:uid="{00000000-0005-0000-0000-0000F70F0000}"/>
    <cellStyle name="_Table 2 2 2 2 3 3 2 12" xfId="31738" xr:uid="{00000000-0005-0000-0000-0000F80F0000}"/>
    <cellStyle name="_Table 2 2 2 2 3 3 2 13" xfId="32723" xr:uid="{00000000-0005-0000-0000-0000F90F0000}"/>
    <cellStyle name="_Table 2 2 2 2 3 3 2 2" xfId="12673" xr:uid="{00000000-0005-0000-0000-0000FA0F0000}"/>
    <cellStyle name="_Table 2 2 2 2 3 3 2 2 2" xfId="28902" xr:uid="{00000000-0005-0000-0000-0000FB0F0000}"/>
    <cellStyle name="_Table 2 2 2 2 3 3 2 2 3" xfId="30069" xr:uid="{00000000-0005-0000-0000-0000FC0F0000}"/>
    <cellStyle name="_Table 2 2 2 2 3 3 2 2 4" xfId="28806" xr:uid="{00000000-0005-0000-0000-0000FD0F0000}"/>
    <cellStyle name="_Table 2 2 2 2 3 3 2 2 5" xfId="31717" xr:uid="{00000000-0005-0000-0000-0000FE0F0000}"/>
    <cellStyle name="_Table 2 2 2 2 3 3 2 2 6" xfId="32712" xr:uid="{00000000-0005-0000-0000-0000FF0F0000}"/>
    <cellStyle name="_Table 2 2 2 2 3 3 2 2 7" xfId="33638" xr:uid="{00000000-0005-0000-0000-000000100000}"/>
    <cellStyle name="_Table 2 2 2 2 3 3 2 3" xfId="14058" xr:uid="{00000000-0005-0000-0000-000001100000}"/>
    <cellStyle name="_Table 2 2 2 2 3 3 2 3 2" xfId="25397" xr:uid="{00000000-0005-0000-0000-000002100000}"/>
    <cellStyle name="_Table 2 2 2 2 3 3 2 3 3" xfId="29717" xr:uid="{00000000-0005-0000-0000-000003100000}"/>
    <cellStyle name="_Table 2 2 2 2 3 3 2 3 4" xfId="30832" xr:uid="{00000000-0005-0000-0000-000004100000}"/>
    <cellStyle name="_Table 2 2 2 2 3 3 2 3 5" xfId="26962" xr:uid="{00000000-0005-0000-0000-000005100000}"/>
    <cellStyle name="_Table 2 2 2 2 3 3 2 3 6" xfId="32371" xr:uid="{00000000-0005-0000-0000-000006100000}"/>
    <cellStyle name="_Table 2 2 2 2 3 3 2 3 7" xfId="33292" xr:uid="{00000000-0005-0000-0000-000007100000}"/>
    <cellStyle name="_Table 2 2 2 2 3 3 2 3 8" xfId="34191" xr:uid="{00000000-0005-0000-0000-000008100000}"/>
    <cellStyle name="_Table 2 2 2 2 3 3 2 4" xfId="9106" xr:uid="{00000000-0005-0000-0000-000009100000}"/>
    <cellStyle name="_Table 2 2 2 2 3 3 2 4 2" xfId="20501" xr:uid="{00000000-0005-0000-0000-00000A100000}"/>
    <cellStyle name="_Table 2 2 2 2 3 3 2 4 3" xfId="27553" xr:uid="{00000000-0005-0000-0000-00000B100000}"/>
    <cellStyle name="_Table 2 2 2 2 3 3 2 4 4" xfId="24892" xr:uid="{00000000-0005-0000-0000-00000C100000}"/>
    <cellStyle name="_Table 2 2 2 2 3 3 2 4 5" xfId="25992" xr:uid="{00000000-0005-0000-0000-00000D100000}"/>
    <cellStyle name="_Table 2 2 2 2 3 3 2 4 6" xfId="14734" xr:uid="{00000000-0005-0000-0000-00000E100000}"/>
    <cellStyle name="_Table 2 2 2 2 3 3 2 4 7" xfId="15369" xr:uid="{00000000-0005-0000-0000-00000F100000}"/>
    <cellStyle name="_Table 2 2 2 2 3 3 2 4 8" xfId="15054" xr:uid="{00000000-0005-0000-0000-000010100000}"/>
    <cellStyle name="_Table 2 2 2 2 3 3 2 5" xfId="8895" xr:uid="{00000000-0005-0000-0000-000011100000}"/>
    <cellStyle name="_Table 2 2 2 2 3 3 2 5 2" xfId="20290" xr:uid="{00000000-0005-0000-0000-000012100000}"/>
    <cellStyle name="_Table 2 2 2 2 3 3 2 5 3" xfId="27342" xr:uid="{00000000-0005-0000-0000-000013100000}"/>
    <cellStyle name="_Table 2 2 2 2 3 3 2 5 4" xfId="15753" xr:uid="{00000000-0005-0000-0000-000014100000}"/>
    <cellStyle name="_Table 2 2 2 2 3 3 2 5 5" xfId="15222" xr:uid="{00000000-0005-0000-0000-000015100000}"/>
    <cellStyle name="_Table 2 2 2 2 3 3 2 5 6" xfId="15625" xr:uid="{00000000-0005-0000-0000-000016100000}"/>
    <cellStyle name="_Table 2 2 2 2 3 3 2 5 7" xfId="14729" xr:uid="{00000000-0005-0000-0000-000017100000}"/>
    <cellStyle name="_Table 2 2 2 2 3 3 2 5 8" xfId="15259" xr:uid="{00000000-0005-0000-0000-000018100000}"/>
    <cellStyle name="_Table 2 2 2 2 3 3 2 6" xfId="13656" xr:uid="{00000000-0005-0000-0000-000019100000}"/>
    <cellStyle name="_Table 2 2 2 2 3 3 2 6 2" xfId="24995" xr:uid="{00000000-0005-0000-0000-00001A100000}"/>
    <cellStyle name="_Table 2 2 2 2 3 3 2 6 3" xfId="29315" xr:uid="{00000000-0005-0000-0000-00001B100000}"/>
    <cellStyle name="_Table 2 2 2 2 3 3 2 6 4" xfId="30430" xr:uid="{00000000-0005-0000-0000-00001C100000}"/>
    <cellStyle name="_Table 2 2 2 2 3 3 2 6 5" xfId="15315" xr:uid="{00000000-0005-0000-0000-00001D100000}"/>
    <cellStyle name="_Table 2 2 2 2 3 3 2 6 6" xfId="31969" xr:uid="{00000000-0005-0000-0000-00001E100000}"/>
    <cellStyle name="_Table 2 2 2 2 3 3 2 6 7" xfId="32890" xr:uid="{00000000-0005-0000-0000-00001F100000}"/>
    <cellStyle name="_Table 2 2 2 2 3 3 2 6 8" xfId="33789" xr:uid="{00000000-0005-0000-0000-000020100000}"/>
    <cellStyle name="_Table 2 2 2 2 3 3 2 7" xfId="9148" xr:uid="{00000000-0005-0000-0000-000021100000}"/>
    <cellStyle name="_Table 2 2 2 2 3 3 2 7 2" xfId="20543" xr:uid="{00000000-0005-0000-0000-000022100000}"/>
    <cellStyle name="_Table 2 2 2 2 3 3 2 7 3" xfId="27595" xr:uid="{00000000-0005-0000-0000-000023100000}"/>
    <cellStyle name="_Table 2 2 2 2 3 3 2 7 4" xfId="18059" xr:uid="{00000000-0005-0000-0000-000024100000}"/>
    <cellStyle name="_Table 2 2 2 2 3 3 2 7 5" xfId="28027" xr:uid="{00000000-0005-0000-0000-000025100000}"/>
    <cellStyle name="_Table 2 2 2 2 3 3 2 7 6" xfId="26786" xr:uid="{00000000-0005-0000-0000-000026100000}"/>
    <cellStyle name="_Table 2 2 2 2 3 3 2 7 7" xfId="15879" xr:uid="{00000000-0005-0000-0000-000027100000}"/>
    <cellStyle name="_Table 2 2 2 2 3 3 2 7 8" xfId="28229" xr:uid="{00000000-0005-0000-0000-000028100000}"/>
    <cellStyle name="_Table 2 2 2 2 3 3 2 8" xfId="26895" xr:uid="{00000000-0005-0000-0000-000029100000}"/>
    <cellStyle name="_Table 2 2 2 2 3 3 2 9" xfId="28968" xr:uid="{00000000-0005-0000-0000-00002A100000}"/>
    <cellStyle name="_Table 2 2 2 2 3 3 3" xfId="6658" xr:uid="{00000000-0005-0000-0000-00002B100000}"/>
    <cellStyle name="_Table 2 2 2 2 3 3 3 10" xfId="27855" xr:uid="{00000000-0005-0000-0000-00002C100000}"/>
    <cellStyle name="_Table 2 2 2 2 3 3 3 11" xfId="31537" xr:uid="{00000000-0005-0000-0000-00002D100000}"/>
    <cellStyle name="_Table 2 2 2 2 3 3 3 12" xfId="26010" xr:uid="{00000000-0005-0000-0000-00002E100000}"/>
    <cellStyle name="_Table 2 2 2 2 3 3 3 13" xfId="15009" xr:uid="{00000000-0005-0000-0000-00002F100000}"/>
    <cellStyle name="_Table 2 2 2 2 3 3 3 2" xfId="11429" xr:uid="{00000000-0005-0000-0000-000030100000}"/>
    <cellStyle name="_Table 2 2 2 2 3 3 3 2 2" xfId="28476" xr:uid="{00000000-0005-0000-0000-000031100000}"/>
    <cellStyle name="_Table 2 2 2 2 3 3 3 2 3" xfId="15516" xr:uid="{00000000-0005-0000-0000-000032100000}"/>
    <cellStyle name="_Table 2 2 2 2 3 3 3 2 4" xfId="28490" xr:uid="{00000000-0005-0000-0000-000033100000}"/>
    <cellStyle name="_Table 2 2 2 2 3 3 3 2 5" xfId="26502" xr:uid="{00000000-0005-0000-0000-000034100000}"/>
    <cellStyle name="_Table 2 2 2 2 3 3 3 2 6" xfId="26987" xr:uid="{00000000-0005-0000-0000-000035100000}"/>
    <cellStyle name="_Table 2 2 2 2 3 3 3 2 7" xfId="15621" xr:uid="{00000000-0005-0000-0000-000036100000}"/>
    <cellStyle name="_Table 2 2 2 2 3 3 3 3" xfId="13909" xr:uid="{00000000-0005-0000-0000-000037100000}"/>
    <cellStyle name="_Table 2 2 2 2 3 3 3 3 2" xfId="25248" xr:uid="{00000000-0005-0000-0000-000038100000}"/>
    <cellStyle name="_Table 2 2 2 2 3 3 3 3 3" xfId="29568" xr:uid="{00000000-0005-0000-0000-000039100000}"/>
    <cellStyle name="_Table 2 2 2 2 3 3 3 3 4" xfId="30683" xr:uid="{00000000-0005-0000-0000-00003A100000}"/>
    <cellStyle name="_Table 2 2 2 2 3 3 3 3 5" xfId="28639" xr:uid="{00000000-0005-0000-0000-00003B100000}"/>
    <cellStyle name="_Table 2 2 2 2 3 3 3 3 6" xfId="32222" xr:uid="{00000000-0005-0000-0000-00003C100000}"/>
    <cellStyle name="_Table 2 2 2 2 3 3 3 3 7" xfId="33143" xr:uid="{00000000-0005-0000-0000-00003D100000}"/>
    <cellStyle name="_Table 2 2 2 2 3 3 3 3 8" xfId="34042" xr:uid="{00000000-0005-0000-0000-00003E100000}"/>
    <cellStyle name="_Table 2 2 2 2 3 3 3 4" xfId="9233" xr:uid="{00000000-0005-0000-0000-00003F100000}"/>
    <cellStyle name="_Table 2 2 2 2 3 3 3 4 2" xfId="20628" xr:uid="{00000000-0005-0000-0000-000040100000}"/>
    <cellStyle name="_Table 2 2 2 2 3 3 3 4 3" xfId="27680" xr:uid="{00000000-0005-0000-0000-000041100000}"/>
    <cellStyle name="_Table 2 2 2 2 3 3 3 4 4" xfId="19299" xr:uid="{00000000-0005-0000-0000-000042100000}"/>
    <cellStyle name="_Table 2 2 2 2 3 3 3 4 5" xfId="28093" xr:uid="{00000000-0005-0000-0000-000043100000}"/>
    <cellStyle name="_Table 2 2 2 2 3 3 3 4 6" xfId="26776" xr:uid="{00000000-0005-0000-0000-000044100000}"/>
    <cellStyle name="_Table 2 2 2 2 3 3 3 4 7" xfId="31462" xr:uid="{00000000-0005-0000-0000-000045100000}"/>
    <cellStyle name="_Table 2 2 2 2 3 3 3 4 8" xfId="14879" xr:uid="{00000000-0005-0000-0000-000046100000}"/>
    <cellStyle name="_Table 2 2 2 2 3 3 3 5" xfId="13993" xr:uid="{00000000-0005-0000-0000-000047100000}"/>
    <cellStyle name="_Table 2 2 2 2 3 3 3 5 2" xfId="25332" xr:uid="{00000000-0005-0000-0000-000048100000}"/>
    <cellStyle name="_Table 2 2 2 2 3 3 3 5 3" xfId="29652" xr:uid="{00000000-0005-0000-0000-000049100000}"/>
    <cellStyle name="_Table 2 2 2 2 3 3 3 5 4" xfId="30767" xr:uid="{00000000-0005-0000-0000-00004A100000}"/>
    <cellStyle name="_Table 2 2 2 2 3 3 3 5 5" xfId="29139" xr:uid="{00000000-0005-0000-0000-00004B100000}"/>
    <cellStyle name="_Table 2 2 2 2 3 3 3 5 6" xfId="32306" xr:uid="{00000000-0005-0000-0000-00004C100000}"/>
    <cellStyle name="_Table 2 2 2 2 3 3 3 5 7" xfId="33227" xr:uid="{00000000-0005-0000-0000-00004D100000}"/>
    <cellStyle name="_Table 2 2 2 2 3 3 3 5 8" xfId="34126" xr:uid="{00000000-0005-0000-0000-00004E100000}"/>
    <cellStyle name="_Table 2 2 2 2 3 3 3 6" xfId="8872" xr:uid="{00000000-0005-0000-0000-00004F100000}"/>
    <cellStyle name="_Table 2 2 2 2 3 3 3 6 2" xfId="20267" xr:uid="{00000000-0005-0000-0000-000050100000}"/>
    <cellStyle name="_Table 2 2 2 2 3 3 3 6 3" xfId="27319" xr:uid="{00000000-0005-0000-0000-000051100000}"/>
    <cellStyle name="_Table 2 2 2 2 3 3 3 6 4" xfId="15732" xr:uid="{00000000-0005-0000-0000-000052100000}"/>
    <cellStyle name="_Table 2 2 2 2 3 3 3 6 5" xfId="28856" xr:uid="{00000000-0005-0000-0000-000053100000}"/>
    <cellStyle name="_Table 2 2 2 2 3 3 3 6 6" xfId="15598" xr:uid="{00000000-0005-0000-0000-000054100000}"/>
    <cellStyle name="_Table 2 2 2 2 3 3 3 6 7" xfId="26625" xr:uid="{00000000-0005-0000-0000-000055100000}"/>
    <cellStyle name="_Table 2 2 2 2 3 3 3 6 8" xfId="28090" xr:uid="{00000000-0005-0000-0000-000056100000}"/>
    <cellStyle name="_Table 2 2 2 2 3 3 3 7" xfId="14140" xr:uid="{00000000-0005-0000-0000-000057100000}"/>
    <cellStyle name="_Table 2 2 2 2 3 3 3 7 2" xfId="25479" xr:uid="{00000000-0005-0000-0000-000058100000}"/>
    <cellStyle name="_Table 2 2 2 2 3 3 3 7 3" xfId="29799" xr:uid="{00000000-0005-0000-0000-000059100000}"/>
    <cellStyle name="_Table 2 2 2 2 3 3 3 7 4" xfId="30914" xr:uid="{00000000-0005-0000-0000-00005A100000}"/>
    <cellStyle name="_Table 2 2 2 2 3 3 3 7 5" xfId="28673" xr:uid="{00000000-0005-0000-0000-00005B100000}"/>
    <cellStyle name="_Table 2 2 2 2 3 3 3 7 6" xfId="32453" xr:uid="{00000000-0005-0000-0000-00005C100000}"/>
    <cellStyle name="_Table 2 2 2 2 3 3 3 7 7" xfId="33374" xr:uid="{00000000-0005-0000-0000-00005D100000}"/>
    <cellStyle name="_Table 2 2 2 2 3 3 3 7 8" xfId="34273" xr:uid="{00000000-0005-0000-0000-00005E100000}"/>
    <cellStyle name="_Table 2 2 2 2 3 3 3 8" xfId="26458" xr:uid="{00000000-0005-0000-0000-00005F100000}"/>
    <cellStyle name="_Table 2 2 2 2 3 3 3 9" xfId="28470" xr:uid="{00000000-0005-0000-0000-000060100000}"/>
    <cellStyle name="_Table 2 2 2 2 3 3 4" xfId="10490" xr:uid="{00000000-0005-0000-0000-000061100000}"/>
    <cellStyle name="_Table 2 2 2 2 3 3 4 2" xfId="28105" xr:uid="{00000000-0005-0000-0000-000062100000}"/>
    <cellStyle name="_Table 2 2 2 2 3 3 4 3" xfId="15029" xr:uid="{00000000-0005-0000-0000-000063100000}"/>
    <cellStyle name="_Table 2 2 2 2 3 3 4 4" xfId="14726" xr:uid="{00000000-0005-0000-0000-000064100000}"/>
    <cellStyle name="_Table 2 2 2 2 3 3 4 5" xfId="14817" xr:uid="{00000000-0005-0000-0000-000065100000}"/>
    <cellStyle name="_Table 2 2 2 2 3 3 4 6" xfId="15101" xr:uid="{00000000-0005-0000-0000-000066100000}"/>
    <cellStyle name="_Table 2 2 2 2 3 3 4 7" xfId="15261" xr:uid="{00000000-0005-0000-0000-000067100000}"/>
    <cellStyle name="_Table 2 2 2 2 3 3 5" xfId="13743" xr:uid="{00000000-0005-0000-0000-000068100000}"/>
    <cellStyle name="_Table 2 2 2 2 3 3 5 2" xfId="25082" xr:uid="{00000000-0005-0000-0000-000069100000}"/>
    <cellStyle name="_Table 2 2 2 2 3 3 5 3" xfId="29402" xr:uid="{00000000-0005-0000-0000-00006A100000}"/>
    <cellStyle name="_Table 2 2 2 2 3 3 5 4" xfId="30517" xr:uid="{00000000-0005-0000-0000-00006B100000}"/>
    <cellStyle name="_Table 2 2 2 2 3 3 5 5" xfId="14490" xr:uid="{00000000-0005-0000-0000-00006C100000}"/>
    <cellStyle name="_Table 2 2 2 2 3 3 5 6" xfId="32056" xr:uid="{00000000-0005-0000-0000-00006D100000}"/>
    <cellStyle name="_Table 2 2 2 2 3 3 5 7" xfId="32977" xr:uid="{00000000-0005-0000-0000-00006E100000}"/>
    <cellStyle name="_Table 2 2 2 2 3 3 5 8" xfId="33876" xr:uid="{00000000-0005-0000-0000-00006F100000}"/>
    <cellStyle name="_Table 2 2 2 2 3 3 6" xfId="8986" xr:uid="{00000000-0005-0000-0000-000070100000}"/>
    <cellStyle name="_Table 2 2 2 2 3 3 6 2" xfId="20381" xr:uid="{00000000-0005-0000-0000-000071100000}"/>
    <cellStyle name="_Table 2 2 2 2 3 3 6 3" xfId="27433" xr:uid="{00000000-0005-0000-0000-000072100000}"/>
    <cellStyle name="_Table 2 2 2 2 3 3 6 4" xfId="15781" xr:uid="{00000000-0005-0000-0000-000073100000}"/>
    <cellStyle name="_Table 2 2 2 2 3 3 6 5" xfId="31459" xr:uid="{00000000-0005-0000-0000-000074100000}"/>
    <cellStyle name="_Table 2 2 2 2 3 3 6 6" xfId="27907" xr:uid="{00000000-0005-0000-0000-000075100000}"/>
    <cellStyle name="_Table 2 2 2 2 3 3 6 7" xfId="14982" xr:uid="{00000000-0005-0000-0000-000076100000}"/>
    <cellStyle name="_Table 2 2 2 2 3 3 6 8" xfId="14482" xr:uid="{00000000-0005-0000-0000-000077100000}"/>
    <cellStyle name="_Table 2 2 2 2 3 3 7" xfId="9144" xr:uid="{00000000-0005-0000-0000-000078100000}"/>
    <cellStyle name="_Table 2 2 2 2 3 3 7 2" xfId="20539" xr:uid="{00000000-0005-0000-0000-000079100000}"/>
    <cellStyle name="_Table 2 2 2 2 3 3 7 3" xfId="27591" xr:uid="{00000000-0005-0000-0000-00007A100000}"/>
    <cellStyle name="_Table 2 2 2 2 3 3 7 4" xfId="17433" xr:uid="{00000000-0005-0000-0000-00007B100000}"/>
    <cellStyle name="_Table 2 2 2 2 3 3 7 5" xfId="28026" xr:uid="{00000000-0005-0000-0000-00007C100000}"/>
    <cellStyle name="_Table 2 2 2 2 3 3 7 6" xfId="14582" xr:uid="{00000000-0005-0000-0000-00007D100000}"/>
    <cellStyle name="_Table 2 2 2 2 3 3 7 7" xfId="26222" xr:uid="{00000000-0005-0000-0000-00007E100000}"/>
    <cellStyle name="_Table 2 2 2 2 3 3 7 8" xfId="26037" xr:uid="{00000000-0005-0000-0000-00007F100000}"/>
    <cellStyle name="_Table 2 2 2 2 3 3 8" xfId="9058" xr:uid="{00000000-0005-0000-0000-000080100000}"/>
    <cellStyle name="_Table 2 2 2 2 3 3 8 2" xfId="20453" xr:uid="{00000000-0005-0000-0000-000081100000}"/>
    <cellStyle name="_Table 2 2 2 2 3 3 8 3" xfId="27505" xr:uid="{00000000-0005-0000-0000-000082100000}"/>
    <cellStyle name="_Table 2 2 2 2 3 3 8 4" xfId="15848" xr:uid="{00000000-0005-0000-0000-000083100000}"/>
    <cellStyle name="_Table 2 2 2 2 3 3 8 5" xfId="28479" xr:uid="{00000000-0005-0000-0000-000084100000}"/>
    <cellStyle name="_Table 2 2 2 2 3 3 8 6" xfId="31319" xr:uid="{00000000-0005-0000-0000-000085100000}"/>
    <cellStyle name="_Table 2 2 2 2 3 3 8 7" xfId="30164" xr:uid="{00000000-0005-0000-0000-000086100000}"/>
    <cellStyle name="_Table 2 2 2 2 3 3 8 8" xfId="28699" xr:uid="{00000000-0005-0000-0000-000087100000}"/>
    <cellStyle name="_Table 2 2 2 2 3 3 9" xfId="13956" xr:uid="{00000000-0005-0000-0000-000088100000}"/>
    <cellStyle name="_Table 2 2 2 2 3 3 9 2" xfId="25295" xr:uid="{00000000-0005-0000-0000-000089100000}"/>
    <cellStyle name="_Table 2 2 2 2 3 3 9 3" xfId="29615" xr:uid="{00000000-0005-0000-0000-00008A100000}"/>
    <cellStyle name="_Table 2 2 2 2 3 3 9 4" xfId="30730" xr:uid="{00000000-0005-0000-0000-00008B100000}"/>
    <cellStyle name="_Table 2 2 2 2 3 3 9 5" xfId="25913" xr:uid="{00000000-0005-0000-0000-00008C100000}"/>
    <cellStyle name="_Table 2 2 2 2 3 3 9 6" xfId="32269" xr:uid="{00000000-0005-0000-0000-00008D100000}"/>
    <cellStyle name="_Table 2 2 2 2 3 3 9 7" xfId="33190" xr:uid="{00000000-0005-0000-0000-00008E100000}"/>
    <cellStyle name="_Table 2 2 2 2 3 3 9 8" xfId="34089" xr:uid="{00000000-0005-0000-0000-00008F100000}"/>
    <cellStyle name="_Table 2 2 2 2 3 4" xfId="6850" xr:uid="{00000000-0005-0000-0000-000090100000}"/>
    <cellStyle name="_Table 2 2 2 2 3 4 10" xfId="28860" xr:uid="{00000000-0005-0000-0000-000091100000}"/>
    <cellStyle name="_Table 2 2 2 2 3 4 11" xfId="24897" xr:uid="{00000000-0005-0000-0000-000092100000}"/>
    <cellStyle name="_Table 2 2 2 2 3 4 12" xfId="26739" xr:uid="{00000000-0005-0000-0000-000093100000}"/>
    <cellStyle name="_Table 2 2 2 2 3 4 13" xfId="14620" xr:uid="{00000000-0005-0000-0000-000094100000}"/>
    <cellStyle name="_Table 2 2 2 2 3 4 2" xfId="11621" xr:uid="{00000000-0005-0000-0000-000095100000}"/>
    <cellStyle name="_Table 2 2 2 2 3 4 2 2" xfId="28542" xr:uid="{00000000-0005-0000-0000-000096100000}"/>
    <cellStyle name="_Table 2 2 2 2 3 4 2 3" xfId="14707" xr:uid="{00000000-0005-0000-0000-000097100000}"/>
    <cellStyle name="_Table 2 2 2 2 3 4 2 4" xfId="31477" xr:uid="{00000000-0005-0000-0000-000098100000}"/>
    <cellStyle name="_Table 2 2 2 2 3 4 2 5" xfId="28992" xr:uid="{00000000-0005-0000-0000-000099100000}"/>
    <cellStyle name="_Table 2 2 2 2 3 4 2 6" xfId="15026" xr:uid="{00000000-0005-0000-0000-00009A100000}"/>
    <cellStyle name="_Table 2 2 2 2 3 4 2 7" xfId="26371" xr:uid="{00000000-0005-0000-0000-00009B100000}"/>
    <cellStyle name="_Table 2 2 2 2 3 4 3" xfId="13937" xr:uid="{00000000-0005-0000-0000-00009C100000}"/>
    <cellStyle name="_Table 2 2 2 2 3 4 3 2" xfId="25276" xr:uid="{00000000-0005-0000-0000-00009D100000}"/>
    <cellStyle name="_Table 2 2 2 2 3 4 3 3" xfId="29596" xr:uid="{00000000-0005-0000-0000-00009E100000}"/>
    <cellStyle name="_Table 2 2 2 2 3 4 3 4" xfId="30711" xr:uid="{00000000-0005-0000-0000-00009F100000}"/>
    <cellStyle name="_Table 2 2 2 2 3 4 3 5" xfId="28248" xr:uid="{00000000-0005-0000-0000-0000A0100000}"/>
    <cellStyle name="_Table 2 2 2 2 3 4 3 6" xfId="32250" xr:uid="{00000000-0005-0000-0000-0000A1100000}"/>
    <cellStyle name="_Table 2 2 2 2 3 4 3 7" xfId="33171" xr:uid="{00000000-0005-0000-0000-0000A2100000}"/>
    <cellStyle name="_Table 2 2 2 2 3 4 3 8" xfId="34070" xr:uid="{00000000-0005-0000-0000-0000A3100000}"/>
    <cellStyle name="_Table 2 2 2 2 3 4 4" xfId="9078" xr:uid="{00000000-0005-0000-0000-0000A4100000}"/>
    <cellStyle name="_Table 2 2 2 2 3 4 4 2" xfId="20473" xr:uid="{00000000-0005-0000-0000-0000A5100000}"/>
    <cellStyle name="_Table 2 2 2 2 3 4 4 3" xfId="27525" xr:uid="{00000000-0005-0000-0000-0000A6100000}"/>
    <cellStyle name="_Table 2 2 2 2 3 4 4 4" xfId="14834" xr:uid="{00000000-0005-0000-0000-0000A7100000}"/>
    <cellStyle name="_Table 2 2 2 2 3 4 4 5" xfId="31583" xr:uid="{00000000-0005-0000-0000-0000A8100000}"/>
    <cellStyle name="_Table 2 2 2 2 3 4 4 6" xfId="25809" xr:uid="{00000000-0005-0000-0000-0000A9100000}"/>
    <cellStyle name="_Table 2 2 2 2 3 4 4 7" xfId="30138" xr:uid="{00000000-0005-0000-0000-0000AA100000}"/>
    <cellStyle name="_Table 2 2 2 2 3 4 4 8" xfId="28399" xr:uid="{00000000-0005-0000-0000-0000AB100000}"/>
    <cellStyle name="_Table 2 2 2 2 3 4 5" xfId="14135" xr:uid="{00000000-0005-0000-0000-0000AC100000}"/>
    <cellStyle name="_Table 2 2 2 2 3 4 5 2" xfId="25474" xr:uid="{00000000-0005-0000-0000-0000AD100000}"/>
    <cellStyle name="_Table 2 2 2 2 3 4 5 3" xfId="29794" xr:uid="{00000000-0005-0000-0000-0000AE100000}"/>
    <cellStyle name="_Table 2 2 2 2 3 4 5 4" xfId="30909" xr:uid="{00000000-0005-0000-0000-0000AF100000}"/>
    <cellStyle name="_Table 2 2 2 2 3 4 5 5" xfId="28040" xr:uid="{00000000-0005-0000-0000-0000B0100000}"/>
    <cellStyle name="_Table 2 2 2 2 3 4 5 6" xfId="32448" xr:uid="{00000000-0005-0000-0000-0000B1100000}"/>
    <cellStyle name="_Table 2 2 2 2 3 4 5 7" xfId="33369" xr:uid="{00000000-0005-0000-0000-0000B2100000}"/>
    <cellStyle name="_Table 2 2 2 2 3 4 5 8" xfId="34268" xr:uid="{00000000-0005-0000-0000-0000B3100000}"/>
    <cellStyle name="_Table 2 2 2 2 3 4 6" xfId="8920" xr:uid="{00000000-0005-0000-0000-0000B4100000}"/>
    <cellStyle name="_Table 2 2 2 2 3 4 6 2" xfId="20315" xr:uid="{00000000-0005-0000-0000-0000B5100000}"/>
    <cellStyle name="_Table 2 2 2 2 3 4 6 3" xfId="27367" xr:uid="{00000000-0005-0000-0000-0000B6100000}"/>
    <cellStyle name="_Table 2 2 2 2 3 4 6 4" xfId="15776" xr:uid="{00000000-0005-0000-0000-0000B7100000}"/>
    <cellStyle name="_Table 2 2 2 2 3 4 6 5" xfId="29087" xr:uid="{00000000-0005-0000-0000-0000B8100000}"/>
    <cellStyle name="_Table 2 2 2 2 3 4 6 6" xfId="30216" xr:uid="{00000000-0005-0000-0000-0000B9100000}"/>
    <cellStyle name="_Table 2 2 2 2 3 4 6 7" xfId="31304" xr:uid="{00000000-0005-0000-0000-0000BA100000}"/>
    <cellStyle name="_Table 2 2 2 2 3 4 6 8" xfId="14703" xr:uid="{00000000-0005-0000-0000-0000BB100000}"/>
    <cellStyle name="_Table 2 2 2 2 3 4 7" xfId="8808" xr:uid="{00000000-0005-0000-0000-0000BC100000}"/>
    <cellStyle name="_Table 2 2 2 2 3 4 7 2" xfId="20203" xr:uid="{00000000-0005-0000-0000-0000BD100000}"/>
    <cellStyle name="_Table 2 2 2 2 3 4 7 3" xfId="27255" xr:uid="{00000000-0005-0000-0000-0000BE100000}"/>
    <cellStyle name="_Table 2 2 2 2 3 4 7 4" xfId="15684" xr:uid="{00000000-0005-0000-0000-0000BF100000}"/>
    <cellStyle name="_Table 2 2 2 2 3 4 7 5" xfId="28929" xr:uid="{00000000-0005-0000-0000-0000C0100000}"/>
    <cellStyle name="_Table 2 2 2 2 3 4 7 6" xfId="30093" xr:uid="{00000000-0005-0000-0000-0000C1100000}"/>
    <cellStyle name="_Table 2 2 2 2 3 4 7 7" xfId="31199" xr:uid="{00000000-0005-0000-0000-0000C2100000}"/>
    <cellStyle name="_Table 2 2 2 2 3 4 7 8" xfId="15407" xr:uid="{00000000-0005-0000-0000-0000C3100000}"/>
    <cellStyle name="_Table 2 2 2 2 3 4 8" xfId="26530" xr:uid="{00000000-0005-0000-0000-0000C4100000}"/>
    <cellStyle name="_Table 2 2 2 2 3 4 9" xfId="28056" xr:uid="{00000000-0005-0000-0000-0000C5100000}"/>
    <cellStyle name="_Table 2 2 2 2 3 5" xfId="8779" xr:uid="{00000000-0005-0000-0000-0000C6100000}"/>
    <cellStyle name="_Table 2 2 2 2 3 5 10" xfId="26978" xr:uid="{00000000-0005-0000-0000-0000C7100000}"/>
    <cellStyle name="_Table 2 2 2 2 3 5 11" xfId="28627" xr:uid="{00000000-0005-0000-0000-0000C8100000}"/>
    <cellStyle name="_Table 2 2 2 2 3 5 12" xfId="15556" xr:uid="{00000000-0005-0000-0000-0000C9100000}"/>
    <cellStyle name="_Table 2 2 2 2 3 5 13" xfId="28678" xr:uid="{00000000-0005-0000-0000-0000CA100000}"/>
    <cellStyle name="_Table 2 2 2 2 3 5 2" xfId="13550" xr:uid="{00000000-0005-0000-0000-0000CB100000}"/>
    <cellStyle name="_Table 2 2 2 2 3 5 2 2" xfId="29209" xr:uid="{00000000-0005-0000-0000-0000CC100000}"/>
    <cellStyle name="_Table 2 2 2 2 3 5 2 3" xfId="30324" xr:uid="{00000000-0005-0000-0000-0000CD100000}"/>
    <cellStyle name="_Table 2 2 2 2 3 5 2 4" xfId="26704" xr:uid="{00000000-0005-0000-0000-0000CE100000}"/>
    <cellStyle name="_Table 2 2 2 2 3 5 2 5" xfId="31863" xr:uid="{00000000-0005-0000-0000-0000CF100000}"/>
    <cellStyle name="_Table 2 2 2 2 3 5 2 6" xfId="32784" xr:uid="{00000000-0005-0000-0000-0000D0100000}"/>
    <cellStyle name="_Table 2 2 2 2 3 5 2 7" xfId="33683" xr:uid="{00000000-0005-0000-0000-0000D1100000}"/>
    <cellStyle name="_Table 2 2 2 2 3 5 3" xfId="14181" xr:uid="{00000000-0005-0000-0000-0000D2100000}"/>
    <cellStyle name="_Table 2 2 2 2 3 5 3 2" xfId="25520" xr:uid="{00000000-0005-0000-0000-0000D3100000}"/>
    <cellStyle name="_Table 2 2 2 2 3 5 3 3" xfId="29840" xr:uid="{00000000-0005-0000-0000-0000D4100000}"/>
    <cellStyle name="_Table 2 2 2 2 3 5 3 4" xfId="30955" xr:uid="{00000000-0005-0000-0000-0000D5100000}"/>
    <cellStyle name="_Table 2 2 2 2 3 5 3 5" xfId="26062" xr:uid="{00000000-0005-0000-0000-0000D6100000}"/>
    <cellStyle name="_Table 2 2 2 2 3 5 3 6" xfId="32494" xr:uid="{00000000-0005-0000-0000-0000D7100000}"/>
    <cellStyle name="_Table 2 2 2 2 3 5 3 7" xfId="33415" xr:uid="{00000000-0005-0000-0000-0000D8100000}"/>
    <cellStyle name="_Table 2 2 2 2 3 5 3 8" xfId="34314" xr:uid="{00000000-0005-0000-0000-0000D9100000}"/>
    <cellStyle name="_Table 2 2 2 2 3 5 4" xfId="14239" xr:uid="{00000000-0005-0000-0000-0000DA100000}"/>
    <cellStyle name="_Table 2 2 2 2 3 5 4 2" xfId="25578" xr:uid="{00000000-0005-0000-0000-0000DB100000}"/>
    <cellStyle name="_Table 2 2 2 2 3 5 4 3" xfId="29898" xr:uid="{00000000-0005-0000-0000-0000DC100000}"/>
    <cellStyle name="_Table 2 2 2 2 3 5 4 4" xfId="31013" xr:uid="{00000000-0005-0000-0000-0000DD100000}"/>
    <cellStyle name="_Table 2 2 2 2 3 5 4 5" xfId="26137" xr:uid="{00000000-0005-0000-0000-0000DE100000}"/>
    <cellStyle name="_Table 2 2 2 2 3 5 4 6" xfId="32552" xr:uid="{00000000-0005-0000-0000-0000DF100000}"/>
    <cellStyle name="_Table 2 2 2 2 3 5 4 7" xfId="33473" xr:uid="{00000000-0005-0000-0000-0000E0100000}"/>
    <cellStyle name="_Table 2 2 2 2 3 5 4 8" xfId="34372" xr:uid="{00000000-0005-0000-0000-0000E1100000}"/>
    <cellStyle name="_Table 2 2 2 2 3 5 5" xfId="14292" xr:uid="{00000000-0005-0000-0000-0000E2100000}"/>
    <cellStyle name="_Table 2 2 2 2 3 5 5 2" xfId="25631" xr:uid="{00000000-0005-0000-0000-0000E3100000}"/>
    <cellStyle name="_Table 2 2 2 2 3 5 5 3" xfId="29951" xr:uid="{00000000-0005-0000-0000-0000E4100000}"/>
    <cellStyle name="_Table 2 2 2 2 3 5 5 4" xfId="31066" xr:uid="{00000000-0005-0000-0000-0000E5100000}"/>
    <cellStyle name="_Table 2 2 2 2 3 5 5 5" xfId="27809" xr:uid="{00000000-0005-0000-0000-0000E6100000}"/>
    <cellStyle name="_Table 2 2 2 2 3 5 5 6" xfId="32605" xr:uid="{00000000-0005-0000-0000-0000E7100000}"/>
    <cellStyle name="_Table 2 2 2 2 3 5 5 7" xfId="33526" xr:uid="{00000000-0005-0000-0000-0000E8100000}"/>
    <cellStyle name="_Table 2 2 2 2 3 5 5 8" xfId="34425" xr:uid="{00000000-0005-0000-0000-0000E9100000}"/>
    <cellStyle name="_Table 2 2 2 2 3 5 6" xfId="14338" xr:uid="{00000000-0005-0000-0000-0000EA100000}"/>
    <cellStyle name="_Table 2 2 2 2 3 5 6 2" xfId="25677" xr:uid="{00000000-0005-0000-0000-0000EB100000}"/>
    <cellStyle name="_Table 2 2 2 2 3 5 6 3" xfId="29997" xr:uid="{00000000-0005-0000-0000-0000EC100000}"/>
    <cellStyle name="_Table 2 2 2 2 3 5 6 4" xfId="31112" xr:uid="{00000000-0005-0000-0000-0000ED100000}"/>
    <cellStyle name="_Table 2 2 2 2 3 5 6 5" xfId="28258" xr:uid="{00000000-0005-0000-0000-0000EE100000}"/>
    <cellStyle name="_Table 2 2 2 2 3 5 6 6" xfId="32651" xr:uid="{00000000-0005-0000-0000-0000EF100000}"/>
    <cellStyle name="_Table 2 2 2 2 3 5 6 7" xfId="33572" xr:uid="{00000000-0005-0000-0000-0000F0100000}"/>
    <cellStyle name="_Table 2 2 2 2 3 5 6 8" xfId="34471" xr:uid="{00000000-0005-0000-0000-0000F1100000}"/>
    <cellStyle name="_Table 2 2 2 2 3 5 7" xfId="14381" xr:uid="{00000000-0005-0000-0000-0000F2100000}"/>
    <cellStyle name="_Table 2 2 2 2 3 5 7 2" xfId="25720" xr:uid="{00000000-0005-0000-0000-0000F3100000}"/>
    <cellStyle name="_Table 2 2 2 2 3 5 7 3" xfId="30040" xr:uid="{00000000-0005-0000-0000-0000F4100000}"/>
    <cellStyle name="_Table 2 2 2 2 3 5 7 4" xfId="31155" xr:uid="{00000000-0005-0000-0000-0000F5100000}"/>
    <cellStyle name="_Table 2 2 2 2 3 5 7 5" xfId="27112" xr:uid="{00000000-0005-0000-0000-0000F6100000}"/>
    <cellStyle name="_Table 2 2 2 2 3 5 7 6" xfId="32694" xr:uid="{00000000-0005-0000-0000-0000F7100000}"/>
    <cellStyle name="_Table 2 2 2 2 3 5 7 7" xfId="33615" xr:uid="{00000000-0005-0000-0000-0000F8100000}"/>
    <cellStyle name="_Table 2 2 2 2 3 5 7 8" xfId="34514" xr:uid="{00000000-0005-0000-0000-0000F9100000}"/>
    <cellStyle name="_Table 2 2 2 2 3 5 8" xfId="27226" xr:uid="{00000000-0005-0000-0000-0000FA100000}"/>
    <cellStyle name="_Table 2 2 2 2 3 5 9" xfId="14508" xr:uid="{00000000-0005-0000-0000-0000FB100000}"/>
    <cellStyle name="_Table 2 2 2 2 3 6" xfId="13591" xr:uid="{00000000-0005-0000-0000-0000FC100000}"/>
    <cellStyle name="_Table 2 2 2 2 3 6 2" xfId="24930" xr:uid="{00000000-0005-0000-0000-0000FD100000}"/>
    <cellStyle name="_Table 2 2 2 2 3 6 3" xfId="29250" xr:uid="{00000000-0005-0000-0000-0000FE100000}"/>
    <cellStyle name="_Table 2 2 2 2 3 6 4" xfId="30365" xr:uid="{00000000-0005-0000-0000-0000FF100000}"/>
    <cellStyle name="_Table 2 2 2 2 3 6 5" xfId="15441" xr:uid="{00000000-0005-0000-0000-000000110000}"/>
    <cellStyle name="_Table 2 2 2 2 3 6 6" xfId="31904" xr:uid="{00000000-0005-0000-0000-000001110000}"/>
    <cellStyle name="_Table 2 2 2 2 3 6 7" xfId="32825" xr:uid="{00000000-0005-0000-0000-000002110000}"/>
    <cellStyle name="_Table 2 2 2 2 3 6 8" xfId="33724" xr:uid="{00000000-0005-0000-0000-000003110000}"/>
    <cellStyle name="_Table 2 2 2 2 3 7" xfId="14163" xr:uid="{00000000-0005-0000-0000-000004110000}"/>
    <cellStyle name="_Table 2 2 2 2 3 7 2" xfId="25502" xr:uid="{00000000-0005-0000-0000-000005110000}"/>
    <cellStyle name="_Table 2 2 2 2 3 7 3" xfId="29822" xr:uid="{00000000-0005-0000-0000-000006110000}"/>
    <cellStyle name="_Table 2 2 2 2 3 7 4" xfId="30937" xr:uid="{00000000-0005-0000-0000-000007110000}"/>
    <cellStyle name="_Table 2 2 2 2 3 7 5" xfId="14423" xr:uid="{00000000-0005-0000-0000-000008110000}"/>
    <cellStyle name="_Table 2 2 2 2 3 7 6" xfId="32476" xr:uid="{00000000-0005-0000-0000-000009110000}"/>
    <cellStyle name="_Table 2 2 2 2 3 7 7" xfId="33397" xr:uid="{00000000-0005-0000-0000-00000A110000}"/>
    <cellStyle name="_Table 2 2 2 2 3 7 8" xfId="34296" xr:uid="{00000000-0005-0000-0000-00000B110000}"/>
    <cellStyle name="_Table 2 2 2 2 3 8" xfId="14222" xr:uid="{00000000-0005-0000-0000-00000C110000}"/>
    <cellStyle name="_Table 2 2 2 2 3 8 2" xfId="25561" xr:uid="{00000000-0005-0000-0000-00000D110000}"/>
    <cellStyle name="_Table 2 2 2 2 3 8 3" xfId="29881" xr:uid="{00000000-0005-0000-0000-00000E110000}"/>
    <cellStyle name="_Table 2 2 2 2 3 8 4" xfId="30996" xr:uid="{00000000-0005-0000-0000-00000F110000}"/>
    <cellStyle name="_Table 2 2 2 2 3 8 5" xfId="26793" xr:uid="{00000000-0005-0000-0000-000010110000}"/>
    <cellStyle name="_Table 2 2 2 2 3 8 6" xfId="32535" xr:uid="{00000000-0005-0000-0000-000011110000}"/>
    <cellStyle name="_Table 2 2 2 2 3 8 7" xfId="33456" xr:uid="{00000000-0005-0000-0000-000012110000}"/>
    <cellStyle name="_Table 2 2 2 2 3 8 8" xfId="34355" xr:uid="{00000000-0005-0000-0000-000013110000}"/>
    <cellStyle name="_Table 2 2 2 2 3 9" xfId="14275" xr:uid="{00000000-0005-0000-0000-000014110000}"/>
    <cellStyle name="_Table 2 2 2 2 3 9 2" xfId="25614" xr:uid="{00000000-0005-0000-0000-000015110000}"/>
    <cellStyle name="_Table 2 2 2 2 3 9 3" xfId="29934" xr:uid="{00000000-0005-0000-0000-000016110000}"/>
    <cellStyle name="_Table 2 2 2 2 3 9 4" xfId="31049" xr:uid="{00000000-0005-0000-0000-000017110000}"/>
    <cellStyle name="_Table 2 2 2 2 3 9 5" xfId="15458" xr:uid="{00000000-0005-0000-0000-000018110000}"/>
    <cellStyle name="_Table 2 2 2 2 3 9 6" xfId="32588" xr:uid="{00000000-0005-0000-0000-000019110000}"/>
    <cellStyle name="_Table 2 2 2 2 3 9 7" xfId="33509" xr:uid="{00000000-0005-0000-0000-00001A110000}"/>
    <cellStyle name="_Table 2 2 2 2 3 9 8" xfId="34408" xr:uid="{00000000-0005-0000-0000-00001B110000}"/>
    <cellStyle name="_Table 2 2 2 2 4" xfId="6712" xr:uid="{00000000-0005-0000-0000-00001C110000}"/>
    <cellStyle name="_Table 2 2 2 2 4 10" xfId="15269" xr:uid="{00000000-0005-0000-0000-00001D110000}"/>
    <cellStyle name="_Table 2 2 2 2 4 11" xfId="14792" xr:uid="{00000000-0005-0000-0000-00001E110000}"/>
    <cellStyle name="_Table 2 2 2 2 4 12" xfId="15426" xr:uid="{00000000-0005-0000-0000-00001F110000}"/>
    <cellStyle name="_Table 2 2 2 2 4 13" xfId="28959" xr:uid="{00000000-0005-0000-0000-000020110000}"/>
    <cellStyle name="_Table 2 2 2 2 4 2" xfId="11483" xr:uid="{00000000-0005-0000-0000-000021110000}"/>
    <cellStyle name="_Table 2 2 2 2 4 2 2" xfId="28497" xr:uid="{00000000-0005-0000-0000-000022110000}"/>
    <cellStyle name="_Table 2 2 2 2 4 2 3" xfId="14691" xr:uid="{00000000-0005-0000-0000-000023110000}"/>
    <cellStyle name="_Table 2 2 2 2 4 2 4" xfId="26910" xr:uid="{00000000-0005-0000-0000-000024110000}"/>
    <cellStyle name="_Table 2 2 2 2 4 2 5" xfId="15211" xr:uid="{00000000-0005-0000-0000-000025110000}"/>
    <cellStyle name="_Table 2 2 2 2 4 2 6" xfId="24893" xr:uid="{00000000-0005-0000-0000-000026110000}"/>
    <cellStyle name="_Table 2 2 2 2 4 2 7" xfId="26594" xr:uid="{00000000-0005-0000-0000-000027110000}"/>
    <cellStyle name="_Table 2 2 2 2 4 3" xfId="13918" xr:uid="{00000000-0005-0000-0000-000028110000}"/>
    <cellStyle name="_Table 2 2 2 2 4 3 2" xfId="25257" xr:uid="{00000000-0005-0000-0000-000029110000}"/>
    <cellStyle name="_Table 2 2 2 2 4 3 3" xfId="29577" xr:uid="{00000000-0005-0000-0000-00002A110000}"/>
    <cellStyle name="_Table 2 2 2 2 4 3 4" xfId="30692" xr:uid="{00000000-0005-0000-0000-00002B110000}"/>
    <cellStyle name="_Table 2 2 2 2 4 3 5" xfId="26805" xr:uid="{00000000-0005-0000-0000-00002C110000}"/>
    <cellStyle name="_Table 2 2 2 2 4 3 6" xfId="32231" xr:uid="{00000000-0005-0000-0000-00002D110000}"/>
    <cellStyle name="_Table 2 2 2 2 4 3 7" xfId="33152" xr:uid="{00000000-0005-0000-0000-00002E110000}"/>
    <cellStyle name="_Table 2 2 2 2 4 3 8" xfId="34051" xr:uid="{00000000-0005-0000-0000-00002F110000}"/>
    <cellStyle name="_Table 2 2 2 2 4 4" xfId="9067" xr:uid="{00000000-0005-0000-0000-000030110000}"/>
    <cellStyle name="_Table 2 2 2 2 4 4 2" xfId="20462" xr:uid="{00000000-0005-0000-0000-000031110000}"/>
    <cellStyle name="_Table 2 2 2 2 4 4 3" xfId="27514" xr:uid="{00000000-0005-0000-0000-000032110000}"/>
    <cellStyle name="_Table 2 2 2 2 4 4 4" xfId="15857" xr:uid="{00000000-0005-0000-0000-000033110000}"/>
    <cellStyle name="_Table 2 2 2 2 4 4 5" xfId="31539" xr:uid="{00000000-0005-0000-0000-000034110000}"/>
    <cellStyle name="_Table 2 2 2 2 4 4 6" xfId="28053" xr:uid="{00000000-0005-0000-0000-000035110000}"/>
    <cellStyle name="_Table 2 2 2 2 4 4 7" xfId="16058" xr:uid="{00000000-0005-0000-0000-000036110000}"/>
    <cellStyle name="_Table 2 2 2 2 4 4 8" xfId="26679" xr:uid="{00000000-0005-0000-0000-000037110000}"/>
    <cellStyle name="_Table 2 2 2 2 4 5" xfId="13814" xr:uid="{00000000-0005-0000-0000-000038110000}"/>
    <cellStyle name="_Table 2 2 2 2 4 5 2" xfId="25153" xr:uid="{00000000-0005-0000-0000-000039110000}"/>
    <cellStyle name="_Table 2 2 2 2 4 5 3" xfId="29473" xr:uid="{00000000-0005-0000-0000-00003A110000}"/>
    <cellStyle name="_Table 2 2 2 2 4 5 4" xfId="30588" xr:uid="{00000000-0005-0000-0000-00003B110000}"/>
    <cellStyle name="_Table 2 2 2 2 4 5 5" xfId="26300" xr:uid="{00000000-0005-0000-0000-00003C110000}"/>
    <cellStyle name="_Table 2 2 2 2 4 5 6" xfId="32127" xr:uid="{00000000-0005-0000-0000-00003D110000}"/>
    <cellStyle name="_Table 2 2 2 2 4 5 7" xfId="33048" xr:uid="{00000000-0005-0000-0000-00003E110000}"/>
    <cellStyle name="_Table 2 2 2 2 4 5 8" xfId="33947" xr:uid="{00000000-0005-0000-0000-00003F110000}"/>
    <cellStyle name="_Table 2 2 2 2 4 6" xfId="8871" xr:uid="{00000000-0005-0000-0000-000040110000}"/>
    <cellStyle name="_Table 2 2 2 2 4 6 2" xfId="20266" xr:uid="{00000000-0005-0000-0000-000041110000}"/>
    <cellStyle name="_Table 2 2 2 2 4 6 3" xfId="27318" xr:uid="{00000000-0005-0000-0000-000042110000}"/>
    <cellStyle name="_Table 2 2 2 2 4 6 4" xfId="15731" xr:uid="{00000000-0005-0000-0000-000043110000}"/>
    <cellStyle name="_Table 2 2 2 2 4 6 5" xfId="25864" xr:uid="{00000000-0005-0000-0000-000044110000}"/>
    <cellStyle name="_Table 2 2 2 2 4 6 6" xfId="29032" xr:uid="{00000000-0005-0000-0000-000045110000}"/>
    <cellStyle name="_Table 2 2 2 2 4 6 7" xfId="30172" xr:uid="{00000000-0005-0000-0000-000046110000}"/>
    <cellStyle name="_Table 2 2 2 2 4 6 8" xfId="31263" xr:uid="{00000000-0005-0000-0000-000047110000}"/>
    <cellStyle name="_Table 2 2 2 2 4 7" xfId="13602" xr:uid="{00000000-0005-0000-0000-000048110000}"/>
    <cellStyle name="_Table 2 2 2 2 4 7 2" xfId="24941" xr:uid="{00000000-0005-0000-0000-000049110000}"/>
    <cellStyle name="_Table 2 2 2 2 4 7 3" xfId="29261" xr:uid="{00000000-0005-0000-0000-00004A110000}"/>
    <cellStyle name="_Table 2 2 2 2 4 7 4" xfId="30376" xr:uid="{00000000-0005-0000-0000-00004B110000}"/>
    <cellStyle name="_Table 2 2 2 2 4 7 5" xfId="27092" xr:uid="{00000000-0005-0000-0000-00004C110000}"/>
    <cellStyle name="_Table 2 2 2 2 4 7 6" xfId="31915" xr:uid="{00000000-0005-0000-0000-00004D110000}"/>
    <cellStyle name="_Table 2 2 2 2 4 7 7" xfId="32836" xr:uid="{00000000-0005-0000-0000-00004E110000}"/>
    <cellStyle name="_Table 2 2 2 2 4 7 8" xfId="33735" xr:uid="{00000000-0005-0000-0000-00004F110000}"/>
    <cellStyle name="_Table 2 2 2 2 4 8" xfId="26480" xr:uid="{00000000-0005-0000-0000-000050110000}"/>
    <cellStyle name="_Table 2 2 2 2 4 9" xfId="26785" xr:uid="{00000000-0005-0000-0000-000051110000}"/>
    <cellStyle name="_Table 2 2 2 2 5" xfId="8805" xr:uid="{00000000-0005-0000-0000-000052110000}"/>
    <cellStyle name="_Table 2 2 2 2 5 2" xfId="20200" xr:uid="{00000000-0005-0000-0000-000053110000}"/>
    <cellStyle name="_Table 2 2 2 2 5 3" xfId="27252" xr:uid="{00000000-0005-0000-0000-000054110000}"/>
    <cellStyle name="_Table 2 2 2 2 5 4" xfId="15681" xr:uid="{00000000-0005-0000-0000-000055110000}"/>
    <cellStyle name="_Table 2 2 2 2 5 5" xfId="15189" xr:uid="{00000000-0005-0000-0000-000056110000}"/>
    <cellStyle name="_Table 2 2 2 2 5 6" xfId="26105" xr:uid="{00000000-0005-0000-0000-000057110000}"/>
    <cellStyle name="_Table 2 2 2 2 5 7" xfId="28799" xr:uid="{00000000-0005-0000-0000-000058110000}"/>
    <cellStyle name="_Table 2 2 2 2 5 8" xfId="15606" xr:uid="{00000000-0005-0000-0000-000059110000}"/>
    <cellStyle name="_Table 2 2 2 2 6" xfId="13796" xr:uid="{00000000-0005-0000-0000-00005A110000}"/>
    <cellStyle name="_Table 2 2 2 2 6 2" xfId="25135" xr:uid="{00000000-0005-0000-0000-00005B110000}"/>
    <cellStyle name="_Table 2 2 2 2 6 3" xfId="29455" xr:uid="{00000000-0005-0000-0000-00005C110000}"/>
    <cellStyle name="_Table 2 2 2 2 6 4" xfId="30570" xr:uid="{00000000-0005-0000-0000-00005D110000}"/>
    <cellStyle name="_Table 2 2 2 2 6 5" xfId="28601" xr:uid="{00000000-0005-0000-0000-00005E110000}"/>
    <cellStyle name="_Table 2 2 2 2 6 6" xfId="32109" xr:uid="{00000000-0005-0000-0000-00005F110000}"/>
    <cellStyle name="_Table 2 2 2 2 6 7" xfId="33030" xr:uid="{00000000-0005-0000-0000-000060110000}"/>
    <cellStyle name="_Table 2 2 2 2 6 8" xfId="33929" xr:uid="{00000000-0005-0000-0000-000061110000}"/>
    <cellStyle name="_Table 2 2 2 2 7" xfId="8838" xr:uid="{00000000-0005-0000-0000-000062110000}"/>
    <cellStyle name="_Table 2 2 2 2 7 2" xfId="20233" xr:uid="{00000000-0005-0000-0000-000063110000}"/>
    <cellStyle name="_Table 2 2 2 2 7 3" xfId="27285" xr:uid="{00000000-0005-0000-0000-000064110000}"/>
    <cellStyle name="_Table 2 2 2 2 7 4" xfId="15707" xr:uid="{00000000-0005-0000-0000-000065110000}"/>
    <cellStyle name="_Table 2 2 2 2 7 5" xfId="15285" xr:uid="{00000000-0005-0000-0000-000066110000}"/>
    <cellStyle name="_Table 2 2 2 2 7 6" xfId="14744" xr:uid="{00000000-0005-0000-0000-000067110000}"/>
    <cellStyle name="_Table 2 2 2 2 7 7" xfId="15301" xr:uid="{00000000-0005-0000-0000-000068110000}"/>
    <cellStyle name="_Table 2 2 2 2 7 8" xfId="14865" xr:uid="{00000000-0005-0000-0000-000069110000}"/>
    <cellStyle name="_Table 2 2 2 2 8" xfId="13807" xr:uid="{00000000-0005-0000-0000-00006A110000}"/>
    <cellStyle name="_Table 2 2 2 2 8 2" xfId="25146" xr:uid="{00000000-0005-0000-0000-00006B110000}"/>
    <cellStyle name="_Table 2 2 2 2 8 3" xfId="29466" xr:uid="{00000000-0005-0000-0000-00006C110000}"/>
    <cellStyle name="_Table 2 2 2 2 8 4" xfId="30581" xr:uid="{00000000-0005-0000-0000-00006D110000}"/>
    <cellStyle name="_Table 2 2 2 2 8 5" xfId="26120" xr:uid="{00000000-0005-0000-0000-00006E110000}"/>
    <cellStyle name="_Table 2 2 2 2 8 6" xfId="32120" xr:uid="{00000000-0005-0000-0000-00006F110000}"/>
    <cellStyle name="_Table 2 2 2 2 8 7" xfId="33041" xr:uid="{00000000-0005-0000-0000-000070110000}"/>
    <cellStyle name="_Table 2 2 2 2 8 8" xfId="33940" xr:uid="{00000000-0005-0000-0000-000071110000}"/>
    <cellStyle name="_Table 2 2 2 2 9" xfId="13666" xr:uid="{00000000-0005-0000-0000-000072110000}"/>
    <cellStyle name="_Table 2 2 2 2 9 2" xfId="25005" xr:uid="{00000000-0005-0000-0000-000073110000}"/>
    <cellStyle name="_Table 2 2 2 2 9 3" xfId="29325" xr:uid="{00000000-0005-0000-0000-000074110000}"/>
    <cellStyle name="_Table 2 2 2 2 9 4" xfId="30440" xr:uid="{00000000-0005-0000-0000-000075110000}"/>
    <cellStyle name="_Table 2 2 2 2 9 5" xfId="15567" xr:uid="{00000000-0005-0000-0000-000076110000}"/>
    <cellStyle name="_Table 2 2 2 2 9 6" xfId="31979" xr:uid="{00000000-0005-0000-0000-000077110000}"/>
    <cellStyle name="_Table 2 2 2 2 9 7" xfId="32900" xr:uid="{00000000-0005-0000-0000-000078110000}"/>
    <cellStyle name="_Table 2 2 2 2 9 8" xfId="33799" xr:uid="{00000000-0005-0000-0000-000079110000}"/>
    <cellStyle name="_Table 2 2 2 3" xfId="9140" xr:uid="{00000000-0005-0000-0000-00007A110000}"/>
    <cellStyle name="_Table 2 2 2 3 2" xfId="20535" xr:uid="{00000000-0005-0000-0000-00007B110000}"/>
    <cellStyle name="_Table 2 2 2 3 3" xfId="27587" xr:uid="{00000000-0005-0000-0000-00007C110000}"/>
    <cellStyle name="_Table 2 2 2 3 4" xfId="24890" xr:uid="{00000000-0005-0000-0000-00007D110000}"/>
    <cellStyle name="_Table 2 2 2 3 5" xfId="31584" xr:uid="{00000000-0005-0000-0000-00007E110000}"/>
    <cellStyle name="_Table 2 2 2 3 6" xfId="28586" xr:uid="{00000000-0005-0000-0000-00007F110000}"/>
    <cellStyle name="_Table 2 2 2 3 7" xfId="31589" xr:uid="{00000000-0005-0000-0000-000080110000}"/>
    <cellStyle name="_Table 2 2 2 3 8" xfId="26844" xr:uid="{00000000-0005-0000-0000-000081110000}"/>
    <cellStyle name="_Table 2 2 2 4" xfId="14016" xr:uid="{00000000-0005-0000-0000-000082110000}"/>
    <cellStyle name="_Table 2 2 2 4 2" xfId="25355" xr:uid="{00000000-0005-0000-0000-000083110000}"/>
    <cellStyle name="_Table 2 2 2 4 3" xfId="29675" xr:uid="{00000000-0005-0000-0000-000084110000}"/>
    <cellStyle name="_Table 2 2 2 4 4" xfId="30790" xr:uid="{00000000-0005-0000-0000-000085110000}"/>
    <cellStyle name="_Table 2 2 2 4 5" xfId="26994" xr:uid="{00000000-0005-0000-0000-000086110000}"/>
    <cellStyle name="_Table 2 2 2 4 6" xfId="32329" xr:uid="{00000000-0005-0000-0000-000087110000}"/>
    <cellStyle name="_Table 2 2 2 4 7" xfId="33250" xr:uid="{00000000-0005-0000-0000-000088110000}"/>
    <cellStyle name="_Table 2 2 2 4 8" xfId="34149" xr:uid="{00000000-0005-0000-0000-000089110000}"/>
    <cellStyle name="_Table 2 2 2 5" xfId="9169" xr:uid="{00000000-0005-0000-0000-00008A110000}"/>
    <cellStyle name="_Table 2 2 2 5 2" xfId="20564" xr:uid="{00000000-0005-0000-0000-00008B110000}"/>
    <cellStyle name="_Table 2 2 2 5 3" xfId="27616" xr:uid="{00000000-0005-0000-0000-00008C110000}"/>
    <cellStyle name="_Table 2 2 2 5 4" xfId="15957" xr:uid="{00000000-0005-0000-0000-00008D110000}"/>
    <cellStyle name="_Table 2 2 2 5 5" xfId="31476" xr:uid="{00000000-0005-0000-0000-00008E110000}"/>
    <cellStyle name="_Table 2 2 2 5 6" xfId="27799" xr:uid="{00000000-0005-0000-0000-00008F110000}"/>
    <cellStyle name="_Table 2 2 2 5 7" xfId="14897" xr:uid="{00000000-0005-0000-0000-000090110000}"/>
    <cellStyle name="_Table 2 2 2 5 8" xfId="27064" xr:uid="{00000000-0005-0000-0000-000091110000}"/>
    <cellStyle name="_Table 2 2 2 6" xfId="14007" xr:uid="{00000000-0005-0000-0000-000092110000}"/>
    <cellStyle name="_Table 2 2 2 6 2" xfId="25346" xr:uid="{00000000-0005-0000-0000-000093110000}"/>
    <cellStyle name="_Table 2 2 2 6 3" xfId="29666" xr:uid="{00000000-0005-0000-0000-000094110000}"/>
    <cellStyle name="_Table 2 2 2 6 4" xfId="30781" xr:uid="{00000000-0005-0000-0000-000095110000}"/>
    <cellStyle name="_Table 2 2 2 6 5" xfId="26041" xr:uid="{00000000-0005-0000-0000-000096110000}"/>
    <cellStyle name="_Table 2 2 2 6 6" xfId="32320" xr:uid="{00000000-0005-0000-0000-000097110000}"/>
    <cellStyle name="_Table 2 2 2 6 7" xfId="33241" xr:uid="{00000000-0005-0000-0000-000098110000}"/>
    <cellStyle name="_Table 2 2 2 6 8" xfId="34140" xr:uid="{00000000-0005-0000-0000-000099110000}"/>
    <cellStyle name="_Table 2 2 2 7" xfId="8926" xr:uid="{00000000-0005-0000-0000-00009A110000}"/>
    <cellStyle name="_Table 2 2 2 7 2" xfId="20321" xr:uid="{00000000-0005-0000-0000-00009B110000}"/>
    <cellStyle name="_Table 2 2 2 7 3" xfId="27373" xr:uid="{00000000-0005-0000-0000-00009C110000}"/>
    <cellStyle name="_Table 2 2 2 7 4" xfId="25804" xr:uid="{00000000-0005-0000-0000-00009D110000}"/>
    <cellStyle name="_Table 2 2 2 7 5" xfId="26138" xr:uid="{00000000-0005-0000-0000-00009E110000}"/>
    <cellStyle name="_Table 2 2 2 7 6" xfId="31189" xr:uid="{00000000-0005-0000-0000-00009F110000}"/>
    <cellStyle name="_Table 2 2 2 7 7" xfId="28737" xr:uid="{00000000-0005-0000-0000-0000A0110000}"/>
    <cellStyle name="_Table 2 2 2 7 8" xfId="31726" xr:uid="{00000000-0005-0000-0000-0000A1110000}"/>
    <cellStyle name="_Table 2 2 2 8" xfId="15379" xr:uid="{00000000-0005-0000-0000-0000A2110000}"/>
    <cellStyle name="_Table 2 2 2 9" xfId="26792" xr:uid="{00000000-0005-0000-0000-0000A3110000}"/>
    <cellStyle name="_Table 2 2 3" xfId="4446" xr:uid="{00000000-0005-0000-0000-0000A4110000}"/>
    <cellStyle name="_Table 2 2 3 10" xfId="27778" xr:uid="{00000000-0005-0000-0000-0000A5110000}"/>
    <cellStyle name="_Table 2 2 3 11" xfId="28814" xr:uid="{00000000-0005-0000-0000-0000A6110000}"/>
    <cellStyle name="_Table 2 2 3 12" xfId="26778" xr:uid="{00000000-0005-0000-0000-0000A7110000}"/>
    <cellStyle name="_Table 2 2 3 13" xfId="31629" xr:uid="{00000000-0005-0000-0000-0000A8110000}"/>
    <cellStyle name="_Table 2 2 3 2" xfId="4469" xr:uid="{00000000-0005-0000-0000-0000A9110000}"/>
    <cellStyle name="_Table 2 2 3 2 10" xfId="14777" xr:uid="{00000000-0005-0000-0000-0000AA110000}"/>
    <cellStyle name="_Table 2 2 3 2 11" xfId="25827" xr:uid="{00000000-0005-0000-0000-0000AB110000}"/>
    <cellStyle name="_Table 2 2 3 2 12" xfId="14862" xr:uid="{00000000-0005-0000-0000-0000AC110000}"/>
    <cellStyle name="_Table 2 2 3 2 2" xfId="4617" xr:uid="{00000000-0005-0000-0000-0000AD110000}"/>
    <cellStyle name="_Table 2 2 3 2 2 10" xfId="9235" xr:uid="{00000000-0005-0000-0000-0000AE110000}"/>
    <cellStyle name="_Table 2 2 3 2 2 10 2" xfId="20630" xr:uid="{00000000-0005-0000-0000-0000AF110000}"/>
    <cellStyle name="_Table 2 2 3 2 2 10 3" xfId="27682" xr:uid="{00000000-0005-0000-0000-0000B0110000}"/>
    <cellStyle name="_Table 2 2 3 2 2 10 4" xfId="18060" xr:uid="{00000000-0005-0000-0000-0000B1110000}"/>
    <cellStyle name="_Table 2 2 3 2 2 10 5" xfId="31575" xr:uid="{00000000-0005-0000-0000-0000B2110000}"/>
    <cellStyle name="_Table 2 2 3 2 2 10 6" xfId="26586" xr:uid="{00000000-0005-0000-0000-0000B3110000}"/>
    <cellStyle name="_Table 2 2 3 2 2 10 7" xfId="27773" xr:uid="{00000000-0005-0000-0000-0000B4110000}"/>
    <cellStyle name="_Table 2 2 3 2 2 10 8" xfId="27691" xr:uid="{00000000-0005-0000-0000-0000B5110000}"/>
    <cellStyle name="_Table 2 2 3 2 2 11" xfId="15366" xr:uid="{00000000-0005-0000-0000-0000B6110000}"/>
    <cellStyle name="_Table 2 2 3 2 2 12" xfId="28663" xr:uid="{00000000-0005-0000-0000-0000B7110000}"/>
    <cellStyle name="_Table 2 2 3 2 2 13" xfId="28253" xr:uid="{00000000-0005-0000-0000-0000B8110000}"/>
    <cellStyle name="_Table 2 2 3 2 2 14" xfId="15090" xr:uid="{00000000-0005-0000-0000-0000B9110000}"/>
    <cellStyle name="_Table 2 2 3 2 2 15" xfId="14702" xr:uid="{00000000-0005-0000-0000-0000BA110000}"/>
    <cellStyle name="_Table 2 2 3 2 2 2" xfId="4894" xr:uid="{00000000-0005-0000-0000-0000BB110000}"/>
    <cellStyle name="_Table 2 2 3 2 2 2 10" xfId="13838" xr:uid="{00000000-0005-0000-0000-0000BC110000}"/>
    <cellStyle name="_Table 2 2 3 2 2 2 10 2" xfId="25177" xr:uid="{00000000-0005-0000-0000-0000BD110000}"/>
    <cellStyle name="_Table 2 2 3 2 2 2 10 3" xfId="29497" xr:uid="{00000000-0005-0000-0000-0000BE110000}"/>
    <cellStyle name="_Table 2 2 3 2 2 2 10 4" xfId="30612" xr:uid="{00000000-0005-0000-0000-0000BF110000}"/>
    <cellStyle name="_Table 2 2 3 2 2 2 10 5" xfId="28982" xr:uid="{00000000-0005-0000-0000-0000C0110000}"/>
    <cellStyle name="_Table 2 2 3 2 2 2 10 6" xfId="32151" xr:uid="{00000000-0005-0000-0000-0000C1110000}"/>
    <cellStyle name="_Table 2 2 3 2 2 2 10 7" xfId="33072" xr:uid="{00000000-0005-0000-0000-0000C2110000}"/>
    <cellStyle name="_Table 2 2 3 2 2 2 10 8" xfId="33971" xr:uid="{00000000-0005-0000-0000-0000C3110000}"/>
    <cellStyle name="_Table 2 2 3 2 2 2 11" xfId="25782" xr:uid="{00000000-0005-0000-0000-0000C4110000}"/>
    <cellStyle name="_Table 2 2 3 2 2 2 12" xfId="14425" xr:uid="{00000000-0005-0000-0000-0000C5110000}"/>
    <cellStyle name="_Table 2 2 3 2 2 2 13" xfId="14940" xr:uid="{00000000-0005-0000-0000-0000C6110000}"/>
    <cellStyle name="_Table 2 2 3 2 2 2 14" xfId="26671" xr:uid="{00000000-0005-0000-0000-0000C7110000}"/>
    <cellStyle name="_Table 2 2 3 2 2 2 15" xfId="28153" xr:uid="{00000000-0005-0000-0000-0000C8110000}"/>
    <cellStyle name="_Table 2 2 3 2 2 2 2" xfId="5428" xr:uid="{00000000-0005-0000-0000-0000C9110000}"/>
    <cellStyle name="_Table 2 2 3 2 2 2 2 10" xfId="14654" xr:uid="{00000000-0005-0000-0000-0000CA110000}"/>
    <cellStyle name="_Table 2 2 3 2 2 2 2 11" xfId="25960" xr:uid="{00000000-0005-0000-0000-0000CB110000}"/>
    <cellStyle name="_Table 2 2 3 2 2 2 2 12" xfId="31705" xr:uid="{00000000-0005-0000-0000-0000CC110000}"/>
    <cellStyle name="_Table 2 2 3 2 2 2 2 13" xfId="27137" xr:uid="{00000000-0005-0000-0000-0000CD110000}"/>
    <cellStyle name="_Table 2 2 3 2 2 2 2 2" xfId="6590" xr:uid="{00000000-0005-0000-0000-0000CE110000}"/>
    <cellStyle name="_Table 2 2 3 2 2 2 2 2 10" xfId="26397" xr:uid="{00000000-0005-0000-0000-0000CF110000}"/>
    <cellStyle name="_Table 2 2 3 2 2 2 2 2 11" xfId="27740" xr:uid="{00000000-0005-0000-0000-0000D0110000}"/>
    <cellStyle name="_Table 2 2 3 2 2 2 2 2 12" xfId="27074" xr:uid="{00000000-0005-0000-0000-0000D1110000}"/>
    <cellStyle name="_Table 2 2 3 2 2 2 2 2 13" xfId="29078" xr:uid="{00000000-0005-0000-0000-0000D2110000}"/>
    <cellStyle name="_Table 2 2 3 2 2 2 2 2 14" xfId="14593" xr:uid="{00000000-0005-0000-0000-0000D3110000}"/>
    <cellStyle name="_Table 2 2 3 2 2 2 2 2 15" xfId="27931" xr:uid="{00000000-0005-0000-0000-0000D4110000}"/>
    <cellStyle name="_Table 2 2 3 2 2 2 2 2 2" xfId="8770" xr:uid="{00000000-0005-0000-0000-0000D5110000}"/>
    <cellStyle name="_Table 2 2 3 2 2 2 2 2 2 10" xfId="28068" xr:uid="{00000000-0005-0000-0000-0000D6110000}"/>
    <cellStyle name="_Table 2 2 3 2 2 2 2 2 2 11" xfId="15015" xr:uid="{00000000-0005-0000-0000-0000D7110000}"/>
    <cellStyle name="_Table 2 2 3 2 2 2 2 2 2 12" xfId="26069" xr:uid="{00000000-0005-0000-0000-0000D8110000}"/>
    <cellStyle name="_Table 2 2 3 2 2 2 2 2 2 13" xfId="26906" xr:uid="{00000000-0005-0000-0000-0000D9110000}"/>
    <cellStyle name="_Table 2 2 3 2 2 2 2 2 2 2" xfId="13541" xr:uid="{00000000-0005-0000-0000-0000DA110000}"/>
    <cellStyle name="_Table 2 2 3 2 2 2 2 2 2 2 2" xfId="29200" xr:uid="{00000000-0005-0000-0000-0000DB110000}"/>
    <cellStyle name="_Table 2 2 3 2 2 2 2 2 2 2 3" xfId="30315" xr:uid="{00000000-0005-0000-0000-0000DC110000}"/>
    <cellStyle name="_Table 2 2 3 2 2 2 2 2 2 2 4" xfId="15260" xr:uid="{00000000-0005-0000-0000-0000DD110000}"/>
    <cellStyle name="_Table 2 2 3 2 2 2 2 2 2 2 5" xfId="31854" xr:uid="{00000000-0005-0000-0000-0000DE110000}"/>
    <cellStyle name="_Table 2 2 3 2 2 2 2 2 2 2 6" xfId="32775" xr:uid="{00000000-0005-0000-0000-0000DF110000}"/>
    <cellStyle name="_Table 2 2 3 2 2 2 2 2 2 2 7" xfId="33674" xr:uid="{00000000-0005-0000-0000-0000E0110000}"/>
    <cellStyle name="_Table 2 2 3 2 2 2 2 2 2 3" xfId="14172" xr:uid="{00000000-0005-0000-0000-0000E1110000}"/>
    <cellStyle name="_Table 2 2 3 2 2 2 2 2 2 3 2" xfId="25511" xr:uid="{00000000-0005-0000-0000-0000E2110000}"/>
    <cellStyle name="_Table 2 2 3 2 2 2 2 2 2 3 3" xfId="29831" xr:uid="{00000000-0005-0000-0000-0000E3110000}"/>
    <cellStyle name="_Table 2 2 3 2 2 2 2 2 2 3 4" xfId="30946" xr:uid="{00000000-0005-0000-0000-0000E4110000}"/>
    <cellStyle name="_Table 2 2 3 2 2 2 2 2 2 3 5" xfId="26944" xr:uid="{00000000-0005-0000-0000-0000E5110000}"/>
    <cellStyle name="_Table 2 2 3 2 2 2 2 2 2 3 6" xfId="32485" xr:uid="{00000000-0005-0000-0000-0000E6110000}"/>
    <cellStyle name="_Table 2 2 3 2 2 2 2 2 2 3 7" xfId="33406" xr:uid="{00000000-0005-0000-0000-0000E7110000}"/>
    <cellStyle name="_Table 2 2 3 2 2 2 2 2 2 3 8" xfId="34305" xr:uid="{00000000-0005-0000-0000-0000E8110000}"/>
    <cellStyle name="_Table 2 2 3 2 2 2 2 2 2 4" xfId="14230" xr:uid="{00000000-0005-0000-0000-0000E9110000}"/>
    <cellStyle name="_Table 2 2 3 2 2 2 2 2 2 4 2" xfId="25569" xr:uid="{00000000-0005-0000-0000-0000EA110000}"/>
    <cellStyle name="_Table 2 2 3 2 2 2 2 2 2 4 3" xfId="29889" xr:uid="{00000000-0005-0000-0000-0000EB110000}"/>
    <cellStyle name="_Table 2 2 3 2 2 2 2 2 2 4 4" xfId="31004" xr:uid="{00000000-0005-0000-0000-0000EC110000}"/>
    <cellStyle name="_Table 2 2 3 2 2 2 2 2 2 4 5" xfId="27732" xr:uid="{00000000-0005-0000-0000-0000ED110000}"/>
    <cellStyle name="_Table 2 2 3 2 2 2 2 2 2 4 6" xfId="32543" xr:uid="{00000000-0005-0000-0000-0000EE110000}"/>
    <cellStyle name="_Table 2 2 3 2 2 2 2 2 2 4 7" xfId="33464" xr:uid="{00000000-0005-0000-0000-0000EF110000}"/>
    <cellStyle name="_Table 2 2 3 2 2 2 2 2 2 4 8" xfId="34363" xr:uid="{00000000-0005-0000-0000-0000F0110000}"/>
    <cellStyle name="_Table 2 2 3 2 2 2 2 2 2 5" xfId="14283" xr:uid="{00000000-0005-0000-0000-0000F1110000}"/>
    <cellStyle name="_Table 2 2 3 2 2 2 2 2 2 5 2" xfId="25622" xr:uid="{00000000-0005-0000-0000-0000F2110000}"/>
    <cellStyle name="_Table 2 2 3 2 2 2 2 2 2 5 3" xfId="29942" xr:uid="{00000000-0005-0000-0000-0000F3110000}"/>
    <cellStyle name="_Table 2 2 3 2 2 2 2 2 2 5 4" xfId="31057" xr:uid="{00000000-0005-0000-0000-0000F4110000}"/>
    <cellStyle name="_Table 2 2 3 2 2 2 2 2 2 5 5" xfId="28830" xr:uid="{00000000-0005-0000-0000-0000F5110000}"/>
    <cellStyle name="_Table 2 2 3 2 2 2 2 2 2 5 6" xfId="32596" xr:uid="{00000000-0005-0000-0000-0000F6110000}"/>
    <cellStyle name="_Table 2 2 3 2 2 2 2 2 2 5 7" xfId="33517" xr:uid="{00000000-0005-0000-0000-0000F7110000}"/>
    <cellStyle name="_Table 2 2 3 2 2 2 2 2 2 5 8" xfId="34416" xr:uid="{00000000-0005-0000-0000-0000F8110000}"/>
    <cellStyle name="_Table 2 2 3 2 2 2 2 2 2 6" xfId="14329" xr:uid="{00000000-0005-0000-0000-0000F9110000}"/>
    <cellStyle name="_Table 2 2 3 2 2 2 2 2 2 6 2" xfId="25668" xr:uid="{00000000-0005-0000-0000-0000FA110000}"/>
    <cellStyle name="_Table 2 2 3 2 2 2 2 2 2 6 3" xfId="29988" xr:uid="{00000000-0005-0000-0000-0000FB110000}"/>
    <cellStyle name="_Table 2 2 3 2 2 2 2 2 2 6 4" xfId="31103" xr:uid="{00000000-0005-0000-0000-0000FC110000}"/>
    <cellStyle name="_Table 2 2 3 2 2 2 2 2 2 6 5" xfId="30152" xr:uid="{00000000-0005-0000-0000-0000FD110000}"/>
    <cellStyle name="_Table 2 2 3 2 2 2 2 2 2 6 6" xfId="32642" xr:uid="{00000000-0005-0000-0000-0000FE110000}"/>
    <cellStyle name="_Table 2 2 3 2 2 2 2 2 2 6 7" xfId="33563" xr:uid="{00000000-0005-0000-0000-0000FF110000}"/>
    <cellStyle name="_Table 2 2 3 2 2 2 2 2 2 6 8" xfId="34462" xr:uid="{00000000-0005-0000-0000-000000120000}"/>
    <cellStyle name="_Table 2 2 3 2 2 2 2 2 2 7" xfId="14372" xr:uid="{00000000-0005-0000-0000-000001120000}"/>
    <cellStyle name="_Table 2 2 3 2 2 2 2 2 2 7 2" xfId="25711" xr:uid="{00000000-0005-0000-0000-000002120000}"/>
    <cellStyle name="_Table 2 2 3 2 2 2 2 2 2 7 3" xfId="30031" xr:uid="{00000000-0005-0000-0000-000003120000}"/>
    <cellStyle name="_Table 2 2 3 2 2 2 2 2 2 7 4" xfId="31146" xr:uid="{00000000-0005-0000-0000-000004120000}"/>
    <cellStyle name="_Table 2 2 3 2 2 2 2 2 2 7 5" xfId="27719" xr:uid="{00000000-0005-0000-0000-000005120000}"/>
    <cellStyle name="_Table 2 2 3 2 2 2 2 2 2 7 6" xfId="32685" xr:uid="{00000000-0005-0000-0000-000006120000}"/>
    <cellStyle name="_Table 2 2 3 2 2 2 2 2 2 7 7" xfId="33606" xr:uid="{00000000-0005-0000-0000-000007120000}"/>
    <cellStyle name="_Table 2 2 3 2 2 2 2 2 2 7 8" xfId="34505" xr:uid="{00000000-0005-0000-0000-000008120000}"/>
    <cellStyle name="_Table 2 2 3 2 2 2 2 2 2 8" xfId="27217" xr:uid="{00000000-0005-0000-0000-000009120000}"/>
    <cellStyle name="_Table 2 2 3 2 2 2 2 2 2 9" xfId="15652" xr:uid="{00000000-0005-0000-0000-00000A120000}"/>
    <cellStyle name="_Table 2 2 3 2 2 2 2 2 3" xfId="8791" xr:uid="{00000000-0005-0000-0000-00000B120000}"/>
    <cellStyle name="_Table 2 2 3 2 2 2 2 2 3 10" xfId="26221" xr:uid="{00000000-0005-0000-0000-00000C120000}"/>
    <cellStyle name="_Table 2 2 3 2 2 2 2 2 3 11" xfId="27077" xr:uid="{00000000-0005-0000-0000-00000D120000}"/>
    <cellStyle name="_Table 2 2 3 2 2 2 2 2 3 12" xfId="26309" xr:uid="{00000000-0005-0000-0000-00000E120000}"/>
    <cellStyle name="_Table 2 2 3 2 2 2 2 2 3 13" xfId="28855" xr:uid="{00000000-0005-0000-0000-00000F120000}"/>
    <cellStyle name="_Table 2 2 3 2 2 2 2 2 3 2" xfId="13562" xr:uid="{00000000-0005-0000-0000-000010120000}"/>
    <cellStyle name="_Table 2 2 3 2 2 2 2 2 3 2 2" xfId="29221" xr:uid="{00000000-0005-0000-0000-000011120000}"/>
    <cellStyle name="_Table 2 2 3 2 2 2 2 2 3 2 3" xfId="30336" xr:uid="{00000000-0005-0000-0000-000012120000}"/>
    <cellStyle name="_Table 2 2 3 2 2 2 2 2 3 2 4" xfId="27964" xr:uid="{00000000-0005-0000-0000-000013120000}"/>
    <cellStyle name="_Table 2 2 3 2 2 2 2 2 3 2 5" xfId="31875" xr:uid="{00000000-0005-0000-0000-000014120000}"/>
    <cellStyle name="_Table 2 2 3 2 2 2 2 2 3 2 6" xfId="32796" xr:uid="{00000000-0005-0000-0000-000015120000}"/>
    <cellStyle name="_Table 2 2 3 2 2 2 2 2 3 2 7" xfId="33695" xr:uid="{00000000-0005-0000-0000-000016120000}"/>
    <cellStyle name="_Table 2 2 3 2 2 2 2 2 3 3" xfId="14193" xr:uid="{00000000-0005-0000-0000-000017120000}"/>
    <cellStyle name="_Table 2 2 3 2 2 2 2 2 3 3 2" xfId="25532" xr:uid="{00000000-0005-0000-0000-000018120000}"/>
    <cellStyle name="_Table 2 2 3 2 2 2 2 2 3 3 3" xfId="29852" xr:uid="{00000000-0005-0000-0000-000019120000}"/>
    <cellStyle name="_Table 2 2 3 2 2 2 2 2 3 3 4" xfId="30967" xr:uid="{00000000-0005-0000-0000-00001A120000}"/>
    <cellStyle name="_Table 2 2 3 2 2 2 2 2 3 3 5" xfId="27842" xr:uid="{00000000-0005-0000-0000-00001B120000}"/>
    <cellStyle name="_Table 2 2 3 2 2 2 2 2 3 3 6" xfId="32506" xr:uid="{00000000-0005-0000-0000-00001C120000}"/>
    <cellStyle name="_Table 2 2 3 2 2 2 2 2 3 3 7" xfId="33427" xr:uid="{00000000-0005-0000-0000-00001D120000}"/>
    <cellStyle name="_Table 2 2 3 2 2 2 2 2 3 3 8" xfId="34326" xr:uid="{00000000-0005-0000-0000-00001E120000}"/>
    <cellStyle name="_Table 2 2 3 2 2 2 2 2 3 4" xfId="14251" xr:uid="{00000000-0005-0000-0000-00001F120000}"/>
    <cellStyle name="_Table 2 2 3 2 2 2 2 2 3 4 2" xfId="25590" xr:uid="{00000000-0005-0000-0000-000020120000}"/>
    <cellStyle name="_Table 2 2 3 2 2 2 2 2 3 4 3" xfId="29910" xr:uid="{00000000-0005-0000-0000-000021120000}"/>
    <cellStyle name="_Table 2 2 3 2 2 2 2 2 3 4 4" xfId="31025" xr:uid="{00000000-0005-0000-0000-000022120000}"/>
    <cellStyle name="_Table 2 2 3 2 2 2 2 2 3 4 5" xfId="27904" xr:uid="{00000000-0005-0000-0000-000023120000}"/>
    <cellStyle name="_Table 2 2 3 2 2 2 2 2 3 4 6" xfId="32564" xr:uid="{00000000-0005-0000-0000-000024120000}"/>
    <cellStyle name="_Table 2 2 3 2 2 2 2 2 3 4 7" xfId="33485" xr:uid="{00000000-0005-0000-0000-000025120000}"/>
    <cellStyle name="_Table 2 2 3 2 2 2 2 2 3 4 8" xfId="34384" xr:uid="{00000000-0005-0000-0000-000026120000}"/>
    <cellStyle name="_Table 2 2 3 2 2 2 2 2 3 5" xfId="14304" xr:uid="{00000000-0005-0000-0000-000027120000}"/>
    <cellStyle name="_Table 2 2 3 2 2 2 2 2 3 5 2" xfId="25643" xr:uid="{00000000-0005-0000-0000-000028120000}"/>
    <cellStyle name="_Table 2 2 3 2 2 2 2 2 3 5 3" xfId="29963" xr:uid="{00000000-0005-0000-0000-000029120000}"/>
    <cellStyle name="_Table 2 2 3 2 2 2 2 2 3 5 4" xfId="31078" xr:uid="{00000000-0005-0000-0000-00002A120000}"/>
    <cellStyle name="_Table 2 2 3 2 2 2 2 2 3 5 5" xfId="28088" xr:uid="{00000000-0005-0000-0000-00002B120000}"/>
    <cellStyle name="_Table 2 2 3 2 2 2 2 2 3 5 6" xfId="32617" xr:uid="{00000000-0005-0000-0000-00002C120000}"/>
    <cellStyle name="_Table 2 2 3 2 2 2 2 2 3 5 7" xfId="33538" xr:uid="{00000000-0005-0000-0000-00002D120000}"/>
    <cellStyle name="_Table 2 2 3 2 2 2 2 2 3 5 8" xfId="34437" xr:uid="{00000000-0005-0000-0000-00002E120000}"/>
    <cellStyle name="_Table 2 2 3 2 2 2 2 2 3 6" xfId="14350" xr:uid="{00000000-0005-0000-0000-00002F120000}"/>
    <cellStyle name="_Table 2 2 3 2 2 2 2 2 3 6 2" xfId="25689" xr:uid="{00000000-0005-0000-0000-000030120000}"/>
    <cellStyle name="_Table 2 2 3 2 2 2 2 2 3 6 3" xfId="30009" xr:uid="{00000000-0005-0000-0000-000031120000}"/>
    <cellStyle name="_Table 2 2 3 2 2 2 2 2 3 6 4" xfId="31124" xr:uid="{00000000-0005-0000-0000-000032120000}"/>
    <cellStyle name="_Table 2 2 3 2 2 2 2 2 3 6 5" xfId="28778" xr:uid="{00000000-0005-0000-0000-000033120000}"/>
    <cellStyle name="_Table 2 2 3 2 2 2 2 2 3 6 6" xfId="32663" xr:uid="{00000000-0005-0000-0000-000034120000}"/>
    <cellStyle name="_Table 2 2 3 2 2 2 2 2 3 6 7" xfId="33584" xr:uid="{00000000-0005-0000-0000-000035120000}"/>
    <cellStyle name="_Table 2 2 3 2 2 2 2 2 3 6 8" xfId="34483" xr:uid="{00000000-0005-0000-0000-000036120000}"/>
    <cellStyle name="_Table 2 2 3 2 2 2 2 2 3 7" xfId="14393" xr:uid="{00000000-0005-0000-0000-000037120000}"/>
    <cellStyle name="_Table 2 2 3 2 2 2 2 2 3 7 2" xfId="25732" xr:uid="{00000000-0005-0000-0000-000038120000}"/>
    <cellStyle name="_Table 2 2 3 2 2 2 2 2 3 7 3" xfId="30052" xr:uid="{00000000-0005-0000-0000-000039120000}"/>
    <cellStyle name="_Table 2 2 3 2 2 2 2 2 3 7 4" xfId="31167" xr:uid="{00000000-0005-0000-0000-00003A120000}"/>
    <cellStyle name="_Table 2 2 3 2 2 2 2 2 3 7 5" xfId="28917" xr:uid="{00000000-0005-0000-0000-00003B120000}"/>
    <cellStyle name="_Table 2 2 3 2 2 2 2 2 3 7 6" xfId="32706" xr:uid="{00000000-0005-0000-0000-00003C120000}"/>
    <cellStyle name="_Table 2 2 3 2 2 2 2 2 3 7 7" xfId="33627" xr:uid="{00000000-0005-0000-0000-00003D120000}"/>
    <cellStyle name="_Table 2 2 3 2 2 2 2 2 3 7 8" xfId="34526" xr:uid="{00000000-0005-0000-0000-00003E120000}"/>
    <cellStyle name="_Table 2 2 3 2 2 2 2 2 3 8" xfId="27238" xr:uid="{00000000-0005-0000-0000-00003F120000}"/>
    <cellStyle name="_Table 2 2 3 2 2 2 2 2 3 9" xfId="15667" xr:uid="{00000000-0005-0000-0000-000040120000}"/>
    <cellStyle name="_Table 2 2 3 2 2 2 2 2 4" xfId="11361" xr:uid="{00000000-0005-0000-0000-000041120000}"/>
    <cellStyle name="_Table 2 2 3 2 2 2 2 2 4 2" xfId="28416" xr:uid="{00000000-0005-0000-0000-000042120000}"/>
    <cellStyle name="_Table 2 2 3 2 2 2 2 2 4 3" xfId="15150" xr:uid="{00000000-0005-0000-0000-000043120000}"/>
    <cellStyle name="_Table 2 2 3 2 2 2 2 2 4 4" xfId="31514" xr:uid="{00000000-0005-0000-0000-000044120000}"/>
    <cellStyle name="_Table 2 2 3 2 2 2 2 2 4 5" xfId="31236" xr:uid="{00000000-0005-0000-0000-000045120000}"/>
    <cellStyle name="_Table 2 2 3 2 2 2 2 2 4 6" xfId="26828" xr:uid="{00000000-0005-0000-0000-000046120000}"/>
    <cellStyle name="_Table 2 2 3 2 2 2 2 2 4 7" xfId="26526" xr:uid="{00000000-0005-0000-0000-000047120000}"/>
    <cellStyle name="_Table 2 2 3 2 2 2 2 2 5" xfId="13856" xr:uid="{00000000-0005-0000-0000-000048120000}"/>
    <cellStyle name="_Table 2 2 3 2 2 2 2 2 5 2" xfId="25195" xr:uid="{00000000-0005-0000-0000-000049120000}"/>
    <cellStyle name="_Table 2 2 3 2 2 2 2 2 5 3" xfId="29515" xr:uid="{00000000-0005-0000-0000-00004A120000}"/>
    <cellStyle name="_Table 2 2 3 2 2 2 2 2 5 4" xfId="30630" xr:uid="{00000000-0005-0000-0000-00004B120000}"/>
    <cellStyle name="_Table 2 2 3 2 2 2 2 2 5 5" xfId="26843" xr:uid="{00000000-0005-0000-0000-00004C120000}"/>
    <cellStyle name="_Table 2 2 3 2 2 2 2 2 5 6" xfId="32169" xr:uid="{00000000-0005-0000-0000-00004D120000}"/>
    <cellStyle name="_Table 2 2 3 2 2 2 2 2 5 7" xfId="33090" xr:uid="{00000000-0005-0000-0000-00004E120000}"/>
    <cellStyle name="_Table 2 2 3 2 2 2 2 2 5 8" xfId="33989" xr:uid="{00000000-0005-0000-0000-00004F120000}"/>
    <cellStyle name="_Table 2 2 3 2 2 2 2 2 6" xfId="9015" xr:uid="{00000000-0005-0000-0000-000050120000}"/>
    <cellStyle name="_Table 2 2 3 2 2 2 2 2 6 2" xfId="20410" xr:uid="{00000000-0005-0000-0000-000051120000}"/>
    <cellStyle name="_Table 2 2 3 2 2 2 2 2 6 3" xfId="27462" xr:uid="{00000000-0005-0000-0000-000052120000}"/>
    <cellStyle name="_Table 2 2 3 2 2 2 2 2 6 4" xfId="15809" xr:uid="{00000000-0005-0000-0000-000053120000}"/>
    <cellStyle name="_Table 2 2 3 2 2 2 2 2 6 5" xfId="15352" xr:uid="{00000000-0005-0000-0000-000054120000}"/>
    <cellStyle name="_Table 2 2 3 2 2 2 2 2 6 6" xfId="15231" xr:uid="{00000000-0005-0000-0000-000055120000}"/>
    <cellStyle name="_Table 2 2 3 2 2 2 2 2 6 7" xfId="15620" xr:uid="{00000000-0005-0000-0000-000056120000}"/>
    <cellStyle name="_Table 2 2 3 2 2 2 2 2 6 8" xfId="27152" xr:uid="{00000000-0005-0000-0000-000057120000}"/>
    <cellStyle name="_Table 2 2 3 2 2 2 2 2 7" xfId="14118" xr:uid="{00000000-0005-0000-0000-000058120000}"/>
    <cellStyle name="_Table 2 2 3 2 2 2 2 2 7 2" xfId="25457" xr:uid="{00000000-0005-0000-0000-000059120000}"/>
    <cellStyle name="_Table 2 2 3 2 2 2 2 2 7 3" xfId="29777" xr:uid="{00000000-0005-0000-0000-00005A120000}"/>
    <cellStyle name="_Table 2 2 3 2 2 2 2 2 7 4" xfId="30892" xr:uid="{00000000-0005-0000-0000-00005B120000}"/>
    <cellStyle name="_Table 2 2 3 2 2 2 2 2 7 5" xfId="28024" xr:uid="{00000000-0005-0000-0000-00005C120000}"/>
    <cellStyle name="_Table 2 2 3 2 2 2 2 2 7 6" xfId="32431" xr:uid="{00000000-0005-0000-0000-00005D120000}"/>
    <cellStyle name="_Table 2 2 3 2 2 2 2 2 7 7" xfId="33352" xr:uid="{00000000-0005-0000-0000-00005E120000}"/>
    <cellStyle name="_Table 2 2 3 2 2 2 2 2 7 8" xfId="34251" xr:uid="{00000000-0005-0000-0000-00005F120000}"/>
    <cellStyle name="_Table 2 2 3 2 2 2 2 2 8" xfId="9090" xr:uid="{00000000-0005-0000-0000-000060120000}"/>
    <cellStyle name="_Table 2 2 3 2 2 2 2 2 8 2" xfId="20485" xr:uid="{00000000-0005-0000-0000-000061120000}"/>
    <cellStyle name="_Table 2 2 3 2 2 2 2 2 8 3" xfId="27537" xr:uid="{00000000-0005-0000-0000-000062120000}"/>
    <cellStyle name="_Table 2 2 3 2 2 2 2 2 8 4" xfId="14846" xr:uid="{00000000-0005-0000-0000-000063120000}"/>
    <cellStyle name="_Table 2 2 3 2 2 2 2 2 8 5" xfId="31513" xr:uid="{00000000-0005-0000-0000-000064120000}"/>
    <cellStyle name="_Table 2 2 3 2 2 2 2 2 8 6" xfId="31285" xr:uid="{00000000-0005-0000-0000-000065120000}"/>
    <cellStyle name="_Table 2 2 3 2 2 2 2 2 8 7" xfId="15554" xr:uid="{00000000-0005-0000-0000-000066120000}"/>
    <cellStyle name="_Table 2 2 3 2 2 2 2 2 8 8" xfId="28196" xr:uid="{00000000-0005-0000-0000-000067120000}"/>
    <cellStyle name="_Table 2 2 3 2 2 2 2 2 9" xfId="13783" xr:uid="{00000000-0005-0000-0000-000068120000}"/>
    <cellStyle name="_Table 2 2 3 2 2 2 2 2 9 2" xfId="25122" xr:uid="{00000000-0005-0000-0000-000069120000}"/>
    <cellStyle name="_Table 2 2 3 2 2 2 2 2 9 3" xfId="29442" xr:uid="{00000000-0005-0000-0000-00006A120000}"/>
    <cellStyle name="_Table 2 2 3 2 2 2 2 2 9 4" xfId="30557" xr:uid="{00000000-0005-0000-0000-00006B120000}"/>
    <cellStyle name="_Table 2 2 3 2 2 2 2 2 9 5" xfId="15640" xr:uid="{00000000-0005-0000-0000-00006C120000}"/>
    <cellStyle name="_Table 2 2 3 2 2 2 2 2 9 6" xfId="32096" xr:uid="{00000000-0005-0000-0000-00006D120000}"/>
    <cellStyle name="_Table 2 2 3 2 2 2 2 2 9 7" xfId="33017" xr:uid="{00000000-0005-0000-0000-00006E120000}"/>
    <cellStyle name="_Table 2 2 3 2 2 2 2 2 9 8" xfId="33916" xr:uid="{00000000-0005-0000-0000-00006F120000}"/>
    <cellStyle name="_Table 2 2 3 2 2 2 2 3" xfId="13703" xr:uid="{00000000-0005-0000-0000-000070120000}"/>
    <cellStyle name="_Table 2 2 3 2 2 2 2 3 2" xfId="25042" xr:uid="{00000000-0005-0000-0000-000071120000}"/>
    <cellStyle name="_Table 2 2 3 2 2 2 2 3 3" xfId="29362" xr:uid="{00000000-0005-0000-0000-000072120000}"/>
    <cellStyle name="_Table 2 2 3 2 2 2 2 3 4" xfId="30477" xr:uid="{00000000-0005-0000-0000-000073120000}"/>
    <cellStyle name="_Table 2 2 3 2 2 2 2 3 5" xfId="14580" xr:uid="{00000000-0005-0000-0000-000074120000}"/>
    <cellStyle name="_Table 2 2 3 2 2 2 2 3 6" xfId="32016" xr:uid="{00000000-0005-0000-0000-000075120000}"/>
    <cellStyle name="_Table 2 2 3 2 2 2 2 3 7" xfId="32937" xr:uid="{00000000-0005-0000-0000-000076120000}"/>
    <cellStyle name="_Table 2 2 3 2 2 2 2 3 8" xfId="33836" xr:uid="{00000000-0005-0000-0000-000077120000}"/>
    <cellStyle name="_Table 2 2 3 2 2 2 2 4" xfId="8946" xr:uid="{00000000-0005-0000-0000-000078120000}"/>
    <cellStyle name="_Table 2 2 3 2 2 2 2 4 2" xfId="20341" xr:uid="{00000000-0005-0000-0000-000079120000}"/>
    <cellStyle name="_Table 2 2 3 2 2 2 2 4 3" xfId="27393" xr:uid="{00000000-0005-0000-0000-00007A120000}"/>
    <cellStyle name="_Table 2 2 3 2 2 2 2 4 4" xfId="25757" xr:uid="{00000000-0005-0000-0000-00007B120000}"/>
    <cellStyle name="_Table 2 2 3 2 2 2 2 4 5" xfId="26745" xr:uid="{00000000-0005-0000-0000-00007C120000}"/>
    <cellStyle name="_Table 2 2 3 2 2 2 2 4 6" xfId="26046" xr:uid="{00000000-0005-0000-0000-00007D120000}"/>
    <cellStyle name="_Table 2 2 3 2 2 2 2 4 7" xfId="29190" xr:uid="{00000000-0005-0000-0000-00007E120000}"/>
    <cellStyle name="_Table 2 2 3 2 2 2 2 4 8" xfId="28787" xr:uid="{00000000-0005-0000-0000-00007F120000}"/>
    <cellStyle name="_Table 2 2 3 2 2 2 2 5" xfId="14132" xr:uid="{00000000-0005-0000-0000-000080120000}"/>
    <cellStyle name="_Table 2 2 3 2 2 2 2 5 2" xfId="25471" xr:uid="{00000000-0005-0000-0000-000081120000}"/>
    <cellStyle name="_Table 2 2 3 2 2 2 2 5 3" xfId="29791" xr:uid="{00000000-0005-0000-0000-000082120000}"/>
    <cellStyle name="_Table 2 2 3 2 2 2 2 5 4" xfId="30906" xr:uid="{00000000-0005-0000-0000-000083120000}"/>
    <cellStyle name="_Table 2 2 3 2 2 2 2 5 5" xfId="26873" xr:uid="{00000000-0005-0000-0000-000084120000}"/>
    <cellStyle name="_Table 2 2 3 2 2 2 2 5 6" xfId="32445" xr:uid="{00000000-0005-0000-0000-000085120000}"/>
    <cellStyle name="_Table 2 2 3 2 2 2 2 5 7" xfId="33366" xr:uid="{00000000-0005-0000-0000-000086120000}"/>
    <cellStyle name="_Table 2 2 3 2 2 2 2 5 8" xfId="34265" xr:uid="{00000000-0005-0000-0000-000087120000}"/>
    <cellStyle name="_Table 2 2 3 2 2 2 2 6" xfId="8914" xr:uid="{00000000-0005-0000-0000-000088120000}"/>
    <cellStyle name="_Table 2 2 3 2 2 2 2 6 2" xfId="20309" xr:uid="{00000000-0005-0000-0000-000089120000}"/>
    <cellStyle name="_Table 2 2 3 2 2 2 2 6 3" xfId="27361" xr:uid="{00000000-0005-0000-0000-00008A120000}"/>
    <cellStyle name="_Table 2 2 3 2 2 2 2 6 4" xfId="15770" xr:uid="{00000000-0005-0000-0000-00008B120000}"/>
    <cellStyle name="_Table 2 2 3 2 2 2 2 6 5" xfId="15276" xr:uid="{00000000-0005-0000-0000-00008C120000}"/>
    <cellStyle name="_Table 2 2 3 2 2 2 2 6 6" xfId="14502" xr:uid="{00000000-0005-0000-0000-00008D120000}"/>
    <cellStyle name="_Table 2 2 3 2 2 2 2 6 7" xfId="26731" xr:uid="{00000000-0005-0000-0000-00008E120000}"/>
    <cellStyle name="_Table 2 2 3 2 2 2 2 6 8" xfId="20180" xr:uid="{00000000-0005-0000-0000-00008F120000}"/>
    <cellStyle name="_Table 2 2 3 2 2 2 2 7" xfId="14026" xr:uid="{00000000-0005-0000-0000-000090120000}"/>
    <cellStyle name="_Table 2 2 3 2 2 2 2 7 2" xfId="25365" xr:uid="{00000000-0005-0000-0000-000091120000}"/>
    <cellStyle name="_Table 2 2 3 2 2 2 2 7 3" xfId="29685" xr:uid="{00000000-0005-0000-0000-000092120000}"/>
    <cellStyle name="_Table 2 2 3 2 2 2 2 7 4" xfId="30800" xr:uid="{00000000-0005-0000-0000-000093120000}"/>
    <cellStyle name="_Table 2 2 3 2 2 2 2 7 5" xfId="27926" xr:uid="{00000000-0005-0000-0000-000094120000}"/>
    <cellStyle name="_Table 2 2 3 2 2 2 2 7 6" xfId="32339" xr:uid="{00000000-0005-0000-0000-000095120000}"/>
    <cellStyle name="_Table 2 2 3 2 2 2 2 7 7" xfId="33260" xr:uid="{00000000-0005-0000-0000-000096120000}"/>
    <cellStyle name="_Table 2 2 3 2 2 2 2 7 8" xfId="34159" xr:uid="{00000000-0005-0000-0000-000097120000}"/>
    <cellStyle name="_Table 2 2 3 2 2 2 2 8" xfId="25979" xr:uid="{00000000-0005-0000-0000-000098120000}"/>
    <cellStyle name="_Table 2 2 3 2 2 2 2 9" xfId="26159" xr:uid="{00000000-0005-0000-0000-000099120000}"/>
    <cellStyle name="_Table 2 2 3 2 2 2 3" xfId="5980" xr:uid="{00000000-0005-0000-0000-00009A120000}"/>
    <cellStyle name="_Table 2 2 3 2 2 2 3 10" xfId="26184" xr:uid="{00000000-0005-0000-0000-00009B120000}"/>
    <cellStyle name="_Table 2 2 3 2 2 2 3 11" xfId="25928" xr:uid="{00000000-0005-0000-0000-00009C120000}"/>
    <cellStyle name="_Table 2 2 3 2 2 2 3 12" xfId="26964" xr:uid="{00000000-0005-0000-0000-00009D120000}"/>
    <cellStyle name="_Table 2 2 3 2 2 2 3 13" xfId="27053" xr:uid="{00000000-0005-0000-0000-00009E120000}"/>
    <cellStyle name="_Table 2 2 3 2 2 2 3 14" xfId="26762" xr:uid="{00000000-0005-0000-0000-00009F120000}"/>
    <cellStyle name="_Table 2 2 3 2 2 2 3 15" xfId="26950" xr:uid="{00000000-0005-0000-0000-0000A0120000}"/>
    <cellStyle name="_Table 2 2 3 2 2 2 3 2" xfId="8172" xr:uid="{00000000-0005-0000-0000-0000A1120000}"/>
    <cellStyle name="_Table 2 2 3 2 2 2 3 2 10" xfId="27731" xr:uid="{00000000-0005-0000-0000-0000A2120000}"/>
    <cellStyle name="_Table 2 2 3 2 2 2 3 2 11" xfId="27735" xr:uid="{00000000-0005-0000-0000-0000A3120000}"/>
    <cellStyle name="_Table 2 2 3 2 2 2 3 2 12" xfId="28774" xr:uid="{00000000-0005-0000-0000-0000A4120000}"/>
    <cellStyle name="_Table 2 2 3 2 2 2 3 2 13" xfId="15912" xr:uid="{00000000-0005-0000-0000-0000A5120000}"/>
    <cellStyle name="_Table 2 2 3 2 2 2 3 2 2" xfId="12943" xr:uid="{00000000-0005-0000-0000-0000A6120000}"/>
    <cellStyle name="_Table 2 2 3 2 2 2 3 2 2 2" xfId="29003" xr:uid="{00000000-0005-0000-0000-0000A7120000}"/>
    <cellStyle name="_Table 2 2 3 2 2 2 3 2 2 3" xfId="30156" xr:uid="{00000000-0005-0000-0000-0000A8120000}"/>
    <cellStyle name="_Table 2 2 3 2 2 2 3 2 2 4" xfId="15234" xr:uid="{00000000-0005-0000-0000-0000A9120000}"/>
    <cellStyle name="_Table 2 2 3 2 2 2 3 2 2 5" xfId="31762" xr:uid="{00000000-0005-0000-0000-0000AA120000}"/>
    <cellStyle name="_Table 2 2 3 2 2 2 3 2 2 6" xfId="32735" xr:uid="{00000000-0005-0000-0000-0000AB120000}"/>
    <cellStyle name="_Table 2 2 3 2 2 2 3 2 2 7" xfId="33652" xr:uid="{00000000-0005-0000-0000-0000AC120000}"/>
    <cellStyle name="_Table 2 2 3 2 2 2 3 2 3" xfId="14099" xr:uid="{00000000-0005-0000-0000-0000AD120000}"/>
    <cellStyle name="_Table 2 2 3 2 2 2 3 2 3 2" xfId="25438" xr:uid="{00000000-0005-0000-0000-0000AE120000}"/>
    <cellStyle name="_Table 2 2 3 2 2 2 3 2 3 3" xfId="29758" xr:uid="{00000000-0005-0000-0000-0000AF120000}"/>
    <cellStyle name="_Table 2 2 3 2 2 2 3 2 3 4" xfId="30873" xr:uid="{00000000-0005-0000-0000-0000B0120000}"/>
    <cellStyle name="_Table 2 2 3 2 2 2 3 2 3 5" xfId="27116" xr:uid="{00000000-0005-0000-0000-0000B1120000}"/>
    <cellStyle name="_Table 2 2 3 2 2 2 3 2 3 6" xfId="32412" xr:uid="{00000000-0005-0000-0000-0000B2120000}"/>
    <cellStyle name="_Table 2 2 3 2 2 2 3 2 3 7" xfId="33333" xr:uid="{00000000-0005-0000-0000-0000B3120000}"/>
    <cellStyle name="_Table 2 2 3 2 2 2 3 2 3 8" xfId="34232" xr:uid="{00000000-0005-0000-0000-0000B4120000}"/>
    <cellStyle name="_Table 2 2 3 2 2 2 3 2 4" xfId="9187" xr:uid="{00000000-0005-0000-0000-0000B5120000}"/>
    <cellStyle name="_Table 2 2 3 2 2 2 3 2 4 2" xfId="20582" xr:uid="{00000000-0005-0000-0000-0000B6120000}"/>
    <cellStyle name="_Table 2 2 3 2 2 2 3 2 4 3" xfId="27634" xr:uid="{00000000-0005-0000-0000-0000B7120000}"/>
    <cellStyle name="_Table 2 2 3 2 2 2 3 2 4 4" xfId="22773" xr:uid="{00000000-0005-0000-0000-0000B8120000}"/>
    <cellStyle name="_Table 2 2 3 2 2 2 3 2 4 5" xfId="26195" xr:uid="{00000000-0005-0000-0000-0000B9120000}"/>
    <cellStyle name="_Table 2 2 3 2 2 2 3 2 4 6" xfId="14776" xr:uid="{00000000-0005-0000-0000-0000BA120000}"/>
    <cellStyle name="_Table 2 2 3 2 2 2 3 2 4 7" xfId="26719" xr:uid="{00000000-0005-0000-0000-0000BB120000}"/>
    <cellStyle name="_Table 2 2 3 2 2 2 3 2 4 8" xfId="31321" xr:uid="{00000000-0005-0000-0000-0000BC120000}"/>
    <cellStyle name="_Table 2 2 3 2 2 2 3 2 5" xfId="14035" xr:uid="{00000000-0005-0000-0000-0000BD120000}"/>
    <cellStyle name="_Table 2 2 3 2 2 2 3 2 5 2" xfId="25374" xr:uid="{00000000-0005-0000-0000-0000BE120000}"/>
    <cellStyle name="_Table 2 2 3 2 2 2 3 2 5 3" xfId="29694" xr:uid="{00000000-0005-0000-0000-0000BF120000}"/>
    <cellStyle name="_Table 2 2 3 2 2 2 3 2 5 4" xfId="30809" xr:uid="{00000000-0005-0000-0000-0000C0120000}"/>
    <cellStyle name="_Table 2 2 3 2 2 2 3 2 5 5" xfId="26551" xr:uid="{00000000-0005-0000-0000-0000C1120000}"/>
    <cellStyle name="_Table 2 2 3 2 2 2 3 2 5 6" xfId="32348" xr:uid="{00000000-0005-0000-0000-0000C2120000}"/>
    <cellStyle name="_Table 2 2 3 2 2 2 3 2 5 7" xfId="33269" xr:uid="{00000000-0005-0000-0000-0000C3120000}"/>
    <cellStyle name="_Table 2 2 3 2 2 2 3 2 5 8" xfId="34168" xr:uid="{00000000-0005-0000-0000-0000C4120000}"/>
    <cellStyle name="_Table 2 2 3 2 2 2 3 2 6" xfId="8842" xr:uid="{00000000-0005-0000-0000-0000C5120000}"/>
    <cellStyle name="_Table 2 2 3 2 2 2 3 2 6 2" xfId="20237" xr:uid="{00000000-0005-0000-0000-0000C6120000}"/>
    <cellStyle name="_Table 2 2 3 2 2 2 3 2 6 3" xfId="27289" xr:uid="{00000000-0005-0000-0000-0000C7120000}"/>
    <cellStyle name="_Table 2 2 3 2 2 2 3 2 6 4" xfId="15711" xr:uid="{00000000-0005-0000-0000-0000C8120000}"/>
    <cellStyle name="_Table 2 2 3 2 2 2 3 2 6 5" xfId="30165" xr:uid="{00000000-0005-0000-0000-0000C9120000}"/>
    <cellStyle name="_Table 2 2 3 2 2 2 3 2 6 6" xfId="31251" xr:uid="{00000000-0005-0000-0000-0000CA120000}"/>
    <cellStyle name="_Table 2 2 3 2 2 2 3 2 6 7" xfId="15586" xr:uid="{00000000-0005-0000-0000-0000CB120000}"/>
    <cellStyle name="_Table 2 2 3 2 2 2 3 2 6 8" xfId="31768" xr:uid="{00000000-0005-0000-0000-0000CC120000}"/>
    <cellStyle name="_Table 2 2 3 2 2 2 3 2 7" xfId="13995" xr:uid="{00000000-0005-0000-0000-0000CD120000}"/>
    <cellStyle name="_Table 2 2 3 2 2 2 3 2 7 2" xfId="25334" xr:uid="{00000000-0005-0000-0000-0000CE120000}"/>
    <cellStyle name="_Table 2 2 3 2 2 2 3 2 7 3" xfId="29654" xr:uid="{00000000-0005-0000-0000-0000CF120000}"/>
    <cellStyle name="_Table 2 2 3 2 2 2 3 2 7 4" xfId="30769" xr:uid="{00000000-0005-0000-0000-0000D0120000}"/>
    <cellStyle name="_Table 2 2 3 2 2 2 3 2 7 5" xfId="26349" xr:uid="{00000000-0005-0000-0000-0000D1120000}"/>
    <cellStyle name="_Table 2 2 3 2 2 2 3 2 7 6" xfId="32308" xr:uid="{00000000-0005-0000-0000-0000D2120000}"/>
    <cellStyle name="_Table 2 2 3 2 2 2 3 2 7 7" xfId="33229" xr:uid="{00000000-0005-0000-0000-0000D3120000}"/>
    <cellStyle name="_Table 2 2 3 2 2 2 3 2 7 8" xfId="34128" xr:uid="{00000000-0005-0000-0000-0000D4120000}"/>
    <cellStyle name="_Table 2 2 3 2 2 2 3 2 8" xfId="27003" xr:uid="{00000000-0005-0000-0000-0000D5120000}"/>
    <cellStyle name="_Table 2 2 3 2 2 2 3 2 9" xfId="28130" xr:uid="{00000000-0005-0000-0000-0000D6120000}"/>
    <cellStyle name="_Table 2 2 3 2 2 2 3 3" xfId="6626" xr:uid="{00000000-0005-0000-0000-0000D7120000}"/>
    <cellStyle name="_Table 2 2 3 2 2 2 3 3 10" xfId="14896" xr:uid="{00000000-0005-0000-0000-0000D8120000}"/>
    <cellStyle name="_Table 2 2 3 2 2 2 3 3 11" xfId="26345" xr:uid="{00000000-0005-0000-0000-0000D9120000}"/>
    <cellStyle name="_Table 2 2 3 2 2 2 3 3 12" xfId="28062" xr:uid="{00000000-0005-0000-0000-0000DA120000}"/>
    <cellStyle name="_Table 2 2 3 2 2 2 3 3 13" xfId="15286" xr:uid="{00000000-0005-0000-0000-0000DB120000}"/>
    <cellStyle name="_Table 2 2 3 2 2 2 3 3 2" xfId="11397" xr:uid="{00000000-0005-0000-0000-0000DC120000}"/>
    <cellStyle name="_Table 2 2 3 2 2 2 3 3 2 2" xfId="28452" xr:uid="{00000000-0005-0000-0000-0000DD120000}"/>
    <cellStyle name="_Table 2 2 3 2 2 2 3 3 2 3" xfId="14676" xr:uid="{00000000-0005-0000-0000-0000DE120000}"/>
    <cellStyle name="_Table 2 2 3 2 2 2 3 3 2 4" xfId="31528" xr:uid="{00000000-0005-0000-0000-0000DF120000}"/>
    <cellStyle name="_Table 2 2 3 2 2 2 3 3 2 5" xfId="26042" xr:uid="{00000000-0005-0000-0000-0000E0120000}"/>
    <cellStyle name="_Table 2 2 3 2 2 2 3 3 2 6" xfId="25824" xr:uid="{00000000-0005-0000-0000-0000E1120000}"/>
    <cellStyle name="_Table 2 2 3 2 2 2 3 3 2 7" xfId="27739" xr:uid="{00000000-0005-0000-0000-0000E2120000}"/>
    <cellStyle name="_Table 2 2 3 2 2 2 3 3 3" xfId="13891" xr:uid="{00000000-0005-0000-0000-0000E3120000}"/>
    <cellStyle name="_Table 2 2 3 2 2 2 3 3 3 2" xfId="25230" xr:uid="{00000000-0005-0000-0000-0000E4120000}"/>
    <cellStyle name="_Table 2 2 3 2 2 2 3 3 3 3" xfId="29550" xr:uid="{00000000-0005-0000-0000-0000E5120000}"/>
    <cellStyle name="_Table 2 2 3 2 2 2 3 3 3 4" xfId="30665" xr:uid="{00000000-0005-0000-0000-0000E6120000}"/>
    <cellStyle name="_Table 2 2 3 2 2 2 3 3 3 5" xfId="28160" xr:uid="{00000000-0005-0000-0000-0000E7120000}"/>
    <cellStyle name="_Table 2 2 3 2 2 2 3 3 3 6" xfId="32204" xr:uid="{00000000-0005-0000-0000-0000E8120000}"/>
    <cellStyle name="_Table 2 2 3 2 2 2 3 3 3 7" xfId="33125" xr:uid="{00000000-0005-0000-0000-0000E9120000}"/>
    <cellStyle name="_Table 2 2 3 2 2 2 3 3 3 8" xfId="34024" xr:uid="{00000000-0005-0000-0000-0000EA120000}"/>
    <cellStyle name="_Table 2 2 3 2 2 2 3 3 4" xfId="9232" xr:uid="{00000000-0005-0000-0000-0000EB120000}"/>
    <cellStyle name="_Table 2 2 3 2 2 2 3 3 4 2" xfId="20627" xr:uid="{00000000-0005-0000-0000-0000EC120000}"/>
    <cellStyle name="_Table 2 2 3 2 2 2 3 3 4 3" xfId="27679" xr:uid="{00000000-0005-0000-0000-0000ED120000}"/>
    <cellStyle name="_Table 2 2 3 2 2 2 3 3 4 4" xfId="17147" xr:uid="{00000000-0005-0000-0000-0000EE120000}"/>
    <cellStyle name="_Table 2 2 3 2 2 2 3 3 4 5" xfId="26559" xr:uid="{00000000-0005-0000-0000-0000EF120000}"/>
    <cellStyle name="_Table 2 2 3 2 2 2 3 3 4 6" xfId="28731" xr:uid="{00000000-0005-0000-0000-0000F0120000}"/>
    <cellStyle name="_Table 2 2 3 2 2 2 3 3 4 7" xfId="15247" xr:uid="{00000000-0005-0000-0000-0000F1120000}"/>
    <cellStyle name="_Table 2 2 3 2 2 2 3 3 4 8" xfId="28073" xr:uid="{00000000-0005-0000-0000-0000F2120000}"/>
    <cellStyle name="_Table 2 2 3 2 2 2 3 3 5" xfId="14117" xr:uid="{00000000-0005-0000-0000-0000F3120000}"/>
    <cellStyle name="_Table 2 2 3 2 2 2 3 3 5 2" xfId="25456" xr:uid="{00000000-0005-0000-0000-0000F4120000}"/>
    <cellStyle name="_Table 2 2 3 2 2 2 3 3 5 3" xfId="29776" xr:uid="{00000000-0005-0000-0000-0000F5120000}"/>
    <cellStyle name="_Table 2 2 3 2 2 2 3 3 5 4" xfId="30891" xr:uid="{00000000-0005-0000-0000-0000F6120000}"/>
    <cellStyle name="_Table 2 2 3 2 2 2 3 3 5 5" xfId="26204" xr:uid="{00000000-0005-0000-0000-0000F7120000}"/>
    <cellStyle name="_Table 2 2 3 2 2 2 3 3 5 6" xfId="32430" xr:uid="{00000000-0005-0000-0000-0000F8120000}"/>
    <cellStyle name="_Table 2 2 3 2 2 2 3 3 5 7" xfId="33351" xr:uid="{00000000-0005-0000-0000-0000F9120000}"/>
    <cellStyle name="_Table 2 2 3 2 2 2 3 3 5 8" xfId="34250" xr:uid="{00000000-0005-0000-0000-0000FA120000}"/>
    <cellStyle name="_Table 2 2 3 2 2 2 3 3 6" xfId="14223" xr:uid="{00000000-0005-0000-0000-0000FB120000}"/>
    <cellStyle name="_Table 2 2 3 2 2 2 3 3 6 2" xfId="25562" xr:uid="{00000000-0005-0000-0000-0000FC120000}"/>
    <cellStyle name="_Table 2 2 3 2 2 2 3 3 6 3" xfId="29882" xr:uid="{00000000-0005-0000-0000-0000FD120000}"/>
    <cellStyle name="_Table 2 2 3 2 2 2 3 3 6 4" xfId="30997" xr:uid="{00000000-0005-0000-0000-0000FE120000}"/>
    <cellStyle name="_Table 2 2 3 2 2 2 3 3 6 5" xfId="27856" xr:uid="{00000000-0005-0000-0000-0000FF120000}"/>
    <cellStyle name="_Table 2 2 3 2 2 2 3 3 6 6" xfId="32536" xr:uid="{00000000-0005-0000-0000-000000130000}"/>
    <cellStyle name="_Table 2 2 3 2 2 2 3 3 6 7" xfId="33457" xr:uid="{00000000-0005-0000-0000-000001130000}"/>
    <cellStyle name="_Table 2 2 3 2 2 2 3 3 6 8" xfId="34356" xr:uid="{00000000-0005-0000-0000-000002130000}"/>
    <cellStyle name="_Table 2 2 3 2 2 2 3 3 7" xfId="14276" xr:uid="{00000000-0005-0000-0000-000003130000}"/>
    <cellStyle name="_Table 2 2 3 2 2 2 3 3 7 2" xfId="25615" xr:uid="{00000000-0005-0000-0000-000004130000}"/>
    <cellStyle name="_Table 2 2 3 2 2 2 3 3 7 3" xfId="29935" xr:uid="{00000000-0005-0000-0000-000005130000}"/>
    <cellStyle name="_Table 2 2 3 2 2 2 3 3 7 4" xfId="31050" xr:uid="{00000000-0005-0000-0000-000006130000}"/>
    <cellStyle name="_Table 2 2 3 2 2 2 3 3 7 5" xfId="25812" xr:uid="{00000000-0005-0000-0000-000007130000}"/>
    <cellStyle name="_Table 2 2 3 2 2 2 3 3 7 6" xfId="32589" xr:uid="{00000000-0005-0000-0000-000008130000}"/>
    <cellStyle name="_Table 2 2 3 2 2 2 3 3 7 7" xfId="33510" xr:uid="{00000000-0005-0000-0000-000009130000}"/>
    <cellStyle name="_Table 2 2 3 2 2 2 3 3 7 8" xfId="34409" xr:uid="{00000000-0005-0000-0000-00000A130000}"/>
    <cellStyle name="_Table 2 2 3 2 2 2 3 3 8" xfId="26433" xr:uid="{00000000-0005-0000-0000-00000B130000}"/>
    <cellStyle name="_Table 2 2 3 2 2 2 3 3 9" xfId="26917" xr:uid="{00000000-0005-0000-0000-00000C130000}"/>
    <cellStyle name="_Table 2 2 3 2 2 2 3 4" xfId="10762" xr:uid="{00000000-0005-0000-0000-00000D130000}"/>
    <cellStyle name="_Table 2 2 3 2 2 2 3 4 2" xfId="28199" xr:uid="{00000000-0005-0000-0000-00000E130000}"/>
    <cellStyle name="_Table 2 2 3 2 2 2 3 4 3" xfId="15086" xr:uid="{00000000-0005-0000-0000-00000F130000}"/>
    <cellStyle name="_Table 2 2 3 2 2 2 3 4 4" xfId="26034" xr:uid="{00000000-0005-0000-0000-000010130000}"/>
    <cellStyle name="_Table 2 2 3 2 2 2 3 4 5" xfId="31224" xr:uid="{00000000-0005-0000-0000-000011130000}"/>
    <cellStyle name="_Table 2 2 3 2 2 2 3 4 6" xfId="31646" xr:uid="{00000000-0005-0000-0000-000012130000}"/>
    <cellStyle name="_Table 2 2 3 2 2 2 3 4 7" xfId="28517" xr:uid="{00000000-0005-0000-0000-000013130000}"/>
    <cellStyle name="_Table 2 2 3 2 2 2 3 5" xfId="13778" xr:uid="{00000000-0005-0000-0000-000014130000}"/>
    <cellStyle name="_Table 2 2 3 2 2 2 3 5 2" xfId="25117" xr:uid="{00000000-0005-0000-0000-000015130000}"/>
    <cellStyle name="_Table 2 2 3 2 2 2 3 5 3" xfId="29437" xr:uid="{00000000-0005-0000-0000-000016130000}"/>
    <cellStyle name="_Table 2 2 3 2 2 2 3 5 4" xfId="30552" xr:uid="{00000000-0005-0000-0000-000017130000}"/>
    <cellStyle name="_Table 2 2 3 2 2 2 3 5 5" xfId="29111" xr:uid="{00000000-0005-0000-0000-000018130000}"/>
    <cellStyle name="_Table 2 2 3 2 2 2 3 5 6" xfId="32091" xr:uid="{00000000-0005-0000-0000-000019130000}"/>
    <cellStyle name="_Table 2 2 3 2 2 2 3 5 7" xfId="33012" xr:uid="{00000000-0005-0000-0000-00001A130000}"/>
    <cellStyle name="_Table 2 2 3 2 2 2 3 5 8" xfId="33911" xr:uid="{00000000-0005-0000-0000-00001B130000}"/>
    <cellStyle name="_Table 2 2 3 2 2 2 3 6" xfId="8828" xr:uid="{00000000-0005-0000-0000-00001C130000}"/>
    <cellStyle name="_Table 2 2 3 2 2 2 3 6 2" xfId="20223" xr:uid="{00000000-0005-0000-0000-00001D130000}"/>
    <cellStyle name="_Table 2 2 3 2 2 2 3 6 3" xfId="27275" xr:uid="{00000000-0005-0000-0000-00001E130000}"/>
    <cellStyle name="_Table 2 2 3 2 2 2 3 6 4" xfId="15699" xr:uid="{00000000-0005-0000-0000-00001F130000}"/>
    <cellStyle name="_Table 2 2 3 2 2 2 3 6 5" xfId="27085" xr:uid="{00000000-0005-0000-0000-000020130000}"/>
    <cellStyle name="_Table 2 2 3 2 2 2 3 6 6" xfId="27844" xr:uid="{00000000-0005-0000-0000-000021130000}"/>
    <cellStyle name="_Table 2 2 3 2 2 2 3 6 7" xfId="14858" xr:uid="{00000000-0005-0000-0000-000022130000}"/>
    <cellStyle name="_Table 2 2 3 2 2 2 3 6 8" xfId="26542" xr:uid="{00000000-0005-0000-0000-000023130000}"/>
    <cellStyle name="_Table 2 2 3 2 2 2 3 7" xfId="13672" xr:uid="{00000000-0005-0000-0000-000024130000}"/>
    <cellStyle name="_Table 2 2 3 2 2 2 3 7 2" xfId="25011" xr:uid="{00000000-0005-0000-0000-000025130000}"/>
    <cellStyle name="_Table 2 2 3 2 2 2 3 7 3" xfId="29331" xr:uid="{00000000-0005-0000-0000-000026130000}"/>
    <cellStyle name="_Table 2 2 3 2 2 2 3 7 4" xfId="30446" xr:uid="{00000000-0005-0000-0000-000027130000}"/>
    <cellStyle name="_Table 2 2 3 2 2 2 3 7 5" xfId="25895" xr:uid="{00000000-0005-0000-0000-000028130000}"/>
    <cellStyle name="_Table 2 2 3 2 2 2 3 7 6" xfId="31985" xr:uid="{00000000-0005-0000-0000-000029130000}"/>
    <cellStyle name="_Table 2 2 3 2 2 2 3 7 7" xfId="32906" xr:uid="{00000000-0005-0000-0000-00002A130000}"/>
    <cellStyle name="_Table 2 2 3 2 2 2 3 7 8" xfId="33805" xr:uid="{00000000-0005-0000-0000-00002B130000}"/>
    <cellStyle name="_Table 2 2 3 2 2 2 3 8" xfId="9060" xr:uid="{00000000-0005-0000-0000-00002C130000}"/>
    <cellStyle name="_Table 2 2 3 2 2 2 3 8 2" xfId="20455" xr:uid="{00000000-0005-0000-0000-00002D130000}"/>
    <cellStyle name="_Table 2 2 3 2 2 2 3 8 3" xfId="27507" xr:uid="{00000000-0005-0000-0000-00002E130000}"/>
    <cellStyle name="_Table 2 2 3 2 2 2 3 8 4" xfId="15850" xr:uid="{00000000-0005-0000-0000-00002F130000}"/>
    <cellStyle name="_Table 2 2 3 2 2 2 3 8 5" xfId="31407" xr:uid="{00000000-0005-0000-0000-000030130000}"/>
    <cellStyle name="_Table 2 2 3 2 2 2 3 8 6" xfId="27932" xr:uid="{00000000-0005-0000-0000-000031130000}"/>
    <cellStyle name="_Table 2 2 3 2 2 2 3 8 7" xfId="31630" xr:uid="{00000000-0005-0000-0000-000032130000}"/>
    <cellStyle name="_Table 2 2 3 2 2 2 3 8 8" xfId="30248" xr:uid="{00000000-0005-0000-0000-000033130000}"/>
    <cellStyle name="_Table 2 2 3 2 2 2 3 9" xfId="13719" xr:uid="{00000000-0005-0000-0000-000034130000}"/>
    <cellStyle name="_Table 2 2 3 2 2 2 3 9 2" xfId="25058" xr:uid="{00000000-0005-0000-0000-000035130000}"/>
    <cellStyle name="_Table 2 2 3 2 2 2 3 9 3" xfId="29378" xr:uid="{00000000-0005-0000-0000-000036130000}"/>
    <cellStyle name="_Table 2 2 3 2 2 2 3 9 4" xfId="30493" xr:uid="{00000000-0005-0000-0000-000037130000}"/>
    <cellStyle name="_Table 2 2 3 2 2 2 3 9 5" xfId="14908" xr:uid="{00000000-0005-0000-0000-000038130000}"/>
    <cellStyle name="_Table 2 2 3 2 2 2 3 9 6" xfId="32032" xr:uid="{00000000-0005-0000-0000-000039130000}"/>
    <cellStyle name="_Table 2 2 3 2 2 2 3 9 7" xfId="32953" xr:uid="{00000000-0005-0000-0000-00003A130000}"/>
    <cellStyle name="_Table 2 2 3 2 2 2 3 9 8" xfId="33852" xr:uid="{00000000-0005-0000-0000-00003B130000}"/>
    <cellStyle name="_Table 2 2 3 2 2 2 4" xfId="7118" xr:uid="{00000000-0005-0000-0000-00003C130000}"/>
    <cellStyle name="_Table 2 2 3 2 2 2 4 10" xfId="26348" xr:uid="{00000000-0005-0000-0000-00003D130000}"/>
    <cellStyle name="_Table 2 2 3 2 2 2 4 11" xfId="31518" xr:uid="{00000000-0005-0000-0000-00003E130000}"/>
    <cellStyle name="_Table 2 2 3 2 2 2 4 12" xfId="22753" xr:uid="{00000000-0005-0000-0000-00003F130000}"/>
    <cellStyle name="_Table 2 2 3 2 2 2 4 13" xfId="28181" xr:uid="{00000000-0005-0000-0000-000040130000}"/>
    <cellStyle name="_Table 2 2 3 2 2 2 4 2" xfId="11889" xr:uid="{00000000-0005-0000-0000-000041130000}"/>
    <cellStyle name="_Table 2 2 3 2 2 2 4 2 2" xfId="28632" xr:uid="{00000000-0005-0000-0000-000042130000}"/>
    <cellStyle name="_Table 2 2 3 2 2 2 4 2 3" xfId="15563" xr:uid="{00000000-0005-0000-0000-000043130000}"/>
    <cellStyle name="_Table 2 2 3 2 2 2 4 2 4" xfId="14670" xr:uid="{00000000-0005-0000-0000-000044130000}"/>
    <cellStyle name="_Table 2 2 3 2 2 2 4 2 5" xfId="15338" xr:uid="{00000000-0005-0000-0000-000045130000}"/>
    <cellStyle name="_Table 2 2 3 2 2 2 4 2 6" xfId="15889" xr:uid="{00000000-0005-0000-0000-000046130000}"/>
    <cellStyle name="_Table 2 2 3 2 2 2 4 2 7" xfId="26507" xr:uid="{00000000-0005-0000-0000-000047130000}"/>
    <cellStyle name="_Table 2 2 3 2 2 2 4 3" xfId="13976" xr:uid="{00000000-0005-0000-0000-000048130000}"/>
    <cellStyle name="_Table 2 2 3 2 2 2 4 3 2" xfId="25315" xr:uid="{00000000-0005-0000-0000-000049130000}"/>
    <cellStyle name="_Table 2 2 3 2 2 2 4 3 3" xfId="29635" xr:uid="{00000000-0005-0000-0000-00004A130000}"/>
    <cellStyle name="_Table 2 2 3 2 2 2 4 3 4" xfId="30750" xr:uid="{00000000-0005-0000-0000-00004B130000}"/>
    <cellStyle name="_Table 2 2 3 2 2 2 4 3 5" xfId="25866" xr:uid="{00000000-0005-0000-0000-00004C130000}"/>
    <cellStyle name="_Table 2 2 3 2 2 2 4 3 6" xfId="32289" xr:uid="{00000000-0005-0000-0000-00004D130000}"/>
    <cellStyle name="_Table 2 2 3 2 2 2 4 3 7" xfId="33210" xr:uid="{00000000-0005-0000-0000-00004E130000}"/>
    <cellStyle name="_Table 2 2 3 2 2 2 4 3 8" xfId="34109" xr:uid="{00000000-0005-0000-0000-00004F130000}"/>
    <cellStyle name="_Table 2 2 3 2 2 2 4 4" xfId="9283" xr:uid="{00000000-0005-0000-0000-000050130000}"/>
    <cellStyle name="_Table 2 2 3 2 2 2 4 4 2" xfId="20678" xr:uid="{00000000-0005-0000-0000-000051130000}"/>
    <cellStyle name="_Table 2 2 3 2 2 2 4 4 3" xfId="27710" xr:uid="{00000000-0005-0000-0000-000052130000}"/>
    <cellStyle name="_Table 2 2 3 2 2 2 4 4 4" xfId="15920" xr:uid="{00000000-0005-0000-0000-000053130000}"/>
    <cellStyle name="_Table 2 2 3 2 2 2 4 4 5" xfId="31665" xr:uid="{00000000-0005-0000-0000-000054130000}"/>
    <cellStyle name="_Table 2 2 3 2 2 2 4 4 6" xfId="14991" xr:uid="{00000000-0005-0000-0000-000055130000}"/>
    <cellStyle name="_Table 2 2 3 2 2 2 4 4 7" xfId="26146" xr:uid="{00000000-0005-0000-0000-000056130000}"/>
    <cellStyle name="_Table 2 2 3 2 2 2 4 4 8" xfId="26701" xr:uid="{00000000-0005-0000-0000-000057130000}"/>
    <cellStyle name="_Table 2 2 3 2 2 2 4 5" xfId="13986" xr:uid="{00000000-0005-0000-0000-000058130000}"/>
    <cellStyle name="_Table 2 2 3 2 2 2 4 5 2" xfId="25325" xr:uid="{00000000-0005-0000-0000-000059130000}"/>
    <cellStyle name="_Table 2 2 3 2 2 2 4 5 3" xfId="29645" xr:uid="{00000000-0005-0000-0000-00005A130000}"/>
    <cellStyle name="_Table 2 2 3 2 2 2 4 5 4" xfId="30760" xr:uid="{00000000-0005-0000-0000-00005B130000}"/>
    <cellStyle name="_Table 2 2 3 2 2 2 4 5 5" xfId="26799" xr:uid="{00000000-0005-0000-0000-00005C130000}"/>
    <cellStyle name="_Table 2 2 3 2 2 2 4 5 6" xfId="32299" xr:uid="{00000000-0005-0000-0000-00005D130000}"/>
    <cellStyle name="_Table 2 2 3 2 2 2 4 5 7" xfId="33220" xr:uid="{00000000-0005-0000-0000-00005E130000}"/>
    <cellStyle name="_Table 2 2 3 2 2 2 4 5 8" xfId="34119" xr:uid="{00000000-0005-0000-0000-00005F130000}"/>
    <cellStyle name="_Table 2 2 3 2 2 2 4 6" xfId="8960" xr:uid="{00000000-0005-0000-0000-000060130000}"/>
    <cellStyle name="_Table 2 2 3 2 2 2 4 6 2" xfId="20355" xr:uid="{00000000-0005-0000-0000-000061130000}"/>
    <cellStyle name="_Table 2 2 3 2 2 2 4 6 3" xfId="27407" xr:uid="{00000000-0005-0000-0000-000062130000}"/>
    <cellStyle name="_Table 2 2 3 2 2 2 4 6 4" xfId="25753" xr:uid="{00000000-0005-0000-0000-000063130000}"/>
    <cellStyle name="_Table 2 2 3 2 2 2 4 6 5" xfId="31481" xr:uid="{00000000-0005-0000-0000-000064130000}"/>
    <cellStyle name="_Table 2 2 3 2 2 2 4 6 6" xfId="14742" xr:uid="{00000000-0005-0000-0000-000065130000}"/>
    <cellStyle name="_Table 2 2 3 2 2 2 4 6 7" xfId="26977" xr:uid="{00000000-0005-0000-0000-000066130000}"/>
    <cellStyle name="_Table 2 2 3 2 2 2 4 6 8" xfId="28369" xr:uid="{00000000-0005-0000-0000-000067130000}"/>
    <cellStyle name="_Table 2 2 3 2 2 2 4 7" xfId="13946" xr:uid="{00000000-0005-0000-0000-000068130000}"/>
    <cellStyle name="_Table 2 2 3 2 2 2 4 7 2" xfId="25285" xr:uid="{00000000-0005-0000-0000-000069130000}"/>
    <cellStyle name="_Table 2 2 3 2 2 2 4 7 3" xfId="29605" xr:uid="{00000000-0005-0000-0000-00006A130000}"/>
    <cellStyle name="_Table 2 2 3 2 2 2 4 7 4" xfId="30720" xr:uid="{00000000-0005-0000-0000-00006B130000}"/>
    <cellStyle name="_Table 2 2 3 2 2 2 4 7 5" xfId="28952" xr:uid="{00000000-0005-0000-0000-00006C130000}"/>
    <cellStyle name="_Table 2 2 3 2 2 2 4 7 6" xfId="32259" xr:uid="{00000000-0005-0000-0000-00006D130000}"/>
    <cellStyle name="_Table 2 2 3 2 2 2 4 7 7" xfId="33180" xr:uid="{00000000-0005-0000-0000-00006E130000}"/>
    <cellStyle name="_Table 2 2 3 2 2 2 4 7 8" xfId="34079" xr:uid="{00000000-0005-0000-0000-00006F130000}"/>
    <cellStyle name="_Table 2 2 3 2 2 2 4 8" xfId="26630" xr:uid="{00000000-0005-0000-0000-000070130000}"/>
    <cellStyle name="_Table 2 2 3 2 2 2 4 9" xfId="28606" xr:uid="{00000000-0005-0000-0000-000071130000}"/>
    <cellStyle name="_Table 2 2 3 2 2 2 5" xfId="6627" xr:uid="{00000000-0005-0000-0000-000072130000}"/>
    <cellStyle name="_Table 2 2 3 2 2 2 5 10" xfId="14684" xr:uid="{00000000-0005-0000-0000-000073130000}"/>
    <cellStyle name="_Table 2 2 3 2 2 2 5 11" xfId="26577" xr:uid="{00000000-0005-0000-0000-000074130000}"/>
    <cellStyle name="_Table 2 2 3 2 2 2 5 12" xfId="31598" xr:uid="{00000000-0005-0000-0000-000075130000}"/>
    <cellStyle name="_Table 2 2 3 2 2 2 5 13" xfId="27863" xr:uid="{00000000-0005-0000-0000-000076130000}"/>
    <cellStyle name="_Table 2 2 3 2 2 2 5 2" xfId="11398" xr:uid="{00000000-0005-0000-0000-000077130000}"/>
    <cellStyle name="_Table 2 2 3 2 2 2 5 2 2" xfId="28453" xr:uid="{00000000-0005-0000-0000-000078130000}"/>
    <cellStyle name="_Table 2 2 3 2 2 2 5 2 3" xfId="15503" xr:uid="{00000000-0005-0000-0000-000079130000}"/>
    <cellStyle name="_Table 2 2 3 2 2 2 5 2 4" xfId="25868" xr:uid="{00000000-0005-0000-0000-00007A130000}"/>
    <cellStyle name="_Table 2 2 3 2 2 2 5 2 5" xfId="20174" xr:uid="{00000000-0005-0000-0000-00007B130000}"/>
    <cellStyle name="_Table 2 2 3 2 2 2 5 2 6" xfId="29054" xr:uid="{00000000-0005-0000-0000-00007C130000}"/>
    <cellStyle name="_Table 2 2 3 2 2 2 5 2 7" xfId="27093" xr:uid="{00000000-0005-0000-0000-00007D130000}"/>
    <cellStyle name="_Table 2 2 3 2 2 2 5 3" xfId="13892" xr:uid="{00000000-0005-0000-0000-00007E130000}"/>
    <cellStyle name="_Table 2 2 3 2 2 2 5 3 2" xfId="25231" xr:uid="{00000000-0005-0000-0000-00007F130000}"/>
    <cellStyle name="_Table 2 2 3 2 2 2 5 3 3" xfId="29551" xr:uid="{00000000-0005-0000-0000-000080130000}"/>
    <cellStyle name="_Table 2 2 3 2 2 2 5 3 4" xfId="30666" xr:uid="{00000000-0005-0000-0000-000081130000}"/>
    <cellStyle name="_Table 2 2 3 2 2 2 5 3 5" xfId="28913" xr:uid="{00000000-0005-0000-0000-000082130000}"/>
    <cellStyle name="_Table 2 2 3 2 2 2 5 3 6" xfId="32205" xr:uid="{00000000-0005-0000-0000-000083130000}"/>
    <cellStyle name="_Table 2 2 3 2 2 2 5 3 7" xfId="33126" xr:uid="{00000000-0005-0000-0000-000084130000}"/>
    <cellStyle name="_Table 2 2 3 2 2 2 5 3 8" xfId="34025" xr:uid="{00000000-0005-0000-0000-000085130000}"/>
    <cellStyle name="_Table 2 2 3 2 2 2 5 4" xfId="9041" xr:uid="{00000000-0005-0000-0000-000086130000}"/>
    <cellStyle name="_Table 2 2 3 2 2 2 5 4 2" xfId="20436" xr:uid="{00000000-0005-0000-0000-000087130000}"/>
    <cellStyle name="_Table 2 2 3 2 2 2 5 4 3" xfId="27488" xr:uid="{00000000-0005-0000-0000-000088130000}"/>
    <cellStyle name="_Table 2 2 3 2 2 2 5 4 4" xfId="15832" xr:uid="{00000000-0005-0000-0000-000089130000}"/>
    <cellStyle name="_Table 2 2 3 2 2 2 5 4 5" xfId="31553" xr:uid="{00000000-0005-0000-0000-00008A130000}"/>
    <cellStyle name="_Table 2 2 3 2 2 2 5 4 6" xfId="26772" xr:uid="{00000000-0005-0000-0000-00008B130000}"/>
    <cellStyle name="_Table 2 2 3 2 2 2 5 4 7" xfId="28395" xr:uid="{00000000-0005-0000-0000-00008C130000}"/>
    <cellStyle name="_Table 2 2 3 2 2 2 5 4 8" xfId="31847" xr:uid="{00000000-0005-0000-0000-00008D130000}"/>
    <cellStyle name="_Table 2 2 3 2 2 2 5 5" xfId="13999" xr:uid="{00000000-0005-0000-0000-00008E130000}"/>
    <cellStyle name="_Table 2 2 3 2 2 2 5 5 2" xfId="25338" xr:uid="{00000000-0005-0000-0000-00008F130000}"/>
    <cellStyle name="_Table 2 2 3 2 2 2 5 5 3" xfId="29658" xr:uid="{00000000-0005-0000-0000-000090130000}"/>
    <cellStyle name="_Table 2 2 3 2 2 2 5 5 4" xfId="30773" xr:uid="{00000000-0005-0000-0000-000091130000}"/>
    <cellStyle name="_Table 2 2 3 2 2 2 5 5 5" xfId="14438" xr:uid="{00000000-0005-0000-0000-000092130000}"/>
    <cellStyle name="_Table 2 2 3 2 2 2 5 5 6" xfId="32312" xr:uid="{00000000-0005-0000-0000-000093130000}"/>
    <cellStyle name="_Table 2 2 3 2 2 2 5 5 7" xfId="33233" xr:uid="{00000000-0005-0000-0000-000094130000}"/>
    <cellStyle name="_Table 2 2 3 2 2 2 5 5 8" xfId="34132" xr:uid="{00000000-0005-0000-0000-000095130000}"/>
    <cellStyle name="_Table 2 2 3 2 2 2 5 6" xfId="9513" xr:uid="{00000000-0005-0000-0000-000096130000}"/>
    <cellStyle name="_Table 2 2 3 2 2 2 5 6 2" xfId="20908" xr:uid="{00000000-0005-0000-0000-000097130000}"/>
    <cellStyle name="_Table 2 2 3 2 2 2 5 6 3" xfId="27792" xr:uid="{00000000-0005-0000-0000-000098130000}"/>
    <cellStyle name="_Table 2 2 3 2 2 2 5 6 4" xfId="14891" xr:uid="{00000000-0005-0000-0000-000099130000}"/>
    <cellStyle name="_Table 2 2 3 2 2 2 5 6 5" xfId="14696" xr:uid="{00000000-0005-0000-0000-00009A130000}"/>
    <cellStyle name="_Table 2 2 3 2 2 2 5 6 6" xfId="15450" xr:uid="{00000000-0005-0000-0000-00009B130000}"/>
    <cellStyle name="_Table 2 2 3 2 2 2 5 6 7" xfId="28488" xr:uid="{00000000-0005-0000-0000-00009C130000}"/>
    <cellStyle name="_Table 2 2 3 2 2 2 5 6 8" xfId="28391" xr:uid="{00000000-0005-0000-0000-00009D130000}"/>
    <cellStyle name="_Table 2 2 3 2 2 2 5 7" xfId="13608" xr:uid="{00000000-0005-0000-0000-00009E130000}"/>
    <cellStyle name="_Table 2 2 3 2 2 2 5 7 2" xfId="24947" xr:uid="{00000000-0005-0000-0000-00009F130000}"/>
    <cellStyle name="_Table 2 2 3 2 2 2 5 7 3" xfId="29267" xr:uid="{00000000-0005-0000-0000-0000A0130000}"/>
    <cellStyle name="_Table 2 2 3 2 2 2 5 7 4" xfId="30382" xr:uid="{00000000-0005-0000-0000-0000A1130000}"/>
    <cellStyle name="_Table 2 2 3 2 2 2 5 7 5" xfId="25842" xr:uid="{00000000-0005-0000-0000-0000A2130000}"/>
    <cellStyle name="_Table 2 2 3 2 2 2 5 7 6" xfId="31921" xr:uid="{00000000-0005-0000-0000-0000A3130000}"/>
    <cellStyle name="_Table 2 2 3 2 2 2 5 7 7" xfId="32842" xr:uid="{00000000-0005-0000-0000-0000A4130000}"/>
    <cellStyle name="_Table 2 2 3 2 2 2 5 7 8" xfId="33741" xr:uid="{00000000-0005-0000-0000-0000A5130000}"/>
    <cellStyle name="_Table 2 2 3 2 2 2 5 8" xfId="26434" xr:uid="{00000000-0005-0000-0000-0000A6130000}"/>
    <cellStyle name="_Table 2 2 3 2 2 2 5 9" xfId="26110" xr:uid="{00000000-0005-0000-0000-0000A7130000}"/>
    <cellStyle name="_Table 2 2 3 2 2 2 6" xfId="13633" xr:uid="{00000000-0005-0000-0000-0000A8130000}"/>
    <cellStyle name="_Table 2 2 3 2 2 2 6 2" xfId="24972" xr:uid="{00000000-0005-0000-0000-0000A9130000}"/>
    <cellStyle name="_Table 2 2 3 2 2 2 6 3" xfId="29292" xr:uid="{00000000-0005-0000-0000-0000AA130000}"/>
    <cellStyle name="_Table 2 2 3 2 2 2 6 4" xfId="30407" xr:uid="{00000000-0005-0000-0000-0000AB130000}"/>
    <cellStyle name="_Table 2 2 3 2 2 2 6 5" xfId="28617" xr:uid="{00000000-0005-0000-0000-0000AC130000}"/>
    <cellStyle name="_Table 2 2 3 2 2 2 6 6" xfId="31946" xr:uid="{00000000-0005-0000-0000-0000AD130000}"/>
    <cellStyle name="_Table 2 2 3 2 2 2 6 7" xfId="32867" xr:uid="{00000000-0005-0000-0000-0000AE130000}"/>
    <cellStyle name="_Table 2 2 3 2 2 2 6 8" xfId="33766" xr:uid="{00000000-0005-0000-0000-0000AF130000}"/>
    <cellStyle name="_Table 2 2 3 2 2 2 7" xfId="9211" xr:uid="{00000000-0005-0000-0000-0000B0130000}"/>
    <cellStyle name="_Table 2 2 3 2 2 2 7 2" xfId="20606" xr:uid="{00000000-0005-0000-0000-0000B1130000}"/>
    <cellStyle name="_Table 2 2 3 2 2 2 7 3" xfId="27658" xr:uid="{00000000-0005-0000-0000-0000B2130000}"/>
    <cellStyle name="_Table 2 2 3 2 2 2 7 4" xfId="14572" xr:uid="{00000000-0005-0000-0000-0000B3130000}"/>
    <cellStyle name="_Table 2 2 3 2 2 2 7 5" xfId="18257" xr:uid="{00000000-0005-0000-0000-0000B4130000}"/>
    <cellStyle name="_Table 2 2 3 2 2 2 7 6" xfId="26259" xr:uid="{00000000-0005-0000-0000-0000B5130000}"/>
    <cellStyle name="_Table 2 2 3 2 2 2 7 7" xfId="28067" xr:uid="{00000000-0005-0000-0000-0000B6130000}"/>
    <cellStyle name="_Table 2 2 3 2 2 2 7 8" xfId="28865" xr:uid="{00000000-0005-0000-0000-0000B7130000}"/>
    <cellStyle name="_Table 2 2 3 2 2 2 8" xfId="14069" xr:uid="{00000000-0005-0000-0000-0000B8130000}"/>
    <cellStyle name="_Table 2 2 3 2 2 2 8 2" xfId="25408" xr:uid="{00000000-0005-0000-0000-0000B9130000}"/>
    <cellStyle name="_Table 2 2 3 2 2 2 8 3" xfId="29728" xr:uid="{00000000-0005-0000-0000-0000BA130000}"/>
    <cellStyle name="_Table 2 2 3 2 2 2 8 4" xfId="30843" xr:uid="{00000000-0005-0000-0000-0000BB130000}"/>
    <cellStyle name="_Table 2 2 3 2 2 2 8 5" xfId="29140" xr:uid="{00000000-0005-0000-0000-0000BC130000}"/>
    <cellStyle name="_Table 2 2 3 2 2 2 8 6" xfId="32382" xr:uid="{00000000-0005-0000-0000-0000BD130000}"/>
    <cellStyle name="_Table 2 2 3 2 2 2 8 7" xfId="33303" xr:uid="{00000000-0005-0000-0000-0000BE130000}"/>
    <cellStyle name="_Table 2 2 3 2 2 2 8 8" xfId="34202" xr:uid="{00000000-0005-0000-0000-0000BF130000}"/>
    <cellStyle name="_Table 2 2 3 2 2 2 9" xfId="9087" xr:uid="{00000000-0005-0000-0000-0000C0130000}"/>
    <cellStyle name="_Table 2 2 3 2 2 2 9 2" xfId="20482" xr:uid="{00000000-0005-0000-0000-0000C1130000}"/>
    <cellStyle name="_Table 2 2 3 2 2 2 9 3" xfId="27534" xr:uid="{00000000-0005-0000-0000-0000C2130000}"/>
    <cellStyle name="_Table 2 2 3 2 2 2 9 4" xfId="14843" xr:uid="{00000000-0005-0000-0000-0000C3130000}"/>
    <cellStyle name="_Table 2 2 3 2 2 2 9 5" xfId="31642" xr:uid="{00000000-0005-0000-0000-0000C4130000}"/>
    <cellStyle name="_Table 2 2 3 2 2 2 9 6" xfId="28831" xr:uid="{00000000-0005-0000-0000-0000C5130000}"/>
    <cellStyle name="_Table 2 2 3 2 2 2 9 7" xfId="15292" xr:uid="{00000000-0005-0000-0000-0000C6130000}"/>
    <cellStyle name="_Table 2 2 3 2 2 2 9 8" xfId="26746" xr:uid="{00000000-0005-0000-0000-0000C7130000}"/>
    <cellStyle name="_Table 2 2 3 2 2 3" xfId="5704" xr:uid="{00000000-0005-0000-0000-0000C8130000}"/>
    <cellStyle name="_Table 2 2 3 2 2 3 10" xfId="26084" xr:uid="{00000000-0005-0000-0000-0000C9130000}"/>
    <cellStyle name="_Table 2 2 3 2 2 3 11" xfId="28688" xr:uid="{00000000-0005-0000-0000-0000CA130000}"/>
    <cellStyle name="_Table 2 2 3 2 2 3 12" xfId="14808" xr:uid="{00000000-0005-0000-0000-0000CB130000}"/>
    <cellStyle name="_Table 2 2 3 2 2 3 13" xfId="29030" xr:uid="{00000000-0005-0000-0000-0000CC130000}"/>
    <cellStyle name="_Table 2 2 3 2 2 3 14" xfId="15514" xr:uid="{00000000-0005-0000-0000-0000CD130000}"/>
    <cellStyle name="_Table 2 2 3 2 2 3 15" xfId="30265" xr:uid="{00000000-0005-0000-0000-0000CE130000}"/>
    <cellStyle name="_Table 2 2 3 2 2 3 2" xfId="7906" xr:uid="{00000000-0005-0000-0000-0000CF130000}"/>
    <cellStyle name="_Table 2 2 3 2 2 3 2 10" xfId="14791" xr:uid="{00000000-0005-0000-0000-0000D0130000}"/>
    <cellStyle name="_Table 2 2 3 2 2 3 2 11" xfId="28509" xr:uid="{00000000-0005-0000-0000-0000D1130000}"/>
    <cellStyle name="_Table 2 2 3 2 2 3 2 12" xfId="15135" xr:uid="{00000000-0005-0000-0000-0000D2130000}"/>
    <cellStyle name="_Table 2 2 3 2 2 3 2 13" xfId="31490" xr:uid="{00000000-0005-0000-0000-0000D3130000}"/>
    <cellStyle name="_Table 2 2 3 2 2 3 2 2" xfId="12677" xr:uid="{00000000-0005-0000-0000-0000D4130000}"/>
    <cellStyle name="_Table 2 2 3 2 2 3 2 2 2" xfId="28906" xr:uid="{00000000-0005-0000-0000-0000D5130000}"/>
    <cellStyle name="_Table 2 2 3 2 2 3 2 2 3" xfId="30073" xr:uid="{00000000-0005-0000-0000-0000D6130000}"/>
    <cellStyle name="_Table 2 2 3 2 2 3 2 2 4" xfId="27020" xr:uid="{00000000-0005-0000-0000-0000D7130000}"/>
    <cellStyle name="_Table 2 2 3 2 2 3 2 2 5" xfId="31721" xr:uid="{00000000-0005-0000-0000-0000D8130000}"/>
    <cellStyle name="_Table 2 2 3 2 2 3 2 2 6" xfId="32716" xr:uid="{00000000-0005-0000-0000-0000D9130000}"/>
    <cellStyle name="_Table 2 2 3 2 2 3 2 2 7" xfId="33642" xr:uid="{00000000-0005-0000-0000-0000DA130000}"/>
    <cellStyle name="_Table 2 2 3 2 2 3 2 3" xfId="14062" xr:uid="{00000000-0005-0000-0000-0000DB130000}"/>
    <cellStyle name="_Table 2 2 3 2 2 3 2 3 2" xfId="25401" xr:uid="{00000000-0005-0000-0000-0000DC130000}"/>
    <cellStyle name="_Table 2 2 3 2 2 3 2 3 3" xfId="29721" xr:uid="{00000000-0005-0000-0000-0000DD130000}"/>
    <cellStyle name="_Table 2 2 3 2 2 3 2 3 4" xfId="30836" xr:uid="{00000000-0005-0000-0000-0000DE130000}"/>
    <cellStyle name="_Table 2 2 3 2 2 3 2 3 5" xfId="15460" xr:uid="{00000000-0005-0000-0000-0000DF130000}"/>
    <cellStyle name="_Table 2 2 3 2 2 3 2 3 6" xfId="32375" xr:uid="{00000000-0005-0000-0000-0000E0130000}"/>
    <cellStyle name="_Table 2 2 3 2 2 3 2 3 7" xfId="33296" xr:uid="{00000000-0005-0000-0000-0000E1130000}"/>
    <cellStyle name="_Table 2 2 3 2 2 3 2 3 8" xfId="34195" xr:uid="{00000000-0005-0000-0000-0000E2130000}"/>
    <cellStyle name="_Table 2 2 3 2 2 3 2 4" xfId="9110" xr:uid="{00000000-0005-0000-0000-0000E3130000}"/>
    <cellStyle name="_Table 2 2 3 2 2 3 2 4 2" xfId="20505" xr:uid="{00000000-0005-0000-0000-0000E4130000}"/>
    <cellStyle name="_Table 2 2 3 2 2 3 2 4 3" xfId="27557" xr:uid="{00000000-0005-0000-0000-0000E5130000}"/>
    <cellStyle name="_Table 2 2 3 2 2 3 2 4 4" xfId="17436" xr:uid="{00000000-0005-0000-0000-0000E6130000}"/>
    <cellStyle name="_Table 2 2 3 2 2 3 2 4 5" xfId="27197" xr:uid="{00000000-0005-0000-0000-0000E7130000}"/>
    <cellStyle name="_Table 2 2 3 2 2 3 2 4 6" xfId="28945" xr:uid="{00000000-0005-0000-0000-0000E8130000}"/>
    <cellStyle name="_Table 2 2 3 2 2 3 2 4 7" xfId="30103" xr:uid="{00000000-0005-0000-0000-0000E9130000}"/>
    <cellStyle name="_Table 2 2 3 2 2 3 2 4 8" xfId="26488" xr:uid="{00000000-0005-0000-0000-0000EA130000}"/>
    <cellStyle name="_Table 2 2 3 2 2 3 2 5" xfId="8891" xr:uid="{00000000-0005-0000-0000-0000EB130000}"/>
    <cellStyle name="_Table 2 2 3 2 2 3 2 5 2" xfId="20286" xr:uid="{00000000-0005-0000-0000-0000EC130000}"/>
    <cellStyle name="_Table 2 2 3 2 2 3 2 5 3" xfId="27338" xr:uid="{00000000-0005-0000-0000-0000ED130000}"/>
    <cellStyle name="_Table 2 2 3 2 2 3 2 5 4" xfId="15749" xr:uid="{00000000-0005-0000-0000-0000EE130000}"/>
    <cellStyle name="_Table 2 2 3 2 2 3 2 5 5" xfId="26832" xr:uid="{00000000-0005-0000-0000-0000EF130000}"/>
    <cellStyle name="_Table 2 2 3 2 2 3 2 5 6" xfId="27914" xr:uid="{00000000-0005-0000-0000-0000F0130000}"/>
    <cellStyle name="_Table 2 2 3 2 2 3 2 5 7" xfId="14924" xr:uid="{00000000-0005-0000-0000-0000F1130000}"/>
    <cellStyle name="_Table 2 2 3 2 2 3 2 5 8" xfId="28540" xr:uid="{00000000-0005-0000-0000-0000F2130000}"/>
    <cellStyle name="_Table 2 2 3 2 2 3 2 6" xfId="14022" xr:uid="{00000000-0005-0000-0000-0000F3130000}"/>
    <cellStyle name="_Table 2 2 3 2 2 3 2 6 2" xfId="25361" xr:uid="{00000000-0005-0000-0000-0000F4130000}"/>
    <cellStyle name="_Table 2 2 3 2 2 3 2 6 3" xfId="29681" xr:uid="{00000000-0005-0000-0000-0000F5130000}"/>
    <cellStyle name="_Table 2 2 3 2 2 3 2 6 4" xfId="30796" xr:uid="{00000000-0005-0000-0000-0000F6130000}"/>
    <cellStyle name="_Table 2 2 3 2 2 3 2 6 5" xfId="28563" xr:uid="{00000000-0005-0000-0000-0000F7130000}"/>
    <cellStyle name="_Table 2 2 3 2 2 3 2 6 6" xfId="32335" xr:uid="{00000000-0005-0000-0000-0000F8130000}"/>
    <cellStyle name="_Table 2 2 3 2 2 3 2 6 7" xfId="33256" xr:uid="{00000000-0005-0000-0000-0000F9130000}"/>
    <cellStyle name="_Table 2 2 3 2 2 3 2 6 8" xfId="34155" xr:uid="{00000000-0005-0000-0000-0000FA130000}"/>
    <cellStyle name="_Table 2 2 3 2 2 3 2 7" xfId="9094" xr:uid="{00000000-0005-0000-0000-0000FB130000}"/>
    <cellStyle name="_Table 2 2 3 2 2 3 2 7 2" xfId="20489" xr:uid="{00000000-0005-0000-0000-0000FC130000}"/>
    <cellStyle name="_Table 2 2 3 2 2 3 2 7 3" xfId="27541" xr:uid="{00000000-0005-0000-0000-0000FD130000}"/>
    <cellStyle name="_Table 2 2 3 2 2 3 2 7 4" xfId="15919" xr:uid="{00000000-0005-0000-0000-0000FE130000}"/>
    <cellStyle name="_Table 2 2 3 2 2 3 2 7 5" xfId="31437" xr:uid="{00000000-0005-0000-0000-0000FF130000}"/>
    <cellStyle name="_Table 2 2 3 2 2 3 2 7 6" xfId="31255" xr:uid="{00000000-0005-0000-0000-000000140000}"/>
    <cellStyle name="_Table 2 2 3 2 2 3 2 7 7" xfId="27140" xr:uid="{00000000-0005-0000-0000-000001140000}"/>
    <cellStyle name="_Table 2 2 3 2 2 3 2 7 8" xfId="31392" xr:uid="{00000000-0005-0000-0000-000002140000}"/>
    <cellStyle name="_Table 2 2 3 2 2 3 2 8" xfId="26899" xr:uid="{00000000-0005-0000-0000-000003140000}"/>
    <cellStyle name="_Table 2 2 3 2 2 3 2 9" xfId="28780" xr:uid="{00000000-0005-0000-0000-000004140000}"/>
    <cellStyle name="_Table 2 2 3 2 2 3 3" xfId="6604" xr:uid="{00000000-0005-0000-0000-000005140000}"/>
    <cellStyle name="_Table 2 2 3 2 2 3 3 10" xfId="27764" xr:uid="{00000000-0005-0000-0000-000006140000}"/>
    <cellStyle name="_Table 2 2 3 2 2 3 3 11" xfId="22768" xr:uid="{00000000-0005-0000-0000-000007140000}"/>
    <cellStyle name="_Table 2 2 3 2 2 3 3 12" xfId="27807" xr:uid="{00000000-0005-0000-0000-000008140000}"/>
    <cellStyle name="_Table 2 2 3 2 2 3 3 13" xfId="31531" xr:uid="{00000000-0005-0000-0000-000009140000}"/>
    <cellStyle name="_Table 2 2 3 2 2 3 3 2" xfId="11375" xr:uid="{00000000-0005-0000-0000-00000A140000}"/>
    <cellStyle name="_Table 2 2 3 2 2 3 3 2 2" xfId="28430" xr:uid="{00000000-0005-0000-0000-00000B140000}"/>
    <cellStyle name="_Table 2 2 3 2 2 3 3 2 3" xfId="15159" xr:uid="{00000000-0005-0000-0000-00000C140000}"/>
    <cellStyle name="_Table 2 2 3 2 2 3 3 2 4" xfId="27883" xr:uid="{00000000-0005-0000-0000-00000D140000}"/>
    <cellStyle name="_Table 2 2 3 2 2 3 3 2 5" xfId="27129" xr:uid="{00000000-0005-0000-0000-00000E140000}"/>
    <cellStyle name="_Table 2 2 3 2 2 3 3 2 6" xfId="14613" xr:uid="{00000000-0005-0000-0000-00000F140000}"/>
    <cellStyle name="_Table 2 2 3 2 2 3 3 2 7" xfId="15341" xr:uid="{00000000-0005-0000-0000-000010140000}"/>
    <cellStyle name="_Table 2 2 3 2 2 3 3 3" xfId="13870" xr:uid="{00000000-0005-0000-0000-000011140000}"/>
    <cellStyle name="_Table 2 2 3 2 2 3 3 3 2" xfId="25209" xr:uid="{00000000-0005-0000-0000-000012140000}"/>
    <cellStyle name="_Table 2 2 3 2 2 3 3 3 3" xfId="29529" xr:uid="{00000000-0005-0000-0000-000013140000}"/>
    <cellStyle name="_Table 2 2 3 2 2 3 3 3 4" xfId="30644" xr:uid="{00000000-0005-0000-0000-000014140000}"/>
    <cellStyle name="_Table 2 2 3 2 2 3 3 3 5" xfId="28960" xr:uid="{00000000-0005-0000-0000-000015140000}"/>
    <cellStyle name="_Table 2 2 3 2 2 3 3 3 6" xfId="32183" xr:uid="{00000000-0005-0000-0000-000016140000}"/>
    <cellStyle name="_Table 2 2 3 2 2 3 3 3 7" xfId="33104" xr:uid="{00000000-0005-0000-0000-000017140000}"/>
    <cellStyle name="_Table 2 2 3 2 2 3 3 3 8" xfId="34003" xr:uid="{00000000-0005-0000-0000-000018140000}"/>
    <cellStyle name="_Table 2 2 3 2 2 3 3 4" xfId="9259" xr:uid="{00000000-0005-0000-0000-000019140000}"/>
    <cellStyle name="_Table 2 2 3 2 2 3 3 4 2" xfId="20654" xr:uid="{00000000-0005-0000-0000-00001A140000}"/>
    <cellStyle name="_Table 2 2 3 2 2 3 3 4 3" xfId="27695" xr:uid="{00000000-0005-0000-0000-00001B140000}"/>
    <cellStyle name="_Table 2 2 3 2 2 3 3 4 4" xfId="24905" xr:uid="{00000000-0005-0000-0000-00001C140000}"/>
    <cellStyle name="_Table 2 2 3 2 2 3 3 4 5" xfId="31597" xr:uid="{00000000-0005-0000-0000-00001D140000}"/>
    <cellStyle name="_Table 2 2 3 2 2 3 3 4 6" xfId="15277" xr:uid="{00000000-0005-0000-0000-00001E140000}"/>
    <cellStyle name="_Table 2 2 3 2 2 3 3 4 7" xfId="14532" xr:uid="{00000000-0005-0000-0000-00001F140000}"/>
    <cellStyle name="_Table 2 2 3 2 2 3 3 4 8" xfId="26569" xr:uid="{00000000-0005-0000-0000-000020140000}"/>
    <cellStyle name="_Table 2 2 3 2 2 3 3 5" xfId="14165" xr:uid="{00000000-0005-0000-0000-000021140000}"/>
    <cellStyle name="_Table 2 2 3 2 2 3 3 5 2" xfId="25504" xr:uid="{00000000-0005-0000-0000-000022140000}"/>
    <cellStyle name="_Table 2 2 3 2 2 3 3 5 3" xfId="29824" xr:uid="{00000000-0005-0000-0000-000023140000}"/>
    <cellStyle name="_Table 2 2 3 2 2 3 3 5 4" xfId="30939" xr:uid="{00000000-0005-0000-0000-000024140000}"/>
    <cellStyle name="_Table 2 2 3 2 2 3 3 5 5" xfId="28249" xr:uid="{00000000-0005-0000-0000-000025140000}"/>
    <cellStyle name="_Table 2 2 3 2 2 3 3 5 6" xfId="32478" xr:uid="{00000000-0005-0000-0000-000026140000}"/>
    <cellStyle name="_Table 2 2 3 2 2 3 3 5 7" xfId="33399" xr:uid="{00000000-0005-0000-0000-000027140000}"/>
    <cellStyle name="_Table 2 2 3 2 2 3 3 5 8" xfId="34298" xr:uid="{00000000-0005-0000-0000-000028140000}"/>
    <cellStyle name="_Table 2 2 3 2 2 3 3 6" xfId="8849" xr:uid="{00000000-0005-0000-0000-000029140000}"/>
    <cellStyle name="_Table 2 2 3 2 2 3 3 6 2" xfId="20244" xr:uid="{00000000-0005-0000-0000-00002A140000}"/>
    <cellStyle name="_Table 2 2 3 2 2 3 3 6 3" xfId="27296" xr:uid="{00000000-0005-0000-0000-00002B140000}"/>
    <cellStyle name="_Table 2 2 3 2 2 3 3 6 4" xfId="15718" xr:uid="{00000000-0005-0000-0000-00002C140000}"/>
    <cellStyle name="_Table 2 2 3 2 2 3 3 6 5" xfId="26827" xr:uid="{00000000-0005-0000-0000-00002D140000}"/>
    <cellStyle name="_Table 2 2 3 2 2 3 3 6 6" xfId="27959" xr:uid="{00000000-0005-0000-0000-00002E140000}"/>
    <cellStyle name="_Table 2 2 3 2 2 3 3 6 7" xfId="14957" xr:uid="{00000000-0005-0000-0000-00002F140000}"/>
    <cellStyle name="_Table 2 2 3 2 2 3 3 6 8" xfId="27759" xr:uid="{00000000-0005-0000-0000-000030140000}"/>
    <cellStyle name="_Table 2 2 3 2 2 3 3 7" xfId="13841" xr:uid="{00000000-0005-0000-0000-000031140000}"/>
    <cellStyle name="_Table 2 2 3 2 2 3 3 7 2" xfId="25180" xr:uid="{00000000-0005-0000-0000-000032140000}"/>
    <cellStyle name="_Table 2 2 3 2 2 3 3 7 3" xfId="29500" xr:uid="{00000000-0005-0000-0000-000033140000}"/>
    <cellStyle name="_Table 2 2 3 2 2 3 3 7 4" xfId="30615" xr:uid="{00000000-0005-0000-0000-000034140000}"/>
    <cellStyle name="_Table 2 2 3 2 2 3 3 7 5" xfId="27998" xr:uid="{00000000-0005-0000-0000-000035140000}"/>
    <cellStyle name="_Table 2 2 3 2 2 3 3 7 6" xfId="32154" xr:uid="{00000000-0005-0000-0000-000036140000}"/>
    <cellStyle name="_Table 2 2 3 2 2 3 3 7 7" xfId="33075" xr:uid="{00000000-0005-0000-0000-000037140000}"/>
    <cellStyle name="_Table 2 2 3 2 2 3 3 7 8" xfId="33974" xr:uid="{00000000-0005-0000-0000-000038140000}"/>
    <cellStyle name="_Table 2 2 3 2 2 3 3 8" xfId="26411" xr:uid="{00000000-0005-0000-0000-000039140000}"/>
    <cellStyle name="_Table 2 2 3 2 2 3 3 9" xfId="25849" xr:uid="{00000000-0005-0000-0000-00003A140000}"/>
    <cellStyle name="_Table 2 2 3 2 2 3 4" xfId="10494" xr:uid="{00000000-0005-0000-0000-00003B140000}"/>
    <cellStyle name="_Table 2 2 3 2 2 3 4 2" xfId="28109" xr:uid="{00000000-0005-0000-0000-00003C140000}"/>
    <cellStyle name="_Table 2 2 3 2 2 3 4 3" xfId="15033" xr:uid="{00000000-0005-0000-0000-00003D140000}"/>
    <cellStyle name="_Table 2 2 3 2 2 3 4 4" xfId="30119" xr:uid="{00000000-0005-0000-0000-00003E140000}"/>
    <cellStyle name="_Table 2 2 3 2 2 3 4 5" xfId="31312" xr:uid="{00000000-0005-0000-0000-00003F140000}"/>
    <cellStyle name="_Table 2 2 3 2 2 3 4 6" xfId="27760" xr:uid="{00000000-0005-0000-0000-000040140000}"/>
    <cellStyle name="_Table 2 2 3 2 2 3 4 7" xfId="16844" xr:uid="{00000000-0005-0000-0000-000041140000}"/>
    <cellStyle name="_Table 2 2 3 2 2 3 5" xfId="13747" xr:uid="{00000000-0005-0000-0000-000042140000}"/>
    <cellStyle name="_Table 2 2 3 2 2 3 5 2" xfId="25086" xr:uid="{00000000-0005-0000-0000-000043140000}"/>
    <cellStyle name="_Table 2 2 3 2 2 3 5 3" xfId="29406" xr:uid="{00000000-0005-0000-0000-000044140000}"/>
    <cellStyle name="_Table 2 2 3 2 2 3 5 4" xfId="30521" xr:uid="{00000000-0005-0000-0000-000045140000}"/>
    <cellStyle name="_Table 2 2 3 2 2 3 5 5" xfId="15635" xr:uid="{00000000-0005-0000-0000-000046140000}"/>
    <cellStyle name="_Table 2 2 3 2 2 3 5 6" xfId="32060" xr:uid="{00000000-0005-0000-0000-000047140000}"/>
    <cellStyle name="_Table 2 2 3 2 2 3 5 7" xfId="32981" xr:uid="{00000000-0005-0000-0000-000048140000}"/>
    <cellStyle name="_Table 2 2 3 2 2 3 5 8" xfId="33880" xr:uid="{00000000-0005-0000-0000-000049140000}"/>
    <cellStyle name="_Table 2 2 3 2 2 3 6" xfId="8988" xr:uid="{00000000-0005-0000-0000-00004A140000}"/>
    <cellStyle name="_Table 2 2 3 2 2 3 6 2" xfId="20383" xr:uid="{00000000-0005-0000-0000-00004B140000}"/>
    <cellStyle name="_Table 2 2 3 2 2 3 6 3" xfId="27435" xr:uid="{00000000-0005-0000-0000-00004C140000}"/>
    <cellStyle name="_Table 2 2 3 2 2 3 6 4" xfId="15782" xr:uid="{00000000-0005-0000-0000-00004D140000}"/>
    <cellStyle name="_Table 2 2 3 2 2 3 6 5" xfId="31506" xr:uid="{00000000-0005-0000-0000-00004E140000}"/>
    <cellStyle name="_Table 2 2 3 2 2 3 6 6" xfId="27159" xr:uid="{00000000-0005-0000-0000-00004F140000}"/>
    <cellStyle name="_Table 2 2 3 2 2 3 6 7" xfId="14415" xr:uid="{00000000-0005-0000-0000-000050140000}"/>
    <cellStyle name="_Table 2 2 3 2 2 3 6 8" xfId="31792" xr:uid="{00000000-0005-0000-0000-000051140000}"/>
    <cellStyle name="_Table 2 2 3 2 2 3 7" xfId="8806" xr:uid="{00000000-0005-0000-0000-000052140000}"/>
    <cellStyle name="_Table 2 2 3 2 2 3 7 2" xfId="20201" xr:uid="{00000000-0005-0000-0000-000053140000}"/>
    <cellStyle name="_Table 2 2 3 2 2 3 7 3" xfId="27253" xr:uid="{00000000-0005-0000-0000-000054140000}"/>
    <cellStyle name="_Table 2 2 3 2 2 3 7 4" xfId="15682" xr:uid="{00000000-0005-0000-0000-000055140000}"/>
    <cellStyle name="_Table 2 2 3 2 2 3 7 5" xfId="14907" xr:uid="{00000000-0005-0000-0000-000056140000}"/>
    <cellStyle name="_Table 2 2 3 2 2 3 7 6" xfId="25817" xr:uid="{00000000-0005-0000-0000-000057140000}"/>
    <cellStyle name="_Table 2 2 3 2 2 3 7 7" xfId="26361" xr:uid="{00000000-0005-0000-0000-000058140000}"/>
    <cellStyle name="_Table 2 2 3 2 2 3 7 8" xfId="15346" xr:uid="{00000000-0005-0000-0000-000059140000}"/>
    <cellStyle name="_Table 2 2 3 2 2 3 8" xfId="8995" xr:uid="{00000000-0005-0000-0000-00005A140000}"/>
    <cellStyle name="_Table 2 2 3 2 2 3 8 2" xfId="20390" xr:uid="{00000000-0005-0000-0000-00005B140000}"/>
    <cellStyle name="_Table 2 2 3 2 2 3 8 3" xfId="27442" xr:uid="{00000000-0005-0000-0000-00005C140000}"/>
    <cellStyle name="_Table 2 2 3 2 2 3 8 4" xfId="15789" xr:uid="{00000000-0005-0000-0000-00005D140000}"/>
    <cellStyle name="_Table 2 2 3 2 2 3 8 5" xfId="28274" xr:uid="{00000000-0005-0000-0000-00005E140000}"/>
    <cellStyle name="_Table 2 2 3 2 2 3 8 6" xfId="26713" xr:uid="{00000000-0005-0000-0000-00005F140000}"/>
    <cellStyle name="_Table 2 2 3 2 2 3 8 7" xfId="26796" xr:uid="{00000000-0005-0000-0000-000060140000}"/>
    <cellStyle name="_Table 2 2 3 2 2 3 8 8" xfId="15045" xr:uid="{00000000-0005-0000-0000-000061140000}"/>
    <cellStyle name="_Table 2 2 3 2 2 3 9" xfId="14123" xr:uid="{00000000-0005-0000-0000-000062140000}"/>
    <cellStyle name="_Table 2 2 3 2 2 3 9 2" xfId="25462" xr:uid="{00000000-0005-0000-0000-000063140000}"/>
    <cellStyle name="_Table 2 2 3 2 2 3 9 3" xfId="29782" xr:uid="{00000000-0005-0000-0000-000064140000}"/>
    <cellStyle name="_Table 2 2 3 2 2 3 9 4" xfId="30897" xr:uid="{00000000-0005-0000-0000-000065140000}"/>
    <cellStyle name="_Table 2 2 3 2 2 3 9 5" xfId="27205" xr:uid="{00000000-0005-0000-0000-000066140000}"/>
    <cellStyle name="_Table 2 2 3 2 2 3 9 6" xfId="32436" xr:uid="{00000000-0005-0000-0000-000067140000}"/>
    <cellStyle name="_Table 2 2 3 2 2 3 9 7" xfId="33357" xr:uid="{00000000-0005-0000-0000-000068140000}"/>
    <cellStyle name="_Table 2 2 3 2 2 3 9 8" xfId="34256" xr:uid="{00000000-0005-0000-0000-000069140000}"/>
    <cellStyle name="_Table 2 2 3 2 2 4" xfId="6852" xr:uid="{00000000-0005-0000-0000-00006A140000}"/>
    <cellStyle name="_Table 2 2 3 2 2 4 10" xfId="30220" xr:uid="{00000000-0005-0000-0000-00006B140000}"/>
    <cellStyle name="_Table 2 2 3 2 2 4 11" xfId="31307" xr:uid="{00000000-0005-0000-0000-00006C140000}"/>
    <cellStyle name="_Table 2 2 3 2 2 4 12" xfId="25985" xr:uid="{00000000-0005-0000-0000-00006D140000}"/>
    <cellStyle name="_Table 2 2 3 2 2 4 13" xfId="31798" xr:uid="{00000000-0005-0000-0000-00006E140000}"/>
    <cellStyle name="_Table 2 2 3 2 2 4 2" xfId="11623" xr:uid="{00000000-0005-0000-0000-00006F140000}"/>
    <cellStyle name="_Table 2 2 3 2 2 4 2 2" xfId="28544" xr:uid="{00000000-0005-0000-0000-000070140000}"/>
    <cellStyle name="_Table 2 2 3 2 2 4 2 3" xfId="14709" xr:uid="{00000000-0005-0000-0000-000071140000}"/>
    <cellStyle name="_Table 2 2 3 2 2 4 2 4" xfId="31610" xr:uid="{00000000-0005-0000-0000-000072140000}"/>
    <cellStyle name="_Table 2 2 3 2 2 4 2 5" xfId="25800" xr:uid="{00000000-0005-0000-0000-000073140000}"/>
    <cellStyle name="_Table 2 2 3 2 2 4 2 6" xfId="14812" xr:uid="{00000000-0005-0000-0000-000074140000}"/>
    <cellStyle name="_Table 2 2 3 2 2 4 2 7" xfId="28887" xr:uid="{00000000-0005-0000-0000-000075140000}"/>
    <cellStyle name="_Table 2 2 3 2 2 4 3" xfId="13939" xr:uid="{00000000-0005-0000-0000-000076140000}"/>
    <cellStyle name="_Table 2 2 3 2 2 4 3 2" xfId="25278" xr:uid="{00000000-0005-0000-0000-000077140000}"/>
    <cellStyle name="_Table 2 2 3 2 2 4 3 3" xfId="29598" xr:uid="{00000000-0005-0000-0000-000078140000}"/>
    <cellStyle name="_Table 2 2 3 2 2 4 3 4" xfId="30713" xr:uid="{00000000-0005-0000-0000-000079140000}"/>
    <cellStyle name="_Table 2 2 3 2 2 4 3 5" xfId="27051" xr:uid="{00000000-0005-0000-0000-00007A140000}"/>
    <cellStyle name="_Table 2 2 3 2 2 4 3 6" xfId="32252" xr:uid="{00000000-0005-0000-0000-00007B140000}"/>
    <cellStyle name="_Table 2 2 3 2 2 4 3 7" xfId="33173" xr:uid="{00000000-0005-0000-0000-00007C140000}"/>
    <cellStyle name="_Table 2 2 3 2 2 4 3 8" xfId="34072" xr:uid="{00000000-0005-0000-0000-00007D140000}"/>
    <cellStyle name="_Table 2 2 3 2 2 4 4" xfId="9262" xr:uid="{00000000-0005-0000-0000-00007E140000}"/>
    <cellStyle name="_Table 2 2 3 2 2 4 4 2" xfId="20657" xr:uid="{00000000-0005-0000-0000-00007F140000}"/>
    <cellStyle name="_Table 2 2 3 2 2 4 4 3" xfId="27698" xr:uid="{00000000-0005-0000-0000-000080140000}"/>
    <cellStyle name="_Table 2 2 3 2 2 4 4 4" xfId="19531" xr:uid="{00000000-0005-0000-0000-000081140000}"/>
    <cellStyle name="_Table 2 2 3 2 2 4 4 5" xfId="15419" xr:uid="{00000000-0005-0000-0000-000082140000}"/>
    <cellStyle name="_Table 2 2 3 2 2 4 4 6" xfId="26853" xr:uid="{00000000-0005-0000-0000-000083140000}"/>
    <cellStyle name="_Table 2 2 3 2 2 4 4 7" xfId="29176" xr:uid="{00000000-0005-0000-0000-000084140000}"/>
    <cellStyle name="_Table 2 2 3 2 2 4 4 8" xfId="27743" xr:uid="{00000000-0005-0000-0000-000085140000}"/>
    <cellStyle name="_Table 2 2 3 2 2 4 5" xfId="13756" xr:uid="{00000000-0005-0000-0000-000086140000}"/>
    <cellStyle name="_Table 2 2 3 2 2 4 5 2" xfId="25095" xr:uid="{00000000-0005-0000-0000-000087140000}"/>
    <cellStyle name="_Table 2 2 3 2 2 4 5 3" xfId="29415" xr:uid="{00000000-0005-0000-0000-000088140000}"/>
    <cellStyle name="_Table 2 2 3 2 2 4 5 4" xfId="30530" xr:uid="{00000000-0005-0000-0000-000089140000}"/>
    <cellStyle name="_Table 2 2 3 2 2 4 5 5" xfId="28822" xr:uid="{00000000-0005-0000-0000-00008A140000}"/>
    <cellStyle name="_Table 2 2 3 2 2 4 5 6" xfId="32069" xr:uid="{00000000-0005-0000-0000-00008B140000}"/>
    <cellStyle name="_Table 2 2 3 2 2 4 5 7" xfId="32990" xr:uid="{00000000-0005-0000-0000-00008C140000}"/>
    <cellStyle name="_Table 2 2 3 2 2 4 5 8" xfId="33889" xr:uid="{00000000-0005-0000-0000-00008D140000}"/>
    <cellStyle name="_Table 2 2 3 2 2 4 6" xfId="8857" xr:uid="{00000000-0005-0000-0000-00008E140000}"/>
    <cellStyle name="_Table 2 2 3 2 2 4 6 2" xfId="20252" xr:uid="{00000000-0005-0000-0000-00008F140000}"/>
    <cellStyle name="_Table 2 2 3 2 2 4 6 3" xfId="27304" xr:uid="{00000000-0005-0000-0000-000090140000}"/>
    <cellStyle name="_Table 2 2 3 2 2 4 6 4" xfId="15725" xr:uid="{00000000-0005-0000-0000-000091140000}"/>
    <cellStyle name="_Table 2 2 3 2 2 4 6 5" xfId="27202" xr:uid="{00000000-0005-0000-0000-000092140000}"/>
    <cellStyle name="_Table 2 2 3 2 2 4 6 6" xfId="14828" xr:uid="{00000000-0005-0000-0000-000093140000}"/>
    <cellStyle name="_Table 2 2 3 2 2 4 6 7" xfId="26697" xr:uid="{00000000-0005-0000-0000-000094140000}"/>
    <cellStyle name="_Table 2 2 3 2 2 4 6 8" xfId="26570" xr:uid="{00000000-0005-0000-0000-000095140000}"/>
    <cellStyle name="_Table 2 2 3 2 2 4 7" xfId="8809" xr:uid="{00000000-0005-0000-0000-000096140000}"/>
    <cellStyle name="_Table 2 2 3 2 2 4 7 2" xfId="20204" xr:uid="{00000000-0005-0000-0000-000097140000}"/>
    <cellStyle name="_Table 2 2 3 2 2 4 7 3" xfId="27256" xr:uid="{00000000-0005-0000-0000-000098140000}"/>
    <cellStyle name="_Table 2 2 3 2 2 4 7 4" xfId="15685" xr:uid="{00000000-0005-0000-0000-000099140000}"/>
    <cellStyle name="_Table 2 2 3 2 2 4 7 5" xfId="26089" xr:uid="{00000000-0005-0000-0000-00009A140000}"/>
    <cellStyle name="_Table 2 2 3 2 2 4 7 6" xfId="26233" xr:uid="{00000000-0005-0000-0000-00009B140000}"/>
    <cellStyle name="_Table 2 2 3 2 2 4 7 7" xfId="29108" xr:uid="{00000000-0005-0000-0000-00009C140000}"/>
    <cellStyle name="_Table 2 2 3 2 2 4 7 8" xfId="30234" xr:uid="{00000000-0005-0000-0000-00009D140000}"/>
    <cellStyle name="_Table 2 2 3 2 2 4 8" xfId="26532" xr:uid="{00000000-0005-0000-0000-00009E140000}"/>
    <cellStyle name="_Table 2 2 3 2 2 4 9" xfId="26849" xr:uid="{00000000-0005-0000-0000-00009F140000}"/>
    <cellStyle name="_Table 2 2 3 2 2 5" xfId="8781" xr:uid="{00000000-0005-0000-0000-0000A0140000}"/>
    <cellStyle name="_Table 2 2 3 2 2 5 10" xfId="15042" xr:uid="{00000000-0005-0000-0000-0000A1140000}"/>
    <cellStyle name="_Table 2 2 3 2 2 5 11" xfId="26638" xr:uid="{00000000-0005-0000-0000-0000A2140000}"/>
    <cellStyle name="_Table 2 2 3 2 2 5 12" xfId="15322" xr:uid="{00000000-0005-0000-0000-0000A3140000}"/>
    <cellStyle name="_Table 2 2 3 2 2 5 13" xfId="30245" xr:uid="{00000000-0005-0000-0000-0000A4140000}"/>
    <cellStyle name="_Table 2 2 3 2 2 5 2" xfId="13552" xr:uid="{00000000-0005-0000-0000-0000A5140000}"/>
    <cellStyle name="_Table 2 2 3 2 2 5 2 2" xfId="29211" xr:uid="{00000000-0005-0000-0000-0000A6140000}"/>
    <cellStyle name="_Table 2 2 3 2 2 5 2 3" xfId="30326" xr:uid="{00000000-0005-0000-0000-0000A7140000}"/>
    <cellStyle name="_Table 2 2 3 2 2 5 2 4" xfId="14976" xr:uid="{00000000-0005-0000-0000-0000A8140000}"/>
    <cellStyle name="_Table 2 2 3 2 2 5 2 5" xfId="31865" xr:uid="{00000000-0005-0000-0000-0000A9140000}"/>
    <cellStyle name="_Table 2 2 3 2 2 5 2 6" xfId="32786" xr:uid="{00000000-0005-0000-0000-0000AA140000}"/>
    <cellStyle name="_Table 2 2 3 2 2 5 2 7" xfId="33685" xr:uid="{00000000-0005-0000-0000-0000AB140000}"/>
    <cellStyle name="_Table 2 2 3 2 2 5 3" xfId="14183" xr:uid="{00000000-0005-0000-0000-0000AC140000}"/>
    <cellStyle name="_Table 2 2 3 2 2 5 3 2" xfId="25522" xr:uid="{00000000-0005-0000-0000-0000AD140000}"/>
    <cellStyle name="_Table 2 2 3 2 2 5 3 3" xfId="29842" xr:uid="{00000000-0005-0000-0000-0000AE140000}"/>
    <cellStyle name="_Table 2 2 3 2 2 5 3 4" xfId="30957" xr:uid="{00000000-0005-0000-0000-0000AF140000}"/>
    <cellStyle name="_Table 2 2 3 2 2 5 3 5" xfId="28713" xr:uid="{00000000-0005-0000-0000-0000B0140000}"/>
    <cellStyle name="_Table 2 2 3 2 2 5 3 6" xfId="32496" xr:uid="{00000000-0005-0000-0000-0000B1140000}"/>
    <cellStyle name="_Table 2 2 3 2 2 5 3 7" xfId="33417" xr:uid="{00000000-0005-0000-0000-0000B2140000}"/>
    <cellStyle name="_Table 2 2 3 2 2 5 3 8" xfId="34316" xr:uid="{00000000-0005-0000-0000-0000B3140000}"/>
    <cellStyle name="_Table 2 2 3 2 2 5 4" xfId="14241" xr:uid="{00000000-0005-0000-0000-0000B4140000}"/>
    <cellStyle name="_Table 2 2 3 2 2 5 4 2" xfId="25580" xr:uid="{00000000-0005-0000-0000-0000B5140000}"/>
    <cellStyle name="_Table 2 2 3 2 2 5 4 3" xfId="29900" xr:uid="{00000000-0005-0000-0000-0000B6140000}"/>
    <cellStyle name="_Table 2 2 3 2 2 5 4 4" xfId="31015" xr:uid="{00000000-0005-0000-0000-0000B7140000}"/>
    <cellStyle name="_Table 2 2 3 2 2 5 4 5" xfId="15916" xr:uid="{00000000-0005-0000-0000-0000B8140000}"/>
    <cellStyle name="_Table 2 2 3 2 2 5 4 6" xfId="32554" xr:uid="{00000000-0005-0000-0000-0000B9140000}"/>
    <cellStyle name="_Table 2 2 3 2 2 5 4 7" xfId="33475" xr:uid="{00000000-0005-0000-0000-0000BA140000}"/>
    <cellStyle name="_Table 2 2 3 2 2 5 4 8" xfId="34374" xr:uid="{00000000-0005-0000-0000-0000BB140000}"/>
    <cellStyle name="_Table 2 2 3 2 2 5 5" xfId="14294" xr:uid="{00000000-0005-0000-0000-0000BC140000}"/>
    <cellStyle name="_Table 2 2 3 2 2 5 5 2" xfId="25633" xr:uid="{00000000-0005-0000-0000-0000BD140000}"/>
    <cellStyle name="_Table 2 2 3 2 2 5 5 3" xfId="29953" xr:uid="{00000000-0005-0000-0000-0000BE140000}"/>
    <cellStyle name="_Table 2 2 3 2 2 5 5 4" xfId="31068" xr:uid="{00000000-0005-0000-0000-0000BF140000}"/>
    <cellStyle name="_Table 2 2 3 2 2 5 5 5" xfId="14594" xr:uid="{00000000-0005-0000-0000-0000C0140000}"/>
    <cellStyle name="_Table 2 2 3 2 2 5 5 6" xfId="32607" xr:uid="{00000000-0005-0000-0000-0000C1140000}"/>
    <cellStyle name="_Table 2 2 3 2 2 5 5 7" xfId="33528" xr:uid="{00000000-0005-0000-0000-0000C2140000}"/>
    <cellStyle name="_Table 2 2 3 2 2 5 5 8" xfId="34427" xr:uid="{00000000-0005-0000-0000-0000C3140000}"/>
    <cellStyle name="_Table 2 2 3 2 2 5 6" xfId="14340" xr:uid="{00000000-0005-0000-0000-0000C4140000}"/>
    <cellStyle name="_Table 2 2 3 2 2 5 6 2" xfId="25679" xr:uid="{00000000-0005-0000-0000-0000C5140000}"/>
    <cellStyle name="_Table 2 2 3 2 2 5 6 3" xfId="29999" xr:uid="{00000000-0005-0000-0000-0000C6140000}"/>
    <cellStyle name="_Table 2 2 3 2 2 5 6 4" xfId="31114" xr:uid="{00000000-0005-0000-0000-0000C7140000}"/>
    <cellStyle name="_Table 2 2 3 2 2 5 6 5" xfId="27069" xr:uid="{00000000-0005-0000-0000-0000C8140000}"/>
    <cellStyle name="_Table 2 2 3 2 2 5 6 6" xfId="32653" xr:uid="{00000000-0005-0000-0000-0000C9140000}"/>
    <cellStyle name="_Table 2 2 3 2 2 5 6 7" xfId="33574" xr:uid="{00000000-0005-0000-0000-0000CA140000}"/>
    <cellStyle name="_Table 2 2 3 2 2 5 6 8" xfId="34473" xr:uid="{00000000-0005-0000-0000-0000CB140000}"/>
    <cellStyle name="_Table 2 2 3 2 2 5 7" xfId="14383" xr:uid="{00000000-0005-0000-0000-0000CC140000}"/>
    <cellStyle name="_Table 2 2 3 2 2 5 7 2" xfId="25722" xr:uid="{00000000-0005-0000-0000-0000CD140000}"/>
    <cellStyle name="_Table 2 2 3 2 2 5 7 3" xfId="30042" xr:uid="{00000000-0005-0000-0000-0000CE140000}"/>
    <cellStyle name="_Table 2 2 3 2 2 5 7 4" xfId="31157" xr:uid="{00000000-0005-0000-0000-0000CF140000}"/>
    <cellStyle name="_Table 2 2 3 2 2 5 7 5" xfId="27200" xr:uid="{00000000-0005-0000-0000-0000D0140000}"/>
    <cellStyle name="_Table 2 2 3 2 2 5 7 6" xfId="32696" xr:uid="{00000000-0005-0000-0000-0000D1140000}"/>
    <cellStyle name="_Table 2 2 3 2 2 5 7 7" xfId="33617" xr:uid="{00000000-0005-0000-0000-0000D2140000}"/>
    <cellStyle name="_Table 2 2 3 2 2 5 7 8" xfId="34516" xr:uid="{00000000-0005-0000-0000-0000D3140000}"/>
    <cellStyle name="_Table 2 2 3 2 2 5 8" xfId="27228" xr:uid="{00000000-0005-0000-0000-0000D4140000}"/>
    <cellStyle name="_Table 2 2 3 2 2 5 9" xfId="14510" xr:uid="{00000000-0005-0000-0000-0000D5140000}"/>
    <cellStyle name="_Table 2 2 3 2 2 6" xfId="13595" xr:uid="{00000000-0005-0000-0000-0000D6140000}"/>
    <cellStyle name="_Table 2 2 3 2 2 6 2" xfId="24934" xr:uid="{00000000-0005-0000-0000-0000D7140000}"/>
    <cellStyle name="_Table 2 2 3 2 2 6 3" xfId="29254" xr:uid="{00000000-0005-0000-0000-0000D8140000}"/>
    <cellStyle name="_Table 2 2 3 2 2 6 4" xfId="30369" xr:uid="{00000000-0005-0000-0000-0000D9140000}"/>
    <cellStyle name="_Table 2 2 3 2 2 6 5" xfId="15574" xr:uid="{00000000-0005-0000-0000-0000DA140000}"/>
    <cellStyle name="_Table 2 2 3 2 2 6 6" xfId="31908" xr:uid="{00000000-0005-0000-0000-0000DB140000}"/>
    <cellStyle name="_Table 2 2 3 2 2 6 7" xfId="32829" xr:uid="{00000000-0005-0000-0000-0000DC140000}"/>
    <cellStyle name="_Table 2 2 3 2 2 6 8" xfId="33728" xr:uid="{00000000-0005-0000-0000-0000DD140000}"/>
    <cellStyle name="_Table 2 2 3 2 2 7" xfId="13603" xr:uid="{00000000-0005-0000-0000-0000DE140000}"/>
    <cellStyle name="_Table 2 2 3 2 2 7 2" xfId="24942" xr:uid="{00000000-0005-0000-0000-0000DF140000}"/>
    <cellStyle name="_Table 2 2 3 2 2 7 3" xfId="29262" xr:uid="{00000000-0005-0000-0000-0000E0140000}"/>
    <cellStyle name="_Table 2 2 3 2 2 7 4" xfId="30377" xr:uid="{00000000-0005-0000-0000-0000E1140000}"/>
    <cellStyle name="_Table 2 2 3 2 2 7 5" xfId="14698" xr:uid="{00000000-0005-0000-0000-0000E2140000}"/>
    <cellStyle name="_Table 2 2 3 2 2 7 6" xfId="31916" xr:uid="{00000000-0005-0000-0000-0000E3140000}"/>
    <cellStyle name="_Table 2 2 3 2 2 7 7" xfId="32837" xr:uid="{00000000-0005-0000-0000-0000E4140000}"/>
    <cellStyle name="_Table 2 2 3 2 2 7 8" xfId="33736" xr:uid="{00000000-0005-0000-0000-0000E5140000}"/>
    <cellStyle name="_Table 2 2 3 2 2 8" xfId="9201" xr:uid="{00000000-0005-0000-0000-0000E6140000}"/>
    <cellStyle name="_Table 2 2 3 2 2 8 2" xfId="20596" xr:uid="{00000000-0005-0000-0000-0000E7140000}"/>
    <cellStyle name="_Table 2 2 3 2 2 8 3" xfId="27648" xr:uid="{00000000-0005-0000-0000-0000E8140000}"/>
    <cellStyle name="_Table 2 2 3 2 2 8 4" xfId="14519" xr:uid="{00000000-0005-0000-0000-0000E9140000}"/>
    <cellStyle name="_Table 2 2 3 2 2 8 5" xfId="28385" xr:uid="{00000000-0005-0000-0000-0000EA140000}"/>
    <cellStyle name="_Table 2 2 3 2 2 8 6" xfId="15428" xr:uid="{00000000-0005-0000-0000-0000EB140000}"/>
    <cellStyle name="_Table 2 2 3 2 2 8 7" xfId="26241" xr:uid="{00000000-0005-0000-0000-0000EC140000}"/>
    <cellStyle name="_Table 2 2 3 2 2 8 8" xfId="14922" xr:uid="{00000000-0005-0000-0000-0000ED140000}"/>
    <cellStyle name="_Table 2 2 3 2 2 9" xfId="14009" xr:uid="{00000000-0005-0000-0000-0000EE140000}"/>
    <cellStyle name="_Table 2 2 3 2 2 9 2" xfId="25348" xr:uid="{00000000-0005-0000-0000-0000EF140000}"/>
    <cellStyle name="_Table 2 2 3 2 2 9 3" xfId="29668" xr:uid="{00000000-0005-0000-0000-0000F0140000}"/>
    <cellStyle name="_Table 2 2 3 2 2 9 4" xfId="30783" xr:uid="{00000000-0005-0000-0000-0000F1140000}"/>
    <cellStyle name="_Table 2 2 3 2 2 9 5" xfId="28700" xr:uid="{00000000-0005-0000-0000-0000F2140000}"/>
    <cellStyle name="_Table 2 2 3 2 2 9 6" xfId="32322" xr:uid="{00000000-0005-0000-0000-0000F3140000}"/>
    <cellStyle name="_Table 2 2 3 2 2 9 7" xfId="33243" xr:uid="{00000000-0005-0000-0000-0000F4140000}"/>
    <cellStyle name="_Table 2 2 3 2 2 9 8" xfId="34142" xr:uid="{00000000-0005-0000-0000-0000F5140000}"/>
    <cellStyle name="_Table 2 2 3 2 3" xfId="6714" xr:uid="{00000000-0005-0000-0000-0000F6140000}"/>
    <cellStyle name="_Table 2 2 3 2 3 10" xfId="31353" xr:uid="{00000000-0005-0000-0000-0000F7140000}"/>
    <cellStyle name="_Table 2 2 3 2 3 11" xfId="15568" xr:uid="{00000000-0005-0000-0000-0000F8140000}"/>
    <cellStyle name="_Table 2 2 3 2 3 12" xfId="31824" xr:uid="{00000000-0005-0000-0000-0000F9140000}"/>
    <cellStyle name="_Table 2 2 3 2 3 13" xfId="32755" xr:uid="{00000000-0005-0000-0000-0000FA140000}"/>
    <cellStyle name="_Table 2 2 3 2 3 2" xfId="11485" xr:uid="{00000000-0005-0000-0000-0000FB140000}"/>
    <cellStyle name="_Table 2 2 3 2 3 2 2" xfId="28499" xr:uid="{00000000-0005-0000-0000-0000FC140000}"/>
    <cellStyle name="_Table 2 2 3 2 3 2 3" xfId="15167" xr:uid="{00000000-0005-0000-0000-0000FD140000}"/>
    <cellStyle name="_Table 2 2 3 2 3 2 4" xfId="28361" xr:uid="{00000000-0005-0000-0000-0000FE140000}"/>
    <cellStyle name="_Table 2 2 3 2 3 2 5" xfId="28359" xr:uid="{00000000-0005-0000-0000-0000FF140000}"/>
    <cellStyle name="_Table 2 2 3 2 3 2 6" xfId="14852" xr:uid="{00000000-0005-0000-0000-000000150000}"/>
    <cellStyle name="_Table 2 2 3 2 3 2 7" xfId="28846" xr:uid="{00000000-0005-0000-0000-000001150000}"/>
    <cellStyle name="_Table 2 2 3 2 3 3" xfId="13920" xr:uid="{00000000-0005-0000-0000-000002150000}"/>
    <cellStyle name="_Table 2 2 3 2 3 3 2" xfId="25259" xr:uid="{00000000-0005-0000-0000-000003150000}"/>
    <cellStyle name="_Table 2 2 3 2 3 3 3" xfId="29579" xr:uid="{00000000-0005-0000-0000-000004150000}"/>
    <cellStyle name="_Table 2 2 3 2 3 3 4" xfId="30694" xr:uid="{00000000-0005-0000-0000-000005150000}"/>
    <cellStyle name="_Table 2 2 3 2 3 3 5" xfId="29178" xr:uid="{00000000-0005-0000-0000-000006150000}"/>
    <cellStyle name="_Table 2 2 3 2 3 3 6" xfId="32233" xr:uid="{00000000-0005-0000-0000-000007150000}"/>
    <cellStyle name="_Table 2 2 3 2 3 3 7" xfId="33154" xr:uid="{00000000-0005-0000-0000-000008150000}"/>
    <cellStyle name="_Table 2 2 3 2 3 3 8" xfId="34053" xr:uid="{00000000-0005-0000-0000-000009150000}"/>
    <cellStyle name="_Table 2 2 3 2 3 4" xfId="9068" xr:uid="{00000000-0005-0000-0000-00000A150000}"/>
    <cellStyle name="_Table 2 2 3 2 3 4 2" xfId="20463" xr:uid="{00000000-0005-0000-0000-00000B150000}"/>
    <cellStyle name="_Table 2 2 3 2 3 4 3" xfId="27515" xr:uid="{00000000-0005-0000-0000-00000C150000}"/>
    <cellStyle name="_Table 2 2 3 2 3 4 4" xfId="15858" xr:uid="{00000000-0005-0000-0000-00000D150000}"/>
    <cellStyle name="_Table 2 2 3 2 3 4 5" xfId="26017" xr:uid="{00000000-0005-0000-0000-00000E150000}"/>
    <cellStyle name="_Table 2 2 3 2 3 4 6" xfId="15138" xr:uid="{00000000-0005-0000-0000-00000F150000}"/>
    <cellStyle name="_Table 2 2 3 2 3 4 7" xfId="26963" xr:uid="{00000000-0005-0000-0000-000010150000}"/>
    <cellStyle name="_Table 2 2 3 2 3 4 8" xfId="25838" xr:uid="{00000000-0005-0000-0000-000011150000}"/>
    <cellStyle name="_Table 2 2 3 2 3 5" xfId="14011" xr:uid="{00000000-0005-0000-0000-000012150000}"/>
    <cellStyle name="_Table 2 2 3 2 3 5 2" xfId="25350" xr:uid="{00000000-0005-0000-0000-000013150000}"/>
    <cellStyle name="_Table 2 2 3 2 3 5 3" xfId="29670" xr:uid="{00000000-0005-0000-0000-000014150000}"/>
    <cellStyle name="_Table 2 2 3 2 3 5 4" xfId="30785" xr:uid="{00000000-0005-0000-0000-000015150000}"/>
    <cellStyle name="_Table 2 2 3 2 3 5 5" xfId="28265" xr:uid="{00000000-0005-0000-0000-000016150000}"/>
    <cellStyle name="_Table 2 2 3 2 3 5 6" xfId="32324" xr:uid="{00000000-0005-0000-0000-000017150000}"/>
    <cellStyle name="_Table 2 2 3 2 3 5 7" xfId="33245" xr:uid="{00000000-0005-0000-0000-000018150000}"/>
    <cellStyle name="_Table 2 2 3 2 3 5 8" xfId="34144" xr:uid="{00000000-0005-0000-0000-000019150000}"/>
    <cellStyle name="_Table 2 2 3 2 3 6" xfId="8876" xr:uid="{00000000-0005-0000-0000-00001A150000}"/>
    <cellStyle name="_Table 2 2 3 2 3 6 2" xfId="20271" xr:uid="{00000000-0005-0000-0000-00001B150000}"/>
    <cellStyle name="_Table 2 2 3 2 3 6 3" xfId="27323" xr:uid="{00000000-0005-0000-0000-00001C150000}"/>
    <cellStyle name="_Table 2 2 3 2 3 6 4" xfId="15736" xr:uid="{00000000-0005-0000-0000-00001D150000}"/>
    <cellStyle name="_Table 2 2 3 2 3 6 5" xfId="15133" xr:uid="{00000000-0005-0000-0000-00001E150000}"/>
    <cellStyle name="_Table 2 2 3 2 3 6 6" xfId="26711" xr:uid="{00000000-0005-0000-0000-00001F150000}"/>
    <cellStyle name="_Table 2 2 3 2 3 6 7" xfId="14446" xr:uid="{00000000-0005-0000-0000-000020150000}"/>
    <cellStyle name="_Table 2 2 3 2 3 6 8" xfId="31296" xr:uid="{00000000-0005-0000-0000-000021150000}"/>
    <cellStyle name="_Table 2 2 3 2 3 7" xfId="13947" xr:uid="{00000000-0005-0000-0000-000022150000}"/>
    <cellStyle name="_Table 2 2 3 2 3 7 2" xfId="25286" xr:uid="{00000000-0005-0000-0000-000023150000}"/>
    <cellStyle name="_Table 2 2 3 2 3 7 3" xfId="29606" xr:uid="{00000000-0005-0000-0000-000024150000}"/>
    <cellStyle name="_Table 2 2 3 2 3 7 4" xfId="30721" xr:uid="{00000000-0005-0000-0000-000025150000}"/>
    <cellStyle name="_Table 2 2 3 2 3 7 5" xfId="26937" xr:uid="{00000000-0005-0000-0000-000026150000}"/>
    <cellStyle name="_Table 2 2 3 2 3 7 6" xfId="32260" xr:uid="{00000000-0005-0000-0000-000027150000}"/>
    <cellStyle name="_Table 2 2 3 2 3 7 7" xfId="33181" xr:uid="{00000000-0005-0000-0000-000028150000}"/>
    <cellStyle name="_Table 2 2 3 2 3 7 8" xfId="34080" xr:uid="{00000000-0005-0000-0000-000029150000}"/>
    <cellStyle name="_Table 2 2 3 2 3 8" xfId="26482" xr:uid="{00000000-0005-0000-0000-00002A150000}"/>
    <cellStyle name="_Table 2 2 3 2 3 9" xfId="29148" xr:uid="{00000000-0005-0000-0000-00002B150000}"/>
    <cellStyle name="_Table 2 2 3 2 4" xfId="8803" xr:uid="{00000000-0005-0000-0000-00002C150000}"/>
    <cellStyle name="_Table 2 2 3 2 4 2" xfId="20198" xr:uid="{00000000-0005-0000-0000-00002D150000}"/>
    <cellStyle name="_Table 2 2 3 2 4 3" xfId="27250" xr:uid="{00000000-0005-0000-0000-00002E150000}"/>
    <cellStyle name="_Table 2 2 3 2 4 4" xfId="15679" xr:uid="{00000000-0005-0000-0000-00002F150000}"/>
    <cellStyle name="_Table 2 2 3 2 4 5" xfId="15047" xr:uid="{00000000-0005-0000-0000-000030150000}"/>
    <cellStyle name="_Table 2 2 3 2 4 6" xfId="26764" xr:uid="{00000000-0005-0000-0000-000031150000}"/>
    <cellStyle name="_Table 2 2 3 2 4 7" xfId="14902" xr:uid="{00000000-0005-0000-0000-000032150000}"/>
    <cellStyle name="_Table 2 2 3 2 4 8" xfId="31336" xr:uid="{00000000-0005-0000-0000-000033150000}"/>
    <cellStyle name="_Table 2 2 3 2 5" xfId="13762" xr:uid="{00000000-0005-0000-0000-000034150000}"/>
    <cellStyle name="_Table 2 2 3 2 5 2" xfId="25101" xr:uid="{00000000-0005-0000-0000-000035150000}"/>
    <cellStyle name="_Table 2 2 3 2 5 3" xfId="29421" xr:uid="{00000000-0005-0000-0000-000036150000}"/>
    <cellStyle name="_Table 2 2 3 2 5 4" xfId="30536" xr:uid="{00000000-0005-0000-0000-000037150000}"/>
    <cellStyle name="_Table 2 2 3 2 5 5" xfId="28233" xr:uid="{00000000-0005-0000-0000-000038150000}"/>
    <cellStyle name="_Table 2 2 3 2 5 6" xfId="32075" xr:uid="{00000000-0005-0000-0000-000039150000}"/>
    <cellStyle name="_Table 2 2 3 2 5 7" xfId="32996" xr:uid="{00000000-0005-0000-0000-00003A150000}"/>
    <cellStyle name="_Table 2 2 3 2 5 8" xfId="33895" xr:uid="{00000000-0005-0000-0000-00003B150000}"/>
    <cellStyle name="_Table 2 2 3 2 6" xfId="8964" xr:uid="{00000000-0005-0000-0000-00003C150000}"/>
    <cellStyle name="_Table 2 2 3 2 6 2" xfId="20359" xr:uid="{00000000-0005-0000-0000-00003D150000}"/>
    <cellStyle name="_Table 2 2 3 2 6 3" xfId="27411" xr:uid="{00000000-0005-0000-0000-00003E150000}"/>
    <cellStyle name="_Table 2 2 3 2 6 4" xfId="25770" xr:uid="{00000000-0005-0000-0000-00003F150000}"/>
    <cellStyle name="_Table 2 2 3 2 6 5" xfId="31707" xr:uid="{00000000-0005-0000-0000-000040150000}"/>
    <cellStyle name="_Table 2 2 3 2 6 6" xfId="14779" xr:uid="{00000000-0005-0000-0000-000041150000}"/>
    <cellStyle name="_Table 2 2 3 2 6 7" xfId="28999" xr:uid="{00000000-0005-0000-0000-000042150000}"/>
    <cellStyle name="_Table 2 2 3 2 6 8" xfId="27151" xr:uid="{00000000-0005-0000-0000-000043150000}"/>
    <cellStyle name="_Table 2 2 3 2 7" xfId="14152" xr:uid="{00000000-0005-0000-0000-000044150000}"/>
    <cellStyle name="_Table 2 2 3 2 7 2" xfId="25491" xr:uid="{00000000-0005-0000-0000-000045150000}"/>
    <cellStyle name="_Table 2 2 3 2 7 3" xfId="29811" xr:uid="{00000000-0005-0000-0000-000046150000}"/>
    <cellStyle name="_Table 2 2 3 2 7 4" xfId="30926" xr:uid="{00000000-0005-0000-0000-000047150000}"/>
    <cellStyle name="_Table 2 2 3 2 7 5" xfId="26930" xr:uid="{00000000-0005-0000-0000-000048150000}"/>
    <cellStyle name="_Table 2 2 3 2 7 6" xfId="32465" xr:uid="{00000000-0005-0000-0000-000049150000}"/>
    <cellStyle name="_Table 2 2 3 2 7 7" xfId="33386" xr:uid="{00000000-0005-0000-0000-00004A150000}"/>
    <cellStyle name="_Table 2 2 3 2 7 8" xfId="34285" xr:uid="{00000000-0005-0000-0000-00004B150000}"/>
    <cellStyle name="_Table 2 2 3 2 8" xfId="8983" xr:uid="{00000000-0005-0000-0000-00004C150000}"/>
    <cellStyle name="_Table 2 2 3 2 8 2" xfId="20378" xr:uid="{00000000-0005-0000-0000-00004D150000}"/>
    <cellStyle name="_Table 2 2 3 2 8 3" xfId="27430" xr:uid="{00000000-0005-0000-0000-00004E150000}"/>
    <cellStyle name="_Table 2 2 3 2 8 4" xfId="14493" xr:uid="{00000000-0005-0000-0000-00004F150000}"/>
    <cellStyle name="_Table 2 2 3 2 8 5" xfId="15558" xr:uid="{00000000-0005-0000-0000-000050150000}"/>
    <cellStyle name="_Table 2 2 3 2 8 6" xfId="27727" xr:uid="{00000000-0005-0000-0000-000051150000}"/>
    <cellStyle name="_Table 2 2 3 2 8 7" xfId="19318" xr:uid="{00000000-0005-0000-0000-000052150000}"/>
    <cellStyle name="_Table 2 2 3 2 8 8" xfId="15421" xr:uid="{00000000-0005-0000-0000-000053150000}"/>
    <cellStyle name="_Table 2 2 3 2 9" xfId="28812" xr:uid="{00000000-0005-0000-0000-000054150000}"/>
    <cellStyle name="_Table 2 2 3 3" xfId="4594" xr:uid="{00000000-0005-0000-0000-000055150000}"/>
    <cellStyle name="_Table 2 2 3 3 10" xfId="9316" xr:uid="{00000000-0005-0000-0000-000056150000}"/>
    <cellStyle name="_Table 2 2 3 3 10 2" xfId="20711" xr:uid="{00000000-0005-0000-0000-000057150000}"/>
    <cellStyle name="_Table 2 2 3 3 10 3" xfId="27720" xr:uid="{00000000-0005-0000-0000-000058150000}"/>
    <cellStyle name="_Table 2 2 3 3 10 4" xfId="18143" xr:uid="{00000000-0005-0000-0000-000059150000}"/>
    <cellStyle name="_Table 2 2 3 3 10 5" xfId="25776" xr:uid="{00000000-0005-0000-0000-00005A150000}"/>
    <cellStyle name="_Table 2 2 3 3 10 6" xfId="26003" xr:uid="{00000000-0005-0000-0000-00005B150000}"/>
    <cellStyle name="_Table 2 2 3 3 10 7" xfId="15324" xr:uid="{00000000-0005-0000-0000-00005C150000}"/>
    <cellStyle name="_Table 2 2 3 3 10 8" xfId="28059" xr:uid="{00000000-0005-0000-0000-00005D150000}"/>
    <cellStyle name="_Table 2 2 3 3 11" xfId="14441" xr:uid="{00000000-0005-0000-0000-00005E150000}"/>
    <cellStyle name="_Table 2 2 3 3 12" xfId="26208" xr:uid="{00000000-0005-0000-0000-00005F150000}"/>
    <cellStyle name="_Table 2 2 3 3 13" xfId="30249" xr:uid="{00000000-0005-0000-0000-000060150000}"/>
    <cellStyle name="_Table 2 2 3 3 14" xfId="30276" xr:uid="{00000000-0005-0000-0000-000061150000}"/>
    <cellStyle name="_Table 2 2 3 3 15" xfId="31812" xr:uid="{00000000-0005-0000-0000-000062150000}"/>
    <cellStyle name="_Table 2 2 3 3 2" xfId="4871" xr:uid="{00000000-0005-0000-0000-000063150000}"/>
    <cellStyle name="_Table 2 2 3 3 2 10" xfId="14115" xr:uid="{00000000-0005-0000-0000-000064150000}"/>
    <cellStyle name="_Table 2 2 3 3 2 10 2" xfId="25454" xr:uid="{00000000-0005-0000-0000-000065150000}"/>
    <cellStyle name="_Table 2 2 3 3 2 10 3" xfId="29774" xr:uid="{00000000-0005-0000-0000-000066150000}"/>
    <cellStyle name="_Table 2 2 3 3 2 10 4" xfId="30889" xr:uid="{00000000-0005-0000-0000-000067150000}"/>
    <cellStyle name="_Table 2 2 3 3 2 10 5" xfId="28303" xr:uid="{00000000-0005-0000-0000-000068150000}"/>
    <cellStyle name="_Table 2 2 3 3 2 10 6" xfId="32428" xr:uid="{00000000-0005-0000-0000-000069150000}"/>
    <cellStyle name="_Table 2 2 3 3 2 10 7" xfId="33349" xr:uid="{00000000-0005-0000-0000-00006A150000}"/>
    <cellStyle name="_Table 2 2 3 3 2 10 8" xfId="34248" xr:uid="{00000000-0005-0000-0000-00006B150000}"/>
    <cellStyle name="_Table 2 2 3 3 2 11" xfId="25772" xr:uid="{00000000-0005-0000-0000-00006C150000}"/>
    <cellStyle name="_Table 2 2 3 3 2 12" xfId="27882" xr:uid="{00000000-0005-0000-0000-00006D150000}"/>
    <cellStyle name="_Table 2 2 3 3 2 13" xfId="28065" xr:uid="{00000000-0005-0000-0000-00006E150000}"/>
    <cellStyle name="_Table 2 2 3 3 2 14" xfId="14972" xr:uid="{00000000-0005-0000-0000-00006F150000}"/>
    <cellStyle name="_Table 2 2 3 3 2 15" xfId="15337" xr:uid="{00000000-0005-0000-0000-000070150000}"/>
    <cellStyle name="_Table 2 2 3 3 2 2" xfId="5405" xr:uid="{00000000-0005-0000-0000-000071150000}"/>
    <cellStyle name="_Table 2 2 3 3 2 2 10" xfId="26192" xr:uid="{00000000-0005-0000-0000-000072150000}"/>
    <cellStyle name="_Table 2 2 3 3 2 2 11" xfId="28811" xr:uid="{00000000-0005-0000-0000-000073150000}"/>
    <cellStyle name="_Table 2 2 3 3 2 2 12" xfId="15317" xr:uid="{00000000-0005-0000-0000-000074150000}"/>
    <cellStyle name="_Table 2 2 3 3 2 2 13" xfId="14774" xr:uid="{00000000-0005-0000-0000-000075150000}"/>
    <cellStyle name="_Table 2 2 3 3 2 2 2" xfId="6583" xr:uid="{00000000-0005-0000-0000-000076150000}"/>
    <cellStyle name="_Table 2 2 3 3 2 2 2 10" xfId="26390" xr:uid="{00000000-0005-0000-0000-000077150000}"/>
    <cellStyle name="_Table 2 2 3 3 2 2 2 11" xfId="28383" xr:uid="{00000000-0005-0000-0000-000078150000}"/>
    <cellStyle name="_Table 2 2 3 3 2 2 2 12" xfId="28924" xr:uid="{00000000-0005-0000-0000-000079150000}"/>
    <cellStyle name="_Table 2 2 3 3 2 2 2 13" xfId="28012" xr:uid="{00000000-0005-0000-0000-00007A150000}"/>
    <cellStyle name="_Table 2 2 3 3 2 2 2 14" xfId="15216" xr:uid="{00000000-0005-0000-0000-00007B150000}"/>
    <cellStyle name="_Table 2 2 3 3 2 2 2 15" xfId="28371" xr:uid="{00000000-0005-0000-0000-00007C150000}"/>
    <cellStyle name="_Table 2 2 3 3 2 2 2 2" xfId="8766" xr:uid="{00000000-0005-0000-0000-00007D150000}"/>
    <cellStyle name="_Table 2 2 3 3 2 2 2 2 10" xfId="15083" xr:uid="{00000000-0005-0000-0000-00007E150000}"/>
    <cellStyle name="_Table 2 2 3 3 2 2 2 2 11" xfId="26967" xr:uid="{00000000-0005-0000-0000-00007F150000}"/>
    <cellStyle name="_Table 2 2 3 3 2 2 2 2 12" xfId="27886" xr:uid="{00000000-0005-0000-0000-000080150000}"/>
    <cellStyle name="_Table 2 2 3 3 2 2 2 2 13" xfId="28553" xr:uid="{00000000-0005-0000-0000-000081150000}"/>
    <cellStyle name="_Table 2 2 3 3 2 2 2 2 2" xfId="13537" xr:uid="{00000000-0005-0000-0000-000082150000}"/>
    <cellStyle name="_Table 2 2 3 3 2 2 2 2 2 2" xfId="29196" xr:uid="{00000000-0005-0000-0000-000083150000}"/>
    <cellStyle name="_Table 2 2 3 3 2 2 2 2 2 3" xfId="30311" xr:uid="{00000000-0005-0000-0000-000084150000}"/>
    <cellStyle name="_Table 2 2 3 3 2 2 2 2 2 4" xfId="26191" xr:uid="{00000000-0005-0000-0000-000085150000}"/>
    <cellStyle name="_Table 2 2 3 3 2 2 2 2 2 5" xfId="31850" xr:uid="{00000000-0005-0000-0000-000086150000}"/>
    <cellStyle name="_Table 2 2 3 3 2 2 2 2 2 6" xfId="32771" xr:uid="{00000000-0005-0000-0000-000087150000}"/>
    <cellStyle name="_Table 2 2 3 3 2 2 2 2 2 7" xfId="33670" xr:uid="{00000000-0005-0000-0000-000088150000}"/>
    <cellStyle name="_Table 2 2 3 3 2 2 2 2 3" xfId="14168" xr:uid="{00000000-0005-0000-0000-000089150000}"/>
    <cellStyle name="_Table 2 2 3 3 2 2 2 2 3 2" xfId="25507" xr:uid="{00000000-0005-0000-0000-00008A150000}"/>
    <cellStyle name="_Table 2 2 3 3 2 2 2 2 3 3" xfId="29827" xr:uid="{00000000-0005-0000-0000-00008B150000}"/>
    <cellStyle name="_Table 2 2 3 3 2 2 2 2 3 4" xfId="30942" xr:uid="{00000000-0005-0000-0000-00008C150000}"/>
    <cellStyle name="_Table 2 2 3 3 2 2 2 2 3 5" xfId="27057" xr:uid="{00000000-0005-0000-0000-00008D150000}"/>
    <cellStyle name="_Table 2 2 3 3 2 2 2 2 3 6" xfId="32481" xr:uid="{00000000-0005-0000-0000-00008E150000}"/>
    <cellStyle name="_Table 2 2 3 3 2 2 2 2 3 7" xfId="33402" xr:uid="{00000000-0005-0000-0000-00008F150000}"/>
    <cellStyle name="_Table 2 2 3 3 2 2 2 2 3 8" xfId="34301" xr:uid="{00000000-0005-0000-0000-000090150000}"/>
    <cellStyle name="_Table 2 2 3 3 2 2 2 2 4" xfId="14226" xr:uid="{00000000-0005-0000-0000-000091150000}"/>
    <cellStyle name="_Table 2 2 3 3 2 2 2 2 4 2" xfId="25565" xr:uid="{00000000-0005-0000-0000-000092150000}"/>
    <cellStyle name="_Table 2 2 3 3 2 2 2 2 4 3" xfId="29885" xr:uid="{00000000-0005-0000-0000-000093150000}"/>
    <cellStyle name="_Table 2 2 3 3 2 2 2 2 4 4" xfId="31000" xr:uid="{00000000-0005-0000-0000-000094150000}"/>
    <cellStyle name="_Table 2 2 3 3 2 2 2 2 4 5" xfId="26343" xr:uid="{00000000-0005-0000-0000-000095150000}"/>
    <cellStyle name="_Table 2 2 3 3 2 2 2 2 4 6" xfId="32539" xr:uid="{00000000-0005-0000-0000-000096150000}"/>
    <cellStyle name="_Table 2 2 3 3 2 2 2 2 4 7" xfId="33460" xr:uid="{00000000-0005-0000-0000-000097150000}"/>
    <cellStyle name="_Table 2 2 3 3 2 2 2 2 4 8" xfId="34359" xr:uid="{00000000-0005-0000-0000-000098150000}"/>
    <cellStyle name="_Table 2 2 3 3 2 2 2 2 5" xfId="14279" xr:uid="{00000000-0005-0000-0000-000099150000}"/>
    <cellStyle name="_Table 2 2 3 3 2 2 2 2 5 2" xfId="25618" xr:uid="{00000000-0005-0000-0000-00009A150000}"/>
    <cellStyle name="_Table 2 2 3 3 2 2 2 2 5 3" xfId="29938" xr:uid="{00000000-0005-0000-0000-00009B150000}"/>
    <cellStyle name="_Table 2 2 3 3 2 2 2 2 5 4" xfId="31053" xr:uid="{00000000-0005-0000-0000-00009C150000}"/>
    <cellStyle name="_Table 2 2 3 3 2 2 2 2 5 5" xfId="28677" xr:uid="{00000000-0005-0000-0000-00009D150000}"/>
    <cellStyle name="_Table 2 2 3 3 2 2 2 2 5 6" xfId="32592" xr:uid="{00000000-0005-0000-0000-00009E150000}"/>
    <cellStyle name="_Table 2 2 3 3 2 2 2 2 5 7" xfId="33513" xr:uid="{00000000-0005-0000-0000-00009F150000}"/>
    <cellStyle name="_Table 2 2 3 3 2 2 2 2 5 8" xfId="34412" xr:uid="{00000000-0005-0000-0000-0000A0150000}"/>
    <cellStyle name="_Table 2 2 3 3 2 2 2 2 6" xfId="14325" xr:uid="{00000000-0005-0000-0000-0000A1150000}"/>
    <cellStyle name="_Table 2 2 3 3 2 2 2 2 6 2" xfId="25664" xr:uid="{00000000-0005-0000-0000-0000A2150000}"/>
    <cellStyle name="_Table 2 2 3 3 2 2 2 2 6 3" xfId="29984" xr:uid="{00000000-0005-0000-0000-0000A3150000}"/>
    <cellStyle name="_Table 2 2 3 3 2 2 2 2 6 4" xfId="31099" xr:uid="{00000000-0005-0000-0000-0000A4150000}"/>
    <cellStyle name="_Table 2 2 3 3 2 2 2 2 6 5" xfId="15282" xr:uid="{00000000-0005-0000-0000-0000A5150000}"/>
    <cellStyle name="_Table 2 2 3 3 2 2 2 2 6 6" xfId="32638" xr:uid="{00000000-0005-0000-0000-0000A6150000}"/>
    <cellStyle name="_Table 2 2 3 3 2 2 2 2 6 7" xfId="33559" xr:uid="{00000000-0005-0000-0000-0000A7150000}"/>
    <cellStyle name="_Table 2 2 3 3 2 2 2 2 6 8" xfId="34458" xr:uid="{00000000-0005-0000-0000-0000A8150000}"/>
    <cellStyle name="_Table 2 2 3 3 2 2 2 2 7" xfId="14368" xr:uid="{00000000-0005-0000-0000-0000A9150000}"/>
    <cellStyle name="_Table 2 2 3 3 2 2 2 2 7 2" xfId="25707" xr:uid="{00000000-0005-0000-0000-0000AA150000}"/>
    <cellStyle name="_Table 2 2 3 3 2 2 2 2 7 3" xfId="30027" xr:uid="{00000000-0005-0000-0000-0000AB150000}"/>
    <cellStyle name="_Table 2 2 3 3 2 2 2 2 7 4" xfId="31142" xr:uid="{00000000-0005-0000-0000-0000AC150000}"/>
    <cellStyle name="_Table 2 2 3 3 2 2 2 2 7 5" xfId="25991" xr:uid="{00000000-0005-0000-0000-0000AD150000}"/>
    <cellStyle name="_Table 2 2 3 3 2 2 2 2 7 6" xfId="32681" xr:uid="{00000000-0005-0000-0000-0000AE150000}"/>
    <cellStyle name="_Table 2 2 3 3 2 2 2 2 7 7" xfId="33602" xr:uid="{00000000-0005-0000-0000-0000AF150000}"/>
    <cellStyle name="_Table 2 2 3 3 2 2 2 2 7 8" xfId="34501" xr:uid="{00000000-0005-0000-0000-0000B0150000}"/>
    <cellStyle name="_Table 2 2 3 3 2 2 2 2 8" xfId="27213" xr:uid="{00000000-0005-0000-0000-0000B1150000}"/>
    <cellStyle name="_Table 2 2 3 3 2 2 2 2 9" xfId="15648" xr:uid="{00000000-0005-0000-0000-0000B2150000}"/>
    <cellStyle name="_Table 2 2 3 3 2 2 2 3" xfId="8786" xr:uid="{00000000-0005-0000-0000-0000B3150000}"/>
    <cellStyle name="_Table 2 2 3 3 2 2 2 3 10" xfId="30068" xr:uid="{00000000-0005-0000-0000-0000B4150000}"/>
    <cellStyle name="_Table 2 2 3 3 2 2 2 3 11" xfId="31182" xr:uid="{00000000-0005-0000-0000-0000B5150000}"/>
    <cellStyle name="_Table 2 2 3 3 2 2 2 3 12" xfId="14951" xr:uid="{00000000-0005-0000-0000-0000B6150000}"/>
    <cellStyle name="_Table 2 2 3 3 2 2 2 3 13" xfId="31716" xr:uid="{00000000-0005-0000-0000-0000B7150000}"/>
    <cellStyle name="_Table 2 2 3 3 2 2 2 3 2" xfId="13557" xr:uid="{00000000-0005-0000-0000-0000B8150000}"/>
    <cellStyle name="_Table 2 2 3 3 2 2 2 3 2 2" xfId="29216" xr:uid="{00000000-0005-0000-0000-0000B9150000}"/>
    <cellStyle name="_Table 2 2 3 3 2 2 2 3 2 3" xfId="30331" xr:uid="{00000000-0005-0000-0000-0000BA150000}"/>
    <cellStyle name="_Table 2 2 3 3 2 2 2 3 2 4" xfId="15007" xr:uid="{00000000-0005-0000-0000-0000BB150000}"/>
    <cellStyle name="_Table 2 2 3 3 2 2 2 3 2 5" xfId="31870" xr:uid="{00000000-0005-0000-0000-0000BC150000}"/>
    <cellStyle name="_Table 2 2 3 3 2 2 2 3 2 6" xfId="32791" xr:uid="{00000000-0005-0000-0000-0000BD150000}"/>
    <cellStyle name="_Table 2 2 3 3 2 2 2 3 2 7" xfId="33690" xr:uid="{00000000-0005-0000-0000-0000BE150000}"/>
    <cellStyle name="_Table 2 2 3 3 2 2 2 3 3" xfId="14188" xr:uid="{00000000-0005-0000-0000-0000BF150000}"/>
    <cellStyle name="_Table 2 2 3 3 2 2 2 3 3 2" xfId="25527" xr:uid="{00000000-0005-0000-0000-0000C0150000}"/>
    <cellStyle name="_Table 2 2 3 3 2 2 2 3 3 3" xfId="29847" xr:uid="{00000000-0005-0000-0000-0000C1150000}"/>
    <cellStyle name="_Table 2 2 3 3 2 2 2 3 3 4" xfId="30962" xr:uid="{00000000-0005-0000-0000-0000C2150000}"/>
    <cellStyle name="_Table 2 2 3 3 2 2 2 3 3 5" xfId="26721" xr:uid="{00000000-0005-0000-0000-0000C3150000}"/>
    <cellStyle name="_Table 2 2 3 3 2 2 2 3 3 6" xfId="32501" xr:uid="{00000000-0005-0000-0000-0000C4150000}"/>
    <cellStyle name="_Table 2 2 3 3 2 2 2 3 3 7" xfId="33422" xr:uid="{00000000-0005-0000-0000-0000C5150000}"/>
    <cellStyle name="_Table 2 2 3 3 2 2 2 3 3 8" xfId="34321" xr:uid="{00000000-0005-0000-0000-0000C6150000}"/>
    <cellStyle name="_Table 2 2 3 3 2 2 2 3 4" xfId="14246" xr:uid="{00000000-0005-0000-0000-0000C7150000}"/>
    <cellStyle name="_Table 2 2 3 3 2 2 2 3 4 2" xfId="25585" xr:uid="{00000000-0005-0000-0000-0000C8150000}"/>
    <cellStyle name="_Table 2 2 3 3 2 2 2 3 4 3" xfId="29905" xr:uid="{00000000-0005-0000-0000-0000C9150000}"/>
    <cellStyle name="_Table 2 2 3 3 2 2 2 3 4 4" xfId="31020" xr:uid="{00000000-0005-0000-0000-0000CA150000}"/>
    <cellStyle name="_Table 2 2 3 3 2 2 2 3 4 5" xfId="15396" xr:uid="{00000000-0005-0000-0000-0000CB150000}"/>
    <cellStyle name="_Table 2 2 3 3 2 2 2 3 4 6" xfId="32559" xr:uid="{00000000-0005-0000-0000-0000CC150000}"/>
    <cellStyle name="_Table 2 2 3 3 2 2 2 3 4 7" xfId="33480" xr:uid="{00000000-0005-0000-0000-0000CD150000}"/>
    <cellStyle name="_Table 2 2 3 3 2 2 2 3 4 8" xfId="34379" xr:uid="{00000000-0005-0000-0000-0000CE150000}"/>
    <cellStyle name="_Table 2 2 3 3 2 2 2 3 5" xfId="14299" xr:uid="{00000000-0005-0000-0000-0000CF150000}"/>
    <cellStyle name="_Table 2 2 3 3 2 2 2 3 5 2" xfId="25638" xr:uid="{00000000-0005-0000-0000-0000D0150000}"/>
    <cellStyle name="_Table 2 2 3 3 2 2 2 3 5 3" xfId="29958" xr:uid="{00000000-0005-0000-0000-0000D1150000}"/>
    <cellStyle name="_Table 2 2 3 3 2 2 2 3 5 4" xfId="31073" xr:uid="{00000000-0005-0000-0000-0000D2150000}"/>
    <cellStyle name="_Table 2 2 3 3 2 2 2 3 5 5" xfId="26836" xr:uid="{00000000-0005-0000-0000-0000D3150000}"/>
    <cellStyle name="_Table 2 2 3 3 2 2 2 3 5 6" xfId="32612" xr:uid="{00000000-0005-0000-0000-0000D4150000}"/>
    <cellStyle name="_Table 2 2 3 3 2 2 2 3 5 7" xfId="33533" xr:uid="{00000000-0005-0000-0000-0000D5150000}"/>
    <cellStyle name="_Table 2 2 3 3 2 2 2 3 5 8" xfId="34432" xr:uid="{00000000-0005-0000-0000-0000D6150000}"/>
    <cellStyle name="_Table 2 2 3 3 2 2 2 3 6" xfId="14345" xr:uid="{00000000-0005-0000-0000-0000D7150000}"/>
    <cellStyle name="_Table 2 2 3 3 2 2 2 3 6 2" xfId="25684" xr:uid="{00000000-0005-0000-0000-0000D8150000}"/>
    <cellStyle name="_Table 2 2 3 3 2 2 2 3 6 3" xfId="30004" xr:uid="{00000000-0005-0000-0000-0000D9150000}"/>
    <cellStyle name="_Table 2 2 3 3 2 2 2 3 6 4" xfId="31119" xr:uid="{00000000-0005-0000-0000-0000DA150000}"/>
    <cellStyle name="_Table 2 2 3 3 2 2 2 3 6 5" xfId="26587" xr:uid="{00000000-0005-0000-0000-0000DB150000}"/>
    <cellStyle name="_Table 2 2 3 3 2 2 2 3 6 6" xfId="32658" xr:uid="{00000000-0005-0000-0000-0000DC150000}"/>
    <cellStyle name="_Table 2 2 3 3 2 2 2 3 6 7" xfId="33579" xr:uid="{00000000-0005-0000-0000-0000DD150000}"/>
    <cellStyle name="_Table 2 2 3 3 2 2 2 3 6 8" xfId="34478" xr:uid="{00000000-0005-0000-0000-0000DE150000}"/>
    <cellStyle name="_Table 2 2 3 3 2 2 2 3 7" xfId="14388" xr:uid="{00000000-0005-0000-0000-0000DF150000}"/>
    <cellStyle name="_Table 2 2 3 3 2 2 2 3 7 2" xfId="25727" xr:uid="{00000000-0005-0000-0000-0000E0150000}"/>
    <cellStyle name="_Table 2 2 3 3 2 2 2 3 7 3" xfId="30047" xr:uid="{00000000-0005-0000-0000-0000E1150000}"/>
    <cellStyle name="_Table 2 2 3 3 2 2 2 3 7 4" xfId="31162" xr:uid="{00000000-0005-0000-0000-0000E2150000}"/>
    <cellStyle name="_Table 2 2 3 3 2 2 2 3 7 5" xfId="26646" xr:uid="{00000000-0005-0000-0000-0000E3150000}"/>
    <cellStyle name="_Table 2 2 3 3 2 2 2 3 7 6" xfId="32701" xr:uid="{00000000-0005-0000-0000-0000E4150000}"/>
    <cellStyle name="_Table 2 2 3 3 2 2 2 3 7 7" xfId="33622" xr:uid="{00000000-0005-0000-0000-0000E5150000}"/>
    <cellStyle name="_Table 2 2 3 3 2 2 2 3 7 8" xfId="34521" xr:uid="{00000000-0005-0000-0000-0000E6150000}"/>
    <cellStyle name="_Table 2 2 3 3 2 2 2 3 8" xfId="27233" xr:uid="{00000000-0005-0000-0000-0000E7150000}"/>
    <cellStyle name="_Table 2 2 3 3 2 2 2 3 9" xfId="15662" xr:uid="{00000000-0005-0000-0000-0000E8150000}"/>
    <cellStyle name="_Table 2 2 3 3 2 2 2 4" xfId="11357" xr:uid="{00000000-0005-0000-0000-0000E9150000}"/>
    <cellStyle name="_Table 2 2 3 3 2 2 2 4 2" xfId="28412" xr:uid="{00000000-0005-0000-0000-0000EA150000}"/>
    <cellStyle name="_Table 2 2 3 3 2 2 2 4 3" xfId="15146" xr:uid="{00000000-0005-0000-0000-0000EB150000}"/>
    <cellStyle name="_Table 2 2 3 3 2 2 2 4 4" xfId="31651" xr:uid="{00000000-0005-0000-0000-0000EC150000}"/>
    <cellStyle name="_Table 2 2 3 3 2 2 2 4 5" xfId="14781" xr:uid="{00000000-0005-0000-0000-0000ED150000}"/>
    <cellStyle name="_Table 2 2 3 3 2 2 2 4 6" xfId="30111" xr:uid="{00000000-0005-0000-0000-0000EE150000}"/>
    <cellStyle name="_Table 2 2 3 3 2 2 2 4 7" xfId="14878" xr:uid="{00000000-0005-0000-0000-0000EF150000}"/>
    <cellStyle name="_Table 2 2 3 3 2 2 2 5" xfId="13851" xr:uid="{00000000-0005-0000-0000-0000F0150000}"/>
    <cellStyle name="_Table 2 2 3 3 2 2 2 5 2" xfId="25190" xr:uid="{00000000-0005-0000-0000-0000F1150000}"/>
    <cellStyle name="_Table 2 2 3 3 2 2 2 5 3" xfId="29510" xr:uid="{00000000-0005-0000-0000-0000F2150000}"/>
    <cellStyle name="_Table 2 2 3 3 2 2 2 5 4" xfId="30625" xr:uid="{00000000-0005-0000-0000-0000F3150000}"/>
    <cellStyle name="_Table 2 2 3 3 2 2 2 5 5" xfId="27724" xr:uid="{00000000-0005-0000-0000-0000F4150000}"/>
    <cellStyle name="_Table 2 2 3 3 2 2 2 5 6" xfId="32164" xr:uid="{00000000-0005-0000-0000-0000F5150000}"/>
    <cellStyle name="_Table 2 2 3 3 2 2 2 5 7" xfId="33085" xr:uid="{00000000-0005-0000-0000-0000F6150000}"/>
    <cellStyle name="_Table 2 2 3 3 2 2 2 5 8" xfId="33984" xr:uid="{00000000-0005-0000-0000-0000F7150000}"/>
    <cellStyle name="_Table 2 2 3 3 2 2 2 6" xfId="9010" xr:uid="{00000000-0005-0000-0000-0000F8150000}"/>
    <cellStyle name="_Table 2 2 3 3 2 2 2 6 2" xfId="20405" xr:uid="{00000000-0005-0000-0000-0000F9150000}"/>
    <cellStyle name="_Table 2 2 3 3 2 2 2 6 3" xfId="27457" xr:uid="{00000000-0005-0000-0000-0000FA150000}"/>
    <cellStyle name="_Table 2 2 3 3 2 2 2 6 4" xfId="15804" xr:uid="{00000000-0005-0000-0000-0000FB150000}"/>
    <cellStyle name="_Table 2 2 3 3 2 2 2 6 5" xfId="31460" xr:uid="{00000000-0005-0000-0000-0000FC150000}"/>
    <cellStyle name="_Table 2 2 3 3 2 2 2 6 6" xfId="26465" xr:uid="{00000000-0005-0000-0000-0000FD150000}"/>
    <cellStyle name="_Table 2 2 3 3 2 2 2 6 7" xfId="15551" xr:uid="{00000000-0005-0000-0000-0000FE150000}"/>
    <cellStyle name="_Table 2 2 3 3 2 2 2 6 8" xfId="26310" xr:uid="{00000000-0005-0000-0000-0000FF150000}"/>
    <cellStyle name="_Table 2 2 3 3 2 2 2 7" xfId="14144" xr:uid="{00000000-0005-0000-0000-000000160000}"/>
    <cellStyle name="_Table 2 2 3 3 2 2 2 7 2" xfId="25483" xr:uid="{00000000-0005-0000-0000-000001160000}"/>
    <cellStyle name="_Table 2 2 3 3 2 2 2 7 3" xfId="29803" xr:uid="{00000000-0005-0000-0000-000002160000}"/>
    <cellStyle name="_Table 2 2 3 3 2 2 2 7 4" xfId="30918" xr:uid="{00000000-0005-0000-0000-000003160000}"/>
    <cellStyle name="_Table 2 2 3 3 2 2 2 7 5" xfId="27045" xr:uid="{00000000-0005-0000-0000-000004160000}"/>
    <cellStyle name="_Table 2 2 3 3 2 2 2 7 6" xfId="32457" xr:uid="{00000000-0005-0000-0000-000005160000}"/>
    <cellStyle name="_Table 2 2 3 3 2 2 2 7 7" xfId="33378" xr:uid="{00000000-0005-0000-0000-000006160000}"/>
    <cellStyle name="_Table 2 2 3 3 2 2 2 7 8" xfId="34277" xr:uid="{00000000-0005-0000-0000-000007160000}"/>
    <cellStyle name="_Table 2 2 3 3 2 2 2 8" xfId="8992" xr:uid="{00000000-0005-0000-0000-000008160000}"/>
    <cellStyle name="_Table 2 2 3 3 2 2 2 8 2" xfId="20387" xr:uid="{00000000-0005-0000-0000-000009160000}"/>
    <cellStyle name="_Table 2 2 3 3 2 2 2 8 3" xfId="27439" xr:uid="{00000000-0005-0000-0000-00000A160000}"/>
    <cellStyle name="_Table 2 2 3 3 2 2 2 8 4" xfId="15786" xr:uid="{00000000-0005-0000-0000-00000B160000}"/>
    <cellStyle name="_Table 2 2 3 3 2 2 2 8 5" xfId="31503" xr:uid="{00000000-0005-0000-0000-00000C160000}"/>
    <cellStyle name="_Table 2 2 3 3 2 2 2 8 6" xfId="15868" xr:uid="{00000000-0005-0000-0000-00000D160000}"/>
    <cellStyle name="_Table 2 2 3 3 2 2 2 8 7" xfId="27031" xr:uid="{00000000-0005-0000-0000-00000E160000}"/>
    <cellStyle name="_Table 2 2 3 3 2 2 2 8 8" xfId="15004" xr:uid="{00000000-0005-0000-0000-00000F160000}"/>
    <cellStyle name="_Table 2 2 3 3 2 2 2 9" xfId="13715" xr:uid="{00000000-0005-0000-0000-000010160000}"/>
    <cellStyle name="_Table 2 2 3 3 2 2 2 9 2" xfId="25054" xr:uid="{00000000-0005-0000-0000-000011160000}"/>
    <cellStyle name="_Table 2 2 3 3 2 2 2 9 3" xfId="29374" xr:uid="{00000000-0005-0000-0000-000012160000}"/>
    <cellStyle name="_Table 2 2 3 3 2 2 2 9 4" xfId="30489" xr:uid="{00000000-0005-0000-0000-000013160000}"/>
    <cellStyle name="_Table 2 2 3 3 2 2 2 9 5" xfId="14746" xr:uid="{00000000-0005-0000-0000-000014160000}"/>
    <cellStyle name="_Table 2 2 3 3 2 2 2 9 6" xfId="32028" xr:uid="{00000000-0005-0000-0000-000015160000}"/>
    <cellStyle name="_Table 2 2 3 3 2 2 2 9 7" xfId="32949" xr:uid="{00000000-0005-0000-0000-000016160000}"/>
    <cellStyle name="_Table 2 2 3 3 2 2 2 9 8" xfId="33848" xr:uid="{00000000-0005-0000-0000-000017160000}"/>
    <cellStyle name="_Table 2 2 3 3 2 2 3" xfId="13694" xr:uid="{00000000-0005-0000-0000-000018160000}"/>
    <cellStyle name="_Table 2 2 3 3 2 2 3 2" xfId="25033" xr:uid="{00000000-0005-0000-0000-000019160000}"/>
    <cellStyle name="_Table 2 2 3 3 2 2 3 3" xfId="29353" xr:uid="{00000000-0005-0000-0000-00001A160000}"/>
    <cellStyle name="_Table 2 2 3 3 2 2 3 4" xfId="30468" xr:uid="{00000000-0005-0000-0000-00001B160000}"/>
    <cellStyle name="_Table 2 2 3 3 2 2 3 5" xfId="28821" xr:uid="{00000000-0005-0000-0000-00001C160000}"/>
    <cellStyle name="_Table 2 2 3 3 2 2 3 6" xfId="32007" xr:uid="{00000000-0005-0000-0000-00001D160000}"/>
    <cellStyle name="_Table 2 2 3 3 2 2 3 7" xfId="32928" xr:uid="{00000000-0005-0000-0000-00001E160000}"/>
    <cellStyle name="_Table 2 2 3 3 2 2 3 8" xfId="33827" xr:uid="{00000000-0005-0000-0000-00001F160000}"/>
    <cellStyle name="_Table 2 2 3 3 2 2 4" xfId="8939" xr:uid="{00000000-0005-0000-0000-000020160000}"/>
    <cellStyle name="_Table 2 2 3 3 2 2 4 2" xfId="20334" xr:uid="{00000000-0005-0000-0000-000021160000}"/>
    <cellStyle name="_Table 2 2 3 3 2 2 4 3" xfId="27386" xr:uid="{00000000-0005-0000-0000-000022160000}"/>
    <cellStyle name="_Table 2 2 3 3 2 2 4 4" xfId="25780" xr:uid="{00000000-0005-0000-0000-000023160000}"/>
    <cellStyle name="_Table 2 2 3 3 2 2 4 5" xfId="25867" xr:uid="{00000000-0005-0000-0000-000024160000}"/>
    <cellStyle name="_Table 2 2 3 3 2 2 4 6" xfId="31230" xr:uid="{00000000-0005-0000-0000-000025160000}"/>
    <cellStyle name="_Table 2 2 3 3 2 2 4 7" xfId="15016" xr:uid="{00000000-0005-0000-0000-000026160000}"/>
    <cellStyle name="_Table 2 2 3 3 2 2 4 8" xfId="26052" xr:uid="{00000000-0005-0000-0000-000027160000}"/>
    <cellStyle name="_Table 2 2 3 3 2 2 5" xfId="13996" xr:uid="{00000000-0005-0000-0000-000028160000}"/>
    <cellStyle name="_Table 2 2 3 3 2 2 5 2" xfId="25335" xr:uid="{00000000-0005-0000-0000-000029160000}"/>
    <cellStyle name="_Table 2 2 3 3 2 2 5 3" xfId="29655" xr:uid="{00000000-0005-0000-0000-00002A160000}"/>
    <cellStyle name="_Table 2 2 3 3 2 2 5 4" xfId="30770" xr:uid="{00000000-0005-0000-0000-00002B160000}"/>
    <cellStyle name="_Table 2 2 3 3 2 2 5 5" xfId="25962" xr:uid="{00000000-0005-0000-0000-00002C160000}"/>
    <cellStyle name="_Table 2 2 3 3 2 2 5 6" xfId="32309" xr:uid="{00000000-0005-0000-0000-00002D160000}"/>
    <cellStyle name="_Table 2 2 3 3 2 2 5 7" xfId="33230" xr:uid="{00000000-0005-0000-0000-00002E160000}"/>
    <cellStyle name="_Table 2 2 3 3 2 2 5 8" xfId="34129" xr:uid="{00000000-0005-0000-0000-00002F160000}"/>
    <cellStyle name="_Table 2 2 3 3 2 2 6" xfId="9171" xr:uid="{00000000-0005-0000-0000-000030160000}"/>
    <cellStyle name="_Table 2 2 3 3 2 2 6 2" xfId="20566" xr:uid="{00000000-0005-0000-0000-000031160000}"/>
    <cellStyle name="_Table 2 2 3 3 2 2 6 3" xfId="27618" xr:uid="{00000000-0005-0000-0000-000032160000}"/>
    <cellStyle name="_Table 2 2 3 3 2 2 6 4" xfId="16112" xr:uid="{00000000-0005-0000-0000-000033160000}"/>
    <cellStyle name="_Table 2 2 3 3 2 2 6 5" xfId="31430" xr:uid="{00000000-0005-0000-0000-000034160000}"/>
    <cellStyle name="_Table 2 2 3 3 2 2 6 6" xfId="28347" xr:uid="{00000000-0005-0000-0000-000035160000}"/>
    <cellStyle name="_Table 2 2 3 3 2 2 6 7" xfId="14697" xr:uid="{00000000-0005-0000-0000-000036160000}"/>
    <cellStyle name="_Table 2 2 3 3 2 2 6 8" xfId="31272" xr:uid="{00000000-0005-0000-0000-000037160000}"/>
    <cellStyle name="_Table 2 2 3 3 2 2 7" xfId="14057" xr:uid="{00000000-0005-0000-0000-000038160000}"/>
    <cellStyle name="_Table 2 2 3 3 2 2 7 2" xfId="25396" xr:uid="{00000000-0005-0000-0000-000039160000}"/>
    <cellStyle name="_Table 2 2 3 3 2 2 7 3" xfId="29716" xr:uid="{00000000-0005-0000-0000-00003A160000}"/>
    <cellStyle name="_Table 2 2 3 3 2 2 7 4" xfId="30831" xr:uid="{00000000-0005-0000-0000-00003B160000}"/>
    <cellStyle name="_Table 2 2 3 3 2 2 7 5" xfId="30240" xr:uid="{00000000-0005-0000-0000-00003C160000}"/>
    <cellStyle name="_Table 2 2 3 3 2 2 7 6" xfId="32370" xr:uid="{00000000-0005-0000-0000-00003D160000}"/>
    <cellStyle name="_Table 2 2 3 3 2 2 7 7" xfId="33291" xr:uid="{00000000-0005-0000-0000-00003E160000}"/>
    <cellStyle name="_Table 2 2 3 3 2 2 7 8" xfId="34190" xr:uid="{00000000-0005-0000-0000-00003F160000}"/>
    <cellStyle name="_Table 2 2 3 3 2 2 8" xfId="25965" xr:uid="{00000000-0005-0000-0000-000040160000}"/>
    <cellStyle name="_Table 2 2 3 3 2 2 9" xfId="25904" xr:uid="{00000000-0005-0000-0000-000041160000}"/>
    <cellStyle name="_Table 2 2 3 3 2 3" xfId="5957" xr:uid="{00000000-0005-0000-0000-000042160000}"/>
    <cellStyle name="_Table 2 2 3 3 2 3 10" xfId="26175" xr:uid="{00000000-0005-0000-0000-000043160000}"/>
    <cellStyle name="_Table 2 2 3 3 2 3 11" xfId="26031" xr:uid="{00000000-0005-0000-0000-000044160000}"/>
    <cellStyle name="_Table 2 2 3 3 2 3 12" xfId="15544" xr:uid="{00000000-0005-0000-0000-000045160000}"/>
    <cellStyle name="_Table 2 2 3 3 2 3 13" xfId="28376" xr:uid="{00000000-0005-0000-0000-000046160000}"/>
    <cellStyle name="_Table 2 2 3 3 2 3 14" xfId="31691" xr:uid="{00000000-0005-0000-0000-000047160000}"/>
    <cellStyle name="_Table 2 2 3 3 2 3 15" xfId="28836" xr:uid="{00000000-0005-0000-0000-000048160000}"/>
    <cellStyle name="_Table 2 2 3 3 2 3 2" xfId="8152" xr:uid="{00000000-0005-0000-0000-000049160000}"/>
    <cellStyle name="_Table 2 2 3 3 2 3 2 10" xfId="29044" xr:uid="{00000000-0005-0000-0000-00004A160000}"/>
    <cellStyle name="_Table 2 2 3 3 2 3 2 11" xfId="30184" xr:uid="{00000000-0005-0000-0000-00004B160000}"/>
    <cellStyle name="_Table 2 2 3 3 2 3 2 12" xfId="31271" xr:uid="{00000000-0005-0000-0000-00004C160000}"/>
    <cellStyle name="_Table 2 2 3 3 2 3 2 13" xfId="14953" xr:uid="{00000000-0005-0000-0000-00004D160000}"/>
    <cellStyle name="_Table 2 2 3 3 2 3 2 2" xfId="12923" xr:uid="{00000000-0005-0000-0000-00004E160000}"/>
    <cellStyle name="_Table 2 2 3 3 2 3 2 2 2" xfId="28995" xr:uid="{00000000-0005-0000-0000-00004F160000}"/>
    <cellStyle name="_Table 2 2 3 3 2 3 2 2 3" xfId="30147" xr:uid="{00000000-0005-0000-0000-000050160000}"/>
    <cellStyle name="_Table 2 2 3 3 2 3 2 2 4" xfId="28269" xr:uid="{00000000-0005-0000-0000-000051160000}"/>
    <cellStyle name="_Table 2 2 3 3 2 3 2 2 5" xfId="31754" xr:uid="{00000000-0005-0000-0000-000052160000}"/>
    <cellStyle name="_Table 2 2 3 3 2 3 2 2 6" xfId="32730" xr:uid="{00000000-0005-0000-0000-000053160000}"/>
    <cellStyle name="_Table 2 2 3 3 2 3 2 2 7" xfId="33648" xr:uid="{00000000-0005-0000-0000-000054160000}"/>
    <cellStyle name="_Table 2 2 3 3 2 3 2 3" xfId="14093" xr:uid="{00000000-0005-0000-0000-000055160000}"/>
    <cellStyle name="_Table 2 2 3 3 2 3 2 3 2" xfId="25432" xr:uid="{00000000-0005-0000-0000-000056160000}"/>
    <cellStyle name="_Table 2 2 3 3 2 3 2 3 3" xfId="29752" xr:uid="{00000000-0005-0000-0000-000057160000}"/>
    <cellStyle name="_Table 2 2 3 3 2 3 2 3 4" xfId="30867" xr:uid="{00000000-0005-0000-0000-000058160000}"/>
    <cellStyle name="_Table 2 2 3 3 2 3 2 3 5" xfId="27949" xr:uid="{00000000-0005-0000-0000-000059160000}"/>
    <cellStyle name="_Table 2 2 3 3 2 3 2 3 6" xfId="32406" xr:uid="{00000000-0005-0000-0000-00005A160000}"/>
    <cellStyle name="_Table 2 2 3 3 2 3 2 3 7" xfId="33327" xr:uid="{00000000-0005-0000-0000-00005B160000}"/>
    <cellStyle name="_Table 2 2 3 3 2 3 2 3 8" xfId="34226" xr:uid="{00000000-0005-0000-0000-00005C160000}"/>
    <cellStyle name="_Table 2 2 3 3 2 3 2 4" xfId="9182" xr:uid="{00000000-0005-0000-0000-00005D160000}"/>
    <cellStyle name="_Table 2 2 3 3 2 3 2 4 2" xfId="20577" xr:uid="{00000000-0005-0000-0000-00005E160000}"/>
    <cellStyle name="_Table 2 2 3 3 2 3 2 4 3" xfId="27629" xr:uid="{00000000-0005-0000-0000-00005F160000}"/>
    <cellStyle name="_Table 2 2 3 3 2 3 2 4 4" xfId="22744" xr:uid="{00000000-0005-0000-0000-000060160000}"/>
    <cellStyle name="_Table 2 2 3 3 2 3 2 4 5" xfId="31581" xr:uid="{00000000-0005-0000-0000-000061160000}"/>
    <cellStyle name="_Table 2 2 3 3 2 3 2 4 6" xfId="28142" xr:uid="{00000000-0005-0000-0000-000062160000}"/>
    <cellStyle name="_Table 2 2 3 3 2 3 2 4 7" xfId="30107" xr:uid="{00000000-0005-0000-0000-000063160000}"/>
    <cellStyle name="_Table 2 2 3 3 2 3 2 4 8" xfId="31842" xr:uid="{00000000-0005-0000-0000-000064160000}"/>
    <cellStyle name="_Table 2 2 3 3 2 3 2 5" xfId="14003" xr:uid="{00000000-0005-0000-0000-000065160000}"/>
    <cellStyle name="_Table 2 2 3 3 2 3 2 5 2" xfId="25342" xr:uid="{00000000-0005-0000-0000-000066160000}"/>
    <cellStyle name="_Table 2 2 3 3 2 3 2 5 3" xfId="29662" xr:uid="{00000000-0005-0000-0000-000067160000}"/>
    <cellStyle name="_Table 2 2 3 3 2 3 2 5 4" xfId="30777" xr:uid="{00000000-0005-0000-0000-000068160000}"/>
    <cellStyle name="_Table 2 2 3 3 2 3 2 5 5" xfId="28058" xr:uid="{00000000-0005-0000-0000-000069160000}"/>
    <cellStyle name="_Table 2 2 3 3 2 3 2 5 6" xfId="32316" xr:uid="{00000000-0005-0000-0000-00006A160000}"/>
    <cellStyle name="_Table 2 2 3 3 2 3 2 5 7" xfId="33237" xr:uid="{00000000-0005-0000-0000-00006B160000}"/>
    <cellStyle name="_Table 2 2 3 3 2 3 2 5 8" xfId="34136" xr:uid="{00000000-0005-0000-0000-00006C160000}"/>
    <cellStyle name="_Table 2 2 3 3 2 3 2 6" xfId="14056" xr:uid="{00000000-0005-0000-0000-00006D160000}"/>
    <cellStyle name="_Table 2 2 3 3 2 3 2 6 2" xfId="25395" xr:uid="{00000000-0005-0000-0000-00006E160000}"/>
    <cellStyle name="_Table 2 2 3 3 2 3 2 6 3" xfId="29715" xr:uid="{00000000-0005-0000-0000-00006F160000}"/>
    <cellStyle name="_Table 2 2 3 3 2 3 2 6 4" xfId="30830" xr:uid="{00000000-0005-0000-0000-000070160000}"/>
    <cellStyle name="_Table 2 2 3 3 2 3 2 6 5" xfId="28175" xr:uid="{00000000-0005-0000-0000-000071160000}"/>
    <cellStyle name="_Table 2 2 3 3 2 3 2 6 6" xfId="32369" xr:uid="{00000000-0005-0000-0000-000072160000}"/>
    <cellStyle name="_Table 2 2 3 3 2 3 2 6 7" xfId="33290" xr:uid="{00000000-0005-0000-0000-000073160000}"/>
    <cellStyle name="_Table 2 2 3 3 2 3 2 6 8" xfId="34189" xr:uid="{00000000-0005-0000-0000-000074160000}"/>
    <cellStyle name="_Table 2 2 3 3 2 3 2 7" xfId="9105" xr:uid="{00000000-0005-0000-0000-000075160000}"/>
    <cellStyle name="_Table 2 2 3 3 2 3 2 7 2" xfId="20500" xr:uid="{00000000-0005-0000-0000-000076160000}"/>
    <cellStyle name="_Table 2 2 3 3 2 3 2 7 3" xfId="27552" xr:uid="{00000000-0005-0000-0000-000077160000}"/>
    <cellStyle name="_Table 2 2 3 3 2 3 2 7 4" xfId="14516" xr:uid="{00000000-0005-0000-0000-000078160000}"/>
    <cellStyle name="_Table 2 2 3 3 2 3 2 7 5" xfId="26451" xr:uid="{00000000-0005-0000-0000-000079160000}"/>
    <cellStyle name="_Table 2 2 3 3 2 3 2 7 6" xfId="15105" xr:uid="{00000000-0005-0000-0000-00007A160000}"/>
    <cellStyle name="_Table 2 2 3 3 2 3 2 7 7" xfId="28956" xr:uid="{00000000-0005-0000-0000-00007B160000}"/>
    <cellStyle name="_Table 2 2 3 3 2 3 2 7 8" xfId="14655" xr:uid="{00000000-0005-0000-0000-00007C160000}"/>
    <cellStyle name="_Table 2 2 3 3 2 3 2 8" xfId="26992" xr:uid="{00000000-0005-0000-0000-00007D160000}"/>
    <cellStyle name="_Table 2 2 3 3 2 3 2 9" xfId="25847" xr:uid="{00000000-0005-0000-0000-00007E160000}"/>
    <cellStyle name="_Table 2 2 3 3 2 3 3" xfId="6637" xr:uid="{00000000-0005-0000-0000-00007F160000}"/>
    <cellStyle name="_Table 2 2 3 3 2 3 3 10" xfId="14823" xr:uid="{00000000-0005-0000-0000-000080160000}"/>
    <cellStyle name="_Table 2 2 3 3 2 3 3 11" xfId="26857" xr:uid="{00000000-0005-0000-0000-000081160000}"/>
    <cellStyle name="_Table 2 2 3 3 2 3 3 12" xfId="28951" xr:uid="{00000000-0005-0000-0000-000082160000}"/>
    <cellStyle name="_Table 2 2 3 3 2 3 3 13" xfId="26135" xr:uid="{00000000-0005-0000-0000-000083160000}"/>
    <cellStyle name="_Table 2 2 3 3 2 3 3 2" xfId="11408" xr:uid="{00000000-0005-0000-0000-000084160000}"/>
    <cellStyle name="_Table 2 2 3 3 2 3 3 2 2" xfId="28463" xr:uid="{00000000-0005-0000-0000-000085160000}"/>
    <cellStyle name="_Table 2 2 3 3 2 3 3 2 3" xfId="15165" xr:uid="{00000000-0005-0000-0000-000086160000}"/>
    <cellStyle name="_Table 2 2 3 3 2 3 3 2 4" xfId="29053" xr:uid="{00000000-0005-0000-0000-000087160000}"/>
    <cellStyle name="_Table 2 2 3 3 2 3 3 2 5" xfId="15613" xr:uid="{00000000-0005-0000-0000-000088160000}"/>
    <cellStyle name="_Table 2 2 3 3 2 3 3 2 6" xfId="26583" xr:uid="{00000000-0005-0000-0000-000089160000}"/>
    <cellStyle name="_Table 2 2 3 3 2 3 3 2 7" xfId="27838" xr:uid="{00000000-0005-0000-0000-00008A160000}"/>
    <cellStyle name="_Table 2 2 3 3 2 3 3 3" xfId="13902" xr:uid="{00000000-0005-0000-0000-00008B160000}"/>
    <cellStyle name="_Table 2 2 3 3 2 3 3 3 2" xfId="25241" xr:uid="{00000000-0005-0000-0000-00008C160000}"/>
    <cellStyle name="_Table 2 2 3 3 2 3 3 3 3" xfId="29561" xr:uid="{00000000-0005-0000-0000-00008D160000}"/>
    <cellStyle name="_Table 2 2 3 3 2 3 3 3 4" xfId="30676" xr:uid="{00000000-0005-0000-0000-00008E160000}"/>
    <cellStyle name="_Table 2 2 3 3 2 3 3 3 5" xfId="26960" xr:uid="{00000000-0005-0000-0000-00008F160000}"/>
    <cellStyle name="_Table 2 2 3 3 2 3 3 3 6" xfId="32215" xr:uid="{00000000-0005-0000-0000-000090160000}"/>
    <cellStyle name="_Table 2 2 3 3 2 3 3 3 7" xfId="33136" xr:uid="{00000000-0005-0000-0000-000091160000}"/>
    <cellStyle name="_Table 2 2 3 3 2 3 3 3 8" xfId="34035" xr:uid="{00000000-0005-0000-0000-000092160000}"/>
    <cellStyle name="_Table 2 2 3 3 2 3 3 4" xfId="9050" xr:uid="{00000000-0005-0000-0000-000093160000}"/>
    <cellStyle name="_Table 2 2 3 3 2 3 3 4 2" xfId="20445" xr:uid="{00000000-0005-0000-0000-000094160000}"/>
    <cellStyle name="_Table 2 2 3 3 2 3 3 4 3" xfId="27497" xr:uid="{00000000-0005-0000-0000-000095160000}"/>
    <cellStyle name="_Table 2 2 3 3 2 3 3 4 4" xfId="15841" xr:uid="{00000000-0005-0000-0000-000096160000}"/>
    <cellStyle name="_Table 2 2 3 3 2 3 3 4 5" xfId="31667" xr:uid="{00000000-0005-0000-0000-000097160000}"/>
    <cellStyle name="_Table 2 2 3 3 2 3 3 4 6" xfId="31256" xr:uid="{00000000-0005-0000-0000-000098160000}"/>
    <cellStyle name="_Table 2 2 3 3 2 3 3 4 7" xfId="15393" xr:uid="{00000000-0005-0000-0000-000099160000}"/>
    <cellStyle name="_Table 2 2 3 3 2 3 3 4 8" xfId="15382" xr:uid="{00000000-0005-0000-0000-00009A160000}"/>
    <cellStyle name="_Table 2 2 3 3 2 3 3 5" xfId="13774" xr:uid="{00000000-0005-0000-0000-00009B160000}"/>
    <cellStyle name="_Table 2 2 3 3 2 3 3 5 2" xfId="25113" xr:uid="{00000000-0005-0000-0000-00009C160000}"/>
    <cellStyle name="_Table 2 2 3 3 2 3 3 5 3" xfId="29433" xr:uid="{00000000-0005-0000-0000-00009D160000}"/>
    <cellStyle name="_Table 2 2 3 3 2 3 3 5 4" xfId="30548" xr:uid="{00000000-0005-0000-0000-00009E160000}"/>
    <cellStyle name="_Table 2 2 3 3 2 3 3 5 5" xfId="27957" xr:uid="{00000000-0005-0000-0000-00009F160000}"/>
    <cellStyle name="_Table 2 2 3 3 2 3 3 5 6" xfId="32087" xr:uid="{00000000-0005-0000-0000-0000A0160000}"/>
    <cellStyle name="_Table 2 2 3 3 2 3 3 5 7" xfId="33008" xr:uid="{00000000-0005-0000-0000-0000A1160000}"/>
    <cellStyle name="_Table 2 2 3 3 2 3 3 5 8" xfId="33907" xr:uid="{00000000-0005-0000-0000-0000A2160000}"/>
    <cellStyle name="_Table 2 2 3 3 2 3 3 6" xfId="9154" xr:uid="{00000000-0005-0000-0000-0000A3160000}"/>
    <cellStyle name="_Table 2 2 3 3 2 3 3 6 2" xfId="20549" xr:uid="{00000000-0005-0000-0000-0000A4160000}"/>
    <cellStyle name="_Table 2 2 3 3 2 3 3 6 3" xfId="27601" xr:uid="{00000000-0005-0000-0000-0000A5160000}"/>
    <cellStyle name="_Table 2 2 3 3 2 3 3 6 4" xfId="22783" xr:uid="{00000000-0005-0000-0000-0000A6160000}"/>
    <cellStyle name="_Table 2 2 3 3 2 3 3 6 5" xfId="31666" xr:uid="{00000000-0005-0000-0000-0000A7160000}"/>
    <cellStyle name="_Table 2 2 3 3 2 3 3 6 6" xfId="26122" xr:uid="{00000000-0005-0000-0000-0000A8160000}"/>
    <cellStyle name="_Table 2 2 3 3 2 3 3 6 7" xfId="15356" xr:uid="{00000000-0005-0000-0000-0000A9160000}"/>
    <cellStyle name="_Table 2 2 3 3 2 3 3 6 8" xfId="27939" xr:uid="{00000000-0005-0000-0000-0000AA160000}"/>
    <cellStyle name="_Table 2 2 3 3 2 3 3 7" xfId="14130" xr:uid="{00000000-0005-0000-0000-0000AB160000}"/>
    <cellStyle name="_Table 2 2 3 3 2 3 3 7 2" xfId="25469" xr:uid="{00000000-0005-0000-0000-0000AC160000}"/>
    <cellStyle name="_Table 2 2 3 3 2 3 3 7 3" xfId="29789" xr:uid="{00000000-0005-0000-0000-0000AD160000}"/>
    <cellStyle name="_Table 2 2 3 3 2 3 3 7 4" xfId="30904" xr:uid="{00000000-0005-0000-0000-0000AE160000}"/>
    <cellStyle name="_Table 2 2 3 3 2 3 3 7 5" xfId="28482" xr:uid="{00000000-0005-0000-0000-0000AF160000}"/>
    <cellStyle name="_Table 2 2 3 3 2 3 3 7 6" xfId="32443" xr:uid="{00000000-0005-0000-0000-0000B0160000}"/>
    <cellStyle name="_Table 2 2 3 3 2 3 3 7 7" xfId="33364" xr:uid="{00000000-0005-0000-0000-0000B1160000}"/>
    <cellStyle name="_Table 2 2 3 3 2 3 3 7 8" xfId="34263" xr:uid="{00000000-0005-0000-0000-0000B2160000}"/>
    <cellStyle name="_Table 2 2 3 3 2 3 3 8" xfId="26444" xr:uid="{00000000-0005-0000-0000-0000B3160000}"/>
    <cellStyle name="_Table 2 2 3 3 2 3 3 9" xfId="28655" xr:uid="{00000000-0005-0000-0000-0000B4160000}"/>
    <cellStyle name="_Table 2 2 3 3 2 3 4" xfId="10742" xr:uid="{00000000-0005-0000-0000-0000B5160000}"/>
    <cellStyle name="_Table 2 2 3 3 2 3 4 2" xfId="28191" xr:uid="{00000000-0005-0000-0000-0000B6160000}"/>
    <cellStyle name="_Table 2 2 3 3 2 3 4 3" xfId="15079" xr:uid="{00000000-0005-0000-0000-0000B7160000}"/>
    <cellStyle name="_Table 2 2 3 3 2 3 4 4" xfId="31450" xr:uid="{00000000-0005-0000-0000-0000B8160000}"/>
    <cellStyle name="_Table 2 2 3 3 2 3 4 5" xfId="15603" xr:uid="{00000000-0005-0000-0000-0000B9160000}"/>
    <cellStyle name="_Table 2 2 3 3 2 3 4 6" xfId="18275" xr:uid="{00000000-0005-0000-0000-0000BA160000}"/>
    <cellStyle name="_Table 2 2 3 3 2 3 4 7" xfId="31397" xr:uid="{00000000-0005-0000-0000-0000BB160000}"/>
    <cellStyle name="_Table 2 2 3 3 2 3 5" xfId="13771" xr:uid="{00000000-0005-0000-0000-0000BC160000}"/>
    <cellStyle name="_Table 2 2 3 3 2 3 5 2" xfId="25110" xr:uid="{00000000-0005-0000-0000-0000BD160000}"/>
    <cellStyle name="_Table 2 2 3 3 2 3 5 3" xfId="29430" xr:uid="{00000000-0005-0000-0000-0000BE160000}"/>
    <cellStyle name="_Table 2 2 3 3 2 3 5 4" xfId="30545" xr:uid="{00000000-0005-0000-0000-0000BF160000}"/>
    <cellStyle name="_Table 2 2 3 3 2 3 5 5" xfId="28935" xr:uid="{00000000-0005-0000-0000-0000C0160000}"/>
    <cellStyle name="_Table 2 2 3 3 2 3 5 6" xfId="32084" xr:uid="{00000000-0005-0000-0000-0000C1160000}"/>
    <cellStyle name="_Table 2 2 3 3 2 3 5 7" xfId="33005" xr:uid="{00000000-0005-0000-0000-0000C2160000}"/>
    <cellStyle name="_Table 2 2 3 3 2 3 5 8" xfId="33904" xr:uid="{00000000-0005-0000-0000-0000C3160000}"/>
    <cellStyle name="_Table 2 2 3 3 2 3 6" xfId="8971" xr:uid="{00000000-0005-0000-0000-0000C4160000}"/>
    <cellStyle name="_Table 2 2 3 3 2 3 6 2" xfId="20366" xr:uid="{00000000-0005-0000-0000-0000C5160000}"/>
    <cellStyle name="_Table 2 2 3 3 2 3 6 3" xfId="27418" xr:uid="{00000000-0005-0000-0000-0000C6160000}"/>
    <cellStyle name="_Table 2 2 3 3 2 3 6 4" xfId="14488" xr:uid="{00000000-0005-0000-0000-0000C7160000}"/>
    <cellStyle name="_Table 2 2 3 3 2 3 6 5" xfId="26988" xr:uid="{00000000-0005-0000-0000-0000C8160000}"/>
    <cellStyle name="_Table 2 2 3 3 2 3 6 6" xfId="27729" xr:uid="{00000000-0005-0000-0000-0000C9160000}"/>
    <cellStyle name="_Table 2 2 3 3 2 3 6 7" xfId="22772" xr:uid="{00000000-0005-0000-0000-0000CA160000}"/>
    <cellStyle name="_Table 2 2 3 3 2 3 6 8" xfId="14769" xr:uid="{00000000-0005-0000-0000-0000CB160000}"/>
    <cellStyle name="_Table 2 2 3 3 2 3 7" xfId="14031" xr:uid="{00000000-0005-0000-0000-0000CC160000}"/>
    <cellStyle name="_Table 2 2 3 3 2 3 7 2" xfId="25370" xr:uid="{00000000-0005-0000-0000-0000CD160000}"/>
    <cellStyle name="_Table 2 2 3 3 2 3 7 3" xfId="29690" xr:uid="{00000000-0005-0000-0000-0000CE160000}"/>
    <cellStyle name="_Table 2 2 3 3 2 3 7 4" xfId="30805" xr:uid="{00000000-0005-0000-0000-0000CF160000}"/>
    <cellStyle name="_Table 2 2 3 3 2 3 7 5" xfId="15921" xr:uid="{00000000-0005-0000-0000-0000D0160000}"/>
    <cellStyle name="_Table 2 2 3 3 2 3 7 6" xfId="32344" xr:uid="{00000000-0005-0000-0000-0000D1160000}"/>
    <cellStyle name="_Table 2 2 3 3 2 3 7 7" xfId="33265" xr:uid="{00000000-0005-0000-0000-0000D2160000}"/>
    <cellStyle name="_Table 2 2 3 3 2 3 7 8" xfId="34164" xr:uid="{00000000-0005-0000-0000-0000D3160000}"/>
    <cellStyle name="_Table 2 2 3 3 2 3 8" xfId="9236" xr:uid="{00000000-0005-0000-0000-0000D4160000}"/>
    <cellStyle name="_Table 2 2 3 3 2 3 8 2" xfId="20631" xr:uid="{00000000-0005-0000-0000-0000D5160000}"/>
    <cellStyle name="_Table 2 2 3 3 2 3 8 3" xfId="27683" xr:uid="{00000000-0005-0000-0000-0000D6160000}"/>
    <cellStyle name="_Table 2 2 3 3 2 3 8 4" xfId="22776" xr:uid="{00000000-0005-0000-0000-0000D7160000}"/>
    <cellStyle name="_Table 2 2 3 3 2 3 8 5" xfId="14751" xr:uid="{00000000-0005-0000-0000-0000D8160000}"/>
    <cellStyle name="_Table 2 2 3 3 2 3 8 6" xfId="28317" xr:uid="{00000000-0005-0000-0000-0000D9160000}"/>
    <cellStyle name="_Table 2 2 3 3 2 3 8 7" xfId="14663" xr:uid="{00000000-0005-0000-0000-0000DA160000}"/>
    <cellStyle name="_Table 2 2 3 3 2 3 8 8" xfId="31785" xr:uid="{00000000-0005-0000-0000-0000DB160000}"/>
    <cellStyle name="_Table 2 2 3 3 2 3 9" xfId="8819" xr:uid="{00000000-0005-0000-0000-0000DC160000}"/>
    <cellStyle name="_Table 2 2 3 3 2 3 9 2" xfId="20214" xr:uid="{00000000-0005-0000-0000-0000DD160000}"/>
    <cellStyle name="_Table 2 2 3 3 2 3 9 3" xfId="27266" xr:uid="{00000000-0005-0000-0000-0000DE160000}"/>
    <cellStyle name="_Table 2 2 3 3 2 3 9 4" xfId="15693" xr:uid="{00000000-0005-0000-0000-0000DF160000}"/>
    <cellStyle name="_Table 2 2 3 3 2 3 9 5" xfId="15592" xr:uid="{00000000-0005-0000-0000-0000E0160000}"/>
    <cellStyle name="_Table 2 2 3 3 2 3 9 6" xfId="28355" xr:uid="{00000000-0005-0000-0000-0000E1160000}"/>
    <cellStyle name="_Table 2 2 3 3 2 3 9 7" xfId="28407" xr:uid="{00000000-0005-0000-0000-0000E2160000}"/>
    <cellStyle name="_Table 2 2 3 3 2 3 9 8" xfId="30063" xr:uid="{00000000-0005-0000-0000-0000E3160000}"/>
    <cellStyle name="_Table 2 2 3 3 2 4" xfId="7098" xr:uid="{00000000-0005-0000-0000-0000E4160000}"/>
    <cellStyle name="_Table 2 2 3 3 2 4 10" xfId="14880" xr:uid="{00000000-0005-0000-0000-0000E5160000}"/>
    <cellStyle name="_Table 2 2 3 3 2 4 11" xfId="27201" xr:uid="{00000000-0005-0000-0000-0000E6160000}"/>
    <cellStyle name="_Table 2 2 3 3 2 4 12" xfId="26317" xr:uid="{00000000-0005-0000-0000-0000E7160000}"/>
    <cellStyle name="_Table 2 2 3 3 2 4 13" xfId="15129" xr:uid="{00000000-0005-0000-0000-0000E8160000}"/>
    <cellStyle name="_Table 2 2 3 3 2 4 2" xfId="11869" xr:uid="{00000000-0005-0000-0000-0000E9160000}"/>
    <cellStyle name="_Table 2 2 3 3 2 4 2 2" xfId="28625" xr:uid="{00000000-0005-0000-0000-0000EA160000}"/>
    <cellStyle name="_Table 2 2 3 3 2 4 2 3" xfId="15197" xr:uid="{00000000-0005-0000-0000-0000EB160000}"/>
    <cellStyle name="_Table 2 2 3 3 2 4 2 4" xfId="27814" xr:uid="{00000000-0005-0000-0000-0000EC160000}"/>
    <cellStyle name="_Table 2 2 3 3 2 4 2 5" xfId="14917" xr:uid="{00000000-0005-0000-0000-0000ED160000}"/>
    <cellStyle name="_Table 2 2 3 3 2 4 2 6" xfId="15195" xr:uid="{00000000-0005-0000-0000-0000EE160000}"/>
    <cellStyle name="_Table 2 2 3 3 2 4 2 7" xfId="28922" xr:uid="{00000000-0005-0000-0000-0000EF160000}"/>
    <cellStyle name="_Table 2 2 3 3 2 4 3" xfId="13968" xr:uid="{00000000-0005-0000-0000-0000F0160000}"/>
    <cellStyle name="_Table 2 2 3 3 2 4 3 2" xfId="25307" xr:uid="{00000000-0005-0000-0000-0000F1160000}"/>
    <cellStyle name="_Table 2 2 3 3 2 4 3 3" xfId="29627" xr:uid="{00000000-0005-0000-0000-0000F2160000}"/>
    <cellStyle name="_Table 2 2 3 3 2 4 3 4" xfId="30742" xr:uid="{00000000-0005-0000-0000-0000F3160000}"/>
    <cellStyle name="_Table 2 2 3 3 2 4 3 5" xfId="26068" xr:uid="{00000000-0005-0000-0000-0000F4160000}"/>
    <cellStyle name="_Table 2 2 3 3 2 4 3 6" xfId="32281" xr:uid="{00000000-0005-0000-0000-0000F5160000}"/>
    <cellStyle name="_Table 2 2 3 3 2 4 3 7" xfId="33202" xr:uid="{00000000-0005-0000-0000-0000F6160000}"/>
    <cellStyle name="_Table 2 2 3 3 2 4 3 8" xfId="34101" xr:uid="{00000000-0005-0000-0000-0000F7160000}"/>
    <cellStyle name="_Table 2 2 3 3 2 4 4" xfId="10741" xr:uid="{00000000-0005-0000-0000-0000F8160000}"/>
    <cellStyle name="_Table 2 2 3 3 2 4 4 2" xfId="22130" xr:uid="{00000000-0005-0000-0000-0000F9160000}"/>
    <cellStyle name="_Table 2 2 3 3 2 4 4 3" xfId="28190" xr:uid="{00000000-0005-0000-0000-0000FA160000}"/>
    <cellStyle name="_Table 2 2 3 3 2 4 4 4" xfId="15078" xr:uid="{00000000-0005-0000-0000-0000FB160000}"/>
    <cellStyle name="_Table 2 2 3 3 2 4 4 5" xfId="28393" xr:uid="{00000000-0005-0000-0000-0000FC160000}"/>
    <cellStyle name="_Table 2 2 3 3 2 4 4 6" xfId="15184" xr:uid="{00000000-0005-0000-0000-0000FD160000}"/>
    <cellStyle name="_Table 2 2 3 3 2 4 4 7" xfId="14868" xr:uid="{00000000-0005-0000-0000-0000FE160000}"/>
    <cellStyle name="_Table 2 2 3 3 2 4 4 8" xfId="30237" xr:uid="{00000000-0005-0000-0000-0000FF160000}"/>
    <cellStyle name="_Table 2 2 3 3 2 4 5" xfId="13950" xr:uid="{00000000-0005-0000-0000-000000170000}"/>
    <cellStyle name="_Table 2 2 3 3 2 4 5 2" xfId="25289" xr:uid="{00000000-0005-0000-0000-000001170000}"/>
    <cellStyle name="_Table 2 2 3 3 2 4 5 3" xfId="29609" xr:uid="{00000000-0005-0000-0000-000002170000}"/>
    <cellStyle name="_Table 2 2 3 3 2 4 5 4" xfId="30724" xr:uid="{00000000-0005-0000-0000-000003170000}"/>
    <cellStyle name="_Table 2 2 3 3 2 4 5 5" xfId="28762" xr:uid="{00000000-0005-0000-0000-000004170000}"/>
    <cellStyle name="_Table 2 2 3 3 2 4 5 6" xfId="32263" xr:uid="{00000000-0005-0000-0000-000005170000}"/>
    <cellStyle name="_Table 2 2 3 3 2 4 5 7" xfId="33184" xr:uid="{00000000-0005-0000-0000-000006170000}"/>
    <cellStyle name="_Table 2 2 3 3 2 4 5 8" xfId="34083" xr:uid="{00000000-0005-0000-0000-000007170000}"/>
    <cellStyle name="_Table 2 2 3 3 2 4 6" xfId="9207" xr:uid="{00000000-0005-0000-0000-000008170000}"/>
    <cellStyle name="_Table 2 2 3 3 2 4 6 2" xfId="20602" xr:uid="{00000000-0005-0000-0000-000009170000}"/>
    <cellStyle name="_Table 2 2 3 3 2 4 6 3" xfId="27654" xr:uid="{00000000-0005-0000-0000-00000A170000}"/>
    <cellStyle name="_Table 2 2 3 3 2 4 6 4" xfId="14520" xr:uid="{00000000-0005-0000-0000-00000B170000}"/>
    <cellStyle name="_Table 2 2 3 3 2 4 6 5" xfId="31618" xr:uid="{00000000-0005-0000-0000-00000C170000}"/>
    <cellStyle name="_Table 2 2 3 3 2 4 6 6" xfId="25880" xr:uid="{00000000-0005-0000-0000-00000D170000}"/>
    <cellStyle name="_Table 2 2 3 3 2 4 6 7" xfId="26147" xr:uid="{00000000-0005-0000-0000-00000E170000}"/>
    <cellStyle name="_Table 2 2 3 3 2 4 6 8" xfId="28725" xr:uid="{00000000-0005-0000-0000-00000F170000}"/>
    <cellStyle name="_Table 2 2 3 3 2 4 7" xfId="13790" xr:uid="{00000000-0005-0000-0000-000010170000}"/>
    <cellStyle name="_Table 2 2 3 3 2 4 7 2" xfId="25129" xr:uid="{00000000-0005-0000-0000-000011170000}"/>
    <cellStyle name="_Table 2 2 3 3 2 4 7 3" xfId="29449" xr:uid="{00000000-0005-0000-0000-000012170000}"/>
    <cellStyle name="_Table 2 2 3 3 2 4 7 4" xfId="30564" xr:uid="{00000000-0005-0000-0000-000013170000}"/>
    <cellStyle name="_Table 2 2 3 3 2 4 7 5" xfId="26004" xr:uid="{00000000-0005-0000-0000-000014170000}"/>
    <cellStyle name="_Table 2 2 3 3 2 4 7 6" xfId="32103" xr:uid="{00000000-0005-0000-0000-000015170000}"/>
    <cellStyle name="_Table 2 2 3 3 2 4 7 7" xfId="33024" xr:uid="{00000000-0005-0000-0000-000016170000}"/>
    <cellStyle name="_Table 2 2 3 3 2 4 7 8" xfId="33923" xr:uid="{00000000-0005-0000-0000-000017170000}"/>
    <cellStyle name="_Table 2 2 3 3 2 4 8" xfId="26619" xr:uid="{00000000-0005-0000-0000-000018170000}"/>
    <cellStyle name="_Table 2 2 3 3 2 4 9" xfId="26354" xr:uid="{00000000-0005-0000-0000-000019170000}"/>
    <cellStyle name="_Table 2 2 3 3 2 5" xfId="6611" xr:uid="{00000000-0005-0000-0000-00001A170000}"/>
    <cellStyle name="_Table 2 2 3 3 2 5 10" xfId="14681" xr:uid="{00000000-0005-0000-0000-00001B170000}"/>
    <cellStyle name="_Table 2 2 3 3 2 5 11" xfId="26315" xr:uid="{00000000-0005-0000-0000-00001C170000}"/>
    <cellStyle name="_Table 2 2 3 3 2 5 12" xfId="31706" xr:uid="{00000000-0005-0000-0000-00001D170000}"/>
    <cellStyle name="_Table 2 2 3 3 2 5 13" xfId="29147" xr:uid="{00000000-0005-0000-0000-00001E170000}"/>
    <cellStyle name="_Table 2 2 3 3 2 5 2" xfId="11382" xr:uid="{00000000-0005-0000-0000-00001F170000}"/>
    <cellStyle name="_Table 2 2 3 3 2 5 2 2" xfId="28437" xr:uid="{00000000-0005-0000-0000-000020170000}"/>
    <cellStyle name="_Table 2 2 3 3 2 5 2 3" xfId="15160" xr:uid="{00000000-0005-0000-0000-000021170000}"/>
    <cellStyle name="_Table 2 2 3 3 2 5 2 4" xfId="31592" xr:uid="{00000000-0005-0000-0000-000022170000}"/>
    <cellStyle name="_Table 2 2 3 3 2 5 2 5" xfId="31289" xr:uid="{00000000-0005-0000-0000-000023170000}"/>
    <cellStyle name="_Table 2 2 3 3 2 5 2 6" xfId="26666" xr:uid="{00000000-0005-0000-0000-000024170000}"/>
    <cellStyle name="_Table 2 2 3 3 2 5 2 7" xfId="29159" xr:uid="{00000000-0005-0000-0000-000025170000}"/>
    <cellStyle name="_Table 2 2 3 3 2 5 3" xfId="13877" xr:uid="{00000000-0005-0000-0000-000026170000}"/>
    <cellStyle name="_Table 2 2 3 3 2 5 3 2" xfId="25216" xr:uid="{00000000-0005-0000-0000-000027170000}"/>
    <cellStyle name="_Table 2 2 3 3 2 5 3 3" xfId="29536" xr:uid="{00000000-0005-0000-0000-000028170000}"/>
    <cellStyle name="_Table 2 2 3 3 2 5 3 4" xfId="30651" xr:uid="{00000000-0005-0000-0000-000029170000}"/>
    <cellStyle name="_Table 2 2 3 3 2 5 3 5" xfId="25906" xr:uid="{00000000-0005-0000-0000-00002A170000}"/>
    <cellStyle name="_Table 2 2 3 3 2 5 3 6" xfId="32190" xr:uid="{00000000-0005-0000-0000-00002B170000}"/>
    <cellStyle name="_Table 2 2 3 3 2 5 3 7" xfId="33111" xr:uid="{00000000-0005-0000-0000-00002C170000}"/>
    <cellStyle name="_Table 2 2 3 3 2 5 3 8" xfId="34010" xr:uid="{00000000-0005-0000-0000-00002D170000}"/>
    <cellStyle name="_Table 2 2 3 3 2 5 4" xfId="9028" xr:uid="{00000000-0005-0000-0000-00002E170000}"/>
    <cellStyle name="_Table 2 2 3 3 2 5 4 2" xfId="20423" xr:uid="{00000000-0005-0000-0000-00002F170000}"/>
    <cellStyle name="_Table 2 2 3 3 2 5 4 3" xfId="27475" xr:uid="{00000000-0005-0000-0000-000030170000}"/>
    <cellStyle name="_Table 2 2 3 3 2 5 4 4" xfId="15819" xr:uid="{00000000-0005-0000-0000-000031170000}"/>
    <cellStyle name="_Table 2 2 3 3 2 5 4 5" xfId="14757" xr:uid="{00000000-0005-0000-0000-000032170000}"/>
    <cellStyle name="_Table 2 2 3 3 2 5 4 6" xfId="27919" xr:uid="{00000000-0005-0000-0000-000033170000}"/>
    <cellStyle name="_Table 2 2 3 3 2 5 4 7" xfId="14929" xr:uid="{00000000-0005-0000-0000-000034170000}"/>
    <cellStyle name="_Table 2 2 3 3 2 5 4 8" xfId="14414" xr:uid="{00000000-0005-0000-0000-000035170000}"/>
    <cellStyle name="_Table 2 2 3 3 2 5 5" xfId="14126" xr:uid="{00000000-0005-0000-0000-000036170000}"/>
    <cellStyle name="_Table 2 2 3 3 2 5 5 2" xfId="25465" xr:uid="{00000000-0005-0000-0000-000037170000}"/>
    <cellStyle name="_Table 2 2 3 3 2 5 5 3" xfId="29785" xr:uid="{00000000-0005-0000-0000-000038170000}"/>
    <cellStyle name="_Table 2 2 3 3 2 5 5 4" xfId="30900" xr:uid="{00000000-0005-0000-0000-000039170000}"/>
    <cellStyle name="_Table 2 2 3 3 2 5 5 5" xfId="25798" xr:uid="{00000000-0005-0000-0000-00003A170000}"/>
    <cellStyle name="_Table 2 2 3 3 2 5 5 6" xfId="32439" xr:uid="{00000000-0005-0000-0000-00003B170000}"/>
    <cellStyle name="_Table 2 2 3 3 2 5 5 7" xfId="33360" xr:uid="{00000000-0005-0000-0000-00003C170000}"/>
    <cellStyle name="_Table 2 2 3 3 2 5 5 8" xfId="34259" xr:uid="{00000000-0005-0000-0000-00003D170000}"/>
    <cellStyle name="_Table 2 2 3 3 2 5 6" xfId="8840" xr:uid="{00000000-0005-0000-0000-00003E170000}"/>
    <cellStyle name="_Table 2 2 3 3 2 5 6 2" xfId="20235" xr:uid="{00000000-0005-0000-0000-00003F170000}"/>
    <cellStyle name="_Table 2 2 3 3 2 5 6 3" xfId="27287" xr:uid="{00000000-0005-0000-0000-000040170000}"/>
    <cellStyle name="_Table 2 2 3 3 2 5 6 4" xfId="15709" xr:uid="{00000000-0005-0000-0000-000041170000}"/>
    <cellStyle name="_Table 2 2 3 3 2 5 6 5" xfId="27717" xr:uid="{00000000-0005-0000-0000-000042170000}"/>
    <cellStyle name="_Table 2 2 3 3 2 5 6 6" xfId="17171" xr:uid="{00000000-0005-0000-0000-000043170000}"/>
    <cellStyle name="_Table 2 2 3 3 2 5 6 7" xfId="27041" xr:uid="{00000000-0005-0000-0000-000044170000}"/>
    <cellStyle name="_Table 2 2 3 3 2 5 6 8" xfId="14978" xr:uid="{00000000-0005-0000-0000-000045170000}"/>
    <cellStyle name="_Table 2 2 3 3 2 5 7" xfId="13804" xr:uid="{00000000-0005-0000-0000-000046170000}"/>
    <cellStyle name="_Table 2 2 3 3 2 5 7 2" xfId="25143" xr:uid="{00000000-0005-0000-0000-000047170000}"/>
    <cellStyle name="_Table 2 2 3 3 2 5 7 3" xfId="29463" xr:uid="{00000000-0005-0000-0000-000048170000}"/>
    <cellStyle name="_Table 2 2 3 3 2 5 7 4" xfId="30578" xr:uid="{00000000-0005-0000-0000-000049170000}"/>
    <cellStyle name="_Table 2 2 3 3 2 5 7 5" xfId="28137" xr:uid="{00000000-0005-0000-0000-00004A170000}"/>
    <cellStyle name="_Table 2 2 3 3 2 5 7 6" xfId="32117" xr:uid="{00000000-0005-0000-0000-00004B170000}"/>
    <cellStyle name="_Table 2 2 3 3 2 5 7 7" xfId="33038" xr:uid="{00000000-0005-0000-0000-00004C170000}"/>
    <cellStyle name="_Table 2 2 3 3 2 5 7 8" xfId="33937" xr:uid="{00000000-0005-0000-0000-00004D170000}"/>
    <cellStyle name="_Table 2 2 3 3 2 5 8" xfId="26418" xr:uid="{00000000-0005-0000-0000-00004E170000}"/>
    <cellStyle name="_Table 2 2 3 3 2 5 9" xfId="26143" xr:uid="{00000000-0005-0000-0000-00004F170000}"/>
    <cellStyle name="_Table 2 2 3 3 2 6" xfId="13628" xr:uid="{00000000-0005-0000-0000-000050170000}"/>
    <cellStyle name="_Table 2 2 3 3 2 6 2" xfId="24967" xr:uid="{00000000-0005-0000-0000-000051170000}"/>
    <cellStyle name="_Table 2 2 3 3 2 6 3" xfId="29287" xr:uid="{00000000-0005-0000-0000-000052170000}"/>
    <cellStyle name="_Table 2 2 3 3 2 6 4" xfId="30402" xr:uid="{00000000-0005-0000-0000-000053170000}"/>
    <cellStyle name="_Table 2 2 3 3 2 6 5" xfId="26579" xr:uid="{00000000-0005-0000-0000-000054170000}"/>
    <cellStyle name="_Table 2 2 3 3 2 6 6" xfId="31941" xr:uid="{00000000-0005-0000-0000-000055170000}"/>
    <cellStyle name="_Table 2 2 3 3 2 6 7" xfId="32862" xr:uid="{00000000-0005-0000-0000-000056170000}"/>
    <cellStyle name="_Table 2 2 3 3 2 6 8" xfId="33761" xr:uid="{00000000-0005-0000-0000-000057170000}"/>
    <cellStyle name="_Table 2 2 3 3 2 7" xfId="8822" xr:uid="{00000000-0005-0000-0000-000058170000}"/>
    <cellStyle name="_Table 2 2 3 3 2 7 2" xfId="20217" xr:uid="{00000000-0005-0000-0000-000059170000}"/>
    <cellStyle name="_Table 2 2 3 3 2 7 3" xfId="27269" xr:uid="{00000000-0005-0000-0000-00005A170000}"/>
    <cellStyle name="_Table 2 2 3 3 2 7 4" xfId="14542" xr:uid="{00000000-0005-0000-0000-00005B170000}"/>
    <cellStyle name="_Table 2 2 3 3 2 7 5" xfId="14650" xr:uid="{00000000-0005-0000-0000-00005C170000}"/>
    <cellStyle name="_Table 2 2 3 3 2 7 6" xfId="25845" xr:uid="{00000000-0005-0000-0000-00005D170000}"/>
    <cellStyle name="_Table 2 2 3 3 2 7 7" xfId="31517" xr:uid="{00000000-0005-0000-0000-00005E170000}"/>
    <cellStyle name="_Table 2 2 3 3 2 7 8" xfId="28858" xr:uid="{00000000-0005-0000-0000-00005F170000}"/>
    <cellStyle name="_Table 2 2 3 3 2 8" xfId="14138" xr:uid="{00000000-0005-0000-0000-000060170000}"/>
    <cellStyle name="_Table 2 2 3 3 2 8 2" xfId="25477" xr:uid="{00000000-0005-0000-0000-000061170000}"/>
    <cellStyle name="_Table 2 2 3 3 2 8 3" xfId="29797" xr:uid="{00000000-0005-0000-0000-000062170000}"/>
    <cellStyle name="_Table 2 2 3 3 2 8 4" xfId="30912" xr:uid="{00000000-0005-0000-0000-000063170000}"/>
    <cellStyle name="_Table 2 2 3 3 2 8 5" xfId="26007" xr:uid="{00000000-0005-0000-0000-000064170000}"/>
    <cellStyle name="_Table 2 2 3 3 2 8 6" xfId="32451" xr:uid="{00000000-0005-0000-0000-000065170000}"/>
    <cellStyle name="_Table 2 2 3 3 2 8 7" xfId="33372" xr:uid="{00000000-0005-0000-0000-000066170000}"/>
    <cellStyle name="_Table 2 2 3 3 2 8 8" xfId="34271" xr:uid="{00000000-0005-0000-0000-000067170000}"/>
    <cellStyle name="_Table 2 2 3 3 2 9" xfId="8839" xr:uid="{00000000-0005-0000-0000-000068170000}"/>
    <cellStyle name="_Table 2 2 3 3 2 9 2" xfId="20234" xr:uid="{00000000-0005-0000-0000-000069170000}"/>
    <cellStyle name="_Table 2 2 3 3 2 9 3" xfId="27286" xr:uid="{00000000-0005-0000-0000-00006A170000}"/>
    <cellStyle name="_Table 2 2 3 3 2 9 4" xfId="15708" xr:uid="{00000000-0005-0000-0000-00006B170000}"/>
    <cellStyle name="_Table 2 2 3 3 2 9 5" xfId="15391" xr:uid="{00000000-0005-0000-0000-00006C170000}"/>
    <cellStyle name="_Table 2 2 3 3 2 9 6" xfId="14468" xr:uid="{00000000-0005-0000-0000-00006D170000}"/>
    <cellStyle name="_Table 2 2 3 3 2 9 7" xfId="14871" xr:uid="{00000000-0005-0000-0000-00006E170000}"/>
    <cellStyle name="_Table 2 2 3 3 2 9 8" xfId="27769" xr:uid="{00000000-0005-0000-0000-00006F170000}"/>
    <cellStyle name="_Table 2 2 3 3 3" xfId="5681" xr:uid="{00000000-0005-0000-0000-000070170000}"/>
    <cellStyle name="_Table 2 2 3 3 3 10" xfId="26072" xr:uid="{00000000-0005-0000-0000-000071170000}"/>
    <cellStyle name="_Table 2 2 3 3 3 11" xfId="26602" xr:uid="{00000000-0005-0000-0000-000072170000}"/>
    <cellStyle name="_Table 2 2 3 3 3 12" xfId="14904" xr:uid="{00000000-0005-0000-0000-000073170000}"/>
    <cellStyle name="_Table 2 2 3 3 3 13" xfId="28326" xr:uid="{00000000-0005-0000-0000-000074170000}"/>
    <cellStyle name="_Table 2 2 3 3 3 14" xfId="15204" xr:uid="{00000000-0005-0000-0000-000075170000}"/>
    <cellStyle name="_Table 2 2 3 3 3 15" xfId="14989" xr:uid="{00000000-0005-0000-0000-000076170000}"/>
    <cellStyle name="_Table 2 2 3 3 3 2" xfId="7883" xr:uid="{00000000-0005-0000-0000-000077170000}"/>
    <cellStyle name="_Table 2 2 3 3 3 2 10" xfId="27784" xr:uid="{00000000-0005-0000-0000-000078170000}"/>
    <cellStyle name="_Table 2 2 3 3 3 2 11" xfId="31424" xr:uid="{00000000-0005-0000-0000-000079170000}"/>
    <cellStyle name="_Table 2 2 3 3 3 2 12" xfId="30302" xr:uid="{00000000-0005-0000-0000-00007A170000}"/>
    <cellStyle name="_Table 2 2 3 3 3 2 13" xfId="31382" xr:uid="{00000000-0005-0000-0000-00007B170000}"/>
    <cellStyle name="_Table 2 2 3 3 3 2 2" xfId="12654" xr:uid="{00000000-0005-0000-0000-00007C170000}"/>
    <cellStyle name="_Table 2 2 3 3 3 2 2 2" xfId="28895" xr:uid="{00000000-0005-0000-0000-00007D170000}"/>
    <cellStyle name="_Table 2 2 3 3 3 2 2 3" xfId="30060" xr:uid="{00000000-0005-0000-0000-00007E170000}"/>
    <cellStyle name="_Table 2 2 3 3 3 2 2 4" xfId="14622" xr:uid="{00000000-0005-0000-0000-00007F170000}"/>
    <cellStyle name="_Table 2 2 3 3 3 2 2 5" xfId="31713" xr:uid="{00000000-0005-0000-0000-000080170000}"/>
    <cellStyle name="_Table 2 2 3 3 3 2 2 6" xfId="26001" xr:uid="{00000000-0005-0000-0000-000081170000}"/>
    <cellStyle name="_Table 2 2 3 3 3 2 2 7" xfId="33635" xr:uid="{00000000-0005-0000-0000-000082170000}"/>
    <cellStyle name="_Table 2 2 3 3 3 2 3" xfId="14052" xr:uid="{00000000-0005-0000-0000-000083170000}"/>
    <cellStyle name="_Table 2 2 3 3 3 2 3 2" xfId="25391" xr:uid="{00000000-0005-0000-0000-000084170000}"/>
    <cellStyle name="_Table 2 2 3 3 3 2 3 3" xfId="29711" xr:uid="{00000000-0005-0000-0000-000085170000}"/>
    <cellStyle name="_Table 2 2 3 3 3 2 3 4" xfId="30826" xr:uid="{00000000-0005-0000-0000-000086170000}"/>
    <cellStyle name="_Table 2 2 3 3 3 2 3 5" xfId="28637" xr:uid="{00000000-0005-0000-0000-000087170000}"/>
    <cellStyle name="_Table 2 2 3 3 3 2 3 6" xfId="32365" xr:uid="{00000000-0005-0000-0000-000088170000}"/>
    <cellStyle name="_Table 2 2 3 3 3 2 3 7" xfId="33286" xr:uid="{00000000-0005-0000-0000-000089170000}"/>
    <cellStyle name="_Table 2 2 3 3 3 2 3 8" xfId="34185" xr:uid="{00000000-0005-0000-0000-00008A170000}"/>
    <cellStyle name="_Table 2 2 3 3 3 2 4" xfId="9101" xr:uid="{00000000-0005-0000-0000-00008B170000}"/>
    <cellStyle name="_Table 2 2 3 3 3 2 4 2" xfId="20496" xr:uid="{00000000-0005-0000-0000-00008C170000}"/>
    <cellStyle name="_Table 2 2 3 3 3 2 4 3" xfId="27548" xr:uid="{00000000-0005-0000-0000-00008D170000}"/>
    <cellStyle name="_Table 2 2 3 3 3 2 4 4" xfId="16897" xr:uid="{00000000-0005-0000-0000-00008E170000}"/>
    <cellStyle name="_Table 2 2 3 3 3 2 4 5" xfId="31669" xr:uid="{00000000-0005-0000-0000-00008F170000}"/>
    <cellStyle name="_Table 2 2 3 3 3 2 4 6" xfId="28707" xr:uid="{00000000-0005-0000-0000-000090170000}"/>
    <cellStyle name="_Table 2 2 3 3 3 2 4 7" xfId="15228" xr:uid="{00000000-0005-0000-0000-000091170000}"/>
    <cellStyle name="_Table 2 2 3 3 3 2 4 8" xfId="30183" xr:uid="{00000000-0005-0000-0000-000092170000}"/>
    <cellStyle name="_Table 2 2 3 3 3 2 5" xfId="8898" xr:uid="{00000000-0005-0000-0000-000093170000}"/>
    <cellStyle name="_Table 2 2 3 3 3 2 5 2" xfId="20293" xr:uid="{00000000-0005-0000-0000-000094170000}"/>
    <cellStyle name="_Table 2 2 3 3 3 2 5 3" xfId="27345" xr:uid="{00000000-0005-0000-0000-000095170000}"/>
    <cellStyle name="_Table 2 2 3 3 3 2 5 4" xfId="15756" xr:uid="{00000000-0005-0000-0000-000096170000}"/>
    <cellStyle name="_Table 2 2 3 3 3 2 5 5" xfId="26090" xr:uid="{00000000-0005-0000-0000-000097170000}"/>
    <cellStyle name="_Table 2 2 3 3 3 2 5 6" xfId="25828" xr:uid="{00000000-0005-0000-0000-000098170000}"/>
    <cellStyle name="_Table 2 2 3 3 3 2 5 7" xfId="27098" xr:uid="{00000000-0005-0000-0000-000099170000}"/>
    <cellStyle name="_Table 2 2 3 3 3 2 5 8" xfId="27781" xr:uid="{00000000-0005-0000-0000-00009A170000}"/>
    <cellStyle name="_Table 2 2 3 3 3 2 6" xfId="14095" xr:uid="{00000000-0005-0000-0000-00009B170000}"/>
    <cellStyle name="_Table 2 2 3 3 3 2 6 2" xfId="25434" xr:uid="{00000000-0005-0000-0000-00009C170000}"/>
    <cellStyle name="_Table 2 2 3 3 3 2 6 3" xfId="29754" xr:uid="{00000000-0005-0000-0000-00009D170000}"/>
    <cellStyle name="_Table 2 2 3 3 3 2 6 4" xfId="30869" xr:uid="{00000000-0005-0000-0000-00009E170000}"/>
    <cellStyle name="_Table 2 2 3 3 3 2 6 5" xfId="26736" xr:uid="{00000000-0005-0000-0000-00009F170000}"/>
    <cellStyle name="_Table 2 2 3 3 3 2 6 6" xfId="32408" xr:uid="{00000000-0005-0000-0000-0000A0170000}"/>
    <cellStyle name="_Table 2 2 3 3 3 2 6 7" xfId="33329" xr:uid="{00000000-0005-0000-0000-0000A1170000}"/>
    <cellStyle name="_Table 2 2 3 3 3 2 6 8" xfId="34228" xr:uid="{00000000-0005-0000-0000-0000A2170000}"/>
    <cellStyle name="_Table 2 2 3 3 3 2 7" xfId="9184" xr:uid="{00000000-0005-0000-0000-0000A3170000}"/>
    <cellStyle name="_Table 2 2 3 3 3 2 7 2" xfId="20579" xr:uid="{00000000-0005-0000-0000-0000A4170000}"/>
    <cellStyle name="_Table 2 2 3 3 3 2 7 3" xfId="27631" xr:uid="{00000000-0005-0000-0000-0000A5170000}"/>
    <cellStyle name="_Table 2 2 3 3 3 2 7 4" xfId="19583" xr:uid="{00000000-0005-0000-0000-0000A6170000}"/>
    <cellStyle name="_Table 2 2 3 3 3 2 7 5" xfId="28549" xr:uid="{00000000-0005-0000-0000-0000A7170000}"/>
    <cellStyle name="_Table 2 2 3 3 3 2 7 6" xfId="31376" xr:uid="{00000000-0005-0000-0000-0000A8170000}"/>
    <cellStyle name="_Table 2 2 3 3 3 2 7 7" xfId="14831" xr:uid="{00000000-0005-0000-0000-0000A9170000}"/>
    <cellStyle name="_Table 2 2 3 3 3 2 7 8" xfId="26919" xr:uid="{00000000-0005-0000-0000-0000AA170000}"/>
    <cellStyle name="_Table 2 2 3 3 3 2 8" xfId="26886" xr:uid="{00000000-0005-0000-0000-0000AB170000}"/>
    <cellStyle name="_Table 2 2 3 3 3 2 9" xfId="27734" xr:uid="{00000000-0005-0000-0000-0000AC170000}"/>
    <cellStyle name="_Table 2 2 3 3 3 3" xfId="6629" xr:uid="{00000000-0005-0000-0000-0000AD170000}"/>
    <cellStyle name="_Table 2 2 3 3 3 3 10" xfId="25751" xr:uid="{00000000-0005-0000-0000-0000AE170000}"/>
    <cellStyle name="_Table 2 2 3 3 3 3 11" xfId="26996" xr:uid="{00000000-0005-0000-0000-0000AF170000}"/>
    <cellStyle name="_Table 2 2 3 3 3 3 12" xfId="14699" xr:uid="{00000000-0005-0000-0000-0000B0170000}"/>
    <cellStyle name="_Table 2 2 3 3 3 3 13" xfId="26469" xr:uid="{00000000-0005-0000-0000-0000B1170000}"/>
    <cellStyle name="_Table 2 2 3 3 3 3 2" xfId="11400" xr:uid="{00000000-0005-0000-0000-0000B2170000}"/>
    <cellStyle name="_Table 2 2 3 3 3 3 2 2" xfId="28455" xr:uid="{00000000-0005-0000-0000-0000B3170000}"/>
    <cellStyle name="_Table 2 2 3 3 3 3 2 3" xfId="15163" xr:uid="{00000000-0005-0000-0000-0000B4170000}"/>
    <cellStyle name="_Table 2 2 3 3 3 3 2 4" xfId="31499" xr:uid="{00000000-0005-0000-0000-0000B5170000}"/>
    <cellStyle name="_Table 2 2 3 3 3 3 2 5" xfId="28719" xr:uid="{00000000-0005-0000-0000-0000B6170000}"/>
    <cellStyle name="_Table 2 2 3 3 3 3 2 6" xfId="26599" xr:uid="{00000000-0005-0000-0000-0000B7170000}"/>
    <cellStyle name="_Table 2 2 3 3 3 3 2 7" xfId="14827" xr:uid="{00000000-0005-0000-0000-0000B8170000}"/>
    <cellStyle name="_Table 2 2 3 3 3 3 3" xfId="13894" xr:uid="{00000000-0005-0000-0000-0000B9170000}"/>
    <cellStyle name="_Table 2 2 3 3 3 3 3 2" xfId="25233" xr:uid="{00000000-0005-0000-0000-0000BA170000}"/>
    <cellStyle name="_Table 2 2 3 3 3 3 3 3" xfId="29553" xr:uid="{00000000-0005-0000-0000-0000BB170000}"/>
    <cellStyle name="_Table 2 2 3 3 3 3 3 4" xfId="30668" xr:uid="{00000000-0005-0000-0000-0000BC170000}"/>
    <cellStyle name="_Table 2 2 3 3 3 3 3 5" xfId="28529" xr:uid="{00000000-0005-0000-0000-0000BD170000}"/>
    <cellStyle name="_Table 2 2 3 3 3 3 3 6" xfId="32207" xr:uid="{00000000-0005-0000-0000-0000BE170000}"/>
    <cellStyle name="_Table 2 2 3 3 3 3 3 7" xfId="33128" xr:uid="{00000000-0005-0000-0000-0000BF170000}"/>
    <cellStyle name="_Table 2 2 3 3 3 3 3 8" xfId="34027" xr:uid="{00000000-0005-0000-0000-0000C0170000}"/>
    <cellStyle name="_Table 2 2 3 3 3 3 4" xfId="9261" xr:uid="{00000000-0005-0000-0000-0000C1170000}"/>
    <cellStyle name="_Table 2 2 3 3 3 3 4 2" xfId="20656" xr:uid="{00000000-0005-0000-0000-0000C2170000}"/>
    <cellStyle name="_Table 2 2 3 3 3 3 4 3" xfId="27697" xr:uid="{00000000-0005-0000-0000-0000C3170000}"/>
    <cellStyle name="_Table 2 2 3 3 3 3 4 4" xfId="17381" xr:uid="{00000000-0005-0000-0000-0000C4170000}"/>
    <cellStyle name="_Table 2 2 3 3 3 3 4 5" xfId="28675" xr:uid="{00000000-0005-0000-0000-0000C5170000}"/>
    <cellStyle name="_Table 2 2 3 3 3 3 4 6" xfId="30134" xr:uid="{00000000-0005-0000-0000-0000C6170000}"/>
    <cellStyle name="_Table 2 2 3 3 3 3 4 7" xfId="31228" xr:uid="{00000000-0005-0000-0000-0000C7170000}"/>
    <cellStyle name="_Table 2 2 3 3 3 3 4 8" xfId="31825" xr:uid="{00000000-0005-0000-0000-0000C8170000}"/>
    <cellStyle name="_Table 2 2 3 3 3 3 5" xfId="14037" xr:uid="{00000000-0005-0000-0000-0000C9170000}"/>
    <cellStyle name="_Table 2 2 3 3 3 3 5 2" xfId="25376" xr:uid="{00000000-0005-0000-0000-0000CA170000}"/>
    <cellStyle name="_Table 2 2 3 3 3 3 5 3" xfId="29696" xr:uid="{00000000-0005-0000-0000-0000CB170000}"/>
    <cellStyle name="_Table 2 2 3 3 3 3 5 4" xfId="30811" xr:uid="{00000000-0005-0000-0000-0000CC170000}"/>
    <cellStyle name="_Table 2 2 3 3 3 3 5 5" xfId="30205" xr:uid="{00000000-0005-0000-0000-0000CD170000}"/>
    <cellStyle name="_Table 2 2 3 3 3 3 5 6" xfId="32350" xr:uid="{00000000-0005-0000-0000-0000CE170000}"/>
    <cellStyle name="_Table 2 2 3 3 3 3 5 7" xfId="33271" xr:uid="{00000000-0005-0000-0000-0000CF170000}"/>
    <cellStyle name="_Table 2 2 3 3 3 3 5 8" xfId="34170" xr:uid="{00000000-0005-0000-0000-0000D0170000}"/>
    <cellStyle name="_Table 2 2 3 3 3 3 6" xfId="9239" xr:uid="{00000000-0005-0000-0000-0000D1170000}"/>
    <cellStyle name="_Table 2 2 3 3 3 3 6 2" xfId="20634" xr:uid="{00000000-0005-0000-0000-0000D2170000}"/>
    <cellStyle name="_Table 2 2 3 3 3 3 6 3" xfId="27686" xr:uid="{00000000-0005-0000-0000-0000D3170000}"/>
    <cellStyle name="_Table 2 2 3 3 3 3 6 4" xfId="14521" xr:uid="{00000000-0005-0000-0000-0000D4170000}"/>
    <cellStyle name="_Table 2 2 3 3 3 3 6 5" xfId="28557" xr:uid="{00000000-0005-0000-0000-0000D5170000}"/>
    <cellStyle name="_Table 2 2 3 3 3 3 6 6" xfId="26735" xr:uid="{00000000-0005-0000-0000-0000D6170000}"/>
    <cellStyle name="_Table 2 2 3 3 3 3 6 7" xfId="31494" xr:uid="{00000000-0005-0000-0000-0000D7170000}"/>
    <cellStyle name="_Table 2 2 3 3 3 3 6 8" xfId="14764" xr:uid="{00000000-0005-0000-0000-0000D8170000}"/>
    <cellStyle name="_Table 2 2 3 3 3 3 7" xfId="8816" xr:uid="{00000000-0005-0000-0000-0000D9170000}"/>
    <cellStyle name="_Table 2 2 3 3 3 3 7 2" xfId="20211" xr:uid="{00000000-0005-0000-0000-0000DA170000}"/>
    <cellStyle name="_Table 2 2 3 3 3 3 7 3" xfId="27263" xr:uid="{00000000-0005-0000-0000-0000DB170000}"/>
    <cellStyle name="_Table 2 2 3 3 3 3 7 4" xfId="15690" xr:uid="{00000000-0005-0000-0000-0000DC170000}"/>
    <cellStyle name="_Table 2 2 3 3 3 3 7 5" xfId="15000" xr:uid="{00000000-0005-0000-0000-0000DD170000}"/>
    <cellStyle name="_Table 2 2 3 3 3 3 7 6" xfId="26921" xr:uid="{00000000-0005-0000-0000-0000DE170000}"/>
    <cellStyle name="_Table 2 2 3 3 3 3 7 7" xfId="29089" xr:uid="{00000000-0005-0000-0000-0000DF170000}"/>
    <cellStyle name="_Table 2 2 3 3 3 3 7 8" xfId="26875" xr:uid="{00000000-0005-0000-0000-0000E0170000}"/>
    <cellStyle name="_Table 2 2 3 3 3 3 8" xfId="26436" xr:uid="{00000000-0005-0000-0000-0000E1170000}"/>
    <cellStyle name="_Table 2 2 3 3 3 3 9" xfId="28743" xr:uid="{00000000-0005-0000-0000-0000E2170000}"/>
    <cellStyle name="_Table 2 2 3 3 3 4" xfId="10471" xr:uid="{00000000-0005-0000-0000-0000E3170000}"/>
    <cellStyle name="_Table 2 2 3 3 3 4 2" xfId="28096" xr:uid="{00000000-0005-0000-0000-0000E4170000}"/>
    <cellStyle name="_Table 2 2 3 3 3 4 3" xfId="14631" xr:uid="{00000000-0005-0000-0000-0000E5170000}"/>
    <cellStyle name="_Table 2 2 3 3 3 4 4" xfId="30225" xr:uid="{00000000-0005-0000-0000-0000E6170000}"/>
    <cellStyle name="_Table 2 2 3 3 3 4 5" xfId="29000" xr:uid="{00000000-0005-0000-0000-0000E7170000}"/>
    <cellStyle name="_Table 2 2 3 3 3 4 6" xfId="26188" xr:uid="{00000000-0005-0000-0000-0000E8170000}"/>
    <cellStyle name="_Table 2 2 3 3 3 4 7" xfId="15610" xr:uid="{00000000-0005-0000-0000-0000E9170000}"/>
    <cellStyle name="_Table 2 2 3 3 3 5" xfId="13740" xr:uid="{00000000-0005-0000-0000-0000EA170000}"/>
    <cellStyle name="_Table 2 2 3 3 3 5 2" xfId="25079" xr:uid="{00000000-0005-0000-0000-0000EB170000}"/>
    <cellStyle name="_Table 2 2 3 3 3 5 3" xfId="29399" xr:uid="{00000000-0005-0000-0000-0000EC170000}"/>
    <cellStyle name="_Table 2 2 3 3 3 5 4" xfId="30514" xr:uid="{00000000-0005-0000-0000-0000ED170000}"/>
    <cellStyle name="_Table 2 2 3 3 3 5 5" xfId="26675" xr:uid="{00000000-0005-0000-0000-0000EE170000}"/>
    <cellStyle name="_Table 2 2 3 3 3 5 6" xfId="32053" xr:uid="{00000000-0005-0000-0000-0000EF170000}"/>
    <cellStyle name="_Table 2 2 3 3 3 5 7" xfId="32974" xr:uid="{00000000-0005-0000-0000-0000F0170000}"/>
    <cellStyle name="_Table 2 2 3 3 3 5 8" xfId="33873" xr:uid="{00000000-0005-0000-0000-0000F1170000}"/>
    <cellStyle name="_Table 2 2 3 3 3 6" xfId="8978" xr:uid="{00000000-0005-0000-0000-0000F2170000}"/>
    <cellStyle name="_Table 2 2 3 3 3 6 2" xfId="20373" xr:uid="{00000000-0005-0000-0000-0000F3170000}"/>
    <cellStyle name="_Table 2 2 3 3 3 6 3" xfId="27425" xr:uid="{00000000-0005-0000-0000-0000F4170000}"/>
    <cellStyle name="_Table 2 2 3 3 3 6 4" xfId="26174" xr:uid="{00000000-0005-0000-0000-0000F5170000}"/>
    <cellStyle name="_Table 2 2 3 3 3 6 5" xfId="28373" xr:uid="{00000000-0005-0000-0000-0000F6170000}"/>
    <cellStyle name="_Table 2 2 3 3 3 6 6" xfId="15100" xr:uid="{00000000-0005-0000-0000-0000F7170000}"/>
    <cellStyle name="_Table 2 2 3 3 3 6 7" xfId="26722" xr:uid="{00000000-0005-0000-0000-0000F8170000}"/>
    <cellStyle name="_Table 2 2 3 3 3 6 8" xfId="15869" xr:uid="{00000000-0005-0000-0000-0000F9170000}"/>
    <cellStyle name="_Table 2 2 3 3 3 7" xfId="13670" xr:uid="{00000000-0005-0000-0000-0000FA170000}"/>
    <cellStyle name="_Table 2 2 3 3 3 7 2" xfId="25009" xr:uid="{00000000-0005-0000-0000-0000FB170000}"/>
    <cellStyle name="_Table 2 2 3 3 3 7 3" xfId="29329" xr:uid="{00000000-0005-0000-0000-0000FC170000}"/>
    <cellStyle name="_Table 2 2 3 3 3 7 4" xfId="30444" xr:uid="{00000000-0005-0000-0000-0000FD170000}"/>
    <cellStyle name="_Table 2 2 3 3 3 7 5" xfId="25875" xr:uid="{00000000-0005-0000-0000-0000FE170000}"/>
    <cellStyle name="_Table 2 2 3 3 3 7 6" xfId="31983" xr:uid="{00000000-0005-0000-0000-0000FF170000}"/>
    <cellStyle name="_Table 2 2 3 3 3 7 7" xfId="32904" xr:uid="{00000000-0005-0000-0000-000000180000}"/>
    <cellStyle name="_Table 2 2 3 3 3 7 8" xfId="33803" xr:uid="{00000000-0005-0000-0000-000001180000}"/>
    <cellStyle name="_Table 2 2 3 3 3 8" xfId="8881" xr:uid="{00000000-0005-0000-0000-000002180000}"/>
    <cellStyle name="_Table 2 2 3 3 3 8 2" xfId="20276" xr:uid="{00000000-0005-0000-0000-000003180000}"/>
    <cellStyle name="_Table 2 2 3 3 3 8 3" xfId="27328" xr:uid="{00000000-0005-0000-0000-000004180000}"/>
    <cellStyle name="_Table 2 2 3 3 3 8 4" xfId="14556" xr:uid="{00000000-0005-0000-0000-000005180000}"/>
    <cellStyle name="_Table 2 2 3 3 3 8 5" xfId="26585" xr:uid="{00000000-0005-0000-0000-000006180000}"/>
    <cellStyle name="_Table 2 2 3 3 3 8 6" xfId="14402" xr:uid="{00000000-0005-0000-0000-000007180000}"/>
    <cellStyle name="_Table 2 2 3 3 3 8 7" xfId="28091" xr:uid="{00000000-0005-0000-0000-000008180000}"/>
    <cellStyle name="_Table 2 2 3 3 3 8 8" xfId="15412" xr:uid="{00000000-0005-0000-0000-000009180000}"/>
    <cellStyle name="_Table 2 2 3 3 3 9" xfId="14164" xr:uid="{00000000-0005-0000-0000-00000A180000}"/>
    <cellStyle name="_Table 2 2 3 3 3 9 2" xfId="25503" xr:uid="{00000000-0005-0000-0000-00000B180000}"/>
    <cellStyle name="_Table 2 2 3 3 3 9 3" xfId="29823" xr:uid="{00000000-0005-0000-0000-00000C180000}"/>
    <cellStyle name="_Table 2 2 3 3 3 9 4" xfId="30938" xr:uid="{00000000-0005-0000-0000-00000D180000}"/>
    <cellStyle name="_Table 2 2 3 3 3 9 5" xfId="27894" xr:uid="{00000000-0005-0000-0000-00000E180000}"/>
    <cellStyle name="_Table 2 2 3 3 3 9 6" xfId="32477" xr:uid="{00000000-0005-0000-0000-00000F180000}"/>
    <cellStyle name="_Table 2 2 3 3 3 9 7" xfId="33398" xr:uid="{00000000-0005-0000-0000-000010180000}"/>
    <cellStyle name="_Table 2 2 3 3 3 9 8" xfId="34297" xr:uid="{00000000-0005-0000-0000-000011180000}"/>
    <cellStyle name="_Table 2 2 3 3 4" xfId="6832" xr:uid="{00000000-0005-0000-0000-000012180000}"/>
    <cellStyle name="_Table 2 2 3 3 4 10" xfId="15557" xr:uid="{00000000-0005-0000-0000-000013180000}"/>
    <cellStyle name="_Table 2 2 3 3 4 11" xfId="27887" xr:uid="{00000000-0005-0000-0000-000014180000}"/>
    <cellStyle name="_Table 2 2 3 3 4 12" xfId="28101" xr:uid="{00000000-0005-0000-0000-000015180000}"/>
    <cellStyle name="_Table 2 2 3 3 4 13" xfId="14818" xr:uid="{00000000-0005-0000-0000-000016180000}"/>
    <cellStyle name="_Table 2 2 3 3 4 2" xfId="11603" xr:uid="{00000000-0005-0000-0000-000017180000}"/>
    <cellStyle name="_Table 2 2 3 3 4 2 2" xfId="28534" xr:uid="{00000000-0005-0000-0000-000018180000}"/>
    <cellStyle name="_Table 2 2 3 3 4 2 3" xfId="15172" xr:uid="{00000000-0005-0000-0000-000019180000}"/>
    <cellStyle name="_Table 2 2 3 3 4 2 4" xfId="31704" xr:uid="{00000000-0005-0000-0000-00001A180000}"/>
    <cellStyle name="_Table 2 2 3 3 4 2 5" xfId="15448" xr:uid="{00000000-0005-0000-0000-00001B180000}"/>
    <cellStyle name="_Table 2 2 3 3 4 2 6" xfId="14733" xr:uid="{00000000-0005-0000-0000-00001C180000}"/>
    <cellStyle name="_Table 2 2 3 3 4 2 7" xfId="26499" xr:uid="{00000000-0005-0000-0000-00001D180000}"/>
    <cellStyle name="_Table 2 2 3 3 4 3" xfId="13934" xr:uid="{00000000-0005-0000-0000-00001E180000}"/>
    <cellStyle name="_Table 2 2 3 3 4 3 2" xfId="25273" xr:uid="{00000000-0005-0000-0000-00001F180000}"/>
    <cellStyle name="_Table 2 2 3 3 4 3 3" xfId="29593" xr:uid="{00000000-0005-0000-0000-000020180000}"/>
    <cellStyle name="_Table 2 2 3 3 4 3 4" xfId="30708" xr:uid="{00000000-0005-0000-0000-000021180000}"/>
    <cellStyle name="_Table 2 2 3 3 4 3 5" xfId="27888" xr:uid="{00000000-0005-0000-0000-000022180000}"/>
    <cellStyle name="_Table 2 2 3 3 4 3 6" xfId="32247" xr:uid="{00000000-0005-0000-0000-000023180000}"/>
    <cellStyle name="_Table 2 2 3 3 4 3 7" xfId="33168" xr:uid="{00000000-0005-0000-0000-000024180000}"/>
    <cellStyle name="_Table 2 2 3 3 4 3 8" xfId="34067" xr:uid="{00000000-0005-0000-0000-000025180000}"/>
    <cellStyle name="_Table 2 2 3 3 4 4" xfId="9075" xr:uid="{00000000-0005-0000-0000-000026180000}"/>
    <cellStyle name="_Table 2 2 3 3 4 4 2" xfId="20470" xr:uid="{00000000-0005-0000-0000-000027180000}"/>
    <cellStyle name="_Table 2 2 3 3 4 4 3" xfId="27522" xr:uid="{00000000-0005-0000-0000-000028180000}"/>
    <cellStyle name="_Table 2 2 3 3 4 4 4" xfId="15865" xr:uid="{00000000-0005-0000-0000-000029180000}"/>
    <cellStyle name="_Table 2 2 3 3 4 4 5" xfId="31588" xr:uid="{00000000-0005-0000-0000-00002A180000}"/>
    <cellStyle name="_Table 2 2 3 3 4 4 6" xfId="31347" xr:uid="{00000000-0005-0000-0000-00002B180000}"/>
    <cellStyle name="_Table 2 2 3 3 4 4 7" xfId="14435" xr:uid="{00000000-0005-0000-0000-00002C180000}"/>
    <cellStyle name="_Table 2 2 3 3 4 4 8" xfId="31291" xr:uid="{00000000-0005-0000-0000-00002D180000}"/>
    <cellStyle name="_Table 2 2 3 3 4 5" xfId="13626" xr:uid="{00000000-0005-0000-0000-00002E180000}"/>
    <cellStyle name="_Table 2 2 3 3 4 5 2" xfId="24965" xr:uid="{00000000-0005-0000-0000-00002F180000}"/>
    <cellStyle name="_Table 2 2 3 3 4 5 3" xfId="29285" xr:uid="{00000000-0005-0000-0000-000030180000}"/>
    <cellStyle name="_Table 2 2 3 3 4 5 4" xfId="30400" xr:uid="{00000000-0005-0000-0000-000031180000}"/>
    <cellStyle name="_Table 2 2 3 3 4 5 5" xfId="27825" xr:uid="{00000000-0005-0000-0000-000032180000}"/>
    <cellStyle name="_Table 2 2 3 3 4 5 6" xfId="31939" xr:uid="{00000000-0005-0000-0000-000033180000}"/>
    <cellStyle name="_Table 2 2 3 3 4 5 7" xfId="32860" xr:uid="{00000000-0005-0000-0000-000034180000}"/>
    <cellStyle name="_Table 2 2 3 3 4 5 8" xfId="33759" xr:uid="{00000000-0005-0000-0000-000035180000}"/>
    <cellStyle name="_Table 2 2 3 3 4 6" xfId="8974" xr:uid="{00000000-0005-0000-0000-000036180000}"/>
    <cellStyle name="_Table 2 2 3 3 4 6 2" xfId="20369" xr:uid="{00000000-0005-0000-0000-000037180000}"/>
    <cellStyle name="_Table 2 2 3 3 4 6 3" xfId="27421" xr:uid="{00000000-0005-0000-0000-000038180000}"/>
    <cellStyle name="_Table 2 2 3 3 4 6 4" xfId="26383" xr:uid="{00000000-0005-0000-0000-000039180000}"/>
    <cellStyle name="_Table 2 2 3 3 4 6 5" xfId="28287" xr:uid="{00000000-0005-0000-0000-00003A180000}"/>
    <cellStyle name="_Table 2 2 3 3 4 6 6" xfId="25795" xr:uid="{00000000-0005-0000-0000-00003B180000}"/>
    <cellStyle name="_Table 2 2 3 3 4 6 7" xfId="29057" xr:uid="{00000000-0005-0000-0000-00003C180000}"/>
    <cellStyle name="_Table 2 2 3 3 4 6 8" xfId="28507" xr:uid="{00000000-0005-0000-0000-00003D180000}"/>
    <cellStyle name="_Table 2 2 3 3 4 7" xfId="13843" xr:uid="{00000000-0005-0000-0000-00003E180000}"/>
    <cellStyle name="_Table 2 2 3 3 4 7 2" xfId="25182" xr:uid="{00000000-0005-0000-0000-00003F180000}"/>
    <cellStyle name="_Table 2 2 3 3 4 7 3" xfId="29502" xr:uid="{00000000-0005-0000-0000-000040180000}"/>
    <cellStyle name="_Table 2 2 3 3 4 7 4" xfId="30617" xr:uid="{00000000-0005-0000-0000-000041180000}"/>
    <cellStyle name="_Table 2 2 3 3 4 7 5" xfId="26787" xr:uid="{00000000-0005-0000-0000-000042180000}"/>
    <cellStyle name="_Table 2 2 3 3 4 7 6" xfId="32156" xr:uid="{00000000-0005-0000-0000-000043180000}"/>
    <cellStyle name="_Table 2 2 3 3 4 7 7" xfId="33077" xr:uid="{00000000-0005-0000-0000-000044180000}"/>
    <cellStyle name="_Table 2 2 3 3 4 7 8" xfId="33976" xr:uid="{00000000-0005-0000-0000-000045180000}"/>
    <cellStyle name="_Table 2 2 3 3 4 8" xfId="26524" xr:uid="{00000000-0005-0000-0000-000046180000}"/>
    <cellStyle name="_Table 2 2 3 3 4 9" xfId="26614" xr:uid="{00000000-0005-0000-0000-000047180000}"/>
    <cellStyle name="_Table 2 2 3 3 5" xfId="8777" xr:uid="{00000000-0005-0000-0000-000048180000}"/>
    <cellStyle name="_Table 2 2 3 3 5 10" xfId="14937" xr:uid="{00000000-0005-0000-0000-000049180000}"/>
    <cellStyle name="_Table 2 2 3 3 5 11" xfId="28918" xr:uid="{00000000-0005-0000-0000-00004A180000}"/>
    <cellStyle name="_Table 2 2 3 3 5 12" xfId="14895" xr:uid="{00000000-0005-0000-0000-00004B180000}"/>
    <cellStyle name="_Table 2 2 3 3 5 13" xfId="15447" xr:uid="{00000000-0005-0000-0000-00004C180000}"/>
    <cellStyle name="_Table 2 2 3 3 5 2" xfId="13548" xr:uid="{00000000-0005-0000-0000-00004D180000}"/>
    <cellStyle name="_Table 2 2 3 3 5 2 2" xfId="29207" xr:uid="{00000000-0005-0000-0000-00004E180000}"/>
    <cellStyle name="_Table 2 2 3 3 5 2 3" xfId="30322" xr:uid="{00000000-0005-0000-0000-00004F180000}"/>
    <cellStyle name="_Table 2 2 3 3 5 2 4" xfId="25786" xr:uid="{00000000-0005-0000-0000-000050180000}"/>
    <cellStyle name="_Table 2 2 3 3 5 2 5" xfId="31861" xr:uid="{00000000-0005-0000-0000-000051180000}"/>
    <cellStyle name="_Table 2 2 3 3 5 2 6" xfId="32782" xr:uid="{00000000-0005-0000-0000-000052180000}"/>
    <cellStyle name="_Table 2 2 3 3 5 2 7" xfId="33681" xr:uid="{00000000-0005-0000-0000-000053180000}"/>
    <cellStyle name="_Table 2 2 3 3 5 3" xfId="14179" xr:uid="{00000000-0005-0000-0000-000054180000}"/>
    <cellStyle name="_Table 2 2 3 3 5 3 2" xfId="25518" xr:uid="{00000000-0005-0000-0000-000055180000}"/>
    <cellStyle name="_Table 2 2 3 3 5 3 3" xfId="29838" xr:uid="{00000000-0005-0000-0000-000056180000}"/>
    <cellStyle name="_Table 2 2 3 3 5 3 4" xfId="30953" xr:uid="{00000000-0005-0000-0000-000057180000}"/>
    <cellStyle name="_Table 2 2 3 3 5 3 5" xfId="26874" xr:uid="{00000000-0005-0000-0000-000058180000}"/>
    <cellStyle name="_Table 2 2 3 3 5 3 6" xfId="32492" xr:uid="{00000000-0005-0000-0000-000059180000}"/>
    <cellStyle name="_Table 2 2 3 3 5 3 7" xfId="33413" xr:uid="{00000000-0005-0000-0000-00005A180000}"/>
    <cellStyle name="_Table 2 2 3 3 5 3 8" xfId="34312" xr:uid="{00000000-0005-0000-0000-00005B180000}"/>
    <cellStyle name="_Table 2 2 3 3 5 4" xfId="14237" xr:uid="{00000000-0005-0000-0000-00005C180000}"/>
    <cellStyle name="_Table 2 2 3 3 5 4 2" xfId="25576" xr:uid="{00000000-0005-0000-0000-00005D180000}"/>
    <cellStyle name="_Table 2 2 3 3 5 4 3" xfId="29896" xr:uid="{00000000-0005-0000-0000-00005E180000}"/>
    <cellStyle name="_Table 2 2 3 3 5 4 4" xfId="31011" xr:uid="{00000000-0005-0000-0000-00005F180000}"/>
    <cellStyle name="_Table 2 2 3 3 5 4 5" xfId="28054" xr:uid="{00000000-0005-0000-0000-000060180000}"/>
    <cellStyle name="_Table 2 2 3 3 5 4 6" xfId="32550" xr:uid="{00000000-0005-0000-0000-000061180000}"/>
    <cellStyle name="_Table 2 2 3 3 5 4 7" xfId="33471" xr:uid="{00000000-0005-0000-0000-000062180000}"/>
    <cellStyle name="_Table 2 2 3 3 5 4 8" xfId="34370" xr:uid="{00000000-0005-0000-0000-000063180000}"/>
    <cellStyle name="_Table 2 2 3 3 5 5" xfId="14290" xr:uid="{00000000-0005-0000-0000-000064180000}"/>
    <cellStyle name="_Table 2 2 3 3 5 5 2" xfId="25629" xr:uid="{00000000-0005-0000-0000-000065180000}"/>
    <cellStyle name="_Table 2 2 3 3 5 5 3" xfId="29949" xr:uid="{00000000-0005-0000-0000-000066180000}"/>
    <cellStyle name="_Table 2 2 3 3 5 5 4" xfId="31064" xr:uid="{00000000-0005-0000-0000-000067180000}"/>
    <cellStyle name="_Table 2 2 3 3 5 5 5" xfId="30268" xr:uid="{00000000-0005-0000-0000-000068180000}"/>
    <cellStyle name="_Table 2 2 3 3 5 5 6" xfId="32603" xr:uid="{00000000-0005-0000-0000-000069180000}"/>
    <cellStyle name="_Table 2 2 3 3 5 5 7" xfId="33524" xr:uid="{00000000-0005-0000-0000-00006A180000}"/>
    <cellStyle name="_Table 2 2 3 3 5 5 8" xfId="34423" xr:uid="{00000000-0005-0000-0000-00006B180000}"/>
    <cellStyle name="_Table 2 2 3 3 5 6" xfId="14336" xr:uid="{00000000-0005-0000-0000-00006C180000}"/>
    <cellStyle name="_Table 2 2 3 3 5 6 2" xfId="25675" xr:uid="{00000000-0005-0000-0000-00006D180000}"/>
    <cellStyle name="_Table 2 2 3 3 5 6 3" xfId="29995" xr:uid="{00000000-0005-0000-0000-00006E180000}"/>
    <cellStyle name="_Table 2 2 3 3 5 6 4" xfId="31110" xr:uid="{00000000-0005-0000-0000-00006F180000}"/>
    <cellStyle name="_Table 2 2 3 3 5 6 5" xfId="28697" xr:uid="{00000000-0005-0000-0000-000070180000}"/>
    <cellStyle name="_Table 2 2 3 3 5 6 6" xfId="32649" xr:uid="{00000000-0005-0000-0000-000071180000}"/>
    <cellStyle name="_Table 2 2 3 3 5 6 7" xfId="33570" xr:uid="{00000000-0005-0000-0000-000072180000}"/>
    <cellStyle name="_Table 2 2 3 3 5 6 8" xfId="34469" xr:uid="{00000000-0005-0000-0000-000073180000}"/>
    <cellStyle name="_Table 2 2 3 3 5 7" xfId="14379" xr:uid="{00000000-0005-0000-0000-000074180000}"/>
    <cellStyle name="_Table 2 2 3 3 5 7 2" xfId="25718" xr:uid="{00000000-0005-0000-0000-000075180000}"/>
    <cellStyle name="_Table 2 2 3 3 5 7 3" xfId="30038" xr:uid="{00000000-0005-0000-0000-000076180000}"/>
    <cellStyle name="_Table 2 2 3 3 5 7 4" xfId="31153" xr:uid="{00000000-0005-0000-0000-000077180000}"/>
    <cellStyle name="_Table 2 2 3 3 5 7 5" xfId="29098" xr:uid="{00000000-0005-0000-0000-000078180000}"/>
    <cellStyle name="_Table 2 2 3 3 5 7 6" xfId="32692" xr:uid="{00000000-0005-0000-0000-000079180000}"/>
    <cellStyle name="_Table 2 2 3 3 5 7 7" xfId="33613" xr:uid="{00000000-0005-0000-0000-00007A180000}"/>
    <cellStyle name="_Table 2 2 3 3 5 7 8" xfId="34512" xr:uid="{00000000-0005-0000-0000-00007B180000}"/>
    <cellStyle name="_Table 2 2 3 3 5 8" xfId="27224" xr:uid="{00000000-0005-0000-0000-00007C180000}"/>
    <cellStyle name="_Table 2 2 3 3 5 9" xfId="15659" xr:uid="{00000000-0005-0000-0000-00007D180000}"/>
    <cellStyle name="_Table 2 2 3 3 6" xfId="13587" xr:uid="{00000000-0005-0000-0000-00007E180000}"/>
    <cellStyle name="_Table 2 2 3 3 6 2" xfId="24926" xr:uid="{00000000-0005-0000-0000-00007F180000}"/>
    <cellStyle name="_Table 2 2 3 3 6 3" xfId="29246" xr:uid="{00000000-0005-0000-0000-000080180000}"/>
    <cellStyle name="_Table 2 2 3 3 6 4" xfId="30361" xr:uid="{00000000-0005-0000-0000-000081180000}"/>
    <cellStyle name="_Table 2 2 3 3 6 5" xfId="25807" xr:uid="{00000000-0005-0000-0000-000082180000}"/>
    <cellStyle name="_Table 2 2 3 3 6 6" xfId="31900" xr:uid="{00000000-0005-0000-0000-000083180000}"/>
    <cellStyle name="_Table 2 2 3 3 6 7" xfId="32821" xr:uid="{00000000-0005-0000-0000-000084180000}"/>
    <cellStyle name="_Table 2 2 3 3 6 8" xfId="33720" xr:uid="{00000000-0005-0000-0000-000085180000}"/>
    <cellStyle name="_Table 2 2 3 3 7" xfId="13958" xr:uid="{00000000-0005-0000-0000-000086180000}"/>
    <cellStyle name="_Table 2 2 3 3 7 2" xfId="25297" xr:uid="{00000000-0005-0000-0000-000087180000}"/>
    <cellStyle name="_Table 2 2 3 3 7 3" xfId="29617" xr:uid="{00000000-0005-0000-0000-000088180000}"/>
    <cellStyle name="_Table 2 2 3 3 7 4" xfId="30732" xr:uid="{00000000-0005-0000-0000-000089180000}"/>
    <cellStyle name="_Table 2 2 3 3 7 5" xfId="27762" xr:uid="{00000000-0005-0000-0000-00008A180000}"/>
    <cellStyle name="_Table 2 2 3 3 7 6" xfId="32271" xr:uid="{00000000-0005-0000-0000-00008B180000}"/>
    <cellStyle name="_Table 2 2 3 3 7 7" xfId="33192" xr:uid="{00000000-0005-0000-0000-00008C180000}"/>
    <cellStyle name="_Table 2 2 3 3 7 8" xfId="34091" xr:uid="{00000000-0005-0000-0000-00008D180000}"/>
    <cellStyle name="_Table 2 2 3 3 8" xfId="9157" xr:uid="{00000000-0005-0000-0000-00008E180000}"/>
    <cellStyle name="_Table 2 2 3 3 8 2" xfId="20552" xr:uid="{00000000-0005-0000-0000-00008F180000}"/>
    <cellStyle name="_Table 2 2 3 3 8 3" xfId="27604" xr:uid="{00000000-0005-0000-0000-000090180000}"/>
    <cellStyle name="_Table 2 2 3 3 8 4" xfId="24029" xr:uid="{00000000-0005-0000-0000-000091180000}"/>
    <cellStyle name="_Table 2 2 3 3 8 5" xfId="31358" xr:uid="{00000000-0005-0000-0000-000092180000}"/>
    <cellStyle name="_Table 2 2 3 3 8 6" xfId="14422" xr:uid="{00000000-0005-0000-0000-000093180000}"/>
    <cellStyle name="_Table 2 2 3 3 8 7" xfId="28588" xr:uid="{00000000-0005-0000-0000-000094180000}"/>
    <cellStyle name="_Table 2 2 3 3 8 8" xfId="28592" xr:uid="{00000000-0005-0000-0000-000095180000}"/>
    <cellStyle name="_Table 2 2 3 3 9" xfId="14089" xr:uid="{00000000-0005-0000-0000-000096180000}"/>
    <cellStyle name="_Table 2 2 3 3 9 2" xfId="25428" xr:uid="{00000000-0005-0000-0000-000097180000}"/>
    <cellStyle name="_Table 2 2 3 3 9 3" xfId="29748" xr:uid="{00000000-0005-0000-0000-000098180000}"/>
    <cellStyle name="_Table 2 2 3 3 9 4" xfId="30863" xr:uid="{00000000-0005-0000-0000-000099180000}"/>
    <cellStyle name="_Table 2 2 3 3 9 5" xfId="28127" xr:uid="{00000000-0005-0000-0000-00009A180000}"/>
    <cellStyle name="_Table 2 2 3 3 9 6" xfId="32402" xr:uid="{00000000-0005-0000-0000-00009B180000}"/>
    <cellStyle name="_Table 2 2 3 3 9 7" xfId="33323" xr:uid="{00000000-0005-0000-0000-00009C180000}"/>
    <cellStyle name="_Table 2 2 3 3 9 8" xfId="34222" xr:uid="{00000000-0005-0000-0000-00009D180000}"/>
    <cellStyle name="_Table 2 2 3 4" xfId="6694" xr:uid="{00000000-0005-0000-0000-00009E180000}"/>
    <cellStyle name="_Table 2 2 3 4 10" xfId="28195" xr:uid="{00000000-0005-0000-0000-00009F180000}"/>
    <cellStyle name="_Table 2 2 3 4 11" xfId="15081" xr:uid="{00000000-0005-0000-0000-0000A0180000}"/>
    <cellStyle name="_Table 2 2 3 4 12" xfId="29145" xr:uid="{00000000-0005-0000-0000-0000A1180000}"/>
    <cellStyle name="_Table 2 2 3 4 13" xfId="31561" xr:uid="{00000000-0005-0000-0000-0000A2180000}"/>
    <cellStyle name="_Table 2 2 3 4 2" xfId="11465" xr:uid="{00000000-0005-0000-0000-0000A3180000}"/>
    <cellStyle name="_Table 2 2 3 4 2 2" xfId="28491" xr:uid="{00000000-0005-0000-0000-0000A4180000}"/>
    <cellStyle name="_Table 2 2 3 4 2 3" xfId="14686" xr:uid="{00000000-0005-0000-0000-0000A5180000}"/>
    <cellStyle name="_Table 2 2 3 4 2 4" xfId="28342" xr:uid="{00000000-0005-0000-0000-0000A6180000}"/>
    <cellStyle name="_Table 2 2 3 4 2 5" xfId="28298" xr:uid="{00000000-0005-0000-0000-0000A7180000}"/>
    <cellStyle name="_Table 2 2 3 4 2 6" xfId="15644" xr:uid="{00000000-0005-0000-0000-0000A8180000}"/>
    <cellStyle name="_Table 2 2 3 4 2 7" xfId="31809" xr:uid="{00000000-0005-0000-0000-0000A9180000}"/>
    <cellStyle name="_Table 2 2 3 4 3" xfId="13914" xr:uid="{00000000-0005-0000-0000-0000AA180000}"/>
    <cellStyle name="_Table 2 2 3 4 3 2" xfId="25253" xr:uid="{00000000-0005-0000-0000-0000AB180000}"/>
    <cellStyle name="_Table 2 2 3 4 3 3" xfId="29573" xr:uid="{00000000-0005-0000-0000-0000AC180000}"/>
    <cellStyle name="_Table 2 2 3 4 3 4" xfId="30688" xr:uid="{00000000-0005-0000-0000-0000AD180000}"/>
    <cellStyle name="_Table 2 2 3 4 3 5" xfId="27010" xr:uid="{00000000-0005-0000-0000-0000AE180000}"/>
    <cellStyle name="_Table 2 2 3 4 3 6" xfId="32227" xr:uid="{00000000-0005-0000-0000-0000AF180000}"/>
    <cellStyle name="_Table 2 2 3 4 3 7" xfId="33148" xr:uid="{00000000-0005-0000-0000-0000B0180000}"/>
    <cellStyle name="_Table 2 2 3 4 3 8" xfId="34047" xr:uid="{00000000-0005-0000-0000-0000B1180000}"/>
    <cellStyle name="_Table 2 2 3 4 4" xfId="9064" xr:uid="{00000000-0005-0000-0000-0000B2180000}"/>
    <cellStyle name="_Table 2 2 3 4 4 2" xfId="20459" xr:uid="{00000000-0005-0000-0000-0000B3180000}"/>
    <cellStyle name="_Table 2 2 3 4 4 3" xfId="27511" xr:uid="{00000000-0005-0000-0000-0000B4180000}"/>
    <cellStyle name="_Table 2 2 3 4 4 4" xfId="15854" xr:uid="{00000000-0005-0000-0000-0000B5180000}"/>
    <cellStyle name="_Table 2 2 3 4 4 5" xfId="14474" xr:uid="{00000000-0005-0000-0000-0000B6180000}"/>
    <cellStyle name="_Table 2 2 3 4 4 6" xfId="27011" xr:uid="{00000000-0005-0000-0000-0000B7180000}"/>
    <cellStyle name="_Table 2 2 3 4 4 7" xfId="26375" xr:uid="{00000000-0005-0000-0000-0000B8180000}"/>
    <cellStyle name="_Table 2 2 3 4 4 8" xfId="31729" xr:uid="{00000000-0005-0000-0000-0000B9180000}"/>
    <cellStyle name="_Table 2 2 3 4 5" xfId="13583" xr:uid="{00000000-0005-0000-0000-0000BA180000}"/>
    <cellStyle name="_Table 2 2 3 4 5 2" xfId="24922" xr:uid="{00000000-0005-0000-0000-0000BB180000}"/>
    <cellStyle name="_Table 2 2 3 4 5 3" xfId="29242" xr:uid="{00000000-0005-0000-0000-0000BC180000}"/>
    <cellStyle name="_Table 2 2 3 4 5 4" xfId="30357" xr:uid="{00000000-0005-0000-0000-0000BD180000}"/>
    <cellStyle name="_Table 2 2 3 4 5 5" xfId="30175" xr:uid="{00000000-0005-0000-0000-0000BE180000}"/>
    <cellStyle name="_Table 2 2 3 4 5 6" xfId="31896" xr:uid="{00000000-0005-0000-0000-0000BF180000}"/>
    <cellStyle name="_Table 2 2 3 4 5 7" xfId="32817" xr:uid="{00000000-0005-0000-0000-0000C0180000}"/>
    <cellStyle name="_Table 2 2 3 4 5 8" xfId="33716" xr:uid="{00000000-0005-0000-0000-0000C1180000}"/>
    <cellStyle name="_Table 2 2 3 4 6" xfId="9223" xr:uid="{00000000-0005-0000-0000-0000C2180000}"/>
    <cellStyle name="_Table 2 2 3 4 6 2" xfId="20618" xr:uid="{00000000-0005-0000-0000-0000C3180000}"/>
    <cellStyle name="_Table 2 2 3 4 6 3" xfId="27670" xr:uid="{00000000-0005-0000-0000-0000C4180000}"/>
    <cellStyle name="_Table 2 2 3 4 6 4" xfId="19564" xr:uid="{00000000-0005-0000-0000-0000C5180000}"/>
    <cellStyle name="_Table 2 2 3 4 6 5" xfId="26313" xr:uid="{00000000-0005-0000-0000-0000C6180000}"/>
    <cellStyle name="_Table 2 2 3 4 6 6" xfId="31337" xr:uid="{00000000-0005-0000-0000-0000C7180000}"/>
    <cellStyle name="_Table 2 2 3 4 6 7" xfId="14930" xr:uid="{00000000-0005-0000-0000-0000C8180000}"/>
    <cellStyle name="_Table 2 2 3 4 6 8" xfId="28849" xr:uid="{00000000-0005-0000-0000-0000C9180000}"/>
    <cellStyle name="_Table 2 2 3 4 7" xfId="13620" xr:uid="{00000000-0005-0000-0000-0000CA180000}"/>
    <cellStyle name="_Table 2 2 3 4 7 2" xfId="24959" xr:uid="{00000000-0005-0000-0000-0000CB180000}"/>
    <cellStyle name="_Table 2 2 3 4 7 3" xfId="29279" xr:uid="{00000000-0005-0000-0000-0000CC180000}"/>
    <cellStyle name="_Table 2 2 3 4 7 4" xfId="30394" xr:uid="{00000000-0005-0000-0000-0000CD180000}"/>
    <cellStyle name="_Table 2 2 3 4 7 5" xfId="30108" xr:uid="{00000000-0005-0000-0000-0000CE180000}"/>
    <cellStyle name="_Table 2 2 3 4 7 6" xfId="31933" xr:uid="{00000000-0005-0000-0000-0000CF180000}"/>
    <cellStyle name="_Table 2 2 3 4 7 7" xfId="32854" xr:uid="{00000000-0005-0000-0000-0000D0180000}"/>
    <cellStyle name="_Table 2 2 3 4 7 8" xfId="33753" xr:uid="{00000000-0005-0000-0000-0000D1180000}"/>
    <cellStyle name="_Table 2 2 3 4 8" xfId="26474" xr:uid="{00000000-0005-0000-0000-0000D2180000}"/>
    <cellStyle name="_Table 2 2 3 4 9" xfId="26049" xr:uid="{00000000-0005-0000-0000-0000D3180000}"/>
    <cellStyle name="_Table 2 2 3 5" xfId="8812" xr:uid="{00000000-0005-0000-0000-0000D4180000}"/>
    <cellStyle name="_Table 2 2 3 5 2" xfId="20207" xr:uid="{00000000-0005-0000-0000-0000D5180000}"/>
    <cellStyle name="_Table 2 2 3 5 3" xfId="27259" xr:uid="{00000000-0005-0000-0000-0000D6180000}"/>
    <cellStyle name="_Table 2 2 3 5 4" xfId="15384" xr:uid="{00000000-0005-0000-0000-0000D7180000}"/>
    <cellStyle name="_Table 2 2 3 5 5" xfId="27163" xr:uid="{00000000-0005-0000-0000-0000D8180000}"/>
    <cellStyle name="_Table 2 2 3 5 6" xfId="25871" xr:uid="{00000000-0005-0000-0000-0000D9180000}"/>
    <cellStyle name="_Table 2 2 3 5 7" xfId="26924" xr:uid="{00000000-0005-0000-0000-0000DA180000}"/>
    <cellStyle name="_Table 2 2 3 5 8" xfId="26514" xr:uid="{00000000-0005-0000-0000-0000DB180000}"/>
    <cellStyle name="_Table 2 2 3 6" xfId="13737" xr:uid="{00000000-0005-0000-0000-0000DC180000}"/>
    <cellStyle name="_Table 2 2 3 6 2" xfId="25076" xr:uid="{00000000-0005-0000-0000-0000DD180000}"/>
    <cellStyle name="_Table 2 2 3 6 3" xfId="29396" xr:uid="{00000000-0005-0000-0000-0000DE180000}"/>
    <cellStyle name="_Table 2 2 3 6 4" xfId="30511" xr:uid="{00000000-0005-0000-0000-0000DF180000}"/>
    <cellStyle name="_Table 2 2 3 6 5" xfId="14466" xr:uid="{00000000-0005-0000-0000-0000E0180000}"/>
    <cellStyle name="_Table 2 2 3 6 6" xfId="32050" xr:uid="{00000000-0005-0000-0000-0000E1180000}"/>
    <cellStyle name="_Table 2 2 3 6 7" xfId="32971" xr:uid="{00000000-0005-0000-0000-0000E2180000}"/>
    <cellStyle name="_Table 2 2 3 6 8" xfId="33870" xr:uid="{00000000-0005-0000-0000-0000E3180000}"/>
    <cellStyle name="_Table 2 2 3 7" xfId="8985" xr:uid="{00000000-0005-0000-0000-0000E4180000}"/>
    <cellStyle name="_Table 2 2 3 7 2" xfId="20380" xr:uid="{00000000-0005-0000-0000-0000E5180000}"/>
    <cellStyle name="_Table 2 2 3 7 3" xfId="27432" xr:uid="{00000000-0005-0000-0000-0000E6180000}"/>
    <cellStyle name="_Table 2 2 3 7 4" xfId="15385" xr:uid="{00000000-0005-0000-0000-0000E7180000}"/>
    <cellStyle name="_Table 2 2 3 7 5" xfId="28730" xr:uid="{00000000-0005-0000-0000-0000E8180000}"/>
    <cellStyle name="_Table 2 2 3 7 6" xfId="15237" xr:uid="{00000000-0005-0000-0000-0000E9180000}"/>
    <cellStyle name="_Table 2 2 3 7 7" xfId="15614" xr:uid="{00000000-0005-0000-0000-0000EA180000}"/>
    <cellStyle name="_Table 2 2 3 7 8" xfId="28375" xr:uid="{00000000-0005-0000-0000-0000EB180000}"/>
    <cellStyle name="_Table 2 2 3 8" xfId="13607" xr:uid="{00000000-0005-0000-0000-0000EC180000}"/>
    <cellStyle name="_Table 2 2 3 8 2" xfId="24946" xr:uid="{00000000-0005-0000-0000-0000ED180000}"/>
    <cellStyle name="_Table 2 2 3 8 3" xfId="29266" xr:uid="{00000000-0005-0000-0000-0000EE180000}"/>
    <cellStyle name="_Table 2 2 3 8 4" xfId="30381" xr:uid="{00000000-0005-0000-0000-0000EF180000}"/>
    <cellStyle name="_Table 2 2 3 8 5" xfId="28936" xr:uid="{00000000-0005-0000-0000-0000F0180000}"/>
    <cellStyle name="_Table 2 2 3 8 6" xfId="31920" xr:uid="{00000000-0005-0000-0000-0000F1180000}"/>
    <cellStyle name="_Table 2 2 3 8 7" xfId="32841" xr:uid="{00000000-0005-0000-0000-0000F2180000}"/>
    <cellStyle name="_Table 2 2 3 8 8" xfId="33740" xr:uid="{00000000-0005-0000-0000-0000F3180000}"/>
    <cellStyle name="_Table 2 2 3 9" xfId="8836" xr:uid="{00000000-0005-0000-0000-0000F4180000}"/>
    <cellStyle name="_Table 2 2 3 9 2" xfId="20231" xr:uid="{00000000-0005-0000-0000-0000F5180000}"/>
    <cellStyle name="_Table 2 2 3 9 3" xfId="27283" xr:uid="{00000000-0005-0000-0000-0000F6180000}"/>
    <cellStyle name="_Table 2 2 3 9 4" xfId="15705" xr:uid="{00000000-0005-0000-0000-0000F7180000}"/>
    <cellStyle name="_Table 2 2 3 9 5" xfId="15137" xr:uid="{00000000-0005-0000-0000-0000F8180000}"/>
    <cellStyle name="_Table 2 2 3 9 6" xfId="26330" xr:uid="{00000000-0005-0000-0000-0000F9180000}"/>
    <cellStyle name="_Table 2 2 3 9 7" xfId="31660" xr:uid="{00000000-0005-0000-0000-0000FA180000}"/>
    <cellStyle name="_Table 2 2 3 9 8" xfId="14649" xr:uid="{00000000-0005-0000-0000-0000FB180000}"/>
    <cellStyle name="_Table 2 2 4" xfId="4556" xr:uid="{00000000-0005-0000-0000-0000FC180000}"/>
    <cellStyle name="_Table 2 2 4 10" xfId="9165" xr:uid="{00000000-0005-0000-0000-0000FD180000}"/>
    <cellStyle name="_Table 2 2 4 10 2" xfId="20560" xr:uid="{00000000-0005-0000-0000-0000FE180000}"/>
    <cellStyle name="_Table 2 2 4 10 3" xfId="27612" xr:uid="{00000000-0005-0000-0000-0000FF180000}"/>
    <cellStyle name="_Table 2 2 4 10 4" xfId="20182" xr:uid="{00000000-0005-0000-0000-000000190000}"/>
    <cellStyle name="_Table 2 2 4 10 5" xfId="31568" xr:uid="{00000000-0005-0000-0000-000001190000}"/>
    <cellStyle name="_Table 2 2 4 10 6" xfId="15523" xr:uid="{00000000-0005-0000-0000-000002190000}"/>
    <cellStyle name="_Table 2 2 4 10 7" xfId="27015" xr:uid="{00000000-0005-0000-0000-000003190000}"/>
    <cellStyle name="_Table 2 2 4 10 8" xfId="14658" xr:uid="{00000000-0005-0000-0000-000004190000}"/>
    <cellStyle name="_Table 2 2 4 11" xfId="14456" xr:uid="{00000000-0005-0000-0000-000005190000}"/>
    <cellStyle name="_Table 2 2 4 12" xfId="25850" xr:uid="{00000000-0005-0000-0000-000006190000}"/>
    <cellStyle name="_Table 2 2 4 13" xfId="14888" xr:uid="{00000000-0005-0000-0000-000007190000}"/>
    <cellStyle name="_Table 2 2 4 14" xfId="28187" xr:uid="{00000000-0005-0000-0000-000008190000}"/>
    <cellStyle name="_Table 2 2 4 15" xfId="28714" xr:uid="{00000000-0005-0000-0000-000009190000}"/>
    <cellStyle name="_Table 2 2 4 2" xfId="4833" xr:uid="{00000000-0005-0000-0000-00000A190000}"/>
    <cellStyle name="_Table 2 2 4 2 10" xfId="9132" xr:uid="{00000000-0005-0000-0000-00000B190000}"/>
    <cellStyle name="_Table 2 2 4 2 10 2" xfId="20527" xr:uid="{00000000-0005-0000-0000-00000C190000}"/>
    <cellStyle name="_Table 2 2 4 2 10 3" xfId="27579" xr:uid="{00000000-0005-0000-0000-00000D190000}"/>
    <cellStyle name="_Table 2 2 4 2 10 4" xfId="24898" xr:uid="{00000000-0005-0000-0000-00000E190000}"/>
    <cellStyle name="_Table 2 2 4 2 10 5" xfId="14758" xr:uid="{00000000-0005-0000-0000-00000F190000}"/>
    <cellStyle name="_Table 2 2 4 2 10 6" xfId="14539" xr:uid="{00000000-0005-0000-0000-000010190000}"/>
    <cellStyle name="_Table 2 2 4 2 10 7" xfId="26543" xr:uid="{00000000-0005-0000-0000-000011190000}"/>
    <cellStyle name="_Table 2 2 4 2 10 8" xfId="30246" xr:uid="{00000000-0005-0000-0000-000012190000}"/>
    <cellStyle name="_Table 2 2 4 2 11" xfId="25755" xr:uid="{00000000-0005-0000-0000-000013190000}"/>
    <cellStyle name="_Table 2 2 4 2 12" xfId="28125" xr:uid="{00000000-0005-0000-0000-000014190000}"/>
    <cellStyle name="_Table 2 2 4 2 13" xfId="26684" xr:uid="{00000000-0005-0000-0000-000015190000}"/>
    <cellStyle name="_Table 2 2 4 2 14" xfId="31374" xr:uid="{00000000-0005-0000-0000-000016190000}"/>
    <cellStyle name="_Table 2 2 4 2 15" xfId="31192" xr:uid="{00000000-0005-0000-0000-000017190000}"/>
    <cellStyle name="_Table 2 2 4 2 2" xfId="5367" xr:uid="{00000000-0005-0000-0000-000018190000}"/>
    <cellStyle name="_Table 2 2 4 2 2 10" xfId="26593" xr:uid="{00000000-0005-0000-0000-000019190000}"/>
    <cellStyle name="_Table 2 2 4 2 2 11" xfId="31622" xr:uid="{00000000-0005-0000-0000-00001A190000}"/>
    <cellStyle name="_Table 2 2 4 2 2 12" xfId="31217" xr:uid="{00000000-0005-0000-0000-00001B190000}"/>
    <cellStyle name="_Table 2 2 4 2 2 13" xfId="28357" xr:uid="{00000000-0005-0000-0000-00001C190000}"/>
    <cellStyle name="_Table 2 2 4 2 2 2" xfId="6577" xr:uid="{00000000-0005-0000-0000-00001D190000}"/>
    <cellStyle name="_Table 2 2 4 2 2 2 10" xfId="26384" xr:uid="{00000000-0005-0000-0000-00001E190000}"/>
    <cellStyle name="_Table 2 2 4 2 2 2 11" xfId="28998" xr:uid="{00000000-0005-0000-0000-00001F190000}"/>
    <cellStyle name="_Table 2 2 4 2 2 2 12" xfId="31241" xr:uid="{00000000-0005-0000-0000-000020190000}"/>
    <cellStyle name="_Table 2 2 4 2 2 2 13" xfId="26353" xr:uid="{00000000-0005-0000-0000-000021190000}"/>
    <cellStyle name="_Table 2 2 4 2 2 2 14" xfId="31757" xr:uid="{00000000-0005-0000-0000-000022190000}"/>
    <cellStyle name="_Table 2 2 4 2 2 2 15" xfId="32732" xr:uid="{00000000-0005-0000-0000-000023190000}"/>
    <cellStyle name="_Table 2 2 4 2 2 2 2" xfId="8764" xr:uid="{00000000-0005-0000-0000-000024190000}"/>
    <cellStyle name="_Table 2 2 4 2 2 2 2 10" xfId="27786" xr:uid="{00000000-0005-0000-0000-000025190000}"/>
    <cellStyle name="_Table 2 2 4 2 2 2 2 11" xfId="14886" xr:uid="{00000000-0005-0000-0000-000026190000}"/>
    <cellStyle name="_Table 2 2 4 2 2 2 2 12" xfId="25931" xr:uid="{00000000-0005-0000-0000-000027190000}"/>
    <cellStyle name="_Table 2 2 4 2 2 2 2 13" xfId="26890" xr:uid="{00000000-0005-0000-0000-000028190000}"/>
    <cellStyle name="_Table 2 2 4 2 2 2 2 2" xfId="13535" xr:uid="{00000000-0005-0000-0000-000029190000}"/>
    <cellStyle name="_Table 2 2 4 2 2 2 2 2 2" xfId="29194" xr:uid="{00000000-0005-0000-0000-00002A190000}"/>
    <cellStyle name="_Table 2 2 4 2 2 2 2 2 3" xfId="30309" xr:uid="{00000000-0005-0000-0000-00002B190000}"/>
    <cellStyle name="_Table 2 2 4 2 2 2 2 2 4" xfId="30122" xr:uid="{00000000-0005-0000-0000-00002C190000}"/>
    <cellStyle name="_Table 2 2 4 2 2 2 2 2 5" xfId="31848" xr:uid="{00000000-0005-0000-0000-00002D190000}"/>
    <cellStyle name="_Table 2 2 4 2 2 2 2 2 6" xfId="32769" xr:uid="{00000000-0005-0000-0000-00002E190000}"/>
    <cellStyle name="_Table 2 2 4 2 2 2 2 2 7" xfId="33668" xr:uid="{00000000-0005-0000-0000-00002F190000}"/>
    <cellStyle name="_Table 2 2 4 2 2 2 2 3" xfId="14166" xr:uid="{00000000-0005-0000-0000-000030190000}"/>
    <cellStyle name="_Table 2 2 4 2 2 2 2 3 2" xfId="25505" xr:uid="{00000000-0005-0000-0000-000031190000}"/>
    <cellStyle name="_Table 2 2 4 2 2 2 2 3 3" xfId="29825" xr:uid="{00000000-0005-0000-0000-000032190000}"/>
    <cellStyle name="_Table 2 2 4 2 2 2 2 3 4" xfId="30940" xr:uid="{00000000-0005-0000-0000-000033190000}"/>
    <cellStyle name="_Table 2 2 4 2 2 2 2 3 5" xfId="28682" xr:uid="{00000000-0005-0000-0000-000034190000}"/>
    <cellStyle name="_Table 2 2 4 2 2 2 2 3 6" xfId="32479" xr:uid="{00000000-0005-0000-0000-000035190000}"/>
    <cellStyle name="_Table 2 2 4 2 2 2 2 3 7" xfId="33400" xr:uid="{00000000-0005-0000-0000-000036190000}"/>
    <cellStyle name="_Table 2 2 4 2 2 2 2 3 8" xfId="34299" xr:uid="{00000000-0005-0000-0000-000037190000}"/>
    <cellStyle name="_Table 2 2 4 2 2 2 2 4" xfId="14224" xr:uid="{00000000-0005-0000-0000-000038190000}"/>
    <cellStyle name="_Table 2 2 4 2 2 2 2 4 2" xfId="25563" xr:uid="{00000000-0005-0000-0000-000039190000}"/>
    <cellStyle name="_Table 2 2 4 2 2 2 2 4 3" xfId="29883" xr:uid="{00000000-0005-0000-0000-00003A190000}"/>
    <cellStyle name="_Table 2 2 4 2 2 2 2 4 4" xfId="30998" xr:uid="{00000000-0005-0000-0000-00003B190000}"/>
    <cellStyle name="_Table 2 2 4 2 2 2 2 4 5" xfId="29156" xr:uid="{00000000-0005-0000-0000-00003C190000}"/>
    <cellStyle name="_Table 2 2 4 2 2 2 2 4 6" xfId="32537" xr:uid="{00000000-0005-0000-0000-00003D190000}"/>
    <cellStyle name="_Table 2 2 4 2 2 2 2 4 7" xfId="33458" xr:uid="{00000000-0005-0000-0000-00003E190000}"/>
    <cellStyle name="_Table 2 2 4 2 2 2 2 4 8" xfId="34357" xr:uid="{00000000-0005-0000-0000-00003F190000}"/>
    <cellStyle name="_Table 2 2 4 2 2 2 2 5" xfId="14277" xr:uid="{00000000-0005-0000-0000-000040190000}"/>
    <cellStyle name="_Table 2 2 4 2 2 2 2 5 2" xfId="25616" xr:uid="{00000000-0005-0000-0000-000041190000}"/>
    <cellStyle name="_Table 2 2 4 2 2 2 2 5 3" xfId="29936" xr:uid="{00000000-0005-0000-0000-000042190000}"/>
    <cellStyle name="_Table 2 2 4 2 2 2 2 5 4" xfId="31051" xr:uid="{00000000-0005-0000-0000-000043190000}"/>
    <cellStyle name="_Table 2 2 4 2 2 2 2 5 5" xfId="15254" xr:uid="{00000000-0005-0000-0000-000044190000}"/>
    <cellStyle name="_Table 2 2 4 2 2 2 2 5 6" xfId="32590" xr:uid="{00000000-0005-0000-0000-000045190000}"/>
    <cellStyle name="_Table 2 2 4 2 2 2 2 5 7" xfId="33511" xr:uid="{00000000-0005-0000-0000-000046190000}"/>
    <cellStyle name="_Table 2 2 4 2 2 2 2 5 8" xfId="34410" xr:uid="{00000000-0005-0000-0000-000047190000}"/>
    <cellStyle name="_Table 2 2 4 2 2 2 2 6" xfId="14323" xr:uid="{00000000-0005-0000-0000-000048190000}"/>
    <cellStyle name="_Table 2 2 4 2 2 2 2 6 2" xfId="25662" xr:uid="{00000000-0005-0000-0000-000049190000}"/>
    <cellStyle name="_Table 2 2 4 2 2 2 2 6 3" xfId="29982" xr:uid="{00000000-0005-0000-0000-00004A190000}"/>
    <cellStyle name="_Table 2 2 4 2 2 2 2 6 4" xfId="31097" xr:uid="{00000000-0005-0000-0000-00004B190000}"/>
    <cellStyle name="_Table 2 2 4 2 2 2 2 6 5" xfId="15479" xr:uid="{00000000-0005-0000-0000-00004C190000}"/>
    <cellStyle name="_Table 2 2 4 2 2 2 2 6 6" xfId="32636" xr:uid="{00000000-0005-0000-0000-00004D190000}"/>
    <cellStyle name="_Table 2 2 4 2 2 2 2 6 7" xfId="33557" xr:uid="{00000000-0005-0000-0000-00004E190000}"/>
    <cellStyle name="_Table 2 2 4 2 2 2 2 6 8" xfId="34456" xr:uid="{00000000-0005-0000-0000-00004F190000}"/>
    <cellStyle name="_Table 2 2 4 2 2 2 2 7" xfId="14366" xr:uid="{00000000-0005-0000-0000-000050190000}"/>
    <cellStyle name="_Table 2 2 4 2 2 2 2 7 2" xfId="25705" xr:uid="{00000000-0005-0000-0000-000051190000}"/>
    <cellStyle name="_Table 2 2 4 2 2 2 2 7 3" xfId="30025" xr:uid="{00000000-0005-0000-0000-000052190000}"/>
    <cellStyle name="_Table 2 2 4 2 2 2 2 7 4" xfId="31140" xr:uid="{00000000-0005-0000-0000-000053190000}"/>
    <cellStyle name="_Table 2 2 4 2 2 2 2 7 5" xfId="28733" xr:uid="{00000000-0005-0000-0000-000054190000}"/>
    <cellStyle name="_Table 2 2 4 2 2 2 2 7 6" xfId="32679" xr:uid="{00000000-0005-0000-0000-000055190000}"/>
    <cellStyle name="_Table 2 2 4 2 2 2 2 7 7" xfId="33600" xr:uid="{00000000-0005-0000-0000-000056190000}"/>
    <cellStyle name="_Table 2 2 4 2 2 2 2 7 8" xfId="34499" xr:uid="{00000000-0005-0000-0000-000057190000}"/>
    <cellStyle name="_Table 2 2 4 2 2 2 2 8" xfId="27211" xr:uid="{00000000-0005-0000-0000-000058190000}"/>
    <cellStyle name="_Table 2 2 4 2 2 2 2 9" xfId="15646" xr:uid="{00000000-0005-0000-0000-000059190000}"/>
    <cellStyle name="_Table 2 2 4 2 2 2 3" xfId="8794" xr:uid="{00000000-0005-0000-0000-00005A190000}"/>
    <cellStyle name="_Table 2 2 4 2 2 2 3 10" xfId="27936" xr:uid="{00000000-0005-0000-0000-00005B190000}"/>
    <cellStyle name="_Table 2 2 4 2 2 2 3 11" xfId="14943" xr:uid="{00000000-0005-0000-0000-00005C190000}"/>
    <cellStyle name="_Table 2 2 4 2 2 2 3 12" xfId="26588" xr:uid="{00000000-0005-0000-0000-00005D190000}"/>
    <cellStyle name="_Table 2 2 4 2 2 2 3 13" xfId="26261" xr:uid="{00000000-0005-0000-0000-00005E190000}"/>
    <cellStyle name="_Table 2 2 4 2 2 2 3 2" xfId="13565" xr:uid="{00000000-0005-0000-0000-00005F190000}"/>
    <cellStyle name="_Table 2 2 4 2 2 2 3 2 2" xfId="29224" xr:uid="{00000000-0005-0000-0000-000060190000}"/>
    <cellStyle name="_Table 2 2 4 2 2 2 3 2 3" xfId="30339" xr:uid="{00000000-0005-0000-0000-000061190000}"/>
    <cellStyle name="_Table 2 2 4 2 2 2 3 2 4" xfId="27965" xr:uid="{00000000-0005-0000-0000-000062190000}"/>
    <cellStyle name="_Table 2 2 4 2 2 2 3 2 5" xfId="31878" xr:uid="{00000000-0005-0000-0000-000063190000}"/>
    <cellStyle name="_Table 2 2 4 2 2 2 3 2 6" xfId="32799" xr:uid="{00000000-0005-0000-0000-000064190000}"/>
    <cellStyle name="_Table 2 2 4 2 2 2 3 2 7" xfId="33698" xr:uid="{00000000-0005-0000-0000-000065190000}"/>
    <cellStyle name="_Table 2 2 4 2 2 2 3 3" xfId="14196" xr:uid="{00000000-0005-0000-0000-000066190000}"/>
    <cellStyle name="_Table 2 2 4 2 2 2 3 3 2" xfId="25535" xr:uid="{00000000-0005-0000-0000-000067190000}"/>
    <cellStyle name="_Table 2 2 4 2 2 2 3 3 3" xfId="29855" xr:uid="{00000000-0005-0000-0000-000068190000}"/>
    <cellStyle name="_Table 2 2 4 2 2 2 3 3 4" xfId="30970" xr:uid="{00000000-0005-0000-0000-000069190000}"/>
    <cellStyle name="_Table 2 2 4 2 2 2 3 3 5" xfId="27142" xr:uid="{00000000-0005-0000-0000-00006A190000}"/>
    <cellStyle name="_Table 2 2 4 2 2 2 3 3 6" xfId="32509" xr:uid="{00000000-0005-0000-0000-00006B190000}"/>
    <cellStyle name="_Table 2 2 4 2 2 2 3 3 7" xfId="33430" xr:uid="{00000000-0005-0000-0000-00006C190000}"/>
    <cellStyle name="_Table 2 2 4 2 2 2 3 3 8" xfId="34329" xr:uid="{00000000-0005-0000-0000-00006D190000}"/>
    <cellStyle name="_Table 2 2 4 2 2 2 3 4" xfId="14254" xr:uid="{00000000-0005-0000-0000-00006E190000}"/>
    <cellStyle name="_Table 2 2 4 2 2 2 3 4 2" xfId="25593" xr:uid="{00000000-0005-0000-0000-00006F190000}"/>
    <cellStyle name="_Table 2 2 4 2 2 2 3 4 3" xfId="29913" xr:uid="{00000000-0005-0000-0000-000070190000}"/>
    <cellStyle name="_Table 2 2 4 2 2 2 3 4 4" xfId="31028" xr:uid="{00000000-0005-0000-0000-000071190000}"/>
    <cellStyle name="_Table 2 2 4 2 2 2 3 4 5" xfId="26677" xr:uid="{00000000-0005-0000-0000-000072190000}"/>
    <cellStyle name="_Table 2 2 4 2 2 2 3 4 6" xfId="32567" xr:uid="{00000000-0005-0000-0000-000073190000}"/>
    <cellStyle name="_Table 2 2 4 2 2 2 3 4 7" xfId="33488" xr:uid="{00000000-0005-0000-0000-000074190000}"/>
    <cellStyle name="_Table 2 2 4 2 2 2 3 4 8" xfId="34387" xr:uid="{00000000-0005-0000-0000-000075190000}"/>
    <cellStyle name="_Table 2 2 4 2 2 2 3 5" xfId="14307" xr:uid="{00000000-0005-0000-0000-000076190000}"/>
    <cellStyle name="_Table 2 2 4 2 2 2 3 5 2" xfId="25646" xr:uid="{00000000-0005-0000-0000-000077190000}"/>
    <cellStyle name="_Table 2 2 4 2 2 2 3 5 3" xfId="29966" xr:uid="{00000000-0005-0000-0000-000078190000}"/>
    <cellStyle name="_Table 2 2 4 2 2 2 3 5 4" xfId="31081" xr:uid="{00000000-0005-0000-0000-000079190000}"/>
    <cellStyle name="_Table 2 2 4 2 2 2 3 5 5" xfId="25818" xr:uid="{00000000-0005-0000-0000-00007A190000}"/>
    <cellStyle name="_Table 2 2 4 2 2 2 3 5 6" xfId="32620" xr:uid="{00000000-0005-0000-0000-00007B190000}"/>
    <cellStyle name="_Table 2 2 4 2 2 2 3 5 7" xfId="33541" xr:uid="{00000000-0005-0000-0000-00007C190000}"/>
    <cellStyle name="_Table 2 2 4 2 2 2 3 5 8" xfId="34440" xr:uid="{00000000-0005-0000-0000-00007D190000}"/>
    <cellStyle name="_Table 2 2 4 2 2 2 3 6" xfId="14353" xr:uid="{00000000-0005-0000-0000-00007E190000}"/>
    <cellStyle name="_Table 2 2 4 2 2 2 3 6 2" xfId="25692" xr:uid="{00000000-0005-0000-0000-00007F190000}"/>
    <cellStyle name="_Table 2 2 4 2 2 2 3 6 3" xfId="30012" xr:uid="{00000000-0005-0000-0000-000080190000}"/>
    <cellStyle name="_Table 2 2 4 2 2 2 3 6 4" xfId="31127" xr:uid="{00000000-0005-0000-0000-000081190000}"/>
    <cellStyle name="_Table 2 2 4 2 2 2 3 6 5" xfId="28561" xr:uid="{00000000-0005-0000-0000-000082190000}"/>
    <cellStyle name="_Table 2 2 4 2 2 2 3 6 6" xfId="32666" xr:uid="{00000000-0005-0000-0000-000083190000}"/>
    <cellStyle name="_Table 2 2 4 2 2 2 3 6 7" xfId="33587" xr:uid="{00000000-0005-0000-0000-000084190000}"/>
    <cellStyle name="_Table 2 2 4 2 2 2 3 6 8" xfId="34486" xr:uid="{00000000-0005-0000-0000-000085190000}"/>
    <cellStyle name="_Table 2 2 4 2 2 2 3 7" xfId="14396" xr:uid="{00000000-0005-0000-0000-000086190000}"/>
    <cellStyle name="_Table 2 2 4 2 2 2 3 7 2" xfId="25735" xr:uid="{00000000-0005-0000-0000-000087190000}"/>
    <cellStyle name="_Table 2 2 4 2 2 2 3 7 3" xfId="30055" xr:uid="{00000000-0005-0000-0000-000088190000}"/>
    <cellStyle name="_Table 2 2 4 2 2 2 3 7 4" xfId="31170" xr:uid="{00000000-0005-0000-0000-000089190000}"/>
    <cellStyle name="_Table 2 2 4 2 2 2 3 7 5" xfId="28813" xr:uid="{00000000-0005-0000-0000-00008A190000}"/>
    <cellStyle name="_Table 2 2 4 2 2 2 3 7 6" xfId="32709" xr:uid="{00000000-0005-0000-0000-00008B190000}"/>
    <cellStyle name="_Table 2 2 4 2 2 2 3 7 7" xfId="33630" xr:uid="{00000000-0005-0000-0000-00008C190000}"/>
    <cellStyle name="_Table 2 2 4 2 2 2 3 7 8" xfId="34529" xr:uid="{00000000-0005-0000-0000-00008D190000}"/>
    <cellStyle name="_Table 2 2 4 2 2 2 3 8" xfId="27241" xr:uid="{00000000-0005-0000-0000-00008E190000}"/>
    <cellStyle name="_Table 2 2 4 2 2 2 3 9" xfId="15670" xr:uid="{00000000-0005-0000-0000-00008F190000}"/>
    <cellStyle name="_Table 2 2 4 2 2 2 4" xfId="11354" xr:uid="{00000000-0005-0000-0000-000090190000}"/>
    <cellStyle name="_Table 2 2 4 2 2 2 4 2" xfId="28409" xr:uid="{00000000-0005-0000-0000-000091190000}"/>
    <cellStyle name="_Table 2 2 4 2 2 2 4 3" xfId="15143" xr:uid="{00000000-0005-0000-0000-000092190000}"/>
    <cellStyle name="_Table 2 2 4 2 2 2 4 4" xfId="31703" xr:uid="{00000000-0005-0000-0000-000093190000}"/>
    <cellStyle name="_Table 2 2 4 2 2 2 4 5" xfId="31365" xr:uid="{00000000-0005-0000-0000-000094190000}"/>
    <cellStyle name="_Table 2 2 4 2 2 2 4 6" xfId="28838" xr:uid="{00000000-0005-0000-0000-000095190000}"/>
    <cellStyle name="_Table 2 2 4 2 2 2 4 7" xfId="26696" xr:uid="{00000000-0005-0000-0000-000096190000}"/>
    <cellStyle name="_Table 2 2 4 2 2 2 5" xfId="13848" xr:uid="{00000000-0005-0000-0000-000097190000}"/>
    <cellStyle name="_Table 2 2 4 2 2 2 5 2" xfId="25187" xr:uid="{00000000-0005-0000-0000-000098190000}"/>
    <cellStyle name="_Table 2 2 4 2 2 2 5 3" xfId="29507" xr:uid="{00000000-0005-0000-0000-000099190000}"/>
    <cellStyle name="_Table 2 2 4 2 2 2 5 4" xfId="30622" xr:uid="{00000000-0005-0000-0000-00009A190000}"/>
    <cellStyle name="_Table 2 2 4 2 2 2 5 5" xfId="25944" xr:uid="{00000000-0005-0000-0000-00009B190000}"/>
    <cellStyle name="_Table 2 2 4 2 2 2 5 6" xfId="32161" xr:uid="{00000000-0005-0000-0000-00009C190000}"/>
    <cellStyle name="_Table 2 2 4 2 2 2 5 7" xfId="33082" xr:uid="{00000000-0005-0000-0000-00009D190000}"/>
    <cellStyle name="_Table 2 2 4 2 2 2 5 8" xfId="33981" xr:uid="{00000000-0005-0000-0000-00009E190000}"/>
    <cellStyle name="_Table 2 2 4 2 2 2 6" xfId="9007" xr:uid="{00000000-0005-0000-0000-00009F190000}"/>
    <cellStyle name="_Table 2 2 4 2 2 2 6 2" xfId="20402" xr:uid="{00000000-0005-0000-0000-0000A0190000}"/>
    <cellStyle name="_Table 2 2 4 2 2 2 6 3" xfId="27454" xr:uid="{00000000-0005-0000-0000-0000A1190000}"/>
    <cellStyle name="_Table 2 2 4 2 2 2 6 4" xfId="15801" xr:uid="{00000000-0005-0000-0000-0000A2190000}"/>
    <cellStyle name="_Table 2 2 4 2 2 2 6 5" xfId="28307" xr:uid="{00000000-0005-0000-0000-0000A3190000}"/>
    <cellStyle name="_Table 2 2 4 2 2 2 6 6" xfId="27997" xr:uid="{00000000-0005-0000-0000-0000A4190000}"/>
    <cellStyle name="_Table 2 2 4 2 2 2 6 7" xfId="31426" xr:uid="{00000000-0005-0000-0000-0000A5190000}"/>
    <cellStyle name="_Table 2 2 4 2 2 2 6 8" xfId="15531" xr:uid="{00000000-0005-0000-0000-0000A6190000}"/>
    <cellStyle name="_Table 2 2 4 2 2 2 7" xfId="14034" xr:uid="{00000000-0005-0000-0000-0000A7190000}"/>
    <cellStyle name="_Table 2 2 4 2 2 2 7 2" xfId="25373" xr:uid="{00000000-0005-0000-0000-0000A8190000}"/>
    <cellStyle name="_Table 2 2 4 2 2 2 7 3" xfId="29693" xr:uid="{00000000-0005-0000-0000-0000A9190000}"/>
    <cellStyle name="_Table 2 2 4 2 2 2 7 4" xfId="30808" xr:uid="{00000000-0005-0000-0000-0000AA190000}"/>
    <cellStyle name="_Table 2 2 4 2 2 2 7 5" xfId="26260" xr:uid="{00000000-0005-0000-0000-0000AB190000}"/>
    <cellStyle name="_Table 2 2 4 2 2 2 7 6" xfId="32347" xr:uid="{00000000-0005-0000-0000-0000AC190000}"/>
    <cellStyle name="_Table 2 2 4 2 2 2 7 7" xfId="33268" xr:uid="{00000000-0005-0000-0000-0000AD190000}"/>
    <cellStyle name="_Table 2 2 4 2 2 2 7 8" xfId="34167" xr:uid="{00000000-0005-0000-0000-0000AE190000}"/>
    <cellStyle name="_Table 2 2 4 2 2 2 8" xfId="9189" xr:uid="{00000000-0005-0000-0000-0000AF190000}"/>
    <cellStyle name="_Table 2 2 4 2 2 2 8 2" xfId="20584" xr:uid="{00000000-0005-0000-0000-0000B0190000}"/>
    <cellStyle name="_Table 2 2 4 2 2 2 8 3" xfId="27636" xr:uid="{00000000-0005-0000-0000-0000B1190000}"/>
    <cellStyle name="_Table 2 2 4 2 2 2 8 4" xfId="18537" xr:uid="{00000000-0005-0000-0000-0000B2190000}"/>
    <cellStyle name="_Table 2 2 4 2 2 2 8 5" xfId="26107" xr:uid="{00000000-0005-0000-0000-0000B3190000}"/>
    <cellStyle name="_Table 2 2 4 2 2 2 8 6" xfId="29106" xr:uid="{00000000-0005-0000-0000-0000B4190000}"/>
    <cellStyle name="_Table 2 2 4 2 2 2 8 7" xfId="30232" xr:uid="{00000000-0005-0000-0000-0000B5190000}"/>
    <cellStyle name="_Table 2 2 4 2 2 2 8 8" xfId="31766" xr:uid="{00000000-0005-0000-0000-0000B6190000}"/>
    <cellStyle name="_Table 2 2 4 2 2 2 9" xfId="13621" xr:uid="{00000000-0005-0000-0000-0000B7190000}"/>
    <cellStyle name="_Table 2 2 4 2 2 2 9 2" xfId="24960" xr:uid="{00000000-0005-0000-0000-0000B8190000}"/>
    <cellStyle name="_Table 2 2 4 2 2 2 9 3" xfId="29280" xr:uid="{00000000-0005-0000-0000-0000B9190000}"/>
    <cellStyle name="_Table 2 2 4 2 2 2 9 4" xfId="30395" xr:uid="{00000000-0005-0000-0000-0000BA190000}"/>
    <cellStyle name="_Table 2 2 4 2 2 2 9 5" xfId="15043" xr:uid="{00000000-0005-0000-0000-0000BB190000}"/>
    <cellStyle name="_Table 2 2 4 2 2 2 9 6" xfId="31934" xr:uid="{00000000-0005-0000-0000-0000BC190000}"/>
    <cellStyle name="_Table 2 2 4 2 2 2 9 7" xfId="32855" xr:uid="{00000000-0005-0000-0000-0000BD190000}"/>
    <cellStyle name="_Table 2 2 4 2 2 2 9 8" xfId="33754" xr:uid="{00000000-0005-0000-0000-0000BE190000}"/>
    <cellStyle name="_Table 2 2 4 2 2 3" xfId="13686" xr:uid="{00000000-0005-0000-0000-0000BF190000}"/>
    <cellStyle name="_Table 2 2 4 2 2 3 2" xfId="25025" xr:uid="{00000000-0005-0000-0000-0000C0190000}"/>
    <cellStyle name="_Table 2 2 4 2 2 3 3" xfId="29345" xr:uid="{00000000-0005-0000-0000-0000C1190000}"/>
    <cellStyle name="_Table 2 2 4 2 2 3 4" xfId="30460" xr:uid="{00000000-0005-0000-0000-0000C2190000}"/>
    <cellStyle name="_Table 2 2 4 2 2 3 5" xfId="14877" xr:uid="{00000000-0005-0000-0000-0000C3190000}"/>
    <cellStyle name="_Table 2 2 4 2 2 3 6" xfId="31999" xr:uid="{00000000-0005-0000-0000-0000C4190000}"/>
    <cellStyle name="_Table 2 2 4 2 2 3 7" xfId="32920" xr:uid="{00000000-0005-0000-0000-0000C5190000}"/>
    <cellStyle name="_Table 2 2 4 2 2 3 8" xfId="33819" xr:uid="{00000000-0005-0000-0000-0000C6190000}"/>
    <cellStyle name="_Table 2 2 4 2 2 4" xfId="8930" xr:uid="{00000000-0005-0000-0000-0000C7190000}"/>
    <cellStyle name="_Table 2 2 4 2 2 4 2" xfId="20325" xr:uid="{00000000-0005-0000-0000-0000C8190000}"/>
    <cellStyle name="_Table 2 2 4 2 2 4 3" xfId="27377" xr:uid="{00000000-0005-0000-0000-0000C9190000}"/>
    <cellStyle name="_Table 2 2 4 2 2 4 4" xfId="25748" xr:uid="{00000000-0005-0000-0000-0000CA190000}"/>
    <cellStyle name="_Table 2 2 4 2 2 4 5" xfId="26695" xr:uid="{00000000-0005-0000-0000-0000CB190000}"/>
    <cellStyle name="_Table 2 2 4 2 2 4 6" xfId="26088" xr:uid="{00000000-0005-0000-0000-0000CC190000}"/>
    <cellStyle name="_Table 2 2 4 2 2 4 7" xfId="28228" xr:uid="{00000000-0005-0000-0000-0000CD190000}"/>
    <cellStyle name="_Table 2 2 4 2 2 4 8" xfId="14799" xr:uid="{00000000-0005-0000-0000-0000CE190000}"/>
    <cellStyle name="_Table 2 2 4 2 2 5" xfId="13757" xr:uid="{00000000-0005-0000-0000-0000CF190000}"/>
    <cellStyle name="_Table 2 2 4 2 2 5 2" xfId="25096" xr:uid="{00000000-0005-0000-0000-0000D0190000}"/>
    <cellStyle name="_Table 2 2 4 2 2 5 3" xfId="29416" xr:uid="{00000000-0005-0000-0000-0000D1190000}"/>
    <cellStyle name="_Table 2 2 4 2 2 5 4" xfId="30531" xr:uid="{00000000-0005-0000-0000-0000D2190000}"/>
    <cellStyle name="_Table 2 2 4 2 2 5 5" xfId="26821" xr:uid="{00000000-0005-0000-0000-0000D3190000}"/>
    <cellStyle name="_Table 2 2 4 2 2 5 6" xfId="32070" xr:uid="{00000000-0005-0000-0000-0000D4190000}"/>
    <cellStyle name="_Table 2 2 4 2 2 5 7" xfId="32991" xr:uid="{00000000-0005-0000-0000-0000D5190000}"/>
    <cellStyle name="_Table 2 2 4 2 2 5 8" xfId="33890" xr:uid="{00000000-0005-0000-0000-0000D6190000}"/>
    <cellStyle name="_Table 2 2 4 2 2 6" xfId="8858" xr:uid="{00000000-0005-0000-0000-0000D7190000}"/>
    <cellStyle name="_Table 2 2 4 2 2 6 2" xfId="20253" xr:uid="{00000000-0005-0000-0000-0000D8190000}"/>
    <cellStyle name="_Table 2 2 4 2 2 6 3" xfId="27305" xr:uid="{00000000-0005-0000-0000-0000D9190000}"/>
    <cellStyle name="_Table 2 2 4 2 2 6 4" xfId="15726" xr:uid="{00000000-0005-0000-0000-0000DA190000}"/>
    <cellStyle name="_Table 2 2 4 2 2 6 5" xfId="30088" xr:uid="{00000000-0005-0000-0000-0000DB190000}"/>
    <cellStyle name="_Table 2 2 4 2 2 6 6" xfId="31190" xr:uid="{00000000-0005-0000-0000-0000DC190000}"/>
    <cellStyle name="_Table 2 2 4 2 2 6 7" xfId="30258" xr:uid="{00000000-0005-0000-0000-0000DD190000}"/>
    <cellStyle name="_Table 2 2 4 2 2 6 8" xfId="31727" xr:uid="{00000000-0005-0000-0000-0000DE190000}"/>
    <cellStyle name="_Table 2 2 4 2 2 7" xfId="13984" xr:uid="{00000000-0005-0000-0000-0000DF190000}"/>
    <cellStyle name="_Table 2 2 4 2 2 7 2" xfId="25323" xr:uid="{00000000-0005-0000-0000-0000E0190000}"/>
    <cellStyle name="_Table 2 2 4 2 2 7 3" xfId="29643" xr:uid="{00000000-0005-0000-0000-0000E1190000}"/>
    <cellStyle name="_Table 2 2 4 2 2 7 4" xfId="30758" xr:uid="{00000000-0005-0000-0000-0000E2190000}"/>
    <cellStyle name="_Table 2 2 4 2 2 7 5" xfId="28009" xr:uid="{00000000-0005-0000-0000-0000E3190000}"/>
    <cellStyle name="_Table 2 2 4 2 2 7 6" xfId="32297" xr:uid="{00000000-0005-0000-0000-0000E4190000}"/>
    <cellStyle name="_Table 2 2 4 2 2 7 7" xfId="33218" xr:uid="{00000000-0005-0000-0000-0000E5190000}"/>
    <cellStyle name="_Table 2 2 4 2 2 7 8" xfId="34117" xr:uid="{00000000-0005-0000-0000-0000E6190000}"/>
    <cellStyle name="_Table 2 2 4 2 2 8" xfId="25947" xr:uid="{00000000-0005-0000-0000-0000E7190000}"/>
    <cellStyle name="_Table 2 2 4 2 2 9" xfId="28401" xr:uid="{00000000-0005-0000-0000-0000E8190000}"/>
    <cellStyle name="_Table 2 2 4 2 3" xfId="5919" xr:uid="{00000000-0005-0000-0000-0000E9190000}"/>
    <cellStyle name="_Table 2 2 4 2 3 10" xfId="26154" xr:uid="{00000000-0005-0000-0000-0000EA190000}"/>
    <cellStyle name="_Table 2 2 4 2 3 11" xfId="27755" xr:uid="{00000000-0005-0000-0000-0000EB190000}"/>
    <cellStyle name="_Table 2 2 4 2 3 12" xfId="26718" xr:uid="{00000000-0005-0000-0000-0000EC190000}"/>
    <cellStyle name="_Table 2 2 4 2 3 13" xfId="31425" xr:uid="{00000000-0005-0000-0000-0000ED190000}"/>
    <cellStyle name="_Table 2 2 4 2 3 14" xfId="31302" xr:uid="{00000000-0005-0000-0000-0000EE190000}"/>
    <cellStyle name="_Table 2 2 4 2 3 15" xfId="30066" xr:uid="{00000000-0005-0000-0000-0000EF190000}"/>
    <cellStyle name="_Table 2 2 4 2 3 2" xfId="8118" xr:uid="{00000000-0005-0000-0000-0000F0190000}"/>
    <cellStyle name="_Table 2 2 4 2 3 2 10" xfId="15134" xr:uid="{00000000-0005-0000-0000-0000F1190000}"/>
    <cellStyle name="_Table 2 2 4 2 3 2 11" xfId="27922" xr:uid="{00000000-0005-0000-0000-0000F2190000}"/>
    <cellStyle name="_Table 2 2 4 2 3 2 12" xfId="26134" xr:uid="{00000000-0005-0000-0000-0000F3190000}"/>
    <cellStyle name="_Table 2 2 4 2 3 2 13" xfId="27849" xr:uid="{00000000-0005-0000-0000-0000F4190000}"/>
    <cellStyle name="_Table 2 2 4 2 3 2 2" xfId="12889" xr:uid="{00000000-0005-0000-0000-0000F5190000}"/>
    <cellStyle name="_Table 2 2 4 2 3 2 2 2" xfId="28983" xr:uid="{00000000-0005-0000-0000-0000F6190000}"/>
    <cellStyle name="_Table 2 2 4 2 3 2 2 3" xfId="30132" xr:uid="{00000000-0005-0000-0000-0000F7190000}"/>
    <cellStyle name="_Table 2 2 4 2 3 2 2 4" xfId="26612" xr:uid="{00000000-0005-0000-0000-0000F8190000}"/>
    <cellStyle name="_Table 2 2 4 2 3 2 2 5" xfId="31745" xr:uid="{00000000-0005-0000-0000-0000F9190000}"/>
    <cellStyle name="_Table 2 2 4 2 3 2 2 6" xfId="32727" xr:uid="{00000000-0005-0000-0000-0000FA190000}"/>
    <cellStyle name="_Table 2 2 4 2 3 2 2 7" xfId="33646" xr:uid="{00000000-0005-0000-0000-0000FB190000}"/>
    <cellStyle name="_Table 2 2 4 2 3 2 3" xfId="14090" xr:uid="{00000000-0005-0000-0000-0000FC190000}"/>
    <cellStyle name="_Table 2 2 4 2 3 2 3 2" xfId="25429" xr:uid="{00000000-0005-0000-0000-0000FD190000}"/>
    <cellStyle name="_Table 2 2 4 2 3 2 3 3" xfId="29749" xr:uid="{00000000-0005-0000-0000-0000FE190000}"/>
    <cellStyle name="_Table 2 2 4 2 3 2 3 4" xfId="30864" xr:uid="{00000000-0005-0000-0000-0000FF190000}"/>
    <cellStyle name="_Table 2 2 4 2 3 2 3 5" xfId="28923" xr:uid="{00000000-0005-0000-0000-0000001A0000}"/>
    <cellStyle name="_Table 2 2 4 2 3 2 3 6" xfId="32403" xr:uid="{00000000-0005-0000-0000-0000011A0000}"/>
    <cellStyle name="_Table 2 2 4 2 3 2 3 7" xfId="33324" xr:uid="{00000000-0005-0000-0000-0000021A0000}"/>
    <cellStyle name="_Table 2 2 4 2 3 2 3 8" xfId="34223" xr:uid="{00000000-0005-0000-0000-0000031A0000}"/>
    <cellStyle name="_Table 2 2 4 2 3 2 4" xfId="9237" xr:uid="{00000000-0005-0000-0000-0000041A0000}"/>
    <cellStyle name="_Table 2 2 4 2 3 2 4 2" xfId="20632" xr:uid="{00000000-0005-0000-0000-0000051A0000}"/>
    <cellStyle name="_Table 2 2 4 2 3 2 4 3" xfId="27684" xr:uid="{00000000-0005-0000-0000-0000061A0000}"/>
    <cellStyle name="_Table 2 2 4 2 3 2 4 4" xfId="21864" xr:uid="{00000000-0005-0000-0000-0000071A0000}"/>
    <cellStyle name="_Table 2 2 4 2 3 2 4 5" xfId="15265" xr:uid="{00000000-0005-0000-0000-0000081A0000}"/>
    <cellStyle name="_Table 2 2 4 2 3 2 4 6" xfId="14615" xr:uid="{00000000-0005-0000-0000-0000091A0000}"/>
    <cellStyle name="_Table 2 2 4 2 3 2 4 7" xfId="29114" xr:uid="{00000000-0005-0000-0000-00000A1A0000}"/>
    <cellStyle name="_Table 2 2 4 2 3 2 4 8" xfId="31318" xr:uid="{00000000-0005-0000-0000-00000B1A0000}"/>
    <cellStyle name="_Table 2 2 4 2 3 2 5" xfId="8818" xr:uid="{00000000-0005-0000-0000-00000C1A0000}"/>
    <cellStyle name="_Table 2 2 4 2 3 2 5 2" xfId="20213" xr:uid="{00000000-0005-0000-0000-00000D1A0000}"/>
    <cellStyle name="_Table 2 2 4 2 3 2 5 3" xfId="27265" xr:uid="{00000000-0005-0000-0000-00000E1A0000}"/>
    <cellStyle name="_Table 2 2 4 2 3 2 5 4" xfId="15692" xr:uid="{00000000-0005-0000-0000-00000F1A0000}"/>
    <cellStyle name="_Table 2 2 4 2 3 2 5 5" xfId="26840" xr:uid="{00000000-0005-0000-0000-0000101A0000}"/>
    <cellStyle name="_Table 2 2 4 2 3 2 5 6" xfId="28685" xr:uid="{00000000-0005-0000-0000-0000111A0000}"/>
    <cellStyle name="_Table 2 2 4 2 3 2 5 7" xfId="15214" xr:uid="{00000000-0005-0000-0000-0000121A0000}"/>
    <cellStyle name="_Table 2 2 4 2 3 2 5 8" xfId="14809" xr:uid="{00000000-0005-0000-0000-0000131A0000}"/>
    <cellStyle name="_Table 2 2 4 2 3 2 6" xfId="14082" xr:uid="{00000000-0005-0000-0000-0000141A0000}"/>
    <cellStyle name="_Table 2 2 4 2 3 2 6 2" xfId="25421" xr:uid="{00000000-0005-0000-0000-0000151A0000}"/>
    <cellStyle name="_Table 2 2 4 2 3 2 6 3" xfId="29741" xr:uid="{00000000-0005-0000-0000-0000161A0000}"/>
    <cellStyle name="_Table 2 2 4 2 3 2 6 4" xfId="30856" xr:uid="{00000000-0005-0000-0000-0000171A0000}"/>
    <cellStyle name="_Table 2 2 4 2 3 2 6 5" xfId="14893" xr:uid="{00000000-0005-0000-0000-0000181A0000}"/>
    <cellStyle name="_Table 2 2 4 2 3 2 6 6" xfId="32395" xr:uid="{00000000-0005-0000-0000-0000191A0000}"/>
    <cellStyle name="_Table 2 2 4 2 3 2 6 7" xfId="33316" xr:uid="{00000000-0005-0000-0000-00001A1A0000}"/>
    <cellStyle name="_Table 2 2 4 2 3 2 6 8" xfId="34215" xr:uid="{00000000-0005-0000-0000-00001B1A0000}"/>
    <cellStyle name="_Table 2 2 4 2 3 2 7" xfId="9120" xr:uid="{00000000-0005-0000-0000-00001C1A0000}"/>
    <cellStyle name="_Table 2 2 4 2 3 2 7 2" xfId="20515" xr:uid="{00000000-0005-0000-0000-00001D1A0000}"/>
    <cellStyle name="_Table 2 2 4 2 3 2 7 3" xfId="27567" xr:uid="{00000000-0005-0000-0000-00001E1A0000}"/>
    <cellStyle name="_Table 2 2 4 2 3 2 7 4" xfId="17170" xr:uid="{00000000-0005-0000-0000-00001F1A0000}"/>
    <cellStyle name="_Table 2 2 4 2 3 2 7 5" xfId="31562" xr:uid="{00000000-0005-0000-0000-0000201A0000}"/>
    <cellStyle name="_Table 2 2 4 2 3 2 7 6" xfId="26915" xr:uid="{00000000-0005-0000-0000-0000211A0000}"/>
    <cellStyle name="_Table 2 2 4 2 3 2 7 7" xfId="29035" xr:uid="{00000000-0005-0000-0000-0000221A0000}"/>
    <cellStyle name="_Table 2 2 4 2 3 2 7 8" xfId="29063" xr:uid="{00000000-0005-0000-0000-0000231A0000}"/>
    <cellStyle name="_Table 2 2 4 2 3 2 8" xfId="26975" xr:uid="{00000000-0005-0000-0000-0000241A0000}"/>
    <cellStyle name="_Table 2 2 4 2 3 2 9" xfId="27096" xr:uid="{00000000-0005-0000-0000-0000251A0000}"/>
    <cellStyle name="_Table 2 2 4 2 3 3" xfId="6595" xr:uid="{00000000-0005-0000-0000-0000261A0000}"/>
    <cellStyle name="_Table 2 2 4 2 3 3 10" xfId="28641" xr:uid="{00000000-0005-0000-0000-0000271A0000}"/>
    <cellStyle name="_Table 2 2 4 2 3 3 11" xfId="15200" xr:uid="{00000000-0005-0000-0000-0000281A0000}"/>
    <cellStyle name="_Table 2 2 4 2 3 3 12" xfId="29093" xr:uid="{00000000-0005-0000-0000-0000291A0000}"/>
    <cellStyle name="_Table 2 2 4 2 3 3 13" xfId="14876" xr:uid="{00000000-0005-0000-0000-00002A1A0000}"/>
    <cellStyle name="_Table 2 2 4 2 3 3 2" xfId="11366" xr:uid="{00000000-0005-0000-0000-00002B1A0000}"/>
    <cellStyle name="_Table 2 2 4 2 3 3 2 2" xfId="28421" xr:uid="{00000000-0005-0000-0000-00002C1A0000}"/>
    <cellStyle name="_Table 2 2 4 2 3 3 2 3" xfId="15153" xr:uid="{00000000-0005-0000-0000-00002D1A0000}"/>
    <cellStyle name="_Table 2 2 4 2 3 3 2 4" xfId="26305" xr:uid="{00000000-0005-0000-0000-00002E1A0000}"/>
    <cellStyle name="_Table 2 2 4 2 3 3 2 5" xfId="27046" xr:uid="{00000000-0005-0000-0000-00002F1A0000}"/>
    <cellStyle name="_Table 2 2 4 2 3 3 2 6" xfId="28366" xr:uid="{00000000-0005-0000-0000-0000301A0000}"/>
    <cellStyle name="_Table 2 2 4 2 3 3 2 7" xfId="30190" xr:uid="{00000000-0005-0000-0000-0000311A0000}"/>
    <cellStyle name="_Table 2 2 4 2 3 3 3" xfId="13861" xr:uid="{00000000-0005-0000-0000-0000321A0000}"/>
    <cellStyle name="_Table 2 2 4 2 3 3 3 2" xfId="25200" xr:uid="{00000000-0005-0000-0000-0000331A0000}"/>
    <cellStyle name="_Table 2 2 4 2 3 3 3 3" xfId="29520" xr:uid="{00000000-0005-0000-0000-0000341A0000}"/>
    <cellStyle name="_Table 2 2 4 2 3 3 3 4" xfId="30635" xr:uid="{00000000-0005-0000-0000-0000351A0000}"/>
    <cellStyle name="_Table 2 2 4 2 3 3 3 5" xfId="28254" xr:uid="{00000000-0005-0000-0000-0000361A0000}"/>
    <cellStyle name="_Table 2 2 4 2 3 3 3 6" xfId="32174" xr:uid="{00000000-0005-0000-0000-0000371A0000}"/>
    <cellStyle name="_Table 2 2 4 2 3 3 3 7" xfId="33095" xr:uid="{00000000-0005-0000-0000-0000381A0000}"/>
    <cellStyle name="_Table 2 2 4 2 3 3 3 8" xfId="33994" xr:uid="{00000000-0005-0000-0000-0000391A0000}"/>
    <cellStyle name="_Table 2 2 4 2 3 3 4" xfId="9228" xr:uid="{00000000-0005-0000-0000-00003A1A0000}"/>
    <cellStyle name="_Table 2 2 4 2 3 3 4 2" xfId="20623" xr:uid="{00000000-0005-0000-0000-00003B1A0000}"/>
    <cellStyle name="_Table 2 2 4 2 3 3 4 3" xfId="27675" xr:uid="{00000000-0005-0000-0000-00003C1A0000}"/>
    <cellStyle name="_Table 2 2 4 2 3 3 4 4" xfId="18519" xr:uid="{00000000-0005-0000-0000-00003D1A0000}"/>
    <cellStyle name="_Table 2 2 4 2 3 3 4 5" xfId="31525" xr:uid="{00000000-0005-0000-0000-00003E1A0000}"/>
    <cellStyle name="_Table 2 2 4 2 3 3 4 6" xfId="28668" xr:uid="{00000000-0005-0000-0000-00003F1A0000}"/>
    <cellStyle name="_Table 2 2 4 2 3 3 4 7" xfId="14399" xr:uid="{00000000-0005-0000-0000-0000401A0000}"/>
    <cellStyle name="_Table 2 2 4 2 3 3 4 8" xfId="31736" xr:uid="{00000000-0005-0000-0000-0000411A0000}"/>
    <cellStyle name="_Table 2 2 4 2 3 3 5" xfId="8901" xr:uid="{00000000-0005-0000-0000-0000421A0000}"/>
    <cellStyle name="_Table 2 2 4 2 3 3 5 2" xfId="20296" xr:uid="{00000000-0005-0000-0000-0000431A0000}"/>
    <cellStyle name="_Table 2 2 4 2 3 3 5 3" xfId="27348" xr:uid="{00000000-0005-0000-0000-0000441A0000}"/>
    <cellStyle name="_Table 2 2 4 2 3 3 5 4" xfId="15758" xr:uid="{00000000-0005-0000-0000-0000451A0000}"/>
    <cellStyle name="_Table 2 2 4 2 3 3 5 5" xfId="15405" xr:uid="{00000000-0005-0000-0000-0000461A0000}"/>
    <cellStyle name="_Table 2 2 4 2 3 3 5 6" xfId="28332" xr:uid="{00000000-0005-0000-0000-0000471A0000}"/>
    <cellStyle name="_Table 2 2 4 2 3 3 5 7" xfId="28041" xr:uid="{00000000-0005-0000-0000-0000481A0000}"/>
    <cellStyle name="_Table 2 2 4 2 3 3 5 8" xfId="14498" xr:uid="{00000000-0005-0000-0000-0000491A0000}"/>
    <cellStyle name="_Table 2 2 4 2 3 3 6" xfId="9152" xr:uid="{00000000-0005-0000-0000-00004A1A0000}"/>
    <cellStyle name="_Table 2 2 4 2 3 3 6 2" xfId="20547" xr:uid="{00000000-0005-0000-0000-00004B1A0000}"/>
    <cellStyle name="_Table 2 2 4 2 3 3 6 3" xfId="27599" xr:uid="{00000000-0005-0000-0000-00004C1A0000}"/>
    <cellStyle name="_Table 2 2 4 2 3 3 6 4" xfId="23248" xr:uid="{00000000-0005-0000-0000-00004D1A0000}"/>
    <cellStyle name="_Table 2 2 4 2 3 3 6 5" xfId="31697" xr:uid="{00000000-0005-0000-0000-00004E1A0000}"/>
    <cellStyle name="_Table 2 2 4 2 3 3 6 6" xfId="14643" xr:uid="{00000000-0005-0000-0000-00004F1A0000}"/>
    <cellStyle name="_Table 2 2 4 2 3 3 6 7" xfId="26104" xr:uid="{00000000-0005-0000-0000-0000501A0000}"/>
    <cellStyle name="_Table 2 2 4 2 3 3 6 8" xfId="15469" xr:uid="{00000000-0005-0000-0000-0000511A0000}"/>
    <cellStyle name="_Table 2 2 4 2 3 3 7" xfId="13645" xr:uid="{00000000-0005-0000-0000-0000521A0000}"/>
    <cellStyle name="_Table 2 2 4 2 3 3 7 2" xfId="24984" xr:uid="{00000000-0005-0000-0000-0000531A0000}"/>
    <cellStyle name="_Table 2 2 4 2 3 3 7 3" xfId="29304" xr:uid="{00000000-0005-0000-0000-0000541A0000}"/>
    <cellStyle name="_Table 2 2 4 2 3 3 7 4" xfId="30419" xr:uid="{00000000-0005-0000-0000-0000551A0000}"/>
    <cellStyle name="_Table 2 2 4 2 3 3 7 5" xfId="28750" xr:uid="{00000000-0005-0000-0000-0000561A0000}"/>
    <cellStyle name="_Table 2 2 4 2 3 3 7 6" xfId="31958" xr:uid="{00000000-0005-0000-0000-0000571A0000}"/>
    <cellStyle name="_Table 2 2 4 2 3 3 7 7" xfId="32879" xr:uid="{00000000-0005-0000-0000-0000581A0000}"/>
    <cellStyle name="_Table 2 2 4 2 3 3 7 8" xfId="33778" xr:uid="{00000000-0005-0000-0000-0000591A0000}"/>
    <cellStyle name="_Table 2 2 4 2 3 3 8" xfId="26402" xr:uid="{00000000-0005-0000-0000-00005A1A0000}"/>
    <cellStyle name="_Table 2 2 4 2 3 3 9" xfId="26854" xr:uid="{00000000-0005-0000-0000-00005B1A0000}"/>
    <cellStyle name="_Table 2 2 4 2 3 4" xfId="10706" xr:uid="{00000000-0005-0000-0000-00005C1A0000}"/>
    <cellStyle name="_Table 2 2 4 2 3 4 2" xfId="28172" xr:uid="{00000000-0005-0000-0000-00005D1A0000}"/>
    <cellStyle name="_Table 2 2 4 2 3 4 3" xfId="15069" xr:uid="{00000000-0005-0000-0000-00005E1A0000}"/>
    <cellStyle name="_Table 2 2 4 2 3 4 4" xfId="31671" xr:uid="{00000000-0005-0000-0000-00005F1A0000}"/>
    <cellStyle name="_Table 2 2 4 2 3 4 5" xfId="28690" xr:uid="{00000000-0005-0000-0000-0000601A0000}"/>
    <cellStyle name="_Table 2 2 4 2 3 4 6" xfId="25775" xr:uid="{00000000-0005-0000-0000-0000611A0000}"/>
    <cellStyle name="_Table 2 2 4 2 3 4 7" xfId="27191" xr:uid="{00000000-0005-0000-0000-0000621A0000}"/>
    <cellStyle name="_Table 2 2 4 2 3 5" xfId="13766" xr:uid="{00000000-0005-0000-0000-0000631A0000}"/>
    <cellStyle name="_Table 2 2 4 2 3 5 2" xfId="25105" xr:uid="{00000000-0005-0000-0000-0000641A0000}"/>
    <cellStyle name="_Table 2 2 4 2 3 5 3" xfId="29425" xr:uid="{00000000-0005-0000-0000-0000651A0000}"/>
    <cellStyle name="_Table 2 2 4 2 3 5 4" xfId="30540" xr:uid="{00000000-0005-0000-0000-0000661A0000}"/>
    <cellStyle name="_Table 2 2 4 2 3 5 5" xfId="25806" xr:uid="{00000000-0005-0000-0000-0000671A0000}"/>
    <cellStyle name="_Table 2 2 4 2 3 5 6" xfId="32079" xr:uid="{00000000-0005-0000-0000-0000681A0000}"/>
    <cellStyle name="_Table 2 2 4 2 3 5 7" xfId="33000" xr:uid="{00000000-0005-0000-0000-0000691A0000}"/>
    <cellStyle name="_Table 2 2 4 2 3 5 8" xfId="33899" xr:uid="{00000000-0005-0000-0000-00006A1A0000}"/>
    <cellStyle name="_Table 2 2 4 2 3 6" xfId="8967" xr:uid="{00000000-0005-0000-0000-00006B1A0000}"/>
    <cellStyle name="_Table 2 2 4 2 3 6 2" xfId="20362" xr:uid="{00000000-0005-0000-0000-00006C1A0000}"/>
    <cellStyle name="_Table 2 2 4 2 3 6 3" xfId="27414" xr:uid="{00000000-0005-0000-0000-00006D1A0000}"/>
    <cellStyle name="_Table 2 2 4 2 3 6 4" xfId="26396" xr:uid="{00000000-0005-0000-0000-00006E1A0000}"/>
    <cellStyle name="_Table 2 2 4 2 3 6 5" xfId="31657" xr:uid="{00000000-0005-0000-0000-00006F1A0000}"/>
    <cellStyle name="_Table 2 2 4 2 3 6 6" xfId="31258" xr:uid="{00000000-0005-0000-0000-0000701A0000}"/>
    <cellStyle name="_Table 2 2 4 2 3 6 7" xfId="26926" xr:uid="{00000000-0005-0000-0000-0000711A0000}"/>
    <cellStyle name="_Table 2 2 4 2 3 6 8" xfId="31248" xr:uid="{00000000-0005-0000-0000-0000721A0000}"/>
    <cellStyle name="_Table 2 2 4 2 3 7" xfId="14081" xr:uid="{00000000-0005-0000-0000-0000731A0000}"/>
    <cellStyle name="_Table 2 2 4 2 3 7 2" xfId="25420" xr:uid="{00000000-0005-0000-0000-0000741A0000}"/>
    <cellStyle name="_Table 2 2 4 2 3 7 3" xfId="29740" xr:uid="{00000000-0005-0000-0000-0000751A0000}"/>
    <cellStyle name="_Table 2 2 4 2 3 7 4" xfId="30855" xr:uid="{00000000-0005-0000-0000-0000761A0000}"/>
    <cellStyle name="_Table 2 2 4 2 3 7 5" xfId="15908" xr:uid="{00000000-0005-0000-0000-0000771A0000}"/>
    <cellStyle name="_Table 2 2 4 2 3 7 6" xfId="32394" xr:uid="{00000000-0005-0000-0000-0000781A0000}"/>
    <cellStyle name="_Table 2 2 4 2 3 7 7" xfId="33315" xr:uid="{00000000-0005-0000-0000-0000791A0000}"/>
    <cellStyle name="_Table 2 2 4 2 3 7 8" xfId="34214" xr:uid="{00000000-0005-0000-0000-00007A1A0000}"/>
    <cellStyle name="_Table 2 2 4 2 3 8" xfId="8904" xr:uid="{00000000-0005-0000-0000-00007B1A0000}"/>
    <cellStyle name="_Table 2 2 4 2 3 8 2" xfId="20299" xr:uid="{00000000-0005-0000-0000-00007C1A0000}"/>
    <cellStyle name="_Table 2 2 4 2 3 8 3" xfId="27351" xr:uid="{00000000-0005-0000-0000-00007D1A0000}"/>
    <cellStyle name="_Table 2 2 4 2 3 8 4" xfId="15761" xr:uid="{00000000-0005-0000-0000-00007E1A0000}"/>
    <cellStyle name="_Table 2 2 4 2 3 8 5" xfId="15958" xr:uid="{00000000-0005-0000-0000-00007F1A0000}"/>
    <cellStyle name="_Table 2 2 4 2 3 8 6" xfId="28129" xr:uid="{00000000-0005-0000-0000-0000801A0000}"/>
    <cellStyle name="_Table 2 2 4 2 3 8 7" xfId="31479" xr:uid="{00000000-0005-0000-0000-0000811A0000}"/>
    <cellStyle name="_Table 2 2 4 2 3 8 8" xfId="15113" xr:uid="{00000000-0005-0000-0000-0000821A0000}"/>
    <cellStyle name="_Table 2 2 4 2 3 9" xfId="14114" xr:uid="{00000000-0005-0000-0000-0000831A0000}"/>
    <cellStyle name="_Table 2 2 4 2 3 9 2" xfId="25453" xr:uid="{00000000-0005-0000-0000-0000841A0000}"/>
    <cellStyle name="_Table 2 2 4 2 3 9 3" xfId="29773" xr:uid="{00000000-0005-0000-0000-0000851A0000}"/>
    <cellStyle name="_Table 2 2 4 2 3 9 4" xfId="30888" xr:uid="{00000000-0005-0000-0000-0000861A0000}"/>
    <cellStyle name="_Table 2 2 4 2 3 9 5" xfId="26734" xr:uid="{00000000-0005-0000-0000-0000871A0000}"/>
    <cellStyle name="_Table 2 2 4 2 3 9 6" xfId="32427" xr:uid="{00000000-0005-0000-0000-0000881A0000}"/>
    <cellStyle name="_Table 2 2 4 2 3 9 7" xfId="33348" xr:uid="{00000000-0005-0000-0000-0000891A0000}"/>
    <cellStyle name="_Table 2 2 4 2 3 9 8" xfId="34247" xr:uid="{00000000-0005-0000-0000-00008A1A0000}"/>
    <cellStyle name="_Table 2 2 4 2 4" xfId="7064" xr:uid="{00000000-0005-0000-0000-00008B1A0000}"/>
    <cellStyle name="_Table 2 2 4 2 4 10" xfId="26509" xr:uid="{00000000-0005-0000-0000-00008C1A0000}"/>
    <cellStyle name="_Table 2 2 4 2 4 11" xfId="27172" xr:uid="{00000000-0005-0000-0000-00008D1A0000}"/>
    <cellStyle name="_Table 2 2 4 2 4 12" xfId="14753" xr:uid="{00000000-0005-0000-0000-00008E1A0000}"/>
    <cellStyle name="_Table 2 2 4 2 4 13" xfId="31522" xr:uid="{00000000-0005-0000-0000-00008F1A0000}"/>
    <cellStyle name="_Table 2 2 4 2 4 2" xfId="11835" xr:uid="{00000000-0005-0000-0000-0000901A0000}"/>
    <cellStyle name="_Table 2 2 4 2 4 2 2" xfId="28614" xr:uid="{00000000-0005-0000-0000-0000911A0000}"/>
    <cellStyle name="_Table 2 2 4 2 4 2 3" xfId="15905" xr:uid="{00000000-0005-0000-0000-0000921A0000}"/>
    <cellStyle name="_Table 2 2 4 2 4 2 4" xfId="15102" xr:uid="{00000000-0005-0000-0000-0000931A0000}"/>
    <cellStyle name="_Table 2 2 4 2 4 2 5" xfId="29185" xr:uid="{00000000-0005-0000-0000-0000941A0000}"/>
    <cellStyle name="_Table 2 2 4 2 4 2 6" xfId="26219" xr:uid="{00000000-0005-0000-0000-0000951A0000}"/>
    <cellStyle name="_Table 2 2 4 2 4 2 7" xfId="31380" xr:uid="{00000000-0005-0000-0000-0000961A0000}"/>
    <cellStyle name="_Table 2 2 4 2 4 3" xfId="13964" xr:uid="{00000000-0005-0000-0000-0000971A0000}"/>
    <cellStyle name="_Table 2 2 4 2 4 3 2" xfId="25303" xr:uid="{00000000-0005-0000-0000-0000981A0000}"/>
    <cellStyle name="_Table 2 2 4 2 4 3 3" xfId="29623" xr:uid="{00000000-0005-0000-0000-0000991A0000}"/>
    <cellStyle name="_Table 2 2 4 2 4 3 4" xfId="30738" xr:uid="{00000000-0005-0000-0000-00009A1A0000}"/>
    <cellStyle name="_Table 2 2 4 2 4 3 5" xfId="26522" xr:uid="{00000000-0005-0000-0000-00009B1A0000}"/>
    <cellStyle name="_Table 2 2 4 2 4 3 6" xfId="32277" xr:uid="{00000000-0005-0000-0000-00009C1A0000}"/>
    <cellStyle name="_Table 2 2 4 2 4 3 7" xfId="33198" xr:uid="{00000000-0005-0000-0000-00009D1A0000}"/>
    <cellStyle name="_Table 2 2 4 2 4 3 8" xfId="34097" xr:uid="{00000000-0005-0000-0000-00009E1A0000}"/>
    <cellStyle name="_Table 2 2 4 2 4 4" xfId="9085" xr:uid="{00000000-0005-0000-0000-00009F1A0000}"/>
    <cellStyle name="_Table 2 2 4 2 4 4 2" xfId="20480" xr:uid="{00000000-0005-0000-0000-0000A01A0000}"/>
    <cellStyle name="_Table 2 2 4 2 4 4 3" xfId="27532" xr:uid="{00000000-0005-0000-0000-0000A11A0000}"/>
    <cellStyle name="_Table 2 2 4 2 4 4 4" xfId="14841" xr:uid="{00000000-0005-0000-0000-0000A21A0000}"/>
    <cellStyle name="_Table 2 2 4 2 4 4 5" xfId="27800" xr:uid="{00000000-0005-0000-0000-0000A31A0000}"/>
    <cellStyle name="_Table 2 2 4 2 4 4 6" xfId="14445" xr:uid="{00000000-0005-0000-0000-0000A41A0000}"/>
    <cellStyle name="_Table 2 2 4 2 4 4 7" xfId="31458" xr:uid="{00000000-0005-0000-0000-0000A51A0000}"/>
    <cellStyle name="_Table 2 2 4 2 4 4 8" xfId="27693" xr:uid="{00000000-0005-0000-0000-0000A61A0000}"/>
    <cellStyle name="_Table 2 2 4 2 4 5" xfId="14018" xr:uid="{00000000-0005-0000-0000-0000A71A0000}"/>
    <cellStyle name="_Table 2 2 4 2 4 5 2" xfId="25357" xr:uid="{00000000-0005-0000-0000-0000A81A0000}"/>
    <cellStyle name="_Table 2 2 4 2 4 5 3" xfId="29677" xr:uid="{00000000-0005-0000-0000-0000A91A0000}"/>
    <cellStyle name="_Table 2 2 4 2 4 5 4" xfId="30792" xr:uid="{00000000-0005-0000-0000-0000AA1A0000}"/>
    <cellStyle name="_Table 2 2 4 2 4 5 5" xfId="18026" xr:uid="{00000000-0005-0000-0000-0000AB1A0000}"/>
    <cellStyle name="_Table 2 2 4 2 4 5 6" xfId="32331" xr:uid="{00000000-0005-0000-0000-0000AC1A0000}"/>
    <cellStyle name="_Table 2 2 4 2 4 5 7" xfId="33252" xr:uid="{00000000-0005-0000-0000-0000AD1A0000}"/>
    <cellStyle name="_Table 2 2 4 2 4 5 8" xfId="34151" xr:uid="{00000000-0005-0000-0000-0000AE1A0000}"/>
    <cellStyle name="_Table 2 2 4 2 4 6" xfId="14162" xr:uid="{00000000-0005-0000-0000-0000AF1A0000}"/>
    <cellStyle name="_Table 2 2 4 2 4 6 2" xfId="25501" xr:uid="{00000000-0005-0000-0000-0000B01A0000}"/>
    <cellStyle name="_Table 2 2 4 2 4 6 3" xfId="29821" xr:uid="{00000000-0005-0000-0000-0000B11A0000}"/>
    <cellStyle name="_Table 2 2 4 2 4 6 4" xfId="30936" xr:uid="{00000000-0005-0000-0000-0000B21A0000}"/>
    <cellStyle name="_Table 2 2 4 2 4 6 5" xfId="25908" xr:uid="{00000000-0005-0000-0000-0000B31A0000}"/>
    <cellStyle name="_Table 2 2 4 2 4 6 6" xfId="32475" xr:uid="{00000000-0005-0000-0000-0000B41A0000}"/>
    <cellStyle name="_Table 2 2 4 2 4 6 7" xfId="33396" xr:uid="{00000000-0005-0000-0000-0000B51A0000}"/>
    <cellStyle name="_Table 2 2 4 2 4 6 8" xfId="34295" xr:uid="{00000000-0005-0000-0000-0000B61A0000}"/>
    <cellStyle name="_Table 2 2 4 2 4 7" xfId="14221" xr:uid="{00000000-0005-0000-0000-0000B71A0000}"/>
    <cellStyle name="_Table 2 2 4 2 4 7 2" xfId="25560" xr:uid="{00000000-0005-0000-0000-0000B81A0000}"/>
    <cellStyle name="_Table 2 2 4 2 4 7 3" xfId="29880" xr:uid="{00000000-0005-0000-0000-0000B91A0000}"/>
    <cellStyle name="_Table 2 2 4 2 4 7 4" xfId="30995" xr:uid="{00000000-0005-0000-0000-0000BA1A0000}"/>
    <cellStyle name="_Table 2 2 4 2 4 7 5" xfId="28793" xr:uid="{00000000-0005-0000-0000-0000BB1A0000}"/>
    <cellStyle name="_Table 2 2 4 2 4 7 6" xfId="32534" xr:uid="{00000000-0005-0000-0000-0000BC1A0000}"/>
    <cellStyle name="_Table 2 2 4 2 4 7 7" xfId="33455" xr:uid="{00000000-0005-0000-0000-0000BD1A0000}"/>
    <cellStyle name="_Table 2 2 4 2 4 7 8" xfId="34354" xr:uid="{00000000-0005-0000-0000-0000BE1A0000}"/>
    <cellStyle name="_Table 2 2 4 2 4 8" xfId="26606" xr:uid="{00000000-0005-0000-0000-0000BF1A0000}"/>
    <cellStyle name="_Table 2 2 4 2 4 9" xfId="28330" xr:uid="{00000000-0005-0000-0000-0000C01A0000}"/>
    <cellStyle name="_Table 2 2 4 2 5" xfId="6638" xr:uid="{00000000-0005-0000-0000-0000C11A0000}"/>
    <cellStyle name="_Table 2 2 4 2 5 10" xfId="25990" xr:uid="{00000000-0005-0000-0000-0000C21A0000}"/>
    <cellStyle name="_Table 2 2 4 2 5 11" xfId="28597" xr:uid="{00000000-0005-0000-0000-0000C31A0000}"/>
    <cellStyle name="_Table 2 2 4 2 5 12" xfId="15192" xr:uid="{00000000-0005-0000-0000-0000C41A0000}"/>
    <cellStyle name="_Table 2 2 4 2 5 13" xfId="26591" xr:uid="{00000000-0005-0000-0000-0000C51A0000}"/>
    <cellStyle name="_Table 2 2 4 2 5 2" xfId="11409" xr:uid="{00000000-0005-0000-0000-0000C61A0000}"/>
    <cellStyle name="_Table 2 2 4 2 5 2 2" xfId="28464" xr:uid="{00000000-0005-0000-0000-0000C71A0000}"/>
    <cellStyle name="_Table 2 2 4 2 5 2 3" xfId="15509" xr:uid="{00000000-0005-0000-0000-0000C81A0000}"/>
    <cellStyle name="_Table 2 2 4 2 5 2 4" xfId="31571" xr:uid="{00000000-0005-0000-0000-0000C91A0000}"/>
    <cellStyle name="_Table 2 2 4 2 5 2 5" xfId="26197" xr:uid="{00000000-0005-0000-0000-0000CA1A0000}"/>
    <cellStyle name="_Table 2 2 4 2 5 2 6" xfId="17109" xr:uid="{00000000-0005-0000-0000-0000CB1A0000}"/>
    <cellStyle name="_Table 2 2 4 2 5 2 7" xfId="14759" xr:uid="{00000000-0005-0000-0000-0000CC1A0000}"/>
    <cellStyle name="_Table 2 2 4 2 5 3" xfId="13903" xr:uid="{00000000-0005-0000-0000-0000CD1A0000}"/>
    <cellStyle name="_Table 2 2 4 2 5 3 2" xfId="25242" xr:uid="{00000000-0005-0000-0000-0000CE1A0000}"/>
    <cellStyle name="_Table 2 2 4 2 5 3 3" xfId="29562" xr:uid="{00000000-0005-0000-0000-0000CF1A0000}"/>
    <cellStyle name="_Table 2 2 4 2 5 3 4" xfId="30677" xr:uid="{00000000-0005-0000-0000-0000D01A0000}"/>
    <cellStyle name="_Table 2 2 4 2 5 3 5" xfId="26141" xr:uid="{00000000-0005-0000-0000-0000D11A0000}"/>
    <cellStyle name="_Table 2 2 4 2 5 3 6" xfId="32216" xr:uid="{00000000-0005-0000-0000-0000D21A0000}"/>
    <cellStyle name="_Table 2 2 4 2 5 3 7" xfId="33137" xr:uid="{00000000-0005-0000-0000-0000D31A0000}"/>
    <cellStyle name="_Table 2 2 4 2 5 3 8" xfId="34036" xr:uid="{00000000-0005-0000-0000-0000D41A0000}"/>
    <cellStyle name="_Table 2 2 4 2 5 4" xfId="9051" xr:uid="{00000000-0005-0000-0000-0000D51A0000}"/>
    <cellStyle name="_Table 2 2 4 2 5 4 2" xfId="20446" xr:uid="{00000000-0005-0000-0000-0000D61A0000}"/>
    <cellStyle name="_Table 2 2 4 2 5 4 3" xfId="27498" xr:uid="{00000000-0005-0000-0000-0000D71A0000}"/>
    <cellStyle name="_Table 2 2 4 2 5 4 4" xfId="15842" xr:uid="{00000000-0005-0000-0000-0000D81A0000}"/>
    <cellStyle name="_Table 2 2 4 2 5 4 5" xfId="31639" xr:uid="{00000000-0005-0000-0000-0000D91A0000}"/>
    <cellStyle name="_Table 2 2 4 2 5 4 6" xfId="25921" xr:uid="{00000000-0005-0000-0000-0000DA1A0000}"/>
    <cellStyle name="_Table 2 2 4 2 5 4 7" xfId="26172" xr:uid="{00000000-0005-0000-0000-0000DB1A0000}"/>
    <cellStyle name="_Table 2 2 4 2 5 4 8" xfId="14856" xr:uid="{00000000-0005-0000-0000-0000DC1A0000}"/>
    <cellStyle name="_Table 2 2 4 2 5 5" xfId="14096" xr:uid="{00000000-0005-0000-0000-0000DD1A0000}"/>
    <cellStyle name="_Table 2 2 4 2 5 5 2" xfId="25435" xr:uid="{00000000-0005-0000-0000-0000DE1A0000}"/>
    <cellStyle name="_Table 2 2 4 2 5 5 3" xfId="29755" xr:uid="{00000000-0005-0000-0000-0000DF1A0000}"/>
    <cellStyle name="_Table 2 2 4 2 5 5 4" xfId="30870" xr:uid="{00000000-0005-0000-0000-0000E01A0000}"/>
    <cellStyle name="_Table 2 2 4 2 5 5 5" xfId="28305" xr:uid="{00000000-0005-0000-0000-0000E11A0000}"/>
    <cellStyle name="_Table 2 2 4 2 5 5 6" xfId="32409" xr:uid="{00000000-0005-0000-0000-0000E21A0000}"/>
    <cellStyle name="_Table 2 2 4 2 5 5 7" xfId="33330" xr:uid="{00000000-0005-0000-0000-0000E31A0000}"/>
    <cellStyle name="_Table 2 2 4 2 5 5 8" xfId="34229" xr:uid="{00000000-0005-0000-0000-0000E41A0000}"/>
    <cellStyle name="_Table 2 2 4 2 5 6" xfId="9205" xr:uid="{00000000-0005-0000-0000-0000E51A0000}"/>
    <cellStyle name="_Table 2 2 4 2 5 6 2" xfId="20600" xr:uid="{00000000-0005-0000-0000-0000E61A0000}"/>
    <cellStyle name="_Table 2 2 4 2 5 6 3" xfId="27652" xr:uid="{00000000-0005-0000-0000-0000E71A0000}"/>
    <cellStyle name="_Table 2 2 4 2 5 6 4" xfId="24896" xr:uid="{00000000-0005-0000-0000-0000E81A0000}"/>
    <cellStyle name="_Table 2 2 4 2 5 6 5" xfId="31668" xr:uid="{00000000-0005-0000-0000-0000E91A0000}"/>
    <cellStyle name="_Table 2 2 4 2 5 6 6" xfId="28337" xr:uid="{00000000-0005-0000-0000-0000EA1A0000}"/>
    <cellStyle name="_Table 2 2 4 2 5 6 7" xfId="15588" xr:uid="{00000000-0005-0000-0000-0000EB1A0000}"/>
    <cellStyle name="_Table 2 2 4 2 5 6 8" xfId="26927" xr:uid="{00000000-0005-0000-0000-0000EC1A0000}"/>
    <cellStyle name="_Table 2 2 4 2 5 7" xfId="13658" xr:uid="{00000000-0005-0000-0000-0000ED1A0000}"/>
    <cellStyle name="_Table 2 2 4 2 5 7 2" xfId="24997" xr:uid="{00000000-0005-0000-0000-0000EE1A0000}"/>
    <cellStyle name="_Table 2 2 4 2 5 7 3" xfId="29317" xr:uid="{00000000-0005-0000-0000-0000EF1A0000}"/>
    <cellStyle name="_Table 2 2 4 2 5 7 4" xfId="30432" xr:uid="{00000000-0005-0000-0000-0000F01A0000}"/>
    <cellStyle name="_Table 2 2 4 2 5 7 5" xfId="26282" xr:uid="{00000000-0005-0000-0000-0000F11A0000}"/>
    <cellStyle name="_Table 2 2 4 2 5 7 6" xfId="31971" xr:uid="{00000000-0005-0000-0000-0000F21A0000}"/>
    <cellStyle name="_Table 2 2 4 2 5 7 7" xfId="32892" xr:uid="{00000000-0005-0000-0000-0000F31A0000}"/>
    <cellStyle name="_Table 2 2 4 2 5 7 8" xfId="33791" xr:uid="{00000000-0005-0000-0000-0000F41A0000}"/>
    <cellStyle name="_Table 2 2 4 2 5 8" xfId="26445" xr:uid="{00000000-0005-0000-0000-0000F51A0000}"/>
    <cellStyle name="_Table 2 2 4 2 5 9" xfId="26650" xr:uid="{00000000-0005-0000-0000-0000F61A0000}"/>
    <cellStyle name="_Table 2 2 4 2 6" xfId="13622" xr:uid="{00000000-0005-0000-0000-0000F71A0000}"/>
    <cellStyle name="_Table 2 2 4 2 6 2" xfId="24961" xr:uid="{00000000-0005-0000-0000-0000F81A0000}"/>
    <cellStyle name="_Table 2 2 4 2 6 3" xfId="29281" xr:uid="{00000000-0005-0000-0000-0000F91A0000}"/>
    <cellStyle name="_Table 2 2 4 2 6 4" xfId="30396" xr:uid="{00000000-0005-0000-0000-0000FA1A0000}"/>
    <cellStyle name="_Table 2 2 4 2 6 5" xfId="26980" xr:uid="{00000000-0005-0000-0000-0000FB1A0000}"/>
    <cellStyle name="_Table 2 2 4 2 6 6" xfId="31935" xr:uid="{00000000-0005-0000-0000-0000FC1A0000}"/>
    <cellStyle name="_Table 2 2 4 2 6 7" xfId="32856" xr:uid="{00000000-0005-0000-0000-0000FD1A0000}"/>
    <cellStyle name="_Table 2 2 4 2 6 8" xfId="33755" xr:uid="{00000000-0005-0000-0000-0000FE1A0000}"/>
    <cellStyle name="_Table 2 2 4 2 7" xfId="13769" xr:uid="{00000000-0005-0000-0000-0000FF1A0000}"/>
    <cellStyle name="_Table 2 2 4 2 7 2" xfId="25108" xr:uid="{00000000-0005-0000-0000-0000001B0000}"/>
    <cellStyle name="_Table 2 2 4 2 7 3" xfId="29428" xr:uid="{00000000-0005-0000-0000-0000011B0000}"/>
    <cellStyle name="_Table 2 2 4 2 7 4" xfId="30543" xr:uid="{00000000-0005-0000-0000-0000021B0000}"/>
    <cellStyle name="_Table 2 2 4 2 7 5" xfId="26561" xr:uid="{00000000-0005-0000-0000-0000031B0000}"/>
    <cellStyle name="_Table 2 2 4 2 7 6" xfId="32082" xr:uid="{00000000-0005-0000-0000-0000041B0000}"/>
    <cellStyle name="_Table 2 2 4 2 7 7" xfId="33003" xr:uid="{00000000-0005-0000-0000-0000051B0000}"/>
    <cellStyle name="_Table 2 2 4 2 7 8" xfId="33902" xr:uid="{00000000-0005-0000-0000-0000061B0000}"/>
    <cellStyle name="_Table 2 2 4 2 8" xfId="8969" xr:uid="{00000000-0005-0000-0000-0000071B0000}"/>
    <cellStyle name="_Table 2 2 4 2 8 2" xfId="20364" xr:uid="{00000000-0005-0000-0000-0000081B0000}"/>
    <cellStyle name="_Table 2 2 4 2 8 3" xfId="27416" xr:uid="{00000000-0005-0000-0000-0000091B0000}"/>
    <cellStyle name="_Table 2 2 4 2 8 4" xfId="25781" xr:uid="{00000000-0005-0000-0000-00000A1B0000}"/>
    <cellStyle name="_Table 2 2 4 2 8 5" xfId="31396" xr:uid="{00000000-0005-0000-0000-00000B1B0000}"/>
    <cellStyle name="_Table 2 2 4 2 8 6" xfId="29014" xr:uid="{00000000-0005-0000-0000-00000C1B0000}"/>
    <cellStyle name="_Table 2 2 4 2 8 7" xfId="30163" xr:uid="{00000000-0005-0000-0000-00000D1B0000}"/>
    <cellStyle name="_Table 2 2 4 2 8 8" xfId="29104" xr:uid="{00000000-0005-0000-0000-00000E1B0000}"/>
    <cellStyle name="_Table 2 2 4 2 9" xfId="13697" xr:uid="{00000000-0005-0000-0000-00000F1B0000}"/>
    <cellStyle name="_Table 2 2 4 2 9 2" xfId="25036" xr:uid="{00000000-0005-0000-0000-0000101B0000}"/>
    <cellStyle name="_Table 2 2 4 2 9 3" xfId="29356" xr:uid="{00000000-0005-0000-0000-0000111B0000}"/>
    <cellStyle name="_Table 2 2 4 2 9 4" xfId="30471" xr:uid="{00000000-0005-0000-0000-0000121B0000}"/>
    <cellStyle name="_Table 2 2 4 2 9 5" xfId="27867" xr:uid="{00000000-0005-0000-0000-0000131B0000}"/>
    <cellStyle name="_Table 2 2 4 2 9 6" xfId="32010" xr:uid="{00000000-0005-0000-0000-0000141B0000}"/>
    <cellStyle name="_Table 2 2 4 2 9 7" xfId="32931" xr:uid="{00000000-0005-0000-0000-0000151B0000}"/>
    <cellStyle name="_Table 2 2 4 2 9 8" xfId="33830" xr:uid="{00000000-0005-0000-0000-0000161B0000}"/>
    <cellStyle name="_Table 2 2 4 3" xfId="5643" xr:uid="{00000000-0005-0000-0000-0000171B0000}"/>
    <cellStyle name="_Table 2 2 4 3 10" xfId="26055" xr:uid="{00000000-0005-0000-0000-0000181B0000}"/>
    <cellStyle name="_Table 2 2 4 3 11" xfId="28235" xr:uid="{00000000-0005-0000-0000-0000191B0000}"/>
    <cellStyle name="_Table 2 2 4 3 12" xfId="28840" xr:uid="{00000000-0005-0000-0000-00001A1B0000}"/>
    <cellStyle name="_Table 2 2 4 3 13" xfId="26659" xr:uid="{00000000-0005-0000-0000-00001B1B0000}"/>
    <cellStyle name="_Table 2 2 4 3 14" xfId="29068" xr:uid="{00000000-0005-0000-0000-00001C1B0000}"/>
    <cellStyle name="_Table 2 2 4 3 15" xfId="26369" xr:uid="{00000000-0005-0000-0000-00001D1B0000}"/>
    <cellStyle name="_Table 2 2 4 3 2" xfId="7845" xr:uid="{00000000-0005-0000-0000-00001E1B0000}"/>
    <cellStyle name="_Table 2 2 4 3 2 10" xfId="28981" xr:uid="{00000000-0005-0000-0000-00001F1B0000}"/>
    <cellStyle name="_Table 2 2 4 3 2 11" xfId="26472" xr:uid="{00000000-0005-0000-0000-0000201B0000}"/>
    <cellStyle name="_Table 2 2 4 3 2 12" xfId="15263" xr:uid="{00000000-0005-0000-0000-0000211B0000}"/>
    <cellStyle name="_Table 2 2 4 3 2 13" xfId="15094" xr:uid="{00000000-0005-0000-0000-0000221B0000}"/>
    <cellStyle name="_Table 2 2 4 3 2 2" xfId="12616" xr:uid="{00000000-0005-0000-0000-0000231B0000}"/>
    <cellStyle name="_Table 2 2 4 3 2 2 2" xfId="28879" xr:uid="{00000000-0005-0000-0000-0000241B0000}"/>
    <cellStyle name="_Table 2 2 4 3 2 2 3" xfId="15326" xr:uid="{00000000-0005-0000-0000-0000251B0000}"/>
    <cellStyle name="_Table 2 2 4 3 2 2 4" xfId="14637" xr:uid="{00000000-0005-0000-0000-0000261B0000}"/>
    <cellStyle name="_Table 2 2 4 3 2 2 5" xfId="14689" xr:uid="{00000000-0005-0000-0000-0000271B0000}"/>
    <cellStyle name="_Table 2 2 4 3 2 2 6" xfId="28203" xr:uid="{00000000-0005-0000-0000-0000281B0000}"/>
    <cellStyle name="_Table 2 2 4 3 2 2 7" xfId="15255" xr:uid="{00000000-0005-0000-0000-0000291B0000}"/>
    <cellStyle name="_Table 2 2 4 3 2 3" xfId="14043" xr:uid="{00000000-0005-0000-0000-00002A1B0000}"/>
    <cellStyle name="_Table 2 2 4 3 2 3 2" xfId="25382" xr:uid="{00000000-0005-0000-0000-00002B1B0000}"/>
    <cellStyle name="_Table 2 2 4 3 2 3 3" xfId="29702" xr:uid="{00000000-0005-0000-0000-00002C1B0000}"/>
    <cellStyle name="_Table 2 2 4 3 2 3 4" xfId="30817" xr:uid="{00000000-0005-0000-0000-00002D1B0000}"/>
    <cellStyle name="_Table 2 2 4 3 2 3 5" xfId="28141" xr:uid="{00000000-0005-0000-0000-00002E1B0000}"/>
    <cellStyle name="_Table 2 2 4 3 2 3 6" xfId="32356" xr:uid="{00000000-0005-0000-0000-00002F1B0000}"/>
    <cellStyle name="_Table 2 2 4 3 2 3 7" xfId="33277" xr:uid="{00000000-0005-0000-0000-0000301B0000}"/>
    <cellStyle name="_Table 2 2 4 3 2 3 8" xfId="34176" xr:uid="{00000000-0005-0000-0000-0000311B0000}"/>
    <cellStyle name="_Table 2 2 4 3 2 4" xfId="9177" xr:uid="{00000000-0005-0000-0000-0000321B0000}"/>
    <cellStyle name="_Table 2 2 4 3 2 4 2" xfId="20572" xr:uid="{00000000-0005-0000-0000-0000331B0000}"/>
    <cellStyle name="_Table 2 2 4 3 2 4 3" xfId="27624" xr:uid="{00000000-0005-0000-0000-0000341B0000}"/>
    <cellStyle name="_Table 2 2 4 3 2 4 4" xfId="24891" xr:uid="{00000000-0005-0000-0000-0000351B0000}"/>
    <cellStyle name="_Table 2 2 4 3 2 4 5" xfId="14653" xr:uid="{00000000-0005-0000-0000-0000361B0000}"/>
    <cellStyle name="_Table 2 2 4 3 2 4 6" xfId="15076" xr:uid="{00000000-0005-0000-0000-0000371B0000}"/>
    <cellStyle name="_Table 2 2 4 3 2 4 7" xfId="15336" xr:uid="{00000000-0005-0000-0000-0000381B0000}"/>
    <cellStyle name="_Table 2 2 4 3 2 4 8" xfId="14889" xr:uid="{00000000-0005-0000-0000-0000391B0000}"/>
    <cellStyle name="_Table 2 2 4 3 2 5" xfId="13673" xr:uid="{00000000-0005-0000-0000-00003A1B0000}"/>
    <cellStyle name="_Table 2 2 4 3 2 5 2" xfId="25012" xr:uid="{00000000-0005-0000-0000-00003B1B0000}"/>
    <cellStyle name="_Table 2 2 4 3 2 5 3" xfId="29332" xr:uid="{00000000-0005-0000-0000-00003C1B0000}"/>
    <cellStyle name="_Table 2 2 4 3 2 5 4" xfId="30447" xr:uid="{00000000-0005-0000-0000-00003D1B0000}"/>
    <cellStyle name="_Table 2 2 4 3 2 5 5" xfId="30222" xr:uid="{00000000-0005-0000-0000-00003E1B0000}"/>
    <cellStyle name="_Table 2 2 4 3 2 5 6" xfId="31986" xr:uid="{00000000-0005-0000-0000-00003F1B0000}"/>
    <cellStyle name="_Table 2 2 4 3 2 5 7" xfId="32907" xr:uid="{00000000-0005-0000-0000-0000401B0000}"/>
    <cellStyle name="_Table 2 2 4 3 2 5 8" xfId="33806" xr:uid="{00000000-0005-0000-0000-0000411B0000}"/>
    <cellStyle name="_Table 2 2 4 3 2 6" xfId="14212" xr:uid="{00000000-0005-0000-0000-0000421B0000}"/>
    <cellStyle name="_Table 2 2 4 3 2 6 2" xfId="25551" xr:uid="{00000000-0005-0000-0000-0000431B0000}"/>
    <cellStyle name="_Table 2 2 4 3 2 6 3" xfId="29871" xr:uid="{00000000-0005-0000-0000-0000441B0000}"/>
    <cellStyle name="_Table 2 2 4 3 2 6 4" xfId="30986" xr:uid="{00000000-0005-0000-0000-0000451B0000}"/>
    <cellStyle name="_Table 2 2 4 3 2 6 5" xfId="26984" xr:uid="{00000000-0005-0000-0000-0000461B0000}"/>
    <cellStyle name="_Table 2 2 4 3 2 6 6" xfId="32525" xr:uid="{00000000-0005-0000-0000-0000471B0000}"/>
    <cellStyle name="_Table 2 2 4 3 2 6 7" xfId="33446" xr:uid="{00000000-0005-0000-0000-0000481B0000}"/>
    <cellStyle name="_Table 2 2 4 3 2 6 8" xfId="34345" xr:uid="{00000000-0005-0000-0000-0000491B0000}"/>
    <cellStyle name="_Table 2 2 4 3 2 7" xfId="14267" xr:uid="{00000000-0005-0000-0000-00004A1B0000}"/>
    <cellStyle name="_Table 2 2 4 3 2 7 2" xfId="25606" xr:uid="{00000000-0005-0000-0000-00004B1B0000}"/>
    <cellStyle name="_Table 2 2 4 3 2 7 3" xfId="29926" xr:uid="{00000000-0005-0000-0000-00004C1B0000}"/>
    <cellStyle name="_Table 2 2 4 3 2 7 4" xfId="31041" xr:uid="{00000000-0005-0000-0000-00004D1B0000}"/>
    <cellStyle name="_Table 2 2 4 3 2 7 5" xfId="15907" xr:uid="{00000000-0005-0000-0000-00004E1B0000}"/>
    <cellStyle name="_Table 2 2 4 3 2 7 6" xfId="32580" xr:uid="{00000000-0005-0000-0000-00004F1B0000}"/>
    <cellStyle name="_Table 2 2 4 3 2 7 7" xfId="33501" xr:uid="{00000000-0005-0000-0000-0000501B0000}"/>
    <cellStyle name="_Table 2 2 4 3 2 7 8" xfId="34400" xr:uid="{00000000-0005-0000-0000-0000511B0000}"/>
    <cellStyle name="_Table 2 2 4 3 2 8" xfId="26869" xr:uid="{00000000-0005-0000-0000-0000521B0000}"/>
    <cellStyle name="_Table 2 2 4 3 2 9" xfId="28327" xr:uid="{00000000-0005-0000-0000-0000531B0000}"/>
    <cellStyle name="_Table 2 2 4 3 3" xfId="6603" xr:uid="{00000000-0005-0000-0000-0000541B0000}"/>
    <cellStyle name="_Table 2 2 4 3 3 10" xfId="14958" xr:uid="{00000000-0005-0000-0000-0000551B0000}"/>
    <cellStyle name="_Table 2 2 4 3 3 11" xfId="26307" xr:uid="{00000000-0005-0000-0000-0000561B0000}"/>
    <cellStyle name="_Table 2 2 4 3 3 12" xfId="14647" xr:uid="{00000000-0005-0000-0000-0000571B0000}"/>
    <cellStyle name="_Table 2 2 4 3 3 13" xfId="28647" xr:uid="{00000000-0005-0000-0000-0000581B0000}"/>
    <cellStyle name="_Table 2 2 4 3 3 2" xfId="11374" xr:uid="{00000000-0005-0000-0000-0000591B0000}"/>
    <cellStyle name="_Table 2 2 4 3 3 2 2" xfId="28429" xr:uid="{00000000-0005-0000-0000-00005A1B0000}"/>
    <cellStyle name="_Table 2 2 4 3 3 2 3" xfId="15489" xr:uid="{00000000-0005-0000-0000-00005B1B0000}"/>
    <cellStyle name="_Table 2 2 4 3 3 2 4" xfId="27895" xr:uid="{00000000-0005-0000-0000-00005C1B0000}"/>
    <cellStyle name="_Table 2 2 4 3 3 2 5" xfId="26949" xr:uid="{00000000-0005-0000-0000-00005D1B0000}"/>
    <cellStyle name="_Table 2 2 4 3 3 2 6" xfId="14966" xr:uid="{00000000-0005-0000-0000-00005E1B0000}"/>
    <cellStyle name="_Table 2 2 4 3 3 2 7" xfId="27891" xr:uid="{00000000-0005-0000-0000-00005F1B0000}"/>
    <cellStyle name="_Table 2 2 4 3 3 3" xfId="13869" xr:uid="{00000000-0005-0000-0000-0000601B0000}"/>
    <cellStyle name="_Table 2 2 4 3 3 3 2" xfId="25208" xr:uid="{00000000-0005-0000-0000-0000611B0000}"/>
    <cellStyle name="_Table 2 2 4 3 3 3 3" xfId="29528" xr:uid="{00000000-0005-0000-0000-0000621B0000}"/>
    <cellStyle name="_Table 2 2 4 3 3 3 4" xfId="30643" xr:uid="{00000000-0005-0000-0000-0000631B0000}"/>
    <cellStyle name="_Table 2 2 4 3 3 3 5" xfId="28150" xr:uid="{00000000-0005-0000-0000-0000641B0000}"/>
    <cellStyle name="_Table 2 2 4 3 3 3 6" xfId="32182" xr:uid="{00000000-0005-0000-0000-0000651B0000}"/>
    <cellStyle name="_Table 2 2 4 3 3 3 7" xfId="33103" xr:uid="{00000000-0005-0000-0000-0000661B0000}"/>
    <cellStyle name="_Table 2 2 4 3 3 3 8" xfId="34002" xr:uid="{00000000-0005-0000-0000-0000671B0000}"/>
    <cellStyle name="_Table 2 2 4 3 3 4" xfId="9022" xr:uid="{00000000-0005-0000-0000-0000681B0000}"/>
    <cellStyle name="_Table 2 2 4 3 3 4 2" xfId="20417" xr:uid="{00000000-0005-0000-0000-0000691B0000}"/>
    <cellStyle name="_Table 2 2 4 3 3 4 3" xfId="27469" xr:uid="{00000000-0005-0000-0000-00006A1B0000}"/>
    <cellStyle name="_Table 2 2 4 3 3 4 4" xfId="15815" xr:uid="{00000000-0005-0000-0000-00006B1B0000}"/>
    <cellStyle name="_Table 2 2 4 3 3 4 5" xfId="14916" xr:uid="{00000000-0005-0000-0000-00006C1B0000}"/>
    <cellStyle name="_Table 2 2 4 3 3 4 6" xfId="26862" xr:uid="{00000000-0005-0000-0000-00006D1B0000}"/>
    <cellStyle name="_Table 2 2 4 3 3 4 7" xfId="27802" xr:uid="{00000000-0005-0000-0000-00006E1B0000}"/>
    <cellStyle name="_Table 2 2 4 3 3 4 8" xfId="30251" xr:uid="{00000000-0005-0000-0000-00006F1B0000}"/>
    <cellStyle name="_Table 2 2 4 3 3 5" xfId="13845" xr:uid="{00000000-0005-0000-0000-0000701B0000}"/>
    <cellStyle name="_Table 2 2 4 3 3 5 2" xfId="25184" xr:uid="{00000000-0005-0000-0000-0000711B0000}"/>
    <cellStyle name="_Table 2 2 4 3 3 5 3" xfId="29504" xr:uid="{00000000-0005-0000-0000-0000721B0000}"/>
    <cellStyle name="_Table 2 2 4 3 3 5 4" xfId="30619" xr:uid="{00000000-0005-0000-0000-0000731B0000}"/>
    <cellStyle name="_Table 2 2 4 3 3 5 5" xfId="29150" xr:uid="{00000000-0005-0000-0000-0000741B0000}"/>
    <cellStyle name="_Table 2 2 4 3 3 5 6" xfId="32158" xr:uid="{00000000-0005-0000-0000-0000751B0000}"/>
    <cellStyle name="_Table 2 2 4 3 3 5 7" xfId="33079" xr:uid="{00000000-0005-0000-0000-0000761B0000}"/>
    <cellStyle name="_Table 2 2 4 3 3 5 8" xfId="33978" xr:uid="{00000000-0005-0000-0000-0000771B0000}"/>
    <cellStyle name="_Table 2 2 4 3 3 6" xfId="8925" xr:uid="{00000000-0005-0000-0000-0000781B0000}"/>
    <cellStyle name="_Table 2 2 4 3 3 6 2" xfId="20320" xr:uid="{00000000-0005-0000-0000-0000791B0000}"/>
    <cellStyle name="_Table 2 2 4 3 3 6 3" xfId="27372" xr:uid="{00000000-0005-0000-0000-00007A1B0000}"/>
    <cellStyle name="_Table 2 2 4 3 3 6 4" xfId="26379" xr:uid="{00000000-0005-0000-0000-00007B1B0000}"/>
    <cellStyle name="_Table 2 2 4 3 3 6 5" xfId="31559" xr:uid="{00000000-0005-0000-0000-00007C1B0000}"/>
    <cellStyle name="_Table 2 2 4 3 3 6 6" xfId="28321" xr:uid="{00000000-0005-0000-0000-00007D1B0000}"/>
    <cellStyle name="_Table 2 2 4 3 3 6 7" xfId="15461" xr:uid="{00000000-0005-0000-0000-00007E1B0000}"/>
    <cellStyle name="_Table 2 2 4 3 3 6 8" xfId="26489" xr:uid="{00000000-0005-0000-0000-00007F1B0000}"/>
    <cellStyle name="_Table 2 2 4 3 3 7" xfId="13836" xr:uid="{00000000-0005-0000-0000-0000801B0000}"/>
    <cellStyle name="_Table 2 2 4 3 3 7 2" xfId="25175" xr:uid="{00000000-0005-0000-0000-0000811B0000}"/>
    <cellStyle name="_Table 2 2 4 3 3 7 3" xfId="29495" xr:uid="{00000000-0005-0000-0000-0000821B0000}"/>
    <cellStyle name="_Table 2 2 4 3 3 7 4" xfId="30610" xr:uid="{00000000-0005-0000-0000-0000831B0000}"/>
    <cellStyle name="_Table 2 2 4 3 3 7 5" xfId="26604" xr:uid="{00000000-0005-0000-0000-0000841B0000}"/>
    <cellStyle name="_Table 2 2 4 3 3 7 6" xfId="32149" xr:uid="{00000000-0005-0000-0000-0000851B0000}"/>
    <cellStyle name="_Table 2 2 4 3 3 7 7" xfId="33070" xr:uid="{00000000-0005-0000-0000-0000861B0000}"/>
    <cellStyle name="_Table 2 2 4 3 3 7 8" xfId="33969" xr:uid="{00000000-0005-0000-0000-0000871B0000}"/>
    <cellStyle name="_Table 2 2 4 3 3 8" xfId="26410" xr:uid="{00000000-0005-0000-0000-0000881B0000}"/>
    <cellStyle name="_Table 2 2 4 3 3 9" xfId="26254" xr:uid="{00000000-0005-0000-0000-0000891B0000}"/>
    <cellStyle name="_Table 2 2 4 3 4" xfId="10433" xr:uid="{00000000-0005-0000-0000-00008A1B0000}"/>
    <cellStyle name="_Table 2 2 4 3 4 2" xfId="28076" xr:uid="{00000000-0005-0000-0000-00008B1B0000}"/>
    <cellStyle name="_Table 2 2 4 3 4 3" xfId="15020" xr:uid="{00000000-0005-0000-0000-00008C1B0000}"/>
    <cellStyle name="_Table 2 2 4 3 4 4" xfId="15188" xr:uid="{00000000-0005-0000-0000-00008D1B0000}"/>
    <cellStyle name="_Table 2 2 4 3 4 5" xfId="15193" xr:uid="{00000000-0005-0000-0000-00008E1B0000}"/>
    <cellStyle name="_Table 2 2 4 3 4 6" xfId="31349" xr:uid="{00000000-0005-0000-0000-00008F1B0000}"/>
    <cellStyle name="_Table 2 2 4 3 4 7" xfId="28687" xr:uid="{00000000-0005-0000-0000-0000901B0000}"/>
    <cellStyle name="_Table 2 2 4 3 5" xfId="13732" xr:uid="{00000000-0005-0000-0000-0000911B0000}"/>
    <cellStyle name="_Table 2 2 4 3 5 2" xfId="25071" xr:uid="{00000000-0005-0000-0000-0000921B0000}"/>
    <cellStyle name="_Table 2 2 4 3 5 3" xfId="29391" xr:uid="{00000000-0005-0000-0000-0000931B0000}"/>
    <cellStyle name="_Table 2 2 4 3 5 4" xfId="30506" xr:uid="{00000000-0005-0000-0000-0000941B0000}"/>
    <cellStyle name="_Table 2 2 4 3 5 5" xfId="26580" xr:uid="{00000000-0005-0000-0000-0000951B0000}"/>
    <cellStyle name="_Table 2 2 4 3 5 6" xfId="32045" xr:uid="{00000000-0005-0000-0000-0000961B0000}"/>
    <cellStyle name="_Table 2 2 4 3 5 7" xfId="32966" xr:uid="{00000000-0005-0000-0000-0000971B0000}"/>
    <cellStyle name="_Table 2 2 4 3 5 8" xfId="33865" xr:uid="{00000000-0005-0000-0000-0000981B0000}"/>
    <cellStyle name="_Table 2 2 4 3 6" xfId="8957" xr:uid="{00000000-0005-0000-0000-0000991B0000}"/>
    <cellStyle name="_Table 2 2 4 3 6 2" xfId="20352" xr:uid="{00000000-0005-0000-0000-00009A1B0000}"/>
    <cellStyle name="_Table 2 2 4 3 6 3" xfId="27404" xr:uid="{00000000-0005-0000-0000-00009B1B0000}"/>
    <cellStyle name="_Table 2 2 4 3 6 4" xfId="26152" xr:uid="{00000000-0005-0000-0000-00009C1B0000}"/>
    <cellStyle name="_Table 2 2 4 3 6 5" xfId="26747" xr:uid="{00000000-0005-0000-0000-00009D1B0000}"/>
    <cellStyle name="_Table 2 2 4 3 6 6" xfId="26822" xr:uid="{00000000-0005-0000-0000-00009E1B0000}"/>
    <cellStyle name="_Table 2 2 4 3 6 7" xfId="26000" xr:uid="{00000000-0005-0000-0000-00009F1B0000}"/>
    <cellStyle name="_Table 2 2 4 3 6 8" xfId="31387" xr:uid="{00000000-0005-0000-0000-0000A01B0000}"/>
    <cellStyle name="_Table 2 2 4 3 7" xfId="14113" xr:uid="{00000000-0005-0000-0000-0000A11B0000}"/>
    <cellStyle name="_Table 2 2 4 3 7 2" xfId="25452" xr:uid="{00000000-0005-0000-0000-0000A21B0000}"/>
    <cellStyle name="_Table 2 2 4 3 7 3" xfId="29772" xr:uid="{00000000-0005-0000-0000-0000A31B0000}"/>
    <cellStyle name="_Table 2 2 4 3 7 4" xfId="30887" xr:uid="{00000000-0005-0000-0000-0000A41B0000}"/>
    <cellStyle name="_Table 2 2 4 3 7 5" xfId="28739" xr:uid="{00000000-0005-0000-0000-0000A51B0000}"/>
    <cellStyle name="_Table 2 2 4 3 7 6" xfId="32426" xr:uid="{00000000-0005-0000-0000-0000A61B0000}"/>
    <cellStyle name="_Table 2 2 4 3 7 7" xfId="33347" xr:uid="{00000000-0005-0000-0000-0000A71B0000}"/>
    <cellStyle name="_Table 2 2 4 3 7 8" xfId="34246" xr:uid="{00000000-0005-0000-0000-0000A81B0000}"/>
    <cellStyle name="_Table 2 2 4 3 8" xfId="9168" xr:uid="{00000000-0005-0000-0000-0000A91B0000}"/>
    <cellStyle name="_Table 2 2 4 3 8 2" xfId="20563" xr:uid="{00000000-0005-0000-0000-0000AA1B0000}"/>
    <cellStyle name="_Table 2 2 4 3 8 3" xfId="27615" xr:uid="{00000000-0005-0000-0000-0000AB1B0000}"/>
    <cellStyle name="_Table 2 2 4 3 8 4" xfId="22852" xr:uid="{00000000-0005-0000-0000-0000AC1B0000}"/>
    <cellStyle name="_Table 2 2 4 3 8 5" xfId="26302" xr:uid="{00000000-0005-0000-0000-0000AD1B0000}"/>
    <cellStyle name="_Table 2 2 4 3 8 6" xfId="28262" xr:uid="{00000000-0005-0000-0000-0000AE1B0000}"/>
    <cellStyle name="_Table 2 2 4 3 8 7" xfId="14648" xr:uid="{00000000-0005-0000-0000-0000AF1B0000}"/>
    <cellStyle name="_Table 2 2 4 3 8 8" xfId="15023" xr:uid="{00000000-0005-0000-0000-0000B01B0000}"/>
    <cellStyle name="_Table 2 2 4 3 9" xfId="13683" xr:uid="{00000000-0005-0000-0000-0000B11B0000}"/>
    <cellStyle name="_Table 2 2 4 3 9 2" xfId="25022" xr:uid="{00000000-0005-0000-0000-0000B21B0000}"/>
    <cellStyle name="_Table 2 2 4 3 9 3" xfId="29342" xr:uid="{00000000-0005-0000-0000-0000B31B0000}"/>
    <cellStyle name="_Table 2 2 4 3 9 4" xfId="30457" xr:uid="{00000000-0005-0000-0000-0000B41B0000}"/>
    <cellStyle name="_Table 2 2 4 3 9 5" xfId="15422" xr:uid="{00000000-0005-0000-0000-0000B51B0000}"/>
    <cellStyle name="_Table 2 2 4 3 9 6" xfId="31996" xr:uid="{00000000-0005-0000-0000-0000B61B0000}"/>
    <cellStyle name="_Table 2 2 4 3 9 7" xfId="32917" xr:uid="{00000000-0005-0000-0000-0000B71B0000}"/>
    <cellStyle name="_Table 2 2 4 3 9 8" xfId="33816" xr:uid="{00000000-0005-0000-0000-0000B81B0000}"/>
    <cellStyle name="_Table 2 2 4 4" xfId="6798" xr:uid="{00000000-0005-0000-0000-0000B91B0000}"/>
    <cellStyle name="_Table 2 2 4 4 10" xfId="28251" xr:uid="{00000000-0005-0000-0000-0000BA1B0000}"/>
    <cellStyle name="_Table 2 2 4 4 11" xfId="15120" xr:uid="{00000000-0005-0000-0000-0000BB1B0000}"/>
    <cellStyle name="_Table 2 2 4 4 12" xfId="27941" xr:uid="{00000000-0005-0000-0000-0000BC1B0000}"/>
    <cellStyle name="_Table 2 2 4 4 13" xfId="14728" xr:uid="{00000000-0005-0000-0000-0000BD1B0000}"/>
    <cellStyle name="_Table 2 2 4 4 2" xfId="11569" xr:uid="{00000000-0005-0000-0000-0000BE1B0000}"/>
    <cellStyle name="_Table 2 2 4 4 2 2" xfId="28523" xr:uid="{00000000-0005-0000-0000-0000BF1B0000}"/>
    <cellStyle name="_Table 2 2 4 4 2 3" xfId="15535" xr:uid="{00000000-0005-0000-0000-0000C01B0000}"/>
    <cellStyle name="_Table 2 2 4 4 2 4" xfId="31673" xr:uid="{00000000-0005-0000-0000-0000C11B0000}"/>
    <cellStyle name="_Table 2 2 4 4 2 5" xfId="25917" xr:uid="{00000000-0005-0000-0000-0000C21B0000}"/>
    <cellStyle name="_Table 2 2 4 4 2 6" xfId="28485" xr:uid="{00000000-0005-0000-0000-0000C31B0000}"/>
    <cellStyle name="_Table 2 2 4 4 2 7" xfId="27830" xr:uid="{00000000-0005-0000-0000-0000C41B0000}"/>
    <cellStyle name="_Table 2 2 4 4 3" xfId="13931" xr:uid="{00000000-0005-0000-0000-0000C51B0000}"/>
    <cellStyle name="_Table 2 2 4 4 3 2" xfId="25270" xr:uid="{00000000-0005-0000-0000-0000C61B0000}"/>
    <cellStyle name="_Table 2 2 4 4 3 3" xfId="29590" xr:uid="{00000000-0005-0000-0000-0000C71B0000}"/>
    <cellStyle name="_Table 2 2 4 4 3 4" xfId="30705" xr:uid="{00000000-0005-0000-0000-0000C81B0000}"/>
    <cellStyle name="_Table 2 2 4 4 3 5" xfId="28835" xr:uid="{00000000-0005-0000-0000-0000C91B0000}"/>
    <cellStyle name="_Table 2 2 4 4 3 6" xfId="32244" xr:uid="{00000000-0005-0000-0000-0000CA1B0000}"/>
    <cellStyle name="_Table 2 2 4 4 3 7" xfId="33165" xr:uid="{00000000-0005-0000-0000-0000CB1B0000}"/>
    <cellStyle name="_Table 2 2 4 4 3 8" xfId="34064" xr:uid="{00000000-0005-0000-0000-0000CC1B0000}"/>
    <cellStyle name="_Table 2 2 4 4 4" xfId="8859" xr:uid="{00000000-0005-0000-0000-0000CD1B0000}"/>
    <cellStyle name="_Table 2 2 4 4 4 2" xfId="20254" xr:uid="{00000000-0005-0000-0000-0000CE1B0000}"/>
    <cellStyle name="_Table 2 2 4 4 4 3" xfId="27306" xr:uid="{00000000-0005-0000-0000-0000CF1B0000}"/>
    <cellStyle name="_Table 2 2 4 4 4 4" xfId="14548" xr:uid="{00000000-0005-0000-0000-0000D01B0000}"/>
    <cellStyle name="_Table 2 2 4 4 4 5" xfId="14738" xr:uid="{00000000-0005-0000-0000-0000D11B0000}"/>
    <cellStyle name="_Table 2 2 4 4 4 6" xfId="14766" xr:uid="{00000000-0005-0000-0000-0000D21B0000}"/>
    <cellStyle name="_Table 2 2 4 4 4 7" xfId="26096" xr:uid="{00000000-0005-0000-0000-0000D31B0000}"/>
    <cellStyle name="_Table 2 2 4 4 4 8" xfId="14652" xr:uid="{00000000-0005-0000-0000-0000D41B0000}"/>
    <cellStyle name="_Table 2 2 4 4 5" xfId="13798" xr:uid="{00000000-0005-0000-0000-0000D51B0000}"/>
    <cellStyle name="_Table 2 2 4 4 5 2" xfId="25137" xr:uid="{00000000-0005-0000-0000-0000D61B0000}"/>
    <cellStyle name="_Table 2 2 4 4 5 3" xfId="29457" xr:uid="{00000000-0005-0000-0000-0000D71B0000}"/>
    <cellStyle name="_Table 2 2 4 4 5 4" xfId="30572" xr:uid="{00000000-0005-0000-0000-0000D81B0000}"/>
    <cellStyle name="_Table 2 2 4 4 5 5" xfId="27040" xr:uid="{00000000-0005-0000-0000-0000D91B0000}"/>
    <cellStyle name="_Table 2 2 4 4 5 6" xfId="32111" xr:uid="{00000000-0005-0000-0000-0000DA1B0000}"/>
    <cellStyle name="_Table 2 2 4 4 5 7" xfId="33032" xr:uid="{00000000-0005-0000-0000-0000DB1B0000}"/>
    <cellStyle name="_Table 2 2 4 4 5 8" xfId="33931" xr:uid="{00000000-0005-0000-0000-0000DC1B0000}"/>
    <cellStyle name="_Table 2 2 4 4 6" xfId="8834" xr:uid="{00000000-0005-0000-0000-0000DD1B0000}"/>
    <cellStyle name="_Table 2 2 4 4 6 2" xfId="20229" xr:uid="{00000000-0005-0000-0000-0000DE1B0000}"/>
    <cellStyle name="_Table 2 2 4 4 6 3" xfId="27281" xr:uid="{00000000-0005-0000-0000-0000DF1B0000}"/>
    <cellStyle name="_Table 2 2 4 4 6 4" xfId="15703" xr:uid="{00000000-0005-0000-0000-0000E01B0000}"/>
    <cellStyle name="_Table 2 2 4 4 6 5" xfId="14826" xr:uid="{00000000-0005-0000-0000-0000E11B0000}"/>
    <cellStyle name="_Table 2 2 4 4 6 6" xfId="27081" xr:uid="{00000000-0005-0000-0000-0000E21B0000}"/>
    <cellStyle name="_Table 2 2 4 4 6 7" xfId="26065" xr:uid="{00000000-0005-0000-0000-0000E31B0000}"/>
    <cellStyle name="_Table 2 2 4 4 6 8" xfId="27748" xr:uid="{00000000-0005-0000-0000-0000E41B0000}"/>
    <cellStyle name="_Table 2 2 4 4 7" xfId="13660" xr:uid="{00000000-0005-0000-0000-0000E51B0000}"/>
    <cellStyle name="_Table 2 2 4 4 7 2" xfId="24999" xr:uid="{00000000-0005-0000-0000-0000E61B0000}"/>
    <cellStyle name="_Table 2 2 4 4 7 3" xfId="29319" xr:uid="{00000000-0005-0000-0000-0000E71B0000}"/>
    <cellStyle name="_Table 2 2 4 4 7 4" xfId="30434" xr:uid="{00000000-0005-0000-0000-0000E81B0000}"/>
    <cellStyle name="_Table 2 2 4 4 7 5" xfId="28225" xr:uid="{00000000-0005-0000-0000-0000E91B0000}"/>
    <cellStyle name="_Table 2 2 4 4 7 6" xfId="31973" xr:uid="{00000000-0005-0000-0000-0000EA1B0000}"/>
    <cellStyle name="_Table 2 2 4 4 7 7" xfId="32894" xr:uid="{00000000-0005-0000-0000-0000EB1B0000}"/>
    <cellStyle name="_Table 2 2 4 4 7 8" xfId="33793" xr:uid="{00000000-0005-0000-0000-0000EC1B0000}"/>
    <cellStyle name="_Table 2 2 4 4 8" xfId="26512" xr:uid="{00000000-0005-0000-0000-0000ED1B0000}"/>
    <cellStyle name="_Table 2 2 4 4 9" xfId="25819" xr:uid="{00000000-0005-0000-0000-0000EE1B0000}"/>
    <cellStyle name="_Table 2 2 4 5" xfId="8774" xr:uid="{00000000-0005-0000-0000-0000EF1B0000}"/>
    <cellStyle name="_Table 2 2 4 5 10" xfId="15445" xr:uid="{00000000-0005-0000-0000-0000F01B0000}"/>
    <cellStyle name="_Table 2 2 4 5 11" xfId="27973" xr:uid="{00000000-0005-0000-0000-0000F11B0000}"/>
    <cellStyle name="_Table 2 2 4 5 12" xfId="31488" xr:uid="{00000000-0005-0000-0000-0000F21B0000}"/>
    <cellStyle name="_Table 2 2 4 5 13" xfId="15348" xr:uid="{00000000-0005-0000-0000-0000F31B0000}"/>
    <cellStyle name="_Table 2 2 4 5 2" xfId="13545" xr:uid="{00000000-0005-0000-0000-0000F41B0000}"/>
    <cellStyle name="_Table 2 2 4 5 2 2" xfId="29204" xr:uid="{00000000-0005-0000-0000-0000F51B0000}"/>
    <cellStyle name="_Table 2 2 4 5 2 3" xfId="30319" xr:uid="{00000000-0005-0000-0000-0000F61B0000}"/>
    <cellStyle name="_Table 2 2 4 5 2 4" xfId="30197" xr:uid="{00000000-0005-0000-0000-0000F71B0000}"/>
    <cellStyle name="_Table 2 2 4 5 2 5" xfId="31858" xr:uid="{00000000-0005-0000-0000-0000F81B0000}"/>
    <cellStyle name="_Table 2 2 4 5 2 6" xfId="32779" xr:uid="{00000000-0005-0000-0000-0000F91B0000}"/>
    <cellStyle name="_Table 2 2 4 5 2 7" xfId="33678" xr:uid="{00000000-0005-0000-0000-0000FA1B0000}"/>
    <cellStyle name="_Table 2 2 4 5 3" xfId="14176" xr:uid="{00000000-0005-0000-0000-0000FB1B0000}"/>
    <cellStyle name="_Table 2 2 4 5 3 2" xfId="25515" xr:uid="{00000000-0005-0000-0000-0000FC1B0000}"/>
    <cellStyle name="_Table 2 2 4 5 3 3" xfId="29835" xr:uid="{00000000-0005-0000-0000-0000FD1B0000}"/>
    <cellStyle name="_Table 2 2 4 5 3 4" xfId="30950" xr:uid="{00000000-0005-0000-0000-0000FE1B0000}"/>
    <cellStyle name="_Table 2 2 4 5 3 5" xfId="27813" xr:uid="{00000000-0005-0000-0000-0000FF1B0000}"/>
    <cellStyle name="_Table 2 2 4 5 3 6" xfId="32489" xr:uid="{00000000-0005-0000-0000-0000001C0000}"/>
    <cellStyle name="_Table 2 2 4 5 3 7" xfId="33410" xr:uid="{00000000-0005-0000-0000-0000011C0000}"/>
    <cellStyle name="_Table 2 2 4 5 3 8" xfId="34309" xr:uid="{00000000-0005-0000-0000-0000021C0000}"/>
    <cellStyle name="_Table 2 2 4 5 4" xfId="14234" xr:uid="{00000000-0005-0000-0000-0000031C0000}"/>
    <cellStyle name="_Table 2 2 4 5 4 2" xfId="25573" xr:uid="{00000000-0005-0000-0000-0000041C0000}"/>
    <cellStyle name="_Table 2 2 4 5 4 3" xfId="29893" xr:uid="{00000000-0005-0000-0000-0000051C0000}"/>
    <cellStyle name="_Table 2 2 4 5 4 4" xfId="31008" xr:uid="{00000000-0005-0000-0000-0000061C0000}"/>
    <cellStyle name="_Table 2 2 4 5 4 5" xfId="28510" xr:uid="{00000000-0005-0000-0000-0000071C0000}"/>
    <cellStyle name="_Table 2 2 4 5 4 6" xfId="32547" xr:uid="{00000000-0005-0000-0000-0000081C0000}"/>
    <cellStyle name="_Table 2 2 4 5 4 7" xfId="33468" xr:uid="{00000000-0005-0000-0000-0000091C0000}"/>
    <cellStyle name="_Table 2 2 4 5 4 8" xfId="34367" xr:uid="{00000000-0005-0000-0000-00000A1C0000}"/>
    <cellStyle name="_Table 2 2 4 5 5" xfId="14287" xr:uid="{00000000-0005-0000-0000-00000B1C0000}"/>
    <cellStyle name="_Table 2 2 4 5 5 2" xfId="25626" xr:uid="{00000000-0005-0000-0000-00000C1C0000}"/>
    <cellStyle name="_Table 2 2 4 5 5 3" xfId="29946" xr:uid="{00000000-0005-0000-0000-00000D1C0000}"/>
    <cellStyle name="_Table 2 2 4 5 5 4" xfId="31061" xr:uid="{00000000-0005-0000-0000-00000E1C0000}"/>
    <cellStyle name="_Table 2 2 4 5 5 5" xfId="26550" xr:uid="{00000000-0005-0000-0000-00000F1C0000}"/>
    <cellStyle name="_Table 2 2 4 5 5 6" xfId="32600" xr:uid="{00000000-0005-0000-0000-0000101C0000}"/>
    <cellStyle name="_Table 2 2 4 5 5 7" xfId="33521" xr:uid="{00000000-0005-0000-0000-0000111C0000}"/>
    <cellStyle name="_Table 2 2 4 5 5 8" xfId="34420" xr:uid="{00000000-0005-0000-0000-0000121C0000}"/>
    <cellStyle name="_Table 2 2 4 5 6" xfId="14333" xr:uid="{00000000-0005-0000-0000-0000131C0000}"/>
    <cellStyle name="_Table 2 2 4 5 6 2" xfId="25672" xr:uid="{00000000-0005-0000-0000-0000141C0000}"/>
    <cellStyle name="_Table 2 2 4 5 6 3" xfId="29992" xr:uid="{00000000-0005-0000-0000-0000151C0000}"/>
    <cellStyle name="_Table 2 2 4 5 6 4" xfId="31107" xr:uid="{00000000-0005-0000-0000-0000161C0000}"/>
    <cellStyle name="_Table 2 2 4 5 6 5" xfId="29135" xr:uid="{00000000-0005-0000-0000-0000171C0000}"/>
    <cellStyle name="_Table 2 2 4 5 6 6" xfId="32646" xr:uid="{00000000-0005-0000-0000-0000181C0000}"/>
    <cellStyle name="_Table 2 2 4 5 6 7" xfId="33567" xr:uid="{00000000-0005-0000-0000-0000191C0000}"/>
    <cellStyle name="_Table 2 2 4 5 6 8" xfId="34466" xr:uid="{00000000-0005-0000-0000-00001A1C0000}"/>
    <cellStyle name="_Table 2 2 4 5 7" xfId="14376" xr:uid="{00000000-0005-0000-0000-00001B1C0000}"/>
    <cellStyle name="_Table 2 2 4 5 7 2" xfId="25715" xr:uid="{00000000-0005-0000-0000-00001C1C0000}"/>
    <cellStyle name="_Table 2 2 4 5 7 3" xfId="30035" xr:uid="{00000000-0005-0000-0000-00001D1C0000}"/>
    <cellStyle name="_Table 2 2 4 5 7 4" xfId="31150" xr:uid="{00000000-0005-0000-0000-00001E1C0000}"/>
    <cellStyle name="_Table 2 2 4 5 7 5" xfId="28839" xr:uid="{00000000-0005-0000-0000-00001F1C0000}"/>
    <cellStyle name="_Table 2 2 4 5 7 6" xfId="32689" xr:uid="{00000000-0005-0000-0000-0000201C0000}"/>
    <cellStyle name="_Table 2 2 4 5 7 7" xfId="33610" xr:uid="{00000000-0005-0000-0000-0000211C0000}"/>
    <cellStyle name="_Table 2 2 4 5 7 8" xfId="34509" xr:uid="{00000000-0005-0000-0000-0000221C0000}"/>
    <cellStyle name="_Table 2 2 4 5 8" xfId="27221" xr:uid="{00000000-0005-0000-0000-0000231C0000}"/>
    <cellStyle name="_Table 2 2 4 5 9" xfId="15656" xr:uid="{00000000-0005-0000-0000-0000241C0000}"/>
    <cellStyle name="_Table 2 2 4 6" xfId="13580" xr:uid="{00000000-0005-0000-0000-0000251C0000}"/>
    <cellStyle name="_Table 2 2 4 6 2" xfId="24919" xr:uid="{00000000-0005-0000-0000-0000261C0000}"/>
    <cellStyle name="_Table 2 2 4 6 3" xfId="29239" xr:uid="{00000000-0005-0000-0000-0000271C0000}"/>
    <cellStyle name="_Table 2 2 4 6 4" xfId="30354" xr:uid="{00000000-0005-0000-0000-0000281C0000}"/>
    <cellStyle name="_Table 2 2 4 6 5" xfId="15077" xr:uid="{00000000-0005-0000-0000-0000291C0000}"/>
    <cellStyle name="_Table 2 2 4 6 6" xfId="31893" xr:uid="{00000000-0005-0000-0000-00002A1C0000}"/>
    <cellStyle name="_Table 2 2 4 6 7" xfId="32814" xr:uid="{00000000-0005-0000-0000-00002B1C0000}"/>
    <cellStyle name="_Table 2 2 4 6 8" xfId="33713" xr:uid="{00000000-0005-0000-0000-00002C1C0000}"/>
    <cellStyle name="_Table 2 2 4 7" xfId="13916" xr:uid="{00000000-0005-0000-0000-00002D1C0000}"/>
    <cellStyle name="_Table 2 2 4 7 2" xfId="25255" xr:uid="{00000000-0005-0000-0000-00002E1C0000}"/>
    <cellStyle name="_Table 2 2 4 7 3" xfId="29575" xr:uid="{00000000-0005-0000-0000-00002F1C0000}"/>
    <cellStyle name="_Table 2 2 4 7 4" xfId="30690" xr:uid="{00000000-0005-0000-0000-0000301C0000}"/>
    <cellStyle name="_Table 2 2 4 7 5" xfId="28014" xr:uid="{00000000-0005-0000-0000-0000311C0000}"/>
    <cellStyle name="_Table 2 2 4 7 6" xfId="32229" xr:uid="{00000000-0005-0000-0000-0000321C0000}"/>
    <cellStyle name="_Table 2 2 4 7 7" xfId="33150" xr:uid="{00000000-0005-0000-0000-0000331C0000}"/>
    <cellStyle name="_Table 2 2 4 7 8" xfId="34049" xr:uid="{00000000-0005-0000-0000-0000341C0000}"/>
    <cellStyle name="_Table 2 2 4 8" xfId="9066" xr:uid="{00000000-0005-0000-0000-0000351C0000}"/>
    <cellStyle name="_Table 2 2 4 8 2" xfId="20461" xr:uid="{00000000-0005-0000-0000-0000361C0000}"/>
    <cellStyle name="_Table 2 2 4 8 3" xfId="27513" xr:uid="{00000000-0005-0000-0000-0000371C0000}"/>
    <cellStyle name="_Table 2 2 4 8 4" xfId="15856" xr:uid="{00000000-0005-0000-0000-0000381C0000}"/>
    <cellStyle name="_Table 2 2 4 8 5" xfId="29097" xr:uid="{00000000-0005-0000-0000-0000391C0000}"/>
    <cellStyle name="_Table 2 2 4 8 6" xfId="31194" xr:uid="{00000000-0005-0000-0000-00003A1C0000}"/>
    <cellStyle name="_Table 2 2 4 8 7" xfId="14645" xr:uid="{00000000-0005-0000-0000-00003B1C0000}"/>
    <cellStyle name="_Table 2 2 4 8 8" xfId="31684" xr:uid="{00000000-0005-0000-0000-00003C1C0000}"/>
    <cellStyle name="_Table 2 2 4 9" xfId="13831" xr:uid="{00000000-0005-0000-0000-00003D1C0000}"/>
    <cellStyle name="_Table 2 2 4 9 2" xfId="25170" xr:uid="{00000000-0005-0000-0000-00003E1C0000}"/>
    <cellStyle name="_Table 2 2 4 9 3" xfId="29490" xr:uid="{00000000-0005-0000-0000-00003F1C0000}"/>
    <cellStyle name="_Table 2 2 4 9 4" xfId="30605" xr:uid="{00000000-0005-0000-0000-0000401C0000}"/>
    <cellStyle name="_Table 2 2 4 9 5" xfId="26262" xr:uid="{00000000-0005-0000-0000-0000411C0000}"/>
    <cellStyle name="_Table 2 2 4 9 6" xfId="32144" xr:uid="{00000000-0005-0000-0000-0000421C0000}"/>
    <cellStyle name="_Table 2 2 4 9 7" xfId="33065" xr:uid="{00000000-0005-0000-0000-0000431C0000}"/>
    <cellStyle name="_Table 2 2 4 9 8" xfId="33964" xr:uid="{00000000-0005-0000-0000-0000441C0000}"/>
    <cellStyle name="_Table 2 2 5" xfId="6660" xr:uid="{00000000-0005-0000-0000-0000451C0000}"/>
    <cellStyle name="_Table 2 2 5 10" xfId="29142" xr:uid="{00000000-0005-0000-0000-0000461C0000}"/>
    <cellStyle name="_Table 2 2 5 11" xfId="28953" xr:uid="{00000000-0005-0000-0000-0000471C0000}"/>
    <cellStyle name="_Table 2 2 5 12" xfId="26797" xr:uid="{00000000-0005-0000-0000-0000481C0000}"/>
    <cellStyle name="_Table 2 2 5 13" xfId="15283" xr:uid="{00000000-0005-0000-0000-0000491C0000}"/>
    <cellStyle name="_Table 2 2 5 2" xfId="11431" xr:uid="{00000000-0005-0000-0000-00004A1C0000}"/>
    <cellStyle name="_Table 2 2 5 2 2" xfId="28477" xr:uid="{00000000-0005-0000-0000-00004B1C0000}"/>
    <cellStyle name="_Table 2 2 5 2 3" xfId="15517" xr:uid="{00000000-0005-0000-0000-00004C1C0000}"/>
    <cellStyle name="_Table 2 2 5 2 4" xfId="26303" xr:uid="{00000000-0005-0000-0000-00004D1C0000}"/>
    <cellStyle name="_Table 2 2 5 2 5" xfId="28703" xr:uid="{00000000-0005-0000-0000-00004E1C0000}"/>
    <cellStyle name="_Table 2 2 5 2 6" xfId="26814" xr:uid="{00000000-0005-0000-0000-00004F1C0000}"/>
    <cellStyle name="_Table 2 2 5 2 7" xfId="14478" xr:uid="{00000000-0005-0000-0000-0000501C0000}"/>
    <cellStyle name="_Table 2 2 5 3" xfId="13911" xr:uid="{00000000-0005-0000-0000-0000511C0000}"/>
    <cellStyle name="_Table 2 2 5 3 2" xfId="25250" xr:uid="{00000000-0005-0000-0000-0000521C0000}"/>
    <cellStyle name="_Table 2 2 5 3 3" xfId="29570" xr:uid="{00000000-0005-0000-0000-0000531C0000}"/>
    <cellStyle name="_Table 2 2 5 3 4" xfId="30685" xr:uid="{00000000-0005-0000-0000-0000541C0000}"/>
    <cellStyle name="_Table 2 2 5 3 5" xfId="26637" xr:uid="{00000000-0005-0000-0000-0000551C0000}"/>
    <cellStyle name="_Table 2 2 5 3 6" xfId="32224" xr:uid="{00000000-0005-0000-0000-0000561C0000}"/>
    <cellStyle name="_Table 2 2 5 3 7" xfId="33145" xr:uid="{00000000-0005-0000-0000-0000571C0000}"/>
    <cellStyle name="_Table 2 2 5 3 8" xfId="34044" xr:uid="{00000000-0005-0000-0000-0000581C0000}"/>
    <cellStyle name="_Table 2 2 5 4" xfId="9061" xr:uid="{00000000-0005-0000-0000-0000591C0000}"/>
    <cellStyle name="_Table 2 2 5 4 2" xfId="20456" xr:uid="{00000000-0005-0000-0000-00005A1C0000}"/>
    <cellStyle name="_Table 2 2 5 4 3" xfId="27508" xr:uid="{00000000-0005-0000-0000-00005B1C0000}"/>
    <cellStyle name="_Table 2 2 5 4 4" xfId="15851" xr:uid="{00000000-0005-0000-0000-00005C1C0000}"/>
    <cellStyle name="_Table 2 2 5 4 5" xfId="31558" xr:uid="{00000000-0005-0000-0000-00005D1C0000}"/>
    <cellStyle name="_Table 2 2 5 4 6" xfId="14679" xr:uid="{00000000-0005-0000-0000-00005E1C0000}"/>
    <cellStyle name="_Table 2 2 5 4 7" xfId="26523" xr:uid="{00000000-0005-0000-0000-00005F1C0000}"/>
    <cellStyle name="_Table 2 2 5 4 8" xfId="15548" xr:uid="{00000000-0005-0000-0000-0000601C0000}"/>
    <cellStyle name="_Table 2 2 5 5" xfId="14033" xr:uid="{00000000-0005-0000-0000-0000611C0000}"/>
    <cellStyle name="_Table 2 2 5 5 2" xfId="25372" xr:uid="{00000000-0005-0000-0000-0000621C0000}"/>
    <cellStyle name="_Table 2 2 5 5 3" xfId="29692" xr:uid="{00000000-0005-0000-0000-0000631C0000}"/>
    <cellStyle name="_Table 2 2 5 5 4" xfId="30807" xr:uid="{00000000-0005-0000-0000-0000641C0000}"/>
    <cellStyle name="_Table 2 2 5 5 5" xfId="28227" xr:uid="{00000000-0005-0000-0000-0000651C0000}"/>
    <cellStyle name="_Table 2 2 5 5 6" xfId="32346" xr:uid="{00000000-0005-0000-0000-0000661C0000}"/>
    <cellStyle name="_Table 2 2 5 5 7" xfId="33267" xr:uid="{00000000-0005-0000-0000-0000671C0000}"/>
    <cellStyle name="_Table 2 2 5 5 8" xfId="34166" xr:uid="{00000000-0005-0000-0000-0000681C0000}"/>
    <cellStyle name="_Table 2 2 5 6" xfId="9185" xr:uid="{00000000-0005-0000-0000-0000691C0000}"/>
    <cellStyle name="_Table 2 2 5 6 2" xfId="20580" xr:uid="{00000000-0005-0000-0000-00006A1C0000}"/>
    <cellStyle name="_Table 2 2 5 6 3" xfId="27632" xr:uid="{00000000-0005-0000-0000-00006B1C0000}"/>
    <cellStyle name="_Table 2 2 5 6 4" xfId="24298" xr:uid="{00000000-0005-0000-0000-00006C1C0000}"/>
    <cellStyle name="_Table 2 2 5 6 5" xfId="30129" xr:uid="{00000000-0005-0000-0000-00006D1C0000}"/>
    <cellStyle name="_Table 2 2 5 6 6" xfId="27954" xr:uid="{00000000-0005-0000-0000-00006E1C0000}"/>
    <cellStyle name="_Table 2 2 5 6 7" xfId="28343" xr:uid="{00000000-0005-0000-0000-00006F1C0000}"/>
    <cellStyle name="_Table 2 2 5 6 8" xfId="14722" xr:uid="{00000000-0005-0000-0000-0000701C0000}"/>
    <cellStyle name="_Table 2 2 5 7" xfId="13794" xr:uid="{00000000-0005-0000-0000-0000711C0000}"/>
    <cellStyle name="_Table 2 2 5 7 2" xfId="25133" xr:uid="{00000000-0005-0000-0000-0000721C0000}"/>
    <cellStyle name="_Table 2 2 5 7 3" xfId="29453" xr:uid="{00000000-0005-0000-0000-0000731C0000}"/>
    <cellStyle name="_Table 2 2 5 7 4" xfId="30568" xr:uid="{00000000-0005-0000-0000-0000741C0000}"/>
    <cellStyle name="_Table 2 2 5 7 5" xfId="28238" xr:uid="{00000000-0005-0000-0000-0000751C0000}"/>
    <cellStyle name="_Table 2 2 5 7 6" xfId="32107" xr:uid="{00000000-0005-0000-0000-0000761C0000}"/>
    <cellStyle name="_Table 2 2 5 7 7" xfId="33028" xr:uid="{00000000-0005-0000-0000-0000771C0000}"/>
    <cellStyle name="_Table 2 2 5 7 8" xfId="33927" xr:uid="{00000000-0005-0000-0000-0000781C0000}"/>
    <cellStyle name="_Table 2 2 5 8" xfId="26459" xr:uid="{00000000-0005-0000-0000-0000791C0000}"/>
    <cellStyle name="_Table 2 2 5 9" xfId="28033" xr:uid="{00000000-0005-0000-0000-00007A1C0000}"/>
    <cellStyle name="_Table 2 2 6" xfId="9142" xr:uid="{00000000-0005-0000-0000-00007B1C0000}"/>
    <cellStyle name="_Table 2 2 6 2" xfId="20537" xr:uid="{00000000-0005-0000-0000-00007C1C0000}"/>
    <cellStyle name="_Table 2 2 6 3" xfId="27589" xr:uid="{00000000-0005-0000-0000-00007D1C0000}"/>
    <cellStyle name="_Table 2 2 6 4" xfId="22770" xr:uid="{00000000-0005-0000-0000-00007E1C0000}"/>
    <cellStyle name="_Table 2 2 6 5" xfId="28735" xr:uid="{00000000-0005-0000-0000-00007F1C0000}"/>
    <cellStyle name="_Table 2 2 6 6" xfId="30106" xr:uid="{00000000-0005-0000-0000-0000801C0000}"/>
    <cellStyle name="_Table 2 2 6 7" xfId="31208" xr:uid="{00000000-0005-0000-0000-0000811C0000}"/>
    <cellStyle name="_Table 2 2 6 8" xfId="28082" xr:uid="{00000000-0005-0000-0000-0000821C0000}"/>
    <cellStyle name="_Table 2 2 7" xfId="14112" xr:uid="{00000000-0005-0000-0000-0000831C0000}"/>
    <cellStyle name="_Table 2 2 7 2" xfId="25451" xr:uid="{00000000-0005-0000-0000-0000841C0000}"/>
    <cellStyle name="_Table 2 2 7 3" xfId="29771" xr:uid="{00000000-0005-0000-0000-0000851C0000}"/>
    <cellStyle name="_Table 2 2 7 4" xfId="30886" xr:uid="{00000000-0005-0000-0000-0000861C0000}"/>
    <cellStyle name="_Table 2 2 7 5" xfId="27948" xr:uid="{00000000-0005-0000-0000-0000871C0000}"/>
    <cellStyle name="_Table 2 2 7 6" xfId="32425" xr:uid="{00000000-0005-0000-0000-0000881C0000}"/>
    <cellStyle name="_Table 2 2 7 7" xfId="33346" xr:uid="{00000000-0005-0000-0000-0000891C0000}"/>
    <cellStyle name="_Table 2 2 7 8" xfId="34245" xr:uid="{00000000-0005-0000-0000-00008A1C0000}"/>
    <cellStyle name="_Table 2 2 8" xfId="9130" xr:uid="{00000000-0005-0000-0000-00008B1C0000}"/>
    <cellStyle name="_Table 2 2 8 2" xfId="20525" xr:uid="{00000000-0005-0000-0000-00008C1C0000}"/>
    <cellStyle name="_Table 2 2 8 3" xfId="27577" xr:uid="{00000000-0005-0000-0000-00008D1C0000}"/>
    <cellStyle name="_Table 2 2 8 4" xfId="22988" xr:uid="{00000000-0005-0000-0000-00008E1C0000}"/>
    <cellStyle name="_Table 2 2 8 5" xfId="26616" xr:uid="{00000000-0005-0000-0000-00008F1C0000}"/>
    <cellStyle name="_Table 2 2 8 6" xfId="27705" xr:uid="{00000000-0005-0000-0000-0000901C0000}"/>
    <cellStyle name="_Table 2 2 8 7" xfId="18040" xr:uid="{00000000-0005-0000-0000-0000911C0000}"/>
    <cellStyle name="_Table 2 2 8 8" xfId="26140" xr:uid="{00000000-0005-0000-0000-0000921C0000}"/>
    <cellStyle name="_Table 2 2 9" xfId="9194" xr:uid="{00000000-0005-0000-0000-0000931C0000}"/>
    <cellStyle name="_Table 2 2 9 2" xfId="20589" xr:uid="{00000000-0005-0000-0000-0000941C0000}"/>
    <cellStyle name="_Table 2 2 9 3" xfId="27641" xr:uid="{00000000-0005-0000-0000-0000951C0000}"/>
    <cellStyle name="_Table 2 2 9 4" xfId="19321" xr:uid="{00000000-0005-0000-0000-0000961C0000}"/>
    <cellStyle name="_Table 2 2 9 5" xfId="31511" xr:uid="{00000000-0005-0000-0000-0000971C0000}"/>
    <cellStyle name="_Table 2 2 9 6" xfId="27860" xr:uid="{00000000-0005-0000-0000-0000981C0000}"/>
    <cellStyle name="_Table 2 2 9 7" xfId="26131" xr:uid="{00000000-0005-0000-0000-0000991C0000}"/>
    <cellStyle name="_Table 2 2 9 8" xfId="26075" xr:uid="{00000000-0005-0000-0000-00009A1C0000}"/>
    <cellStyle name="_Table 2 3" xfId="9143" xr:uid="{00000000-0005-0000-0000-00009B1C0000}"/>
    <cellStyle name="_Table 2 3 2" xfId="20538" xr:uid="{00000000-0005-0000-0000-00009C1C0000}"/>
    <cellStyle name="_Table 2 3 3" xfId="27590" xr:uid="{00000000-0005-0000-0000-00009D1C0000}"/>
    <cellStyle name="_Table 2 3 4" xfId="22743" xr:uid="{00000000-0005-0000-0000-00009E1C0000}"/>
    <cellStyle name="_Table 2 3 5" xfId="31508" xr:uid="{00000000-0005-0000-0000-00009F1C0000}"/>
    <cellStyle name="_Table 2 3 6" xfId="15059" xr:uid="{00000000-0005-0000-0000-0000A01C0000}"/>
    <cellStyle name="_Table 2 3 7" xfId="28171" xr:uid="{00000000-0005-0000-0000-0000A11C0000}"/>
    <cellStyle name="_Table 2 3 8" xfId="31810" xr:uid="{00000000-0005-0000-0000-0000A21C0000}"/>
    <cellStyle name="_Table 2 4" xfId="13825" xr:uid="{00000000-0005-0000-0000-0000A31C0000}"/>
    <cellStyle name="_Table 2 4 2" xfId="25164" xr:uid="{00000000-0005-0000-0000-0000A41C0000}"/>
    <cellStyle name="_Table 2 4 3" xfId="29484" xr:uid="{00000000-0005-0000-0000-0000A51C0000}"/>
    <cellStyle name="_Table 2 4 4" xfId="30599" xr:uid="{00000000-0005-0000-0000-0000A61C0000}"/>
    <cellStyle name="_Table 2 4 5" xfId="27841" xr:uid="{00000000-0005-0000-0000-0000A71C0000}"/>
    <cellStyle name="_Table 2 4 6" xfId="32138" xr:uid="{00000000-0005-0000-0000-0000A81C0000}"/>
    <cellStyle name="_Table 2 4 7" xfId="33059" xr:uid="{00000000-0005-0000-0000-0000A91C0000}"/>
    <cellStyle name="_Table 2 4 8" xfId="33958" xr:uid="{00000000-0005-0000-0000-0000AA1C0000}"/>
    <cellStyle name="_Table 2 5" xfId="8850" xr:uid="{00000000-0005-0000-0000-0000AB1C0000}"/>
    <cellStyle name="_Table 2 5 2" xfId="20245" xr:uid="{00000000-0005-0000-0000-0000AC1C0000}"/>
    <cellStyle name="_Table 2 5 3" xfId="27297" xr:uid="{00000000-0005-0000-0000-0000AD1C0000}"/>
    <cellStyle name="_Table 2 5 4" xfId="15719" xr:uid="{00000000-0005-0000-0000-0000AE1C0000}"/>
    <cellStyle name="_Table 2 5 5" xfId="30226" xr:uid="{00000000-0005-0000-0000-0000AF1C0000}"/>
    <cellStyle name="_Table 2 5 6" xfId="31314" xr:uid="{00000000-0005-0000-0000-0000B01C0000}"/>
    <cellStyle name="_Table 2 5 7" xfId="28708" xr:uid="{00000000-0005-0000-0000-0000B11C0000}"/>
    <cellStyle name="_Table 2 5 8" xfId="31802" xr:uid="{00000000-0005-0000-0000-0000B21C0000}"/>
    <cellStyle name="_Table 2 6" xfId="14160" xr:uid="{00000000-0005-0000-0000-0000B31C0000}"/>
    <cellStyle name="_Table 2 6 2" xfId="25499" xr:uid="{00000000-0005-0000-0000-0000B41C0000}"/>
    <cellStyle name="_Table 2 6 3" xfId="29819" xr:uid="{00000000-0005-0000-0000-0000B51C0000}"/>
    <cellStyle name="_Table 2 6 4" xfId="30934" xr:uid="{00000000-0005-0000-0000-0000B61C0000}"/>
    <cellStyle name="_Table 2 6 5" xfId="26306" xr:uid="{00000000-0005-0000-0000-0000B71C0000}"/>
    <cellStyle name="_Table 2 6 6" xfId="32473" xr:uid="{00000000-0005-0000-0000-0000B81C0000}"/>
    <cellStyle name="_Table 2 6 7" xfId="33394" xr:uid="{00000000-0005-0000-0000-0000B91C0000}"/>
    <cellStyle name="_Table 2 6 8" xfId="34293" xr:uid="{00000000-0005-0000-0000-0000BA1C0000}"/>
    <cellStyle name="_Table 2 7" xfId="8844" xr:uid="{00000000-0005-0000-0000-0000BB1C0000}"/>
    <cellStyle name="_Table 2 7 2" xfId="20239" xr:uid="{00000000-0005-0000-0000-0000BC1C0000}"/>
    <cellStyle name="_Table 2 7 3" xfId="27291" xr:uid="{00000000-0005-0000-0000-0000BD1C0000}"/>
    <cellStyle name="_Table 2 7 4" xfId="15713" xr:uid="{00000000-0005-0000-0000-0000BE1C0000}"/>
    <cellStyle name="_Table 2 7 5" xfId="27028" xr:uid="{00000000-0005-0000-0000-0000BF1C0000}"/>
    <cellStyle name="_Table 2 7 6" xfId="28749" xr:uid="{00000000-0005-0000-0000-0000C01C0000}"/>
    <cellStyle name="_Table 2 7 7" xfId="15579" xr:uid="{00000000-0005-0000-0000-0000C11C0000}"/>
    <cellStyle name="_Table 2 7 8" xfId="14796" xr:uid="{00000000-0005-0000-0000-0000C21C0000}"/>
    <cellStyle name="_Table 2 8" xfId="15387" xr:uid="{00000000-0005-0000-0000-0000C31C0000}"/>
    <cellStyle name="_Table 2 9" xfId="28283" xr:uid="{00000000-0005-0000-0000-0000C41C0000}"/>
    <cellStyle name="_Table 3" xfId="4402" xr:uid="{00000000-0005-0000-0000-0000C51C0000}"/>
    <cellStyle name="_Table 3 10" xfId="8998" xr:uid="{00000000-0005-0000-0000-0000C61C0000}"/>
    <cellStyle name="_Table 3 10 2" xfId="20393" xr:uid="{00000000-0005-0000-0000-0000C71C0000}"/>
    <cellStyle name="_Table 3 10 3" xfId="27445" xr:uid="{00000000-0005-0000-0000-0000C81C0000}"/>
    <cellStyle name="_Table 3 10 4" xfId="15792" xr:uid="{00000000-0005-0000-0000-0000C91C0000}"/>
    <cellStyle name="_Table 3 10 5" xfId="31678" xr:uid="{00000000-0005-0000-0000-0000CA1C0000}"/>
    <cellStyle name="_Table 3 10 6" xfId="14477" xr:uid="{00000000-0005-0000-0000-0000CB1C0000}"/>
    <cellStyle name="_Table 3 10 7" xfId="28280" xr:uid="{00000000-0005-0000-0000-0000CC1C0000}"/>
    <cellStyle name="_Table 3 10 8" xfId="31295" xr:uid="{00000000-0005-0000-0000-0000CD1C0000}"/>
    <cellStyle name="_Table 3 11" xfId="28988" xr:uid="{00000000-0005-0000-0000-0000CE1C0000}"/>
    <cellStyle name="_Table 3 12" xfId="31232" xr:uid="{00000000-0005-0000-0000-0000CF1C0000}"/>
    <cellStyle name="_Table 3 13" xfId="31749" xr:uid="{00000000-0005-0000-0000-0000D01C0000}"/>
    <cellStyle name="_Table 3 14" xfId="32729" xr:uid="{00000000-0005-0000-0000-0000D11C0000}"/>
    <cellStyle name="_Table 3 2" xfId="4408" xr:uid="{00000000-0005-0000-0000-0000D21C0000}"/>
    <cellStyle name="_Table 3 2 10" xfId="27118" xr:uid="{00000000-0005-0000-0000-0000D31C0000}"/>
    <cellStyle name="_Table 3 2 11" xfId="28004" xr:uid="{00000000-0005-0000-0000-0000D41C0000}"/>
    <cellStyle name="_Table 3 2 12" xfId="15048" xr:uid="{00000000-0005-0000-0000-0000D51C0000}"/>
    <cellStyle name="_Table 3 2 13" xfId="31468" xr:uid="{00000000-0005-0000-0000-0000D61C0000}"/>
    <cellStyle name="_Table 3 2 2" xfId="4466" xr:uid="{00000000-0005-0000-0000-0000D71C0000}"/>
    <cellStyle name="_Table 3 2 2 10" xfId="27014" xr:uid="{00000000-0005-0000-0000-0000D81C0000}"/>
    <cellStyle name="_Table 3 2 2 11" xfId="26273" xr:uid="{00000000-0005-0000-0000-0000D91C0000}"/>
    <cellStyle name="_Table 3 2 2 12" xfId="26279" xr:uid="{00000000-0005-0000-0000-0000DA1C0000}"/>
    <cellStyle name="_Table 3 2 2 13" xfId="27008" xr:uid="{00000000-0005-0000-0000-0000DB1C0000}"/>
    <cellStyle name="_Table 3 2 2 2" xfId="4472" xr:uid="{00000000-0005-0000-0000-0000DC1C0000}"/>
    <cellStyle name="_Table 3 2 2 2 10" xfId="31377" xr:uid="{00000000-0005-0000-0000-0000DD1C0000}"/>
    <cellStyle name="_Table 3 2 2 2 11" xfId="31843" xr:uid="{00000000-0005-0000-0000-0000DE1C0000}"/>
    <cellStyle name="_Table 3 2 2 2 12" xfId="32767" xr:uid="{00000000-0005-0000-0000-0000DF1C0000}"/>
    <cellStyle name="_Table 3 2 2 2 2" xfId="4620" xr:uid="{00000000-0005-0000-0000-0000E01C0000}"/>
    <cellStyle name="_Table 3 2 2 2 2 10" xfId="13648" xr:uid="{00000000-0005-0000-0000-0000E11C0000}"/>
    <cellStyle name="_Table 3 2 2 2 2 10 2" xfId="24987" xr:uid="{00000000-0005-0000-0000-0000E21C0000}"/>
    <cellStyle name="_Table 3 2 2 2 2 10 3" xfId="29307" xr:uid="{00000000-0005-0000-0000-0000E31C0000}"/>
    <cellStyle name="_Table 3 2 2 2 2 10 4" xfId="30422" xr:uid="{00000000-0005-0000-0000-0000E41C0000}"/>
    <cellStyle name="_Table 3 2 2 2 2 10 5" xfId="28850" xr:uid="{00000000-0005-0000-0000-0000E51C0000}"/>
    <cellStyle name="_Table 3 2 2 2 2 10 6" xfId="31961" xr:uid="{00000000-0005-0000-0000-0000E61C0000}"/>
    <cellStyle name="_Table 3 2 2 2 2 10 7" xfId="32882" xr:uid="{00000000-0005-0000-0000-0000E71C0000}"/>
    <cellStyle name="_Table 3 2 2 2 2 10 8" xfId="33781" xr:uid="{00000000-0005-0000-0000-0000E81C0000}"/>
    <cellStyle name="_Table 3 2 2 2 2 11" xfId="15363" xr:uid="{00000000-0005-0000-0000-0000E91C0000}"/>
    <cellStyle name="_Table 3 2 2 2 2 12" xfId="29033" xr:uid="{00000000-0005-0000-0000-0000EA1C0000}"/>
    <cellStyle name="_Table 3 2 2 2 2 13" xfId="31264" xr:uid="{00000000-0005-0000-0000-0000EB1C0000}"/>
    <cellStyle name="_Table 3 2 2 2 2 14" xfId="31776" xr:uid="{00000000-0005-0000-0000-0000EC1C0000}"/>
    <cellStyle name="_Table 3 2 2 2 2 15" xfId="32744" xr:uid="{00000000-0005-0000-0000-0000ED1C0000}"/>
    <cellStyle name="_Table 3 2 2 2 2 2" xfId="4897" xr:uid="{00000000-0005-0000-0000-0000EE1C0000}"/>
    <cellStyle name="_Table 3 2 2 2 2 2 10" xfId="14015" xr:uid="{00000000-0005-0000-0000-0000EF1C0000}"/>
    <cellStyle name="_Table 3 2 2 2 2 2 10 2" xfId="25354" xr:uid="{00000000-0005-0000-0000-0000F01C0000}"/>
    <cellStyle name="_Table 3 2 2 2 2 2 10 3" xfId="29674" xr:uid="{00000000-0005-0000-0000-0000F11C0000}"/>
    <cellStyle name="_Table 3 2 2 2 2 2 10 4" xfId="30789" xr:uid="{00000000-0005-0000-0000-0000F21C0000}"/>
    <cellStyle name="_Table 3 2 2 2 2 2 10 5" xfId="27782" xr:uid="{00000000-0005-0000-0000-0000F31C0000}"/>
    <cellStyle name="_Table 3 2 2 2 2 2 10 6" xfId="32328" xr:uid="{00000000-0005-0000-0000-0000F41C0000}"/>
    <cellStyle name="_Table 3 2 2 2 2 2 10 7" xfId="33249" xr:uid="{00000000-0005-0000-0000-0000F51C0000}"/>
    <cellStyle name="_Table 3 2 2 2 2 2 10 8" xfId="34148" xr:uid="{00000000-0005-0000-0000-0000F61C0000}"/>
    <cellStyle name="_Table 3 2 2 2 2 2 11" xfId="25785" xr:uid="{00000000-0005-0000-0000-0000F71C0000}"/>
    <cellStyle name="_Table 3 2 2 2 2 2 12" xfId="26516" xr:uid="{00000000-0005-0000-0000-0000F81C0000}"/>
    <cellStyle name="_Table 3 2 2 2 2 2 13" xfId="28790" xr:uid="{00000000-0005-0000-0000-0000F91C0000}"/>
    <cellStyle name="_Table 3 2 2 2 2 2 14" xfId="14787" xr:uid="{00000000-0005-0000-0000-0000FA1C0000}"/>
    <cellStyle name="_Table 3 2 2 2 2 2 15" xfId="26199" xr:uid="{00000000-0005-0000-0000-0000FB1C0000}"/>
    <cellStyle name="_Table 3 2 2 2 2 2 2" xfId="5431" xr:uid="{00000000-0005-0000-0000-0000FC1C0000}"/>
    <cellStyle name="_Table 3 2 2 2 2 2 2 10" xfId="30215" xr:uid="{00000000-0005-0000-0000-0000FD1C0000}"/>
    <cellStyle name="_Table 3 2 2 2 2 2 2 11" xfId="31303" xr:uid="{00000000-0005-0000-0000-0000FE1C0000}"/>
    <cellStyle name="_Table 3 2 2 2 2 2 2 12" xfId="25766" xr:uid="{00000000-0005-0000-0000-0000FF1C0000}"/>
    <cellStyle name="_Table 3 2 2 2 2 2 2 13" xfId="31796" xr:uid="{00000000-0005-0000-0000-0000001D0000}"/>
    <cellStyle name="_Table 3 2 2 2 2 2 2 2" xfId="6593" xr:uid="{00000000-0005-0000-0000-0000011D0000}"/>
    <cellStyle name="_Table 3 2 2 2 2 2 2 2 10" xfId="26400" xr:uid="{00000000-0005-0000-0000-0000021D0000}"/>
    <cellStyle name="_Table 3 2 2 2 2 2 2 2 11" xfId="28061" xr:uid="{00000000-0005-0000-0000-0000031D0000}"/>
    <cellStyle name="_Table 3 2 2 2 2 2 2 2 12" xfId="28378" xr:uid="{00000000-0005-0000-0000-0000041D0000}"/>
    <cellStyle name="_Table 3 2 2 2 2 2 2 2 13" xfId="14848" xr:uid="{00000000-0005-0000-0000-0000051D0000}"/>
    <cellStyle name="_Table 3 2 2 2 2 2 2 2 14" xfId="30264" xr:uid="{00000000-0005-0000-0000-0000061D0000}"/>
    <cellStyle name="_Table 3 2 2 2 2 2 2 2 15" xfId="14617" xr:uid="{00000000-0005-0000-0000-0000071D0000}"/>
    <cellStyle name="_Table 3 2 2 2 2 2 2 2 2" xfId="8773" xr:uid="{00000000-0005-0000-0000-0000081D0000}"/>
    <cellStyle name="_Table 3 2 2 2 2 2 2 2 2 10" xfId="30219" xr:uid="{00000000-0005-0000-0000-0000091D0000}"/>
    <cellStyle name="_Table 3 2 2 2 2 2 2 2 2 11" xfId="31306" xr:uid="{00000000-0005-0000-0000-00000A1D0000}"/>
    <cellStyle name="_Table 3 2 2 2 2 2 2 2 2 12" xfId="25833" xr:uid="{00000000-0005-0000-0000-00000B1D0000}"/>
    <cellStyle name="_Table 3 2 2 2 2 2 2 2 2 13" xfId="31797" xr:uid="{00000000-0005-0000-0000-00000C1D0000}"/>
    <cellStyle name="_Table 3 2 2 2 2 2 2 2 2 2" xfId="13544" xr:uid="{00000000-0005-0000-0000-00000D1D0000}"/>
    <cellStyle name="_Table 3 2 2 2 2 2 2 2 2 2 2" xfId="29203" xr:uid="{00000000-0005-0000-0000-00000E1D0000}"/>
    <cellStyle name="_Table 3 2 2 2 2 2 2 2 2 2 3" xfId="30318" xr:uid="{00000000-0005-0000-0000-00000F1D0000}"/>
    <cellStyle name="_Table 3 2 2 2 2 2 2 2 2 2 4" xfId="26568" xr:uid="{00000000-0005-0000-0000-0000101D0000}"/>
    <cellStyle name="_Table 3 2 2 2 2 2 2 2 2 2 5" xfId="31857" xr:uid="{00000000-0005-0000-0000-0000111D0000}"/>
    <cellStyle name="_Table 3 2 2 2 2 2 2 2 2 2 6" xfId="32778" xr:uid="{00000000-0005-0000-0000-0000121D0000}"/>
    <cellStyle name="_Table 3 2 2 2 2 2 2 2 2 2 7" xfId="33677" xr:uid="{00000000-0005-0000-0000-0000131D0000}"/>
    <cellStyle name="_Table 3 2 2 2 2 2 2 2 2 3" xfId="14175" xr:uid="{00000000-0005-0000-0000-0000141D0000}"/>
    <cellStyle name="_Table 3 2 2 2 2 2 2 2 2 3 2" xfId="25514" xr:uid="{00000000-0005-0000-0000-0000151D0000}"/>
    <cellStyle name="_Table 3 2 2 2 2 2 2 2 2 3 3" xfId="29834" xr:uid="{00000000-0005-0000-0000-0000161D0000}"/>
    <cellStyle name="_Table 3 2 2 2 2 2 2 2 2 3 4" xfId="30949" xr:uid="{00000000-0005-0000-0000-0000171D0000}"/>
    <cellStyle name="_Table 3 2 2 2 2 2 2 2 2 3 5" xfId="26518" xr:uid="{00000000-0005-0000-0000-0000181D0000}"/>
    <cellStyle name="_Table 3 2 2 2 2 2 2 2 2 3 6" xfId="32488" xr:uid="{00000000-0005-0000-0000-0000191D0000}"/>
    <cellStyle name="_Table 3 2 2 2 2 2 2 2 2 3 7" xfId="33409" xr:uid="{00000000-0005-0000-0000-00001A1D0000}"/>
    <cellStyle name="_Table 3 2 2 2 2 2 2 2 2 3 8" xfId="34308" xr:uid="{00000000-0005-0000-0000-00001B1D0000}"/>
    <cellStyle name="_Table 3 2 2 2 2 2 2 2 2 4" xfId="14233" xr:uid="{00000000-0005-0000-0000-00001C1D0000}"/>
    <cellStyle name="_Table 3 2 2 2 2 2 2 2 2 4 2" xfId="25572" xr:uid="{00000000-0005-0000-0000-00001D1D0000}"/>
    <cellStyle name="_Table 3 2 2 2 2 2 2 2 2 4 3" xfId="29892" xr:uid="{00000000-0005-0000-0000-00001E1D0000}"/>
    <cellStyle name="_Table 3 2 2 2 2 2 2 2 2 4 4" xfId="31007" xr:uid="{00000000-0005-0000-0000-00001F1D0000}"/>
    <cellStyle name="_Table 3 2 2 2 2 2 2 2 2 4 5" xfId="26022" xr:uid="{00000000-0005-0000-0000-0000201D0000}"/>
    <cellStyle name="_Table 3 2 2 2 2 2 2 2 2 4 6" xfId="32546" xr:uid="{00000000-0005-0000-0000-0000211D0000}"/>
    <cellStyle name="_Table 3 2 2 2 2 2 2 2 2 4 7" xfId="33467" xr:uid="{00000000-0005-0000-0000-0000221D0000}"/>
    <cellStyle name="_Table 3 2 2 2 2 2 2 2 2 4 8" xfId="34366" xr:uid="{00000000-0005-0000-0000-0000231D0000}"/>
    <cellStyle name="_Table 3 2 2 2 2 2 2 2 2 5" xfId="14286" xr:uid="{00000000-0005-0000-0000-0000241D0000}"/>
    <cellStyle name="_Table 3 2 2 2 2 2 2 2 2 5 2" xfId="25625" xr:uid="{00000000-0005-0000-0000-0000251D0000}"/>
    <cellStyle name="_Table 3 2 2 2 2 2 2 2 2 5 3" xfId="29945" xr:uid="{00000000-0005-0000-0000-0000261D0000}"/>
    <cellStyle name="_Table 3 2 2 2 2 2 2 2 2 5 4" xfId="31060" xr:uid="{00000000-0005-0000-0000-0000271D0000}"/>
    <cellStyle name="_Table 3 2 2 2 2 2 2 2 2 5 5" xfId="29064" xr:uid="{00000000-0005-0000-0000-0000281D0000}"/>
    <cellStyle name="_Table 3 2 2 2 2 2 2 2 2 5 6" xfId="32599" xr:uid="{00000000-0005-0000-0000-0000291D0000}"/>
    <cellStyle name="_Table 3 2 2 2 2 2 2 2 2 5 7" xfId="33520" xr:uid="{00000000-0005-0000-0000-00002A1D0000}"/>
    <cellStyle name="_Table 3 2 2 2 2 2 2 2 2 5 8" xfId="34419" xr:uid="{00000000-0005-0000-0000-00002B1D0000}"/>
    <cellStyle name="_Table 3 2 2 2 2 2 2 2 2 6" xfId="14332" xr:uid="{00000000-0005-0000-0000-00002C1D0000}"/>
    <cellStyle name="_Table 3 2 2 2 2 2 2 2 2 6 2" xfId="25671" xr:uid="{00000000-0005-0000-0000-00002D1D0000}"/>
    <cellStyle name="_Table 3 2 2 2 2 2 2 2 2 6 3" xfId="29991" xr:uid="{00000000-0005-0000-0000-00002E1D0000}"/>
    <cellStyle name="_Table 3 2 2 2 2 2 2 2 2 6 4" xfId="31106" xr:uid="{00000000-0005-0000-0000-00002F1D0000}"/>
    <cellStyle name="_Table 3 2 2 2 2 2 2 2 2 6 5" xfId="15559" xr:uid="{00000000-0005-0000-0000-0000301D0000}"/>
    <cellStyle name="_Table 3 2 2 2 2 2 2 2 2 6 6" xfId="32645" xr:uid="{00000000-0005-0000-0000-0000311D0000}"/>
    <cellStyle name="_Table 3 2 2 2 2 2 2 2 2 6 7" xfId="33566" xr:uid="{00000000-0005-0000-0000-0000321D0000}"/>
    <cellStyle name="_Table 3 2 2 2 2 2 2 2 2 6 8" xfId="34465" xr:uid="{00000000-0005-0000-0000-0000331D0000}"/>
    <cellStyle name="_Table 3 2 2 2 2 2 2 2 2 7" xfId="14375" xr:uid="{00000000-0005-0000-0000-0000341D0000}"/>
    <cellStyle name="_Table 3 2 2 2 2 2 2 2 2 7 2" xfId="25714" xr:uid="{00000000-0005-0000-0000-0000351D0000}"/>
    <cellStyle name="_Table 3 2 2 2 2 2 2 2 2 7 3" xfId="30034" xr:uid="{00000000-0005-0000-0000-0000361D0000}"/>
    <cellStyle name="_Table 3 2 2 2 2 2 2 2 2 7 4" xfId="31149" xr:uid="{00000000-0005-0000-0000-0000371D0000}"/>
    <cellStyle name="_Table 3 2 2 2 2 2 2 2 2 7 5" xfId="28044" xr:uid="{00000000-0005-0000-0000-0000381D0000}"/>
    <cellStyle name="_Table 3 2 2 2 2 2 2 2 2 7 6" xfId="32688" xr:uid="{00000000-0005-0000-0000-0000391D0000}"/>
    <cellStyle name="_Table 3 2 2 2 2 2 2 2 2 7 7" xfId="33609" xr:uid="{00000000-0005-0000-0000-00003A1D0000}"/>
    <cellStyle name="_Table 3 2 2 2 2 2 2 2 2 7 8" xfId="34508" xr:uid="{00000000-0005-0000-0000-00003B1D0000}"/>
    <cellStyle name="_Table 3 2 2 2 2 2 2 2 2 8" xfId="27220" xr:uid="{00000000-0005-0000-0000-00003C1D0000}"/>
    <cellStyle name="_Table 3 2 2 2 2 2 2 2 2 9" xfId="15655" xr:uid="{00000000-0005-0000-0000-00003D1D0000}"/>
    <cellStyle name="_Table 3 2 2 2 2 2 2 2 3" xfId="8776" xr:uid="{00000000-0005-0000-0000-00003E1D0000}"/>
    <cellStyle name="_Table 3 2 2 2 2 2 2 2 3 10" xfId="15241" xr:uid="{00000000-0005-0000-0000-00003F1D0000}"/>
    <cellStyle name="_Table 3 2 2 2 2 2 2 2 3 11" xfId="15612" xr:uid="{00000000-0005-0000-0000-0000401D0000}"/>
    <cellStyle name="_Table 3 2 2 2 2 2 2 2 3 12" xfId="27102" xr:uid="{00000000-0005-0000-0000-0000411D0000}"/>
    <cellStyle name="_Table 3 2 2 2 2 2 2 2 3 13" xfId="27018" xr:uid="{00000000-0005-0000-0000-0000421D0000}"/>
    <cellStyle name="_Table 3 2 2 2 2 2 2 2 3 2" xfId="13547" xr:uid="{00000000-0005-0000-0000-0000431D0000}"/>
    <cellStyle name="_Table 3 2 2 2 2 2 2 2 3 2 2" xfId="29206" xr:uid="{00000000-0005-0000-0000-0000441D0000}"/>
    <cellStyle name="_Table 3 2 2 2 2 2 2 2 3 2 3" xfId="30321" xr:uid="{00000000-0005-0000-0000-0000451D0000}"/>
    <cellStyle name="_Table 3 2 2 2 2 2 2 2 3 2 4" xfId="14651" xr:uid="{00000000-0005-0000-0000-0000461D0000}"/>
    <cellStyle name="_Table 3 2 2 2 2 2 2 2 3 2 5" xfId="31860" xr:uid="{00000000-0005-0000-0000-0000471D0000}"/>
    <cellStyle name="_Table 3 2 2 2 2 2 2 2 3 2 6" xfId="32781" xr:uid="{00000000-0005-0000-0000-0000481D0000}"/>
    <cellStyle name="_Table 3 2 2 2 2 2 2 2 3 2 7" xfId="33680" xr:uid="{00000000-0005-0000-0000-0000491D0000}"/>
    <cellStyle name="_Table 3 2 2 2 2 2 2 2 3 3" xfId="14178" xr:uid="{00000000-0005-0000-0000-00004A1D0000}"/>
    <cellStyle name="_Table 3 2 2 2 2 2 2 2 3 3 2" xfId="25517" xr:uid="{00000000-0005-0000-0000-00004B1D0000}"/>
    <cellStyle name="_Table 3 2 2 2 2 2 2 2 3 3 3" xfId="29837" xr:uid="{00000000-0005-0000-0000-00004C1D0000}"/>
    <cellStyle name="_Table 3 2 2 2 2 2 2 2 3 3 4" xfId="30952" xr:uid="{00000000-0005-0000-0000-00004D1D0000}"/>
    <cellStyle name="_Table 3 2 2 2 2 2 2 2 3 3 5" xfId="28084" xr:uid="{00000000-0005-0000-0000-00004E1D0000}"/>
    <cellStyle name="_Table 3 2 2 2 2 2 2 2 3 3 6" xfId="32491" xr:uid="{00000000-0005-0000-0000-00004F1D0000}"/>
    <cellStyle name="_Table 3 2 2 2 2 2 2 2 3 3 7" xfId="33412" xr:uid="{00000000-0005-0000-0000-0000501D0000}"/>
    <cellStyle name="_Table 3 2 2 2 2 2 2 2 3 3 8" xfId="34311" xr:uid="{00000000-0005-0000-0000-0000511D0000}"/>
    <cellStyle name="_Table 3 2 2 2 2 2 2 2 3 4" xfId="14236" xr:uid="{00000000-0005-0000-0000-0000521D0000}"/>
    <cellStyle name="_Table 3 2 2 2 2 2 2 2 3 4 2" xfId="25575" xr:uid="{00000000-0005-0000-0000-0000531D0000}"/>
    <cellStyle name="_Table 3 2 2 2 2 2 2 2 3 4 3" xfId="29895" xr:uid="{00000000-0005-0000-0000-0000541D0000}"/>
    <cellStyle name="_Table 3 2 2 2 2 2 2 2 3 4 4" xfId="31010" xr:uid="{00000000-0005-0000-0000-0000551D0000}"/>
    <cellStyle name="_Table 3 2 2 2 2 2 2 2 3 4 5" xfId="28852" xr:uid="{00000000-0005-0000-0000-0000561D0000}"/>
    <cellStyle name="_Table 3 2 2 2 2 2 2 2 3 4 6" xfId="32549" xr:uid="{00000000-0005-0000-0000-0000571D0000}"/>
    <cellStyle name="_Table 3 2 2 2 2 2 2 2 3 4 7" xfId="33470" xr:uid="{00000000-0005-0000-0000-0000581D0000}"/>
    <cellStyle name="_Table 3 2 2 2 2 2 2 2 3 4 8" xfId="34369" xr:uid="{00000000-0005-0000-0000-0000591D0000}"/>
    <cellStyle name="_Table 3 2 2 2 2 2 2 2 3 5" xfId="14289" xr:uid="{00000000-0005-0000-0000-00005A1D0000}"/>
    <cellStyle name="_Table 3 2 2 2 2 2 2 2 3 5 2" xfId="25628" xr:uid="{00000000-0005-0000-0000-00005B1D0000}"/>
    <cellStyle name="_Table 3 2 2 2 2 2 2 2 3 5 3" xfId="29948" xr:uid="{00000000-0005-0000-0000-00005C1D0000}"/>
    <cellStyle name="_Table 3 2 2 2 2 2 2 2 3 5 4" xfId="31063" xr:uid="{00000000-0005-0000-0000-00005D1D0000}"/>
    <cellStyle name="_Table 3 2 2 2 2 2 2 2 3 5 5" xfId="28899" xr:uid="{00000000-0005-0000-0000-00005E1D0000}"/>
    <cellStyle name="_Table 3 2 2 2 2 2 2 2 3 5 6" xfId="32602" xr:uid="{00000000-0005-0000-0000-00005F1D0000}"/>
    <cellStyle name="_Table 3 2 2 2 2 2 2 2 3 5 7" xfId="33523" xr:uid="{00000000-0005-0000-0000-0000601D0000}"/>
    <cellStyle name="_Table 3 2 2 2 2 2 2 2 3 5 8" xfId="34422" xr:uid="{00000000-0005-0000-0000-0000611D0000}"/>
    <cellStyle name="_Table 3 2 2 2 2 2 2 2 3 6" xfId="14335" xr:uid="{00000000-0005-0000-0000-0000621D0000}"/>
    <cellStyle name="_Table 3 2 2 2 2 2 2 2 3 6 2" xfId="25674" xr:uid="{00000000-0005-0000-0000-0000631D0000}"/>
    <cellStyle name="_Table 3 2 2 2 2 2 2 2 3 6 3" xfId="29994" xr:uid="{00000000-0005-0000-0000-0000641D0000}"/>
    <cellStyle name="_Table 3 2 2 2 2 2 2 2 3 6 4" xfId="31109" xr:uid="{00000000-0005-0000-0000-0000651D0000}"/>
    <cellStyle name="_Table 3 2 2 2 2 2 2 2 3 6 5" xfId="27905" xr:uid="{00000000-0005-0000-0000-0000661D0000}"/>
    <cellStyle name="_Table 3 2 2 2 2 2 2 2 3 6 6" xfId="32648" xr:uid="{00000000-0005-0000-0000-0000671D0000}"/>
    <cellStyle name="_Table 3 2 2 2 2 2 2 2 3 6 7" xfId="33569" xr:uid="{00000000-0005-0000-0000-0000681D0000}"/>
    <cellStyle name="_Table 3 2 2 2 2 2 2 2 3 6 8" xfId="34468" xr:uid="{00000000-0005-0000-0000-0000691D0000}"/>
    <cellStyle name="_Table 3 2 2 2 2 2 2 2 3 7" xfId="14378" xr:uid="{00000000-0005-0000-0000-00006A1D0000}"/>
    <cellStyle name="_Table 3 2 2 2 2 2 2 2 3 7 2" xfId="25717" xr:uid="{00000000-0005-0000-0000-00006B1D0000}"/>
    <cellStyle name="_Table 3 2 2 2 2 2 2 2 3 7 3" xfId="30037" xr:uid="{00000000-0005-0000-0000-00006C1D0000}"/>
    <cellStyle name="_Table 3 2 2 2 2 2 2 2 3 7 4" xfId="31152" xr:uid="{00000000-0005-0000-0000-00006D1D0000}"/>
    <cellStyle name="_Table 3 2 2 2 2 2 2 2 3 7 5" xfId="28398" xr:uid="{00000000-0005-0000-0000-00006E1D0000}"/>
    <cellStyle name="_Table 3 2 2 2 2 2 2 2 3 7 6" xfId="32691" xr:uid="{00000000-0005-0000-0000-00006F1D0000}"/>
    <cellStyle name="_Table 3 2 2 2 2 2 2 2 3 7 7" xfId="33612" xr:uid="{00000000-0005-0000-0000-0000701D0000}"/>
    <cellStyle name="_Table 3 2 2 2 2 2 2 2 3 7 8" xfId="34511" xr:uid="{00000000-0005-0000-0000-0000711D0000}"/>
    <cellStyle name="_Table 3 2 2 2 2 2 2 2 3 8" xfId="27223" xr:uid="{00000000-0005-0000-0000-0000721D0000}"/>
    <cellStyle name="_Table 3 2 2 2 2 2 2 2 3 9" xfId="15658" xr:uid="{00000000-0005-0000-0000-0000731D0000}"/>
    <cellStyle name="_Table 3 2 2 2 2 2 2 2 4" xfId="11364" xr:uid="{00000000-0005-0000-0000-0000741D0000}"/>
    <cellStyle name="_Table 3 2 2 2 2 2 2 2 4 2" xfId="28419" xr:uid="{00000000-0005-0000-0000-0000751D0000}"/>
    <cellStyle name="_Table 3 2 2 2 2 2 2 2 4 3" xfId="15874" xr:uid="{00000000-0005-0000-0000-0000761D0000}"/>
    <cellStyle name="_Table 3 2 2 2 2 2 2 2 4 4" xfId="26779" xr:uid="{00000000-0005-0000-0000-0000771D0000}"/>
    <cellStyle name="_Table 3 2 2 2 2 2 2 2 4 5" xfId="15417" xr:uid="{00000000-0005-0000-0000-0000781D0000}"/>
    <cellStyle name="_Table 3 2 2 2 2 2 2 2 4 6" xfId="30110" xr:uid="{00000000-0005-0000-0000-0000791D0000}"/>
    <cellStyle name="_Table 3 2 2 2 2 2 2 2 4 7" xfId="15001" xr:uid="{00000000-0005-0000-0000-00007A1D0000}"/>
    <cellStyle name="_Table 3 2 2 2 2 2 2 2 5" xfId="13859" xr:uid="{00000000-0005-0000-0000-00007B1D0000}"/>
    <cellStyle name="_Table 3 2 2 2 2 2 2 2 5 2" xfId="25198" xr:uid="{00000000-0005-0000-0000-00007C1D0000}"/>
    <cellStyle name="_Table 3 2 2 2 2 2 2 2 5 3" xfId="29518" xr:uid="{00000000-0005-0000-0000-00007D1D0000}"/>
    <cellStyle name="_Table 3 2 2 2 2 2 2 2 5 4" xfId="30633" xr:uid="{00000000-0005-0000-0000-00007E1D0000}"/>
    <cellStyle name="_Table 3 2 2 2 2 2 2 2 5 5" xfId="28691" xr:uid="{00000000-0005-0000-0000-00007F1D0000}"/>
    <cellStyle name="_Table 3 2 2 2 2 2 2 2 5 6" xfId="32172" xr:uid="{00000000-0005-0000-0000-0000801D0000}"/>
    <cellStyle name="_Table 3 2 2 2 2 2 2 2 5 7" xfId="33093" xr:uid="{00000000-0005-0000-0000-0000811D0000}"/>
    <cellStyle name="_Table 3 2 2 2 2 2 2 2 5 8" xfId="33992" xr:uid="{00000000-0005-0000-0000-0000821D0000}"/>
    <cellStyle name="_Table 3 2 2 2 2 2 2 2 6" xfId="9226" xr:uid="{00000000-0005-0000-0000-0000831D0000}"/>
    <cellStyle name="_Table 3 2 2 2 2 2 2 2 6 2" xfId="20621" xr:uid="{00000000-0005-0000-0000-0000841D0000}"/>
    <cellStyle name="_Table 3 2 2 2 2 2 2 2 6 3" xfId="27673" xr:uid="{00000000-0005-0000-0000-0000851D0000}"/>
    <cellStyle name="_Table 3 2 2 2 2 2 2 2 6 4" xfId="22782" xr:uid="{00000000-0005-0000-0000-0000861D0000}"/>
    <cellStyle name="_Table 3 2 2 2 2 2 2 2 6 5" xfId="31595" xr:uid="{00000000-0005-0000-0000-0000871D0000}"/>
    <cellStyle name="_Table 3 2 2 2 2 2 2 2 6 6" xfId="15331" xr:uid="{00000000-0005-0000-0000-0000881D0000}"/>
    <cellStyle name="_Table 3 2 2 2 2 2 2 2 6 7" xfId="15339" xr:uid="{00000000-0005-0000-0000-0000891D0000}"/>
    <cellStyle name="_Table 3 2 2 2 2 2 2 2 6 8" xfId="14821" xr:uid="{00000000-0005-0000-0000-00008A1D0000}"/>
    <cellStyle name="_Table 3 2 2 2 2 2 2 2 7" xfId="14039" xr:uid="{00000000-0005-0000-0000-00008B1D0000}"/>
    <cellStyle name="_Table 3 2 2 2 2 2 2 2 7 2" xfId="25378" xr:uid="{00000000-0005-0000-0000-00008C1D0000}"/>
    <cellStyle name="_Table 3 2 2 2 2 2 2 2 7 3" xfId="29698" xr:uid="{00000000-0005-0000-0000-00008D1D0000}"/>
    <cellStyle name="_Table 3 2 2 2 2 2 2 2 7 4" xfId="30813" xr:uid="{00000000-0005-0000-0000-00008E1D0000}"/>
    <cellStyle name="_Table 3 2 2 2 2 2 2 2 7 5" xfId="25911" xr:uid="{00000000-0005-0000-0000-00008F1D0000}"/>
    <cellStyle name="_Table 3 2 2 2 2 2 2 2 7 6" xfId="32352" xr:uid="{00000000-0005-0000-0000-0000901D0000}"/>
    <cellStyle name="_Table 3 2 2 2 2 2 2 2 7 7" xfId="33273" xr:uid="{00000000-0005-0000-0000-0000911D0000}"/>
    <cellStyle name="_Table 3 2 2 2 2 2 2 2 7 8" xfId="34172" xr:uid="{00000000-0005-0000-0000-0000921D0000}"/>
    <cellStyle name="_Table 3 2 2 2 2 2 2 2 8" xfId="8864" xr:uid="{00000000-0005-0000-0000-0000931D0000}"/>
    <cellStyle name="_Table 3 2 2 2 2 2 2 2 8 2" xfId="20259" xr:uid="{00000000-0005-0000-0000-0000941D0000}"/>
    <cellStyle name="_Table 3 2 2 2 2 2 2 2 8 3" xfId="27311" xr:uid="{00000000-0005-0000-0000-0000951D0000}"/>
    <cellStyle name="_Table 3 2 2 2 2 2 2 2 8 4" xfId="14553" xr:uid="{00000000-0005-0000-0000-0000961D0000}"/>
    <cellStyle name="_Table 3 2 2 2 2 2 2 2 8 5" xfId="27120" xr:uid="{00000000-0005-0000-0000-0000971D0000}"/>
    <cellStyle name="_Table 3 2 2 2 2 2 2 2 8 6" xfId="27754" xr:uid="{00000000-0005-0000-0000-0000981D0000}"/>
    <cellStyle name="_Table 3 2 2 2 2 2 2 2 8 7" xfId="17148" xr:uid="{00000000-0005-0000-0000-0000991D0000}"/>
    <cellStyle name="_Table 3 2 2 2 2 2 2 2 8 8" xfId="25870" xr:uid="{00000000-0005-0000-0000-00009A1D0000}"/>
    <cellStyle name="_Table 3 2 2 2 2 2 2 2 9" xfId="14075" xr:uid="{00000000-0005-0000-0000-00009B1D0000}"/>
    <cellStyle name="_Table 3 2 2 2 2 2 2 2 9 2" xfId="25414" xr:uid="{00000000-0005-0000-0000-00009C1D0000}"/>
    <cellStyle name="_Table 3 2 2 2 2 2 2 2 9 3" xfId="29734" xr:uid="{00000000-0005-0000-0000-00009D1D0000}"/>
    <cellStyle name="_Table 3 2 2 2 2 2 2 2 9 4" xfId="30849" xr:uid="{00000000-0005-0000-0000-00009E1D0000}"/>
    <cellStyle name="_Table 3 2 2 2 2 2 2 2 9 5" xfId="28564" xr:uid="{00000000-0005-0000-0000-00009F1D0000}"/>
    <cellStyle name="_Table 3 2 2 2 2 2 2 2 9 6" xfId="32388" xr:uid="{00000000-0005-0000-0000-0000A01D0000}"/>
    <cellStyle name="_Table 3 2 2 2 2 2 2 2 9 7" xfId="33309" xr:uid="{00000000-0005-0000-0000-0000A11D0000}"/>
    <cellStyle name="_Table 3 2 2 2 2 2 2 2 9 8" xfId="34208" xr:uid="{00000000-0005-0000-0000-0000A21D0000}"/>
    <cellStyle name="_Table 3 2 2 2 2 2 2 3" xfId="13706" xr:uid="{00000000-0005-0000-0000-0000A31D0000}"/>
    <cellStyle name="_Table 3 2 2 2 2 2 2 3 2" xfId="25045" xr:uid="{00000000-0005-0000-0000-0000A41D0000}"/>
    <cellStyle name="_Table 3 2 2 2 2 2 2 3 3" xfId="29365" xr:uid="{00000000-0005-0000-0000-0000A51D0000}"/>
    <cellStyle name="_Table 3 2 2 2 2 2 2 3 4" xfId="30480" xr:uid="{00000000-0005-0000-0000-0000A61D0000}"/>
    <cellStyle name="_Table 3 2 2 2 2 2 2 3 5" xfId="26247" xr:uid="{00000000-0005-0000-0000-0000A71D0000}"/>
    <cellStyle name="_Table 3 2 2 2 2 2 2 3 6" xfId="32019" xr:uid="{00000000-0005-0000-0000-0000A81D0000}"/>
    <cellStyle name="_Table 3 2 2 2 2 2 2 3 7" xfId="32940" xr:uid="{00000000-0005-0000-0000-0000A91D0000}"/>
    <cellStyle name="_Table 3 2 2 2 2 2 2 3 8" xfId="33839" xr:uid="{00000000-0005-0000-0000-0000AA1D0000}"/>
    <cellStyle name="_Table 3 2 2 2 2 2 2 4" xfId="8949" xr:uid="{00000000-0005-0000-0000-0000AB1D0000}"/>
    <cellStyle name="_Table 3 2 2 2 2 2 2 4 2" xfId="20344" xr:uid="{00000000-0005-0000-0000-0000AC1D0000}"/>
    <cellStyle name="_Table 3 2 2 2 2 2 2 4 3" xfId="27396" xr:uid="{00000000-0005-0000-0000-0000AD1D0000}"/>
    <cellStyle name="_Table 3 2 2 2 2 2 2 4 4" xfId="26392" xr:uid="{00000000-0005-0000-0000-0000AE1D0000}"/>
    <cellStyle name="_Table 3 2 2 2 2 2 2 4 5" xfId="31591" xr:uid="{00000000-0005-0000-0000-0000AF1D0000}"/>
    <cellStyle name="_Table 3 2 2 2 2 2 2 4 6" xfId="15627" xr:uid="{00000000-0005-0000-0000-0000B01D0000}"/>
    <cellStyle name="_Table 3 2 2 2 2 2 2 4 7" xfId="15181" xr:uid="{00000000-0005-0000-0000-0000B11D0000}"/>
    <cellStyle name="_Table 3 2 2 2 2 2 2 4 8" xfId="29083" xr:uid="{00000000-0005-0000-0000-0000B21D0000}"/>
    <cellStyle name="_Table 3 2 2 2 2 2 2 5" xfId="14072" xr:uid="{00000000-0005-0000-0000-0000B31D0000}"/>
    <cellStyle name="_Table 3 2 2 2 2 2 2 5 2" xfId="25411" xr:uid="{00000000-0005-0000-0000-0000B41D0000}"/>
    <cellStyle name="_Table 3 2 2 2 2 2 2 5 3" xfId="29731" xr:uid="{00000000-0005-0000-0000-0000B51D0000}"/>
    <cellStyle name="_Table 3 2 2 2 2 2 2 5 4" xfId="30846" xr:uid="{00000000-0005-0000-0000-0000B61D0000}"/>
    <cellStyle name="_Table 3 2 2 2 2 2 2 5 5" xfId="25934" xr:uid="{00000000-0005-0000-0000-0000B71D0000}"/>
    <cellStyle name="_Table 3 2 2 2 2 2 2 5 6" xfId="32385" xr:uid="{00000000-0005-0000-0000-0000B81D0000}"/>
    <cellStyle name="_Table 3 2 2 2 2 2 2 5 7" xfId="33306" xr:uid="{00000000-0005-0000-0000-0000B91D0000}"/>
    <cellStyle name="_Table 3 2 2 2 2 2 2 5 8" xfId="34205" xr:uid="{00000000-0005-0000-0000-0000BA1D0000}"/>
    <cellStyle name="_Table 3 2 2 2 2 2 2 6" xfId="13936" xr:uid="{00000000-0005-0000-0000-0000BB1D0000}"/>
    <cellStyle name="_Table 3 2 2 2 2 2 2 6 2" xfId="25275" xr:uid="{00000000-0005-0000-0000-0000BC1D0000}"/>
    <cellStyle name="_Table 3 2 2 2 2 2 2 6 3" xfId="29595" xr:uid="{00000000-0005-0000-0000-0000BD1D0000}"/>
    <cellStyle name="_Table 3 2 2 2 2 2 2 6 4" xfId="30710" xr:uid="{00000000-0005-0000-0000-0000BE1D0000}"/>
    <cellStyle name="_Table 3 2 2 2 2 2 2 6 5" xfId="26667" xr:uid="{00000000-0005-0000-0000-0000BF1D0000}"/>
    <cellStyle name="_Table 3 2 2 2 2 2 2 6 6" xfId="32249" xr:uid="{00000000-0005-0000-0000-0000C01D0000}"/>
    <cellStyle name="_Table 3 2 2 2 2 2 2 6 7" xfId="33170" xr:uid="{00000000-0005-0000-0000-0000C11D0000}"/>
    <cellStyle name="_Table 3 2 2 2 2 2 2 6 8" xfId="34069" xr:uid="{00000000-0005-0000-0000-0000C21D0000}"/>
    <cellStyle name="_Table 3 2 2 2 2 2 2 7" xfId="9077" xr:uid="{00000000-0005-0000-0000-0000C31D0000}"/>
    <cellStyle name="_Table 3 2 2 2 2 2 2 7 2" xfId="20472" xr:uid="{00000000-0005-0000-0000-0000C41D0000}"/>
    <cellStyle name="_Table 3 2 2 2 2 2 2 7 3" xfId="27524" xr:uid="{00000000-0005-0000-0000-0000C51D0000}"/>
    <cellStyle name="_Table 3 2 2 2 2 2 2 7 4" xfId="14833" xr:uid="{00000000-0005-0000-0000-0000C61D0000}"/>
    <cellStyle name="_Table 3 2 2 2 2 2 2 7 5" xfId="27178" xr:uid="{00000000-0005-0000-0000-0000C71D0000}"/>
    <cellStyle name="_Table 3 2 2 2 2 2 2 7 6" xfId="29074" xr:uid="{00000000-0005-0000-0000-0000C81D0000}"/>
    <cellStyle name="_Table 3 2 2 2 2 2 2 7 7" xfId="30203" xr:uid="{00000000-0005-0000-0000-0000C91D0000}"/>
    <cellStyle name="_Table 3 2 2 2 2 2 2 7 8" xfId="28868" xr:uid="{00000000-0005-0000-0000-0000CA1D0000}"/>
    <cellStyle name="_Table 3 2 2 2 2 2 2 8" xfId="25982" xr:uid="{00000000-0005-0000-0000-0000CB1D0000}"/>
    <cellStyle name="_Table 3 2 2 2 2 2 2 9" xfId="26791" xr:uid="{00000000-0005-0000-0000-0000CC1D0000}"/>
    <cellStyle name="_Table 3 2 2 2 2 2 3" xfId="5983" xr:uid="{00000000-0005-0000-0000-0000CD1D0000}"/>
    <cellStyle name="_Table 3 2 2 2 2 2 3 10" xfId="26187" xr:uid="{00000000-0005-0000-0000-0000CE1D0000}"/>
    <cellStyle name="_Table 3 2 2 2 2 2 3 11" xfId="28559" xr:uid="{00000000-0005-0000-0000-0000CF1D0000}"/>
    <cellStyle name="_Table 3 2 2 2 2 2 3 12" xfId="28296" xr:uid="{00000000-0005-0000-0000-0000D01D0000}"/>
    <cellStyle name="_Table 3 2 2 2 2 2 3 13" xfId="28250" xr:uid="{00000000-0005-0000-0000-0000D11D0000}"/>
    <cellStyle name="_Table 3 2 2 2 2 2 3 14" xfId="14621" xr:uid="{00000000-0005-0000-0000-0000D21D0000}"/>
    <cellStyle name="_Table 3 2 2 2 2 2 3 15" xfId="27977" xr:uid="{00000000-0005-0000-0000-0000D31D0000}"/>
    <cellStyle name="_Table 3 2 2 2 2 2 3 2" xfId="8175" xr:uid="{00000000-0005-0000-0000-0000D41D0000}"/>
    <cellStyle name="_Table 3 2 2 2 2 2 3 2 10" xfId="28136" xr:uid="{00000000-0005-0000-0000-0000D51D0000}"/>
    <cellStyle name="_Table 3 2 2 2 2 2 3 2 11" xfId="15434" xr:uid="{00000000-0005-0000-0000-0000D61D0000}"/>
    <cellStyle name="_Table 3 2 2 2 2 2 3 2 12" xfId="29009" xr:uid="{00000000-0005-0000-0000-0000D71D0000}"/>
    <cellStyle name="_Table 3 2 2 2 2 2 3 2 13" xfId="27980" xr:uid="{00000000-0005-0000-0000-0000D81D0000}"/>
    <cellStyle name="_Table 3 2 2 2 2 2 3 2 2" xfId="12946" xr:uid="{00000000-0005-0000-0000-0000D91D0000}"/>
    <cellStyle name="_Table 3 2 2 2 2 2 3 2 2 2" xfId="29006" xr:uid="{00000000-0005-0000-0000-0000DA1D0000}"/>
    <cellStyle name="_Table 3 2 2 2 2 2 3 2 2 3" xfId="30159" xr:uid="{00000000-0005-0000-0000-0000DB1D0000}"/>
    <cellStyle name="_Table 3 2 2 2 2 2 3 2 2 4" xfId="29082" xr:uid="{00000000-0005-0000-0000-0000DC1D0000}"/>
    <cellStyle name="_Table 3 2 2 2 2 2 3 2 2 5" xfId="31765" xr:uid="{00000000-0005-0000-0000-0000DD1D0000}"/>
    <cellStyle name="_Table 3 2 2 2 2 2 3 2 2 6" xfId="32738" xr:uid="{00000000-0005-0000-0000-0000DE1D0000}"/>
    <cellStyle name="_Table 3 2 2 2 2 2 3 2 2 7" xfId="33655" xr:uid="{00000000-0005-0000-0000-0000DF1D0000}"/>
    <cellStyle name="_Table 3 2 2 2 2 2 3 2 3" xfId="14102" xr:uid="{00000000-0005-0000-0000-0000E01D0000}"/>
    <cellStyle name="_Table 3 2 2 2 2 2 3 2 3 2" xfId="25441" xr:uid="{00000000-0005-0000-0000-0000E11D0000}"/>
    <cellStyle name="_Table 3 2 2 2 2 2 3 2 3 3" xfId="29761" xr:uid="{00000000-0005-0000-0000-0000E21D0000}"/>
    <cellStyle name="_Table 3 2 2 2 2 2 3 2 3 4" xfId="30876" xr:uid="{00000000-0005-0000-0000-0000E31D0000}"/>
    <cellStyle name="_Table 3 2 2 2 2 2 3 2 3 5" xfId="27872" xr:uid="{00000000-0005-0000-0000-0000E41D0000}"/>
    <cellStyle name="_Table 3 2 2 2 2 2 3 2 3 6" xfId="32415" xr:uid="{00000000-0005-0000-0000-0000E51D0000}"/>
    <cellStyle name="_Table 3 2 2 2 2 2 3 2 3 7" xfId="33336" xr:uid="{00000000-0005-0000-0000-0000E61D0000}"/>
    <cellStyle name="_Table 3 2 2 2 2 2 3 2 3 8" xfId="34235" xr:uid="{00000000-0005-0000-0000-0000E71D0000}"/>
    <cellStyle name="_Table 3 2 2 2 2 2 3 2 4" xfId="9188" xr:uid="{00000000-0005-0000-0000-0000E81D0000}"/>
    <cellStyle name="_Table 3 2 2 2 2 2 3 2 4 2" xfId="20583" xr:uid="{00000000-0005-0000-0000-0000E91D0000}"/>
    <cellStyle name="_Table 3 2 2 2 2 2 3 2 4 3" xfId="27635" xr:uid="{00000000-0005-0000-0000-0000EA1D0000}"/>
    <cellStyle name="_Table 3 2 2 2 2 2 3 2 4 4" xfId="22150" xr:uid="{00000000-0005-0000-0000-0000EB1D0000}"/>
    <cellStyle name="_Table 3 2 2 2 2 2 3 2 4 5" xfId="31454" xr:uid="{00000000-0005-0000-0000-0000EC1D0000}"/>
    <cellStyle name="_Table 3 2 2 2 2 2 3 2 4 6" xfId="27039" xr:uid="{00000000-0005-0000-0000-0000ED1D0000}"/>
    <cellStyle name="_Table 3 2 2 2 2 2 3 2 4 7" xfId="28581" xr:uid="{00000000-0005-0000-0000-0000EE1D0000}"/>
    <cellStyle name="_Table 3 2 2 2 2 2 3 2 4 8" xfId="14641" xr:uid="{00000000-0005-0000-0000-0000EF1D0000}"/>
    <cellStyle name="_Table 3 2 2 2 2 2 3 2 5" xfId="13577" xr:uid="{00000000-0005-0000-0000-0000F01D0000}"/>
    <cellStyle name="_Table 3 2 2 2 2 2 3 2 5 2" xfId="24916" xr:uid="{00000000-0005-0000-0000-0000F11D0000}"/>
    <cellStyle name="_Table 3 2 2 2 2 2 3 2 5 3" xfId="29236" xr:uid="{00000000-0005-0000-0000-0000F21D0000}"/>
    <cellStyle name="_Table 3 2 2 2 2 2 3 2 5 4" xfId="30351" xr:uid="{00000000-0005-0000-0000-0000F31D0000}"/>
    <cellStyle name="_Table 3 2 2 2 2 2 3 2 5 5" xfId="26692" xr:uid="{00000000-0005-0000-0000-0000F41D0000}"/>
    <cellStyle name="_Table 3 2 2 2 2 2 3 2 5 6" xfId="31890" xr:uid="{00000000-0005-0000-0000-0000F51D0000}"/>
    <cellStyle name="_Table 3 2 2 2 2 2 3 2 5 7" xfId="32811" xr:uid="{00000000-0005-0000-0000-0000F61D0000}"/>
    <cellStyle name="_Table 3 2 2 2 2 2 3 2 5 8" xfId="33710" xr:uid="{00000000-0005-0000-0000-0000F71D0000}"/>
    <cellStyle name="_Table 3 2 2 2 2 2 3 2 6" xfId="13612" xr:uid="{00000000-0005-0000-0000-0000F81D0000}"/>
    <cellStyle name="_Table 3 2 2 2 2 2 3 2 6 2" xfId="24951" xr:uid="{00000000-0005-0000-0000-0000F91D0000}"/>
    <cellStyle name="_Table 3 2 2 2 2 2 3 2 6 3" xfId="29271" xr:uid="{00000000-0005-0000-0000-0000FA1D0000}"/>
    <cellStyle name="_Table 3 2 2 2 2 2 3 2 6 4" xfId="30386" xr:uid="{00000000-0005-0000-0000-0000FB1D0000}"/>
    <cellStyle name="_Table 3 2 2 2 2 2 3 2 6 5" xfId="15397" xr:uid="{00000000-0005-0000-0000-0000FC1D0000}"/>
    <cellStyle name="_Table 3 2 2 2 2 2 3 2 6 6" xfId="31925" xr:uid="{00000000-0005-0000-0000-0000FD1D0000}"/>
    <cellStyle name="_Table 3 2 2 2 2 2 3 2 6 7" xfId="32846" xr:uid="{00000000-0005-0000-0000-0000FE1D0000}"/>
    <cellStyle name="_Table 3 2 2 2 2 2 3 2 6 8" xfId="33745" xr:uid="{00000000-0005-0000-0000-0000FF1D0000}"/>
    <cellStyle name="_Table 3 2 2 2 2 2 3 2 7" xfId="9203" xr:uid="{00000000-0005-0000-0000-0000001E0000}"/>
    <cellStyle name="_Table 3 2 2 2 2 2 3 2 7 2" xfId="20598" xr:uid="{00000000-0005-0000-0000-0000011E0000}"/>
    <cellStyle name="_Table 3 2 2 2 2 2 3 2 7 3" xfId="27650" xr:uid="{00000000-0005-0000-0000-0000021E0000}"/>
    <cellStyle name="_Table 3 2 2 2 2 2 3 2 7 4" xfId="14569" xr:uid="{00000000-0005-0000-0000-0000031E0000}"/>
    <cellStyle name="_Table 3 2 2 2 2 2 3 2 7 5" xfId="31699" xr:uid="{00000000-0005-0000-0000-0000041E0000}"/>
    <cellStyle name="_Table 3 2 2 2 2 2 3 2 7 6" xfId="30202" xr:uid="{00000000-0005-0000-0000-0000051E0000}"/>
    <cellStyle name="_Table 3 2 2 2 2 2 3 2 7 7" xfId="31290" xr:uid="{00000000-0005-0000-0000-0000061E0000}"/>
    <cellStyle name="_Table 3 2 2 2 2 2 3 2 7 8" xfId="26109" xr:uid="{00000000-0005-0000-0000-0000071E0000}"/>
    <cellStyle name="_Table 3 2 2 2 2 2 3 2 8" xfId="27006" xr:uid="{00000000-0005-0000-0000-0000081E0000}"/>
    <cellStyle name="_Table 3 2 2 2 2 2 3 2 9" xfId="26108" xr:uid="{00000000-0005-0000-0000-0000091E0000}"/>
    <cellStyle name="_Table 3 2 2 2 2 2 3 3" xfId="6631" xr:uid="{00000000-0005-0000-0000-00000A1E0000}"/>
    <cellStyle name="_Table 3 2 2 2 2 2 3 3 10" xfId="28554" xr:uid="{00000000-0005-0000-0000-00000B1E0000}"/>
    <cellStyle name="_Table 3 2 2 2 2 2 3 3 11" xfId="31648" xr:uid="{00000000-0005-0000-0000-00000C1E0000}"/>
    <cellStyle name="_Table 3 2 2 2 2 2 3 3 12" xfId="27714" xr:uid="{00000000-0005-0000-0000-00000D1E0000}"/>
    <cellStyle name="_Table 3 2 2 2 2 2 3 3 13" xfId="31435" xr:uid="{00000000-0005-0000-0000-00000E1E0000}"/>
    <cellStyle name="_Table 3 2 2 2 2 2 3 3 2" xfId="11402" xr:uid="{00000000-0005-0000-0000-00000F1E0000}"/>
    <cellStyle name="_Table 3 2 2 2 2 2 3 3 2 2" xfId="28457" xr:uid="{00000000-0005-0000-0000-0000101E0000}"/>
    <cellStyle name="_Table 3 2 2 2 2 2 3 3 2 3" xfId="14677" xr:uid="{00000000-0005-0000-0000-0000111E0000}"/>
    <cellStyle name="_Table 3 2 2 2 2 2 3 3 2 4" xfId="31550" xr:uid="{00000000-0005-0000-0000-0000121E0000}"/>
    <cellStyle name="_Table 3 2 2 2 2 2 3 3 2 5" xfId="14944" xr:uid="{00000000-0005-0000-0000-0000131E0000}"/>
    <cellStyle name="_Table 3 2 2 2 2 2 3 3 2 6" xfId="28653" xr:uid="{00000000-0005-0000-0000-0000141E0000}"/>
    <cellStyle name="_Table 3 2 2 2 2 2 3 3 2 7" xfId="28876" xr:uid="{00000000-0005-0000-0000-0000151E0000}"/>
    <cellStyle name="_Table 3 2 2 2 2 2 3 3 3" xfId="13896" xr:uid="{00000000-0005-0000-0000-0000161E0000}"/>
    <cellStyle name="_Table 3 2 2 2 2 2 3 3 3 2" xfId="25235" xr:uid="{00000000-0005-0000-0000-0000171E0000}"/>
    <cellStyle name="_Table 3 2 2 2 2 2 3 3 3 3" xfId="29555" xr:uid="{00000000-0005-0000-0000-0000181E0000}"/>
    <cellStyle name="_Table 3 2 2 2 2 2 3 3 3 4" xfId="30670" xr:uid="{00000000-0005-0000-0000-0000191E0000}"/>
    <cellStyle name="_Table 3 2 2 2 2 2 3 3 3 5" xfId="26092" xr:uid="{00000000-0005-0000-0000-00001A1E0000}"/>
    <cellStyle name="_Table 3 2 2 2 2 2 3 3 3 6" xfId="32209" xr:uid="{00000000-0005-0000-0000-00001B1E0000}"/>
    <cellStyle name="_Table 3 2 2 2 2 2 3 3 3 7" xfId="33130" xr:uid="{00000000-0005-0000-0000-00001C1E0000}"/>
    <cellStyle name="_Table 3 2 2 2 2 2 3 3 3 8" xfId="34029" xr:uid="{00000000-0005-0000-0000-00001D1E0000}"/>
    <cellStyle name="_Table 3 2 2 2 2 2 3 3 4" xfId="9044" xr:uid="{00000000-0005-0000-0000-00001E1E0000}"/>
    <cellStyle name="_Table 3 2 2 2 2 2 3 3 4 2" xfId="20439" xr:uid="{00000000-0005-0000-0000-00001F1E0000}"/>
    <cellStyle name="_Table 3 2 2 2 2 2 3 3 4 3" xfId="27491" xr:uid="{00000000-0005-0000-0000-0000201E0000}"/>
    <cellStyle name="_Table 3 2 2 2 2 2 3 3 4 4" xfId="15835" xr:uid="{00000000-0005-0000-0000-0000211E0000}"/>
    <cellStyle name="_Table 3 2 2 2 2 2 3 3 4 5" xfId="28483" xr:uid="{00000000-0005-0000-0000-0000221E0000}"/>
    <cellStyle name="_Table 3 2 2 2 2 2 3 3 4 6" xfId="26691" xr:uid="{00000000-0005-0000-0000-0000231E0000}"/>
    <cellStyle name="_Table 3 2 2 2 2 2 3 3 4 7" xfId="27791" xr:uid="{00000000-0005-0000-0000-0000241E0000}"/>
    <cellStyle name="_Table 3 2 2 2 2 2 3 3 4 8" xfId="30140" xr:uid="{00000000-0005-0000-0000-0000251E0000}"/>
    <cellStyle name="_Table 3 2 2 2 2 2 3 3 5" xfId="13590" xr:uid="{00000000-0005-0000-0000-0000261E0000}"/>
    <cellStyle name="_Table 3 2 2 2 2 2 3 3 5 2" xfId="24929" xr:uid="{00000000-0005-0000-0000-0000271E0000}"/>
    <cellStyle name="_Table 3 2 2 2 2 2 3 3 5 3" xfId="29249" xr:uid="{00000000-0005-0000-0000-0000281E0000}"/>
    <cellStyle name="_Table 3 2 2 2 2 2 3 3 5 4" xfId="30364" xr:uid="{00000000-0005-0000-0000-0000291E0000}"/>
    <cellStyle name="_Table 3 2 2 2 2 2 3 3 5 5" xfId="30213" xr:uid="{00000000-0005-0000-0000-00002A1E0000}"/>
    <cellStyle name="_Table 3 2 2 2 2 2 3 3 5 6" xfId="31903" xr:uid="{00000000-0005-0000-0000-00002B1E0000}"/>
    <cellStyle name="_Table 3 2 2 2 2 2 3 3 5 7" xfId="32824" xr:uid="{00000000-0005-0000-0000-00002C1E0000}"/>
    <cellStyle name="_Table 3 2 2 2 2 2 3 3 5 8" xfId="33723" xr:uid="{00000000-0005-0000-0000-00002D1E0000}"/>
    <cellStyle name="_Table 3 2 2 2 2 2 3 3 6" xfId="9224" xr:uid="{00000000-0005-0000-0000-00002E1E0000}"/>
    <cellStyle name="_Table 3 2 2 2 2 2 3 3 6 2" xfId="20619" xr:uid="{00000000-0005-0000-0000-00002F1E0000}"/>
    <cellStyle name="_Table 3 2 2 2 2 2 3 3 6 3" xfId="27671" xr:uid="{00000000-0005-0000-0000-0000301E0000}"/>
    <cellStyle name="_Table 3 2 2 2 2 2 3 3 6 4" xfId="24278" xr:uid="{00000000-0005-0000-0000-0000311E0000}"/>
    <cellStyle name="_Table 3 2 2 2 2 2 3 3 6 5" xfId="31620" xr:uid="{00000000-0005-0000-0000-0000321E0000}"/>
    <cellStyle name="_Table 3 2 2 2 2 2 3 3 6 6" xfId="26794" xr:uid="{00000000-0005-0000-0000-0000331E0000}"/>
    <cellStyle name="_Table 3 2 2 2 2 2 3 3 6 7" xfId="26717" xr:uid="{00000000-0005-0000-0000-0000341E0000}"/>
    <cellStyle name="_Table 3 2 2 2 2 2 3 3 6 8" xfId="28015" xr:uid="{00000000-0005-0000-0000-0000351E0000}"/>
    <cellStyle name="_Table 3 2 2 2 2 2 3 3 7" xfId="13675" xr:uid="{00000000-0005-0000-0000-0000361E0000}"/>
    <cellStyle name="_Table 3 2 2 2 2 2 3 3 7 2" xfId="25014" xr:uid="{00000000-0005-0000-0000-0000371E0000}"/>
    <cellStyle name="_Table 3 2 2 2 2 2 3 3 7 3" xfId="29334" xr:uid="{00000000-0005-0000-0000-0000381E0000}"/>
    <cellStyle name="_Table 3 2 2 2 2 2 3 3 7 4" xfId="30449" xr:uid="{00000000-0005-0000-0000-0000391E0000}"/>
    <cellStyle name="_Table 3 2 2 2 2 2 3 3 7 5" xfId="25741" xr:uid="{00000000-0005-0000-0000-00003A1E0000}"/>
    <cellStyle name="_Table 3 2 2 2 2 2 3 3 7 6" xfId="31988" xr:uid="{00000000-0005-0000-0000-00003B1E0000}"/>
    <cellStyle name="_Table 3 2 2 2 2 2 3 3 7 7" xfId="32909" xr:uid="{00000000-0005-0000-0000-00003C1E0000}"/>
    <cellStyle name="_Table 3 2 2 2 2 2 3 3 7 8" xfId="33808" xr:uid="{00000000-0005-0000-0000-00003D1E0000}"/>
    <cellStyle name="_Table 3 2 2 2 2 2 3 3 8" xfId="26438" xr:uid="{00000000-0005-0000-0000-00003E1E0000}"/>
    <cellStyle name="_Table 3 2 2 2 2 2 3 3 9" xfId="28310" xr:uid="{00000000-0005-0000-0000-00003F1E0000}"/>
    <cellStyle name="_Table 3 2 2 2 2 2 3 4" xfId="10765" xr:uid="{00000000-0005-0000-0000-0000401E0000}"/>
    <cellStyle name="_Table 3 2 2 2 2 2 3 4 2" xfId="28202" xr:uid="{00000000-0005-0000-0000-0000411E0000}"/>
    <cellStyle name="_Table 3 2 2 2 2 2 3 4 3" xfId="15089" xr:uid="{00000000-0005-0000-0000-0000421E0000}"/>
    <cellStyle name="_Table 3 2 2 2 2 2 3 4 4" xfId="31179" xr:uid="{00000000-0005-0000-0000-0000431E0000}"/>
    <cellStyle name="_Table 3 2 2 2 2 2 3 4 5" xfId="26169" xr:uid="{00000000-0005-0000-0000-0000441E0000}"/>
    <cellStyle name="_Table 3 2 2 2 2 2 3 4 6" xfId="14932" xr:uid="{00000000-0005-0000-0000-0000451E0000}"/>
    <cellStyle name="_Table 3 2 2 2 2 2 3 4 7" xfId="27920" xr:uid="{00000000-0005-0000-0000-0000461E0000}"/>
    <cellStyle name="_Table 3 2 2 2 2 2 3 5" xfId="13781" xr:uid="{00000000-0005-0000-0000-0000471E0000}"/>
    <cellStyle name="_Table 3 2 2 2 2 2 3 5 2" xfId="25120" xr:uid="{00000000-0005-0000-0000-0000481E0000}"/>
    <cellStyle name="_Table 3 2 2 2 2 2 3 5 3" xfId="29440" xr:uid="{00000000-0005-0000-0000-0000491E0000}"/>
    <cellStyle name="_Table 3 2 2 2 2 2 3 5 4" xfId="30555" xr:uid="{00000000-0005-0000-0000-00004A1E0000}"/>
    <cellStyle name="_Table 3 2 2 2 2 2 3 5 5" xfId="25896" xr:uid="{00000000-0005-0000-0000-00004B1E0000}"/>
    <cellStyle name="_Table 3 2 2 2 2 2 3 5 6" xfId="32094" xr:uid="{00000000-0005-0000-0000-00004C1E0000}"/>
    <cellStyle name="_Table 3 2 2 2 2 2 3 5 7" xfId="33015" xr:uid="{00000000-0005-0000-0000-00004D1E0000}"/>
    <cellStyle name="_Table 3 2 2 2 2 2 3 5 8" xfId="33914" xr:uid="{00000000-0005-0000-0000-00004E1E0000}"/>
    <cellStyle name="_Table 3 2 2 2 2 2 3 6" xfId="8831" xr:uid="{00000000-0005-0000-0000-00004F1E0000}"/>
    <cellStyle name="_Table 3 2 2 2 2 2 3 6 2" xfId="20226" xr:uid="{00000000-0005-0000-0000-0000501E0000}"/>
    <cellStyle name="_Table 3 2 2 2 2 2 3 6 3" xfId="27278" xr:uid="{00000000-0005-0000-0000-0000511E0000}"/>
    <cellStyle name="_Table 3 2 2 2 2 2 3 6 4" xfId="14546" xr:uid="{00000000-0005-0000-0000-0000521E0000}"/>
    <cellStyle name="_Table 3 2 2 2 2 2 3 6 5" xfId="28930" xr:uid="{00000000-0005-0000-0000-0000531E0000}"/>
    <cellStyle name="_Table 3 2 2 2 2 2 3 6 6" xfId="30094" xr:uid="{00000000-0005-0000-0000-0000541E0000}"/>
    <cellStyle name="_Table 3 2 2 2 2 2 3 6 7" xfId="31200" xr:uid="{00000000-0005-0000-0000-0000551E0000}"/>
    <cellStyle name="_Table 3 2 2 2 2 2 3 6 8" xfId="26724" xr:uid="{00000000-0005-0000-0000-0000561E0000}"/>
    <cellStyle name="_Table 3 2 2 2 2 2 3 7" xfId="14008" xr:uid="{00000000-0005-0000-0000-0000571E0000}"/>
    <cellStyle name="_Table 3 2 2 2 2 2 3 7 2" xfId="25347" xr:uid="{00000000-0005-0000-0000-0000581E0000}"/>
    <cellStyle name="_Table 3 2 2 2 2 2 3 7 3" xfId="29667" xr:uid="{00000000-0005-0000-0000-0000591E0000}"/>
    <cellStyle name="_Table 3 2 2 2 2 2 3 7 4" xfId="30782" xr:uid="{00000000-0005-0000-0000-00005A1E0000}"/>
    <cellStyle name="_Table 3 2 2 2 2 2 3 7 5" xfId="27910" xr:uid="{00000000-0005-0000-0000-00005B1E0000}"/>
    <cellStyle name="_Table 3 2 2 2 2 2 3 7 6" xfId="32321" xr:uid="{00000000-0005-0000-0000-00005C1E0000}"/>
    <cellStyle name="_Table 3 2 2 2 2 2 3 7 7" xfId="33242" xr:uid="{00000000-0005-0000-0000-00005D1E0000}"/>
    <cellStyle name="_Table 3 2 2 2 2 2 3 7 8" xfId="34141" xr:uid="{00000000-0005-0000-0000-00005E1E0000}"/>
    <cellStyle name="_Table 3 2 2 2 2 2 3 8" xfId="9200" xr:uid="{00000000-0005-0000-0000-00005F1E0000}"/>
    <cellStyle name="_Table 3 2 2 2 2 2 3 8 2" xfId="20595" xr:uid="{00000000-0005-0000-0000-0000601E0000}"/>
    <cellStyle name="_Table 3 2 2 2 2 2 3 8 3" xfId="27647" xr:uid="{00000000-0005-0000-0000-0000611E0000}"/>
    <cellStyle name="_Table 3 2 2 2 2 2 3 8 4" xfId="14518" xr:uid="{00000000-0005-0000-0000-0000621E0000}"/>
    <cellStyle name="_Table 3 2 2 2 2 2 3 8 5" xfId="31534" xr:uid="{00000000-0005-0000-0000-0000631E0000}"/>
    <cellStyle name="_Table 3 2 2 2 2 2 3 8 6" xfId="26013" xr:uid="{00000000-0005-0000-0000-0000641E0000}"/>
    <cellStyle name="_Table 3 2 2 2 2 2 3 8 7" xfId="31493" xr:uid="{00000000-0005-0000-0000-0000651E0000}"/>
    <cellStyle name="_Table 3 2 2 2 2 2 3 8 8" xfId="16376" xr:uid="{00000000-0005-0000-0000-0000661E0000}"/>
    <cellStyle name="_Table 3 2 2 2 2 2 3 9" xfId="14131" xr:uid="{00000000-0005-0000-0000-0000671E0000}"/>
    <cellStyle name="_Table 3 2 2 2 2 2 3 9 2" xfId="25470" xr:uid="{00000000-0005-0000-0000-0000681E0000}"/>
    <cellStyle name="_Table 3 2 2 2 2 2 3 9 3" xfId="29790" xr:uid="{00000000-0005-0000-0000-0000691E0000}"/>
    <cellStyle name="_Table 3 2 2 2 2 2 3 9 4" xfId="30905" xr:uid="{00000000-0005-0000-0000-00006A1E0000}"/>
    <cellStyle name="_Table 3 2 2 2 2 2 3 9 5" xfId="28884" xr:uid="{00000000-0005-0000-0000-00006B1E0000}"/>
    <cellStyle name="_Table 3 2 2 2 2 2 3 9 6" xfId="32444" xr:uid="{00000000-0005-0000-0000-00006C1E0000}"/>
    <cellStyle name="_Table 3 2 2 2 2 2 3 9 7" xfId="33365" xr:uid="{00000000-0005-0000-0000-00006D1E0000}"/>
    <cellStyle name="_Table 3 2 2 2 2 2 3 9 8" xfId="34264" xr:uid="{00000000-0005-0000-0000-00006E1E0000}"/>
    <cellStyle name="_Table 3 2 2 2 2 2 4" xfId="7121" xr:uid="{00000000-0005-0000-0000-00006F1E0000}"/>
    <cellStyle name="_Table 3 2 2 2 2 2 4 10" xfId="31219" xr:uid="{00000000-0005-0000-0000-0000701E0000}"/>
    <cellStyle name="_Table 3 2 2 2 2 2 4 11" xfId="14986" xr:uid="{00000000-0005-0000-0000-0000711E0000}"/>
    <cellStyle name="_Table 3 2 2 2 2 2 4 12" xfId="31740" xr:uid="{00000000-0005-0000-0000-0000721E0000}"/>
    <cellStyle name="_Table 3 2 2 2 2 2 4 13" xfId="32724" xr:uid="{00000000-0005-0000-0000-0000731E0000}"/>
    <cellStyle name="_Table 3 2 2 2 2 2 4 2" xfId="11892" xr:uid="{00000000-0005-0000-0000-0000741E0000}"/>
    <cellStyle name="_Table 3 2 2 2 2 2 4 2 2" xfId="28635" xr:uid="{00000000-0005-0000-0000-0000751E0000}"/>
    <cellStyle name="_Table 3 2 2 2 2 2 4 2 3" xfId="15564" xr:uid="{00000000-0005-0000-0000-0000761E0000}"/>
    <cellStyle name="_Table 3 2 2 2 2 2 4 2 4" xfId="14618" xr:uid="{00000000-0005-0000-0000-0000771E0000}"/>
    <cellStyle name="_Table 3 2 2 2 2 2 4 2 5" xfId="15486" xr:uid="{00000000-0005-0000-0000-0000781E0000}"/>
    <cellStyle name="_Table 3 2 2 2 2 2 4 2 6" xfId="25910" xr:uid="{00000000-0005-0000-0000-0000791E0000}"/>
    <cellStyle name="_Table 3 2 2 2 2 2 4 2 7" xfId="31841" xr:uid="{00000000-0005-0000-0000-00007A1E0000}"/>
    <cellStyle name="_Table 3 2 2 2 2 2 4 3" xfId="13979" xr:uid="{00000000-0005-0000-0000-00007B1E0000}"/>
    <cellStyle name="_Table 3 2 2 2 2 2 4 3 2" xfId="25318" xr:uid="{00000000-0005-0000-0000-00007C1E0000}"/>
    <cellStyle name="_Table 3 2 2 2 2 2 4 3 3" xfId="29638" xr:uid="{00000000-0005-0000-0000-00007D1E0000}"/>
    <cellStyle name="_Table 3 2 2 2 2 2 4 3 4" xfId="30753" xr:uid="{00000000-0005-0000-0000-00007E1E0000}"/>
    <cellStyle name="_Table 3 2 2 2 2 2 4 3 5" xfId="26617" xr:uid="{00000000-0005-0000-0000-00007F1E0000}"/>
    <cellStyle name="_Table 3 2 2 2 2 2 4 3 6" xfId="32292" xr:uid="{00000000-0005-0000-0000-0000801E0000}"/>
    <cellStyle name="_Table 3 2 2 2 2 2 4 3 7" xfId="33213" xr:uid="{00000000-0005-0000-0000-0000811E0000}"/>
    <cellStyle name="_Table 3 2 2 2 2 2 4 3 8" xfId="34112" xr:uid="{00000000-0005-0000-0000-0000821E0000}"/>
    <cellStyle name="_Table 3 2 2 2 2 2 4 4" xfId="9707" xr:uid="{00000000-0005-0000-0000-0000831E0000}"/>
    <cellStyle name="_Table 3 2 2 2 2 2 4 4 2" xfId="21102" xr:uid="{00000000-0005-0000-0000-0000841E0000}"/>
    <cellStyle name="_Table 3 2 2 2 2 2 4 4 3" xfId="27857" xr:uid="{00000000-0005-0000-0000-0000851E0000}"/>
    <cellStyle name="_Table 3 2 2 2 2 2 4 4 4" xfId="14851" xr:uid="{00000000-0005-0000-0000-0000861E0000}"/>
    <cellStyle name="_Table 3 2 2 2 2 2 4 4 5" xfId="15569" xr:uid="{00000000-0005-0000-0000-0000871E0000}"/>
    <cellStyle name="_Table 3 2 2 2 2 2 4 4 6" xfId="30137" xr:uid="{00000000-0005-0000-0000-0000881E0000}"/>
    <cellStyle name="_Table 3 2 2 2 2 2 4 4 7" xfId="31231" xr:uid="{00000000-0005-0000-0000-0000891E0000}"/>
    <cellStyle name="_Table 3 2 2 2 2 2 4 4 8" xfId="29137" xr:uid="{00000000-0005-0000-0000-00008A1E0000}"/>
    <cellStyle name="_Table 3 2 2 2 2 2 4 5" xfId="14127" xr:uid="{00000000-0005-0000-0000-00008B1E0000}"/>
    <cellStyle name="_Table 3 2 2 2 2 2 4 5 2" xfId="25466" xr:uid="{00000000-0005-0000-0000-00008C1E0000}"/>
    <cellStyle name="_Table 3 2 2 2 2 2 4 5 3" xfId="29786" xr:uid="{00000000-0005-0000-0000-00008D1E0000}"/>
    <cellStyle name="_Table 3 2 2 2 2 2 4 5 4" xfId="30901" xr:uid="{00000000-0005-0000-0000-00008E1E0000}"/>
    <cellStyle name="_Table 3 2 2 2 2 2 4 5 5" xfId="15345" xr:uid="{00000000-0005-0000-0000-00008F1E0000}"/>
    <cellStyle name="_Table 3 2 2 2 2 2 4 5 6" xfId="32440" xr:uid="{00000000-0005-0000-0000-0000901E0000}"/>
    <cellStyle name="_Table 3 2 2 2 2 2 4 5 7" xfId="33361" xr:uid="{00000000-0005-0000-0000-0000911E0000}"/>
    <cellStyle name="_Table 3 2 2 2 2 2 4 5 8" xfId="34260" xr:uid="{00000000-0005-0000-0000-0000921E0000}"/>
    <cellStyle name="_Table 3 2 2 2 2 2 4 6" xfId="9216" xr:uid="{00000000-0005-0000-0000-0000931E0000}"/>
    <cellStyle name="_Table 3 2 2 2 2 2 4 6 2" xfId="20611" xr:uid="{00000000-0005-0000-0000-0000941E0000}"/>
    <cellStyle name="_Table 3 2 2 2 2 2 4 6 3" xfId="27663" xr:uid="{00000000-0005-0000-0000-0000951E0000}"/>
    <cellStyle name="_Table 3 2 2 2 2 2 4 6 4" xfId="18030" xr:uid="{00000000-0005-0000-0000-0000961E0000}"/>
    <cellStyle name="_Table 3 2 2 2 2 2 4 6 5" xfId="31411" xr:uid="{00000000-0005-0000-0000-0000971E0000}"/>
    <cellStyle name="_Table 3 2 2 2 2 2 4 6 6" xfId="26808" xr:uid="{00000000-0005-0000-0000-0000981E0000}"/>
    <cellStyle name="_Table 3 2 2 2 2 2 4 6 7" xfId="28742" xr:uid="{00000000-0005-0000-0000-0000991E0000}"/>
    <cellStyle name="_Table 3 2 2 2 2 2 4 6 8" xfId="26528" xr:uid="{00000000-0005-0000-0000-00009A1E0000}"/>
    <cellStyle name="_Table 3 2 2 2 2 2 4 7" xfId="14036" xr:uid="{00000000-0005-0000-0000-00009B1E0000}"/>
    <cellStyle name="_Table 3 2 2 2 2 2 4 7 2" xfId="25375" xr:uid="{00000000-0005-0000-0000-00009C1E0000}"/>
    <cellStyle name="_Table 3 2 2 2 2 2 4 7 3" xfId="29695" xr:uid="{00000000-0005-0000-0000-00009D1E0000}"/>
    <cellStyle name="_Table 3 2 2 2 2 2 4 7 4" xfId="30810" xr:uid="{00000000-0005-0000-0000-00009E1E0000}"/>
    <cellStyle name="_Table 3 2 2 2 2 2 4 7 5" xfId="28185" xr:uid="{00000000-0005-0000-0000-00009F1E0000}"/>
    <cellStyle name="_Table 3 2 2 2 2 2 4 7 6" xfId="32349" xr:uid="{00000000-0005-0000-0000-0000A01E0000}"/>
    <cellStyle name="_Table 3 2 2 2 2 2 4 7 7" xfId="33270" xr:uid="{00000000-0005-0000-0000-0000A11E0000}"/>
    <cellStyle name="_Table 3 2 2 2 2 2 4 7 8" xfId="34169" xr:uid="{00000000-0005-0000-0000-0000A21E0000}"/>
    <cellStyle name="_Table 3 2 2 2 2 2 4 8" xfId="26633" xr:uid="{00000000-0005-0000-0000-0000A31E0000}"/>
    <cellStyle name="_Table 3 2 2 2 2 2 4 9" xfId="28972" xr:uid="{00000000-0005-0000-0000-0000A41E0000}"/>
    <cellStyle name="_Table 3 2 2 2 2 2 5" xfId="8792" xr:uid="{00000000-0005-0000-0000-0000A51E0000}"/>
    <cellStyle name="_Table 3 2 2 2 2 2 5 10" xfId="28891" xr:uid="{00000000-0005-0000-0000-0000A61E0000}"/>
    <cellStyle name="_Table 3 2 2 2 2 2 5 11" xfId="15300" xr:uid="{00000000-0005-0000-0000-0000A71E0000}"/>
    <cellStyle name="_Table 3 2 2 2 2 2 5 12" xfId="31174" xr:uid="{00000000-0005-0000-0000-0000A81E0000}"/>
    <cellStyle name="_Table 3 2 2 2 2 2 5 13" xfId="28765" xr:uid="{00000000-0005-0000-0000-0000A91E0000}"/>
    <cellStyle name="_Table 3 2 2 2 2 2 5 2" xfId="13563" xr:uid="{00000000-0005-0000-0000-0000AA1E0000}"/>
    <cellStyle name="_Table 3 2 2 2 2 2 5 2 2" xfId="29222" xr:uid="{00000000-0005-0000-0000-0000AB1E0000}"/>
    <cellStyle name="_Table 3 2 2 2 2 2 5 2 3" xfId="30337" xr:uid="{00000000-0005-0000-0000-0000AC1E0000}"/>
    <cellStyle name="_Table 3 2 2 2 2 2 5 2 4" xfId="15909" xr:uid="{00000000-0005-0000-0000-0000AD1E0000}"/>
    <cellStyle name="_Table 3 2 2 2 2 2 5 2 5" xfId="31876" xr:uid="{00000000-0005-0000-0000-0000AE1E0000}"/>
    <cellStyle name="_Table 3 2 2 2 2 2 5 2 6" xfId="32797" xr:uid="{00000000-0005-0000-0000-0000AF1E0000}"/>
    <cellStyle name="_Table 3 2 2 2 2 2 5 2 7" xfId="33696" xr:uid="{00000000-0005-0000-0000-0000B01E0000}"/>
    <cellStyle name="_Table 3 2 2 2 2 2 5 3" xfId="14194" xr:uid="{00000000-0005-0000-0000-0000B11E0000}"/>
    <cellStyle name="_Table 3 2 2 2 2 2 5 3 2" xfId="25533" xr:uid="{00000000-0005-0000-0000-0000B21E0000}"/>
    <cellStyle name="_Table 3 2 2 2 2 2 5 3 3" xfId="29853" xr:uid="{00000000-0005-0000-0000-0000B31E0000}"/>
    <cellStyle name="_Table 3 2 2 2 2 2 5 3 4" xfId="30968" xr:uid="{00000000-0005-0000-0000-0000B41E0000}"/>
    <cellStyle name="_Table 3 2 2 2 2 2 5 3 5" xfId="28620" xr:uid="{00000000-0005-0000-0000-0000B51E0000}"/>
    <cellStyle name="_Table 3 2 2 2 2 2 5 3 6" xfId="32507" xr:uid="{00000000-0005-0000-0000-0000B61E0000}"/>
    <cellStyle name="_Table 3 2 2 2 2 2 5 3 7" xfId="33428" xr:uid="{00000000-0005-0000-0000-0000B71E0000}"/>
    <cellStyle name="_Table 3 2 2 2 2 2 5 3 8" xfId="34327" xr:uid="{00000000-0005-0000-0000-0000B81E0000}"/>
    <cellStyle name="_Table 3 2 2 2 2 2 5 4" xfId="14252" xr:uid="{00000000-0005-0000-0000-0000B91E0000}"/>
    <cellStyle name="_Table 3 2 2 2 2 2 5 4 2" xfId="25591" xr:uid="{00000000-0005-0000-0000-0000BA1E0000}"/>
    <cellStyle name="_Table 3 2 2 2 2 2 5 4 3" xfId="29911" xr:uid="{00000000-0005-0000-0000-0000BB1E0000}"/>
    <cellStyle name="_Table 3 2 2 2 2 2 5 4 4" xfId="31026" xr:uid="{00000000-0005-0000-0000-0000BC1E0000}"/>
    <cellStyle name="_Table 3 2 2 2 2 2 5 4 5" xfId="27864" xr:uid="{00000000-0005-0000-0000-0000BD1E0000}"/>
    <cellStyle name="_Table 3 2 2 2 2 2 5 4 6" xfId="32565" xr:uid="{00000000-0005-0000-0000-0000BE1E0000}"/>
    <cellStyle name="_Table 3 2 2 2 2 2 5 4 7" xfId="33486" xr:uid="{00000000-0005-0000-0000-0000BF1E0000}"/>
    <cellStyle name="_Table 3 2 2 2 2 2 5 4 8" xfId="34385" xr:uid="{00000000-0005-0000-0000-0000C01E0000}"/>
    <cellStyle name="_Table 3 2 2 2 2 2 5 5" xfId="14305" xr:uid="{00000000-0005-0000-0000-0000C11E0000}"/>
    <cellStyle name="_Table 3 2 2 2 2 2 5 5 2" xfId="25644" xr:uid="{00000000-0005-0000-0000-0000C21E0000}"/>
    <cellStyle name="_Table 3 2 2 2 2 2 5 5 3" xfId="29964" xr:uid="{00000000-0005-0000-0000-0000C31E0000}"/>
    <cellStyle name="_Table 3 2 2 2 2 2 5 5 4" xfId="31079" xr:uid="{00000000-0005-0000-0000-0000C41E0000}"/>
    <cellStyle name="_Table 3 2 2 2 2 2 5 5 5" xfId="30201" xr:uid="{00000000-0005-0000-0000-0000C51E0000}"/>
    <cellStyle name="_Table 3 2 2 2 2 2 5 5 6" xfId="32618" xr:uid="{00000000-0005-0000-0000-0000C61E0000}"/>
    <cellStyle name="_Table 3 2 2 2 2 2 5 5 7" xfId="33539" xr:uid="{00000000-0005-0000-0000-0000C71E0000}"/>
    <cellStyle name="_Table 3 2 2 2 2 2 5 5 8" xfId="34438" xr:uid="{00000000-0005-0000-0000-0000C81E0000}"/>
    <cellStyle name="_Table 3 2 2 2 2 2 5 6" xfId="14351" xr:uid="{00000000-0005-0000-0000-0000C91E0000}"/>
    <cellStyle name="_Table 3 2 2 2 2 2 5 6 2" xfId="25690" xr:uid="{00000000-0005-0000-0000-0000CA1E0000}"/>
    <cellStyle name="_Table 3 2 2 2 2 2 5 6 3" xfId="30010" xr:uid="{00000000-0005-0000-0000-0000CB1E0000}"/>
    <cellStyle name="_Table 3 2 2 2 2 2 5 6 4" xfId="31125" xr:uid="{00000000-0005-0000-0000-0000CC1E0000}"/>
    <cellStyle name="_Table 3 2 2 2 2 2 5 6 5" xfId="25738" xr:uid="{00000000-0005-0000-0000-0000CD1E0000}"/>
    <cellStyle name="_Table 3 2 2 2 2 2 5 6 6" xfId="32664" xr:uid="{00000000-0005-0000-0000-0000CE1E0000}"/>
    <cellStyle name="_Table 3 2 2 2 2 2 5 6 7" xfId="33585" xr:uid="{00000000-0005-0000-0000-0000CF1E0000}"/>
    <cellStyle name="_Table 3 2 2 2 2 2 5 6 8" xfId="34484" xr:uid="{00000000-0005-0000-0000-0000D01E0000}"/>
    <cellStyle name="_Table 3 2 2 2 2 2 5 7" xfId="14394" xr:uid="{00000000-0005-0000-0000-0000D11E0000}"/>
    <cellStyle name="_Table 3 2 2 2 2 2 5 7 2" xfId="25733" xr:uid="{00000000-0005-0000-0000-0000D21E0000}"/>
    <cellStyle name="_Table 3 2 2 2 2 2 5 7 3" xfId="30053" xr:uid="{00000000-0005-0000-0000-0000D31E0000}"/>
    <cellStyle name="_Table 3 2 2 2 2 2 5 7 4" xfId="31168" xr:uid="{00000000-0005-0000-0000-0000D41E0000}"/>
    <cellStyle name="_Table 3 2 2 2 2 2 5 7 5" xfId="26643" xr:uid="{00000000-0005-0000-0000-0000D51E0000}"/>
    <cellStyle name="_Table 3 2 2 2 2 2 5 7 6" xfId="32707" xr:uid="{00000000-0005-0000-0000-0000D61E0000}"/>
    <cellStyle name="_Table 3 2 2 2 2 2 5 7 7" xfId="33628" xr:uid="{00000000-0005-0000-0000-0000D71E0000}"/>
    <cellStyle name="_Table 3 2 2 2 2 2 5 7 8" xfId="34527" xr:uid="{00000000-0005-0000-0000-0000D81E0000}"/>
    <cellStyle name="_Table 3 2 2 2 2 2 5 8" xfId="27239" xr:uid="{00000000-0005-0000-0000-0000D91E0000}"/>
    <cellStyle name="_Table 3 2 2 2 2 2 5 9" xfId="15668" xr:uid="{00000000-0005-0000-0000-0000DA1E0000}"/>
    <cellStyle name="_Table 3 2 2 2 2 2 6" xfId="13636" xr:uid="{00000000-0005-0000-0000-0000DB1E0000}"/>
    <cellStyle name="_Table 3 2 2 2 2 2 6 2" xfId="24975" xr:uid="{00000000-0005-0000-0000-0000DC1E0000}"/>
    <cellStyle name="_Table 3 2 2 2 2 2 6 3" xfId="29295" xr:uid="{00000000-0005-0000-0000-0000DD1E0000}"/>
    <cellStyle name="_Table 3 2 2 2 2 2 6 4" xfId="30410" xr:uid="{00000000-0005-0000-0000-0000DE1E0000}"/>
    <cellStyle name="_Table 3 2 2 2 2 2 6 5" xfId="26601" xr:uid="{00000000-0005-0000-0000-0000DF1E0000}"/>
    <cellStyle name="_Table 3 2 2 2 2 2 6 6" xfId="31949" xr:uid="{00000000-0005-0000-0000-0000E01E0000}"/>
    <cellStyle name="_Table 3 2 2 2 2 2 6 7" xfId="32870" xr:uid="{00000000-0005-0000-0000-0000E11E0000}"/>
    <cellStyle name="_Table 3 2 2 2 2 2 6 8" xfId="33769" xr:uid="{00000000-0005-0000-0000-0000E21E0000}"/>
    <cellStyle name="_Table 3 2 2 2 2 2 7" xfId="8909" xr:uid="{00000000-0005-0000-0000-0000E31E0000}"/>
    <cellStyle name="_Table 3 2 2 2 2 2 7 2" xfId="20304" xr:uid="{00000000-0005-0000-0000-0000E41E0000}"/>
    <cellStyle name="_Table 3 2 2 2 2 2 7 3" xfId="27356" xr:uid="{00000000-0005-0000-0000-0000E51E0000}"/>
    <cellStyle name="_Table 3 2 2 2 2 2 7 4" xfId="15766" xr:uid="{00000000-0005-0000-0000-0000E61E0000}"/>
    <cellStyle name="_Table 3 2 2 2 2 2 7 5" xfId="29067" xr:uid="{00000000-0005-0000-0000-0000E71E0000}"/>
    <cellStyle name="_Table 3 2 2 2 2 2 7 6" xfId="30198" xr:uid="{00000000-0005-0000-0000-0000E81E0000}"/>
    <cellStyle name="_Table 3 2 2 2 2 2 7 7" xfId="31286" xr:uid="{00000000-0005-0000-0000-0000E91E0000}"/>
    <cellStyle name="_Table 3 2 2 2 2 2 7 8" xfId="14730" xr:uid="{00000000-0005-0000-0000-0000EA1E0000}"/>
    <cellStyle name="_Table 3 2 2 2 2 2 8" xfId="13680" xr:uid="{00000000-0005-0000-0000-0000EB1E0000}"/>
    <cellStyle name="_Table 3 2 2 2 2 2 8 2" xfId="25019" xr:uid="{00000000-0005-0000-0000-0000EC1E0000}"/>
    <cellStyle name="_Table 3 2 2 2 2 2 8 3" xfId="29339" xr:uid="{00000000-0005-0000-0000-0000ED1E0000}"/>
    <cellStyle name="_Table 3 2 2 2 2 2 8 4" xfId="30454" xr:uid="{00000000-0005-0000-0000-0000EE1E0000}"/>
    <cellStyle name="_Table 3 2 2 2 2 2 8 5" xfId="28659" xr:uid="{00000000-0005-0000-0000-0000EF1E0000}"/>
    <cellStyle name="_Table 3 2 2 2 2 2 8 6" xfId="31993" xr:uid="{00000000-0005-0000-0000-0000F01E0000}"/>
    <cellStyle name="_Table 3 2 2 2 2 2 8 7" xfId="32914" xr:uid="{00000000-0005-0000-0000-0000F11E0000}"/>
    <cellStyle name="_Table 3 2 2 2 2 2 8 8" xfId="33813" xr:uid="{00000000-0005-0000-0000-0000F21E0000}"/>
    <cellStyle name="_Table 3 2 2 2 2 2 9" xfId="9056" xr:uid="{00000000-0005-0000-0000-0000F31E0000}"/>
    <cellStyle name="_Table 3 2 2 2 2 2 9 2" xfId="20451" xr:uid="{00000000-0005-0000-0000-0000F41E0000}"/>
    <cellStyle name="_Table 3 2 2 2 2 2 9 3" xfId="27503" xr:uid="{00000000-0005-0000-0000-0000F51E0000}"/>
    <cellStyle name="_Table 3 2 2 2 2 2 9 4" xfId="15847" xr:uid="{00000000-0005-0000-0000-0000F61E0000}"/>
    <cellStyle name="_Table 3 2 2 2 2 2 9 5" xfId="15115" xr:uid="{00000000-0005-0000-0000-0000F71E0000}"/>
    <cellStyle name="_Table 3 2 2 2 2 2 9 6" xfId="25858" xr:uid="{00000000-0005-0000-0000-0000F81E0000}"/>
    <cellStyle name="_Table 3 2 2 2 2 2 9 7" xfId="27208" xr:uid="{00000000-0005-0000-0000-0000F91E0000}"/>
    <cellStyle name="_Table 3 2 2 2 2 2 9 8" xfId="31804" xr:uid="{00000000-0005-0000-0000-0000FA1E0000}"/>
    <cellStyle name="_Table 3 2 2 2 2 3" xfId="5707" xr:uid="{00000000-0005-0000-0000-0000FB1E0000}"/>
    <cellStyle name="_Table 3 2 2 2 2 3 10" xfId="26087" xr:uid="{00000000-0005-0000-0000-0000FC1E0000}"/>
    <cellStyle name="_Table 3 2 2 2 2 3 11" xfId="29051" xr:uid="{00000000-0005-0000-0000-0000FD1E0000}"/>
    <cellStyle name="_Table 3 2 2 2 2 3 12" xfId="31277" xr:uid="{00000000-0005-0000-0000-0000FE1E0000}"/>
    <cellStyle name="_Table 3 2 2 2 2 3 13" xfId="14590" xr:uid="{00000000-0005-0000-0000-0000FF1E0000}"/>
    <cellStyle name="_Table 3 2 2 2 2 3 14" xfId="31784" xr:uid="{00000000-0005-0000-0000-0000001F0000}"/>
    <cellStyle name="_Table 3 2 2 2 2 3 15" xfId="32745" xr:uid="{00000000-0005-0000-0000-0000011F0000}"/>
    <cellStyle name="_Table 3 2 2 2 2 3 2" xfId="7909" xr:uid="{00000000-0005-0000-0000-0000021F0000}"/>
    <cellStyle name="_Table 3 2 2 2 2 3 2 10" xfId="31344" xr:uid="{00000000-0005-0000-0000-0000031F0000}"/>
    <cellStyle name="_Table 3 2 2 2 2 3 2 11" xfId="25857" xr:uid="{00000000-0005-0000-0000-0000041F0000}"/>
    <cellStyle name="_Table 3 2 2 2 2 3 2 12" xfId="31818" xr:uid="{00000000-0005-0000-0000-0000051F0000}"/>
    <cellStyle name="_Table 3 2 2 2 2 3 2 13" xfId="32753" xr:uid="{00000000-0005-0000-0000-0000061F0000}"/>
    <cellStyle name="_Table 3 2 2 2 2 3 2 2" xfId="12680" xr:uid="{00000000-0005-0000-0000-0000071F0000}"/>
    <cellStyle name="_Table 3 2 2 2 2 3 2 2 2" xfId="28909" xr:uid="{00000000-0005-0000-0000-0000081F0000}"/>
    <cellStyle name="_Table 3 2 2 2 2 3 2 2 3" xfId="30076" xr:uid="{00000000-0005-0000-0000-0000091F0000}"/>
    <cellStyle name="_Table 3 2 2 2 2 3 2 2 4" xfId="28374" xr:uid="{00000000-0005-0000-0000-00000A1F0000}"/>
    <cellStyle name="_Table 3 2 2 2 2 3 2 2 5" xfId="31724" xr:uid="{00000000-0005-0000-0000-00000B1F0000}"/>
    <cellStyle name="_Table 3 2 2 2 2 3 2 2 6" xfId="32719" xr:uid="{00000000-0005-0000-0000-00000C1F0000}"/>
    <cellStyle name="_Table 3 2 2 2 2 3 2 2 7" xfId="33645" xr:uid="{00000000-0005-0000-0000-00000D1F0000}"/>
    <cellStyle name="_Table 3 2 2 2 2 3 2 3" xfId="14065" xr:uid="{00000000-0005-0000-0000-00000E1F0000}"/>
    <cellStyle name="_Table 3 2 2 2 2 3 2 3 2" xfId="25404" xr:uid="{00000000-0005-0000-0000-00000F1F0000}"/>
    <cellStyle name="_Table 3 2 2 2 2 3 2 3 3" xfId="29724" xr:uid="{00000000-0005-0000-0000-0000101F0000}"/>
    <cellStyle name="_Table 3 2 2 2 2 3 2 3 4" xfId="30839" xr:uid="{00000000-0005-0000-0000-0000111F0000}"/>
    <cellStyle name="_Table 3 2 2 2 2 3 2 3 5" xfId="14959" xr:uid="{00000000-0005-0000-0000-0000121F0000}"/>
    <cellStyle name="_Table 3 2 2 2 2 3 2 3 6" xfId="32378" xr:uid="{00000000-0005-0000-0000-0000131F0000}"/>
    <cellStyle name="_Table 3 2 2 2 2 3 2 3 7" xfId="33299" xr:uid="{00000000-0005-0000-0000-0000141F0000}"/>
    <cellStyle name="_Table 3 2 2 2 2 3 2 3 8" xfId="34198" xr:uid="{00000000-0005-0000-0000-0000151F0000}"/>
    <cellStyle name="_Table 3 2 2 2 2 3 2 4" xfId="9113" xr:uid="{00000000-0005-0000-0000-0000161F0000}"/>
    <cellStyle name="_Table 3 2 2 2 2 3 2 4 2" xfId="20508" xr:uid="{00000000-0005-0000-0000-0000171F0000}"/>
    <cellStyle name="_Table 3 2 2 2 2 3 2 4 3" xfId="27560" xr:uid="{00000000-0005-0000-0000-0000181F0000}"/>
    <cellStyle name="_Table 3 2 2 2 2 3 2 4 4" xfId="18053" xr:uid="{00000000-0005-0000-0000-0000191F0000}"/>
    <cellStyle name="_Table 3 2 2 2 2 3 2 4 5" xfId="31402" xr:uid="{00000000-0005-0000-0000-00001A1F0000}"/>
    <cellStyle name="_Table 3 2 2 2 2 3 2 4 6" xfId="14627" xr:uid="{00000000-0005-0000-0000-00001B1F0000}"/>
    <cellStyle name="_Table 3 2 2 2 2 3 2 4 7" xfId="27177" xr:uid="{00000000-0005-0000-0000-00001C1F0000}"/>
    <cellStyle name="_Table 3 2 2 2 2 3 2 4 8" xfId="25865" xr:uid="{00000000-0005-0000-0000-00001D1F0000}"/>
    <cellStyle name="_Table 3 2 2 2 2 3 2 5" xfId="8888" xr:uid="{00000000-0005-0000-0000-00001E1F0000}"/>
    <cellStyle name="_Table 3 2 2 2 2 3 2 5 2" xfId="20283" xr:uid="{00000000-0005-0000-0000-00001F1F0000}"/>
    <cellStyle name="_Table 3 2 2 2 2 3 2 5 3" xfId="27335" xr:uid="{00000000-0005-0000-0000-0000201F0000}"/>
    <cellStyle name="_Table 3 2 2 2 2 3 2 5 4" xfId="15746" xr:uid="{00000000-0005-0000-0000-0000211F0000}"/>
    <cellStyle name="_Table 3 2 2 2 2 3 2 5 5" xfId="14911" xr:uid="{00000000-0005-0000-0000-0000221F0000}"/>
    <cellStyle name="_Table 3 2 2 2 2 3 2 5 6" xfId="27858" xr:uid="{00000000-0005-0000-0000-0000231F0000}"/>
    <cellStyle name="_Table 3 2 2 2 2 3 2 5 7" xfId="28311" xr:uid="{00000000-0005-0000-0000-0000241F0000}"/>
    <cellStyle name="_Table 3 2 2 2 2 3 2 5 8" xfId="27808" xr:uid="{00000000-0005-0000-0000-0000251F0000}"/>
    <cellStyle name="_Table 3 2 2 2 2 3 2 6" xfId="13679" xr:uid="{00000000-0005-0000-0000-0000261F0000}"/>
    <cellStyle name="_Table 3 2 2 2 2 3 2 6 2" xfId="25018" xr:uid="{00000000-0005-0000-0000-0000271F0000}"/>
    <cellStyle name="_Table 3 2 2 2 2 3 2 6 3" xfId="29338" xr:uid="{00000000-0005-0000-0000-0000281F0000}"/>
    <cellStyle name="_Table 3 2 2 2 2 3 2 6 4" xfId="30453" xr:uid="{00000000-0005-0000-0000-0000291F0000}"/>
    <cellStyle name="_Table 3 2 2 2 2 3 2 6 5" xfId="27877" xr:uid="{00000000-0005-0000-0000-00002A1F0000}"/>
    <cellStyle name="_Table 3 2 2 2 2 3 2 6 6" xfId="31992" xr:uid="{00000000-0005-0000-0000-00002B1F0000}"/>
    <cellStyle name="_Table 3 2 2 2 2 3 2 6 7" xfId="32913" xr:uid="{00000000-0005-0000-0000-00002C1F0000}"/>
    <cellStyle name="_Table 3 2 2 2 2 3 2 6 8" xfId="33812" xr:uid="{00000000-0005-0000-0000-00002D1F0000}"/>
    <cellStyle name="_Table 3 2 2 2 2 3 2 7" xfId="8922" xr:uid="{00000000-0005-0000-0000-00002E1F0000}"/>
    <cellStyle name="_Table 3 2 2 2 2 3 2 7 2" xfId="20317" xr:uid="{00000000-0005-0000-0000-00002F1F0000}"/>
    <cellStyle name="_Table 3 2 2 2 2 3 2 7 3" xfId="27369" xr:uid="{00000000-0005-0000-0000-0000301F0000}"/>
    <cellStyle name="_Table 3 2 2 2 2 3 2 7 4" xfId="15778" xr:uid="{00000000-0005-0000-0000-0000311F0000}"/>
    <cellStyle name="_Table 3 2 2 2 2 3 2 7 5" xfId="14857" xr:uid="{00000000-0005-0000-0000-0000321F0000}"/>
    <cellStyle name="_Table 3 2 2 2 2 3 2 7 6" xfId="28914" xr:uid="{00000000-0005-0000-0000-0000331F0000}"/>
    <cellStyle name="_Table 3 2 2 2 2 3 2 7 7" xfId="30143" xr:uid="{00000000-0005-0000-0000-0000341F0000}"/>
    <cellStyle name="_Table 3 2 2 2 2 3 2 7 8" xfId="28300" xr:uid="{00000000-0005-0000-0000-0000351F0000}"/>
    <cellStyle name="_Table 3 2 2 2 2 3 2 8" xfId="26902" xr:uid="{00000000-0005-0000-0000-0000361F0000}"/>
    <cellStyle name="_Table 3 2 2 2 2 3 2 9" xfId="29138" xr:uid="{00000000-0005-0000-0000-0000371F0000}"/>
    <cellStyle name="_Table 3 2 2 2 2 3 3" xfId="6596" xr:uid="{00000000-0005-0000-0000-0000381F0000}"/>
    <cellStyle name="_Table 3 2 2 2 2 3 3 10" xfId="15571" xr:uid="{00000000-0005-0000-0000-0000391F0000}"/>
    <cellStyle name="_Table 3 2 2 2 2 3 3 11" xfId="14822" xr:uid="{00000000-0005-0000-0000-00003A1F0000}"/>
    <cellStyle name="_Table 3 2 2 2 2 3 3 12" xfId="28650" xr:uid="{00000000-0005-0000-0000-00003B1F0000}"/>
    <cellStyle name="_Table 3 2 2 2 2 3 3 13" xfId="15142" xr:uid="{00000000-0005-0000-0000-00003C1F0000}"/>
    <cellStyle name="_Table 3 2 2 2 2 3 3 2" xfId="11367" xr:uid="{00000000-0005-0000-0000-00003D1F0000}"/>
    <cellStyle name="_Table 3 2 2 2 2 3 3 2 2" xfId="28422" xr:uid="{00000000-0005-0000-0000-00003E1F0000}"/>
    <cellStyle name="_Table 3 2 2 2 2 3 3 2 3" xfId="15154" xr:uid="{00000000-0005-0000-0000-00003F1F0000}"/>
    <cellStyle name="_Table 3 2 2 2 2 3 3 2 4" xfId="28628" xr:uid="{00000000-0005-0000-0000-0000401F0000}"/>
    <cellStyle name="_Table 3 2 2 2 2 3 3 2 5" xfId="26223" xr:uid="{00000000-0005-0000-0000-0000411F0000}"/>
    <cellStyle name="_Table 3 2 2 2 2 3 3 2 6" xfId="18027" xr:uid="{00000000-0005-0000-0000-0000421F0000}"/>
    <cellStyle name="_Table 3 2 2 2 2 3 3 2 7" xfId="14952" xr:uid="{00000000-0005-0000-0000-0000431F0000}"/>
    <cellStyle name="_Table 3 2 2 2 2 3 3 3" xfId="13862" xr:uid="{00000000-0005-0000-0000-0000441F0000}"/>
    <cellStyle name="_Table 3 2 2 2 2 3 3 3 2" xfId="25201" xr:uid="{00000000-0005-0000-0000-0000451F0000}"/>
    <cellStyle name="_Table 3 2 2 2 2 3 3 3 3" xfId="29521" xr:uid="{00000000-0005-0000-0000-0000461F0000}"/>
    <cellStyle name="_Table 3 2 2 2 2 3 3 3 4" xfId="30636" xr:uid="{00000000-0005-0000-0000-0000471F0000}"/>
    <cellStyle name="_Table 3 2 2 2 2 3 3 3 5" xfId="29052" xr:uid="{00000000-0005-0000-0000-0000481F0000}"/>
    <cellStyle name="_Table 3 2 2 2 2 3 3 3 6" xfId="32175" xr:uid="{00000000-0005-0000-0000-0000491F0000}"/>
    <cellStyle name="_Table 3 2 2 2 2 3 3 3 7" xfId="33096" xr:uid="{00000000-0005-0000-0000-00004A1F0000}"/>
    <cellStyle name="_Table 3 2 2 2 2 3 3 3 8" xfId="33995" xr:uid="{00000000-0005-0000-0000-00004B1F0000}"/>
    <cellStyle name="_Table 3 2 2 2 2 3 3 4" xfId="9229" xr:uid="{00000000-0005-0000-0000-00004C1F0000}"/>
    <cellStyle name="_Table 3 2 2 2 2 3 3 4 2" xfId="20624" xr:uid="{00000000-0005-0000-0000-00004D1F0000}"/>
    <cellStyle name="_Table 3 2 2 2 2 3 3 4 3" xfId="27676" xr:uid="{00000000-0005-0000-0000-00004E1F0000}"/>
    <cellStyle name="_Table 3 2 2 2 2 3 3 4 4" xfId="23230" xr:uid="{00000000-0005-0000-0000-00004F1F0000}"/>
    <cellStyle name="_Table 3 2 2 2 2 3 3 4 5" xfId="26256" xr:uid="{00000000-0005-0000-0000-0000501F0000}"/>
    <cellStyle name="_Table 3 2 2 2 2 3 3 4 6" xfId="30223" xr:uid="{00000000-0005-0000-0000-0000511F0000}"/>
    <cellStyle name="_Table 3 2 2 2 2 3 3 4 7" xfId="31310" xr:uid="{00000000-0005-0000-0000-0000521F0000}"/>
    <cellStyle name="_Table 3 2 2 2 2 3 3 4 8" xfId="29102" xr:uid="{00000000-0005-0000-0000-0000531F0000}"/>
    <cellStyle name="_Table 3 2 2 2 2 3 3 5" xfId="9149" xr:uid="{00000000-0005-0000-0000-0000541F0000}"/>
    <cellStyle name="_Table 3 2 2 2 2 3 3 5 2" xfId="20544" xr:uid="{00000000-0005-0000-0000-0000551F0000}"/>
    <cellStyle name="_Table 3 2 2 2 2 3 3 5 3" xfId="27596" xr:uid="{00000000-0005-0000-0000-0000561F0000}"/>
    <cellStyle name="_Table 3 2 2 2 2 3 3 5 4" xfId="22775" xr:uid="{00000000-0005-0000-0000-0000571F0000}"/>
    <cellStyle name="_Table 3 2 2 2 2 3 3 5 5" xfId="31533" xr:uid="{00000000-0005-0000-0000-0000581F0000}"/>
    <cellStyle name="_Table 3 2 2 2 2 3 3 5 6" xfId="14977" xr:uid="{00000000-0005-0000-0000-0000591F0000}"/>
    <cellStyle name="_Table 3 2 2 2 2 3 3 5 7" xfId="26626" xr:uid="{00000000-0005-0000-0000-00005A1F0000}"/>
    <cellStyle name="_Table 3 2 2 2 2 3 3 5 8" xfId="26738" xr:uid="{00000000-0005-0000-0000-00005B1F0000}"/>
    <cellStyle name="_Table 3 2 2 2 2 3 3 6" xfId="9129" xr:uid="{00000000-0005-0000-0000-00005C1F0000}"/>
    <cellStyle name="_Table 3 2 2 2 2 3 3 6 2" xfId="20524" xr:uid="{00000000-0005-0000-0000-00005D1F0000}"/>
    <cellStyle name="_Table 3 2 2 2 2 3 3 6 3" xfId="27576" xr:uid="{00000000-0005-0000-0000-00005E1F0000}"/>
    <cellStyle name="_Table 3 2 2 2 2 3 3 6 4" xfId="18277" xr:uid="{00000000-0005-0000-0000-00005F1F0000}"/>
    <cellStyle name="_Table 3 2 2 2 2 3 3 6 5" xfId="31608" xr:uid="{00000000-0005-0000-0000-0000601F0000}"/>
    <cellStyle name="_Table 3 2 2 2 2 3 3 6 6" xfId="26971" xr:uid="{00000000-0005-0000-0000-0000611F0000}"/>
    <cellStyle name="_Table 3 2 2 2 2 3 3 6 7" xfId="15128" xr:uid="{00000000-0005-0000-0000-0000621F0000}"/>
    <cellStyle name="_Table 3 2 2 2 2 3 3 6 8" xfId="26823" xr:uid="{00000000-0005-0000-0000-0000631F0000}"/>
    <cellStyle name="_Table 3 2 2 2 2 3 3 7" xfId="9195" xr:uid="{00000000-0005-0000-0000-0000641F0000}"/>
    <cellStyle name="_Table 3 2 2 2 2 3 3 7 2" xfId="20590" xr:uid="{00000000-0005-0000-0000-0000651F0000}"/>
    <cellStyle name="_Table 3 2 2 2 2 3 3 7 3" xfId="27642" xr:uid="{00000000-0005-0000-0000-0000661F0000}"/>
    <cellStyle name="_Table 3 2 2 2 2 3 3 7 4" xfId="24033" xr:uid="{00000000-0005-0000-0000-0000671F0000}"/>
    <cellStyle name="_Table 3 2 2 2 2 3 3 7 5" xfId="15375" xr:uid="{00000000-0005-0000-0000-0000681F0000}"/>
    <cellStyle name="_Table 3 2 2 2 2 3 3 7 6" xfId="28525" xr:uid="{00000000-0005-0000-0000-0000691F0000}"/>
    <cellStyle name="_Table 3 2 2 2 2 3 3 7 7" xfId="30082" xr:uid="{00000000-0005-0000-0000-00006A1F0000}"/>
    <cellStyle name="_Table 3 2 2 2 2 3 3 7 8" xfId="31421" xr:uid="{00000000-0005-0000-0000-00006B1F0000}"/>
    <cellStyle name="_Table 3 2 2 2 2 3 3 8" xfId="26403" xr:uid="{00000000-0005-0000-0000-00006C1F0000}"/>
    <cellStyle name="_Table 3 2 2 2 2 3 3 9" xfId="26044" xr:uid="{00000000-0005-0000-0000-00006D1F0000}"/>
    <cellStyle name="_Table 3 2 2 2 2 3 4" xfId="10497" xr:uid="{00000000-0005-0000-0000-00006E1F0000}"/>
    <cellStyle name="_Table 3 2 2 2 2 3 4 2" xfId="28112" xr:uid="{00000000-0005-0000-0000-00006F1F0000}"/>
    <cellStyle name="_Table 3 2 2 2 2 3 4 3" xfId="15036" xr:uid="{00000000-0005-0000-0000-0000701F0000}"/>
    <cellStyle name="_Table 3 2 2 2 2 3 4 4" xfId="15538" xr:uid="{00000000-0005-0000-0000-0000711F0000}"/>
    <cellStyle name="_Table 3 2 2 2 2 3 4 5" xfId="27121" xr:uid="{00000000-0005-0000-0000-0000721F0000}"/>
    <cellStyle name="_Table 3 2 2 2 2 3 4 6" xfId="15278" xr:uid="{00000000-0005-0000-0000-0000731F0000}"/>
    <cellStyle name="_Table 3 2 2 2 2 3 4 7" xfId="29040" xr:uid="{00000000-0005-0000-0000-0000741F0000}"/>
    <cellStyle name="_Table 3 2 2 2 2 3 5" xfId="13750" xr:uid="{00000000-0005-0000-0000-0000751F0000}"/>
    <cellStyle name="_Table 3 2 2 2 2 3 5 2" xfId="25089" xr:uid="{00000000-0005-0000-0000-0000761F0000}"/>
    <cellStyle name="_Table 3 2 2 2 2 3 5 3" xfId="29409" xr:uid="{00000000-0005-0000-0000-0000771F0000}"/>
    <cellStyle name="_Table 3 2 2 2 2 3 5 4" xfId="30524" xr:uid="{00000000-0005-0000-0000-0000781F0000}"/>
    <cellStyle name="_Table 3 2 2 2 2 3 5 5" xfId="15638" xr:uid="{00000000-0005-0000-0000-0000791F0000}"/>
    <cellStyle name="_Table 3 2 2 2 2 3 5 6" xfId="32063" xr:uid="{00000000-0005-0000-0000-00007A1F0000}"/>
    <cellStyle name="_Table 3 2 2 2 2 3 5 7" xfId="32984" xr:uid="{00000000-0005-0000-0000-00007B1F0000}"/>
    <cellStyle name="_Table 3 2 2 2 2 3 5 8" xfId="33883" xr:uid="{00000000-0005-0000-0000-00007C1F0000}"/>
    <cellStyle name="_Table 3 2 2 2 2 3 6" xfId="8991" xr:uid="{00000000-0005-0000-0000-00007D1F0000}"/>
    <cellStyle name="_Table 3 2 2 2 2 3 6 2" xfId="20386" xr:uid="{00000000-0005-0000-0000-00007E1F0000}"/>
    <cellStyle name="_Table 3 2 2 2 2 3 6 3" xfId="27438" xr:uid="{00000000-0005-0000-0000-00007F1F0000}"/>
    <cellStyle name="_Table 3 2 2 2 2 3 6 4" xfId="15785" xr:uid="{00000000-0005-0000-0000-0000801F0000}"/>
    <cellStyle name="_Table 3 2 2 2 2 3 6 5" xfId="27147" xr:uid="{00000000-0005-0000-0000-0000811F0000}"/>
    <cellStyle name="_Table 3 2 2 2 2 3 6 6" xfId="26989" xr:uid="{00000000-0005-0000-0000-0000821F0000}"/>
    <cellStyle name="_Table 3 2 2 2 2 3 6 7" xfId="31567" xr:uid="{00000000-0005-0000-0000-0000831F0000}"/>
    <cellStyle name="_Table 3 2 2 2 2 3 6 8" xfId="14581" xr:uid="{00000000-0005-0000-0000-0000841F0000}"/>
    <cellStyle name="_Table 3 2 2 2 2 3 7" xfId="13642" xr:uid="{00000000-0005-0000-0000-0000851F0000}"/>
    <cellStyle name="_Table 3 2 2 2 2 3 7 2" xfId="24981" xr:uid="{00000000-0005-0000-0000-0000861F0000}"/>
    <cellStyle name="_Table 3 2 2 2 2 3 7 3" xfId="29301" xr:uid="{00000000-0005-0000-0000-0000871F0000}"/>
    <cellStyle name="_Table 3 2 2 2 2 3 7 4" xfId="30416" xr:uid="{00000000-0005-0000-0000-0000881F0000}"/>
    <cellStyle name="_Table 3 2 2 2 2 3 7 5" xfId="14685" xr:uid="{00000000-0005-0000-0000-0000891F0000}"/>
    <cellStyle name="_Table 3 2 2 2 2 3 7 6" xfId="31955" xr:uid="{00000000-0005-0000-0000-00008A1F0000}"/>
    <cellStyle name="_Table 3 2 2 2 2 3 7 7" xfId="32876" xr:uid="{00000000-0005-0000-0000-00008B1F0000}"/>
    <cellStyle name="_Table 3 2 2 2 2 3 7 8" xfId="33775" xr:uid="{00000000-0005-0000-0000-00008C1F0000}"/>
    <cellStyle name="_Table 3 2 2 2 2 3 8" xfId="8982" xr:uid="{00000000-0005-0000-0000-00008D1F0000}"/>
    <cellStyle name="_Table 3 2 2 2 2 3 8 2" xfId="20377" xr:uid="{00000000-0005-0000-0000-00008E1F0000}"/>
    <cellStyle name="_Table 3 2 2 2 2 3 8 3" xfId="27429" xr:uid="{00000000-0005-0000-0000-00008F1F0000}"/>
    <cellStyle name="_Table 3 2 2 2 2 3 8 4" xfId="14442" xr:uid="{00000000-0005-0000-0000-0000901F0000}"/>
    <cellStyle name="_Table 3 2 2 2 2 3 8 5" xfId="31445" xr:uid="{00000000-0005-0000-0000-0000911F0000}"/>
    <cellStyle name="_Table 3 2 2 2 2 3 8 6" xfId="30281" xr:uid="{00000000-0005-0000-0000-0000921F0000}"/>
    <cellStyle name="_Table 3 2 2 2 2 3 8 7" xfId="31363" xr:uid="{00000000-0005-0000-0000-0000931F0000}"/>
    <cellStyle name="_Table 3 2 2 2 2 3 8 8" xfId="31173" xr:uid="{00000000-0005-0000-0000-0000941F0000}"/>
    <cellStyle name="_Table 3 2 2 2 2 3 9" xfId="13710" xr:uid="{00000000-0005-0000-0000-0000951F0000}"/>
    <cellStyle name="_Table 3 2 2 2 2 3 9 2" xfId="25049" xr:uid="{00000000-0005-0000-0000-0000961F0000}"/>
    <cellStyle name="_Table 3 2 2 2 2 3 9 3" xfId="29369" xr:uid="{00000000-0005-0000-0000-0000971F0000}"/>
    <cellStyle name="_Table 3 2 2 2 2 3 9 4" xfId="30484" xr:uid="{00000000-0005-0000-0000-0000981F0000}"/>
    <cellStyle name="_Table 3 2 2 2 2 3 9 5" xfId="27937" xr:uid="{00000000-0005-0000-0000-0000991F0000}"/>
    <cellStyle name="_Table 3 2 2 2 2 3 9 6" xfId="32023" xr:uid="{00000000-0005-0000-0000-00009A1F0000}"/>
    <cellStyle name="_Table 3 2 2 2 2 3 9 7" xfId="32944" xr:uid="{00000000-0005-0000-0000-00009B1F0000}"/>
    <cellStyle name="_Table 3 2 2 2 2 3 9 8" xfId="33843" xr:uid="{00000000-0005-0000-0000-00009C1F0000}"/>
    <cellStyle name="_Table 3 2 2 2 2 4" xfId="6855" xr:uid="{00000000-0005-0000-0000-00009D1F0000}"/>
    <cellStyle name="_Table 3 2 2 2 2 4 10" xfId="15624" xr:uid="{00000000-0005-0000-0000-00009E1F0000}"/>
    <cellStyle name="_Table 3 2 2 2 2 4 11" xfId="15064" xr:uid="{00000000-0005-0000-0000-00009F1F0000}"/>
    <cellStyle name="_Table 3 2 2 2 2 4 12" xfId="27845" xr:uid="{00000000-0005-0000-0000-0000A01F0000}"/>
    <cellStyle name="_Table 3 2 2 2 2 4 13" xfId="28726" xr:uid="{00000000-0005-0000-0000-0000A11F0000}"/>
    <cellStyle name="_Table 3 2 2 2 2 4 2" xfId="11626" xr:uid="{00000000-0005-0000-0000-0000A21F0000}"/>
    <cellStyle name="_Table 3 2 2 2 2 4 2 2" xfId="28547" xr:uid="{00000000-0005-0000-0000-0000A31F0000}"/>
    <cellStyle name="_Table 3 2 2 2 2 4 2 3" xfId="14711" xr:uid="{00000000-0005-0000-0000-0000A41F0000}"/>
    <cellStyle name="_Table 3 2 2 2 2 4 2 4" xfId="25831" xr:uid="{00000000-0005-0000-0000-0000A51F0000}"/>
    <cellStyle name="_Table 3 2 2 2 2 4 2 5" xfId="31266" xr:uid="{00000000-0005-0000-0000-0000A61F0000}"/>
    <cellStyle name="_Table 3 2 2 2 2 4 2 6" xfId="14503" xr:uid="{00000000-0005-0000-0000-0000A71F0000}"/>
    <cellStyle name="_Table 3 2 2 2 2 4 2 7" xfId="28847" xr:uid="{00000000-0005-0000-0000-0000A81F0000}"/>
    <cellStyle name="_Table 3 2 2 2 2 4 3" xfId="13942" xr:uid="{00000000-0005-0000-0000-0000A91F0000}"/>
    <cellStyle name="_Table 3 2 2 2 2 4 3 2" xfId="25281" xr:uid="{00000000-0005-0000-0000-0000AA1F0000}"/>
    <cellStyle name="_Table 3 2 2 2 2 4 3 3" xfId="29601" xr:uid="{00000000-0005-0000-0000-0000AB1F0000}"/>
    <cellStyle name="_Table 3 2 2 2 2 4 3 4" xfId="30716" xr:uid="{00000000-0005-0000-0000-0000AC1F0000}"/>
    <cellStyle name="_Table 3 2 2 2 2 4 3 5" xfId="27806" xr:uid="{00000000-0005-0000-0000-0000AD1F0000}"/>
    <cellStyle name="_Table 3 2 2 2 2 4 3 6" xfId="32255" xr:uid="{00000000-0005-0000-0000-0000AE1F0000}"/>
    <cellStyle name="_Table 3 2 2 2 2 4 3 7" xfId="33176" xr:uid="{00000000-0005-0000-0000-0000AF1F0000}"/>
    <cellStyle name="_Table 3 2 2 2 2 4 3 8" xfId="34075" xr:uid="{00000000-0005-0000-0000-0000B01F0000}"/>
    <cellStyle name="_Table 3 2 2 2 2 4 4" xfId="8863" xr:uid="{00000000-0005-0000-0000-0000B11F0000}"/>
    <cellStyle name="_Table 3 2 2 2 2 4 4 2" xfId="20258" xr:uid="{00000000-0005-0000-0000-0000B21F0000}"/>
    <cellStyle name="_Table 3 2 2 2 2 4 4 3" xfId="27310" xr:uid="{00000000-0005-0000-0000-0000B31F0000}"/>
    <cellStyle name="_Table 3 2 2 2 2 4 4 4" xfId="14552" xr:uid="{00000000-0005-0000-0000-0000B41F0000}"/>
    <cellStyle name="_Table 3 2 2 2 2 4 4 5" xfId="22745" xr:uid="{00000000-0005-0000-0000-0000B51F0000}"/>
    <cellStyle name="_Table 3 2 2 2 2 4 4 6" xfId="26780" xr:uid="{00000000-0005-0000-0000-0000B61F0000}"/>
    <cellStyle name="_Table 3 2 2 2 2 4 4 7" xfId="31487" xr:uid="{00000000-0005-0000-0000-0000B71F0000}"/>
    <cellStyle name="_Table 3 2 2 2 2 4 4 8" xfId="31348" xr:uid="{00000000-0005-0000-0000-0000B81F0000}"/>
    <cellStyle name="_Table 3 2 2 2 2 4 5" xfId="13954" xr:uid="{00000000-0005-0000-0000-0000B91F0000}"/>
    <cellStyle name="_Table 3 2 2 2 2 4 5 2" xfId="25293" xr:uid="{00000000-0005-0000-0000-0000BA1F0000}"/>
    <cellStyle name="_Table 3 2 2 2 2 4 5 3" xfId="29613" xr:uid="{00000000-0005-0000-0000-0000BB1F0000}"/>
    <cellStyle name="_Table 3 2 2 2 2 4 5 4" xfId="30728" xr:uid="{00000000-0005-0000-0000-0000BC1F0000}"/>
    <cellStyle name="_Table 3 2 2 2 2 4 5 5" xfId="27138" xr:uid="{00000000-0005-0000-0000-0000BD1F0000}"/>
    <cellStyle name="_Table 3 2 2 2 2 4 5 6" xfId="32267" xr:uid="{00000000-0005-0000-0000-0000BE1F0000}"/>
    <cellStyle name="_Table 3 2 2 2 2 4 5 7" xfId="33188" xr:uid="{00000000-0005-0000-0000-0000BF1F0000}"/>
    <cellStyle name="_Table 3 2 2 2 2 4 5 8" xfId="34087" xr:uid="{00000000-0005-0000-0000-0000C01F0000}"/>
    <cellStyle name="_Table 3 2 2 2 2 4 6" xfId="8936" xr:uid="{00000000-0005-0000-0000-0000C11F0000}"/>
    <cellStyle name="_Table 3 2 2 2 2 4 6 2" xfId="20331" xr:uid="{00000000-0005-0000-0000-0000C21F0000}"/>
    <cellStyle name="_Table 3 2 2 2 2 4 6 3" xfId="27383" xr:uid="{00000000-0005-0000-0000-0000C31F0000}"/>
    <cellStyle name="_Table 3 2 2 2 2 4 6 4" xfId="26182" xr:uid="{00000000-0005-0000-0000-0000C41F0000}"/>
    <cellStyle name="_Table 3 2 2 2 2 4 6 5" xfId="31551" xr:uid="{00000000-0005-0000-0000-0000C51F0000}"/>
    <cellStyle name="_Table 3 2 2 2 2 4 6 6" xfId="14680" xr:uid="{00000000-0005-0000-0000-0000C61F0000}"/>
    <cellStyle name="_Table 3 2 2 2 2 4 6 7" xfId="14412" xr:uid="{00000000-0005-0000-0000-0000C71F0000}"/>
    <cellStyle name="_Table 3 2 2 2 2 4 6 8" xfId="14609" xr:uid="{00000000-0005-0000-0000-0000C81F0000}"/>
    <cellStyle name="_Table 3 2 2 2 2 4 7" xfId="14083" xr:uid="{00000000-0005-0000-0000-0000C91F0000}"/>
    <cellStyle name="_Table 3 2 2 2 2 4 7 2" xfId="25422" xr:uid="{00000000-0005-0000-0000-0000CA1F0000}"/>
    <cellStyle name="_Table 3 2 2 2 2 4 7 3" xfId="29742" xr:uid="{00000000-0005-0000-0000-0000CB1F0000}"/>
    <cellStyle name="_Table 3 2 2 2 2 4 7 4" xfId="30857" xr:uid="{00000000-0005-0000-0000-0000CC1F0000}"/>
    <cellStyle name="_Table 3 2 2 2 2 4 7 5" xfId="26642" xr:uid="{00000000-0005-0000-0000-0000CD1F0000}"/>
    <cellStyle name="_Table 3 2 2 2 2 4 7 6" xfId="32396" xr:uid="{00000000-0005-0000-0000-0000CE1F0000}"/>
    <cellStyle name="_Table 3 2 2 2 2 4 7 7" xfId="33317" xr:uid="{00000000-0005-0000-0000-0000CF1F0000}"/>
    <cellStyle name="_Table 3 2 2 2 2 4 7 8" xfId="34216" xr:uid="{00000000-0005-0000-0000-0000D01F0000}"/>
    <cellStyle name="_Table 3 2 2 2 2 4 8" xfId="26535" xr:uid="{00000000-0005-0000-0000-0000D11F0000}"/>
    <cellStyle name="_Table 3 2 2 2 2 4 9" xfId="28698" xr:uid="{00000000-0005-0000-0000-0000D21F0000}"/>
    <cellStyle name="_Table 3 2 2 2 2 5" xfId="8784" xr:uid="{00000000-0005-0000-0000-0000D31F0000}"/>
    <cellStyle name="_Table 3 2 2 2 2 5 10" xfId="14899" xr:uid="{00000000-0005-0000-0000-0000D41F0000}"/>
    <cellStyle name="_Table 3 2 2 2 2 5 11" xfId="26166" xr:uid="{00000000-0005-0000-0000-0000D51F0000}"/>
    <cellStyle name="_Table 3 2 2 2 2 5 12" xfId="15913" xr:uid="{00000000-0005-0000-0000-0000D61F0000}"/>
    <cellStyle name="_Table 3 2 2 2 2 5 13" xfId="14501" xr:uid="{00000000-0005-0000-0000-0000D71F0000}"/>
    <cellStyle name="_Table 3 2 2 2 2 5 2" xfId="13555" xr:uid="{00000000-0005-0000-0000-0000D81F0000}"/>
    <cellStyle name="_Table 3 2 2 2 2 5 2 2" xfId="29214" xr:uid="{00000000-0005-0000-0000-0000D91F0000}"/>
    <cellStyle name="_Table 3 2 2 2 2 5 2 3" xfId="30329" xr:uid="{00000000-0005-0000-0000-0000DA1F0000}"/>
    <cellStyle name="_Table 3 2 2 2 2 5 2 4" xfId="15041" xr:uid="{00000000-0005-0000-0000-0000DB1F0000}"/>
    <cellStyle name="_Table 3 2 2 2 2 5 2 5" xfId="31868" xr:uid="{00000000-0005-0000-0000-0000DC1F0000}"/>
    <cellStyle name="_Table 3 2 2 2 2 5 2 6" xfId="32789" xr:uid="{00000000-0005-0000-0000-0000DD1F0000}"/>
    <cellStyle name="_Table 3 2 2 2 2 5 2 7" xfId="33688" xr:uid="{00000000-0005-0000-0000-0000DE1F0000}"/>
    <cellStyle name="_Table 3 2 2 2 2 5 3" xfId="14186" xr:uid="{00000000-0005-0000-0000-0000DF1F0000}"/>
    <cellStyle name="_Table 3 2 2 2 2 5 3 2" xfId="25525" xr:uid="{00000000-0005-0000-0000-0000E01F0000}"/>
    <cellStyle name="_Table 3 2 2 2 2 5 3 3" xfId="29845" xr:uid="{00000000-0005-0000-0000-0000E11F0000}"/>
    <cellStyle name="_Table 3 2 2 2 2 5 3 4" xfId="30960" xr:uid="{00000000-0005-0000-0000-0000E21F0000}"/>
    <cellStyle name="_Table 3 2 2 2 2 5 3 5" xfId="29080" xr:uid="{00000000-0005-0000-0000-0000E31F0000}"/>
    <cellStyle name="_Table 3 2 2 2 2 5 3 6" xfId="32499" xr:uid="{00000000-0005-0000-0000-0000E41F0000}"/>
    <cellStyle name="_Table 3 2 2 2 2 5 3 7" xfId="33420" xr:uid="{00000000-0005-0000-0000-0000E51F0000}"/>
    <cellStyle name="_Table 3 2 2 2 2 5 3 8" xfId="34319" xr:uid="{00000000-0005-0000-0000-0000E61F0000}"/>
    <cellStyle name="_Table 3 2 2 2 2 5 4" xfId="14244" xr:uid="{00000000-0005-0000-0000-0000E71F0000}"/>
    <cellStyle name="_Table 3 2 2 2 2 5 4 2" xfId="25583" xr:uid="{00000000-0005-0000-0000-0000E81F0000}"/>
    <cellStyle name="_Table 3 2 2 2 2 5 4 3" xfId="29903" xr:uid="{00000000-0005-0000-0000-0000E91F0000}"/>
    <cellStyle name="_Table 3 2 2 2 2 5 4 4" xfId="31018" xr:uid="{00000000-0005-0000-0000-0000EA1F0000}"/>
    <cellStyle name="_Table 3 2 2 2 2 5 4 5" xfId="28573" xr:uid="{00000000-0005-0000-0000-0000EB1F0000}"/>
    <cellStyle name="_Table 3 2 2 2 2 5 4 6" xfId="32557" xr:uid="{00000000-0005-0000-0000-0000EC1F0000}"/>
    <cellStyle name="_Table 3 2 2 2 2 5 4 7" xfId="33478" xr:uid="{00000000-0005-0000-0000-0000ED1F0000}"/>
    <cellStyle name="_Table 3 2 2 2 2 5 4 8" xfId="34377" xr:uid="{00000000-0005-0000-0000-0000EE1F0000}"/>
    <cellStyle name="_Table 3 2 2 2 2 5 5" xfId="14297" xr:uid="{00000000-0005-0000-0000-0000EF1F0000}"/>
    <cellStyle name="_Table 3 2 2 2 2 5 5 2" xfId="25636" xr:uid="{00000000-0005-0000-0000-0000F01F0000}"/>
    <cellStyle name="_Table 3 2 2 2 2 5 5 3" xfId="29956" xr:uid="{00000000-0005-0000-0000-0000F11F0000}"/>
    <cellStyle name="_Table 3 2 2 2 2 5 5 4" xfId="31071" xr:uid="{00000000-0005-0000-0000-0000F21F0000}"/>
    <cellStyle name="_Table 3 2 2 2 2 5 5 5" xfId="30127" xr:uid="{00000000-0005-0000-0000-0000F31F0000}"/>
    <cellStyle name="_Table 3 2 2 2 2 5 5 6" xfId="32610" xr:uid="{00000000-0005-0000-0000-0000F41F0000}"/>
    <cellStyle name="_Table 3 2 2 2 2 5 5 7" xfId="33531" xr:uid="{00000000-0005-0000-0000-0000F51F0000}"/>
    <cellStyle name="_Table 3 2 2 2 2 5 5 8" xfId="34430" xr:uid="{00000000-0005-0000-0000-0000F61F0000}"/>
    <cellStyle name="_Table 3 2 2 2 2 5 6" xfId="14343" xr:uid="{00000000-0005-0000-0000-0000F71F0000}"/>
    <cellStyle name="_Table 3 2 2 2 2 5 6 2" xfId="25682" xr:uid="{00000000-0005-0000-0000-0000F81F0000}"/>
    <cellStyle name="_Table 3 2 2 2 2 5 6 3" xfId="30002" xr:uid="{00000000-0005-0000-0000-0000F91F0000}"/>
    <cellStyle name="_Table 3 2 2 2 2 5 6 4" xfId="31117" xr:uid="{00000000-0005-0000-0000-0000FA1F0000}"/>
    <cellStyle name="_Table 3 2 2 2 2 5 6 5" xfId="27818" xr:uid="{00000000-0005-0000-0000-0000FB1F0000}"/>
    <cellStyle name="_Table 3 2 2 2 2 5 6 6" xfId="32656" xr:uid="{00000000-0005-0000-0000-0000FC1F0000}"/>
    <cellStyle name="_Table 3 2 2 2 2 5 6 7" xfId="33577" xr:uid="{00000000-0005-0000-0000-0000FD1F0000}"/>
    <cellStyle name="_Table 3 2 2 2 2 5 6 8" xfId="34476" xr:uid="{00000000-0005-0000-0000-0000FE1F0000}"/>
    <cellStyle name="_Table 3 2 2 2 2 5 7" xfId="14386" xr:uid="{00000000-0005-0000-0000-0000FF1F0000}"/>
    <cellStyle name="_Table 3 2 2 2 2 5 7 2" xfId="25725" xr:uid="{00000000-0005-0000-0000-000000200000}"/>
    <cellStyle name="_Table 3 2 2 2 2 5 7 3" xfId="30045" xr:uid="{00000000-0005-0000-0000-000001200000}"/>
    <cellStyle name="_Table 3 2 2 2 2 5 7 4" xfId="31160" xr:uid="{00000000-0005-0000-0000-000002200000}"/>
    <cellStyle name="_Table 3 2 2 2 2 5 7 5" xfId="28651" xr:uid="{00000000-0005-0000-0000-000003200000}"/>
    <cellStyle name="_Table 3 2 2 2 2 5 7 6" xfId="32699" xr:uid="{00000000-0005-0000-0000-000004200000}"/>
    <cellStyle name="_Table 3 2 2 2 2 5 7 7" xfId="33620" xr:uid="{00000000-0005-0000-0000-000005200000}"/>
    <cellStyle name="_Table 3 2 2 2 2 5 7 8" xfId="34519" xr:uid="{00000000-0005-0000-0000-000006200000}"/>
    <cellStyle name="_Table 3 2 2 2 2 5 8" xfId="27231" xr:uid="{00000000-0005-0000-0000-000007200000}"/>
    <cellStyle name="_Table 3 2 2 2 2 5 9" xfId="14513" xr:uid="{00000000-0005-0000-0000-000008200000}"/>
    <cellStyle name="_Table 3 2 2 2 2 6" xfId="13598" xr:uid="{00000000-0005-0000-0000-000009200000}"/>
    <cellStyle name="_Table 3 2 2 2 2 6 2" xfId="24937" xr:uid="{00000000-0005-0000-0000-00000A200000}"/>
    <cellStyle name="_Table 3 2 2 2 2 6 3" xfId="29257" xr:uid="{00000000-0005-0000-0000-00000B200000}"/>
    <cellStyle name="_Table 3 2 2 2 2 6 4" xfId="30372" xr:uid="{00000000-0005-0000-0000-00000C200000}"/>
    <cellStyle name="_Table 3 2 2 2 2 6 5" xfId="28278" xr:uid="{00000000-0005-0000-0000-00000D200000}"/>
    <cellStyle name="_Table 3 2 2 2 2 6 6" xfId="31911" xr:uid="{00000000-0005-0000-0000-00000E200000}"/>
    <cellStyle name="_Table 3 2 2 2 2 6 7" xfId="32832" xr:uid="{00000000-0005-0000-0000-00000F200000}"/>
    <cellStyle name="_Table 3 2 2 2 2 6 8" xfId="33731" xr:uid="{00000000-0005-0000-0000-000010200000}"/>
    <cellStyle name="_Table 3 2 2 2 2 7" xfId="9138" xr:uid="{00000000-0005-0000-0000-000011200000}"/>
    <cellStyle name="_Table 3 2 2 2 2 7 2" xfId="20533" xr:uid="{00000000-0005-0000-0000-000012200000}"/>
    <cellStyle name="_Table 3 2 2 2 2 7 3" xfId="27585" xr:uid="{00000000-0005-0000-0000-000013200000}"/>
    <cellStyle name="_Table 3 2 2 2 2 7 4" xfId="18031" xr:uid="{00000000-0005-0000-0000-000014200000}"/>
    <cellStyle name="_Table 3 2 2 2 2 7 5" xfId="25836" xr:uid="{00000000-0005-0000-0000-000015200000}"/>
    <cellStyle name="_Table 3 2 2 2 2 7 6" xfId="15552" xr:uid="{00000000-0005-0000-0000-000016200000}"/>
    <cellStyle name="_Table 3 2 2 2 2 7 7" xfId="27974" xr:uid="{00000000-0005-0000-0000-000017200000}"/>
    <cellStyle name="_Table 3 2 2 2 2 7 8" xfId="26929" xr:uid="{00000000-0005-0000-0000-000018200000}"/>
    <cellStyle name="_Table 3 2 2 2 2 8" xfId="13614" xr:uid="{00000000-0005-0000-0000-000019200000}"/>
    <cellStyle name="_Table 3 2 2 2 2 8 2" xfId="24953" xr:uid="{00000000-0005-0000-0000-00001A200000}"/>
    <cellStyle name="_Table 3 2 2 2 2 8 3" xfId="29273" xr:uid="{00000000-0005-0000-0000-00001B200000}"/>
    <cellStyle name="_Table 3 2 2 2 2 8 4" xfId="30388" xr:uid="{00000000-0005-0000-0000-00001C200000}"/>
    <cellStyle name="_Table 3 2 2 2 2 8 5" xfId="25759" xr:uid="{00000000-0005-0000-0000-00001D200000}"/>
    <cellStyle name="_Table 3 2 2 2 2 8 6" xfId="31927" xr:uid="{00000000-0005-0000-0000-00001E200000}"/>
    <cellStyle name="_Table 3 2 2 2 2 8 7" xfId="32848" xr:uid="{00000000-0005-0000-0000-00001F200000}"/>
    <cellStyle name="_Table 3 2 2 2 2 8 8" xfId="33747" xr:uid="{00000000-0005-0000-0000-000020200000}"/>
    <cellStyle name="_Table 3 2 2 2 2 9" xfId="9204" xr:uid="{00000000-0005-0000-0000-000021200000}"/>
    <cellStyle name="_Table 3 2 2 2 2 9 2" xfId="20599" xr:uid="{00000000-0005-0000-0000-000022200000}"/>
    <cellStyle name="_Table 3 2 2 2 2 9 3" xfId="27651" xr:uid="{00000000-0005-0000-0000-000023200000}"/>
    <cellStyle name="_Table 3 2 2 2 2 9 4" xfId="20183" xr:uid="{00000000-0005-0000-0000-000024200000}"/>
    <cellStyle name="_Table 3 2 2 2 2 9 5" xfId="31682" xr:uid="{00000000-0005-0000-0000-000025200000}"/>
    <cellStyle name="_Table 3 2 2 2 2 9 6" xfId="15609" xr:uid="{00000000-0005-0000-0000-000026200000}"/>
    <cellStyle name="_Table 3 2 2 2 2 9 7" xfId="15280" xr:uid="{00000000-0005-0000-0000-000027200000}"/>
    <cellStyle name="_Table 3 2 2 2 2 9 8" xfId="30229" xr:uid="{00000000-0005-0000-0000-000028200000}"/>
    <cellStyle name="_Table 3 2 2 2 3" xfId="6717" xr:uid="{00000000-0005-0000-0000-000029200000}"/>
    <cellStyle name="_Table 3 2 2 2 3 10" xfId="30230" xr:uid="{00000000-0005-0000-0000-00002A200000}"/>
    <cellStyle name="_Table 3 2 2 2 3 11" xfId="31317" xr:uid="{00000000-0005-0000-0000-00002B200000}"/>
    <cellStyle name="_Table 3 2 2 2 3 12" xfId="15136" xr:uid="{00000000-0005-0000-0000-00002C200000}"/>
    <cellStyle name="_Table 3 2 2 2 3 13" xfId="31803" xr:uid="{00000000-0005-0000-0000-00002D200000}"/>
    <cellStyle name="_Table 3 2 2 2 3 2" xfId="11488" xr:uid="{00000000-0005-0000-0000-00002E200000}"/>
    <cellStyle name="_Table 3 2 2 2 3 2 2" xfId="28502" xr:uid="{00000000-0005-0000-0000-00002F200000}"/>
    <cellStyle name="_Table 3 2 2 2 3 2 3" xfId="15522" xr:uid="{00000000-0005-0000-0000-000030200000}"/>
    <cellStyle name="_Table 3 2 2 2 3 2 4" xfId="29091" xr:uid="{00000000-0005-0000-0000-000031200000}"/>
    <cellStyle name="_Table 3 2 2 2 3 2 5" xfId="15205" xr:uid="{00000000-0005-0000-0000-000032200000}"/>
    <cellStyle name="_Table 3 2 2 2 3 2 6" xfId="28680" xr:uid="{00000000-0005-0000-0000-000033200000}"/>
    <cellStyle name="_Table 3 2 2 2 3 2 7" xfId="15308" xr:uid="{00000000-0005-0000-0000-000034200000}"/>
    <cellStyle name="_Table 3 2 2 2 3 3" xfId="13923" xr:uid="{00000000-0005-0000-0000-000035200000}"/>
    <cellStyle name="_Table 3 2 2 2 3 3 2" xfId="25262" xr:uid="{00000000-0005-0000-0000-000036200000}"/>
    <cellStyle name="_Table 3 2 2 2 3 3 3" xfId="29582" xr:uid="{00000000-0005-0000-0000-000037200000}"/>
    <cellStyle name="_Table 3 2 2 2 3 3 4" xfId="30697" xr:uid="{00000000-0005-0000-0000-000038200000}"/>
    <cellStyle name="_Table 3 2 2 2 3 3 5" xfId="25987" xr:uid="{00000000-0005-0000-0000-000039200000}"/>
    <cellStyle name="_Table 3 2 2 2 3 3 6" xfId="32236" xr:uid="{00000000-0005-0000-0000-00003A200000}"/>
    <cellStyle name="_Table 3 2 2 2 3 3 7" xfId="33157" xr:uid="{00000000-0005-0000-0000-00003B200000}"/>
    <cellStyle name="_Table 3 2 2 2 3 3 8" xfId="34056" xr:uid="{00000000-0005-0000-0000-00003C200000}"/>
    <cellStyle name="_Table 3 2 2 2 3 4" xfId="9071" xr:uid="{00000000-0005-0000-0000-00003D200000}"/>
    <cellStyle name="_Table 3 2 2 2 3 4 2" xfId="20466" xr:uid="{00000000-0005-0000-0000-00003E200000}"/>
    <cellStyle name="_Table 3 2 2 2 3 4 3" xfId="27518" xr:uid="{00000000-0005-0000-0000-00003F200000}"/>
    <cellStyle name="_Table 3 2 2 2 3 4 4" xfId="15861" xr:uid="{00000000-0005-0000-0000-000040200000}"/>
    <cellStyle name="_Table 3 2 2 2 3 4 5" xfId="31535" xr:uid="{00000000-0005-0000-0000-000041200000}"/>
    <cellStyle name="_Table 3 2 2 2 3 4 6" xfId="15347" xr:uid="{00000000-0005-0000-0000-000042200000}"/>
    <cellStyle name="_Table 3 2 2 2 3 4 7" xfId="26148" xr:uid="{00000000-0005-0000-0000-000043200000}"/>
    <cellStyle name="_Table 3 2 2 2 3 4 8" xfId="15482" xr:uid="{00000000-0005-0000-0000-000044200000}"/>
    <cellStyle name="_Table 3 2 2 2 3 5" xfId="13951" xr:uid="{00000000-0005-0000-0000-000045200000}"/>
    <cellStyle name="_Table 3 2 2 2 3 5 2" xfId="25290" xr:uid="{00000000-0005-0000-0000-000046200000}"/>
    <cellStyle name="_Table 3 2 2 2 3 5 3" xfId="29610" xr:uid="{00000000-0005-0000-0000-000047200000}"/>
    <cellStyle name="_Table 3 2 2 2 3 5 4" xfId="30725" xr:uid="{00000000-0005-0000-0000-000048200000}"/>
    <cellStyle name="_Table 3 2 2 2 3 5 5" xfId="26757" xr:uid="{00000000-0005-0000-0000-000049200000}"/>
    <cellStyle name="_Table 3 2 2 2 3 5 6" xfId="32264" xr:uid="{00000000-0005-0000-0000-00004A200000}"/>
    <cellStyle name="_Table 3 2 2 2 3 5 7" xfId="33185" xr:uid="{00000000-0005-0000-0000-00004B200000}"/>
    <cellStyle name="_Table 3 2 2 2 3 5 8" xfId="34084" xr:uid="{00000000-0005-0000-0000-00004C200000}"/>
    <cellStyle name="_Table 3 2 2 2 3 6" xfId="13847" xr:uid="{00000000-0005-0000-0000-00004D200000}"/>
    <cellStyle name="_Table 3 2 2 2 3 6 2" xfId="25186" xr:uid="{00000000-0005-0000-0000-00004E200000}"/>
    <cellStyle name="_Table 3 2 2 2 3 6 3" xfId="29506" xr:uid="{00000000-0005-0000-0000-00004F200000}"/>
    <cellStyle name="_Table 3 2 2 2 3 6 4" xfId="30621" xr:uid="{00000000-0005-0000-0000-000050200000}"/>
    <cellStyle name="_Table 3 2 2 2 3 6 5" xfId="26336" xr:uid="{00000000-0005-0000-0000-000051200000}"/>
    <cellStyle name="_Table 3 2 2 2 3 6 6" xfId="32160" xr:uid="{00000000-0005-0000-0000-000052200000}"/>
    <cellStyle name="_Table 3 2 2 2 3 6 7" xfId="33081" xr:uid="{00000000-0005-0000-0000-000053200000}"/>
    <cellStyle name="_Table 3 2 2 2 3 6 8" xfId="33980" xr:uid="{00000000-0005-0000-0000-000054200000}"/>
    <cellStyle name="_Table 3 2 2 2 3 7" xfId="9006" xr:uid="{00000000-0005-0000-0000-000055200000}"/>
    <cellStyle name="_Table 3 2 2 2 3 7 2" xfId="20401" xr:uid="{00000000-0005-0000-0000-000056200000}"/>
    <cellStyle name="_Table 3 2 2 2 3 7 3" xfId="27453" xr:uid="{00000000-0005-0000-0000-000057200000}"/>
    <cellStyle name="_Table 3 2 2 2 3 7 4" xfId="15800" xr:uid="{00000000-0005-0000-0000-000058200000}"/>
    <cellStyle name="_Table 3 2 2 2 3 7 5" xfId="14912" xr:uid="{00000000-0005-0000-0000-000059200000}"/>
    <cellStyle name="_Table 3 2 2 2 3 7 6" xfId="31330" xr:uid="{00000000-0005-0000-0000-00005A200000}"/>
    <cellStyle name="_Table 3 2 2 2 3 7 7" xfId="28484" xr:uid="{00000000-0005-0000-0000-00005B200000}"/>
    <cellStyle name="_Table 3 2 2 2 3 7 8" xfId="30304" xr:uid="{00000000-0005-0000-0000-00005C200000}"/>
    <cellStyle name="_Table 3 2 2 2 3 8" xfId="26485" xr:uid="{00000000-0005-0000-0000-00005D200000}"/>
    <cellStyle name="_Table 3 2 2 2 3 9" xfId="25943" xr:uid="{00000000-0005-0000-0000-00005E200000}"/>
    <cellStyle name="_Table 3 2 2 2 4" xfId="8800" xr:uid="{00000000-0005-0000-0000-00005F200000}"/>
    <cellStyle name="_Table 3 2 2 2 4 2" xfId="20195" xr:uid="{00000000-0005-0000-0000-000060200000}"/>
    <cellStyle name="_Table 3 2 2 2 4 3" xfId="27247" xr:uid="{00000000-0005-0000-0000-000061200000}"/>
    <cellStyle name="_Table 3 2 2 2 4 4" xfId="15676" xr:uid="{00000000-0005-0000-0000-000062200000}"/>
    <cellStyle name="_Table 3 2 2 2 4 5" xfId="27071" xr:uid="{00000000-0005-0000-0000-000063200000}"/>
    <cellStyle name="_Table 3 2 2 2 4 6" xfId="27047" xr:uid="{00000000-0005-0000-0000-000064200000}"/>
    <cellStyle name="_Table 3 2 2 2 4 7" xfId="27896" xr:uid="{00000000-0005-0000-0000-000065200000}"/>
    <cellStyle name="_Table 3 2 2 2 4 8" xfId="14983" xr:uid="{00000000-0005-0000-0000-000066200000}"/>
    <cellStyle name="_Table 3 2 2 2 5" xfId="13820" xr:uid="{00000000-0005-0000-0000-000067200000}"/>
    <cellStyle name="_Table 3 2 2 2 5 2" xfId="25159" xr:uid="{00000000-0005-0000-0000-000068200000}"/>
    <cellStyle name="_Table 3 2 2 2 5 3" xfId="29479" xr:uid="{00000000-0005-0000-0000-000069200000}"/>
    <cellStyle name="_Table 3 2 2 2 5 4" xfId="30594" xr:uid="{00000000-0005-0000-0000-00006A200000}"/>
    <cellStyle name="_Table 3 2 2 2 5 5" xfId="28070" xr:uid="{00000000-0005-0000-0000-00006B200000}"/>
    <cellStyle name="_Table 3 2 2 2 5 6" xfId="32133" xr:uid="{00000000-0005-0000-0000-00006C200000}"/>
    <cellStyle name="_Table 3 2 2 2 5 7" xfId="33054" xr:uid="{00000000-0005-0000-0000-00006D200000}"/>
    <cellStyle name="_Table 3 2 2 2 5 8" xfId="33953" xr:uid="{00000000-0005-0000-0000-00006E200000}"/>
    <cellStyle name="_Table 3 2 2 2 6" xfId="8846" xr:uid="{00000000-0005-0000-0000-00006F200000}"/>
    <cellStyle name="_Table 3 2 2 2 6 2" xfId="20241" xr:uid="{00000000-0005-0000-0000-000070200000}"/>
    <cellStyle name="_Table 3 2 2 2 6 3" xfId="27293" xr:uid="{00000000-0005-0000-0000-000071200000}"/>
    <cellStyle name="_Table 3 2 2 2 6 4" xfId="15715" xr:uid="{00000000-0005-0000-0000-000072200000}"/>
    <cellStyle name="_Table 3 2 2 2 6 5" xfId="14854" xr:uid="{00000000-0005-0000-0000-000073200000}"/>
    <cellStyle name="_Table 3 2 2 2 6 6" xfId="25879" xr:uid="{00000000-0005-0000-0000-000074200000}"/>
    <cellStyle name="_Table 3 2 2 2 6 7" xfId="15583" xr:uid="{00000000-0005-0000-0000-000075200000}"/>
    <cellStyle name="_Table 3 2 2 2 6 8" xfId="15633" xr:uid="{00000000-0005-0000-0000-000076200000}"/>
    <cellStyle name="_Table 3 2 2 2 7" xfId="13803" xr:uid="{00000000-0005-0000-0000-000077200000}"/>
    <cellStyle name="_Table 3 2 2 2 7 2" xfId="25142" xr:uid="{00000000-0005-0000-0000-000078200000}"/>
    <cellStyle name="_Table 3 2 2 2 7 3" xfId="29462" xr:uid="{00000000-0005-0000-0000-000079200000}"/>
    <cellStyle name="_Table 3 2 2 2 7 4" xfId="30577" xr:uid="{00000000-0005-0000-0000-00007A200000}"/>
    <cellStyle name="_Table 3 2 2 2 7 5" xfId="26564" xr:uid="{00000000-0005-0000-0000-00007B200000}"/>
    <cellStyle name="_Table 3 2 2 2 7 6" xfId="32116" xr:uid="{00000000-0005-0000-0000-00007C200000}"/>
    <cellStyle name="_Table 3 2 2 2 7 7" xfId="33037" xr:uid="{00000000-0005-0000-0000-00007D200000}"/>
    <cellStyle name="_Table 3 2 2 2 7 8" xfId="33936" xr:uid="{00000000-0005-0000-0000-00007E200000}"/>
    <cellStyle name="_Table 3 2 2 2 8" xfId="8861" xr:uid="{00000000-0005-0000-0000-00007F200000}"/>
    <cellStyle name="_Table 3 2 2 2 8 2" xfId="20256" xr:uid="{00000000-0005-0000-0000-000080200000}"/>
    <cellStyle name="_Table 3 2 2 2 8 3" xfId="27308" xr:uid="{00000000-0005-0000-0000-000081200000}"/>
    <cellStyle name="_Table 3 2 2 2 8 4" xfId="14550" xr:uid="{00000000-0005-0000-0000-000082200000}"/>
    <cellStyle name="_Table 3 2 2 2 8 5" xfId="28728" xr:uid="{00000000-0005-0000-0000-000083200000}"/>
    <cellStyle name="_Table 3 2 2 2 8 6" xfId="15885" xr:uid="{00000000-0005-0000-0000-000084200000}"/>
    <cellStyle name="_Table 3 2 2 2 8 7" xfId="15611" xr:uid="{00000000-0005-0000-0000-000085200000}"/>
    <cellStyle name="_Table 3 2 2 2 8 8" xfId="15171" xr:uid="{00000000-0005-0000-0000-000086200000}"/>
    <cellStyle name="_Table 3 2 2 2 9" xfId="29180" xr:uid="{00000000-0005-0000-0000-000087200000}"/>
    <cellStyle name="_Table 3 2 2 3" xfId="4614" xr:uid="{00000000-0005-0000-0000-000088200000}"/>
    <cellStyle name="_Table 3 2 2 3 10" xfId="14199" xr:uid="{00000000-0005-0000-0000-000089200000}"/>
    <cellStyle name="_Table 3 2 2 3 10 2" xfId="25538" xr:uid="{00000000-0005-0000-0000-00008A200000}"/>
    <cellStyle name="_Table 3 2 2 3 10 3" xfId="29858" xr:uid="{00000000-0005-0000-0000-00008B200000}"/>
    <cellStyle name="_Table 3 2 2 3 10 4" xfId="30973" xr:uid="{00000000-0005-0000-0000-00008C200000}"/>
    <cellStyle name="_Table 3 2 2 3 10 5" xfId="14411" xr:uid="{00000000-0005-0000-0000-00008D200000}"/>
    <cellStyle name="_Table 3 2 2 3 10 6" xfId="32512" xr:uid="{00000000-0005-0000-0000-00008E200000}"/>
    <cellStyle name="_Table 3 2 2 3 10 7" xfId="33433" xr:uid="{00000000-0005-0000-0000-00008F200000}"/>
    <cellStyle name="_Table 3 2 2 3 10 8" xfId="34332" xr:uid="{00000000-0005-0000-0000-000090200000}"/>
    <cellStyle name="_Table 3 2 2 3 11" xfId="14428" xr:uid="{00000000-0005-0000-0000-000091200000}"/>
    <cellStyle name="_Table 3 2 2 3 12" xfId="26824" xr:uid="{00000000-0005-0000-0000-000092200000}"/>
    <cellStyle name="_Table 3 2 2 3 13" xfId="26076" xr:uid="{00000000-0005-0000-0000-000093200000}"/>
    <cellStyle name="_Table 3 2 2 3 14" xfId="30270" xr:uid="{00000000-0005-0000-0000-000094200000}"/>
    <cellStyle name="_Table 3 2 2 3 15" xfId="31354" xr:uid="{00000000-0005-0000-0000-000095200000}"/>
    <cellStyle name="_Table 3 2 2 3 2" xfId="4891" xr:uid="{00000000-0005-0000-0000-000096200000}"/>
    <cellStyle name="_Table 3 2 2 3 2 10" xfId="13729" xr:uid="{00000000-0005-0000-0000-000097200000}"/>
    <cellStyle name="_Table 3 2 2 3 2 10 2" xfId="25068" xr:uid="{00000000-0005-0000-0000-000098200000}"/>
    <cellStyle name="_Table 3 2 2 3 2 10 3" xfId="29388" xr:uid="{00000000-0005-0000-0000-000099200000}"/>
    <cellStyle name="_Table 3 2 2 3 2 10 4" xfId="30503" xr:uid="{00000000-0005-0000-0000-00009A200000}"/>
    <cellStyle name="_Table 3 2 2 3 2 10 5" xfId="15217" xr:uid="{00000000-0005-0000-0000-00009B200000}"/>
    <cellStyle name="_Table 3 2 2 3 2 10 6" xfId="32042" xr:uid="{00000000-0005-0000-0000-00009C200000}"/>
    <cellStyle name="_Table 3 2 2 3 2 10 7" xfId="32963" xr:uid="{00000000-0005-0000-0000-00009D200000}"/>
    <cellStyle name="_Table 3 2 2 3 2 10 8" xfId="33862" xr:uid="{00000000-0005-0000-0000-00009E200000}"/>
    <cellStyle name="_Table 3 2 2 3 2 11" xfId="25779" xr:uid="{00000000-0005-0000-0000-00009F200000}"/>
    <cellStyle name="_Table 3 2 2 3 2 12" xfId="27132" xr:uid="{00000000-0005-0000-0000-0000A0200000}"/>
    <cellStyle name="_Table 3 2 2 3 2 13" xfId="28166" xr:uid="{00000000-0005-0000-0000-0000A1200000}"/>
    <cellStyle name="_Table 3 2 2 3 2 14" xfId="25901" xr:uid="{00000000-0005-0000-0000-0000A2200000}"/>
    <cellStyle name="_Table 3 2 2 3 2 15" xfId="31227" xr:uid="{00000000-0005-0000-0000-0000A3200000}"/>
    <cellStyle name="_Table 3 2 2 3 2 2" xfId="5425" xr:uid="{00000000-0005-0000-0000-0000A4200000}"/>
    <cellStyle name="_Table 3 2 2 3 2 2 10" xfId="14465" xr:uid="{00000000-0005-0000-0000-0000A5200000}"/>
    <cellStyle name="_Table 3 2 2 3 2 2 11" xfId="14866" xr:uid="{00000000-0005-0000-0000-0000A6200000}"/>
    <cellStyle name="_Table 3 2 2 3 2 2 12" xfId="27101" xr:uid="{00000000-0005-0000-0000-0000A7200000}"/>
    <cellStyle name="_Table 3 2 2 3 2 2 13" xfId="26125" xr:uid="{00000000-0005-0000-0000-0000A8200000}"/>
    <cellStyle name="_Table 3 2 2 3 2 2 2" xfId="6587" xr:uid="{00000000-0005-0000-0000-0000A9200000}"/>
    <cellStyle name="_Table 3 2 2 3 2 2 2 10" xfId="26394" xr:uid="{00000000-0005-0000-0000-0000AA200000}"/>
    <cellStyle name="_Table 3 2 2 3 2 2 2 11" xfId="25971" xr:uid="{00000000-0005-0000-0000-0000AB200000}"/>
    <cellStyle name="_Table 3 2 2 3 2 2 2 12" xfId="26923" xr:uid="{00000000-0005-0000-0000-0000AC200000}"/>
    <cellStyle name="_Table 3 2 2 3 2 2 2 13" xfId="28526" xr:uid="{00000000-0005-0000-0000-0000AD200000}"/>
    <cellStyle name="_Table 3 2 2 3 2 2 2 14" xfId="15537" xr:uid="{00000000-0005-0000-0000-0000AE200000}"/>
    <cellStyle name="_Table 3 2 2 3 2 2 2 15" xfId="28989" xr:uid="{00000000-0005-0000-0000-0000AF200000}"/>
    <cellStyle name="_Table 3 2 2 3 2 2 2 2" xfId="8769" xr:uid="{00000000-0005-0000-0000-0000B0200000}"/>
    <cellStyle name="_Table 3 2 2 3 2 2 2 2 10" xfId="14850" xr:uid="{00000000-0005-0000-0000-0000B1200000}"/>
    <cellStyle name="_Table 3 2 2 3 2 2 2 2 11" xfId="25988" xr:uid="{00000000-0005-0000-0000-0000B2200000}"/>
    <cellStyle name="_Table 3 2 2 3 2 2 2 2 12" xfId="28927" xr:uid="{00000000-0005-0000-0000-0000B3200000}"/>
    <cellStyle name="_Table 3 2 2 3 2 2 2 2 13" xfId="29084" xr:uid="{00000000-0005-0000-0000-0000B4200000}"/>
    <cellStyle name="_Table 3 2 2 3 2 2 2 2 2" xfId="13540" xr:uid="{00000000-0005-0000-0000-0000B5200000}"/>
    <cellStyle name="_Table 3 2 2 3 2 2 2 2 2 2" xfId="29199" xr:uid="{00000000-0005-0000-0000-0000B6200000}"/>
    <cellStyle name="_Table 3 2 2 3 2 2 2 2 2 3" xfId="30314" xr:uid="{00000000-0005-0000-0000-0000B7200000}"/>
    <cellStyle name="_Table 3 2 2 3 2 2 2 2 2 4" xfId="26598" xr:uid="{00000000-0005-0000-0000-0000B8200000}"/>
    <cellStyle name="_Table 3 2 2 3 2 2 2 2 2 5" xfId="31853" xr:uid="{00000000-0005-0000-0000-0000B9200000}"/>
    <cellStyle name="_Table 3 2 2 3 2 2 2 2 2 6" xfId="32774" xr:uid="{00000000-0005-0000-0000-0000BA200000}"/>
    <cellStyle name="_Table 3 2 2 3 2 2 2 2 2 7" xfId="33673" xr:uid="{00000000-0005-0000-0000-0000BB200000}"/>
    <cellStyle name="_Table 3 2 2 3 2 2 2 2 3" xfId="14171" xr:uid="{00000000-0005-0000-0000-0000BC200000}"/>
    <cellStyle name="_Table 3 2 2 3 2 2 2 2 3 2" xfId="25510" xr:uid="{00000000-0005-0000-0000-0000BD200000}"/>
    <cellStyle name="_Table 3 2 2 3 2 2 2 2 3 3" xfId="29830" xr:uid="{00000000-0005-0000-0000-0000BE200000}"/>
    <cellStyle name="_Table 3 2 2 3 2 2 2 2 3 4" xfId="30945" xr:uid="{00000000-0005-0000-0000-0000BF200000}"/>
    <cellStyle name="_Table 3 2 2 3 2 2 2 2 3 5" xfId="28954" xr:uid="{00000000-0005-0000-0000-0000C0200000}"/>
    <cellStyle name="_Table 3 2 2 3 2 2 2 2 3 6" xfId="32484" xr:uid="{00000000-0005-0000-0000-0000C1200000}"/>
    <cellStyle name="_Table 3 2 2 3 2 2 2 2 3 7" xfId="33405" xr:uid="{00000000-0005-0000-0000-0000C2200000}"/>
    <cellStyle name="_Table 3 2 2 3 2 2 2 2 3 8" xfId="34304" xr:uid="{00000000-0005-0000-0000-0000C3200000}"/>
    <cellStyle name="_Table 3 2 2 3 2 2 2 2 4" xfId="14229" xr:uid="{00000000-0005-0000-0000-0000C4200000}"/>
    <cellStyle name="_Table 3 2 2 3 2 2 2 2 4 2" xfId="25568" xr:uid="{00000000-0005-0000-0000-0000C5200000}"/>
    <cellStyle name="_Table 3 2 2 3 2 2 2 2 4 3" xfId="29888" xr:uid="{00000000-0005-0000-0000-0000C6200000}"/>
    <cellStyle name="_Table 3 2 2 3 2 2 2 2 4 4" xfId="31003" xr:uid="{00000000-0005-0000-0000-0000C7200000}"/>
    <cellStyle name="_Table 3 2 2 3 2 2 2 2 4 5" xfId="14451" xr:uid="{00000000-0005-0000-0000-0000C8200000}"/>
    <cellStyle name="_Table 3 2 2 3 2 2 2 2 4 6" xfId="32542" xr:uid="{00000000-0005-0000-0000-0000C9200000}"/>
    <cellStyle name="_Table 3 2 2 3 2 2 2 2 4 7" xfId="33463" xr:uid="{00000000-0005-0000-0000-0000CA200000}"/>
    <cellStyle name="_Table 3 2 2 3 2 2 2 2 4 8" xfId="34362" xr:uid="{00000000-0005-0000-0000-0000CB200000}"/>
    <cellStyle name="_Table 3 2 2 3 2 2 2 2 5" xfId="14282" xr:uid="{00000000-0005-0000-0000-0000CC200000}"/>
    <cellStyle name="_Table 3 2 2 3 2 2 2 2 5 2" xfId="25621" xr:uid="{00000000-0005-0000-0000-0000CD200000}"/>
    <cellStyle name="_Table 3 2 2 3 2 2 2 2 5 3" xfId="29941" xr:uid="{00000000-0005-0000-0000-0000CE200000}"/>
    <cellStyle name="_Table 3 2 2 3 2 2 2 2 5 4" xfId="31056" xr:uid="{00000000-0005-0000-0000-0000CF200000}"/>
    <cellStyle name="_Table 3 2 2 3 2 2 2 2 5 5" xfId="15432" xr:uid="{00000000-0005-0000-0000-0000D0200000}"/>
    <cellStyle name="_Table 3 2 2 3 2 2 2 2 5 6" xfId="32595" xr:uid="{00000000-0005-0000-0000-0000D1200000}"/>
    <cellStyle name="_Table 3 2 2 3 2 2 2 2 5 7" xfId="33516" xr:uid="{00000000-0005-0000-0000-0000D2200000}"/>
    <cellStyle name="_Table 3 2 2 3 2 2 2 2 5 8" xfId="34415" xr:uid="{00000000-0005-0000-0000-0000D3200000}"/>
    <cellStyle name="_Table 3 2 2 3 2 2 2 2 6" xfId="14328" xr:uid="{00000000-0005-0000-0000-0000D4200000}"/>
    <cellStyle name="_Table 3 2 2 3 2 2 2 2 6 2" xfId="25667" xr:uid="{00000000-0005-0000-0000-0000D5200000}"/>
    <cellStyle name="_Table 3 2 2 3 2 2 2 2 6 3" xfId="29987" xr:uid="{00000000-0005-0000-0000-0000D6200000}"/>
    <cellStyle name="_Table 3 2 2 3 2 2 2 2 6 4" xfId="31102" xr:uid="{00000000-0005-0000-0000-0000D7200000}"/>
    <cellStyle name="_Table 3 2 2 3 2 2 2 2 6 5" xfId="26327" xr:uid="{00000000-0005-0000-0000-0000D8200000}"/>
    <cellStyle name="_Table 3 2 2 3 2 2 2 2 6 6" xfId="32641" xr:uid="{00000000-0005-0000-0000-0000D9200000}"/>
    <cellStyle name="_Table 3 2 2 3 2 2 2 2 6 7" xfId="33562" xr:uid="{00000000-0005-0000-0000-0000DA200000}"/>
    <cellStyle name="_Table 3 2 2 3 2 2 2 2 6 8" xfId="34461" xr:uid="{00000000-0005-0000-0000-0000DB200000}"/>
    <cellStyle name="_Table 3 2 2 3 2 2 2 2 7" xfId="14371" xr:uid="{00000000-0005-0000-0000-0000DC200000}"/>
    <cellStyle name="_Table 3 2 2 3 2 2 2 2 7 2" xfId="25710" xr:uid="{00000000-0005-0000-0000-0000DD200000}"/>
    <cellStyle name="_Table 3 2 2 3 2 2 2 2 7 3" xfId="30030" xr:uid="{00000000-0005-0000-0000-0000DE200000}"/>
    <cellStyle name="_Table 3 2 2 3 2 2 2 2 7 4" xfId="31145" xr:uid="{00000000-0005-0000-0000-0000DF200000}"/>
    <cellStyle name="_Table 3 2 2 3 2 2 2 2 7 5" xfId="14476" xr:uid="{00000000-0005-0000-0000-0000E0200000}"/>
    <cellStyle name="_Table 3 2 2 3 2 2 2 2 7 6" xfId="32684" xr:uid="{00000000-0005-0000-0000-0000E1200000}"/>
    <cellStyle name="_Table 3 2 2 3 2 2 2 2 7 7" xfId="33605" xr:uid="{00000000-0005-0000-0000-0000E2200000}"/>
    <cellStyle name="_Table 3 2 2 3 2 2 2 2 7 8" xfId="34504" xr:uid="{00000000-0005-0000-0000-0000E3200000}"/>
    <cellStyle name="_Table 3 2 2 3 2 2 2 2 8" xfId="27216" xr:uid="{00000000-0005-0000-0000-0000E4200000}"/>
    <cellStyle name="_Table 3 2 2 3 2 2 2 2 9" xfId="15651" xr:uid="{00000000-0005-0000-0000-0000E5200000}"/>
    <cellStyle name="_Table 3 2 2 3 2 2 2 3" xfId="8795" xr:uid="{00000000-0005-0000-0000-0000E6200000}"/>
    <cellStyle name="_Table 3 2 2 3 2 2 2 3 10" xfId="30250" xr:uid="{00000000-0005-0000-0000-0000E7200000}"/>
    <cellStyle name="_Table 3 2 2 3 2 2 2 3 11" xfId="31334" xr:uid="{00000000-0005-0000-0000-0000E8200000}"/>
    <cellStyle name="_Table 3 2 2 3 2 2 2 3 12" xfId="30139" xr:uid="{00000000-0005-0000-0000-0000E9200000}"/>
    <cellStyle name="_Table 3 2 2 3 2 2 2 3 13" xfId="31813" xr:uid="{00000000-0005-0000-0000-0000EA200000}"/>
    <cellStyle name="_Table 3 2 2 3 2 2 2 3 2" xfId="13566" xr:uid="{00000000-0005-0000-0000-0000EB200000}"/>
    <cellStyle name="_Table 3 2 2 3 2 2 2 3 2 2" xfId="29225" xr:uid="{00000000-0005-0000-0000-0000EC200000}"/>
    <cellStyle name="_Table 3 2 2 3 2 2 2 3 2 3" xfId="30340" xr:uid="{00000000-0005-0000-0000-0000ED200000}"/>
    <cellStyle name="_Table 3 2 2 3 2 2 2 3 2 4" xfId="28962" xr:uid="{00000000-0005-0000-0000-0000EE200000}"/>
    <cellStyle name="_Table 3 2 2 3 2 2 2 3 2 5" xfId="31879" xr:uid="{00000000-0005-0000-0000-0000EF200000}"/>
    <cellStyle name="_Table 3 2 2 3 2 2 2 3 2 6" xfId="32800" xr:uid="{00000000-0005-0000-0000-0000F0200000}"/>
    <cellStyle name="_Table 3 2 2 3 2 2 2 3 2 7" xfId="33699" xr:uid="{00000000-0005-0000-0000-0000F1200000}"/>
    <cellStyle name="_Table 3 2 2 3 2 2 2 3 3" xfId="14197" xr:uid="{00000000-0005-0000-0000-0000F2200000}"/>
    <cellStyle name="_Table 3 2 2 3 2 2 2 3 3 2" xfId="25536" xr:uid="{00000000-0005-0000-0000-0000F3200000}"/>
    <cellStyle name="_Table 3 2 2 3 2 2 2 3 3 3" xfId="29856" xr:uid="{00000000-0005-0000-0000-0000F4200000}"/>
    <cellStyle name="_Table 3 2 2 3 2 2 2 3 3 4" xfId="30971" xr:uid="{00000000-0005-0000-0000-0000F5200000}"/>
    <cellStyle name="_Table 3 2 2 3 2 2 2 3 3 5" xfId="26316" xr:uid="{00000000-0005-0000-0000-0000F6200000}"/>
    <cellStyle name="_Table 3 2 2 3 2 2 2 3 3 6" xfId="32510" xr:uid="{00000000-0005-0000-0000-0000F7200000}"/>
    <cellStyle name="_Table 3 2 2 3 2 2 2 3 3 7" xfId="33431" xr:uid="{00000000-0005-0000-0000-0000F8200000}"/>
    <cellStyle name="_Table 3 2 2 3 2 2 2 3 3 8" xfId="34330" xr:uid="{00000000-0005-0000-0000-0000F9200000}"/>
    <cellStyle name="_Table 3 2 2 3 2 2 2 3 4" xfId="14255" xr:uid="{00000000-0005-0000-0000-0000FA200000}"/>
    <cellStyle name="_Table 3 2 2 3 2 2 2 3 4 2" xfId="25594" xr:uid="{00000000-0005-0000-0000-0000FB200000}"/>
    <cellStyle name="_Table 3 2 2 3 2 2 2 3 4 3" xfId="29914" xr:uid="{00000000-0005-0000-0000-0000FC200000}"/>
    <cellStyle name="_Table 3 2 2 3 2 2 2 3 4 4" xfId="31029" xr:uid="{00000000-0005-0000-0000-0000FD200000}"/>
    <cellStyle name="_Table 3 2 2 3 2 2 2 3 4 5" xfId="27777" xr:uid="{00000000-0005-0000-0000-0000FE200000}"/>
    <cellStyle name="_Table 3 2 2 3 2 2 2 3 4 6" xfId="32568" xr:uid="{00000000-0005-0000-0000-0000FF200000}"/>
    <cellStyle name="_Table 3 2 2 3 2 2 2 3 4 7" xfId="33489" xr:uid="{00000000-0005-0000-0000-000000210000}"/>
    <cellStyle name="_Table 3 2 2 3 2 2 2 3 4 8" xfId="34388" xr:uid="{00000000-0005-0000-0000-000001210000}"/>
    <cellStyle name="_Table 3 2 2 3 2 2 2 3 5" xfId="14308" xr:uid="{00000000-0005-0000-0000-000002210000}"/>
    <cellStyle name="_Table 3 2 2 3 2 2 2 3 5 2" xfId="25647" xr:uid="{00000000-0005-0000-0000-000003210000}"/>
    <cellStyle name="_Table 3 2 2 3 2 2 2 3 5 3" xfId="29967" xr:uid="{00000000-0005-0000-0000-000004210000}"/>
    <cellStyle name="_Table 3 2 2 3 2 2 2 3 5 4" xfId="31082" xr:uid="{00000000-0005-0000-0000-000005210000}"/>
    <cellStyle name="_Table 3 2 2 3 2 2 2 3 5 5" xfId="15226" xr:uid="{00000000-0005-0000-0000-000006210000}"/>
    <cellStyle name="_Table 3 2 2 3 2 2 2 3 5 6" xfId="32621" xr:uid="{00000000-0005-0000-0000-000007210000}"/>
    <cellStyle name="_Table 3 2 2 3 2 2 2 3 5 7" xfId="33542" xr:uid="{00000000-0005-0000-0000-000008210000}"/>
    <cellStyle name="_Table 3 2 2 3 2 2 2 3 5 8" xfId="34441" xr:uid="{00000000-0005-0000-0000-000009210000}"/>
    <cellStyle name="_Table 3 2 2 3 2 2 2 3 6" xfId="14354" xr:uid="{00000000-0005-0000-0000-00000A210000}"/>
    <cellStyle name="_Table 3 2 2 3 2 2 2 3 6 2" xfId="25693" xr:uid="{00000000-0005-0000-0000-00000B210000}"/>
    <cellStyle name="_Table 3 2 2 3 2 2 2 3 6 3" xfId="30013" xr:uid="{00000000-0005-0000-0000-00000C210000}"/>
    <cellStyle name="_Table 3 2 2 3 2 2 2 3 6 4" xfId="31128" xr:uid="{00000000-0005-0000-0000-00000D210000}"/>
    <cellStyle name="_Table 3 2 2 3 2 2 2 3 6 5" xfId="26546" xr:uid="{00000000-0005-0000-0000-00000E210000}"/>
    <cellStyle name="_Table 3 2 2 3 2 2 2 3 6 6" xfId="32667" xr:uid="{00000000-0005-0000-0000-00000F210000}"/>
    <cellStyle name="_Table 3 2 2 3 2 2 2 3 6 7" xfId="33588" xr:uid="{00000000-0005-0000-0000-000010210000}"/>
    <cellStyle name="_Table 3 2 2 3 2 2 2 3 6 8" xfId="34487" xr:uid="{00000000-0005-0000-0000-000011210000}"/>
    <cellStyle name="_Table 3 2 2 3 2 2 2 3 7" xfId="14397" xr:uid="{00000000-0005-0000-0000-000012210000}"/>
    <cellStyle name="_Table 3 2 2 3 2 2 2 3 7 2" xfId="25736" xr:uid="{00000000-0005-0000-0000-000013210000}"/>
    <cellStyle name="_Table 3 2 2 3 2 2 2 3 7 3" xfId="30056" xr:uid="{00000000-0005-0000-0000-000014210000}"/>
    <cellStyle name="_Table 3 2 2 3 2 2 2 3 7 4" xfId="31171" xr:uid="{00000000-0005-0000-0000-000015210000}"/>
    <cellStyle name="_Table 3 2 2 3 2 2 2 3 7 5" xfId="26810" xr:uid="{00000000-0005-0000-0000-000016210000}"/>
    <cellStyle name="_Table 3 2 2 3 2 2 2 3 7 6" xfId="32710" xr:uid="{00000000-0005-0000-0000-000017210000}"/>
    <cellStyle name="_Table 3 2 2 3 2 2 2 3 7 7" xfId="33631" xr:uid="{00000000-0005-0000-0000-000018210000}"/>
    <cellStyle name="_Table 3 2 2 3 2 2 2 3 7 8" xfId="34530" xr:uid="{00000000-0005-0000-0000-000019210000}"/>
    <cellStyle name="_Table 3 2 2 3 2 2 2 3 8" xfId="27242" xr:uid="{00000000-0005-0000-0000-00001A210000}"/>
    <cellStyle name="_Table 3 2 2 3 2 2 2 3 9" xfId="15671" xr:uid="{00000000-0005-0000-0000-00001B210000}"/>
    <cellStyle name="_Table 3 2 2 3 2 2 2 4" xfId="11360" xr:uid="{00000000-0005-0000-0000-00001C210000}"/>
    <cellStyle name="_Table 3 2 2 3 2 2 2 4 2" xfId="28415" xr:uid="{00000000-0005-0000-0000-00001D210000}"/>
    <cellStyle name="_Table 3 2 2 3 2 2 2 4 3" xfId="15149" xr:uid="{00000000-0005-0000-0000-00001E210000}"/>
    <cellStyle name="_Table 3 2 2 3 2 2 2 4 4" xfId="27928" xr:uid="{00000000-0005-0000-0000-00001F210000}"/>
    <cellStyle name="_Table 3 2 2 3 2 2 2 4 5" xfId="26753" xr:uid="{00000000-0005-0000-0000-000020210000}"/>
    <cellStyle name="_Table 3 2 2 3 2 2 2 4 6" xfId="31695" xr:uid="{00000000-0005-0000-0000-000021210000}"/>
    <cellStyle name="_Table 3 2 2 3 2 2 2 4 7" xfId="31323" xr:uid="{00000000-0005-0000-0000-000022210000}"/>
    <cellStyle name="_Table 3 2 2 3 2 2 2 5" xfId="13854" xr:uid="{00000000-0005-0000-0000-000023210000}"/>
    <cellStyle name="_Table 3 2 2 3 2 2 2 5 2" xfId="25193" xr:uid="{00000000-0005-0000-0000-000024210000}"/>
    <cellStyle name="_Table 3 2 2 3 2 2 2 5 3" xfId="29513" xr:uid="{00000000-0005-0000-0000-000025210000}"/>
    <cellStyle name="_Table 3 2 2 3 2 2 2 5 4" xfId="30628" xr:uid="{00000000-0005-0000-0000-000026210000}"/>
    <cellStyle name="_Table 3 2 2 3 2 2 2 5 5" xfId="28049" xr:uid="{00000000-0005-0000-0000-000027210000}"/>
    <cellStyle name="_Table 3 2 2 3 2 2 2 5 6" xfId="32167" xr:uid="{00000000-0005-0000-0000-000028210000}"/>
    <cellStyle name="_Table 3 2 2 3 2 2 2 5 7" xfId="33088" xr:uid="{00000000-0005-0000-0000-000029210000}"/>
    <cellStyle name="_Table 3 2 2 3 2 2 2 5 8" xfId="33987" xr:uid="{00000000-0005-0000-0000-00002A210000}"/>
    <cellStyle name="_Table 3 2 2 3 2 2 2 6" xfId="9013" xr:uid="{00000000-0005-0000-0000-00002B210000}"/>
    <cellStyle name="_Table 3 2 2 3 2 2 2 6 2" xfId="20408" xr:uid="{00000000-0005-0000-0000-00002C210000}"/>
    <cellStyle name="_Table 3 2 2 3 2 2 2 6 3" xfId="27460" xr:uid="{00000000-0005-0000-0000-00002D210000}"/>
    <cellStyle name="_Table 3 2 2 3 2 2 2 6 4" xfId="15807" xr:uid="{00000000-0005-0000-0000-00002E210000}"/>
    <cellStyle name="_Table 3 2 2 3 2 2 2 6 5" xfId="26609" xr:uid="{00000000-0005-0000-0000-00002F210000}"/>
    <cellStyle name="_Table 3 2 2 3 2 2 2 6 6" xfId="31207" xr:uid="{00000000-0005-0000-0000-000030210000}"/>
    <cellStyle name="_Table 3 2 2 3 2 2 2 6 7" xfId="26246" xr:uid="{00000000-0005-0000-0000-000031210000}"/>
    <cellStyle name="_Table 3 2 2 3 2 2 2 6 8" xfId="15281" xr:uid="{00000000-0005-0000-0000-000032210000}"/>
    <cellStyle name="_Table 3 2 2 3 2 2 2 7" xfId="13962" xr:uid="{00000000-0005-0000-0000-000033210000}"/>
    <cellStyle name="_Table 3 2 2 3 2 2 2 7 2" xfId="25301" xr:uid="{00000000-0005-0000-0000-000034210000}"/>
    <cellStyle name="_Table 3 2 2 3 2 2 2 7 3" xfId="29621" xr:uid="{00000000-0005-0000-0000-000035210000}"/>
    <cellStyle name="_Table 3 2 2 3 2 2 2 7 4" xfId="30736" xr:uid="{00000000-0005-0000-0000-000036210000}"/>
    <cellStyle name="_Table 3 2 2 3 2 2 2 7 5" xfId="28217" xr:uid="{00000000-0005-0000-0000-000037210000}"/>
    <cellStyle name="_Table 3 2 2 3 2 2 2 7 6" xfId="32275" xr:uid="{00000000-0005-0000-0000-000038210000}"/>
    <cellStyle name="_Table 3 2 2 3 2 2 2 7 7" xfId="33196" xr:uid="{00000000-0005-0000-0000-000039210000}"/>
    <cellStyle name="_Table 3 2 2 3 2 2 2 7 8" xfId="34095" xr:uid="{00000000-0005-0000-0000-00003A210000}"/>
    <cellStyle name="_Table 3 2 2 3 2 2 2 8" xfId="8913" xr:uid="{00000000-0005-0000-0000-00003B210000}"/>
    <cellStyle name="_Table 3 2 2 3 2 2 2 8 2" xfId="20308" xr:uid="{00000000-0005-0000-0000-00003C210000}"/>
    <cellStyle name="_Table 3 2 2 3 2 2 2 8 3" xfId="27360" xr:uid="{00000000-0005-0000-0000-00003D210000}"/>
    <cellStyle name="_Table 3 2 2 3 2 2 2 8 4" xfId="15769" xr:uid="{00000000-0005-0000-0000-00003E210000}"/>
    <cellStyle name="_Table 3 2 2 3 2 2 2 8 5" xfId="28997" xr:uid="{00000000-0005-0000-0000-00003F210000}"/>
    <cellStyle name="_Table 3 2 2 3 2 2 2 8 6" xfId="30150" xr:uid="{00000000-0005-0000-0000-000040210000}"/>
    <cellStyle name="_Table 3 2 2 3 2 2 2 8 7" xfId="31240" xr:uid="{00000000-0005-0000-0000-000041210000}"/>
    <cellStyle name="_Table 3 2 2 3 2 2 2 8 8" xfId="14603" xr:uid="{00000000-0005-0000-0000-000042210000}"/>
    <cellStyle name="_Table 3 2 2 3 2 2 2 9" xfId="13752" xr:uid="{00000000-0005-0000-0000-000043210000}"/>
    <cellStyle name="_Table 3 2 2 3 2 2 2 9 2" xfId="25091" xr:uid="{00000000-0005-0000-0000-000044210000}"/>
    <cellStyle name="_Table 3 2 2 3 2 2 2 9 3" xfId="29411" xr:uid="{00000000-0005-0000-0000-000045210000}"/>
    <cellStyle name="_Table 3 2 2 3 2 2 2 9 4" xfId="30526" xr:uid="{00000000-0005-0000-0000-000046210000}"/>
    <cellStyle name="_Table 3 2 2 3 2 2 2 9 5" xfId="27545" xr:uid="{00000000-0005-0000-0000-000047210000}"/>
    <cellStyle name="_Table 3 2 2 3 2 2 2 9 6" xfId="32065" xr:uid="{00000000-0005-0000-0000-000048210000}"/>
    <cellStyle name="_Table 3 2 2 3 2 2 2 9 7" xfId="32986" xr:uid="{00000000-0005-0000-0000-000049210000}"/>
    <cellStyle name="_Table 3 2 2 3 2 2 2 9 8" xfId="33885" xr:uid="{00000000-0005-0000-0000-00004A210000}"/>
    <cellStyle name="_Table 3 2 2 3 2 2 3" xfId="13700" xr:uid="{00000000-0005-0000-0000-00004B210000}"/>
    <cellStyle name="_Table 3 2 2 3 2 2 3 2" xfId="25039" xr:uid="{00000000-0005-0000-0000-00004C210000}"/>
    <cellStyle name="_Table 3 2 2 3 2 2 3 3" xfId="29359" xr:uid="{00000000-0005-0000-0000-00004D210000}"/>
    <cellStyle name="_Table 3 2 2 3 2 2 3 4" xfId="30474" xr:uid="{00000000-0005-0000-0000-00004E210000}"/>
    <cellStyle name="_Table 3 2 2 3 2 2 3 5" xfId="15471" xr:uid="{00000000-0005-0000-0000-00004F210000}"/>
    <cellStyle name="_Table 3 2 2 3 2 2 3 6" xfId="32013" xr:uid="{00000000-0005-0000-0000-000050210000}"/>
    <cellStyle name="_Table 3 2 2 3 2 2 3 7" xfId="32934" xr:uid="{00000000-0005-0000-0000-000051210000}"/>
    <cellStyle name="_Table 3 2 2 3 2 2 3 8" xfId="33833" xr:uid="{00000000-0005-0000-0000-000052210000}"/>
    <cellStyle name="_Table 3 2 2 3 2 2 4" xfId="8943" xr:uid="{00000000-0005-0000-0000-000053210000}"/>
    <cellStyle name="_Table 3 2 2 3 2 2 4 2" xfId="20338" xr:uid="{00000000-0005-0000-0000-000054210000}"/>
    <cellStyle name="_Table 3 2 2 3 2 2 4 3" xfId="27390" xr:uid="{00000000-0005-0000-0000-000055210000}"/>
    <cellStyle name="_Table 3 2 2 3 2 2 4 4" xfId="26156" xr:uid="{00000000-0005-0000-0000-000056210000}"/>
    <cellStyle name="_Table 3 2 2 3 2 2 4 5" xfId="26290" xr:uid="{00000000-0005-0000-0000-000057210000}"/>
    <cellStyle name="_Table 3 2 2 3 2 2 4 6" xfId="26367" xr:uid="{00000000-0005-0000-0000-000058210000}"/>
    <cellStyle name="_Table 3 2 2 3 2 2 4 7" xfId="26020" xr:uid="{00000000-0005-0000-0000-000059210000}"/>
    <cellStyle name="_Table 3 2 2 3 2 2 4 8" xfId="30212" xr:uid="{00000000-0005-0000-0000-00005A210000}"/>
    <cellStyle name="_Table 3 2 2 3 2 2 5" xfId="13610" xr:uid="{00000000-0005-0000-0000-00005B210000}"/>
    <cellStyle name="_Table 3 2 2 3 2 2 5 2" xfId="24949" xr:uid="{00000000-0005-0000-0000-00005C210000}"/>
    <cellStyle name="_Table 3 2 2 3 2 2 5 3" xfId="29269" xr:uid="{00000000-0005-0000-0000-00005D210000}"/>
    <cellStyle name="_Table 3 2 2 3 2 2 5 4" xfId="30384" xr:uid="{00000000-0005-0000-0000-00005E210000}"/>
    <cellStyle name="_Table 3 2 2 3 2 2 5 5" xfId="30247" xr:uid="{00000000-0005-0000-0000-00005F210000}"/>
    <cellStyle name="_Table 3 2 2 3 2 2 5 6" xfId="31923" xr:uid="{00000000-0005-0000-0000-000060210000}"/>
    <cellStyle name="_Table 3 2 2 3 2 2 5 7" xfId="32844" xr:uid="{00000000-0005-0000-0000-000061210000}"/>
    <cellStyle name="_Table 3 2 2 3 2 2 5 8" xfId="33743" xr:uid="{00000000-0005-0000-0000-000062210000}"/>
    <cellStyle name="_Table 3 2 2 3 2 2 6" xfId="8837" xr:uid="{00000000-0005-0000-0000-000063210000}"/>
    <cellStyle name="_Table 3 2 2 3 2 2 6 2" xfId="20232" xr:uid="{00000000-0005-0000-0000-000064210000}"/>
    <cellStyle name="_Table 3 2 2 3 2 2 6 3" xfId="27284" xr:uid="{00000000-0005-0000-0000-000065210000}"/>
    <cellStyle name="_Table 3 2 2 3 2 2 6 4" xfId="15706" xr:uid="{00000000-0005-0000-0000-000066210000}"/>
    <cellStyle name="_Table 3 2 2 3 2 2 6 5" xfId="27027" xr:uid="{00000000-0005-0000-0000-000067210000}"/>
    <cellStyle name="_Table 3 2 2 3 2 2 6 6" xfId="27958" xr:uid="{00000000-0005-0000-0000-000068210000}"/>
    <cellStyle name="_Table 3 2 2 3 2 2 6 7" xfId="14956" xr:uid="{00000000-0005-0000-0000-000069210000}"/>
    <cellStyle name="_Table 3 2 2 3 2 2 6 8" xfId="28531" xr:uid="{00000000-0005-0000-0000-00006A210000}"/>
    <cellStyle name="_Table 3 2 2 3 2 2 7" xfId="14029" xr:uid="{00000000-0005-0000-0000-00006B210000}"/>
    <cellStyle name="_Table 3 2 2 3 2 2 7 2" xfId="25368" xr:uid="{00000000-0005-0000-0000-00006C210000}"/>
    <cellStyle name="_Table 3 2 2 3 2 2 7 3" xfId="29688" xr:uid="{00000000-0005-0000-0000-00006D210000}"/>
    <cellStyle name="_Table 3 2 2 3 2 2 7 4" xfId="30803" xr:uid="{00000000-0005-0000-0000-00006E210000}"/>
    <cellStyle name="_Table 3 2 2 3 2 2 7 5" xfId="15066" xr:uid="{00000000-0005-0000-0000-00006F210000}"/>
    <cellStyle name="_Table 3 2 2 3 2 2 7 6" xfId="32342" xr:uid="{00000000-0005-0000-0000-000070210000}"/>
    <cellStyle name="_Table 3 2 2 3 2 2 7 7" xfId="33263" xr:uid="{00000000-0005-0000-0000-000071210000}"/>
    <cellStyle name="_Table 3 2 2 3 2 2 7 8" xfId="34162" xr:uid="{00000000-0005-0000-0000-000072210000}"/>
    <cellStyle name="_Table 3 2 2 3 2 2 8" xfId="25976" xr:uid="{00000000-0005-0000-0000-000073210000}"/>
    <cellStyle name="_Table 3 2 2 3 2 2 9" xfId="28178" xr:uid="{00000000-0005-0000-0000-000074210000}"/>
    <cellStyle name="_Table 3 2 2 3 2 3" xfId="5977" xr:uid="{00000000-0005-0000-0000-000075210000}"/>
    <cellStyle name="_Table 3 2 2 3 2 3 10" xfId="26181" xr:uid="{00000000-0005-0000-0000-000076210000}"/>
    <cellStyle name="_Table 3 2 2 3 2 3 11" xfId="29133" xr:uid="{00000000-0005-0000-0000-000077210000}"/>
    <cellStyle name="_Table 3 2 2 3 2 3 12" xfId="31340" xr:uid="{00000000-0005-0000-0000-000078210000}"/>
    <cellStyle name="_Table 3 2 2 3 2 3 13" xfId="15409" xr:uid="{00000000-0005-0000-0000-000079210000}"/>
    <cellStyle name="_Table 3 2 2 3 2 3 14" xfId="31816" xr:uid="{00000000-0005-0000-0000-00007A210000}"/>
    <cellStyle name="_Table 3 2 2 3 2 3 15" xfId="32752" xr:uid="{00000000-0005-0000-0000-00007B210000}"/>
    <cellStyle name="_Table 3 2 2 3 2 3 2" xfId="8171" xr:uid="{00000000-0005-0000-0000-00007C210000}"/>
    <cellStyle name="_Table 3 2 2 3 2 3 2 10" xfId="26574" xr:uid="{00000000-0005-0000-0000-00007D210000}"/>
    <cellStyle name="_Table 3 2 2 3 2 3 2 11" xfId="25760" xr:uid="{00000000-0005-0000-0000-00007E210000}"/>
    <cellStyle name="_Table 3 2 2 3 2 3 2 12" xfId="28302" xr:uid="{00000000-0005-0000-0000-00007F210000}"/>
    <cellStyle name="_Table 3 2 2 3 2 3 2 13" xfId="15453" xr:uid="{00000000-0005-0000-0000-000080210000}"/>
    <cellStyle name="_Table 3 2 2 3 2 3 2 2" xfId="12942" xr:uid="{00000000-0005-0000-0000-000081210000}"/>
    <cellStyle name="_Table 3 2 2 3 2 3 2 2 2" xfId="29002" xr:uid="{00000000-0005-0000-0000-000082210000}"/>
    <cellStyle name="_Table 3 2 2 3 2 3 2 2 3" xfId="30155" xr:uid="{00000000-0005-0000-0000-000083210000}"/>
    <cellStyle name="_Table 3 2 2 3 2 3 2 2 4" xfId="26613" xr:uid="{00000000-0005-0000-0000-000084210000}"/>
    <cellStyle name="_Table 3 2 2 3 2 3 2 2 5" xfId="31761" xr:uid="{00000000-0005-0000-0000-000085210000}"/>
    <cellStyle name="_Table 3 2 2 3 2 3 2 2 6" xfId="32734" xr:uid="{00000000-0005-0000-0000-000086210000}"/>
    <cellStyle name="_Table 3 2 2 3 2 3 2 2 7" xfId="33651" xr:uid="{00000000-0005-0000-0000-000087210000}"/>
    <cellStyle name="_Table 3 2 2 3 2 3 2 3" xfId="14098" xr:uid="{00000000-0005-0000-0000-000088210000}"/>
    <cellStyle name="_Table 3 2 2 3 2 3 2 3 2" xfId="25437" xr:uid="{00000000-0005-0000-0000-000089210000}"/>
    <cellStyle name="_Table 3 2 2 3 2 3 2 3 3" xfId="29757" xr:uid="{00000000-0005-0000-0000-00008A210000}"/>
    <cellStyle name="_Table 3 2 2 3 2 3 2 3 4" xfId="30872" xr:uid="{00000000-0005-0000-0000-00008B210000}"/>
    <cellStyle name="_Table 3 2 2 3 2 3 2 3 5" xfId="29103" xr:uid="{00000000-0005-0000-0000-00008C210000}"/>
    <cellStyle name="_Table 3 2 2 3 2 3 2 3 6" xfId="32411" xr:uid="{00000000-0005-0000-0000-00008D210000}"/>
    <cellStyle name="_Table 3 2 2 3 2 3 2 3 7" xfId="33332" xr:uid="{00000000-0005-0000-0000-00008E210000}"/>
    <cellStyle name="_Table 3 2 2 3 2 3 2 3 8" xfId="34231" xr:uid="{00000000-0005-0000-0000-00008F210000}"/>
    <cellStyle name="_Table 3 2 2 3 2 3 2 4" xfId="9186" xr:uid="{00000000-0005-0000-0000-000090210000}"/>
    <cellStyle name="_Table 3 2 2 3 2 3 2 4 2" xfId="20581" xr:uid="{00000000-0005-0000-0000-000091210000}"/>
    <cellStyle name="_Table 3 2 2 3 2 3 2 4 3" xfId="27633" xr:uid="{00000000-0005-0000-0000-000092210000}"/>
    <cellStyle name="_Table 3 2 2 3 2 3 2 4 4" xfId="18057" xr:uid="{00000000-0005-0000-0000-000093210000}"/>
    <cellStyle name="_Table 3 2 2 3 2 3 2 4 5" xfId="15220" xr:uid="{00000000-0005-0000-0000-000094210000}"/>
    <cellStyle name="_Table 3 2 2 3 2 3 2 4 6" xfId="30091" xr:uid="{00000000-0005-0000-0000-000095210000}"/>
    <cellStyle name="_Table 3 2 2 3 2 3 2 4 7" xfId="31196" xr:uid="{00000000-0005-0000-0000-000096210000}"/>
    <cellStyle name="_Table 3 2 2 3 2 3 2 4 8" xfId="14853" xr:uid="{00000000-0005-0000-0000-000097210000}"/>
    <cellStyle name="_Table 3 2 2 3 2 3 2 5" xfId="13720" xr:uid="{00000000-0005-0000-0000-000098210000}"/>
    <cellStyle name="_Table 3 2 2 3 2 3 2 5 2" xfId="25059" xr:uid="{00000000-0005-0000-0000-000099210000}"/>
    <cellStyle name="_Table 3 2 2 3 2 3 2 5 3" xfId="29379" xr:uid="{00000000-0005-0000-0000-00009A210000}"/>
    <cellStyle name="_Table 3 2 2 3 2 3 2 5 4" xfId="30494" xr:uid="{00000000-0005-0000-0000-00009B210000}"/>
    <cellStyle name="_Table 3 2 2 3 2 3 2 5 5" xfId="26624" xr:uid="{00000000-0005-0000-0000-00009C210000}"/>
    <cellStyle name="_Table 3 2 2 3 2 3 2 5 6" xfId="32033" xr:uid="{00000000-0005-0000-0000-00009D210000}"/>
    <cellStyle name="_Table 3 2 2 3 2 3 2 5 7" xfId="32954" xr:uid="{00000000-0005-0000-0000-00009E210000}"/>
    <cellStyle name="_Table 3 2 2 3 2 3 2 5 8" xfId="33853" xr:uid="{00000000-0005-0000-0000-00009F210000}"/>
    <cellStyle name="_Table 3 2 2 3 2 3 2 6" xfId="13674" xr:uid="{00000000-0005-0000-0000-0000A0210000}"/>
    <cellStyle name="_Table 3 2 2 3 2 3 2 6 2" xfId="25013" xr:uid="{00000000-0005-0000-0000-0000A1210000}"/>
    <cellStyle name="_Table 3 2 2 3 2 3 2 6 3" xfId="29333" xr:uid="{00000000-0005-0000-0000-0000A2210000}"/>
    <cellStyle name="_Table 3 2 2 3 2 3 2 6 4" xfId="30448" xr:uid="{00000000-0005-0000-0000-0000A3210000}"/>
    <cellStyle name="_Table 3 2 2 3 2 3 2 6 5" xfId="15449" xr:uid="{00000000-0005-0000-0000-0000A4210000}"/>
    <cellStyle name="_Table 3 2 2 3 2 3 2 6 6" xfId="31987" xr:uid="{00000000-0005-0000-0000-0000A5210000}"/>
    <cellStyle name="_Table 3 2 2 3 2 3 2 6 7" xfId="32908" xr:uid="{00000000-0005-0000-0000-0000A6210000}"/>
    <cellStyle name="_Table 3 2 2 3 2 3 2 6 8" xfId="33807" xr:uid="{00000000-0005-0000-0000-0000A7210000}"/>
    <cellStyle name="_Table 3 2 2 3 2 3 2 7" xfId="8912" xr:uid="{00000000-0005-0000-0000-0000A8210000}"/>
    <cellStyle name="_Table 3 2 2 3 2 3 2 7 2" xfId="20307" xr:uid="{00000000-0005-0000-0000-0000A9210000}"/>
    <cellStyle name="_Table 3 2 2 3 2 3 2 7 3" xfId="27359" xr:uid="{00000000-0005-0000-0000-0000AA210000}"/>
    <cellStyle name="_Table 3 2 2 3 2 3 2 7 4" xfId="15768" xr:uid="{00000000-0005-0000-0000-0000AB210000}"/>
    <cellStyle name="_Table 3 2 2 3 2 3 2 7 5" xfId="16075" xr:uid="{00000000-0005-0000-0000-0000AC210000}"/>
    <cellStyle name="_Table 3 2 2 3 2 3 2 7 6" xfId="26737" xr:uid="{00000000-0005-0000-0000-0000AD210000}"/>
    <cellStyle name="_Table 3 2 2 3 2 3 2 7 7" xfId="31471" xr:uid="{00000000-0005-0000-0000-0000AE210000}"/>
    <cellStyle name="_Table 3 2 2 3 2 3 2 7 8" xfId="15436" xr:uid="{00000000-0005-0000-0000-0000AF210000}"/>
    <cellStyle name="_Table 3 2 2 3 2 3 2 8" xfId="27002" xr:uid="{00000000-0005-0000-0000-0000B0210000}"/>
    <cellStyle name="_Table 3 2 2 3 2 3 2 9" xfId="26556" xr:uid="{00000000-0005-0000-0000-0000B1210000}"/>
    <cellStyle name="_Table 3 2 2 3 2 3 3" xfId="6598" xr:uid="{00000000-0005-0000-0000-0000B2210000}"/>
    <cellStyle name="_Table 3 2 2 3 2 3 3 10" xfId="15600" xr:uid="{00000000-0005-0000-0000-0000B3210000}"/>
    <cellStyle name="_Table 3 2 2 3 2 3 3 11" xfId="14695" xr:uid="{00000000-0005-0000-0000-0000B4210000}"/>
    <cellStyle name="_Table 3 2 2 3 2 3 3 12" xfId="25854" xr:uid="{00000000-0005-0000-0000-0000B5210000}"/>
    <cellStyle name="_Table 3 2 2 3 2 3 3 13" xfId="26496" xr:uid="{00000000-0005-0000-0000-0000B6210000}"/>
    <cellStyle name="_Table 3 2 2 3 2 3 3 2" xfId="11369" xr:uid="{00000000-0005-0000-0000-0000B7210000}"/>
    <cellStyle name="_Table 3 2 2 3 2 3 3 2 2" xfId="28424" xr:uid="{00000000-0005-0000-0000-0000B8210000}"/>
    <cellStyle name="_Table 3 2 2 3 2 3 3 2 3" xfId="15156" xr:uid="{00000000-0005-0000-0000-0000B9210000}"/>
    <cellStyle name="_Table 3 2 2 3 2 3 3 2 4" xfId="26347" xr:uid="{00000000-0005-0000-0000-0000BA210000}"/>
    <cellStyle name="_Table 3 2 2 3 2 3 3 2 5" xfId="14789" xr:uid="{00000000-0005-0000-0000-0000BB210000}"/>
    <cellStyle name="_Table 3 2 2 3 2 3 3 2 6" xfId="27751" xr:uid="{00000000-0005-0000-0000-0000BC210000}"/>
    <cellStyle name="_Table 3 2 2 3 2 3 3 2 7" xfId="15230" xr:uid="{00000000-0005-0000-0000-0000BD210000}"/>
    <cellStyle name="_Table 3 2 2 3 2 3 3 3" xfId="13864" xr:uid="{00000000-0005-0000-0000-0000BE210000}"/>
    <cellStyle name="_Table 3 2 2 3 2 3 3 3 2" xfId="25203" xr:uid="{00000000-0005-0000-0000-0000BF210000}"/>
    <cellStyle name="_Table 3 2 2 3 2 3 3 3 3" xfId="29523" xr:uid="{00000000-0005-0000-0000-0000C0210000}"/>
    <cellStyle name="_Table 3 2 2 3 2 3 3 3 4" xfId="30638" xr:uid="{00000000-0005-0000-0000-0000C1210000}"/>
    <cellStyle name="_Table 3 2 2 3 2 3 3 3 5" xfId="26234" xr:uid="{00000000-0005-0000-0000-0000C2210000}"/>
    <cellStyle name="_Table 3 2 2 3 2 3 3 3 6" xfId="32177" xr:uid="{00000000-0005-0000-0000-0000C3210000}"/>
    <cellStyle name="_Table 3 2 2 3 2 3 3 3 7" xfId="33098" xr:uid="{00000000-0005-0000-0000-0000C4210000}"/>
    <cellStyle name="_Table 3 2 2 3 2 3 3 3 8" xfId="33997" xr:uid="{00000000-0005-0000-0000-0000C5210000}"/>
    <cellStyle name="_Table 3 2 2 3 2 3 3 4" xfId="9258" xr:uid="{00000000-0005-0000-0000-0000C6210000}"/>
    <cellStyle name="_Table 3 2 2 3 2 3 3 4 2" xfId="20653" xr:uid="{00000000-0005-0000-0000-0000C7210000}"/>
    <cellStyle name="_Table 3 2 2 3 2 3 3 4 3" xfId="27694" xr:uid="{00000000-0005-0000-0000-0000C8210000}"/>
    <cellStyle name="_Table 3 2 2 3 2 3 3 4 4" xfId="14579" xr:uid="{00000000-0005-0000-0000-0000C9210000}"/>
    <cellStyle name="_Table 3 2 2 3 2 3 3 4 5" xfId="26715" xr:uid="{00000000-0005-0000-0000-0000CA210000}"/>
    <cellStyle name="_Table 3 2 2 3 2 3 3 4 6" xfId="15227" xr:uid="{00000000-0005-0000-0000-0000CB210000}"/>
    <cellStyle name="_Table 3 2 2 3 2 3 3 4 7" xfId="14804" xr:uid="{00000000-0005-0000-0000-0000CC210000}"/>
    <cellStyle name="_Table 3 2 2 3 2 3 3 4 8" xfId="31708" xr:uid="{00000000-0005-0000-0000-0000CD210000}"/>
    <cellStyle name="_Table 3 2 2 3 2 3 3 5" xfId="8807" xr:uid="{00000000-0005-0000-0000-0000CE210000}"/>
    <cellStyle name="_Table 3 2 2 3 2 3 3 5 2" xfId="20202" xr:uid="{00000000-0005-0000-0000-0000CF210000}"/>
    <cellStyle name="_Table 3 2 2 3 2 3 3 5 3" xfId="27254" xr:uid="{00000000-0005-0000-0000-0000D0210000}"/>
    <cellStyle name="_Table 3 2 2 3 2 3 3 5 4" xfId="15683" xr:uid="{00000000-0005-0000-0000-0000D1210000}"/>
    <cellStyle name="_Table 3 2 2 3 2 3 3 5 5" xfId="26893" xr:uid="{00000000-0005-0000-0000-0000D2210000}"/>
    <cellStyle name="_Table 3 2 2 3 2 3 3 5 6" xfId="29062" xr:uid="{00000000-0005-0000-0000-0000D3210000}"/>
    <cellStyle name="_Table 3 2 2 3 2 3 3 5 7" xfId="30195" xr:uid="{00000000-0005-0000-0000-0000D4210000}"/>
    <cellStyle name="_Table 3 2 2 3 2 3 3 5 8" xfId="31282" xr:uid="{00000000-0005-0000-0000-0000D5210000}"/>
    <cellStyle name="_Table 3 2 2 3 2 3 3 6" xfId="8918" xr:uid="{00000000-0005-0000-0000-0000D6210000}"/>
    <cellStyle name="_Table 3 2 2 3 2 3 3 6 2" xfId="20313" xr:uid="{00000000-0005-0000-0000-0000D7210000}"/>
    <cellStyle name="_Table 3 2 2 3 2 3 3 6 3" xfId="27365" xr:uid="{00000000-0005-0000-0000-0000D8210000}"/>
    <cellStyle name="_Table 3 2 2 3 2 3 3 6 4" xfId="15774" xr:uid="{00000000-0005-0000-0000-0000D9210000}"/>
    <cellStyle name="_Table 3 2 2 3 2 3 3 6 5" xfId="30141" xr:uid="{00000000-0005-0000-0000-0000DA210000}"/>
    <cellStyle name="_Table 3 2 2 3 2 3 3 6 6" xfId="31234" xr:uid="{00000000-0005-0000-0000-0000DB210000}"/>
    <cellStyle name="_Table 3 2 2 3 2 3 3 6 7" xfId="30239" xr:uid="{00000000-0005-0000-0000-0000DC210000}"/>
    <cellStyle name="_Table 3 2 2 3 2 3 3 6 8" xfId="31750" xr:uid="{00000000-0005-0000-0000-0000DD210000}"/>
    <cellStyle name="_Table 3 2 2 3 2 3 3 7" xfId="13842" xr:uid="{00000000-0005-0000-0000-0000DE210000}"/>
    <cellStyle name="_Table 3 2 2 3 2 3 3 7 2" xfId="25181" xr:uid="{00000000-0005-0000-0000-0000DF210000}"/>
    <cellStyle name="_Table 3 2 2 3 2 3 3 7 3" xfId="29501" xr:uid="{00000000-0005-0000-0000-0000E0210000}"/>
    <cellStyle name="_Table 3 2 2 3 2 3 3 7 4" xfId="30616" xr:uid="{00000000-0005-0000-0000-0000E1210000}"/>
    <cellStyle name="_Table 3 2 2 3 2 3 3 7 5" xfId="28789" xr:uid="{00000000-0005-0000-0000-0000E2210000}"/>
    <cellStyle name="_Table 3 2 2 3 2 3 3 7 6" xfId="32155" xr:uid="{00000000-0005-0000-0000-0000E3210000}"/>
    <cellStyle name="_Table 3 2 2 3 2 3 3 7 7" xfId="33076" xr:uid="{00000000-0005-0000-0000-0000E4210000}"/>
    <cellStyle name="_Table 3 2 2 3 2 3 3 7 8" xfId="33975" xr:uid="{00000000-0005-0000-0000-0000E5210000}"/>
    <cellStyle name="_Table 3 2 2 3 2 3 3 8" xfId="26405" xr:uid="{00000000-0005-0000-0000-0000E6210000}"/>
    <cellStyle name="_Table 3 2 2 3 2 3 3 9" xfId="28701" xr:uid="{00000000-0005-0000-0000-0000E7210000}"/>
    <cellStyle name="_Table 3 2 2 3 2 3 4" xfId="10761" xr:uid="{00000000-0005-0000-0000-0000E8210000}"/>
    <cellStyle name="_Table 3 2 2 3 2 3 4 2" xfId="28198" xr:uid="{00000000-0005-0000-0000-0000E9210000}"/>
    <cellStyle name="_Table 3 2 2 3 2 3 4 3" xfId="15085" xr:uid="{00000000-0005-0000-0000-0000EA210000}"/>
    <cellStyle name="_Table 3 2 2 3 2 3 4 4" xfId="31492" xr:uid="{00000000-0005-0000-0000-0000EB210000}"/>
    <cellStyle name="_Table 3 2 2 3 2 3 4 5" xfId="14666" xr:uid="{00000000-0005-0000-0000-0000EC210000}"/>
    <cellStyle name="_Table 3 2 2 3 2 3 4 6" xfId="15882" xr:uid="{00000000-0005-0000-0000-0000ED210000}"/>
    <cellStyle name="_Table 3 2 2 3 2 3 4 7" xfId="31326" xr:uid="{00000000-0005-0000-0000-0000EE210000}"/>
    <cellStyle name="_Table 3 2 2 3 2 3 5" xfId="13777" xr:uid="{00000000-0005-0000-0000-0000EF210000}"/>
    <cellStyle name="_Table 3 2 2 3 2 3 5 2" xfId="25116" xr:uid="{00000000-0005-0000-0000-0000F0210000}"/>
    <cellStyle name="_Table 3 2 2 3 2 3 5 3" xfId="29436" xr:uid="{00000000-0005-0000-0000-0000F1210000}"/>
    <cellStyle name="_Table 3 2 2 3 2 3 5 4" xfId="30551" xr:uid="{00000000-0005-0000-0000-0000F2210000}"/>
    <cellStyle name="_Table 3 2 2 3 2 3 5 5" xfId="28316" xr:uid="{00000000-0005-0000-0000-0000F3210000}"/>
    <cellStyle name="_Table 3 2 2 3 2 3 5 6" xfId="32090" xr:uid="{00000000-0005-0000-0000-0000F4210000}"/>
    <cellStyle name="_Table 3 2 2 3 2 3 5 7" xfId="33011" xr:uid="{00000000-0005-0000-0000-0000F5210000}"/>
    <cellStyle name="_Table 3 2 2 3 2 3 5 8" xfId="33910" xr:uid="{00000000-0005-0000-0000-0000F6210000}"/>
    <cellStyle name="_Table 3 2 2 3 2 3 6" xfId="8827" xr:uid="{00000000-0005-0000-0000-0000F7210000}"/>
    <cellStyle name="_Table 3 2 2 3 2 3 6 2" xfId="20222" xr:uid="{00000000-0005-0000-0000-0000F8210000}"/>
    <cellStyle name="_Table 3 2 2 3 2 3 6 3" xfId="27274" xr:uid="{00000000-0005-0000-0000-0000F9210000}"/>
    <cellStyle name="_Table 3 2 2 3 2 3 6 4" xfId="14544" xr:uid="{00000000-0005-0000-0000-0000FA210000}"/>
    <cellStyle name="_Table 3 2 2 3 2 3 6 5" xfId="15223" xr:uid="{00000000-0005-0000-0000-0000FB210000}"/>
    <cellStyle name="_Table 3 2 2 3 2 3 6 6" xfId="15623" xr:uid="{00000000-0005-0000-0000-0000FC210000}"/>
    <cellStyle name="_Table 3 2 2 3 2 3 6 7" xfId="27125" xr:uid="{00000000-0005-0000-0000-0000FD210000}"/>
    <cellStyle name="_Table 3 2 2 3 2 3 6 8" xfId="28246" xr:uid="{00000000-0005-0000-0000-0000FE210000}"/>
    <cellStyle name="_Table 3 2 2 3 2 3 7" xfId="14046" xr:uid="{00000000-0005-0000-0000-0000FF210000}"/>
    <cellStyle name="_Table 3 2 2 3 2 3 7 2" xfId="25385" xr:uid="{00000000-0005-0000-0000-000000220000}"/>
    <cellStyle name="_Table 3 2 2 3 2 3 7 3" xfId="29705" xr:uid="{00000000-0005-0000-0000-000001220000}"/>
    <cellStyle name="_Table 3 2 2 3 2 3 7 4" xfId="30820" xr:uid="{00000000-0005-0000-0000-000002220000}"/>
    <cellStyle name="_Table 3 2 2 3 2 3 7 5" xfId="15017" xr:uid="{00000000-0005-0000-0000-000003220000}"/>
    <cellStyle name="_Table 3 2 2 3 2 3 7 6" xfId="32359" xr:uid="{00000000-0005-0000-0000-000004220000}"/>
    <cellStyle name="_Table 3 2 2 3 2 3 7 7" xfId="33280" xr:uid="{00000000-0005-0000-0000-000005220000}"/>
    <cellStyle name="_Table 3 2 2 3 2 3 7 8" xfId="34179" xr:uid="{00000000-0005-0000-0000-000006220000}"/>
    <cellStyle name="_Table 3 2 2 3 2 3 8" xfId="9088" xr:uid="{00000000-0005-0000-0000-000007220000}"/>
    <cellStyle name="_Table 3 2 2 3 2 3 8 2" xfId="20483" xr:uid="{00000000-0005-0000-0000-000008220000}"/>
    <cellStyle name="_Table 3 2 2 3 2 3 8 3" xfId="27535" xr:uid="{00000000-0005-0000-0000-000009220000}"/>
    <cellStyle name="_Table 3 2 2 3 2 3 8 4" xfId="14844" xr:uid="{00000000-0005-0000-0000-00000A220000}"/>
    <cellStyle name="_Table 3 2 2 3 2 3 8 5" xfId="31485" xr:uid="{00000000-0005-0000-0000-00000B220000}"/>
    <cellStyle name="_Table 3 2 2 3 2 3 8 6" xfId="15183" xr:uid="{00000000-0005-0000-0000-00000C220000}"/>
    <cellStyle name="_Table 3 2 2 3 2 3 8 7" xfId="29151" xr:uid="{00000000-0005-0000-0000-00000D220000}"/>
    <cellStyle name="_Table 3 2 2 3 2 3 8 8" xfId="31788" xr:uid="{00000000-0005-0000-0000-00000E220000}"/>
    <cellStyle name="_Table 3 2 2 3 2 3 9" xfId="13775" xr:uid="{00000000-0005-0000-0000-00000F220000}"/>
    <cellStyle name="_Table 3 2 2 3 2 3 9 2" xfId="25114" xr:uid="{00000000-0005-0000-0000-000010220000}"/>
    <cellStyle name="_Table 3 2 2 3 2 3 9 3" xfId="29434" xr:uid="{00000000-0005-0000-0000-000011220000}"/>
    <cellStyle name="_Table 3 2 2 3 2 3 9 4" xfId="30549" xr:uid="{00000000-0005-0000-0000-000012220000}"/>
    <cellStyle name="_Table 3 2 2 3 2 3 9 5" xfId="28748" xr:uid="{00000000-0005-0000-0000-000013220000}"/>
    <cellStyle name="_Table 3 2 2 3 2 3 9 6" xfId="32088" xr:uid="{00000000-0005-0000-0000-000014220000}"/>
    <cellStyle name="_Table 3 2 2 3 2 3 9 7" xfId="33009" xr:uid="{00000000-0005-0000-0000-000015220000}"/>
    <cellStyle name="_Table 3 2 2 3 2 3 9 8" xfId="33908" xr:uid="{00000000-0005-0000-0000-000016220000}"/>
    <cellStyle name="_Table 3 2 2 3 2 4" xfId="7117" xr:uid="{00000000-0005-0000-0000-000017220000}"/>
    <cellStyle name="_Table 3 2 2 3 2 4 10" xfId="28334" xr:uid="{00000000-0005-0000-0000-000018220000}"/>
    <cellStyle name="_Table 3 2 2 3 2 4 11" xfId="26251" xr:uid="{00000000-0005-0000-0000-000019220000}"/>
    <cellStyle name="_Table 3 2 2 3 2 4 12" xfId="15246" xr:uid="{00000000-0005-0000-0000-00001A220000}"/>
    <cellStyle name="_Table 3 2 2 3 2 4 13" xfId="15608" xr:uid="{00000000-0005-0000-0000-00001B220000}"/>
    <cellStyle name="_Table 3 2 2 3 2 4 2" xfId="11888" xr:uid="{00000000-0005-0000-0000-00001C220000}"/>
    <cellStyle name="_Table 3 2 2 3 2 4 2 2" xfId="28631" xr:uid="{00000000-0005-0000-0000-00001D220000}"/>
    <cellStyle name="_Table 3 2 2 3 2 4 2 3" xfId="15562" xr:uid="{00000000-0005-0000-0000-00001E220000}"/>
    <cellStyle name="_Table 3 2 2 3 2 4 2 4" xfId="30297" xr:uid="{00000000-0005-0000-0000-00001F220000}"/>
    <cellStyle name="_Table 3 2 2 3 2 4 2 5" xfId="15257" xr:uid="{00000000-0005-0000-0000-000020220000}"/>
    <cellStyle name="_Table 3 2 2 3 2 4 2 6" xfId="28066" xr:uid="{00000000-0005-0000-0000-000021220000}"/>
    <cellStyle name="_Table 3 2 2 3 2 4 2 7" xfId="25952" xr:uid="{00000000-0005-0000-0000-000022220000}"/>
    <cellStyle name="_Table 3 2 2 3 2 4 3" xfId="13975" xr:uid="{00000000-0005-0000-0000-000023220000}"/>
    <cellStyle name="_Table 3 2 2 3 2 4 3 2" xfId="25314" xr:uid="{00000000-0005-0000-0000-000024220000}"/>
    <cellStyle name="_Table 3 2 2 3 2 4 3 3" xfId="29634" xr:uid="{00000000-0005-0000-0000-000025220000}"/>
    <cellStyle name="_Table 3 2 2 3 2 4 3 4" xfId="30749" xr:uid="{00000000-0005-0000-0000-000026220000}"/>
    <cellStyle name="_Table 3 2 2 3 2 4 3 5" xfId="26270" xr:uid="{00000000-0005-0000-0000-000027220000}"/>
    <cellStyle name="_Table 3 2 2 3 2 4 3 6" xfId="32288" xr:uid="{00000000-0005-0000-0000-000028220000}"/>
    <cellStyle name="_Table 3 2 2 3 2 4 3 7" xfId="33209" xr:uid="{00000000-0005-0000-0000-000029220000}"/>
    <cellStyle name="_Table 3 2 2 3 2 4 3 8" xfId="34108" xr:uid="{00000000-0005-0000-0000-00002A220000}"/>
    <cellStyle name="_Table 3 2 2 3 2 4 4" xfId="10708" xr:uid="{00000000-0005-0000-0000-00002B220000}"/>
    <cellStyle name="_Table 3 2 2 3 2 4 4 2" xfId="22097" xr:uid="{00000000-0005-0000-0000-00002C220000}"/>
    <cellStyle name="_Table 3 2 2 3 2 4 4 3" xfId="28174" xr:uid="{00000000-0005-0000-0000-00002D220000}"/>
    <cellStyle name="_Table 3 2 2 3 2 4 4 4" xfId="15071" xr:uid="{00000000-0005-0000-0000-00002E220000}"/>
    <cellStyle name="_Table 3 2 2 3 2 4 4 5" xfId="31623" xr:uid="{00000000-0005-0000-0000-00002F220000}"/>
    <cellStyle name="_Table 3 2 2 3 2 4 4 6" xfId="26623" xr:uid="{00000000-0005-0000-0000-000030220000}"/>
    <cellStyle name="_Table 3 2 2 3 2 4 4 7" xfId="25794" xr:uid="{00000000-0005-0000-0000-000031220000}"/>
    <cellStyle name="_Table 3 2 2 3 2 4 4 8" xfId="28301" xr:uid="{00000000-0005-0000-0000-000032220000}"/>
    <cellStyle name="_Table 3 2 2 3 2 4 5" xfId="14107" xr:uid="{00000000-0005-0000-0000-000033220000}"/>
    <cellStyle name="_Table 3 2 2 3 2 4 5 2" xfId="25446" xr:uid="{00000000-0005-0000-0000-000034220000}"/>
    <cellStyle name="_Table 3 2 2 3 2 4 5 3" xfId="29766" xr:uid="{00000000-0005-0000-0000-000035220000}"/>
    <cellStyle name="_Table 3 2 2 3 2 4 5 4" xfId="30881" xr:uid="{00000000-0005-0000-0000-000036220000}"/>
    <cellStyle name="_Table 3 2 2 3 2 4 5 5" xfId="27023" xr:uid="{00000000-0005-0000-0000-000037220000}"/>
    <cellStyle name="_Table 3 2 2 3 2 4 5 6" xfId="32420" xr:uid="{00000000-0005-0000-0000-000038220000}"/>
    <cellStyle name="_Table 3 2 2 3 2 4 5 7" xfId="33341" xr:uid="{00000000-0005-0000-0000-000039220000}"/>
    <cellStyle name="_Table 3 2 2 3 2 4 5 8" xfId="34240" xr:uid="{00000000-0005-0000-0000-00003A220000}"/>
    <cellStyle name="_Table 3 2 2 3 2 4 6" xfId="9234" xr:uid="{00000000-0005-0000-0000-00003B220000}"/>
    <cellStyle name="_Table 3 2 2 3 2 4 6 2" xfId="20629" xr:uid="{00000000-0005-0000-0000-00003C220000}"/>
    <cellStyle name="_Table 3 2 2 3 2 4 6 3" xfId="27681" xr:uid="{00000000-0005-0000-0000-00003D220000}"/>
    <cellStyle name="_Table 3 2 2 3 2 4 6 4" xfId="24011" xr:uid="{00000000-0005-0000-0000-00003E220000}"/>
    <cellStyle name="_Table 3 2 2 3 2 4 6 5" xfId="26760" xr:uid="{00000000-0005-0000-0000-00003F220000}"/>
    <cellStyle name="_Table 3 2 2 3 2 4 6 6" xfId="15362" xr:uid="{00000000-0005-0000-0000-000040220000}"/>
    <cellStyle name="_Table 3 2 2 3 2 4 6 7" xfId="25994" xr:uid="{00000000-0005-0000-0000-000041220000}"/>
    <cellStyle name="_Table 3 2 2 3 2 4 6 8" xfId="26947" xr:uid="{00000000-0005-0000-0000-000042220000}"/>
    <cellStyle name="_Table 3 2 2 3 2 4 7" xfId="13991" xr:uid="{00000000-0005-0000-0000-000043220000}"/>
    <cellStyle name="_Table 3 2 2 3 2 4 7 2" xfId="25330" xr:uid="{00000000-0005-0000-0000-000044220000}"/>
    <cellStyle name="_Table 3 2 2 3 2 4 7 3" xfId="29650" xr:uid="{00000000-0005-0000-0000-000045220000}"/>
    <cellStyle name="_Table 3 2 2 3 2 4 7 4" xfId="30765" xr:uid="{00000000-0005-0000-0000-000046220000}"/>
    <cellStyle name="_Table 3 2 2 3 2 4 7 5" xfId="26774" xr:uid="{00000000-0005-0000-0000-000047220000}"/>
    <cellStyle name="_Table 3 2 2 3 2 4 7 6" xfId="32304" xr:uid="{00000000-0005-0000-0000-000048220000}"/>
    <cellStyle name="_Table 3 2 2 3 2 4 7 7" xfId="33225" xr:uid="{00000000-0005-0000-0000-000049220000}"/>
    <cellStyle name="_Table 3 2 2 3 2 4 7 8" xfId="34124" xr:uid="{00000000-0005-0000-0000-00004A220000}"/>
    <cellStyle name="_Table 3 2 2 3 2 4 8" xfId="26629" xr:uid="{00000000-0005-0000-0000-00004B220000}"/>
    <cellStyle name="_Table 3 2 2 3 2 4 9" xfId="27823" xr:uid="{00000000-0005-0000-0000-00004C220000}"/>
    <cellStyle name="_Table 3 2 2 3 2 5" xfId="6621" xr:uid="{00000000-0005-0000-0000-00004D220000}"/>
    <cellStyle name="_Table 3 2 2 3 2 5 10" xfId="29136" xr:uid="{00000000-0005-0000-0000-00004E220000}"/>
    <cellStyle name="_Table 3 2 2 3 2 5 11" xfId="25969" xr:uid="{00000000-0005-0000-0000-00004F220000}"/>
    <cellStyle name="_Table 3 2 2 3 2 5 12" xfId="28234" xr:uid="{00000000-0005-0000-0000-000050220000}"/>
    <cellStyle name="_Table 3 2 2 3 2 5 13" xfId="15109" xr:uid="{00000000-0005-0000-0000-000051220000}"/>
    <cellStyle name="_Table 3 2 2 3 2 5 2" xfId="11392" xr:uid="{00000000-0005-0000-0000-000052220000}"/>
    <cellStyle name="_Table 3 2 2 3 2 5 2 2" xfId="28447" xr:uid="{00000000-0005-0000-0000-000053220000}"/>
    <cellStyle name="_Table 3 2 2 3 2 5 2 3" xfId="15161" xr:uid="{00000000-0005-0000-0000-000054220000}"/>
    <cellStyle name="_Table 3 2 2 3 2 5 2 4" xfId="31420" xr:uid="{00000000-0005-0000-0000-000055220000}"/>
    <cellStyle name="_Table 3 2 2 3 2 5 2 5" xfId="27868" xr:uid="{00000000-0005-0000-0000-000056220000}"/>
    <cellStyle name="_Table 3 2 2 3 2 5 2 6" xfId="26079" xr:uid="{00000000-0005-0000-0000-000057220000}"/>
    <cellStyle name="_Table 3 2 2 3 2 5 2 7" xfId="22936" xr:uid="{00000000-0005-0000-0000-000058220000}"/>
    <cellStyle name="_Table 3 2 2 3 2 5 3" xfId="13886" xr:uid="{00000000-0005-0000-0000-000059220000}"/>
    <cellStyle name="_Table 3 2 2 3 2 5 3 2" xfId="25225" xr:uid="{00000000-0005-0000-0000-00005A220000}"/>
    <cellStyle name="_Table 3 2 2 3 2 5 3 3" xfId="29545" xr:uid="{00000000-0005-0000-0000-00005B220000}"/>
    <cellStyle name="_Table 3 2 2 3 2 5 3 4" xfId="30660" xr:uid="{00000000-0005-0000-0000-00005C220000}"/>
    <cellStyle name="_Table 3 2 2 3 2 5 3 5" xfId="27757" xr:uid="{00000000-0005-0000-0000-00005D220000}"/>
    <cellStyle name="_Table 3 2 2 3 2 5 3 6" xfId="32199" xr:uid="{00000000-0005-0000-0000-00005E220000}"/>
    <cellStyle name="_Table 3 2 2 3 2 5 3 7" xfId="33120" xr:uid="{00000000-0005-0000-0000-00005F220000}"/>
    <cellStyle name="_Table 3 2 2 3 2 5 3 8" xfId="34019" xr:uid="{00000000-0005-0000-0000-000060220000}"/>
    <cellStyle name="_Table 3 2 2 3 2 5 4" xfId="9037" xr:uid="{00000000-0005-0000-0000-000061220000}"/>
    <cellStyle name="_Table 3 2 2 3 2 5 4 2" xfId="20432" xr:uid="{00000000-0005-0000-0000-000062220000}"/>
    <cellStyle name="_Table 3 2 2 3 2 5 4 3" xfId="27484" xr:uid="{00000000-0005-0000-0000-000063220000}"/>
    <cellStyle name="_Table 3 2 2 3 2 5 4 4" xfId="15828" xr:uid="{00000000-0005-0000-0000-000064220000}"/>
    <cellStyle name="_Table 3 2 2 3 2 5 4 5" xfId="31399" xr:uid="{00000000-0005-0000-0000-000065220000}"/>
    <cellStyle name="_Table 3 2 2 3 2 5 4 6" xfId="15443" xr:uid="{00000000-0005-0000-0000-000066220000}"/>
    <cellStyle name="_Table 3 2 2 3 2 5 4 7" xfId="26311" xr:uid="{00000000-0005-0000-0000-000067220000}"/>
    <cellStyle name="_Table 3 2 2 3 2 5 4 8" xfId="31417" xr:uid="{00000000-0005-0000-0000-000068220000}"/>
    <cellStyle name="_Table 3 2 2 3 2 5 5" xfId="13765" xr:uid="{00000000-0005-0000-0000-000069220000}"/>
    <cellStyle name="_Table 3 2 2 3 2 5 5 2" xfId="25104" xr:uid="{00000000-0005-0000-0000-00006A220000}"/>
    <cellStyle name="_Table 3 2 2 3 2 5 5 3" xfId="29424" xr:uid="{00000000-0005-0000-0000-00006B220000}"/>
    <cellStyle name="_Table 3 2 2 3 2 5 5 4" xfId="30539" xr:uid="{00000000-0005-0000-0000-00006C220000}"/>
    <cellStyle name="_Table 3 2 2 3 2 5 5 5" xfId="26212" xr:uid="{00000000-0005-0000-0000-00006D220000}"/>
    <cellStyle name="_Table 3 2 2 3 2 5 5 6" xfId="32078" xr:uid="{00000000-0005-0000-0000-00006E220000}"/>
    <cellStyle name="_Table 3 2 2 3 2 5 5 7" xfId="32999" xr:uid="{00000000-0005-0000-0000-00006F220000}"/>
    <cellStyle name="_Table 3 2 2 3 2 5 5 8" xfId="33898" xr:uid="{00000000-0005-0000-0000-000070220000}"/>
    <cellStyle name="_Table 3 2 2 3 2 5 6" xfId="14019" xr:uid="{00000000-0005-0000-0000-000071220000}"/>
    <cellStyle name="_Table 3 2 2 3 2 5 6 2" xfId="25358" xr:uid="{00000000-0005-0000-0000-000072220000}"/>
    <cellStyle name="_Table 3 2 2 3 2 5 6 3" xfId="29678" xr:uid="{00000000-0005-0000-0000-000073220000}"/>
    <cellStyle name="_Table 3 2 2 3 2 5 6 4" xfId="30793" xr:uid="{00000000-0005-0000-0000-000074220000}"/>
    <cellStyle name="_Table 3 2 2 3 2 5 6 5" xfId="14413" xr:uid="{00000000-0005-0000-0000-000075220000}"/>
    <cellStyle name="_Table 3 2 2 3 2 5 6 6" xfId="32332" xr:uid="{00000000-0005-0000-0000-000076220000}"/>
    <cellStyle name="_Table 3 2 2 3 2 5 6 7" xfId="33253" xr:uid="{00000000-0005-0000-0000-000077220000}"/>
    <cellStyle name="_Table 3 2 2 3 2 5 6 8" xfId="34152" xr:uid="{00000000-0005-0000-0000-000078220000}"/>
    <cellStyle name="_Table 3 2 2 3 2 5 7" xfId="9091" xr:uid="{00000000-0005-0000-0000-000079220000}"/>
    <cellStyle name="_Table 3 2 2 3 2 5 7 2" xfId="20486" xr:uid="{00000000-0005-0000-0000-00007A220000}"/>
    <cellStyle name="_Table 3 2 2 3 2 5 7 3" xfId="27538" xr:uid="{00000000-0005-0000-0000-00007B220000}"/>
    <cellStyle name="_Table 3 2 2 3 2 5 7 4" xfId="14847" xr:uid="{00000000-0005-0000-0000-00007C220000}"/>
    <cellStyle name="_Table 3 2 2 3 2 5 7 5" xfId="26553" xr:uid="{00000000-0005-0000-0000-00007D220000}"/>
    <cellStyle name="_Table 3 2 2 3 2 5 7 6" xfId="26909" xr:uid="{00000000-0005-0000-0000-00007E220000}"/>
    <cellStyle name="_Table 3 2 2 3 2 5 7 7" xfId="31627" xr:uid="{00000000-0005-0000-0000-00007F220000}"/>
    <cellStyle name="_Table 3 2 2 3 2 5 7 8" xfId="14863" xr:uid="{00000000-0005-0000-0000-000080220000}"/>
    <cellStyle name="_Table 3 2 2 3 2 5 8" xfId="26428" xr:uid="{00000000-0005-0000-0000-000081220000}"/>
    <cellStyle name="_Table 3 2 2 3 2 5 9" xfId="27789" xr:uid="{00000000-0005-0000-0000-000082220000}"/>
    <cellStyle name="_Table 3 2 2 3 2 6" xfId="13632" xr:uid="{00000000-0005-0000-0000-000083220000}"/>
    <cellStyle name="_Table 3 2 2 3 2 6 2" xfId="24971" xr:uid="{00000000-0005-0000-0000-000084220000}"/>
    <cellStyle name="_Table 3 2 2 3 2 6 3" xfId="29291" xr:uid="{00000000-0005-0000-0000-000085220000}"/>
    <cellStyle name="_Table 3 2 2 3 2 6 4" xfId="30406" xr:uid="{00000000-0005-0000-0000-000086220000}"/>
    <cellStyle name="_Table 3 2 2 3 2 6 5" xfId="15208" xr:uid="{00000000-0005-0000-0000-000087220000}"/>
    <cellStyle name="_Table 3 2 2 3 2 6 6" xfId="31945" xr:uid="{00000000-0005-0000-0000-000088220000}"/>
    <cellStyle name="_Table 3 2 2 3 2 6 7" xfId="32866" xr:uid="{00000000-0005-0000-0000-000089220000}"/>
    <cellStyle name="_Table 3 2 2 3 2 6 8" xfId="33765" xr:uid="{00000000-0005-0000-0000-00008A220000}"/>
    <cellStyle name="_Table 3 2 2 3 2 7" xfId="9210" xr:uid="{00000000-0005-0000-0000-00008B220000}"/>
    <cellStyle name="_Table 3 2 2 3 2 7 2" xfId="20605" xr:uid="{00000000-0005-0000-0000-00008C220000}"/>
    <cellStyle name="_Table 3 2 2 3 2 7 3" xfId="27657" xr:uid="{00000000-0005-0000-0000-00008D220000}"/>
    <cellStyle name="_Table 3 2 2 3 2 7 4" xfId="14571" xr:uid="{00000000-0005-0000-0000-00008E220000}"/>
    <cellStyle name="_Table 3 2 2 3 2 7 5" xfId="30255" xr:uid="{00000000-0005-0000-0000-00008F220000}"/>
    <cellStyle name="_Table 3 2 2 3 2 7 6" xfId="31188" xr:uid="{00000000-0005-0000-0000-000090220000}"/>
    <cellStyle name="_Table 3 2 2 3 2 7 7" xfId="28608" xr:uid="{00000000-0005-0000-0000-000091220000}"/>
    <cellStyle name="_Table 3 2 2 3 2 7 8" xfId="15271" xr:uid="{00000000-0005-0000-0000-000092220000}"/>
    <cellStyle name="_Table 3 2 2 3 2 8" xfId="14125" xr:uid="{00000000-0005-0000-0000-000093220000}"/>
    <cellStyle name="_Table 3 2 2 3 2 8 2" xfId="25464" xr:uid="{00000000-0005-0000-0000-000094220000}"/>
    <cellStyle name="_Table 3 2 2 3 2 8 3" xfId="29784" xr:uid="{00000000-0005-0000-0000-000095220000}"/>
    <cellStyle name="_Table 3 2 2 3 2 8 4" xfId="30899" xr:uid="{00000000-0005-0000-0000-000096220000}"/>
    <cellStyle name="_Table 3 2 2 3 2 8 5" xfId="25995" xr:uid="{00000000-0005-0000-0000-000097220000}"/>
    <cellStyle name="_Table 3 2 2 3 2 8 6" xfId="32438" xr:uid="{00000000-0005-0000-0000-000098220000}"/>
    <cellStyle name="_Table 3 2 2 3 2 8 7" xfId="33359" xr:uid="{00000000-0005-0000-0000-000099220000}"/>
    <cellStyle name="_Table 3 2 2 3 2 8 8" xfId="34258" xr:uid="{00000000-0005-0000-0000-00009A220000}"/>
    <cellStyle name="_Table 3 2 2 3 2 9" xfId="9206" xr:uid="{00000000-0005-0000-0000-00009B220000}"/>
    <cellStyle name="_Table 3 2 2 3 2 9 2" xfId="20601" xr:uid="{00000000-0005-0000-0000-00009C220000}"/>
    <cellStyle name="_Table 3 2 2 3 2 9 3" xfId="27653" xr:uid="{00000000-0005-0000-0000-00009D220000}"/>
    <cellStyle name="_Table 3 2 2 3 2 9 4" xfId="18140" xr:uid="{00000000-0005-0000-0000-00009E220000}"/>
    <cellStyle name="_Table 3 2 2 3 2 9 5" xfId="31640" xr:uid="{00000000-0005-0000-0000-00009F220000}"/>
    <cellStyle name="_Table 3 2 2 3 2 9 6" xfId="28965" xr:uid="{00000000-0005-0000-0000-0000A0220000}"/>
    <cellStyle name="_Table 3 2 2 3 2 9 7" xfId="26240" xr:uid="{00000000-0005-0000-0000-0000A1220000}"/>
    <cellStyle name="_Table 3 2 2 3 2 9 8" xfId="26952" xr:uid="{00000000-0005-0000-0000-0000A2220000}"/>
    <cellStyle name="_Table 3 2 2 3 3" xfId="5701" xr:uid="{00000000-0005-0000-0000-0000A3220000}"/>
    <cellStyle name="_Table 3 2 2 3 3 10" xfId="26081" xr:uid="{00000000-0005-0000-0000-0000A4220000}"/>
    <cellStyle name="_Table 3 2 2 3 3 11" xfId="26841" xr:uid="{00000000-0005-0000-0000-0000A5220000}"/>
    <cellStyle name="_Table 3 2 2 3 3 12" xfId="26723" xr:uid="{00000000-0005-0000-0000-0000A6220000}"/>
    <cellStyle name="_Table 3 2 2 3 3 13" xfId="26957" xr:uid="{00000000-0005-0000-0000-0000A7220000}"/>
    <cellStyle name="_Table 3 2 2 3 3 14" xfId="15355" xr:uid="{00000000-0005-0000-0000-0000A8220000}"/>
    <cellStyle name="_Table 3 2 2 3 3 15" xfId="15332" xr:uid="{00000000-0005-0000-0000-0000A9220000}"/>
    <cellStyle name="_Table 3 2 2 3 3 2" xfId="7903" xr:uid="{00000000-0005-0000-0000-0000AA220000}"/>
    <cellStyle name="_Table 3 2 2 3 3 2 10" xfId="26160" xr:uid="{00000000-0005-0000-0000-0000AB220000}"/>
    <cellStyle name="_Table 3 2 2 3 3 2 11" xfId="29076" xr:uid="{00000000-0005-0000-0000-0000AC220000}"/>
    <cellStyle name="_Table 3 2 2 3 3 2 12" xfId="30208" xr:uid="{00000000-0005-0000-0000-0000AD220000}"/>
    <cellStyle name="_Table 3 2 2 3 3 2 13" xfId="31292" xr:uid="{00000000-0005-0000-0000-0000AE220000}"/>
    <cellStyle name="_Table 3 2 2 3 3 2 2" xfId="12674" xr:uid="{00000000-0005-0000-0000-0000AF220000}"/>
    <cellStyle name="_Table 3 2 2 3 3 2 2 2" xfId="28903" xr:uid="{00000000-0005-0000-0000-0000B0220000}"/>
    <cellStyle name="_Table 3 2 2 3 3 2 2 3" xfId="30070" xr:uid="{00000000-0005-0000-0000-0000B1220000}"/>
    <cellStyle name="_Table 3 2 2 3 3 2 2 4" xfId="28829" xr:uid="{00000000-0005-0000-0000-0000B2220000}"/>
    <cellStyle name="_Table 3 2 2 3 3 2 2 5" xfId="31718" xr:uid="{00000000-0005-0000-0000-0000B3220000}"/>
    <cellStyle name="_Table 3 2 2 3 3 2 2 6" xfId="32713" xr:uid="{00000000-0005-0000-0000-0000B4220000}"/>
    <cellStyle name="_Table 3 2 2 3 3 2 2 7" xfId="33639" xr:uid="{00000000-0005-0000-0000-0000B5220000}"/>
    <cellStyle name="_Table 3 2 2 3 3 2 3" xfId="14059" xr:uid="{00000000-0005-0000-0000-0000B6220000}"/>
    <cellStyle name="_Table 3 2 2 3 3 2 3 2" xfId="25398" xr:uid="{00000000-0005-0000-0000-0000B7220000}"/>
    <cellStyle name="_Table 3 2 2 3 3 2 3 3" xfId="29718" xr:uid="{00000000-0005-0000-0000-0000B8220000}"/>
    <cellStyle name="_Table 3 2 2 3 3 2 3 4" xfId="30833" xr:uid="{00000000-0005-0000-0000-0000B9220000}"/>
    <cellStyle name="_Table 3 2 2 3 3 2 3 5" xfId="26142" xr:uid="{00000000-0005-0000-0000-0000BA220000}"/>
    <cellStyle name="_Table 3 2 2 3 3 2 3 6" xfId="32372" xr:uid="{00000000-0005-0000-0000-0000BB220000}"/>
    <cellStyle name="_Table 3 2 2 3 3 2 3 7" xfId="33293" xr:uid="{00000000-0005-0000-0000-0000BC220000}"/>
    <cellStyle name="_Table 3 2 2 3 3 2 3 8" xfId="34192" xr:uid="{00000000-0005-0000-0000-0000BD220000}"/>
    <cellStyle name="_Table 3 2 2 3 3 2 4" xfId="9107" xr:uid="{00000000-0005-0000-0000-0000BE220000}"/>
    <cellStyle name="_Table 3 2 2 3 3 2 4 2" xfId="20502" xr:uid="{00000000-0005-0000-0000-0000BF220000}"/>
    <cellStyle name="_Table 3 2 2 3 3 2 4 3" xfId="27554" xr:uid="{00000000-0005-0000-0000-0000C0220000}"/>
    <cellStyle name="_Table 3 2 2 3 3 2 4 4" xfId="20188" xr:uid="{00000000-0005-0000-0000-0000C1220000}"/>
    <cellStyle name="_Table 3 2 2 3 3 2 4 5" xfId="30136" xr:uid="{00000000-0005-0000-0000-0000C2220000}"/>
    <cellStyle name="_Table 3 2 2 3 3 2 4 6" xfId="25973" xr:uid="{00000000-0005-0000-0000-0000C3220000}"/>
    <cellStyle name="_Table 3 2 2 3 3 2 4 7" xfId="28282" xr:uid="{00000000-0005-0000-0000-0000C4220000}"/>
    <cellStyle name="_Table 3 2 2 3 3 2 4 8" xfId="15884" xr:uid="{00000000-0005-0000-0000-0000C5220000}"/>
    <cellStyle name="_Table 3 2 2 3 3 2 5" xfId="8894" xr:uid="{00000000-0005-0000-0000-0000C6220000}"/>
    <cellStyle name="_Table 3 2 2 3 3 2 5 2" xfId="20289" xr:uid="{00000000-0005-0000-0000-0000C7220000}"/>
    <cellStyle name="_Table 3 2 2 3 3 2 5 3" xfId="27341" xr:uid="{00000000-0005-0000-0000-0000C8220000}"/>
    <cellStyle name="_Table 3 2 2 3 3 2 5 4" xfId="15752" xr:uid="{00000000-0005-0000-0000-0000C9220000}"/>
    <cellStyle name="_Table 3 2 2 3 3 2 5 5" xfId="28206" xr:uid="{00000000-0005-0000-0000-0000CA220000}"/>
    <cellStyle name="_Table 3 2 2 3 3 2 5 6" xfId="15091" xr:uid="{00000000-0005-0000-0000-0000CB220000}"/>
    <cellStyle name="_Table 3 2 2 3 3 2 5 7" xfId="28275" xr:uid="{00000000-0005-0000-0000-0000CC220000}"/>
    <cellStyle name="_Table 3 2 2 3 3 2 5 8" xfId="31560" xr:uid="{00000000-0005-0000-0000-0000CD220000}"/>
    <cellStyle name="_Table 3 2 2 3 3 2 6" xfId="13960" xr:uid="{00000000-0005-0000-0000-0000CE220000}"/>
    <cellStyle name="_Table 3 2 2 3 3 2 6 2" xfId="25299" xr:uid="{00000000-0005-0000-0000-0000CF220000}"/>
    <cellStyle name="_Table 3 2 2 3 3 2 6 3" xfId="29619" xr:uid="{00000000-0005-0000-0000-0000D0220000}"/>
    <cellStyle name="_Table 3 2 2 3 3 2 6 4" xfId="30734" xr:uid="{00000000-0005-0000-0000-0000D1220000}"/>
    <cellStyle name="_Table 3 2 2 3 3 2 6 5" xfId="27913" xr:uid="{00000000-0005-0000-0000-0000D2220000}"/>
    <cellStyle name="_Table 3 2 2 3 3 2 6 6" xfId="32273" xr:uid="{00000000-0005-0000-0000-0000D3220000}"/>
    <cellStyle name="_Table 3 2 2 3 3 2 6 7" xfId="33194" xr:uid="{00000000-0005-0000-0000-0000D4220000}"/>
    <cellStyle name="_Table 3 2 2 3 3 2 6 8" xfId="34093" xr:uid="{00000000-0005-0000-0000-0000D5220000}"/>
    <cellStyle name="_Table 3 2 2 3 3 2 7" xfId="9082" xr:uid="{00000000-0005-0000-0000-0000D6220000}"/>
    <cellStyle name="_Table 3 2 2 3 3 2 7 2" xfId="20477" xr:uid="{00000000-0005-0000-0000-0000D7220000}"/>
    <cellStyle name="_Table 3 2 2 3 3 2 7 3" xfId="27529" xr:uid="{00000000-0005-0000-0000-0000D8220000}"/>
    <cellStyle name="_Table 3 2 2 3 3 2 7 4" xfId="14838" xr:uid="{00000000-0005-0000-0000-0000D9220000}"/>
    <cellStyle name="_Table 3 2 2 3 3 2 7 5" xfId="25791" xr:uid="{00000000-0005-0000-0000-0000DA220000}"/>
    <cellStyle name="_Table 3 2 2 3 3 2 7 6" xfId="31218" xr:uid="{00000000-0005-0000-0000-0000DB220000}"/>
    <cellStyle name="_Table 3 2 2 3 3 2 7 7" xfId="26634" xr:uid="{00000000-0005-0000-0000-0000DC220000}"/>
    <cellStyle name="_Table 3 2 2 3 3 2 7 8" xfId="27819" xr:uid="{00000000-0005-0000-0000-0000DD220000}"/>
    <cellStyle name="_Table 3 2 2 3 3 2 8" xfId="26896" xr:uid="{00000000-0005-0000-0000-0000DE220000}"/>
    <cellStyle name="_Table 3 2 2 3 3 2 9" xfId="26956" xr:uid="{00000000-0005-0000-0000-0000DF220000}"/>
    <cellStyle name="_Table 3 2 2 3 3 3" xfId="6625" xr:uid="{00000000-0005-0000-0000-0000E0220000}"/>
    <cellStyle name="_Table 3 2 2 3 3 3 10" xfId="31198" xr:uid="{00000000-0005-0000-0000-0000E1220000}"/>
    <cellStyle name="_Table 3 2 2 3 3 3 11" xfId="14739" xr:uid="{00000000-0005-0000-0000-0000E2220000}"/>
    <cellStyle name="_Table 3 2 2 3 3 3 12" xfId="31731" xr:uid="{00000000-0005-0000-0000-0000E3220000}"/>
    <cellStyle name="_Table 3 2 2 3 3 3 13" xfId="32722" xr:uid="{00000000-0005-0000-0000-0000E4220000}"/>
    <cellStyle name="_Table 3 2 2 3 3 3 2" xfId="11396" xr:uid="{00000000-0005-0000-0000-0000E5220000}"/>
    <cellStyle name="_Table 3 2 2 3 3 3 2 2" xfId="28451" xr:uid="{00000000-0005-0000-0000-0000E6220000}"/>
    <cellStyle name="_Table 3 2 2 3 3 3 2 3" xfId="15162" xr:uid="{00000000-0005-0000-0000-0000E7220000}"/>
    <cellStyle name="_Table 3 2 2 3 3 3 2 4" xfId="26831" xr:uid="{00000000-0005-0000-0000-0000E8220000}"/>
    <cellStyle name="_Table 3 2 2 3 3 3 2 5" xfId="31300" xr:uid="{00000000-0005-0000-0000-0000E9220000}"/>
    <cellStyle name="_Table 3 2 2 3 3 3 2 6" xfId="28532" xr:uid="{00000000-0005-0000-0000-0000EA220000}"/>
    <cellStyle name="_Table 3 2 2 3 3 3 2 7" xfId="31631" xr:uid="{00000000-0005-0000-0000-0000EB220000}"/>
    <cellStyle name="_Table 3 2 2 3 3 3 3" xfId="13890" xr:uid="{00000000-0005-0000-0000-0000EC220000}"/>
    <cellStyle name="_Table 3 2 2 3 3 3 3 2" xfId="25229" xr:uid="{00000000-0005-0000-0000-0000ED220000}"/>
    <cellStyle name="_Table 3 2 2 3 3 3 3 3" xfId="29549" xr:uid="{00000000-0005-0000-0000-0000EE220000}"/>
    <cellStyle name="_Table 3 2 2 3 3 3 3 4" xfId="30664" xr:uid="{00000000-0005-0000-0000-0000EF220000}"/>
    <cellStyle name="_Table 3 2 2 3 3 3 3 5" xfId="28118" xr:uid="{00000000-0005-0000-0000-0000F0220000}"/>
    <cellStyle name="_Table 3 2 2 3 3 3 3 6" xfId="32203" xr:uid="{00000000-0005-0000-0000-0000F1220000}"/>
    <cellStyle name="_Table 3 2 2 3 3 3 3 7" xfId="33124" xr:uid="{00000000-0005-0000-0000-0000F2220000}"/>
    <cellStyle name="_Table 3 2 2 3 3 3 3 8" xfId="34023" xr:uid="{00000000-0005-0000-0000-0000F3220000}"/>
    <cellStyle name="_Table 3 2 2 3 3 3 4" xfId="9231" xr:uid="{00000000-0005-0000-0000-0000F4220000}"/>
    <cellStyle name="_Table 3 2 2 3 3 3 4 2" xfId="20626" xr:uid="{00000000-0005-0000-0000-0000F5220000}"/>
    <cellStyle name="_Table 3 2 2 3 3 3 4 3" xfId="27678" xr:uid="{00000000-0005-0000-0000-0000F6220000}"/>
    <cellStyle name="_Table 3 2 2 3 3 3 4 4" xfId="22761" xr:uid="{00000000-0005-0000-0000-0000F7220000}"/>
    <cellStyle name="_Table 3 2 2 3 3 3 4 5" xfId="31546" xr:uid="{00000000-0005-0000-0000-0000F8220000}"/>
    <cellStyle name="_Table 3 2 2 3 3 3 4 6" xfId="28692" xr:uid="{00000000-0005-0000-0000-0000F9220000}"/>
    <cellStyle name="_Table 3 2 2 3 3 3 4 7" xfId="31505" xr:uid="{00000000-0005-0000-0000-0000FA220000}"/>
    <cellStyle name="_Table 3 2 2 3 3 3 4 8" xfId="27899" xr:uid="{00000000-0005-0000-0000-0000FB220000}"/>
    <cellStyle name="_Table 3 2 2 3 3 3 5" xfId="13799" xr:uid="{00000000-0005-0000-0000-0000FC220000}"/>
    <cellStyle name="_Table 3 2 2 3 3 3 5 2" xfId="25138" xr:uid="{00000000-0005-0000-0000-0000FD220000}"/>
    <cellStyle name="_Table 3 2 2 3 3 3 5 3" xfId="29458" xr:uid="{00000000-0005-0000-0000-0000FE220000}"/>
    <cellStyle name="_Table 3 2 2 3 3 3 5 4" xfId="30573" xr:uid="{00000000-0005-0000-0000-0000FF220000}"/>
    <cellStyle name="_Table 3 2 2 3 3 3 5 5" xfId="26214" xr:uid="{00000000-0005-0000-0000-000000230000}"/>
    <cellStyle name="_Table 3 2 2 3 3 3 5 6" xfId="32112" xr:uid="{00000000-0005-0000-0000-000001230000}"/>
    <cellStyle name="_Table 3 2 2 3 3 3 5 7" xfId="33033" xr:uid="{00000000-0005-0000-0000-000002230000}"/>
    <cellStyle name="_Table 3 2 2 3 3 3 5 8" xfId="33932" xr:uid="{00000000-0005-0000-0000-000003230000}"/>
    <cellStyle name="_Table 3 2 2 3 3 3 6" xfId="9005" xr:uid="{00000000-0005-0000-0000-000004230000}"/>
    <cellStyle name="_Table 3 2 2 3 3 3 6 2" xfId="20400" xr:uid="{00000000-0005-0000-0000-000005230000}"/>
    <cellStyle name="_Table 3 2 2 3 3 3 6 3" xfId="27452" xr:uid="{00000000-0005-0000-0000-000006230000}"/>
    <cellStyle name="_Table 3 2 2 3 3 3 6 4" xfId="15799" xr:uid="{00000000-0005-0000-0000-000007230000}"/>
    <cellStyle name="_Table 3 2 2 3 3 3 6 5" xfId="27009" xr:uid="{00000000-0005-0000-0000-000008230000}"/>
    <cellStyle name="_Table 3 2 2 3 3 3 6 6" xfId="29071" xr:uid="{00000000-0005-0000-0000-000009230000}"/>
    <cellStyle name="_Table 3 2 2 3 3 3 6 7" xfId="30199" xr:uid="{00000000-0005-0000-0000-00000A230000}"/>
    <cellStyle name="_Table 3 2 2 3 3 3 6 8" xfId="28761" xr:uid="{00000000-0005-0000-0000-00000B230000}"/>
    <cellStyle name="_Table 3 2 2 3 3 3 7" xfId="13758" xr:uid="{00000000-0005-0000-0000-00000C230000}"/>
    <cellStyle name="_Table 3 2 2 3 3 3 7 2" xfId="25097" xr:uid="{00000000-0005-0000-0000-00000D230000}"/>
    <cellStyle name="_Table 3 2 2 3 3 3 7 3" xfId="29417" xr:uid="{00000000-0005-0000-0000-00000E230000}"/>
    <cellStyle name="_Table 3 2 2 3 3 3 7 4" xfId="30532" xr:uid="{00000000-0005-0000-0000-00000F230000}"/>
    <cellStyle name="_Table 3 2 2 3 3 3 7 5" xfId="25999" xr:uid="{00000000-0005-0000-0000-000010230000}"/>
    <cellStyle name="_Table 3 2 2 3 3 3 7 6" xfId="32071" xr:uid="{00000000-0005-0000-0000-000011230000}"/>
    <cellStyle name="_Table 3 2 2 3 3 3 7 7" xfId="32992" xr:uid="{00000000-0005-0000-0000-000012230000}"/>
    <cellStyle name="_Table 3 2 2 3 3 3 7 8" xfId="33891" xr:uid="{00000000-0005-0000-0000-000013230000}"/>
    <cellStyle name="_Table 3 2 2 3 3 3 8" xfId="26432" xr:uid="{00000000-0005-0000-0000-000014230000}"/>
    <cellStyle name="_Table 3 2 2 3 3 3 9" xfId="28928" xr:uid="{00000000-0005-0000-0000-000015230000}"/>
    <cellStyle name="_Table 3 2 2 3 3 4" xfId="10491" xr:uid="{00000000-0005-0000-0000-000016230000}"/>
    <cellStyle name="_Table 3 2 2 3 3 4 2" xfId="28106" xr:uid="{00000000-0005-0000-0000-000017230000}"/>
    <cellStyle name="_Table 3 2 2 3 3 4 3" xfId="15030" xr:uid="{00000000-0005-0000-0000-000018230000}"/>
    <cellStyle name="_Table 3 2 2 3 3 4 4" xfId="14585" xr:uid="{00000000-0005-0000-0000-000019230000}"/>
    <cellStyle name="_Table 3 2 2 3 3 4 5" xfId="26521" xr:uid="{00000000-0005-0000-0000-00001A230000}"/>
    <cellStyle name="_Table 3 2 2 3 3 4 6" xfId="31515" xr:uid="{00000000-0005-0000-0000-00001B230000}"/>
    <cellStyle name="_Table 3 2 2 3 3 4 7" xfId="31509" xr:uid="{00000000-0005-0000-0000-00001C230000}"/>
    <cellStyle name="_Table 3 2 2 3 3 5" xfId="13744" xr:uid="{00000000-0005-0000-0000-00001D230000}"/>
    <cellStyle name="_Table 3 2 2 3 3 5 2" xfId="25083" xr:uid="{00000000-0005-0000-0000-00001E230000}"/>
    <cellStyle name="_Table 3 2 2 3 3 5 3" xfId="29403" xr:uid="{00000000-0005-0000-0000-00001F230000}"/>
    <cellStyle name="_Table 3 2 2 3 3 5 4" xfId="30518" xr:uid="{00000000-0005-0000-0000-000020230000}"/>
    <cellStyle name="_Table 3 2 2 3 3 5 5" xfId="15373" xr:uid="{00000000-0005-0000-0000-000021230000}"/>
    <cellStyle name="_Table 3 2 2 3 3 5 6" xfId="32057" xr:uid="{00000000-0005-0000-0000-000022230000}"/>
    <cellStyle name="_Table 3 2 2 3 3 5 7" xfId="32978" xr:uid="{00000000-0005-0000-0000-000023230000}"/>
    <cellStyle name="_Table 3 2 2 3 3 5 8" xfId="33877" xr:uid="{00000000-0005-0000-0000-000024230000}"/>
    <cellStyle name="_Table 3 2 2 3 3 6" xfId="8824" xr:uid="{00000000-0005-0000-0000-000025230000}"/>
    <cellStyle name="_Table 3 2 2 3 3 6 2" xfId="20219" xr:uid="{00000000-0005-0000-0000-000026230000}"/>
    <cellStyle name="_Table 3 2 2 3 3 6 3" xfId="27271" xr:uid="{00000000-0005-0000-0000-000027230000}"/>
    <cellStyle name="_Table 3 2 2 3 3 6 4" xfId="15697" xr:uid="{00000000-0005-0000-0000-000028230000}"/>
    <cellStyle name="_Table 3 2 2 3 3 6 5" xfId="24899" xr:uid="{00000000-0005-0000-0000-000029230000}"/>
    <cellStyle name="_Table 3 2 2 3 3 6 6" xfId="28037" xr:uid="{00000000-0005-0000-0000-00002A230000}"/>
    <cellStyle name="_Table 3 2 2 3 3 6 7" xfId="15596" xr:uid="{00000000-0005-0000-0000-00002B230000}"/>
    <cellStyle name="_Table 3 2 2 3 3 6 8" xfId="26301" xr:uid="{00000000-0005-0000-0000-00002C230000}"/>
    <cellStyle name="_Table 3 2 2 3 3 7" xfId="13800" xr:uid="{00000000-0005-0000-0000-00002D230000}"/>
    <cellStyle name="_Table 3 2 2 3 3 7 2" xfId="25139" xr:uid="{00000000-0005-0000-0000-00002E230000}"/>
    <cellStyle name="_Table 3 2 2 3 3 7 3" xfId="29459" xr:uid="{00000000-0005-0000-0000-00002F230000}"/>
    <cellStyle name="_Table 3 2 2 3 3 7 4" xfId="30574" xr:uid="{00000000-0005-0000-0000-000030230000}"/>
    <cellStyle name="_Table 3 2 2 3 3 7 5" xfId="25810" xr:uid="{00000000-0005-0000-0000-000031230000}"/>
    <cellStyle name="_Table 3 2 2 3 3 7 6" xfId="32113" xr:uid="{00000000-0005-0000-0000-000032230000}"/>
    <cellStyle name="_Table 3 2 2 3 3 7 7" xfId="33034" xr:uid="{00000000-0005-0000-0000-000033230000}"/>
    <cellStyle name="_Table 3 2 2 3 3 7 8" xfId="33933" xr:uid="{00000000-0005-0000-0000-000034230000}"/>
    <cellStyle name="_Table 3 2 2 3 3 8" xfId="14103" xr:uid="{00000000-0005-0000-0000-000035230000}"/>
    <cellStyle name="_Table 3 2 2 3 3 8 2" xfId="25442" xr:uid="{00000000-0005-0000-0000-000036230000}"/>
    <cellStyle name="_Table 3 2 2 3 3 8 3" xfId="29762" xr:uid="{00000000-0005-0000-0000-000037230000}"/>
    <cellStyle name="_Table 3 2 2 3 3 8 4" xfId="30877" xr:uid="{00000000-0005-0000-0000-000038230000}"/>
    <cellStyle name="_Table 3 2 2 3 3 8 5" xfId="28652" xr:uid="{00000000-0005-0000-0000-000039230000}"/>
    <cellStyle name="_Table 3 2 2 3 3 8 6" xfId="32416" xr:uid="{00000000-0005-0000-0000-00003A230000}"/>
    <cellStyle name="_Table 3 2 2 3 3 8 7" xfId="33337" xr:uid="{00000000-0005-0000-0000-00003B230000}"/>
    <cellStyle name="_Table 3 2 2 3 3 8 8" xfId="34236" xr:uid="{00000000-0005-0000-0000-00003C230000}"/>
    <cellStyle name="_Table 3 2 2 3 3 9" xfId="9126" xr:uid="{00000000-0005-0000-0000-00003D230000}"/>
    <cellStyle name="_Table 3 2 2 3 3 9 2" xfId="20521" xr:uid="{00000000-0005-0000-0000-00003E230000}"/>
    <cellStyle name="_Table 3 2 2 3 3 9 3" xfId="27573" xr:uid="{00000000-0005-0000-0000-00003F230000}"/>
    <cellStyle name="_Table 3 2 2 3 3 9 4" xfId="21886" xr:uid="{00000000-0005-0000-0000-000040230000}"/>
    <cellStyle name="_Table 3 2 2 3 3 9 5" xfId="15543" xr:uid="{00000000-0005-0000-0000-000041230000}"/>
    <cellStyle name="_Table 3 2 2 3 3 9 6" xfId="14587" xr:uid="{00000000-0005-0000-0000-000042230000}"/>
    <cellStyle name="_Table 3 2 2 3 3 9 7" xfId="25788" xr:uid="{00000000-0005-0000-0000-000043230000}"/>
    <cellStyle name="_Table 3 2 2 3 3 9 8" xfId="25813" xr:uid="{00000000-0005-0000-0000-000044230000}"/>
    <cellStyle name="_Table 3 2 2 3 4" xfId="6851" xr:uid="{00000000-0005-0000-0000-000045230000}"/>
    <cellStyle name="_Table 3 2 2 3 4 10" xfId="26999" xr:uid="{00000000-0005-0000-0000-000046230000}"/>
    <cellStyle name="_Table 3 2 2 3 4 11" xfId="14705" xr:uid="{00000000-0005-0000-0000-000047230000}"/>
    <cellStyle name="_Table 3 2 2 3 4 12" xfId="28521" xr:uid="{00000000-0005-0000-0000-000048230000}"/>
    <cellStyle name="_Table 3 2 2 3 4 13" xfId="14535" xr:uid="{00000000-0005-0000-0000-000049230000}"/>
    <cellStyle name="_Table 3 2 2 3 4 2" xfId="11622" xr:uid="{00000000-0005-0000-0000-00004A230000}"/>
    <cellStyle name="_Table 3 2 2 3 4 2 2" xfId="28543" xr:uid="{00000000-0005-0000-0000-00004B230000}"/>
    <cellStyle name="_Table 3 2 2 3 4 2 3" xfId="14708" xr:uid="{00000000-0005-0000-0000-00004C230000}"/>
    <cellStyle name="_Table 3 2 2 3 4 2 4" xfId="26016" xr:uid="{00000000-0005-0000-0000-00004D230000}"/>
    <cellStyle name="_Table 3 2 2 3 4 2 5" xfId="24035" xr:uid="{00000000-0005-0000-0000-00004E230000}"/>
    <cellStyle name="_Table 3 2 2 3 4 2 6" xfId="26059" xr:uid="{00000000-0005-0000-0000-00004F230000}"/>
    <cellStyle name="_Table 3 2 2 3 4 2 7" xfId="26547" xr:uid="{00000000-0005-0000-0000-000050230000}"/>
    <cellStyle name="_Table 3 2 2 3 4 3" xfId="13938" xr:uid="{00000000-0005-0000-0000-000051230000}"/>
    <cellStyle name="_Table 3 2 2 3 4 3 2" xfId="25277" xr:uid="{00000000-0005-0000-0000-000052230000}"/>
    <cellStyle name="_Table 3 2 2 3 4 3 3" xfId="29597" xr:uid="{00000000-0005-0000-0000-000053230000}"/>
    <cellStyle name="_Table 3 2 2 3 4 3 4" xfId="30712" xr:uid="{00000000-0005-0000-0000-000054230000}"/>
    <cellStyle name="_Table 3 2 2 3 4 3 5" xfId="29042" xr:uid="{00000000-0005-0000-0000-000055230000}"/>
    <cellStyle name="_Table 3 2 2 3 4 3 6" xfId="32251" xr:uid="{00000000-0005-0000-0000-000056230000}"/>
    <cellStyle name="_Table 3 2 2 3 4 3 7" xfId="33172" xr:uid="{00000000-0005-0000-0000-000057230000}"/>
    <cellStyle name="_Table 3 2 2 3 4 3 8" xfId="34071" xr:uid="{00000000-0005-0000-0000-000058230000}"/>
    <cellStyle name="_Table 3 2 2 3 4 4" xfId="9079" xr:uid="{00000000-0005-0000-0000-000059230000}"/>
    <cellStyle name="_Table 3 2 2 3 4 4 2" xfId="20474" xr:uid="{00000000-0005-0000-0000-00005A230000}"/>
    <cellStyle name="_Table 3 2 2 3 4 4 3" xfId="27526" xr:uid="{00000000-0005-0000-0000-00005B230000}"/>
    <cellStyle name="_Table 3 2 2 3 4 4 4" xfId="14835" xr:uid="{00000000-0005-0000-0000-00005C230000}"/>
    <cellStyle name="_Table 3 2 2 3 4 4 5" xfId="31183" xr:uid="{00000000-0005-0000-0000-00005D230000}"/>
    <cellStyle name="_Table 3 2 2 3 4 4 6" xfId="28638" xr:uid="{00000000-0005-0000-0000-00005E230000}"/>
    <cellStyle name="_Table 3 2 2 3 4 4 7" xfId="14875" xr:uid="{00000000-0005-0000-0000-00005F230000}"/>
    <cellStyle name="_Table 3 2 2 3 4 4 8" xfId="31611" xr:uid="{00000000-0005-0000-0000-000060230000}"/>
    <cellStyle name="_Table 3 2 2 3 4 5" xfId="14013" xr:uid="{00000000-0005-0000-0000-000061230000}"/>
    <cellStyle name="_Table 3 2 2 3 4 5 2" xfId="25352" xr:uid="{00000000-0005-0000-0000-000062230000}"/>
    <cellStyle name="_Table 3 2 2 3 4 5 3" xfId="29672" xr:uid="{00000000-0005-0000-0000-000063230000}"/>
    <cellStyle name="_Table 3 2 2 3 4 5 4" xfId="30787" xr:uid="{00000000-0005-0000-0000-000064230000}"/>
    <cellStyle name="_Table 3 2 2 3 4 5 5" xfId="27073" xr:uid="{00000000-0005-0000-0000-000065230000}"/>
    <cellStyle name="_Table 3 2 2 3 4 5 6" xfId="32326" xr:uid="{00000000-0005-0000-0000-000066230000}"/>
    <cellStyle name="_Table 3 2 2 3 4 5 7" xfId="33247" xr:uid="{00000000-0005-0000-0000-000067230000}"/>
    <cellStyle name="_Table 3 2 2 3 4 5 8" xfId="34146" xr:uid="{00000000-0005-0000-0000-000068230000}"/>
    <cellStyle name="_Table 3 2 2 3 4 6" xfId="8877" xr:uid="{00000000-0005-0000-0000-000069230000}"/>
    <cellStyle name="_Table 3 2 2 3 4 6 2" xfId="20272" xr:uid="{00000000-0005-0000-0000-00006A230000}"/>
    <cellStyle name="_Table 3 2 2 3 4 6 3" xfId="27324" xr:uid="{00000000-0005-0000-0000-00006B230000}"/>
    <cellStyle name="_Table 3 2 2 3 4 6 4" xfId="15737" xr:uid="{00000000-0005-0000-0000-00006C230000}"/>
    <cellStyle name="_Table 3 2 2 3 4 6 5" xfId="29012" xr:uid="{00000000-0005-0000-0000-00006D230000}"/>
    <cellStyle name="_Table 3 2 2 3 4 6 6" xfId="30162" xr:uid="{00000000-0005-0000-0000-00006E230000}"/>
    <cellStyle name="_Table 3 2 2 3 4 6 7" xfId="31247" xr:uid="{00000000-0005-0000-0000-00006F230000}"/>
    <cellStyle name="_Table 3 2 2 3 4 6 8" xfId="15186" xr:uid="{00000000-0005-0000-0000-000070230000}"/>
    <cellStyle name="_Table 3 2 2 3 4 7" xfId="13997" xr:uid="{00000000-0005-0000-0000-000071230000}"/>
    <cellStyle name="_Table 3 2 2 3 4 7 2" xfId="25336" xr:uid="{00000000-0005-0000-0000-000072230000}"/>
    <cellStyle name="_Table 3 2 2 3 4 7 3" xfId="29656" xr:uid="{00000000-0005-0000-0000-000073230000}"/>
    <cellStyle name="_Table 3 2 2 3 4 7 4" xfId="30771" xr:uid="{00000000-0005-0000-0000-000074230000}"/>
    <cellStyle name="_Table 3 2 2 3 4 7 5" xfId="26325" xr:uid="{00000000-0005-0000-0000-000075230000}"/>
    <cellStyle name="_Table 3 2 2 3 4 7 6" xfId="32310" xr:uid="{00000000-0005-0000-0000-000076230000}"/>
    <cellStyle name="_Table 3 2 2 3 4 7 7" xfId="33231" xr:uid="{00000000-0005-0000-0000-000077230000}"/>
    <cellStyle name="_Table 3 2 2 3 4 7 8" xfId="34130" xr:uid="{00000000-0005-0000-0000-000078230000}"/>
    <cellStyle name="_Table 3 2 2 3 4 8" xfId="26531" xr:uid="{00000000-0005-0000-0000-000079230000}"/>
    <cellStyle name="_Table 3 2 2 3 4 9" xfId="28854" xr:uid="{00000000-0005-0000-0000-00007A230000}"/>
    <cellStyle name="_Table 3 2 2 3 5" xfId="8780" xr:uid="{00000000-0005-0000-0000-00007B230000}"/>
    <cellStyle name="_Table 3 2 2 3 5 10" xfId="30104" xr:uid="{00000000-0005-0000-0000-00007C230000}"/>
    <cellStyle name="_Table 3 2 2 3 5 11" xfId="31206" xr:uid="{00000000-0005-0000-0000-00007D230000}"/>
    <cellStyle name="_Table 3 2 2 3 5 12" xfId="15413" xr:uid="{00000000-0005-0000-0000-00007E230000}"/>
    <cellStyle name="_Table 3 2 2 3 5 13" xfId="31732" xr:uid="{00000000-0005-0000-0000-00007F230000}"/>
    <cellStyle name="_Table 3 2 2 3 5 2" xfId="13551" xr:uid="{00000000-0005-0000-0000-000080230000}"/>
    <cellStyle name="_Table 3 2 2 3 5 2 2" xfId="29210" xr:uid="{00000000-0005-0000-0000-000081230000}"/>
    <cellStyle name="_Table 3 2 2 3 5 2 3" xfId="30325" xr:uid="{00000000-0005-0000-0000-000082230000}"/>
    <cellStyle name="_Table 3 2 2 3 5 2 4" xfId="30100" xr:uid="{00000000-0005-0000-0000-000083230000}"/>
    <cellStyle name="_Table 3 2 2 3 5 2 5" xfId="31864" xr:uid="{00000000-0005-0000-0000-000084230000}"/>
    <cellStyle name="_Table 3 2 2 3 5 2 6" xfId="32785" xr:uid="{00000000-0005-0000-0000-000085230000}"/>
    <cellStyle name="_Table 3 2 2 3 5 2 7" xfId="33684" xr:uid="{00000000-0005-0000-0000-000086230000}"/>
    <cellStyle name="_Table 3 2 2 3 5 3" xfId="14182" xr:uid="{00000000-0005-0000-0000-000087230000}"/>
    <cellStyle name="_Table 3 2 2 3 5 3 2" xfId="25521" xr:uid="{00000000-0005-0000-0000-000088230000}"/>
    <cellStyle name="_Table 3 2 2 3 5 3 3" xfId="29841" xr:uid="{00000000-0005-0000-0000-000089230000}"/>
    <cellStyle name="_Table 3 2 2 3 5 3 4" xfId="30956" xr:uid="{00000000-0005-0000-0000-00008A230000}"/>
    <cellStyle name="_Table 3 2 2 3 5 3 5" xfId="27921" xr:uid="{00000000-0005-0000-0000-00008B230000}"/>
    <cellStyle name="_Table 3 2 2 3 5 3 6" xfId="32495" xr:uid="{00000000-0005-0000-0000-00008C230000}"/>
    <cellStyle name="_Table 3 2 2 3 5 3 7" xfId="33416" xr:uid="{00000000-0005-0000-0000-00008D230000}"/>
    <cellStyle name="_Table 3 2 2 3 5 3 8" xfId="34315" xr:uid="{00000000-0005-0000-0000-00008E230000}"/>
    <cellStyle name="_Table 3 2 2 3 5 4" xfId="14240" xr:uid="{00000000-0005-0000-0000-00008F230000}"/>
    <cellStyle name="_Table 3 2 2 3 5 4 2" xfId="25579" xr:uid="{00000000-0005-0000-0000-000090230000}"/>
    <cellStyle name="_Table 3 2 2 3 5 4 3" xfId="29899" xr:uid="{00000000-0005-0000-0000-000091230000}"/>
    <cellStyle name="_Table 3 2 2 3 5 4 4" xfId="31014" xr:uid="{00000000-0005-0000-0000-000092230000}"/>
    <cellStyle name="_Table 3 2 2 3 5 4 5" xfId="26847" xr:uid="{00000000-0005-0000-0000-000093230000}"/>
    <cellStyle name="_Table 3 2 2 3 5 4 6" xfId="32553" xr:uid="{00000000-0005-0000-0000-000094230000}"/>
    <cellStyle name="_Table 3 2 2 3 5 4 7" xfId="33474" xr:uid="{00000000-0005-0000-0000-000095230000}"/>
    <cellStyle name="_Table 3 2 2 3 5 4 8" xfId="34373" xr:uid="{00000000-0005-0000-0000-000096230000}"/>
    <cellStyle name="_Table 3 2 2 3 5 5" xfId="14293" xr:uid="{00000000-0005-0000-0000-000097230000}"/>
    <cellStyle name="_Table 3 2 2 3 5 5 2" xfId="25632" xr:uid="{00000000-0005-0000-0000-000098230000}"/>
    <cellStyle name="_Table 3 2 2 3 5 5 3" xfId="29952" xr:uid="{00000000-0005-0000-0000-000099230000}"/>
    <cellStyle name="_Table 3 2 2 3 5 5 4" xfId="31067" xr:uid="{00000000-0005-0000-0000-00009A230000}"/>
    <cellStyle name="_Table 3 2 2 3 5 5 5" xfId="14731" xr:uid="{00000000-0005-0000-0000-00009B230000}"/>
    <cellStyle name="_Table 3 2 2 3 5 5 6" xfId="32606" xr:uid="{00000000-0005-0000-0000-00009C230000}"/>
    <cellStyle name="_Table 3 2 2 3 5 5 7" xfId="33527" xr:uid="{00000000-0005-0000-0000-00009D230000}"/>
    <cellStyle name="_Table 3 2 2 3 5 5 8" xfId="34426" xr:uid="{00000000-0005-0000-0000-00009E230000}"/>
    <cellStyle name="_Table 3 2 2 3 5 6" xfId="14339" xr:uid="{00000000-0005-0000-0000-00009F230000}"/>
    <cellStyle name="_Table 3 2 2 3 5 6 2" xfId="25678" xr:uid="{00000000-0005-0000-0000-0000A0230000}"/>
    <cellStyle name="_Table 3 2 2 3 5 6 3" xfId="29998" xr:uid="{00000000-0005-0000-0000-0000A1230000}"/>
    <cellStyle name="_Table 3 2 2 3 5 6 4" xfId="31113" xr:uid="{00000000-0005-0000-0000-0000A2230000}"/>
    <cellStyle name="_Table 3 2 2 3 5 6 5" xfId="29060" xr:uid="{00000000-0005-0000-0000-0000A3230000}"/>
    <cellStyle name="_Table 3 2 2 3 5 6 6" xfId="32652" xr:uid="{00000000-0005-0000-0000-0000A4230000}"/>
    <cellStyle name="_Table 3 2 2 3 5 6 7" xfId="33573" xr:uid="{00000000-0005-0000-0000-0000A5230000}"/>
    <cellStyle name="_Table 3 2 2 3 5 6 8" xfId="34472" xr:uid="{00000000-0005-0000-0000-0000A6230000}"/>
    <cellStyle name="_Table 3 2 2 3 5 7" xfId="14382" xr:uid="{00000000-0005-0000-0000-0000A7230000}"/>
    <cellStyle name="_Table 3 2 2 3 5 7 2" xfId="25721" xr:uid="{00000000-0005-0000-0000-0000A8230000}"/>
    <cellStyle name="_Table 3 2 2 3 5 7 3" xfId="30041" xr:uid="{00000000-0005-0000-0000-0000A9230000}"/>
    <cellStyle name="_Table 3 2 2 3 5 7 4" xfId="31156" xr:uid="{00000000-0005-0000-0000-0000AA230000}"/>
    <cellStyle name="_Table 3 2 2 3 5 7 5" xfId="26284" xr:uid="{00000000-0005-0000-0000-0000AB230000}"/>
    <cellStyle name="_Table 3 2 2 3 5 7 6" xfId="32695" xr:uid="{00000000-0005-0000-0000-0000AC230000}"/>
    <cellStyle name="_Table 3 2 2 3 5 7 7" xfId="33616" xr:uid="{00000000-0005-0000-0000-0000AD230000}"/>
    <cellStyle name="_Table 3 2 2 3 5 7 8" xfId="34515" xr:uid="{00000000-0005-0000-0000-0000AE230000}"/>
    <cellStyle name="_Table 3 2 2 3 5 8" xfId="27227" xr:uid="{00000000-0005-0000-0000-0000AF230000}"/>
    <cellStyle name="_Table 3 2 2 3 5 9" xfId="14509" xr:uid="{00000000-0005-0000-0000-0000B0230000}"/>
    <cellStyle name="_Table 3 2 2 3 6" xfId="13592" xr:uid="{00000000-0005-0000-0000-0000B1230000}"/>
    <cellStyle name="_Table 3 2 2 3 6 2" xfId="24931" xr:uid="{00000000-0005-0000-0000-0000B2230000}"/>
    <cellStyle name="_Table 3 2 2 3 6 3" xfId="29251" xr:uid="{00000000-0005-0000-0000-0000B3230000}"/>
    <cellStyle name="_Table 3 2 2 3 6 4" xfId="30366" xr:uid="{00000000-0005-0000-0000-0000B4230000}"/>
    <cellStyle name="_Table 3 2 2 3 6 5" xfId="25765" xr:uid="{00000000-0005-0000-0000-0000B5230000}"/>
    <cellStyle name="_Table 3 2 2 3 6 6" xfId="31905" xr:uid="{00000000-0005-0000-0000-0000B6230000}"/>
    <cellStyle name="_Table 3 2 2 3 6 7" xfId="32826" xr:uid="{00000000-0005-0000-0000-0000B7230000}"/>
    <cellStyle name="_Table 3 2 2 3 6 8" xfId="33725" xr:uid="{00000000-0005-0000-0000-0000B8230000}"/>
    <cellStyle name="_Table 3 2 2 3 7" xfId="13844" xr:uid="{00000000-0005-0000-0000-0000B9230000}"/>
    <cellStyle name="_Table 3 2 2 3 7 2" xfId="25183" xr:uid="{00000000-0005-0000-0000-0000BA230000}"/>
    <cellStyle name="_Table 3 2 2 3 7 3" xfId="29503" xr:uid="{00000000-0005-0000-0000-0000BB230000}"/>
    <cellStyle name="_Table 3 2 2 3 7 4" xfId="30618" xr:uid="{00000000-0005-0000-0000-0000BC230000}"/>
    <cellStyle name="_Table 3 2 2 3 7 5" xfId="28360" xr:uid="{00000000-0005-0000-0000-0000BD230000}"/>
    <cellStyle name="_Table 3 2 2 3 7 6" xfId="32157" xr:uid="{00000000-0005-0000-0000-0000BE230000}"/>
    <cellStyle name="_Table 3 2 2 3 7 7" xfId="33078" xr:uid="{00000000-0005-0000-0000-0000BF230000}"/>
    <cellStyle name="_Table 3 2 2 3 7 8" xfId="33977" xr:uid="{00000000-0005-0000-0000-0000C0230000}"/>
    <cellStyle name="_Table 3 2 2 3 8" xfId="9004" xr:uid="{00000000-0005-0000-0000-0000C1230000}"/>
    <cellStyle name="_Table 3 2 2 3 8 2" xfId="20399" xr:uid="{00000000-0005-0000-0000-0000C2230000}"/>
    <cellStyle name="_Table 3 2 2 3 8 3" xfId="27451" xr:uid="{00000000-0005-0000-0000-0000C3230000}"/>
    <cellStyle name="_Table 3 2 2 3 8 4" xfId="15798" xr:uid="{00000000-0005-0000-0000-0000C4230000}"/>
    <cellStyle name="_Table 3 2 2 3 8 5" xfId="15024" xr:uid="{00000000-0005-0000-0000-0000C5230000}"/>
    <cellStyle name="_Table 3 2 2 3 8 6" xfId="28911" xr:uid="{00000000-0005-0000-0000-0000C6230000}"/>
    <cellStyle name="_Table 3 2 2 3 8 7" xfId="30079" xr:uid="{00000000-0005-0000-0000-0000C7230000}"/>
    <cellStyle name="_Table 3 2 2 3 8 8" xfId="31807" xr:uid="{00000000-0005-0000-0000-0000C8230000}"/>
    <cellStyle name="_Table 3 2 2 3 9" xfId="13664" xr:uid="{00000000-0005-0000-0000-0000C9230000}"/>
    <cellStyle name="_Table 3 2 2 3 9 2" xfId="25003" xr:uid="{00000000-0005-0000-0000-0000CA230000}"/>
    <cellStyle name="_Table 3 2 2 3 9 3" xfId="29323" xr:uid="{00000000-0005-0000-0000-0000CB230000}"/>
    <cellStyle name="_Table 3 2 2 3 9 4" xfId="30438" xr:uid="{00000000-0005-0000-0000-0000CC230000}"/>
    <cellStyle name="_Table 3 2 2 3 9 5" xfId="27123" xr:uid="{00000000-0005-0000-0000-0000CD230000}"/>
    <cellStyle name="_Table 3 2 2 3 9 6" xfId="31977" xr:uid="{00000000-0005-0000-0000-0000CE230000}"/>
    <cellStyle name="_Table 3 2 2 3 9 7" xfId="32898" xr:uid="{00000000-0005-0000-0000-0000CF230000}"/>
    <cellStyle name="_Table 3 2 2 3 9 8" xfId="33797" xr:uid="{00000000-0005-0000-0000-0000D0230000}"/>
    <cellStyle name="_Table 3 2 2 4" xfId="6713" xr:uid="{00000000-0005-0000-0000-0000D1230000}"/>
    <cellStyle name="_Table 3 2 2 4 10" xfId="26466" xr:uid="{00000000-0005-0000-0000-0000D2230000}"/>
    <cellStyle name="_Table 3 2 2 4 11" xfId="27139" xr:uid="{00000000-0005-0000-0000-0000D3230000}"/>
    <cellStyle name="_Table 3 2 2 4 12" xfId="27209" xr:uid="{00000000-0005-0000-0000-0000D4230000}"/>
    <cellStyle name="_Table 3 2 2 4 13" xfId="28766" xr:uid="{00000000-0005-0000-0000-0000D5230000}"/>
    <cellStyle name="_Table 3 2 2 4 2" xfId="11484" xr:uid="{00000000-0005-0000-0000-0000D6230000}"/>
    <cellStyle name="_Table 3 2 2 4 2 2" xfId="28498" xr:uid="{00000000-0005-0000-0000-0000D7230000}"/>
    <cellStyle name="_Table 3 2 2 4 2 3" xfId="15519" xr:uid="{00000000-0005-0000-0000-0000D8230000}"/>
    <cellStyle name="_Table 3 2 2 4 2 4" xfId="31482" xr:uid="{00000000-0005-0000-0000-0000D9230000}"/>
    <cellStyle name="_Table 3 2 2 4 2 5" xfId="28609" xr:uid="{00000000-0005-0000-0000-0000DA230000}"/>
    <cellStyle name="_Table 3 2 2 4 2 6" xfId="27105" xr:uid="{00000000-0005-0000-0000-0000DB230000}"/>
    <cellStyle name="_Table 3 2 2 4 2 7" xfId="31844" xr:uid="{00000000-0005-0000-0000-0000DC230000}"/>
    <cellStyle name="_Table 3 2 2 4 3" xfId="13919" xr:uid="{00000000-0005-0000-0000-0000DD230000}"/>
    <cellStyle name="_Table 3 2 2 4 3 2" xfId="25258" xr:uid="{00000000-0005-0000-0000-0000DE230000}"/>
    <cellStyle name="_Table 3 2 2 4 3 3" xfId="29578" xr:uid="{00000000-0005-0000-0000-0000DF230000}"/>
    <cellStyle name="_Table 3 2 2 4 3 4" xfId="30693" xr:uid="{00000000-0005-0000-0000-0000E0230000}"/>
    <cellStyle name="_Table 3 2 2 4 3 5" xfId="28392" xr:uid="{00000000-0005-0000-0000-0000E1230000}"/>
    <cellStyle name="_Table 3 2 2 4 3 6" xfId="32232" xr:uid="{00000000-0005-0000-0000-0000E2230000}"/>
    <cellStyle name="_Table 3 2 2 4 3 7" xfId="33153" xr:uid="{00000000-0005-0000-0000-0000E3230000}"/>
    <cellStyle name="_Table 3 2 2 4 3 8" xfId="34052" xr:uid="{00000000-0005-0000-0000-0000E4230000}"/>
    <cellStyle name="_Table 3 2 2 4 4" xfId="9243" xr:uid="{00000000-0005-0000-0000-0000E5230000}"/>
    <cellStyle name="_Table 3 2 2 4 4 2" xfId="20638" xr:uid="{00000000-0005-0000-0000-0000E6230000}"/>
    <cellStyle name="_Table 3 2 2 4 4 3" xfId="27690" xr:uid="{00000000-0005-0000-0000-0000E7230000}"/>
    <cellStyle name="_Table 3 2 2 4 4 4" xfId="14576" xr:uid="{00000000-0005-0000-0000-0000E8230000}"/>
    <cellStyle name="_Table 3 2 2 4 4 5" xfId="31555" xr:uid="{00000000-0005-0000-0000-0000E9230000}"/>
    <cellStyle name="_Table 3 2 2 4 4 6" xfId="29055" xr:uid="{00000000-0005-0000-0000-0000EA230000}"/>
    <cellStyle name="_Table 3 2 2 4 4 7" xfId="30191" xr:uid="{00000000-0005-0000-0000-0000EB230000}"/>
    <cellStyle name="_Table 3 2 2 4 4 8" xfId="26615" xr:uid="{00000000-0005-0000-0000-0000EC230000}"/>
    <cellStyle name="_Table 3 2 2 4 5" xfId="14133" xr:uid="{00000000-0005-0000-0000-0000ED230000}"/>
    <cellStyle name="_Table 3 2 2 4 5 2" xfId="25472" xr:uid="{00000000-0005-0000-0000-0000EE230000}"/>
    <cellStyle name="_Table 3 2 2 4 5 3" xfId="29792" xr:uid="{00000000-0005-0000-0000-0000EF230000}"/>
    <cellStyle name="_Table 3 2 2 4 5 4" xfId="30907" xr:uid="{00000000-0005-0000-0000-0000F0230000}"/>
    <cellStyle name="_Table 3 2 2 4 5 5" xfId="26464" xr:uid="{00000000-0005-0000-0000-0000F1230000}"/>
    <cellStyle name="_Table 3 2 2 4 5 6" xfId="32446" xr:uid="{00000000-0005-0000-0000-0000F2230000}"/>
    <cellStyle name="_Table 3 2 2 4 5 7" xfId="33367" xr:uid="{00000000-0005-0000-0000-0000F3230000}"/>
    <cellStyle name="_Table 3 2 2 4 5 8" xfId="34266" xr:uid="{00000000-0005-0000-0000-0000F4230000}"/>
    <cellStyle name="_Table 3 2 2 4 6" xfId="8915" xr:uid="{00000000-0005-0000-0000-0000F5230000}"/>
    <cellStyle name="_Table 3 2 2 4 6 2" xfId="20310" xr:uid="{00000000-0005-0000-0000-0000F6230000}"/>
    <cellStyle name="_Table 3 2 2 4 6 3" xfId="27362" xr:uid="{00000000-0005-0000-0000-0000F7230000}"/>
    <cellStyle name="_Table 3 2 2 4 6 4" xfId="15771" xr:uid="{00000000-0005-0000-0000-0000F8230000}"/>
    <cellStyle name="_Table 3 2 2 4 6 5" xfId="14604" xr:uid="{00000000-0005-0000-0000-0000F9230000}"/>
    <cellStyle name="_Table 3 2 2 4 6 6" xfId="25749" xr:uid="{00000000-0005-0000-0000-0000FA230000}"/>
    <cellStyle name="_Table 3 2 2 4 6 7" xfId="30083" xr:uid="{00000000-0005-0000-0000-0000FB230000}"/>
    <cellStyle name="_Table 3 2 2 4 6 8" xfId="28404" xr:uid="{00000000-0005-0000-0000-0000FC230000}"/>
    <cellStyle name="_Table 3 2 2 4 7" xfId="13770" xr:uid="{00000000-0005-0000-0000-0000FD230000}"/>
    <cellStyle name="_Table 3 2 2 4 7 2" xfId="25109" xr:uid="{00000000-0005-0000-0000-0000FE230000}"/>
    <cellStyle name="_Table 3 2 2 4 7 3" xfId="29429" xr:uid="{00000000-0005-0000-0000-0000FF230000}"/>
    <cellStyle name="_Table 3 2 2 4 7 4" xfId="30544" xr:uid="{00000000-0005-0000-0000-000000240000}"/>
    <cellStyle name="_Table 3 2 2 4 7 5" xfId="28135" xr:uid="{00000000-0005-0000-0000-000001240000}"/>
    <cellStyle name="_Table 3 2 2 4 7 6" xfId="32083" xr:uid="{00000000-0005-0000-0000-000002240000}"/>
    <cellStyle name="_Table 3 2 2 4 7 7" xfId="33004" xr:uid="{00000000-0005-0000-0000-000003240000}"/>
    <cellStyle name="_Table 3 2 2 4 7 8" xfId="33903" xr:uid="{00000000-0005-0000-0000-000004240000}"/>
    <cellStyle name="_Table 3 2 2 4 8" xfId="26481" xr:uid="{00000000-0005-0000-0000-000005240000}"/>
    <cellStyle name="_Table 3 2 2 4 9" xfId="28358" xr:uid="{00000000-0005-0000-0000-000006240000}"/>
    <cellStyle name="_Table 3 2 2 5" xfId="8804" xr:uid="{00000000-0005-0000-0000-000007240000}"/>
    <cellStyle name="_Table 3 2 2 5 2" xfId="20199" xr:uid="{00000000-0005-0000-0000-000008240000}"/>
    <cellStyle name="_Table 3 2 2 5 3" xfId="27251" xr:uid="{00000000-0005-0000-0000-000009240000}"/>
    <cellStyle name="_Table 3 2 2 5 4" xfId="15680" xr:uid="{00000000-0005-0000-0000-00000A240000}"/>
    <cellStyle name="_Table 3 2 2 5 5" xfId="28694" xr:uid="{00000000-0005-0000-0000-00000B240000}"/>
    <cellStyle name="_Table 3 2 2 5 6" xfId="15219" xr:uid="{00000000-0005-0000-0000-00000C240000}"/>
    <cellStyle name="_Table 3 2 2 5 7" xfId="15628" xr:uid="{00000000-0005-0000-0000-00000D240000}"/>
    <cellStyle name="_Table 3 2 2 5 8" xfId="15431" xr:uid="{00000000-0005-0000-0000-00000E240000}"/>
    <cellStyle name="_Table 3 2 2 6" xfId="13653" xr:uid="{00000000-0005-0000-0000-00000F240000}"/>
    <cellStyle name="_Table 3 2 2 6 2" xfId="24992" xr:uid="{00000000-0005-0000-0000-000010240000}"/>
    <cellStyle name="_Table 3 2 2 6 3" xfId="29312" xr:uid="{00000000-0005-0000-0000-000011240000}"/>
    <cellStyle name="_Table 3 2 2 6 4" xfId="30427" xr:uid="{00000000-0005-0000-0000-000012240000}"/>
    <cellStyle name="_Table 3 2 2 6 5" xfId="27787" xr:uid="{00000000-0005-0000-0000-000013240000}"/>
    <cellStyle name="_Table 3 2 2 6 6" xfId="31966" xr:uid="{00000000-0005-0000-0000-000014240000}"/>
    <cellStyle name="_Table 3 2 2 6 7" xfId="32887" xr:uid="{00000000-0005-0000-0000-000015240000}"/>
    <cellStyle name="_Table 3 2 2 6 8" xfId="33786" xr:uid="{00000000-0005-0000-0000-000016240000}"/>
    <cellStyle name="_Table 3 2 2 7" xfId="9219" xr:uid="{00000000-0005-0000-0000-000017240000}"/>
    <cellStyle name="_Table 3 2 2 7 2" xfId="20614" xr:uid="{00000000-0005-0000-0000-000018240000}"/>
    <cellStyle name="_Table 3 2 2 7 3" xfId="27666" xr:uid="{00000000-0005-0000-0000-000019240000}"/>
    <cellStyle name="_Table 3 2 2 7 4" xfId="20187" xr:uid="{00000000-0005-0000-0000-00001A240000}"/>
    <cellStyle name="_Table 3 2 2 7 5" xfId="28646" xr:uid="{00000000-0005-0000-0000-00001B240000}"/>
    <cellStyle name="_Table 3 2 2 7 6" xfId="27049" xr:uid="{00000000-0005-0000-0000-00001C240000}"/>
    <cellStyle name="_Table 3 2 2 7 7" xfId="26229" xr:uid="{00000000-0005-0000-0000-00001D240000}"/>
    <cellStyle name="_Table 3 2 2 7 8" xfId="26720" xr:uid="{00000000-0005-0000-0000-00001E240000}"/>
    <cellStyle name="_Table 3 2 2 8" xfId="13967" xr:uid="{00000000-0005-0000-0000-00001F240000}"/>
    <cellStyle name="_Table 3 2 2 8 2" xfId="25306" xr:uid="{00000000-0005-0000-0000-000020240000}"/>
    <cellStyle name="_Table 3 2 2 8 3" xfId="29626" xr:uid="{00000000-0005-0000-0000-000021240000}"/>
    <cellStyle name="_Table 3 2 2 8 4" xfId="30741" xr:uid="{00000000-0005-0000-0000-000022240000}"/>
    <cellStyle name="_Table 3 2 2 8 5" xfId="26882" xr:uid="{00000000-0005-0000-0000-000023240000}"/>
    <cellStyle name="_Table 3 2 2 8 6" xfId="32280" xr:uid="{00000000-0005-0000-0000-000024240000}"/>
    <cellStyle name="_Table 3 2 2 8 7" xfId="33201" xr:uid="{00000000-0005-0000-0000-000025240000}"/>
    <cellStyle name="_Table 3 2 2 8 8" xfId="34100" xr:uid="{00000000-0005-0000-0000-000026240000}"/>
    <cellStyle name="_Table 3 2 2 9" xfId="9093" xr:uid="{00000000-0005-0000-0000-000027240000}"/>
    <cellStyle name="_Table 3 2 2 9 2" xfId="20488" xr:uid="{00000000-0005-0000-0000-000028240000}"/>
    <cellStyle name="_Table 3 2 2 9 3" xfId="27540" xr:uid="{00000000-0005-0000-0000-000029240000}"/>
    <cellStyle name="_Table 3 2 2 9 4" xfId="15917" xr:uid="{00000000-0005-0000-0000-00002A240000}"/>
    <cellStyle name="_Table 3 2 2 9 5" xfId="28604" xr:uid="{00000000-0005-0000-0000-00002B240000}"/>
    <cellStyle name="_Table 3 2 2 9 6" xfId="15622" xr:uid="{00000000-0005-0000-0000-00002C240000}"/>
    <cellStyle name="_Table 3 2 2 9 7" xfId="14921" xr:uid="{00000000-0005-0000-0000-00002D240000}"/>
    <cellStyle name="_Table 3 2 2 9 8" xfId="27749" xr:uid="{00000000-0005-0000-0000-00002E240000}"/>
    <cellStyle name="_Table 3 2 3" xfId="9139" xr:uid="{00000000-0005-0000-0000-00002F240000}"/>
    <cellStyle name="_Table 3 2 3 2" xfId="20534" xr:uid="{00000000-0005-0000-0000-000030240000}"/>
    <cellStyle name="_Table 3 2 3 3" xfId="27586" xr:uid="{00000000-0005-0000-0000-000031240000}"/>
    <cellStyle name="_Table 3 2 3 4" xfId="20177" xr:uid="{00000000-0005-0000-0000-000032240000}"/>
    <cellStyle name="_Table 3 2 3 5" xfId="26991" xr:uid="{00000000-0005-0000-0000-000033240000}"/>
    <cellStyle name="_Table 3 2 3 6" xfId="25907" xr:uid="{00000000-0005-0000-0000-000034240000}"/>
    <cellStyle name="_Table 3 2 3 7" xfId="31406" xr:uid="{00000000-0005-0000-0000-000035240000}"/>
    <cellStyle name="_Table 3 2 3 8" xfId="31293" xr:uid="{00000000-0005-0000-0000-000036240000}"/>
    <cellStyle name="_Table 3 2 4" xfId="14136" xr:uid="{00000000-0005-0000-0000-000037240000}"/>
    <cellStyle name="_Table 3 2 4 2" xfId="25475" xr:uid="{00000000-0005-0000-0000-000038240000}"/>
    <cellStyle name="_Table 3 2 4 3" xfId="29795" xr:uid="{00000000-0005-0000-0000-000039240000}"/>
    <cellStyle name="_Table 3 2 4 4" xfId="30910" xr:uid="{00000000-0005-0000-0000-00003A240000}"/>
    <cellStyle name="_Table 3 2 4 5" xfId="28832" xr:uid="{00000000-0005-0000-0000-00003B240000}"/>
    <cellStyle name="_Table 3 2 4 6" xfId="32449" xr:uid="{00000000-0005-0000-0000-00003C240000}"/>
    <cellStyle name="_Table 3 2 4 7" xfId="33370" xr:uid="{00000000-0005-0000-0000-00003D240000}"/>
    <cellStyle name="_Table 3 2 4 8" xfId="34269" xr:uid="{00000000-0005-0000-0000-00003E240000}"/>
    <cellStyle name="_Table 3 2 5" xfId="14201" xr:uid="{00000000-0005-0000-0000-00003F240000}"/>
    <cellStyle name="_Table 3 2 5 2" xfId="25540" xr:uid="{00000000-0005-0000-0000-000040240000}"/>
    <cellStyle name="_Table 3 2 5 3" xfId="29860" xr:uid="{00000000-0005-0000-0000-000041240000}"/>
    <cellStyle name="_Table 3 2 5 4" xfId="30975" xr:uid="{00000000-0005-0000-0000-000042240000}"/>
    <cellStyle name="_Table 3 2 5 5" xfId="28539" xr:uid="{00000000-0005-0000-0000-000043240000}"/>
    <cellStyle name="_Table 3 2 5 6" xfId="32514" xr:uid="{00000000-0005-0000-0000-000044240000}"/>
    <cellStyle name="_Table 3 2 5 7" xfId="33435" xr:uid="{00000000-0005-0000-0000-000045240000}"/>
    <cellStyle name="_Table 3 2 5 8" xfId="34334" xr:uid="{00000000-0005-0000-0000-000046240000}"/>
    <cellStyle name="_Table 3 2 6" xfId="14258" xr:uid="{00000000-0005-0000-0000-000047240000}"/>
    <cellStyle name="_Table 3 2 6 2" xfId="25597" xr:uid="{00000000-0005-0000-0000-000048240000}"/>
    <cellStyle name="_Table 3 2 6 3" xfId="29917" xr:uid="{00000000-0005-0000-0000-000049240000}"/>
    <cellStyle name="_Table 3 2 6 4" xfId="31032" xr:uid="{00000000-0005-0000-0000-00004A240000}"/>
    <cellStyle name="_Table 3 2 6 5" xfId="14507" xr:uid="{00000000-0005-0000-0000-00004B240000}"/>
    <cellStyle name="_Table 3 2 6 6" xfId="32571" xr:uid="{00000000-0005-0000-0000-00004C240000}"/>
    <cellStyle name="_Table 3 2 6 7" xfId="33492" xr:uid="{00000000-0005-0000-0000-00004D240000}"/>
    <cellStyle name="_Table 3 2 6 8" xfId="34391" xr:uid="{00000000-0005-0000-0000-00004E240000}"/>
    <cellStyle name="_Table 3 2 7" xfId="14310" xr:uid="{00000000-0005-0000-0000-00004F240000}"/>
    <cellStyle name="_Table 3 2 7 2" xfId="25649" xr:uid="{00000000-0005-0000-0000-000050240000}"/>
    <cellStyle name="_Table 3 2 7 3" xfId="29969" xr:uid="{00000000-0005-0000-0000-000051240000}"/>
    <cellStyle name="_Table 3 2 7 4" xfId="31084" xr:uid="{00000000-0005-0000-0000-000052240000}"/>
    <cellStyle name="_Table 3 2 7 5" xfId="28819" xr:uid="{00000000-0005-0000-0000-000053240000}"/>
    <cellStyle name="_Table 3 2 7 6" xfId="32623" xr:uid="{00000000-0005-0000-0000-000054240000}"/>
    <cellStyle name="_Table 3 2 7 7" xfId="33544" xr:uid="{00000000-0005-0000-0000-000055240000}"/>
    <cellStyle name="_Table 3 2 7 8" xfId="34443" xr:uid="{00000000-0005-0000-0000-000056240000}"/>
    <cellStyle name="_Table 3 2 8" xfId="15378" xr:uid="{00000000-0005-0000-0000-000057240000}"/>
    <cellStyle name="_Table 3 2 9" xfId="28367" xr:uid="{00000000-0005-0000-0000-000058240000}"/>
    <cellStyle name="_Table 3 3" xfId="4447" xr:uid="{00000000-0005-0000-0000-000059240000}"/>
    <cellStyle name="_Table 3 3 10" xfId="28560" xr:uid="{00000000-0005-0000-0000-00005A240000}"/>
    <cellStyle name="_Table 3 3 11" xfId="27934" xr:uid="{00000000-0005-0000-0000-00005B240000}"/>
    <cellStyle name="_Table 3 3 12" xfId="26286" xr:uid="{00000000-0005-0000-0000-00005C240000}"/>
    <cellStyle name="_Table 3 3 13" xfId="28240" xr:uid="{00000000-0005-0000-0000-00005D240000}"/>
    <cellStyle name="_Table 3 3 2" xfId="4470" xr:uid="{00000000-0005-0000-0000-00005E240000}"/>
    <cellStyle name="_Table 3 3 2 10" xfId="28770" xr:uid="{00000000-0005-0000-0000-00005F240000}"/>
    <cellStyle name="_Table 3 3 2 11" xfId="26864" xr:uid="{00000000-0005-0000-0000-000060240000}"/>
    <cellStyle name="_Table 3 3 2 12" xfId="28915" xr:uid="{00000000-0005-0000-0000-000061240000}"/>
    <cellStyle name="_Table 3 3 2 2" xfId="4618" xr:uid="{00000000-0005-0000-0000-000062240000}"/>
    <cellStyle name="_Table 3 3 2 2 10" xfId="9014" xr:uid="{00000000-0005-0000-0000-000063240000}"/>
    <cellStyle name="_Table 3 3 2 2 10 2" xfId="20409" xr:uid="{00000000-0005-0000-0000-000064240000}"/>
    <cellStyle name="_Table 3 3 2 2 10 3" xfId="27461" xr:uid="{00000000-0005-0000-0000-000065240000}"/>
    <cellStyle name="_Table 3 3 2 2 10 4" xfId="15808" xr:uid="{00000000-0005-0000-0000-000066240000}"/>
    <cellStyle name="_Table 3 3 2 2 10 5" xfId="31474" xr:uid="{00000000-0005-0000-0000-000067240000}"/>
    <cellStyle name="_Table 3 3 2 2 10 6" xfId="27133" xr:uid="{00000000-0005-0000-0000-000068240000}"/>
    <cellStyle name="_Table 3 3 2 2 10 7" xfId="28241" xr:uid="{00000000-0005-0000-0000-000069240000}"/>
    <cellStyle name="_Table 3 3 2 2 10 8" xfId="27846" xr:uid="{00000000-0005-0000-0000-00006A240000}"/>
    <cellStyle name="_Table 3 3 2 2 11" xfId="15365" xr:uid="{00000000-0005-0000-0000-00006B240000}"/>
    <cellStyle name="_Table 3 3 2 2 12" xfId="26656" xr:uid="{00000000-0005-0000-0000-00006C240000}"/>
    <cellStyle name="_Table 3 3 2 2 13" xfId="15459" xr:uid="{00000000-0005-0000-0000-00006D240000}"/>
    <cellStyle name="_Table 3 3 2 2 14" xfId="26128" xr:uid="{00000000-0005-0000-0000-00006E240000}"/>
    <cellStyle name="_Table 3 3 2 2 15" xfId="14408" xr:uid="{00000000-0005-0000-0000-00006F240000}"/>
    <cellStyle name="_Table 3 3 2 2 2" xfId="4895" xr:uid="{00000000-0005-0000-0000-000070240000}"/>
    <cellStyle name="_Table 3 3 2 2 2 10" xfId="13600" xr:uid="{00000000-0005-0000-0000-000071240000}"/>
    <cellStyle name="_Table 3 3 2 2 2 10 2" xfId="24939" xr:uid="{00000000-0005-0000-0000-000072240000}"/>
    <cellStyle name="_Table 3 3 2 2 2 10 3" xfId="29259" xr:uid="{00000000-0005-0000-0000-000073240000}"/>
    <cellStyle name="_Table 3 3 2 2 2 10 4" xfId="30374" xr:uid="{00000000-0005-0000-0000-000074240000}"/>
    <cellStyle name="_Table 3 3 2 2 2 10 5" xfId="15307" xr:uid="{00000000-0005-0000-0000-000075240000}"/>
    <cellStyle name="_Table 3 3 2 2 2 10 6" xfId="31913" xr:uid="{00000000-0005-0000-0000-000076240000}"/>
    <cellStyle name="_Table 3 3 2 2 2 10 7" xfId="32834" xr:uid="{00000000-0005-0000-0000-000077240000}"/>
    <cellStyle name="_Table 3 3 2 2 2 10 8" xfId="33733" xr:uid="{00000000-0005-0000-0000-000078240000}"/>
    <cellStyle name="_Table 3 3 2 2 2 11" xfId="25783" xr:uid="{00000000-0005-0000-0000-000079240000}"/>
    <cellStyle name="_Table 3 3 2 2 2 12" xfId="27756" xr:uid="{00000000-0005-0000-0000-00007A240000}"/>
    <cellStyle name="_Table 3 3 2 2 2 13" xfId="27925" xr:uid="{00000000-0005-0000-0000-00007B240000}"/>
    <cellStyle name="_Table 3 3 2 2 2 14" xfId="15005" xr:uid="{00000000-0005-0000-0000-00007C240000}"/>
    <cellStyle name="_Table 3 3 2 2 2 15" xfId="28767" xr:uid="{00000000-0005-0000-0000-00007D240000}"/>
    <cellStyle name="_Table 3 3 2 2 2 2" xfId="5429" xr:uid="{00000000-0005-0000-0000-00007E240000}"/>
    <cellStyle name="_Table 3 3 2 2 2 2 10" xfId="26025" xr:uid="{00000000-0005-0000-0000-00007F240000}"/>
    <cellStyle name="_Table 3 3 2 2 2 2 11" xfId="14988" xr:uid="{00000000-0005-0000-0000-000080240000}"/>
    <cellStyle name="_Table 3 3 2 2 2 2 12" xfId="15629" xr:uid="{00000000-0005-0000-0000-000081240000}"/>
    <cellStyle name="_Table 3 3 2 2 2 2 13" xfId="26117" xr:uid="{00000000-0005-0000-0000-000082240000}"/>
    <cellStyle name="_Table 3 3 2 2 2 2 2" xfId="6591" xr:uid="{00000000-0005-0000-0000-000083240000}"/>
    <cellStyle name="_Table 3 3 2 2 2 2 2 10" xfId="26398" xr:uid="{00000000-0005-0000-0000-000084240000}"/>
    <cellStyle name="_Table 3 3 2 2 2 2 2 11" xfId="28514" xr:uid="{00000000-0005-0000-0000-000085240000}"/>
    <cellStyle name="_Table 3 3 2 2 2 2 2 12" xfId="29059" xr:uid="{00000000-0005-0000-0000-000086240000}"/>
    <cellStyle name="_Table 3 3 2 2 2 2 2 13" xfId="29017" xr:uid="{00000000-0005-0000-0000-000087240000}"/>
    <cellStyle name="_Table 3 3 2 2 2 2 2 14" xfId="31269" xr:uid="{00000000-0005-0000-0000-000088240000}"/>
    <cellStyle name="_Table 3 3 2 2 2 2 2 15" xfId="14786" xr:uid="{00000000-0005-0000-0000-000089240000}"/>
    <cellStyle name="_Table 3 3 2 2 2 2 2 2" xfId="8771" xr:uid="{00000000-0005-0000-0000-00008A240000}"/>
    <cellStyle name="_Table 3 3 2 2 2 2 2 2 10" xfId="26538" xr:uid="{00000000-0005-0000-0000-00008B240000}"/>
    <cellStyle name="_Table 3 3 2 2 2 2 2 2 11" xfId="25841" xr:uid="{00000000-0005-0000-0000-00008C240000}"/>
    <cellStyle name="_Table 3 3 2 2 2 2 2 2 12" xfId="28272" xr:uid="{00000000-0005-0000-0000-00008D240000}"/>
    <cellStyle name="_Table 3 3 2 2 2 2 2 2 13" xfId="15122" xr:uid="{00000000-0005-0000-0000-00008E240000}"/>
    <cellStyle name="_Table 3 3 2 2 2 2 2 2 2" xfId="13542" xr:uid="{00000000-0005-0000-0000-00008F240000}"/>
    <cellStyle name="_Table 3 3 2 2 2 2 2 2 2 2" xfId="29201" xr:uid="{00000000-0005-0000-0000-000090240000}"/>
    <cellStyle name="_Table 3 3 2 2 2 2 2 2 2 3" xfId="30316" xr:uid="{00000000-0005-0000-0000-000091240000}"/>
    <cellStyle name="_Table 3 3 2 2 2 2 2 2 2 4" xfId="14960" xr:uid="{00000000-0005-0000-0000-000092240000}"/>
    <cellStyle name="_Table 3 3 2 2 2 2 2 2 2 5" xfId="31855" xr:uid="{00000000-0005-0000-0000-000093240000}"/>
    <cellStyle name="_Table 3 3 2 2 2 2 2 2 2 6" xfId="32776" xr:uid="{00000000-0005-0000-0000-000094240000}"/>
    <cellStyle name="_Table 3 3 2 2 2 2 2 2 2 7" xfId="33675" xr:uid="{00000000-0005-0000-0000-000095240000}"/>
    <cellStyle name="_Table 3 3 2 2 2 2 2 2 3" xfId="14173" xr:uid="{00000000-0005-0000-0000-000096240000}"/>
    <cellStyle name="_Table 3 3 2 2 2 2 2 2 3 2" xfId="25512" xr:uid="{00000000-0005-0000-0000-000097240000}"/>
    <cellStyle name="_Table 3 3 2 2 2 2 2 2 3 3" xfId="29832" xr:uid="{00000000-0005-0000-0000-000098240000}"/>
    <cellStyle name="_Table 3 3 2 2 2 2 2 2 3 4" xfId="30947" xr:uid="{00000000-0005-0000-0000-000099240000}"/>
    <cellStyle name="_Table 3 3 2 2 2 2 2 2 3 5" xfId="28530" xr:uid="{00000000-0005-0000-0000-00009A240000}"/>
    <cellStyle name="_Table 3 3 2 2 2 2 2 2 3 6" xfId="32486" xr:uid="{00000000-0005-0000-0000-00009B240000}"/>
    <cellStyle name="_Table 3 3 2 2 2 2 2 2 3 7" xfId="33407" xr:uid="{00000000-0005-0000-0000-00009C240000}"/>
    <cellStyle name="_Table 3 3 2 2 2 2 2 2 3 8" xfId="34306" xr:uid="{00000000-0005-0000-0000-00009D240000}"/>
    <cellStyle name="_Table 3 3 2 2 2 2 2 2 4" xfId="14231" xr:uid="{00000000-0005-0000-0000-00009E240000}"/>
    <cellStyle name="_Table 3 3 2 2 2 2 2 2 4 2" xfId="25570" xr:uid="{00000000-0005-0000-0000-00009F240000}"/>
    <cellStyle name="_Table 3 3 2 2 2 2 2 2 4 3" xfId="29890" xr:uid="{00000000-0005-0000-0000-0000A0240000}"/>
    <cellStyle name="_Table 3 3 2 2 2 2 2 2 4 4" xfId="31005" xr:uid="{00000000-0005-0000-0000-0000A1240000}"/>
    <cellStyle name="_Table 3 3 2 2 2 2 2 2 4 5" xfId="26196" xr:uid="{00000000-0005-0000-0000-0000A2240000}"/>
    <cellStyle name="_Table 3 3 2 2 2 2 2 2 4 6" xfId="32544" xr:uid="{00000000-0005-0000-0000-0000A3240000}"/>
    <cellStyle name="_Table 3 3 2 2 2 2 2 2 4 7" xfId="33465" xr:uid="{00000000-0005-0000-0000-0000A4240000}"/>
    <cellStyle name="_Table 3 3 2 2 2 2 2 2 4 8" xfId="34364" xr:uid="{00000000-0005-0000-0000-0000A5240000}"/>
    <cellStyle name="_Table 3 3 2 2 2 2 2 2 5" xfId="14284" xr:uid="{00000000-0005-0000-0000-0000A6240000}"/>
    <cellStyle name="_Table 3 3 2 2 2 2 2 2 5 2" xfId="25623" xr:uid="{00000000-0005-0000-0000-0000A7240000}"/>
    <cellStyle name="_Table 3 3 2 2 2 2 2 2 5 3" xfId="29943" xr:uid="{00000000-0005-0000-0000-0000A8240000}"/>
    <cellStyle name="_Table 3 3 2 2 2 2 2 2 5 4" xfId="31058" xr:uid="{00000000-0005-0000-0000-0000A9240000}"/>
    <cellStyle name="_Table 3 3 2 2 2 2 2 2 5 5" xfId="15182" xr:uid="{00000000-0005-0000-0000-0000AA240000}"/>
    <cellStyle name="_Table 3 3 2 2 2 2 2 2 5 6" xfId="32597" xr:uid="{00000000-0005-0000-0000-0000AB240000}"/>
    <cellStyle name="_Table 3 3 2 2 2 2 2 2 5 7" xfId="33518" xr:uid="{00000000-0005-0000-0000-0000AC240000}"/>
    <cellStyle name="_Table 3 3 2 2 2 2 2 2 5 8" xfId="34417" xr:uid="{00000000-0005-0000-0000-0000AD240000}"/>
    <cellStyle name="_Table 3 3 2 2 2 2 2 2 6" xfId="14330" xr:uid="{00000000-0005-0000-0000-0000AE240000}"/>
    <cellStyle name="_Table 3 3 2 2 2 2 2 2 6 2" xfId="25669" xr:uid="{00000000-0005-0000-0000-0000AF240000}"/>
    <cellStyle name="_Table 3 3 2 2 2 2 2 2 6 3" xfId="29989" xr:uid="{00000000-0005-0000-0000-0000B0240000}"/>
    <cellStyle name="_Table 3 3 2 2 2 2 2 2 6 4" xfId="31104" xr:uid="{00000000-0005-0000-0000-0000B1240000}"/>
    <cellStyle name="_Table 3 3 2 2 2 2 2 2 6 5" xfId="15082" xr:uid="{00000000-0005-0000-0000-0000B2240000}"/>
    <cellStyle name="_Table 3 3 2 2 2 2 2 2 6 6" xfId="32643" xr:uid="{00000000-0005-0000-0000-0000B3240000}"/>
    <cellStyle name="_Table 3 3 2 2 2 2 2 2 6 7" xfId="33564" xr:uid="{00000000-0005-0000-0000-0000B4240000}"/>
    <cellStyle name="_Table 3 3 2 2 2 2 2 2 6 8" xfId="34463" xr:uid="{00000000-0005-0000-0000-0000B5240000}"/>
    <cellStyle name="_Table 3 3 2 2 2 2 2 2 7" xfId="14373" xr:uid="{00000000-0005-0000-0000-0000B6240000}"/>
    <cellStyle name="_Table 3 3 2 2 2 2 2 2 7 2" xfId="25712" xr:uid="{00000000-0005-0000-0000-0000B7240000}"/>
    <cellStyle name="_Table 3 3 2 2 2 2 2 2 7 3" xfId="30032" xr:uid="{00000000-0005-0000-0000-0000B8240000}"/>
    <cellStyle name="_Table 3 3 2 2 2 2 2 2 7 4" xfId="31147" xr:uid="{00000000-0005-0000-0000-0000B9240000}"/>
    <cellStyle name="_Table 3 3 2 2 2 2 2 2 7 5" xfId="28495" xr:uid="{00000000-0005-0000-0000-0000BA240000}"/>
    <cellStyle name="_Table 3 3 2 2 2 2 2 2 7 6" xfId="32686" xr:uid="{00000000-0005-0000-0000-0000BB240000}"/>
    <cellStyle name="_Table 3 3 2 2 2 2 2 2 7 7" xfId="33607" xr:uid="{00000000-0005-0000-0000-0000BC240000}"/>
    <cellStyle name="_Table 3 3 2 2 2 2 2 2 7 8" xfId="34506" xr:uid="{00000000-0005-0000-0000-0000BD240000}"/>
    <cellStyle name="_Table 3 3 2 2 2 2 2 2 8" xfId="27218" xr:uid="{00000000-0005-0000-0000-0000BE240000}"/>
    <cellStyle name="_Table 3 3 2 2 2 2 2 2 9" xfId="15653" xr:uid="{00000000-0005-0000-0000-0000BF240000}"/>
    <cellStyle name="_Table 3 3 2 2 2 2 2 3" xfId="8785" xr:uid="{00000000-0005-0000-0000-0000C0240000}"/>
    <cellStyle name="_Table 3 3 2 2 2 2 2 3 10" xfId="28157" xr:uid="{00000000-0005-0000-0000-0000C1240000}"/>
    <cellStyle name="_Table 3 3 2 2 2 2 2 3 11" xfId="15057" xr:uid="{00000000-0005-0000-0000-0000C2240000}"/>
    <cellStyle name="_Table 3 3 2 2 2 2 2 3 12" xfId="26150" xr:uid="{00000000-0005-0000-0000-0000C3240000}"/>
    <cellStyle name="_Table 3 3 2 2 2 2 2 3 13" xfId="31483" xr:uid="{00000000-0005-0000-0000-0000C4240000}"/>
    <cellStyle name="_Table 3 3 2 2 2 2 2 3 2" xfId="13556" xr:uid="{00000000-0005-0000-0000-0000C5240000}"/>
    <cellStyle name="_Table 3 3 2 2 2 2 2 3 2 2" xfId="29215" xr:uid="{00000000-0005-0000-0000-0000C6240000}"/>
    <cellStyle name="_Table 3 3 2 2 2 2 2 3 2 3" xfId="30330" xr:uid="{00000000-0005-0000-0000-0000C7240000}"/>
    <cellStyle name="_Table 3 3 2 2 2 2 2 3 2 4" xfId="14740" xr:uid="{00000000-0005-0000-0000-0000C8240000}"/>
    <cellStyle name="_Table 3 3 2 2 2 2 2 3 2 5" xfId="31869" xr:uid="{00000000-0005-0000-0000-0000C9240000}"/>
    <cellStyle name="_Table 3 3 2 2 2 2 2 3 2 6" xfId="32790" xr:uid="{00000000-0005-0000-0000-0000CA240000}"/>
    <cellStyle name="_Table 3 3 2 2 2 2 2 3 2 7" xfId="33689" xr:uid="{00000000-0005-0000-0000-0000CB240000}"/>
    <cellStyle name="_Table 3 3 2 2 2 2 2 3 3" xfId="14187" xr:uid="{00000000-0005-0000-0000-0000CC240000}"/>
    <cellStyle name="_Table 3 3 2 2 2 2 2 3 3 2" xfId="25526" xr:uid="{00000000-0005-0000-0000-0000CD240000}"/>
    <cellStyle name="_Table 3 3 2 2 2 2 2 3 3 3" xfId="29846" xr:uid="{00000000-0005-0000-0000-0000CE240000}"/>
    <cellStyle name="_Table 3 3 2 2 2 2 2 3 3 4" xfId="30961" xr:uid="{00000000-0005-0000-0000-0000CF240000}"/>
    <cellStyle name="_Table 3 3 2 2 2 2 2 3 3 5" xfId="26674" xr:uid="{00000000-0005-0000-0000-0000D0240000}"/>
    <cellStyle name="_Table 3 3 2 2 2 2 2 3 3 6" xfId="32500" xr:uid="{00000000-0005-0000-0000-0000D1240000}"/>
    <cellStyle name="_Table 3 3 2 2 2 2 2 3 3 7" xfId="33421" xr:uid="{00000000-0005-0000-0000-0000D2240000}"/>
    <cellStyle name="_Table 3 3 2 2 2 2 2 3 3 8" xfId="34320" xr:uid="{00000000-0005-0000-0000-0000D3240000}"/>
    <cellStyle name="_Table 3 3 2 2 2 2 2 3 4" xfId="14245" xr:uid="{00000000-0005-0000-0000-0000D4240000}"/>
    <cellStyle name="_Table 3 3 2 2 2 2 2 3 4 2" xfId="25584" xr:uid="{00000000-0005-0000-0000-0000D5240000}"/>
    <cellStyle name="_Table 3 3 2 2 2 2 2 3 4 3" xfId="29904" xr:uid="{00000000-0005-0000-0000-0000D6240000}"/>
    <cellStyle name="_Table 3 3 2 2 2 2 2 3 4 4" xfId="31019" xr:uid="{00000000-0005-0000-0000-0000D7240000}"/>
    <cellStyle name="_Table 3 3 2 2 2 2 2 3 4 5" xfId="15291" xr:uid="{00000000-0005-0000-0000-0000D8240000}"/>
    <cellStyle name="_Table 3 3 2 2 2 2 2 3 4 6" xfId="32558" xr:uid="{00000000-0005-0000-0000-0000D9240000}"/>
    <cellStyle name="_Table 3 3 2 2 2 2 2 3 4 7" xfId="33479" xr:uid="{00000000-0005-0000-0000-0000DA240000}"/>
    <cellStyle name="_Table 3 3 2 2 2 2 2 3 4 8" xfId="34378" xr:uid="{00000000-0005-0000-0000-0000DB240000}"/>
    <cellStyle name="_Table 3 3 2 2 2 2 2 3 5" xfId="14298" xr:uid="{00000000-0005-0000-0000-0000DC240000}"/>
    <cellStyle name="_Table 3 3 2 2 2 2 2 3 5 2" xfId="25637" xr:uid="{00000000-0005-0000-0000-0000DD240000}"/>
    <cellStyle name="_Table 3 3 2 2 2 2 2 3 5 3" xfId="29957" xr:uid="{00000000-0005-0000-0000-0000DE240000}"/>
    <cellStyle name="_Table 3 3 2 2 2 2 2 3 5 4" xfId="31072" xr:uid="{00000000-0005-0000-0000-0000DF240000}"/>
    <cellStyle name="_Table 3 3 2 2 2 2 2 3 5 5" xfId="15065" xr:uid="{00000000-0005-0000-0000-0000E0240000}"/>
    <cellStyle name="_Table 3 3 2 2 2 2 2 3 5 6" xfId="32611" xr:uid="{00000000-0005-0000-0000-0000E1240000}"/>
    <cellStyle name="_Table 3 3 2 2 2 2 2 3 5 7" xfId="33532" xr:uid="{00000000-0005-0000-0000-0000E2240000}"/>
    <cellStyle name="_Table 3 3 2 2 2 2 2 3 5 8" xfId="34431" xr:uid="{00000000-0005-0000-0000-0000E3240000}"/>
    <cellStyle name="_Table 3 3 2 2 2 2 2 3 6" xfId="14344" xr:uid="{00000000-0005-0000-0000-0000E4240000}"/>
    <cellStyle name="_Table 3 3 2 2 2 2 2 3 6 2" xfId="25683" xr:uid="{00000000-0005-0000-0000-0000E5240000}"/>
    <cellStyle name="_Table 3 3 2 2 2 2 2 3 6 3" xfId="30003" xr:uid="{00000000-0005-0000-0000-0000E6240000}"/>
    <cellStyle name="_Table 3 3 2 2 2 2 2 3 6 4" xfId="31118" xr:uid="{00000000-0005-0000-0000-0000E7240000}"/>
    <cellStyle name="_Table 3 3 2 2 2 2 2 3 6 5" xfId="28598" xr:uid="{00000000-0005-0000-0000-0000E8240000}"/>
    <cellStyle name="_Table 3 3 2 2 2 2 2 3 6 6" xfId="32657" xr:uid="{00000000-0005-0000-0000-0000E9240000}"/>
    <cellStyle name="_Table 3 3 2 2 2 2 2 3 6 7" xfId="33578" xr:uid="{00000000-0005-0000-0000-0000EA240000}"/>
    <cellStyle name="_Table 3 3 2 2 2 2 2 3 6 8" xfId="34477" xr:uid="{00000000-0005-0000-0000-0000EB240000}"/>
    <cellStyle name="_Table 3 3 2 2 2 2 2 3 7" xfId="14387" xr:uid="{00000000-0005-0000-0000-0000EC240000}"/>
    <cellStyle name="_Table 3 3 2 2 2 2 2 3 7 2" xfId="25726" xr:uid="{00000000-0005-0000-0000-0000ED240000}"/>
    <cellStyle name="_Table 3 3 2 2 2 2 2 3 7 3" xfId="30046" xr:uid="{00000000-0005-0000-0000-0000EE240000}"/>
    <cellStyle name="_Table 3 3 2 2 2 2 2 3 7 4" xfId="31161" xr:uid="{00000000-0005-0000-0000-0000EF240000}"/>
    <cellStyle name="_Table 3 3 2 2 2 2 2 3 7 5" xfId="26275" xr:uid="{00000000-0005-0000-0000-0000F0240000}"/>
    <cellStyle name="_Table 3 3 2 2 2 2 2 3 7 6" xfId="32700" xr:uid="{00000000-0005-0000-0000-0000F1240000}"/>
    <cellStyle name="_Table 3 3 2 2 2 2 2 3 7 7" xfId="33621" xr:uid="{00000000-0005-0000-0000-0000F2240000}"/>
    <cellStyle name="_Table 3 3 2 2 2 2 2 3 7 8" xfId="34520" xr:uid="{00000000-0005-0000-0000-0000F3240000}"/>
    <cellStyle name="_Table 3 3 2 2 2 2 2 3 8" xfId="27232" xr:uid="{00000000-0005-0000-0000-0000F4240000}"/>
    <cellStyle name="_Table 3 3 2 2 2 2 2 3 9" xfId="15661" xr:uid="{00000000-0005-0000-0000-0000F5240000}"/>
    <cellStyle name="_Table 3 3 2 2 2 2 2 4" xfId="11362" xr:uid="{00000000-0005-0000-0000-0000F6240000}"/>
    <cellStyle name="_Table 3 3 2 2 2 2 2 4 2" xfId="28417" xr:uid="{00000000-0005-0000-0000-0000F7240000}"/>
    <cellStyle name="_Table 3 3 2 2 2 2 2 4 3" xfId="15151" xr:uid="{00000000-0005-0000-0000-0000F8240000}"/>
    <cellStyle name="_Table 3 3 2 2 2 2 2 4 4" xfId="28193" xr:uid="{00000000-0005-0000-0000-0000F9240000}"/>
    <cellStyle name="_Table 3 3 2 2 2 2 2 4 5" xfId="26742" xr:uid="{00000000-0005-0000-0000-0000FA240000}"/>
    <cellStyle name="_Table 3 3 2 2 2 2 2 4 6" xfId="28695" xr:uid="{00000000-0005-0000-0000-0000FB240000}"/>
    <cellStyle name="_Table 3 3 2 2 2 2 2 4 7" xfId="14945" xr:uid="{00000000-0005-0000-0000-0000FC240000}"/>
    <cellStyle name="_Table 3 3 2 2 2 2 2 5" xfId="13857" xr:uid="{00000000-0005-0000-0000-0000FD240000}"/>
    <cellStyle name="_Table 3 3 2 2 2 2 2 5 2" xfId="25196" xr:uid="{00000000-0005-0000-0000-0000FE240000}"/>
    <cellStyle name="_Table 3 3 2 2 2 2 2 5 3" xfId="29516" xr:uid="{00000000-0005-0000-0000-0000FF240000}"/>
    <cellStyle name="_Table 3 3 2 2 2 2 2 5 4" xfId="30631" xr:uid="{00000000-0005-0000-0000-000000250000}"/>
    <cellStyle name="_Table 3 3 2 2 2 2 2 5 5" xfId="26026" xr:uid="{00000000-0005-0000-0000-000001250000}"/>
    <cellStyle name="_Table 3 3 2 2 2 2 2 5 6" xfId="32170" xr:uid="{00000000-0005-0000-0000-000002250000}"/>
    <cellStyle name="_Table 3 3 2 2 2 2 2 5 7" xfId="33091" xr:uid="{00000000-0005-0000-0000-000003250000}"/>
    <cellStyle name="_Table 3 3 2 2 2 2 2 5 8" xfId="33990" xr:uid="{00000000-0005-0000-0000-000004250000}"/>
    <cellStyle name="_Table 3 3 2 2 2 2 2 6" xfId="9016" xr:uid="{00000000-0005-0000-0000-000005250000}"/>
    <cellStyle name="_Table 3 3 2 2 2 2 2 6 2" xfId="20411" xr:uid="{00000000-0005-0000-0000-000006250000}"/>
    <cellStyle name="_Table 3 3 2 2 2 2 2 6 3" xfId="27463" xr:uid="{00000000-0005-0000-0000-000007250000}"/>
    <cellStyle name="_Table 3 3 2 2 2 2 2 6 4" xfId="15810" xr:uid="{00000000-0005-0000-0000-000008250000}"/>
    <cellStyle name="_Table 3 3 2 2 2 2 2 6 5" xfId="31664" xr:uid="{00000000-0005-0000-0000-000009250000}"/>
    <cellStyle name="_Table 3 3 2 2 2 2 2 6 6" xfId="28072" xr:uid="{00000000-0005-0000-0000-00000A250000}"/>
    <cellStyle name="_Table 3 3 2 2 2 2 2 6 7" xfId="29049" xr:uid="{00000000-0005-0000-0000-00000B250000}"/>
    <cellStyle name="_Table 3 3 2 2 2 2 2 6 8" xfId="27747" xr:uid="{00000000-0005-0000-0000-00000C250000}"/>
    <cellStyle name="_Table 3 3 2 2 2 2 2 7" xfId="14000" xr:uid="{00000000-0005-0000-0000-00000D250000}"/>
    <cellStyle name="_Table 3 3 2 2 2 2 2 7 2" xfId="25339" xr:uid="{00000000-0005-0000-0000-00000E250000}"/>
    <cellStyle name="_Table 3 3 2 2 2 2 2 7 3" xfId="29659" xr:uid="{00000000-0005-0000-0000-00000F250000}"/>
    <cellStyle name="_Table 3 3 2 2 2 2 2 7 4" xfId="30774" xr:uid="{00000000-0005-0000-0000-000010250000}"/>
    <cellStyle name="_Table 3 3 2 2 2 2 2 7 5" xfId="27737" xr:uid="{00000000-0005-0000-0000-000011250000}"/>
    <cellStyle name="_Table 3 3 2 2 2 2 2 7 6" xfId="32313" xr:uid="{00000000-0005-0000-0000-000012250000}"/>
    <cellStyle name="_Table 3 3 2 2 2 2 2 7 7" xfId="33234" xr:uid="{00000000-0005-0000-0000-000013250000}"/>
    <cellStyle name="_Table 3 3 2 2 2 2 2 7 8" xfId="34133" xr:uid="{00000000-0005-0000-0000-000014250000}"/>
    <cellStyle name="_Table 3 3 2 2 2 2 2 8" xfId="8962" xr:uid="{00000000-0005-0000-0000-000015250000}"/>
    <cellStyle name="_Table 3 3 2 2 2 2 2 8 2" xfId="20357" xr:uid="{00000000-0005-0000-0000-000016250000}"/>
    <cellStyle name="_Table 3 3 2 2 2 2 2 8 3" xfId="27409" xr:uid="{00000000-0005-0000-0000-000017250000}"/>
    <cellStyle name="_Table 3 3 2 2 2 2 2 8 4" xfId="26388" xr:uid="{00000000-0005-0000-0000-000018250000}"/>
    <cellStyle name="_Table 3 3 2 2 2 2 2 8 5" xfId="31497" xr:uid="{00000000-0005-0000-0000-000019250000}"/>
    <cellStyle name="_Table 3 3 2 2 2 2 2 8 6" xfId="20175" xr:uid="{00000000-0005-0000-0000-00001A250000}"/>
    <cellStyle name="_Table 3 3 2 2 2 2 2 8 7" xfId="25916" xr:uid="{00000000-0005-0000-0000-00001B250000}"/>
    <cellStyle name="_Table 3 3 2 2 2 2 2 8 8" xfId="14636" xr:uid="{00000000-0005-0000-0000-00001C250000}"/>
    <cellStyle name="_Table 3 3 2 2 2 2 2 9" xfId="13712" xr:uid="{00000000-0005-0000-0000-00001D250000}"/>
    <cellStyle name="_Table 3 3 2 2 2 2 2 9 2" xfId="25051" xr:uid="{00000000-0005-0000-0000-00001E250000}"/>
    <cellStyle name="_Table 3 3 2 2 2 2 2 9 3" xfId="29371" xr:uid="{00000000-0005-0000-0000-00001F250000}"/>
    <cellStyle name="_Table 3 3 2 2 2 2 2 9 4" xfId="30486" xr:uid="{00000000-0005-0000-0000-000020250000}"/>
    <cellStyle name="_Table 3 3 2 2 2 2 2 9 5" xfId="15049" xr:uid="{00000000-0005-0000-0000-000021250000}"/>
    <cellStyle name="_Table 3 3 2 2 2 2 2 9 6" xfId="32025" xr:uid="{00000000-0005-0000-0000-000022250000}"/>
    <cellStyle name="_Table 3 3 2 2 2 2 2 9 7" xfId="32946" xr:uid="{00000000-0005-0000-0000-000023250000}"/>
    <cellStyle name="_Table 3 3 2 2 2 2 2 9 8" xfId="33845" xr:uid="{00000000-0005-0000-0000-000024250000}"/>
    <cellStyle name="_Table 3 3 2 2 2 2 3" xfId="13704" xr:uid="{00000000-0005-0000-0000-000025250000}"/>
    <cellStyle name="_Table 3 3 2 2 2 2 3 2" xfId="25043" xr:uid="{00000000-0005-0000-0000-000026250000}"/>
    <cellStyle name="_Table 3 3 2 2 2 2 3 3" xfId="29363" xr:uid="{00000000-0005-0000-0000-000027250000}"/>
    <cellStyle name="_Table 3 3 2 2 2 2 3 4" xfId="30478" xr:uid="{00000000-0005-0000-0000-000028250000}"/>
    <cellStyle name="_Table 3 3 2 2 2 2 3 5" xfId="26773" xr:uid="{00000000-0005-0000-0000-000029250000}"/>
    <cellStyle name="_Table 3 3 2 2 2 2 3 6" xfId="32017" xr:uid="{00000000-0005-0000-0000-00002A250000}"/>
    <cellStyle name="_Table 3 3 2 2 2 2 3 7" xfId="32938" xr:uid="{00000000-0005-0000-0000-00002B250000}"/>
    <cellStyle name="_Table 3 3 2 2 2 2 3 8" xfId="33837" xr:uid="{00000000-0005-0000-0000-00002C250000}"/>
    <cellStyle name="_Table 3 3 2 2 2 2 4" xfId="8947" xr:uid="{00000000-0005-0000-0000-00002D250000}"/>
    <cellStyle name="_Table 3 3 2 2 2 2 4 2" xfId="20342" xr:uid="{00000000-0005-0000-0000-00002E250000}"/>
    <cellStyle name="_Table 3 3 2 2 2 2 4 3" xfId="27394" xr:uid="{00000000-0005-0000-0000-00002F250000}"/>
    <cellStyle name="_Table 3 3 2 2 2 2 4 4" xfId="14454" xr:uid="{00000000-0005-0000-0000-000030250000}"/>
    <cellStyle name="_Table 3 3 2 2 2 2 4 5" xfId="25823" xr:uid="{00000000-0005-0000-0000-000031250000}"/>
    <cellStyle name="_Table 3 3 2 2 2 2 4 6" xfId="27879" xr:uid="{00000000-0005-0000-0000-000032250000}"/>
    <cellStyle name="_Table 3 3 2 2 2 2 4 7" xfId="14990" xr:uid="{00000000-0005-0000-0000-000033250000}"/>
    <cellStyle name="_Table 3 3 2 2 2 2 4 8" xfId="28826" xr:uid="{00000000-0005-0000-0000-000034250000}"/>
    <cellStyle name="_Table 3 3 2 2 2 2 5" xfId="14010" xr:uid="{00000000-0005-0000-0000-000035250000}"/>
    <cellStyle name="_Table 3 3 2 2 2 2 5 2" xfId="25349" xr:uid="{00000000-0005-0000-0000-000036250000}"/>
    <cellStyle name="_Table 3 3 2 2 2 2 5 3" xfId="29669" xr:uid="{00000000-0005-0000-0000-000037250000}"/>
    <cellStyle name="_Table 3 3 2 2 2 2 5 4" xfId="30784" xr:uid="{00000000-0005-0000-0000-000038250000}"/>
    <cellStyle name="_Table 3 3 2 2 2 2 5 5" xfId="26690" xr:uid="{00000000-0005-0000-0000-000039250000}"/>
    <cellStyle name="_Table 3 3 2 2 2 2 5 6" xfId="32323" xr:uid="{00000000-0005-0000-0000-00003A250000}"/>
    <cellStyle name="_Table 3 3 2 2 2 2 5 7" xfId="33244" xr:uid="{00000000-0005-0000-0000-00003B250000}"/>
    <cellStyle name="_Table 3 3 2 2 2 2 5 8" xfId="34143" xr:uid="{00000000-0005-0000-0000-00003C250000}"/>
    <cellStyle name="_Table 3 3 2 2 2 2 6" xfId="8875" xr:uid="{00000000-0005-0000-0000-00003D250000}"/>
    <cellStyle name="_Table 3 3 2 2 2 2 6 2" xfId="20270" xr:uid="{00000000-0005-0000-0000-00003E250000}"/>
    <cellStyle name="_Table 3 3 2 2 2 2 6 3" xfId="27322" xr:uid="{00000000-0005-0000-0000-00003F250000}"/>
    <cellStyle name="_Table 3 3 2 2 2 2 6 4" xfId="15735" xr:uid="{00000000-0005-0000-0000-000040250000}"/>
    <cellStyle name="_Table 3 3 2 2 2 2 6 5" xfId="30259" xr:uid="{00000000-0005-0000-0000-000041250000}"/>
    <cellStyle name="_Table 3 3 2 2 2 2 6 6" xfId="31343" xr:uid="{00000000-0005-0000-0000-000042250000}"/>
    <cellStyle name="_Table 3 3 2 2 2 2 6 7" xfId="26492" xr:uid="{00000000-0005-0000-0000-000043250000}"/>
    <cellStyle name="_Table 3 3 2 2 2 2 6 8" xfId="31817" xr:uid="{00000000-0005-0000-0000-000044250000}"/>
    <cellStyle name="_Table 3 3 2 2 2 2 7" xfId="14068" xr:uid="{00000000-0005-0000-0000-000045250000}"/>
    <cellStyle name="_Table 3 3 2 2 2 2 7 2" xfId="25407" xr:uid="{00000000-0005-0000-0000-000046250000}"/>
    <cellStyle name="_Table 3 3 2 2 2 2 7 3" xfId="29727" xr:uid="{00000000-0005-0000-0000-000047250000}"/>
    <cellStyle name="_Table 3 3 2 2 2 2 7 4" xfId="30842" xr:uid="{00000000-0005-0000-0000-000048250000}"/>
    <cellStyle name="_Table 3 3 2 2 2 2 7 5" xfId="28346" xr:uid="{00000000-0005-0000-0000-000049250000}"/>
    <cellStyle name="_Table 3 3 2 2 2 2 7 6" xfId="32381" xr:uid="{00000000-0005-0000-0000-00004A250000}"/>
    <cellStyle name="_Table 3 3 2 2 2 2 7 7" xfId="33302" xr:uid="{00000000-0005-0000-0000-00004B250000}"/>
    <cellStyle name="_Table 3 3 2 2 2 2 7 8" xfId="34201" xr:uid="{00000000-0005-0000-0000-00004C250000}"/>
    <cellStyle name="_Table 3 3 2 2 2 2 8" xfId="25980" xr:uid="{00000000-0005-0000-0000-00004D250000}"/>
    <cellStyle name="_Table 3 3 2 2 2 2 9" xfId="28002" xr:uid="{00000000-0005-0000-0000-00004E250000}"/>
    <cellStyle name="_Table 3 3 2 2 2 3" xfId="5981" xr:uid="{00000000-0005-0000-0000-00004F250000}"/>
    <cellStyle name="_Table 3 3 2 2 2 3 10" xfId="26185" xr:uid="{00000000-0005-0000-0000-000050250000}"/>
    <cellStyle name="_Table 3 3 2 2 2 3 11" xfId="14401" xr:uid="{00000000-0005-0000-0000-000051250000}"/>
    <cellStyle name="_Table 3 3 2 2 2 3 12" xfId="28007" xr:uid="{00000000-0005-0000-0000-000052250000}"/>
    <cellStyle name="_Table 3 3 2 2 2 3 13" xfId="14605" xr:uid="{00000000-0005-0000-0000-000053250000}"/>
    <cellStyle name="_Table 3 3 2 2 2 3 14" xfId="27164" xr:uid="{00000000-0005-0000-0000-000054250000}"/>
    <cellStyle name="_Table 3 3 2 2 2 3 15" xfId="14717" xr:uid="{00000000-0005-0000-0000-000055250000}"/>
    <cellStyle name="_Table 3 3 2 2 2 3 2" xfId="8173" xr:uid="{00000000-0005-0000-0000-000056250000}"/>
    <cellStyle name="_Table 3 3 2 2 2 3 2 10" xfId="31195" xr:uid="{00000000-0005-0000-0000-000057250000}"/>
    <cellStyle name="_Table 3 3 2 2 2 3 2 11" xfId="14975" xr:uid="{00000000-0005-0000-0000-000058250000}"/>
    <cellStyle name="_Table 3 3 2 2 2 3 2 12" xfId="31730" xr:uid="{00000000-0005-0000-0000-000059250000}"/>
    <cellStyle name="_Table 3 3 2 2 2 3 2 13" xfId="32721" xr:uid="{00000000-0005-0000-0000-00005A250000}"/>
    <cellStyle name="_Table 3 3 2 2 2 3 2 2" xfId="12944" xr:uid="{00000000-0005-0000-0000-00005B250000}"/>
    <cellStyle name="_Table 3 3 2 2 2 3 2 2 2" xfId="29004" xr:uid="{00000000-0005-0000-0000-00005C250000}"/>
    <cellStyle name="_Table 3 3 2 2 2 3 2 2 3" xfId="30157" xr:uid="{00000000-0005-0000-0000-00005D250000}"/>
    <cellStyle name="_Table 3 3 2 2 2 3 2 2 4" xfId="14931" xr:uid="{00000000-0005-0000-0000-00005E250000}"/>
    <cellStyle name="_Table 3 3 2 2 2 3 2 2 5" xfId="31763" xr:uid="{00000000-0005-0000-0000-00005F250000}"/>
    <cellStyle name="_Table 3 3 2 2 2 3 2 2 6" xfId="32736" xr:uid="{00000000-0005-0000-0000-000060250000}"/>
    <cellStyle name="_Table 3 3 2 2 2 3 2 2 7" xfId="33653" xr:uid="{00000000-0005-0000-0000-000061250000}"/>
    <cellStyle name="_Table 3 3 2 2 2 3 2 3" xfId="14100" xr:uid="{00000000-0005-0000-0000-000062250000}"/>
    <cellStyle name="_Table 3 3 2 2 2 3 2 3 2" xfId="25439" xr:uid="{00000000-0005-0000-0000-000063250000}"/>
    <cellStyle name="_Table 3 3 2 2 2 3 2 3 3" xfId="29759" xr:uid="{00000000-0005-0000-0000-000064250000}"/>
    <cellStyle name="_Table 3 3 2 2 2 3 2 3 4" xfId="30874" xr:uid="{00000000-0005-0000-0000-000065250000}"/>
    <cellStyle name="_Table 3 3 2 2 2 3 2 3 5" xfId="26289" xr:uid="{00000000-0005-0000-0000-000066250000}"/>
    <cellStyle name="_Table 3 3 2 2 2 3 2 3 6" xfId="32413" xr:uid="{00000000-0005-0000-0000-000067250000}"/>
    <cellStyle name="_Table 3 3 2 2 2 3 2 3 7" xfId="33334" xr:uid="{00000000-0005-0000-0000-000068250000}"/>
    <cellStyle name="_Table 3 3 2 2 2 3 2 3 8" xfId="34233" xr:uid="{00000000-0005-0000-0000-000069250000}"/>
    <cellStyle name="_Table 3 3 2 2 2 3 2 4" xfId="8879" xr:uid="{00000000-0005-0000-0000-00006A250000}"/>
    <cellStyle name="_Table 3 3 2 2 2 3 2 4 2" xfId="20274" xr:uid="{00000000-0005-0000-0000-00006B250000}"/>
    <cellStyle name="_Table 3 3 2 2 2 3 2 4 3" xfId="27326" xr:uid="{00000000-0005-0000-0000-00006C250000}"/>
    <cellStyle name="_Table 3 3 2 2 2 3 2 4 4" xfId="15739" xr:uid="{00000000-0005-0000-0000-00006D250000}"/>
    <cellStyle name="_Table 3 3 2 2 2 3 2 4 5" xfId="14586" xr:uid="{00000000-0005-0000-0000-00006E250000}"/>
    <cellStyle name="_Table 3 3 2 2 2 3 2 4 6" xfId="14481" xr:uid="{00000000-0005-0000-0000-00006F250000}"/>
    <cellStyle name="_Table 3 3 2 2 2 3 2 4 7" xfId="15565" xr:uid="{00000000-0005-0000-0000-000070250000}"/>
    <cellStyle name="_Table 3 3 2 2 2 3 2 4 8" xfId="27812" xr:uid="{00000000-0005-0000-0000-000071250000}"/>
    <cellStyle name="_Table 3 3 2 2 2 3 2 5" xfId="13925" xr:uid="{00000000-0005-0000-0000-000072250000}"/>
    <cellStyle name="_Table 3 3 2 2 2 3 2 5 2" xfId="25264" xr:uid="{00000000-0005-0000-0000-000073250000}"/>
    <cellStyle name="_Table 3 3 2 2 2 3 2 5 3" xfId="29584" xr:uid="{00000000-0005-0000-0000-000074250000}"/>
    <cellStyle name="_Table 3 3 2 2 2 3 2 5 4" xfId="30699" xr:uid="{00000000-0005-0000-0000-000075250000}"/>
    <cellStyle name="_Table 3 3 2 2 2 3 2 5 5" xfId="15357" xr:uid="{00000000-0005-0000-0000-000076250000}"/>
    <cellStyle name="_Table 3 3 2 2 2 3 2 5 6" xfId="32238" xr:uid="{00000000-0005-0000-0000-000077250000}"/>
    <cellStyle name="_Table 3 3 2 2 2 3 2 5 7" xfId="33159" xr:uid="{00000000-0005-0000-0000-000078250000}"/>
    <cellStyle name="_Table 3 3 2 2 2 3 2 5 8" xfId="34058" xr:uid="{00000000-0005-0000-0000-000079250000}"/>
    <cellStyle name="_Table 3 3 2 2 2 3 2 6" xfId="9190" xr:uid="{00000000-0005-0000-0000-00007A250000}"/>
    <cellStyle name="_Table 3 3 2 2 2 3 2 6 2" xfId="20585" xr:uid="{00000000-0005-0000-0000-00007B250000}"/>
    <cellStyle name="_Table 3 3 2 2 2 3 2 6 3" xfId="27637" xr:uid="{00000000-0005-0000-0000-00007C250000}"/>
    <cellStyle name="_Table 3 3 2 2 2 3 2 6 4" xfId="23249" xr:uid="{00000000-0005-0000-0000-00007D250000}"/>
    <cellStyle name="_Table 3 3 2 2 2 3 2 6 5" xfId="31495" xr:uid="{00000000-0005-0000-0000-00007E250000}"/>
    <cellStyle name="_Table 3 3 2 2 2 3 2 6 6" xfId="14623" xr:uid="{00000000-0005-0000-0000-00007F250000}"/>
    <cellStyle name="_Table 3 3 2 2 2 3 2 6 7" xfId="26295" xr:uid="{00000000-0005-0000-0000-000080250000}"/>
    <cellStyle name="_Table 3 3 2 2 2 3 2 6 8" xfId="28060" xr:uid="{00000000-0005-0000-0000-000081250000}"/>
    <cellStyle name="_Table 3 3 2 2 2 3 2 7" xfId="13568" xr:uid="{00000000-0005-0000-0000-000082250000}"/>
    <cellStyle name="_Table 3 3 2 2 2 3 2 7 2" xfId="24907" xr:uid="{00000000-0005-0000-0000-000083250000}"/>
    <cellStyle name="_Table 3 3 2 2 2 3 2 7 3" xfId="29227" xr:uid="{00000000-0005-0000-0000-000084250000}"/>
    <cellStyle name="_Table 3 3 2 2 2 3 2 7 4" xfId="30342" xr:uid="{00000000-0005-0000-0000-000085250000}"/>
    <cellStyle name="_Table 3 3 2 2 2 3 2 7 5" xfId="30283" xr:uid="{00000000-0005-0000-0000-000086250000}"/>
    <cellStyle name="_Table 3 3 2 2 2 3 2 7 6" xfId="31881" xr:uid="{00000000-0005-0000-0000-000087250000}"/>
    <cellStyle name="_Table 3 3 2 2 2 3 2 7 7" xfId="32802" xr:uid="{00000000-0005-0000-0000-000088250000}"/>
    <cellStyle name="_Table 3 3 2 2 2 3 2 7 8" xfId="33701" xr:uid="{00000000-0005-0000-0000-000089250000}"/>
    <cellStyle name="_Table 3 3 2 2 2 3 2 8" xfId="27004" xr:uid="{00000000-0005-0000-0000-00008A250000}"/>
    <cellStyle name="_Table 3 3 2 2 2 3 2 9" xfId="28925" xr:uid="{00000000-0005-0000-0000-00008B250000}"/>
    <cellStyle name="_Table 3 3 2 2 2 3 3" xfId="6635" xr:uid="{00000000-0005-0000-0000-00008C250000}"/>
    <cellStyle name="_Table 3 3 2 2 2 3 3 10" xfId="14668" xr:uid="{00000000-0005-0000-0000-00008D250000}"/>
    <cellStyle name="_Table 3 3 2 2 2 3 3 11" xfId="27733" xr:uid="{00000000-0005-0000-0000-00008E250000}"/>
    <cellStyle name="_Table 3 3 2 2 2 3 3 12" xfId="26039" xr:uid="{00000000-0005-0000-0000-00008F250000}"/>
    <cellStyle name="_Table 3 3 2 2 2 3 3 13" xfId="28738" xr:uid="{00000000-0005-0000-0000-000090250000}"/>
    <cellStyle name="_Table 3 3 2 2 2 3 3 2" xfId="11406" xr:uid="{00000000-0005-0000-0000-000091250000}"/>
    <cellStyle name="_Table 3 3 2 2 2 3 3 2 2" xfId="28461" xr:uid="{00000000-0005-0000-0000-000092250000}"/>
    <cellStyle name="_Table 3 3 2 2 2 3 3 2 3" xfId="15508" xr:uid="{00000000-0005-0000-0000-000093250000}"/>
    <cellStyle name="_Table 3 3 2 2 2 3 3 2 4" xfId="27774" xr:uid="{00000000-0005-0000-0000-000094250000}"/>
    <cellStyle name="_Table 3 3 2 2 2 3 3 2 5" xfId="29191" xr:uid="{00000000-0005-0000-0000-000095250000}"/>
    <cellStyle name="_Table 3 3 2 2 2 3 3 2 6" xfId="26920" xr:uid="{00000000-0005-0000-0000-000096250000}"/>
    <cellStyle name="_Table 3 3 2 2 2 3 3 2 7" xfId="29013" xr:uid="{00000000-0005-0000-0000-000097250000}"/>
    <cellStyle name="_Table 3 3 2 2 2 3 3 3" xfId="13900" xr:uid="{00000000-0005-0000-0000-000098250000}"/>
    <cellStyle name="_Table 3 3 2 2 2 3 3 3 2" xfId="25239" xr:uid="{00000000-0005-0000-0000-000099250000}"/>
    <cellStyle name="_Table 3 3 2 2 2 3 3 3 3" xfId="29559" xr:uid="{00000000-0005-0000-0000-00009A250000}"/>
    <cellStyle name="_Table 3 3 2 2 2 3 3 3 4" xfId="30674" xr:uid="{00000000-0005-0000-0000-00009B250000}"/>
    <cellStyle name="_Table 3 3 2 2 2 3 3 3 5" xfId="28295" xr:uid="{00000000-0005-0000-0000-00009C250000}"/>
    <cellStyle name="_Table 3 3 2 2 2 3 3 3 6" xfId="32213" xr:uid="{00000000-0005-0000-0000-00009D250000}"/>
    <cellStyle name="_Table 3 3 2 2 2 3 3 3 7" xfId="33134" xr:uid="{00000000-0005-0000-0000-00009E250000}"/>
    <cellStyle name="_Table 3 3 2 2 2 3 3 3 8" xfId="34033" xr:uid="{00000000-0005-0000-0000-00009F250000}"/>
    <cellStyle name="_Table 3 3 2 2 2 3 3 4" xfId="9048" xr:uid="{00000000-0005-0000-0000-0000A0250000}"/>
    <cellStyle name="_Table 3 3 2 2 2 3 3 4 2" xfId="20443" xr:uid="{00000000-0005-0000-0000-0000A1250000}"/>
    <cellStyle name="_Table 3 3 2 2 2 3 3 4 3" xfId="27495" xr:uid="{00000000-0005-0000-0000-0000A2250000}"/>
    <cellStyle name="_Table 3 3 2 2 2 3 3 4 4" xfId="15839" xr:uid="{00000000-0005-0000-0000-0000A3250000}"/>
    <cellStyle name="_Table 3 3 2 2 2 3 3 4 5" xfId="31698" xr:uid="{00000000-0005-0000-0000-0000A4250000}"/>
    <cellStyle name="_Table 3 3 2 2 2 3 3 4 6" xfId="15187" xr:uid="{00000000-0005-0000-0000-0000A5250000}"/>
    <cellStyle name="_Table 3 3 2 2 2 3 3 4 7" xfId="25887" xr:uid="{00000000-0005-0000-0000-0000A6250000}"/>
    <cellStyle name="_Table 3 3 2 2 2 3 3 4 8" xfId="31770" xr:uid="{00000000-0005-0000-0000-0000A7250000}"/>
    <cellStyle name="_Table 3 3 2 2 2 3 3 5" xfId="14156" xr:uid="{00000000-0005-0000-0000-0000A8250000}"/>
    <cellStyle name="_Table 3 3 2 2 2 3 3 5 2" xfId="25495" xr:uid="{00000000-0005-0000-0000-0000A9250000}"/>
    <cellStyle name="_Table 3 3 2 2 2 3 3 5 3" xfId="29815" xr:uid="{00000000-0005-0000-0000-0000AA250000}"/>
    <cellStyle name="_Table 3 3 2 2 2 3 3 5 4" xfId="30930" xr:uid="{00000000-0005-0000-0000-0000AB250000}"/>
    <cellStyle name="_Table 3 3 2 2 2 3 3 5 5" xfId="27968" xr:uid="{00000000-0005-0000-0000-0000AC250000}"/>
    <cellStyle name="_Table 3 3 2 2 2 3 3 5 6" xfId="32469" xr:uid="{00000000-0005-0000-0000-0000AD250000}"/>
    <cellStyle name="_Table 3 3 2 2 2 3 3 5 7" xfId="33390" xr:uid="{00000000-0005-0000-0000-0000AE250000}"/>
    <cellStyle name="_Table 3 3 2 2 2 3 3 5 8" xfId="34289" xr:uid="{00000000-0005-0000-0000-0000AF250000}"/>
    <cellStyle name="_Table 3 3 2 2 2 3 3 6" xfId="8981" xr:uid="{00000000-0005-0000-0000-0000B0250000}"/>
    <cellStyle name="_Table 3 3 2 2 2 3 3 6 2" xfId="20376" xr:uid="{00000000-0005-0000-0000-0000B1250000}"/>
    <cellStyle name="_Table 3 3 2 2 2 3 3 6 3" xfId="27428" xr:uid="{00000000-0005-0000-0000-0000B2250000}"/>
    <cellStyle name="_Table 3 3 2 2 2 3 3 6 4" xfId="25771" xr:uid="{00000000-0005-0000-0000-0000B3250000}"/>
    <cellStyle name="_Table 3 3 2 2 2 3 3 6 5" xfId="26267" xr:uid="{00000000-0005-0000-0000-0000B4250000}"/>
    <cellStyle name="_Table 3 3 2 2 2 3 3 6 6" xfId="26833" xr:uid="{00000000-0005-0000-0000-0000B5250000}"/>
    <cellStyle name="_Table 3 3 2 2 2 3 3 6 7" xfId="26698" xr:uid="{00000000-0005-0000-0000-0000B6250000}"/>
    <cellStyle name="_Table 3 3 2 2 2 3 3 6 8" xfId="25890" xr:uid="{00000000-0005-0000-0000-0000B7250000}"/>
    <cellStyle name="_Table 3 3 2 2 2 3 3 7" xfId="13569" xr:uid="{00000000-0005-0000-0000-0000B8250000}"/>
    <cellStyle name="_Table 3 3 2 2 2 3 3 7 2" xfId="24908" xr:uid="{00000000-0005-0000-0000-0000B9250000}"/>
    <cellStyle name="_Table 3 3 2 2 2 3 3 7 3" xfId="29228" xr:uid="{00000000-0005-0000-0000-0000BA250000}"/>
    <cellStyle name="_Table 3 3 2 2 2 3 3 7 4" xfId="30343" xr:uid="{00000000-0005-0000-0000-0000BB250000}"/>
    <cellStyle name="_Table 3 3 2 2 2 3 3 7 5" xfId="15473" xr:uid="{00000000-0005-0000-0000-0000BC250000}"/>
    <cellStyle name="_Table 3 3 2 2 2 3 3 7 6" xfId="31882" xr:uid="{00000000-0005-0000-0000-0000BD250000}"/>
    <cellStyle name="_Table 3 3 2 2 2 3 3 7 7" xfId="32803" xr:uid="{00000000-0005-0000-0000-0000BE250000}"/>
    <cellStyle name="_Table 3 3 2 2 2 3 3 7 8" xfId="33702" xr:uid="{00000000-0005-0000-0000-0000BF250000}"/>
    <cellStyle name="_Table 3 3 2 2 2 3 3 8" xfId="26442" xr:uid="{00000000-0005-0000-0000-0000C0250000}"/>
    <cellStyle name="_Table 3 3 2 2 2 3 3 9" xfId="25892" xr:uid="{00000000-0005-0000-0000-0000C1250000}"/>
    <cellStyle name="_Table 3 3 2 2 2 3 4" xfId="10763" xr:uid="{00000000-0005-0000-0000-0000C2250000}"/>
    <cellStyle name="_Table 3 3 2 2 2 3 4 2" xfId="28200" xr:uid="{00000000-0005-0000-0000-0000C3250000}"/>
    <cellStyle name="_Table 3 3 2 2 2 3 4 3" xfId="15087" xr:uid="{00000000-0005-0000-0000-0000C4250000}"/>
    <cellStyle name="_Table 3 3 2 2 2 3 4 4" xfId="26815" xr:uid="{00000000-0005-0000-0000-0000C5250000}"/>
    <cellStyle name="_Table 3 3 2 2 2 3 4 5" xfId="26749" xr:uid="{00000000-0005-0000-0000-0000C6250000}"/>
    <cellStyle name="_Table 3 3 2 2 2 3 4 6" xfId="29061" xr:uid="{00000000-0005-0000-0000-0000C7250000}"/>
    <cellStyle name="_Table 3 3 2 2 2 3 4 7" xfId="28169" xr:uid="{00000000-0005-0000-0000-0000C8250000}"/>
    <cellStyle name="_Table 3 3 2 2 2 3 5" xfId="13779" xr:uid="{00000000-0005-0000-0000-0000C9250000}"/>
    <cellStyle name="_Table 3 3 2 2 2 3 5 2" xfId="25118" xr:uid="{00000000-0005-0000-0000-0000CA250000}"/>
    <cellStyle name="_Table 3 3 2 2 2 3 5 3" xfId="29438" xr:uid="{00000000-0005-0000-0000-0000CB250000}"/>
    <cellStyle name="_Table 3 3 2 2 2 3 5 4" xfId="30553" xr:uid="{00000000-0005-0000-0000-0000CC250000}"/>
    <cellStyle name="_Table 3 3 2 2 2 3 5 5" xfId="27124" xr:uid="{00000000-0005-0000-0000-0000CD250000}"/>
    <cellStyle name="_Table 3 3 2 2 2 3 5 6" xfId="32092" xr:uid="{00000000-0005-0000-0000-0000CE250000}"/>
    <cellStyle name="_Table 3 3 2 2 2 3 5 7" xfId="33013" xr:uid="{00000000-0005-0000-0000-0000CF250000}"/>
    <cellStyle name="_Table 3 3 2 2 2 3 5 8" xfId="33912" xr:uid="{00000000-0005-0000-0000-0000D0250000}"/>
    <cellStyle name="_Table 3 3 2 2 2 3 6" xfId="8829" xr:uid="{00000000-0005-0000-0000-0000D1250000}"/>
    <cellStyle name="_Table 3 3 2 2 2 3 6 2" xfId="20224" xr:uid="{00000000-0005-0000-0000-0000D2250000}"/>
    <cellStyle name="_Table 3 3 2 2 2 3 6 3" xfId="27276" xr:uid="{00000000-0005-0000-0000-0000D3250000}"/>
    <cellStyle name="_Table 3 3 2 2 2 3 6 4" xfId="15700" xr:uid="{00000000-0005-0000-0000-0000D4250000}"/>
    <cellStyle name="_Table 3 3 2 2 2 3 6 5" xfId="26494" xr:uid="{00000000-0005-0000-0000-0000D5250000}"/>
    <cellStyle name="_Table 3 3 2 2 2 3 6 6" xfId="27983" xr:uid="{00000000-0005-0000-0000-0000D6250000}"/>
    <cellStyle name="_Table 3 3 2 2 2 3 6 7" xfId="14968" xr:uid="{00000000-0005-0000-0000-0000D7250000}"/>
    <cellStyle name="_Table 3 3 2 2 2 3 6 8" xfId="29122" xr:uid="{00000000-0005-0000-0000-0000D8250000}"/>
    <cellStyle name="_Table 3 3 2 2 2 3 7" xfId="13812" xr:uid="{00000000-0005-0000-0000-0000D9250000}"/>
    <cellStyle name="_Table 3 3 2 2 2 3 7 2" xfId="25151" xr:uid="{00000000-0005-0000-0000-0000DA250000}"/>
    <cellStyle name="_Table 3 3 2 2 2 3 7 3" xfId="29471" xr:uid="{00000000-0005-0000-0000-0000DB250000}"/>
    <cellStyle name="_Table 3 3 2 2 2 3 7 4" xfId="30586" xr:uid="{00000000-0005-0000-0000-0000DC250000}"/>
    <cellStyle name="_Table 3 3 2 2 2 3 7 5" xfId="29116" xr:uid="{00000000-0005-0000-0000-0000DD250000}"/>
    <cellStyle name="_Table 3 3 2 2 2 3 7 6" xfId="32125" xr:uid="{00000000-0005-0000-0000-0000DE250000}"/>
    <cellStyle name="_Table 3 3 2 2 2 3 7 7" xfId="33046" xr:uid="{00000000-0005-0000-0000-0000DF250000}"/>
    <cellStyle name="_Table 3 3 2 2 2 3 7 8" xfId="33945" xr:uid="{00000000-0005-0000-0000-0000E0250000}"/>
    <cellStyle name="_Table 3 3 2 2 2 3 8" xfId="13676" xr:uid="{00000000-0005-0000-0000-0000E1250000}"/>
    <cellStyle name="_Table 3 3 2 2 2 3 8 2" xfId="25015" xr:uid="{00000000-0005-0000-0000-0000E2250000}"/>
    <cellStyle name="_Table 3 3 2 2 2 3 8 3" xfId="29335" xr:uid="{00000000-0005-0000-0000-0000E3250000}"/>
    <cellStyle name="_Table 3 3 2 2 2 3 8 4" xfId="30450" xr:uid="{00000000-0005-0000-0000-0000E4250000}"/>
    <cellStyle name="_Table 3 3 2 2 2 3 8 5" xfId="15243" xr:uid="{00000000-0005-0000-0000-0000E5250000}"/>
    <cellStyle name="_Table 3 3 2 2 2 3 8 6" xfId="31989" xr:uid="{00000000-0005-0000-0000-0000E6250000}"/>
    <cellStyle name="_Table 3 3 2 2 2 3 8 7" xfId="32910" xr:uid="{00000000-0005-0000-0000-0000E7250000}"/>
    <cellStyle name="_Table 3 3 2 2 2 3 8 8" xfId="33809" xr:uid="{00000000-0005-0000-0000-0000E8250000}"/>
    <cellStyle name="_Table 3 3 2 2 2 3 9" xfId="9266" xr:uid="{00000000-0005-0000-0000-0000E9250000}"/>
    <cellStyle name="_Table 3 3 2 2 2 3 9 2" xfId="20661" xr:uid="{00000000-0005-0000-0000-0000EA250000}"/>
    <cellStyle name="_Table 3 3 2 2 2 3 9 3" xfId="27702" xr:uid="{00000000-0005-0000-0000-0000EB250000}"/>
    <cellStyle name="_Table 3 3 2 2 2 3 9 4" xfId="22095" xr:uid="{00000000-0005-0000-0000-0000EC250000}"/>
    <cellStyle name="_Table 3 3 2 2 2 3 9 5" xfId="31446" xr:uid="{00000000-0005-0000-0000-0000ED250000}"/>
    <cellStyle name="_Table 3 3 2 2 2 3 9 6" xfId="14533" xr:uid="{00000000-0005-0000-0000-0000EE250000}"/>
    <cellStyle name="_Table 3 3 2 2 2 3 9 7" xfId="15462" xr:uid="{00000000-0005-0000-0000-0000EF250000}"/>
    <cellStyle name="_Table 3 3 2 2 2 3 9 8" xfId="28741" xr:uid="{00000000-0005-0000-0000-0000F0250000}"/>
    <cellStyle name="_Table 3 3 2 2 2 4" xfId="7119" xr:uid="{00000000-0005-0000-0000-0000F1250000}"/>
    <cellStyle name="_Table 3 3 2 2 2 4 10" xfId="28792" xr:uid="{00000000-0005-0000-0000-0000F2250000}"/>
    <cellStyle name="_Table 3 3 2 2 2 4 11" xfId="15887" xr:uid="{00000000-0005-0000-0000-0000F3250000}"/>
    <cellStyle name="_Table 3 3 2 2 2 4 12" xfId="14784" xr:uid="{00000000-0005-0000-0000-0000F4250000}"/>
    <cellStyle name="_Table 3 3 2 2 2 4 13" xfId="14942" xr:uid="{00000000-0005-0000-0000-0000F5250000}"/>
    <cellStyle name="_Table 3 3 2 2 2 4 2" xfId="11890" xr:uid="{00000000-0005-0000-0000-0000F6250000}"/>
    <cellStyle name="_Table 3 3 2 2 2 4 2 2" xfId="28633" xr:uid="{00000000-0005-0000-0000-0000F7250000}"/>
    <cellStyle name="_Table 3 3 2 2 2 4 2 3" xfId="15198" xr:uid="{00000000-0005-0000-0000-0000F8250000}"/>
    <cellStyle name="_Table 3 3 2 2 2 4 2 4" xfId="25937" xr:uid="{00000000-0005-0000-0000-0000F9250000}"/>
    <cellStyle name="_Table 3 3 2 2 2 4 2 5" xfId="15578" xr:uid="{00000000-0005-0000-0000-0000FA250000}"/>
    <cellStyle name="_Table 3 3 2 2 2 4 2 6" xfId="30289" xr:uid="{00000000-0005-0000-0000-0000FB250000}"/>
    <cellStyle name="_Table 3 3 2 2 2 4 2 7" xfId="31447" xr:uid="{00000000-0005-0000-0000-0000FC250000}"/>
    <cellStyle name="_Table 3 3 2 2 2 4 3" xfId="13977" xr:uid="{00000000-0005-0000-0000-0000FD250000}"/>
    <cellStyle name="_Table 3 3 2 2 2 4 3 2" xfId="25316" xr:uid="{00000000-0005-0000-0000-0000FE250000}"/>
    <cellStyle name="_Table 3 3 2 2 2 4 3 3" xfId="29636" xr:uid="{00000000-0005-0000-0000-0000FF250000}"/>
    <cellStyle name="_Table 3 3 2 2 2 4 3 4" xfId="30751" xr:uid="{00000000-0005-0000-0000-000000260000}"/>
    <cellStyle name="_Table 3 3 2 2 2 4 3 5" xfId="27847" xr:uid="{00000000-0005-0000-0000-000001260000}"/>
    <cellStyle name="_Table 3 3 2 2 2 4 3 6" xfId="32290" xr:uid="{00000000-0005-0000-0000-000002260000}"/>
    <cellStyle name="_Table 3 3 2 2 2 4 3 7" xfId="33211" xr:uid="{00000000-0005-0000-0000-000003260000}"/>
    <cellStyle name="_Table 3 3 2 2 2 4 3 8" xfId="34110" xr:uid="{00000000-0005-0000-0000-000004260000}"/>
    <cellStyle name="_Table 3 3 2 2 2 4 4" xfId="9317" xr:uid="{00000000-0005-0000-0000-000005260000}"/>
    <cellStyle name="_Table 3 3 2 2 2 4 4 2" xfId="20712" xr:uid="{00000000-0005-0000-0000-000006260000}"/>
    <cellStyle name="_Table 3 3 2 2 2 4 4 3" xfId="27721" xr:uid="{00000000-0005-0000-0000-000007260000}"/>
    <cellStyle name="_Table 3 3 2 2 2 4 4 4" xfId="22855" xr:uid="{00000000-0005-0000-0000-000008260000}"/>
    <cellStyle name="_Table 3 3 2 2 2 4 4 5" xfId="31451" xr:uid="{00000000-0005-0000-0000-000009260000}"/>
    <cellStyle name="_Table 3 3 2 2 2 4 4 6" xfId="27828" xr:uid="{00000000-0005-0000-0000-00000A260000}"/>
    <cellStyle name="_Table 3 3 2 2 2 4 4 7" xfId="26506" xr:uid="{00000000-0005-0000-0000-00000B260000}"/>
    <cellStyle name="_Table 3 3 2 2 2 4 4 8" xfId="31176" xr:uid="{00000000-0005-0000-0000-00000C260000}"/>
    <cellStyle name="_Table 3 3 2 2 2 4 5" xfId="13669" xr:uid="{00000000-0005-0000-0000-00000D260000}"/>
    <cellStyle name="_Table 3 3 2 2 2 4 5 2" xfId="25008" xr:uid="{00000000-0005-0000-0000-00000E260000}"/>
    <cellStyle name="_Table 3 3 2 2 2 4 5 3" xfId="29328" xr:uid="{00000000-0005-0000-0000-00000F260000}"/>
    <cellStyle name="_Table 3 3 2 2 2 4 5 4" xfId="30443" xr:uid="{00000000-0005-0000-0000-000010260000}"/>
    <cellStyle name="_Table 3 3 2 2 2 4 5 5" xfId="27834" xr:uid="{00000000-0005-0000-0000-000011260000}"/>
    <cellStyle name="_Table 3 3 2 2 2 4 5 6" xfId="31982" xr:uid="{00000000-0005-0000-0000-000012260000}"/>
    <cellStyle name="_Table 3 3 2 2 2 4 5 7" xfId="32903" xr:uid="{00000000-0005-0000-0000-000013260000}"/>
    <cellStyle name="_Table 3 3 2 2 2 4 5 8" xfId="33802" xr:uid="{00000000-0005-0000-0000-000014260000}"/>
    <cellStyle name="_Table 3 3 2 2 2 4 6" xfId="9117" xr:uid="{00000000-0005-0000-0000-000015260000}"/>
    <cellStyle name="_Table 3 3 2 2 2 4 6 2" xfId="20512" xr:uid="{00000000-0005-0000-0000-000016260000}"/>
    <cellStyle name="_Table 3 3 2 2 2 4 6 3" xfId="27564" xr:uid="{00000000-0005-0000-0000-000017260000}"/>
    <cellStyle name="_Table 3 3 2 2 2 4 6 4" xfId="23250" xr:uid="{00000000-0005-0000-0000-000018260000}"/>
    <cellStyle name="_Table 3 3 2 2 2 4 6 5" xfId="28815" xr:uid="{00000000-0005-0000-0000-000019260000}"/>
    <cellStyle name="_Table 3 3 2 2 2 4 6 6" xfId="28937" xr:uid="{00000000-0005-0000-0000-00001A260000}"/>
    <cellStyle name="_Table 3 3 2 2 2 4 6 7" xfId="30096" xr:uid="{00000000-0005-0000-0000-00001B260000}"/>
    <cellStyle name="_Table 3 3 2 2 2 4 6 8" xfId="28771" xr:uid="{00000000-0005-0000-0000-00001C260000}"/>
    <cellStyle name="_Table 3 3 2 2 2 4 7" xfId="8885" xr:uid="{00000000-0005-0000-0000-00001D260000}"/>
    <cellStyle name="_Table 3 3 2 2 2 4 7 2" xfId="20280" xr:uid="{00000000-0005-0000-0000-00001E260000}"/>
    <cellStyle name="_Table 3 3 2 2 2 4 7 3" xfId="27332" xr:uid="{00000000-0005-0000-0000-00001F260000}"/>
    <cellStyle name="_Table 3 3 2 2 2 4 7 4" xfId="15743" xr:uid="{00000000-0005-0000-0000-000020260000}"/>
    <cellStyle name="_Table 3 3 2 2 2 4 7 5" xfId="15056" xr:uid="{00000000-0005-0000-0000-000021260000}"/>
    <cellStyle name="_Table 3 3 2 2 2 4 7 6" xfId="26788" xr:uid="{00000000-0005-0000-0000-000022260000}"/>
    <cellStyle name="_Table 3 3 2 2 2 4 7 7" xfId="28857" xr:uid="{00000000-0005-0000-0000-000023260000}"/>
    <cellStyle name="_Table 3 3 2 2 2 4 7 8" xfId="31356" xr:uid="{00000000-0005-0000-0000-000024260000}"/>
    <cellStyle name="_Table 3 3 2 2 2 4 8" xfId="26631" xr:uid="{00000000-0005-0000-0000-000025260000}"/>
    <cellStyle name="_Table 3 3 2 2 2 4 9" xfId="26595" xr:uid="{00000000-0005-0000-0000-000026260000}"/>
    <cellStyle name="_Table 3 3 2 2 2 5" xfId="6613" xr:uid="{00000000-0005-0000-0000-000027260000}"/>
    <cellStyle name="_Table 3 3 2 2 2 5 10" xfId="14790" xr:uid="{00000000-0005-0000-0000-000028260000}"/>
    <cellStyle name="_Table 3 3 2 2 2 5 11" xfId="14864" xr:uid="{00000000-0005-0000-0000-000029260000}"/>
    <cellStyle name="_Table 3 3 2 2 2 5 12" xfId="14475" xr:uid="{00000000-0005-0000-0000-00002A260000}"/>
    <cellStyle name="_Table 3 3 2 2 2 5 13" xfId="26476" xr:uid="{00000000-0005-0000-0000-00002B260000}"/>
    <cellStyle name="_Table 3 3 2 2 2 5 2" xfId="11384" xr:uid="{00000000-0005-0000-0000-00002C260000}"/>
    <cellStyle name="_Table 3 3 2 2 2 5 2 2" xfId="28439" xr:uid="{00000000-0005-0000-0000-00002D260000}"/>
    <cellStyle name="_Table 3 3 2 2 2 5 2 3" xfId="15494" xr:uid="{00000000-0005-0000-0000-00002E260000}"/>
    <cellStyle name="_Table 3 3 2 2 2 5 2 4" xfId="27738" xr:uid="{00000000-0005-0000-0000-00002F260000}"/>
    <cellStyle name="_Table 3 3 2 2 2 5 2 5" xfId="27798" xr:uid="{00000000-0005-0000-0000-000030260000}"/>
    <cellStyle name="_Table 3 3 2 2 2 5 2 6" xfId="14694" xr:uid="{00000000-0005-0000-0000-000031260000}"/>
    <cellStyle name="_Table 3 3 2 2 2 5 2 7" xfId="15067" xr:uid="{00000000-0005-0000-0000-000032260000}"/>
    <cellStyle name="_Table 3 3 2 2 2 5 3" xfId="13879" xr:uid="{00000000-0005-0000-0000-000033260000}"/>
    <cellStyle name="_Table 3 3 2 2 2 5 3 2" xfId="25218" xr:uid="{00000000-0005-0000-0000-000034260000}"/>
    <cellStyle name="_Table 3 3 2 2 2 5 3 3" xfId="29538" xr:uid="{00000000-0005-0000-0000-000035260000}"/>
    <cellStyle name="_Table 3 3 2 2 2 5 3 4" xfId="30653" xr:uid="{00000000-0005-0000-0000-000036260000}"/>
    <cellStyle name="_Table 3 3 2 2 2 5 3 5" xfId="28336" xr:uid="{00000000-0005-0000-0000-000037260000}"/>
    <cellStyle name="_Table 3 3 2 2 2 5 3 6" xfId="32192" xr:uid="{00000000-0005-0000-0000-000038260000}"/>
    <cellStyle name="_Table 3 3 2 2 2 5 3 7" xfId="33113" xr:uid="{00000000-0005-0000-0000-000039260000}"/>
    <cellStyle name="_Table 3 3 2 2 2 5 3 8" xfId="34012" xr:uid="{00000000-0005-0000-0000-00003A260000}"/>
    <cellStyle name="_Table 3 3 2 2 2 5 4" xfId="9030" xr:uid="{00000000-0005-0000-0000-00003B260000}"/>
    <cellStyle name="_Table 3 3 2 2 2 5 4 2" xfId="20425" xr:uid="{00000000-0005-0000-0000-00003C260000}"/>
    <cellStyle name="_Table 3 3 2 2 2 5 4 3" xfId="27477" xr:uid="{00000000-0005-0000-0000-00003D260000}"/>
    <cellStyle name="_Table 3 3 2 2 2 5 4 4" xfId="15821" xr:uid="{00000000-0005-0000-0000-00003E260000}"/>
    <cellStyle name="_Table 3 3 2 2 2 5 4 5" xfId="29092" xr:uid="{00000000-0005-0000-0000-00003F260000}"/>
    <cellStyle name="_Table 3 3 2 2 2 5 4 6" xfId="26663" xr:uid="{00000000-0005-0000-0000-000040260000}"/>
    <cellStyle name="_Table 3 3 2 2 2 5 4 7" xfId="26969" xr:uid="{00000000-0005-0000-0000-000041260000}"/>
    <cellStyle name="_Table 3 3 2 2 2 5 4 8" xfId="26685" xr:uid="{00000000-0005-0000-0000-000042260000}"/>
    <cellStyle name="_Table 3 3 2 2 2 5 5" xfId="13751" xr:uid="{00000000-0005-0000-0000-000043260000}"/>
    <cellStyle name="_Table 3 3 2 2 2 5 5 2" xfId="25090" xr:uid="{00000000-0005-0000-0000-000044260000}"/>
    <cellStyle name="_Table 3 3 2 2 2 5 5 3" xfId="29410" xr:uid="{00000000-0005-0000-0000-000045260000}"/>
    <cellStyle name="_Table 3 3 2 2 2 5 5 4" xfId="30525" xr:uid="{00000000-0005-0000-0000-000046260000}"/>
    <cellStyle name="_Table 3 3 2 2 2 5 5 5" xfId="15639" xr:uid="{00000000-0005-0000-0000-000047260000}"/>
    <cellStyle name="_Table 3 3 2 2 2 5 5 6" xfId="32064" xr:uid="{00000000-0005-0000-0000-000048260000}"/>
    <cellStyle name="_Table 3 3 2 2 2 5 5 7" xfId="32985" xr:uid="{00000000-0005-0000-0000-000049260000}"/>
    <cellStyle name="_Table 3 3 2 2 2 5 5 8" xfId="33884" xr:uid="{00000000-0005-0000-0000-00004A260000}"/>
    <cellStyle name="_Table 3 3 2 2 2 5 6" xfId="9159" xr:uid="{00000000-0005-0000-0000-00004B260000}"/>
    <cellStyle name="_Table 3 3 2 2 2 5 6 2" xfId="20554" xr:uid="{00000000-0005-0000-0000-00004C260000}"/>
    <cellStyle name="_Table 3 3 2 2 2 5 6 3" xfId="27606" xr:uid="{00000000-0005-0000-0000-00004D260000}"/>
    <cellStyle name="_Table 3 3 2 2 2 5 6 4" xfId="14566" xr:uid="{00000000-0005-0000-0000-00004E260000}"/>
    <cellStyle name="_Table 3 3 2 2 2 5 6 5" xfId="14600" xr:uid="{00000000-0005-0000-0000-00004F260000}"/>
    <cellStyle name="_Table 3 3 2 2 2 5 6 6" xfId="30125" xr:uid="{00000000-0005-0000-0000-000050260000}"/>
    <cellStyle name="_Table 3 3 2 2 2 5 6 7" xfId="31221" xr:uid="{00000000-0005-0000-0000-000051260000}"/>
    <cellStyle name="_Table 3 3 2 2 2 5 6 8" xfId="28593" xr:uid="{00000000-0005-0000-0000-000052260000}"/>
    <cellStyle name="_Table 3 3 2 2 2 5 7" xfId="13722" xr:uid="{00000000-0005-0000-0000-000053260000}"/>
    <cellStyle name="_Table 3 3 2 2 2 5 7 2" xfId="25061" xr:uid="{00000000-0005-0000-0000-000054260000}"/>
    <cellStyle name="_Table 3 3 2 2 2 5 7 3" xfId="29381" xr:uid="{00000000-0005-0000-0000-000055260000}"/>
    <cellStyle name="_Table 3 3 2 2 2 5 7 4" xfId="30496" xr:uid="{00000000-0005-0000-0000-000056260000}"/>
    <cellStyle name="_Table 3 3 2 2 2 5 7 5" xfId="28204" xr:uid="{00000000-0005-0000-0000-000057260000}"/>
    <cellStyle name="_Table 3 3 2 2 2 5 7 6" xfId="32035" xr:uid="{00000000-0005-0000-0000-000058260000}"/>
    <cellStyle name="_Table 3 3 2 2 2 5 7 7" xfId="32956" xr:uid="{00000000-0005-0000-0000-000059260000}"/>
    <cellStyle name="_Table 3 3 2 2 2 5 7 8" xfId="33855" xr:uid="{00000000-0005-0000-0000-00005A260000}"/>
    <cellStyle name="_Table 3 3 2 2 2 5 8" xfId="26420" xr:uid="{00000000-0005-0000-0000-00005B260000}"/>
    <cellStyle name="_Table 3 3 2 2 2 5 9" xfId="28785" xr:uid="{00000000-0005-0000-0000-00005C260000}"/>
    <cellStyle name="_Table 3 3 2 2 2 6" xfId="13634" xr:uid="{00000000-0005-0000-0000-00005D260000}"/>
    <cellStyle name="_Table 3 3 2 2 2 6 2" xfId="24973" xr:uid="{00000000-0005-0000-0000-00005E260000}"/>
    <cellStyle name="_Table 3 3 2 2 2 6 3" xfId="29293" xr:uid="{00000000-0005-0000-0000-00005F260000}"/>
    <cellStyle name="_Table 3 3 2 2 2 6 4" xfId="30408" xr:uid="{00000000-0005-0000-0000-000060260000}"/>
    <cellStyle name="_Table 3 3 2 2 2 6 5" xfId="14997" xr:uid="{00000000-0005-0000-0000-000061260000}"/>
    <cellStyle name="_Table 3 3 2 2 2 6 6" xfId="31947" xr:uid="{00000000-0005-0000-0000-000062260000}"/>
    <cellStyle name="_Table 3 3 2 2 2 6 7" xfId="32868" xr:uid="{00000000-0005-0000-0000-000063260000}"/>
    <cellStyle name="_Table 3 3 2 2 2 6 8" xfId="33767" xr:uid="{00000000-0005-0000-0000-000064260000}"/>
    <cellStyle name="_Table 3 3 2 2 2 7" xfId="9212" xr:uid="{00000000-0005-0000-0000-000065260000}"/>
    <cellStyle name="_Table 3 3 2 2 2 7 2" xfId="20607" xr:uid="{00000000-0005-0000-0000-000066260000}"/>
    <cellStyle name="_Table 3 3 2 2 2 7 3" xfId="27659" xr:uid="{00000000-0005-0000-0000-000067260000}"/>
    <cellStyle name="_Table 3 3 2 2 2 7 4" xfId="14573" xr:uid="{00000000-0005-0000-0000-000068260000}"/>
    <cellStyle name="_Table 3 3 2 2 2 7 5" xfId="28276" xr:uid="{00000000-0005-0000-0000-000069260000}"/>
    <cellStyle name="_Table 3 3 2 2 2 7 6" xfId="30188" xr:uid="{00000000-0005-0000-0000-00006A260000}"/>
    <cellStyle name="_Table 3 3 2 2 2 7 7" xfId="31276" xr:uid="{00000000-0005-0000-0000-00006B260000}"/>
    <cellStyle name="_Table 3 3 2 2 2 7 8" xfId="31793" xr:uid="{00000000-0005-0000-0000-00006C260000}"/>
    <cellStyle name="_Table 3 3 2 2 2 8" xfId="13948" xr:uid="{00000000-0005-0000-0000-00006D260000}"/>
    <cellStyle name="_Table 3 3 2 2 2 8 2" xfId="25287" xr:uid="{00000000-0005-0000-0000-00006E260000}"/>
    <cellStyle name="_Table 3 3 2 2 2 8 3" xfId="29607" xr:uid="{00000000-0005-0000-0000-00006F260000}"/>
    <cellStyle name="_Table 3 3 2 2 2 8 4" xfId="30722" xr:uid="{00000000-0005-0000-0000-000070260000}"/>
    <cellStyle name="_Table 3 3 2 2 2 8 5" xfId="26126" xr:uid="{00000000-0005-0000-0000-000071260000}"/>
    <cellStyle name="_Table 3 3 2 2 2 8 6" xfId="32261" xr:uid="{00000000-0005-0000-0000-000072260000}"/>
    <cellStyle name="_Table 3 3 2 2 2 8 7" xfId="33182" xr:uid="{00000000-0005-0000-0000-000073260000}"/>
    <cellStyle name="_Table 3 3 2 2 2 8 8" xfId="34081" xr:uid="{00000000-0005-0000-0000-000074260000}"/>
    <cellStyle name="_Table 3 3 2 2 2 9" xfId="8952" xr:uid="{00000000-0005-0000-0000-000075260000}"/>
    <cellStyle name="_Table 3 3 2 2 2 9 2" xfId="20347" xr:uid="{00000000-0005-0000-0000-000076260000}"/>
    <cellStyle name="_Table 3 3 2 2 2 9 3" xfId="27399" xr:uid="{00000000-0005-0000-0000-000077260000}"/>
    <cellStyle name="_Table 3 3 2 2 2 9 4" xfId="14439" xr:uid="{00000000-0005-0000-0000-000078260000}"/>
    <cellStyle name="_Table 3 3 2 2 2 9 5" xfId="14745" xr:uid="{00000000-0005-0000-0000-000079260000}"/>
    <cellStyle name="_Table 3 3 2 2 2 9 6" xfId="15124" xr:uid="{00000000-0005-0000-0000-00007A260000}"/>
    <cellStyle name="_Table 3 3 2 2 2 9 7" xfId="28599" xr:uid="{00000000-0005-0000-0000-00007B260000}"/>
    <cellStyle name="_Table 3 3 2 2 2 9 8" xfId="14602" xr:uid="{00000000-0005-0000-0000-00007C260000}"/>
    <cellStyle name="_Table 3 3 2 2 3" xfId="5705" xr:uid="{00000000-0005-0000-0000-00007D260000}"/>
    <cellStyle name="_Table 3 3 2 2 3 10" xfId="26085" xr:uid="{00000000-0005-0000-0000-00007E260000}"/>
    <cellStyle name="_Table 3 3 2 2 3 11" xfId="26676" xr:uid="{00000000-0005-0000-0000-00007F260000}"/>
    <cellStyle name="_Table 3 3 2 2 3 12" xfId="27985" xr:uid="{00000000-0005-0000-0000-000080260000}"/>
    <cellStyle name="_Table 3 3 2 2 3 13" xfId="14583" xr:uid="{00000000-0005-0000-0000-000081260000}"/>
    <cellStyle name="_Table 3 3 2 2 3 14" xfId="29041" xr:uid="{00000000-0005-0000-0000-000082260000}"/>
    <cellStyle name="_Table 3 3 2 2 3 15" xfId="25881" xr:uid="{00000000-0005-0000-0000-000083260000}"/>
    <cellStyle name="_Table 3 3 2 2 3 2" xfId="7907" xr:uid="{00000000-0005-0000-0000-000084260000}"/>
    <cellStyle name="_Table 3 3 2 2 3 2 10" xfId="15390" xr:uid="{00000000-0005-0000-0000-000085260000}"/>
    <cellStyle name="_Table 3 3 2 2 3 2 11" xfId="28664" xr:uid="{00000000-0005-0000-0000-000086260000}"/>
    <cellStyle name="_Table 3 3 2 2 3 2 12" xfId="26189" xr:uid="{00000000-0005-0000-0000-000087260000}"/>
    <cellStyle name="_Table 3 3 2 2 3 2 13" xfId="28496" xr:uid="{00000000-0005-0000-0000-000088260000}"/>
    <cellStyle name="_Table 3 3 2 2 3 2 2" xfId="12678" xr:uid="{00000000-0005-0000-0000-000089260000}"/>
    <cellStyle name="_Table 3 3 2 2 3 2 2 2" xfId="28907" xr:uid="{00000000-0005-0000-0000-00008A260000}"/>
    <cellStyle name="_Table 3 3 2 2 3 2 2 3" xfId="30074" xr:uid="{00000000-0005-0000-0000-00008B260000}"/>
    <cellStyle name="_Table 3 3 2 2 3 2 2 4" xfId="15179" xr:uid="{00000000-0005-0000-0000-00008C260000}"/>
    <cellStyle name="_Table 3 3 2 2 3 2 2 5" xfId="31722" xr:uid="{00000000-0005-0000-0000-00008D260000}"/>
    <cellStyle name="_Table 3 3 2 2 3 2 2 6" xfId="32717" xr:uid="{00000000-0005-0000-0000-00008E260000}"/>
    <cellStyle name="_Table 3 3 2 2 3 2 2 7" xfId="33643" xr:uid="{00000000-0005-0000-0000-00008F260000}"/>
    <cellStyle name="_Table 3 3 2 2 3 2 3" xfId="14063" xr:uid="{00000000-0005-0000-0000-000090260000}"/>
    <cellStyle name="_Table 3 3 2 2 3 2 3 2" xfId="25402" xr:uid="{00000000-0005-0000-0000-000091260000}"/>
    <cellStyle name="_Table 3 3 2 2 3 2 3 3" xfId="29722" xr:uid="{00000000-0005-0000-0000-000092260000}"/>
    <cellStyle name="_Table 3 3 2 2 3 2 3 4" xfId="30837" xr:uid="{00000000-0005-0000-0000-000093260000}"/>
    <cellStyle name="_Table 3 3 2 2 3 2 3 5" xfId="25902" xr:uid="{00000000-0005-0000-0000-000094260000}"/>
    <cellStyle name="_Table 3 3 2 2 3 2 3 6" xfId="32376" xr:uid="{00000000-0005-0000-0000-000095260000}"/>
    <cellStyle name="_Table 3 3 2 2 3 2 3 7" xfId="33297" xr:uid="{00000000-0005-0000-0000-000096260000}"/>
    <cellStyle name="_Table 3 3 2 2 3 2 3 8" xfId="34196" xr:uid="{00000000-0005-0000-0000-000097260000}"/>
    <cellStyle name="_Table 3 3 2 2 3 2 4" xfId="9111" xr:uid="{00000000-0005-0000-0000-000098260000}"/>
    <cellStyle name="_Table 3 3 2 2 3 2 4 2" xfId="20506" xr:uid="{00000000-0005-0000-0000-000099260000}"/>
    <cellStyle name="_Table 3 3 2 2 3 2 4 3" xfId="27558" xr:uid="{00000000-0005-0000-0000-00009A260000}"/>
    <cellStyle name="_Table 3 3 2 2 3 2 4 4" xfId="19585" xr:uid="{00000000-0005-0000-0000-00009B260000}"/>
    <cellStyle name="_Table 3 3 2 2 3 2 4 5" xfId="14484" xr:uid="{00000000-0005-0000-0000-00009C260000}"/>
    <cellStyle name="_Table 3 3 2 2 3 2 4 6" xfId="31366" xr:uid="{00000000-0005-0000-0000-00009D260000}"/>
    <cellStyle name="_Table 3 3 2 2 3 2 4 7" xfId="22149" xr:uid="{00000000-0005-0000-0000-00009E260000}"/>
    <cellStyle name="_Table 3 3 2 2 3 2 4 8" xfId="29069" xr:uid="{00000000-0005-0000-0000-00009F260000}"/>
    <cellStyle name="_Table 3 3 2 2 3 2 5" xfId="8890" xr:uid="{00000000-0005-0000-0000-0000A0260000}"/>
    <cellStyle name="_Table 3 3 2 2 3 2 5 2" xfId="20285" xr:uid="{00000000-0005-0000-0000-0000A1260000}"/>
    <cellStyle name="_Table 3 3 2 2 3 2 5 3" xfId="27337" xr:uid="{00000000-0005-0000-0000-0000A2260000}"/>
    <cellStyle name="_Table 3 3 2 2 3 2 5 4" xfId="15748" xr:uid="{00000000-0005-0000-0000-0000A3260000}"/>
    <cellStyle name="_Table 3 3 2 2 3 2 5 5" xfId="14525" xr:uid="{00000000-0005-0000-0000-0000A4260000}"/>
    <cellStyle name="_Table 3 3 2 2 3 2 5 6" xfId="25796" xr:uid="{00000000-0005-0000-0000-0000A5260000}"/>
    <cellStyle name="_Table 3 3 2 2 3 2 5 7" xfId="27066" xr:uid="{00000000-0005-0000-0000-0000A6260000}"/>
    <cellStyle name="_Table 3 3 2 2 3 2 5 8" xfId="15361" xr:uid="{00000000-0005-0000-0000-0000A7260000}"/>
    <cellStyle name="_Table 3 3 2 2 3 2 6" xfId="14141" xr:uid="{00000000-0005-0000-0000-0000A8260000}"/>
    <cellStyle name="_Table 3 3 2 2 3 2 6 2" xfId="25480" xr:uid="{00000000-0005-0000-0000-0000A9260000}"/>
    <cellStyle name="_Table 3 3 2 2 3 2 6 3" xfId="29800" xr:uid="{00000000-0005-0000-0000-0000AA260000}"/>
    <cellStyle name="_Table 3 3 2 2 3 2 6 4" xfId="30915" xr:uid="{00000000-0005-0000-0000-0000AB260000}"/>
    <cellStyle name="_Table 3 3 2 2 3 2 6 5" xfId="26662" xr:uid="{00000000-0005-0000-0000-0000AC260000}"/>
    <cellStyle name="_Table 3 3 2 2 3 2 6 6" xfId="32454" xr:uid="{00000000-0005-0000-0000-0000AD260000}"/>
    <cellStyle name="_Table 3 3 2 2 3 2 6 7" xfId="33375" xr:uid="{00000000-0005-0000-0000-0000AE260000}"/>
    <cellStyle name="_Table 3 3 2 2 3 2 6 8" xfId="34274" xr:uid="{00000000-0005-0000-0000-0000AF260000}"/>
    <cellStyle name="_Table 3 3 2 2 3 2 7" xfId="14203" xr:uid="{00000000-0005-0000-0000-0000B0260000}"/>
    <cellStyle name="_Table 3 3 2 2 3 2 7 2" xfId="25542" xr:uid="{00000000-0005-0000-0000-0000B1260000}"/>
    <cellStyle name="_Table 3 3 2 2 3 2 7 3" xfId="29862" xr:uid="{00000000-0005-0000-0000-0000B2260000}"/>
    <cellStyle name="_Table 3 3 2 2 3 2 7 4" xfId="30977" xr:uid="{00000000-0005-0000-0000-0000B3260000}"/>
    <cellStyle name="_Table 3 3 2 2 3 2 7 5" xfId="26529" xr:uid="{00000000-0005-0000-0000-0000B4260000}"/>
    <cellStyle name="_Table 3 3 2 2 3 2 7 6" xfId="32516" xr:uid="{00000000-0005-0000-0000-0000B5260000}"/>
    <cellStyle name="_Table 3 3 2 2 3 2 7 7" xfId="33437" xr:uid="{00000000-0005-0000-0000-0000B6260000}"/>
    <cellStyle name="_Table 3 3 2 2 3 2 7 8" xfId="34336" xr:uid="{00000000-0005-0000-0000-0000B7260000}"/>
    <cellStyle name="_Table 3 3 2 2 3 2 8" xfId="26900" xr:uid="{00000000-0005-0000-0000-0000B8260000}"/>
    <cellStyle name="_Table 3 3 2 2 3 2 9" xfId="26771" xr:uid="{00000000-0005-0000-0000-0000B9260000}"/>
    <cellStyle name="_Table 3 3 2 2 3 3" xfId="6630" xr:uid="{00000000-0005-0000-0000-0000BA260000}"/>
    <cellStyle name="_Table 3 3 2 2 3 3 10" xfId="14995" xr:uid="{00000000-0005-0000-0000-0000BB260000}"/>
    <cellStyle name="_Table 3 3 2 2 3 3 11" xfId="28705" xr:uid="{00000000-0005-0000-0000-0000BC260000}"/>
    <cellStyle name="_Table 3 3 2 2 3 3 12" xfId="30207" xr:uid="{00000000-0005-0000-0000-0000BD260000}"/>
    <cellStyle name="_Table 3 3 2 2 3 3 13" xfId="28966" xr:uid="{00000000-0005-0000-0000-0000BE260000}"/>
    <cellStyle name="_Table 3 3 2 2 3 3 2" xfId="11401" xr:uid="{00000000-0005-0000-0000-0000BF260000}"/>
    <cellStyle name="_Table 3 3 2 2 3 3 2 2" xfId="28456" xr:uid="{00000000-0005-0000-0000-0000C0260000}"/>
    <cellStyle name="_Table 3 3 2 2 3 3 2 3" xfId="15505" xr:uid="{00000000-0005-0000-0000-0000C1260000}"/>
    <cellStyle name="_Table 3 3 2 2 3 3 2 4" xfId="28672" xr:uid="{00000000-0005-0000-0000-0000C2260000}"/>
    <cellStyle name="_Table 3 3 2 2 3 3 2 5" xfId="25763" xr:uid="{00000000-0005-0000-0000-0000C3260000}"/>
    <cellStyle name="_Table 3 3 2 2 3 3 2 6" xfId="26859" xr:uid="{00000000-0005-0000-0000-0000C4260000}"/>
    <cellStyle name="_Table 3 3 2 2 3 3 2 7" xfId="15601" xr:uid="{00000000-0005-0000-0000-0000C5260000}"/>
    <cellStyle name="_Table 3 3 2 2 3 3 3" xfId="13895" xr:uid="{00000000-0005-0000-0000-0000C6260000}"/>
    <cellStyle name="_Table 3 3 2 2 3 3 3 2" xfId="25234" xr:uid="{00000000-0005-0000-0000-0000C7260000}"/>
    <cellStyle name="_Table 3 3 2 2 3 3 3 3" xfId="29554" xr:uid="{00000000-0005-0000-0000-0000C8260000}"/>
    <cellStyle name="_Table 3 3 2 2 3 3 3 4" xfId="30669" xr:uid="{00000000-0005-0000-0000-0000C9260000}"/>
    <cellStyle name="_Table 3 3 2 2 3 3 3 5" xfId="26904" xr:uid="{00000000-0005-0000-0000-0000CA260000}"/>
    <cellStyle name="_Table 3 3 2 2 3 3 3 6" xfId="32208" xr:uid="{00000000-0005-0000-0000-0000CB260000}"/>
    <cellStyle name="_Table 3 3 2 2 3 3 3 7" xfId="33129" xr:uid="{00000000-0005-0000-0000-0000CC260000}"/>
    <cellStyle name="_Table 3 3 2 2 3 3 3 8" xfId="34028" xr:uid="{00000000-0005-0000-0000-0000CD260000}"/>
    <cellStyle name="_Table 3 3 2 2 3 3 4" xfId="9043" xr:uid="{00000000-0005-0000-0000-0000CE260000}"/>
    <cellStyle name="_Table 3 3 2 2 3 3 4 2" xfId="20438" xr:uid="{00000000-0005-0000-0000-0000CF260000}"/>
    <cellStyle name="_Table 3 3 2 2 3 3 4 3" xfId="27490" xr:uid="{00000000-0005-0000-0000-0000D0260000}"/>
    <cellStyle name="_Table 3 3 2 2 3 3 4 4" xfId="15834" xr:uid="{00000000-0005-0000-0000-0000D1260000}"/>
    <cellStyle name="_Table 3 3 2 2 3 3 4 5" xfId="31549" xr:uid="{00000000-0005-0000-0000-0000D2260000}"/>
    <cellStyle name="_Table 3 3 2 2 3 3 4 6" xfId="31386" xr:uid="{00000000-0005-0000-0000-0000D3260000}"/>
    <cellStyle name="_Table 3 3 2 2 3 3 4 7" xfId="26200" xr:uid="{00000000-0005-0000-0000-0000D4260000}"/>
    <cellStyle name="_Table 3 3 2 2 3 3 4 8" xfId="28869" xr:uid="{00000000-0005-0000-0000-0000D5260000}"/>
    <cellStyle name="_Table 3 3 2 2 3 3 5" xfId="13929" xr:uid="{00000000-0005-0000-0000-0000D6260000}"/>
    <cellStyle name="_Table 3 3 2 2 3 3 5 2" xfId="25268" xr:uid="{00000000-0005-0000-0000-0000D7260000}"/>
    <cellStyle name="_Table 3 3 2 2 3 3 5 3" xfId="29588" xr:uid="{00000000-0005-0000-0000-0000D8260000}"/>
    <cellStyle name="_Table 3 3 2 2 3 3 5 4" xfId="30703" xr:uid="{00000000-0005-0000-0000-0000D9260000}"/>
    <cellStyle name="_Table 3 3 2 2 3 3 5 5" xfId="26471" xr:uid="{00000000-0005-0000-0000-0000DA260000}"/>
    <cellStyle name="_Table 3 3 2 2 3 3 5 6" xfId="32242" xr:uid="{00000000-0005-0000-0000-0000DB260000}"/>
    <cellStyle name="_Table 3 3 2 2 3 3 5 7" xfId="33163" xr:uid="{00000000-0005-0000-0000-0000DC260000}"/>
    <cellStyle name="_Table 3 3 2 2 3 3 5 8" xfId="34062" xr:uid="{00000000-0005-0000-0000-0000DD260000}"/>
    <cellStyle name="_Table 3 3 2 2 3 3 6" xfId="8866" xr:uid="{00000000-0005-0000-0000-0000DE260000}"/>
    <cellStyle name="_Table 3 3 2 2 3 3 6 2" xfId="20261" xr:uid="{00000000-0005-0000-0000-0000DF260000}"/>
    <cellStyle name="_Table 3 3 2 2 3 3 6 3" xfId="27313" xr:uid="{00000000-0005-0000-0000-0000E0260000}"/>
    <cellStyle name="_Table 3 3 2 2 3 3 6 4" xfId="14555" xr:uid="{00000000-0005-0000-0000-0000E1260000}"/>
    <cellStyle name="_Table 3 3 2 2 3 3 6 5" xfId="26928" xr:uid="{00000000-0005-0000-0000-0000E2260000}"/>
    <cellStyle name="_Table 3 3 2 2 3 3 6 6" xfId="28176" xr:uid="{00000000-0005-0000-0000-0000E3260000}"/>
    <cellStyle name="_Table 3 3 2 2 3 3 6 7" xfId="15072" xr:uid="{00000000-0005-0000-0000-0000E4260000}"/>
    <cellStyle name="_Table 3 3 2 2 3 3 6 8" xfId="28473" xr:uid="{00000000-0005-0000-0000-0000E5260000}"/>
    <cellStyle name="_Table 3 3 2 2 3 3 7" xfId="14021" xr:uid="{00000000-0005-0000-0000-0000E6260000}"/>
    <cellStyle name="_Table 3 3 2 2 3 3 7 2" xfId="25360" xr:uid="{00000000-0005-0000-0000-0000E7260000}"/>
    <cellStyle name="_Table 3 3 2 2 3 3 7 3" xfId="29680" xr:uid="{00000000-0005-0000-0000-0000E8260000}"/>
    <cellStyle name="_Table 3 3 2 2 3 3 7 4" xfId="30795" xr:uid="{00000000-0005-0000-0000-0000E9260000}"/>
    <cellStyle name="_Table 3 3 2 2 3 3 7 5" xfId="14597" xr:uid="{00000000-0005-0000-0000-0000EA260000}"/>
    <cellStyle name="_Table 3 3 2 2 3 3 7 6" xfId="32334" xr:uid="{00000000-0005-0000-0000-0000EB260000}"/>
    <cellStyle name="_Table 3 3 2 2 3 3 7 7" xfId="33255" xr:uid="{00000000-0005-0000-0000-0000EC260000}"/>
    <cellStyle name="_Table 3 3 2 2 3 3 7 8" xfId="34154" xr:uid="{00000000-0005-0000-0000-0000ED260000}"/>
    <cellStyle name="_Table 3 3 2 2 3 3 8" xfId="26437" xr:uid="{00000000-0005-0000-0000-0000EE260000}"/>
    <cellStyle name="_Table 3 3 2 2 3 3 9" xfId="26740" xr:uid="{00000000-0005-0000-0000-0000EF260000}"/>
    <cellStyle name="_Table 3 3 2 2 3 4" xfId="10495" xr:uid="{00000000-0005-0000-0000-0000F0260000}"/>
    <cellStyle name="_Table 3 3 2 2 3 4 2" xfId="28110" xr:uid="{00000000-0005-0000-0000-0000F1260000}"/>
    <cellStyle name="_Table 3 3 2 2 3 4 3" xfId="15034" xr:uid="{00000000-0005-0000-0000-0000F2260000}"/>
    <cellStyle name="_Table 3 3 2 2 3 4 4" xfId="15055" xr:uid="{00000000-0005-0000-0000-0000F3260000}"/>
    <cellStyle name="_Table 3 3 2 2 3 4 5" xfId="26363" xr:uid="{00000000-0005-0000-0000-0000F4260000}"/>
    <cellStyle name="_Table 3 3 2 2 3 4 6" xfId="28818" xr:uid="{00000000-0005-0000-0000-0000F5260000}"/>
    <cellStyle name="_Table 3 3 2 2 3 4 7" xfId="14714" xr:uid="{00000000-0005-0000-0000-0000F6260000}"/>
    <cellStyle name="_Table 3 3 2 2 3 5" xfId="13748" xr:uid="{00000000-0005-0000-0000-0000F7260000}"/>
    <cellStyle name="_Table 3 3 2 2 3 5 2" xfId="25087" xr:uid="{00000000-0005-0000-0000-0000F8260000}"/>
    <cellStyle name="_Table 3 3 2 2 3 5 3" xfId="29407" xr:uid="{00000000-0005-0000-0000-0000F9260000}"/>
    <cellStyle name="_Table 3 3 2 2 3 5 4" xfId="30522" xr:uid="{00000000-0005-0000-0000-0000FA260000}"/>
    <cellStyle name="_Table 3 3 2 2 3 5 5" xfId="15636" xr:uid="{00000000-0005-0000-0000-0000FB260000}"/>
    <cellStyle name="_Table 3 3 2 2 3 5 6" xfId="32061" xr:uid="{00000000-0005-0000-0000-0000FC260000}"/>
    <cellStyle name="_Table 3 3 2 2 3 5 7" xfId="32982" xr:uid="{00000000-0005-0000-0000-0000FD260000}"/>
    <cellStyle name="_Table 3 3 2 2 3 5 8" xfId="33881" xr:uid="{00000000-0005-0000-0000-0000FE260000}"/>
    <cellStyle name="_Table 3 3 2 2 3 6" xfId="8989" xr:uid="{00000000-0005-0000-0000-0000FF260000}"/>
    <cellStyle name="_Table 3 3 2 2 3 6 2" xfId="20384" xr:uid="{00000000-0005-0000-0000-000000270000}"/>
    <cellStyle name="_Table 3 3 2 2 3 6 3" xfId="27436" xr:uid="{00000000-0005-0000-0000-000001270000}"/>
    <cellStyle name="_Table 3 3 2 2 3 6 4" xfId="15783" xr:uid="{00000000-0005-0000-0000-000002270000}"/>
    <cellStyle name="_Table 3 3 2 2 3 6 5" xfId="27885" xr:uid="{00000000-0005-0000-0000-000003270000}"/>
    <cellStyle name="_Table 3 3 2 2 3 6 6" xfId="28883" xr:uid="{00000000-0005-0000-0000-000004270000}"/>
    <cellStyle name="_Table 3 3 2 2 3 6 7" xfId="15311" xr:uid="{00000000-0005-0000-0000-000005270000}"/>
    <cellStyle name="_Table 3 3 2 2 3 6 8" xfId="28980" xr:uid="{00000000-0005-0000-0000-000006270000}"/>
    <cellStyle name="_Table 3 3 2 2 3 7" xfId="13574" xr:uid="{00000000-0005-0000-0000-000007270000}"/>
    <cellStyle name="_Table 3 3 2 2 3 7 2" xfId="24913" xr:uid="{00000000-0005-0000-0000-000008270000}"/>
    <cellStyle name="_Table 3 3 2 2 3 7 3" xfId="29233" xr:uid="{00000000-0005-0000-0000-000009270000}"/>
    <cellStyle name="_Table 3 3 2 2 3 7 4" xfId="30348" xr:uid="{00000000-0005-0000-0000-00000A270000}"/>
    <cellStyle name="_Table 3 3 2 2 3 7 5" xfId="14606" xr:uid="{00000000-0005-0000-0000-00000B270000}"/>
    <cellStyle name="_Table 3 3 2 2 3 7 6" xfId="31887" xr:uid="{00000000-0005-0000-0000-00000C270000}"/>
    <cellStyle name="_Table 3 3 2 2 3 7 7" xfId="32808" xr:uid="{00000000-0005-0000-0000-00000D270000}"/>
    <cellStyle name="_Table 3 3 2 2 3 7 8" xfId="33707" xr:uid="{00000000-0005-0000-0000-00000E270000}"/>
    <cellStyle name="_Table 3 3 2 2 3 8" xfId="9134" xr:uid="{00000000-0005-0000-0000-00000F270000}"/>
    <cellStyle name="_Table 3 3 2 2 3 8 2" xfId="20529" xr:uid="{00000000-0005-0000-0000-000010270000}"/>
    <cellStyle name="_Table 3 3 2 2 3 8 3" xfId="27581" xr:uid="{00000000-0005-0000-0000-000011270000}"/>
    <cellStyle name="_Table 3 3 2 2 3 8 4" xfId="22854" xr:uid="{00000000-0005-0000-0000-000012270000}"/>
    <cellStyle name="_Table 3 3 2 2 3 8 5" xfId="27082" xr:uid="{00000000-0005-0000-0000-000013270000}"/>
    <cellStyle name="_Table 3 3 2 2 3 8 6" xfId="26294" xr:uid="{00000000-0005-0000-0000-000014270000}"/>
    <cellStyle name="_Table 3 3 2 2 3 8 7" xfId="29120" xr:uid="{00000000-0005-0000-0000-000015270000}"/>
    <cellStyle name="_Table 3 3 2 2 3 8 8" xfId="31710" xr:uid="{00000000-0005-0000-0000-000016270000}"/>
    <cellStyle name="_Table 3 3 2 2 3 9" xfId="9191" xr:uid="{00000000-0005-0000-0000-000017270000}"/>
    <cellStyle name="_Table 3 3 2 2 3 9 2" xfId="20586" xr:uid="{00000000-0005-0000-0000-000018270000}"/>
    <cellStyle name="_Table 3 3 2 2 3 9 3" xfId="27638" xr:uid="{00000000-0005-0000-0000-000019270000}"/>
    <cellStyle name="_Table 3 3 2 2 3 9 4" xfId="18058" xr:uid="{00000000-0005-0000-0000-00001A270000}"/>
    <cellStyle name="_Table 3 3 2 2 3 9 5" xfId="28184" xr:uid="{00000000-0005-0000-0000-00001B270000}"/>
    <cellStyle name="_Table 3 3 2 2 3 9 6" xfId="31246" xr:uid="{00000000-0005-0000-0000-00001C270000}"/>
    <cellStyle name="_Table 3 3 2 2 3 9 7" xfId="28365" xr:uid="{00000000-0005-0000-0000-00001D270000}"/>
    <cellStyle name="_Table 3 3 2 2 3 9 8" xfId="26635" xr:uid="{00000000-0005-0000-0000-00001E270000}"/>
    <cellStyle name="_Table 3 3 2 2 4" xfId="6853" xr:uid="{00000000-0005-0000-0000-00001F270000}"/>
    <cellStyle name="_Table 3 3 2 2 4 10" xfId="26038" xr:uid="{00000000-0005-0000-0000-000020270000}"/>
    <cellStyle name="_Table 3 3 2 2 4 11" xfId="28132" xr:uid="{00000000-0005-0000-0000-000021270000}"/>
    <cellStyle name="_Table 3 3 2 2 4 12" xfId="15038" xr:uid="{00000000-0005-0000-0000-000022270000}"/>
    <cellStyle name="_Table 3 3 2 2 4 13" xfId="26806" xr:uid="{00000000-0005-0000-0000-000023270000}"/>
    <cellStyle name="_Table 3 3 2 2 4 2" xfId="11624" xr:uid="{00000000-0005-0000-0000-000024270000}"/>
    <cellStyle name="_Table 3 3 2 2 4 2 2" xfId="28545" xr:uid="{00000000-0005-0000-0000-000025270000}"/>
    <cellStyle name="_Table 3 3 2 2 4 2 3" xfId="15174" xr:uid="{00000000-0005-0000-0000-000026270000}"/>
    <cellStyle name="_Table 3 3 2 2 4 2 4" xfId="25930" xr:uid="{00000000-0005-0000-0000-000027270000}"/>
    <cellStyle name="_Table 3 3 2 2 4 2 5" xfId="28745" xr:uid="{00000000-0005-0000-0000-000028270000}"/>
    <cellStyle name="_Table 3 3 2 2 4 2 6" xfId="31325" xr:uid="{00000000-0005-0000-0000-000029270000}"/>
    <cellStyle name="_Table 3 3 2 2 4 2 7" xfId="31778" xr:uid="{00000000-0005-0000-0000-00002A270000}"/>
    <cellStyle name="_Table 3 3 2 2 4 3" xfId="13940" xr:uid="{00000000-0005-0000-0000-00002B270000}"/>
    <cellStyle name="_Table 3 3 2 2 4 3 2" xfId="25279" xr:uid="{00000000-0005-0000-0000-00002C270000}"/>
    <cellStyle name="_Table 3 3 2 2 4 3 3" xfId="29599" xr:uid="{00000000-0005-0000-0000-00002D270000}"/>
    <cellStyle name="_Table 3 3 2 2 4 3 4" xfId="30714" xr:uid="{00000000-0005-0000-0000-00002E270000}"/>
    <cellStyle name="_Table 3 3 2 2 4 3 5" xfId="26224" xr:uid="{00000000-0005-0000-0000-00002F270000}"/>
    <cellStyle name="_Table 3 3 2 2 4 3 6" xfId="32253" xr:uid="{00000000-0005-0000-0000-000030270000}"/>
    <cellStyle name="_Table 3 3 2 2 4 3 7" xfId="33174" xr:uid="{00000000-0005-0000-0000-000031270000}"/>
    <cellStyle name="_Table 3 3 2 2 4 3 8" xfId="34073" xr:uid="{00000000-0005-0000-0000-000032270000}"/>
    <cellStyle name="_Table 3 3 2 2 4 4" xfId="9080" xr:uid="{00000000-0005-0000-0000-000033270000}"/>
    <cellStyle name="_Table 3 3 2 2 4 4 2" xfId="20475" xr:uid="{00000000-0005-0000-0000-000034270000}"/>
    <cellStyle name="_Table 3 3 2 2 4 4 3" xfId="27527" xr:uid="{00000000-0005-0000-0000-000035270000}"/>
    <cellStyle name="_Table 3 3 2 2 4 4 4" xfId="14836" xr:uid="{00000000-0005-0000-0000-000036270000}"/>
    <cellStyle name="_Table 3 3 2 2 4 4 5" xfId="28649" xr:uid="{00000000-0005-0000-0000-000037270000}"/>
    <cellStyle name="_Table 3 3 2 2 4 4 6" xfId="27776" xr:uid="{00000000-0005-0000-0000-000038270000}"/>
    <cellStyle name="_Table 3 3 2 2 4 4 7" xfId="14881" xr:uid="{00000000-0005-0000-0000-000039270000}"/>
    <cellStyle name="_Table 3 3 2 2 4 4 8" xfId="31739" xr:uid="{00000000-0005-0000-0000-00003A270000}"/>
    <cellStyle name="_Table 3 3 2 2 4 5" xfId="14076" xr:uid="{00000000-0005-0000-0000-00003B270000}"/>
    <cellStyle name="_Table 3 3 2 2 4 5 2" xfId="25415" xr:uid="{00000000-0005-0000-0000-00003C270000}"/>
    <cellStyle name="_Table 3 3 2 2 4 5 3" xfId="29735" xr:uid="{00000000-0005-0000-0000-00003D270000}"/>
    <cellStyle name="_Table 3 3 2 2 4 5 4" xfId="30850" xr:uid="{00000000-0005-0000-0000-00003E270000}"/>
    <cellStyle name="_Table 3 3 2 2 4 5 5" xfId="26552" xr:uid="{00000000-0005-0000-0000-00003F270000}"/>
    <cellStyle name="_Table 3 3 2 2 4 5 6" xfId="32389" xr:uid="{00000000-0005-0000-0000-000040270000}"/>
    <cellStyle name="_Table 3 3 2 2 4 5 7" xfId="33310" xr:uid="{00000000-0005-0000-0000-000041270000}"/>
    <cellStyle name="_Table 3 3 2 2 4 5 8" xfId="34209" xr:uid="{00000000-0005-0000-0000-000042270000}"/>
    <cellStyle name="_Table 3 3 2 2 4 6" xfId="13725" xr:uid="{00000000-0005-0000-0000-000043270000}"/>
    <cellStyle name="_Table 3 3 2 2 4 6 2" xfId="25064" xr:uid="{00000000-0005-0000-0000-000044270000}"/>
    <cellStyle name="_Table 3 3 2 2 4 6 3" xfId="29384" xr:uid="{00000000-0005-0000-0000-000045270000}"/>
    <cellStyle name="_Table 3 3 2 2 4 6 4" xfId="30499" xr:uid="{00000000-0005-0000-0000-000046270000}"/>
    <cellStyle name="_Table 3 3 2 2 4 6 5" xfId="26061" xr:uid="{00000000-0005-0000-0000-000047270000}"/>
    <cellStyle name="_Table 3 3 2 2 4 6 6" xfId="32038" xr:uid="{00000000-0005-0000-0000-000048270000}"/>
    <cellStyle name="_Table 3 3 2 2 4 6 7" xfId="32959" xr:uid="{00000000-0005-0000-0000-000049270000}"/>
    <cellStyle name="_Table 3 3 2 2 4 6 8" xfId="33858" xr:uid="{00000000-0005-0000-0000-00004A270000}"/>
    <cellStyle name="_Table 3 3 2 2 4 7" xfId="8921" xr:uid="{00000000-0005-0000-0000-00004B270000}"/>
    <cellStyle name="_Table 3 3 2 2 4 7 2" xfId="20316" xr:uid="{00000000-0005-0000-0000-00004C270000}"/>
    <cellStyle name="_Table 3 3 2 2 4 7 3" xfId="27368" xr:uid="{00000000-0005-0000-0000-00004D270000}"/>
    <cellStyle name="_Table 3 3 2 2 4 7 4" xfId="15777" xr:uid="{00000000-0005-0000-0000-00004E270000}"/>
    <cellStyle name="_Table 3 3 2 2 4 7 5" xfId="15550" xr:uid="{00000000-0005-0000-0000-00004F270000}"/>
    <cellStyle name="_Table 3 3 2 2 4 7 6" xfId="28828" xr:uid="{00000000-0005-0000-0000-000050270000}"/>
    <cellStyle name="_Table 3 3 2 2 4 7 7" xfId="26220" xr:uid="{00000000-0005-0000-0000-000051270000}"/>
    <cellStyle name="_Table 3 3 2 2 4 7 8" xfId="15050" xr:uid="{00000000-0005-0000-0000-000052270000}"/>
    <cellStyle name="_Table 3 3 2 2 4 8" xfId="26533" xr:uid="{00000000-0005-0000-0000-000053270000}"/>
    <cellStyle name="_Table 3 3 2 2 4 9" xfId="26036" xr:uid="{00000000-0005-0000-0000-000054270000}"/>
    <cellStyle name="_Table 3 3 2 2 5" xfId="8782" xr:uid="{00000000-0005-0000-0000-000055270000}"/>
    <cellStyle name="_Table 3 3 2 2 5 10" xfId="26515" xr:uid="{00000000-0005-0000-0000-000056270000}"/>
    <cellStyle name="_Table 3 3 2 2 5 11" xfId="26934" xr:uid="{00000000-0005-0000-0000-000057270000}"/>
    <cellStyle name="_Table 3 3 2 2 5 12" xfId="14453" xr:uid="{00000000-0005-0000-0000-000058270000}"/>
    <cellStyle name="_Table 3 3 2 2 5 13" xfId="28975" xr:uid="{00000000-0005-0000-0000-000059270000}"/>
    <cellStyle name="_Table 3 3 2 2 5 2" xfId="13553" xr:uid="{00000000-0005-0000-0000-00005A270000}"/>
    <cellStyle name="_Table 3 3 2 2 5 2 2" xfId="29212" xr:uid="{00000000-0005-0000-0000-00005B270000}"/>
    <cellStyle name="_Table 3 3 2 2 5 2 3" xfId="30327" xr:uid="{00000000-0005-0000-0000-00005C270000}"/>
    <cellStyle name="_Table 3 3 2 2 5 2 4" xfId="26112" xr:uid="{00000000-0005-0000-0000-00005D270000}"/>
    <cellStyle name="_Table 3 3 2 2 5 2 5" xfId="31866" xr:uid="{00000000-0005-0000-0000-00005E270000}"/>
    <cellStyle name="_Table 3 3 2 2 5 2 6" xfId="32787" xr:uid="{00000000-0005-0000-0000-00005F270000}"/>
    <cellStyle name="_Table 3 3 2 2 5 2 7" xfId="33686" xr:uid="{00000000-0005-0000-0000-000060270000}"/>
    <cellStyle name="_Table 3 3 2 2 5 3" xfId="14184" xr:uid="{00000000-0005-0000-0000-000061270000}"/>
    <cellStyle name="_Table 3 3 2 2 5 3 2" xfId="25523" xr:uid="{00000000-0005-0000-0000-000062270000}"/>
    <cellStyle name="_Table 3 3 2 2 5 3 3" xfId="29843" xr:uid="{00000000-0005-0000-0000-000063270000}"/>
    <cellStyle name="_Table 3 3 2 2 5 3 4" xfId="30958" xr:uid="{00000000-0005-0000-0000-000064270000}"/>
    <cellStyle name="_Table 3 3 2 2 5 3 5" xfId="26710" xr:uid="{00000000-0005-0000-0000-000065270000}"/>
    <cellStyle name="_Table 3 3 2 2 5 3 6" xfId="32497" xr:uid="{00000000-0005-0000-0000-000066270000}"/>
    <cellStyle name="_Table 3 3 2 2 5 3 7" xfId="33418" xr:uid="{00000000-0005-0000-0000-000067270000}"/>
    <cellStyle name="_Table 3 3 2 2 5 3 8" xfId="34317" xr:uid="{00000000-0005-0000-0000-000068270000}"/>
    <cellStyle name="_Table 3 3 2 2 5 4" xfId="14242" xr:uid="{00000000-0005-0000-0000-000069270000}"/>
    <cellStyle name="_Table 3 3 2 2 5 4 2" xfId="25581" xr:uid="{00000000-0005-0000-0000-00006A270000}"/>
    <cellStyle name="_Table 3 3 2 2 5 4 3" xfId="29901" xr:uid="{00000000-0005-0000-0000-00006B270000}"/>
    <cellStyle name="_Table 3 3 2 2 5 4 4" xfId="31016" xr:uid="{00000000-0005-0000-0000-00006C270000}"/>
    <cellStyle name="_Table 3 3 2 2 5 4 5" xfId="14992" xr:uid="{00000000-0005-0000-0000-00006D270000}"/>
    <cellStyle name="_Table 3 3 2 2 5 4 6" xfId="32555" xr:uid="{00000000-0005-0000-0000-00006E270000}"/>
    <cellStyle name="_Table 3 3 2 2 5 4 7" xfId="33476" xr:uid="{00000000-0005-0000-0000-00006F270000}"/>
    <cellStyle name="_Table 3 3 2 2 5 4 8" xfId="34375" xr:uid="{00000000-0005-0000-0000-000070270000}"/>
    <cellStyle name="_Table 3 3 2 2 5 5" xfId="14295" xr:uid="{00000000-0005-0000-0000-000071270000}"/>
    <cellStyle name="_Table 3 3 2 2 5 5 2" xfId="25634" xr:uid="{00000000-0005-0000-0000-000072270000}"/>
    <cellStyle name="_Table 3 3 2 2 5 5 3" xfId="29954" xr:uid="{00000000-0005-0000-0000-000073270000}"/>
    <cellStyle name="_Table 3 3 2 2 5 5 4" xfId="31069" xr:uid="{00000000-0005-0000-0000-000074270000}"/>
    <cellStyle name="_Table 3 3 2 2 5 5 5" xfId="28669" xr:uid="{00000000-0005-0000-0000-000075270000}"/>
    <cellStyle name="_Table 3 3 2 2 5 5 6" xfId="32608" xr:uid="{00000000-0005-0000-0000-000076270000}"/>
    <cellStyle name="_Table 3 3 2 2 5 5 7" xfId="33529" xr:uid="{00000000-0005-0000-0000-000077270000}"/>
    <cellStyle name="_Table 3 3 2 2 5 5 8" xfId="34428" xr:uid="{00000000-0005-0000-0000-000078270000}"/>
    <cellStyle name="_Table 3 3 2 2 5 6" xfId="14341" xr:uid="{00000000-0005-0000-0000-000079270000}"/>
    <cellStyle name="_Table 3 3 2 2 5 6 2" xfId="25680" xr:uid="{00000000-0005-0000-0000-00007A270000}"/>
    <cellStyle name="_Table 3 3 2 2 5 6 3" xfId="30000" xr:uid="{00000000-0005-0000-0000-00007B270000}"/>
    <cellStyle name="_Table 3 3 2 2 5 6 4" xfId="31115" xr:uid="{00000000-0005-0000-0000-00007C270000}"/>
    <cellStyle name="_Table 3 3 2 2 5 6 5" xfId="26242" xr:uid="{00000000-0005-0000-0000-00007D270000}"/>
    <cellStyle name="_Table 3 3 2 2 5 6 6" xfId="32654" xr:uid="{00000000-0005-0000-0000-00007E270000}"/>
    <cellStyle name="_Table 3 3 2 2 5 6 7" xfId="33575" xr:uid="{00000000-0005-0000-0000-00007F270000}"/>
    <cellStyle name="_Table 3 3 2 2 5 6 8" xfId="34474" xr:uid="{00000000-0005-0000-0000-000080270000}"/>
    <cellStyle name="_Table 3 3 2 2 5 7" xfId="14384" xr:uid="{00000000-0005-0000-0000-000081270000}"/>
    <cellStyle name="_Table 3 3 2 2 5 7 2" xfId="25723" xr:uid="{00000000-0005-0000-0000-000082270000}"/>
    <cellStyle name="_Table 3 3 2 2 5 7 3" xfId="30043" xr:uid="{00000000-0005-0000-0000-000083270000}"/>
    <cellStyle name="_Table 3 3 2 2 5 7 4" xfId="31158" xr:uid="{00000000-0005-0000-0000-000084270000}"/>
    <cellStyle name="_Table 3 3 2 2 5 7 5" xfId="25883" xr:uid="{00000000-0005-0000-0000-000085270000}"/>
    <cellStyle name="_Table 3 3 2 2 5 7 6" xfId="32697" xr:uid="{00000000-0005-0000-0000-000086270000}"/>
    <cellStyle name="_Table 3 3 2 2 5 7 7" xfId="33618" xr:uid="{00000000-0005-0000-0000-000087270000}"/>
    <cellStyle name="_Table 3 3 2 2 5 7 8" xfId="34517" xr:uid="{00000000-0005-0000-0000-000088270000}"/>
    <cellStyle name="_Table 3 3 2 2 5 8" xfId="27229" xr:uid="{00000000-0005-0000-0000-000089270000}"/>
    <cellStyle name="_Table 3 3 2 2 5 9" xfId="14511" xr:uid="{00000000-0005-0000-0000-00008A270000}"/>
    <cellStyle name="_Table 3 3 2 2 6" xfId="13596" xr:uid="{00000000-0005-0000-0000-00008B270000}"/>
    <cellStyle name="_Table 3 3 2 2 6 2" xfId="24935" xr:uid="{00000000-0005-0000-0000-00008C270000}"/>
    <cellStyle name="_Table 3 3 2 2 6 3" xfId="29255" xr:uid="{00000000-0005-0000-0000-00008D270000}"/>
    <cellStyle name="_Table 3 3 2 2 6 4" xfId="30370" xr:uid="{00000000-0005-0000-0000-00008E270000}"/>
    <cellStyle name="_Table 3 3 2 2 6 5" xfId="14993" xr:uid="{00000000-0005-0000-0000-00008F270000}"/>
    <cellStyle name="_Table 3 3 2 2 6 6" xfId="31909" xr:uid="{00000000-0005-0000-0000-000090270000}"/>
    <cellStyle name="_Table 3 3 2 2 6 7" xfId="32830" xr:uid="{00000000-0005-0000-0000-000091270000}"/>
    <cellStyle name="_Table 3 3 2 2 6 8" xfId="33729" xr:uid="{00000000-0005-0000-0000-000092270000}"/>
    <cellStyle name="_Table 3 3 2 2 7" xfId="13572" xr:uid="{00000000-0005-0000-0000-000093270000}"/>
    <cellStyle name="_Table 3 3 2 2 7 2" xfId="24911" xr:uid="{00000000-0005-0000-0000-000094270000}"/>
    <cellStyle name="_Table 3 3 2 2 7 3" xfId="29231" xr:uid="{00000000-0005-0000-0000-000095270000}"/>
    <cellStyle name="_Table 3 3 2 2 7 4" xfId="30346" xr:uid="{00000000-0005-0000-0000-000096270000}"/>
    <cellStyle name="_Table 3 3 2 2 7 5" xfId="14437" xr:uid="{00000000-0005-0000-0000-000097270000}"/>
    <cellStyle name="_Table 3 3 2 2 7 6" xfId="31885" xr:uid="{00000000-0005-0000-0000-000098270000}"/>
    <cellStyle name="_Table 3 3 2 2 7 7" xfId="32806" xr:uid="{00000000-0005-0000-0000-000099270000}"/>
    <cellStyle name="_Table 3 3 2 2 7 8" xfId="33705" xr:uid="{00000000-0005-0000-0000-00009A270000}"/>
    <cellStyle name="_Table 3 3 2 2 8" xfId="13624" xr:uid="{00000000-0005-0000-0000-00009B270000}"/>
    <cellStyle name="_Table 3 3 2 2 8 2" xfId="24963" xr:uid="{00000000-0005-0000-0000-00009C270000}"/>
    <cellStyle name="_Table 3 3 2 2 8 3" xfId="29283" xr:uid="{00000000-0005-0000-0000-00009D270000}"/>
    <cellStyle name="_Table 3 3 2 2 8 4" xfId="30398" xr:uid="{00000000-0005-0000-0000-00009E270000}"/>
    <cellStyle name="_Table 3 3 2 2 8 5" xfId="14903" xr:uid="{00000000-0005-0000-0000-00009F270000}"/>
    <cellStyle name="_Table 3 3 2 2 8 6" xfId="31937" xr:uid="{00000000-0005-0000-0000-0000A0270000}"/>
    <cellStyle name="_Table 3 3 2 2 8 7" xfId="32858" xr:uid="{00000000-0005-0000-0000-0000A1270000}"/>
    <cellStyle name="_Table 3 3 2 2 8 8" xfId="33757" xr:uid="{00000000-0005-0000-0000-0000A2270000}"/>
    <cellStyle name="_Table 3 3 2 2 9" xfId="13855" xr:uid="{00000000-0005-0000-0000-0000A3270000}"/>
    <cellStyle name="_Table 3 3 2 2 9 2" xfId="25194" xr:uid="{00000000-0005-0000-0000-0000A4270000}"/>
    <cellStyle name="_Table 3 3 2 2 9 3" xfId="29514" xr:uid="{00000000-0005-0000-0000-0000A5270000}"/>
    <cellStyle name="_Table 3 3 2 2 9 4" xfId="30629" xr:uid="{00000000-0005-0000-0000-0000A6270000}"/>
    <cellStyle name="_Table 3 3 2 2 9 5" xfId="28844" xr:uid="{00000000-0005-0000-0000-0000A7270000}"/>
    <cellStyle name="_Table 3 3 2 2 9 6" xfId="32168" xr:uid="{00000000-0005-0000-0000-0000A8270000}"/>
    <cellStyle name="_Table 3 3 2 2 9 7" xfId="33089" xr:uid="{00000000-0005-0000-0000-0000A9270000}"/>
    <cellStyle name="_Table 3 3 2 2 9 8" xfId="33988" xr:uid="{00000000-0005-0000-0000-0000AA270000}"/>
    <cellStyle name="_Table 3 3 2 3" xfId="6715" xr:uid="{00000000-0005-0000-0000-0000AB270000}"/>
    <cellStyle name="_Table 3 3 2 3 10" xfId="28958" xr:uid="{00000000-0005-0000-0000-0000AC270000}"/>
    <cellStyle name="_Table 3 3 2 3 11" xfId="30115" xr:uid="{00000000-0005-0000-0000-0000AD270000}"/>
    <cellStyle name="_Table 3 3 2 3 12" xfId="31211" xr:uid="{00000000-0005-0000-0000-0000AE270000}"/>
    <cellStyle name="_Table 3 3 2 3 13" xfId="15313" xr:uid="{00000000-0005-0000-0000-0000AF270000}"/>
    <cellStyle name="_Table 3 3 2 3 2" xfId="11486" xr:uid="{00000000-0005-0000-0000-0000B0270000}"/>
    <cellStyle name="_Table 3 3 2 3 2 2" xfId="28500" xr:uid="{00000000-0005-0000-0000-0000B1270000}"/>
    <cellStyle name="_Table 3 3 2 3 2 3" xfId="15520" xr:uid="{00000000-0005-0000-0000-0000B2270000}"/>
    <cellStyle name="_Table 3 3 2 3 2 4" xfId="31544" xr:uid="{00000000-0005-0000-0000-0000B3270000}"/>
    <cellStyle name="_Table 3 3 2 3 2 5" xfId="31378" xr:uid="{00000000-0005-0000-0000-0000B4270000}"/>
    <cellStyle name="_Table 3 3 2 3 2 6" xfId="31599" xr:uid="{00000000-0005-0000-0000-0000B5270000}"/>
    <cellStyle name="_Table 3 3 2 3 2 7" xfId="14693" xr:uid="{00000000-0005-0000-0000-0000B6270000}"/>
    <cellStyle name="_Table 3 3 2 3 3" xfId="13921" xr:uid="{00000000-0005-0000-0000-0000B7270000}"/>
    <cellStyle name="_Table 3 3 2 3 3 2" xfId="25260" xr:uid="{00000000-0005-0000-0000-0000B8270000}"/>
    <cellStyle name="_Table 3 3 2 3 3 3" xfId="29580" xr:uid="{00000000-0005-0000-0000-0000B9270000}"/>
    <cellStyle name="_Table 3 3 2 3 3 4" xfId="30695" xr:uid="{00000000-0005-0000-0000-0000BA270000}"/>
    <cellStyle name="_Table 3 3 2 3 3 5" xfId="27194" xr:uid="{00000000-0005-0000-0000-0000BB270000}"/>
    <cellStyle name="_Table 3 3 2 3 3 6" xfId="32234" xr:uid="{00000000-0005-0000-0000-0000BC270000}"/>
    <cellStyle name="_Table 3 3 2 3 3 7" xfId="33155" xr:uid="{00000000-0005-0000-0000-0000BD270000}"/>
    <cellStyle name="_Table 3 3 2 3 3 8" xfId="34054" xr:uid="{00000000-0005-0000-0000-0000BE270000}"/>
    <cellStyle name="_Table 3 3 2 3 4" xfId="9069" xr:uid="{00000000-0005-0000-0000-0000BF270000}"/>
    <cellStyle name="_Table 3 3 2 3 4 2" xfId="20464" xr:uid="{00000000-0005-0000-0000-0000C0270000}"/>
    <cellStyle name="_Table 3 3 2 3 4 3" xfId="27516" xr:uid="{00000000-0005-0000-0000-0000C1270000}"/>
    <cellStyle name="_Table 3 3 2 3 4 4" xfId="15859" xr:uid="{00000000-0005-0000-0000-0000C2270000}"/>
    <cellStyle name="_Table 3 3 2 3 4 5" xfId="31512" xr:uid="{00000000-0005-0000-0000-0000C3270000}"/>
    <cellStyle name="_Table 3 3 2 3 4 6" xfId="28595" xr:uid="{00000000-0005-0000-0000-0000C4270000}"/>
    <cellStyle name="_Table 3 3 2 3 4 7" xfId="31243" xr:uid="{00000000-0005-0000-0000-0000C5270000}"/>
    <cellStyle name="_Table 3 3 2 3 4 8" xfId="26121" xr:uid="{00000000-0005-0000-0000-0000C6270000}"/>
    <cellStyle name="_Table 3 3 2 3 5" xfId="13754" xr:uid="{00000000-0005-0000-0000-0000C7270000}"/>
    <cellStyle name="_Table 3 3 2 3 5 2" xfId="25093" xr:uid="{00000000-0005-0000-0000-0000C8270000}"/>
    <cellStyle name="_Table 3 3 2 3 5 3" xfId="29413" xr:uid="{00000000-0005-0000-0000-0000C9270000}"/>
    <cellStyle name="_Table 3 3 2 3 5 4" xfId="30528" xr:uid="{00000000-0005-0000-0000-0000CA270000}"/>
    <cellStyle name="_Table 3 3 2 3 5 5" xfId="26423" xr:uid="{00000000-0005-0000-0000-0000CB270000}"/>
    <cellStyle name="_Table 3 3 2 3 5 6" xfId="32067" xr:uid="{00000000-0005-0000-0000-0000CC270000}"/>
    <cellStyle name="_Table 3 3 2 3 5 7" xfId="32988" xr:uid="{00000000-0005-0000-0000-0000CD270000}"/>
    <cellStyle name="_Table 3 3 2 3 5 8" xfId="33887" xr:uid="{00000000-0005-0000-0000-0000CE270000}"/>
    <cellStyle name="_Table 3 3 2 3 6" xfId="9074" xr:uid="{00000000-0005-0000-0000-0000CF270000}"/>
    <cellStyle name="_Table 3 3 2 3 6 2" xfId="20469" xr:uid="{00000000-0005-0000-0000-0000D0270000}"/>
    <cellStyle name="_Table 3 3 2 3 6 3" xfId="27521" xr:uid="{00000000-0005-0000-0000-0000D1270000}"/>
    <cellStyle name="_Table 3 3 2 3 6 4" xfId="15864" xr:uid="{00000000-0005-0000-0000-0000D2270000}"/>
    <cellStyle name="_Table 3 3 2 3 6 5" xfId="25869" xr:uid="{00000000-0005-0000-0000-0000D3270000}"/>
    <cellStyle name="_Table 3 3 2 3 6 6" xfId="14486" xr:uid="{00000000-0005-0000-0000-0000D4270000}"/>
    <cellStyle name="_Table 3 3 2 3 6 7" xfId="26648" xr:uid="{00000000-0005-0000-0000-0000D5270000}"/>
    <cellStyle name="_Table 3 3 2 3 6 8" xfId="31329" xr:uid="{00000000-0005-0000-0000-0000D6270000}"/>
    <cellStyle name="_Table 3 3 2 3 7" xfId="13982" xr:uid="{00000000-0005-0000-0000-0000D7270000}"/>
    <cellStyle name="_Table 3 3 2 3 7 2" xfId="25321" xr:uid="{00000000-0005-0000-0000-0000D8270000}"/>
    <cellStyle name="_Table 3 3 2 3 7 3" xfId="29641" xr:uid="{00000000-0005-0000-0000-0000D9270000}"/>
    <cellStyle name="_Table 3 3 2 3 7 4" xfId="30756" xr:uid="{00000000-0005-0000-0000-0000DA270000}"/>
    <cellStyle name="_Table 3 3 2 3 7 5" xfId="26990" xr:uid="{00000000-0005-0000-0000-0000DB270000}"/>
    <cellStyle name="_Table 3 3 2 3 7 6" xfId="32295" xr:uid="{00000000-0005-0000-0000-0000DC270000}"/>
    <cellStyle name="_Table 3 3 2 3 7 7" xfId="33216" xr:uid="{00000000-0005-0000-0000-0000DD270000}"/>
    <cellStyle name="_Table 3 3 2 3 7 8" xfId="34115" xr:uid="{00000000-0005-0000-0000-0000DE270000}"/>
    <cellStyle name="_Table 3 3 2 3 8" xfId="26483" xr:uid="{00000000-0005-0000-0000-0000DF270000}"/>
    <cellStyle name="_Table 3 3 2 3 9" xfId="27162" xr:uid="{00000000-0005-0000-0000-0000E0270000}"/>
    <cellStyle name="_Table 3 3 2 4" xfId="8802" xr:uid="{00000000-0005-0000-0000-0000E1270000}"/>
    <cellStyle name="_Table 3 3 2 4 2" xfId="20197" xr:uid="{00000000-0005-0000-0000-0000E2270000}"/>
    <cellStyle name="_Table 3 3 2 4 3" xfId="27249" xr:uid="{00000000-0005-0000-0000-0000E3270000}"/>
    <cellStyle name="_Table 3 3 2 4 4" xfId="15678" xr:uid="{00000000-0005-0000-0000-0000E4270000}"/>
    <cellStyle name="_Table 3 3 2 4 5" xfId="30114" xr:uid="{00000000-0005-0000-0000-0000E5270000}"/>
    <cellStyle name="_Table 3 3 2 4 6" xfId="31210" xr:uid="{00000000-0005-0000-0000-0000E6270000}"/>
    <cellStyle name="_Table 3 3 2 4 7" xfId="28052" xr:uid="{00000000-0005-0000-0000-0000E7270000}"/>
    <cellStyle name="_Table 3 3 2 4 8" xfId="31735" xr:uid="{00000000-0005-0000-0000-0000E8270000}"/>
    <cellStyle name="_Table 3 3 2 5" xfId="14020" xr:uid="{00000000-0005-0000-0000-0000E9270000}"/>
    <cellStyle name="_Table 3 3 2 5 2" xfId="25359" xr:uid="{00000000-0005-0000-0000-0000EA270000}"/>
    <cellStyle name="_Table 3 3 2 5 3" xfId="29679" xr:uid="{00000000-0005-0000-0000-0000EB270000}"/>
    <cellStyle name="_Table 3 3 2 5 4" xfId="30794" xr:uid="{00000000-0005-0000-0000-0000EC270000}"/>
    <cellStyle name="_Table 3 3 2 5 5" xfId="15273" xr:uid="{00000000-0005-0000-0000-0000ED270000}"/>
    <cellStyle name="_Table 3 3 2 5 6" xfId="32333" xr:uid="{00000000-0005-0000-0000-0000EE270000}"/>
    <cellStyle name="_Table 3 3 2 5 7" xfId="33254" xr:uid="{00000000-0005-0000-0000-0000EF270000}"/>
    <cellStyle name="_Table 3 3 2 5 8" xfId="34153" xr:uid="{00000000-0005-0000-0000-0000F0270000}"/>
    <cellStyle name="_Table 3 3 2 6" xfId="9092" xr:uid="{00000000-0005-0000-0000-0000F1270000}"/>
    <cellStyle name="_Table 3 3 2 6 2" xfId="20487" xr:uid="{00000000-0005-0000-0000-0000F2270000}"/>
    <cellStyle name="_Table 3 3 2 6 3" xfId="27539" xr:uid="{00000000-0005-0000-0000-0000F3270000}"/>
    <cellStyle name="_Table 3 3 2 6 4" xfId="15389" xr:uid="{00000000-0005-0000-0000-0000F4270000}"/>
    <cellStyle name="_Table 3 3 2 6 5" xfId="31569" xr:uid="{00000000-0005-0000-0000-0000F5270000}"/>
    <cellStyle name="_Table 3 3 2 6 6" xfId="14683" xr:uid="{00000000-0005-0000-0000-0000F6270000}"/>
    <cellStyle name="_Table 3 3 2 6 7" xfId="25914" xr:uid="{00000000-0005-0000-0000-0000F7270000}"/>
    <cellStyle name="_Table 3 3 2 6 8" xfId="31769" xr:uid="{00000000-0005-0000-0000-0000F8270000}"/>
    <cellStyle name="_Table 3 3 2 7" xfId="13998" xr:uid="{00000000-0005-0000-0000-0000F9270000}"/>
    <cellStyle name="_Table 3 3 2 7 2" xfId="25337" xr:uid="{00000000-0005-0000-0000-0000FA270000}"/>
    <cellStyle name="_Table 3 3 2 7 3" xfId="29657" xr:uid="{00000000-0005-0000-0000-0000FB270000}"/>
    <cellStyle name="_Table 3 3 2 7 4" xfId="30772" xr:uid="{00000000-0005-0000-0000-0000FC270000}"/>
    <cellStyle name="_Table 3 3 2 7 5" xfId="25768" xr:uid="{00000000-0005-0000-0000-0000FD270000}"/>
    <cellStyle name="_Table 3 3 2 7 6" xfId="32311" xr:uid="{00000000-0005-0000-0000-0000FE270000}"/>
    <cellStyle name="_Table 3 3 2 7 7" xfId="33232" xr:uid="{00000000-0005-0000-0000-0000FF270000}"/>
    <cellStyle name="_Table 3 3 2 7 8" xfId="34131" xr:uid="{00000000-0005-0000-0000-000000280000}"/>
    <cellStyle name="_Table 3 3 2 8" xfId="8951" xr:uid="{00000000-0005-0000-0000-000001280000}"/>
    <cellStyle name="_Table 3 3 2 8 2" xfId="20346" xr:uid="{00000000-0005-0000-0000-000002280000}"/>
    <cellStyle name="_Table 3 3 2 8 3" xfId="27398" xr:uid="{00000000-0005-0000-0000-000003280000}"/>
    <cellStyle name="_Table 3 3 2 8 4" xfId="25774" xr:uid="{00000000-0005-0000-0000-000004280000}"/>
    <cellStyle name="_Table 3 3 2 8 5" xfId="31573" xr:uid="{00000000-0005-0000-0000-000005280000}"/>
    <cellStyle name="_Table 3 3 2 8 6" xfId="28721" xr:uid="{00000000-0005-0000-0000-000006280000}"/>
    <cellStyle name="_Table 3 3 2 8 7" xfId="28244" xr:uid="{00000000-0005-0000-0000-000007280000}"/>
    <cellStyle name="_Table 3 3 2 8 8" xfId="31633" xr:uid="{00000000-0005-0000-0000-000008280000}"/>
    <cellStyle name="_Table 3 3 2 9" xfId="26809" xr:uid="{00000000-0005-0000-0000-000009280000}"/>
    <cellStyle name="_Table 3 3 3" xfId="4595" xr:uid="{00000000-0005-0000-0000-00000A280000}"/>
    <cellStyle name="_Table 3 3 3 10" xfId="13813" xr:uid="{00000000-0005-0000-0000-00000B280000}"/>
    <cellStyle name="_Table 3 3 3 10 2" xfId="25152" xr:uid="{00000000-0005-0000-0000-00000C280000}"/>
    <cellStyle name="_Table 3 3 3 10 3" xfId="29472" xr:uid="{00000000-0005-0000-0000-00000D280000}"/>
    <cellStyle name="_Table 3 3 3 10 4" xfId="30587" xr:uid="{00000000-0005-0000-0000-00000E280000}"/>
    <cellStyle name="_Table 3 3 3 10 5" xfId="27128" xr:uid="{00000000-0005-0000-0000-00000F280000}"/>
    <cellStyle name="_Table 3 3 3 10 6" xfId="32126" xr:uid="{00000000-0005-0000-0000-000010280000}"/>
    <cellStyle name="_Table 3 3 3 10 7" xfId="33047" xr:uid="{00000000-0005-0000-0000-000011280000}"/>
    <cellStyle name="_Table 3 3 3 10 8" xfId="33946" xr:uid="{00000000-0005-0000-0000-000012280000}"/>
    <cellStyle name="_Table 3 3 3 11" xfId="14440" xr:uid="{00000000-0005-0000-0000-000013280000}"/>
    <cellStyle name="_Table 3 3 3 12" xfId="28030" xr:uid="{00000000-0005-0000-0000-000014280000}"/>
    <cellStyle name="_Table 3 3 3 13" xfId="26113" xr:uid="{00000000-0005-0000-0000-000015280000}"/>
    <cellStyle name="_Table 3 3 3 14" xfId="15604" xr:uid="{00000000-0005-0000-0000-000016280000}"/>
    <cellStyle name="_Table 3 3 3 15" xfId="27108" xr:uid="{00000000-0005-0000-0000-000017280000}"/>
    <cellStyle name="_Table 3 3 3 2" xfId="4872" xr:uid="{00000000-0005-0000-0000-000018280000}"/>
    <cellStyle name="_Table 3 3 3 2 10" xfId="8873" xr:uid="{00000000-0005-0000-0000-000019280000}"/>
    <cellStyle name="_Table 3 3 3 2 10 2" xfId="20268" xr:uid="{00000000-0005-0000-0000-00001A280000}"/>
    <cellStyle name="_Table 3 3 3 2 10 3" xfId="27320" xr:uid="{00000000-0005-0000-0000-00001B280000}"/>
    <cellStyle name="_Table 3 3 3 2 10 4" xfId="15733" xr:uid="{00000000-0005-0000-0000-00001C280000}"/>
    <cellStyle name="_Table 3 3 3 2 10 5" xfId="28480" xr:uid="{00000000-0005-0000-0000-00001D280000}"/>
    <cellStyle name="_Table 3 3 3 2 10 6" xfId="15877" xr:uid="{00000000-0005-0000-0000-00001E280000}"/>
    <cellStyle name="_Table 3 3 3 2 10 7" xfId="25919" xr:uid="{00000000-0005-0000-0000-00001F280000}"/>
    <cellStyle name="_Table 3 3 3 2 10 8" xfId="26171" xr:uid="{00000000-0005-0000-0000-000020280000}"/>
    <cellStyle name="_Table 3 3 3 2 11" xfId="25773" xr:uid="{00000000-0005-0000-0000-000021280000}"/>
    <cellStyle name="_Table 3 3 3 2 12" xfId="28671" xr:uid="{00000000-0005-0000-0000-000022280000}"/>
    <cellStyle name="_Table 3 3 3 2 13" xfId="26490" xr:uid="{00000000-0005-0000-0000-000023280000}"/>
    <cellStyle name="_Table 3 3 3 2 14" xfId="26257" xr:uid="{00000000-0005-0000-0000-000024280000}"/>
    <cellStyle name="_Table 3 3 3 2 15" xfId="26179" xr:uid="{00000000-0005-0000-0000-000025280000}"/>
    <cellStyle name="_Table 3 3 3 2 2" xfId="5406" xr:uid="{00000000-0005-0000-0000-000026280000}"/>
    <cellStyle name="_Table 3 3 3 2 2 10" xfId="26946" xr:uid="{00000000-0005-0000-0000-000027280000}"/>
    <cellStyle name="_Table 3 3 3 2 2 11" xfId="26544" xr:uid="{00000000-0005-0000-0000-000028280000}"/>
    <cellStyle name="_Table 3 3 3 2 2 12" xfId="27153" xr:uid="{00000000-0005-0000-0000-000029280000}"/>
    <cellStyle name="_Table 3 3 3 2 2 13" xfId="29043" xr:uid="{00000000-0005-0000-0000-00002A280000}"/>
    <cellStyle name="_Table 3 3 3 2 2 2" xfId="6584" xr:uid="{00000000-0005-0000-0000-00002B280000}"/>
    <cellStyle name="_Table 3 3 3 2 2 2 10" xfId="26391" xr:uid="{00000000-0005-0000-0000-00002C280000}"/>
    <cellStyle name="_Table 3 3 3 2 2 2 11" xfId="29169" xr:uid="{00000000-0005-0000-0000-00002D280000}"/>
    <cellStyle name="_Table 3 3 3 2 2 2 12" xfId="31370" xr:uid="{00000000-0005-0000-0000-00002E280000}"/>
    <cellStyle name="_Table 3 3 3 2 2 2 13" xfId="15274" xr:uid="{00000000-0005-0000-0000-00002F280000}"/>
    <cellStyle name="_Table 3 3 3 2 2 2 14" xfId="31837" xr:uid="{00000000-0005-0000-0000-000030280000}"/>
    <cellStyle name="_Table 3 3 3 2 2 2 15" xfId="32764" xr:uid="{00000000-0005-0000-0000-000031280000}"/>
    <cellStyle name="_Table 3 3 3 2 2 2 2" xfId="8767" xr:uid="{00000000-0005-0000-0000-000032280000}"/>
    <cellStyle name="_Table 3 3 3 2 2 2 2 10" xfId="26253" xr:uid="{00000000-0005-0000-0000-000033280000}"/>
    <cellStyle name="_Table 3 3 3 2 2 2 2 11" xfId="26118" xr:uid="{00000000-0005-0000-0000-000034280000}"/>
    <cellStyle name="_Table 3 3 3 2 2 2 2 12" xfId="26571" xr:uid="{00000000-0005-0000-0000-000035280000}"/>
    <cellStyle name="_Table 3 3 3 2 2 2 2 13" xfId="27839" xr:uid="{00000000-0005-0000-0000-000036280000}"/>
    <cellStyle name="_Table 3 3 3 2 2 2 2 2" xfId="13538" xr:uid="{00000000-0005-0000-0000-000037280000}"/>
    <cellStyle name="_Table 3 3 3 2 2 2 2 2 2" xfId="29197" xr:uid="{00000000-0005-0000-0000-000038280000}"/>
    <cellStyle name="_Table 3 3 3 2 2 2 2 2 3" xfId="30312" xr:uid="{00000000-0005-0000-0000-000039280000}"/>
    <cellStyle name="_Table 3 3 3 2 2 2 2 2 4" xfId="15541" xr:uid="{00000000-0005-0000-0000-00003A280000}"/>
    <cellStyle name="_Table 3 3 3 2 2 2 2 2 5" xfId="31851" xr:uid="{00000000-0005-0000-0000-00003B280000}"/>
    <cellStyle name="_Table 3 3 3 2 2 2 2 2 6" xfId="32772" xr:uid="{00000000-0005-0000-0000-00003C280000}"/>
    <cellStyle name="_Table 3 3 3 2 2 2 2 2 7" xfId="33671" xr:uid="{00000000-0005-0000-0000-00003D280000}"/>
    <cellStyle name="_Table 3 3 3 2 2 2 2 3" xfId="14169" xr:uid="{00000000-0005-0000-0000-00003E280000}"/>
    <cellStyle name="_Table 3 3 3 2 2 2 2 3 2" xfId="25508" xr:uid="{00000000-0005-0000-0000-00003F280000}"/>
    <cellStyle name="_Table 3 3 3 2 2 2 2 3 3" xfId="29828" xr:uid="{00000000-0005-0000-0000-000040280000}"/>
    <cellStyle name="_Table 3 3 3 2 2 2 2 3 4" xfId="30943" xr:uid="{00000000-0005-0000-0000-000041280000}"/>
    <cellStyle name="_Table 3 3 3 2 2 2 2 3 5" xfId="26228" xr:uid="{00000000-0005-0000-0000-000042280000}"/>
    <cellStyle name="_Table 3 3 3 2 2 2 2 3 6" xfId="32482" xr:uid="{00000000-0005-0000-0000-000043280000}"/>
    <cellStyle name="_Table 3 3 3 2 2 2 2 3 7" xfId="33403" xr:uid="{00000000-0005-0000-0000-000044280000}"/>
    <cellStyle name="_Table 3 3 3 2 2 2 2 3 8" xfId="34302" xr:uid="{00000000-0005-0000-0000-000045280000}"/>
    <cellStyle name="_Table 3 3 3 2 2 2 2 4" xfId="14227" xr:uid="{00000000-0005-0000-0000-000046280000}"/>
    <cellStyle name="_Table 3 3 3 2 2 2 2 4 2" xfId="25566" xr:uid="{00000000-0005-0000-0000-000047280000}"/>
    <cellStyle name="_Table 3 3 3 2 2 2 2 4 3" xfId="29886" xr:uid="{00000000-0005-0000-0000-000048280000}"/>
    <cellStyle name="_Table 3 3 3 2 2 2 2 4 4" xfId="31001" xr:uid="{00000000-0005-0000-0000-000049280000}"/>
    <cellStyle name="_Table 3 3 3 2 2 2 2 4 5" xfId="25955" xr:uid="{00000000-0005-0000-0000-00004A280000}"/>
    <cellStyle name="_Table 3 3 3 2 2 2 2 4 6" xfId="32540" xr:uid="{00000000-0005-0000-0000-00004B280000}"/>
    <cellStyle name="_Table 3 3 3 2 2 2 2 4 7" xfId="33461" xr:uid="{00000000-0005-0000-0000-00004C280000}"/>
    <cellStyle name="_Table 3 3 3 2 2 2 2 4 8" xfId="34360" xr:uid="{00000000-0005-0000-0000-00004D280000}"/>
    <cellStyle name="_Table 3 3 3 2 2 2 2 5" xfId="14280" xr:uid="{00000000-0005-0000-0000-00004E280000}"/>
    <cellStyle name="_Table 3 3 3 2 2 2 2 5 2" xfId="25619" xr:uid="{00000000-0005-0000-0000-00004F280000}"/>
    <cellStyle name="_Table 3 3 3 2 2 2 2 5 3" xfId="29939" xr:uid="{00000000-0005-0000-0000-000050280000}"/>
    <cellStyle name="_Table 3 3 3 2 2 2 2 5 4" xfId="31054" xr:uid="{00000000-0005-0000-0000-000051280000}"/>
    <cellStyle name="_Table 3 3 3 2 2 2 2 5 5" xfId="27963" xr:uid="{00000000-0005-0000-0000-000052280000}"/>
    <cellStyle name="_Table 3 3 3 2 2 2 2 5 6" xfId="32593" xr:uid="{00000000-0005-0000-0000-000053280000}"/>
    <cellStyle name="_Table 3 3 3 2 2 2 2 5 7" xfId="33514" xr:uid="{00000000-0005-0000-0000-000054280000}"/>
    <cellStyle name="_Table 3 3 3 2 2 2 2 5 8" xfId="34413" xr:uid="{00000000-0005-0000-0000-000055280000}"/>
    <cellStyle name="_Table 3 3 3 2 2 2 2 6" xfId="14326" xr:uid="{00000000-0005-0000-0000-000056280000}"/>
    <cellStyle name="_Table 3 3 3 2 2 2 2 6 2" xfId="25665" xr:uid="{00000000-0005-0000-0000-000057280000}"/>
    <cellStyle name="_Table 3 3 3 2 2 2 2 6 3" xfId="29985" xr:uid="{00000000-0005-0000-0000-000058280000}"/>
    <cellStyle name="_Table 3 3 3 2 2 2 2 6 4" xfId="31100" xr:uid="{00000000-0005-0000-0000-000059280000}"/>
    <cellStyle name="_Table 3 3 3 2 2 2 2 6 5" xfId="14612" xr:uid="{00000000-0005-0000-0000-00005A280000}"/>
    <cellStyle name="_Table 3 3 3 2 2 2 2 6 6" xfId="32639" xr:uid="{00000000-0005-0000-0000-00005B280000}"/>
    <cellStyle name="_Table 3 3 3 2 2 2 2 6 7" xfId="33560" xr:uid="{00000000-0005-0000-0000-00005C280000}"/>
    <cellStyle name="_Table 3 3 3 2 2 2 2 6 8" xfId="34459" xr:uid="{00000000-0005-0000-0000-00005D280000}"/>
    <cellStyle name="_Table 3 3 3 2 2 2 2 7" xfId="14369" xr:uid="{00000000-0005-0000-0000-00005E280000}"/>
    <cellStyle name="_Table 3 3 3 2 2 2 2 7 2" xfId="25708" xr:uid="{00000000-0005-0000-0000-00005F280000}"/>
    <cellStyle name="_Table 3 3 3 2 2 2 2 7 3" xfId="30028" xr:uid="{00000000-0005-0000-0000-000060280000}"/>
    <cellStyle name="_Table 3 3 3 2 2 2 2 7 4" xfId="31143" xr:uid="{00000000-0005-0000-0000-000061280000}"/>
    <cellStyle name="_Table 3 3 3 2 2 2 2 7 5" xfId="25792" xr:uid="{00000000-0005-0000-0000-000062280000}"/>
    <cellStyle name="_Table 3 3 3 2 2 2 2 7 6" xfId="32682" xr:uid="{00000000-0005-0000-0000-000063280000}"/>
    <cellStyle name="_Table 3 3 3 2 2 2 2 7 7" xfId="33603" xr:uid="{00000000-0005-0000-0000-000064280000}"/>
    <cellStyle name="_Table 3 3 3 2 2 2 2 7 8" xfId="34502" xr:uid="{00000000-0005-0000-0000-000065280000}"/>
    <cellStyle name="_Table 3 3 3 2 2 2 2 8" xfId="27214" xr:uid="{00000000-0005-0000-0000-000066280000}"/>
    <cellStyle name="_Table 3 3 3 2 2 2 2 9" xfId="15649" xr:uid="{00000000-0005-0000-0000-000067280000}"/>
    <cellStyle name="_Table 3 3 3 2 2 2 3" xfId="8788" xr:uid="{00000000-0005-0000-0000-000068280000}"/>
    <cellStyle name="_Table 3 3 3 2 2 2 3 10" xfId="26498" xr:uid="{00000000-0005-0000-0000-000069280000}"/>
    <cellStyle name="_Table 3 3 3 2 2 2 3 11" xfId="28114" xr:uid="{00000000-0005-0000-0000-00006A280000}"/>
    <cellStyle name="_Table 3 3 3 2 2 2 3 12" xfId="14632" xr:uid="{00000000-0005-0000-0000-00006B280000}"/>
    <cellStyle name="_Table 3 3 3 2 2 2 3 13" xfId="26097" xr:uid="{00000000-0005-0000-0000-00006C280000}"/>
    <cellStyle name="_Table 3 3 3 2 2 2 3 2" xfId="13559" xr:uid="{00000000-0005-0000-0000-00006D280000}"/>
    <cellStyle name="_Table 3 3 3 2 2 2 3 2 2" xfId="29218" xr:uid="{00000000-0005-0000-0000-00006E280000}"/>
    <cellStyle name="_Table 3 3 3 2 2 2 3 2 3" xfId="30333" xr:uid="{00000000-0005-0000-0000-00006F280000}"/>
    <cellStyle name="_Table 3 3 3 2 2 2 3 2 4" xfId="15530" xr:uid="{00000000-0005-0000-0000-000070280000}"/>
    <cellStyle name="_Table 3 3 3 2 2 2 3 2 5" xfId="31872" xr:uid="{00000000-0005-0000-0000-000071280000}"/>
    <cellStyle name="_Table 3 3 3 2 2 2 3 2 6" xfId="32793" xr:uid="{00000000-0005-0000-0000-000072280000}"/>
    <cellStyle name="_Table 3 3 3 2 2 2 3 2 7" xfId="33692" xr:uid="{00000000-0005-0000-0000-000073280000}"/>
    <cellStyle name="_Table 3 3 3 2 2 2 3 3" xfId="14190" xr:uid="{00000000-0005-0000-0000-000074280000}"/>
    <cellStyle name="_Table 3 3 3 2 2 2 3 3 2" xfId="25529" xr:uid="{00000000-0005-0000-0000-000075280000}"/>
    <cellStyle name="_Table 3 3 3 2 2 2 3 3 3" xfId="29849" xr:uid="{00000000-0005-0000-0000-000076280000}"/>
    <cellStyle name="_Table 3 3 3 2 2 2 3 3 4" xfId="30964" xr:uid="{00000000-0005-0000-0000-000077280000}"/>
    <cellStyle name="_Table 3 3 3 2 2 2 3 3 5" xfId="27090" xr:uid="{00000000-0005-0000-0000-000078280000}"/>
    <cellStyle name="_Table 3 3 3 2 2 2 3 3 6" xfId="32503" xr:uid="{00000000-0005-0000-0000-000079280000}"/>
    <cellStyle name="_Table 3 3 3 2 2 2 3 3 7" xfId="33424" xr:uid="{00000000-0005-0000-0000-00007A280000}"/>
    <cellStyle name="_Table 3 3 3 2 2 2 3 3 8" xfId="34323" xr:uid="{00000000-0005-0000-0000-00007B280000}"/>
    <cellStyle name="_Table 3 3 3 2 2 2 3 4" xfId="14248" xr:uid="{00000000-0005-0000-0000-00007C280000}"/>
    <cellStyle name="_Table 3 3 3 2 2 2 3 4 2" xfId="25587" xr:uid="{00000000-0005-0000-0000-00007D280000}"/>
    <cellStyle name="_Table 3 3 3 2 2 2 3 4 3" xfId="29907" xr:uid="{00000000-0005-0000-0000-00007E280000}"/>
    <cellStyle name="_Table 3 3 3 2 2 2 3 4 4" xfId="31022" xr:uid="{00000000-0005-0000-0000-00007F280000}"/>
    <cellStyle name="_Table 3 3 3 2 2 2 3 4 5" xfId="15513" xr:uid="{00000000-0005-0000-0000-000080280000}"/>
    <cellStyle name="_Table 3 3 3 2 2 2 3 4 6" xfId="32561" xr:uid="{00000000-0005-0000-0000-000081280000}"/>
    <cellStyle name="_Table 3 3 3 2 2 2 3 4 7" xfId="33482" xr:uid="{00000000-0005-0000-0000-000082280000}"/>
    <cellStyle name="_Table 3 3 3 2 2 2 3 4 8" xfId="34381" xr:uid="{00000000-0005-0000-0000-000083280000}"/>
    <cellStyle name="_Table 3 3 3 2 2 2 3 5" xfId="14301" xr:uid="{00000000-0005-0000-0000-000084280000}"/>
    <cellStyle name="_Table 3 3 3 2 2 2 3 5 2" xfId="25640" xr:uid="{00000000-0005-0000-0000-000085280000}"/>
    <cellStyle name="_Table 3 3 3 2 2 2 3 5 3" xfId="29960" xr:uid="{00000000-0005-0000-0000-000086280000}"/>
    <cellStyle name="_Table 3 3 3 2 2 2 3 5 4" xfId="31075" xr:uid="{00000000-0005-0000-0000-000087280000}"/>
    <cellStyle name="_Table 3 3 3 2 2 2 3 5 5" xfId="14867" xr:uid="{00000000-0005-0000-0000-000088280000}"/>
    <cellStyle name="_Table 3 3 3 2 2 2 3 5 6" xfId="32614" xr:uid="{00000000-0005-0000-0000-000089280000}"/>
    <cellStyle name="_Table 3 3 3 2 2 2 3 5 7" xfId="33535" xr:uid="{00000000-0005-0000-0000-00008A280000}"/>
    <cellStyle name="_Table 3 3 3 2 2 2 3 5 8" xfId="34434" xr:uid="{00000000-0005-0000-0000-00008B280000}"/>
    <cellStyle name="_Table 3 3 3 2 2 2 3 6" xfId="14347" xr:uid="{00000000-0005-0000-0000-00008C280000}"/>
    <cellStyle name="_Table 3 3 3 2 2 2 3 6 2" xfId="25686" xr:uid="{00000000-0005-0000-0000-00008D280000}"/>
    <cellStyle name="_Table 3 3 3 2 2 2 3 6 3" xfId="30006" xr:uid="{00000000-0005-0000-0000-00008E280000}"/>
    <cellStyle name="_Table 3 3 3 2 2 2 3 6 4" xfId="31121" xr:uid="{00000000-0005-0000-0000-00008F280000}"/>
    <cellStyle name="_Table 3 3 3 2 2 2 3 6 5" xfId="28964" xr:uid="{00000000-0005-0000-0000-000090280000}"/>
    <cellStyle name="_Table 3 3 3 2 2 2 3 6 6" xfId="32660" xr:uid="{00000000-0005-0000-0000-000091280000}"/>
    <cellStyle name="_Table 3 3 3 2 2 2 3 6 7" xfId="33581" xr:uid="{00000000-0005-0000-0000-000092280000}"/>
    <cellStyle name="_Table 3 3 3 2 2 2 3 6 8" xfId="34480" xr:uid="{00000000-0005-0000-0000-000093280000}"/>
    <cellStyle name="_Table 3 3 3 2 2 2 3 7" xfId="14390" xr:uid="{00000000-0005-0000-0000-000094280000}"/>
    <cellStyle name="_Table 3 3 3 2 2 2 3 7 2" xfId="25729" xr:uid="{00000000-0005-0000-0000-000095280000}"/>
    <cellStyle name="_Table 3 3 3 2 2 2 3 7 3" xfId="30049" xr:uid="{00000000-0005-0000-0000-000096280000}"/>
    <cellStyle name="_Table 3 3 3 2 2 2 3 7 4" xfId="31164" xr:uid="{00000000-0005-0000-0000-000097280000}"/>
    <cellStyle name="_Table 3 3 3 2 2 2 3 7 5" xfId="28645" xr:uid="{00000000-0005-0000-0000-000098280000}"/>
    <cellStyle name="_Table 3 3 3 2 2 2 3 7 6" xfId="32703" xr:uid="{00000000-0005-0000-0000-000099280000}"/>
    <cellStyle name="_Table 3 3 3 2 2 2 3 7 7" xfId="33624" xr:uid="{00000000-0005-0000-0000-00009A280000}"/>
    <cellStyle name="_Table 3 3 3 2 2 2 3 7 8" xfId="34523" xr:uid="{00000000-0005-0000-0000-00009B280000}"/>
    <cellStyle name="_Table 3 3 3 2 2 2 3 8" xfId="27235" xr:uid="{00000000-0005-0000-0000-00009C280000}"/>
    <cellStyle name="_Table 3 3 3 2 2 2 3 9" xfId="15664" xr:uid="{00000000-0005-0000-0000-00009D280000}"/>
    <cellStyle name="_Table 3 3 3 2 2 2 4" xfId="11358" xr:uid="{00000000-0005-0000-0000-00009E280000}"/>
    <cellStyle name="_Table 3 3 3 2 2 2 4 2" xfId="28413" xr:uid="{00000000-0005-0000-0000-00009F280000}"/>
    <cellStyle name="_Table 3 3 3 2 2 2 4 3" xfId="15147" xr:uid="{00000000-0005-0000-0000-0000A0280000}"/>
    <cellStyle name="_Table 3 3 3 2 2 2 4 4" xfId="31625" xr:uid="{00000000-0005-0000-0000-0000A1280000}"/>
    <cellStyle name="_Table 3 3 3 2 2 2 4 5" xfId="27835" xr:uid="{00000000-0005-0000-0000-0000A2280000}"/>
    <cellStyle name="_Table 3 3 3 2 2 2 4 6" xfId="15593" xr:uid="{00000000-0005-0000-0000-0000A3280000}"/>
    <cellStyle name="_Table 3 3 3 2 2 2 4 7" xfId="26621" xr:uid="{00000000-0005-0000-0000-0000A4280000}"/>
    <cellStyle name="_Table 3 3 3 2 2 2 5" xfId="13852" xr:uid="{00000000-0005-0000-0000-0000A5280000}"/>
    <cellStyle name="_Table 3 3 3 2 2 2 5 2" xfId="25191" xr:uid="{00000000-0005-0000-0000-0000A6280000}"/>
    <cellStyle name="_Table 3 3 3 2 2 2 5 3" xfId="29511" xr:uid="{00000000-0005-0000-0000-0000A7280000}"/>
    <cellStyle name="_Table 3 3 3 2 2 2 5 4" xfId="30626" xr:uid="{00000000-0005-0000-0000-0000A8280000}"/>
    <cellStyle name="_Table 3 3 3 2 2 2 5 5" xfId="28506" xr:uid="{00000000-0005-0000-0000-0000A9280000}"/>
    <cellStyle name="_Table 3 3 3 2 2 2 5 6" xfId="32165" xr:uid="{00000000-0005-0000-0000-0000AA280000}"/>
    <cellStyle name="_Table 3 3 3 2 2 2 5 7" xfId="33086" xr:uid="{00000000-0005-0000-0000-0000AB280000}"/>
    <cellStyle name="_Table 3 3 3 2 2 2 5 8" xfId="33985" xr:uid="{00000000-0005-0000-0000-0000AC280000}"/>
    <cellStyle name="_Table 3 3 3 2 2 2 6" xfId="9011" xr:uid="{00000000-0005-0000-0000-0000AD280000}"/>
    <cellStyle name="_Table 3 3 3 2 2 2 6 2" xfId="20406" xr:uid="{00000000-0005-0000-0000-0000AE280000}"/>
    <cellStyle name="_Table 3 3 3 2 2 2 6 3" xfId="27458" xr:uid="{00000000-0005-0000-0000-0000AF280000}"/>
    <cellStyle name="_Table 3 3 3 2 2 2 6 4" xfId="15805" xr:uid="{00000000-0005-0000-0000-0000B0280000}"/>
    <cellStyle name="_Table 3 3 3 2 2 2 6 5" xfId="25767" xr:uid="{00000000-0005-0000-0000-0000B1280000}"/>
    <cellStyle name="_Table 3 3 3 2 2 2 6 6" xfId="26244" xr:uid="{00000000-0005-0000-0000-0000B2280000}"/>
    <cellStyle name="_Table 3 3 3 2 2 2 6 7" xfId="26452" xr:uid="{00000000-0005-0000-0000-0000B3280000}"/>
    <cellStyle name="_Table 3 3 3 2 2 2 6 8" xfId="31733" xr:uid="{00000000-0005-0000-0000-0000B4280000}"/>
    <cellStyle name="_Table 3 3 3 2 2 2 7" xfId="14024" xr:uid="{00000000-0005-0000-0000-0000B5280000}"/>
    <cellStyle name="_Table 3 3 3 2 2 2 7 2" xfId="25363" xr:uid="{00000000-0005-0000-0000-0000B6280000}"/>
    <cellStyle name="_Table 3 3 3 2 2 2 7 3" xfId="29683" xr:uid="{00000000-0005-0000-0000-0000B7280000}"/>
    <cellStyle name="_Table 3 3 3 2 2 2 7 4" xfId="30798" xr:uid="{00000000-0005-0000-0000-0000B8280000}"/>
    <cellStyle name="_Table 3 3 3 2 2 2 7 5" xfId="25846" xr:uid="{00000000-0005-0000-0000-0000B9280000}"/>
    <cellStyle name="_Table 3 3 3 2 2 2 7 6" xfId="32337" xr:uid="{00000000-0005-0000-0000-0000BA280000}"/>
    <cellStyle name="_Table 3 3 3 2 2 2 7 7" xfId="33258" xr:uid="{00000000-0005-0000-0000-0000BB280000}"/>
    <cellStyle name="_Table 3 3 3 2 2 2 7 8" xfId="34157" xr:uid="{00000000-0005-0000-0000-0000BC280000}"/>
    <cellStyle name="_Table 3 3 3 2 2 2 8" xfId="9114" xr:uid="{00000000-0005-0000-0000-0000BD280000}"/>
    <cellStyle name="_Table 3 3 3 2 2 2 8 2" xfId="20509" xr:uid="{00000000-0005-0000-0000-0000BE280000}"/>
    <cellStyle name="_Table 3 3 3 2 2 2 8 3" xfId="27561" xr:uid="{00000000-0005-0000-0000-0000BF280000}"/>
    <cellStyle name="_Table 3 3 3 2 2 2 8 4" xfId="22767" xr:uid="{00000000-0005-0000-0000-0000C0280000}"/>
    <cellStyle name="_Table 3 3 3 2 2 2 8 5" xfId="28967" xr:uid="{00000000-0005-0000-0000-0000C1280000}"/>
    <cellStyle name="_Table 3 3 3 2 2 2 8 6" xfId="14780" xr:uid="{00000000-0005-0000-0000-0000C2280000}"/>
    <cellStyle name="_Table 3 3 3 2 2 2 8 7" xfId="26727" xr:uid="{00000000-0005-0000-0000-0000C3280000}"/>
    <cellStyle name="_Table 3 3 3 2 2 2 8 8" xfId="28931" xr:uid="{00000000-0005-0000-0000-0000C4280000}"/>
    <cellStyle name="_Table 3 3 3 2 2 2 9" xfId="8887" xr:uid="{00000000-0005-0000-0000-0000C5280000}"/>
    <cellStyle name="_Table 3 3 3 2 2 2 9 2" xfId="20282" xr:uid="{00000000-0005-0000-0000-0000C6280000}"/>
    <cellStyle name="_Table 3 3 3 2 2 2 9 3" xfId="27334" xr:uid="{00000000-0005-0000-0000-0000C7280000}"/>
    <cellStyle name="_Table 3 3 3 2 2 2 9 4" xfId="15745" xr:uid="{00000000-0005-0000-0000-0000C8280000}"/>
    <cellStyle name="_Table 3 3 3 2 2 2 9 5" xfId="15539" xr:uid="{00000000-0005-0000-0000-0000C9280000}"/>
    <cellStyle name="_Table 3 3 3 2 2 2 9 6" xfId="29065" xr:uid="{00000000-0005-0000-0000-0000CA280000}"/>
    <cellStyle name="_Table 3 3 3 2 2 2 9 7" xfId="14495" xr:uid="{00000000-0005-0000-0000-0000CB280000}"/>
    <cellStyle name="_Table 3 3 3 2 2 2 9 8" xfId="29073" xr:uid="{00000000-0005-0000-0000-0000CC280000}"/>
    <cellStyle name="_Table 3 3 3 2 2 3" xfId="13695" xr:uid="{00000000-0005-0000-0000-0000CD280000}"/>
    <cellStyle name="_Table 3 3 3 2 2 3 2" xfId="25034" xr:uid="{00000000-0005-0000-0000-0000CE280000}"/>
    <cellStyle name="_Table 3 3 3 2 2 3 3" xfId="29354" xr:uid="{00000000-0005-0000-0000-0000CF280000}"/>
    <cellStyle name="_Table 3 3 3 2 2 3 4" xfId="30469" xr:uid="{00000000-0005-0000-0000-0000D0280000}"/>
    <cellStyle name="_Table 3 3 3 2 2 3 5" xfId="26820" xr:uid="{00000000-0005-0000-0000-0000D1280000}"/>
    <cellStyle name="_Table 3 3 3 2 2 3 6" xfId="32008" xr:uid="{00000000-0005-0000-0000-0000D2280000}"/>
    <cellStyle name="_Table 3 3 3 2 2 3 7" xfId="32929" xr:uid="{00000000-0005-0000-0000-0000D3280000}"/>
    <cellStyle name="_Table 3 3 3 2 2 3 8" xfId="33828" xr:uid="{00000000-0005-0000-0000-0000D4280000}"/>
    <cellStyle name="_Table 3 3 3 2 2 4" xfId="8940" xr:uid="{00000000-0005-0000-0000-0000D5280000}"/>
    <cellStyle name="_Table 3 3 3 2 2 4 2" xfId="20335" xr:uid="{00000000-0005-0000-0000-0000D6280000}"/>
    <cellStyle name="_Table 3 3 3 2 2 4 3" xfId="27387" xr:uid="{00000000-0005-0000-0000-0000D7280000}"/>
    <cellStyle name="_Table 3 3 3 2 2 4 4" xfId="14427" xr:uid="{00000000-0005-0000-0000-0000D8280000}"/>
    <cellStyle name="_Table 3 3 3 2 2 4 5" xfId="31662" xr:uid="{00000000-0005-0000-0000-0000D9280000}"/>
    <cellStyle name="_Table 3 3 3 2 2 4 6" xfId="28163" xr:uid="{00000000-0005-0000-0000-0000DA280000}"/>
    <cellStyle name="_Table 3 3 3 2 2 4 7" xfId="15866" xr:uid="{00000000-0005-0000-0000-0000DB280000}"/>
    <cellStyle name="_Table 3 3 3 2 2 4 8" xfId="31408" xr:uid="{00000000-0005-0000-0000-0000DC280000}"/>
    <cellStyle name="_Table 3 3 3 2 2 5" xfId="13723" xr:uid="{00000000-0005-0000-0000-0000DD280000}"/>
    <cellStyle name="_Table 3 3 3 2 2 5 2" xfId="25062" xr:uid="{00000000-0005-0000-0000-0000DE280000}"/>
    <cellStyle name="_Table 3 3 3 2 2 5 3" xfId="29382" xr:uid="{00000000-0005-0000-0000-0000DF280000}"/>
    <cellStyle name="_Table 3 3 3 2 2 5 4" xfId="30497" xr:uid="{00000000-0005-0000-0000-0000E0280000}"/>
    <cellStyle name="_Table 3 3 3 2 2 5 5" xfId="30189" xr:uid="{00000000-0005-0000-0000-0000E1280000}"/>
    <cellStyle name="_Table 3 3 3 2 2 5 6" xfId="32036" xr:uid="{00000000-0005-0000-0000-0000E2280000}"/>
    <cellStyle name="_Table 3 3 3 2 2 5 7" xfId="32957" xr:uid="{00000000-0005-0000-0000-0000E3280000}"/>
    <cellStyle name="_Table 3 3 3 2 2 5 8" xfId="33856" xr:uid="{00000000-0005-0000-0000-0000E4280000}"/>
    <cellStyle name="_Table 3 3 3 2 2 6" xfId="8832" xr:uid="{00000000-0005-0000-0000-0000E5280000}"/>
    <cellStyle name="_Table 3 3 3 2 2 6 2" xfId="20227" xr:uid="{00000000-0005-0000-0000-0000E6280000}"/>
    <cellStyle name="_Table 3 3 3 2 2 6 3" xfId="27279" xr:uid="{00000000-0005-0000-0000-0000E7280000}"/>
    <cellStyle name="_Table 3 3 3 2 2 6 4" xfId="15701" xr:uid="{00000000-0005-0000-0000-0000E8280000}"/>
    <cellStyle name="_Table 3 3 3 2 2 6 5" xfId="26767" xr:uid="{00000000-0005-0000-0000-0000E9280000}"/>
    <cellStyle name="_Table 3 3 3 2 2 6 6" xfId="29096" xr:uid="{00000000-0005-0000-0000-0000EA280000}"/>
    <cellStyle name="_Table 3 3 3 2 2 6 7" xfId="30224" xr:uid="{00000000-0005-0000-0000-0000EB280000}"/>
    <cellStyle name="_Table 3 3 3 2 2 6 8" xfId="31311" xr:uid="{00000000-0005-0000-0000-0000EC280000}"/>
    <cellStyle name="_Table 3 3 3 2 2 7" xfId="13617" xr:uid="{00000000-0005-0000-0000-0000ED280000}"/>
    <cellStyle name="_Table 3 3 3 2 2 7 2" xfId="24956" xr:uid="{00000000-0005-0000-0000-0000EE280000}"/>
    <cellStyle name="_Table 3 3 3 2 2 7 3" xfId="29276" xr:uid="{00000000-0005-0000-0000-0000EF280000}"/>
    <cellStyle name="_Table 3 3 3 2 2 7 4" xfId="30391" xr:uid="{00000000-0005-0000-0000-0000F0280000}"/>
    <cellStyle name="_Table 3 3 3 2 2 7 5" xfId="26798" xr:uid="{00000000-0005-0000-0000-0000F1280000}"/>
    <cellStyle name="_Table 3 3 3 2 2 7 6" xfId="31930" xr:uid="{00000000-0005-0000-0000-0000F2280000}"/>
    <cellStyle name="_Table 3 3 3 2 2 7 7" xfId="32851" xr:uid="{00000000-0005-0000-0000-0000F3280000}"/>
    <cellStyle name="_Table 3 3 3 2 2 7 8" xfId="33750" xr:uid="{00000000-0005-0000-0000-0000F4280000}"/>
    <cellStyle name="_Table 3 3 3 2 2 8" xfId="25966" xr:uid="{00000000-0005-0000-0000-0000F5280000}"/>
    <cellStyle name="_Table 3 3 3 2 2 9" xfId="14426" xr:uid="{00000000-0005-0000-0000-0000F6280000}"/>
    <cellStyle name="_Table 3 3 3 2 3" xfId="5958" xr:uid="{00000000-0005-0000-0000-0000F7280000}"/>
    <cellStyle name="_Table 3 3 3 2 3 10" xfId="26176" xr:uid="{00000000-0005-0000-0000-0000F8280000}"/>
    <cellStyle name="_Table 3 3 3 2 3 11" xfId="27902" xr:uid="{00000000-0005-0000-0000-0000F9280000}"/>
    <cellStyle name="_Table 3 3 3 2 3 12" xfId="26258" xr:uid="{00000000-0005-0000-0000-0000FA280000}"/>
    <cellStyle name="_Table 3 3 3 2 3 13" xfId="26462" xr:uid="{00000000-0005-0000-0000-0000FB280000}"/>
    <cellStyle name="_Table 3 3 3 2 3 14" xfId="26340" xr:uid="{00000000-0005-0000-0000-0000FC280000}"/>
    <cellStyle name="_Table 3 3 3 2 3 15" xfId="27989" xr:uid="{00000000-0005-0000-0000-0000FD280000}"/>
    <cellStyle name="_Table 3 3 3 2 3 2" xfId="8153" xr:uid="{00000000-0005-0000-0000-0000FE280000}"/>
    <cellStyle name="_Table 3 3 3 2 3 2 10" xfId="27144" xr:uid="{00000000-0005-0000-0000-0000FF280000}"/>
    <cellStyle name="_Table 3 3 3 2 3 2 11" xfId="14607" xr:uid="{00000000-0005-0000-0000-000000290000}"/>
    <cellStyle name="_Table 3 3 3 2 3 2 12" xfId="26168" xr:uid="{00000000-0005-0000-0000-000001290000}"/>
    <cellStyle name="_Table 3 3 3 2 3 2 13" xfId="28001" xr:uid="{00000000-0005-0000-0000-000002290000}"/>
    <cellStyle name="_Table 3 3 3 2 3 2 2" xfId="12924" xr:uid="{00000000-0005-0000-0000-000003290000}"/>
    <cellStyle name="_Table 3 3 3 2 3 2 2 2" xfId="28996" xr:uid="{00000000-0005-0000-0000-000004290000}"/>
    <cellStyle name="_Table 3 3 3 2 3 2 2 3" xfId="30148" xr:uid="{00000000-0005-0000-0000-000005290000}"/>
    <cellStyle name="_Table 3 3 3 2 3 2 2 4" xfId="30277" xr:uid="{00000000-0005-0000-0000-000006290000}"/>
    <cellStyle name="_Table 3 3 3 2 3 2 2 5" xfId="31755" xr:uid="{00000000-0005-0000-0000-000007290000}"/>
    <cellStyle name="_Table 3 3 3 2 3 2 2 6" xfId="32731" xr:uid="{00000000-0005-0000-0000-000008290000}"/>
    <cellStyle name="_Table 3 3 3 2 3 2 2 7" xfId="33649" xr:uid="{00000000-0005-0000-0000-000009290000}"/>
    <cellStyle name="_Table 3 3 3 2 3 2 3" xfId="14094" xr:uid="{00000000-0005-0000-0000-00000A290000}"/>
    <cellStyle name="_Table 3 3 3 2 3 2 3 2" xfId="25433" xr:uid="{00000000-0005-0000-0000-00000B290000}"/>
    <cellStyle name="_Table 3 3 3 2 3 2 3 3" xfId="29753" xr:uid="{00000000-0005-0000-0000-00000C290000}"/>
    <cellStyle name="_Table 3 3 3 2 3 2 3 4" xfId="30868" xr:uid="{00000000-0005-0000-0000-00000D290000}"/>
    <cellStyle name="_Table 3 3 3 2 3 2 3 5" xfId="28740" xr:uid="{00000000-0005-0000-0000-00000E290000}"/>
    <cellStyle name="_Table 3 3 3 2 3 2 3 6" xfId="32407" xr:uid="{00000000-0005-0000-0000-00000F290000}"/>
    <cellStyle name="_Table 3 3 3 2 3 2 3 7" xfId="33328" xr:uid="{00000000-0005-0000-0000-000010290000}"/>
    <cellStyle name="_Table 3 3 3 2 3 2 3 8" xfId="34227" xr:uid="{00000000-0005-0000-0000-000011290000}"/>
    <cellStyle name="_Table 3 3 3 2 3 2 4" xfId="9123" xr:uid="{00000000-0005-0000-0000-000012290000}"/>
    <cellStyle name="_Table 3 3 3 2 3 2 4 2" xfId="20518" xr:uid="{00000000-0005-0000-0000-000013290000}"/>
    <cellStyle name="_Table 3 3 3 2 3 2 4 3" xfId="27570" xr:uid="{00000000-0005-0000-0000-000014290000}"/>
    <cellStyle name="_Table 3 3 3 2 3 2 4 4" xfId="14528" xr:uid="{00000000-0005-0000-0000-000015290000}"/>
    <cellStyle name="_Table 3 3 3 2 3 2 4 5" xfId="28674" xr:uid="{00000000-0005-0000-0000-000016290000}"/>
    <cellStyle name="_Table 3 3 3 2 3 2 4 6" xfId="15433" xr:uid="{00000000-0005-0000-0000-000017290000}"/>
    <cellStyle name="_Table 3 3 3 2 3 2 4 7" xfId="28618" xr:uid="{00000000-0005-0000-0000-000018290000}"/>
    <cellStyle name="_Table 3 3 3 2 3 2 4 8" xfId="14447" xr:uid="{00000000-0005-0000-0000-000019290000}"/>
    <cellStyle name="_Table 3 3 3 2 3 2 5" xfId="9198" xr:uid="{00000000-0005-0000-0000-00001A290000}"/>
    <cellStyle name="_Table 3 3 3 2 3 2 5 2" xfId="20593" xr:uid="{00000000-0005-0000-0000-00001B290000}"/>
    <cellStyle name="_Table 3 3 3 2 3 2 5 3" xfId="27645" xr:uid="{00000000-0005-0000-0000-00001C290000}"/>
    <cellStyle name="_Table 3 3 3 2 3 2 5 4" xfId="21885" xr:uid="{00000000-0005-0000-0000-00001D290000}"/>
    <cellStyle name="_Table 3 3 3 2 3 2 5 5" xfId="31456" xr:uid="{00000000-0005-0000-0000-00001E290000}"/>
    <cellStyle name="_Table 3 3 3 2 3 2 5 6" xfId="15314" xr:uid="{00000000-0005-0000-0000-00001F290000}"/>
    <cellStyle name="_Table 3 3 3 2 3 2 5 7" xfId="14743" xr:uid="{00000000-0005-0000-0000-000020290000}"/>
    <cellStyle name="_Table 3 3 3 2 3 2 5 8" xfId="14819" xr:uid="{00000000-0005-0000-0000-000021290000}"/>
    <cellStyle name="_Table 3 3 3 2 3 2 6" xfId="14110" xr:uid="{00000000-0005-0000-0000-000022290000}"/>
    <cellStyle name="_Table 3 3 3 2 3 2 6 2" xfId="25449" xr:uid="{00000000-0005-0000-0000-000023290000}"/>
    <cellStyle name="_Table 3 3 3 2 3 2 6 3" xfId="29769" xr:uid="{00000000-0005-0000-0000-000024290000}"/>
    <cellStyle name="_Table 3 3 3 2 3 2 6 4" xfId="30884" xr:uid="{00000000-0005-0000-0000-000025290000}"/>
    <cellStyle name="_Table 3 3 3 2 3 2 6 5" xfId="26912" xr:uid="{00000000-0005-0000-0000-000026290000}"/>
    <cellStyle name="_Table 3 3 3 2 3 2 6 6" xfId="32423" xr:uid="{00000000-0005-0000-0000-000027290000}"/>
    <cellStyle name="_Table 3 3 3 2 3 2 6 7" xfId="33344" xr:uid="{00000000-0005-0000-0000-000028290000}"/>
    <cellStyle name="_Table 3 3 3 2 3 2 6 8" xfId="34243" xr:uid="{00000000-0005-0000-0000-000029290000}"/>
    <cellStyle name="_Table 3 3 3 2 3 2 7" xfId="9128" xr:uid="{00000000-0005-0000-0000-00002A290000}"/>
    <cellStyle name="_Table 3 3 3 2 3 2 7 2" xfId="20523" xr:uid="{00000000-0005-0000-0000-00002B290000}"/>
    <cellStyle name="_Table 3 3 3 2 3 2 7 3" xfId="27575" xr:uid="{00000000-0005-0000-0000-00002C290000}"/>
    <cellStyle name="_Table 3 3 3 2 3 2 7 4" xfId="14563" xr:uid="{00000000-0005-0000-0000-00002D290000}"/>
    <cellStyle name="_Table 3 3 3 2 3 2 7 5" xfId="27880" xr:uid="{00000000-0005-0000-0000-00002E290000}"/>
    <cellStyle name="_Table 3 3 3 2 3 2 7 6" xfId="27923" xr:uid="{00000000-0005-0000-0000-00002F290000}"/>
    <cellStyle name="_Table 3 3 3 2 3 2 7 7" xfId="14432" xr:uid="{00000000-0005-0000-0000-000030290000}"/>
    <cellStyle name="_Table 3 3 3 2 3 2 7 8" xfId="26263" xr:uid="{00000000-0005-0000-0000-000031290000}"/>
    <cellStyle name="_Table 3 3 3 2 3 2 8" xfId="26993" xr:uid="{00000000-0005-0000-0000-000032290000}"/>
    <cellStyle name="_Table 3 3 3 2 3 2 9" xfId="27822" xr:uid="{00000000-0005-0000-0000-000033290000}"/>
    <cellStyle name="_Table 3 3 3 2 3 3" xfId="6619" xr:uid="{00000000-0005-0000-0000-000034290000}"/>
    <cellStyle name="_Table 3 3 3 2 3 3 10" xfId="30261" xr:uid="{00000000-0005-0000-0000-000035290000}"/>
    <cellStyle name="_Table 3 3 3 2 3 3 11" xfId="31345" xr:uid="{00000000-0005-0000-0000-000036290000}"/>
    <cellStyle name="_Table 3 3 3 2 3 3 12" xfId="30105" xr:uid="{00000000-0005-0000-0000-000037290000}"/>
    <cellStyle name="_Table 3 3 3 2 3 3 13" xfId="31819" xr:uid="{00000000-0005-0000-0000-000038290000}"/>
    <cellStyle name="_Table 3 3 3 2 3 3 2" xfId="11390" xr:uid="{00000000-0005-0000-0000-000039290000}"/>
    <cellStyle name="_Table 3 3 3 2 3 3 2 2" xfId="28445" xr:uid="{00000000-0005-0000-0000-00003A290000}"/>
    <cellStyle name="_Table 3 3 3 2 3 3 2 3" xfId="15499" xr:uid="{00000000-0005-0000-0000-00003B290000}"/>
    <cellStyle name="_Table 3 3 3 2 3 3 2 4" xfId="31609" xr:uid="{00000000-0005-0000-0000-00003C290000}"/>
    <cellStyle name="_Table 3 3 3 2 3 3 2 5" xfId="14682" xr:uid="{00000000-0005-0000-0000-00003D290000}"/>
    <cellStyle name="_Table 3 3 3 2 3 3 2 6" xfId="26979" xr:uid="{00000000-0005-0000-0000-00003E290000}"/>
    <cellStyle name="_Table 3 3 3 2 3 3 2 7" xfId="27935" xr:uid="{00000000-0005-0000-0000-00003F290000}"/>
    <cellStyle name="_Table 3 3 3 2 3 3 3" xfId="13884" xr:uid="{00000000-0005-0000-0000-000040290000}"/>
    <cellStyle name="_Table 3 3 3 2 3 3 3 2" xfId="25223" xr:uid="{00000000-0005-0000-0000-000041290000}"/>
    <cellStyle name="_Table 3 3 3 2 3 3 3 3" xfId="29543" xr:uid="{00000000-0005-0000-0000-000042290000}"/>
    <cellStyle name="_Table 3 3 3 2 3 3 3 4" xfId="30658" xr:uid="{00000000-0005-0000-0000-000043290000}"/>
    <cellStyle name="_Table 3 3 3 2 3 3 3 5" xfId="14405" xr:uid="{00000000-0005-0000-0000-000044290000}"/>
    <cellStyle name="_Table 3 3 3 2 3 3 3 6" xfId="32197" xr:uid="{00000000-0005-0000-0000-000045290000}"/>
    <cellStyle name="_Table 3 3 3 2 3 3 3 7" xfId="33118" xr:uid="{00000000-0005-0000-0000-000046290000}"/>
    <cellStyle name="_Table 3 3 3 2 3 3 3 8" xfId="34017" xr:uid="{00000000-0005-0000-0000-000047290000}"/>
    <cellStyle name="_Table 3 3 3 2 3 3 4" xfId="9035" xr:uid="{00000000-0005-0000-0000-000048290000}"/>
    <cellStyle name="_Table 3 3 3 2 3 3 4 2" xfId="20430" xr:uid="{00000000-0005-0000-0000-000049290000}"/>
    <cellStyle name="_Table 3 3 3 2 3 3 4 3" xfId="27482" xr:uid="{00000000-0005-0000-0000-00004A290000}"/>
    <cellStyle name="_Table 3 3 3 2 3 3 4 4" xfId="15826" xr:uid="{00000000-0005-0000-0000-00004B290000}"/>
    <cellStyle name="_Table 3 3 3 2 3 3 4 5" xfId="31414" xr:uid="{00000000-0005-0000-0000-00004C290000}"/>
    <cellStyle name="_Table 3 3 3 2 3 3 4 6" xfId="26866" xr:uid="{00000000-0005-0000-0000-00004D290000}"/>
    <cellStyle name="_Table 3 3 3 2 3 3 4 7" xfId="31679" xr:uid="{00000000-0005-0000-0000-00004E290000}"/>
    <cellStyle name="_Table 3 3 3 2 3 3 4 8" xfId="26905" xr:uid="{00000000-0005-0000-0000-00004F290000}"/>
    <cellStyle name="_Table 3 3 3 2 3 3 5" xfId="14142" xr:uid="{00000000-0005-0000-0000-000050290000}"/>
    <cellStyle name="_Table 3 3 3 2 3 3 5 2" xfId="25481" xr:uid="{00000000-0005-0000-0000-000051290000}"/>
    <cellStyle name="_Table 3 3 3 2 3 3 5 3" xfId="29801" xr:uid="{00000000-0005-0000-0000-000052290000}"/>
    <cellStyle name="_Table 3 3 3 2 3 3 5 4" xfId="30916" xr:uid="{00000000-0005-0000-0000-000053290000}"/>
    <cellStyle name="_Table 3 3 3 2 3 3 5 5" xfId="28243" xr:uid="{00000000-0005-0000-0000-000054290000}"/>
    <cellStyle name="_Table 3 3 3 2 3 3 5 6" xfId="32455" xr:uid="{00000000-0005-0000-0000-000055290000}"/>
    <cellStyle name="_Table 3 3 3 2 3 3 5 7" xfId="33376" xr:uid="{00000000-0005-0000-0000-000056290000}"/>
    <cellStyle name="_Table 3 3 3 2 3 3 5 8" xfId="34275" xr:uid="{00000000-0005-0000-0000-000057290000}"/>
    <cellStyle name="_Table 3 3 3 2 3 3 6" xfId="14159" xr:uid="{00000000-0005-0000-0000-000058290000}"/>
    <cellStyle name="_Table 3 3 3 2 3 3 6 2" xfId="25498" xr:uid="{00000000-0005-0000-0000-000059290000}"/>
    <cellStyle name="_Table 3 3 3 2 3 3 6 3" xfId="29818" xr:uid="{00000000-0005-0000-0000-00005A290000}"/>
    <cellStyle name="_Table 3 3 3 2 3 3 6 4" xfId="30933" xr:uid="{00000000-0005-0000-0000-00005B290000}"/>
    <cellStyle name="_Table 3 3 3 2 3 3 6 5" xfId="29118" xr:uid="{00000000-0005-0000-0000-00005C290000}"/>
    <cellStyle name="_Table 3 3 3 2 3 3 6 6" xfId="32472" xr:uid="{00000000-0005-0000-0000-00005D290000}"/>
    <cellStyle name="_Table 3 3 3 2 3 3 6 7" xfId="33393" xr:uid="{00000000-0005-0000-0000-00005E290000}"/>
    <cellStyle name="_Table 3 3 3 2 3 3 6 8" xfId="34292" xr:uid="{00000000-0005-0000-0000-00005F290000}"/>
    <cellStyle name="_Table 3 3 3 2 3 3 7" xfId="14219" xr:uid="{00000000-0005-0000-0000-000060290000}"/>
    <cellStyle name="_Table 3 3 3 2 3 3 7 2" xfId="25558" xr:uid="{00000000-0005-0000-0000-000061290000}"/>
    <cellStyle name="_Table 3 3 3 2 3 3 7 3" xfId="29878" xr:uid="{00000000-0005-0000-0000-000062290000}"/>
    <cellStyle name="_Table 3 3 3 2 3 3 7 4" xfId="30993" xr:uid="{00000000-0005-0000-0000-000063290000}"/>
    <cellStyle name="_Table 3 3 3 2 3 3 7 5" xfId="28005" xr:uid="{00000000-0005-0000-0000-000064290000}"/>
    <cellStyle name="_Table 3 3 3 2 3 3 7 6" xfId="32532" xr:uid="{00000000-0005-0000-0000-000065290000}"/>
    <cellStyle name="_Table 3 3 3 2 3 3 7 7" xfId="33453" xr:uid="{00000000-0005-0000-0000-000066290000}"/>
    <cellStyle name="_Table 3 3 3 2 3 3 7 8" xfId="34352" xr:uid="{00000000-0005-0000-0000-000067290000}"/>
    <cellStyle name="_Table 3 3 3 2 3 3 8" xfId="26426" xr:uid="{00000000-0005-0000-0000-000068290000}"/>
    <cellStyle name="_Table 3 3 3 2 3 3 9" xfId="25938" xr:uid="{00000000-0005-0000-0000-000069290000}"/>
    <cellStyle name="_Table 3 3 3 2 3 4" xfId="10743" xr:uid="{00000000-0005-0000-0000-00006A290000}"/>
    <cellStyle name="_Table 3 3 3 2 3 4 2" xfId="28192" xr:uid="{00000000-0005-0000-0000-00006B290000}"/>
    <cellStyle name="_Table 3 3 3 2 3 4 3" xfId="15080" xr:uid="{00000000-0005-0000-0000-00006C290000}"/>
    <cellStyle name="_Table 3 3 3 2 3 4 4" xfId="28784" xr:uid="{00000000-0005-0000-0000-00006D290000}"/>
    <cellStyle name="_Table 3 3 3 2 3 4 5" xfId="28886" xr:uid="{00000000-0005-0000-0000-00006E290000}"/>
    <cellStyle name="_Table 3 3 3 2 3 4 6" xfId="26783" xr:uid="{00000000-0005-0000-0000-00006F290000}"/>
    <cellStyle name="_Table 3 3 3 2 3 4 7" xfId="24888" xr:uid="{00000000-0005-0000-0000-000070290000}"/>
    <cellStyle name="_Table 3 3 3 2 3 5" xfId="13772" xr:uid="{00000000-0005-0000-0000-000071290000}"/>
    <cellStyle name="_Table 3 3 3 2 3 5 2" xfId="25111" xr:uid="{00000000-0005-0000-0000-000072290000}"/>
    <cellStyle name="_Table 3 3 3 2 3 5 3" xfId="29431" xr:uid="{00000000-0005-0000-0000-000073290000}"/>
    <cellStyle name="_Table 3 3 3 2 3 5 4" xfId="30546" xr:uid="{00000000-0005-0000-0000-000074290000}"/>
    <cellStyle name="_Table 3 3 3 2 3 5 5" xfId="26922" xr:uid="{00000000-0005-0000-0000-000075290000}"/>
    <cellStyle name="_Table 3 3 3 2 3 5 6" xfId="32085" xr:uid="{00000000-0005-0000-0000-000076290000}"/>
    <cellStyle name="_Table 3 3 3 2 3 5 7" xfId="33006" xr:uid="{00000000-0005-0000-0000-000077290000}"/>
    <cellStyle name="_Table 3 3 3 2 3 5 8" xfId="33905" xr:uid="{00000000-0005-0000-0000-000078290000}"/>
    <cellStyle name="_Table 3 3 3 2 3 6" xfId="8972" xr:uid="{00000000-0005-0000-0000-000079290000}"/>
    <cellStyle name="_Table 3 3 3 2 3 6 2" xfId="20367" xr:uid="{00000000-0005-0000-0000-00007A290000}"/>
    <cellStyle name="_Table 3 3 3 2 3 6 3" xfId="27419" xr:uid="{00000000-0005-0000-0000-00007B290000}"/>
    <cellStyle name="_Table 3 3 3 2 3 6 4" xfId="14494" xr:uid="{00000000-0005-0000-0000-00007C290000}"/>
    <cellStyle name="_Table 3 3 3 2 3 6 5" xfId="31433" xr:uid="{00000000-0005-0000-0000-00007D290000}"/>
    <cellStyle name="_Table 3 3 3 2 3 6 6" xfId="28978" xr:uid="{00000000-0005-0000-0000-00007E290000}"/>
    <cellStyle name="_Table 3 3 3 2 3 6 7" xfId="14598" xr:uid="{00000000-0005-0000-0000-00007F290000}"/>
    <cellStyle name="_Table 3 3 3 2 3 6 8" xfId="30193" xr:uid="{00000000-0005-0000-0000-000080290000}"/>
    <cellStyle name="_Table 3 3 3 2 3 7" xfId="13910" xr:uid="{00000000-0005-0000-0000-000081290000}"/>
    <cellStyle name="_Table 3 3 3 2 3 7 2" xfId="25249" xr:uid="{00000000-0005-0000-0000-000082290000}"/>
    <cellStyle name="_Table 3 3 3 2 3 7 3" xfId="29569" xr:uid="{00000000-0005-0000-0000-000083290000}"/>
    <cellStyle name="_Table 3 3 3 2 3 7 4" xfId="30684" xr:uid="{00000000-0005-0000-0000-000084290000}"/>
    <cellStyle name="_Table 3 3 3 2 3 7 5" xfId="27992" xr:uid="{00000000-0005-0000-0000-000085290000}"/>
    <cellStyle name="_Table 3 3 3 2 3 7 6" xfId="32223" xr:uid="{00000000-0005-0000-0000-000086290000}"/>
    <cellStyle name="_Table 3 3 3 2 3 7 7" xfId="33144" xr:uid="{00000000-0005-0000-0000-000087290000}"/>
    <cellStyle name="_Table 3 3 3 2 3 7 8" xfId="34043" xr:uid="{00000000-0005-0000-0000-000088290000}"/>
    <cellStyle name="_Table 3 3 3 2 3 8" xfId="9084" xr:uid="{00000000-0005-0000-0000-000089290000}"/>
    <cellStyle name="_Table 3 3 3 2 3 8 2" xfId="20479" xr:uid="{00000000-0005-0000-0000-00008A290000}"/>
    <cellStyle name="_Table 3 3 3 2 3 8 3" xfId="27531" xr:uid="{00000000-0005-0000-0000-00008B290000}"/>
    <cellStyle name="_Table 3 3 3 2 3 8 4" xfId="14840" xr:uid="{00000000-0005-0000-0000-00008C290000}"/>
    <cellStyle name="_Table 3 3 3 2 3 8 5" xfId="31457" xr:uid="{00000000-0005-0000-0000-00008D290000}"/>
    <cellStyle name="_Table 3 3 3 2 3 8 6" xfId="15485" xr:uid="{00000000-0005-0000-0000-00008E290000}"/>
    <cellStyle name="_Table 3 3 3 2 3 8 7" xfId="28933" xr:uid="{00000000-0005-0000-0000-00008F290000}"/>
    <cellStyle name="_Table 3 3 3 2 3 8 8" xfId="26661" xr:uid="{00000000-0005-0000-0000-000090290000}"/>
    <cellStyle name="_Table 3 3 3 2 3 9" xfId="14137" xr:uid="{00000000-0005-0000-0000-000091290000}"/>
    <cellStyle name="_Table 3 3 3 2 3 9 2" xfId="25476" xr:uid="{00000000-0005-0000-0000-000092290000}"/>
    <cellStyle name="_Table 3 3 3 2 3 9 3" xfId="29796" xr:uid="{00000000-0005-0000-0000-000093290000}"/>
    <cellStyle name="_Table 3 3 3 2 3 9 4" xfId="30911" xr:uid="{00000000-0005-0000-0000-000094290000}"/>
    <cellStyle name="_Table 3 3 3 2 3 9 5" xfId="26830" xr:uid="{00000000-0005-0000-0000-000095290000}"/>
    <cellStyle name="_Table 3 3 3 2 3 9 6" xfId="32450" xr:uid="{00000000-0005-0000-0000-000096290000}"/>
    <cellStyle name="_Table 3 3 3 2 3 9 7" xfId="33371" xr:uid="{00000000-0005-0000-0000-000097290000}"/>
    <cellStyle name="_Table 3 3 3 2 3 9 8" xfId="34270" xr:uid="{00000000-0005-0000-0000-000098290000}"/>
    <cellStyle name="_Table 3 3 3 2 4" xfId="7099" xr:uid="{00000000-0005-0000-0000-000099290000}"/>
    <cellStyle name="_Table 3 3 3 2 4 10" xfId="28889" xr:uid="{00000000-0005-0000-0000-00009A290000}"/>
    <cellStyle name="_Table 3 3 3 2 4 11" xfId="15327" xr:uid="{00000000-0005-0000-0000-00009B290000}"/>
    <cellStyle name="_Table 3 3 3 2 4 12" xfId="14754" xr:uid="{00000000-0005-0000-0000-00009C290000}"/>
    <cellStyle name="_Table 3 3 3 2 4 13" xfId="28776" xr:uid="{00000000-0005-0000-0000-00009D290000}"/>
    <cellStyle name="_Table 3 3 3 2 4 2" xfId="11870" xr:uid="{00000000-0005-0000-0000-00009E290000}"/>
    <cellStyle name="_Table 3 3 3 2 4 2 2" xfId="28626" xr:uid="{00000000-0005-0000-0000-00009F290000}"/>
    <cellStyle name="_Table 3 3 3 2 4 2 3" xfId="15555" xr:uid="{00000000-0005-0000-0000-0000A0290000}"/>
    <cellStyle name="_Table 3 3 3 2 4 2 4" xfId="30180" xr:uid="{00000000-0005-0000-0000-0000A1290000}"/>
    <cellStyle name="_Table 3 3 3 2 4 2 5" xfId="26077" xr:uid="{00000000-0005-0000-0000-0000A2290000}"/>
    <cellStyle name="_Table 3 3 3 2 4 2 6" xfId="27122" xr:uid="{00000000-0005-0000-0000-0000A3290000}"/>
    <cellStyle name="_Table 3 3 3 2 4 2 7" xfId="31780" xr:uid="{00000000-0005-0000-0000-0000A4290000}"/>
    <cellStyle name="_Table 3 3 3 2 4 3" xfId="13969" xr:uid="{00000000-0005-0000-0000-0000A5290000}"/>
    <cellStyle name="_Table 3 3 3 2 4 3 2" xfId="25308" xr:uid="{00000000-0005-0000-0000-0000A6290000}"/>
    <cellStyle name="_Table 3 3 3 2 4 3 3" xfId="29628" xr:uid="{00000000-0005-0000-0000-0000A7290000}"/>
    <cellStyle name="_Table 3 3 3 2 4 3 4" xfId="30743" xr:uid="{00000000-0005-0000-0000-0000A8290000}"/>
    <cellStyle name="_Table 3 3 3 2 4 3 5" xfId="27924" xr:uid="{00000000-0005-0000-0000-0000A9290000}"/>
    <cellStyle name="_Table 3 3 3 2 4 3 6" xfId="32282" xr:uid="{00000000-0005-0000-0000-0000AA290000}"/>
    <cellStyle name="_Table 3 3 3 2 4 3 7" xfId="33203" xr:uid="{00000000-0005-0000-0000-0000AB290000}"/>
    <cellStyle name="_Table 3 3 3 2 4 3 8" xfId="34102" xr:uid="{00000000-0005-0000-0000-0000AC290000}"/>
    <cellStyle name="_Table 3 3 3 2 4 4" xfId="9398" xr:uid="{00000000-0005-0000-0000-0000AD290000}"/>
    <cellStyle name="_Table 3 3 3 2 4 4 2" xfId="20793" xr:uid="{00000000-0005-0000-0000-0000AE290000}"/>
    <cellStyle name="_Table 3 3 3 2 4 4 3" xfId="27752" xr:uid="{00000000-0005-0000-0000-0000AF290000}"/>
    <cellStyle name="_Table 3 3 3 2 4 4 4" xfId="23231" xr:uid="{00000000-0005-0000-0000-0000B0290000}"/>
    <cellStyle name="_Table 3 3 3 2 4 4 5" xfId="31661" xr:uid="{00000000-0005-0000-0000-0000B1290000}"/>
    <cellStyle name="_Table 3 3 3 2 4 4 6" xfId="31238" xr:uid="{00000000-0005-0000-0000-0000B2290000}"/>
    <cellStyle name="_Table 3 3 3 2 4 4 7" xfId="17434" xr:uid="{00000000-0005-0000-0000-0000B3290000}"/>
    <cellStyle name="_Table 3 3 3 2 4 4 8" xfId="27170" xr:uid="{00000000-0005-0000-0000-0000B4290000}"/>
    <cellStyle name="_Table 3 3 3 2 4 5" xfId="13646" xr:uid="{00000000-0005-0000-0000-0000B5290000}"/>
    <cellStyle name="_Table 3 3 3 2 4 5 2" xfId="24985" xr:uid="{00000000-0005-0000-0000-0000B6290000}"/>
    <cellStyle name="_Table 3 3 3 2 4 5 3" xfId="29305" xr:uid="{00000000-0005-0000-0000-0000B7290000}"/>
    <cellStyle name="_Table 3 3 3 2 4 5 4" xfId="30420" xr:uid="{00000000-0005-0000-0000-0000B8290000}"/>
    <cellStyle name="_Table 3 3 3 2 4 5 5" xfId="25859" xr:uid="{00000000-0005-0000-0000-0000B9290000}"/>
    <cellStyle name="_Table 3 3 3 2 4 5 6" xfId="31959" xr:uid="{00000000-0005-0000-0000-0000BA290000}"/>
    <cellStyle name="_Table 3 3 3 2 4 5 7" xfId="32880" xr:uid="{00000000-0005-0000-0000-0000BB290000}"/>
    <cellStyle name="_Table 3 3 3 2 4 5 8" xfId="33779" xr:uid="{00000000-0005-0000-0000-0000BC290000}"/>
    <cellStyle name="_Table 3 3 3 2 4 6" xfId="8927" xr:uid="{00000000-0005-0000-0000-0000BD290000}"/>
    <cellStyle name="_Table 3 3 3 2 4 6 2" xfId="20322" xr:uid="{00000000-0005-0000-0000-0000BE290000}"/>
    <cellStyle name="_Table 3 3 3 2 4 6 3" xfId="27374" xr:uid="{00000000-0005-0000-0000-0000BF290000}"/>
    <cellStyle name="_Table 3 3 3 2 4 6 4" xfId="26145" xr:uid="{00000000-0005-0000-0000-0000C0290000}"/>
    <cellStyle name="_Table 3 3 3 2 4 6 5" xfId="31564" xr:uid="{00000000-0005-0000-0000-0000C1290000}"/>
    <cellStyle name="_Table 3 3 3 2 4 6 6" xfId="26872" xr:uid="{00000000-0005-0000-0000-0000C2290000}"/>
    <cellStyle name="_Table 3 3 3 2 4 6 7" xfId="26519" xr:uid="{00000000-0005-0000-0000-0000C3290000}"/>
    <cellStyle name="_Table 3 3 3 2 4 6 8" xfId="28089" xr:uid="{00000000-0005-0000-0000-0000C4290000}"/>
    <cellStyle name="_Table 3 3 3 2 4 7" xfId="13613" xr:uid="{00000000-0005-0000-0000-0000C5290000}"/>
    <cellStyle name="_Table 3 3 3 2 4 7 2" xfId="24952" xr:uid="{00000000-0005-0000-0000-0000C6290000}"/>
    <cellStyle name="_Table 3 3 3 2 4 7 3" xfId="29272" xr:uid="{00000000-0005-0000-0000-0000C7290000}"/>
    <cellStyle name="_Table 3 3 3 2 4 7 4" xfId="30387" xr:uid="{00000000-0005-0000-0000-0000C8290000}"/>
    <cellStyle name="_Table 3 3 3 2 4 7 5" xfId="15465" xr:uid="{00000000-0005-0000-0000-0000C9290000}"/>
    <cellStyle name="_Table 3 3 3 2 4 7 6" xfId="31926" xr:uid="{00000000-0005-0000-0000-0000CA290000}"/>
    <cellStyle name="_Table 3 3 3 2 4 7 7" xfId="32847" xr:uid="{00000000-0005-0000-0000-0000CB290000}"/>
    <cellStyle name="_Table 3 3 3 2 4 7 8" xfId="33746" xr:uid="{00000000-0005-0000-0000-0000CC290000}"/>
    <cellStyle name="_Table 3 3 3 2 4 8" xfId="26620" xr:uid="{00000000-0005-0000-0000-0000CD290000}"/>
    <cellStyle name="_Table 3 3 3 2 4 9" xfId="25970" xr:uid="{00000000-0005-0000-0000-0000CE290000}"/>
    <cellStyle name="_Table 3 3 3 2 5" xfId="6594" xr:uid="{00000000-0005-0000-0000-0000CF290000}"/>
    <cellStyle name="_Table 3 3 3 2 5 10" xfId="14767" xr:uid="{00000000-0005-0000-0000-0000D0290000}"/>
    <cellStyle name="_Table 3 3 3 2 5 11" xfId="14906" xr:uid="{00000000-0005-0000-0000-0000D1290000}"/>
    <cellStyle name="_Table 3 3 3 2 5 12" xfId="14910" xr:uid="{00000000-0005-0000-0000-0000D2290000}"/>
    <cellStyle name="_Table 3 3 3 2 5 13" xfId="15240" xr:uid="{00000000-0005-0000-0000-0000D3290000}"/>
    <cellStyle name="_Table 3 3 3 2 5 2" xfId="11365" xr:uid="{00000000-0005-0000-0000-0000D4290000}"/>
    <cellStyle name="_Table 3 3 3 2 5 2 2" xfId="28420" xr:uid="{00000000-0005-0000-0000-0000D5290000}"/>
    <cellStyle name="_Table 3 3 3 2 5 2 3" xfId="15152" xr:uid="{00000000-0005-0000-0000-0000D6290000}"/>
    <cellStyle name="_Table 3 3 3 2 5 2 4" xfId="31542" xr:uid="{00000000-0005-0000-0000-0000D7290000}"/>
    <cellStyle name="_Table 3 3 3 2 5 2 5" xfId="31351" xr:uid="{00000000-0005-0000-0000-0000D8290000}"/>
    <cellStyle name="_Table 3 3 3 2 5 2 6" xfId="26687" xr:uid="{00000000-0005-0000-0000-0000D9290000}"/>
    <cellStyle name="_Table 3 3 3 2 5 2 7" xfId="28087" xr:uid="{00000000-0005-0000-0000-0000DA290000}"/>
    <cellStyle name="_Table 3 3 3 2 5 3" xfId="13860" xr:uid="{00000000-0005-0000-0000-0000DB290000}"/>
    <cellStyle name="_Table 3 3 3 2 5 3 2" xfId="25199" xr:uid="{00000000-0005-0000-0000-0000DC290000}"/>
    <cellStyle name="_Table 3 3 3 2 5 3 3" xfId="29519" xr:uid="{00000000-0005-0000-0000-0000DD290000}"/>
    <cellStyle name="_Table 3 3 3 2 5 3 4" xfId="30634" xr:uid="{00000000-0005-0000-0000-0000DE290000}"/>
    <cellStyle name="_Table 3 3 3 2 5 3 5" xfId="26678" xr:uid="{00000000-0005-0000-0000-0000DF290000}"/>
    <cellStyle name="_Table 3 3 3 2 5 3 6" xfId="32173" xr:uid="{00000000-0005-0000-0000-0000E0290000}"/>
    <cellStyle name="_Table 3 3 3 2 5 3 7" xfId="33094" xr:uid="{00000000-0005-0000-0000-0000E1290000}"/>
    <cellStyle name="_Table 3 3 3 2 5 3 8" xfId="33993" xr:uid="{00000000-0005-0000-0000-0000E2290000}"/>
    <cellStyle name="_Table 3 3 3 2 5 4" xfId="9227" xr:uid="{00000000-0005-0000-0000-0000E3290000}"/>
    <cellStyle name="_Table 3 3 3 2 5 4 2" xfId="20622" xr:uid="{00000000-0005-0000-0000-0000E4290000}"/>
    <cellStyle name="_Table 3 3 3 2 5 4 3" xfId="27674" xr:uid="{00000000-0005-0000-0000-0000E5290000}"/>
    <cellStyle name="_Table 3 3 3 2 5 4 4" xfId="22131" xr:uid="{00000000-0005-0000-0000-0000E6290000}"/>
    <cellStyle name="_Table 3 3 3 2 5 4 5" xfId="28795" xr:uid="{00000000-0005-0000-0000-0000E7290000}"/>
    <cellStyle name="_Table 3 3 3 2 5 4 6" xfId="27805" xr:uid="{00000000-0005-0000-0000-0000E8290000}"/>
    <cellStyle name="_Table 3 3 3 2 5 4 7" xfId="27198" xr:uid="{00000000-0005-0000-0000-0000E9290000}"/>
    <cellStyle name="_Table 3 3 3 2 5 4 8" xfId="26231" xr:uid="{00000000-0005-0000-0000-0000EA290000}"/>
    <cellStyle name="_Table 3 3 3 2 5 5" xfId="13930" xr:uid="{00000000-0005-0000-0000-0000EB290000}"/>
    <cellStyle name="_Table 3 3 3 2 5 5 2" xfId="25269" xr:uid="{00000000-0005-0000-0000-0000EC290000}"/>
    <cellStyle name="_Table 3 3 3 2 5 5 3" xfId="29589" xr:uid="{00000000-0005-0000-0000-0000ED290000}"/>
    <cellStyle name="_Table 3 3 3 2 5 5 4" xfId="30704" xr:uid="{00000000-0005-0000-0000-0000EE290000}"/>
    <cellStyle name="_Table 3 3 3 2 5 5 5" xfId="28042" xr:uid="{00000000-0005-0000-0000-0000EF290000}"/>
    <cellStyle name="_Table 3 3 3 2 5 5 6" xfId="32243" xr:uid="{00000000-0005-0000-0000-0000F0290000}"/>
    <cellStyle name="_Table 3 3 3 2 5 5 7" xfId="33164" xr:uid="{00000000-0005-0000-0000-0000F1290000}"/>
    <cellStyle name="_Table 3 3 3 2 5 5 8" xfId="34063" xr:uid="{00000000-0005-0000-0000-0000F2290000}"/>
    <cellStyle name="_Table 3 3 3 2 5 6" xfId="9217" xr:uid="{00000000-0005-0000-0000-0000F3290000}"/>
    <cellStyle name="_Table 3 3 3 2 5 6 2" xfId="20612" xr:uid="{00000000-0005-0000-0000-0000F4290000}"/>
    <cellStyle name="_Table 3 3 3 2 5 6 3" xfId="27664" xr:uid="{00000000-0005-0000-0000-0000F5290000}"/>
    <cellStyle name="_Table 3 3 3 2 5 6 4" xfId="20176" xr:uid="{00000000-0005-0000-0000-0000F6290000}"/>
    <cellStyle name="_Table 3 3 3 2 5 6 5" xfId="31400" xr:uid="{00000000-0005-0000-0000-0000F7290000}"/>
    <cellStyle name="_Table 3 3 3 2 5 6 6" xfId="26639" xr:uid="{00000000-0005-0000-0000-0000F8290000}"/>
    <cellStyle name="_Table 3 3 3 2 5 6 7" xfId="31541" xr:uid="{00000000-0005-0000-0000-0000F9290000}"/>
    <cellStyle name="_Table 3 3 3 2 5 6 8" xfId="26111" xr:uid="{00000000-0005-0000-0000-0000FA290000}"/>
    <cellStyle name="_Table 3 3 3 2 5 7" xfId="13806" xr:uid="{00000000-0005-0000-0000-0000FB290000}"/>
    <cellStyle name="_Table 3 3 3 2 5 7 2" xfId="25145" xr:uid="{00000000-0005-0000-0000-0000FC290000}"/>
    <cellStyle name="_Table 3 3 3 2 5 7 3" xfId="29465" xr:uid="{00000000-0005-0000-0000-0000FD290000}"/>
    <cellStyle name="_Table 3 3 3 2 5 7 4" xfId="30580" xr:uid="{00000000-0005-0000-0000-0000FE290000}"/>
    <cellStyle name="_Table 3 3 3 2 5 7 5" xfId="26925" xr:uid="{00000000-0005-0000-0000-0000FF290000}"/>
    <cellStyle name="_Table 3 3 3 2 5 7 6" xfId="32119" xr:uid="{00000000-0005-0000-0000-0000002A0000}"/>
    <cellStyle name="_Table 3 3 3 2 5 7 7" xfId="33040" xr:uid="{00000000-0005-0000-0000-0000012A0000}"/>
    <cellStyle name="_Table 3 3 3 2 5 7 8" xfId="33939" xr:uid="{00000000-0005-0000-0000-0000022A0000}"/>
    <cellStyle name="_Table 3 3 3 2 5 8" xfId="26401" xr:uid="{00000000-0005-0000-0000-0000032A0000}"/>
    <cellStyle name="_Table 3 3 3 2 5 9" xfId="28862" xr:uid="{00000000-0005-0000-0000-0000042A0000}"/>
    <cellStyle name="_Table 3 3 3 2 6" xfId="13629" xr:uid="{00000000-0005-0000-0000-0000052A0000}"/>
    <cellStyle name="_Table 3 3 3 2 6 2" xfId="24968" xr:uid="{00000000-0005-0000-0000-0000062A0000}"/>
    <cellStyle name="_Table 3 3 3 2 6 3" xfId="29288" xr:uid="{00000000-0005-0000-0000-0000072A0000}"/>
    <cellStyle name="_Table 3 3 3 2 6 4" xfId="30403" xr:uid="{00000000-0005-0000-0000-0000082A0000}"/>
    <cellStyle name="_Table 3 3 3 2 6 5" xfId="30181" xr:uid="{00000000-0005-0000-0000-0000092A0000}"/>
    <cellStyle name="_Table 3 3 3 2 6 6" xfId="31942" xr:uid="{00000000-0005-0000-0000-00000A2A0000}"/>
    <cellStyle name="_Table 3 3 3 2 6 7" xfId="32863" xr:uid="{00000000-0005-0000-0000-00000B2A0000}"/>
    <cellStyle name="_Table 3 3 3 2 6 8" xfId="33762" xr:uid="{00000000-0005-0000-0000-00000C2A0000}"/>
    <cellStyle name="_Table 3 3 3 2 7" xfId="9208" xr:uid="{00000000-0005-0000-0000-00000D2A0000}"/>
    <cellStyle name="_Table 3 3 3 2 7 2" xfId="20603" xr:uid="{00000000-0005-0000-0000-00000E2A0000}"/>
    <cellStyle name="_Table 3 3 3 2 7 3" xfId="27655" xr:uid="{00000000-0005-0000-0000-00000F2A0000}"/>
    <cellStyle name="_Table 3 3 3 2 7 4" xfId="22853" xr:uid="{00000000-0005-0000-0000-0000102A0000}"/>
    <cellStyle name="_Table 3 3 3 2 7 5" xfId="31367" xr:uid="{00000000-0005-0000-0000-0000112A0000}"/>
    <cellStyle name="_Table 3 3 3 2 7 6" xfId="30227" xr:uid="{00000000-0005-0000-0000-0000122A0000}"/>
    <cellStyle name="_Table 3 3 3 2 7 7" xfId="31315" xr:uid="{00000000-0005-0000-0000-0000132A0000}"/>
    <cellStyle name="_Table 3 3 3 2 7 8" xfId="31725" xr:uid="{00000000-0005-0000-0000-0000142A0000}"/>
    <cellStyle name="_Table 3 3 3 2 8" xfId="13989" xr:uid="{00000000-0005-0000-0000-0000152A0000}"/>
    <cellStyle name="_Table 3 3 3 2 8 2" xfId="25328" xr:uid="{00000000-0005-0000-0000-0000162A0000}"/>
    <cellStyle name="_Table 3 3 3 2 8 3" xfId="29648" xr:uid="{00000000-0005-0000-0000-0000172A0000}"/>
    <cellStyle name="_Table 3 3 3 2 8 4" xfId="30763" xr:uid="{00000000-0005-0000-0000-0000182A0000}"/>
    <cellStyle name="_Table 3 3 3 2 8 5" xfId="27176" xr:uid="{00000000-0005-0000-0000-0000192A0000}"/>
    <cellStyle name="_Table 3 3 3 2 8 6" xfId="32302" xr:uid="{00000000-0005-0000-0000-00001A2A0000}"/>
    <cellStyle name="_Table 3 3 3 2 8 7" xfId="33223" xr:uid="{00000000-0005-0000-0000-00001B2A0000}"/>
    <cellStyle name="_Table 3 3 3 2 8 8" xfId="34122" xr:uid="{00000000-0005-0000-0000-00001C2A0000}"/>
    <cellStyle name="_Table 3 3 3 2 9" xfId="13609" xr:uid="{00000000-0005-0000-0000-00001D2A0000}"/>
    <cellStyle name="_Table 3 3 3 2 9 2" xfId="24948" xr:uid="{00000000-0005-0000-0000-00001E2A0000}"/>
    <cellStyle name="_Table 3 3 3 2 9 3" xfId="29268" xr:uid="{00000000-0005-0000-0000-00001F2A0000}"/>
    <cellStyle name="_Table 3 3 3 2 9 4" xfId="30383" xr:uid="{00000000-0005-0000-0000-0000202A0000}"/>
    <cellStyle name="_Table 3 3 3 2 9 5" xfId="28151" xr:uid="{00000000-0005-0000-0000-0000212A0000}"/>
    <cellStyle name="_Table 3 3 3 2 9 6" xfId="31922" xr:uid="{00000000-0005-0000-0000-0000222A0000}"/>
    <cellStyle name="_Table 3 3 3 2 9 7" xfId="32843" xr:uid="{00000000-0005-0000-0000-0000232A0000}"/>
    <cellStyle name="_Table 3 3 3 2 9 8" xfId="33742" xr:uid="{00000000-0005-0000-0000-0000242A0000}"/>
    <cellStyle name="_Table 3 3 3 3" xfId="5682" xr:uid="{00000000-0005-0000-0000-0000252A0000}"/>
    <cellStyle name="_Table 3 3 3 3 10" xfId="26073" xr:uid="{00000000-0005-0000-0000-0000262A0000}"/>
    <cellStyle name="_Table 3 3 3 3 11" xfId="28168" xr:uid="{00000000-0005-0000-0000-0000272A0000}"/>
    <cellStyle name="_Table 3 3 3 3 12" xfId="28575" xr:uid="{00000000-0005-0000-0000-0000282A0000}"/>
    <cellStyle name="_Table 3 3 3 3 13" xfId="28798" xr:uid="{00000000-0005-0000-0000-0000292A0000}"/>
    <cellStyle name="_Table 3 3 3 3 14" xfId="29079" xr:uid="{00000000-0005-0000-0000-00002A2A0000}"/>
    <cellStyle name="_Table 3 3 3 3 15" xfId="25889" xr:uid="{00000000-0005-0000-0000-00002B2A0000}"/>
    <cellStyle name="_Table 3 3 3 3 2" xfId="7884" xr:uid="{00000000-0005-0000-0000-00002C2A0000}"/>
    <cellStyle name="_Table 3 3 3 3 2 10" xfId="28340" xr:uid="{00000000-0005-0000-0000-00002D2A0000}"/>
    <cellStyle name="_Table 3 3 3 3 2 11" xfId="31557" xr:uid="{00000000-0005-0000-0000-00002E2A0000}"/>
    <cellStyle name="_Table 3 3 3 3 2 12" xfId="26700" xr:uid="{00000000-0005-0000-0000-00002F2A0000}"/>
    <cellStyle name="_Table 3 3 3 3 2 13" xfId="30124" xr:uid="{00000000-0005-0000-0000-0000302A0000}"/>
    <cellStyle name="_Table 3 3 3 3 2 2" xfId="12655" xr:uid="{00000000-0005-0000-0000-0000312A0000}"/>
    <cellStyle name="_Table 3 3 3 3 2 2 2" xfId="28896" xr:uid="{00000000-0005-0000-0000-0000322A0000}"/>
    <cellStyle name="_Table 3 3 3 3 2 2 3" xfId="30061" xr:uid="{00000000-0005-0000-0000-0000332A0000}"/>
    <cellStyle name="_Table 3 3 3 3 2 2 4" xfId="29045" xr:uid="{00000000-0005-0000-0000-0000342A0000}"/>
    <cellStyle name="_Table 3 3 3 3 2 2 5" xfId="31714" xr:uid="{00000000-0005-0000-0000-0000352A0000}"/>
    <cellStyle name="_Table 3 3 3 3 2 2 6" xfId="26563" xr:uid="{00000000-0005-0000-0000-0000362A0000}"/>
    <cellStyle name="_Table 3 3 3 3 2 2 7" xfId="33636" xr:uid="{00000000-0005-0000-0000-0000372A0000}"/>
    <cellStyle name="_Table 3 3 3 3 2 3" xfId="14053" xr:uid="{00000000-0005-0000-0000-0000382A0000}"/>
    <cellStyle name="_Table 3 3 3 3 2 3 2" xfId="25392" xr:uid="{00000000-0005-0000-0000-0000392A0000}"/>
    <cellStyle name="_Table 3 3 3 3 2 3 3" xfId="29712" xr:uid="{00000000-0005-0000-0000-00003A2A0000}"/>
    <cellStyle name="_Table 3 3 3 3 2 3 4" xfId="30827" xr:uid="{00000000-0005-0000-0000-00003B2A0000}"/>
    <cellStyle name="_Table 3 3 3 3 2 3 5" xfId="28161" xr:uid="{00000000-0005-0000-0000-00003C2A0000}"/>
    <cellStyle name="_Table 3 3 3 3 2 3 6" xfId="32366" xr:uid="{00000000-0005-0000-0000-00003D2A0000}"/>
    <cellStyle name="_Table 3 3 3 3 2 3 7" xfId="33287" xr:uid="{00000000-0005-0000-0000-00003E2A0000}"/>
    <cellStyle name="_Table 3 3 3 3 2 3 8" xfId="34186" xr:uid="{00000000-0005-0000-0000-00003F2A0000}"/>
    <cellStyle name="_Table 3 3 3 3 2 4" xfId="9102" xr:uid="{00000000-0005-0000-0000-0000402A0000}"/>
    <cellStyle name="_Table 3 3 3 3 2 4 2" xfId="20497" xr:uid="{00000000-0005-0000-0000-0000412A0000}"/>
    <cellStyle name="_Table 3 3 3 3 2 4 3" xfId="27549" xr:uid="{00000000-0005-0000-0000-0000422A0000}"/>
    <cellStyle name="_Table 3 3 3 3 2 4 4" xfId="14527" xr:uid="{00000000-0005-0000-0000-0000432A0000}"/>
    <cellStyle name="_Table 3 3 3 3 2 4 5" xfId="31641" xr:uid="{00000000-0005-0000-0000-0000442A0000}"/>
    <cellStyle name="_Table 3 3 3 3 2 4 6" xfId="27052" xr:uid="{00000000-0005-0000-0000-0000452A0000}"/>
    <cellStyle name="_Table 3 3 3 3 2 4 7" xfId="31600" xr:uid="{00000000-0005-0000-0000-0000462A0000}"/>
    <cellStyle name="_Table 3 3 3 3 2 4 8" xfId="26012" xr:uid="{00000000-0005-0000-0000-0000472A0000}"/>
    <cellStyle name="_Table 3 3 3 3 2 5" xfId="8897" xr:uid="{00000000-0005-0000-0000-0000482A0000}"/>
    <cellStyle name="_Table 3 3 3 3 2 5 2" xfId="20292" xr:uid="{00000000-0005-0000-0000-0000492A0000}"/>
    <cellStyle name="_Table 3 3 3 3 2 5 3" xfId="27344" xr:uid="{00000000-0005-0000-0000-00004A2A0000}"/>
    <cellStyle name="_Table 3 3 3 3 2 5 4" xfId="15755" xr:uid="{00000000-0005-0000-0000-00004B2A0000}"/>
    <cellStyle name="_Table 3 3 3 3 2 5 5" xfId="28354" xr:uid="{00000000-0005-0000-0000-00004C2A0000}"/>
    <cellStyle name="_Table 3 3 3 3 2 5 6" xfId="17414" xr:uid="{00000000-0005-0000-0000-00004D2A0000}"/>
    <cellStyle name="_Table 3 3 3 3 2 5 7" xfId="28579" xr:uid="{00000000-0005-0000-0000-00004E2A0000}"/>
    <cellStyle name="_Table 3 3 3 3 2 5 8" xfId="30173" xr:uid="{00000000-0005-0000-0000-00004F2A0000}"/>
    <cellStyle name="_Table 3 3 3 3 2 6" xfId="13773" xr:uid="{00000000-0005-0000-0000-0000502A0000}"/>
    <cellStyle name="_Table 3 3 3 3 2 6 2" xfId="25112" xr:uid="{00000000-0005-0000-0000-0000512A0000}"/>
    <cellStyle name="_Table 3 3 3 3 2 6 3" xfId="29432" xr:uid="{00000000-0005-0000-0000-0000522A0000}"/>
    <cellStyle name="_Table 3 3 3 3 2 6 4" xfId="30547" xr:uid="{00000000-0005-0000-0000-0000532A0000}"/>
    <cellStyle name="_Table 3 3 3 3 2 6 5" xfId="26116" xr:uid="{00000000-0005-0000-0000-0000542A0000}"/>
    <cellStyle name="_Table 3 3 3 3 2 6 6" xfId="32086" xr:uid="{00000000-0005-0000-0000-0000552A0000}"/>
    <cellStyle name="_Table 3 3 3 3 2 6 7" xfId="33007" xr:uid="{00000000-0005-0000-0000-0000562A0000}"/>
    <cellStyle name="_Table 3 3 3 3 2 6 8" xfId="33906" xr:uid="{00000000-0005-0000-0000-0000572A0000}"/>
    <cellStyle name="_Table 3 3 3 3 2 7" xfId="8975" xr:uid="{00000000-0005-0000-0000-0000582A0000}"/>
    <cellStyle name="_Table 3 3 3 3 2 7 2" xfId="20370" xr:uid="{00000000-0005-0000-0000-0000592A0000}"/>
    <cellStyle name="_Table 3 3 3 3 2 7 3" xfId="27422" xr:uid="{00000000-0005-0000-0000-00005A2A0000}"/>
    <cellStyle name="_Table 3 3 3 3 2 7 4" xfId="25946" xr:uid="{00000000-0005-0000-0000-00005B2A0000}"/>
    <cellStyle name="_Table 3 3 3 3 2 7 5" xfId="31596" xr:uid="{00000000-0005-0000-0000-00005C2A0000}"/>
    <cellStyle name="_Table 3 3 3 3 2 7 6" xfId="28919" xr:uid="{00000000-0005-0000-0000-00005D2A0000}"/>
    <cellStyle name="_Table 3 3 3 3 2 7 7" xfId="30089" xr:uid="{00000000-0005-0000-0000-00005E2A0000}"/>
    <cellStyle name="_Table 3 3 3 3 2 7 8" xfId="27967" xr:uid="{00000000-0005-0000-0000-00005F2A0000}"/>
    <cellStyle name="_Table 3 3 3 3 2 8" xfId="26887" xr:uid="{00000000-0005-0000-0000-0000602A0000}"/>
    <cellStyle name="_Table 3 3 3 3 2 9" xfId="28512" xr:uid="{00000000-0005-0000-0000-0000612A0000}"/>
    <cellStyle name="_Table 3 3 3 3 3" xfId="6599" xr:uid="{00000000-0005-0000-0000-0000622A0000}"/>
    <cellStyle name="_Table 3 3 3 3 3 10" xfId="14973" xr:uid="{00000000-0005-0000-0000-0000632A0000}"/>
    <cellStyle name="_Table 3 3 3 3 3 11" xfId="25801" xr:uid="{00000000-0005-0000-0000-0000642A0000}"/>
    <cellStyle name="_Table 3 3 3 3 3 12" xfId="30241" xr:uid="{00000000-0005-0000-0000-0000652A0000}"/>
    <cellStyle name="_Table 3 3 3 3 3 13" xfId="26252" xr:uid="{00000000-0005-0000-0000-0000662A0000}"/>
    <cellStyle name="_Table 3 3 3 3 3 2" xfId="11370" xr:uid="{00000000-0005-0000-0000-0000672A0000}"/>
    <cellStyle name="_Table 3 3 3 3 3 2 2" xfId="28425" xr:uid="{00000000-0005-0000-0000-0000682A0000}"/>
    <cellStyle name="_Table 3 3 3 3 3 2 3" xfId="15157" xr:uid="{00000000-0005-0000-0000-0000692A0000}"/>
    <cellStyle name="_Table 3 3 3 3 3 2 4" xfId="31439" xr:uid="{00000000-0005-0000-0000-00006A2A0000}"/>
    <cellStyle name="_Table 3 3 3 3 3 2 5" xfId="28912" xr:uid="{00000000-0005-0000-0000-00006B2A0000}"/>
    <cellStyle name="_Table 3 3 3 3 3 2 6" xfId="15225" xr:uid="{00000000-0005-0000-0000-00006C2A0000}"/>
    <cellStyle name="_Table 3 3 3 3 3 2 7" xfId="28057" xr:uid="{00000000-0005-0000-0000-00006D2A0000}"/>
    <cellStyle name="_Table 3 3 3 3 3 3" xfId="13865" xr:uid="{00000000-0005-0000-0000-00006E2A0000}"/>
    <cellStyle name="_Table 3 3 3 3 3 3 2" xfId="25204" xr:uid="{00000000-0005-0000-0000-00006F2A0000}"/>
    <cellStyle name="_Table 3 3 3 3 3 3 3" xfId="29524" xr:uid="{00000000-0005-0000-0000-0000702A0000}"/>
    <cellStyle name="_Table 3 3 3 3 3 3 4" xfId="30639" xr:uid="{00000000-0005-0000-0000-0000712A0000}"/>
    <cellStyle name="_Table 3 3 3 3 3 3 5" xfId="25830" xr:uid="{00000000-0005-0000-0000-0000722A0000}"/>
    <cellStyle name="_Table 3 3 3 3 3 3 6" xfId="32178" xr:uid="{00000000-0005-0000-0000-0000732A0000}"/>
    <cellStyle name="_Table 3 3 3 3 3 3 7" xfId="33099" xr:uid="{00000000-0005-0000-0000-0000742A0000}"/>
    <cellStyle name="_Table 3 3 3 3 3 3 8" xfId="33998" xr:uid="{00000000-0005-0000-0000-0000752A0000}"/>
    <cellStyle name="_Table 3 3 3 3 3 4" xfId="9019" xr:uid="{00000000-0005-0000-0000-0000762A0000}"/>
    <cellStyle name="_Table 3 3 3 3 3 4 2" xfId="20414" xr:uid="{00000000-0005-0000-0000-0000772A0000}"/>
    <cellStyle name="_Table 3 3 3 3 3 4 3" xfId="27466" xr:uid="{00000000-0005-0000-0000-0000782A0000}"/>
    <cellStyle name="_Table 3 3 3 3 3 4 4" xfId="15813" xr:uid="{00000000-0005-0000-0000-0000792A0000}"/>
    <cellStyle name="_Table 3 3 3 3 3 4 5" xfId="27166" xr:uid="{00000000-0005-0000-0000-00007A2A0000}"/>
    <cellStyle name="_Table 3 3 3 3 3 4 6" xfId="15010" xr:uid="{00000000-0005-0000-0000-00007B2A0000}"/>
    <cellStyle name="_Table 3 3 3 3 3 4 7" xfId="26800" xr:uid="{00000000-0005-0000-0000-00007C2A0000}"/>
    <cellStyle name="_Table 3 3 3 3 3 4 8" xfId="31779" xr:uid="{00000000-0005-0000-0000-00007D2A0000}"/>
    <cellStyle name="_Table 3 3 3 3 3 5" xfId="13573" xr:uid="{00000000-0005-0000-0000-00007E2A0000}"/>
    <cellStyle name="_Table 3 3 3 3 3 5 2" xfId="24912" xr:uid="{00000000-0005-0000-0000-00007F2A0000}"/>
    <cellStyle name="_Table 3 3 3 3 3 5 3" xfId="29232" xr:uid="{00000000-0005-0000-0000-0000802A0000}"/>
    <cellStyle name="_Table 3 3 3 3 3 5 4" xfId="30347" xr:uid="{00000000-0005-0000-0000-0000812A0000}"/>
    <cellStyle name="_Table 3 3 3 3 3 5 5" xfId="15279" xr:uid="{00000000-0005-0000-0000-0000822A0000}"/>
    <cellStyle name="_Table 3 3 3 3 3 5 6" xfId="31886" xr:uid="{00000000-0005-0000-0000-0000832A0000}"/>
    <cellStyle name="_Table 3 3 3 3 3 5 7" xfId="32807" xr:uid="{00000000-0005-0000-0000-0000842A0000}"/>
    <cellStyle name="_Table 3 3 3 3 3 5 8" xfId="33706" xr:uid="{00000000-0005-0000-0000-0000852A0000}"/>
    <cellStyle name="_Table 3 3 3 3 3 6" xfId="8874" xr:uid="{00000000-0005-0000-0000-0000862A0000}"/>
    <cellStyle name="_Table 3 3 3 3 3 6 2" xfId="20269" xr:uid="{00000000-0005-0000-0000-0000872A0000}"/>
    <cellStyle name="_Table 3 3 3 3 3 6 3" xfId="27321" xr:uid="{00000000-0005-0000-0000-0000882A0000}"/>
    <cellStyle name="_Table 3 3 3 3 3 6 4" xfId="15734" xr:uid="{00000000-0005-0000-0000-0000892A0000}"/>
    <cellStyle name="_Table 3 3 3 3 3 6 5" xfId="26019" xr:uid="{00000000-0005-0000-0000-00008A2A0000}"/>
    <cellStyle name="_Table 3 3 3 3 3 6 6" xfId="29088" xr:uid="{00000000-0005-0000-0000-00008B2A0000}"/>
    <cellStyle name="_Table 3 3 3 3 3 6 7" xfId="30217" xr:uid="{00000000-0005-0000-0000-00008C2A0000}"/>
    <cellStyle name="_Table 3 3 3 3 3 6 8" xfId="31305" xr:uid="{00000000-0005-0000-0000-00008D2A0000}"/>
    <cellStyle name="_Table 3 3 3 3 3 7" xfId="13990" xr:uid="{00000000-0005-0000-0000-00008E2A0000}"/>
    <cellStyle name="_Table 3 3 3 3 3 7 2" xfId="25329" xr:uid="{00000000-0005-0000-0000-00008F2A0000}"/>
    <cellStyle name="_Table 3 3 3 3 3 7 3" xfId="29649" xr:uid="{00000000-0005-0000-0000-0000902A0000}"/>
    <cellStyle name="_Table 3 3 3 3 3 7 4" xfId="30764" xr:uid="{00000000-0005-0000-0000-0000912A0000}"/>
    <cellStyle name="_Table 3 3 3 3 3 7 5" xfId="28782" xr:uid="{00000000-0005-0000-0000-0000922A0000}"/>
    <cellStyle name="_Table 3 3 3 3 3 7 6" xfId="32303" xr:uid="{00000000-0005-0000-0000-0000932A0000}"/>
    <cellStyle name="_Table 3 3 3 3 3 7 7" xfId="33224" xr:uid="{00000000-0005-0000-0000-0000942A0000}"/>
    <cellStyle name="_Table 3 3 3 3 3 7 8" xfId="34123" xr:uid="{00000000-0005-0000-0000-0000952A0000}"/>
    <cellStyle name="_Table 3 3 3 3 3 8" xfId="26406" xr:uid="{00000000-0005-0000-0000-0000962A0000}"/>
    <cellStyle name="_Table 3 3 3 3 3 9" xfId="26693" xr:uid="{00000000-0005-0000-0000-0000972A0000}"/>
    <cellStyle name="_Table 3 3 3 3 4" xfId="10472" xr:uid="{00000000-0005-0000-0000-0000982A0000}"/>
    <cellStyle name="_Table 3 3 3 3 4 2" xfId="28097" xr:uid="{00000000-0005-0000-0000-0000992A0000}"/>
    <cellStyle name="_Table 3 3 3 3 4 3" xfId="15415" xr:uid="{00000000-0005-0000-0000-00009A2A0000}"/>
    <cellStyle name="_Table 3 3 3 3 4 4" xfId="15451" xr:uid="{00000000-0005-0000-0000-00009B2A0000}"/>
    <cellStyle name="_Table 3 3 3 3 4 5" xfId="14919" xr:uid="{00000000-0005-0000-0000-00009C2A0000}"/>
    <cellStyle name="_Table 3 3 3 3 4 6" xfId="15446" xr:uid="{00000000-0005-0000-0000-00009D2A0000}"/>
    <cellStyle name="_Table 3 3 3 3 4 7" xfId="28548" xr:uid="{00000000-0005-0000-0000-00009E2A0000}"/>
    <cellStyle name="_Table 3 3 3 3 5" xfId="13741" xr:uid="{00000000-0005-0000-0000-00009F2A0000}"/>
    <cellStyle name="_Table 3 3 3 3 5 2" xfId="25080" xr:uid="{00000000-0005-0000-0000-0000A02A0000}"/>
    <cellStyle name="_Table 3 3 3 3 5 3" xfId="29400" xr:uid="{00000000-0005-0000-0000-0000A12A0000}"/>
    <cellStyle name="_Table 3 3 3 3 5 4" xfId="30515" xr:uid="{00000000-0005-0000-0000-0000A22A0000}"/>
    <cellStyle name="_Table 3 3 3 3 5 5" xfId="15525" xr:uid="{00000000-0005-0000-0000-0000A32A0000}"/>
    <cellStyle name="_Table 3 3 3 3 5 6" xfId="32054" xr:uid="{00000000-0005-0000-0000-0000A42A0000}"/>
    <cellStyle name="_Table 3 3 3 3 5 7" xfId="32975" xr:uid="{00000000-0005-0000-0000-0000A52A0000}"/>
    <cellStyle name="_Table 3 3 3 3 5 8" xfId="33874" xr:uid="{00000000-0005-0000-0000-0000A62A0000}"/>
    <cellStyle name="_Table 3 3 3 3 6" xfId="8979" xr:uid="{00000000-0005-0000-0000-0000A72A0000}"/>
    <cellStyle name="_Table 3 3 3 3 6 2" xfId="20374" xr:uid="{00000000-0005-0000-0000-0000A82A0000}"/>
    <cellStyle name="_Table 3 3 3 3 6 3" xfId="27426" xr:uid="{00000000-0005-0000-0000-0000A92A0000}"/>
    <cellStyle name="_Table 3 3 3 3 6 4" xfId="26389" xr:uid="{00000000-0005-0000-0000-0000AA2A0000}"/>
    <cellStyle name="_Table 3 3 3 3 6 5" xfId="30086" xr:uid="{00000000-0005-0000-0000-0000AB2A0000}"/>
    <cellStyle name="_Table 3 3 3 3 6 6" xfId="30236" xr:uid="{00000000-0005-0000-0000-0000AC2A0000}"/>
    <cellStyle name="_Table 3 3 3 3 6 7" xfId="31324" xr:uid="{00000000-0005-0000-0000-0000AD2A0000}"/>
    <cellStyle name="_Table 3 3 3 3 6 8" xfId="26933" xr:uid="{00000000-0005-0000-0000-0000AE2A0000}"/>
    <cellStyle name="_Table 3 3 3 3 7" xfId="13811" xr:uid="{00000000-0005-0000-0000-0000AF2A0000}"/>
    <cellStyle name="_Table 3 3 3 3 7 2" xfId="25150" xr:uid="{00000000-0005-0000-0000-0000B02A0000}"/>
    <cellStyle name="_Table 3 3 3 3 7 3" xfId="29470" xr:uid="{00000000-0005-0000-0000-0000B12A0000}"/>
    <cellStyle name="_Table 3 3 3 3 7 4" xfId="30585" xr:uid="{00000000-0005-0000-0000-0000B22A0000}"/>
    <cellStyle name="_Table 3 3 3 3 7 5" xfId="28319" xr:uid="{00000000-0005-0000-0000-0000B32A0000}"/>
    <cellStyle name="_Table 3 3 3 3 7 6" xfId="32124" xr:uid="{00000000-0005-0000-0000-0000B42A0000}"/>
    <cellStyle name="_Table 3 3 3 3 7 7" xfId="33045" xr:uid="{00000000-0005-0000-0000-0000B52A0000}"/>
    <cellStyle name="_Table 3 3 3 3 7 8" xfId="33944" xr:uid="{00000000-0005-0000-0000-0000B62A0000}"/>
    <cellStyle name="_Table 3 3 3 3 8" xfId="9161" xr:uid="{00000000-0005-0000-0000-0000B72A0000}"/>
    <cellStyle name="_Table 3 3 3 3 8 2" xfId="20556" xr:uid="{00000000-0005-0000-0000-0000B82A0000}"/>
    <cellStyle name="_Table 3 3 3 3 8 3" xfId="27608" xr:uid="{00000000-0005-0000-0000-0000B92A0000}"/>
    <cellStyle name="_Table 3 3 3 3 8 4" xfId="22802" xr:uid="{00000000-0005-0000-0000-0000BA2A0000}"/>
    <cellStyle name="_Table 3 3 3 3 8 5" xfId="26461" xr:uid="{00000000-0005-0000-0000-0000BB2A0000}"/>
    <cellStyle name="_Table 3 3 3 3 8 6" xfId="25894" xr:uid="{00000000-0005-0000-0000-0000BC2A0000}"/>
    <cellStyle name="_Table 3 3 3 3 8 7" xfId="31688" xr:uid="{00000000-0005-0000-0000-0000BD2A0000}"/>
    <cellStyle name="_Table 3 3 3 3 8 8" xfId="31781" xr:uid="{00000000-0005-0000-0000-0000BE2A0000}"/>
    <cellStyle name="_Table 3 3 3 3 9" xfId="13768" xr:uid="{00000000-0005-0000-0000-0000BF2A0000}"/>
    <cellStyle name="_Table 3 3 3 3 9 2" xfId="25107" xr:uid="{00000000-0005-0000-0000-0000C02A0000}"/>
    <cellStyle name="_Table 3 3 3 3 9 3" xfId="29427" xr:uid="{00000000-0005-0000-0000-0000C12A0000}"/>
    <cellStyle name="_Table 3 3 3 3 9 4" xfId="30542" xr:uid="{00000000-0005-0000-0000-0000C22A0000}"/>
    <cellStyle name="_Table 3 3 3 3 9 5" xfId="28572" xr:uid="{00000000-0005-0000-0000-0000C32A0000}"/>
    <cellStyle name="_Table 3 3 3 3 9 6" xfId="32081" xr:uid="{00000000-0005-0000-0000-0000C42A0000}"/>
    <cellStyle name="_Table 3 3 3 3 9 7" xfId="33002" xr:uid="{00000000-0005-0000-0000-0000C52A0000}"/>
    <cellStyle name="_Table 3 3 3 3 9 8" xfId="33901" xr:uid="{00000000-0005-0000-0000-0000C62A0000}"/>
    <cellStyle name="_Table 3 3 3 4" xfId="6833" xr:uid="{00000000-0005-0000-0000-0000C72A0000}"/>
    <cellStyle name="_Table 3 3 3 4 10" xfId="29025" xr:uid="{00000000-0005-0000-0000-0000C82A0000}"/>
    <cellStyle name="_Table 3 3 3 4 11" xfId="31461" xr:uid="{00000000-0005-0000-0000-0000C92A0000}"/>
    <cellStyle name="_Table 3 3 3 4 12" xfId="14872" xr:uid="{00000000-0005-0000-0000-0000CA2A0000}"/>
    <cellStyle name="_Table 3 3 3 4 13" xfId="15437" xr:uid="{00000000-0005-0000-0000-0000CB2A0000}"/>
    <cellStyle name="_Table 3 3 3 4 2" xfId="11604" xr:uid="{00000000-0005-0000-0000-0000CC2A0000}"/>
    <cellStyle name="_Table 3 3 3 4 2 2" xfId="28535" xr:uid="{00000000-0005-0000-0000-0000CD2A0000}"/>
    <cellStyle name="_Table 3 3 3 4 2 3" xfId="14700" xr:uid="{00000000-0005-0000-0000-0000CE2A0000}"/>
    <cellStyle name="_Table 3 3 3 4 2 4" xfId="31689" xr:uid="{00000000-0005-0000-0000-0000CF2A0000}"/>
    <cellStyle name="_Table 3 3 3 4 2 5" xfId="28494" xr:uid="{00000000-0005-0000-0000-0000D02A0000}"/>
    <cellStyle name="_Table 3 3 3 4 2 6" xfId="14467" xr:uid="{00000000-0005-0000-0000-0000D12A0000}"/>
    <cellStyle name="_Table 3 3 3 4 2 7" xfId="26050" xr:uid="{00000000-0005-0000-0000-0000D22A0000}"/>
    <cellStyle name="_Table 3 3 3 4 3" xfId="13935" xr:uid="{00000000-0005-0000-0000-0000D32A0000}"/>
    <cellStyle name="_Table 3 3 3 4 3 2" xfId="25274" xr:uid="{00000000-0005-0000-0000-0000D42A0000}"/>
    <cellStyle name="_Table 3 3 3 4 3 3" xfId="29594" xr:uid="{00000000-0005-0000-0000-0000D52A0000}"/>
    <cellStyle name="_Table 3 3 3 4 3 4" xfId="30709" xr:uid="{00000000-0005-0000-0000-0000D62A0000}"/>
    <cellStyle name="_Table 3 3 3 4 3 5" xfId="28679" xr:uid="{00000000-0005-0000-0000-0000D72A0000}"/>
    <cellStyle name="_Table 3 3 3 4 3 6" xfId="32248" xr:uid="{00000000-0005-0000-0000-0000D82A0000}"/>
    <cellStyle name="_Table 3 3 3 4 3 7" xfId="33169" xr:uid="{00000000-0005-0000-0000-0000D92A0000}"/>
    <cellStyle name="_Table 3 3 3 4 3 8" xfId="34068" xr:uid="{00000000-0005-0000-0000-0000DA2A0000}"/>
    <cellStyle name="_Table 3 3 3 4 4" xfId="9076" xr:uid="{00000000-0005-0000-0000-0000DB2A0000}"/>
    <cellStyle name="_Table 3 3 3 4 4 2" xfId="20471" xr:uid="{00000000-0005-0000-0000-0000DC2A0000}"/>
    <cellStyle name="_Table 3 3 3 4 4 3" xfId="27523" xr:uid="{00000000-0005-0000-0000-0000DD2A0000}"/>
    <cellStyle name="_Table 3 3 3 4 4 4" xfId="14832" xr:uid="{00000000-0005-0000-0000-0000DE2A0000}"/>
    <cellStyle name="_Table 3 3 3 4 4 5" xfId="28260" xr:uid="{00000000-0005-0000-0000-0000DF2A0000}"/>
    <cellStyle name="_Table 3 3 3 4 4 6" xfId="26752" xr:uid="{00000000-0005-0000-0000-0000E02A0000}"/>
    <cellStyle name="_Table 3 3 3 4 4 7" xfId="31624" xr:uid="{00000000-0005-0000-0000-0000E12A0000}"/>
    <cellStyle name="_Table 3 3 3 4 4 8" xfId="26974" xr:uid="{00000000-0005-0000-0000-0000E22A0000}"/>
    <cellStyle name="_Table 3 3 3 4 5" xfId="13691" xr:uid="{00000000-0005-0000-0000-0000E32A0000}"/>
    <cellStyle name="_Table 3 3 3 4 5 2" xfId="25030" xr:uid="{00000000-0005-0000-0000-0000E42A0000}"/>
    <cellStyle name="_Table 3 3 3 4 5 3" xfId="29350" xr:uid="{00000000-0005-0000-0000-0000E52A0000}"/>
    <cellStyle name="_Table 3 3 3 4 5 4" xfId="30465" xr:uid="{00000000-0005-0000-0000-0000E62A0000}"/>
    <cellStyle name="_Table 3 3 3 4 5 5" xfId="28328" xr:uid="{00000000-0005-0000-0000-0000E72A0000}"/>
    <cellStyle name="_Table 3 3 3 4 5 6" xfId="32004" xr:uid="{00000000-0005-0000-0000-0000E82A0000}"/>
    <cellStyle name="_Table 3 3 3 4 5 7" xfId="32925" xr:uid="{00000000-0005-0000-0000-0000E92A0000}"/>
    <cellStyle name="_Table 3 3 3 4 5 8" xfId="33824" xr:uid="{00000000-0005-0000-0000-0000EA2A0000}"/>
    <cellStyle name="_Table 3 3 3 4 6" xfId="9183" xr:uid="{00000000-0005-0000-0000-0000EB2A0000}"/>
    <cellStyle name="_Table 3 3 3 4 6 2" xfId="20578" xr:uid="{00000000-0005-0000-0000-0000EC2A0000}"/>
    <cellStyle name="_Table 3 3 3 4 6 3" xfId="27630" xr:uid="{00000000-0005-0000-0000-0000ED2A0000}"/>
    <cellStyle name="_Table 3 3 3 4 6 4" xfId="17435" xr:uid="{00000000-0005-0000-0000-0000EE2A0000}"/>
    <cellStyle name="_Table 3 3 3 4 6 5" xfId="31180" xr:uid="{00000000-0005-0000-0000-0000EF2A0000}"/>
    <cellStyle name="_Table 3 3 3 4 6 6" xfId="26342" xr:uid="{00000000-0005-0000-0000-0000F02A0000}"/>
    <cellStyle name="_Table 3 3 3 4 6 7" xfId="27728" xr:uid="{00000000-0005-0000-0000-0000F12A0000}"/>
    <cellStyle name="_Table 3 3 3 4 6 8" xfId="28803" xr:uid="{00000000-0005-0000-0000-0000F22A0000}"/>
    <cellStyle name="_Table 3 3 3 4 7" xfId="13677" xr:uid="{00000000-0005-0000-0000-0000F32A0000}"/>
    <cellStyle name="_Table 3 3 3 4 7 2" xfId="25016" xr:uid="{00000000-0005-0000-0000-0000F42A0000}"/>
    <cellStyle name="_Table 3 3 3 4 7 3" xfId="29336" xr:uid="{00000000-0005-0000-0000-0000F52A0000}"/>
    <cellStyle name="_Table 3 3 3 4 7 4" xfId="30451" xr:uid="{00000000-0005-0000-0000-0000F62A0000}"/>
    <cellStyle name="_Table 3 3 3 4 7 5" xfId="14941" xr:uid="{00000000-0005-0000-0000-0000F72A0000}"/>
    <cellStyle name="_Table 3 3 3 4 7 6" xfId="31990" xr:uid="{00000000-0005-0000-0000-0000F82A0000}"/>
    <cellStyle name="_Table 3 3 3 4 7 7" xfId="32911" xr:uid="{00000000-0005-0000-0000-0000F92A0000}"/>
    <cellStyle name="_Table 3 3 3 4 7 8" xfId="33810" xr:uid="{00000000-0005-0000-0000-0000FA2A0000}"/>
    <cellStyle name="_Table 3 3 3 4 8" xfId="26525" xr:uid="{00000000-0005-0000-0000-0000FB2A0000}"/>
    <cellStyle name="_Table 3 3 3 4 9" xfId="28188" xr:uid="{00000000-0005-0000-0000-0000FC2A0000}"/>
    <cellStyle name="_Table 3 3 3 5" xfId="8778" xr:uid="{00000000-0005-0000-0000-0000FD2A0000}"/>
    <cellStyle name="_Table 3 3 3 5 10" xfId="28047" xr:uid="{00000000-0005-0000-0000-0000FE2A0000}"/>
    <cellStyle name="_Table 3 3 3 5 11" xfId="15401" xr:uid="{00000000-0005-0000-0000-0000FF2A0000}"/>
    <cellStyle name="_Table 3 3 3 5 12" xfId="26274" xr:uid="{00000000-0005-0000-0000-0000002B0000}"/>
    <cellStyle name="_Table 3 3 3 5 13" xfId="27072" xr:uid="{00000000-0005-0000-0000-0000012B0000}"/>
    <cellStyle name="_Table 3 3 3 5 2" xfId="13549" xr:uid="{00000000-0005-0000-0000-0000022B0000}"/>
    <cellStyle name="_Table 3 3 3 5 2 2" xfId="29208" xr:uid="{00000000-0005-0000-0000-0000032B0000}"/>
    <cellStyle name="_Table 3 3 3 5 2 3" xfId="30323" xr:uid="{00000000-0005-0000-0000-0000042B0000}"/>
    <cellStyle name="_Table 3 3 3 5 2 4" xfId="15224" xr:uid="{00000000-0005-0000-0000-0000052B0000}"/>
    <cellStyle name="_Table 3 3 3 5 2 5" xfId="31862" xr:uid="{00000000-0005-0000-0000-0000062B0000}"/>
    <cellStyle name="_Table 3 3 3 5 2 6" xfId="32783" xr:uid="{00000000-0005-0000-0000-0000072B0000}"/>
    <cellStyle name="_Table 3 3 3 5 2 7" xfId="33682" xr:uid="{00000000-0005-0000-0000-0000082B0000}"/>
    <cellStyle name="_Table 3 3 3 5 3" xfId="14180" xr:uid="{00000000-0005-0000-0000-0000092B0000}"/>
    <cellStyle name="_Table 3 3 3 5 3 2" xfId="25519" xr:uid="{00000000-0005-0000-0000-00000A2B0000}"/>
    <cellStyle name="_Table 3 3 3 5 3 3" xfId="29839" xr:uid="{00000000-0005-0000-0000-00000B2B0000}"/>
    <cellStyle name="_Table 3 3 3 5 3 4" xfId="30954" xr:uid="{00000000-0005-0000-0000-00000C2B0000}"/>
    <cellStyle name="_Table 3 3 3 5 3 5" xfId="26730" xr:uid="{00000000-0005-0000-0000-00000D2B0000}"/>
    <cellStyle name="_Table 3 3 3 5 3 6" xfId="32493" xr:uid="{00000000-0005-0000-0000-00000E2B0000}"/>
    <cellStyle name="_Table 3 3 3 5 3 7" xfId="33414" xr:uid="{00000000-0005-0000-0000-00000F2B0000}"/>
    <cellStyle name="_Table 3 3 3 5 3 8" xfId="34313" xr:uid="{00000000-0005-0000-0000-0000102B0000}"/>
    <cellStyle name="_Table 3 3 3 5 4" xfId="14238" xr:uid="{00000000-0005-0000-0000-0000112B0000}"/>
    <cellStyle name="_Table 3 3 3 5 4 2" xfId="25577" xr:uid="{00000000-0005-0000-0000-0000122B0000}"/>
    <cellStyle name="_Table 3 3 3 5 4 3" xfId="29897" xr:uid="{00000000-0005-0000-0000-0000132B0000}"/>
    <cellStyle name="_Table 3 3 3 5 4 4" xfId="31012" xr:uid="{00000000-0005-0000-0000-0000142B0000}"/>
    <cellStyle name="_Table 3 3 3 5 4 5" xfId="26955" xr:uid="{00000000-0005-0000-0000-0000152B0000}"/>
    <cellStyle name="_Table 3 3 3 5 4 6" xfId="32551" xr:uid="{00000000-0005-0000-0000-0000162B0000}"/>
    <cellStyle name="_Table 3 3 3 5 4 7" xfId="33472" xr:uid="{00000000-0005-0000-0000-0000172B0000}"/>
    <cellStyle name="_Table 3 3 3 5 4 8" xfId="34371" xr:uid="{00000000-0005-0000-0000-0000182B0000}"/>
    <cellStyle name="_Table 3 3 3 5 5" xfId="14291" xr:uid="{00000000-0005-0000-0000-0000192B0000}"/>
    <cellStyle name="_Table 3 3 3 5 5 2" xfId="25630" xr:uid="{00000000-0005-0000-0000-00001A2B0000}"/>
    <cellStyle name="_Table 3 3 3 5 5 3" xfId="29950" xr:uid="{00000000-0005-0000-0000-00001B2B0000}"/>
    <cellStyle name="_Table 3 3 3 5 5 4" xfId="31065" xr:uid="{00000000-0005-0000-0000-00001C2B0000}"/>
    <cellStyle name="_Table 3 3 3 5 5 5" xfId="17380" xr:uid="{00000000-0005-0000-0000-00001D2B0000}"/>
    <cellStyle name="_Table 3 3 3 5 5 6" xfId="32604" xr:uid="{00000000-0005-0000-0000-00001E2B0000}"/>
    <cellStyle name="_Table 3 3 3 5 5 7" xfId="33525" xr:uid="{00000000-0005-0000-0000-00001F2B0000}"/>
    <cellStyle name="_Table 3 3 3 5 5 8" xfId="34424" xr:uid="{00000000-0005-0000-0000-0000202B0000}"/>
    <cellStyle name="_Table 3 3 3 5 6" xfId="14337" xr:uid="{00000000-0005-0000-0000-0000212B0000}"/>
    <cellStyle name="_Table 3 3 3 5 6 2" xfId="25676" xr:uid="{00000000-0005-0000-0000-0000222B0000}"/>
    <cellStyle name="_Table 3 3 3 5 6 3" xfId="29996" xr:uid="{00000000-0005-0000-0000-0000232B0000}"/>
    <cellStyle name="_Table 3 3 3 5 6 4" xfId="31111" xr:uid="{00000000-0005-0000-0000-0000242B0000}"/>
    <cellStyle name="_Table 3 3 3 5 6 5" xfId="26686" xr:uid="{00000000-0005-0000-0000-0000252B0000}"/>
    <cellStyle name="_Table 3 3 3 5 6 6" xfId="32650" xr:uid="{00000000-0005-0000-0000-0000262B0000}"/>
    <cellStyle name="_Table 3 3 3 5 6 7" xfId="33571" xr:uid="{00000000-0005-0000-0000-0000272B0000}"/>
    <cellStyle name="_Table 3 3 3 5 6 8" xfId="34470" xr:uid="{00000000-0005-0000-0000-0000282B0000}"/>
    <cellStyle name="_Table 3 3 3 5 7" xfId="14380" xr:uid="{00000000-0005-0000-0000-0000292B0000}"/>
    <cellStyle name="_Table 3 3 3 5 7 2" xfId="25719" xr:uid="{00000000-0005-0000-0000-00002A2B0000}"/>
    <cellStyle name="_Table 3 3 3 5 7 3" xfId="30039" xr:uid="{00000000-0005-0000-0000-00002B2B0000}"/>
    <cellStyle name="_Table 3 3 3 5 7 4" xfId="31154" xr:uid="{00000000-0005-0000-0000-00002C2B0000}"/>
    <cellStyle name="_Table 3 3 3 5 7 5" xfId="29181" xr:uid="{00000000-0005-0000-0000-00002D2B0000}"/>
    <cellStyle name="_Table 3 3 3 5 7 6" xfId="32693" xr:uid="{00000000-0005-0000-0000-00002E2B0000}"/>
    <cellStyle name="_Table 3 3 3 5 7 7" xfId="33614" xr:uid="{00000000-0005-0000-0000-00002F2B0000}"/>
    <cellStyle name="_Table 3 3 3 5 7 8" xfId="34513" xr:uid="{00000000-0005-0000-0000-0000302B0000}"/>
    <cellStyle name="_Table 3 3 3 5 8" xfId="27225" xr:uid="{00000000-0005-0000-0000-0000312B0000}"/>
    <cellStyle name="_Table 3 3 3 5 9" xfId="15660" xr:uid="{00000000-0005-0000-0000-0000322B0000}"/>
    <cellStyle name="_Table 3 3 3 6" xfId="13588" xr:uid="{00000000-0005-0000-0000-0000332B0000}"/>
    <cellStyle name="_Table 3 3 3 6 2" xfId="24927" xr:uid="{00000000-0005-0000-0000-0000342B0000}"/>
    <cellStyle name="_Table 3 3 3 6 3" xfId="29247" xr:uid="{00000000-0005-0000-0000-0000352B0000}"/>
    <cellStyle name="_Table 3 3 3 6 4" xfId="30362" xr:uid="{00000000-0005-0000-0000-0000362B0000}"/>
    <cellStyle name="_Table 3 3 3 6 5" xfId="26232" xr:uid="{00000000-0005-0000-0000-0000372B0000}"/>
    <cellStyle name="_Table 3 3 3 6 6" xfId="31901" xr:uid="{00000000-0005-0000-0000-0000382B0000}"/>
    <cellStyle name="_Table 3 3 3 6 7" xfId="32822" xr:uid="{00000000-0005-0000-0000-0000392B0000}"/>
    <cellStyle name="_Table 3 3 3 6 8" xfId="33721" xr:uid="{00000000-0005-0000-0000-00003A2B0000}"/>
    <cellStyle name="_Table 3 3 3 7" xfId="14085" xr:uid="{00000000-0005-0000-0000-00003B2B0000}"/>
    <cellStyle name="_Table 3 3 3 7 2" xfId="25424" xr:uid="{00000000-0005-0000-0000-00003C2B0000}"/>
    <cellStyle name="_Table 3 3 3 7 3" xfId="29744" xr:uid="{00000000-0005-0000-0000-00003D2B0000}"/>
    <cellStyle name="_Table 3 3 3 7 4" xfId="30859" xr:uid="{00000000-0005-0000-0000-00003E2B0000}"/>
    <cellStyle name="_Table 3 3 3 7 5" xfId="26600" xr:uid="{00000000-0005-0000-0000-00003F2B0000}"/>
    <cellStyle name="_Table 3 3 3 7 6" xfId="32398" xr:uid="{00000000-0005-0000-0000-0000402B0000}"/>
    <cellStyle name="_Table 3 3 3 7 7" xfId="33319" xr:uid="{00000000-0005-0000-0000-0000412B0000}"/>
    <cellStyle name="_Table 3 3 3 7 8" xfId="34218" xr:uid="{00000000-0005-0000-0000-0000422B0000}"/>
    <cellStyle name="_Table 3 3 3 8" xfId="9181" xr:uid="{00000000-0005-0000-0000-0000432B0000}"/>
    <cellStyle name="_Table 3 3 3 8 2" xfId="20576" xr:uid="{00000000-0005-0000-0000-0000442B0000}"/>
    <cellStyle name="_Table 3 3 3 8 3" xfId="27628" xr:uid="{00000000-0005-0000-0000-0000452B0000}"/>
    <cellStyle name="_Table 3 3 3 8 4" xfId="24904" xr:uid="{00000000-0005-0000-0000-0000462B0000}"/>
    <cellStyle name="_Table 3 3 3 8 5" xfId="14444" xr:uid="{00000000-0005-0000-0000-0000472B0000}"/>
    <cellStyle name="_Table 3 3 3 8 6" xfId="26239" xr:uid="{00000000-0005-0000-0000-0000482B0000}"/>
    <cellStyle name="_Table 3 3 3 8 7" xfId="27206" xr:uid="{00000000-0005-0000-0000-0000492B0000}"/>
    <cellStyle name="_Table 3 3 3 8 8" xfId="24030" xr:uid="{00000000-0005-0000-0000-00004A2B0000}"/>
    <cellStyle name="_Table 3 3 3 9" xfId="13709" xr:uid="{00000000-0005-0000-0000-00004B2B0000}"/>
    <cellStyle name="_Table 3 3 3 9 2" xfId="25048" xr:uid="{00000000-0005-0000-0000-00004C2B0000}"/>
    <cellStyle name="_Table 3 3 3 9 3" xfId="29368" xr:uid="{00000000-0005-0000-0000-00004D2B0000}"/>
    <cellStyle name="_Table 3 3 3 9 4" xfId="30483" xr:uid="{00000000-0005-0000-0000-00004E2B0000}"/>
    <cellStyle name="_Table 3 3 3 9 5" xfId="26378" xr:uid="{00000000-0005-0000-0000-00004F2B0000}"/>
    <cellStyle name="_Table 3 3 3 9 6" xfId="32022" xr:uid="{00000000-0005-0000-0000-0000502B0000}"/>
    <cellStyle name="_Table 3 3 3 9 7" xfId="32943" xr:uid="{00000000-0005-0000-0000-0000512B0000}"/>
    <cellStyle name="_Table 3 3 3 9 8" xfId="33842" xr:uid="{00000000-0005-0000-0000-0000522B0000}"/>
    <cellStyle name="_Table 3 3 4" xfId="6695" xr:uid="{00000000-0005-0000-0000-0000532B0000}"/>
    <cellStyle name="_Table 3 3 4 10" xfId="14410" xr:uid="{00000000-0005-0000-0000-0000542B0000}"/>
    <cellStyle name="_Table 3 3 4 11" xfId="30288" xr:uid="{00000000-0005-0000-0000-0000552B0000}"/>
    <cellStyle name="_Table 3 3 4 12" xfId="29179" xr:uid="{00000000-0005-0000-0000-0000562B0000}"/>
    <cellStyle name="_Table 3 3 4 13" xfId="28306" xr:uid="{00000000-0005-0000-0000-0000572B0000}"/>
    <cellStyle name="_Table 3 3 4 2" xfId="11466" xr:uid="{00000000-0005-0000-0000-0000582B0000}"/>
    <cellStyle name="_Table 3 3 4 2 2" xfId="28492" xr:uid="{00000000-0005-0000-0000-0000592B0000}"/>
    <cellStyle name="_Table 3 3 4 2 3" xfId="14687" xr:uid="{00000000-0005-0000-0000-00005A2B0000}"/>
    <cellStyle name="_Table 3 3 4 2 4" xfId="31565" xr:uid="{00000000-0005-0000-0000-00005B2B0000}"/>
    <cellStyle name="_Table 3 3 4 2 5" xfId="28744" xr:uid="{00000000-0005-0000-0000-00005C2B0000}"/>
    <cellStyle name="_Table 3 3 4 2 6" xfId="15006" xr:uid="{00000000-0005-0000-0000-00005D2B0000}"/>
    <cellStyle name="_Table 3 3 4 2 7" xfId="27048" xr:uid="{00000000-0005-0000-0000-00005E2B0000}"/>
    <cellStyle name="_Table 3 3 4 3" xfId="13915" xr:uid="{00000000-0005-0000-0000-00005F2B0000}"/>
    <cellStyle name="_Table 3 3 4 3 2" xfId="25254" xr:uid="{00000000-0005-0000-0000-0000602B0000}"/>
    <cellStyle name="_Table 3 3 4 3 3" xfId="29574" xr:uid="{00000000-0005-0000-0000-0000612B0000}"/>
    <cellStyle name="_Table 3 3 4 3 4" xfId="30689" xr:uid="{00000000-0005-0000-0000-0000622B0000}"/>
    <cellStyle name="_Table 3 3 4 3 5" xfId="26190" xr:uid="{00000000-0005-0000-0000-0000632B0000}"/>
    <cellStyle name="_Table 3 3 4 3 6" xfId="32228" xr:uid="{00000000-0005-0000-0000-0000642B0000}"/>
    <cellStyle name="_Table 3 3 4 3 7" xfId="33149" xr:uid="{00000000-0005-0000-0000-0000652B0000}"/>
    <cellStyle name="_Table 3 3 4 3 8" xfId="34048" xr:uid="{00000000-0005-0000-0000-0000662B0000}"/>
    <cellStyle name="_Table 3 3 4 4" xfId="9065" xr:uid="{00000000-0005-0000-0000-0000672B0000}"/>
    <cellStyle name="_Table 3 3 4 4 2" xfId="20460" xr:uid="{00000000-0005-0000-0000-0000682B0000}"/>
    <cellStyle name="_Table 3 3 4 4 3" xfId="27512" xr:uid="{00000000-0005-0000-0000-0000692B0000}"/>
    <cellStyle name="_Table 3 3 4 4 4" xfId="15855" xr:uid="{00000000-0005-0000-0000-00006A2B0000}"/>
    <cellStyle name="_Table 3 3 4 4 5" xfId="31478" xr:uid="{00000000-0005-0000-0000-00006B2B0000}"/>
    <cellStyle name="_Table 3 3 4 4 6" xfId="28872" xr:uid="{00000000-0005-0000-0000-00006C2B0000}"/>
    <cellStyle name="_Table 3 3 4 4 7" xfId="15297" xr:uid="{00000000-0005-0000-0000-00006D2B0000}"/>
    <cellStyle name="_Table 3 3 4 4 8" xfId="26741" xr:uid="{00000000-0005-0000-0000-00006E2B0000}"/>
    <cellStyle name="_Table 3 3 4 5" xfId="13625" xr:uid="{00000000-0005-0000-0000-00006F2B0000}"/>
    <cellStyle name="_Table 3 3 4 5 2" xfId="24964" xr:uid="{00000000-0005-0000-0000-0000702B0000}"/>
    <cellStyle name="_Table 3 3 4 5 3" xfId="29284" xr:uid="{00000000-0005-0000-0000-0000712B0000}"/>
    <cellStyle name="_Table 3 3 4 5 4" xfId="30399" xr:uid="{00000000-0005-0000-0000-0000722B0000}"/>
    <cellStyle name="_Table 3 3 4 5 5" xfId="28589" xr:uid="{00000000-0005-0000-0000-0000732B0000}"/>
    <cellStyle name="_Table 3 3 4 5 6" xfId="31938" xr:uid="{00000000-0005-0000-0000-0000742B0000}"/>
    <cellStyle name="_Table 3 3 4 5 7" xfId="32859" xr:uid="{00000000-0005-0000-0000-0000752B0000}"/>
    <cellStyle name="_Table 3 3 4 5 8" xfId="33758" xr:uid="{00000000-0005-0000-0000-0000762B0000}"/>
    <cellStyle name="_Table 3 3 4 6" xfId="8843" xr:uid="{00000000-0005-0000-0000-0000772B0000}"/>
    <cellStyle name="_Table 3 3 4 6 2" xfId="20238" xr:uid="{00000000-0005-0000-0000-0000782B0000}"/>
    <cellStyle name="_Table 3 3 4 6 3" xfId="27290" xr:uid="{00000000-0005-0000-0000-0000792B0000}"/>
    <cellStyle name="_Table 3 3 4 6 4" xfId="15712" xr:uid="{00000000-0005-0000-0000-00007A2B0000}"/>
    <cellStyle name="_Table 3 3 4 6 5" xfId="15099" xr:uid="{00000000-0005-0000-0000-00007B2B0000}"/>
    <cellStyle name="_Table 3 3 4 6 6" xfId="25874" xr:uid="{00000000-0005-0000-0000-00007C2B0000}"/>
    <cellStyle name="_Table 3 3 4 6 7" xfId="27095" xr:uid="{00000000-0005-0000-0000-00007D2B0000}"/>
    <cellStyle name="_Table 3 3 4 6 8" xfId="14480" xr:uid="{00000000-0005-0000-0000-00007E2B0000}"/>
    <cellStyle name="_Table 3 3 4 7" xfId="13801" xr:uid="{00000000-0005-0000-0000-00007F2B0000}"/>
    <cellStyle name="_Table 3 3 4 7 2" xfId="25140" xr:uid="{00000000-0005-0000-0000-0000802B0000}"/>
    <cellStyle name="_Table 3 3 4 7 3" xfId="29460" xr:uid="{00000000-0005-0000-0000-0000812B0000}"/>
    <cellStyle name="_Table 3 3 4 7 4" xfId="30575" xr:uid="{00000000-0005-0000-0000-0000822B0000}"/>
    <cellStyle name="_Table 3 3 4 7 5" xfId="27796" xr:uid="{00000000-0005-0000-0000-0000832B0000}"/>
    <cellStyle name="_Table 3 3 4 7 6" xfId="32114" xr:uid="{00000000-0005-0000-0000-0000842B0000}"/>
    <cellStyle name="_Table 3 3 4 7 7" xfId="33035" xr:uid="{00000000-0005-0000-0000-0000852B0000}"/>
    <cellStyle name="_Table 3 3 4 7 8" xfId="33934" xr:uid="{00000000-0005-0000-0000-0000862B0000}"/>
    <cellStyle name="_Table 3 3 4 8" xfId="26475" xr:uid="{00000000-0005-0000-0000-0000872B0000}"/>
    <cellStyle name="_Table 3 3 4 9" xfId="27915" xr:uid="{00000000-0005-0000-0000-0000882B0000}"/>
    <cellStyle name="_Table 3 3 5" xfId="8811" xr:uid="{00000000-0005-0000-0000-0000892B0000}"/>
    <cellStyle name="_Table 3 3 5 2" xfId="20206" xr:uid="{00000000-0005-0000-0000-00008A2B0000}"/>
    <cellStyle name="_Table 3 3 5 3" xfId="27258" xr:uid="{00000000-0005-0000-0000-00008B2B0000}"/>
    <cellStyle name="_Table 3 3 5 4" xfId="14541" xr:uid="{00000000-0005-0000-0000-00008C2B0000}"/>
    <cellStyle name="_Table 3 3 5 5" xfId="30196" xr:uid="{00000000-0005-0000-0000-00008D2B0000}"/>
    <cellStyle name="_Table 3 3 5 6" xfId="31283" xr:uid="{00000000-0005-0000-0000-00008E2B0000}"/>
    <cellStyle name="_Table 3 3 5 7" xfId="30145" xr:uid="{00000000-0005-0000-0000-00008F2B0000}"/>
    <cellStyle name="_Table 3 3 5 8" xfId="31787" xr:uid="{00000000-0005-0000-0000-0000902B0000}"/>
    <cellStyle name="_Table 3 3 6" xfId="14002" xr:uid="{00000000-0005-0000-0000-0000912B0000}"/>
    <cellStyle name="_Table 3 3 6 2" xfId="25341" xr:uid="{00000000-0005-0000-0000-0000922B0000}"/>
    <cellStyle name="_Table 3 3 6 3" xfId="29661" xr:uid="{00000000-0005-0000-0000-0000932B0000}"/>
    <cellStyle name="_Table 3 3 6 4" xfId="30776" xr:uid="{00000000-0005-0000-0000-0000942B0000}"/>
    <cellStyle name="_Table 3 3 6 5" xfId="26500" xr:uid="{00000000-0005-0000-0000-0000952B0000}"/>
    <cellStyle name="_Table 3 3 6 6" xfId="32315" xr:uid="{00000000-0005-0000-0000-0000962B0000}"/>
    <cellStyle name="_Table 3 3 6 7" xfId="33236" xr:uid="{00000000-0005-0000-0000-0000972B0000}"/>
    <cellStyle name="_Table 3 3 6 8" xfId="34135" xr:uid="{00000000-0005-0000-0000-0000982B0000}"/>
    <cellStyle name="_Table 3 3 7" xfId="9162" xr:uid="{00000000-0005-0000-0000-0000992B0000}"/>
    <cellStyle name="_Table 3 3 7 2" xfId="20557" xr:uid="{00000000-0005-0000-0000-00009A2B0000}"/>
    <cellStyle name="_Table 3 3 7 3" xfId="27609" xr:uid="{00000000-0005-0000-0000-00009B2B0000}"/>
    <cellStyle name="_Table 3 3 7 4" xfId="21882" xr:uid="{00000000-0005-0000-0000-00009C2B0000}"/>
    <cellStyle name="_Table 3 3 7 5" xfId="15545" xr:uid="{00000000-0005-0000-0000-00009D2B0000}"/>
    <cellStyle name="_Table 3 3 7 6" xfId="25843" xr:uid="{00000000-0005-0000-0000-00009E2B0000}"/>
    <cellStyle name="_Table 3 3 7 7" xfId="27079" xr:uid="{00000000-0005-0000-0000-00009F2B0000}"/>
    <cellStyle name="_Table 3 3 7 8" xfId="27862" xr:uid="{00000000-0005-0000-0000-0000A02B0000}"/>
    <cellStyle name="_Table 3 3 8" xfId="14071" xr:uid="{00000000-0005-0000-0000-0000A12B0000}"/>
    <cellStyle name="_Table 3 3 8 2" xfId="25410" xr:uid="{00000000-0005-0000-0000-0000A22B0000}"/>
    <cellStyle name="_Table 3 3 8 3" xfId="29730" xr:uid="{00000000-0005-0000-0000-0000A32B0000}"/>
    <cellStyle name="_Table 3 3 8 4" xfId="30845" xr:uid="{00000000-0005-0000-0000-0000A42B0000}"/>
    <cellStyle name="_Table 3 3 8 5" xfId="26326" xr:uid="{00000000-0005-0000-0000-0000A52B0000}"/>
    <cellStyle name="_Table 3 3 8 6" xfId="32384" xr:uid="{00000000-0005-0000-0000-0000A62B0000}"/>
    <cellStyle name="_Table 3 3 8 7" xfId="33305" xr:uid="{00000000-0005-0000-0000-0000A72B0000}"/>
    <cellStyle name="_Table 3 3 8 8" xfId="34204" xr:uid="{00000000-0005-0000-0000-0000A82B0000}"/>
    <cellStyle name="_Table 3 3 9" xfId="9263" xr:uid="{00000000-0005-0000-0000-0000A92B0000}"/>
    <cellStyle name="_Table 3 3 9 2" xfId="20658" xr:uid="{00000000-0005-0000-0000-0000AA2B0000}"/>
    <cellStyle name="_Table 3 3 9 3" xfId="27699" xr:uid="{00000000-0005-0000-0000-0000AB2B0000}"/>
    <cellStyle name="_Table 3 3 9 4" xfId="24244" xr:uid="{00000000-0005-0000-0000-0000AC2B0000}"/>
    <cellStyle name="_Table 3 3 9 5" xfId="27019" xr:uid="{00000000-0005-0000-0000-0000AD2B0000}"/>
    <cellStyle name="_Table 3 3 9 6" xfId="31357" xr:uid="{00000000-0005-0000-0000-0000AE2B0000}"/>
    <cellStyle name="_Table 3 3 9 7" xfId="28299" xr:uid="{00000000-0005-0000-0000-0000AF2B0000}"/>
    <cellStyle name="_Table 3 3 9 8" xfId="28400" xr:uid="{00000000-0005-0000-0000-0000B02B0000}"/>
    <cellStyle name="_Table 3 4" xfId="4557" xr:uid="{00000000-0005-0000-0000-0000B12B0000}"/>
    <cellStyle name="_Table 3 4 10" xfId="8870" xr:uid="{00000000-0005-0000-0000-0000B22B0000}"/>
    <cellStyle name="_Table 3 4 10 2" xfId="20265" xr:uid="{00000000-0005-0000-0000-0000B32B0000}"/>
    <cellStyle name="_Table 3 4 10 3" xfId="27317" xr:uid="{00000000-0005-0000-0000-0000B42B0000}"/>
    <cellStyle name="_Table 3 4 10 4" xfId="15730" xr:uid="{00000000-0005-0000-0000-0000B52B0000}"/>
    <cellStyle name="_Table 3 4 10 5" xfId="14882" xr:uid="{00000000-0005-0000-0000-0000B62B0000}"/>
    <cellStyle name="_Table 3 4 10 6" xfId="26644" xr:uid="{00000000-0005-0000-0000-0000B72B0000}"/>
    <cellStyle name="_Table 3 4 10 7" xfId="31566" xr:uid="{00000000-0005-0000-0000-0000B82B0000}"/>
    <cellStyle name="_Table 3 4 10 8" xfId="31252" xr:uid="{00000000-0005-0000-0000-0000B92B0000}"/>
    <cellStyle name="_Table 3 4 11" xfId="14455" xr:uid="{00000000-0005-0000-0000-0000BA2B0000}"/>
    <cellStyle name="_Table 3 4 12" xfId="27827" xr:uid="{00000000-0005-0000-0000-0000BB2B0000}"/>
    <cellStyle name="_Table 3 4 13" xfId="27725" xr:uid="{00000000-0005-0000-0000-0000BC2B0000}"/>
    <cellStyle name="_Table 3 4 14" xfId="14418" xr:uid="{00000000-0005-0000-0000-0000BD2B0000}"/>
    <cellStyle name="_Table 3 4 15" xfId="26837" xr:uid="{00000000-0005-0000-0000-0000BE2B0000}"/>
    <cellStyle name="_Table 3 4 2" xfId="4834" xr:uid="{00000000-0005-0000-0000-0000BF2B0000}"/>
    <cellStyle name="_Table 3 4 2 10" xfId="9160" xr:uid="{00000000-0005-0000-0000-0000C02B0000}"/>
    <cellStyle name="_Table 3 4 2 10 2" xfId="20555" xr:uid="{00000000-0005-0000-0000-0000C12B0000}"/>
    <cellStyle name="_Table 3 4 2 10 3" xfId="27607" xr:uid="{00000000-0005-0000-0000-0000C22B0000}"/>
    <cellStyle name="_Table 3 4 2 10 4" xfId="18086" xr:uid="{00000000-0005-0000-0000-0000C32B0000}"/>
    <cellStyle name="_Table 3 4 2 10 5" xfId="14829" xr:uid="{00000000-0005-0000-0000-0000C42B0000}"/>
    <cellStyle name="_Table 3 4 2 10 6" xfId="31235" xr:uid="{00000000-0005-0000-0000-0000C52B0000}"/>
    <cellStyle name="_Table 3 4 2 10 7" xfId="26318" xr:uid="{00000000-0005-0000-0000-0000C62B0000}"/>
    <cellStyle name="_Table 3 4 2 10 8" xfId="14421" xr:uid="{00000000-0005-0000-0000-0000C72B0000}"/>
    <cellStyle name="_Table 3 4 2 11" xfId="25756" xr:uid="{00000000-0005-0000-0000-0000C82B0000}"/>
    <cellStyle name="_Table 3 4 2 12" xfId="28920" xr:uid="{00000000-0005-0000-0000-0000C92B0000}"/>
    <cellStyle name="_Table 3 4 2 13" xfId="31193" xr:uid="{00000000-0005-0000-0000-0000CA2B0000}"/>
    <cellStyle name="_Table 3 4 2 14" xfId="31728" xr:uid="{00000000-0005-0000-0000-0000CB2B0000}"/>
    <cellStyle name="_Table 3 4 2 15" xfId="32720" xr:uid="{00000000-0005-0000-0000-0000CC2B0000}"/>
    <cellStyle name="_Table 3 4 2 2" xfId="5368" xr:uid="{00000000-0005-0000-0000-0000CD2B0000}"/>
    <cellStyle name="_Table 3 4 2 2 10" xfId="31384" xr:uid="{00000000-0005-0000-0000-0000CE2B0000}"/>
    <cellStyle name="_Table 3 4 2 2 11" xfId="15349" xr:uid="{00000000-0005-0000-0000-0000CF2B0000}"/>
    <cellStyle name="_Table 3 4 2 2 12" xfId="31846" xr:uid="{00000000-0005-0000-0000-0000D02B0000}"/>
    <cellStyle name="_Table 3 4 2 2 13" xfId="32768" xr:uid="{00000000-0005-0000-0000-0000D12B0000}"/>
    <cellStyle name="_Table 3 4 2 2 2" xfId="6578" xr:uid="{00000000-0005-0000-0000-0000D22B0000}"/>
    <cellStyle name="_Table 3 4 2 2 2 10" xfId="26385" xr:uid="{00000000-0005-0000-0000-0000D32B0000}"/>
    <cellStyle name="_Table 3 4 2 2 2 11" xfId="26995" xr:uid="{00000000-0005-0000-0000-0000D42B0000}"/>
    <cellStyle name="_Table 3 4 2 2 2 12" xfId="14473" xr:uid="{00000000-0005-0000-0000-0000D52B0000}"/>
    <cellStyle name="_Table 3 4 2 2 2 13" xfId="28538" xr:uid="{00000000-0005-0000-0000-0000D62B0000}"/>
    <cellStyle name="_Table 3 4 2 2 2 14" xfId="15173" xr:uid="{00000000-0005-0000-0000-0000D72B0000}"/>
    <cellStyle name="_Table 3 4 2 2 2 15" xfId="27195" xr:uid="{00000000-0005-0000-0000-0000D82B0000}"/>
    <cellStyle name="_Table 3 4 2 2 2 2" xfId="8765" xr:uid="{00000000-0005-0000-0000-0000D92B0000}"/>
    <cellStyle name="_Table 3 4 2 2 2 2 10" xfId="30153" xr:uid="{00000000-0005-0000-0000-0000DA2B0000}"/>
    <cellStyle name="_Table 3 4 2 2 2 2 11" xfId="31242" xr:uid="{00000000-0005-0000-0000-0000DB2B0000}"/>
    <cellStyle name="_Table 3 4 2 2 2 2 12" xfId="30211" xr:uid="{00000000-0005-0000-0000-0000DC2B0000}"/>
    <cellStyle name="_Table 3 4 2 2 2 2 13" xfId="31759" xr:uid="{00000000-0005-0000-0000-0000DD2B0000}"/>
    <cellStyle name="_Table 3 4 2 2 2 2 2" xfId="13536" xr:uid="{00000000-0005-0000-0000-0000DE2B0000}"/>
    <cellStyle name="_Table 3 4 2 2 2 2 2 2" xfId="29195" xr:uid="{00000000-0005-0000-0000-0000DF2B0000}"/>
    <cellStyle name="_Table 3 4 2 2 2 2 2 3" xfId="30310" xr:uid="{00000000-0005-0000-0000-0000E02B0000}"/>
    <cellStyle name="_Table 3 4 2 2 2 2 2 4" xfId="15063" xr:uid="{00000000-0005-0000-0000-0000E12B0000}"/>
    <cellStyle name="_Table 3 4 2 2 2 2 2 5" xfId="31849" xr:uid="{00000000-0005-0000-0000-0000E22B0000}"/>
    <cellStyle name="_Table 3 4 2 2 2 2 2 6" xfId="32770" xr:uid="{00000000-0005-0000-0000-0000E32B0000}"/>
    <cellStyle name="_Table 3 4 2 2 2 2 2 7" xfId="33669" xr:uid="{00000000-0005-0000-0000-0000E42B0000}"/>
    <cellStyle name="_Table 3 4 2 2 2 2 3" xfId="14167" xr:uid="{00000000-0005-0000-0000-0000E52B0000}"/>
    <cellStyle name="_Table 3 4 2 2 2 2 3 2" xfId="25506" xr:uid="{00000000-0005-0000-0000-0000E62B0000}"/>
    <cellStyle name="_Table 3 4 2 2 2 2 3 3" xfId="29826" xr:uid="{00000000-0005-0000-0000-0000E72B0000}"/>
    <cellStyle name="_Table 3 4 2 2 2 2 3 4" xfId="30941" xr:uid="{00000000-0005-0000-0000-0000E82B0000}"/>
    <cellStyle name="_Table 3 4 2 2 2 2 3 5" xfId="29047" xr:uid="{00000000-0005-0000-0000-0000E92B0000}"/>
    <cellStyle name="_Table 3 4 2 2 2 2 3 6" xfId="32480" xr:uid="{00000000-0005-0000-0000-0000EA2B0000}"/>
    <cellStyle name="_Table 3 4 2 2 2 2 3 7" xfId="33401" xr:uid="{00000000-0005-0000-0000-0000EB2B0000}"/>
    <cellStyle name="_Table 3 4 2 2 2 2 3 8" xfId="34300" xr:uid="{00000000-0005-0000-0000-0000EC2B0000}"/>
    <cellStyle name="_Table 3 4 2 2 2 2 4" xfId="14225" xr:uid="{00000000-0005-0000-0000-0000ED2B0000}"/>
    <cellStyle name="_Table 3 4 2 2 2 2 4 2" xfId="25564" xr:uid="{00000000-0005-0000-0000-0000EE2B0000}"/>
    <cellStyle name="_Table 3 4 2 2 2 2 4 3" xfId="29884" xr:uid="{00000000-0005-0000-0000-0000EF2B0000}"/>
    <cellStyle name="_Table 3 4 2 2 2 2 4 4" xfId="30999" xr:uid="{00000000-0005-0000-0000-0000F02B0000}"/>
    <cellStyle name="_Table 3 4 2 2 2 2 4 5" xfId="27171" xr:uid="{00000000-0005-0000-0000-0000F12B0000}"/>
    <cellStyle name="_Table 3 4 2 2 2 2 4 6" xfId="32538" xr:uid="{00000000-0005-0000-0000-0000F22B0000}"/>
    <cellStyle name="_Table 3 4 2 2 2 2 4 7" xfId="33459" xr:uid="{00000000-0005-0000-0000-0000F32B0000}"/>
    <cellStyle name="_Table 3 4 2 2 2 2 4 8" xfId="34358" xr:uid="{00000000-0005-0000-0000-0000F42B0000}"/>
    <cellStyle name="_Table 3 4 2 2 2 2 5" xfId="14278" xr:uid="{00000000-0005-0000-0000-0000F52B0000}"/>
    <cellStyle name="_Table 3 4 2 2 2 2 5 2" xfId="25617" xr:uid="{00000000-0005-0000-0000-0000F62B0000}"/>
    <cellStyle name="_Table 3 4 2 2 2 2 5 3" xfId="29937" xr:uid="{00000000-0005-0000-0000-0000F72B0000}"/>
    <cellStyle name="_Table 3 4 2 2 2 2 5 4" xfId="31052" xr:uid="{00000000-0005-0000-0000-0000F82B0000}"/>
    <cellStyle name="_Table 3 4 2 2 2 2 5 5" xfId="14954" xr:uid="{00000000-0005-0000-0000-0000F92B0000}"/>
    <cellStyle name="_Table 3 4 2 2 2 2 5 6" xfId="32591" xr:uid="{00000000-0005-0000-0000-0000FA2B0000}"/>
    <cellStyle name="_Table 3 4 2 2 2 2 5 7" xfId="33512" xr:uid="{00000000-0005-0000-0000-0000FB2B0000}"/>
    <cellStyle name="_Table 3 4 2 2 2 2 5 8" xfId="34411" xr:uid="{00000000-0005-0000-0000-0000FC2B0000}"/>
    <cellStyle name="_Table 3 4 2 2 2 2 6" xfId="14324" xr:uid="{00000000-0005-0000-0000-0000FD2B0000}"/>
    <cellStyle name="_Table 3 4 2 2 2 2 6 2" xfId="25663" xr:uid="{00000000-0005-0000-0000-0000FE2B0000}"/>
    <cellStyle name="_Table 3 4 2 2 2 2 6 3" xfId="29983" xr:uid="{00000000-0005-0000-0000-0000FF2B0000}"/>
    <cellStyle name="_Table 3 4 2 2 2 2 6 4" xfId="31098" xr:uid="{00000000-0005-0000-0000-0000002C0000}"/>
    <cellStyle name="_Table 3 4 2 2 2 2 6 5" xfId="28605" xr:uid="{00000000-0005-0000-0000-0000012C0000}"/>
    <cellStyle name="_Table 3 4 2 2 2 2 6 6" xfId="32637" xr:uid="{00000000-0005-0000-0000-0000022C0000}"/>
    <cellStyle name="_Table 3 4 2 2 2 2 6 7" xfId="33558" xr:uid="{00000000-0005-0000-0000-0000032C0000}"/>
    <cellStyle name="_Table 3 4 2 2 2 2 6 8" xfId="34457" xr:uid="{00000000-0005-0000-0000-0000042C0000}"/>
    <cellStyle name="_Table 3 4 2 2 2 2 7" xfId="14367" xr:uid="{00000000-0005-0000-0000-0000052C0000}"/>
    <cellStyle name="_Table 3 4 2 2 2 2 7 2" xfId="25706" xr:uid="{00000000-0005-0000-0000-0000062C0000}"/>
    <cellStyle name="_Table 3 4 2 2 2 2 7 3" xfId="30026" xr:uid="{00000000-0005-0000-0000-0000072C0000}"/>
    <cellStyle name="_Table 3 4 2 2 2 2 7 4" xfId="31141" xr:uid="{00000000-0005-0000-0000-0000082C0000}"/>
    <cellStyle name="_Table 3 4 2 2 2 2 7 5" xfId="26368" xr:uid="{00000000-0005-0000-0000-0000092C0000}"/>
    <cellStyle name="_Table 3 4 2 2 2 2 7 6" xfId="32680" xr:uid="{00000000-0005-0000-0000-00000A2C0000}"/>
    <cellStyle name="_Table 3 4 2 2 2 2 7 7" xfId="33601" xr:uid="{00000000-0005-0000-0000-00000B2C0000}"/>
    <cellStyle name="_Table 3 4 2 2 2 2 7 8" xfId="34500" xr:uid="{00000000-0005-0000-0000-00000C2C0000}"/>
    <cellStyle name="_Table 3 4 2 2 2 2 8" xfId="27212" xr:uid="{00000000-0005-0000-0000-00000D2C0000}"/>
    <cellStyle name="_Table 3 4 2 2 2 2 9" xfId="15647" xr:uid="{00000000-0005-0000-0000-00000E2C0000}"/>
    <cellStyle name="_Table 3 4 2 2 2 3" xfId="6608" xr:uid="{00000000-0005-0000-0000-00000F2C0000}"/>
    <cellStyle name="_Table 3 4 2 2 2 3 10" xfId="26511" xr:uid="{00000000-0005-0000-0000-0000102C0000}"/>
    <cellStyle name="_Table 3 4 2 2 2 3 11" xfId="31484" xr:uid="{00000000-0005-0000-0000-0000112C0000}"/>
    <cellStyle name="_Table 3 4 2 2 2 3 12" xfId="14752" xr:uid="{00000000-0005-0000-0000-0000122C0000}"/>
    <cellStyle name="_Table 3 4 2 2 2 3 13" xfId="31275" xr:uid="{00000000-0005-0000-0000-0000132C0000}"/>
    <cellStyle name="_Table 3 4 2 2 2 3 2" xfId="11379" xr:uid="{00000000-0005-0000-0000-0000142C0000}"/>
    <cellStyle name="_Table 3 4 2 2 2 3 2 2" xfId="28434" xr:uid="{00000000-0005-0000-0000-0000152C0000}"/>
    <cellStyle name="_Table 3 4 2 2 2 3 2 3" xfId="15491" xr:uid="{00000000-0005-0000-0000-0000162C0000}"/>
    <cellStyle name="_Table 3 4 2 2 2 3 2 4" xfId="26357" xr:uid="{00000000-0005-0000-0000-0000172C0000}"/>
    <cellStyle name="_Table 3 4 2 2 2 3 2 5" xfId="27704" xr:uid="{00000000-0005-0000-0000-0000182C0000}"/>
    <cellStyle name="_Table 3 4 2 2 2 3 2 6" xfId="15108" xr:uid="{00000000-0005-0000-0000-0000192C0000}"/>
    <cellStyle name="_Table 3 4 2 2 2 3 2 7" xfId="28186" xr:uid="{00000000-0005-0000-0000-00001A2C0000}"/>
    <cellStyle name="_Table 3 4 2 2 2 3 3" xfId="13874" xr:uid="{00000000-0005-0000-0000-00001B2C0000}"/>
    <cellStyle name="_Table 3 4 2 2 2 3 3 2" xfId="25213" xr:uid="{00000000-0005-0000-0000-00001C2C0000}"/>
    <cellStyle name="_Table 3 4 2 2 2 3 3 3" xfId="29533" xr:uid="{00000000-0005-0000-0000-00001D2C0000}"/>
    <cellStyle name="_Table 3 4 2 2 2 3 3 4" xfId="30648" xr:uid="{00000000-0005-0000-0000-00001E2C0000}"/>
    <cellStyle name="_Table 3 4 2 2 2 3 3 5" xfId="28772" xr:uid="{00000000-0005-0000-0000-00001F2C0000}"/>
    <cellStyle name="_Table 3 4 2 2 2 3 3 6" xfId="32187" xr:uid="{00000000-0005-0000-0000-0000202C0000}"/>
    <cellStyle name="_Table 3 4 2 2 2 3 3 7" xfId="33108" xr:uid="{00000000-0005-0000-0000-0000212C0000}"/>
    <cellStyle name="_Table 3 4 2 2 2 3 3 8" xfId="34007" xr:uid="{00000000-0005-0000-0000-0000222C0000}"/>
    <cellStyle name="_Table 3 4 2 2 2 3 4" xfId="9025" xr:uid="{00000000-0005-0000-0000-0000232C0000}"/>
    <cellStyle name="_Table 3 4 2 2 2 3 4 2" xfId="20420" xr:uid="{00000000-0005-0000-0000-0000242C0000}"/>
    <cellStyle name="_Table 3 4 2 2 2 3 4 3" xfId="27472" xr:uid="{00000000-0005-0000-0000-0000252C0000}"/>
    <cellStyle name="_Table 3 4 2 2 2 3 4 4" xfId="15817" xr:uid="{00000000-0005-0000-0000-0000262C0000}"/>
    <cellStyle name="_Table 3 4 2 2 2 3 4 5" xfId="31465" xr:uid="{00000000-0005-0000-0000-0000272C0000}"/>
    <cellStyle name="_Table 3 4 2 2 2 3 4 6" xfId="15631" xr:uid="{00000000-0005-0000-0000-0000282C0000}"/>
    <cellStyle name="_Table 3 4 2 2 2 3 4 7" xfId="28882" xr:uid="{00000000-0005-0000-0000-0000292C0000}"/>
    <cellStyle name="_Table 3 4 2 2 2 3 4 8" xfId="15398" xr:uid="{00000000-0005-0000-0000-00002A2C0000}"/>
    <cellStyle name="_Table 3 4 2 2 2 3 5" xfId="13985" xr:uid="{00000000-0005-0000-0000-00002B2C0000}"/>
    <cellStyle name="_Table 3 4 2 2 2 3 5 2" xfId="25324" xr:uid="{00000000-0005-0000-0000-00002C2C0000}"/>
    <cellStyle name="_Table 3 4 2 2 2 3 5 3" xfId="29644" xr:uid="{00000000-0005-0000-0000-00002D2C0000}"/>
    <cellStyle name="_Table 3 4 2 2 2 3 5 4" xfId="30759" xr:uid="{00000000-0005-0000-0000-00002E2C0000}"/>
    <cellStyle name="_Table 3 4 2 2 2 3 5 5" xfId="28797" xr:uid="{00000000-0005-0000-0000-00002F2C0000}"/>
    <cellStyle name="_Table 3 4 2 2 2 3 5 6" xfId="32298" xr:uid="{00000000-0005-0000-0000-0000302C0000}"/>
    <cellStyle name="_Table 3 4 2 2 2 3 5 7" xfId="33219" xr:uid="{00000000-0005-0000-0000-0000312C0000}"/>
    <cellStyle name="_Table 3 4 2 2 2 3 5 8" xfId="34118" xr:uid="{00000000-0005-0000-0000-0000322C0000}"/>
    <cellStyle name="_Table 3 4 2 2 2 3 6" xfId="9122" xr:uid="{00000000-0005-0000-0000-0000332C0000}"/>
    <cellStyle name="_Table 3 4 2 2 2 3 6 2" xfId="20517" xr:uid="{00000000-0005-0000-0000-0000342C0000}"/>
    <cellStyle name="_Table 3 4 2 2 2 3 6 3" xfId="27569" xr:uid="{00000000-0005-0000-0000-0000352C0000}"/>
    <cellStyle name="_Table 3 4 2 2 2 3 6 4" xfId="24034" xr:uid="{00000000-0005-0000-0000-0000362C0000}"/>
    <cellStyle name="_Table 3 4 2 2 2 3 6 5" xfId="31496" xr:uid="{00000000-0005-0000-0000-0000372C0000}"/>
    <cellStyle name="_Table 3 4 2 2 2 3 6 6" xfId="28508" xr:uid="{00000000-0005-0000-0000-0000382C0000}"/>
    <cellStyle name="_Table 3 4 2 2 2 3 6 7" xfId="27127" xr:uid="{00000000-0005-0000-0000-0000392C0000}"/>
    <cellStyle name="_Table 3 4 2 2 2 3 6 8" xfId="30291" xr:uid="{00000000-0005-0000-0000-00003A2C0000}"/>
    <cellStyle name="_Table 3 4 2 2 2 3 7" xfId="9199" xr:uid="{00000000-0005-0000-0000-00003B2C0000}"/>
    <cellStyle name="_Table 3 4 2 2 2 3 7 2" xfId="20594" xr:uid="{00000000-0005-0000-0000-00003C2C0000}"/>
    <cellStyle name="_Table 3 4 2 2 2 3 7 3" xfId="27646" xr:uid="{00000000-0005-0000-0000-00003D2C0000}"/>
    <cellStyle name="_Table 3 4 2 2 2 3 7 4" xfId="18276" xr:uid="{00000000-0005-0000-0000-00003E2C0000}"/>
    <cellStyle name="_Table 3 4 2 2 2 3 7 5" xfId="26205" xr:uid="{00000000-0005-0000-0000-00003F2C0000}"/>
    <cellStyle name="_Table 3 4 2 2 2 3 7 6" xfId="31309" xr:uid="{00000000-0005-0000-0000-0000402C0000}"/>
    <cellStyle name="_Table 3 4 2 2 2 3 7 7" xfId="26536" xr:uid="{00000000-0005-0000-0000-0000412C0000}"/>
    <cellStyle name="_Table 3 4 2 2 2 3 7 8" xfId="28853" xr:uid="{00000000-0005-0000-0000-0000422C0000}"/>
    <cellStyle name="_Table 3 4 2 2 2 3 8" xfId="26415" xr:uid="{00000000-0005-0000-0000-0000432C0000}"/>
    <cellStyle name="_Table 3 4 2 2 2 3 9" xfId="28165" xr:uid="{00000000-0005-0000-0000-0000442C0000}"/>
    <cellStyle name="_Table 3 4 2 2 2 4" xfId="11355" xr:uid="{00000000-0005-0000-0000-0000452C0000}"/>
    <cellStyle name="_Table 3 4 2 2 2 4 2" xfId="28410" xr:uid="{00000000-0005-0000-0000-0000462C0000}"/>
    <cellStyle name="_Table 3 4 2 2 2 4 3" xfId="15144" xr:uid="{00000000-0005-0000-0000-0000472C0000}"/>
    <cellStyle name="_Table 3 4 2 2 2 4 4" xfId="31687" xr:uid="{00000000-0005-0000-0000-0000482C0000}"/>
    <cellStyle name="_Table 3 4 2 2 2 4 5" xfId="28471" xr:uid="{00000000-0005-0000-0000-0000492C0000}"/>
    <cellStyle name="_Table 3 4 2 2 2 4 6" xfId="26801" xr:uid="{00000000-0005-0000-0000-00004A2C0000}"/>
    <cellStyle name="_Table 3 4 2 2 2 4 7" xfId="26486" xr:uid="{00000000-0005-0000-0000-00004B2C0000}"/>
    <cellStyle name="_Table 3 4 2 2 2 5" xfId="13849" xr:uid="{00000000-0005-0000-0000-00004C2C0000}"/>
    <cellStyle name="_Table 3 4 2 2 2 5 2" xfId="25188" xr:uid="{00000000-0005-0000-0000-00004D2C0000}"/>
    <cellStyle name="_Table 3 4 2 2 2 5 3" xfId="29508" xr:uid="{00000000-0005-0000-0000-00004E2C0000}"/>
    <cellStyle name="_Table 3 4 2 2 2 5 4" xfId="30623" xr:uid="{00000000-0005-0000-0000-00004F2C0000}"/>
    <cellStyle name="_Table 3 4 2 2 2 5 5" xfId="25752" xr:uid="{00000000-0005-0000-0000-0000502C0000}"/>
    <cellStyle name="_Table 3 4 2 2 2 5 6" xfId="32162" xr:uid="{00000000-0005-0000-0000-0000512C0000}"/>
    <cellStyle name="_Table 3 4 2 2 2 5 7" xfId="33083" xr:uid="{00000000-0005-0000-0000-0000522C0000}"/>
    <cellStyle name="_Table 3 4 2 2 2 5 8" xfId="33982" xr:uid="{00000000-0005-0000-0000-0000532C0000}"/>
    <cellStyle name="_Table 3 4 2 2 2 6" xfId="9008" xr:uid="{00000000-0005-0000-0000-0000542C0000}"/>
    <cellStyle name="_Table 3 4 2 2 2 6 2" xfId="20403" xr:uid="{00000000-0005-0000-0000-0000552C0000}"/>
    <cellStyle name="_Table 3 4 2 2 2 6 3" xfId="27455" xr:uid="{00000000-0005-0000-0000-0000562C0000}"/>
    <cellStyle name="_Table 3 4 2 2 2 6 4" xfId="15802" xr:uid="{00000000-0005-0000-0000-0000572C0000}"/>
    <cellStyle name="_Table 3 4 2 2 2 6 5" xfId="31602" xr:uid="{00000000-0005-0000-0000-0000582C0000}"/>
    <cellStyle name="_Table 3 4 2 2 2 6 6" xfId="15073" xr:uid="{00000000-0005-0000-0000-0000592C0000}"/>
    <cellStyle name="_Table 3 4 2 2 2 6 7" xfId="14523" xr:uid="{00000000-0005-0000-0000-00005A2C0000}"/>
    <cellStyle name="_Table 3 4 2 2 2 6 8" xfId="26377" xr:uid="{00000000-0005-0000-0000-00005B2C0000}"/>
    <cellStyle name="_Table 3 4 2 2 2 7" xfId="13924" xr:uid="{00000000-0005-0000-0000-00005C2C0000}"/>
    <cellStyle name="_Table 3 4 2 2 2 7 2" xfId="25263" xr:uid="{00000000-0005-0000-0000-00005D2C0000}"/>
    <cellStyle name="_Table 3 4 2 2 2 7 3" xfId="29583" xr:uid="{00000000-0005-0000-0000-00005E2C0000}"/>
    <cellStyle name="_Table 3 4 2 2 2 7 4" xfId="30698" xr:uid="{00000000-0005-0000-0000-00005F2C0000}"/>
    <cellStyle name="_Table 3 4 2 2 2 7 5" xfId="25789" xr:uid="{00000000-0005-0000-0000-0000602C0000}"/>
    <cellStyle name="_Table 3 4 2 2 2 7 6" xfId="32237" xr:uid="{00000000-0005-0000-0000-0000612C0000}"/>
    <cellStyle name="_Table 3 4 2 2 2 7 7" xfId="33158" xr:uid="{00000000-0005-0000-0000-0000622C0000}"/>
    <cellStyle name="_Table 3 4 2 2 2 7 8" xfId="34057" xr:uid="{00000000-0005-0000-0000-0000632C0000}"/>
    <cellStyle name="_Table 3 4 2 2 2 8" xfId="10221" xr:uid="{00000000-0005-0000-0000-0000642C0000}"/>
    <cellStyle name="_Table 3 4 2 2 2 8 2" xfId="21616" xr:uid="{00000000-0005-0000-0000-0000652C0000}"/>
    <cellStyle name="_Table 3 4 2 2 2 8 3" xfId="28013" xr:uid="{00000000-0005-0000-0000-0000662C0000}"/>
    <cellStyle name="_Table 3 4 2 2 2 8 4" xfId="14614" xr:uid="{00000000-0005-0000-0000-0000672C0000}"/>
    <cellStyle name="_Table 3 4 2 2 2 8 5" xfId="26682" xr:uid="{00000000-0005-0000-0000-0000682C0000}"/>
    <cellStyle name="_Table 3 4 2 2 2 8 6" xfId="15581" xr:uid="{00000000-0005-0000-0000-0000692C0000}"/>
    <cellStyle name="_Table 3 4 2 2 2 8 7" xfId="14406" xr:uid="{00000000-0005-0000-0000-00006A2C0000}"/>
    <cellStyle name="_Table 3 4 2 2 2 8 8" xfId="14971" xr:uid="{00000000-0005-0000-0000-00006B2C0000}"/>
    <cellStyle name="_Table 3 4 2 2 2 9" xfId="14006" xr:uid="{00000000-0005-0000-0000-00006C2C0000}"/>
    <cellStyle name="_Table 3 4 2 2 2 9 2" xfId="25345" xr:uid="{00000000-0005-0000-0000-00006D2C0000}"/>
    <cellStyle name="_Table 3 4 2 2 2 9 3" xfId="29665" xr:uid="{00000000-0005-0000-0000-00006E2C0000}"/>
    <cellStyle name="_Table 3 4 2 2 2 9 4" xfId="30780" xr:uid="{00000000-0005-0000-0000-00006F2C0000}"/>
    <cellStyle name="_Table 3 4 2 2 2 9 5" xfId="26850" xr:uid="{00000000-0005-0000-0000-0000702C0000}"/>
    <cellStyle name="_Table 3 4 2 2 2 9 6" xfId="32319" xr:uid="{00000000-0005-0000-0000-0000712C0000}"/>
    <cellStyle name="_Table 3 4 2 2 2 9 7" xfId="33240" xr:uid="{00000000-0005-0000-0000-0000722C0000}"/>
    <cellStyle name="_Table 3 4 2 2 2 9 8" xfId="34139" xr:uid="{00000000-0005-0000-0000-0000732C0000}"/>
    <cellStyle name="_Table 3 4 2 2 3" xfId="13687" xr:uid="{00000000-0005-0000-0000-0000742C0000}"/>
    <cellStyle name="_Table 3 4 2 2 3 2" xfId="25026" xr:uid="{00000000-0005-0000-0000-0000752C0000}"/>
    <cellStyle name="_Table 3 4 2 2 3 3" xfId="29346" xr:uid="{00000000-0005-0000-0000-0000762C0000}"/>
    <cellStyle name="_Table 3 4 2 2 3 4" xfId="30461" xr:uid="{00000000-0005-0000-0000-0000772C0000}"/>
    <cellStyle name="_Table 3 4 2 2 3 5" xfId="26652" xr:uid="{00000000-0005-0000-0000-0000782C0000}"/>
    <cellStyle name="_Table 3 4 2 2 3 6" xfId="32000" xr:uid="{00000000-0005-0000-0000-0000792C0000}"/>
    <cellStyle name="_Table 3 4 2 2 3 7" xfId="32921" xr:uid="{00000000-0005-0000-0000-00007A2C0000}"/>
    <cellStyle name="_Table 3 4 2 2 3 8" xfId="33820" xr:uid="{00000000-0005-0000-0000-00007B2C0000}"/>
    <cellStyle name="_Table 3 4 2 2 4" xfId="8931" xr:uid="{00000000-0005-0000-0000-00007C2C0000}"/>
    <cellStyle name="_Table 3 4 2 2 4 2" xfId="20326" xr:uid="{00000000-0005-0000-0000-00007D2C0000}"/>
    <cellStyle name="_Table 3 4 2 2 4 3" xfId="27378" xr:uid="{00000000-0005-0000-0000-00007E2C0000}"/>
    <cellStyle name="_Table 3 4 2 2 4 4" xfId="26165" xr:uid="{00000000-0005-0000-0000-00007F2C0000}"/>
    <cellStyle name="_Table 3 4 2 2 4 5" xfId="14592" xr:uid="{00000000-0005-0000-0000-0000802C0000}"/>
    <cellStyle name="_Table 3 4 2 2 4 6" xfId="15456" xr:uid="{00000000-0005-0000-0000-0000812C0000}"/>
    <cellStyle name="_Table 3 4 2 2 4 7" xfId="26903" xr:uid="{00000000-0005-0000-0000-0000822C0000}"/>
    <cellStyle name="_Table 3 4 2 2 4 8" xfId="31747" xr:uid="{00000000-0005-0000-0000-0000832C0000}"/>
    <cellStyle name="_Table 3 4 2 2 5" xfId="14079" xr:uid="{00000000-0005-0000-0000-0000842C0000}"/>
    <cellStyle name="_Table 3 4 2 2 5 2" xfId="25418" xr:uid="{00000000-0005-0000-0000-0000852C0000}"/>
    <cellStyle name="_Table 3 4 2 2 5 3" xfId="29738" xr:uid="{00000000-0005-0000-0000-0000862C0000}"/>
    <cellStyle name="_Table 3 4 2 2 5 4" xfId="30853" xr:uid="{00000000-0005-0000-0000-0000872C0000}"/>
    <cellStyle name="_Table 3 4 2 2 5 5" xfId="15435" xr:uid="{00000000-0005-0000-0000-0000882C0000}"/>
    <cellStyle name="_Table 3 4 2 2 5 6" xfId="32392" xr:uid="{00000000-0005-0000-0000-0000892C0000}"/>
    <cellStyle name="_Table 3 4 2 2 5 7" xfId="33313" xr:uid="{00000000-0005-0000-0000-00008A2C0000}"/>
    <cellStyle name="_Table 3 4 2 2 5 8" xfId="34212" xr:uid="{00000000-0005-0000-0000-00008B2C0000}"/>
    <cellStyle name="_Table 3 4 2 2 6" xfId="13983" xr:uid="{00000000-0005-0000-0000-00008C2C0000}"/>
    <cellStyle name="_Table 3 4 2 2 6 2" xfId="25322" xr:uid="{00000000-0005-0000-0000-00008D2C0000}"/>
    <cellStyle name="_Table 3 4 2 2 6 3" xfId="29642" xr:uid="{00000000-0005-0000-0000-00008E2C0000}"/>
    <cellStyle name="_Table 3 4 2 2 6 4" xfId="30757" xr:uid="{00000000-0005-0000-0000-00008F2C0000}"/>
    <cellStyle name="_Table 3 4 2 2 6 5" xfId="26170" xr:uid="{00000000-0005-0000-0000-0000902C0000}"/>
    <cellStyle name="_Table 3 4 2 2 6 6" xfId="32296" xr:uid="{00000000-0005-0000-0000-0000912C0000}"/>
    <cellStyle name="_Table 3 4 2 2 6 7" xfId="33217" xr:uid="{00000000-0005-0000-0000-0000922C0000}"/>
    <cellStyle name="_Table 3 4 2 2 6 8" xfId="34116" xr:uid="{00000000-0005-0000-0000-0000932C0000}"/>
    <cellStyle name="_Table 3 4 2 2 7" xfId="9158" xr:uid="{00000000-0005-0000-0000-0000942C0000}"/>
    <cellStyle name="_Table 3 4 2 2 7 2" xfId="20553" xr:uid="{00000000-0005-0000-0000-0000952C0000}"/>
    <cellStyle name="_Table 3 4 2 2 7 3" xfId="27605" xr:uid="{00000000-0005-0000-0000-0000962C0000}"/>
    <cellStyle name="_Table 3 4 2 2 7 4" xfId="14565" xr:uid="{00000000-0005-0000-0000-0000972C0000}"/>
    <cellStyle name="_Table 3 4 2 2 7 5" xfId="26555" xr:uid="{00000000-0005-0000-0000-0000982C0000}"/>
    <cellStyle name="_Table 3 4 2 2 7 6" xfId="28961" xr:uid="{00000000-0005-0000-0000-0000992C0000}"/>
    <cellStyle name="_Table 3 4 2 2 7 7" xfId="30118" xr:uid="{00000000-0005-0000-0000-00009A2C0000}"/>
    <cellStyle name="_Table 3 4 2 2 7 8" xfId="31751" xr:uid="{00000000-0005-0000-0000-00009B2C0000}"/>
    <cellStyle name="_Table 3 4 2 2 8" xfId="25948" xr:uid="{00000000-0005-0000-0000-00009C2C0000}"/>
    <cellStyle name="_Table 3 4 2 2 9" xfId="29184" xr:uid="{00000000-0005-0000-0000-00009D2C0000}"/>
    <cellStyle name="_Table 3 4 2 3" xfId="5920" xr:uid="{00000000-0005-0000-0000-00009E2C0000}"/>
    <cellStyle name="_Table 3 4 2 3 10" xfId="26155" xr:uid="{00000000-0005-0000-0000-00009F2C0000}"/>
    <cellStyle name="_Table 3 4 2 3 11" xfId="28527" xr:uid="{00000000-0005-0000-0000-0000A02C0000}"/>
    <cellStyle name="_Table 3 4 2 3 12" xfId="28619" xr:uid="{00000000-0005-0000-0000-0000A12C0000}"/>
    <cellStyle name="_Table 3 4 2 3 13" xfId="27930" xr:uid="{00000000-0005-0000-0000-0000A22C0000}"/>
    <cellStyle name="_Table 3 4 2 3 14" xfId="29141" xr:uid="{00000000-0005-0000-0000-0000A32C0000}"/>
    <cellStyle name="_Table 3 4 2 3 15" xfId="15343" xr:uid="{00000000-0005-0000-0000-0000A42C0000}"/>
    <cellStyle name="_Table 3 4 2 3 2" xfId="8119" xr:uid="{00000000-0005-0000-0000-0000A52C0000}"/>
    <cellStyle name="_Table 3 4 2 3 2 10" xfId="28558" xr:uid="{00000000-0005-0000-0000-0000A62C0000}"/>
    <cellStyle name="_Table 3 4 2 3 2 11" xfId="14718" xr:uid="{00000000-0005-0000-0000-0000A72C0000}"/>
    <cellStyle name="_Table 3 4 2 3 2 12" xfId="25878" xr:uid="{00000000-0005-0000-0000-0000A82C0000}"/>
    <cellStyle name="_Table 3 4 2 3 2 13" xfId="27873" xr:uid="{00000000-0005-0000-0000-0000A92C0000}"/>
    <cellStyle name="_Table 3 4 2 3 2 2" xfId="12890" xr:uid="{00000000-0005-0000-0000-0000AA2C0000}"/>
    <cellStyle name="_Table 3 4 2 3 2 2 2" xfId="28984" xr:uid="{00000000-0005-0000-0000-0000AB2C0000}"/>
    <cellStyle name="_Table 3 4 2 3 2 2 3" xfId="30133" xr:uid="{00000000-0005-0000-0000-0000AC2C0000}"/>
    <cellStyle name="_Table 3 4 2 3 2 2 4" xfId="30204" xr:uid="{00000000-0005-0000-0000-0000AD2C0000}"/>
    <cellStyle name="_Table 3 4 2 3 2 2 5" xfId="31746" xr:uid="{00000000-0005-0000-0000-0000AE2C0000}"/>
    <cellStyle name="_Table 3 4 2 3 2 2 6" xfId="32728" xr:uid="{00000000-0005-0000-0000-0000AF2C0000}"/>
    <cellStyle name="_Table 3 4 2 3 2 2 7" xfId="33647" xr:uid="{00000000-0005-0000-0000-0000B02C0000}"/>
    <cellStyle name="_Table 3 4 2 3 2 3" xfId="14091" xr:uid="{00000000-0005-0000-0000-0000B12C0000}"/>
    <cellStyle name="_Table 3 4 2 3 2 3 2" xfId="25430" xr:uid="{00000000-0005-0000-0000-0000B22C0000}"/>
    <cellStyle name="_Table 3 4 2 3 2 3 3" xfId="29750" xr:uid="{00000000-0005-0000-0000-0000B32C0000}"/>
    <cellStyle name="_Table 3 4 2 3 2 3 4" xfId="30865" xr:uid="{00000000-0005-0000-0000-0000B42C0000}"/>
    <cellStyle name="_Table 3 4 2 3 2 3 5" xfId="26914" xr:uid="{00000000-0005-0000-0000-0000B52C0000}"/>
    <cellStyle name="_Table 3 4 2 3 2 3 6" xfId="32404" xr:uid="{00000000-0005-0000-0000-0000B62C0000}"/>
    <cellStyle name="_Table 3 4 2 3 2 3 7" xfId="33325" xr:uid="{00000000-0005-0000-0000-0000B72C0000}"/>
    <cellStyle name="_Table 3 4 2 3 2 3 8" xfId="34224" xr:uid="{00000000-0005-0000-0000-0000B82C0000}"/>
    <cellStyle name="_Table 3 4 2 3 2 4" xfId="9238" xr:uid="{00000000-0005-0000-0000-0000B92C0000}"/>
    <cellStyle name="_Table 3 4 2 3 2 4 2" xfId="20633" xr:uid="{00000000-0005-0000-0000-0000BA2C0000}"/>
    <cellStyle name="_Table 3 4 2 3 2 4 3" xfId="27685" xr:uid="{00000000-0005-0000-0000-0000BB2C0000}"/>
    <cellStyle name="_Table 3 4 2 3 2 4 4" xfId="18256" xr:uid="{00000000-0005-0000-0000-0000BC2C0000}"/>
    <cellStyle name="_Table 3 4 2 3 2 4 5" xfId="15573" xr:uid="{00000000-0005-0000-0000-0000BD2C0000}"/>
    <cellStyle name="_Table 3 4 2 3 2 4 6" xfId="31278" xr:uid="{00000000-0005-0000-0000-0000BE2C0000}"/>
    <cellStyle name="_Table 3 4 2 3 2 4 7" xfId="27794" xr:uid="{00000000-0005-0000-0000-0000BF2C0000}"/>
    <cellStyle name="_Table 3 4 2 3 2 4 8" xfId="15438" xr:uid="{00000000-0005-0000-0000-0000C02C0000}"/>
    <cellStyle name="_Table 3 4 2 3 2 5" xfId="8817" xr:uid="{00000000-0005-0000-0000-0000C12C0000}"/>
    <cellStyle name="_Table 3 4 2 3 2 5 2" xfId="20212" xr:uid="{00000000-0005-0000-0000-0000C22C0000}"/>
    <cellStyle name="_Table 3 4 2 3 2 5 3" xfId="27264" xr:uid="{00000000-0005-0000-0000-0000C32C0000}"/>
    <cellStyle name="_Table 3 4 2 3 2 5 4" xfId="15691" xr:uid="{00000000-0005-0000-0000-0000C42C0000}"/>
    <cellStyle name="_Table 3 4 2 3 2 5 5" xfId="28384" xr:uid="{00000000-0005-0000-0000-0000C52C0000}"/>
    <cellStyle name="_Table 3 4 2 3 2 5 6" xfId="15477" xr:uid="{00000000-0005-0000-0000-0000C62C0000}"/>
    <cellStyle name="_Table 3 4 2 3 2 5 7" xfId="25997" xr:uid="{00000000-0005-0000-0000-0000C72C0000}"/>
    <cellStyle name="_Table 3 4 2 3 2 5 8" xfId="31643" xr:uid="{00000000-0005-0000-0000-0000C82C0000}"/>
    <cellStyle name="_Table 3 4 2 3 2 6" xfId="13760" xr:uid="{00000000-0005-0000-0000-0000C92C0000}"/>
    <cellStyle name="_Table 3 4 2 3 2 6 2" xfId="25099" xr:uid="{00000000-0005-0000-0000-0000CA2C0000}"/>
    <cellStyle name="_Table 3 4 2 3 2 6 3" xfId="29419" xr:uid="{00000000-0005-0000-0000-0000CB2C0000}"/>
    <cellStyle name="_Table 3 4 2 3 2 6 4" xfId="30534" xr:uid="{00000000-0005-0000-0000-0000CC2C0000}"/>
    <cellStyle name="_Table 3 4 2 3 2 6 5" xfId="28660" xr:uid="{00000000-0005-0000-0000-0000CD2C0000}"/>
    <cellStyle name="_Table 3 4 2 3 2 6 6" xfId="32073" xr:uid="{00000000-0005-0000-0000-0000CE2C0000}"/>
    <cellStyle name="_Table 3 4 2 3 2 6 7" xfId="32994" xr:uid="{00000000-0005-0000-0000-0000CF2C0000}"/>
    <cellStyle name="_Table 3 4 2 3 2 6 8" xfId="33893" xr:uid="{00000000-0005-0000-0000-0000D02C0000}"/>
    <cellStyle name="_Table 3 4 2 3 2 7" xfId="8963" xr:uid="{00000000-0005-0000-0000-0000D12C0000}"/>
    <cellStyle name="_Table 3 4 2 3 2 7 2" xfId="20358" xr:uid="{00000000-0005-0000-0000-0000D22C0000}"/>
    <cellStyle name="_Table 3 4 2 3 2 7 3" xfId="27410" xr:uid="{00000000-0005-0000-0000-0000D32C0000}"/>
    <cellStyle name="_Table 3 4 2 3 2 7 4" xfId="25963" xr:uid="{00000000-0005-0000-0000-0000D42C0000}"/>
    <cellStyle name="_Table 3 4 2 3 2 7 5" xfId="27058" xr:uid="{00000000-0005-0000-0000-0000D52C0000}"/>
    <cellStyle name="_Table 3 4 2 3 2 7 6" xfId="26503" xr:uid="{00000000-0005-0000-0000-0000D62C0000}"/>
    <cellStyle name="_Table 3 4 2 3 2 7 7" xfId="14849" xr:uid="{00000000-0005-0000-0000-0000D72C0000}"/>
    <cellStyle name="_Table 3 4 2 3 2 7 8" xfId="29157" xr:uid="{00000000-0005-0000-0000-0000D82C0000}"/>
    <cellStyle name="_Table 3 4 2 3 2 8" xfId="26976" xr:uid="{00000000-0005-0000-0000-0000D92C0000}"/>
    <cellStyle name="_Table 3 4 2 3 2 9" xfId="26272" xr:uid="{00000000-0005-0000-0000-0000DA2C0000}"/>
    <cellStyle name="_Table 3 4 2 3 3" xfId="8793" xr:uid="{00000000-0005-0000-0000-0000DB2C0000}"/>
    <cellStyle name="_Table 3 4 2 3 3 10" xfId="28123" xr:uid="{00000000-0005-0000-0000-0000DC2C0000}"/>
    <cellStyle name="_Table 3 4 2 3 3 11" xfId="15429" xr:uid="{00000000-0005-0000-0000-0000DD2C0000}"/>
    <cellStyle name="_Table 3 4 2 3 3 12" xfId="29058" xr:uid="{00000000-0005-0000-0000-0000DE2C0000}"/>
    <cellStyle name="_Table 3 4 2 3 3 13" xfId="14656" xr:uid="{00000000-0005-0000-0000-0000DF2C0000}"/>
    <cellStyle name="_Table 3 4 2 3 3 2" xfId="13564" xr:uid="{00000000-0005-0000-0000-0000E02C0000}"/>
    <cellStyle name="_Table 3 4 2 3 3 2 2" xfId="29223" xr:uid="{00000000-0005-0000-0000-0000E12C0000}"/>
    <cellStyle name="_Table 3 4 2 3 3 2 3" xfId="30338" xr:uid="{00000000-0005-0000-0000-0000E22C0000}"/>
    <cellStyle name="_Table 3 4 2 3 3 2 4" xfId="27706" xr:uid="{00000000-0005-0000-0000-0000E32C0000}"/>
    <cellStyle name="_Table 3 4 2 3 3 2 5" xfId="31877" xr:uid="{00000000-0005-0000-0000-0000E42C0000}"/>
    <cellStyle name="_Table 3 4 2 3 3 2 6" xfId="32798" xr:uid="{00000000-0005-0000-0000-0000E52C0000}"/>
    <cellStyle name="_Table 3 4 2 3 3 2 7" xfId="33697" xr:uid="{00000000-0005-0000-0000-0000E62C0000}"/>
    <cellStyle name="_Table 3 4 2 3 3 3" xfId="14195" xr:uid="{00000000-0005-0000-0000-0000E72C0000}"/>
    <cellStyle name="_Table 3 4 2 3 3 3 2" xfId="25534" xr:uid="{00000000-0005-0000-0000-0000E82C0000}"/>
    <cellStyle name="_Table 3 4 2 3 3 3 3" xfId="29854" xr:uid="{00000000-0005-0000-0000-0000E92C0000}"/>
    <cellStyle name="_Table 3 4 2 3 3 3 4" xfId="30969" xr:uid="{00000000-0005-0000-0000-0000EA2C0000}"/>
    <cellStyle name="_Table 3 4 2 3 3 3 5" xfId="29126" xr:uid="{00000000-0005-0000-0000-0000EB2C0000}"/>
    <cellStyle name="_Table 3 4 2 3 3 3 6" xfId="32508" xr:uid="{00000000-0005-0000-0000-0000EC2C0000}"/>
    <cellStyle name="_Table 3 4 2 3 3 3 7" xfId="33429" xr:uid="{00000000-0005-0000-0000-0000ED2C0000}"/>
    <cellStyle name="_Table 3 4 2 3 3 3 8" xfId="34328" xr:uid="{00000000-0005-0000-0000-0000EE2C0000}"/>
    <cellStyle name="_Table 3 4 2 3 3 4" xfId="14253" xr:uid="{00000000-0005-0000-0000-0000EF2C0000}"/>
    <cellStyle name="_Table 3 4 2 3 3 4 2" xfId="25592" xr:uid="{00000000-0005-0000-0000-0000F02C0000}"/>
    <cellStyle name="_Table 3 4 2 3 3 4 3" xfId="29912" xr:uid="{00000000-0005-0000-0000-0000F12C0000}"/>
    <cellStyle name="_Table 3 4 2 3 3 4 4" xfId="31027" xr:uid="{00000000-0005-0000-0000-0000F22C0000}"/>
    <cellStyle name="_Table 3 4 2 3 3 4 5" xfId="28804" xr:uid="{00000000-0005-0000-0000-0000F32C0000}"/>
    <cellStyle name="_Table 3 4 2 3 3 4 6" xfId="32566" xr:uid="{00000000-0005-0000-0000-0000F42C0000}"/>
    <cellStyle name="_Table 3 4 2 3 3 4 7" xfId="33487" xr:uid="{00000000-0005-0000-0000-0000F52C0000}"/>
    <cellStyle name="_Table 3 4 2 3 3 4 8" xfId="34386" xr:uid="{00000000-0005-0000-0000-0000F62C0000}"/>
    <cellStyle name="_Table 3 4 2 3 3 5" xfId="14306" xr:uid="{00000000-0005-0000-0000-0000F72C0000}"/>
    <cellStyle name="_Table 3 4 2 3 3 5 2" xfId="25645" xr:uid="{00000000-0005-0000-0000-0000F82C0000}"/>
    <cellStyle name="_Table 3 4 2 3 3 5 3" xfId="29965" xr:uid="{00000000-0005-0000-0000-0000F92C0000}"/>
    <cellStyle name="_Table 3 4 2 3 3 5 4" xfId="31080" xr:uid="{00000000-0005-0000-0000-0000FA2C0000}"/>
    <cellStyle name="_Table 3 4 2 3 3 5 5" xfId="15123" xr:uid="{00000000-0005-0000-0000-0000FB2C0000}"/>
    <cellStyle name="_Table 3 4 2 3 3 5 6" xfId="32619" xr:uid="{00000000-0005-0000-0000-0000FC2C0000}"/>
    <cellStyle name="_Table 3 4 2 3 3 5 7" xfId="33540" xr:uid="{00000000-0005-0000-0000-0000FD2C0000}"/>
    <cellStyle name="_Table 3 4 2 3 3 5 8" xfId="34439" xr:uid="{00000000-0005-0000-0000-0000FE2C0000}"/>
    <cellStyle name="_Table 3 4 2 3 3 6" xfId="14352" xr:uid="{00000000-0005-0000-0000-0000FF2C0000}"/>
    <cellStyle name="_Table 3 4 2 3 3 6 2" xfId="25691" xr:uid="{00000000-0005-0000-0000-0000002D0000}"/>
    <cellStyle name="_Table 3 4 2 3 3 6 3" xfId="30011" xr:uid="{00000000-0005-0000-0000-0000012D0000}"/>
    <cellStyle name="_Table 3 4 2 3 3 6 4" xfId="31126" xr:uid="{00000000-0005-0000-0000-0000022D0000}"/>
    <cellStyle name="_Table 3 4 2 3 3 6 5" xfId="27779" xr:uid="{00000000-0005-0000-0000-0000032D0000}"/>
    <cellStyle name="_Table 3 4 2 3 3 6 6" xfId="32665" xr:uid="{00000000-0005-0000-0000-0000042D0000}"/>
    <cellStyle name="_Table 3 4 2 3 3 6 7" xfId="33586" xr:uid="{00000000-0005-0000-0000-0000052D0000}"/>
    <cellStyle name="_Table 3 4 2 3 3 6 8" xfId="34485" xr:uid="{00000000-0005-0000-0000-0000062D0000}"/>
    <cellStyle name="_Table 3 4 2 3 3 7" xfId="14395" xr:uid="{00000000-0005-0000-0000-0000072D0000}"/>
    <cellStyle name="_Table 3 4 2 3 3 7 2" xfId="25734" xr:uid="{00000000-0005-0000-0000-0000082D0000}"/>
    <cellStyle name="_Table 3 4 2 3 3 7 3" xfId="30054" xr:uid="{00000000-0005-0000-0000-0000092D0000}"/>
    <cellStyle name="_Table 3 4 2 3 3 7 4" xfId="31169" xr:uid="{00000000-0005-0000-0000-00000A2D0000}"/>
    <cellStyle name="_Table 3 4 2 3 3 7 5" xfId="28019" xr:uid="{00000000-0005-0000-0000-00000B2D0000}"/>
    <cellStyle name="_Table 3 4 2 3 3 7 6" xfId="32708" xr:uid="{00000000-0005-0000-0000-00000C2D0000}"/>
    <cellStyle name="_Table 3 4 2 3 3 7 7" xfId="33629" xr:uid="{00000000-0005-0000-0000-00000D2D0000}"/>
    <cellStyle name="_Table 3 4 2 3 3 7 8" xfId="34528" xr:uid="{00000000-0005-0000-0000-00000E2D0000}"/>
    <cellStyle name="_Table 3 4 2 3 3 8" xfId="27240" xr:uid="{00000000-0005-0000-0000-00000F2D0000}"/>
    <cellStyle name="_Table 3 4 2 3 3 9" xfId="15669" xr:uid="{00000000-0005-0000-0000-0000102D0000}"/>
    <cellStyle name="_Table 3 4 2 3 4" xfId="10707" xr:uid="{00000000-0005-0000-0000-0000112D0000}"/>
    <cellStyle name="_Table 3 4 2 3 4 2" xfId="28173" xr:uid="{00000000-0005-0000-0000-0000122D0000}"/>
    <cellStyle name="_Table 3 4 2 3 4 3" xfId="15070" xr:uid="{00000000-0005-0000-0000-0000132D0000}"/>
    <cellStyle name="_Table 3 4 2 3 4 4" xfId="31645" xr:uid="{00000000-0005-0000-0000-0000142D0000}"/>
    <cellStyle name="_Table 3 4 2 3 4 5" xfId="25853" xr:uid="{00000000-0005-0000-0000-0000152D0000}"/>
    <cellStyle name="_Table 3 4 2 3 4 6" xfId="30171" xr:uid="{00000000-0005-0000-0000-0000162D0000}"/>
    <cellStyle name="_Table 3 4 2 3 4 7" xfId="28046" xr:uid="{00000000-0005-0000-0000-0000172D0000}"/>
    <cellStyle name="_Table 3 4 2 3 5" xfId="13767" xr:uid="{00000000-0005-0000-0000-0000182D0000}"/>
    <cellStyle name="_Table 3 4 2 3 5 2" xfId="25106" xr:uid="{00000000-0005-0000-0000-0000192D0000}"/>
    <cellStyle name="_Table 3 4 2 3 5 3" xfId="29426" xr:uid="{00000000-0005-0000-0000-00001A2D0000}"/>
    <cellStyle name="_Table 3 4 2 3 5 4" xfId="30541" xr:uid="{00000000-0005-0000-0000-00001B2D0000}"/>
    <cellStyle name="_Table 3 4 2 3 5 5" xfId="27793" xr:uid="{00000000-0005-0000-0000-00001C2D0000}"/>
    <cellStyle name="_Table 3 4 2 3 5 6" xfId="32080" xr:uid="{00000000-0005-0000-0000-00001D2D0000}"/>
    <cellStyle name="_Table 3 4 2 3 5 7" xfId="33001" xr:uid="{00000000-0005-0000-0000-00001E2D0000}"/>
    <cellStyle name="_Table 3 4 2 3 5 8" xfId="33900" xr:uid="{00000000-0005-0000-0000-00001F2D0000}"/>
    <cellStyle name="_Table 3 4 2 3 6" xfId="8968" xr:uid="{00000000-0005-0000-0000-0000202D0000}"/>
    <cellStyle name="_Table 3 4 2 3 6 2" xfId="20363" xr:uid="{00000000-0005-0000-0000-0000212D0000}"/>
    <cellStyle name="_Table 3 4 2 3 6 3" xfId="27415" xr:uid="{00000000-0005-0000-0000-0000222D0000}"/>
    <cellStyle name="_Table 3 4 2 3 6 4" xfId="25978" xr:uid="{00000000-0005-0000-0000-0000232D0000}"/>
    <cellStyle name="_Table 3 4 2 3 6 5" xfId="31628" xr:uid="{00000000-0005-0000-0000-0000242D0000}"/>
    <cellStyle name="_Table 3 4 2 3 6 6" xfId="30303" xr:uid="{00000000-0005-0000-0000-0000252D0000}"/>
    <cellStyle name="_Table 3 4 2 3 6 7" xfId="31383" xr:uid="{00000000-0005-0000-0000-0000262D0000}"/>
    <cellStyle name="_Table 3 4 2 3 6 8" xfId="31280" xr:uid="{00000000-0005-0000-0000-0000272D0000}"/>
    <cellStyle name="_Table 3 4 2 3 7" xfId="13957" xr:uid="{00000000-0005-0000-0000-0000282D0000}"/>
    <cellStyle name="_Table 3 4 2 3 7 2" xfId="25296" xr:uid="{00000000-0005-0000-0000-0000292D0000}"/>
    <cellStyle name="_Table 3 4 2 3 7 3" xfId="29616" xr:uid="{00000000-0005-0000-0000-00002A2D0000}"/>
    <cellStyle name="_Table 3 4 2 3 7 4" xfId="30731" xr:uid="{00000000-0005-0000-0000-00002B2D0000}"/>
    <cellStyle name="_Table 3 4 2 3 7 5" xfId="14417" xr:uid="{00000000-0005-0000-0000-00002C2D0000}"/>
    <cellStyle name="_Table 3 4 2 3 7 6" xfId="32270" xr:uid="{00000000-0005-0000-0000-00002D2D0000}"/>
    <cellStyle name="_Table 3 4 2 3 7 7" xfId="33191" xr:uid="{00000000-0005-0000-0000-00002E2D0000}"/>
    <cellStyle name="_Table 3 4 2 3 7 8" xfId="34090" xr:uid="{00000000-0005-0000-0000-00002F2D0000}"/>
    <cellStyle name="_Table 3 4 2 3 8" xfId="8910" xr:uid="{00000000-0005-0000-0000-0000302D0000}"/>
    <cellStyle name="_Table 3 4 2 3 8 2" xfId="20305" xr:uid="{00000000-0005-0000-0000-0000312D0000}"/>
    <cellStyle name="_Table 3 4 2 3 8 3" xfId="27357" xr:uid="{00000000-0005-0000-0000-0000322D0000}"/>
    <cellStyle name="_Table 3 4 2 3 8 4" xfId="15767" xr:uid="{00000000-0005-0000-0000-0000332D0000}"/>
    <cellStyle name="_Table 3 4 2 3 8 5" xfId="30278" xr:uid="{00000000-0005-0000-0000-0000342D0000}"/>
    <cellStyle name="_Table 3 4 2 3 8 6" xfId="31361" xr:uid="{00000000-0005-0000-0000-0000352D0000}"/>
    <cellStyle name="_Table 3 4 2 3 8 7" xfId="28775" xr:uid="{00000000-0005-0000-0000-0000362D0000}"/>
    <cellStyle name="_Table 3 4 2 3 8 8" xfId="31829" xr:uid="{00000000-0005-0000-0000-0000372D0000}"/>
    <cellStyle name="_Table 3 4 2 3 9" xfId="13927" xr:uid="{00000000-0005-0000-0000-0000382D0000}"/>
    <cellStyle name="_Table 3 4 2 3 9 2" xfId="25266" xr:uid="{00000000-0005-0000-0000-0000392D0000}"/>
    <cellStyle name="_Table 3 4 2 3 9 3" xfId="29586" xr:uid="{00000000-0005-0000-0000-00003A2D0000}"/>
    <cellStyle name="_Table 3 4 2 3 9 4" xfId="30701" xr:uid="{00000000-0005-0000-0000-00003B2D0000}"/>
    <cellStyle name="_Table 3 4 2 3 9 5" xfId="27713" xr:uid="{00000000-0005-0000-0000-00003C2D0000}"/>
    <cellStyle name="_Table 3 4 2 3 9 6" xfId="32240" xr:uid="{00000000-0005-0000-0000-00003D2D0000}"/>
    <cellStyle name="_Table 3 4 2 3 9 7" xfId="33161" xr:uid="{00000000-0005-0000-0000-00003E2D0000}"/>
    <cellStyle name="_Table 3 4 2 3 9 8" xfId="34060" xr:uid="{00000000-0005-0000-0000-00003F2D0000}"/>
    <cellStyle name="_Table 3 4 2 4" xfId="7065" xr:uid="{00000000-0005-0000-0000-0000402D0000}"/>
    <cellStyle name="_Table 3 4 2 4 10" xfId="31333" xr:uid="{00000000-0005-0000-0000-0000412D0000}"/>
    <cellStyle name="_Table 3 4 2 4 11" xfId="26493" xr:uid="{00000000-0005-0000-0000-0000422D0000}"/>
    <cellStyle name="_Table 3 4 2 4 12" xfId="31811" xr:uid="{00000000-0005-0000-0000-0000432D0000}"/>
    <cellStyle name="_Table 3 4 2 4 13" xfId="32750" xr:uid="{00000000-0005-0000-0000-0000442D0000}"/>
    <cellStyle name="_Table 3 4 2 4 2" xfId="11836" xr:uid="{00000000-0005-0000-0000-0000452D0000}"/>
    <cellStyle name="_Table 3 4 2 4 2 2" xfId="28615" xr:uid="{00000000-0005-0000-0000-0000462D0000}"/>
    <cellStyle name="_Table 3 4 2 4 2 3" xfId="15922" xr:uid="{00000000-0005-0000-0000-0000472D0000}"/>
    <cellStyle name="_Table 3 4 2 4 2 4" xfId="15376" xr:uid="{00000000-0005-0000-0000-0000482D0000}"/>
    <cellStyle name="_Table 3 4 2 4 2 5" xfId="14801" xr:uid="{00000000-0005-0000-0000-0000492D0000}"/>
    <cellStyle name="_Table 3 4 2 4 2 6" xfId="30243" xr:uid="{00000000-0005-0000-0000-00004A2D0000}"/>
    <cellStyle name="_Table 3 4 2 4 2 7" xfId="28717" xr:uid="{00000000-0005-0000-0000-00004B2D0000}"/>
    <cellStyle name="_Table 3 4 2 4 3" xfId="13965" xr:uid="{00000000-0005-0000-0000-00004C2D0000}"/>
    <cellStyle name="_Table 3 4 2 4 3 2" xfId="25304" xr:uid="{00000000-0005-0000-0000-00004D2D0000}"/>
    <cellStyle name="_Table 3 4 2 4 3 3" xfId="29624" xr:uid="{00000000-0005-0000-0000-00004E2D0000}"/>
    <cellStyle name="_Table 3 4 2 4 3 4" xfId="30739" xr:uid="{00000000-0005-0000-0000-00004F2D0000}"/>
    <cellStyle name="_Table 3 4 2 4 3 5" xfId="28092" xr:uid="{00000000-0005-0000-0000-0000502D0000}"/>
    <cellStyle name="_Table 3 4 2 4 3 6" xfId="32278" xr:uid="{00000000-0005-0000-0000-0000512D0000}"/>
    <cellStyle name="_Table 3 4 2 4 3 7" xfId="33199" xr:uid="{00000000-0005-0000-0000-0000522D0000}"/>
    <cellStyle name="_Table 3 4 2 4 3 8" xfId="34098" xr:uid="{00000000-0005-0000-0000-0000532D0000}"/>
    <cellStyle name="_Table 3 4 2 4 4" xfId="9086" xr:uid="{00000000-0005-0000-0000-0000542D0000}"/>
    <cellStyle name="_Table 3 4 2 4 4 2" xfId="20481" xr:uid="{00000000-0005-0000-0000-0000552D0000}"/>
    <cellStyle name="_Table 3 4 2 4 4 3" xfId="27533" xr:uid="{00000000-0005-0000-0000-0000562D0000}"/>
    <cellStyle name="_Table 3 4 2 4 4 4" xfId="14842" xr:uid="{00000000-0005-0000-0000-0000572D0000}"/>
    <cellStyle name="_Table 3 4 2 4 4 5" xfId="31670" xr:uid="{00000000-0005-0000-0000-0000582D0000}"/>
    <cellStyle name="_Table 3 4 2 4 4 6" xfId="14409" xr:uid="{00000000-0005-0000-0000-0000592D0000}"/>
    <cellStyle name="_Table 3 4 2 4 4 7" xfId="18025" xr:uid="{00000000-0005-0000-0000-00005A2D0000}"/>
    <cellStyle name="_Table 3 4 2 4 4 8" xfId="31685" xr:uid="{00000000-0005-0000-0000-00005B2D0000}"/>
    <cellStyle name="_Table 3 4 2 4 5" xfId="13759" xr:uid="{00000000-0005-0000-0000-00005C2D0000}"/>
    <cellStyle name="_Table 3 4 2 4 5 2" xfId="25098" xr:uid="{00000000-0005-0000-0000-00005D2D0000}"/>
    <cellStyle name="_Table 3 4 2 4 5 3" xfId="29418" xr:uid="{00000000-0005-0000-0000-00005E2D0000}"/>
    <cellStyle name="_Table 3 4 2 4 5 4" xfId="30533" xr:uid="{00000000-0005-0000-0000-00005F2D0000}"/>
    <cellStyle name="_Table 3 4 2 4 5 5" xfId="27878" xr:uid="{00000000-0005-0000-0000-0000602D0000}"/>
    <cellStyle name="_Table 3 4 2 4 5 6" xfId="32072" xr:uid="{00000000-0005-0000-0000-0000612D0000}"/>
    <cellStyle name="_Table 3 4 2 4 5 7" xfId="32993" xr:uid="{00000000-0005-0000-0000-0000622D0000}"/>
    <cellStyle name="_Table 3 4 2 4 5 8" xfId="33892" xr:uid="{00000000-0005-0000-0000-0000632D0000}"/>
    <cellStyle name="_Table 3 4 2 4 6" xfId="8903" xr:uid="{00000000-0005-0000-0000-0000642D0000}"/>
    <cellStyle name="_Table 3 4 2 4 6 2" xfId="20298" xr:uid="{00000000-0005-0000-0000-0000652D0000}"/>
    <cellStyle name="_Table 3 4 2 4 6 3" xfId="27350" xr:uid="{00000000-0005-0000-0000-0000662D0000}"/>
    <cellStyle name="_Table 3 4 2 4 6 4" xfId="15760" xr:uid="{00000000-0005-0000-0000-0000672D0000}"/>
    <cellStyle name="_Table 3 4 2 4 6 5" xfId="15169" xr:uid="{00000000-0005-0000-0000-0000682D0000}"/>
    <cellStyle name="_Table 3 4 2 4 6 6" xfId="28585" xr:uid="{00000000-0005-0000-0000-0000692D0000}"/>
    <cellStyle name="_Table 3 4 2 4 6 7" xfId="28487" xr:uid="{00000000-0005-0000-0000-00006A2D0000}"/>
    <cellStyle name="_Table 3 4 2 4 6 8" xfId="20186" xr:uid="{00000000-0005-0000-0000-00006B2D0000}"/>
    <cellStyle name="_Table 3 4 2 4 7" xfId="13652" xr:uid="{00000000-0005-0000-0000-00006C2D0000}"/>
    <cellStyle name="_Table 3 4 2 4 7 2" xfId="24991" xr:uid="{00000000-0005-0000-0000-00006D2D0000}"/>
    <cellStyle name="_Table 3 4 2 4 7 3" xfId="29311" xr:uid="{00000000-0005-0000-0000-00006E2D0000}"/>
    <cellStyle name="_Table 3 4 2 4 7 4" xfId="30426" xr:uid="{00000000-0005-0000-0000-00006F2D0000}"/>
    <cellStyle name="_Table 3 4 2 4 7 5" xfId="15483" xr:uid="{00000000-0005-0000-0000-0000702D0000}"/>
    <cellStyle name="_Table 3 4 2 4 7 6" xfId="31965" xr:uid="{00000000-0005-0000-0000-0000712D0000}"/>
    <cellStyle name="_Table 3 4 2 4 7 7" xfId="32886" xr:uid="{00000000-0005-0000-0000-0000722D0000}"/>
    <cellStyle name="_Table 3 4 2 4 7 8" xfId="33785" xr:uid="{00000000-0005-0000-0000-0000732D0000}"/>
    <cellStyle name="_Table 3 4 2 4 8" xfId="26607" xr:uid="{00000000-0005-0000-0000-0000742D0000}"/>
    <cellStyle name="_Table 3 4 2 4 9" xfId="29125" xr:uid="{00000000-0005-0000-0000-0000752D0000}"/>
    <cellStyle name="_Table 3 4 2 5" xfId="6620" xr:uid="{00000000-0005-0000-0000-0000762D0000}"/>
    <cellStyle name="_Table 3 4 2 5 10" xfId="14737" xr:uid="{00000000-0005-0000-0000-0000772D0000}"/>
    <cellStyle name="_Table 3 4 2 5 11" xfId="28629" xr:uid="{00000000-0005-0000-0000-0000782D0000}"/>
    <cellStyle name="_Table 3 4 2 5 12" xfId="26549" xr:uid="{00000000-0005-0000-0000-0000792D0000}"/>
    <cellStyle name="_Table 3 4 2 5 13" xfId="28786" xr:uid="{00000000-0005-0000-0000-00007A2D0000}"/>
    <cellStyle name="_Table 3 4 2 5 2" xfId="11391" xr:uid="{00000000-0005-0000-0000-00007B2D0000}"/>
    <cellStyle name="_Table 3 4 2 5 2 2" xfId="28446" xr:uid="{00000000-0005-0000-0000-00007C2D0000}"/>
    <cellStyle name="_Table 3 4 2 5 2 3" xfId="14675" xr:uid="{00000000-0005-0000-0000-00007D2D0000}"/>
    <cellStyle name="_Table 3 4 2 5 2 4" xfId="28263" xr:uid="{00000000-0005-0000-0000-00007E2D0000}"/>
    <cellStyle name="_Table 3 4 2 5 2 5" xfId="14763" xr:uid="{00000000-0005-0000-0000-00007F2D0000}"/>
    <cellStyle name="_Table 3 4 2 5 2 6" xfId="28670" xr:uid="{00000000-0005-0000-0000-0000802D0000}"/>
    <cellStyle name="_Table 3 4 2 5 2 7" xfId="15526" xr:uid="{00000000-0005-0000-0000-0000812D0000}"/>
    <cellStyle name="_Table 3 4 2 5 3" xfId="13885" xr:uid="{00000000-0005-0000-0000-0000822D0000}"/>
    <cellStyle name="_Table 3 4 2 5 3 2" xfId="25224" xr:uid="{00000000-0005-0000-0000-0000832D0000}"/>
    <cellStyle name="_Table 3 4 2 5 3 3" xfId="29544" xr:uid="{00000000-0005-0000-0000-0000842D0000}"/>
    <cellStyle name="_Table 3 4 2 5 3 4" xfId="30659" xr:uid="{00000000-0005-0000-0000-0000852D0000}"/>
    <cellStyle name="_Table 3 4 2 5 3 5" xfId="27770" xr:uid="{00000000-0005-0000-0000-0000862D0000}"/>
    <cellStyle name="_Table 3 4 2 5 3 6" xfId="32198" xr:uid="{00000000-0005-0000-0000-0000872D0000}"/>
    <cellStyle name="_Table 3 4 2 5 3 7" xfId="33119" xr:uid="{00000000-0005-0000-0000-0000882D0000}"/>
    <cellStyle name="_Table 3 4 2 5 3 8" xfId="34018" xr:uid="{00000000-0005-0000-0000-0000892D0000}"/>
    <cellStyle name="_Table 3 4 2 5 4" xfId="9036" xr:uid="{00000000-0005-0000-0000-00008A2D0000}"/>
    <cellStyle name="_Table 3 4 2 5 4 2" xfId="20431" xr:uid="{00000000-0005-0000-0000-00008B2D0000}"/>
    <cellStyle name="_Table 3 4 2 5 4 3" xfId="27483" xr:uid="{00000000-0005-0000-0000-00008C2D0000}"/>
    <cellStyle name="_Table 3 4 2 5 4 4" xfId="15827" xr:uid="{00000000-0005-0000-0000-00008D2D0000}"/>
    <cellStyle name="_Table 3 4 2 5 4 5" xfId="26669" xr:uid="{00000000-0005-0000-0000-00008E2D0000}"/>
    <cellStyle name="_Table 3 4 2 5 4 6" xfId="25993" xr:uid="{00000000-0005-0000-0000-00008F2D0000}"/>
    <cellStyle name="_Table 3 4 2 5 4 7" xfId="14400" xr:uid="{00000000-0005-0000-0000-0000902D0000}"/>
    <cellStyle name="_Table 3 4 2 5 4 8" xfId="26681" xr:uid="{00000000-0005-0000-0000-0000912D0000}"/>
    <cellStyle name="_Table 3 4 2 5 5" xfId="14023" xr:uid="{00000000-0005-0000-0000-0000922D0000}"/>
    <cellStyle name="_Table 3 4 2 5 5 2" xfId="25362" xr:uid="{00000000-0005-0000-0000-0000932D0000}"/>
    <cellStyle name="_Table 3 4 2 5 5 3" xfId="29682" xr:uid="{00000000-0005-0000-0000-0000942D0000}"/>
    <cellStyle name="_Table 3 4 2 5 5 4" xfId="30797" xr:uid="{00000000-0005-0000-0000-0000952D0000}"/>
    <cellStyle name="_Table 3 4 2 5 5 5" xfId="26249" xr:uid="{00000000-0005-0000-0000-0000962D0000}"/>
    <cellStyle name="_Table 3 4 2 5 5 6" xfId="32336" xr:uid="{00000000-0005-0000-0000-0000972D0000}"/>
    <cellStyle name="_Table 3 4 2 5 5 7" xfId="33257" xr:uid="{00000000-0005-0000-0000-0000982D0000}"/>
    <cellStyle name="_Table 3 4 2 5 5 8" xfId="34156" xr:uid="{00000000-0005-0000-0000-0000992D0000}"/>
    <cellStyle name="_Table 3 4 2 5 6" xfId="13724" xr:uid="{00000000-0005-0000-0000-00009A2D0000}"/>
    <cellStyle name="_Table 3 4 2 5 6 2" xfId="25063" xr:uid="{00000000-0005-0000-0000-00009B2D0000}"/>
    <cellStyle name="_Table 3 4 2 5 6 3" xfId="29383" xr:uid="{00000000-0005-0000-0000-00009C2D0000}"/>
    <cellStyle name="_Table 3 4 2 5 6 4" xfId="30498" xr:uid="{00000000-0005-0000-0000-00009D2D0000}"/>
    <cellStyle name="_Table 3 4 2 5 6 5" xfId="15121" xr:uid="{00000000-0005-0000-0000-00009E2D0000}"/>
    <cellStyle name="_Table 3 4 2 5 6 6" xfId="32037" xr:uid="{00000000-0005-0000-0000-00009F2D0000}"/>
    <cellStyle name="_Table 3 4 2 5 6 7" xfId="32958" xr:uid="{00000000-0005-0000-0000-0000A02D0000}"/>
    <cellStyle name="_Table 3 4 2 5 6 8" xfId="33857" xr:uid="{00000000-0005-0000-0000-0000A12D0000}"/>
    <cellStyle name="_Table 3 4 2 5 7" xfId="8953" xr:uid="{00000000-0005-0000-0000-0000A22D0000}"/>
    <cellStyle name="_Table 3 4 2 5 7 2" xfId="20348" xr:uid="{00000000-0005-0000-0000-0000A32D0000}"/>
    <cellStyle name="_Table 3 4 2 5 7 3" xfId="27400" xr:uid="{00000000-0005-0000-0000-0000A42D0000}"/>
    <cellStyle name="_Table 3 4 2 5 7 4" xfId="14491" xr:uid="{00000000-0005-0000-0000-0000A52D0000}"/>
    <cellStyle name="_Table 3 4 2 5 7 5" xfId="27141" xr:uid="{00000000-0005-0000-0000-0000A62D0000}"/>
    <cellStyle name="_Table 3 4 2 5 7 6" xfId="14770" xr:uid="{00000000-0005-0000-0000-0000A72D0000}"/>
    <cellStyle name="_Table 3 4 2 5 7 7" xfId="15333" xr:uid="{00000000-0005-0000-0000-0000A82D0000}"/>
    <cellStyle name="_Table 3 4 2 5 7 8" xfId="30210" xr:uid="{00000000-0005-0000-0000-0000A92D0000}"/>
    <cellStyle name="_Table 3 4 2 5 8" xfId="26427" xr:uid="{00000000-0005-0000-0000-0000AA2D0000}"/>
    <cellStyle name="_Table 3 4 2 5 9" xfId="25746" xr:uid="{00000000-0005-0000-0000-0000AB2D0000}"/>
    <cellStyle name="_Table 3 4 2 6" xfId="13623" xr:uid="{00000000-0005-0000-0000-0000AC2D0000}"/>
    <cellStyle name="_Table 3 4 2 6 2" xfId="24962" xr:uid="{00000000-0005-0000-0000-0000AD2D0000}"/>
    <cellStyle name="_Table 3 4 2 6 3" xfId="29282" xr:uid="{00000000-0005-0000-0000-0000AE2D0000}"/>
    <cellStyle name="_Table 3 4 2 6 4" xfId="30397" xr:uid="{00000000-0005-0000-0000-0000AF2D0000}"/>
    <cellStyle name="_Table 3 4 2 6 5" xfId="14719" xr:uid="{00000000-0005-0000-0000-0000B02D0000}"/>
    <cellStyle name="_Table 3 4 2 6 6" xfId="31936" xr:uid="{00000000-0005-0000-0000-0000B12D0000}"/>
    <cellStyle name="_Table 3 4 2 6 7" xfId="32857" xr:uid="{00000000-0005-0000-0000-0000B22D0000}"/>
    <cellStyle name="_Table 3 4 2 6 8" xfId="33756" xr:uid="{00000000-0005-0000-0000-0000B32D0000}"/>
    <cellStyle name="_Table 3 4 2 7" xfId="13850" xr:uid="{00000000-0005-0000-0000-0000B42D0000}"/>
    <cellStyle name="_Table 3 4 2 7 2" xfId="25189" xr:uid="{00000000-0005-0000-0000-0000B52D0000}"/>
    <cellStyle name="_Table 3 4 2 7 3" xfId="29509" xr:uid="{00000000-0005-0000-0000-0000B62D0000}"/>
    <cellStyle name="_Table 3 4 2 7 4" xfId="30624" xr:uid="{00000000-0005-0000-0000-0000B72D0000}"/>
    <cellStyle name="_Table 3 4 2 7 5" xfId="14461" xr:uid="{00000000-0005-0000-0000-0000B82D0000}"/>
    <cellStyle name="_Table 3 4 2 7 6" xfId="32163" xr:uid="{00000000-0005-0000-0000-0000B92D0000}"/>
    <cellStyle name="_Table 3 4 2 7 7" xfId="33084" xr:uid="{00000000-0005-0000-0000-0000BA2D0000}"/>
    <cellStyle name="_Table 3 4 2 7 8" xfId="33983" xr:uid="{00000000-0005-0000-0000-0000BB2D0000}"/>
    <cellStyle name="_Table 3 4 2 8" xfId="9009" xr:uid="{00000000-0005-0000-0000-0000BC2D0000}"/>
    <cellStyle name="_Table 3 4 2 8 2" xfId="20404" xr:uid="{00000000-0005-0000-0000-0000BD2D0000}"/>
    <cellStyle name="_Table 3 4 2 8 3" xfId="27456" xr:uid="{00000000-0005-0000-0000-0000BE2D0000}"/>
    <cellStyle name="_Table 3 4 2 8 4" xfId="15803" xr:uid="{00000000-0005-0000-0000-0000BF2D0000}"/>
    <cellStyle name="_Table 3 4 2 8 5" xfId="31403" xr:uid="{00000000-0005-0000-0000-0000C02D0000}"/>
    <cellStyle name="_Table 3 4 2 8 6" xfId="14795" xr:uid="{00000000-0005-0000-0000-0000C12D0000}"/>
    <cellStyle name="_Table 3 4 2 8 7" xfId="30182" xr:uid="{00000000-0005-0000-0000-0000C22D0000}"/>
    <cellStyle name="_Table 3 4 2 8 8" xfId="29189" xr:uid="{00000000-0005-0000-0000-0000C32D0000}"/>
    <cellStyle name="_Table 3 4 2 9" xfId="14001" xr:uid="{00000000-0005-0000-0000-0000C42D0000}"/>
    <cellStyle name="_Table 3 4 2 9 2" xfId="25340" xr:uid="{00000000-0005-0000-0000-0000C52D0000}"/>
    <cellStyle name="_Table 3 4 2 9 3" xfId="29660" xr:uid="{00000000-0005-0000-0000-0000C62D0000}"/>
    <cellStyle name="_Table 3 4 2 9 4" xfId="30775" xr:uid="{00000000-0005-0000-0000-0000C72D0000}"/>
    <cellStyle name="_Table 3 4 2 9 5" xfId="28513" xr:uid="{00000000-0005-0000-0000-0000C82D0000}"/>
    <cellStyle name="_Table 3 4 2 9 6" xfId="32314" xr:uid="{00000000-0005-0000-0000-0000C92D0000}"/>
    <cellStyle name="_Table 3 4 2 9 7" xfId="33235" xr:uid="{00000000-0005-0000-0000-0000CA2D0000}"/>
    <cellStyle name="_Table 3 4 2 9 8" xfId="34134" xr:uid="{00000000-0005-0000-0000-0000CB2D0000}"/>
    <cellStyle name="_Table 3 4 3" xfId="5644" xr:uid="{00000000-0005-0000-0000-0000CC2D0000}"/>
    <cellStyle name="_Table 3 4 3 10" xfId="26056" xr:uid="{00000000-0005-0000-0000-0000CD2D0000}"/>
    <cellStyle name="_Table 3 4 3 11" xfId="29031" xr:uid="{00000000-0005-0000-0000-0000CE2D0000}"/>
    <cellStyle name="_Table 3 4 3 12" xfId="31262" xr:uid="{00000000-0005-0000-0000-0000CF2D0000}"/>
    <cellStyle name="_Table 3 4 3 13" xfId="15915" xr:uid="{00000000-0005-0000-0000-0000D02D0000}"/>
    <cellStyle name="_Table 3 4 3 14" xfId="31775" xr:uid="{00000000-0005-0000-0000-0000D12D0000}"/>
    <cellStyle name="_Table 3 4 3 15" xfId="32743" xr:uid="{00000000-0005-0000-0000-0000D22D0000}"/>
    <cellStyle name="_Table 3 4 3 2" xfId="7846" xr:uid="{00000000-0005-0000-0000-0000D32D0000}"/>
    <cellStyle name="_Table 3 4 3 2 10" xfId="31331" xr:uid="{00000000-0005-0000-0000-0000D42D0000}"/>
    <cellStyle name="_Table 3 4 3 2 11" xfId="14639" xr:uid="{00000000-0005-0000-0000-0000D52D0000}"/>
    <cellStyle name="_Table 3 4 3 2 12" xfId="31808" xr:uid="{00000000-0005-0000-0000-0000D62D0000}"/>
    <cellStyle name="_Table 3 4 3 2 13" xfId="32749" xr:uid="{00000000-0005-0000-0000-0000D72D0000}"/>
    <cellStyle name="_Table 3 4 3 2 2" xfId="12617" xr:uid="{00000000-0005-0000-0000-0000D82D0000}"/>
    <cellStyle name="_Table 3 4 3 2 2 2" xfId="28880" xr:uid="{00000000-0005-0000-0000-0000D92D0000}"/>
    <cellStyle name="_Table 3 4 3 2 2 3" xfId="15302" xr:uid="{00000000-0005-0000-0000-0000DA2D0000}"/>
    <cellStyle name="_Table 3 4 3 2 2 4" xfId="27083" xr:uid="{00000000-0005-0000-0000-0000DB2D0000}"/>
    <cellStyle name="_Table 3 4 3 2 2 5" xfId="26970" xr:uid="{00000000-0005-0000-0000-0000DC2D0000}"/>
    <cellStyle name="_Table 3 4 3 2 2 6" xfId="27962" xr:uid="{00000000-0005-0000-0000-0000DD2D0000}"/>
    <cellStyle name="_Table 3 4 3 2 2 7" xfId="28580" xr:uid="{00000000-0005-0000-0000-0000DE2D0000}"/>
    <cellStyle name="_Table 3 4 3 2 3" xfId="14044" xr:uid="{00000000-0005-0000-0000-0000DF2D0000}"/>
    <cellStyle name="_Table 3 4 3 2 3 2" xfId="25383" xr:uid="{00000000-0005-0000-0000-0000E02D0000}"/>
    <cellStyle name="_Table 3 4 3 2 3 3" xfId="29703" xr:uid="{00000000-0005-0000-0000-0000E12D0000}"/>
    <cellStyle name="_Table 3 4 3 2 3 4" xfId="30818" xr:uid="{00000000-0005-0000-0000-0000E22D0000}"/>
    <cellStyle name="_Table 3 4 3 2 3 5" xfId="15298" xr:uid="{00000000-0005-0000-0000-0000E32D0000}"/>
    <cellStyle name="_Table 3 4 3 2 3 6" xfId="32357" xr:uid="{00000000-0005-0000-0000-0000E42D0000}"/>
    <cellStyle name="_Table 3 4 3 2 3 7" xfId="33278" xr:uid="{00000000-0005-0000-0000-0000E52D0000}"/>
    <cellStyle name="_Table 3 4 3 2 3 8" xfId="34177" xr:uid="{00000000-0005-0000-0000-0000E62D0000}"/>
    <cellStyle name="_Table 3 4 3 2 4" xfId="9178" xr:uid="{00000000-0005-0000-0000-0000E72D0000}"/>
    <cellStyle name="_Table 3 4 3 2 4 2" xfId="20573" xr:uid="{00000000-0005-0000-0000-0000E82D0000}"/>
    <cellStyle name="_Table 3 4 3 2 4 3" xfId="27625" xr:uid="{00000000-0005-0000-0000-0000E92D0000}"/>
    <cellStyle name="_Table 3 4 3 2 4 4" xfId="20190" xr:uid="{00000000-0005-0000-0000-0000EA2D0000}"/>
    <cellStyle name="_Table 3 4 3 2 4 5" xfId="31500" xr:uid="{00000000-0005-0000-0000-0000EB2D0000}"/>
    <cellStyle name="_Table 3 4 3 2 4 6" xfId="31265" xr:uid="{00000000-0005-0000-0000-0000EC2D0000}"/>
    <cellStyle name="_Table 3 4 3 2 4 7" xfId="26193" xr:uid="{00000000-0005-0000-0000-0000ED2D0000}"/>
    <cellStyle name="_Table 3 4 3 2 4 8" xfId="26705" xr:uid="{00000000-0005-0000-0000-0000EE2D0000}"/>
    <cellStyle name="_Table 3 4 3 2 5" xfId="13816" xr:uid="{00000000-0005-0000-0000-0000EF2D0000}"/>
    <cellStyle name="_Table 3 4 3 2 5 2" xfId="25155" xr:uid="{00000000-0005-0000-0000-0000F02D0000}"/>
    <cellStyle name="_Table 3 4 3 2 5 3" xfId="29475" xr:uid="{00000000-0005-0000-0000-0000F12D0000}"/>
    <cellStyle name="_Table 3 4 3 2 5 4" xfId="30590" xr:uid="{00000000-0005-0000-0000-0000F22D0000}"/>
    <cellStyle name="_Table 3 4 3 2 5 5" xfId="15330" xr:uid="{00000000-0005-0000-0000-0000F32D0000}"/>
    <cellStyle name="_Table 3 4 3 2 5 6" xfId="32129" xr:uid="{00000000-0005-0000-0000-0000F42D0000}"/>
    <cellStyle name="_Table 3 4 3 2 5 7" xfId="33050" xr:uid="{00000000-0005-0000-0000-0000F52D0000}"/>
    <cellStyle name="_Table 3 4 3 2 5 8" xfId="33949" xr:uid="{00000000-0005-0000-0000-0000F62D0000}"/>
    <cellStyle name="_Table 3 4 3 2 6" xfId="9170" xr:uid="{00000000-0005-0000-0000-0000F72D0000}"/>
    <cellStyle name="_Table 3 4 3 2 6 2" xfId="20565" xr:uid="{00000000-0005-0000-0000-0000F82D0000}"/>
    <cellStyle name="_Table 3 4 3 2 6 3" xfId="27617" xr:uid="{00000000-0005-0000-0000-0000F92D0000}"/>
    <cellStyle name="_Table 3 4 3 2 6 4" xfId="15977" xr:uid="{00000000-0005-0000-0000-0000FA2D0000}"/>
    <cellStyle name="_Table 3 4 3 2 6 5" xfId="27865" xr:uid="{00000000-0005-0000-0000-0000FB2D0000}"/>
    <cellStyle name="_Table 3 4 3 2 6 6" xfId="28314" xr:uid="{00000000-0005-0000-0000-0000FC2D0000}"/>
    <cellStyle name="_Table 3 4 3 2 6 7" xfId="14595" xr:uid="{00000000-0005-0000-0000-0000FD2D0000}"/>
    <cellStyle name="_Table 3 4 3 2 6 8" xfId="31268" xr:uid="{00000000-0005-0000-0000-0000FE2D0000}"/>
    <cellStyle name="_Table 3 4 3 2 7" xfId="13640" xr:uid="{00000000-0005-0000-0000-0000FF2D0000}"/>
    <cellStyle name="_Table 3 4 3 2 7 2" xfId="24979" xr:uid="{00000000-0005-0000-0000-0000002E0000}"/>
    <cellStyle name="_Table 3 4 3 2 7 3" xfId="29299" xr:uid="{00000000-0005-0000-0000-0000012E0000}"/>
    <cellStyle name="_Table 3 4 3 2 7 4" xfId="30414" xr:uid="{00000000-0005-0000-0000-0000022E0000}"/>
    <cellStyle name="_Table 3 4 3 2 7 5" xfId="27956" xr:uid="{00000000-0005-0000-0000-0000032E0000}"/>
    <cellStyle name="_Table 3 4 3 2 7 6" xfId="31953" xr:uid="{00000000-0005-0000-0000-0000042E0000}"/>
    <cellStyle name="_Table 3 4 3 2 7 7" xfId="32874" xr:uid="{00000000-0005-0000-0000-0000052E0000}"/>
    <cellStyle name="_Table 3 4 3 2 7 8" xfId="33773" xr:uid="{00000000-0005-0000-0000-0000062E0000}"/>
    <cellStyle name="_Table 3 4 3 2 8" xfId="26870" xr:uid="{00000000-0005-0000-0000-0000072E0000}"/>
    <cellStyle name="_Table 3 4 3 2 9" xfId="29119" xr:uid="{00000000-0005-0000-0000-0000082E0000}"/>
    <cellStyle name="_Table 3 4 3 3" xfId="8790" xr:uid="{00000000-0005-0000-0000-0000092E0000}"/>
    <cellStyle name="_Table 3 4 3 3 10" xfId="14873" xr:uid="{00000000-0005-0000-0000-00000A2E0000}"/>
    <cellStyle name="_Table 3 4 3 3 11" xfId="28577" xr:uid="{00000000-0005-0000-0000-00000B2E0000}"/>
    <cellStyle name="_Table 3 4 3 3 12" xfId="31432" xr:uid="{00000000-0005-0000-0000-00000C2E0000}"/>
    <cellStyle name="_Table 3 4 3 3 13" xfId="26708" xr:uid="{00000000-0005-0000-0000-00000D2E0000}"/>
    <cellStyle name="_Table 3 4 3 3 2" xfId="13561" xr:uid="{00000000-0005-0000-0000-00000E2E0000}"/>
    <cellStyle name="_Table 3 4 3 3 2 2" xfId="29220" xr:uid="{00000000-0005-0000-0000-00000F2E0000}"/>
    <cellStyle name="_Table 3 4 3 3 2 3" xfId="30335" xr:uid="{00000000-0005-0000-0000-0000102E0000}"/>
    <cellStyle name="_Table 3 4 3 3 2 4" xfId="25893" xr:uid="{00000000-0005-0000-0000-0000112E0000}"/>
    <cellStyle name="_Table 3 4 3 3 2 5" xfId="31874" xr:uid="{00000000-0005-0000-0000-0000122E0000}"/>
    <cellStyle name="_Table 3 4 3 3 2 6" xfId="32795" xr:uid="{00000000-0005-0000-0000-0000132E0000}"/>
    <cellStyle name="_Table 3 4 3 3 2 7" xfId="33694" xr:uid="{00000000-0005-0000-0000-0000142E0000}"/>
    <cellStyle name="_Table 3 4 3 3 3" xfId="14192" xr:uid="{00000000-0005-0000-0000-0000152E0000}"/>
    <cellStyle name="_Table 3 4 3 3 3 2" xfId="25531" xr:uid="{00000000-0005-0000-0000-0000162E0000}"/>
    <cellStyle name="_Table 3 4 3 3 3 3" xfId="29851" xr:uid="{00000000-0005-0000-0000-0000172E0000}"/>
    <cellStyle name="_Table 3 4 3 3 3 4" xfId="30966" xr:uid="{00000000-0005-0000-0000-0000182E0000}"/>
    <cellStyle name="_Table 3 4 3 3 3 5" xfId="25860" xr:uid="{00000000-0005-0000-0000-0000192E0000}"/>
    <cellStyle name="_Table 3 4 3 3 3 6" xfId="32505" xr:uid="{00000000-0005-0000-0000-00001A2E0000}"/>
    <cellStyle name="_Table 3 4 3 3 3 7" xfId="33426" xr:uid="{00000000-0005-0000-0000-00001B2E0000}"/>
    <cellStyle name="_Table 3 4 3 3 3 8" xfId="34325" xr:uid="{00000000-0005-0000-0000-00001C2E0000}"/>
    <cellStyle name="_Table 3 4 3 3 4" xfId="14250" xr:uid="{00000000-0005-0000-0000-00001D2E0000}"/>
    <cellStyle name="_Table 3 4 3 3 4 2" xfId="25589" xr:uid="{00000000-0005-0000-0000-00001E2E0000}"/>
    <cellStyle name="_Table 3 4 3 3 4 3" xfId="29909" xr:uid="{00000000-0005-0000-0000-00001F2E0000}"/>
    <cellStyle name="_Table 3 4 3 3 4 4" xfId="31024" xr:uid="{00000000-0005-0000-0000-0000202E0000}"/>
    <cellStyle name="_Table 3 4 3 3 4 5" xfId="14577" xr:uid="{00000000-0005-0000-0000-0000212E0000}"/>
    <cellStyle name="_Table 3 4 3 3 4 6" xfId="32563" xr:uid="{00000000-0005-0000-0000-0000222E0000}"/>
    <cellStyle name="_Table 3 4 3 3 4 7" xfId="33484" xr:uid="{00000000-0005-0000-0000-0000232E0000}"/>
    <cellStyle name="_Table 3 4 3 3 4 8" xfId="34383" xr:uid="{00000000-0005-0000-0000-0000242E0000}"/>
    <cellStyle name="_Table 3 4 3 3 5" xfId="14303" xr:uid="{00000000-0005-0000-0000-0000252E0000}"/>
    <cellStyle name="_Table 3 4 3 3 5 2" xfId="25642" xr:uid="{00000000-0005-0000-0000-0000262E0000}"/>
    <cellStyle name="_Table 3 4 3 3 5 3" xfId="29962" xr:uid="{00000000-0005-0000-0000-0000272E0000}"/>
    <cellStyle name="_Table 3 4 3 3 5 4" xfId="31077" xr:uid="{00000000-0005-0000-0000-0000282E0000}"/>
    <cellStyle name="_Table 3 4 3 3 5 5" xfId="25898" xr:uid="{00000000-0005-0000-0000-0000292E0000}"/>
    <cellStyle name="_Table 3 4 3 3 5 6" xfId="32616" xr:uid="{00000000-0005-0000-0000-00002A2E0000}"/>
    <cellStyle name="_Table 3 4 3 3 5 7" xfId="33537" xr:uid="{00000000-0005-0000-0000-00002B2E0000}"/>
    <cellStyle name="_Table 3 4 3 3 5 8" xfId="34436" xr:uid="{00000000-0005-0000-0000-00002C2E0000}"/>
    <cellStyle name="_Table 3 4 3 3 6" xfId="14349" xr:uid="{00000000-0005-0000-0000-00002D2E0000}"/>
    <cellStyle name="_Table 3 4 3 3 6 2" xfId="25688" xr:uid="{00000000-0005-0000-0000-00002E2E0000}"/>
    <cellStyle name="_Table 3 4 3 3 6 3" xfId="30008" xr:uid="{00000000-0005-0000-0000-00002F2E0000}"/>
    <cellStyle name="_Table 3 4 3 3 6 4" xfId="31123" xr:uid="{00000000-0005-0000-0000-0000302E0000}"/>
    <cellStyle name="_Table 3 4 3 3 6 5" xfId="29090" xr:uid="{00000000-0005-0000-0000-0000312E0000}"/>
    <cellStyle name="_Table 3 4 3 3 6 6" xfId="32662" xr:uid="{00000000-0005-0000-0000-0000322E0000}"/>
    <cellStyle name="_Table 3 4 3 3 6 7" xfId="33583" xr:uid="{00000000-0005-0000-0000-0000332E0000}"/>
    <cellStyle name="_Table 3 4 3 3 6 8" xfId="34482" xr:uid="{00000000-0005-0000-0000-0000342E0000}"/>
    <cellStyle name="_Table 3 4 3 3 7" xfId="14392" xr:uid="{00000000-0005-0000-0000-0000352E0000}"/>
    <cellStyle name="_Table 3 4 3 3 7 2" xfId="25731" xr:uid="{00000000-0005-0000-0000-0000362E0000}"/>
    <cellStyle name="_Table 3 4 3 3 7 3" xfId="30051" xr:uid="{00000000-0005-0000-0000-0000372E0000}"/>
    <cellStyle name="_Table 3 4 3 3 7 4" xfId="31166" xr:uid="{00000000-0005-0000-0000-0000382E0000}"/>
    <cellStyle name="_Table 3 4 3 3 7 5" xfId="28121" xr:uid="{00000000-0005-0000-0000-0000392E0000}"/>
    <cellStyle name="_Table 3 4 3 3 7 6" xfId="32705" xr:uid="{00000000-0005-0000-0000-00003A2E0000}"/>
    <cellStyle name="_Table 3 4 3 3 7 7" xfId="33626" xr:uid="{00000000-0005-0000-0000-00003B2E0000}"/>
    <cellStyle name="_Table 3 4 3 3 7 8" xfId="34525" xr:uid="{00000000-0005-0000-0000-00003C2E0000}"/>
    <cellStyle name="_Table 3 4 3 3 8" xfId="27237" xr:uid="{00000000-0005-0000-0000-00003D2E0000}"/>
    <cellStyle name="_Table 3 4 3 3 9" xfId="15666" xr:uid="{00000000-0005-0000-0000-00003E2E0000}"/>
    <cellStyle name="_Table 3 4 3 4" xfId="10434" xr:uid="{00000000-0005-0000-0000-00003F2E0000}"/>
    <cellStyle name="_Table 3 4 3 4 2" xfId="28077" xr:uid="{00000000-0005-0000-0000-0000402E0000}"/>
    <cellStyle name="_Table 3 4 3 4 3" xfId="15021" xr:uid="{00000000-0005-0000-0000-0000412E0000}"/>
    <cellStyle name="_Table 3 4 3 4 4" xfId="14905" xr:uid="{00000000-0005-0000-0000-0000422E0000}"/>
    <cellStyle name="_Table 3 4 3 4 5" xfId="28304" xr:uid="{00000000-0005-0000-0000-0000432E0000}"/>
    <cellStyle name="_Table 3 4 3 4 6" xfId="27061" xr:uid="{00000000-0005-0000-0000-0000442E0000}"/>
    <cellStyle name="_Table 3 4 3 4 7" xfId="31614" xr:uid="{00000000-0005-0000-0000-0000452E0000}"/>
    <cellStyle name="_Table 3 4 3 5" xfId="13733" xr:uid="{00000000-0005-0000-0000-0000462E0000}"/>
    <cellStyle name="_Table 3 4 3 5 2" xfId="25072" xr:uid="{00000000-0005-0000-0000-0000472E0000}"/>
    <cellStyle name="_Table 3 4 3 5 3" xfId="29392" xr:uid="{00000000-0005-0000-0000-0000482E0000}"/>
    <cellStyle name="_Table 3 4 3 5 4" xfId="30507" xr:uid="{00000000-0005-0000-0000-0000492E0000}"/>
    <cellStyle name="_Table 3 4 3 5 5" xfId="25844" xr:uid="{00000000-0005-0000-0000-00004A2E0000}"/>
    <cellStyle name="_Table 3 4 3 5 6" xfId="32046" xr:uid="{00000000-0005-0000-0000-00004B2E0000}"/>
    <cellStyle name="_Table 3 4 3 5 7" xfId="32967" xr:uid="{00000000-0005-0000-0000-00004C2E0000}"/>
    <cellStyle name="_Table 3 4 3 5 8" xfId="33866" xr:uid="{00000000-0005-0000-0000-00004D2E0000}"/>
    <cellStyle name="_Table 3 4 3 6" xfId="8958" xr:uid="{00000000-0005-0000-0000-00004E2E0000}"/>
    <cellStyle name="_Table 3 4 3 6 2" xfId="20353" xr:uid="{00000000-0005-0000-0000-00004F2E0000}"/>
    <cellStyle name="_Table 3 4 3 6 3" xfId="27405" xr:uid="{00000000-0005-0000-0000-0000502E0000}"/>
    <cellStyle name="_Table 3 4 3 6 4" xfId="26382" xr:uid="{00000000-0005-0000-0000-0000512E0000}"/>
    <cellStyle name="_Table 3 4 3 6 5" xfId="31464" xr:uid="{00000000-0005-0000-0000-0000522E0000}"/>
    <cellStyle name="_Table 3 4 3 6 6" xfId="29188" xr:uid="{00000000-0005-0000-0000-0000532E0000}"/>
    <cellStyle name="_Table 3 4 3 6 7" xfId="30306" xr:uid="{00000000-0005-0000-0000-0000542E0000}"/>
    <cellStyle name="_Table 3 4 3 6 8" xfId="15918" xr:uid="{00000000-0005-0000-0000-0000552E0000}"/>
    <cellStyle name="_Table 3 4 3 7" xfId="13994" xr:uid="{00000000-0005-0000-0000-0000562E0000}"/>
    <cellStyle name="_Table 3 4 3 7 2" xfId="25333" xr:uid="{00000000-0005-0000-0000-0000572E0000}"/>
    <cellStyle name="_Table 3 4 3 7 3" xfId="29653" xr:uid="{00000000-0005-0000-0000-0000582E0000}"/>
    <cellStyle name="_Table 3 4 3 7 4" xfId="30768" xr:uid="{00000000-0005-0000-0000-0000592E0000}"/>
    <cellStyle name="_Table 3 4 3 7 5" xfId="27155" xr:uid="{00000000-0005-0000-0000-00005A2E0000}"/>
    <cellStyle name="_Table 3 4 3 7 6" xfId="32307" xr:uid="{00000000-0005-0000-0000-00005B2E0000}"/>
    <cellStyle name="_Table 3 4 3 7 7" xfId="33228" xr:uid="{00000000-0005-0000-0000-00005C2E0000}"/>
    <cellStyle name="_Table 3 4 3 7 8" xfId="34127" xr:uid="{00000000-0005-0000-0000-00005D2E0000}"/>
    <cellStyle name="_Table 3 4 3 8" xfId="8961" xr:uid="{00000000-0005-0000-0000-00005E2E0000}"/>
    <cellStyle name="_Table 3 4 3 8 2" xfId="20356" xr:uid="{00000000-0005-0000-0000-00005F2E0000}"/>
    <cellStyle name="_Table 3 4 3 8 3" xfId="27408" xr:uid="{00000000-0005-0000-0000-0000602E0000}"/>
    <cellStyle name="_Table 3 4 3 8 4" xfId="26173" xr:uid="{00000000-0005-0000-0000-0000612E0000}"/>
    <cellStyle name="_Table 3 4 3 8 5" xfId="26938" xr:uid="{00000000-0005-0000-0000-0000622E0000}"/>
    <cellStyle name="_Table 3 4 3 8 6" xfId="28773" xr:uid="{00000000-0005-0000-0000-0000632E0000}"/>
    <cellStyle name="_Table 3 4 3 8 7" xfId="25974" xr:uid="{00000000-0005-0000-0000-0000642E0000}"/>
    <cellStyle name="_Table 3 4 3 8 8" xfId="14762" xr:uid="{00000000-0005-0000-0000-0000652E0000}"/>
    <cellStyle name="_Table 3 4 3 9" xfId="14048" xr:uid="{00000000-0005-0000-0000-0000662E0000}"/>
    <cellStyle name="_Table 3 4 3 9 2" xfId="25387" xr:uid="{00000000-0005-0000-0000-0000672E0000}"/>
    <cellStyle name="_Table 3 4 3 9 3" xfId="29707" xr:uid="{00000000-0005-0000-0000-0000682E0000}"/>
    <cellStyle name="_Table 3 4 3 9 4" xfId="30822" xr:uid="{00000000-0005-0000-0000-0000692E0000}"/>
    <cellStyle name="_Table 3 4 3 9 5" xfId="15534" xr:uid="{00000000-0005-0000-0000-00006A2E0000}"/>
    <cellStyle name="_Table 3 4 3 9 6" xfId="32361" xr:uid="{00000000-0005-0000-0000-00006B2E0000}"/>
    <cellStyle name="_Table 3 4 3 9 7" xfId="33282" xr:uid="{00000000-0005-0000-0000-00006C2E0000}"/>
    <cellStyle name="_Table 3 4 3 9 8" xfId="34181" xr:uid="{00000000-0005-0000-0000-00006D2E0000}"/>
    <cellStyle name="_Table 3 4 4" xfId="6799" xr:uid="{00000000-0005-0000-0000-00006E2E0000}"/>
    <cellStyle name="_Table 3 4 4 10" xfId="28285" xr:uid="{00000000-0005-0000-0000-00006F2E0000}"/>
    <cellStyle name="_Table 3 4 4 11" xfId="28290" xr:uid="{00000000-0005-0000-0000-0000702E0000}"/>
    <cellStyle name="_Table 3 4 4 12" xfId="14981" xr:uid="{00000000-0005-0000-0000-0000712E0000}"/>
    <cellStyle name="_Table 3 4 4 13" xfId="26504" xr:uid="{00000000-0005-0000-0000-0000722E0000}"/>
    <cellStyle name="_Table 3 4 4 2" xfId="11570" xr:uid="{00000000-0005-0000-0000-0000732E0000}"/>
    <cellStyle name="_Table 3 4 4 2 2" xfId="28524" xr:uid="{00000000-0005-0000-0000-0000742E0000}"/>
    <cellStyle name="_Table 3 4 4 2 3" xfId="15536" xr:uid="{00000000-0005-0000-0000-0000752E0000}"/>
    <cellStyle name="_Table 3 4 4 2 4" xfId="31649" xr:uid="{00000000-0005-0000-0000-0000762E0000}"/>
    <cellStyle name="_Table 3 4 4 2 5" xfId="14783" xr:uid="{00000000-0005-0000-0000-0000772E0000}"/>
    <cellStyle name="_Table 3 4 4 2 6" xfId="26668" xr:uid="{00000000-0005-0000-0000-0000782E0000}"/>
    <cellStyle name="_Table 3 4 4 2 7" xfId="15098" xr:uid="{00000000-0005-0000-0000-0000792E0000}"/>
    <cellStyle name="_Table 3 4 4 3" xfId="13932" xr:uid="{00000000-0005-0000-0000-00007A2E0000}"/>
    <cellStyle name="_Table 3 4 4 3 2" xfId="25271" xr:uid="{00000000-0005-0000-0000-00007B2E0000}"/>
    <cellStyle name="_Table 3 4 4 3 3" xfId="29591" xr:uid="{00000000-0005-0000-0000-00007C2E0000}"/>
    <cellStyle name="_Table 3 4 4 3 4" xfId="30706" xr:uid="{00000000-0005-0000-0000-00007D2E0000}"/>
    <cellStyle name="_Table 3 4 4 3 5" xfId="26834" xr:uid="{00000000-0005-0000-0000-00007E2E0000}"/>
    <cellStyle name="_Table 3 4 4 3 6" xfId="32245" xr:uid="{00000000-0005-0000-0000-00007F2E0000}"/>
    <cellStyle name="_Table 3 4 4 3 7" xfId="33166" xr:uid="{00000000-0005-0000-0000-0000802E0000}"/>
    <cellStyle name="_Table 3 4 4 3 8" xfId="34065" xr:uid="{00000000-0005-0000-0000-0000812E0000}"/>
    <cellStyle name="_Table 3 4 4 4" xfId="8860" xr:uid="{00000000-0005-0000-0000-0000822E0000}"/>
    <cellStyle name="_Table 3 4 4 4 2" xfId="20255" xr:uid="{00000000-0005-0000-0000-0000832E0000}"/>
    <cellStyle name="_Table 3 4 4 4 3" xfId="27307" xr:uid="{00000000-0005-0000-0000-0000842E0000}"/>
    <cellStyle name="_Table 3 4 4 4 4" xfId="14549" xr:uid="{00000000-0005-0000-0000-0000852E0000}"/>
    <cellStyle name="_Table 3 4 4 4 5" xfId="15406" xr:uid="{00000000-0005-0000-0000-0000862E0000}"/>
    <cellStyle name="_Table 3 4 4 4 6" xfId="26943" xr:uid="{00000000-0005-0000-0000-0000872E0000}"/>
    <cellStyle name="_Table 3 4 4 4 7" xfId="25891" xr:uid="{00000000-0005-0000-0000-0000882E0000}"/>
    <cellStyle name="_Table 3 4 4 4 8" xfId="27113" xr:uid="{00000000-0005-0000-0000-0000892E0000}"/>
    <cellStyle name="_Table 3 4 4 5" xfId="14116" xr:uid="{00000000-0005-0000-0000-00008A2E0000}"/>
    <cellStyle name="_Table 3 4 4 5 2" xfId="25455" xr:uid="{00000000-0005-0000-0000-00008B2E0000}"/>
    <cellStyle name="_Table 3 4 4 5 3" xfId="29775" xr:uid="{00000000-0005-0000-0000-00008C2E0000}"/>
    <cellStyle name="_Table 3 4 4 5 4" xfId="30890" xr:uid="{00000000-0005-0000-0000-00008D2E0000}"/>
    <cellStyle name="_Table 3 4 4 5 5" xfId="29101" xr:uid="{00000000-0005-0000-0000-00008E2E0000}"/>
    <cellStyle name="_Table 3 4 4 5 6" xfId="32429" xr:uid="{00000000-0005-0000-0000-00008F2E0000}"/>
    <cellStyle name="_Table 3 4 4 5 7" xfId="33350" xr:uid="{00000000-0005-0000-0000-0000902E0000}"/>
    <cellStyle name="_Table 3 4 4 5 8" xfId="34249" xr:uid="{00000000-0005-0000-0000-0000912E0000}"/>
    <cellStyle name="_Table 3 4 4 6" xfId="9127" xr:uid="{00000000-0005-0000-0000-0000922E0000}"/>
    <cellStyle name="_Table 3 4 4 6 2" xfId="20522" xr:uid="{00000000-0005-0000-0000-0000932E0000}"/>
    <cellStyle name="_Table 3 4 4 6 3" xfId="27574" xr:uid="{00000000-0005-0000-0000-0000942E0000}"/>
    <cellStyle name="_Table 3 4 4 6 4" xfId="14562" xr:uid="{00000000-0005-0000-0000-0000952E0000}"/>
    <cellStyle name="_Table 3 4 4 6 5" xfId="31440" xr:uid="{00000000-0005-0000-0000-0000962E0000}"/>
    <cellStyle name="_Table 3 4 4 6 6" xfId="31301" xr:uid="{00000000-0005-0000-0000-0000972E0000}"/>
    <cellStyle name="_Table 3 4 4 6 7" xfId="25840" xr:uid="{00000000-0005-0000-0000-0000982E0000}"/>
    <cellStyle name="_Table 3 4 4 6 8" xfId="26132" xr:uid="{00000000-0005-0000-0000-0000992E0000}"/>
    <cellStyle name="_Table 3 4 4 7" xfId="8882" xr:uid="{00000000-0005-0000-0000-00009A2E0000}"/>
    <cellStyle name="_Table 3 4 4 7 2" xfId="20277" xr:uid="{00000000-0005-0000-0000-00009B2E0000}"/>
    <cellStyle name="_Table 3 4 4 7 3" xfId="27329" xr:uid="{00000000-0005-0000-0000-00009C2E0000}"/>
    <cellStyle name="_Table 3 4 4 7 4" xfId="14557" xr:uid="{00000000-0005-0000-0000-00009D2E0000}"/>
    <cellStyle name="_Table 3 4 4 7 5" xfId="27994" xr:uid="{00000000-0005-0000-0000-00009E2E0000}"/>
    <cellStyle name="_Table 3 4 4 7 6" xfId="14591" xr:uid="{00000000-0005-0000-0000-00009F2E0000}"/>
    <cellStyle name="_Table 3 4 4 7 7" xfId="25876" xr:uid="{00000000-0005-0000-0000-0000A02E0000}"/>
    <cellStyle name="_Table 3 4 4 7 8" xfId="26880" xr:uid="{00000000-0005-0000-0000-0000A12E0000}"/>
    <cellStyle name="_Table 3 4 4 8" xfId="26513" xr:uid="{00000000-0005-0000-0000-0000A22E0000}"/>
    <cellStyle name="_Table 3 4 4 9" xfId="27803" xr:uid="{00000000-0005-0000-0000-0000A32E0000}"/>
    <cellStyle name="_Table 3 4 5" xfId="8775" xr:uid="{00000000-0005-0000-0000-0000A42E0000}"/>
    <cellStyle name="_Table 3 4 5 10" xfId="28158" xr:uid="{00000000-0005-0000-0000-0000A52E0000}"/>
    <cellStyle name="_Table 3 4 5 11" xfId="15058" xr:uid="{00000000-0005-0000-0000-0000A62E0000}"/>
    <cellStyle name="_Table 3 4 5 12" xfId="26973" xr:uid="{00000000-0005-0000-0000-0000A72E0000}"/>
    <cellStyle name="_Table 3 4 5 13" xfId="26250" xr:uid="{00000000-0005-0000-0000-0000A82E0000}"/>
    <cellStyle name="_Table 3 4 5 2" xfId="13546" xr:uid="{00000000-0005-0000-0000-0000A92E0000}"/>
    <cellStyle name="_Table 3 4 5 2 2" xfId="29205" xr:uid="{00000000-0005-0000-0000-0000AA2E0000}"/>
    <cellStyle name="_Table 3 4 5 2 3" xfId="30320" xr:uid="{00000000-0005-0000-0000-0000AB2E0000}"/>
    <cellStyle name="_Table 3 4 5 2 4" xfId="29121" xr:uid="{00000000-0005-0000-0000-0000AC2E0000}"/>
    <cellStyle name="_Table 3 4 5 2 5" xfId="31859" xr:uid="{00000000-0005-0000-0000-0000AD2E0000}"/>
    <cellStyle name="_Table 3 4 5 2 6" xfId="32780" xr:uid="{00000000-0005-0000-0000-0000AE2E0000}"/>
    <cellStyle name="_Table 3 4 5 2 7" xfId="33679" xr:uid="{00000000-0005-0000-0000-0000AF2E0000}"/>
    <cellStyle name="_Table 3 4 5 3" xfId="14177" xr:uid="{00000000-0005-0000-0000-0000B02E0000}"/>
    <cellStyle name="_Table 3 4 5 3 2" xfId="25516" xr:uid="{00000000-0005-0000-0000-0000B12E0000}"/>
    <cellStyle name="_Table 3 4 5 3 3" xfId="29836" xr:uid="{00000000-0005-0000-0000-0000B22E0000}"/>
    <cellStyle name="_Table 3 4 5 3 4" xfId="30951" xr:uid="{00000000-0005-0000-0000-0000B32E0000}"/>
    <cellStyle name="_Table 3 4 5 3 5" xfId="28590" xr:uid="{00000000-0005-0000-0000-0000B42E0000}"/>
    <cellStyle name="_Table 3 4 5 3 6" xfId="32490" xr:uid="{00000000-0005-0000-0000-0000B52E0000}"/>
    <cellStyle name="_Table 3 4 5 3 7" xfId="33411" xr:uid="{00000000-0005-0000-0000-0000B62E0000}"/>
    <cellStyle name="_Table 3 4 5 3 8" xfId="34310" xr:uid="{00000000-0005-0000-0000-0000B72E0000}"/>
    <cellStyle name="_Table 3 4 5 4" xfId="14235" xr:uid="{00000000-0005-0000-0000-0000B82E0000}"/>
    <cellStyle name="_Table 3 4 5 4 2" xfId="25574" xr:uid="{00000000-0005-0000-0000-0000B92E0000}"/>
    <cellStyle name="_Table 3 4 5 4 3" xfId="29894" xr:uid="{00000000-0005-0000-0000-0000BA2E0000}"/>
    <cellStyle name="_Table 3 4 5 4 4" xfId="31009" xr:uid="{00000000-0005-0000-0000-0000BB2E0000}"/>
    <cellStyle name="_Table 3 4 5 4 5" xfId="26495" xr:uid="{00000000-0005-0000-0000-0000BC2E0000}"/>
    <cellStyle name="_Table 3 4 5 4 6" xfId="32548" xr:uid="{00000000-0005-0000-0000-0000BD2E0000}"/>
    <cellStyle name="_Table 3 4 5 4 7" xfId="33469" xr:uid="{00000000-0005-0000-0000-0000BE2E0000}"/>
    <cellStyle name="_Table 3 4 5 4 8" xfId="34368" xr:uid="{00000000-0005-0000-0000-0000BF2E0000}"/>
    <cellStyle name="_Table 3 4 5 5" xfId="14288" xr:uid="{00000000-0005-0000-0000-0000C02E0000}"/>
    <cellStyle name="_Table 3 4 5 5 2" xfId="25627" xr:uid="{00000000-0005-0000-0000-0000C12E0000}"/>
    <cellStyle name="_Table 3 4 5 5 3" xfId="29947" xr:uid="{00000000-0005-0000-0000-0000C22E0000}"/>
    <cellStyle name="_Table 3 4 5 5 4" xfId="31062" xr:uid="{00000000-0005-0000-0000-0000C32E0000}"/>
    <cellStyle name="_Table 3 4 5 5 5" xfId="15328" xr:uid="{00000000-0005-0000-0000-0000C42E0000}"/>
    <cellStyle name="_Table 3 4 5 5 6" xfId="32601" xr:uid="{00000000-0005-0000-0000-0000C52E0000}"/>
    <cellStyle name="_Table 3 4 5 5 7" xfId="33522" xr:uid="{00000000-0005-0000-0000-0000C62E0000}"/>
    <cellStyle name="_Table 3 4 5 5 8" xfId="34421" xr:uid="{00000000-0005-0000-0000-0000C72E0000}"/>
    <cellStyle name="_Table 3 4 5 6" xfId="14334" xr:uid="{00000000-0005-0000-0000-0000C82E0000}"/>
    <cellStyle name="_Table 3 4 5 6 2" xfId="25673" xr:uid="{00000000-0005-0000-0000-0000C92E0000}"/>
    <cellStyle name="_Table 3 4 5 6 3" xfId="29993" xr:uid="{00000000-0005-0000-0000-0000CA2E0000}"/>
    <cellStyle name="_Table 3 4 5 6 4" xfId="31108" xr:uid="{00000000-0005-0000-0000-0000CB2E0000}"/>
    <cellStyle name="_Table 3 4 5 6 5" xfId="26032" xr:uid="{00000000-0005-0000-0000-0000CC2E0000}"/>
    <cellStyle name="_Table 3 4 5 6 6" xfId="32647" xr:uid="{00000000-0005-0000-0000-0000CD2E0000}"/>
    <cellStyle name="_Table 3 4 5 6 7" xfId="33568" xr:uid="{00000000-0005-0000-0000-0000CE2E0000}"/>
    <cellStyle name="_Table 3 4 5 6 8" xfId="34467" xr:uid="{00000000-0005-0000-0000-0000CF2E0000}"/>
    <cellStyle name="_Table 3 4 5 7" xfId="14377" xr:uid="{00000000-0005-0000-0000-0000D02E0000}"/>
    <cellStyle name="_Table 3 4 5 7 2" xfId="25716" xr:uid="{00000000-0005-0000-0000-0000D12E0000}"/>
    <cellStyle name="_Table 3 4 5 7 3" xfId="30036" xr:uid="{00000000-0005-0000-0000-0000D22E0000}"/>
    <cellStyle name="_Table 3 4 5 7 4" xfId="31151" xr:uid="{00000000-0005-0000-0000-0000D32E0000}"/>
    <cellStyle name="_Table 3 4 5 7 5" xfId="28297" xr:uid="{00000000-0005-0000-0000-0000D42E0000}"/>
    <cellStyle name="_Table 3 4 5 7 6" xfId="32690" xr:uid="{00000000-0005-0000-0000-0000D52E0000}"/>
    <cellStyle name="_Table 3 4 5 7 7" xfId="33611" xr:uid="{00000000-0005-0000-0000-0000D62E0000}"/>
    <cellStyle name="_Table 3 4 5 7 8" xfId="34510" xr:uid="{00000000-0005-0000-0000-0000D72E0000}"/>
    <cellStyle name="_Table 3 4 5 8" xfId="27222" xr:uid="{00000000-0005-0000-0000-0000D82E0000}"/>
    <cellStyle name="_Table 3 4 5 9" xfId="15657" xr:uid="{00000000-0005-0000-0000-0000D92E0000}"/>
    <cellStyle name="_Table 3 4 6" xfId="13581" xr:uid="{00000000-0005-0000-0000-0000DA2E0000}"/>
    <cellStyle name="_Table 3 4 6 2" xfId="24920" xr:uid="{00000000-0005-0000-0000-0000DB2E0000}"/>
    <cellStyle name="_Table 3 4 6 3" xfId="29240" xr:uid="{00000000-0005-0000-0000-0000DC2E0000}"/>
    <cellStyle name="_Table 3 4 6 4" xfId="30355" xr:uid="{00000000-0005-0000-0000-0000DD2E0000}"/>
    <cellStyle name="_Table 3 4 6 5" xfId="28802" xr:uid="{00000000-0005-0000-0000-0000DE2E0000}"/>
    <cellStyle name="_Table 3 4 6 6" xfId="31894" xr:uid="{00000000-0005-0000-0000-0000DF2E0000}"/>
    <cellStyle name="_Table 3 4 6 7" xfId="32815" xr:uid="{00000000-0005-0000-0000-0000E02E0000}"/>
    <cellStyle name="_Table 3 4 6 8" xfId="33714" xr:uid="{00000000-0005-0000-0000-0000E12E0000}"/>
    <cellStyle name="_Table 3 4 7" xfId="14032" xr:uid="{00000000-0005-0000-0000-0000E22E0000}"/>
    <cellStyle name="_Table 3 4 7 2" xfId="25371" xr:uid="{00000000-0005-0000-0000-0000E32E0000}"/>
    <cellStyle name="_Table 3 4 7 3" xfId="29691" xr:uid="{00000000-0005-0000-0000-0000E42E0000}"/>
    <cellStyle name="_Table 3 4 7 4" xfId="30806" xr:uid="{00000000-0005-0000-0000-0000E52E0000}"/>
    <cellStyle name="_Table 3 4 7 5" xfId="14860" xr:uid="{00000000-0005-0000-0000-0000E62E0000}"/>
    <cellStyle name="_Table 3 4 7 6" xfId="32345" xr:uid="{00000000-0005-0000-0000-0000E72E0000}"/>
    <cellStyle name="_Table 3 4 7 7" xfId="33266" xr:uid="{00000000-0005-0000-0000-0000E82E0000}"/>
    <cellStyle name="_Table 3 4 7 8" xfId="34165" xr:uid="{00000000-0005-0000-0000-0000E92E0000}"/>
    <cellStyle name="_Table 3 4 8" xfId="9174" xr:uid="{00000000-0005-0000-0000-0000EA2E0000}"/>
    <cellStyle name="_Table 3 4 8 2" xfId="20569" xr:uid="{00000000-0005-0000-0000-0000EB2E0000}"/>
    <cellStyle name="_Table 3 4 8 3" xfId="27621" xr:uid="{00000000-0005-0000-0000-0000EC2E0000}"/>
    <cellStyle name="_Table 3 4 8 4" xfId="18032" xr:uid="{00000000-0005-0000-0000-0000ED2E0000}"/>
    <cellStyle name="_Table 3 4 8 5" xfId="25814" xr:uid="{00000000-0005-0000-0000-0000EE2E0000}"/>
    <cellStyle name="_Table 3 4 8 6" xfId="28940" xr:uid="{00000000-0005-0000-0000-0000EF2E0000}"/>
    <cellStyle name="_Table 3 4 8 7" xfId="28213" xr:uid="{00000000-0005-0000-0000-0000F02E0000}"/>
    <cellStyle name="_Table 3 4 8 8" xfId="26236" xr:uid="{00000000-0005-0000-0000-0000F12E0000}"/>
    <cellStyle name="_Table 3 4 9" xfId="14047" xr:uid="{00000000-0005-0000-0000-0000F22E0000}"/>
    <cellStyle name="_Table 3 4 9 2" xfId="25386" xr:uid="{00000000-0005-0000-0000-0000F32E0000}"/>
    <cellStyle name="_Table 3 4 9 3" xfId="29706" xr:uid="{00000000-0005-0000-0000-0000F42E0000}"/>
    <cellStyle name="_Table 3 4 9 4" xfId="30821" xr:uid="{00000000-0005-0000-0000-0000F52E0000}"/>
    <cellStyle name="_Table 3 4 9 5" xfId="26664" xr:uid="{00000000-0005-0000-0000-0000F62E0000}"/>
    <cellStyle name="_Table 3 4 9 6" xfId="32360" xr:uid="{00000000-0005-0000-0000-0000F72E0000}"/>
    <cellStyle name="_Table 3 4 9 7" xfId="33281" xr:uid="{00000000-0005-0000-0000-0000F82E0000}"/>
    <cellStyle name="_Table 3 4 9 8" xfId="34180" xr:uid="{00000000-0005-0000-0000-0000F92E0000}"/>
    <cellStyle name="_Table 3 5" xfId="6661" xr:uid="{00000000-0005-0000-0000-0000FA2E0000}"/>
    <cellStyle name="_Table 3 5 10" xfId="14750" xr:uid="{00000000-0005-0000-0000-0000FB2E0000}"/>
    <cellStyle name="_Table 3 5 11" xfId="26683" xr:uid="{00000000-0005-0000-0000-0000FC2E0000}"/>
    <cellStyle name="_Table 3 5 12" xfId="24895" xr:uid="{00000000-0005-0000-0000-0000FD2E0000}"/>
    <cellStyle name="_Table 3 5 13" xfId="28941" xr:uid="{00000000-0005-0000-0000-0000FE2E0000}"/>
    <cellStyle name="_Table 3 5 2" xfId="11432" xr:uid="{00000000-0005-0000-0000-0000FF2E0000}"/>
    <cellStyle name="_Table 3 5 2 2" xfId="28478" xr:uid="{00000000-0005-0000-0000-0000002F0000}"/>
    <cellStyle name="_Table 3 5 2 3" xfId="15518" xr:uid="{00000000-0005-0000-0000-0000012F0000}"/>
    <cellStyle name="_Table 3 5 2 4" xfId="31452" xr:uid="{00000000-0005-0000-0000-0000022F0000}"/>
    <cellStyle name="_Table 3 5 2 5" xfId="31181" xr:uid="{00000000-0005-0000-0000-0000032F0000}"/>
    <cellStyle name="_Table 3 5 2 6" xfId="26243" xr:uid="{00000000-0005-0000-0000-0000042F0000}"/>
    <cellStyle name="_Table 3 5 2 7" xfId="28043" xr:uid="{00000000-0005-0000-0000-0000052F0000}"/>
    <cellStyle name="_Table 3 5 3" xfId="13912" xr:uid="{00000000-0005-0000-0000-0000062F0000}"/>
    <cellStyle name="_Table 3 5 3 2" xfId="25251" xr:uid="{00000000-0005-0000-0000-0000072F0000}"/>
    <cellStyle name="_Table 3 5 3 3" xfId="29571" xr:uid="{00000000-0005-0000-0000-0000082F0000}"/>
    <cellStyle name="_Table 3 5 3 4" xfId="30686" xr:uid="{00000000-0005-0000-0000-0000092F0000}"/>
    <cellStyle name="_Table 3 5 3 5" xfId="28209" xr:uid="{00000000-0005-0000-0000-00000A2F0000}"/>
    <cellStyle name="_Table 3 5 3 6" xfId="32225" xr:uid="{00000000-0005-0000-0000-00000B2F0000}"/>
    <cellStyle name="_Table 3 5 3 7" xfId="33146" xr:uid="{00000000-0005-0000-0000-00000C2F0000}"/>
    <cellStyle name="_Table 3 5 3 8" xfId="34045" xr:uid="{00000000-0005-0000-0000-00000D2F0000}"/>
    <cellStyle name="_Table 3 5 4" xfId="9062" xr:uid="{00000000-0005-0000-0000-00000E2F0000}"/>
    <cellStyle name="_Table 3 5 4 2" xfId="20457" xr:uid="{00000000-0005-0000-0000-00000F2F0000}"/>
    <cellStyle name="_Table 3 5 4 3" xfId="27509" xr:uid="{00000000-0005-0000-0000-0000102F0000}"/>
    <cellStyle name="_Table 3 5 4 4" xfId="15852" xr:uid="{00000000-0005-0000-0000-0000112F0000}"/>
    <cellStyle name="_Table 3 5 4 5" xfId="28763" xr:uid="{00000000-0005-0000-0000-0000122F0000}"/>
    <cellStyle name="_Table 3 5 4 6" xfId="15605" xr:uid="{00000000-0005-0000-0000-0000132F0000}"/>
    <cellStyle name="_Table 3 5 4 7" xfId="30185" xr:uid="{00000000-0005-0000-0000-0000142F0000}"/>
    <cellStyle name="_Table 3 5 4 8" xfId="27765" xr:uid="{00000000-0005-0000-0000-0000152F0000}"/>
    <cellStyle name="_Table 3 5 5" xfId="13917" xr:uid="{00000000-0005-0000-0000-0000162F0000}"/>
    <cellStyle name="_Table 3 5 5 2" xfId="25256" xr:uid="{00000000-0005-0000-0000-0000172F0000}"/>
    <cellStyle name="_Table 3 5 5 3" xfId="29576" xr:uid="{00000000-0005-0000-0000-0000182F0000}"/>
    <cellStyle name="_Table 3 5 5 4" xfId="30691" xr:uid="{00000000-0005-0000-0000-0000192F0000}"/>
    <cellStyle name="_Table 3 5 5 5" xfId="28808" xr:uid="{00000000-0005-0000-0000-00001A2F0000}"/>
    <cellStyle name="_Table 3 5 5 6" xfId="32230" xr:uid="{00000000-0005-0000-0000-00001B2F0000}"/>
    <cellStyle name="_Table 3 5 5 7" xfId="33151" xr:uid="{00000000-0005-0000-0000-00001C2F0000}"/>
    <cellStyle name="_Table 3 5 5 8" xfId="34050" xr:uid="{00000000-0005-0000-0000-00001D2F0000}"/>
    <cellStyle name="_Table 3 5 6" xfId="9399" xr:uid="{00000000-0005-0000-0000-00001E2F0000}"/>
    <cellStyle name="_Table 3 5 6 2" xfId="20794" xr:uid="{00000000-0005-0000-0000-00001F2F0000}"/>
    <cellStyle name="_Table 3 5 6 3" xfId="27753" xr:uid="{00000000-0005-0000-0000-0000202F0000}"/>
    <cellStyle name="_Table 3 5 6 4" xfId="18034" xr:uid="{00000000-0005-0000-0000-0000212F0000}"/>
    <cellStyle name="_Table 3 5 6 5" xfId="31632" xr:uid="{00000000-0005-0000-0000-0000222F0000}"/>
    <cellStyle name="_Table 3 5 6 6" xfId="28934" xr:uid="{00000000-0005-0000-0000-0000232F0000}"/>
    <cellStyle name="_Table 3 5 6 7" xfId="31543" xr:uid="{00000000-0005-0000-0000-0000242F0000}"/>
    <cellStyle name="_Table 3 5 6 8" xfId="28257" xr:uid="{00000000-0005-0000-0000-0000252F0000}"/>
    <cellStyle name="_Table 3 5 7" xfId="13846" xr:uid="{00000000-0005-0000-0000-0000262F0000}"/>
    <cellStyle name="_Table 3 5 7 2" xfId="25185" xr:uid="{00000000-0005-0000-0000-0000272F0000}"/>
    <cellStyle name="_Table 3 5 7 3" xfId="29505" xr:uid="{00000000-0005-0000-0000-0000282F0000}"/>
    <cellStyle name="_Table 3 5 7 4" xfId="30620" xr:uid="{00000000-0005-0000-0000-0000292F0000}"/>
    <cellStyle name="_Table 3 5 7 5" xfId="27165" xr:uid="{00000000-0005-0000-0000-00002A2F0000}"/>
    <cellStyle name="_Table 3 5 7 6" xfId="32159" xr:uid="{00000000-0005-0000-0000-00002B2F0000}"/>
    <cellStyle name="_Table 3 5 7 7" xfId="33080" xr:uid="{00000000-0005-0000-0000-00002C2F0000}"/>
    <cellStyle name="_Table 3 5 7 8" xfId="33979" xr:uid="{00000000-0005-0000-0000-00002D2F0000}"/>
    <cellStyle name="_Table 3 5 8" xfId="26460" xr:uid="{00000000-0005-0000-0000-00002E2F0000}"/>
    <cellStyle name="_Table 3 5 9" xfId="28823" xr:uid="{00000000-0005-0000-0000-00002F2F0000}"/>
    <cellStyle name="_Table 3 6" xfId="9141" xr:uid="{00000000-0005-0000-0000-0000302F0000}"/>
    <cellStyle name="_Table 3 6 2" xfId="20536" xr:uid="{00000000-0005-0000-0000-0000312F0000}"/>
    <cellStyle name="_Table 3 6 3" xfId="27588" xr:uid="{00000000-0005-0000-0000-0000322F0000}"/>
    <cellStyle name="_Table 3 6 4" xfId="18055" xr:uid="{00000000-0005-0000-0000-0000332F0000}"/>
    <cellStyle name="_Table 3 6 5" xfId="31413" xr:uid="{00000000-0005-0000-0000-0000342F0000}"/>
    <cellStyle name="_Table 3 6 6" xfId="29077" xr:uid="{00000000-0005-0000-0000-0000352F0000}"/>
    <cellStyle name="_Table 3 6 7" xfId="30209" xr:uid="{00000000-0005-0000-0000-0000362F0000}"/>
    <cellStyle name="_Table 3 6 8" xfId="28666" xr:uid="{00000000-0005-0000-0000-0000372F0000}"/>
    <cellStyle name="_Table 3 7" xfId="13793" xr:uid="{00000000-0005-0000-0000-0000382F0000}"/>
    <cellStyle name="_Table 3 7 2" xfId="25132" xr:uid="{00000000-0005-0000-0000-0000392F0000}"/>
    <cellStyle name="_Table 3 7 3" xfId="29452" xr:uid="{00000000-0005-0000-0000-00003A2F0000}"/>
    <cellStyle name="_Table 3 7 4" xfId="30567" xr:uid="{00000000-0005-0000-0000-00003B2F0000}"/>
    <cellStyle name="_Table 3 7 5" xfId="26657" xr:uid="{00000000-0005-0000-0000-00003C2F0000}"/>
    <cellStyle name="_Table 3 7 6" xfId="32106" xr:uid="{00000000-0005-0000-0000-00003D2F0000}"/>
    <cellStyle name="_Table 3 7 7" xfId="33027" xr:uid="{00000000-0005-0000-0000-00003E2F0000}"/>
    <cellStyle name="_Table 3 7 8" xfId="33926" xr:uid="{00000000-0005-0000-0000-00003F2F0000}"/>
    <cellStyle name="_Table 3 8" xfId="9153" xr:uid="{00000000-0005-0000-0000-0000402F0000}"/>
    <cellStyle name="_Table 3 8 2" xfId="20548" xr:uid="{00000000-0005-0000-0000-0000412F0000}"/>
    <cellStyle name="_Table 3 8 3" xfId="27600" xr:uid="{00000000-0005-0000-0000-0000422F0000}"/>
    <cellStyle name="_Table 3 8 4" xfId="18067" xr:uid="{00000000-0005-0000-0000-0000432F0000}"/>
    <cellStyle name="_Table 3 8 5" xfId="31680" xr:uid="{00000000-0005-0000-0000-0000442F0000}"/>
    <cellStyle name="_Table 3 8 6" xfId="31209" xr:uid="{00000000-0005-0000-0000-0000452F0000}"/>
    <cellStyle name="_Table 3 8 7" xfId="28591" xr:uid="{00000000-0005-0000-0000-0000462F0000}"/>
    <cellStyle name="_Table 3 8 8" xfId="14800" xr:uid="{00000000-0005-0000-0000-0000472F0000}"/>
    <cellStyle name="_Table 3 9" xfId="13789" xr:uid="{00000000-0005-0000-0000-0000482F0000}"/>
    <cellStyle name="_Table 3 9 2" xfId="25128" xr:uid="{00000000-0005-0000-0000-0000492F0000}"/>
    <cellStyle name="_Table 3 9 3" xfId="29448" xr:uid="{00000000-0005-0000-0000-00004A2F0000}"/>
    <cellStyle name="_Table 3 9 4" xfId="30563" xr:uid="{00000000-0005-0000-0000-00004B2F0000}"/>
    <cellStyle name="_Table 3 9 5" xfId="26825" xr:uid="{00000000-0005-0000-0000-00004C2F0000}"/>
    <cellStyle name="_Table 3 9 6" xfId="32102" xr:uid="{00000000-0005-0000-0000-00004D2F0000}"/>
    <cellStyle name="_Table 3 9 7" xfId="33023" xr:uid="{00000000-0005-0000-0000-00004E2F0000}"/>
    <cellStyle name="_Table 3 9 8" xfId="33922" xr:uid="{00000000-0005-0000-0000-00004F2F0000}"/>
    <cellStyle name="_Table 4" xfId="8973" xr:uid="{00000000-0005-0000-0000-0000502F0000}"/>
    <cellStyle name="_Table 4 2" xfId="20368" xr:uid="{00000000-0005-0000-0000-0000512F0000}"/>
    <cellStyle name="_Table 4 3" xfId="27420" xr:uid="{00000000-0005-0000-0000-0000522F0000}"/>
    <cellStyle name="_Table 4 4" xfId="26153" xr:uid="{00000000-0005-0000-0000-0000532F0000}"/>
    <cellStyle name="_Table 4 5" xfId="28683" xr:uid="{00000000-0005-0000-0000-0000542F0000}"/>
    <cellStyle name="_Table 4 6" xfId="26455" xr:uid="{00000000-0005-0000-0000-0000552F0000}"/>
    <cellStyle name="_Table 4 7" xfId="28211" xr:uid="{00000000-0005-0000-0000-0000562F0000}"/>
    <cellStyle name="_Table 4 8" xfId="31191" xr:uid="{00000000-0005-0000-0000-0000572F0000}"/>
    <cellStyle name="_Table 5" xfId="13571" xr:uid="{00000000-0005-0000-0000-0000582F0000}"/>
    <cellStyle name="_Table 5 2" xfId="24910" xr:uid="{00000000-0005-0000-0000-0000592F0000}"/>
    <cellStyle name="_Table 5 3" xfId="29230" xr:uid="{00000000-0005-0000-0000-00005A2F0000}"/>
    <cellStyle name="_Table 5 4" xfId="30345" xr:uid="{00000000-0005-0000-0000-00005B2F0000}"/>
    <cellStyle name="_Table 5 5" xfId="27013" xr:uid="{00000000-0005-0000-0000-00005C2F0000}"/>
    <cellStyle name="_Table 5 6" xfId="31884" xr:uid="{00000000-0005-0000-0000-00005D2F0000}"/>
    <cellStyle name="_Table 5 7" xfId="32805" xr:uid="{00000000-0005-0000-0000-00005E2F0000}"/>
    <cellStyle name="_Table 5 8" xfId="33704" xr:uid="{00000000-0005-0000-0000-00005F2F0000}"/>
    <cellStyle name="_Table 6" xfId="13689" xr:uid="{00000000-0005-0000-0000-0000602F0000}"/>
    <cellStyle name="_Table 6 2" xfId="25028" xr:uid="{00000000-0005-0000-0000-0000612F0000}"/>
    <cellStyle name="_Table 6 3" xfId="29348" xr:uid="{00000000-0005-0000-0000-0000622F0000}"/>
    <cellStyle name="_Table 6 4" xfId="30463" xr:uid="{00000000-0005-0000-0000-0000632F0000}"/>
    <cellStyle name="_Table 6 5" xfId="29026" xr:uid="{00000000-0005-0000-0000-0000642F0000}"/>
    <cellStyle name="_Table 6 6" xfId="32002" xr:uid="{00000000-0005-0000-0000-0000652F0000}"/>
    <cellStyle name="_Table 6 7" xfId="32923" xr:uid="{00000000-0005-0000-0000-0000662F0000}"/>
    <cellStyle name="_Table 6 8" xfId="33822" xr:uid="{00000000-0005-0000-0000-0000672F0000}"/>
    <cellStyle name="_Table 7" xfId="8933" xr:uid="{00000000-0005-0000-0000-0000682F0000}"/>
    <cellStyle name="_Table 7 2" xfId="20328" xr:uid="{00000000-0005-0000-0000-0000692F0000}"/>
    <cellStyle name="_Table 7 3" xfId="27380" xr:uid="{00000000-0005-0000-0000-00006A2F0000}"/>
    <cellStyle name="_Table 7 4" xfId="25956" xr:uid="{00000000-0005-0000-0000-00006B2F0000}"/>
    <cellStyle name="_Table 7 5" xfId="31398" xr:uid="{00000000-0005-0000-0000-00006C2F0000}"/>
    <cellStyle name="_Table 7 6" xfId="28709" xr:uid="{00000000-0005-0000-0000-00006D2F0000}"/>
    <cellStyle name="_Table 7 7" xfId="14998" xr:uid="{00000000-0005-0000-0000-00006E2F0000}"/>
    <cellStyle name="_Table 7 8" xfId="28146" xr:uid="{00000000-0005-0000-0000-00006F2F0000}"/>
    <cellStyle name="_Table 8" xfId="13791" xr:uid="{00000000-0005-0000-0000-0000702F0000}"/>
    <cellStyle name="_Table 8 2" xfId="25130" xr:uid="{00000000-0005-0000-0000-0000712F0000}"/>
    <cellStyle name="_Table 8 3" xfId="29450" xr:uid="{00000000-0005-0000-0000-0000722F0000}"/>
    <cellStyle name="_Table 8 4" xfId="30565" xr:uid="{00000000-0005-0000-0000-0000732F0000}"/>
    <cellStyle name="_Table 8 5" xfId="27881" xr:uid="{00000000-0005-0000-0000-0000742F0000}"/>
    <cellStyle name="_Table 8 6" xfId="32104" xr:uid="{00000000-0005-0000-0000-0000752F0000}"/>
    <cellStyle name="_Table 8 7" xfId="33025" xr:uid="{00000000-0005-0000-0000-0000762F0000}"/>
    <cellStyle name="_Table 8 8" xfId="33924" xr:uid="{00000000-0005-0000-0000-0000772F0000}"/>
    <cellStyle name="_Table 9" xfId="14965" xr:uid="{00000000-0005-0000-0000-0000782F0000}"/>
    <cellStyle name="_TableHead" xfId="1300" xr:uid="{00000000-0005-0000-0000-0000792F0000}"/>
    <cellStyle name="_TableRowHead" xfId="1301" xr:uid="{00000000-0005-0000-0000-00007A2F0000}"/>
    <cellStyle name="_TableSuperHead" xfId="1302" xr:uid="{00000000-0005-0000-0000-00007B2F0000}"/>
    <cellStyle name="_TaesanLCD_May02" xfId="1303" xr:uid="{00000000-0005-0000-0000-00007C2F0000}"/>
    <cellStyle name="_TaesanLCD_May02_Kumho Electronics_(1122)" xfId="1304" xr:uid="{00000000-0005-0000-0000-00007D2F0000}"/>
    <cellStyle name="_TaesanLCD_May02_Kumho Electronics_(1122)_Book2" xfId="1305" xr:uid="{00000000-0005-0000-0000-00007E2F0000}"/>
    <cellStyle name="_TaesanLCD_May02_TaesanLCD_May02" xfId="1306" xr:uid="{00000000-0005-0000-0000-00007F2F0000}"/>
    <cellStyle name="_TaesanLCD_May02_TaesanLCD_May02_Book2" xfId="1307" xr:uid="{00000000-0005-0000-0000-0000802F0000}"/>
    <cellStyle name="_TaesanLCD_May02_TaesanLCD_May02_Book5" xfId="1308" xr:uid="{00000000-0005-0000-0000-0000812F0000}"/>
    <cellStyle name="_TaesanLCD_May02_TaesanLCD_May02_Fine DNC_(1112)" xfId="1309" xr:uid="{00000000-0005-0000-0000-0000822F0000}"/>
    <cellStyle name="_TaesanLCD_May02_삼성전자_(0729)" xfId="1310" xr:uid="{00000000-0005-0000-0000-0000832F0000}"/>
    <cellStyle name="_TaesanLCD_May02_삼성전자_(0729)_Book2" xfId="1311" xr:uid="{00000000-0005-0000-0000-0000842F0000}"/>
    <cellStyle name="_TaesanLCD_May02_삼성전자_(0729)_Book5" xfId="1312" xr:uid="{00000000-0005-0000-0000-0000852F0000}"/>
    <cellStyle name="_TaesanLCD_May02_삼성전자_(0729)_Fine DNC_(1112)" xfId="1313" xr:uid="{00000000-0005-0000-0000-0000862F0000}"/>
    <cellStyle name="_TaesanLCD_May02_삼성전자_(1021)" xfId="1314" xr:uid="{00000000-0005-0000-0000-0000872F0000}"/>
    <cellStyle name="_TaesanLCD_May02_삼성전자_(1021)_Book2" xfId="1315" xr:uid="{00000000-0005-0000-0000-0000882F0000}"/>
    <cellStyle name="_TaesanLCD_May02_삼성전자_(1021)_Book5" xfId="1316" xr:uid="{00000000-0005-0000-0000-0000892F0000}"/>
    <cellStyle name="_TaesanLCD_May02_삼성전자_(1021)_Fine DNC_(1112)" xfId="1317" xr:uid="{00000000-0005-0000-0000-00008A2F0000}"/>
    <cellStyle name="_TaesanLCD_May02_이미지퀘스트" xfId="1318" xr:uid="{00000000-0005-0000-0000-00008B2F0000}"/>
    <cellStyle name="_TaesanLCD_May02_이미지퀘스트_Book5" xfId="1319" xr:uid="{00000000-0005-0000-0000-00008C2F0000}"/>
    <cellStyle name="_TaiwanLCD" xfId="1320" xr:uid="{00000000-0005-0000-0000-00008D2F0000}"/>
    <cellStyle name="_tax" xfId="1321" xr:uid="{00000000-0005-0000-0000-00008E2F0000}"/>
    <cellStyle name="_tax_Band" xfId="1322" xr:uid="{00000000-0005-0000-0000-00008F2F0000}"/>
    <cellStyle name="_tax_Book1" xfId="1323" xr:uid="{00000000-0005-0000-0000-0000902F0000}"/>
    <cellStyle name="_tax_Book2" xfId="1324" xr:uid="{00000000-0005-0000-0000-0000912F0000}"/>
    <cellStyle name="_tax_Book5" xfId="1325" xr:uid="{00000000-0005-0000-0000-0000922F0000}"/>
    <cellStyle name="_tax_COG" xfId="1326" xr:uid="{00000000-0005-0000-0000-0000932F0000}"/>
    <cellStyle name="_tax_DDGDS 0210 sample" xfId="1327" xr:uid="{00000000-0005-0000-0000-0000942F0000}"/>
    <cellStyle name="_tax_Fine DNC_(1112)" xfId="1328" xr:uid="{00000000-0005-0000-0000-0000952F0000}"/>
    <cellStyle name="_tax_Handset market (h)" xfId="1329" xr:uid="{00000000-0005-0000-0000-0000962F0000}"/>
    <cellStyle name="_tax_Handset market (h)_Handset market 2002 1117" xfId="1330" xr:uid="{00000000-0005-0000-0000-0000972F0000}"/>
    <cellStyle name="_tax_Handset market (h)_Handset market 2002 1117_handset market 2002 1117" xfId="1331" xr:uid="{00000000-0005-0000-0000-0000982F0000}"/>
    <cellStyle name="_tax_Handset market (h)_Handset market 2002 1117_handset market 2003 0616" xfId="1332" xr:uid="{00000000-0005-0000-0000-0000992F0000}"/>
    <cellStyle name="_tax_Handset market (h)_Handset market 2002 1117_handset market 2004 0112" xfId="1333" xr:uid="{00000000-0005-0000-0000-00009A2F0000}"/>
    <cellStyle name="_tax_Handset market (h)_Handset market 2002 1117_handset market Steve 2005 0921_charted version" xfId="1334" xr:uid="{00000000-0005-0000-0000-00009B2F0000}"/>
    <cellStyle name="_tax_Handset market (h)_Handset market 2002 1117_LGE report - main charts updated (after 3Q05 result)" xfId="1335" xr:uid="{00000000-0005-0000-0000-00009C2F0000}"/>
    <cellStyle name="_tax_Handset market (황정하)" xfId="1336" xr:uid="{00000000-0005-0000-0000-00009D2F0000}"/>
    <cellStyle name="_tax_Handset market (황정하)_Handset market (황정하)" xfId="1337" xr:uid="{00000000-0005-0000-0000-00009E2F0000}"/>
    <cellStyle name="_tax_Handset market (황정하)_Handset market (황정하)_Handset market (h)" xfId="1338" xr:uid="{00000000-0005-0000-0000-00009F2F0000}"/>
    <cellStyle name="_tax_Handset market (황정하)_Handset market (황정하)_Handset market (h)_Handset market 2002 1117" xfId="1339" xr:uid="{00000000-0005-0000-0000-0000A02F0000}"/>
    <cellStyle name="_tax_Handset market (황정하)_Handset market (황정하)_Handset market (h)_Handset market 2002 1117_handset market 2002 1117" xfId="1340" xr:uid="{00000000-0005-0000-0000-0000A12F0000}"/>
    <cellStyle name="_tax_Handset market (황정하)_Handset market (황정하)_Handset market (h)_Handset market 2002 1117_handset market 2003 0616" xfId="1341" xr:uid="{00000000-0005-0000-0000-0000A22F0000}"/>
    <cellStyle name="_tax_Handset market (황정하)_Handset market (황정하)_Handset market (h)_Handset market 2002 1117_handset market 2004 0112" xfId="1342" xr:uid="{00000000-0005-0000-0000-0000A32F0000}"/>
    <cellStyle name="_tax_Handset market (황정하)_Handset market (황정하)_Handset market (h)_Handset market 2002 1117_handset market Steve 2005 0921_charted version" xfId="1343" xr:uid="{00000000-0005-0000-0000-0000A42F0000}"/>
    <cellStyle name="_tax_Handset market (황정하)_Handset market (황정하)_Handset market (h)_Handset market 2002 1117_LGE report - main charts updated (after 3Q05 result)" xfId="1344" xr:uid="{00000000-0005-0000-0000-0000A52F0000}"/>
    <cellStyle name="_tax_Handset market (황정하)_Handset market (황정하)_handset market 2002 1117" xfId="1345" xr:uid="{00000000-0005-0000-0000-0000A62F0000}"/>
    <cellStyle name="_tax_Handset market (황정하)_Handset market (황정하)_handset market 2003 0616" xfId="1346" xr:uid="{00000000-0005-0000-0000-0000A72F0000}"/>
    <cellStyle name="_tax_Handset market (황정하)_Handset market (황정하)_handset market 2004 0112" xfId="1347" xr:uid="{00000000-0005-0000-0000-0000A82F0000}"/>
    <cellStyle name="_tax_Handset market (황정하)_Handset market (황정하)_handset market Steve 2005 0921_charted version" xfId="1348" xr:uid="{00000000-0005-0000-0000-0000A92F0000}"/>
    <cellStyle name="_tax_Handset market (황정하)_Handset market (황정하)_LGE report - main charts updated (after 3Q05 result)" xfId="1349" xr:uid="{00000000-0005-0000-0000-0000AA2F0000}"/>
    <cellStyle name="_tax_Handset market (황정하)_Handset market 2002 1117" xfId="1350" xr:uid="{00000000-0005-0000-0000-0000AB2F0000}"/>
    <cellStyle name="_tax_Handset market (황정하)_Handset market 2002 1117_handset market 2002 1117" xfId="1351" xr:uid="{00000000-0005-0000-0000-0000AC2F0000}"/>
    <cellStyle name="_tax_Handset market (황정하)_Handset market 2002 1117_handset market 2003 0616" xfId="1352" xr:uid="{00000000-0005-0000-0000-0000AD2F0000}"/>
    <cellStyle name="_tax_Handset market (황정하)_Handset market 2002 1117_handset market 2004 0112" xfId="1353" xr:uid="{00000000-0005-0000-0000-0000AE2F0000}"/>
    <cellStyle name="_tax_Handset market (황정하)_Handset market 2002 1117_handset market Steve 2005 0921_charted version" xfId="1354" xr:uid="{00000000-0005-0000-0000-0000AF2F0000}"/>
    <cellStyle name="_tax_Handset market (황정하)_Handset market 2002 1117_LGE report - main charts updated (after 3Q05 result)" xfId="1355" xr:uid="{00000000-0005-0000-0000-0000B02F0000}"/>
    <cellStyle name="_tax_handset market 2002 0418" xfId="1356" xr:uid="{00000000-0005-0000-0000-0000B12F0000}"/>
    <cellStyle name="_tax_handset market 2002 0418_Handset market 2002 1117" xfId="1357" xr:uid="{00000000-0005-0000-0000-0000B22F0000}"/>
    <cellStyle name="_tax_handset market 2002 0418_Handset market 2002 1117_handset market 2002 1117" xfId="1358" xr:uid="{00000000-0005-0000-0000-0000B32F0000}"/>
    <cellStyle name="_tax_handset market 2002 0418_Handset market 2002 1117_handset market 2003 0616" xfId="1359" xr:uid="{00000000-0005-0000-0000-0000B42F0000}"/>
    <cellStyle name="_tax_handset market 2002 0418_Handset market 2002 1117_handset market 2004 0112" xfId="1360" xr:uid="{00000000-0005-0000-0000-0000B52F0000}"/>
    <cellStyle name="_tax_handset market 2002 0418_Handset market 2002 1117_handset market Steve 2005 0921_charted version" xfId="1361" xr:uid="{00000000-0005-0000-0000-0000B62F0000}"/>
    <cellStyle name="_tax_handset market 2002 0418_Handset market 2002 1117_LGE report - main charts updated (after 3Q05 result)" xfId="1362" xr:uid="{00000000-0005-0000-0000-0000B72F0000}"/>
    <cellStyle name="_tax_handset market 2002 1117" xfId="1363" xr:uid="{00000000-0005-0000-0000-0000B82F0000}"/>
    <cellStyle name="_tax_handset market 2003 0616" xfId="1364" xr:uid="{00000000-0005-0000-0000-0000B92F0000}"/>
    <cellStyle name="_tax_handset market 2004 0112" xfId="1365" xr:uid="{00000000-0005-0000-0000-0000BA2F0000}"/>
    <cellStyle name="_tax_handset market Steve 2005 0921_charted version" xfId="1366" xr:uid="{00000000-0005-0000-0000-0000BB2F0000}"/>
    <cellStyle name="_tax_IS (Q)" xfId="1367" xr:uid="{00000000-0005-0000-0000-0000BC2F0000}"/>
    <cellStyle name="_tax_IS (Q)_COG" xfId="1368" xr:uid="{00000000-0005-0000-0000-0000BD2F0000}"/>
    <cellStyle name="_tax_IS (Q)_Copy of SEMCO model Jun 2003 ver 2-sylee" xfId="1369" xr:uid="{00000000-0005-0000-0000-0000BE2F0000}"/>
    <cellStyle name="_tax_IS (Q)_KHVatec_Feb 03" xfId="1370" xr:uid="{00000000-0005-0000-0000-0000BF2F0000}"/>
    <cellStyle name="_tax_IS (Q)_NLGE July 2003" xfId="1371" xr:uid="{00000000-0005-0000-0000-0000C02F0000}"/>
    <cellStyle name="_tax_IS (Q)_NLGE model May 2003 ver4" xfId="1372" xr:uid="{00000000-0005-0000-0000-0000C12F0000}"/>
    <cellStyle name="_tax_IS (Q)_SDI_(0818)" xfId="1373" xr:uid="{00000000-0005-0000-0000-0000C22F0000}"/>
    <cellStyle name="_tax_IS (Q)_SEC Aug 2003" xfId="1374" xr:uid="{00000000-0005-0000-0000-0000C32F0000}"/>
    <cellStyle name="_tax_IS (Q)_SEC July 2003" xfId="1375" xr:uid="{00000000-0005-0000-0000-0000C42F0000}"/>
    <cellStyle name="_tax_IS (Q)_SEC model ver1.1" xfId="1376" xr:uid="{00000000-0005-0000-0000-0000C52F0000}"/>
    <cellStyle name="_tax_IS (Q)_SEC Oct 2003 ver1.0" xfId="1377" xr:uid="{00000000-0005-0000-0000-0000C62F0000}"/>
    <cellStyle name="_tax_IS (Q)_SEC Oct 2003 ver1.4" xfId="1378" xr:uid="{00000000-0005-0000-0000-0000C72F0000}"/>
    <cellStyle name="_tax_IS (Q)_SEC Oct 2003 ver2.3" xfId="1379" xr:uid="{00000000-0005-0000-0000-0000C82F0000}"/>
    <cellStyle name="_tax_IS (Q)_SEC Sep 2003 ver2" xfId="1380" xr:uid="{00000000-0005-0000-0000-0000C92F0000}"/>
    <cellStyle name="_tax_IS (Q)_SEC Sep 2003 ver3" xfId="1381" xr:uid="{00000000-0005-0000-0000-0000CA2F0000}"/>
    <cellStyle name="_tax_IS (Q)_SEC Sep 2003 ver5" xfId="1382" xr:uid="{00000000-0005-0000-0000-0000CB2F0000}"/>
    <cellStyle name="_tax_IS (Q)_SEMCO model" xfId="1383" xr:uid="{00000000-0005-0000-0000-0000CC2F0000}"/>
    <cellStyle name="_tax_IS (Q)_SEMCO model 2003 new2" xfId="1384" xr:uid="{00000000-0005-0000-0000-0000CD2F0000}"/>
    <cellStyle name="_tax_IS (Q)_SEMCO model March 2003" xfId="1385" xr:uid="{00000000-0005-0000-0000-0000CE2F0000}"/>
    <cellStyle name="_tax_IS (Q)_SEMCO Oct 2003 ver2" xfId="1386" xr:uid="{00000000-0005-0000-0000-0000CF2F0000}"/>
    <cellStyle name="_tax_IS (Q)_SEMCO Sep 2003 ver2" xfId="1387" xr:uid="{00000000-0005-0000-0000-0000D02F0000}"/>
    <cellStyle name="_tax_IS (Q)_SEMCO_2" xfId="1388" xr:uid="{00000000-0005-0000-0000-0000D12F0000}"/>
    <cellStyle name="_tax_IS (Q)_SEMCO_2_LGPL2" xfId="1389" xr:uid="{00000000-0005-0000-0000-0000D22F0000}"/>
    <cellStyle name="_tax_IS (Q)_SEMCO_2_NLGE model Feb 2003" xfId="1390" xr:uid="{00000000-0005-0000-0000-0000D32F0000}"/>
    <cellStyle name="_tax_IS (Q)_SEMCO_2_NLGE model June 2003 prospective revision" xfId="1391" xr:uid="{00000000-0005-0000-0000-0000D42F0000}"/>
    <cellStyle name="_tax_IS (Q)_SEMCO_2_NLGE model May 2003 ver4" xfId="1392" xr:uid="{00000000-0005-0000-0000-0000D52F0000}"/>
    <cellStyle name="_tax_IS (Q)_SEMCO_2_NLGE_ver1" xfId="1393" xr:uid="{00000000-0005-0000-0000-0000D62F0000}"/>
    <cellStyle name="_tax_KEC_(0419)" xfId="1394" xr:uid="{00000000-0005-0000-0000-0000D72F0000}"/>
    <cellStyle name="_tax_KEC_(0419)_Kumho Electronics_(1122)" xfId="1395" xr:uid="{00000000-0005-0000-0000-0000D82F0000}"/>
    <cellStyle name="_tax_KEC_(0419)_Kumho Electronics_(1122)_Book2" xfId="1396" xr:uid="{00000000-0005-0000-0000-0000D92F0000}"/>
    <cellStyle name="_tax_KEC_(0419)_TaesanLCD_May02" xfId="1397" xr:uid="{00000000-0005-0000-0000-0000DA2F0000}"/>
    <cellStyle name="_tax_KEC_(0419)_TaesanLCD_May02_Book2" xfId="1398" xr:uid="{00000000-0005-0000-0000-0000DB2F0000}"/>
    <cellStyle name="_tax_KEC_(0419)_TaesanLCD_May02_Book5" xfId="1399" xr:uid="{00000000-0005-0000-0000-0000DC2F0000}"/>
    <cellStyle name="_tax_KEC_(0419)_TaesanLCD_May02_Fine DNC_(1112)" xfId="1400" xr:uid="{00000000-0005-0000-0000-0000DD2F0000}"/>
    <cellStyle name="_tax_KEC_(0419)_삼성전자_(0729)" xfId="1401" xr:uid="{00000000-0005-0000-0000-0000DE2F0000}"/>
    <cellStyle name="_tax_KEC_(0419)_삼성전자_(0729)_Book2" xfId="1402" xr:uid="{00000000-0005-0000-0000-0000DF2F0000}"/>
    <cellStyle name="_tax_KEC_(0419)_삼성전자_(0729)_Book5" xfId="1403" xr:uid="{00000000-0005-0000-0000-0000E02F0000}"/>
    <cellStyle name="_tax_KEC_(0419)_삼성전자_(0729)_Fine DNC_(1112)" xfId="1404" xr:uid="{00000000-0005-0000-0000-0000E12F0000}"/>
    <cellStyle name="_tax_KEC_(0419)_삼성전자_(1021)" xfId="1405" xr:uid="{00000000-0005-0000-0000-0000E22F0000}"/>
    <cellStyle name="_tax_KEC_(0419)_삼성전자_(1021)_Book2" xfId="1406" xr:uid="{00000000-0005-0000-0000-0000E32F0000}"/>
    <cellStyle name="_tax_KEC_(0419)_삼성전자_(1021)_Book5" xfId="1407" xr:uid="{00000000-0005-0000-0000-0000E42F0000}"/>
    <cellStyle name="_tax_KEC_(0419)_삼성전자_(1021)_Fine DNC_(1112)" xfId="1408" xr:uid="{00000000-0005-0000-0000-0000E52F0000}"/>
    <cellStyle name="_tax_KEC_(0419)_이미지퀘스트" xfId="1409" xr:uid="{00000000-0005-0000-0000-0000E62F0000}"/>
    <cellStyle name="_tax_KEC_(0419)_이미지퀘스트_Book5" xfId="1410" xr:uid="{00000000-0005-0000-0000-0000E72F0000}"/>
    <cellStyle name="_tax_KHVatec_Feb 03" xfId="1411" xr:uid="{00000000-0005-0000-0000-0000E82F0000}"/>
    <cellStyle name="_tax_LGE report - main charts updated (after 3Q05 result)" xfId="1412" xr:uid="{00000000-0005-0000-0000-0000E92F0000}"/>
    <cellStyle name="_tax_NEM_20760" xfId="1413" xr:uid="{00000000-0005-0000-0000-0000EA2F0000}"/>
    <cellStyle name="_tax_SDI 1.9" xfId="1414" xr:uid="{00000000-0005-0000-0000-0000EB2F0000}"/>
    <cellStyle name="_tax_SDI 1.9_COG" xfId="1415" xr:uid="{00000000-0005-0000-0000-0000EC2F0000}"/>
    <cellStyle name="_tax_SDI 1.9_Copy of SEMCO model Jun 2003 ver 2-sylee" xfId="1416" xr:uid="{00000000-0005-0000-0000-0000ED2F0000}"/>
    <cellStyle name="_tax_SDI 1.9_KHVatec_Feb 03" xfId="1417" xr:uid="{00000000-0005-0000-0000-0000EE2F0000}"/>
    <cellStyle name="_tax_SDI 1.9_NLGE July 2003" xfId="1418" xr:uid="{00000000-0005-0000-0000-0000EF2F0000}"/>
    <cellStyle name="_tax_SDI 1.9_NLGE model May 2003 ver4" xfId="1419" xr:uid="{00000000-0005-0000-0000-0000F02F0000}"/>
    <cellStyle name="_tax_SDI 1.9_SDI_(0818)" xfId="1420" xr:uid="{00000000-0005-0000-0000-0000F12F0000}"/>
    <cellStyle name="_tax_SDI 1.9_SEC Aug 2003" xfId="1421" xr:uid="{00000000-0005-0000-0000-0000F22F0000}"/>
    <cellStyle name="_tax_SDI 1.9_SEC July 2003" xfId="1422" xr:uid="{00000000-0005-0000-0000-0000F32F0000}"/>
    <cellStyle name="_tax_SDI 1.9_SEC model ver1.1" xfId="1423" xr:uid="{00000000-0005-0000-0000-0000F42F0000}"/>
    <cellStyle name="_tax_SDI 1.9_SEC Oct 2003 ver1.0" xfId="1424" xr:uid="{00000000-0005-0000-0000-0000F52F0000}"/>
    <cellStyle name="_tax_SDI 1.9_SEC Oct 2003 ver1.4" xfId="1425" xr:uid="{00000000-0005-0000-0000-0000F62F0000}"/>
    <cellStyle name="_tax_SDI 1.9_SEC Oct 2003 ver2.3" xfId="1426" xr:uid="{00000000-0005-0000-0000-0000F72F0000}"/>
    <cellStyle name="_tax_SDI 1.9_SEC Sep 2003 ver2" xfId="1427" xr:uid="{00000000-0005-0000-0000-0000F82F0000}"/>
    <cellStyle name="_tax_SDI 1.9_SEC Sep 2003 ver3" xfId="1428" xr:uid="{00000000-0005-0000-0000-0000F92F0000}"/>
    <cellStyle name="_tax_SDI 1.9_SEC Sep 2003 ver5" xfId="1429" xr:uid="{00000000-0005-0000-0000-0000FA2F0000}"/>
    <cellStyle name="_tax_SDI 1.9_SEMCO model" xfId="1430" xr:uid="{00000000-0005-0000-0000-0000FB2F0000}"/>
    <cellStyle name="_tax_SDI 1.9_SEMCO model 2003 new2" xfId="1431" xr:uid="{00000000-0005-0000-0000-0000FC2F0000}"/>
    <cellStyle name="_tax_SDI 1.9_SEMCO model March 2003" xfId="1432" xr:uid="{00000000-0005-0000-0000-0000FD2F0000}"/>
    <cellStyle name="_tax_SDI 1.9_SEMCO Oct 2003 ver2" xfId="1433" xr:uid="{00000000-0005-0000-0000-0000FE2F0000}"/>
    <cellStyle name="_tax_SDI 1.9_SEMCO Sep 2003 ver2" xfId="1434" xr:uid="{00000000-0005-0000-0000-0000FF2F0000}"/>
    <cellStyle name="_tax_SDI 1.9_SEMCO_2" xfId="1435" xr:uid="{00000000-0005-0000-0000-000000300000}"/>
    <cellStyle name="_tax_SDI 1.9_SEMCO_2_LGPL2" xfId="1436" xr:uid="{00000000-0005-0000-0000-000001300000}"/>
    <cellStyle name="_tax_SDI 1.9_SEMCO_2_NLGE model Feb 2003" xfId="1437" xr:uid="{00000000-0005-0000-0000-000002300000}"/>
    <cellStyle name="_tax_SDI 1.9_SEMCO_2_NLGE model June 2003 prospective revision" xfId="1438" xr:uid="{00000000-0005-0000-0000-000003300000}"/>
    <cellStyle name="_tax_SDI 1.9_SEMCO_2_NLGE model May 2003 ver4" xfId="1439" xr:uid="{00000000-0005-0000-0000-000004300000}"/>
    <cellStyle name="_tax_SDI 1.9_SEMCO_2_NLGE_ver1" xfId="1440" xr:uid="{00000000-0005-0000-0000-000005300000}"/>
    <cellStyle name="_tax_SDI 1.9_Worldtelecom 1.4" xfId="1441" xr:uid="{00000000-0005-0000-0000-000006300000}"/>
    <cellStyle name="_tax_SDI 1.9_Worldtelecom 1.4_KHVatec_Feb 03" xfId="1442" xr:uid="{00000000-0005-0000-0000-000007300000}"/>
    <cellStyle name="_tax_SDI_(0818)" xfId="1443" xr:uid="{00000000-0005-0000-0000-000008300000}"/>
    <cellStyle name="_tax_SEMCO_2" xfId="1444" xr:uid="{00000000-0005-0000-0000-000009300000}"/>
    <cellStyle name="_tax_SEMCO_2_LGPL2" xfId="1445" xr:uid="{00000000-0005-0000-0000-00000A300000}"/>
    <cellStyle name="_tax_SEMCO_2_NLGE model Feb 2003" xfId="1446" xr:uid="{00000000-0005-0000-0000-00000B300000}"/>
    <cellStyle name="_tax_SEMCO_2_NLGE model June 2003 prospective revision" xfId="1447" xr:uid="{00000000-0005-0000-0000-00000C300000}"/>
    <cellStyle name="_tax_SEMCO_2_NLGE model May 2003 ver4" xfId="1448" xr:uid="{00000000-0005-0000-0000-00000D300000}"/>
    <cellStyle name="_tax_SEMCO_2_NLGE_ver1" xfId="1449" xr:uid="{00000000-0005-0000-0000-00000E300000}"/>
    <cellStyle name="_tax_TaesanLCD_May02" xfId="1450" xr:uid="{00000000-0005-0000-0000-00000F300000}"/>
    <cellStyle name="_tax_TaesanLCD_May02_Kumho Electronics_(1122)" xfId="1451" xr:uid="{00000000-0005-0000-0000-000010300000}"/>
    <cellStyle name="_tax_TaesanLCD_May02_Kumho Electronics_(1122)_Book2" xfId="1452" xr:uid="{00000000-0005-0000-0000-000011300000}"/>
    <cellStyle name="_tax_TaesanLCD_May02_TaesanLCD_May02" xfId="1453" xr:uid="{00000000-0005-0000-0000-000012300000}"/>
    <cellStyle name="_tax_TaesanLCD_May02_TaesanLCD_May02_Book2" xfId="1454" xr:uid="{00000000-0005-0000-0000-000013300000}"/>
    <cellStyle name="_tax_TaesanLCD_May02_TaesanLCD_May02_Book5" xfId="1455" xr:uid="{00000000-0005-0000-0000-000014300000}"/>
    <cellStyle name="_tax_TaesanLCD_May02_TaesanLCD_May02_Fine DNC_(1112)" xfId="1456" xr:uid="{00000000-0005-0000-0000-000015300000}"/>
    <cellStyle name="_tax_TaesanLCD_May02_삼성전자_(0729)" xfId="1457" xr:uid="{00000000-0005-0000-0000-000016300000}"/>
    <cellStyle name="_tax_TaesanLCD_May02_삼성전자_(0729)_Book2" xfId="1458" xr:uid="{00000000-0005-0000-0000-000017300000}"/>
    <cellStyle name="_tax_TaesanLCD_May02_삼성전자_(0729)_Book5" xfId="1459" xr:uid="{00000000-0005-0000-0000-000018300000}"/>
    <cellStyle name="_tax_TaesanLCD_May02_삼성전자_(0729)_Fine DNC_(1112)" xfId="1460" xr:uid="{00000000-0005-0000-0000-000019300000}"/>
    <cellStyle name="_tax_TaesanLCD_May02_삼성전자_(1021)" xfId="1461" xr:uid="{00000000-0005-0000-0000-00001A300000}"/>
    <cellStyle name="_tax_TaesanLCD_May02_삼성전자_(1021)_Book2" xfId="1462" xr:uid="{00000000-0005-0000-0000-00001B300000}"/>
    <cellStyle name="_tax_TaesanLCD_May02_삼성전자_(1021)_Book5" xfId="1463" xr:uid="{00000000-0005-0000-0000-00001C300000}"/>
    <cellStyle name="_tax_TaesanLCD_May02_삼성전자_(1021)_Fine DNC_(1112)" xfId="1464" xr:uid="{00000000-0005-0000-0000-00001D300000}"/>
    <cellStyle name="_tax_TaesanLCD_May02_이미지퀘스트" xfId="1465" xr:uid="{00000000-0005-0000-0000-00001E300000}"/>
    <cellStyle name="_tax_TaesanLCD_May02_이미지퀘스트_Book5" xfId="1466" xr:uid="{00000000-0005-0000-0000-00001F300000}"/>
    <cellStyle name="_tax_val vs other" xfId="1467" xr:uid="{00000000-0005-0000-0000-000020300000}"/>
    <cellStyle name="_tax_VM_제조" xfId="1468" xr:uid="{00000000-0005-0000-0000-000021300000}"/>
    <cellStyle name="_tax_Worldtelecom 1.4" xfId="1469" xr:uid="{00000000-0005-0000-0000-000022300000}"/>
    <cellStyle name="_tax_Worldtelecom 1.4_COG" xfId="1470" xr:uid="{00000000-0005-0000-0000-000023300000}"/>
    <cellStyle name="_tax_Worldtelecom 1.4_Copy of SEMCO model Jun 2003 ver 2-sylee" xfId="1471" xr:uid="{00000000-0005-0000-0000-000024300000}"/>
    <cellStyle name="_tax_Worldtelecom 1.4_KHVatec_Feb 03" xfId="1472" xr:uid="{00000000-0005-0000-0000-000025300000}"/>
    <cellStyle name="_tax_Worldtelecom 1.4_NLGE July 2003" xfId="1473" xr:uid="{00000000-0005-0000-0000-000026300000}"/>
    <cellStyle name="_tax_Worldtelecom 1.4_NLGE model May 2003 ver4" xfId="1474" xr:uid="{00000000-0005-0000-0000-000027300000}"/>
    <cellStyle name="_tax_Worldtelecom 1.4_SDI_(0818)" xfId="1475" xr:uid="{00000000-0005-0000-0000-000028300000}"/>
    <cellStyle name="_tax_Worldtelecom 1.4_SEC Aug 2003" xfId="1476" xr:uid="{00000000-0005-0000-0000-000029300000}"/>
    <cellStyle name="_tax_Worldtelecom 1.4_SEC July 2003" xfId="1477" xr:uid="{00000000-0005-0000-0000-00002A300000}"/>
    <cellStyle name="_tax_Worldtelecom 1.4_SEC model ver1.1" xfId="1478" xr:uid="{00000000-0005-0000-0000-00002B300000}"/>
    <cellStyle name="_tax_Worldtelecom 1.4_SEC Oct 2003 ver1.0" xfId="1479" xr:uid="{00000000-0005-0000-0000-00002C300000}"/>
    <cellStyle name="_tax_Worldtelecom 1.4_SEC Oct 2003 ver1.4" xfId="1480" xr:uid="{00000000-0005-0000-0000-00002D300000}"/>
    <cellStyle name="_tax_Worldtelecom 1.4_SEC Oct 2003 ver2.3" xfId="1481" xr:uid="{00000000-0005-0000-0000-00002E300000}"/>
    <cellStyle name="_tax_Worldtelecom 1.4_SEC Sep 2003 ver2" xfId="1482" xr:uid="{00000000-0005-0000-0000-00002F300000}"/>
    <cellStyle name="_tax_Worldtelecom 1.4_SEC Sep 2003 ver3" xfId="1483" xr:uid="{00000000-0005-0000-0000-000030300000}"/>
    <cellStyle name="_tax_Worldtelecom 1.4_SEC Sep 2003 ver5" xfId="1484" xr:uid="{00000000-0005-0000-0000-000031300000}"/>
    <cellStyle name="_tax_Worldtelecom 1.4_SEMCO model" xfId="1485" xr:uid="{00000000-0005-0000-0000-000032300000}"/>
    <cellStyle name="_tax_Worldtelecom 1.4_SEMCO model 2003 new2" xfId="1486" xr:uid="{00000000-0005-0000-0000-000033300000}"/>
    <cellStyle name="_tax_Worldtelecom 1.4_SEMCO model March 2003" xfId="1487" xr:uid="{00000000-0005-0000-0000-000034300000}"/>
    <cellStyle name="_tax_Worldtelecom 1.4_SEMCO Oct 2003 ver2" xfId="1488" xr:uid="{00000000-0005-0000-0000-000035300000}"/>
    <cellStyle name="_tax_Worldtelecom 1.4_SEMCO Sep 2003 ver2" xfId="1489" xr:uid="{00000000-0005-0000-0000-000036300000}"/>
    <cellStyle name="_tax_Worldtelecom 1.4_SEMCO_2" xfId="1490" xr:uid="{00000000-0005-0000-0000-000037300000}"/>
    <cellStyle name="_tax_Worldtelecom 1.4_SEMCO_2_LGPL2" xfId="1491" xr:uid="{00000000-0005-0000-0000-000038300000}"/>
    <cellStyle name="_tax_Worldtelecom 1.4_SEMCO_2_NLGE model Feb 2003" xfId="1492" xr:uid="{00000000-0005-0000-0000-000039300000}"/>
    <cellStyle name="_tax_Worldtelecom 1.4_SEMCO_2_NLGE model June 2003 prospective revision" xfId="1493" xr:uid="{00000000-0005-0000-0000-00003A300000}"/>
    <cellStyle name="_tax_Worldtelecom 1.4_SEMCO_2_NLGE model May 2003 ver4" xfId="1494" xr:uid="{00000000-0005-0000-0000-00003B300000}"/>
    <cellStyle name="_tax_Worldtelecom 1.4_SEMCO_2_NLGE_ver1" xfId="1495" xr:uid="{00000000-0005-0000-0000-00003C300000}"/>
    <cellStyle name="_tax_Youeal 1" xfId="1496" xr:uid="{00000000-0005-0000-0000-00003D300000}"/>
    <cellStyle name="_tax_Youeal 1_Copy of SEMCO model Jun 2003 ver 2-sylee" xfId="1499" xr:uid="{00000000-0005-0000-0000-000040300000}"/>
    <cellStyle name="_tax_Youeal 1_SEC Aug 2003" xfId="1500" xr:uid="{00000000-0005-0000-0000-000041300000}"/>
    <cellStyle name="_tax_Youeal 1_SEC July 2003" xfId="1501" xr:uid="{00000000-0005-0000-0000-000042300000}"/>
    <cellStyle name="_tax_Youeal 1_SEC Oct 2003 ver1.0" xfId="1502" xr:uid="{00000000-0005-0000-0000-000043300000}"/>
    <cellStyle name="_tax_Youeal 1_SEC Oct 2003 ver1.4" xfId="1503" xr:uid="{00000000-0005-0000-0000-000044300000}"/>
    <cellStyle name="_tax_Youeal 1_SEC Oct 2003 ver2.3" xfId="1504" xr:uid="{00000000-0005-0000-0000-000045300000}"/>
    <cellStyle name="_tax_Youeal 1_SEC Sep 2003 ver2" xfId="1505" xr:uid="{00000000-0005-0000-0000-000046300000}"/>
    <cellStyle name="_tax_Youeal 1_SEC Sep 2003 ver3" xfId="1506" xr:uid="{00000000-0005-0000-0000-000047300000}"/>
    <cellStyle name="_tax_Youeal 1_SEC Sep 2003 ver5" xfId="1507" xr:uid="{00000000-0005-0000-0000-000048300000}"/>
    <cellStyle name="_tax_Youeal 1_SEMCO model" xfId="1508" xr:uid="{00000000-0005-0000-0000-000049300000}"/>
    <cellStyle name="_tax_Youeal 1_SEMCO model 2003 new2" xfId="1509" xr:uid="{00000000-0005-0000-0000-00004A300000}"/>
    <cellStyle name="_tax_Youeal 1_SEMCO model March 2003" xfId="1510" xr:uid="{00000000-0005-0000-0000-00004B300000}"/>
    <cellStyle name="_tax_Youeal 1_SEMCO Oct 2003 ver2" xfId="1511" xr:uid="{00000000-0005-0000-0000-00004C300000}"/>
    <cellStyle name="_tax_Youeal 1_SEMCO Sep 2003 ver2" xfId="1512" xr:uid="{00000000-0005-0000-0000-00004D300000}"/>
    <cellStyle name="_tax_Youeal 1.0" xfId="1497" xr:uid="{00000000-0005-0000-0000-00003E300000}"/>
    <cellStyle name="_tax_Youeal 1.0_KHVatec_Feb 03" xfId="1498" xr:uid="{00000000-0005-0000-0000-00003F300000}"/>
    <cellStyle name="_tax_Youeal_Sep02" xfId="1513" xr:uid="{00000000-0005-0000-0000-00004E300000}"/>
    <cellStyle name="_tax_Youeal_Sep02_COG" xfId="1514" xr:uid="{00000000-0005-0000-0000-00004F300000}"/>
    <cellStyle name="_tax_Youeal_Sep02_LGPL2" xfId="1515" xr:uid="{00000000-0005-0000-0000-000050300000}"/>
    <cellStyle name="_tax_Youeal_Sep02_NLGE model Feb 2003" xfId="1516" xr:uid="{00000000-0005-0000-0000-000051300000}"/>
    <cellStyle name="_tax_Youeal_Sep02_NLGE model June 2003 prospective revision" xfId="1517" xr:uid="{00000000-0005-0000-0000-000052300000}"/>
    <cellStyle name="_tax_Youeal_Sep02_NLGE model May 2003 ver4" xfId="1518" xr:uid="{00000000-0005-0000-0000-000053300000}"/>
    <cellStyle name="_tax_Youeal_Sep02_NLGE_ver1" xfId="1519" xr:uid="{00000000-0005-0000-0000-000054300000}"/>
    <cellStyle name="_Techwin_EM_1" xfId="1520" xr:uid="{00000000-0005-0000-0000-000055300000}"/>
    <cellStyle name="_Template Stats" xfId="1522" xr:uid="{00000000-0005-0000-0000-000057300000}"/>
    <cellStyle name="_Template Stats_Bloomberg" xfId="1523" xr:uid="{00000000-0005-0000-0000-000058300000}"/>
    <cellStyle name="_Template Stats_Bloomberg_Oil refinery" xfId="1524" xr:uid="{00000000-0005-0000-0000-000059300000}"/>
    <cellStyle name="_Template Stats_Bloomberg_Valuation table_bloomberg_PETER" xfId="1525" xr:uid="{00000000-0005-0000-0000-00005A300000}"/>
    <cellStyle name="_Template Stats_Oil refinery" xfId="1526" xr:uid="{00000000-0005-0000-0000-00005B300000}"/>
    <cellStyle name="_Template Stats_Oil refinery_Oil refinery" xfId="1527" xr:uid="{00000000-0005-0000-0000-00005C300000}"/>
    <cellStyle name="_Template Stats_Petrochem" xfId="1528" xr:uid="{00000000-0005-0000-0000-00005D300000}"/>
    <cellStyle name="_Template Stats_Petrochem_Oil refinery" xfId="1529" xr:uid="{00000000-0005-0000-0000-00005E300000}"/>
    <cellStyle name="_TFT-LCD Finance (1)" xfId="1530" xr:uid="{00000000-0005-0000-0000-00005F300000}"/>
    <cellStyle name="_TK_consensus" xfId="1531" xr:uid="{00000000-0005-0000-0000-000060300000}"/>
    <cellStyle name="_TOC Macro File 31-01-02" xfId="1532" xr:uid="{00000000-0005-0000-0000-000061300000}"/>
    <cellStyle name="_TOC Macro File 31-01-02_Acedigitech_EM17" xfId="1533" xr:uid="{00000000-0005-0000-0000-000062300000}"/>
    <cellStyle name="_TOC Macro File 31-01-02_Acedigitech_EM17_FS_history_qtr" xfId="1534" xr:uid="{00000000-0005-0000-0000-000063300000}"/>
    <cellStyle name="_TOC Macro File 31-01-02_Earnings review" xfId="1535" xr:uid="{00000000-0005-0000-0000-000064300000}"/>
    <cellStyle name="_TOC Macro File 31-01-02_Earnings review_FS_history_qtr" xfId="1536" xr:uid="{00000000-0005-0000-0000-000065300000}"/>
    <cellStyle name="_TOC Macro File 31-01-02_Earnings revision" xfId="1537" xr:uid="{00000000-0005-0000-0000-000066300000}"/>
    <cellStyle name="_TOC Macro File 31-01-02_Earnings revision_FS_history_qtr" xfId="1538" xr:uid="{00000000-0005-0000-0000-000067300000}"/>
    <cellStyle name="_TOC Macro File 31-01-02_Main" xfId="1539" xr:uid="{00000000-0005-0000-0000-000068300000}"/>
    <cellStyle name="_TOC Macro File 31-01-02_Main_FS_history_qtr" xfId="1540" xr:uid="{00000000-0005-0000-0000-000069300000}"/>
    <cellStyle name="_TOC Macro File 31-01-02_Presentation" xfId="1541" xr:uid="{00000000-0005-0000-0000-00006A300000}"/>
    <cellStyle name="_TOC Macro File 31-01-02_Presentation_FS_history_qtr" xfId="1542" xr:uid="{00000000-0005-0000-0000-00006B300000}"/>
    <cellStyle name="_val vs other" xfId="1543" xr:uid="{00000000-0005-0000-0000-00006C300000}"/>
    <cellStyle name="_valutaion" xfId="4265" xr:uid="{00000000-0005-0000-0000-00006D300000}"/>
    <cellStyle name="_VERY simple model_Hynix" xfId="1544" xr:uid="{00000000-0005-0000-0000-00006E300000}"/>
    <cellStyle name="_VERY simple model_Hynix_Core Logic_model2" xfId="1546" xr:uid="{00000000-0005-0000-0000-000070300000}"/>
    <cellStyle name="_VERY simple model_Hynix_earnings revision" xfId="1547" xr:uid="{00000000-0005-0000-0000-000071300000}"/>
    <cellStyle name="_VERY simple model_Hynix_FS_forecast" xfId="1548" xr:uid="{00000000-0005-0000-0000-000072300000}"/>
    <cellStyle name="_VERY simple model_Hynix_Interflex_model9" xfId="1549" xr:uid="{00000000-0005-0000-0000-000073300000}"/>
    <cellStyle name="_VERY simple model_Hynix_Interflex_model9_earnings revision" xfId="1550" xr:uid="{00000000-0005-0000-0000-000074300000}"/>
    <cellStyle name="_VERY simple model_Hynix_Interflex_model9_FS_forecast" xfId="1551" xr:uid="{00000000-0005-0000-0000-000075300000}"/>
    <cellStyle name="_VERY simple model_Hynix_Interflex_model9_Sheet3" xfId="1552" xr:uid="{00000000-0005-0000-0000-000076300000}"/>
    <cellStyle name="_VERY simple model_Hynix_Interflex_model9_Techwin_EM_1" xfId="1553" xr:uid="{00000000-0005-0000-0000-000077300000}"/>
    <cellStyle name="_VERY simple model_Hynix_Sheet3" xfId="1554" xr:uid="{00000000-0005-0000-0000-000078300000}"/>
    <cellStyle name="_VERY simple model_Hynix_Techwin_EM_1" xfId="1555" xr:uid="{00000000-0005-0000-0000-000079300000}"/>
    <cellStyle name="_VM_제조" xfId="1556" xr:uid="{00000000-0005-0000-0000-00007A300000}"/>
    <cellStyle name="_Wise Ann" xfId="4266" xr:uid="{00000000-0005-0000-0000-00007B300000}"/>
    <cellStyle name="_WiseA consol" xfId="4267" xr:uid="{00000000-0005-0000-0000-00007C300000}"/>
    <cellStyle name="_Worldtelecom 1.4" xfId="1557" xr:uid="{00000000-0005-0000-0000-00007D300000}"/>
    <cellStyle name="_Worldtelecom 1.4_COG" xfId="1558" xr:uid="{00000000-0005-0000-0000-00007E300000}"/>
    <cellStyle name="_Worldtelecom 1.4_Copy of SEMCO model Jun 2003 ver 2-sylee" xfId="1559" xr:uid="{00000000-0005-0000-0000-00007F300000}"/>
    <cellStyle name="_Worldtelecom 1.4_KHVatec_Feb 03" xfId="1560" xr:uid="{00000000-0005-0000-0000-000080300000}"/>
    <cellStyle name="_Worldtelecom 1.4_NLGE July 2003" xfId="1561" xr:uid="{00000000-0005-0000-0000-000081300000}"/>
    <cellStyle name="_Worldtelecom 1.4_NLGE model May 2003 ver4" xfId="1562" xr:uid="{00000000-0005-0000-0000-000082300000}"/>
    <cellStyle name="_Worldtelecom 1.4_SDI_(0818)" xfId="1563" xr:uid="{00000000-0005-0000-0000-000083300000}"/>
    <cellStyle name="_Worldtelecom 1.4_SEC Aug 2003" xfId="1564" xr:uid="{00000000-0005-0000-0000-000084300000}"/>
    <cellStyle name="_Worldtelecom 1.4_SEC July 2003" xfId="1565" xr:uid="{00000000-0005-0000-0000-000085300000}"/>
    <cellStyle name="_Worldtelecom 1.4_SEC model ver1.1" xfId="1566" xr:uid="{00000000-0005-0000-0000-000086300000}"/>
    <cellStyle name="_Worldtelecom 1.4_SEC Oct 2003 ver1.0" xfId="1567" xr:uid="{00000000-0005-0000-0000-000087300000}"/>
    <cellStyle name="_Worldtelecom 1.4_SEC Oct 2003 ver1.4" xfId="1568" xr:uid="{00000000-0005-0000-0000-000088300000}"/>
    <cellStyle name="_Worldtelecom 1.4_SEC Oct 2003 ver2.3" xfId="1569" xr:uid="{00000000-0005-0000-0000-000089300000}"/>
    <cellStyle name="_Worldtelecom 1.4_SEC Sep 2003 ver2" xfId="1570" xr:uid="{00000000-0005-0000-0000-00008A300000}"/>
    <cellStyle name="_Worldtelecom 1.4_SEC Sep 2003 ver3" xfId="1571" xr:uid="{00000000-0005-0000-0000-00008B300000}"/>
    <cellStyle name="_Worldtelecom 1.4_SEC Sep 2003 ver5" xfId="1572" xr:uid="{00000000-0005-0000-0000-00008C300000}"/>
    <cellStyle name="_Worldtelecom 1.4_SEMCO model" xfId="1573" xr:uid="{00000000-0005-0000-0000-00008D300000}"/>
    <cellStyle name="_Worldtelecom 1.4_SEMCO model 2003 new2" xfId="1574" xr:uid="{00000000-0005-0000-0000-00008E300000}"/>
    <cellStyle name="_Worldtelecom 1.4_SEMCO model March 2003" xfId="1575" xr:uid="{00000000-0005-0000-0000-00008F300000}"/>
    <cellStyle name="_Worldtelecom 1.4_SEMCO Oct 2003 ver2" xfId="1576" xr:uid="{00000000-0005-0000-0000-000090300000}"/>
    <cellStyle name="_Worldtelecom 1.4_SEMCO Sep 2003 ver2" xfId="1577" xr:uid="{00000000-0005-0000-0000-000091300000}"/>
    <cellStyle name="_Worldtelecom 1.4_SEMCO_2" xfId="1578" xr:uid="{00000000-0005-0000-0000-000092300000}"/>
    <cellStyle name="_Worldtelecom 1.4_SEMCO_2_LGPL2" xfId="1579" xr:uid="{00000000-0005-0000-0000-000093300000}"/>
    <cellStyle name="_Worldtelecom 1.4_SEMCO_2_NLGE model Feb 2003" xfId="1580" xr:uid="{00000000-0005-0000-0000-000094300000}"/>
    <cellStyle name="_Worldtelecom 1.4_SEMCO_2_NLGE model June 2003 prospective revision" xfId="1581" xr:uid="{00000000-0005-0000-0000-000095300000}"/>
    <cellStyle name="_Worldtelecom 1.4_SEMCO_2_NLGE model May 2003 ver4" xfId="1582" xr:uid="{00000000-0005-0000-0000-000096300000}"/>
    <cellStyle name="_Worldtelecom 1.4_SEMCO_2_NLGE_ver1" xfId="1583" xr:uid="{00000000-0005-0000-0000-000097300000}"/>
    <cellStyle name="_Youeal 1" xfId="1584" xr:uid="{00000000-0005-0000-0000-000098300000}"/>
    <cellStyle name="_Youeal 1_Copy of SEMCO model Jun 2003 ver 2-sylee" xfId="1587" xr:uid="{00000000-0005-0000-0000-00009B300000}"/>
    <cellStyle name="_Youeal 1_SEC Aug 2003" xfId="1588" xr:uid="{00000000-0005-0000-0000-00009C300000}"/>
    <cellStyle name="_Youeal 1_SEC July 2003" xfId="1589" xr:uid="{00000000-0005-0000-0000-00009D300000}"/>
    <cellStyle name="_Youeal 1_SEC Oct 2003 ver1.0" xfId="1590" xr:uid="{00000000-0005-0000-0000-00009E300000}"/>
    <cellStyle name="_Youeal 1_SEC Oct 2003 ver1.4" xfId="1591" xr:uid="{00000000-0005-0000-0000-00009F300000}"/>
    <cellStyle name="_Youeal 1_SEC Oct 2003 ver2.3" xfId="1592" xr:uid="{00000000-0005-0000-0000-0000A0300000}"/>
    <cellStyle name="_Youeal 1_SEC Sep 2003 ver2" xfId="1593" xr:uid="{00000000-0005-0000-0000-0000A1300000}"/>
    <cellStyle name="_Youeal 1_SEC Sep 2003 ver3" xfId="1594" xr:uid="{00000000-0005-0000-0000-0000A2300000}"/>
    <cellStyle name="_Youeal 1_SEC Sep 2003 ver5" xfId="1595" xr:uid="{00000000-0005-0000-0000-0000A3300000}"/>
    <cellStyle name="_Youeal 1_SEMCO model" xfId="1596" xr:uid="{00000000-0005-0000-0000-0000A4300000}"/>
    <cellStyle name="_Youeal 1_SEMCO model 2003 new2" xfId="1597" xr:uid="{00000000-0005-0000-0000-0000A5300000}"/>
    <cellStyle name="_Youeal 1_SEMCO model March 2003" xfId="1598" xr:uid="{00000000-0005-0000-0000-0000A6300000}"/>
    <cellStyle name="_Youeal 1_SEMCO Oct 2003 ver2" xfId="1599" xr:uid="{00000000-0005-0000-0000-0000A7300000}"/>
    <cellStyle name="_Youeal 1_SEMCO Sep 2003 ver2" xfId="1600" xr:uid="{00000000-0005-0000-0000-0000A8300000}"/>
    <cellStyle name="_Youeal 1.0" xfId="1585" xr:uid="{00000000-0005-0000-0000-000099300000}"/>
    <cellStyle name="_Youeal 1.0_KHVatec_Feb 03" xfId="1586" xr:uid="{00000000-0005-0000-0000-00009A300000}"/>
    <cellStyle name="_Youeal_Sep02" xfId="1601" xr:uid="{00000000-0005-0000-0000-0000A9300000}"/>
    <cellStyle name="_Youeal_Sep02_COG" xfId="1602" xr:uid="{00000000-0005-0000-0000-0000AA300000}"/>
    <cellStyle name="_Youeal_Sep02_LGPL2" xfId="1603" xr:uid="{00000000-0005-0000-0000-0000AB300000}"/>
    <cellStyle name="_Youeal_Sep02_NLGE model Feb 2003" xfId="1604" xr:uid="{00000000-0005-0000-0000-0000AC300000}"/>
    <cellStyle name="_Youeal_Sep02_NLGE model June 2003 prospective revision" xfId="1605" xr:uid="{00000000-0005-0000-0000-0000AD300000}"/>
    <cellStyle name="_Youeal_Sep02_NLGE model May 2003 ver4" xfId="1606" xr:uid="{00000000-0005-0000-0000-0000AE300000}"/>
    <cellStyle name="_Youeal_Sep02_NLGE_ver1" xfId="1607" xr:uid="{00000000-0005-0000-0000-0000AF300000}"/>
    <cellStyle name="_샘플" xfId="1626" xr:uid="{00000000-0005-0000-0000-0000E8300000}"/>
    <cellStyle name="_조직도" xfId="1627" xr:uid="{00000000-0005-0000-0000-000033310000}"/>
    <cellStyle name="_조직도_Band" xfId="1628" xr:uid="{00000000-0005-0000-0000-000034310000}"/>
    <cellStyle name="_조직도_Book1" xfId="1629" xr:uid="{00000000-0005-0000-0000-000035310000}"/>
    <cellStyle name="_조직도_Book2" xfId="1630" xr:uid="{00000000-0005-0000-0000-000036310000}"/>
    <cellStyle name="_조직도_Book5" xfId="1631" xr:uid="{00000000-0005-0000-0000-000037310000}"/>
    <cellStyle name="_조직도_COG" xfId="1632" xr:uid="{00000000-0005-0000-0000-000038310000}"/>
    <cellStyle name="_조직도_DDGDS 0210 sample" xfId="1633" xr:uid="{00000000-0005-0000-0000-000039310000}"/>
    <cellStyle name="_조직도_Fine DNC_(1112)" xfId="1634" xr:uid="{00000000-0005-0000-0000-00003A310000}"/>
    <cellStyle name="_조직도_Handset market (h)" xfId="1635" xr:uid="{00000000-0005-0000-0000-00003B310000}"/>
    <cellStyle name="_조직도_Handset market (h)_Handset market 2002 1117" xfId="1636" xr:uid="{00000000-0005-0000-0000-00003C310000}"/>
    <cellStyle name="_조직도_Handset market (h)_Handset market 2002 1117_handset market 2002 1117" xfId="1637" xr:uid="{00000000-0005-0000-0000-00003D310000}"/>
    <cellStyle name="_조직도_Handset market (h)_Handset market 2002 1117_handset market 2003 0616" xfId="1638" xr:uid="{00000000-0005-0000-0000-00003E310000}"/>
    <cellStyle name="_조직도_Handset market (h)_Handset market 2002 1117_handset market 2004 0112" xfId="1639" xr:uid="{00000000-0005-0000-0000-00003F310000}"/>
    <cellStyle name="_조직도_Handset market (h)_Handset market 2002 1117_handset market Steve 2005 0921_charted version" xfId="1640" xr:uid="{00000000-0005-0000-0000-000040310000}"/>
    <cellStyle name="_조직도_Handset market (h)_Handset market 2002 1117_LGE report - main charts updated (after 3Q05 result)" xfId="1641" xr:uid="{00000000-0005-0000-0000-000041310000}"/>
    <cellStyle name="_조직도_Handset market (황정하)" xfId="1642" xr:uid="{00000000-0005-0000-0000-000042310000}"/>
    <cellStyle name="_조직도_Handset market (황정하)_Handset market (황정하)" xfId="1643" xr:uid="{00000000-0005-0000-0000-000043310000}"/>
    <cellStyle name="_조직도_Handset market (황정하)_Handset market (황정하)_Handset market (h)" xfId="1644" xr:uid="{00000000-0005-0000-0000-000044310000}"/>
    <cellStyle name="_조직도_Handset market (황정하)_Handset market (황정하)_Handset market (h)_Handset market 2002 1117" xfId="1645" xr:uid="{00000000-0005-0000-0000-000045310000}"/>
    <cellStyle name="_조직도_Handset market (황정하)_Handset market (황정하)_Handset market (h)_Handset market 2002 1117_handset market 2002 1117" xfId="1646" xr:uid="{00000000-0005-0000-0000-000046310000}"/>
    <cellStyle name="_조직도_Handset market (황정하)_Handset market (황정하)_Handset market (h)_Handset market 2002 1117_handset market 2003 0616" xfId="1647" xr:uid="{00000000-0005-0000-0000-000047310000}"/>
    <cellStyle name="_조직도_Handset market (황정하)_Handset market (황정하)_Handset market (h)_Handset market 2002 1117_handset market 2004 0112" xfId="1648" xr:uid="{00000000-0005-0000-0000-000048310000}"/>
    <cellStyle name="_조직도_Handset market (황정하)_Handset market (황정하)_Handset market (h)_Handset market 2002 1117_handset market Steve 2005 0921_charted version" xfId="1649" xr:uid="{00000000-0005-0000-0000-000049310000}"/>
    <cellStyle name="_조직도_Handset market (황정하)_Handset market (황정하)_Handset market (h)_Handset market 2002 1117_LGE report - main charts updated (after 3Q05 result)" xfId="1650" xr:uid="{00000000-0005-0000-0000-00004A310000}"/>
    <cellStyle name="_조직도_Handset market (황정하)_Handset market (황정하)_handset market 2002 1117" xfId="1651" xr:uid="{00000000-0005-0000-0000-00004B310000}"/>
    <cellStyle name="_조직도_Handset market (황정하)_Handset market (황정하)_handset market 2003 0616" xfId="1652" xr:uid="{00000000-0005-0000-0000-00004C310000}"/>
    <cellStyle name="_조직도_Handset market (황정하)_Handset market (황정하)_handset market 2004 0112" xfId="1653" xr:uid="{00000000-0005-0000-0000-00004D310000}"/>
    <cellStyle name="_조직도_Handset market (황정하)_Handset market (황정하)_handset market Steve 2005 0921_charted version" xfId="1654" xr:uid="{00000000-0005-0000-0000-00004E310000}"/>
    <cellStyle name="_조직도_Handset market (황정하)_Handset market (황정하)_LGE report - main charts updated (after 3Q05 result)" xfId="1655" xr:uid="{00000000-0005-0000-0000-00004F310000}"/>
    <cellStyle name="_조직도_Handset market (황정하)_Handset market 2002 1117" xfId="1656" xr:uid="{00000000-0005-0000-0000-000050310000}"/>
    <cellStyle name="_조직도_Handset market (황정하)_Handset market 2002 1117_handset market 2002 1117" xfId="1657" xr:uid="{00000000-0005-0000-0000-000051310000}"/>
    <cellStyle name="_조직도_Handset market (황정하)_Handset market 2002 1117_handset market 2003 0616" xfId="1658" xr:uid="{00000000-0005-0000-0000-000052310000}"/>
    <cellStyle name="_조직도_Handset market (황정하)_Handset market 2002 1117_handset market 2004 0112" xfId="1659" xr:uid="{00000000-0005-0000-0000-000053310000}"/>
    <cellStyle name="_조직도_Handset market (황정하)_Handset market 2002 1117_handset market Steve 2005 0921_charted version" xfId="1660" xr:uid="{00000000-0005-0000-0000-000054310000}"/>
    <cellStyle name="_조직도_Handset market (황정하)_Handset market 2002 1117_LGE report - main charts updated (after 3Q05 result)" xfId="1661" xr:uid="{00000000-0005-0000-0000-000055310000}"/>
    <cellStyle name="_조직도_handset market 2002 0418" xfId="1662" xr:uid="{00000000-0005-0000-0000-000056310000}"/>
    <cellStyle name="_조직도_handset market 2002 0418_Handset market 2002 1117" xfId="1663" xr:uid="{00000000-0005-0000-0000-000057310000}"/>
    <cellStyle name="_조직도_handset market 2002 0418_Handset market 2002 1117_handset market 2002 1117" xfId="1664" xr:uid="{00000000-0005-0000-0000-000058310000}"/>
    <cellStyle name="_조직도_handset market 2002 0418_Handset market 2002 1117_handset market 2003 0616" xfId="1665" xr:uid="{00000000-0005-0000-0000-000059310000}"/>
    <cellStyle name="_조직도_handset market 2002 0418_Handset market 2002 1117_handset market 2004 0112" xfId="1666" xr:uid="{00000000-0005-0000-0000-00005A310000}"/>
    <cellStyle name="_조직도_handset market 2002 0418_Handset market 2002 1117_handset market Steve 2005 0921_charted version" xfId="1667" xr:uid="{00000000-0005-0000-0000-00005B310000}"/>
    <cellStyle name="_조직도_handset market 2002 0418_Handset market 2002 1117_LGE report - main charts updated (after 3Q05 result)" xfId="1668" xr:uid="{00000000-0005-0000-0000-00005C310000}"/>
    <cellStyle name="_조직도_handset market 2002 1117" xfId="1669" xr:uid="{00000000-0005-0000-0000-00005D310000}"/>
    <cellStyle name="_조직도_handset market 2003 0616" xfId="1670" xr:uid="{00000000-0005-0000-0000-00005E310000}"/>
    <cellStyle name="_조직도_handset market 2004 0112" xfId="1671" xr:uid="{00000000-0005-0000-0000-00005F310000}"/>
    <cellStyle name="_조직도_handset market Steve 2005 0921_charted version" xfId="1672" xr:uid="{00000000-0005-0000-0000-000060310000}"/>
    <cellStyle name="_조직도_IS (Q)" xfId="1673" xr:uid="{00000000-0005-0000-0000-000061310000}"/>
    <cellStyle name="_조직도_IS (Q)_COG" xfId="1674" xr:uid="{00000000-0005-0000-0000-000062310000}"/>
    <cellStyle name="_조직도_IS (Q)_Copy of SEMCO model Jun 2003 ver 2-sylee" xfId="1675" xr:uid="{00000000-0005-0000-0000-000063310000}"/>
    <cellStyle name="_조직도_IS (Q)_KHVatec_Feb 03" xfId="1676" xr:uid="{00000000-0005-0000-0000-000064310000}"/>
    <cellStyle name="_조직도_IS (Q)_NLGE July 2003" xfId="1677" xr:uid="{00000000-0005-0000-0000-000065310000}"/>
    <cellStyle name="_조직도_IS (Q)_NLGE model May 2003 ver4" xfId="1678" xr:uid="{00000000-0005-0000-0000-000066310000}"/>
    <cellStyle name="_조직도_IS (Q)_SDI_(0818)" xfId="1679" xr:uid="{00000000-0005-0000-0000-000067310000}"/>
    <cellStyle name="_조직도_IS (Q)_SEC Aug 2003" xfId="1680" xr:uid="{00000000-0005-0000-0000-000068310000}"/>
    <cellStyle name="_조직도_IS (Q)_SEC July 2003" xfId="1681" xr:uid="{00000000-0005-0000-0000-000069310000}"/>
    <cellStyle name="_조직도_IS (Q)_SEC model ver1.1" xfId="1682" xr:uid="{00000000-0005-0000-0000-00006A310000}"/>
    <cellStyle name="_조직도_IS (Q)_SEC Oct 2003 ver1.0" xfId="1683" xr:uid="{00000000-0005-0000-0000-00006B310000}"/>
    <cellStyle name="_조직도_IS (Q)_SEC Oct 2003 ver1.4" xfId="1684" xr:uid="{00000000-0005-0000-0000-00006C310000}"/>
    <cellStyle name="_조직도_IS (Q)_SEC Oct 2003 ver2.3" xfId="1685" xr:uid="{00000000-0005-0000-0000-00006D310000}"/>
    <cellStyle name="_조직도_IS (Q)_SEC Sep 2003 ver2" xfId="1686" xr:uid="{00000000-0005-0000-0000-00006E310000}"/>
    <cellStyle name="_조직도_IS (Q)_SEC Sep 2003 ver3" xfId="1687" xr:uid="{00000000-0005-0000-0000-00006F310000}"/>
    <cellStyle name="_조직도_IS (Q)_SEC Sep 2003 ver5" xfId="1688" xr:uid="{00000000-0005-0000-0000-000070310000}"/>
    <cellStyle name="_조직도_IS (Q)_SEMCO model" xfId="1689" xr:uid="{00000000-0005-0000-0000-000071310000}"/>
    <cellStyle name="_조직도_IS (Q)_SEMCO model 2003 new2" xfId="1690" xr:uid="{00000000-0005-0000-0000-000072310000}"/>
    <cellStyle name="_조직도_IS (Q)_SEMCO model March 2003" xfId="1691" xr:uid="{00000000-0005-0000-0000-000073310000}"/>
    <cellStyle name="_조직도_IS (Q)_SEMCO Oct 2003 ver2" xfId="1692" xr:uid="{00000000-0005-0000-0000-000074310000}"/>
    <cellStyle name="_조직도_IS (Q)_SEMCO Sep 2003 ver2" xfId="1693" xr:uid="{00000000-0005-0000-0000-000075310000}"/>
    <cellStyle name="_조직도_IS (Q)_SEMCO_2" xfId="1694" xr:uid="{00000000-0005-0000-0000-000076310000}"/>
    <cellStyle name="_조직도_IS (Q)_SEMCO_2_LGPL2" xfId="1695" xr:uid="{00000000-0005-0000-0000-000077310000}"/>
    <cellStyle name="_조직도_IS (Q)_SEMCO_2_NLGE model Feb 2003" xfId="1696" xr:uid="{00000000-0005-0000-0000-000078310000}"/>
    <cellStyle name="_조직도_IS (Q)_SEMCO_2_NLGE model June 2003 prospective revision" xfId="1697" xr:uid="{00000000-0005-0000-0000-000079310000}"/>
    <cellStyle name="_조직도_IS (Q)_SEMCO_2_NLGE model May 2003 ver4" xfId="1698" xr:uid="{00000000-0005-0000-0000-00007A310000}"/>
    <cellStyle name="_조직도_IS (Q)_SEMCO_2_NLGE_ver1" xfId="1699" xr:uid="{00000000-0005-0000-0000-00007B310000}"/>
    <cellStyle name="_조직도_KEC_(0419)" xfId="1700" xr:uid="{00000000-0005-0000-0000-00007C310000}"/>
    <cellStyle name="_조직도_KEC_(0419)_Kumho Electronics_(1122)" xfId="1701" xr:uid="{00000000-0005-0000-0000-00007D310000}"/>
    <cellStyle name="_조직도_KEC_(0419)_Kumho Electronics_(1122)_Book2" xfId="1702" xr:uid="{00000000-0005-0000-0000-00007E310000}"/>
    <cellStyle name="_조직도_KEC_(0419)_TaesanLCD_May02" xfId="1703" xr:uid="{00000000-0005-0000-0000-00007F310000}"/>
    <cellStyle name="_조직도_KEC_(0419)_TaesanLCD_May02_Book2" xfId="1704" xr:uid="{00000000-0005-0000-0000-000080310000}"/>
    <cellStyle name="_조직도_KEC_(0419)_TaesanLCD_May02_Book5" xfId="1705" xr:uid="{00000000-0005-0000-0000-000081310000}"/>
    <cellStyle name="_조직도_KEC_(0419)_TaesanLCD_May02_Fine DNC_(1112)" xfId="1706" xr:uid="{00000000-0005-0000-0000-000082310000}"/>
    <cellStyle name="_조직도_KEC_(0419)_삼성전자_(0729)" xfId="1707" xr:uid="{00000000-0005-0000-0000-000083310000}"/>
    <cellStyle name="_조직도_KEC_(0419)_삼성전자_(0729)_Book2" xfId="1708" xr:uid="{00000000-0005-0000-0000-000084310000}"/>
    <cellStyle name="_조직도_KEC_(0419)_삼성전자_(0729)_Book5" xfId="1709" xr:uid="{00000000-0005-0000-0000-000085310000}"/>
    <cellStyle name="_조직도_KEC_(0419)_삼성전자_(0729)_Fine DNC_(1112)" xfId="1710" xr:uid="{00000000-0005-0000-0000-000086310000}"/>
    <cellStyle name="_조직도_KEC_(0419)_삼성전자_(1021)" xfId="1711" xr:uid="{00000000-0005-0000-0000-000087310000}"/>
    <cellStyle name="_조직도_KEC_(0419)_삼성전자_(1021)_Book2" xfId="1712" xr:uid="{00000000-0005-0000-0000-000088310000}"/>
    <cellStyle name="_조직도_KEC_(0419)_삼성전자_(1021)_Book5" xfId="1713" xr:uid="{00000000-0005-0000-0000-000089310000}"/>
    <cellStyle name="_조직도_KEC_(0419)_삼성전자_(1021)_Fine DNC_(1112)" xfId="1714" xr:uid="{00000000-0005-0000-0000-00008A310000}"/>
    <cellStyle name="_조직도_KEC_(0419)_이미지퀘스트" xfId="1715" xr:uid="{00000000-0005-0000-0000-00008B310000}"/>
    <cellStyle name="_조직도_KEC_(0419)_이미지퀘스트_Book5" xfId="1716" xr:uid="{00000000-0005-0000-0000-00008C310000}"/>
    <cellStyle name="_조직도_KHVatec_Feb 03" xfId="1717" xr:uid="{00000000-0005-0000-0000-00008D310000}"/>
    <cellStyle name="_조직도_LGE report - main charts updated (after 3Q05 result)" xfId="1718" xr:uid="{00000000-0005-0000-0000-00008E310000}"/>
    <cellStyle name="_조직도_NEM_20760" xfId="1719" xr:uid="{00000000-0005-0000-0000-00008F310000}"/>
    <cellStyle name="_조직도_SDI 1.9" xfId="1720" xr:uid="{00000000-0005-0000-0000-000090310000}"/>
    <cellStyle name="_조직도_SDI 1.9_COG" xfId="1721" xr:uid="{00000000-0005-0000-0000-000091310000}"/>
    <cellStyle name="_조직도_SDI 1.9_Copy of SEMCO model Jun 2003 ver 2-sylee" xfId="1722" xr:uid="{00000000-0005-0000-0000-000092310000}"/>
    <cellStyle name="_조직도_SDI 1.9_KHVatec_Feb 03" xfId="1723" xr:uid="{00000000-0005-0000-0000-000093310000}"/>
    <cellStyle name="_조직도_SDI 1.9_NLGE July 2003" xfId="1724" xr:uid="{00000000-0005-0000-0000-000094310000}"/>
    <cellStyle name="_조직도_SDI 1.9_NLGE model May 2003 ver4" xfId="1725" xr:uid="{00000000-0005-0000-0000-000095310000}"/>
    <cellStyle name="_조직도_SDI 1.9_SDI_(0818)" xfId="1726" xr:uid="{00000000-0005-0000-0000-000096310000}"/>
    <cellStyle name="_조직도_SDI 1.9_SEC Aug 2003" xfId="1727" xr:uid="{00000000-0005-0000-0000-000097310000}"/>
    <cellStyle name="_조직도_SDI 1.9_SEC July 2003" xfId="1728" xr:uid="{00000000-0005-0000-0000-000098310000}"/>
    <cellStyle name="_조직도_SDI 1.9_SEC model ver1.1" xfId="1729" xr:uid="{00000000-0005-0000-0000-000099310000}"/>
    <cellStyle name="_조직도_SDI 1.9_SEC Oct 2003 ver1.0" xfId="1730" xr:uid="{00000000-0005-0000-0000-00009A310000}"/>
    <cellStyle name="_조직도_SDI 1.9_SEC Oct 2003 ver1.4" xfId="1731" xr:uid="{00000000-0005-0000-0000-00009B310000}"/>
    <cellStyle name="_조직도_SDI 1.9_SEC Oct 2003 ver2.3" xfId="1732" xr:uid="{00000000-0005-0000-0000-00009C310000}"/>
    <cellStyle name="_조직도_SDI 1.9_SEC Sep 2003 ver2" xfId="1733" xr:uid="{00000000-0005-0000-0000-00009D310000}"/>
    <cellStyle name="_조직도_SDI 1.9_SEC Sep 2003 ver3" xfId="1734" xr:uid="{00000000-0005-0000-0000-00009E310000}"/>
    <cellStyle name="_조직도_SDI 1.9_SEC Sep 2003 ver5" xfId="1735" xr:uid="{00000000-0005-0000-0000-00009F310000}"/>
    <cellStyle name="_조직도_SDI 1.9_SEMCO model" xfId="1736" xr:uid="{00000000-0005-0000-0000-0000A0310000}"/>
    <cellStyle name="_조직도_SDI 1.9_SEMCO model 2003 new2" xfId="1737" xr:uid="{00000000-0005-0000-0000-0000A1310000}"/>
    <cellStyle name="_조직도_SDI 1.9_SEMCO model March 2003" xfId="1738" xr:uid="{00000000-0005-0000-0000-0000A2310000}"/>
    <cellStyle name="_조직도_SDI 1.9_SEMCO Oct 2003 ver2" xfId="1739" xr:uid="{00000000-0005-0000-0000-0000A3310000}"/>
    <cellStyle name="_조직도_SDI 1.9_SEMCO Sep 2003 ver2" xfId="1740" xr:uid="{00000000-0005-0000-0000-0000A4310000}"/>
    <cellStyle name="_조직도_SDI 1.9_SEMCO_2" xfId="1741" xr:uid="{00000000-0005-0000-0000-0000A5310000}"/>
    <cellStyle name="_조직도_SDI 1.9_SEMCO_2_LGPL2" xfId="1742" xr:uid="{00000000-0005-0000-0000-0000A6310000}"/>
    <cellStyle name="_조직도_SDI 1.9_SEMCO_2_NLGE model Feb 2003" xfId="1743" xr:uid="{00000000-0005-0000-0000-0000A7310000}"/>
    <cellStyle name="_조직도_SDI 1.9_SEMCO_2_NLGE model June 2003 prospective revision" xfId="1744" xr:uid="{00000000-0005-0000-0000-0000A8310000}"/>
    <cellStyle name="_조직도_SDI 1.9_SEMCO_2_NLGE model May 2003 ver4" xfId="1745" xr:uid="{00000000-0005-0000-0000-0000A9310000}"/>
    <cellStyle name="_조직도_SDI 1.9_SEMCO_2_NLGE_ver1" xfId="1746" xr:uid="{00000000-0005-0000-0000-0000AA310000}"/>
    <cellStyle name="_조직도_SDI 1.9_Worldtelecom 1.4" xfId="1747" xr:uid="{00000000-0005-0000-0000-0000AB310000}"/>
    <cellStyle name="_조직도_SDI 1.9_Worldtelecom 1.4_KHVatec_Feb 03" xfId="1748" xr:uid="{00000000-0005-0000-0000-0000AC310000}"/>
    <cellStyle name="_조직도_SDI_(0818)" xfId="1749" xr:uid="{00000000-0005-0000-0000-0000AD310000}"/>
    <cellStyle name="_조직도_SEMCO_2" xfId="1750" xr:uid="{00000000-0005-0000-0000-0000AE310000}"/>
    <cellStyle name="_조직도_SEMCO_2_LGPL2" xfId="1751" xr:uid="{00000000-0005-0000-0000-0000AF310000}"/>
    <cellStyle name="_조직도_SEMCO_2_NLGE model Feb 2003" xfId="1752" xr:uid="{00000000-0005-0000-0000-0000B0310000}"/>
    <cellStyle name="_조직도_SEMCO_2_NLGE model June 2003 prospective revision" xfId="1753" xr:uid="{00000000-0005-0000-0000-0000B1310000}"/>
    <cellStyle name="_조직도_SEMCO_2_NLGE model May 2003 ver4" xfId="1754" xr:uid="{00000000-0005-0000-0000-0000B2310000}"/>
    <cellStyle name="_조직도_SEMCO_2_NLGE_ver1" xfId="1755" xr:uid="{00000000-0005-0000-0000-0000B3310000}"/>
    <cellStyle name="_조직도_TaesanLCD_May02" xfId="1756" xr:uid="{00000000-0005-0000-0000-0000B4310000}"/>
    <cellStyle name="_조직도_TaesanLCD_May02_Kumho Electronics_(1122)" xfId="1757" xr:uid="{00000000-0005-0000-0000-0000B5310000}"/>
    <cellStyle name="_조직도_TaesanLCD_May02_Kumho Electronics_(1122)_Book2" xfId="1758" xr:uid="{00000000-0005-0000-0000-0000B6310000}"/>
    <cellStyle name="_조직도_TaesanLCD_May02_TaesanLCD_May02" xfId="1759" xr:uid="{00000000-0005-0000-0000-0000B7310000}"/>
    <cellStyle name="_조직도_TaesanLCD_May02_TaesanLCD_May02_Book2" xfId="1760" xr:uid="{00000000-0005-0000-0000-0000B8310000}"/>
    <cellStyle name="_조직도_TaesanLCD_May02_TaesanLCD_May02_Book5" xfId="1761" xr:uid="{00000000-0005-0000-0000-0000B9310000}"/>
    <cellStyle name="_조직도_TaesanLCD_May02_TaesanLCD_May02_Fine DNC_(1112)" xfId="1762" xr:uid="{00000000-0005-0000-0000-0000BA310000}"/>
    <cellStyle name="_조직도_TaesanLCD_May02_삼성전자_(0729)" xfId="1763" xr:uid="{00000000-0005-0000-0000-0000BB310000}"/>
    <cellStyle name="_조직도_TaesanLCD_May02_삼성전자_(0729)_Book2" xfId="1764" xr:uid="{00000000-0005-0000-0000-0000BC310000}"/>
    <cellStyle name="_조직도_TaesanLCD_May02_삼성전자_(0729)_Book5" xfId="1765" xr:uid="{00000000-0005-0000-0000-0000BD310000}"/>
    <cellStyle name="_조직도_TaesanLCD_May02_삼성전자_(0729)_Fine DNC_(1112)" xfId="1766" xr:uid="{00000000-0005-0000-0000-0000BE310000}"/>
    <cellStyle name="_조직도_TaesanLCD_May02_삼성전자_(1021)" xfId="1767" xr:uid="{00000000-0005-0000-0000-0000BF310000}"/>
    <cellStyle name="_조직도_TaesanLCD_May02_삼성전자_(1021)_Book2" xfId="1768" xr:uid="{00000000-0005-0000-0000-0000C0310000}"/>
    <cellStyle name="_조직도_TaesanLCD_May02_삼성전자_(1021)_Book5" xfId="1769" xr:uid="{00000000-0005-0000-0000-0000C1310000}"/>
    <cellStyle name="_조직도_TaesanLCD_May02_삼성전자_(1021)_Fine DNC_(1112)" xfId="1770" xr:uid="{00000000-0005-0000-0000-0000C2310000}"/>
    <cellStyle name="_조직도_TaesanLCD_May02_이미지퀘스트" xfId="1771" xr:uid="{00000000-0005-0000-0000-0000C3310000}"/>
    <cellStyle name="_조직도_TaesanLCD_May02_이미지퀘스트_Book5" xfId="1772" xr:uid="{00000000-0005-0000-0000-0000C4310000}"/>
    <cellStyle name="_조직도_val vs other" xfId="1773" xr:uid="{00000000-0005-0000-0000-0000C5310000}"/>
    <cellStyle name="_조직도_VM_제조" xfId="1774" xr:uid="{00000000-0005-0000-0000-0000C6310000}"/>
    <cellStyle name="_조직도_Worldtelecom 1.4" xfId="1775" xr:uid="{00000000-0005-0000-0000-0000C7310000}"/>
    <cellStyle name="_조직도_Worldtelecom 1.4_COG" xfId="1776" xr:uid="{00000000-0005-0000-0000-0000C8310000}"/>
    <cellStyle name="_조직도_Worldtelecom 1.4_Copy of SEMCO model Jun 2003 ver 2-sylee" xfId="1777" xr:uid="{00000000-0005-0000-0000-0000C9310000}"/>
    <cellStyle name="_조직도_Worldtelecom 1.4_KHVatec_Feb 03" xfId="1778" xr:uid="{00000000-0005-0000-0000-0000CA310000}"/>
    <cellStyle name="_조직도_Worldtelecom 1.4_NLGE July 2003" xfId="1779" xr:uid="{00000000-0005-0000-0000-0000CB310000}"/>
    <cellStyle name="_조직도_Worldtelecom 1.4_NLGE model May 2003 ver4" xfId="1780" xr:uid="{00000000-0005-0000-0000-0000CC310000}"/>
    <cellStyle name="_조직도_Worldtelecom 1.4_SDI_(0818)" xfId="1781" xr:uid="{00000000-0005-0000-0000-0000CD310000}"/>
    <cellStyle name="_조직도_Worldtelecom 1.4_SEC Aug 2003" xfId="1782" xr:uid="{00000000-0005-0000-0000-0000CE310000}"/>
    <cellStyle name="_조직도_Worldtelecom 1.4_SEC July 2003" xfId="1783" xr:uid="{00000000-0005-0000-0000-0000CF310000}"/>
    <cellStyle name="_조직도_Worldtelecom 1.4_SEC model ver1.1" xfId="1784" xr:uid="{00000000-0005-0000-0000-0000D0310000}"/>
    <cellStyle name="_조직도_Worldtelecom 1.4_SEC Oct 2003 ver1.0" xfId="1785" xr:uid="{00000000-0005-0000-0000-0000D1310000}"/>
    <cellStyle name="_조직도_Worldtelecom 1.4_SEC Oct 2003 ver1.4" xfId="1786" xr:uid="{00000000-0005-0000-0000-0000D2310000}"/>
    <cellStyle name="_조직도_Worldtelecom 1.4_SEC Oct 2003 ver2.3" xfId="1787" xr:uid="{00000000-0005-0000-0000-0000D3310000}"/>
    <cellStyle name="_조직도_Worldtelecom 1.4_SEC Sep 2003 ver2" xfId="1788" xr:uid="{00000000-0005-0000-0000-0000D4310000}"/>
    <cellStyle name="_조직도_Worldtelecom 1.4_SEC Sep 2003 ver3" xfId="1789" xr:uid="{00000000-0005-0000-0000-0000D5310000}"/>
    <cellStyle name="_조직도_Worldtelecom 1.4_SEC Sep 2003 ver5" xfId="1790" xr:uid="{00000000-0005-0000-0000-0000D6310000}"/>
    <cellStyle name="_조직도_Worldtelecom 1.4_SEMCO model" xfId="1791" xr:uid="{00000000-0005-0000-0000-0000D7310000}"/>
    <cellStyle name="_조직도_Worldtelecom 1.4_SEMCO model 2003 new2" xfId="1792" xr:uid="{00000000-0005-0000-0000-0000D8310000}"/>
    <cellStyle name="_조직도_Worldtelecom 1.4_SEMCO model March 2003" xfId="1793" xr:uid="{00000000-0005-0000-0000-0000D9310000}"/>
    <cellStyle name="_조직도_Worldtelecom 1.4_SEMCO Oct 2003 ver2" xfId="1794" xr:uid="{00000000-0005-0000-0000-0000DA310000}"/>
    <cellStyle name="_조직도_Worldtelecom 1.4_SEMCO Sep 2003 ver2" xfId="1795" xr:uid="{00000000-0005-0000-0000-0000DB310000}"/>
    <cellStyle name="_조직도_Worldtelecom 1.4_SEMCO_2" xfId="1796" xr:uid="{00000000-0005-0000-0000-0000DC310000}"/>
    <cellStyle name="_조직도_Worldtelecom 1.4_SEMCO_2_LGPL2" xfId="1797" xr:uid="{00000000-0005-0000-0000-0000DD310000}"/>
    <cellStyle name="_조직도_Worldtelecom 1.4_SEMCO_2_NLGE model Feb 2003" xfId="1798" xr:uid="{00000000-0005-0000-0000-0000DE310000}"/>
    <cellStyle name="_조직도_Worldtelecom 1.4_SEMCO_2_NLGE model June 2003 prospective revision" xfId="1799" xr:uid="{00000000-0005-0000-0000-0000DF310000}"/>
    <cellStyle name="_조직도_Worldtelecom 1.4_SEMCO_2_NLGE model May 2003 ver4" xfId="1800" xr:uid="{00000000-0005-0000-0000-0000E0310000}"/>
    <cellStyle name="_조직도_Worldtelecom 1.4_SEMCO_2_NLGE_ver1" xfId="1801" xr:uid="{00000000-0005-0000-0000-0000E1310000}"/>
    <cellStyle name="_조직도_Youeal 1" xfId="1802" xr:uid="{00000000-0005-0000-0000-0000E2310000}"/>
    <cellStyle name="_조직도_Youeal 1_Copy of SEMCO model Jun 2003 ver 2-sylee" xfId="1805" xr:uid="{00000000-0005-0000-0000-0000E5310000}"/>
    <cellStyle name="_조직도_Youeal 1_SEC Aug 2003" xfId="1806" xr:uid="{00000000-0005-0000-0000-0000E6310000}"/>
    <cellStyle name="_조직도_Youeal 1_SEC July 2003" xfId="1807" xr:uid="{00000000-0005-0000-0000-0000E7310000}"/>
    <cellStyle name="_조직도_Youeal 1_SEC Oct 2003 ver1.0" xfId="1808" xr:uid="{00000000-0005-0000-0000-0000E8310000}"/>
    <cellStyle name="_조직도_Youeal 1_SEC Oct 2003 ver1.4" xfId="1809" xr:uid="{00000000-0005-0000-0000-0000E9310000}"/>
    <cellStyle name="_조직도_Youeal 1_SEC Oct 2003 ver2.3" xfId="1810" xr:uid="{00000000-0005-0000-0000-0000EA310000}"/>
    <cellStyle name="_조직도_Youeal 1_SEC Sep 2003 ver2" xfId="1811" xr:uid="{00000000-0005-0000-0000-0000EB310000}"/>
    <cellStyle name="_조직도_Youeal 1_SEC Sep 2003 ver3" xfId="1812" xr:uid="{00000000-0005-0000-0000-0000EC310000}"/>
    <cellStyle name="_조직도_Youeal 1_SEC Sep 2003 ver5" xfId="1813" xr:uid="{00000000-0005-0000-0000-0000ED310000}"/>
    <cellStyle name="_조직도_Youeal 1_SEMCO model" xfId="1814" xr:uid="{00000000-0005-0000-0000-0000EE310000}"/>
    <cellStyle name="_조직도_Youeal 1_SEMCO model 2003 new2" xfId="1815" xr:uid="{00000000-0005-0000-0000-0000EF310000}"/>
    <cellStyle name="_조직도_Youeal 1_SEMCO model March 2003" xfId="1816" xr:uid="{00000000-0005-0000-0000-0000F0310000}"/>
    <cellStyle name="_조직도_Youeal 1_SEMCO Oct 2003 ver2" xfId="1817" xr:uid="{00000000-0005-0000-0000-0000F1310000}"/>
    <cellStyle name="_조직도_Youeal 1_SEMCO Sep 2003 ver2" xfId="1818" xr:uid="{00000000-0005-0000-0000-0000F2310000}"/>
    <cellStyle name="_조직도_Youeal 1.0" xfId="1803" xr:uid="{00000000-0005-0000-0000-0000E3310000}"/>
    <cellStyle name="_조직도_Youeal 1.0_KHVatec_Feb 03" xfId="1804" xr:uid="{00000000-0005-0000-0000-0000E4310000}"/>
    <cellStyle name="_조직도_Youeal_Sep02" xfId="1819" xr:uid="{00000000-0005-0000-0000-0000F3310000}"/>
    <cellStyle name="_조직도_Youeal_Sep02_COG" xfId="1820" xr:uid="{00000000-0005-0000-0000-0000F4310000}"/>
    <cellStyle name="_조직도_Youeal_Sep02_LGPL2" xfId="1821" xr:uid="{00000000-0005-0000-0000-0000F5310000}"/>
    <cellStyle name="_조직도_Youeal_Sep02_NLGE model Feb 2003" xfId="1822" xr:uid="{00000000-0005-0000-0000-0000F6310000}"/>
    <cellStyle name="_조직도_Youeal_Sep02_NLGE model June 2003 prospective revision" xfId="1823" xr:uid="{00000000-0005-0000-0000-0000F7310000}"/>
    <cellStyle name="_조직도_Youeal_Sep02_NLGE model May 2003 ver4" xfId="1824" xr:uid="{00000000-0005-0000-0000-0000F8310000}"/>
    <cellStyle name="_조직도_Youeal_Sep02_NLGE_ver1" xfId="1825" xr:uid="{00000000-0005-0000-0000-0000F9310000}"/>
    <cellStyle name="_テレコムハウス" xfId="1608" xr:uid="{00000000-0005-0000-0000-0000B0300000}"/>
    <cellStyle name="_テレコムハウス_1" xfId="1609" xr:uid="{00000000-0005-0000-0000-0000B1300000}"/>
    <cellStyle name="_テレコムハウス_2" xfId="1610" xr:uid="{00000000-0005-0000-0000-0000B2300000}"/>
    <cellStyle name="_テレコムハウス_2_Datastream" xfId="1611" xr:uid="{00000000-0005-0000-0000-0000B3300000}"/>
    <cellStyle name="_テレコムハウス_2_DCF" xfId="1612" xr:uid="{00000000-0005-0000-0000-0000B4300000}"/>
    <cellStyle name="_テレコムハウス_2_FS-quarterly" xfId="1613" xr:uid="{00000000-0005-0000-0000-0000B5300000}"/>
    <cellStyle name="_テレコムハウス_2_Hanaro" xfId="1614" xr:uid="{00000000-0005-0000-0000-0000B6300000}"/>
    <cellStyle name="_テレコムハウス_2_Operations" xfId="1615" xr:uid="{00000000-0005-0000-0000-0000B7300000}"/>
    <cellStyle name="_テレコムハウス_2_Report" xfId="1616" xr:uid="{00000000-0005-0000-0000-0000B8300000}"/>
    <cellStyle name="_テレコムハウス_2_Revenues" xfId="1617" xr:uid="{00000000-0005-0000-0000-0000B9300000}"/>
    <cellStyle name="_テレコムハウス_2_SK Corp 003600 1" xfId="1618" xr:uid="{00000000-0005-0000-0000-0000BA300000}"/>
    <cellStyle name="_テレコムハウス_2_SK Incheon" xfId="1619" xr:uid="{00000000-0005-0000-0000-0000BB300000}"/>
    <cellStyle name="_テレコムハウス_3" xfId="1620" xr:uid="{00000000-0005-0000-0000-0000BC300000}"/>
    <cellStyle name="_テレコムハウス_4" xfId="1621" xr:uid="{00000000-0005-0000-0000-0000BD300000}"/>
    <cellStyle name="_テレコムハウス_5" xfId="1622" xr:uid="{00000000-0005-0000-0000-0000BE300000}"/>
    <cellStyle name="_テレコムハウス_6" xfId="1623" xr:uid="{00000000-0005-0000-0000-0000BF300000}"/>
    <cellStyle name="_テレコムハウス_7" xfId="1624" xr:uid="{00000000-0005-0000-0000-0000C0300000}"/>
    <cellStyle name="_テレコムハウス_8" xfId="1625" xr:uid="{00000000-0005-0000-0000-0000C1300000}"/>
    <cellStyle name="_事業企画OpEx" xfId="1826" xr:uid="{00000000-0005-0000-0000-0000D6300000}"/>
    <cellStyle name="_事業企画OpEx_1" xfId="1827" xr:uid="{00000000-0005-0000-0000-0000D7300000}"/>
    <cellStyle name="_事業企画OpEx_2" xfId="1828" xr:uid="{00000000-0005-0000-0000-0000D8300000}"/>
    <cellStyle name="_事業企画OpEx_3" xfId="1829" xr:uid="{00000000-0005-0000-0000-0000D9300000}"/>
    <cellStyle name="_事業企画OpEx_4" xfId="1830" xr:uid="{00000000-0005-0000-0000-0000DA300000}"/>
    <cellStyle name="_事業企画OpEx_5" xfId="1831" xr:uid="{00000000-0005-0000-0000-0000DB300000}"/>
    <cellStyle name="_事業企画OpEx_6" xfId="1832" xr:uid="{00000000-0005-0000-0000-0000DC300000}"/>
    <cellStyle name="_事業企画OpEx_7" xfId="1833" xr:uid="{00000000-0005-0000-0000-0000DD300000}"/>
    <cellStyle name="_事業企画OpEx_7_Datastream" xfId="1834" xr:uid="{00000000-0005-0000-0000-0000DE300000}"/>
    <cellStyle name="_事業企画OpEx_7_DCF" xfId="1835" xr:uid="{00000000-0005-0000-0000-0000DF300000}"/>
    <cellStyle name="_事業企画OpEx_7_FS-quarterly" xfId="1836" xr:uid="{00000000-0005-0000-0000-0000E0300000}"/>
    <cellStyle name="_事業企画OpEx_7_Hanaro" xfId="1837" xr:uid="{00000000-0005-0000-0000-0000E1300000}"/>
    <cellStyle name="_事業企画OpEx_7_Operations" xfId="1838" xr:uid="{00000000-0005-0000-0000-0000E2300000}"/>
    <cellStyle name="_事業企画OpEx_7_Report" xfId="1839" xr:uid="{00000000-0005-0000-0000-0000E3300000}"/>
    <cellStyle name="_事業企画OpEx_7_Revenues" xfId="1840" xr:uid="{00000000-0005-0000-0000-0000E4300000}"/>
    <cellStyle name="_事業企画OpEx_7_SK Corp 003600 1" xfId="1841" xr:uid="{00000000-0005-0000-0000-0000E5300000}"/>
    <cellStyle name="_事業企画OpEx_7_SK Incheon" xfId="1842" xr:uid="{00000000-0005-0000-0000-0000E6300000}"/>
    <cellStyle name="_事業企画OpEx_8" xfId="1843" xr:uid="{00000000-0005-0000-0000-0000E7300000}"/>
    <cellStyle name="_伝送" xfId="1844" xr:uid="{00000000-0005-0000-0000-000021310000}"/>
    <cellStyle name="_伝送_1" xfId="1845" xr:uid="{00000000-0005-0000-0000-000022310000}"/>
    <cellStyle name="_伝送_1_Datastream" xfId="1846" xr:uid="{00000000-0005-0000-0000-000023310000}"/>
    <cellStyle name="_伝送_1_DCF" xfId="1847" xr:uid="{00000000-0005-0000-0000-000024310000}"/>
    <cellStyle name="_伝送_1_FS-quarterly" xfId="1848" xr:uid="{00000000-0005-0000-0000-000025310000}"/>
    <cellStyle name="_伝送_1_Hanaro" xfId="1849" xr:uid="{00000000-0005-0000-0000-000026310000}"/>
    <cellStyle name="_伝送_1_Operations" xfId="1850" xr:uid="{00000000-0005-0000-0000-000027310000}"/>
    <cellStyle name="_伝送_1_Report" xfId="1851" xr:uid="{00000000-0005-0000-0000-000028310000}"/>
    <cellStyle name="_伝送_1_Revenues" xfId="1852" xr:uid="{00000000-0005-0000-0000-000029310000}"/>
    <cellStyle name="_伝送_1_SK Corp 003600 1" xfId="1853" xr:uid="{00000000-0005-0000-0000-00002A310000}"/>
    <cellStyle name="_伝送_1_SK Incheon" xfId="1854" xr:uid="{00000000-0005-0000-0000-00002B310000}"/>
    <cellStyle name="_伝送_2" xfId="1855" xr:uid="{00000000-0005-0000-0000-00002C310000}"/>
    <cellStyle name="_伝送_3" xfId="1856" xr:uid="{00000000-0005-0000-0000-00002D310000}"/>
    <cellStyle name="_伝送_4" xfId="1857" xr:uid="{00000000-0005-0000-0000-00002E310000}"/>
    <cellStyle name="_伝送_5" xfId="1858" xr:uid="{00000000-0005-0000-0000-00002F310000}"/>
    <cellStyle name="_伝送_6" xfId="1859" xr:uid="{00000000-0005-0000-0000-000030310000}"/>
    <cellStyle name="_伝送_7" xfId="1860" xr:uid="{00000000-0005-0000-0000-000031310000}"/>
    <cellStyle name="_伝送_8" xfId="1861" xr:uid="{00000000-0005-0000-0000-000032310000}"/>
    <cellStyle name="_営業２部" xfId="1862" xr:uid="{00000000-0005-0000-0000-0000FC300000}"/>
    <cellStyle name="_営業一部" xfId="1863" xr:uid="{00000000-0005-0000-0000-00000F310000}"/>
    <cellStyle name="_営業一部_1" xfId="1864" xr:uid="{00000000-0005-0000-0000-000010310000}"/>
    <cellStyle name="_営業一部_2" xfId="1865" xr:uid="{00000000-0005-0000-0000-000011310000}"/>
    <cellStyle name="_営業一部_2_Datastream" xfId="1866" xr:uid="{00000000-0005-0000-0000-000012310000}"/>
    <cellStyle name="_営業一部_2_DCF" xfId="1867" xr:uid="{00000000-0005-0000-0000-000013310000}"/>
    <cellStyle name="_営業一部_2_FS-quarterly" xfId="1868" xr:uid="{00000000-0005-0000-0000-000014310000}"/>
    <cellStyle name="_営業一部_2_Hanaro" xfId="1869" xr:uid="{00000000-0005-0000-0000-000015310000}"/>
    <cellStyle name="_営業一部_2_Operations" xfId="1870" xr:uid="{00000000-0005-0000-0000-000016310000}"/>
    <cellStyle name="_営業一部_2_Report" xfId="1871" xr:uid="{00000000-0005-0000-0000-000017310000}"/>
    <cellStyle name="_営業一部_2_Revenues" xfId="1872" xr:uid="{00000000-0005-0000-0000-000018310000}"/>
    <cellStyle name="_営業一部_2_SK Corp 003600 1" xfId="1873" xr:uid="{00000000-0005-0000-0000-000019310000}"/>
    <cellStyle name="_営業一部_2_SK Incheon" xfId="1874" xr:uid="{00000000-0005-0000-0000-00001A310000}"/>
    <cellStyle name="_営業一部_3" xfId="1875" xr:uid="{00000000-0005-0000-0000-00001B310000}"/>
    <cellStyle name="_営業一部_4" xfId="1876" xr:uid="{00000000-0005-0000-0000-00001C310000}"/>
    <cellStyle name="_営業一部_5" xfId="1877" xr:uid="{00000000-0005-0000-0000-00001D310000}"/>
    <cellStyle name="_営業一部_6" xfId="1878" xr:uid="{00000000-0005-0000-0000-00001E310000}"/>
    <cellStyle name="_営業一部_7" xfId="1879" xr:uid="{00000000-0005-0000-0000-00001F310000}"/>
    <cellStyle name="_営業一部_8" xfId="1880" xr:uid="{00000000-0005-0000-0000-000020310000}"/>
    <cellStyle name="_営業予算３０７" xfId="1881" xr:uid="{00000000-0005-0000-0000-0000FD300000}"/>
    <cellStyle name="_営業予算３０７_1" xfId="1882" xr:uid="{00000000-0005-0000-0000-0000FE300000}"/>
    <cellStyle name="_営業予算３０７_1_Datastream" xfId="1883" xr:uid="{00000000-0005-0000-0000-0000FF300000}"/>
    <cellStyle name="_営業予算３０７_1_DCF" xfId="1884" xr:uid="{00000000-0005-0000-0000-000000310000}"/>
    <cellStyle name="_営業予算３０７_1_FS-quarterly" xfId="1885" xr:uid="{00000000-0005-0000-0000-000001310000}"/>
    <cellStyle name="_営業予算３０７_1_Hanaro" xfId="1886" xr:uid="{00000000-0005-0000-0000-000002310000}"/>
    <cellStyle name="_営業予算３０７_1_Operations" xfId="1887" xr:uid="{00000000-0005-0000-0000-000003310000}"/>
    <cellStyle name="_営業予算３０７_1_Report" xfId="1888" xr:uid="{00000000-0005-0000-0000-000004310000}"/>
    <cellStyle name="_営業予算３０７_1_Revenues" xfId="1889" xr:uid="{00000000-0005-0000-0000-000005310000}"/>
    <cellStyle name="_営業予算３０７_1_SK Corp 003600 1" xfId="1890" xr:uid="{00000000-0005-0000-0000-000006310000}"/>
    <cellStyle name="_営業予算３０７_1_SK Incheon" xfId="1891" xr:uid="{00000000-0005-0000-0000-000007310000}"/>
    <cellStyle name="_営業予算３０７_2" xfId="1892" xr:uid="{00000000-0005-0000-0000-000008310000}"/>
    <cellStyle name="_営業予算３０７_3" xfId="1893" xr:uid="{00000000-0005-0000-0000-000009310000}"/>
    <cellStyle name="_営業予算３０７_4" xfId="1894" xr:uid="{00000000-0005-0000-0000-00000A310000}"/>
    <cellStyle name="_営業予算３０７_5" xfId="1895" xr:uid="{00000000-0005-0000-0000-00000B310000}"/>
    <cellStyle name="_営業予算３０７_6" xfId="1896" xr:uid="{00000000-0005-0000-0000-00000C310000}"/>
    <cellStyle name="_営業予算３０７_7" xfId="1897" xr:uid="{00000000-0005-0000-0000-00000D310000}"/>
    <cellStyle name="_営業予算３０７_8" xfId="1898" xr:uid="{00000000-0005-0000-0000-00000E310000}"/>
    <cellStyle name="_管理本部" xfId="1899" xr:uid="{00000000-0005-0000-0000-0000C3300000}"/>
    <cellStyle name="_管理本部_1" xfId="1900" xr:uid="{00000000-0005-0000-0000-0000C4300000}"/>
    <cellStyle name="_管理本部_2" xfId="1901" xr:uid="{00000000-0005-0000-0000-0000C5300000}"/>
    <cellStyle name="_管理本部_3" xfId="1902" xr:uid="{00000000-0005-0000-0000-0000C6300000}"/>
    <cellStyle name="_管理本部_4" xfId="1903" xr:uid="{00000000-0005-0000-0000-0000C7300000}"/>
    <cellStyle name="_管理本部_5" xfId="1904" xr:uid="{00000000-0005-0000-0000-0000C8300000}"/>
    <cellStyle name="_管理本部_6" xfId="1905" xr:uid="{00000000-0005-0000-0000-0000C9300000}"/>
    <cellStyle name="_管理本部_6_Datastream" xfId="1906" xr:uid="{00000000-0005-0000-0000-0000CA300000}"/>
    <cellStyle name="_管理本部_6_DCF" xfId="1907" xr:uid="{00000000-0005-0000-0000-0000CB300000}"/>
    <cellStyle name="_管理本部_6_FS-quarterly" xfId="1908" xr:uid="{00000000-0005-0000-0000-0000CC300000}"/>
    <cellStyle name="_管理本部_6_Hanaro" xfId="1909" xr:uid="{00000000-0005-0000-0000-0000CD300000}"/>
    <cellStyle name="_管理本部_6_Operations" xfId="1910" xr:uid="{00000000-0005-0000-0000-0000CE300000}"/>
    <cellStyle name="_管理本部_6_Report" xfId="1911" xr:uid="{00000000-0005-0000-0000-0000CF300000}"/>
    <cellStyle name="_管理本部_6_Revenues" xfId="1912" xr:uid="{00000000-0005-0000-0000-0000D0300000}"/>
    <cellStyle name="_管理本部_6_SK Corp 003600 1" xfId="1913" xr:uid="{00000000-0005-0000-0000-0000D1300000}"/>
    <cellStyle name="_管理本部_6_SK Incheon" xfId="1914" xr:uid="{00000000-0005-0000-0000-0000D2300000}"/>
    <cellStyle name="_管理本部_7" xfId="1915" xr:uid="{00000000-0005-0000-0000-0000D3300000}"/>
    <cellStyle name="_管理本部_8" xfId="1916" xr:uid="{00000000-0005-0000-0000-0000D4300000}"/>
    <cellStyle name="_管理本部_9" xfId="1917" xr:uid="{00000000-0005-0000-0000-0000D5300000}"/>
    <cellStyle name="_経費合計" xfId="1918" xr:uid="{00000000-0005-0000-0000-0000C2300000}"/>
    <cellStyle name="_線路" xfId="1919" xr:uid="{00000000-0005-0000-0000-0000E9300000}"/>
    <cellStyle name="_線路_1" xfId="1920" xr:uid="{00000000-0005-0000-0000-0000EA300000}"/>
    <cellStyle name="_線路_1_Datastream" xfId="1921" xr:uid="{00000000-0005-0000-0000-0000EB300000}"/>
    <cellStyle name="_線路_1_DCF" xfId="1922" xr:uid="{00000000-0005-0000-0000-0000EC300000}"/>
    <cellStyle name="_線路_1_FS-quarterly" xfId="1923" xr:uid="{00000000-0005-0000-0000-0000ED300000}"/>
    <cellStyle name="_線路_1_Hanaro" xfId="1924" xr:uid="{00000000-0005-0000-0000-0000EE300000}"/>
    <cellStyle name="_線路_1_Operations" xfId="1925" xr:uid="{00000000-0005-0000-0000-0000EF300000}"/>
    <cellStyle name="_線路_1_Report" xfId="1926" xr:uid="{00000000-0005-0000-0000-0000F0300000}"/>
    <cellStyle name="_線路_1_Revenues" xfId="1927" xr:uid="{00000000-0005-0000-0000-0000F1300000}"/>
    <cellStyle name="_線路_1_SK Corp 003600 1" xfId="1928" xr:uid="{00000000-0005-0000-0000-0000F2300000}"/>
    <cellStyle name="_線路_1_SK Incheon" xfId="1929" xr:uid="{00000000-0005-0000-0000-0000F3300000}"/>
    <cellStyle name="_線路_2" xfId="1930" xr:uid="{00000000-0005-0000-0000-0000F4300000}"/>
    <cellStyle name="_線路_3" xfId="1931" xr:uid="{00000000-0005-0000-0000-0000F5300000}"/>
    <cellStyle name="_線路_4" xfId="1932" xr:uid="{00000000-0005-0000-0000-0000F6300000}"/>
    <cellStyle name="_線路_5" xfId="1933" xr:uid="{00000000-0005-0000-0000-0000F7300000}"/>
    <cellStyle name="_線路_6" xfId="1934" xr:uid="{00000000-0005-0000-0000-0000F8300000}"/>
    <cellStyle name="_線路_7" xfId="1935" xr:uid="{00000000-0005-0000-0000-0000F9300000}"/>
    <cellStyle name="_線路_8" xfId="1936" xr:uid="{00000000-0005-0000-0000-0000FA300000}"/>
    <cellStyle name="_線路_9" xfId="1937" xr:uid="{00000000-0005-0000-0000-0000FB300000}"/>
    <cellStyle name="—" xfId="2" xr:uid="{00000000-0005-0000-0000-000000000000}"/>
    <cellStyle name="— 2" xfId="3" xr:uid="{00000000-0005-0000-0000-000001000000}"/>
    <cellStyle name="—_Book2" xfId="231" xr:uid="{00000000-0005-0000-0000-000053010000}"/>
    <cellStyle name="—_Book2_Book7" xfId="232" xr:uid="{00000000-0005-0000-0000-000054010000}"/>
    <cellStyle name="—_Book2_Book7_SEC" xfId="3109" xr:uid="{00000000-0005-0000-0000-000055010000}"/>
    <cellStyle name="—_Book2_Book7_SEC TFT analysis" xfId="3110" xr:uid="{00000000-0005-0000-0000-000056010000}"/>
    <cellStyle name="—_Book2_Book7_SEC_Dram sensitivity" xfId="3111" xr:uid="{00000000-0005-0000-0000-000057010000}"/>
    <cellStyle name="—_Book2_DoCoMo table 10July2000" xfId="233" xr:uid="{00000000-0005-0000-0000-000058010000}"/>
    <cellStyle name="—_Book2_earnings" xfId="234" xr:uid="{00000000-0005-0000-0000-000059010000}"/>
    <cellStyle name="—_Book2_earnings_SEC" xfId="3112" xr:uid="{00000000-0005-0000-0000-00005A010000}"/>
    <cellStyle name="—_Book2_earnings_SEC TFT analysis" xfId="3113" xr:uid="{00000000-0005-0000-0000-00005B010000}"/>
    <cellStyle name="—_Book2_earnings_SEC_Dram sensitivity" xfId="3114" xr:uid="{00000000-0005-0000-0000-00005C010000}"/>
    <cellStyle name="—_Book2_EM_FETone_new" xfId="235" xr:uid="{00000000-0005-0000-0000-00005D010000}"/>
    <cellStyle name="—_Book2_EM_FETone_new_SEC" xfId="3115" xr:uid="{00000000-0005-0000-0000-00005E010000}"/>
    <cellStyle name="—_Book2_EM_FETone_new_SEC TFT analysis" xfId="3116" xr:uid="{00000000-0005-0000-0000-00005F010000}"/>
    <cellStyle name="—_Book2_EM_FETone_new_SEC_Dram sensitivity" xfId="3117" xr:uid="{00000000-0005-0000-0000-000060010000}"/>
    <cellStyle name="—_Book2_EM_TCC_new" xfId="236" xr:uid="{00000000-0005-0000-0000-000061010000}"/>
    <cellStyle name="—_Book2_EM_TCC_new_SEC" xfId="3118" xr:uid="{00000000-0005-0000-0000-000062010000}"/>
    <cellStyle name="—_Book2_EM_TCC_new_SEC TFT analysis" xfId="3119" xr:uid="{00000000-0005-0000-0000-000063010000}"/>
    <cellStyle name="—_Book2_EM_TCC_new_SEC_Dram sensitivity" xfId="3120" xr:uid="{00000000-0005-0000-0000-000064010000}"/>
    <cellStyle name="—_Book2_Master Consol template" xfId="3121" xr:uid="{00000000-0005-0000-0000-000065010000}"/>
    <cellStyle name="—_Book2_Master Consol template_Hynix" xfId="3122" xr:uid="{00000000-0005-0000-0000-000066010000}"/>
    <cellStyle name="—_Book2_Master Consol template_Hynix (before 3Q07)" xfId="3123" xr:uid="{00000000-0005-0000-0000-000067010000}"/>
    <cellStyle name="—_Book2_Master Consol template_Hynix (before 4Q07 update)" xfId="3124" xr:uid="{00000000-0005-0000-0000-000068010000}"/>
    <cellStyle name="—_Book2_Master Consol template_Hynix3" xfId="3125" xr:uid="{00000000-0005-0000-0000-000069010000}"/>
    <cellStyle name="—_Book2_Master Consol template_Wise Ann" xfId="3126" xr:uid="{00000000-0005-0000-0000-00006A010000}"/>
    <cellStyle name="—_Book2_operating stats comp" xfId="237" xr:uid="{00000000-0005-0000-0000-00006B010000}"/>
    <cellStyle name="—_Book2_operating stats comp_SEC" xfId="3127" xr:uid="{00000000-0005-0000-0000-00006C010000}"/>
    <cellStyle name="—_Book2_operating stats comp_SEC TFT analysis" xfId="3128" xr:uid="{00000000-0005-0000-0000-00006D010000}"/>
    <cellStyle name="—_Book2_operating stats comp_SEC_Dram sensitivity" xfId="3129" xr:uid="{00000000-0005-0000-0000-00006E010000}"/>
    <cellStyle name="—_Book2_SEC" xfId="3130" xr:uid="{00000000-0005-0000-0000-00006F010000}"/>
    <cellStyle name="—_Book2_SEC TFT analysis" xfId="3131" xr:uid="{00000000-0005-0000-0000-000070010000}"/>
    <cellStyle name="—_Book2_SEC_Dram sensitivity" xfId="3132" xr:uid="{00000000-0005-0000-0000-000071010000}"/>
    <cellStyle name="—_Book2_Strategy_data_update" xfId="238" xr:uid="{00000000-0005-0000-0000-000072010000}"/>
    <cellStyle name="—_Book2_Strategy_data_update_SEC" xfId="3133" xr:uid="{00000000-0005-0000-0000-000073010000}"/>
    <cellStyle name="—_Book2_Strategy_data_update_SEC TFT analysis" xfId="3134" xr:uid="{00000000-0005-0000-0000-000074010000}"/>
    <cellStyle name="—_Book2_Strategy_data_update_SEC_Dram sensitivity" xfId="3135" xr:uid="{00000000-0005-0000-0000-000075010000}"/>
    <cellStyle name="—_Book7" xfId="240" xr:uid="{00000000-0005-0000-0000-000077010000}"/>
    <cellStyle name="—_Book7_GS DCF Template" xfId="241" xr:uid="{00000000-0005-0000-0000-000078010000}"/>
    <cellStyle name="—_Book7_Master Consol template" xfId="3136" xr:uid="{00000000-0005-0000-0000-000079010000}"/>
    <cellStyle name="—_Book7_Master Consol template_Hynix" xfId="3137" xr:uid="{00000000-0005-0000-0000-00007A010000}"/>
    <cellStyle name="—_Book7_Master Consol template_Hynix (before 3Q07)" xfId="3138" xr:uid="{00000000-0005-0000-0000-00007B010000}"/>
    <cellStyle name="—_Book7_Master Consol template_Hynix (before 4Q07 update)" xfId="3139" xr:uid="{00000000-0005-0000-0000-00007C010000}"/>
    <cellStyle name="—_Book7_Master Consol template_Hynix3" xfId="3140" xr:uid="{00000000-0005-0000-0000-00007D010000}"/>
    <cellStyle name="—_Book7_Master Consol template_Wise Ann" xfId="3141" xr:uid="{00000000-0005-0000-0000-00007E010000}"/>
    <cellStyle name="—_capex_new2" xfId="243" xr:uid="{00000000-0005-0000-0000-000080010000}"/>
    <cellStyle name="—_CHT" xfId="268" xr:uid="{00000000-0005-0000-0000-000099010000}"/>
    <cellStyle name="—_Data source for Nov Quarterly report" xfId="293" xr:uid="{00000000-0005-0000-0000-0000B2010000}"/>
    <cellStyle name="—_earnings" xfId="501" xr:uid="{00000000-0005-0000-0000-000086020000}"/>
    <cellStyle name="—_EM_ChinaTelecom" xfId="506" xr:uid="{00000000-0005-0000-0000-00008B020000}"/>
    <cellStyle name="—_EM_CMHK" xfId="507" xr:uid="{00000000-0005-0000-0000-00008C020000}"/>
    <cellStyle name="—_EM_CMHK_consolidated" xfId="508" xr:uid="{00000000-0005-0000-0000-00008D020000}"/>
    <cellStyle name="—_EM_CMHKconsolidatednew_WIP.xls Chart 1" xfId="509" xr:uid="{00000000-0005-0000-0000-00008E020000}"/>
    <cellStyle name="—_EM_CMHKconsolidatednew_WIP.xls Chart 1_Book8" xfId="510" xr:uid="{00000000-0005-0000-0000-00008F020000}"/>
    <cellStyle name="—_EM_CMHKconsolidatednew_WIP.xls Chart 1_Book8_Hynix" xfId="3146" xr:uid="{00000000-0005-0000-0000-000090020000}"/>
    <cellStyle name="—_EM_CMHKconsolidatednew_WIP.xls Chart 1_Book8_Hynix (before 3Q07)" xfId="3147" xr:uid="{00000000-0005-0000-0000-000091020000}"/>
    <cellStyle name="—_EM_CMHKconsolidatednew_WIP.xls Chart 1_Book8_Hynix (before 4Q07 update)" xfId="3148" xr:uid="{00000000-0005-0000-0000-000092020000}"/>
    <cellStyle name="—_EM_CMHKconsolidatednew_WIP.xls Chart 1_Book8_Hynix3" xfId="3149" xr:uid="{00000000-0005-0000-0000-000093020000}"/>
    <cellStyle name="—_EM_CMHKconsolidatednew_WIP.xls Chart 1_Book8_Wise Ann" xfId="3150" xr:uid="{00000000-0005-0000-0000-000094020000}"/>
    <cellStyle name="—_EM_CMHKconsolidatednew_WIP.xls Chart 1_Changes identifier template" xfId="511" xr:uid="{00000000-0005-0000-0000-000095020000}"/>
    <cellStyle name="—_EM_CMHKconsolidatednew_WIP.xls Chart 1_EM-KTFMnew" xfId="512" xr:uid="{00000000-0005-0000-0000-000096020000}"/>
    <cellStyle name="—_EM_CMHKconsolidatednew_WIP.xls Chart 1_EM-LGT_Published" xfId="513" xr:uid="{00000000-0005-0000-0000-000097020000}"/>
    <cellStyle name="—_EM_CMHKconsolidatednew_WIP.xls Chart 1_EM-LGT_Published_1" xfId="514" xr:uid="{00000000-0005-0000-0000-000098020000}"/>
    <cellStyle name="—_EM_CMHKconsolidatednew_WIP.xls Chart 1_EM-LGT_Published_EM-KTFMnew" xfId="515" xr:uid="{00000000-0005-0000-0000-000099020000}"/>
    <cellStyle name="—_EM_CMHKconsolidatednew_WIP.xls Chart 1_EM-LGT_Published_Hynix" xfId="3151" xr:uid="{00000000-0005-0000-0000-00009A020000}"/>
    <cellStyle name="—_EM_CMHKconsolidatednew_WIP.xls Chart 1_EM-LGT_Published_Hynix (before 3Q07)" xfId="3152" xr:uid="{00000000-0005-0000-0000-00009B020000}"/>
    <cellStyle name="—_EM_CMHKconsolidatednew_WIP.xls Chart 1_EM-LGT_Published_Hynix (before 4Q07 update)" xfId="3153" xr:uid="{00000000-0005-0000-0000-00009C020000}"/>
    <cellStyle name="—_EM_CMHKconsolidatednew_WIP.xls Chart 1_EM-LGT_Published_Hynix3" xfId="3154" xr:uid="{00000000-0005-0000-0000-00009D020000}"/>
    <cellStyle name="—_EM_CMHKconsolidatednew_WIP.xls Chart 1_EM-LGT_Published_Wise Ann" xfId="3155" xr:uid="{00000000-0005-0000-0000-00009E020000}"/>
    <cellStyle name="—_EM_CMHKconsolidatednew_WIP.xls Chart 1_GS DCF Template" xfId="516" xr:uid="{00000000-0005-0000-0000-00009F020000}"/>
    <cellStyle name="—_EM_CMHKconsolidatednew_WIP.xls Chart 1_LGT_4Q02 Results_Feb6_2003" xfId="517" xr:uid="{00000000-0005-0000-0000-0000A0020000}"/>
    <cellStyle name="—_EM_CMHKconsolidatednew_WIP.xls Chart 1_LGT_change identifier file" xfId="518" xr:uid="{00000000-0005-0000-0000-0000A1020000}"/>
    <cellStyle name="—_EM_CMHKconsolidatednew_WIP.xls Chart 1_Master Consol template" xfId="3156" xr:uid="{00000000-0005-0000-0000-0000A2020000}"/>
    <cellStyle name="—_EM_CMHKconsolidatednew_WIP.xls Chart 1_Master Consol template_Hynix" xfId="3157" xr:uid="{00000000-0005-0000-0000-0000A3020000}"/>
    <cellStyle name="—_EM_CMHKconsolidatednew_WIP.xls Chart 1_Master Consol template_Hynix (before 3Q07)" xfId="3158" xr:uid="{00000000-0005-0000-0000-0000A4020000}"/>
    <cellStyle name="—_EM_CMHKconsolidatednew_WIP.xls Chart 1_Master Consol template_Hynix (before 4Q07 update)" xfId="3159" xr:uid="{00000000-0005-0000-0000-0000A5020000}"/>
    <cellStyle name="—_EM_CMHKconsolidatednew_WIP.xls Chart 1_Master Consol template_Hynix3" xfId="3160" xr:uid="{00000000-0005-0000-0000-0000A6020000}"/>
    <cellStyle name="—_EM_CMHKconsolidatednew_WIP.xls Chart 1_Master Consol template_Wise Ann" xfId="3161" xr:uid="{00000000-0005-0000-0000-0000A7020000}"/>
    <cellStyle name="—_EM_CMHKconsolidatednew_WIP.xls Chart 1_SKT_change identifier" xfId="519" xr:uid="{00000000-0005-0000-0000-0000A8020000}"/>
    <cellStyle name="—_EM_CMHKconsolidatednew_WIP.xls Chart 1_SKTelecom change of forecasts post 2Q2" xfId="520" xr:uid="{00000000-0005-0000-0000-0000A9020000}"/>
    <cellStyle name="—_EM_CMHKconsolidatednew_WIP.xls Chart 1_Telecom quarterly_final" xfId="521" xr:uid="{00000000-0005-0000-0000-0000AA020000}"/>
    <cellStyle name="—_EM_CMHKconsolidatednew_WIP.xls Chart 1_Telecom quarterly_final_Book8" xfId="522" xr:uid="{00000000-0005-0000-0000-0000AB020000}"/>
    <cellStyle name="—_EM_CMHKconsolidatednew_WIP.xls Chart 1_Telecom quarterly_final_Book8_Hynix" xfId="3162" xr:uid="{00000000-0005-0000-0000-0000AC020000}"/>
    <cellStyle name="—_EM_CMHKconsolidatednew_WIP.xls Chart 1_Telecom quarterly_final_Book8_Hynix (before 3Q07)" xfId="3163" xr:uid="{00000000-0005-0000-0000-0000AD020000}"/>
    <cellStyle name="—_EM_CMHKconsolidatednew_WIP.xls Chart 1_Telecom quarterly_final_Book8_Hynix (before 4Q07 update)" xfId="3164" xr:uid="{00000000-0005-0000-0000-0000AE020000}"/>
    <cellStyle name="—_EM_CMHKconsolidatednew_WIP.xls Chart 1_Telecom quarterly_final_Book8_Hynix3" xfId="3165" xr:uid="{00000000-0005-0000-0000-0000AF020000}"/>
    <cellStyle name="—_EM_CMHKconsolidatednew_WIP.xls Chart 1_Telecom quarterly_final_Book8_Wise Ann" xfId="3166" xr:uid="{00000000-0005-0000-0000-0000B0020000}"/>
    <cellStyle name="—_EM_CMHKconsolidatednew_WIP.xls Chart 1_Telecom quarterly_final_Changes identifier template" xfId="523" xr:uid="{00000000-0005-0000-0000-0000B1020000}"/>
    <cellStyle name="—_EM_CMHKconsolidatednew_WIP.xls Chart 1_Telecom quarterly_final_EM-KTFMnew" xfId="524" xr:uid="{00000000-0005-0000-0000-0000B2020000}"/>
    <cellStyle name="—_EM_CMHKconsolidatednew_WIP.xls Chart 1_Telecom quarterly_final_EM-LGT_Published" xfId="525" xr:uid="{00000000-0005-0000-0000-0000B3020000}"/>
    <cellStyle name="—_EM_CMHKconsolidatednew_WIP.xls Chart 1_Telecom quarterly_final_EM-LGT_Published_1" xfId="526" xr:uid="{00000000-0005-0000-0000-0000B4020000}"/>
    <cellStyle name="—_EM_CMHKconsolidatednew_WIP.xls Chart 1_Telecom quarterly_final_EM-LGT_Published_EM-KTFMnew" xfId="527" xr:uid="{00000000-0005-0000-0000-0000B5020000}"/>
    <cellStyle name="—_EM_CMHKconsolidatednew_WIP.xls Chart 1_Telecom quarterly_final_EM-LGT_Published_Hynix" xfId="3167" xr:uid="{00000000-0005-0000-0000-0000B6020000}"/>
    <cellStyle name="—_EM_CMHKconsolidatednew_WIP.xls Chart 1_Telecom quarterly_final_EM-LGT_Published_Hynix (before 3Q07)" xfId="3168" xr:uid="{00000000-0005-0000-0000-0000B7020000}"/>
    <cellStyle name="—_EM_CMHKconsolidatednew_WIP.xls Chart 1_Telecom quarterly_final_EM-LGT_Published_Hynix (before 4Q07 update)" xfId="3169" xr:uid="{00000000-0005-0000-0000-0000B8020000}"/>
    <cellStyle name="—_EM_CMHKconsolidatednew_WIP.xls Chart 1_Telecom quarterly_final_EM-LGT_Published_Hynix3" xfId="3170" xr:uid="{00000000-0005-0000-0000-0000B9020000}"/>
    <cellStyle name="—_EM_CMHKconsolidatednew_WIP.xls Chart 1_Telecom quarterly_final_EM-LGT_Published_Wise Ann" xfId="3171" xr:uid="{00000000-0005-0000-0000-0000BA020000}"/>
    <cellStyle name="—_EM_CMHKconsolidatednew_WIP.xls Chart 1_Telecom quarterly_final_Hynix" xfId="3172" xr:uid="{00000000-0005-0000-0000-0000BB020000}"/>
    <cellStyle name="—_EM_CMHKconsolidatednew_WIP.xls Chart 1_Telecom quarterly_final_Hynix (before 3Q07)" xfId="3173" xr:uid="{00000000-0005-0000-0000-0000BC020000}"/>
    <cellStyle name="—_EM_CMHKconsolidatednew_WIP.xls Chart 1_Telecom quarterly_final_Hynix (before 4Q07 update)" xfId="3174" xr:uid="{00000000-0005-0000-0000-0000BD020000}"/>
    <cellStyle name="—_EM_CMHKconsolidatednew_WIP.xls Chart 1_Telecom quarterly_final_Hynix3" xfId="3175" xr:uid="{00000000-0005-0000-0000-0000BE020000}"/>
    <cellStyle name="—_EM_CMHKconsolidatednew_WIP.xls Chart 1_Telecom quarterly_final_LGT_4Q02 Results_Feb6_2003" xfId="528" xr:uid="{00000000-0005-0000-0000-0000BF020000}"/>
    <cellStyle name="—_EM_CMHKconsolidatednew_WIP.xls Chart 1_Telecom quarterly_final_LGT_change identifier file" xfId="529" xr:uid="{00000000-0005-0000-0000-0000C0020000}"/>
    <cellStyle name="—_EM_CMHKconsolidatednew_WIP.xls Chart 1_Telecom quarterly_final_SKT_change identifier" xfId="530" xr:uid="{00000000-0005-0000-0000-0000C1020000}"/>
    <cellStyle name="—_EM_CMHKconsolidatednew_WIP.xls Chart 1_Telecom quarterly_final_SKTelecom change of forecasts post 2Q2" xfId="531" xr:uid="{00000000-0005-0000-0000-0000C2020000}"/>
    <cellStyle name="—_EM_CMHKconsolidatednew_WIP.xls Chart 1_Telecom quarterly_final_Wise Ann" xfId="3176" xr:uid="{00000000-0005-0000-0000-0000C3020000}"/>
    <cellStyle name="—_EM_CMHKnew" xfId="532" xr:uid="{00000000-0005-0000-0000-0000C4020000}"/>
    <cellStyle name="—_EM_CU" xfId="533" xr:uid="{00000000-0005-0000-0000-0000C5020000}"/>
    <cellStyle name="—_EM_FETone" xfId="534" xr:uid="{00000000-0005-0000-0000-0000C6020000}"/>
    <cellStyle name="—_EM_FETone_new" xfId="535" xr:uid="{00000000-0005-0000-0000-0000C7020000}"/>
    <cellStyle name="—_EM_FETone_new_SEC" xfId="3177" xr:uid="{00000000-0005-0000-0000-0000C8020000}"/>
    <cellStyle name="—_EM_FETone_new_SEC TFT analysis" xfId="3178" xr:uid="{00000000-0005-0000-0000-0000C9020000}"/>
    <cellStyle name="—_EM_FETone_new_SEC_Dram sensitivity" xfId="3179" xr:uid="{00000000-0005-0000-0000-0000CA020000}"/>
    <cellStyle name="—_EM_FETone_SEC" xfId="3180" xr:uid="{00000000-0005-0000-0000-0000CB020000}"/>
    <cellStyle name="—_EM_FETone_SEC TFT analysis" xfId="3181" xr:uid="{00000000-0005-0000-0000-0000CC020000}"/>
    <cellStyle name="—_EM_FETone_SEC_Dram sensitivity" xfId="3182" xr:uid="{00000000-0005-0000-0000-0000CD020000}"/>
    <cellStyle name="—_EM_TCC" xfId="536" xr:uid="{00000000-0005-0000-0000-0000CE020000}"/>
    <cellStyle name="—_EM_TCC_new" xfId="537" xr:uid="{00000000-0005-0000-0000-0000CF020000}"/>
    <cellStyle name="—_EM_TCC_new_SEC" xfId="3183" xr:uid="{00000000-0005-0000-0000-0000D0020000}"/>
    <cellStyle name="—_EM_TCC_new_SEC TFT analysis" xfId="3184" xr:uid="{00000000-0005-0000-0000-0000D1020000}"/>
    <cellStyle name="—_EM_TCC_new_SEC_Dram sensitivity" xfId="3185" xr:uid="{00000000-0005-0000-0000-0000D2020000}"/>
    <cellStyle name="—_EM_TCC_SEC" xfId="3186" xr:uid="{00000000-0005-0000-0000-0000D3020000}"/>
    <cellStyle name="—_EM_TCC_SEC TFT analysis" xfId="3187" xr:uid="{00000000-0005-0000-0000-0000D4020000}"/>
    <cellStyle name="—_EM_TCC_SEC_Dram sensitivity" xfId="3188" xr:uid="{00000000-0005-0000-0000-0000D5020000}"/>
    <cellStyle name="—_EM_UTStarcom_new" xfId="538" xr:uid="{00000000-0005-0000-0000-0000D6020000}"/>
    <cellStyle name="—_EM_UTStarcom_new_SEC" xfId="3189" xr:uid="{00000000-0005-0000-0000-0000D7020000}"/>
    <cellStyle name="—_EM_UTStarcom_new_SEC TFT analysis" xfId="3190" xr:uid="{00000000-0005-0000-0000-0000D8020000}"/>
    <cellStyle name="—_EM_UTStarcom_new_SEC_Dram sensitivity" xfId="3191" xr:uid="{00000000-0005-0000-0000-0000D9020000}"/>
    <cellStyle name="—_EM-Chunghwa" xfId="539" xr:uid="{00000000-0005-0000-0000-0000DA020000}"/>
    <cellStyle name="—_EM-Chunghwa_SEC" xfId="3192" xr:uid="{00000000-0005-0000-0000-0000DB020000}"/>
    <cellStyle name="—_EM-Chunghwa_SEC TFT analysis" xfId="3193" xr:uid="{00000000-0005-0000-0000-0000DC020000}"/>
    <cellStyle name="—_EM-Chunghwa_SEC_Dram sensitivity" xfId="3194" xr:uid="{00000000-0005-0000-0000-0000DD020000}"/>
    <cellStyle name="—_EM-HTI" xfId="540" xr:uid="{00000000-0005-0000-0000-0000DE020000}"/>
    <cellStyle name="—_EM-HTI_EM_ChinaTelecom" xfId="541" xr:uid="{00000000-0005-0000-0000-0000DF020000}"/>
    <cellStyle name="—_EM-HTI_EM_ChinaTelecom_SEC" xfId="3195" xr:uid="{00000000-0005-0000-0000-0000E0020000}"/>
    <cellStyle name="—_EM-HTI_EM_ChinaTelecom_SEC TFT analysis" xfId="3196" xr:uid="{00000000-0005-0000-0000-0000E1020000}"/>
    <cellStyle name="—_EM-HTI_EM_ChinaTelecom_SEC_Dram sensitivity" xfId="3197" xr:uid="{00000000-0005-0000-0000-0000E2020000}"/>
    <cellStyle name="—_EM-HTI_EM_FETone_new" xfId="542" xr:uid="{00000000-0005-0000-0000-0000E3020000}"/>
    <cellStyle name="—_EM-HTI_EM_FETone_new_SEC" xfId="3198" xr:uid="{00000000-0005-0000-0000-0000E4020000}"/>
    <cellStyle name="—_EM-HTI_EM_FETone_new_SEC TFT analysis" xfId="3199" xr:uid="{00000000-0005-0000-0000-0000E5020000}"/>
    <cellStyle name="—_EM-HTI_EM_FETone_new_SEC_Dram sensitivity" xfId="3200" xr:uid="{00000000-0005-0000-0000-0000E6020000}"/>
    <cellStyle name="—_EM-HTI_EM_TCC" xfId="543" xr:uid="{00000000-0005-0000-0000-0000E7020000}"/>
    <cellStyle name="—_EM-HTI_EM_TCC_new" xfId="544" xr:uid="{00000000-0005-0000-0000-0000E8020000}"/>
    <cellStyle name="—_EM-HTI_EM_TCC_new_SEC" xfId="3201" xr:uid="{00000000-0005-0000-0000-0000E9020000}"/>
    <cellStyle name="—_EM-HTI_EM_TCC_new_SEC TFT analysis" xfId="3202" xr:uid="{00000000-0005-0000-0000-0000EA020000}"/>
    <cellStyle name="—_EM-HTI_EM_TCC_new_SEC_Dram sensitivity" xfId="3203" xr:uid="{00000000-0005-0000-0000-0000EB020000}"/>
    <cellStyle name="—_EM-HTI_EM_TCC_SEC" xfId="3204" xr:uid="{00000000-0005-0000-0000-0000EC020000}"/>
    <cellStyle name="—_EM-HTI_EM_TCC_SEC TFT analysis" xfId="3205" xr:uid="{00000000-0005-0000-0000-0000ED020000}"/>
    <cellStyle name="—_EM-HTI_EM_TCC_SEC_Dram sensitivity" xfId="3206" xr:uid="{00000000-0005-0000-0000-0000EE020000}"/>
    <cellStyle name="—_EM-HTI_EM-Chunghwa" xfId="545" xr:uid="{00000000-0005-0000-0000-0000EF020000}"/>
    <cellStyle name="—_EM-HTI_EM-Chunghwa_SEC" xfId="3207" xr:uid="{00000000-0005-0000-0000-0000F0020000}"/>
    <cellStyle name="—_EM-HTI_EM-Chunghwa_SEC TFT analysis" xfId="3208" xr:uid="{00000000-0005-0000-0000-0000F1020000}"/>
    <cellStyle name="—_EM-HTI_EM-Chunghwa_SEC_Dram sensitivity" xfId="3209" xr:uid="{00000000-0005-0000-0000-0000F2020000}"/>
    <cellStyle name="—_EM-HTI_SEC" xfId="3210" xr:uid="{00000000-0005-0000-0000-0000F3020000}"/>
    <cellStyle name="—_EM-HTI_SEC TFT analysis" xfId="3211" xr:uid="{00000000-0005-0000-0000-0000F4020000}"/>
    <cellStyle name="—_EM-HTI_SEC_Dram sensitivity" xfId="3212" xr:uid="{00000000-0005-0000-0000-0000F5020000}"/>
    <cellStyle name="—_EM-KT" xfId="546" xr:uid="{00000000-0005-0000-0000-0000F6020000}"/>
    <cellStyle name="—_EM-KT_SEC" xfId="3228" xr:uid="{00000000-0005-0000-0000-000009030000}"/>
    <cellStyle name="—_EM-KT_SEC TFT analysis" xfId="3229" xr:uid="{00000000-0005-0000-0000-00000A030000}"/>
    <cellStyle name="—_EM-KT_SEC_Dram sensitivity" xfId="3230" xr:uid="{00000000-0005-0000-0000-00000B030000}"/>
    <cellStyle name="—_EM-KT.xls Chart 1" xfId="547" xr:uid="{00000000-0005-0000-0000-0000F7020000}"/>
    <cellStyle name="—_EM-KT.xls Chart 1_Hynix" xfId="3213" xr:uid="{00000000-0005-0000-0000-0000F8020000}"/>
    <cellStyle name="—_EM-KT.xls Chart 1_Hynix (before 3Q07)" xfId="3214" xr:uid="{00000000-0005-0000-0000-0000F9020000}"/>
    <cellStyle name="—_EM-KT.xls Chart 1_Hynix (before 4Q07 update)" xfId="3215" xr:uid="{00000000-0005-0000-0000-0000FA020000}"/>
    <cellStyle name="—_EM-KT.xls Chart 1_Hynix3" xfId="3216" xr:uid="{00000000-0005-0000-0000-0000FB020000}"/>
    <cellStyle name="—_EM-KT.xls Chart 1_Wise Ann" xfId="3217" xr:uid="{00000000-0005-0000-0000-0000FC020000}"/>
    <cellStyle name="—_EM-KT.xls Chart 2" xfId="548" xr:uid="{00000000-0005-0000-0000-0000FD020000}"/>
    <cellStyle name="—_EM-KT.xls Chart 2_Hynix" xfId="3218" xr:uid="{00000000-0005-0000-0000-0000FE020000}"/>
    <cellStyle name="—_EM-KT.xls Chart 2_Hynix (before 3Q07)" xfId="3219" xr:uid="{00000000-0005-0000-0000-0000FF020000}"/>
    <cellStyle name="—_EM-KT.xls Chart 2_Hynix (before 4Q07 update)" xfId="3220" xr:uid="{00000000-0005-0000-0000-000000030000}"/>
    <cellStyle name="—_EM-KT.xls Chart 2_Hynix3" xfId="3221" xr:uid="{00000000-0005-0000-0000-000001030000}"/>
    <cellStyle name="—_EM-KT.xls Chart 2_Wise Ann" xfId="3222" xr:uid="{00000000-0005-0000-0000-000002030000}"/>
    <cellStyle name="—_EM-KT.xls Chart 3" xfId="549" xr:uid="{00000000-0005-0000-0000-000003030000}"/>
    <cellStyle name="—_EM-KT.xls Chart 3_Hynix" xfId="3223" xr:uid="{00000000-0005-0000-0000-000004030000}"/>
    <cellStyle name="—_EM-KT.xls Chart 3_Hynix (before 3Q07)" xfId="3224" xr:uid="{00000000-0005-0000-0000-000005030000}"/>
    <cellStyle name="—_EM-KT.xls Chart 3_Hynix (before 4Q07 update)" xfId="3225" xr:uid="{00000000-0005-0000-0000-000006030000}"/>
    <cellStyle name="—_EM-KT.xls Chart 3_Hynix3" xfId="3226" xr:uid="{00000000-0005-0000-0000-000007030000}"/>
    <cellStyle name="—_EM-KT.xls Chart 3_Wise Ann" xfId="3227" xr:uid="{00000000-0005-0000-0000-000008030000}"/>
    <cellStyle name="—_EM-KTnew" xfId="550" xr:uid="{00000000-0005-0000-0000-00000C030000}"/>
    <cellStyle name="—_EM-KTnew_Hynix" xfId="3231" xr:uid="{00000000-0005-0000-0000-00000D030000}"/>
    <cellStyle name="—_EM-KTnew_Hynix (before 3Q07)" xfId="3232" xr:uid="{00000000-0005-0000-0000-00000E030000}"/>
    <cellStyle name="—_EM-KTnew_Hynix (before 4Q07 update)" xfId="3233" xr:uid="{00000000-0005-0000-0000-00000F030000}"/>
    <cellStyle name="—_EM-KTnew_Hynix3" xfId="3234" xr:uid="{00000000-0005-0000-0000-000010030000}"/>
    <cellStyle name="—_EM-KTnew_Wise Ann" xfId="3235" xr:uid="{00000000-0005-0000-0000-000011030000}"/>
    <cellStyle name="—_EM-MobileOne" xfId="551" xr:uid="{00000000-0005-0000-0000-000012030000}"/>
    <cellStyle name="—_EM-Optus" xfId="552" xr:uid="{00000000-0005-0000-0000-000013030000}"/>
    <cellStyle name="—_EM-Optus_SEC" xfId="3236" xr:uid="{00000000-0005-0000-0000-000014030000}"/>
    <cellStyle name="—_EM-Optus_SEC TFT analysis" xfId="3237" xr:uid="{00000000-0005-0000-0000-000015030000}"/>
    <cellStyle name="—_EM-Optus_SEC_Dram sensitivity" xfId="3238" xr:uid="{00000000-0005-0000-0000-000016030000}"/>
    <cellStyle name="—_EM-PLDT" xfId="553" xr:uid="{00000000-0005-0000-0000-000017030000}"/>
    <cellStyle name="—_EM-PLDT_Master Consol template" xfId="3239" xr:uid="{00000000-0005-0000-0000-000018030000}"/>
    <cellStyle name="—_EM-PLDT_Master Consol template_Hynix" xfId="3240" xr:uid="{00000000-0005-0000-0000-000019030000}"/>
    <cellStyle name="—_EM-PLDT_Master Consol template_Hynix (before 3Q07)" xfId="3241" xr:uid="{00000000-0005-0000-0000-00001A030000}"/>
    <cellStyle name="—_EM-PLDT_Master Consol template_Hynix (before 4Q07 update)" xfId="3242" xr:uid="{00000000-0005-0000-0000-00001B030000}"/>
    <cellStyle name="—_EM-PLDT_Master Consol template_Hynix3" xfId="3243" xr:uid="{00000000-0005-0000-0000-00001C030000}"/>
    <cellStyle name="—_EM-PLDT_Master Consol template_Wise Ann" xfId="3244" xr:uid="{00000000-0005-0000-0000-00001D030000}"/>
    <cellStyle name="—_EM-PLDT_SEC" xfId="3245" xr:uid="{00000000-0005-0000-0000-00001E030000}"/>
    <cellStyle name="—_EM-PLDT_SEC TFT analysis" xfId="3246" xr:uid="{00000000-0005-0000-0000-00001F030000}"/>
    <cellStyle name="—_EM-PLDT_SEC_Dram sensitivity" xfId="3247" xr:uid="{00000000-0005-0000-0000-000020030000}"/>
    <cellStyle name="—_EM-SKTelecom_old" xfId="554" xr:uid="{00000000-0005-0000-0000-000021030000}"/>
    <cellStyle name="—_EM-SKTelecom_old_Book7" xfId="555" xr:uid="{00000000-0005-0000-0000-000022030000}"/>
    <cellStyle name="—_EM-SKTelecom_old_Book7_GS DCF Template" xfId="556" xr:uid="{00000000-0005-0000-0000-000023030000}"/>
    <cellStyle name="—_EM-SKTelecom_old_Book7_Master Consol template" xfId="3248" xr:uid="{00000000-0005-0000-0000-000024030000}"/>
    <cellStyle name="—_EM-SKTelecom_old_Book7_Master Consol template_Hynix" xfId="3249" xr:uid="{00000000-0005-0000-0000-000025030000}"/>
    <cellStyle name="—_EM-SKTelecom_old_Book7_Master Consol template_Hynix (before 3Q07)" xfId="3250" xr:uid="{00000000-0005-0000-0000-000026030000}"/>
    <cellStyle name="—_EM-SKTelecom_old_Book7_Master Consol template_Hynix (before 4Q07 update)" xfId="3251" xr:uid="{00000000-0005-0000-0000-000027030000}"/>
    <cellStyle name="—_EM-SKTelecom_old_Book7_Master Consol template_Hynix3" xfId="3252" xr:uid="{00000000-0005-0000-0000-000028030000}"/>
    <cellStyle name="—_EM-SKTelecom_old_Book7_Master Consol template_Wise Ann" xfId="3253" xr:uid="{00000000-0005-0000-0000-000029030000}"/>
    <cellStyle name="—_EM-SKTelecom_old_Book7_SEC" xfId="3254" xr:uid="{00000000-0005-0000-0000-00002A030000}"/>
    <cellStyle name="—_EM-SKTelecom_old_Book7_SEC TFT analysis" xfId="3255" xr:uid="{00000000-0005-0000-0000-00002B030000}"/>
    <cellStyle name="—_EM-SKTelecom_old_Book7_SEC_Dram sensitivity" xfId="3256" xr:uid="{00000000-0005-0000-0000-00002C030000}"/>
    <cellStyle name="—_EM-SKTelecom_old_capex_new2" xfId="557" xr:uid="{00000000-0005-0000-0000-00002D030000}"/>
    <cellStyle name="—_EM-SKTelecom_old_Data source for Nov Quarterly report" xfId="558" xr:uid="{00000000-0005-0000-0000-00002E030000}"/>
    <cellStyle name="—_EM-SKTelecom_old_earnings" xfId="559" xr:uid="{00000000-0005-0000-0000-00002F030000}"/>
    <cellStyle name="—_EM-SKTelecom_old_earnings_SEC" xfId="3257" xr:uid="{00000000-0005-0000-0000-000030030000}"/>
    <cellStyle name="—_EM-SKTelecom_old_earnings_SEC TFT analysis" xfId="3258" xr:uid="{00000000-0005-0000-0000-000031030000}"/>
    <cellStyle name="—_EM-SKTelecom_old_earnings_SEC_Dram sensitivity" xfId="3259" xr:uid="{00000000-0005-0000-0000-000032030000}"/>
    <cellStyle name="—_EM-SKTelecom_old_EM_ChinaTelecom" xfId="560" xr:uid="{00000000-0005-0000-0000-000033030000}"/>
    <cellStyle name="—_EM-SKTelecom_old_EM_ChinaTelecom_SEC" xfId="3260" xr:uid="{00000000-0005-0000-0000-000034030000}"/>
    <cellStyle name="—_EM-SKTelecom_old_EM_ChinaTelecom_SEC TFT analysis" xfId="3261" xr:uid="{00000000-0005-0000-0000-000035030000}"/>
    <cellStyle name="—_EM-SKTelecom_old_EM_ChinaTelecom_SEC_Dram sensitivity" xfId="3262" xr:uid="{00000000-0005-0000-0000-000036030000}"/>
    <cellStyle name="—_EM-SKTelecom_old_EM_CU" xfId="561" xr:uid="{00000000-0005-0000-0000-000037030000}"/>
    <cellStyle name="—_EM-SKTelecom_old_EM_CU_SEC" xfId="3263" xr:uid="{00000000-0005-0000-0000-000038030000}"/>
    <cellStyle name="—_EM-SKTelecom_old_EM_CU_SEC TFT analysis" xfId="3264" xr:uid="{00000000-0005-0000-0000-000039030000}"/>
    <cellStyle name="—_EM-SKTelecom_old_EM_CU_SEC_Dram sensitivity" xfId="3265" xr:uid="{00000000-0005-0000-0000-00003A030000}"/>
    <cellStyle name="—_EM-SKTelecom_old_EM_FETone" xfId="562" xr:uid="{00000000-0005-0000-0000-00003B030000}"/>
    <cellStyle name="—_EM-SKTelecom_old_EM_FETone_new" xfId="563" xr:uid="{00000000-0005-0000-0000-00003C030000}"/>
    <cellStyle name="—_EM-SKTelecom_old_EM_FETone_new_SEC" xfId="3266" xr:uid="{00000000-0005-0000-0000-00003D030000}"/>
    <cellStyle name="—_EM-SKTelecom_old_EM_FETone_new_SEC TFT analysis" xfId="3267" xr:uid="{00000000-0005-0000-0000-00003E030000}"/>
    <cellStyle name="—_EM-SKTelecom_old_EM_FETone_new_SEC_Dram sensitivity" xfId="3268" xr:uid="{00000000-0005-0000-0000-00003F030000}"/>
    <cellStyle name="—_EM-SKTelecom_old_EM_FETone_SEC" xfId="3269" xr:uid="{00000000-0005-0000-0000-000040030000}"/>
    <cellStyle name="—_EM-SKTelecom_old_EM_FETone_SEC TFT analysis" xfId="3270" xr:uid="{00000000-0005-0000-0000-000041030000}"/>
    <cellStyle name="—_EM-SKTelecom_old_EM_FETone_SEC_Dram sensitivity" xfId="3271" xr:uid="{00000000-0005-0000-0000-000042030000}"/>
    <cellStyle name="—_EM-SKTelecom_old_EM_TCC" xfId="564" xr:uid="{00000000-0005-0000-0000-000043030000}"/>
    <cellStyle name="—_EM-SKTelecom_old_EM_TCC_new" xfId="565" xr:uid="{00000000-0005-0000-0000-000044030000}"/>
    <cellStyle name="—_EM-SKTelecom_old_EM_TCC_new_SEC" xfId="3272" xr:uid="{00000000-0005-0000-0000-000045030000}"/>
    <cellStyle name="—_EM-SKTelecom_old_EM_TCC_new_SEC TFT analysis" xfId="3273" xr:uid="{00000000-0005-0000-0000-000046030000}"/>
    <cellStyle name="—_EM-SKTelecom_old_EM_TCC_new_SEC_Dram sensitivity" xfId="3274" xr:uid="{00000000-0005-0000-0000-000047030000}"/>
    <cellStyle name="—_EM-SKTelecom_old_EM_TCC_SEC" xfId="3275" xr:uid="{00000000-0005-0000-0000-000048030000}"/>
    <cellStyle name="—_EM-SKTelecom_old_EM_TCC_SEC TFT analysis" xfId="3276" xr:uid="{00000000-0005-0000-0000-000049030000}"/>
    <cellStyle name="—_EM-SKTelecom_old_EM_TCC_SEC_Dram sensitivity" xfId="3277" xr:uid="{00000000-0005-0000-0000-00004A030000}"/>
    <cellStyle name="—_EM-SKTelecom_old_EM-Chunghwa" xfId="566" xr:uid="{00000000-0005-0000-0000-00004B030000}"/>
    <cellStyle name="—_EM-SKTelecom_old_EM-Chunghwa_SEC" xfId="3278" xr:uid="{00000000-0005-0000-0000-00004C030000}"/>
    <cellStyle name="—_EM-SKTelecom_old_EM-Chunghwa_SEC TFT analysis" xfId="3279" xr:uid="{00000000-0005-0000-0000-00004D030000}"/>
    <cellStyle name="—_EM-SKTelecom_old_EM-Chunghwa_SEC_Dram sensitivity" xfId="3280" xr:uid="{00000000-0005-0000-0000-00004E030000}"/>
    <cellStyle name="—_EM-SKTelecom_old_EM-HTI" xfId="567" xr:uid="{00000000-0005-0000-0000-00004F030000}"/>
    <cellStyle name="—_EM-SKTelecom_old_EM-HTI_EM_ChinaTelecom" xfId="568" xr:uid="{00000000-0005-0000-0000-000050030000}"/>
    <cellStyle name="—_EM-SKTelecom_old_EM-HTI_EM_ChinaTelecom_SEC" xfId="3281" xr:uid="{00000000-0005-0000-0000-000051030000}"/>
    <cellStyle name="—_EM-SKTelecom_old_EM-HTI_EM_ChinaTelecom_SEC TFT analysis" xfId="3282" xr:uid="{00000000-0005-0000-0000-000052030000}"/>
    <cellStyle name="—_EM-SKTelecom_old_EM-HTI_EM_ChinaTelecom_SEC_Dram sensitivity" xfId="3283" xr:uid="{00000000-0005-0000-0000-000053030000}"/>
    <cellStyle name="—_EM-SKTelecom_old_EM-HTI_EM_FETone_new" xfId="569" xr:uid="{00000000-0005-0000-0000-000054030000}"/>
    <cellStyle name="—_EM-SKTelecom_old_EM-HTI_EM_FETone_new_SEC" xfId="3284" xr:uid="{00000000-0005-0000-0000-000055030000}"/>
    <cellStyle name="—_EM-SKTelecom_old_EM-HTI_EM_FETone_new_SEC TFT analysis" xfId="3285" xr:uid="{00000000-0005-0000-0000-000056030000}"/>
    <cellStyle name="—_EM-SKTelecom_old_EM-HTI_EM_FETone_new_SEC_Dram sensitivity" xfId="3286" xr:uid="{00000000-0005-0000-0000-000057030000}"/>
    <cellStyle name="—_EM-SKTelecom_old_EM-HTI_EM_TCC" xfId="570" xr:uid="{00000000-0005-0000-0000-000058030000}"/>
    <cellStyle name="—_EM-SKTelecom_old_EM-HTI_EM_TCC_new" xfId="571" xr:uid="{00000000-0005-0000-0000-000059030000}"/>
    <cellStyle name="—_EM-SKTelecom_old_EM-HTI_EM_TCC_new_SEC" xfId="3287" xr:uid="{00000000-0005-0000-0000-00005A030000}"/>
    <cellStyle name="—_EM-SKTelecom_old_EM-HTI_EM_TCC_new_SEC TFT analysis" xfId="3288" xr:uid="{00000000-0005-0000-0000-00005B030000}"/>
    <cellStyle name="—_EM-SKTelecom_old_EM-HTI_EM_TCC_new_SEC_Dram sensitivity" xfId="3289" xr:uid="{00000000-0005-0000-0000-00005C030000}"/>
    <cellStyle name="—_EM-SKTelecom_old_EM-HTI_EM_TCC_SEC" xfId="3290" xr:uid="{00000000-0005-0000-0000-00005D030000}"/>
    <cellStyle name="—_EM-SKTelecom_old_EM-HTI_EM_TCC_SEC TFT analysis" xfId="3291" xr:uid="{00000000-0005-0000-0000-00005E030000}"/>
    <cellStyle name="—_EM-SKTelecom_old_EM-HTI_EM_TCC_SEC_Dram sensitivity" xfId="3292" xr:uid="{00000000-0005-0000-0000-00005F030000}"/>
    <cellStyle name="—_EM-SKTelecom_old_EM-HTI_EM-Chunghwa" xfId="572" xr:uid="{00000000-0005-0000-0000-000060030000}"/>
    <cellStyle name="—_EM-SKTelecom_old_EM-HTI_EM-Chunghwa_SEC" xfId="3293" xr:uid="{00000000-0005-0000-0000-000061030000}"/>
    <cellStyle name="—_EM-SKTelecom_old_EM-HTI_EM-Chunghwa_SEC TFT analysis" xfId="3294" xr:uid="{00000000-0005-0000-0000-000062030000}"/>
    <cellStyle name="—_EM-SKTelecom_old_EM-HTI_EM-Chunghwa_SEC_Dram sensitivity" xfId="3295" xr:uid="{00000000-0005-0000-0000-000063030000}"/>
    <cellStyle name="—_EM-SKTelecom_old_EM-HTI_SEC" xfId="3296" xr:uid="{00000000-0005-0000-0000-000064030000}"/>
    <cellStyle name="—_EM-SKTelecom_old_EM-HTI_SEC TFT analysis" xfId="3297" xr:uid="{00000000-0005-0000-0000-000065030000}"/>
    <cellStyle name="—_EM-SKTelecom_old_EM-HTI_SEC_Dram sensitivity" xfId="3298" xr:uid="{00000000-0005-0000-0000-000066030000}"/>
    <cellStyle name="—_EM-SKTelecom_old_EM-KT.xls Chart 1" xfId="573" xr:uid="{00000000-0005-0000-0000-000067030000}"/>
    <cellStyle name="—_EM-SKTelecom_old_EM-KT.xls Chart 1_Hynix" xfId="3299" xr:uid="{00000000-0005-0000-0000-000068030000}"/>
    <cellStyle name="—_EM-SKTelecom_old_EM-KT.xls Chart 1_Hynix (before 3Q07)" xfId="3300" xr:uid="{00000000-0005-0000-0000-000069030000}"/>
    <cellStyle name="—_EM-SKTelecom_old_EM-KT.xls Chart 1_Hynix (before 4Q07 update)" xfId="3301" xr:uid="{00000000-0005-0000-0000-00006A030000}"/>
    <cellStyle name="—_EM-SKTelecom_old_EM-KT.xls Chart 1_Hynix3" xfId="3302" xr:uid="{00000000-0005-0000-0000-00006B030000}"/>
    <cellStyle name="—_EM-SKTelecom_old_EM-KT.xls Chart 1_Wise Ann" xfId="3303" xr:uid="{00000000-0005-0000-0000-00006C030000}"/>
    <cellStyle name="—_EM-SKTelecom_old_EM-KT.xls Chart 2" xfId="574" xr:uid="{00000000-0005-0000-0000-00006D030000}"/>
    <cellStyle name="—_EM-SKTelecom_old_EM-KT.xls Chart 2_Hynix" xfId="3304" xr:uid="{00000000-0005-0000-0000-00006E030000}"/>
    <cellStyle name="—_EM-SKTelecom_old_EM-KT.xls Chart 2_Hynix (before 3Q07)" xfId="3305" xr:uid="{00000000-0005-0000-0000-00006F030000}"/>
    <cellStyle name="—_EM-SKTelecom_old_EM-KT.xls Chart 2_Hynix (before 4Q07 update)" xfId="3306" xr:uid="{00000000-0005-0000-0000-000070030000}"/>
    <cellStyle name="—_EM-SKTelecom_old_EM-KT.xls Chart 2_Hynix3" xfId="3307" xr:uid="{00000000-0005-0000-0000-000071030000}"/>
    <cellStyle name="—_EM-SKTelecom_old_EM-KT.xls Chart 2_Wise Ann" xfId="3308" xr:uid="{00000000-0005-0000-0000-000072030000}"/>
    <cellStyle name="—_EM-SKTelecom_old_EM-KT.xls Chart 3" xfId="575" xr:uid="{00000000-0005-0000-0000-000073030000}"/>
    <cellStyle name="—_EM-SKTelecom_old_EM-KT.xls Chart 3_Hynix" xfId="3309" xr:uid="{00000000-0005-0000-0000-000074030000}"/>
    <cellStyle name="—_EM-SKTelecom_old_EM-KT.xls Chart 3_Hynix (before 3Q07)" xfId="3310" xr:uid="{00000000-0005-0000-0000-000075030000}"/>
    <cellStyle name="—_EM-SKTelecom_old_EM-KT.xls Chart 3_Hynix (before 4Q07 update)" xfId="3311" xr:uid="{00000000-0005-0000-0000-000076030000}"/>
    <cellStyle name="—_EM-SKTelecom_old_EM-KT.xls Chart 3_Hynix3" xfId="3312" xr:uid="{00000000-0005-0000-0000-000077030000}"/>
    <cellStyle name="—_EM-SKTelecom_old_EM-KT.xls Chart 3_Wise Ann" xfId="3313" xr:uid="{00000000-0005-0000-0000-000078030000}"/>
    <cellStyle name="—_EM-SKTelecom_old_EM-KTnew" xfId="576" xr:uid="{00000000-0005-0000-0000-000079030000}"/>
    <cellStyle name="—_EM-SKTelecom_old_EM-KTnew_Hynix" xfId="3314" xr:uid="{00000000-0005-0000-0000-00007A030000}"/>
    <cellStyle name="—_EM-SKTelecom_old_EM-KTnew_Hynix (before 3Q07)" xfId="3315" xr:uid="{00000000-0005-0000-0000-00007B030000}"/>
    <cellStyle name="—_EM-SKTelecom_old_EM-KTnew_Hynix (before 4Q07 update)" xfId="3316" xr:uid="{00000000-0005-0000-0000-00007C030000}"/>
    <cellStyle name="—_EM-SKTelecom_old_EM-KTnew_Hynix3" xfId="3317" xr:uid="{00000000-0005-0000-0000-00007D030000}"/>
    <cellStyle name="—_EM-SKTelecom_old_EM-KTnew_Wise Ann" xfId="3318" xr:uid="{00000000-0005-0000-0000-00007E030000}"/>
    <cellStyle name="—_EM-SKTelecom_old_GS DCF Template" xfId="577" xr:uid="{00000000-0005-0000-0000-00007F030000}"/>
    <cellStyle name="—_EM-SKTelecom_old_KTF_4Q02_Results_Feb7_2003" xfId="578" xr:uid="{00000000-0005-0000-0000-000080030000}"/>
    <cellStyle name="—_EM-SKTelecom_old_LGT_change identifier file" xfId="579" xr:uid="{00000000-0005-0000-0000-000081030000}"/>
    <cellStyle name="—_EM-SKTelecom_old_Master Consol template" xfId="3319" xr:uid="{00000000-0005-0000-0000-000082030000}"/>
    <cellStyle name="—_EM-SKTelecom_old_Master Consol template_Hynix" xfId="3320" xr:uid="{00000000-0005-0000-0000-000083030000}"/>
    <cellStyle name="—_EM-SKTelecom_old_Master Consol template_Hynix (before 3Q07)" xfId="3321" xr:uid="{00000000-0005-0000-0000-000084030000}"/>
    <cellStyle name="—_EM-SKTelecom_old_Master Consol template_Hynix (before 4Q07 update)" xfId="3322" xr:uid="{00000000-0005-0000-0000-000085030000}"/>
    <cellStyle name="—_EM-SKTelecom_old_Master Consol template_Hynix3" xfId="3323" xr:uid="{00000000-0005-0000-0000-000086030000}"/>
    <cellStyle name="—_EM-SKTelecom_old_Master Consol template_Wise Ann" xfId="3324" xr:uid="{00000000-0005-0000-0000-000087030000}"/>
    <cellStyle name="—_EM-SKTelecom_old_qrtly" xfId="580" xr:uid="{00000000-0005-0000-0000-000088030000}"/>
    <cellStyle name="—_EM-SKTelecom_old_qrtly_Hynix" xfId="3325" xr:uid="{00000000-0005-0000-0000-000089030000}"/>
    <cellStyle name="—_EM-SKTelecom_old_qrtly_Hynix (before 3Q07)" xfId="3326" xr:uid="{00000000-0005-0000-0000-00008A030000}"/>
    <cellStyle name="—_EM-SKTelecom_old_qrtly_Hynix (before 4Q07 update)" xfId="3327" xr:uid="{00000000-0005-0000-0000-00008B030000}"/>
    <cellStyle name="—_EM-SKTelecom_old_qrtly_Hynix3" xfId="3328" xr:uid="{00000000-0005-0000-0000-00008C030000}"/>
    <cellStyle name="—_EM-SKTelecom_old_qrtly_Wise Ann" xfId="3329" xr:uid="{00000000-0005-0000-0000-00008D030000}"/>
    <cellStyle name="—_EM-SKTelecom_old_Revenue" xfId="581" xr:uid="{00000000-0005-0000-0000-00008E030000}"/>
    <cellStyle name="—_EM-SKTelecom_old_Revenue_SEC" xfId="3330" xr:uid="{00000000-0005-0000-0000-00008F030000}"/>
    <cellStyle name="—_EM-SKTelecom_old_Revenue_SEC TFT analysis" xfId="3331" xr:uid="{00000000-0005-0000-0000-000090030000}"/>
    <cellStyle name="—_EM-SKTelecom_old_Revenue_SEC_Dram sensitivity" xfId="3332" xr:uid="{00000000-0005-0000-0000-000091030000}"/>
    <cellStyle name="—_EM-SKTelecom_old_SEC" xfId="3333" xr:uid="{00000000-0005-0000-0000-000092030000}"/>
    <cellStyle name="—_EM-SKTelecom_old_SEC TFT analysis" xfId="3334" xr:uid="{00000000-0005-0000-0000-000093030000}"/>
    <cellStyle name="—_EM-SKTelecom_old_SEC_Dram sensitivity" xfId="3335" xr:uid="{00000000-0005-0000-0000-000094030000}"/>
    <cellStyle name="—_EM-SKTelecom_old_SKT_change identifier" xfId="582" xr:uid="{00000000-0005-0000-0000-000095030000}"/>
    <cellStyle name="—_EM-SKTelecom_old_SKT_ParentCapex_Oct03" xfId="583" xr:uid="{00000000-0005-0000-0000-000096030000}"/>
    <cellStyle name="—_EM-SKTelecom_old_SKTelecom change of forecasts post 2Q2" xfId="584" xr:uid="{00000000-0005-0000-0000-000097030000}"/>
    <cellStyle name="—_EM-SKTelecom_old_Strategy_data_update" xfId="585" xr:uid="{00000000-0005-0000-0000-000098030000}"/>
    <cellStyle name="—_EM-SKTelecom_old_Strategy_data_update_SEC" xfId="3336" xr:uid="{00000000-0005-0000-0000-000099030000}"/>
    <cellStyle name="—_EM-SKTelecom_old_Strategy_data_update_SEC TFT analysis" xfId="3337" xr:uid="{00000000-0005-0000-0000-00009A030000}"/>
    <cellStyle name="—_EM-SKTelecom_old_Strategy_data_update_SEC_Dram sensitivity" xfId="3338" xr:uid="{00000000-0005-0000-0000-00009B030000}"/>
    <cellStyle name="—_Fab data" xfId="617" xr:uid="{00000000-0005-0000-0000-0000BB030000}"/>
    <cellStyle name="—_Fab data_030827_Fab Status@Hynix" xfId="618" xr:uid="{00000000-0005-0000-0000-0000BC030000}"/>
    <cellStyle name="—_Fab data_030827_Fab Status@Hynix_VERY simple model_Hynix" xfId="619" xr:uid="{00000000-0005-0000-0000-0000BD030000}"/>
    <cellStyle name="—_Fab data_Fab Status@Hynix" xfId="620" xr:uid="{00000000-0005-0000-0000-0000BE030000}"/>
    <cellStyle name="—_Fab data_Fab Status@Hynix_VERY simple model_Hynix" xfId="621" xr:uid="{00000000-0005-0000-0000-0000BF030000}"/>
    <cellStyle name="—_Fab data_VERY simple model_Hynix" xfId="622" xr:uid="{00000000-0005-0000-0000-0000C0030000}"/>
    <cellStyle name="—_Fidelity_wireless_May27_2002" xfId="623" xr:uid="{00000000-0005-0000-0000-0000C1030000}"/>
    <cellStyle name="—_GS Assumptions-F" xfId="662" xr:uid="{00000000-0005-0000-0000-0000E8030000}"/>
    <cellStyle name="—_GS Assumptions-F_Book7" xfId="663" xr:uid="{00000000-0005-0000-0000-0000E9030000}"/>
    <cellStyle name="—_GS Assumptions-F_Book7_SEC" xfId="3339" xr:uid="{00000000-0005-0000-0000-0000EA030000}"/>
    <cellStyle name="—_GS Assumptions-F_Book7_SEC TFT analysis" xfId="3340" xr:uid="{00000000-0005-0000-0000-0000EB030000}"/>
    <cellStyle name="—_GS Assumptions-F_Book7_SEC_Dram sensitivity" xfId="3341" xr:uid="{00000000-0005-0000-0000-0000EC030000}"/>
    <cellStyle name="—_GS Assumptions-F_DoCoMo table 10July2000" xfId="664" xr:uid="{00000000-0005-0000-0000-0000ED030000}"/>
    <cellStyle name="—_GS Assumptions-F_DoCoMo table 10July2000_SEC" xfId="3342" xr:uid="{00000000-0005-0000-0000-0000EE030000}"/>
    <cellStyle name="—_GS Assumptions-F_DoCoMo table 10July2000_SEC TFT analysis" xfId="3343" xr:uid="{00000000-0005-0000-0000-0000EF030000}"/>
    <cellStyle name="—_GS Assumptions-F_DoCoMo table 10July2000_SEC_Dram sensitivity" xfId="3344" xr:uid="{00000000-0005-0000-0000-0000F0030000}"/>
    <cellStyle name="—_GS Assumptions-F_earnings" xfId="665" xr:uid="{00000000-0005-0000-0000-0000F1030000}"/>
    <cellStyle name="—_GS Assumptions-F_earnings_SEC" xfId="3345" xr:uid="{00000000-0005-0000-0000-0000F2030000}"/>
    <cellStyle name="—_GS Assumptions-F_earnings_SEC TFT analysis" xfId="3346" xr:uid="{00000000-0005-0000-0000-0000F3030000}"/>
    <cellStyle name="—_GS Assumptions-F_earnings_SEC_Dram sensitivity" xfId="3347" xr:uid="{00000000-0005-0000-0000-0000F4030000}"/>
    <cellStyle name="—_GS Assumptions-F_EM_CMHK" xfId="666" xr:uid="{00000000-0005-0000-0000-0000F5030000}"/>
    <cellStyle name="—_GS Assumptions-F_EM_CMHK_SEC" xfId="3348" xr:uid="{00000000-0005-0000-0000-0000F6030000}"/>
    <cellStyle name="—_GS Assumptions-F_EM_CMHK_SEC TFT analysis" xfId="3349" xr:uid="{00000000-0005-0000-0000-0000F7030000}"/>
    <cellStyle name="—_GS Assumptions-F_EM_CMHK_SEC_Dram sensitivity" xfId="3350" xr:uid="{00000000-0005-0000-0000-0000F8030000}"/>
    <cellStyle name="—_GS Assumptions-F_EM_FETone_new" xfId="667" xr:uid="{00000000-0005-0000-0000-0000F9030000}"/>
    <cellStyle name="—_GS Assumptions-F_EM_FETone_new_SEC" xfId="3351" xr:uid="{00000000-0005-0000-0000-0000FA030000}"/>
    <cellStyle name="—_GS Assumptions-F_EM_FETone_new_SEC TFT analysis" xfId="3352" xr:uid="{00000000-0005-0000-0000-0000FB030000}"/>
    <cellStyle name="—_GS Assumptions-F_EM_FETone_new_SEC_Dram sensitivity" xfId="3353" xr:uid="{00000000-0005-0000-0000-0000FC030000}"/>
    <cellStyle name="—_GS Assumptions-F_EM_TCC_new" xfId="668" xr:uid="{00000000-0005-0000-0000-0000FD030000}"/>
    <cellStyle name="—_GS Assumptions-F_EM_TCC_new_SEC" xfId="3354" xr:uid="{00000000-0005-0000-0000-0000FE030000}"/>
    <cellStyle name="—_GS Assumptions-F_EM_TCC_new_SEC TFT analysis" xfId="3355" xr:uid="{00000000-0005-0000-0000-0000FF030000}"/>
    <cellStyle name="—_GS Assumptions-F_EM_TCC_new_SEC_Dram sensitivity" xfId="3356" xr:uid="{00000000-0005-0000-0000-000000040000}"/>
    <cellStyle name="—_GS Assumptions-F_EM-Optus" xfId="669" xr:uid="{00000000-0005-0000-0000-000001040000}"/>
    <cellStyle name="—_GS Assumptions-F_EM-Optus_SEC" xfId="3357" xr:uid="{00000000-0005-0000-0000-000002040000}"/>
    <cellStyle name="—_GS Assumptions-F_EM-Optus_SEC TFT analysis" xfId="3358" xr:uid="{00000000-0005-0000-0000-000003040000}"/>
    <cellStyle name="—_GS Assumptions-F_EM-Optus_SEC_Dram sensitivity" xfId="3359" xr:uid="{00000000-0005-0000-0000-000004040000}"/>
    <cellStyle name="—_GS Assumptions-F_Master Consol template" xfId="3360" xr:uid="{00000000-0005-0000-0000-000005040000}"/>
    <cellStyle name="—_GS Assumptions-F_Master Consol template_Hynix" xfId="3361" xr:uid="{00000000-0005-0000-0000-000006040000}"/>
    <cellStyle name="—_GS Assumptions-F_Master Consol template_Hynix (before 3Q07)" xfId="3362" xr:uid="{00000000-0005-0000-0000-000007040000}"/>
    <cellStyle name="—_GS Assumptions-F_Master Consol template_Hynix (before 4Q07 update)" xfId="3363" xr:uid="{00000000-0005-0000-0000-000008040000}"/>
    <cellStyle name="—_GS Assumptions-F_Master Consol template_Hynix3" xfId="3364" xr:uid="{00000000-0005-0000-0000-000009040000}"/>
    <cellStyle name="—_GS Assumptions-F_Master Consol template_Wise Ann" xfId="3365" xr:uid="{00000000-0005-0000-0000-00000A040000}"/>
    <cellStyle name="—_GS Assumptions-F_operating stats comp" xfId="670" xr:uid="{00000000-0005-0000-0000-00000B040000}"/>
    <cellStyle name="—_GS Assumptions-F_operating stats comp_SEC" xfId="3366" xr:uid="{00000000-0005-0000-0000-00000C040000}"/>
    <cellStyle name="—_GS Assumptions-F_operating stats comp_SEC TFT analysis" xfId="3367" xr:uid="{00000000-0005-0000-0000-00000D040000}"/>
    <cellStyle name="—_GS Assumptions-F_operating stats comp_SEC_Dram sensitivity" xfId="3368" xr:uid="{00000000-0005-0000-0000-00000E040000}"/>
    <cellStyle name="—_GS Assumptions-F_SEC" xfId="3369" xr:uid="{00000000-0005-0000-0000-00000F040000}"/>
    <cellStyle name="—_GS Assumptions-F_SEC TFT analysis" xfId="3370" xr:uid="{00000000-0005-0000-0000-000010040000}"/>
    <cellStyle name="—_GS Assumptions-F_SEC_Dram sensitivity" xfId="3371" xr:uid="{00000000-0005-0000-0000-000011040000}"/>
    <cellStyle name="—_GS Assumptions-F_Strategy_data_update" xfId="671" xr:uid="{00000000-0005-0000-0000-000012040000}"/>
    <cellStyle name="—_GS Assumptions-F_Strategy_data_update_SEC" xfId="3372" xr:uid="{00000000-0005-0000-0000-000013040000}"/>
    <cellStyle name="—_GS Assumptions-F_Strategy_data_update_SEC TFT analysis" xfId="3373" xr:uid="{00000000-0005-0000-0000-000014040000}"/>
    <cellStyle name="—_GS Assumptions-F_Strategy_data_update_SEC_Dram sensitivity" xfId="3374" xr:uid="{00000000-0005-0000-0000-000015040000}"/>
    <cellStyle name="—_GS DCF Template" xfId="672" xr:uid="{00000000-0005-0000-0000-000016040000}"/>
    <cellStyle name="—_GS_Balance" xfId="673" xr:uid="{00000000-0005-0000-0000-000017040000}"/>
    <cellStyle name="—_GS_Balance_Book7" xfId="674" xr:uid="{00000000-0005-0000-0000-000018040000}"/>
    <cellStyle name="—_GS_Balance_Book7_SEC" xfId="3375" xr:uid="{00000000-0005-0000-0000-000019040000}"/>
    <cellStyle name="—_GS_Balance_Book7_SEC TFT analysis" xfId="3376" xr:uid="{00000000-0005-0000-0000-00001A040000}"/>
    <cellStyle name="—_GS_Balance_Book7_SEC_Dram sensitivity" xfId="3377" xr:uid="{00000000-0005-0000-0000-00001B040000}"/>
    <cellStyle name="—_GS_Balance_DoCoMo table 10July2000" xfId="675" xr:uid="{00000000-0005-0000-0000-00001C040000}"/>
    <cellStyle name="—_GS_Balance_DoCoMo table 10July2000_SEC" xfId="3378" xr:uid="{00000000-0005-0000-0000-00001D040000}"/>
    <cellStyle name="—_GS_Balance_DoCoMo table 10July2000_SEC TFT analysis" xfId="3379" xr:uid="{00000000-0005-0000-0000-00001E040000}"/>
    <cellStyle name="—_GS_Balance_DoCoMo table 10July2000_SEC_Dram sensitivity" xfId="3380" xr:uid="{00000000-0005-0000-0000-00001F040000}"/>
    <cellStyle name="—_GS_Balance_earnings" xfId="676" xr:uid="{00000000-0005-0000-0000-000020040000}"/>
    <cellStyle name="—_GS_Balance_earnings_SEC" xfId="3381" xr:uid="{00000000-0005-0000-0000-000021040000}"/>
    <cellStyle name="—_GS_Balance_earnings_SEC TFT analysis" xfId="3382" xr:uid="{00000000-0005-0000-0000-000022040000}"/>
    <cellStyle name="—_GS_Balance_earnings_SEC_Dram sensitivity" xfId="3383" xr:uid="{00000000-0005-0000-0000-000023040000}"/>
    <cellStyle name="—_GS_Balance_EM_CMHK" xfId="677" xr:uid="{00000000-0005-0000-0000-000024040000}"/>
    <cellStyle name="—_GS_Balance_EM_CMHK_SEC" xfId="3384" xr:uid="{00000000-0005-0000-0000-000025040000}"/>
    <cellStyle name="—_GS_Balance_EM_CMHK_SEC TFT analysis" xfId="3385" xr:uid="{00000000-0005-0000-0000-000026040000}"/>
    <cellStyle name="—_GS_Balance_EM_CMHK_SEC_Dram sensitivity" xfId="3386" xr:uid="{00000000-0005-0000-0000-000027040000}"/>
    <cellStyle name="—_GS_Balance_EM_FETone_new" xfId="678" xr:uid="{00000000-0005-0000-0000-000028040000}"/>
    <cellStyle name="—_GS_Balance_EM_FETone_new_SEC" xfId="3387" xr:uid="{00000000-0005-0000-0000-000029040000}"/>
    <cellStyle name="—_GS_Balance_EM_FETone_new_SEC TFT analysis" xfId="3388" xr:uid="{00000000-0005-0000-0000-00002A040000}"/>
    <cellStyle name="—_GS_Balance_EM_FETone_new_SEC_Dram sensitivity" xfId="3389" xr:uid="{00000000-0005-0000-0000-00002B040000}"/>
    <cellStyle name="—_GS_Balance_EM_TCC_new" xfId="679" xr:uid="{00000000-0005-0000-0000-00002C040000}"/>
    <cellStyle name="—_GS_Balance_EM_TCC_new_SEC" xfId="3390" xr:uid="{00000000-0005-0000-0000-00002D040000}"/>
    <cellStyle name="—_GS_Balance_EM_TCC_new_SEC TFT analysis" xfId="3391" xr:uid="{00000000-0005-0000-0000-00002E040000}"/>
    <cellStyle name="—_GS_Balance_EM_TCC_new_SEC_Dram sensitivity" xfId="3392" xr:uid="{00000000-0005-0000-0000-00002F040000}"/>
    <cellStyle name="—_GS_Balance_EM-Optus" xfId="680" xr:uid="{00000000-0005-0000-0000-000030040000}"/>
    <cellStyle name="—_GS_Balance_EM-Optus_SEC" xfId="3393" xr:uid="{00000000-0005-0000-0000-000031040000}"/>
    <cellStyle name="—_GS_Balance_EM-Optus_SEC TFT analysis" xfId="3394" xr:uid="{00000000-0005-0000-0000-000032040000}"/>
    <cellStyle name="—_GS_Balance_EM-Optus_SEC_Dram sensitivity" xfId="3395" xr:uid="{00000000-0005-0000-0000-000033040000}"/>
    <cellStyle name="—_GS_Balance_Master Consol template" xfId="3396" xr:uid="{00000000-0005-0000-0000-000034040000}"/>
    <cellStyle name="—_GS_Balance_Master Consol template_Hynix" xfId="3397" xr:uid="{00000000-0005-0000-0000-000035040000}"/>
    <cellStyle name="—_GS_Balance_Master Consol template_Hynix (before 3Q07)" xfId="3398" xr:uid="{00000000-0005-0000-0000-000036040000}"/>
    <cellStyle name="—_GS_Balance_Master Consol template_Hynix (before 4Q07 update)" xfId="3399" xr:uid="{00000000-0005-0000-0000-000037040000}"/>
    <cellStyle name="—_GS_Balance_Master Consol template_Hynix3" xfId="3400" xr:uid="{00000000-0005-0000-0000-000038040000}"/>
    <cellStyle name="—_GS_Balance_Master Consol template_Wise Ann" xfId="3401" xr:uid="{00000000-0005-0000-0000-000039040000}"/>
    <cellStyle name="—_GS_Balance_operating stats comp" xfId="681" xr:uid="{00000000-0005-0000-0000-00003A040000}"/>
    <cellStyle name="—_GS_Balance_operating stats comp_SEC" xfId="3402" xr:uid="{00000000-0005-0000-0000-00003B040000}"/>
    <cellStyle name="—_GS_Balance_operating stats comp_SEC TFT analysis" xfId="3403" xr:uid="{00000000-0005-0000-0000-00003C040000}"/>
    <cellStyle name="—_GS_Balance_operating stats comp_SEC_Dram sensitivity" xfId="3404" xr:uid="{00000000-0005-0000-0000-00003D040000}"/>
    <cellStyle name="—_GS_Balance_SEC" xfId="3405" xr:uid="{00000000-0005-0000-0000-00003E040000}"/>
    <cellStyle name="—_GS_Balance_SEC TFT analysis" xfId="3406" xr:uid="{00000000-0005-0000-0000-00003F040000}"/>
    <cellStyle name="—_GS_Balance_SEC_Dram sensitivity" xfId="3407" xr:uid="{00000000-0005-0000-0000-000040040000}"/>
    <cellStyle name="—_GS_Balance_Strategy_data_update" xfId="682" xr:uid="{00000000-0005-0000-0000-000041040000}"/>
    <cellStyle name="—_GS_Balance_Strategy_data_update_SEC" xfId="3408" xr:uid="{00000000-0005-0000-0000-000042040000}"/>
    <cellStyle name="—_GS_Balance_Strategy_data_update_SEC TFT analysis" xfId="3409" xr:uid="{00000000-0005-0000-0000-000043040000}"/>
    <cellStyle name="—_GS_Balance_Strategy_data_update_SEC_Dram sensitivity" xfId="3410" xr:uid="{00000000-0005-0000-0000-000044040000}"/>
    <cellStyle name="—_GS_Cash " xfId="683" xr:uid="{00000000-0005-0000-0000-000045040000}"/>
    <cellStyle name="—_GS_Cash  (2)" xfId="684" xr:uid="{00000000-0005-0000-0000-000046040000}"/>
    <cellStyle name="—_GS_Cash  (2)_Book7" xfId="685" xr:uid="{00000000-0005-0000-0000-000047040000}"/>
    <cellStyle name="—_GS_Cash  (2)_Book7_SEC" xfId="3411" xr:uid="{00000000-0005-0000-0000-000048040000}"/>
    <cellStyle name="—_GS_Cash  (2)_Book7_SEC TFT analysis" xfId="3412" xr:uid="{00000000-0005-0000-0000-000049040000}"/>
    <cellStyle name="—_GS_Cash  (2)_Book7_SEC_Dram sensitivity" xfId="3413" xr:uid="{00000000-0005-0000-0000-00004A040000}"/>
    <cellStyle name="—_GS_Cash  (2)_DoCoMo table 10July2000" xfId="686" xr:uid="{00000000-0005-0000-0000-00004B040000}"/>
    <cellStyle name="—_GS_Cash  (2)_DoCoMo table 10July2000_SEC" xfId="3414" xr:uid="{00000000-0005-0000-0000-00004C040000}"/>
    <cellStyle name="—_GS_Cash  (2)_DoCoMo table 10July2000_SEC TFT analysis" xfId="3415" xr:uid="{00000000-0005-0000-0000-00004D040000}"/>
    <cellStyle name="—_GS_Cash  (2)_DoCoMo table 10July2000_SEC_Dram sensitivity" xfId="3416" xr:uid="{00000000-0005-0000-0000-00004E040000}"/>
    <cellStyle name="—_GS_Cash  (2)_earnings" xfId="687" xr:uid="{00000000-0005-0000-0000-00004F040000}"/>
    <cellStyle name="—_GS_Cash  (2)_earnings_SEC" xfId="3417" xr:uid="{00000000-0005-0000-0000-000050040000}"/>
    <cellStyle name="—_GS_Cash  (2)_earnings_SEC TFT analysis" xfId="3418" xr:uid="{00000000-0005-0000-0000-000051040000}"/>
    <cellStyle name="—_GS_Cash  (2)_earnings_SEC_Dram sensitivity" xfId="3419" xr:uid="{00000000-0005-0000-0000-000052040000}"/>
    <cellStyle name="—_GS_Cash  (2)_EM_CMHK" xfId="688" xr:uid="{00000000-0005-0000-0000-000053040000}"/>
    <cellStyle name="—_GS_Cash  (2)_EM_CMHK_SEC" xfId="3420" xr:uid="{00000000-0005-0000-0000-000054040000}"/>
    <cellStyle name="—_GS_Cash  (2)_EM_CMHK_SEC TFT analysis" xfId="3421" xr:uid="{00000000-0005-0000-0000-000055040000}"/>
    <cellStyle name="—_GS_Cash  (2)_EM_CMHK_SEC_Dram sensitivity" xfId="3422" xr:uid="{00000000-0005-0000-0000-000056040000}"/>
    <cellStyle name="—_GS_Cash  (2)_EM_FETone_new" xfId="689" xr:uid="{00000000-0005-0000-0000-000057040000}"/>
    <cellStyle name="—_GS_Cash  (2)_EM_FETone_new_SEC" xfId="3423" xr:uid="{00000000-0005-0000-0000-000058040000}"/>
    <cellStyle name="—_GS_Cash  (2)_EM_FETone_new_SEC TFT analysis" xfId="3424" xr:uid="{00000000-0005-0000-0000-000059040000}"/>
    <cellStyle name="—_GS_Cash  (2)_EM_FETone_new_SEC_Dram sensitivity" xfId="3425" xr:uid="{00000000-0005-0000-0000-00005A040000}"/>
    <cellStyle name="—_GS_Cash  (2)_EM_TCC_new" xfId="690" xr:uid="{00000000-0005-0000-0000-00005B040000}"/>
    <cellStyle name="—_GS_Cash  (2)_EM_TCC_new_SEC" xfId="3426" xr:uid="{00000000-0005-0000-0000-00005C040000}"/>
    <cellStyle name="—_GS_Cash  (2)_EM_TCC_new_SEC TFT analysis" xfId="3427" xr:uid="{00000000-0005-0000-0000-00005D040000}"/>
    <cellStyle name="—_GS_Cash  (2)_EM_TCC_new_SEC_Dram sensitivity" xfId="3428" xr:uid="{00000000-0005-0000-0000-00005E040000}"/>
    <cellStyle name="—_GS_Cash  (2)_EM-Optus" xfId="691" xr:uid="{00000000-0005-0000-0000-00005F040000}"/>
    <cellStyle name="—_GS_Cash  (2)_EM-Optus_SEC" xfId="3429" xr:uid="{00000000-0005-0000-0000-000060040000}"/>
    <cellStyle name="—_GS_Cash  (2)_EM-Optus_SEC TFT analysis" xfId="3430" xr:uid="{00000000-0005-0000-0000-000061040000}"/>
    <cellStyle name="—_GS_Cash  (2)_EM-Optus_SEC_Dram sensitivity" xfId="3431" xr:uid="{00000000-0005-0000-0000-000062040000}"/>
    <cellStyle name="—_GS_Cash  (2)_Master Consol template" xfId="3432" xr:uid="{00000000-0005-0000-0000-000063040000}"/>
    <cellStyle name="—_GS_Cash  (2)_Master Consol template_Hynix" xfId="3433" xr:uid="{00000000-0005-0000-0000-000064040000}"/>
    <cellStyle name="—_GS_Cash  (2)_Master Consol template_Hynix (before 3Q07)" xfId="3434" xr:uid="{00000000-0005-0000-0000-000065040000}"/>
    <cellStyle name="—_GS_Cash  (2)_Master Consol template_Hynix (before 4Q07 update)" xfId="3435" xr:uid="{00000000-0005-0000-0000-000066040000}"/>
    <cellStyle name="—_GS_Cash  (2)_Master Consol template_Hynix3" xfId="3436" xr:uid="{00000000-0005-0000-0000-000067040000}"/>
    <cellStyle name="—_GS_Cash  (2)_Master Consol template_Wise Ann" xfId="3437" xr:uid="{00000000-0005-0000-0000-000068040000}"/>
    <cellStyle name="—_GS_Cash  (2)_operating stats comp" xfId="692" xr:uid="{00000000-0005-0000-0000-000069040000}"/>
    <cellStyle name="—_GS_Cash  (2)_operating stats comp_SEC" xfId="3438" xr:uid="{00000000-0005-0000-0000-00006A040000}"/>
    <cellStyle name="—_GS_Cash  (2)_operating stats comp_SEC TFT analysis" xfId="3439" xr:uid="{00000000-0005-0000-0000-00006B040000}"/>
    <cellStyle name="—_GS_Cash  (2)_operating stats comp_SEC_Dram sensitivity" xfId="3440" xr:uid="{00000000-0005-0000-0000-00006C040000}"/>
    <cellStyle name="—_GS_Cash  (2)_SEC" xfId="3441" xr:uid="{00000000-0005-0000-0000-00006D040000}"/>
    <cellStyle name="—_GS_Cash  (2)_SEC TFT analysis" xfId="3442" xr:uid="{00000000-0005-0000-0000-00006E040000}"/>
    <cellStyle name="—_GS_Cash  (2)_SEC_Dram sensitivity" xfId="3443" xr:uid="{00000000-0005-0000-0000-00006F040000}"/>
    <cellStyle name="—_GS_Cash  (2)_Strategy_data_update" xfId="693" xr:uid="{00000000-0005-0000-0000-000070040000}"/>
    <cellStyle name="—_GS_Cash  (2)_Strategy_data_update_SEC" xfId="3444" xr:uid="{00000000-0005-0000-0000-000071040000}"/>
    <cellStyle name="—_GS_Cash  (2)_Strategy_data_update_SEC TFT analysis" xfId="3445" xr:uid="{00000000-0005-0000-0000-000072040000}"/>
    <cellStyle name="—_GS_Cash  (2)_Strategy_data_update_SEC_Dram sensitivity" xfId="3446" xr:uid="{00000000-0005-0000-0000-000073040000}"/>
    <cellStyle name="—_GS_Cash _Book7" xfId="694" xr:uid="{00000000-0005-0000-0000-000074040000}"/>
    <cellStyle name="—_GS_Cash _Book7_SEC" xfId="3447" xr:uid="{00000000-0005-0000-0000-000075040000}"/>
    <cellStyle name="—_GS_Cash _Book7_SEC TFT analysis" xfId="3448" xr:uid="{00000000-0005-0000-0000-000076040000}"/>
    <cellStyle name="—_GS_Cash _Book7_SEC_Dram sensitivity" xfId="3449" xr:uid="{00000000-0005-0000-0000-000077040000}"/>
    <cellStyle name="—_GS_Cash _DoCoMo table 10July2000" xfId="695" xr:uid="{00000000-0005-0000-0000-000078040000}"/>
    <cellStyle name="—_GS_Cash _DoCoMo table 10July2000_SEC" xfId="3450" xr:uid="{00000000-0005-0000-0000-000079040000}"/>
    <cellStyle name="—_GS_Cash _DoCoMo table 10July2000_SEC TFT analysis" xfId="3451" xr:uid="{00000000-0005-0000-0000-00007A040000}"/>
    <cellStyle name="—_GS_Cash _DoCoMo table 10July2000_SEC_Dram sensitivity" xfId="3452" xr:uid="{00000000-0005-0000-0000-00007B040000}"/>
    <cellStyle name="—_GS_Cash _earnings" xfId="696" xr:uid="{00000000-0005-0000-0000-00007C040000}"/>
    <cellStyle name="—_GS_Cash _earnings_SEC" xfId="3453" xr:uid="{00000000-0005-0000-0000-00007D040000}"/>
    <cellStyle name="—_GS_Cash _earnings_SEC TFT analysis" xfId="3454" xr:uid="{00000000-0005-0000-0000-00007E040000}"/>
    <cellStyle name="—_GS_Cash _earnings_SEC_Dram sensitivity" xfId="3455" xr:uid="{00000000-0005-0000-0000-00007F040000}"/>
    <cellStyle name="—_GS_Cash _EM_CMHK" xfId="697" xr:uid="{00000000-0005-0000-0000-000080040000}"/>
    <cellStyle name="—_GS_Cash _EM_CMHK_SEC" xfId="3456" xr:uid="{00000000-0005-0000-0000-000081040000}"/>
    <cellStyle name="—_GS_Cash _EM_CMHK_SEC TFT analysis" xfId="3457" xr:uid="{00000000-0005-0000-0000-000082040000}"/>
    <cellStyle name="—_GS_Cash _EM_CMHK_SEC_Dram sensitivity" xfId="3458" xr:uid="{00000000-0005-0000-0000-000083040000}"/>
    <cellStyle name="—_GS_Cash _EM_FETone_new" xfId="698" xr:uid="{00000000-0005-0000-0000-000084040000}"/>
    <cellStyle name="—_GS_Cash _EM_FETone_new_SEC" xfId="3459" xr:uid="{00000000-0005-0000-0000-000085040000}"/>
    <cellStyle name="—_GS_Cash _EM_FETone_new_SEC TFT analysis" xfId="3460" xr:uid="{00000000-0005-0000-0000-000086040000}"/>
    <cellStyle name="—_GS_Cash _EM_FETone_new_SEC_Dram sensitivity" xfId="3461" xr:uid="{00000000-0005-0000-0000-000087040000}"/>
    <cellStyle name="—_GS_Cash _EM_TCC_new" xfId="699" xr:uid="{00000000-0005-0000-0000-000088040000}"/>
    <cellStyle name="—_GS_Cash _EM_TCC_new_SEC" xfId="3462" xr:uid="{00000000-0005-0000-0000-000089040000}"/>
    <cellStyle name="—_GS_Cash _EM_TCC_new_SEC TFT analysis" xfId="3463" xr:uid="{00000000-0005-0000-0000-00008A040000}"/>
    <cellStyle name="—_GS_Cash _EM_TCC_new_SEC_Dram sensitivity" xfId="3464" xr:uid="{00000000-0005-0000-0000-00008B040000}"/>
    <cellStyle name="—_GS_Cash _EM-Optus" xfId="700" xr:uid="{00000000-0005-0000-0000-00008C040000}"/>
    <cellStyle name="—_GS_Cash _EM-Optus_SEC" xfId="3465" xr:uid="{00000000-0005-0000-0000-00008D040000}"/>
    <cellStyle name="—_GS_Cash _EM-Optus_SEC TFT analysis" xfId="3466" xr:uid="{00000000-0005-0000-0000-00008E040000}"/>
    <cellStyle name="—_GS_Cash _EM-Optus_SEC_Dram sensitivity" xfId="3467" xr:uid="{00000000-0005-0000-0000-00008F040000}"/>
    <cellStyle name="—_GS_Cash _Master Consol template" xfId="3468" xr:uid="{00000000-0005-0000-0000-000090040000}"/>
    <cellStyle name="—_GS_Cash _Master Consol template_Hynix" xfId="3469" xr:uid="{00000000-0005-0000-0000-000091040000}"/>
    <cellStyle name="—_GS_Cash _Master Consol template_Hynix (before 3Q07)" xfId="3470" xr:uid="{00000000-0005-0000-0000-000092040000}"/>
    <cellStyle name="—_GS_Cash _Master Consol template_Hynix (before 4Q07 update)" xfId="3471" xr:uid="{00000000-0005-0000-0000-000093040000}"/>
    <cellStyle name="—_GS_Cash _Master Consol template_Hynix3" xfId="3472" xr:uid="{00000000-0005-0000-0000-000094040000}"/>
    <cellStyle name="—_GS_Cash _Master Consol template_Wise Ann" xfId="3473" xr:uid="{00000000-0005-0000-0000-000095040000}"/>
    <cellStyle name="—_GS_Cash _operating stats comp" xfId="701" xr:uid="{00000000-0005-0000-0000-000096040000}"/>
    <cellStyle name="—_GS_Cash _operating stats comp_SEC" xfId="3474" xr:uid="{00000000-0005-0000-0000-000097040000}"/>
    <cellStyle name="—_GS_Cash _operating stats comp_SEC TFT analysis" xfId="3475" xr:uid="{00000000-0005-0000-0000-000098040000}"/>
    <cellStyle name="—_GS_Cash _operating stats comp_SEC_Dram sensitivity" xfId="3476" xr:uid="{00000000-0005-0000-0000-000099040000}"/>
    <cellStyle name="—_GS_Cash _SEC" xfId="3477" xr:uid="{00000000-0005-0000-0000-00009A040000}"/>
    <cellStyle name="—_GS_Cash _SEC new model" xfId="3478" xr:uid="{00000000-0005-0000-0000-00009B040000}"/>
    <cellStyle name="—_GS_Cash _SEC TFT analysis" xfId="3479" xr:uid="{00000000-0005-0000-0000-00009C040000}"/>
    <cellStyle name="—_GS_Cash _SEC_Dram sensitivity" xfId="3480" xr:uid="{00000000-0005-0000-0000-00009D040000}"/>
    <cellStyle name="—_GS_Cash _Strategy_data_update" xfId="702" xr:uid="{00000000-0005-0000-0000-00009E040000}"/>
    <cellStyle name="—_GS_Cash _Strategy_data_update_SEC" xfId="3481" xr:uid="{00000000-0005-0000-0000-00009F040000}"/>
    <cellStyle name="—_GS_Cash _Strategy_data_update_SEC TFT analysis" xfId="3482" xr:uid="{00000000-0005-0000-0000-0000A0040000}"/>
    <cellStyle name="—_GS_Cash _Strategy_data_update_SEC_Dram sensitivity" xfId="3483" xr:uid="{00000000-0005-0000-0000-0000A1040000}"/>
    <cellStyle name="—_GS_DCF" xfId="703" xr:uid="{00000000-0005-0000-0000-0000A2040000}"/>
    <cellStyle name="—_GS_DCF_Book7" xfId="704" xr:uid="{00000000-0005-0000-0000-0000A3040000}"/>
    <cellStyle name="—_GS_DCF_Book7_SEC" xfId="3484" xr:uid="{00000000-0005-0000-0000-0000A4040000}"/>
    <cellStyle name="—_GS_DCF_Book7_SEC TFT analysis" xfId="3485" xr:uid="{00000000-0005-0000-0000-0000A5040000}"/>
    <cellStyle name="—_GS_DCF_Book7_SEC_Dram sensitivity" xfId="3486" xr:uid="{00000000-0005-0000-0000-0000A6040000}"/>
    <cellStyle name="—_GS_DCF_DoCoMo table 10July2000" xfId="705" xr:uid="{00000000-0005-0000-0000-0000A7040000}"/>
    <cellStyle name="—_GS_DCF_DoCoMo table 10July2000_SEC" xfId="3487" xr:uid="{00000000-0005-0000-0000-0000A8040000}"/>
    <cellStyle name="—_GS_DCF_DoCoMo table 10July2000_SEC TFT analysis" xfId="3488" xr:uid="{00000000-0005-0000-0000-0000A9040000}"/>
    <cellStyle name="—_GS_DCF_DoCoMo table 10July2000_SEC_Dram sensitivity" xfId="3489" xr:uid="{00000000-0005-0000-0000-0000AA040000}"/>
    <cellStyle name="—_GS_DCF_earnings" xfId="706" xr:uid="{00000000-0005-0000-0000-0000AB040000}"/>
    <cellStyle name="—_GS_DCF_earnings_SEC" xfId="3490" xr:uid="{00000000-0005-0000-0000-0000AC040000}"/>
    <cellStyle name="—_GS_DCF_earnings_SEC TFT analysis" xfId="3491" xr:uid="{00000000-0005-0000-0000-0000AD040000}"/>
    <cellStyle name="—_GS_DCF_earnings_SEC_Dram sensitivity" xfId="3492" xr:uid="{00000000-0005-0000-0000-0000AE040000}"/>
    <cellStyle name="—_GS_DCF_EM_CMHK" xfId="707" xr:uid="{00000000-0005-0000-0000-0000AF040000}"/>
    <cellStyle name="—_GS_DCF_EM_CMHK_SEC" xfId="3493" xr:uid="{00000000-0005-0000-0000-0000B0040000}"/>
    <cellStyle name="—_GS_DCF_EM_CMHK_SEC TFT analysis" xfId="3494" xr:uid="{00000000-0005-0000-0000-0000B1040000}"/>
    <cellStyle name="—_GS_DCF_EM_CMHK_SEC_Dram sensitivity" xfId="3495" xr:uid="{00000000-0005-0000-0000-0000B2040000}"/>
    <cellStyle name="—_GS_DCF_EM_FETone_new" xfId="708" xr:uid="{00000000-0005-0000-0000-0000B3040000}"/>
    <cellStyle name="—_GS_DCF_EM_FETone_new_SEC" xfId="3496" xr:uid="{00000000-0005-0000-0000-0000B4040000}"/>
    <cellStyle name="—_GS_DCF_EM_FETone_new_SEC TFT analysis" xfId="3497" xr:uid="{00000000-0005-0000-0000-0000B5040000}"/>
    <cellStyle name="—_GS_DCF_EM_FETone_new_SEC_Dram sensitivity" xfId="3498" xr:uid="{00000000-0005-0000-0000-0000B6040000}"/>
    <cellStyle name="—_GS_DCF_EM_TCC_new" xfId="709" xr:uid="{00000000-0005-0000-0000-0000B7040000}"/>
    <cellStyle name="—_GS_DCF_EM_TCC_new_SEC" xfId="3499" xr:uid="{00000000-0005-0000-0000-0000B8040000}"/>
    <cellStyle name="—_GS_DCF_EM_TCC_new_SEC TFT analysis" xfId="3500" xr:uid="{00000000-0005-0000-0000-0000B9040000}"/>
    <cellStyle name="—_GS_DCF_EM_TCC_new_SEC_Dram sensitivity" xfId="3501" xr:uid="{00000000-0005-0000-0000-0000BA040000}"/>
    <cellStyle name="—_GS_DCF_EM-Optus" xfId="710" xr:uid="{00000000-0005-0000-0000-0000BB040000}"/>
    <cellStyle name="—_GS_DCF_EM-Optus_SEC" xfId="3502" xr:uid="{00000000-0005-0000-0000-0000BC040000}"/>
    <cellStyle name="—_GS_DCF_EM-Optus_SEC TFT analysis" xfId="3503" xr:uid="{00000000-0005-0000-0000-0000BD040000}"/>
    <cellStyle name="—_GS_DCF_EM-Optus_SEC_Dram sensitivity" xfId="3504" xr:uid="{00000000-0005-0000-0000-0000BE040000}"/>
    <cellStyle name="—_GS_DCF_Master Consol template" xfId="3505" xr:uid="{00000000-0005-0000-0000-0000BF040000}"/>
    <cellStyle name="—_GS_DCF_Master Consol template_Hynix" xfId="3506" xr:uid="{00000000-0005-0000-0000-0000C0040000}"/>
    <cellStyle name="—_GS_DCF_Master Consol template_Hynix (before 3Q07)" xfId="3507" xr:uid="{00000000-0005-0000-0000-0000C1040000}"/>
    <cellStyle name="—_GS_DCF_Master Consol template_Hynix (before 4Q07 update)" xfId="3508" xr:uid="{00000000-0005-0000-0000-0000C2040000}"/>
    <cellStyle name="—_GS_DCF_Master Consol template_Hynix3" xfId="3509" xr:uid="{00000000-0005-0000-0000-0000C3040000}"/>
    <cellStyle name="—_GS_DCF_Master Consol template_Wise Ann" xfId="3510" xr:uid="{00000000-0005-0000-0000-0000C4040000}"/>
    <cellStyle name="—_GS_DCF_operating stats comp" xfId="711" xr:uid="{00000000-0005-0000-0000-0000C5040000}"/>
    <cellStyle name="—_GS_DCF_operating stats comp_SEC" xfId="3511" xr:uid="{00000000-0005-0000-0000-0000C6040000}"/>
    <cellStyle name="—_GS_DCF_operating stats comp_SEC TFT analysis" xfId="3512" xr:uid="{00000000-0005-0000-0000-0000C7040000}"/>
    <cellStyle name="—_GS_DCF_operating stats comp_SEC_Dram sensitivity" xfId="3513" xr:uid="{00000000-0005-0000-0000-0000C8040000}"/>
    <cellStyle name="—_GS_DCF_SEC" xfId="3514" xr:uid="{00000000-0005-0000-0000-0000C9040000}"/>
    <cellStyle name="—_GS_DCF_SEC TFT analysis" xfId="3515" xr:uid="{00000000-0005-0000-0000-0000CA040000}"/>
    <cellStyle name="—_GS_DCF_SEC_Dram sensitivity" xfId="3516" xr:uid="{00000000-0005-0000-0000-0000CB040000}"/>
    <cellStyle name="—_GS_DCF_Strategy_data_update" xfId="712" xr:uid="{00000000-0005-0000-0000-0000CC040000}"/>
    <cellStyle name="—_GS_DCF_Strategy_data_update_SEC" xfId="3517" xr:uid="{00000000-0005-0000-0000-0000CD040000}"/>
    <cellStyle name="—_GS_DCF_Strategy_data_update_SEC TFT analysis" xfId="3518" xr:uid="{00000000-0005-0000-0000-0000CE040000}"/>
    <cellStyle name="—_GS_DCF_Strategy_data_update_SEC_Dram sensitivity" xfId="3519" xr:uid="{00000000-0005-0000-0000-0000CF040000}"/>
    <cellStyle name="—_GS_PNL" xfId="713" xr:uid="{00000000-0005-0000-0000-0000D0040000}"/>
    <cellStyle name="—_GS_PNL_Book7" xfId="714" xr:uid="{00000000-0005-0000-0000-0000D1040000}"/>
    <cellStyle name="—_GS_PNL_Book7_SEC" xfId="3520" xr:uid="{00000000-0005-0000-0000-0000D2040000}"/>
    <cellStyle name="—_GS_PNL_Book7_SEC TFT analysis" xfId="3521" xr:uid="{00000000-0005-0000-0000-0000D3040000}"/>
    <cellStyle name="—_GS_PNL_Book7_SEC_Dram sensitivity" xfId="3522" xr:uid="{00000000-0005-0000-0000-0000D4040000}"/>
    <cellStyle name="—_GS_PNL_DoCoMo table 10July2000" xfId="715" xr:uid="{00000000-0005-0000-0000-0000D5040000}"/>
    <cellStyle name="—_GS_PNL_DoCoMo table 10July2000_SEC" xfId="3523" xr:uid="{00000000-0005-0000-0000-0000D6040000}"/>
    <cellStyle name="—_GS_PNL_DoCoMo table 10July2000_SEC TFT analysis" xfId="3524" xr:uid="{00000000-0005-0000-0000-0000D7040000}"/>
    <cellStyle name="—_GS_PNL_DoCoMo table 10July2000_SEC_Dram sensitivity" xfId="3525" xr:uid="{00000000-0005-0000-0000-0000D8040000}"/>
    <cellStyle name="—_GS_PNL_earnings" xfId="716" xr:uid="{00000000-0005-0000-0000-0000D9040000}"/>
    <cellStyle name="—_GS_PNL_earnings_SEC" xfId="3526" xr:uid="{00000000-0005-0000-0000-0000DA040000}"/>
    <cellStyle name="—_GS_PNL_earnings_SEC TFT analysis" xfId="3527" xr:uid="{00000000-0005-0000-0000-0000DB040000}"/>
    <cellStyle name="—_GS_PNL_earnings_SEC_Dram sensitivity" xfId="3528" xr:uid="{00000000-0005-0000-0000-0000DC040000}"/>
    <cellStyle name="—_GS_PNL_EM_CMHK" xfId="717" xr:uid="{00000000-0005-0000-0000-0000DD040000}"/>
    <cellStyle name="—_GS_PNL_EM_CMHK_SEC" xfId="3529" xr:uid="{00000000-0005-0000-0000-0000DE040000}"/>
    <cellStyle name="—_GS_PNL_EM_CMHK_SEC TFT analysis" xfId="3530" xr:uid="{00000000-0005-0000-0000-0000DF040000}"/>
    <cellStyle name="—_GS_PNL_EM_CMHK_SEC_Dram sensitivity" xfId="3531" xr:uid="{00000000-0005-0000-0000-0000E0040000}"/>
    <cellStyle name="—_GS_PNL_EM_FETone_new" xfId="718" xr:uid="{00000000-0005-0000-0000-0000E1040000}"/>
    <cellStyle name="—_GS_PNL_EM_FETone_new_SEC" xfId="3532" xr:uid="{00000000-0005-0000-0000-0000E2040000}"/>
    <cellStyle name="—_GS_PNL_EM_FETone_new_SEC TFT analysis" xfId="3533" xr:uid="{00000000-0005-0000-0000-0000E3040000}"/>
    <cellStyle name="—_GS_PNL_EM_FETone_new_SEC_Dram sensitivity" xfId="3534" xr:uid="{00000000-0005-0000-0000-0000E4040000}"/>
    <cellStyle name="—_GS_PNL_EM_TCC_new" xfId="719" xr:uid="{00000000-0005-0000-0000-0000E5040000}"/>
    <cellStyle name="—_GS_PNL_EM_TCC_new_SEC" xfId="3535" xr:uid="{00000000-0005-0000-0000-0000E6040000}"/>
    <cellStyle name="—_GS_PNL_EM_TCC_new_SEC TFT analysis" xfId="3536" xr:uid="{00000000-0005-0000-0000-0000E7040000}"/>
    <cellStyle name="—_GS_PNL_EM_TCC_new_SEC_Dram sensitivity" xfId="3537" xr:uid="{00000000-0005-0000-0000-0000E8040000}"/>
    <cellStyle name="—_GS_PNL_EM-Optus" xfId="720" xr:uid="{00000000-0005-0000-0000-0000E9040000}"/>
    <cellStyle name="—_GS_PNL_EM-Optus_SEC" xfId="3538" xr:uid="{00000000-0005-0000-0000-0000EA040000}"/>
    <cellStyle name="—_GS_PNL_EM-Optus_SEC TFT analysis" xfId="3539" xr:uid="{00000000-0005-0000-0000-0000EB040000}"/>
    <cellStyle name="—_GS_PNL_EM-Optus_SEC_Dram sensitivity" xfId="3540" xr:uid="{00000000-0005-0000-0000-0000EC040000}"/>
    <cellStyle name="—_GS_PNL_Master Consol template" xfId="3541" xr:uid="{00000000-0005-0000-0000-0000ED040000}"/>
    <cellStyle name="—_GS_PNL_Master Consol template_Hynix" xfId="3542" xr:uid="{00000000-0005-0000-0000-0000EE040000}"/>
    <cellStyle name="—_GS_PNL_Master Consol template_Hynix (before 3Q07)" xfId="3543" xr:uid="{00000000-0005-0000-0000-0000EF040000}"/>
    <cellStyle name="—_GS_PNL_Master Consol template_Hynix (before 4Q07 update)" xfId="3544" xr:uid="{00000000-0005-0000-0000-0000F0040000}"/>
    <cellStyle name="—_GS_PNL_Master Consol template_Hynix3" xfId="3545" xr:uid="{00000000-0005-0000-0000-0000F1040000}"/>
    <cellStyle name="—_GS_PNL_Master Consol template_Wise Ann" xfId="3546" xr:uid="{00000000-0005-0000-0000-0000F2040000}"/>
    <cellStyle name="—_GS_PNL_operating stats comp" xfId="721" xr:uid="{00000000-0005-0000-0000-0000F3040000}"/>
    <cellStyle name="—_GS_PNL_operating stats comp_SEC" xfId="3547" xr:uid="{00000000-0005-0000-0000-0000F4040000}"/>
    <cellStyle name="—_GS_PNL_operating stats comp_SEC TFT analysis" xfId="3548" xr:uid="{00000000-0005-0000-0000-0000F5040000}"/>
    <cellStyle name="—_GS_PNL_operating stats comp_SEC_Dram sensitivity" xfId="3549" xr:uid="{00000000-0005-0000-0000-0000F6040000}"/>
    <cellStyle name="—_GS_PNL_SEC" xfId="3550" xr:uid="{00000000-0005-0000-0000-0000F7040000}"/>
    <cellStyle name="—_GS_PNL_SEC TFT analysis" xfId="3551" xr:uid="{00000000-0005-0000-0000-0000F8040000}"/>
    <cellStyle name="—_GS_PNL_SEC_Dram sensitivity" xfId="3552" xr:uid="{00000000-0005-0000-0000-0000F9040000}"/>
    <cellStyle name="—_GS_PNL_Strategy_data_update" xfId="722" xr:uid="{00000000-0005-0000-0000-0000FA040000}"/>
    <cellStyle name="—_GS_PNL_Strategy_data_update_SEC" xfId="3553" xr:uid="{00000000-0005-0000-0000-0000FB040000}"/>
    <cellStyle name="—_GS_PNL_Strategy_data_update_SEC TFT analysis" xfId="3554" xr:uid="{00000000-0005-0000-0000-0000FC040000}"/>
    <cellStyle name="—_GS_PNL_Strategy_data_update_SEC_Dram sensitivity" xfId="3555" xr:uid="{00000000-0005-0000-0000-0000FD040000}"/>
    <cellStyle name="—_I&amp;O Report Tables" xfId="763" xr:uid="{00000000-0005-0000-0000-00002B050000}"/>
    <cellStyle name="—_I&amp;O Report Tables_Book7" xfId="764" xr:uid="{00000000-0005-0000-0000-00002C050000}"/>
    <cellStyle name="—_I&amp;O Report Tables_Book7_SEC" xfId="3560" xr:uid="{00000000-0005-0000-0000-00002D050000}"/>
    <cellStyle name="—_I&amp;O Report Tables_Book7_SEC TFT analysis" xfId="3561" xr:uid="{00000000-0005-0000-0000-00002E050000}"/>
    <cellStyle name="—_I&amp;O Report Tables_Book7_SEC_Dram sensitivity" xfId="3562" xr:uid="{00000000-0005-0000-0000-00002F050000}"/>
    <cellStyle name="—_I&amp;O Report Tables_candicetables" xfId="765" xr:uid="{00000000-0005-0000-0000-000030050000}"/>
    <cellStyle name="—_I&amp;O Report Tables_candicetables_Book7" xfId="766" xr:uid="{00000000-0005-0000-0000-000031050000}"/>
    <cellStyle name="—_I&amp;O Report Tables_candicetables_Book7_SEC" xfId="3563" xr:uid="{00000000-0005-0000-0000-000032050000}"/>
    <cellStyle name="—_I&amp;O Report Tables_candicetables_Book7_SEC TFT analysis" xfId="3564" xr:uid="{00000000-0005-0000-0000-000033050000}"/>
    <cellStyle name="—_I&amp;O Report Tables_candicetables_Book7_SEC_Dram sensitivity" xfId="3565" xr:uid="{00000000-0005-0000-0000-000034050000}"/>
    <cellStyle name="—_I&amp;O Report Tables_candicetables_DoCoMo table 10July2000" xfId="767" xr:uid="{00000000-0005-0000-0000-000035050000}"/>
    <cellStyle name="—_I&amp;O Report Tables_candicetables_earnings" xfId="768" xr:uid="{00000000-0005-0000-0000-000036050000}"/>
    <cellStyle name="—_I&amp;O Report Tables_candicetables_earnings_SEC" xfId="3566" xr:uid="{00000000-0005-0000-0000-000037050000}"/>
    <cellStyle name="—_I&amp;O Report Tables_candicetables_earnings_SEC TFT analysis" xfId="3567" xr:uid="{00000000-0005-0000-0000-000038050000}"/>
    <cellStyle name="—_I&amp;O Report Tables_candicetables_earnings_SEC_Dram sensitivity" xfId="3568" xr:uid="{00000000-0005-0000-0000-000039050000}"/>
    <cellStyle name="—_I&amp;O Report Tables_candicetables_EM_FETone_new" xfId="769" xr:uid="{00000000-0005-0000-0000-00003A050000}"/>
    <cellStyle name="—_I&amp;O Report Tables_candicetables_EM_FETone_new_SEC" xfId="3569" xr:uid="{00000000-0005-0000-0000-00003B050000}"/>
    <cellStyle name="—_I&amp;O Report Tables_candicetables_EM_FETone_new_SEC TFT analysis" xfId="3570" xr:uid="{00000000-0005-0000-0000-00003C050000}"/>
    <cellStyle name="—_I&amp;O Report Tables_candicetables_EM_FETone_new_SEC_Dram sensitivity" xfId="3571" xr:uid="{00000000-0005-0000-0000-00003D050000}"/>
    <cellStyle name="—_I&amp;O Report Tables_candicetables_EM_TCC_new" xfId="770" xr:uid="{00000000-0005-0000-0000-00003E050000}"/>
    <cellStyle name="—_I&amp;O Report Tables_candicetables_EM_TCC_new_SEC" xfId="3572" xr:uid="{00000000-0005-0000-0000-00003F050000}"/>
    <cellStyle name="—_I&amp;O Report Tables_candicetables_EM_TCC_new_SEC TFT analysis" xfId="3573" xr:uid="{00000000-0005-0000-0000-000040050000}"/>
    <cellStyle name="—_I&amp;O Report Tables_candicetables_EM_TCC_new_SEC_Dram sensitivity" xfId="3574" xr:uid="{00000000-0005-0000-0000-000041050000}"/>
    <cellStyle name="—_I&amp;O Report Tables_candicetables_Master Consol template" xfId="3575" xr:uid="{00000000-0005-0000-0000-000042050000}"/>
    <cellStyle name="—_I&amp;O Report Tables_candicetables_Master Consol template_Hynix" xfId="3576" xr:uid="{00000000-0005-0000-0000-000043050000}"/>
    <cellStyle name="—_I&amp;O Report Tables_candicetables_Master Consol template_Hynix (before 3Q07)" xfId="3577" xr:uid="{00000000-0005-0000-0000-000044050000}"/>
    <cellStyle name="—_I&amp;O Report Tables_candicetables_Master Consol template_Hynix (before 4Q07 update)" xfId="3578" xr:uid="{00000000-0005-0000-0000-000045050000}"/>
    <cellStyle name="—_I&amp;O Report Tables_candicetables_Master Consol template_Hynix3" xfId="3579" xr:uid="{00000000-0005-0000-0000-000046050000}"/>
    <cellStyle name="—_I&amp;O Report Tables_candicetables_Master Consol template_Wise Ann" xfId="3580" xr:uid="{00000000-0005-0000-0000-000047050000}"/>
    <cellStyle name="—_I&amp;O Report Tables_candicetables_operating stats comp" xfId="771" xr:uid="{00000000-0005-0000-0000-000048050000}"/>
    <cellStyle name="—_I&amp;O Report Tables_candicetables_operating stats comp_SEC" xfId="3581" xr:uid="{00000000-0005-0000-0000-000049050000}"/>
    <cellStyle name="—_I&amp;O Report Tables_candicetables_operating stats comp_SEC TFT analysis" xfId="3582" xr:uid="{00000000-0005-0000-0000-00004A050000}"/>
    <cellStyle name="—_I&amp;O Report Tables_candicetables_operating stats comp_SEC_Dram sensitivity" xfId="3583" xr:uid="{00000000-0005-0000-0000-00004B050000}"/>
    <cellStyle name="—_I&amp;O Report Tables_candicetables_SEC" xfId="3584" xr:uid="{00000000-0005-0000-0000-00004C050000}"/>
    <cellStyle name="—_I&amp;O Report Tables_candicetables_SEC TFT analysis" xfId="3585" xr:uid="{00000000-0005-0000-0000-00004D050000}"/>
    <cellStyle name="—_I&amp;O Report Tables_candicetables_SEC_Dram sensitivity" xfId="3586" xr:uid="{00000000-0005-0000-0000-00004E050000}"/>
    <cellStyle name="—_I&amp;O Report Tables_candicetables_Strategy_data_update" xfId="772" xr:uid="{00000000-0005-0000-0000-00004F050000}"/>
    <cellStyle name="—_I&amp;O Report Tables_candicetables_Strategy_data_update_SEC" xfId="3587" xr:uid="{00000000-0005-0000-0000-000050050000}"/>
    <cellStyle name="—_I&amp;O Report Tables_candicetables_Strategy_data_update_SEC TFT analysis" xfId="3588" xr:uid="{00000000-0005-0000-0000-000051050000}"/>
    <cellStyle name="—_I&amp;O Report Tables_candicetables_Strategy_data_update_SEC_Dram sensitivity" xfId="3589" xr:uid="{00000000-0005-0000-0000-000052050000}"/>
    <cellStyle name="—_I&amp;O Report Tables_DoCoMo table 10July2000" xfId="773" xr:uid="{00000000-0005-0000-0000-000053050000}"/>
    <cellStyle name="—_I&amp;O Report Tables_earnings" xfId="774" xr:uid="{00000000-0005-0000-0000-000054050000}"/>
    <cellStyle name="—_I&amp;O Report Tables_earnings_SEC" xfId="3590" xr:uid="{00000000-0005-0000-0000-000055050000}"/>
    <cellStyle name="—_I&amp;O Report Tables_earnings_SEC TFT analysis" xfId="3591" xr:uid="{00000000-0005-0000-0000-000056050000}"/>
    <cellStyle name="—_I&amp;O Report Tables_earnings_SEC_Dram sensitivity" xfId="3592" xr:uid="{00000000-0005-0000-0000-000057050000}"/>
    <cellStyle name="—_I&amp;O Report Tables_EM_FETone_new" xfId="775" xr:uid="{00000000-0005-0000-0000-000058050000}"/>
    <cellStyle name="—_I&amp;O Report Tables_EM_FETone_new_SEC" xfId="3593" xr:uid="{00000000-0005-0000-0000-000059050000}"/>
    <cellStyle name="—_I&amp;O Report Tables_EM_FETone_new_SEC TFT analysis" xfId="3594" xr:uid="{00000000-0005-0000-0000-00005A050000}"/>
    <cellStyle name="—_I&amp;O Report Tables_EM_FETone_new_SEC_Dram sensitivity" xfId="3595" xr:uid="{00000000-0005-0000-0000-00005B050000}"/>
    <cellStyle name="—_I&amp;O Report Tables_EM_TCC_new" xfId="776" xr:uid="{00000000-0005-0000-0000-00005C050000}"/>
    <cellStyle name="—_I&amp;O Report Tables_EM_TCC_new_SEC" xfId="3596" xr:uid="{00000000-0005-0000-0000-00005D050000}"/>
    <cellStyle name="—_I&amp;O Report Tables_EM_TCC_new_SEC TFT analysis" xfId="3597" xr:uid="{00000000-0005-0000-0000-00005E050000}"/>
    <cellStyle name="—_I&amp;O Report Tables_EM_TCC_new_SEC_Dram sensitivity" xfId="3598" xr:uid="{00000000-0005-0000-0000-00005F050000}"/>
    <cellStyle name="—_I&amp;O Report Tables_Master Consol template" xfId="3599" xr:uid="{00000000-0005-0000-0000-000060050000}"/>
    <cellStyle name="—_I&amp;O Report Tables_Master Consol template_Hynix" xfId="3600" xr:uid="{00000000-0005-0000-0000-000061050000}"/>
    <cellStyle name="—_I&amp;O Report Tables_Master Consol template_Hynix (before 3Q07)" xfId="3601" xr:uid="{00000000-0005-0000-0000-000062050000}"/>
    <cellStyle name="—_I&amp;O Report Tables_Master Consol template_Hynix (before 4Q07 update)" xfId="3602" xr:uid="{00000000-0005-0000-0000-000063050000}"/>
    <cellStyle name="—_I&amp;O Report Tables_Master Consol template_Hynix3" xfId="3603" xr:uid="{00000000-0005-0000-0000-000064050000}"/>
    <cellStyle name="—_I&amp;O Report Tables_Master Consol template_Wise Ann" xfId="3604" xr:uid="{00000000-0005-0000-0000-000065050000}"/>
    <cellStyle name="—_I&amp;O Report Tables_operating stats comp" xfId="777" xr:uid="{00000000-0005-0000-0000-000066050000}"/>
    <cellStyle name="—_I&amp;O Report Tables_operating stats comp_SEC" xfId="3605" xr:uid="{00000000-0005-0000-0000-000067050000}"/>
    <cellStyle name="—_I&amp;O Report Tables_operating stats comp_SEC TFT analysis" xfId="3606" xr:uid="{00000000-0005-0000-0000-000068050000}"/>
    <cellStyle name="—_I&amp;O Report Tables_operating stats comp_SEC_Dram sensitivity" xfId="3607" xr:uid="{00000000-0005-0000-0000-000069050000}"/>
    <cellStyle name="—_I&amp;O Report Tables_SEC" xfId="3608" xr:uid="{00000000-0005-0000-0000-00006A050000}"/>
    <cellStyle name="—_I&amp;O Report Tables_SEC TFT analysis" xfId="3609" xr:uid="{00000000-0005-0000-0000-00006B050000}"/>
    <cellStyle name="—_I&amp;O Report Tables_SEC_Dram sensitivity" xfId="3610" xr:uid="{00000000-0005-0000-0000-00006C050000}"/>
    <cellStyle name="—_I&amp;O Report Tables_Strategy_data_update" xfId="778" xr:uid="{00000000-0005-0000-0000-00006D050000}"/>
    <cellStyle name="—_I&amp;O Report Tables_Strategy_data_update_SEC" xfId="3611" xr:uid="{00000000-0005-0000-0000-00006E050000}"/>
    <cellStyle name="—_I&amp;O Report Tables_Strategy_data_update_SEC TFT analysis" xfId="3612" xr:uid="{00000000-0005-0000-0000-00006F050000}"/>
    <cellStyle name="—_I&amp;O Report Tables_Strategy_data_update_SEC_Dram sensitivity" xfId="3613" xr:uid="{00000000-0005-0000-0000-000070050000}"/>
    <cellStyle name="—_KTF_4Q02_Results_Feb7_2003" xfId="850" xr:uid="{00000000-0005-0000-0000-0000B9050000}"/>
    <cellStyle name="—_LGT_change identifier file" xfId="874" xr:uid="{00000000-0005-0000-0000-00006D060000}"/>
    <cellStyle name="—_Master Consol template" xfId="3772" xr:uid="{00000000-0005-0000-0000-000070060000}"/>
    <cellStyle name="—_Master Consol template_Hynix" xfId="3774" xr:uid="{00000000-0005-0000-0000-000072060000}"/>
    <cellStyle name="—_Master Consol template_Hynix (before 3Q07)" xfId="3776" xr:uid="{00000000-0005-0000-0000-000074060000}"/>
    <cellStyle name="—_Master Consol template_Hynix (before 4Q07 update)" xfId="3778" xr:uid="{00000000-0005-0000-0000-000076060000}"/>
    <cellStyle name="—_Master Consol template_Hynix3" xfId="3780" xr:uid="{00000000-0005-0000-0000-000078060000}"/>
    <cellStyle name="—_Master Consol template_Wise Ann" xfId="3782" xr:uid="{00000000-0005-0000-0000-00007A060000}"/>
    <cellStyle name="—_new format1" xfId="905" xr:uid="{00000000-0005-0000-0000-0000CE060000}"/>
    <cellStyle name="—_new format1_Book8" xfId="906" xr:uid="{00000000-0005-0000-0000-0000CF060000}"/>
    <cellStyle name="—_new format1_Book8_Hynix" xfId="3837" xr:uid="{00000000-0005-0000-0000-0000D0060000}"/>
    <cellStyle name="—_new format1_Book8_Hynix (before 3Q07)" xfId="3838" xr:uid="{00000000-0005-0000-0000-0000D1060000}"/>
    <cellStyle name="—_new format1_Book8_Hynix (before 4Q07 update)" xfId="3839" xr:uid="{00000000-0005-0000-0000-0000D2060000}"/>
    <cellStyle name="—_new format1_Book8_Hynix3" xfId="3840" xr:uid="{00000000-0005-0000-0000-0000D3060000}"/>
    <cellStyle name="—_new format1_Book8_Wise Ann" xfId="3841" xr:uid="{00000000-0005-0000-0000-0000D4060000}"/>
    <cellStyle name="—_new format1_Changes identifier template" xfId="907" xr:uid="{00000000-0005-0000-0000-0000D5060000}"/>
    <cellStyle name="—_new format1_EM-KTFMnew" xfId="908" xr:uid="{00000000-0005-0000-0000-0000D6060000}"/>
    <cellStyle name="—_new format1_EM-LGT_Published" xfId="909" xr:uid="{00000000-0005-0000-0000-0000D7060000}"/>
    <cellStyle name="—_new format1_EM-LGT_Published_1" xfId="910" xr:uid="{00000000-0005-0000-0000-0000D8060000}"/>
    <cellStyle name="—_new format1_EM-LGT_Published_EM-KTFMnew" xfId="911" xr:uid="{00000000-0005-0000-0000-0000D9060000}"/>
    <cellStyle name="—_new format1_EM-LGT_Published_Hynix" xfId="3842" xr:uid="{00000000-0005-0000-0000-0000DA060000}"/>
    <cellStyle name="—_new format1_EM-LGT_Published_Hynix (before 3Q07)" xfId="3843" xr:uid="{00000000-0005-0000-0000-0000DB060000}"/>
    <cellStyle name="—_new format1_EM-LGT_Published_Hynix (before 4Q07 update)" xfId="3844" xr:uid="{00000000-0005-0000-0000-0000DC060000}"/>
    <cellStyle name="—_new format1_EM-LGT_Published_Hynix3" xfId="3845" xr:uid="{00000000-0005-0000-0000-0000DD060000}"/>
    <cellStyle name="—_new format1_EM-LGT_Published_Wise Ann" xfId="3846" xr:uid="{00000000-0005-0000-0000-0000DE060000}"/>
    <cellStyle name="—_new format1_Hynix" xfId="3847" xr:uid="{00000000-0005-0000-0000-0000DF060000}"/>
    <cellStyle name="—_new format1_Hynix (before 3Q07)" xfId="3848" xr:uid="{00000000-0005-0000-0000-0000E0060000}"/>
    <cellStyle name="—_new format1_Hynix (before 4Q07 update)" xfId="3849" xr:uid="{00000000-0005-0000-0000-0000E1060000}"/>
    <cellStyle name="—_new format1_Hynix3" xfId="3850" xr:uid="{00000000-0005-0000-0000-0000E2060000}"/>
    <cellStyle name="—_new format1_LGT_4Q02 Results_Feb6_2003" xfId="912" xr:uid="{00000000-0005-0000-0000-0000E3060000}"/>
    <cellStyle name="—_new format1_LGT_change identifier file" xfId="913" xr:uid="{00000000-0005-0000-0000-0000E4060000}"/>
    <cellStyle name="—_new format1_SKT_change identifier" xfId="914" xr:uid="{00000000-0005-0000-0000-0000E5060000}"/>
    <cellStyle name="—_new format1_SKTelecom change of forecasts post 2Q2" xfId="915" xr:uid="{00000000-0005-0000-0000-0000E6060000}"/>
    <cellStyle name="—_new format1_Telecom quarterly_final" xfId="916" xr:uid="{00000000-0005-0000-0000-0000E7060000}"/>
    <cellStyle name="—_new format1_Telecom quarterly_final_Book8" xfId="917" xr:uid="{00000000-0005-0000-0000-0000E8060000}"/>
    <cellStyle name="—_new format1_Telecom quarterly_final_Book8_Hynix" xfId="3851" xr:uid="{00000000-0005-0000-0000-0000E9060000}"/>
    <cellStyle name="—_new format1_Telecom quarterly_final_Book8_Hynix (before 3Q07)" xfId="3852" xr:uid="{00000000-0005-0000-0000-0000EA060000}"/>
    <cellStyle name="—_new format1_Telecom quarterly_final_Book8_Hynix (before 4Q07 update)" xfId="3853" xr:uid="{00000000-0005-0000-0000-0000EB060000}"/>
    <cellStyle name="—_new format1_Telecom quarterly_final_Book8_Hynix3" xfId="3854" xr:uid="{00000000-0005-0000-0000-0000EC060000}"/>
    <cellStyle name="—_new format1_Telecom quarterly_final_Book8_Wise Ann" xfId="3855" xr:uid="{00000000-0005-0000-0000-0000ED060000}"/>
    <cellStyle name="—_new format1_Telecom quarterly_final_Changes identifier template" xfId="918" xr:uid="{00000000-0005-0000-0000-0000EE060000}"/>
    <cellStyle name="—_new format1_Telecom quarterly_final_EM-KTFMnew" xfId="919" xr:uid="{00000000-0005-0000-0000-0000EF060000}"/>
    <cellStyle name="—_new format1_Telecom quarterly_final_EM-LGT_Published" xfId="920" xr:uid="{00000000-0005-0000-0000-0000F0060000}"/>
    <cellStyle name="—_new format1_Telecom quarterly_final_EM-LGT_Published_1" xfId="921" xr:uid="{00000000-0005-0000-0000-0000F1060000}"/>
    <cellStyle name="—_new format1_Telecom quarterly_final_EM-LGT_Published_EM-KTFMnew" xfId="922" xr:uid="{00000000-0005-0000-0000-0000F2060000}"/>
    <cellStyle name="—_new format1_Telecom quarterly_final_EM-LGT_Published_Hynix" xfId="3856" xr:uid="{00000000-0005-0000-0000-0000F3060000}"/>
    <cellStyle name="—_new format1_Telecom quarterly_final_EM-LGT_Published_Hynix (before 3Q07)" xfId="3857" xr:uid="{00000000-0005-0000-0000-0000F4060000}"/>
    <cellStyle name="—_new format1_Telecom quarterly_final_EM-LGT_Published_Hynix (before 4Q07 update)" xfId="3858" xr:uid="{00000000-0005-0000-0000-0000F5060000}"/>
    <cellStyle name="—_new format1_Telecom quarterly_final_EM-LGT_Published_Hynix3" xfId="3859" xr:uid="{00000000-0005-0000-0000-0000F6060000}"/>
    <cellStyle name="—_new format1_Telecom quarterly_final_EM-LGT_Published_Wise Ann" xfId="3860" xr:uid="{00000000-0005-0000-0000-0000F7060000}"/>
    <cellStyle name="—_new format1_Telecom quarterly_final_Hynix" xfId="3861" xr:uid="{00000000-0005-0000-0000-0000F8060000}"/>
    <cellStyle name="—_new format1_Telecom quarterly_final_Hynix (before 3Q07)" xfId="3862" xr:uid="{00000000-0005-0000-0000-0000F9060000}"/>
    <cellStyle name="—_new format1_Telecom quarterly_final_Hynix (before 4Q07 update)" xfId="3863" xr:uid="{00000000-0005-0000-0000-0000FA060000}"/>
    <cellStyle name="—_new format1_Telecom quarterly_final_Hynix3" xfId="3864" xr:uid="{00000000-0005-0000-0000-0000FB060000}"/>
    <cellStyle name="—_new format1_Telecom quarterly_final_LGT_4Q02 Results_Feb6_2003" xfId="923" xr:uid="{00000000-0005-0000-0000-0000FC060000}"/>
    <cellStyle name="—_new format1_Telecom quarterly_final_LGT_change identifier file" xfId="924" xr:uid="{00000000-0005-0000-0000-0000FD060000}"/>
    <cellStyle name="—_new format1_Telecom quarterly_final_SKT_change identifier" xfId="925" xr:uid="{00000000-0005-0000-0000-0000FE060000}"/>
    <cellStyle name="—_new format1_Telecom quarterly_final_SKTelecom change of forecasts post 2Q2" xfId="926" xr:uid="{00000000-0005-0000-0000-0000FF060000}"/>
    <cellStyle name="—_new format1_Telecom quarterly_final_Wise Ann" xfId="3865" xr:uid="{00000000-0005-0000-0000-000000070000}"/>
    <cellStyle name="—_new format1_Wise Ann" xfId="3866" xr:uid="{00000000-0005-0000-0000-000001070000}"/>
    <cellStyle name="—_operating stats comp" xfId="929" xr:uid="{00000000-0005-0000-0000-000005070000}"/>
    <cellStyle name="—_price chart1" xfId="1158" xr:uid="{00000000-0005-0000-0000-0000EA070000}"/>
    <cellStyle name="—_qrtly" xfId="1159" xr:uid="{00000000-0005-0000-0000-0000EB070000}"/>
    <cellStyle name="—_qrtly_Hynix" xfId="3868" xr:uid="{00000000-0005-0000-0000-0000EC070000}"/>
    <cellStyle name="—_qrtly_Hynix (before 3Q07)" xfId="3869" xr:uid="{00000000-0005-0000-0000-0000ED070000}"/>
    <cellStyle name="—_qrtly_Hynix (before 4Q07 update)" xfId="3870" xr:uid="{00000000-0005-0000-0000-0000EE070000}"/>
    <cellStyle name="—_qrtly_Hynix3" xfId="3871" xr:uid="{00000000-0005-0000-0000-0000EF070000}"/>
    <cellStyle name="—_qrtly_Wise Ann" xfId="3872" xr:uid="{00000000-0005-0000-0000-0000F0070000}"/>
    <cellStyle name="—_report1198tables" xfId="1165" xr:uid="{00000000-0005-0000-0000-0000F6070000}"/>
    <cellStyle name="—_report1198tables_anne" xfId="1166" xr:uid="{00000000-0005-0000-0000-0000F7070000}"/>
    <cellStyle name="—_report1198tables_anne_Book7" xfId="1167" xr:uid="{00000000-0005-0000-0000-0000F8070000}"/>
    <cellStyle name="—_report1198tables_anne_Book7_SEC" xfId="3873" xr:uid="{00000000-0005-0000-0000-0000F9070000}"/>
    <cellStyle name="—_report1198tables_anne_Book7_SEC TFT analysis" xfId="3874" xr:uid="{00000000-0005-0000-0000-0000FA070000}"/>
    <cellStyle name="—_report1198tables_anne_Book7_SEC_Dram sensitivity" xfId="3875" xr:uid="{00000000-0005-0000-0000-0000FB070000}"/>
    <cellStyle name="—_report1198tables_anne_DoCoMo table 10July2000" xfId="1168" xr:uid="{00000000-0005-0000-0000-0000FC070000}"/>
    <cellStyle name="—_report1198tables_anne_earnings" xfId="1169" xr:uid="{00000000-0005-0000-0000-0000FD070000}"/>
    <cellStyle name="—_report1198tables_anne_earnings_SEC" xfId="3876" xr:uid="{00000000-0005-0000-0000-0000FE070000}"/>
    <cellStyle name="—_report1198tables_anne_earnings_SEC TFT analysis" xfId="3877" xr:uid="{00000000-0005-0000-0000-0000FF070000}"/>
    <cellStyle name="—_report1198tables_anne_earnings_SEC_Dram sensitivity" xfId="3878" xr:uid="{00000000-0005-0000-0000-000000080000}"/>
    <cellStyle name="—_report1198tables_anne_EM_FETone_new" xfId="1170" xr:uid="{00000000-0005-0000-0000-000001080000}"/>
    <cellStyle name="—_report1198tables_anne_EM_FETone_new_SEC" xfId="3879" xr:uid="{00000000-0005-0000-0000-000002080000}"/>
    <cellStyle name="—_report1198tables_anne_EM_FETone_new_SEC TFT analysis" xfId="3880" xr:uid="{00000000-0005-0000-0000-000003080000}"/>
    <cellStyle name="—_report1198tables_anne_EM_FETone_new_SEC_Dram sensitivity" xfId="3881" xr:uid="{00000000-0005-0000-0000-000004080000}"/>
    <cellStyle name="—_report1198tables_anne_EM_TCC_new" xfId="1171" xr:uid="{00000000-0005-0000-0000-000005080000}"/>
    <cellStyle name="—_report1198tables_anne_EM_TCC_new_SEC" xfId="3882" xr:uid="{00000000-0005-0000-0000-000006080000}"/>
    <cellStyle name="—_report1198tables_anne_EM_TCC_new_SEC TFT analysis" xfId="3883" xr:uid="{00000000-0005-0000-0000-000007080000}"/>
    <cellStyle name="—_report1198tables_anne_EM_TCC_new_SEC_Dram sensitivity" xfId="3884" xr:uid="{00000000-0005-0000-0000-000008080000}"/>
    <cellStyle name="—_report1198tables_anne_Master Consol template" xfId="3885" xr:uid="{00000000-0005-0000-0000-000009080000}"/>
    <cellStyle name="—_report1198tables_anne_Master Consol template_Hynix" xfId="3886" xr:uid="{00000000-0005-0000-0000-00000A080000}"/>
    <cellStyle name="—_report1198tables_anne_Master Consol template_Hynix (before 3Q07)" xfId="3887" xr:uid="{00000000-0005-0000-0000-00000B080000}"/>
    <cellStyle name="—_report1198tables_anne_Master Consol template_Hynix (before 4Q07 update)" xfId="3888" xr:uid="{00000000-0005-0000-0000-00000C080000}"/>
    <cellStyle name="—_report1198tables_anne_Master Consol template_Hynix3" xfId="3889" xr:uid="{00000000-0005-0000-0000-00000D080000}"/>
    <cellStyle name="—_report1198tables_anne_Master Consol template_Wise Ann" xfId="3890" xr:uid="{00000000-0005-0000-0000-00000E080000}"/>
    <cellStyle name="—_report1198tables_anne_operating stats comp" xfId="1172" xr:uid="{00000000-0005-0000-0000-00000F080000}"/>
    <cellStyle name="—_report1198tables_anne_operating stats comp_SEC" xfId="3891" xr:uid="{00000000-0005-0000-0000-000010080000}"/>
    <cellStyle name="—_report1198tables_anne_operating stats comp_SEC TFT analysis" xfId="3892" xr:uid="{00000000-0005-0000-0000-000011080000}"/>
    <cellStyle name="—_report1198tables_anne_operating stats comp_SEC_Dram sensitivity" xfId="3893" xr:uid="{00000000-0005-0000-0000-000012080000}"/>
    <cellStyle name="—_report1198tables_anne_SEC" xfId="3894" xr:uid="{00000000-0005-0000-0000-000013080000}"/>
    <cellStyle name="—_report1198tables_anne_SEC TFT analysis" xfId="3895" xr:uid="{00000000-0005-0000-0000-000014080000}"/>
    <cellStyle name="—_report1198tables_anne_SEC_Dram sensitivity" xfId="3896" xr:uid="{00000000-0005-0000-0000-000015080000}"/>
    <cellStyle name="—_report1198tables_anne_Strategy_data_update" xfId="1173" xr:uid="{00000000-0005-0000-0000-000016080000}"/>
    <cellStyle name="—_report1198tables_anne_Strategy_data_update_SEC" xfId="3897" xr:uid="{00000000-0005-0000-0000-000017080000}"/>
    <cellStyle name="—_report1198tables_anne_Strategy_data_update_SEC TFT analysis" xfId="3898" xr:uid="{00000000-0005-0000-0000-000018080000}"/>
    <cellStyle name="—_report1198tables_anne_Strategy_data_update_SEC_Dram sensitivity" xfId="3899" xr:uid="{00000000-0005-0000-0000-000019080000}"/>
    <cellStyle name="—_report1198tables_Book7" xfId="1174" xr:uid="{00000000-0005-0000-0000-00001A080000}"/>
    <cellStyle name="—_report1198tables_Book7_SEC" xfId="3900" xr:uid="{00000000-0005-0000-0000-00001B080000}"/>
    <cellStyle name="—_report1198tables_Book7_SEC TFT analysis" xfId="3901" xr:uid="{00000000-0005-0000-0000-00001C080000}"/>
    <cellStyle name="—_report1198tables_Book7_SEC_Dram sensitivity" xfId="3902" xr:uid="{00000000-0005-0000-0000-00001D080000}"/>
    <cellStyle name="—_report1198tables_DoCoMo table 10July2000" xfId="1175" xr:uid="{00000000-0005-0000-0000-00001E080000}"/>
    <cellStyle name="—_report1198tables_earnings" xfId="1176" xr:uid="{00000000-0005-0000-0000-00001F080000}"/>
    <cellStyle name="—_report1198tables_earnings_SEC" xfId="3903" xr:uid="{00000000-0005-0000-0000-000020080000}"/>
    <cellStyle name="—_report1198tables_earnings_SEC TFT analysis" xfId="3904" xr:uid="{00000000-0005-0000-0000-000021080000}"/>
    <cellStyle name="—_report1198tables_earnings_SEC_Dram sensitivity" xfId="3905" xr:uid="{00000000-0005-0000-0000-000022080000}"/>
    <cellStyle name="—_report1198tables_EM_FETone_new" xfId="1177" xr:uid="{00000000-0005-0000-0000-000023080000}"/>
    <cellStyle name="—_report1198tables_EM_FETone_new_SEC" xfId="3906" xr:uid="{00000000-0005-0000-0000-000024080000}"/>
    <cellStyle name="—_report1198tables_EM_FETone_new_SEC TFT analysis" xfId="3907" xr:uid="{00000000-0005-0000-0000-000025080000}"/>
    <cellStyle name="—_report1198tables_EM_FETone_new_SEC_Dram sensitivity" xfId="3908" xr:uid="{00000000-0005-0000-0000-000026080000}"/>
    <cellStyle name="—_report1198tables_EM_TCC_new" xfId="1178" xr:uid="{00000000-0005-0000-0000-000027080000}"/>
    <cellStyle name="—_report1198tables_EM_TCC_new_SEC" xfId="3909" xr:uid="{00000000-0005-0000-0000-000028080000}"/>
    <cellStyle name="—_report1198tables_EM_TCC_new_SEC TFT analysis" xfId="3910" xr:uid="{00000000-0005-0000-0000-000029080000}"/>
    <cellStyle name="—_report1198tables_EM_TCC_new_SEC_Dram sensitivity" xfId="3911" xr:uid="{00000000-0005-0000-0000-00002A080000}"/>
    <cellStyle name="—_report1198tables_Master Consol template" xfId="3912" xr:uid="{00000000-0005-0000-0000-00002B080000}"/>
    <cellStyle name="—_report1198tables_Master Consol template_Hynix" xfId="3913" xr:uid="{00000000-0005-0000-0000-00002C080000}"/>
    <cellStyle name="—_report1198tables_Master Consol template_Hynix (before 3Q07)" xfId="3914" xr:uid="{00000000-0005-0000-0000-00002D080000}"/>
    <cellStyle name="—_report1198tables_Master Consol template_Hynix (before 4Q07 update)" xfId="3915" xr:uid="{00000000-0005-0000-0000-00002E080000}"/>
    <cellStyle name="—_report1198tables_Master Consol template_Hynix3" xfId="3916" xr:uid="{00000000-0005-0000-0000-00002F080000}"/>
    <cellStyle name="—_report1198tables_Master Consol template_Wise Ann" xfId="3917" xr:uid="{00000000-0005-0000-0000-000030080000}"/>
    <cellStyle name="—_report1198tables_operating stats comp" xfId="1179" xr:uid="{00000000-0005-0000-0000-000031080000}"/>
    <cellStyle name="—_report1198tables_operating stats comp_SEC" xfId="3918" xr:uid="{00000000-0005-0000-0000-000032080000}"/>
    <cellStyle name="—_report1198tables_operating stats comp_SEC TFT analysis" xfId="3919" xr:uid="{00000000-0005-0000-0000-000033080000}"/>
    <cellStyle name="—_report1198tables_operating stats comp_SEC_Dram sensitivity" xfId="3920" xr:uid="{00000000-0005-0000-0000-000034080000}"/>
    <cellStyle name="—_report1198tables_SEC" xfId="3921" xr:uid="{00000000-0005-0000-0000-000035080000}"/>
    <cellStyle name="—_report1198tables_SEC TFT analysis" xfId="3922" xr:uid="{00000000-0005-0000-0000-000036080000}"/>
    <cellStyle name="—_report1198tables_SEC_Dram sensitivity" xfId="3923" xr:uid="{00000000-0005-0000-0000-000037080000}"/>
    <cellStyle name="—_report1198tables_Strategy_data_update" xfId="1180" xr:uid="{00000000-0005-0000-0000-000038080000}"/>
    <cellStyle name="—_report1198tables_Strategy_data_update_SEC" xfId="3924" xr:uid="{00000000-0005-0000-0000-000039080000}"/>
    <cellStyle name="—_report1198tables_Strategy_data_update_SEC TFT analysis" xfId="3925" xr:uid="{00000000-0005-0000-0000-00003A080000}"/>
    <cellStyle name="—_report1198tables_Strategy_data_update_SEC_Dram sensitivity" xfId="3926" xr:uid="{00000000-0005-0000-0000-00003B080000}"/>
    <cellStyle name="—_report1198tables_tables_99" xfId="1181" xr:uid="{00000000-0005-0000-0000-00003C080000}"/>
    <cellStyle name="—_report1198tables_tables_99_Book7" xfId="1182" xr:uid="{00000000-0005-0000-0000-00003D080000}"/>
    <cellStyle name="—_report1198tables_tables_99_Book7_SEC" xfId="3927" xr:uid="{00000000-0005-0000-0000-00003E080000}"/>
    <cellStyle name="—_report1198tables_tables_99_Book7_SEC TFT analysis" xfId="3928" xr:uid="{00000000-0005-0000-0000-00003F080000}"/>
    <cellStyle name="—_report1198tables_tables_99_Book7_SEC_Dram sensitivity" xfId="3929" xr:uid="{00000000-0005-0000-0000-000040080000}"/>
    <cellStyle name="—_report1198tables_tables_99_DoCoMo table 10July2000" xfId="1183" xr:uid="{00000000-0005-0000-0000-000041080000}"/>
    <cellStyle name="—_report1198tables_tables_99_earnings" xfId="1184" xr:uid="{00000000-0005-0000-0000-000042080000}"/>
    <cellStyle name="—_report1198tables_tables_99_earnings_SEC" xfId="3930" xr:uid="{00000000-0005-0000-0000-000043080000}"/>
    <cellStyle name="—_report1198tables_tables_99_earnings_SEC TFT analysis" xfId="3931" xr:uid="{00000000-0005-0000-0000-000044080000}"/>
    <cellStyle name="—_report1198tables_tables_99_earnings_SEC_Dram sensitivity" xfId="3932" xr:uid="{00000000-0005-0000-0000-000045080000}"/>
    <cellStyle name="—_report1198tables_tables_99_EM_FETone_new" xfId="1185" xr:uid="{00000000-0005-0000-0000-000046080000}"/>
    <cellStyle name="—_report1198tables_tables_99_EM_FETone_new_SEC" xfId="3933" xr:uid="{00000000-0005-0000-0000-000047080000}"/>
    <cellStyle name="—_report1198tables_tables_99_EM_FETone_new_SEC TFT analysis" xfId="3934" xr:uid="{00000000-0005-0000-0000-000048080000}"/>
    <cellStyle name="—_report1198tables_tables_99_EM_FETone_new_SEC_Dram sensitivity" xfId="3935" xr:uid="{00000000-0005-0000-0000-000049080000}"/>
    <cellStyle name="—_report1198tables_tables_99_EM_TCC_new" xfId="1186" xr:uid="{00000000-0005-0000-0000-00004A080000}"/>
    <cellStyle name="—_report1198tables_tables_99_EM_TCC_new_SEC" xfId="3936" xr:uid="{00000000-0005-0000-0000-00004B080000}"/>
    <cellStyle name="—_report1198tables_tables_99_EM_TCC_new_SEC TFT analysis" xfId="3937" xr:uid="{00000000-0005-0000-0000-00004C080000}"/>
    <cellStyle name="—_report1198tables_tables_99_EM_TCC_new_SEC_Dram sensitivity" xfId="3938" xr:uid="{00000000-0005-0000-0000-00004D080000}"/>
    <cellStyle name="—_report1198tables_tables_99_Master Consol template" xfId="3939" xr:uid="{00000000-0005-0000-0000-00004E080000}"/>
    <cellStyle name="—_report1198tables_tables_99_Master Consol template_Hynix" xfId="3940" xr:uid="{00000000-0005-0000-0000-00004F080000}"/>
    <cellStyle name="—_report1198tables_tables_99_Master Consol template_Hynix (before 3Q07)" xfId="3941" xr:uid="{00000000-0005-0000-0000-000050080000}"/>
    <cellStyle name="—_report1198tables_tables_99_Master Consol template_Hynix (before 4Q07 update)" xfId="3942" xr:uid="{00000000-0005-0000-0000-000051080000}"/>
    <cellStyle name="—_report1198tables_tables_99_Master Consol template_Hynix3" xfId="3943" xr:uid="{00000000-0005-0000-0000-000052080000}"/>
    <cellStyle name="—_report1198tables_tables_99_Master Consol template_Wise Ann" xfId="3944" xr:uid="{00000000-0005-0000-0000-000053080000}"/>
    <cellStyle name="—_report1198tables_tables_99_operating stats comp" xfId="1187" xr:uid="{00000000-0005-0000-0000-000054080000}"/>
    <cellStyle name="—_report1198tables_tables_99_operating stats comp_SEC" xfId="3945" xr:uid="{00000000-0005-0000-0000-000055080000}"/>
    <cellStyle name="—_report1198tables_tables_99_operating stats comp_SEC TFT analysis" xfId="3946" xr:uid="{00000000-0005-0000-0000-000056080000}"/>
    <cellStyle name="—_report1198tables_tables_99_operating stats comp_SEC_Dram sensitivity" xfId="3947" xr:uid="{00000000-0005-0000-0000-000057080000}"/>
    <cellStyle name="—_report1198tables_tables_99_SEC" xfId="3948" xr:uid="{00000000-0005-0000-0000-000058080000}"/>
    <cellStyle name="—_report1198tables_tables_99_SEC TFT analysis" xfId="3949" xr:uid="{00000000-0005-0000-0000-000059080000}"/>
    <cellStyle name="—_report1198tables_tables_99_SEC_Dram sensitivity" xfId="3950" xr:uid="{00000000-0005-0000-0000-00005A080000}"/>
    <cellStyle name="—_report1198tables_tables_99_Strategy_data_update" xfId="1188" xr:uid="{00000000-0005-0000-0000-00005B080000}"/>
    <cellStyle name="—_report1198tables_tables_99_Strategy_data_update_SEC" xfId="3951" xr:uid="{00000000-0005-0000-0000-00005C080000}"/>
    <cellStyle name="—_report1198tables_tables_99_Strategy_data_update_SEC TFT analysis" xfId="3952" xr:uid="{00000000-0005-0000-0000-00005D080000}"/>
    <cellStyle name="—_report1198tables_tables_99_Strategy_data_update_SEC_Dram sensitivity" xfId="3953" xr:uid="{00000000-0005-0000-0000-00005E080000}"/>
    <cellStyle name="—_Revenue" xfId="1191" xr:uid="{00000000-0005-0000-0000-000061080000}"/>
    <cellStyle name="—_Revenues" xfId="1192" xr:uid="{00000000-0005-0000-0000-000062080000}"/>
    <cellStyle name="—_Revenues_SEC" xfId="3954" xr:uid="{00000000-0005-0000-0000-000063080000}"/>
    <cellStyle name="—_Revenues_SEC TFT analysis" xfId="3955" xr:uid="{00000000-0005-0000-0000-000064080000}"/>
    <cellStyle name="—_Revenues_SEC_Dram sensitivity" xfId="3956" xr:uid="{00000000-0005-0000-0000-000065080000}"/>
    <cellStyle name="—_RSA" xfId="1206" xr:uid="{00000000-0005-0000-0000-000073080000}"/>
    <cellStyle name="—_RSA_Book7" xfId="1207" xr:uid="{00000000-0005-0000-0000-000074080000}"/>
    <cellStyle name="—_RSA_Book7_SEC" xfId="3957" xr:uid="{00000000-0005-0000-0000-000075080000}"/>
    <cellStyle name="—_RSA_Book7_SEC TFT analysis" xfId="3958" xr:uid="{00000000-0005-0000-0000-000076080000}"/>
    <cellStyle name="—_RSA_Book7_SEC_Dram sensitivity" xfId="3959" xr:uid="{00000000-0005-0000-0000-000077080000}"/>
    <cellStyle name="—_RSA_DoCoMo table 10July2000" xfId="1208" xr:uid="{00000000-0005-0000-0000-000078080000}"/>
    <cellStyle name="—_RSA_DoCoMo table 10July2000_SEC" xfId="3960" xr:uid="{00000000-0005-0000-0000-000079080000}"/>
    <cellStyle name="—_RSA_DoCoMo table 10July2000_SEC TFT analysis" xfId="3961" xr:uid="{00000000-0005-0000-0000-00007A080000}"/>
    <cellStyle name="—_RSA_DoCoMo table 10July2000_SEC_Dram sensitivity" xfId="3962" xr:uid="{00000000-0005-0000-0000-00007B080000}"/>
    <cellStyle name="—_RSA_earnings" xfId="1209" xr:uid="{00000000-0005-0000-0000-00007C080000}"/>
    <cellStyle name="—_RSA_earnings_SEC" xfId="3963" xr:uid="{00000000-0005-0000-0000-00007D080000}"/>
    <cellStyle name="—_RSA_earnings_SEC TFT analysis" xfId="3964" xr:uid="{00000000-0005-0000-0000-00007E080000}"/>
    <cellStyle name="—_RSA_earnings_SEC_Dram sensitivity" xfId="3965" xr:uid="{00000000-0005-0000-0000-00007F080000}"/>
    <cellStyle name="—_RSA_EM_CMHK" xfId="1210" xr:uid="{00000000-0005-0000-0000-000080080000}"/>
    <cellStyle name="—_RSA_EM_CMHK_SEC" xfId="3966" xr:uid="{00000000-0005-0000-0000-000081080000}"/>
    <cellStyle name="—_RSA_EM_CMHK_SEC TFT analysis" xfId="3967" xr:uid="{00000000-0005-0000-0000-000082080000}"/>
    <cellStyle name="—_RSA_EM_CMHK_SEC_Dram sensitivity" xfId="3968" xr:uid="{00000000-0005-0000-0000-000083080000}"/>
    <cellStyle name="—_RSA_EM_FETone_new" xfId="1211" xr:uid="{00000000-0005-0000-0000-000084080000}"/>
    <cellStyle name="—_RSA_EM_FETone_new_SEC" xfId="3969" xr:uid="{00000000-0005-0000-0000-000085080000}"/>
    <cellStyle name="—_RSA_EM_FETone_new_SEC TFT analysis" xfId="3970" xr:uid="{00000000-0005-0000-0000-000086080000}"/>
    <cellStyle name="—_RSA_EM_FETone_new_SEC_Dram sensitivity" xfId="3971" xr:uid="{00000000-0005-0000-0000-000087080000}"/>
    <cellStyle name="—_RSA_EM_TCC_new" xfId="1212" xr:uid="{00000000-0005-0000-0000-000088080000}"/>
    <cellStyle name="—_RSA_EM_TCC_new_SEC" xfId="3972" xr:uid="{00000000-0005-0000-0000-000089080000}"/>
    <cellStyle name="—_RSA_EM_TCC_new_SEC TFT analysis" xfId="3973" xr:uid="{00000000-0005-0000-0000-00008A080000}"/>
    <cellStyle name="—_RSA_EM_TCC_new_SEC_Dram sensitivity" xfId="3974" xr:uid="{00000000-0005-0000-0000-00008B080000}"/>
    <cellStyle name="—_RSA_Master Consol template" xfId="3975" xr:uid="{00000000-0005-0000-0000-00008C080000}"/>
    <cellStyle name="—_RSA_Master Consol template_Hynix" xfId="3976" xr:uid="{00000000-0005-0000-0000-00008D080000}"/>
    <cellStyle name="—_RSA_Master Consol template_Hynix (before 3Q07)" xfId="3977" xr:uid="{00000000-0005-0000-0000-00008E080000}"/>
    <cellStyle name="—_RSA_Master Consol template_Hynix (before 4Q07 update)" xfId="3978" xr:uid="{00000000-0005-0000-0000-00008F080000}"/>
    <cellStyle name="—_RSA_Master Consol template_Hynix3" xfId="3979" xr:uid="{00000000-0005-0000-0000-000090080000}"/>
    <cellStyle name="—_RSA_Master Consol template_Wise Ann" xfId="3980" xr:uid="{00000000-0005-0000-0000-000091080000}"/>
    <cellStyle name="—_RSA_operating stats comp" xfId="1213" xr:uid="{00000000-0005-0000-0000-000092080000}"/>
    <cellStyle name="—_RSA_operating stats comp_SEC" xfId="3981" xr:uid="{00000000-0005-0000-0000-000093080000}"/>
    <cellStyle name="—_RSA_operating stats comp_SEC TFT analysis" xfId="3982" xr:uid="{00000000-0005-0000-0000-000094080000}"/>
    <cellStyle name="—_RSA_operating stats comp_SEC_Dram sensitivity" xfId="3983" xr:uid="{00000000-0005-0000-0000-000095080000}"/>
    <cellStyle name="—_RSA_SEC" xfId="3984" xr:uid="{00000000-0005-0000-0000-000096080000}"/>
    <cellStyle name="—_RSA_SEC TFT analysis" xfId="3985" xr:uid="{00000000-0005-0000-0000-000097080000}"/>
    <cellStyle name="—_RSA_SEC_Dram sensitivity" xfId="3986" xr:uid="{00000000-0005-0000-0000-000098080000}"/>
    <cellStyle name="—_RSA_Strategy_data_update" xfId="1214" xr:uid="{00000000-0005-0000-0000-000099080000}"/>
    <cellStyle name="—_RSA_Strategy_data_update_SEC" xfId="3987" xr:uid="{00000000-0005-0000-0000-00009A080000}"/>
    <cellStyle name="—_RSA_Strategy_data_update_SEC TFT analysis" xfId="3988" xr:uid="{00000000-0005-0000-0000-00009B080000}"/>
    <cellStyle name="—_RSA_Strategy_data_update_SEC_Dram sensitivity" xfId="3989" xr:uid="{00000000-0005-0000-0000-00009C080000}"/>
    <cellStyle name="—_SEC" xfId="3994" xr:uid="{00000000-0005-0000-0000-0000C3080000}"/>
    <cellStyle name="—_SEC TFT analysis" xfId="3999" xr:uid="{00000000-0005-0000-0000-0000CD080000}"/>
    <cellStyle name="—_SEC_Dram sensitivity" xfId="4000" xr:uid="{00000000-0005-0000-0000-0000CF080000}"/>
    <cellStyle name="—_SKT_change identifier" xfId="1280" xr:uid="{00000000-0005-0000-0000-000009090000}"/>
    <cellStyle name="—_SKT_ParentCapex_Oct03" xfId="1281" xr:uid="{00000000-0005-0000-0000-00000A090000}"/>
    <cellStyle name="—_SKTelecom change of forecasts post 2Q2" xfId="1282" xr:uid="{00000000-0005-0000-0000-00000B090000}"/>
    <cellStyle name="—_ST 1H03 results handout" xfId="1283" xr:uid="{00000000-0005-0000-0000-00000D090000}"/>
    <cellStyle name="—_ST 1H03 results handout_SEC" xfId="4034" xr:uid="{00000000-0005-0000-0000-00000E090000}"/>
    <cellStyle name="—_ST 1H03 results handout_SEC TFT analysis" xfId="4035" xr:uid="{00000000-0005-0000-0000-00000F090000}"/>
    <cellStyle name="—_ST 1H03 results handout_SEC_Dram sensitivity" xfId="4036" xr:uid="{00000000-0005-0000-0000-000010090000}"/>
    <cellStyle name="—_Strategy_data_update" xfId="1284" xr:uid="{00000000-0005-0000-0000-0000F5090000}"/>
    <cellStyle name="—_Telecom quarterly_final" xfId="1521" xr:uid="{00000000-0005-0000-0000-000056300000}"/>
    <cellStyle name="—_VERY simple model_Hynix" xfId="1545" xr:uid="{00000000-0005-0000-0000-00006F300000}"/>
    <cellStyle name="､@ｯ・laroux" xfId="13" xr:uid="{00000000-0005-0000-0000-00000C000000}"/>
    <cellStyle name="?_GS_Cash " xfId="24" xr:uid="{00000000-0005-0000-0000-000017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14" xr:uid="{00000000-0005-0000-0000-00000D000000}"/>
    <cellStyle name="?? [0]_% relative perform" xfId="15" xr:uid="{00000000-0005-0000-0000-00000E000000}"/>
    <cellStyle name="??_  FAB ??  " xfId="22" xr:uid="{00000000-0005-0000-0000-000015000000}"/>
    <cellStyle name="???? [0.00]_HELPDESK" xfId="18" xr:uid="{00000000-0005-0000-0000-000011000000}"/>
    <cellStyle name="????_HELPDESK" xfId="20" xr:uid="{00000000-0005-0000-0000-000013000000}"/>
    <cellStyle name="?????_VERA" xfId="19" xr:uid="{00000000-0005-0000-0000-000012000000}"/>
    <cellStyle name="???[0]" xfId="21" xr:uid="{00000000-0005-0000-0000-000014000000}"/>
    <cellStyle name="??&amp;O?&amp;H?_x0008__x000f__x0007_?_x0007__x0001__x0001_" xfId="16" xr:uid="{00000000-0005-0000-0000-00000F000000}"/>
    <cellStyle name="??&amp;O?&amp;H?_x0008_??_x0007__x0001__x0001_" xfId="17" xr:uid="{00000000-0005-0000-0000-000010000000}"/>
    <cellStyle name="?@¯e_LOAN (2)" xfId="23" xr:uid="{00000000-0005-0000-0000-000016000000}"/>
    <cellStyle name="?d?A|i_LOAN (2)" xfId="26" xr:uid="{00000000-0005-0000-0000-000019000000}"/>
    <cellStyle name="?d?A|i[0]_LOAN (2)" xfId="25" xr:uid="{00000000-0005-0000-0000-000018000000}"/>
    <cellStyle name="?Q\?1@" xfId="27" xr:uid="{00000000-0005-0000-0000-00001A000000}"/>
    <cellStyle name="&quot;X&quot; Men" xfId="4361" xr:uid="{00000000-0005-0000-0000-000007000000}"/>
    <cellStyle name="(1,000)" xfId="9" xr:uid="{00000000-0005-0000-0000-000008000000}"/>
    <cellStyle name="(1,000)x" xfId="10" xr:uid="{00000000-0005-0000-0000-000009000000}"/>
    <cellStyle name="(1,000)x 2" xfId="11" xr:uid="{00000000-0005-0000-0000-00000A000000}"/>
    <cellStyle name="]_^[꺞_x0008_?" xfId="28" xr:uid="{00000000-0005-0000-0000-00001B000000}"/>
    <cellStyle name="§Q\?1@" xfId="1941" xr:uid="{00000000-0005-0000-0000-0000FE310000}"/>
    <cellStyle name="§Q\òm1@À" xfId="1942" xr:uid="{00000000-0005-0000-0000-0000FF310000}"/>
    <cellStyle name="¶W³sµ²" xfId="1943" xr:uid="{00000000-0005-0000-0000-000000320000}"/>
    <cellStyle name="******************************************" xfId="12" xr:uid="{00000000-0005-0000-0000-00000B000000}"/>
    <cellStyle name="=C:\WINNT35\SYSTEM32\COMMAND.COM" xfId="1938" xr:uid="{00000000-0005-0000-0000-0000FD310000}"/>
    <cellStyle name="¤@¯ë_Check Sums" xfId="4268" xr:uid="{00000000-0005-0000-0000-0000FA310000}"/>
    <cellStyle name="¤d¤À¦ì [0]" xfId="1939" xr:uid="{00000000-0005-0000-0000-0000FB310000}"/>
    <cellStyle name="¤d¤À¦ì_cmdinput" xfId="1940" xr:uid="{00000000-0005-0000-0000-0000FC310000}"/>
    <cellStyle name="0_Capex &amp; Depreciation " xfId="1952" xr:uid="{00000000-0005-0000-0000-00000A320000}"/>
    <cellStyle name="0_Valuing BP " xfId="1953" xr:uid="{00000000-0005-0000-0000-00000B320000}"/>
    <cellStyle name="0,0_x000a__x000a_NA_x000a__x000a_" xfId="1946" xr:uid="{00000000-0005-0000-0000-000004320000}"/>
    <cellStyle name="0,0_x000d__x000a_NA_x000d__x000a_" xfId="1947" xr:uid="{00000000-0005-0000-0000-000005320000}"/>
    <cellStyle name="0.0%" xfId="1948" xr:uid="{00000000-0005-0000-0000-000006320000}"/>
    <cellStyle name="0.0% 2" xfId="1949" xr:uid="{00000000-0005-0000-0000-000007320000}"/>
    <cellStyle name="0.00%" xfId="1950" xr:uid="{00000000-0005-0000-0000-000008320000}"/>
    <cellStyle name="0.00% 2" xfId="1951" xr:uid="{00000000-0005-0000-0000-000009320000}"/>
    <cellStyle name="0%" xfId="1944" xr:uid="{00000000-0005-0000-0000-000002320000}"/>
    <cellStyle name="0% 2" xfId="1945" xr:uid="{00000000-0005-0000-0000-000003320000}"/>
    <cellStyle name="1 Decimal" xfId="1954" xr:uid="{00000000-0005-0000-0000-00000C320000}"/>
    <cellStyle name="1 Decimal 2" xfId="1955" xr:uid="{00000000-0005-0000-0000-00000D320000}"/>
    <cellStyle name="1,000" xfId="1956" xr:uid="{00000000-0005-0000-0000-00000E320000}"/>
    <cellStyle name="1,000x" xfId="1957" xr:uid="{00000000-0005-0000-0000-00000F320000}"/>
    <cellStyle name="1,000x 2" xfId="1958" xr:uid="{00000000-0005-0000-0000-000010320000}"/>
    <cellStyle name="19990216" xfId="1959" xr:uid="{00000000-0005-0000-0000-000011320000}"/>
    <cellStyle name="2 Decimals" xfId="1960" xr:uid="{00000000-0005-0000-0000-000012320000}"/>
    <cellStyle name="20% - Accent1 2" xfId="1961" xr:uid="{00000000-0005-0000-0000-000013320000}"/>
    <cellStyle name="20% - Accent2 2" xfId="1962" xr:uid="{00000000-0005-0000-0000-000014320000}"/>
    <cellStyle name="20% - Accent3 2" xfId="1963" xr:uid="{00000000-0005-0000-0000-000015320000}"/>
    <cellStyle name="20% - Accent4 2" xfId="1964" xr:uid="{00000000-0005-0000-0000-000016320000}"/>
    <cellStyle name="20% - Accent5 2" xfId="1965" xr:uid="{00000000-0005-0000-0000-000017320000}"/>
    <cellStyle name="20% - Accent6 2" xfId="1966" xr:uid="{00000000-0005-0000-0000-000018320000}"/>
    <cellStyle name="20% - 강조색1 2" xfId="1974" xr:uid="{00000000-0005-0000-0000-00001F320000}"/>
    <cellStyle name="20% - 강조색1 3" xfId="1973" xr:uid="{00000000-0005-0000-0000-000020320000}"/>
    <cellStyle name="20% - 강조색2 2" xfId="1976" xr:uid="{00000000-0005-0000-0000-000021320000}"/>
    <cellStyle name="20% - 강조색2 3" xfId="1975" xr:uid="{00000000-0005-0000-0000-000022320000}"/>
    <cellStyle name="20% - 강조색3 2" xfId="1978" xr:uid="{00000000-0005-0000-0000-000023320000}"/>
    <cellStyle name="20% - 강조색3 3" xfId="1977" xr:uid="{00000000-0005-0000-0000-000024320000}"/>
    <cellStyle name="20% - 강조색4 2" xfId="1980" xr:uid="{00000000-0005-0000-0000-000025320000}"/>
    <cellStyle name="20% - 강조색4 3" xfId="1979" xr:uid="{00000000-0005-0000-0000-000026320000}"/>
    <cellStyle name="20% - 강조색5 2" xfId="1982" xr:uid="{00000000-0005-0000-0000-000027320000}"/>
    <cellStyle name="20% - 강조색5 3" xfId="1981" xr:uid="{00000000-0005-0000-0000-000028320000}"/>
    <cellStyle name="20% - 강조색6 2" xfId="1983" xr:uid="{00000000-0005-0000-0000-000029320000}"/>
    <cellStyle name="20% - アクセント 1" xfId="1967" xr:uid="{00000000-0005-0000-0000-000019320000}"/>
    <cellStyle name="20% - アクセント 2" xfId="1968" xr:uid="{00000000-0005-0000-0000-00001A320000}"/>
    <cellStyle name="20% - アクセント 3" xfId="1969" xr:uid="{00000000-0005-0000-0000-00001B320000}"/>
    <cellStyle name="20% - アクセント 4" xfId="1970" xr:uid="{00000000-0005-0000-0000-00001C320000}"/>
    <cellStyle name="20% - アクセント 5" xfId="1971" xr:uid="{00000000-0005-0000-0000-00001D320000}"/>
    <cellStyle name="20% - アクセント 6" xfId="1972" xr:uid="{00000000-0005-0000-0000-00001E320000}"/>
    <cellStyle name="20% - 輔色1" xfId="1984" xr:uid="{00000000-0005-0000-0000-00002A320000}"/>
    <cellStyle name="20% - 輔色1 2" xfId="1985" xr:uid="{00000000-0005-0000-0000-00002B320000}"/>
    <cellStyle name="20% - 輔色2" xfId="1986" xr:uid="{00000000-0005-0000-0000-00002C320000}"/>
    <cellStyle name="20% - 輔色2 2" xfId="1987" xr:uid="{00000000-0005-0000-0000-00002D320000}"/>
    <cellStyle name="20% - 輔色3" xfId="1988" xr:uid="{00000000-0005-0000-0000-00002E320000}"/>
    <cellStyle name="20% - 輔色3 2" xfId="1989" xr:uid="{00000000-0005-0000-0000-00002F320000}"/>
    <cellStyle name="20% - 輔色4" xfId="1990" xr:uid="{00000000-0005-0000-0000-000030320000}"/>
    <cellStyle name="20% - 輔色4 2" xfId="1991" xr:uid="{00000000-0005-0000-0000-000031320000}"/>
    <cellStyle name="20% - 輔色5" xfId="1992" xr:uid="{00000000-0005-0000-0000-000032320000}"/>
    <cellStyle name="20% - 輔色5 2" xfId="1993" xr:uid="{00000000-0005-0000-0000-000033320000}"/>
    <cellStyle name="20% - 輔色6" xfId="1994" xr:uid="{00000000-0005-0000-0000-000034320000}"/>
    <cellStyle name="3 Decimals" xfId="1995" xr:uid="{00000000-0005-0000-0000-000035320000}"/>
    <cellStyle name="3 Decimals 2" xfId="1996" xr:uid="{00000000-0005-0000-0000-000036320000}"/>
    <cellStyle name="3f1o_LOAN (2)" xfId="1998" xr:uid="{00000000-0005-0000-0000-000038320000}"/>
    <cellStyle name="3f1o[0]_LOAN (2)" xfId="1997" xr:uid="{00000000-0005-0000-0000-000037320000}"/>
    <cellStyle name="40% - Accent1 2" xfId="1999" xr:uid="{00000000-0005-0000-0000-000039320000}"/>
    <cellStyle name="40% - Accent2 2" xfId="2000" xr:uid="{00000000-0005-0000-0000-00003A320000}"/>
    <cellStyle name="40% - Accent3 2" xfId="2001" xr:uid="{00000000-0005-0000-0000-00003B320000}"/>
    <cellStyle name="40% - Accent4 2" xfId="2002" xr:uid="{00000000-0005-0000-0000-00003C320000}"/>
    <cellStyle name="40% - Accent5 2" xfId="2003" xr:uid="{00000000-0005-0000-0000-00003D320000}"/>
    <cellStyle name="40% - Accent6 2" xfId="2004" xr:uid="{00000000-0005-0000-0000-00003E320000}"/>
    <cellStyle name="40% - 강조색1 2" xfId="2012" xr:uid="{00000000-0005-0000-0000-000045320000}"/>
    <cellStyle name="40% - 강조색1 3" xfId="2011" xr:uid="{00000000-0005-0000-0000-000046320000}"/>
    <cellStyle name="40% - 강조색2 2" xfId="2014" xr:uid="{00000000-0005-0000-0000-000047320000}"/>
    <cellStyle name="40% - 강조색2 3" xfId="2013" xr:uid="{00000000-0005-0000-0000-000048320000}"/>
    <cellStyle name="40% - 강조색3 2" xfId="2016" xr:uid="{00000000-0005-0000-0000-000049320000}"/>
    <cellStyle name="40% - 강조색3 3" xfId="2015" xr:uid="{00000000-0005-0000-0000-00004A320000}"/>
    <cellStyle name="40% - 강조색4 2" xfId="2018" xr:uid="{00000000-0005-0000-0000-00004B320000}"/>
    <cellStyle name="40% - 강조색4 3" xfId="2017" xr:uid="{00000000-0005-0000-0000-00004C320000}"/>
    <cellStyle name="40% - 강조색5 2" xfId="2020" xr:uid="{00000000-0005-0000-0000-00004D320000}"/>
    <cellStyle name="40% - 강조색5 3" xfId="2019" xr:uid="{00000000-0005-0000-0000-00004E320000}"/>
    <cellStyle name="40% - 강조색6 2" xfId="2022" xr:uid="{00000000-0005-0000-0000-00004F320000}"/>
    <cellStyle name="40% - 강조색6 3" xfId="2021" xr:uid="{00000000-0005-0000-0000-000050320000}"/>
    <cellStyle name="40% - アクセント 1" xfId="2005" xr:uid="{00000000-0005-0000-0000-00003F320000}"/>
    <cellStyle name="40% - アクセント 2" xfId="2006" xr:uid="{00000000-0005-0000-0000-000040320000}"/>
    <cellStyle name="40% - アクセント 3" xfId="2007" xr:uid="{00000000-0005-0000-0000-000041320000}"/>
    <cellStyle name="40% - アクセント 4" xfId="2008" xr:uid="{00000000-0005-0000-0000-000042320000}"/>
    <cellStyle name="40% - アクセント 5" xfId="2009" xr:uid="{00000000-0005-0000-0000-000043320000}"/>
    <cellStyle name="40% - アクセント 6" xfId="2010" xr:uid="{00000000-0005-0000-0000-000044320000}"/>
    <cellStyle name="40% - 輔色1" xfId="2023" xr:uid="{00000000-0005-0000-0000-000051320000}"/>
    <cellStyle name="40% - 輔色1 2" xfId="2024" xr:uid="{00000000-0005-0000-0000-000052320000}"/>
    <cellStyle name="40% - 輔色2" xfId="2025" xr:uid="{00000000-0005-0000-0000-000053320000}"/>
    <cellStyle name="40% - 輔色2 2" xfId="2026" xr:uid="{00000000-0005-0000-0000-000054320000}"/>
    <cellStyle name="40% - 輔色3" xfId="2027" xr:uid="{00000000-0005-0000-0000-000055320000}"/>
    <cellStyle name="40% - 輔色3 2" xfId="2028" xr:uid="{00000000-0005-0000-0000-000056320000}"/>
    <cellStyle name="40% - 輔色4" xfId="2029" xr:uid="{00000000-0005-0000-0000-000057320000}"/>
    <cellStyle name="40% - 輔色4 2" xfId="2030" xr:uid="{00000000-0005-0000-0000-000058320000}"/>
    <cellStyle name="40% - 輔色5" xfId="2031" xr:uid="{00000000-0005-0000-0000-000059320000}"/>
    <cellStyle name="40% - 輔色6" xfId="2032" xr:uid="{00000000-0005-0000-0000-00005A320000}"/>
    <cellStyle name="40% - 輔色6 2" xfId="2033" xr:uid="{00000000-0005-0000-0000-00005B320000}"/>
    <cellStyle name="6)" xfId="2034" xr:uid="{00000000-0005-0000-0000-00005C320000}"/>
    <cellStyle name="60% - Accent1 2" xfId="2035" xr:uid="{00000000-0005-0000-0000-00005D320000}"/>
    <cellStyle name="60% - Accent2 2" xfId="2036" xr:uid="{00000000-0005-0000-0000-00005E320000}"/>
    <cellStyle name="60% - Accent3 2" xfId="2037" xr:uid="{00000000-0005-0000-0000-00005F320000}"/>
    <cellStyle name="60% - Accent4 2" xfId="2038" xr:uid="{00000000-0005-0000-0000-000060320000}"/>
    <cellStyle name="60% - Accent5 2" xfId="2039" xr:uid="{00000000-0005-0000-0000-000061320000}"/>
    <cellStyle name="60% - Accent6 2" xfId="2040" xr:uid="{00000000-0005-0000-0000-000062320000}"/>
    <cellStyle name="60% - 강조색1 2" xfId="2048" xr:uid="{00000000-0005-0000-0000-000069320000}"/>
    <cellStyle name="60% - 강조색1 3" xfId="2047" xr:uid="{00000000-0005-0000-0000-00006A320000}"/>
    <cellStyle name="60% - 강조색2 2" xfId="2050" xr:uid="{00000000-0005-0000-0000-00006B320000}"/>
    <cellStyle name="60% - 강조색2 3" xfId="2049" xr:uid="{00000000-0005-0000-0000-00006C320000}"/>
    <cellStyle name="60% - 강조색3 2" xfId="2052" xr:uid="{00000000-0005-0000-0000-00006D320000}"/>
    <cellStyle name="60% - 강조색3 3" xfId="2051" xr:uid="{00000000-0005-0000-0000-00006E320000}"/>
    <cellStyle name="60% - 강조색4 2" xfId="2054" xr:uid="{00000000-0005-0000-0000-00006F320000}"/>
    <cellStyle name="60% - 강조색4 3" xfId="2053" xr:uid="{00000000-0005-0000-0000-000070320000}"/>
    <cellStyle name="60% - 강조색5 2" xfId="2056" xr:uid="{00000000-0005-0000-0000-000071320000}"/>
    <cellStyle name="60% - 강조색5 3" xfId="2055" xr:uid="{00000000-0005-0000-0000-000072320000}"/>
    <cellStyle name="60% - 강조색6 2" xfId="2058" xr:uid="{00000000-0005-0000-0000-000073320000}"/>
    <cellStyle name="60% - 강조색6 3" xfId="2057" xr:uid="{00000000-0005-0000-0000-000074320000}"/>
    <cellStyle name="60% - アクセント 1" xfId="2041" xr:uid="{00000000-0005-0000-0000-000063320000}"/>
    <cellStyle name="60% - アクセント 2" xfId="2042" xr:uid="{00000000-0005-0000-0000-000064320000}"/>
    <cellStyle name="60% - アクセント 3" xfId="2043" xr:uid="{00000000-0005-0000-0000-000065320000}"/>
    <cellStyle name="60% - アクセント 4" xfId="2044" xr:uid="{00000000-0005-0000-0000-000066320000}"/>
    <cellStyle name="60% - アクセント 5" xfId="2045" xr:uid="{00000000-0005-0000-0000-000067320000}"/>
    <cellStyle name="60% - アクセント 6" xfId="2046" xr:uid="{00000000-0005-0000-0000-000068320000}"/>
    <cellStyle name="60% - 輔色1" xfId="2059" xr:uid="{00000000-0005-0000-0000-000075320000}"/>
    <cellStyle name="60% - 輔色1 2" xfId="2060" xr:uid="{00000000-0005-0000-0000-000076320000}"/>
    <cellStyle name="60% - 輔色2" xfId="2061" xr:uid="{00000000-0005-0000-0000-000077320000}"/>
    <cellStyle name="60% - 輔色2 2" xfId="2062" xr:uid="{00000000-0005-0000-0000-000078320000}"/>
    <cellStyle name="60% - 輔色3" xfId="2063" xr:uid="{00000000-0005-0000-0000-000079320000}"/>
    <cellStyle name="60% - 輔色3 2" xfId="2064" xr:uid="{00000000-0005-0000-0000-00007A320000}"/>
    <cellStyle name="60% - 輔色4" xfId="2065" xr:uid="{00000000-0005-0000-0000-00007B320000}"/>
    <cellStyle name="60% - 輔色4 2" xfId="2066" xr:uid="{00000000-0005-0000-0000-00007C320000}"/>
    <cellStyle name="60% - 輔色5" xfId="2067" xr:uid="{00000000-0005-0000-0000-00007D320000}"/>
    <cellStyle name="60% - 輔色6" xfId="2068" xr:uid="{00000000-0005-0000-0000-00007E320000}"/>
    <cellStyle name="60% - 輔色6 2" xfId="2069" xr:uid="{00000000-0005-0000-0000-00007F320000}"/>
    <cellStyle name="A_Block Space" xfId="2070" xr:uid="{00000000-0005-0000-0000-000080320000}"/>
    <cellStyle name="A_BlueLine" xfId="2071" xr:uid="{00000000-0005-0000-0000-000081320000}"/>
    <cellStyle name="A_Do not Change" xfId="2072" xr:uid="{00000000-0005-0000-0000-000082320000}"/>
    <cellStyle name="A_Estimate" xfId="2073" xr:uid="{00000000-0005-0000-0000-000083320000}"/>
    <cellStyle name="A_Memo" xfId="2074" xr:uid="{00000000-0005-0000-0000-000084320000}"/>
    <cellStyle name="A_Memo 2" xfId="2075" xr:uid="{00000000-0005-0000-0000-000085320000}"/>
    <cellStyle name="A_Memo 2 2" xfId="2076" xr:uid="{00000000-0005-0000-0000-000086320000}"/>
    <cellStyle name="A_Memo 3" xfId="2077" xr:uid="{00000000-0005-0000-0000-000087320000}"/>
    <cellStyle name="A_Normal" xfId="2078" xr:uid="{00000000-0005-0000-0000-000088320000}"/>
    <cellStyle name="A_Normal Forecast" xfId="2079" xr:uid="{00000000-0005-0000-0000-000089320000}"/>
    <cellStyle name="A_Normal Forecast_LCD-TVdata" xfId="2080" xr:uid="{00000000-0005-0000-0000-00008A320000}"/>
    <cellStyle name="A_Normal Historical" xfId="2081" xr:uid="{00000000-0005-0000-0000-00008B320000}"/>
    <cellStyle name="A_Normal Historical 2" xfId="2082" xr:uid="{00000000-0005-0000-0000-00008C320000}"/>
    <cellStyle name="A_Normal Historical 2 2" xfId="2083" xr:uid="{00000000-0005-0000-0000-00008D320000}"/>
    <cellStyle name="A_Normal Historical 3" xfId="2084" xr:uid="{00000000-0005-0000-0000-00008E320000}"/>
    <cellStyle name="A_Normal Historical_LCD-TVdata" xfId="2085" xr:uid="{00000000-0005-0000-0000-00008F320000}"/>
    <cellStyle name="A_Normal Historical_LCD-TVdata 2" xfId="2086" xr:uid="{00000000-0005-0000-0000-000090320000}"/>
    <cellStyle name="A_Normal Historical_LCD-TVdata 2 2" xfId="2087" xr:uid="{00000000-0005-0000-0000-000091320000}"/>
    <cellStyle name="A_Normal Historical_LCD-TVdata 3" xfId="2088" xr:uid="{00000000-0005-0000-0000-000092320000}"/>
    <cellStyle name="A_Normal_Ace-Out" xfId="2089" xr:uid="{00000000-0005-0000-0000-000093320000}"/>
    <cellStyle name="A_Normal_Hynix Model" xfId="2090" xr:uid="{00000000-0005-0000-0000-000094320000}"/>
    <cellStyle name="A_Normal_Hynix Model - DB Final" xfId="2091" xr:uid="{00000000-0005-0000-0000-000095320000}"/>
    <cellStyle name="A_Normal_Hynix Model - Deutsche" xfId="2092" xr:uid="{00000000-0005-0000-0000-000096320000}"/>
    <cellStyle name="A_Normal_Hynix Model - Final" xfId="2093" xr:uid="{00000000-0005-0000-0000-000097320000}"/>
    <cellStyle name="A_Normal_Hynix Model - I" xfId="2094" xr:uid="{00000000-0005-0000-0000-000098320000}"/>
    <cellStyle name="A_Normal_Hynix Model - New" xfId="2095" xr:uid="{00000000-0005-0000-0000-000099320000}"/>
    <cellStyle name="A_Normal_Hynix Model - Paul's" xfId="2096" xr:uid="{00000000-0005-0000-0000-00009A320000}"/>
    <cellStyle name="A_Normal_RtNLite_New" xfId="2097" xr:uid="{00000000-0005-0000-0000-00009B320000}"/>
    <cellStyle name="A_Normal_SEMCO - Mason's" xfId="2098" xr:uid="{00000000-0005-0000-0000-00009C320000}"/>
    <cellStyle name="A_Normal_SEMCO - Mason's III" xfId="2099" xr:uid="{00000000-0005-0000-0000-00009D320000}"/>
    <cellStyle name="A_Normal_SEMCO - Paul's" xfId="2100" xr:uid="{00000000-0005-0000-0000-00009E320000}"/>
    <cellStyle name="A_Normal_SEMCO Model" xfId="2101" xr:uid="{00000000-0005-0000-0000-00009F320000}"/>
    <cellStyle name="A_Rate_Data" xfId="2102" xr:uid="{00000000-0005-0000-0000-0000A0320000}"/>
    <cellStyle name="A_Rate_Data Historical" xfId="2103" xr:uid="{00000000-0005-0000-0000-0000A1320000}"/>
    <cellStyle name="A_Rate_Title" xfId="2104" xr:uid="{00000000-0005-0000-0000-0000A2320000}"/>
    <cellStyle name="A_Simple Title" xfId="2105" xr:uid="{00000000-0005-0000-0000-0000A3320000}"/>
    <cellStyle name="A_Sum" xfId="2106" xr:uid="{00000000-0005-0000-0000-0000A4320000}"/>
    <cellStyle name="A_SUM_Row Major" xfId="2107" xr:uid="{00000000-0005-0000-0000-0000A5320000}"/>
    <cellStyle name="A_SUM_Row Major_LCD-TVdata" xfId="2108" xr:uid="{00000000-0005-0000-0000-0000A6320000}"/>
    <cellStyle name="A_SUM_Row Minor" xfId="2109" xr:uid="{00000000-0005-0000-0000-0000A7320000}"/>
    <cellStyle name="A_SUM_Row Minor_LCD-TVdata" xfId="2110" xr:uid="{00000000-0005-0000-0000-0000A8320000}"/>
    <cellStyle name="A_Title" xfId="2111" xr:uid="{00000000-0005-0000-0000-0000A9320000}"/>
    <cellStyle name="A_YearHeadings" xfId="2112" xr:uid="{00000000-0005-0000-0000-0000AA320000}"/>
    <cellStyle name="A¡§¡©¡Ë¡þ¡ËO [0]_5452BS" xfId="4269" xr:uid="{00000000-0005-0000-0000-0000AB320000}"/>
    <cellStyle name="A¡§¡©¡Ë¡þ¡ËO_5452BS" xfId="4270" xr:uid="{00000000-0005-0000-0000-0000AC320000}"/>
    <cellStyle name="A¨­¢¬¢Ò [0]_5452BS" xfId="4271" xr:uid="{00000000-0005-0000-0000-0000AD320000}"/>
    <cellStyle name="A¨­¢¬¢Ò_5452BS" xfId="4272" xr:uid="{00000000-0005-0000-0000-0000AE320000}"/>
    <cellStyle name="Accent1 2" xfId="2113" xr:uid="{00000000-0005-0000-0000-0000AF320000}"/>
    <cellStyle name="Accent2 2" xfId="2114" xr:uid="{00000000-0005-0000-0000-0000B0320000}"/>
    <cellStyle name="Accent3 2" xfId="2115" xr:uid="{00000000-0005-0000-0000-0000B1320000}"/>
    <cellStyle name="Accent4 2" xfId="2116" xr:uid="{00000000-0005-0000-0000-0000B2320000}"/>
    <cellStyle name="Accent5 2" xfId="2117" xr:uid="{00000000-0005-0000-0000-0000B3320000}"/>
    <cellStyle name="Accent6 2" xfId="2118" xr:uid="{00000000-0005-0000-0000-0000B4320000}"/>
    <cellStyle name="Account[0]" xfId="2119" xr:uid="{00000000-0005-0000-0000-0000B5320000}"/>
    <cellStyle name="Account[1]" xfId="2120" xr:uid="{00000000-0005-0000-0000-0000B6320000}"/>
    <cellStyle name="Account[2]" xfId="2121" xr:uid="{00000000-0005-0000-0000-0000B7320000}"/>
    <cellStyle name="Account[3]" xfId="2122" xr:uid="{00000000-0005-0000-0000-0000B8320000}"/>
    <cellStyle name="Account[3] 2" xfId="2123" xr:uid="{00000000-0005-0000-0000-0000B9320000}"/>
    <cellStyle name="Actual data" xfId="4273" xr:uid="{00000000-0005-0000-0000-0000BA320000}"/>
    <cellStyle name="Actual Date" xfId="2124" xr:uid="{00000000-0005-0000-0000-0000BB320000}"/>
    <cellStyle name="Actual year" xfId="4274" xr:uid="{00000000-0005-0000-0000-0000BC320000}"/>
    <cellStyle name="Actuals Cells" xfId="4275" xr:uid="{00000000-0005-0000-0000-0000BD320000}"/>
    <cellStyle name="adj_share" xfId="4362" xr:uid="{00000000-0005-0000-0000-0000BE320000}"/>
    <cellStyle name="ÅëÈ­ [0]_¸ÅÃâ" xfId="2126" xr:uid="{00000000-0005-0000-0000-0000C0320000}"/>
    <cellStyle name="AeE­ [0]_¼oAI¼º " xfId="2127" xr:uid="{00000000-0005-0000-0000-0000C1320000}"/>
    <cellStyle name="ÅëÈ­ [0]_97MBO" xfId="2128" xr:uid="{00000000-0005-0000-0000-0000C7320000}"/>
    <cellStyle name="AeE­ [0]_C°¸nº° " xfId="2129" xr:uid="{00000000-0005-0000-0000-0000C8320000}"/>
    <cellStyle name="ÅëÈ­ [0]_TestResults" xfId="2130" xr:uid="{00000000-0005-0000-0000-0000CB320000}"/>
    <cellStyle name="ÅëÈ­_¸ÅÃâ" xfId="2132" xr:uid="{00000000-0005-0000-0000-0000CD320000}"/>
    <cellStyle name="AeE­_¼oAI¼º " xfId="2133" xr:uid="{00000000-0005-0000-0000-0000CE320000}"/>
    <cellStyle name="ÅëÈ­_97MBO" xfId="2134" xr:uid="{00000000-0005-0000-0000-0000D4320000}"/>
    <cellStyle name="AeE­_C°¸nº° " xfId="2135" xr:uid="{00000000-0005-0000-0000-0000D5320000}"/>
    <cellStyle name="ÅëÈ­_TestResults" xfId="2136" xr:uid="{00000000-0005-0000-0000-0000D8320000}"/>
    <cellStyle name="AeE- [0]_?c?A " xfId="2125" xr:uid="{00000000-0005-0000-0000-0000BF320000}"/>
    <cellStyle name="AeE-_?c?A " xfId="2131" xr:uid="{00000000-0005-0000-0000-0000CC320000}"/>
    <cellStyle name="AeE¡© [0]_5452BS" xfId="4276" xr:uid="{00000000-0005-0000-0000-0000D9320000}"/>
    <cellStyle name="AeE¡©_5452BS" xfId="4277" xr:uid="{00000000-0005-0000-0000-0000DA320000}"/>
    <cellStyle name="AeE¢®¨Ï [0]_5452BS" xfId="4278" xr:uid="{00000000-0005-0000-0000-0000DB320000}"/>
    <cellStyle name="AeE¢®¨Ï_5452BS" xfId="4279" xr:uid="{00000000-0005-0000-0000-0000DC320000}"/>
    <cellStyle name="AFE" xfId="2137" xr:uid="{00000000-0005-0000-0000-0000DD320000}"/>
    <cellStyle name="Afjusted" xfId="4363" xr:uid="{00000000-0005-0000-0000-0000DE320000}"/>
    <cellStyle name="Aggregate" xfId="2138" xr:uid="{00000000-0005-0000-0000-0000DF320000}"/>
    <cellStyle name="ÀH«áªº¶W³sµ²" xfId="2139" xr:uid="{00000000-0005-0000-0000-0000E0320000}"/>
    <cellStyle name="Analyst Name" xfId="2140" xr:uid="{00000000-0005-0000-0000-0000E1320000}"/>
    <cellStyle name="args.style" xfId="4280" xr:uid="{00000000-0005-0000-0000-0000E2320000}"/>
    <cellStyle name="ArialNormal" xfId="2141" xr:uid="{00000000-0005-0000-0000-0000E3320000}"/>
    <cellStyle name="Array" xfId="4364" xr:uid="{00000000-0005-0000-0000-0000E4320000}"/>
    <cellStyle name="Array Enter" xfId="4365" xr:uid="{00000000-0005-0000-0000-0000E5320000}"/>
    <cellStyle name="ations]_x000d__x000a_Number=1_x000d__x000a_Microsoft Excel=0_x000d__x000a__x000d__x000a_[FileManager]_x000d__x000a_Flags=4_x000d__x000a_Column0=41_x000d__x000a_Column1=55_x000d__x000a_Column2=63_x000d_" xfId="2150" xr:uid="{00000000-0005-0000-0000-0000F0320000}"/>
    <cellStyle name="AT좲? [0]_?c?A " xfId="2151" xr:uid="{00000000-0005-0000-0000-0000F1320000}"/>
    <cellStyle name="AT좲?_?c?A " xfId="2152" xr:uid="{00000000-0005-0000-0000-0000F2320000}"/>
    <cellStyle name="Availability" xfId="2153" xr:uid="{00000000-0005-0000-0000-0000F3320000}"/>
    <cellStyle name="ÄÞ¸¶ [0]_¸ÅÃâ" xfId="2142" xr:uid="{00000000-0005-0000-0000-0000E6320000}"/>
    <cellStyle name="AÞ¸¶ [0]_¼oAI¼º " xfId="2143" xr:uid="{00000000-0005-0000-0000-0000E7320000}"/>
    <cellStyle name="ÄÞ¸¶ [0]_97MBO" xfId="2144" xr:uid="{00000000-0005-0000-0000-0000E8320000}"/>
    <cellStyle name="AÞ¸¶ [0]_TestResults" xfId="2145" xr:uid="{00000000-0005-0000-0000-0000E9320000}"/>
    <cellStyle name="ÄÞ¸¶_¸ÅÃâ" xfId="2146" xr:uid="{00000000-0005-0000-0000-0000EB320000}"/>
    <cellStyle name="AÞ¸¶_¼oAI¼º " xfId="2147" xr:uid="{00000000-0005-0000-0000-0000EC320000}"/>
    <cellStyle name="ÄÞ¸¶_97MBO" xfId="2148" xr:uid="{00000000-0005-0000-0000-0000ED320000}"/>
    <cellStyle name="AÞ¸¶_TestResults" xfId="2149" xr:uid="{00000000-0005-0000-0000-0000EE320000}"/>
    <cellStyle name="B" xfId="2154" xr:uid="{00000000-0005-0000-0000-0000F4320000}"/>
    <cellStyle name="b 2" xfId="2155" xr:uid="{00000000-0005-0000-0000-0000F5320000}"/>
    <cellStyle name="Background" xfId="2156" xr:uid="{00000000-0005-0000-0000-0000F6320000}"/>
    <cellStyle name="Bad 2" xfId="2157" xr:uid="{00000000-0005-0000-0000-0000F7320000}"/>
    <cellStyle name="BALANCE VER" xfId="2158" xr:uid="{00000000-0005-0000-0000-0000F8320000}"/>
    <cellStyle name="BalanceSheet_XLNXOUT" xfId="4281" xr:uid="{00000000-0005-0000-0000-0000F9320000}"/>
    <cellStyle name="BB_Date_d-mmm-yy" xfId="4282" xr:uid="{00000000-0005-0000-0000-0000FA320000}"/>
    <cellStyle name="blank" xfId="2159" xr:uid="{00000000-0005-0000-0000-0000FB320000}"/>
    <cellStyle name="Blue" xfId="2160" xr:uid="{00000000-0005-0000-0000-0000FC320000}"/>
    <cellStyle name="Blue (Hardcode)" xfId="4366" xr:uid="{00000000-0005-0000-0000-0000FD320000}"/>
    <cellStyle name="Blue 2" xfId="2161" xr:uid="{00000000-0005-0000-0000-0000FE320000}"/>
    <cellStyle name="Blue Shading" xfId="2162" xr:uid="{00000000-0005-0000-0000-0000FF320000}"/>
    <cellStyle name="BNPPPFinancials" xfId="2163" xr:uid="{00000000-0005-0000-0000-000000330000}"/>
    <cellStyle name="BNPPPFinancials 2" xfId="2164" xr:uid="{00000000-0005-0000-0000-000001330000}"/>
    <cellStyle name="BNPPPFinancials 3" xfId="2165" xr:uid="{00000000-0005-0000-0000-000002330000}"/>
    <cellStyle name="BNPPPFinancials 4" xfId="2166" xr:uid="{00000000-0005-0000-0000-000003330000}"/>
    <cellStyle name="BNPPPPerShare" xfId="2167" xr:uid="{00000000-0005-0000-0000-000004330000}"/>
    <cellStyle name="BNPPPPerShare 2" xfId="2168" xr:uid="{00000000-0005-0000-0000-000005330000}"/>
    <cellStyle name="BNPPPPerShare 3" xfId="2169" xr:uid="{00000000-0005-0000-0000-000006330000}"/>
    <cellStyle name="BNPPPPerShare 4" xfId="2170" xr:uid="{00000000-0005-0000-0000-000007330000}"/>
    <cellStyle name="BNPPPRatios" xfId="2171" xr:uid="{00000000-0005-0000-0000-000008330000}"/>
    <cellStyle name="BNPPPRatios 2" xfId="2172" xr:uid="{00000000-0005-0000-0000-000009330000}"/>
    <cellStyle name="BNPPPRatios 3" xfId="2173" xr:uid="{00000000-0005-0000-0000-00000A330000}"/>
    <cellStyle name="BNPPPRatios 4" xfId="2174" xr:uid="{00000000-0005-0000-0000-00000B330000}"/>
    <cellStyle name="Body_$Dollars" xfId="2175" xr:uid="{00000000-0005-0000-0000-00000C330000}"/>
    <cellStyle name="c_HardInc " xfId="2176" xr:uid="{00000000-0005-0000-0000-00000D330000}"/>
    <cellStyle name="C¡ÍA¨ª_5452BS" xfId="4283" xr:uid="{00000000-0005-0000-0000-00000E330000}"/>
    <cellStyle name="Ç§·ÖÎ»_SCWHX012" xfId="2184" xr:uid="{00000000-0005-0000-0000-000019330000}"/>
    <cellStyle name="Ç§·ÖÎ»[0]_SCWHX012" xfId="2183" xr:uid="{00000000-0005-0000-0000-000018330000}"/>
    <cellStyle name="C¢®IA¡§¨£_5452BS" xfId="4284" xr:uid="{00000000-0005-0000-0000-00000F330000}"/>
    <cellStyle name="C￥AØ_  FAB AIA¤  " xfId="2177" xr:uid="{00000000-0005-0000-0000-000010330000}"/>
    <cellStyle name="Ç¥ÁØ_(Á¤º¸ºÎ¹®)¿ùº°ÀÎ¿ø°èÈ¹" xfId="2178" xr:uid="{00000000-0005-0000-0000-000011330000}"/>
    <cellStyle name="C￥AØ_TestResults" xfId="2179" xr:uid="{00000000-0005-0000-0000-000014330000}"/>
    <cellStyle name="Ç¥ÁØ_TestResults" xfId="2180" xr:uid="{00000000-0005-0000-0000-000015330000}"/>
    <cellStyle name="C￥AØ_TestResults_DDGDS 0210 sample" xfId="2181" xr:uid="{00000000-0005-0000-0000-000016330000}"/>
    <cellStyle name="Ç¥ÁØ_TestResults_DDGDS 0210 sample" xfId="2182" xr:uid="{00000000-0005-0000-0000-000017330000}"/>
    <cellStyle name="Calc Cells" xfId="4285" xr:uid="{00000000-0005-0000-0000-00001A330000}"/>
    <cellStyle name="Calc Currency (0)" xfId="2185" xr:uid="{00000000-0005-0000-0000-00001B330000}"/>
    <cellStyle name="Calc Currency (2)" xfId="2186" xr:uid="{00000000-0005-0000-0000-00001C330000}"/>
    <cellStyle name="Calc Percent (0)" xfId="2187" xr:uid="{00000000-0005-0000-0000-00001D330000}"/>
    <cellStyle name="Calc Percent (1)" xfId="2188" xr:uid="{00000000-0005-0000-0000-00001E330000}"/>
    <cellStyle name="Calc Percent (2)" xfId="2189" xr:uid="{00000000-0005-0000-0000-00001F330000}"/>
    <cellStyle name="Calc Units (0)" xfId="2190" xr:uid="{00000000-0005-0000-0000-000020330000}"/>
    <cellStyle name="Calc Units (1)" xfId="2191" xr:uid="{00000000-0005-0000-0000-000021330000}"/>
    <cellStyle name="Calc Units (2)" xfId="2192" xr:uid="{00000000-0005-0000-0000-000022330000}"/>
    <cellStyle name="Calc_0dp" xfId="2193" xr:uid="{00000000-0005-0000-0000-000023330000}"/>
    <cellStyle name="Calculation 2" xfId="2194" xr:uid="{00000000-0005-0000-0000-000024330000}"/>
    <cellStyle name="category" xfId="2195" xr:uid="{00000000-0005-0000-0000-000025330000}"/>
    <cellStyle name="Changeable" xfId="2196" xr:uid="{00000000-0005-0000-0000-000026330000}"/>
    <cellStyle name="Chart Box" xfId="2197" xr:uid="{00000000-0005-0000-0000-000027330000}"/>
    <cellStyle name="Check Cell 2" xfId="2198" xr:uid="{00000000-0005-0000-0000-000028330000}"/>
    <cellStyle name="Co. Names" xfId="2199" xr:uid="{00000000-0005-0000-0000-000029330000}"/>
    <cellStyle name="Co. Names 2" xfId="2200" xr:uid="{00000000-0005-0000-0000-00002A330000}"/>
    <cellStyle name="Co. Names 2 2" xfId="2201" xr:uid="{00000000-0005-0000-0000-00002B330000}"/>
    <cellStyle name="Co. Names 3" xfId="2202" xr:uid="{00000000-0005-0000-0000-00002C330000}"/>
    <cellStyle name="Code" xfId="4286" xr:uid="{00000000-0005-0000-0000-00002D330000}"/>
    <cellStyle name="Code Section" xfId="4287" xr:uid="{00000000-0005-0000-0000-00002E330000}"/>
    <cellStyle name="Codes" xfId="2203" xr:uid="{00000000-0005-0000-0000-00002F330000}"/>
    <cellStyle name="COL HEADINGS" xfId="2204" xr:uid="{00000000-0005-0000-0000-000030330000}"/>
    <cellStyle name="ColHeading" xfId="2205" xr:uid="{00000000-0005-0000-0000-000031330000}"/>
    <cellStyle name="Comma  - Style1" xfId="2206" xr:uid="{00000000-0005-0000-0000-000032330000}"/>
    <cellStyle name="Comma  - Style1 2" xfId="2207" xr:uid="{00000000-0005-0000-0000-000033330000}"/>
    <cellStyle name="Comma  - Style2" xfId="2208" xr:uid="{00000000-0005-0000-0000-000034330000}"/>
    <cellStyle name="Comma  - Style2 2" xfId="2209" xr:uid="{00000000-0005-0000-0000-000035330000}"/>
    <cellStyle name="Comma  - Style3" xfId="2210" xr:uid="{00000000-0005-0000-0000-000036330000}"/>
    <cellStyle name="Comma  - Style3 2" xfId="2211" xr:uid="{00000000-0005-0000-0000-000037330000}"/>
    <cellStyle name="Comma  - Style4" xfId="2212" xr:uid="{00000000-0005-0000-0000-000038330000}"/>
    <cellStyle name="Comma  - Style4 2" xfId="2213" xr:uid="{00000000-0005-0000-0000-000039330000}"/>
    <cellStyle name="Comma  - Style5" xfId="2214" xr:uid="{00000000-0005-0000-0000-00003A330000}"/>
    <cellStyle name="Comma  - Style5 2" xfId="2215" xr:uid="{00000000-0005-0000-0000-00003B330000}"/>
    <cellStyle name="Comma  - Style6" xfId="2216" xr:uid="{00000000-0005-0000-0000-00003C330000}"/>
    <cellStyle name="Comma  - Style6 2" xfId="2217" xr:uid="{00000000-0005-0000-0000-00003D330000}"/>
    <cellStyle name="Comma  - Style7" xfId="2218" xr:uid="{00000000-0005-0000-0000-00003E330000}"/>
    <cellStyle name="Comma  - Style7 2" xfId="2219" xr:uid="{00000000-0005-0000-0000-00003F330000}"/>
    <cellStyle name="Comma  - Style8" xfId="2220" xr:uid="{00000000-0005-0000-0000-000040330000}"/>
    <cellStyle name="Comma  - Style8 2" xfId="2221" xr:uid="{00000000-0005-0000-0000-000041330000}"/>
    <cellStyle name="Comma ," xfId="2223" xr:uid="{00000000-0005-0000-0000-000044330000}"/>
    <cellStyle name="Comma , 2" xfId="2224" xr:uid="{00000000-0005-0000-0000-000045330000}"/>
    <cellStyle name="Comma (0)" xfId="2222" xr:uid="{00000000-0005-0000-0000-000042330000}"/>
    <cellStyle name="Comma (1)" xfId="4367" xr:uid="{00000000-0005-0000-0000-000043330000}"/>
    <cellStyle name="Comma [0]" xfId="43245" builtinId="6"/>
    <cellStyle name="Comma [0] 2" xfId="2225" xr:uid="{00000000-0005-0000-0000-000046330000}"/>
    <cellStyle name="Comma [0] 2 2" xfId="2226" xr:uid="{00000000-0005-0000-0000-000047330000}"/>
    <cellStyle name="Comma [0] 2 3" xfId="2227" xr:uid="{00000000-0005-0000-0000-000048330000}"/>
    <cellStyle name="Comma [0] 2 4" xfId="2228" xr:uid="{00000000-0005-0000-0000-000049330000}"/>
    <cellStyle name="Comma [0] 2 5" xfId="4394" xr:uid="{00000000-0005-0000-0000-00004A330000}"/>
    <cellStyle name="Comma [0] 3" xfId="2229" xr:uid="{00000000-0005-0000-0000-00004B330000}"/>
    <cellStyle name="Comma [0] 4" xfId="2230" xr:uid="{00000000-0005-0000-0000-00004C330000}"/>
    <cellStyle name="Comma [0] 5" xfId="2231" xr:uid="{00000000-0005-0000-0000-00004D330000}"/>
    <cellStyle name="Comma [0] 6" xfId="2232" xr:uid="{00000000-0005-0000-0000-00004E330000}"/>
    <cellStyle name="Comma [0] 7" xfId="4340" xr:uid="{00000000-0005-0000-0000-00004F330000}"/>
    <cellStyle name="Comma [00]" xfId="2233" xr:uid="{00000000-0005-0000-0000-000050330000}"/>
    <cellStyle name="Comma [1]" xfId="2234" xr:uid="{00000000-0005-0000-0000-000051330000}"/>
    <cellStyle name="Comma [1] 2" xfId="2235" xr:uid="{00000000-0005-0000-0000-000052330000}"/>
    <cellStyle name="Comma 0" xfId="2236" xr:uid="{00000000-0005-0000-0000-000053330000}"/>
    <cellStyle name="Comma 10" xfId="2237" xr:uid="{00000000-0005-0000-0000-000054330000}"/>
    <cellStyle name="Comma 10 2" xfId="2238" xr:uid="{00000000-0005-0000-0000-000055330000}"/>
    <cellStyle name="Comma 11" xfId="2239" xr:uid="{00000000-0005-0000-0000-000056330000}"/>
    <cellStyle name="Comma 11 2" xfId="2240" xr:uid="{00000000-0005-0000-0000-000057330000}"/>
    <cellStyle name="Comma 12" xfId="2241" xr:uid="{00000000-0005-0000-0000-000058330000}"/>
    <cellStyle name="Comma 12 2" xfId="2242" xr:uid="{00000000-0005-0000-0000-000059330000}"/>
    <cellStyle name="Comma 13" xfId="2243" xr:uid="{00000000-0005-0000-0000-00005A330000}"/>
    <cellStyle name="Comma 13 2" xfId="2244" xr:uid="{00000000-0005-0000-0000-00005B330000}"/>
    <cellStyle name="Comma 14" xfId="2245" xr:uid="{00000000-0005-0000-0000-00005C330000}"/>
    <cellStyle name="Comma 14 2" xfId="2246" xr:uid="{00000000-0005-0000-0000-00005D330000}"/>
    <cellStyle name="Comma 15" xfId="2247" xr:uid="{00000000-0005-0000-0000-00005E330000}"/>
    <cellStyle name="Comma 15 2" xfId="2248" xr:uid="{00000000-0005-0000-0000-00005F330000}"/>
    <cellStyle name="Comma 16" xfId="2249" xr:uid="{00000000-0005-0000-0000-000060330000}"/>
    <cellStyle name="Comma 16 2" xfId="2250" xr:uid="{00000000-0005-0000-0000-000061330000}"/>
    <cellStyle name="Comma 17" xfId="2251" xr:uid="{00000000-0005-0000-0000-000062330000}"/>
    <cellStyle name="Comma 17 2" xfId="2252" xr:uid="{00000000-0005-0000-0000-000063330000}"/>
    <cellStyle name="Comma 18" xfId="2253" xr:uid="{00000000-0005-0000-0000-000064330000}"/>
    <cellStyle name="Comma 19" xfId="2254" xr:uid="{00000000-0005-0000-0000-000065330000}"/>
    <cellStyle name="Comma 2" xfId="2255" xr:uid="{00000000-0005-0000-0000-000066330000}"/>
    <cellStyle name="Comma 2 2" xfId="2256" xr:uid="{00000000-0005-0000-0000-000067330000}"/>
    <cellStyle name="Comma 2 2 2" xfId="2257" xr:uid="{00000000-0005-0000-0000-000068330000}"/>
    <cellStyle name="Comma 2 3" xfId="2258" xr:uid="{00000000-0005-0000-0000-000069330000}"/>
    <cellStyle name="Comma 2 4" xfId="2259" xr:uid="{00000000-0005-0000-0000-00006A330000}"/>
    <cellStyle name="Comma 20" xfId="2260" xr:uid="{00000000-0005-0000-0000-00006B330000}"/>
    <cellStyle name="Comma 21" xfId="2261" xr:uid="{00000000-0005-0000-0000-00006C330000}"/>
    <cellStyle name="Comma 22" xfId="2262" xr:uid="{00000000-0005-0000-0000-00006D330000}"/>
    <cellStyle name="Comma 23" xfId="2263" xr:uid="{00000000-0005-0000-0000-00006E330000}"/>
    <cellStyle name="Comma 24" xfId="2264" xr:uid="{00000000-0005-0000-0000-00006F330000}"/>
    <cellStyle name="Comma 25" xfId="2265" xr:uid="{00000000-0005-0000-0000-000070330000}"/>
    <cellStyle name="Comma 26" xfId="2266" xr:uid="{00000000-0005-0000-0000-000071330000}"/>
    <cellStyle name="Comma 27" xfId="4342" xr:uid="{00000000-0005-0000-0000-000072330000}"/>
    <cellStyle name="Comma 3" xfId="2267" xr:uid="{00000000-0005-0000-0000-000073330000}"/>
    <cellStyle name="Comma 3 2" xfId="2268" xr:uid="{00000000-0005-0000-0000-000074330000}"/>
    <cellStyle name="Comma 3 2 2" xfId="2269" xr:uid="{00000000-0005-0000-0000-000075330000}"/>
    <cellStyle name="Comma 3 3" xfId="2270" xr:uid="{00000000-0005-0000-0000-000076330000}"/>
    <cellStyle name="Comma 4" xfId="2271" xr:uid="{00000000-0005-0000-0000-000077330000}"/>
    <cellStyle name="Comma 4 2" xfId="2272" xr:uid="{00000000-0005-0000-0000-000078330000}"/>
    <cellStyle name="Comma 4 2 2" xfId="2273" xr:uid="{00000000-0005-0000-0000-000079330000}"/>
    <cellStyle name="Comma 4 3" xfId="2274" xr:uid="{00000000-0005-0000-0000-00007A330000}"/>
    <cellStyle name="Comma 5" xfId="2275" xr:uid="{00000000-0005-0000-0000-00007B330000}"/>
    <cellStyle name="Comma 5 2" xfId="2276" xr:uid="{00000000-0005-0000-0000-00007C330000}"/>
    <cellStyle name="Comma 5 2 2" xfId="2277" xr:uid="{00000000-0005-0000-0000-00007D330000}"/>
    <cellStyle name="Comma 5 3" xfId="2278" xr:uid="{00000000-0005-0000-0000-00007E330000}"/>
    <cellStyle name="Comma 6" xfId="2279" xr:uid="{00000000-0005-0000-0000-00007F330000}"/>
    <cellStyle name="Comma 6 2" xfId="2280" xr:uid="{00000000-0005-0000-0000-000080330000}"/>
    <cellStyle name="Comma 6 2 2" xfId="2281" xr:uid="{00000000-0005-0000-0000-000081330000}"/>
    <cellStyle name="Comma 6 3" xfId="2282" xr:uid="{00000000-0005-0000-0000-000082330000}"/>
    <cellStyle name="Comma 7" xfId="2283" xr:uid="{00000000-0005-0000-0000-000083330000}"/>
    <cellStyle name="Comma 7 2" xfId="2284" xr:uid="{00000000-0005-0000-0000-000084330000}"/>
    <cellStyle name="Comma 7 2 2" xfId="2285" xr:uid="{00000000-0005-0000-0000-000085330000}"/>
    <cellStyle name="Comma 7 3" xfId="2286" xr:uid="{00000000-0005-0000-0000-000086330000}"/>
    <cellStyle name="Comma 8" xfId="2287" xr:uid="{00000000-0005-0000-0000-000087330000}"/>
    <cellStyle name="Comma 9" xfId="2288" xr:uid="{00000000-0005-0000-0000-000088330000}"/>
    <cellStyle name="Comma(1)" xfId="2289" xr:uid="{00000000-0005-0000-0000-000089330000}"/>
    <cellStyle name="Comma0" xfId="2290" xr:uid="{00000000-0005-0000-0000-00008A330000}"/>
    <cellStyle name="Comment" xfId="2291" xr:uid="{00000000-0005-0000-0000-00008B330000}"/>
    <cellStyle name="Comment 2" xfId="2292" xr:uid="{00000000-0005-0000-0000-00008C330000}"/>
    <cellStyle name="Company" xfId="2293" xr:uid="{00000000-0005-0000-0000-00008D330000}"/>
    <cellStyle name="Company 2" xfId="2294" xr:uid="{00000000-0005-0000-0000-00008E330000}"/>
    <cellStyle name="Company Name" xfId="2295" xr:uid="{00000000-0005-0000-0000-00008F330000}"/>
    <cellStyle name="Company_Operating" xfId="2296" xr:uid="{00000000-0005-0000-0000-000090330000}"/>
    <cellStyle name="Comps" xfId="4368" xr:uid="{00000000-0005-0000-0000-000091330000}"/>
    <cellStyle name="content" xfId="2297" xr:uid="{00000000-0005-0000-0000-000092330000}"/>
    <cellStyle name="Copied" xfId="4288" xr:uid="{00000000-0005-0000-0000-000093330000}"/>
    <cellStyle name="Copyright_xlr8r" xfId="2298" xr:uid="{00000000-0005-0000-0000-000094330000}"/>
    <cellStyle name="CurRatio" xfId="2299" xr:uid="{00000000-0005-0000-0000-000095330000}"/>
    <cellStyle name="CurRatio 2" xfId="2300" xr:uid="{00000000-0005-0000-0000-000096330000}"/>
    <cellStyle name="Currency (no dec.)" xfId="4369" xr:uid="{00000000-0005-0000-0000-000097330000}"/>
    <cellStyle name="Currency [00]" xfId="2301" xr:uid="{00000000-0005-0000-0000-000098330000}"/>
    <cellStyle name="Currency [1]" xfId="2302" xr:uid="{00000000-0005-0000-0000-000099330000}"/>
    <cellStyle name="Currency [1] 2" xfId="2303" xr:uid="{00000000-0005-0000-0000-00009A330000}"/>
    <cellStyle name="Currency [2]" xfId="2304" xr:uid="{00000000-0005-0000-0000-00009B330000}"/>
    <cellStyle name="Currency 0" xfId="2305" xr:uid="{00000000-0005-0000-0000-00009C330000}"/>
    <cellStyle name="Currency 10" xfId="2306" xr:uid="{00000000-0005-0000-0000-00009D330000}"/>
    <cellStyle name="Currency 11" xfId="2307" xr:uid="{00000000-0005-0000-0000-00009E330000}"/>
    <cellStyle name="Currency 12" xfId="2308" xr:uid="{00000000-0005-0000-0000-00009F330000}"/>
    <cellStyle name="Currency 13" xfId="2309" xr:uid="{00000000-0005-0000-0000-0000A0330000}"/>
    <cellStyle name="Currency 14" xfId="2310" xr:uid="{00000000-0005-0000-0000-0000A1330000}"/>
    <cellStyle name="Currency 2" xfId="2311" xr:uid="{00000000-0005-0000-0000-0000A2330000}"/>
    <cellStyle name="Currency 2 2" xfId="2312" xr:uid="{00000000-0005-0000-0000-0000A3330000}"/>
    <cellStyle name="Currency 3" xfId="2313" xr:uid="{00000000-0005-0000-0000-0000A4330000}"/>
    <cellStyle name="Currency 4" xfId="2314" xr:uid="{00000000-0005-0000-0000-0000A5330000}"/>
    <cellStyle name="Currency 5" xfId="2315" xr:uid="{00000000-0005-0000-0000-0000A6330000}"/>
    <cellStyle name="Currency 6" xfId="2316" xr:uid="{00000000-0005-0000-0000-0000A7330000}"/>
    <cellStyle name="Currency 7" xfId="2317" xr:uid="{00000000-0005-0000-0000-0000A8330000}"/>
    <cellStyle name="Currency 8" xfId="2318" xr:uid="{00000000-0005-0000-0000-0000A9330000}"/>
    <cellStyle name="Currency 9" xfId="2319" xr:uid="{00000000-0005-0000-0000-0000AA330000}"/>
    <cellStyle name="Currency0" xfId="2320" xr:uid="{00000000-0005-0000-0000-0000AB330000}"/>
    <cellStyle name="C줔AO_  FAB AIA?  " xfId="2321" xr:uid="{00000000-0005-0000-0000-0000AC330000}"/>
    <cellStyle name="d" xfId="2322" xr:uid="{00000000-0005-0000-0000-0000AD330000}"/>
    <cellStyle name="d-mmm-yy" xfId="2338" xr:uid="{00000000-0005-0000-0000-00000C460000}"/>
    <cellStyle name="DarkBlue" xfId="2323" xr:uid="{00000000-0005-0000-0000-0000AE330000}"/>
    <cellStyle name="data" xfId="2324" xr:uid="{00000000-0005-0000-0000-0000AF330000}"/>
    <cellStyle name="DataEntry" xfId="2325" xr:uid="{00000000-0005-0000-0000-0000B0330000}"/>
    <cellStyle name="DataEntry%" xfId="2326" xr:uid="{00000000-0005-0000-0000-0000B1330000}"/>
    <cellStyle name="DataSheet Style" xfId="2327" xr:uid="{00000000-0005-0000-0000-0000B2330000}"/>
    <cellStyle name="date" xfId="2328" xr:uid="{00000000-0005-0000-0000-0000B3330000}"/>
    <cellStyle name="Date 2" xfId="2329" xr:uid="{00000000-0005-0000-0000-0000B4330000}"/>
    <cellStyle name="Date Aligned" xfId="2330" xr:uid="{00000000-0005-0000-0000-0000B5330000}"/>
    <cellStyle name="Date Short" xfId="2331" xr:uid="{00000000-0005-0000-0000-0000B6330000}"/>
    <cellStyle name="Date_0423LCD panel forecast(Fig19-21, 23-29, 32)" xfId="2332" xr:uid="{00000000-0005-0000-0000-0000B7330000}"/>
    <cellStyle name="DateYear" xfId="4289" xr:uid="{00000000-0005-0000-0000-0000B8330000}"/>
    <cellStyle name="Dec" xfId="2333" xr:uid="{00000000-0005-0000-0000-0000B9330000}"/>
    <cellStyle name="Dec 2" xfId="4395" xr:uid="{00000000-0005-0000-0000-0000BA330000}"/>
    <cellStyle name="Dec 2 2" xfId="4400" xr:uid="{00000000-0005-0000-0000-0000BB330000}"/>
    <cellStyle name="Dec 2 2 2" xfId="4445" xr:uid="{00000000-0005-0000-0000-0000BC330000}"/>
    <cellStyle name="Dec 2 2 2 2" xfId="4593" xr:uid="{00000000-0005-0000-0000-0000BD330000}"/>
    <cellStyle name="Dec 2 2 2 2 2" xfId="4870" xr:uid="{00000000-0005-0000-0000-0000BE330000}"/>
    <cellStyle name="Dec 2 2 2 2 2 2" xfId="5404" xr:uid="{00000000-0005-0000-0000-0000BF330000}"/>
    <cellStyle name="Dec 2 2 2 2 2 2 2" xfId="6488" xr:uid="{00000000-0005-0000-0000-0000C0330000}"/>
    <cellStyle name="Dec 2 2 2 2 2 2 2 10" xfId="17941" xr:uid="{00000000-0005-0000-0000-0000C1330000}"/>
    <cellStyle name="Dec 2 2 2 2 2 2 2 11" xfId="26351" xr:uid="{00000000-0005-0000-0000-0000C2330000}"/>
    <cellStyle name="Dec 2 2 2 2 2 2 2 12" xfId="28338" xr:uid="{00000000-0005-0000-0000-0000C3330000}"/>
    <cellStyle name="Dec 2 2 2 2 2 2 2 13" xfId="28183" xr:uid="{00000000-0005-0000-0000-0000C4330000}"/>
    <cellStyle name="Dec 2 2 2 2 2 2 2 14" xfId="31594" xr:uid="{00000000-0005-0000-0000-0000C5330000}"/>
    <cellStyle name="Dec 2 2 2 2 2 2 2 15" xfId="25927" xr:uid="{00000000-0005-0000-0000-0000C6330000}"/>
    <cellStyle name="Dec 2 2 2 2 2 2 2 16" xfId="31658" xr:uid="{00000000-0005-0000-0000-0000C7330000}"/>
    <cellStyle name="Dec 2 2 2 2 2 2 2 17" xfId="36518" xr:uid="{00000000-0005-0000-0000-0000C8330000}"/>
    <cellStyle name="Dec 2 2 2 2 2 2 2 2" xfId="8680" xr:uid="{00000000-0005-0000-0000-0000C9330000}"/>
    <cellStyle name="Dec 2 2 2 2 2 2 2 2 10" xfId="25745" xr:uid="{00000000-0005-0000-0000-0000CA330000}"/>
    <cellStyle name="Dec 2 2 2 2 2 2 2 2 11" xfId="24900" xr:uid="{00000000-0005-0000-0000-0000CB330000}"/>
    <cellStyle name="Dec 2 2 2 2 2 2 2 2 12" xfId="28349" xr:uid="{00000000-0005-0000-0000-0000CC330000}"/>
    <cellStyle name="Dec 2 2 2 2 2 2 2 2 13" xfId="29024" xr:uid="{00000000-0005-0000-0000-0000CD330000}"/>
    <cellStyle name="Dec 2 2 2 2 2 2 2 2 14" xfId="15267" xr:uid="{00000000-0005-0000-0000-0000CE330000}"/>
    <cellStyle name="Dec 2 2 2 2 2 2 2 2 15" xfId="38609" xr:uid="{00000000-0005-0000-0000-0000CF330000}"/>
    <cellStyle name="Dec 2 2 2 2 2 2 2 2 2" xfId="13451" xr:uid="{00000000-0005-0000-0000-0000D0330000}"/>
    <cellStyle name="Dec 2 2 2 2 2 2 2 2 2 2" xfId="24804" xr:uid="{00000000-0005-0000-0000-0000D1330000}"/>
    <cellStyle name="Dec 2 2 2 2 2 2 2 2 2 3" xfId="29166" xr:uid="{00000000-0005-0000-0000-0000D2330000}"/>
    <cellStyle name="Dec 2 2 2 2 2 2 2 2 2 4" xfId="30286" xr:uid="{00000000-0005-0000-0000-0000D3330000}"/>
    <cellStyle name="Dec 2 2 2 2 2 2 2 2 2 5" xfId="25742" xr:uid="{00000000-0005-0000-0000-0000D4330000}"/>
    <cellStyle name="Dec 2 2 2 2 2 2 2 2 2 6" xfId="31834" xr:uid="{00000000-0005-0000-0000-0000D5330000}"/>
    <cellStyle name="Dec 2 2 2 2 2 2 2 2 2 7" xfId="32761" xr:uid="{00000000-0005-0000-0000-0000D6330000}"/>
    <cellStyle name="Dec 2 2 2 2 2 2 2 2 2 8" xfId="33664" xr:uid="{00000000-0005-0000-0000-0000D7330000}"/>
    <cellStyle name="Dec 2 2 2 2 2 2 2 2 2 9" xfId="42905" xr:uid="{00000000-0005-0000-0000-0000D8330000}"/>
    <cellStyle name="Dec 2 2 2 2 2 2 2 2 3" xfId="14154" xr:uid="{00000000-0005-0000-0000-0000D9330000}"/>
    <cellStyle name="Dec 2 2 2 2 2 2 2 2 3 2" xfId="25493" xr:uid="{00000000-0005-0000-0000-0000DA330000}"/>
    <cellStyle name="Dec 2 2 2 2 2 2 2 2 3 3" xfId="29813" xr:uid="{00000000-0005-0000-0000-0000DB330000}"/>
    <cellStyle name="Dec 2 2 2 2 2 2 2 2 3 4" xfId="30928" xr:uid="{00000000-0005-0000-0000-0000DC330000}"/>
    <cellStyle name="Dec 2 2 2 2 2 2 2 2 3 5" xfId="27100" xr:uid="{00000000-0005-0000-0000-0000DD330000}"/>
    <cellStyle name="Dec 2 2 2 2 2 2 2 2 3 6" xfId="32467" xr:uid="{00000000-0005-0000-0000-0000DE330000}"/>
    <cellStyle name="Dec 2 2 2 2 2 2 2 2 3 7" xfId="33388" xr:uid="{00000000-0005-0000-0000-0000DF330000}"/>
    <cellStyle name="Dec 2 2 2 2 2 2 2 2 3 8" xfId="34287" xr:uid="{00000000-0005-0000-0000-0000E0330000}"/>
    <cellStyle name="Dec 2 2 2 2 2 2 2 2 3 9" xfId="43171" xr:uid="{00000000-0005-0000-0000-0000E1330000}"/>
    <cellStyle name="Dec 2 2 2 2 2 2 2 2 4" xfId="14214" xr:uid="{00000000-0005-0000-0000-0000E2330000}"/>
    <cellStyle name="Dec 2 2 2 2 2 2 2 2 4 2" xfId="25553" xr:uid="{00000000-0005-0000-0000-0000E3330000}"/>
    <cellStyle name="Dec 2 2 2 2 2 2 2 2 4 3" xfId="29873" xr:uid="{00000000-0005-0000-0000-0000E4330000}"/>
    <cellStyle name="Dec 2 2 2 2 2 2 2 2 4 4" xfId="30988" xr:uid="{00000000-0005-0000-0000-0000E5330000}"/>
    <cellStyle name="Dec 2 2 2 2 2 2 2 2 4 5" xfId="26163" xr:uid="{00000000-0005-0000-0000-0000E6330000}"/>
    <cellStyle name="Dec 2 2 2 2 2 2 2 2 4 6" xfId="32527" xr:uid="{00000000-0005-0000-0000-0000E7330000}"/>
    <cellStyle name="Dec 2 2 2 2 2 2 2 2 4 7" xfId="33448" xr:uid="{00000000-0005-0000-0000-0000E8330000}"/>
    <cellStyle name="Dec 2 2 2 2 2 2 2 2 4 8" xfId="34347" xr:uid="{00000000-0005-0000-0000-0000E9330000}"/>
    <cellStyle name="Dec 2 2 2 2 2 2 2 2 4 9" xfId="43188" xr:uid="{00000000-0005-0000-0000-0000EA330000}"/>
    <cellStyle name="Dec 2 2 2 2 2 2 2 2 5" xfId="14269" xr:uid="{00000000-0005-0000-0000-0000EB330000}"/>
    <cellStyle name="Dec 2 2 2 2 2 2 2 2 5 2" xfId="25608" xr:uid="{00000000-0005-0000-0000-0000EC330000}"/>
    <cellStyle name="Dec 2 2 2 2 2 2 2 2 5 3" xfId="29928" xr:uid="{00000000-0005-0000-0000-0000ED330000}"/>
    <cellStyle name="Dec 2 2 2 2 2 2 2 2 5 4" xfId="31043" xr:uid="{00000000-0005-0000-0000-0000EE330000}"/>
    <cellStyle name="Dec 2 2 2 2 2 2 2 2 5 5" xfId="15572" xr:uid="{00000000-0005-0000-0000-0000EF330000}"/>
    <cellStyle name="Dec 2 2 2 2 2 2 2 2 5 6" xfId="32582" xr:uid="{00000000-0005-0000-0000-0000F0330000}"/>
    <cellStyle name="Dec 2 2 2 2 2 2 2 2 5 7" xfId="33503" xr:uid="{00000000-0005-0000-0000-0000F1330000}"/>
    <cellStyle name="Dec 2 2 2 2 2 2 2 2 5 8" xfId="34402" xr:uid="{00000000-0005-0000-0000-0000F2330000}"/>
    <cellStyle name="Dec 2 2 2 2 2 2 2 2 5 9" xfId="43205" xr:uid="{00000000-0005-0000-0000-0000F3330000}"/>
    <cellStyle name="Dec 2 2 2 2 2 2 2 2 6" xfId="14318" xr:uid="{00000000-0005-0000-0000-0000F4330000}"/>
    <cellStyle name="Dec 2 2 2 2 2 2 2 2 6 2" xfId="25657" xr:uid="{00000000-0005-0000-0000-0000F5330000}"/>
    <cellStyle name="Dec 2 2 2 2 2 2 2 2 6 3" xfId="29977" xr:uid="{00000000-0005-0000-0000-0000F6330000}"/>
    <cellStyle name="Dec 2 2 2 2 2 2 2 2 6 4" xfId="31092" xr:uid="{00000000-0005-0000-0000-0000F7330000}"/>
    <cellStyle name="Dec 2 2 2 2 2 2 2 2 6 5" xfId="27966" xr:uid="{00000000-0005-0000-0000-0000F8330000}"/>
    <cellStyle name="Dec 2 2 2 2 2 2 2 2 6 6" xfId="32631" xr:uid="{00000000-0005-0000-0000-0000F9330000}"/>
    <cellStyle name="Dec 2 2 2 2 2 2 2 2 6 7" xfId="33552" xr:uid="{00000000-0005-0000-0000-0000FA330000}"/>
    <cellStyle name="Dec 2 2 2 2 2 2 2 2 6 8" xfId="34451" xr:uid="{00000000-0005-0000-0000-0000FB330000}"/>
    <cellStyle name="Dec 2 2 2 2 2 2 2 2 6 9" xfId="43219" xr:uid="{00000000-0005-0000-0000-0000FC330000}"/>
    <cellStyle name="Dec 2 2 2 2 2 2 2 2 7" xfId="14362" xr:uid="{00000000-0005-0000-0000-0000FD330000}"/>
    <cellStyle name="Dec 2 2 2 2 2 2 2 2 7 2" xfId="25701" xr:uid="{00000000-0005-0000-0000-0000FE330000}"/>
    <cellStyle name="Dec 2 2 2 2 2 2 2 2 7 3" xfId="30021" xr:uid="{00000000-0005-0000-0000-0000FF330000}"/>
    <cellStyle name="Dec 2 2 2 2 2 2 2 2 7 4" xfId="31136" xr:uid="{00000000-0005-0000-0000-000000340000}"/>
    <cellStyle name="Dec 2 2 2 2 2 2 2 2 7 5" xfId="27940" xr:uid="{00000000-0005-0000-0000-000001340000}"/>
    <cellStyle name="Dec 2 2 2 2 2 2 2 2 7 6" xfId="32675" xr:uid="{00000000-0005-0000-0000-000002340000}"/>
    <cellStyle name="Dec 2 2 2 2 2 2 2 2 7 7" xfId="33596" xr:uid="{00000000-0005-0000-0000-000003340000}"/>
    <cellStyle name="Dec 2 2 2 2 2 2 2 2 7 8" xfId="34495" xr:uid="{00000000-0005-0000-0000-000004340000}"/>
    <cellStyle name="Dec 2 2 2 2 2 2 2 2 7 9" xfId="43231" xr:uid="{00000000-0005-0000-0000-000005340000}"/>
    <cellStyle name="Dec 2 2 2 2 2 2 2 2 8" xfId="20090" xr:uid="{00000000-0005-0000-0000-000006340000}"/>
    <cellStyle name="Dec 2 2 2 2 2 2 2 2 9" xfId="27180" xr:uid="{00000000-0005-0000-0000-000007340000}"/>
    <cellStyle name="Dec 2 2 2 2 2 2 2 3" xfId="6624" xr:uid="{00000000-0005-0000-0000-000008340000}"/>
    <cellStyle name="Dec 2 2 2 2 2 2 2 3 10" xfId="28131" xr:uid="{00000000-0005-0000-0000-000009340000}"/>
    <cellStyle name="Dec 2 2 2 2 2 2 2 3 11" xfId="25953" xr:uid="{00000000-0005-0000-0000-00000A340000}"/>
    <cellStyle name="Dec 2 2 2 2 2 2 2 3 12" xfId="15463" xr:uid="{00000000-0005-0000-0000-00000B340000}"/>
    <cellStyle name="Dec 2 2 2 2 2 2 2 3 13" xfId="28536" xr:uid="{00000000-0005-0000-0000-00000C340000}"/>
    <cellStyle name="Dec 2 2 2 2 2 2 2 3 14" xfId="26545" xr:uid="{00000000-0005-0000-0000-00000D340000}"/>
    <cellStyle name="Dec 2 2 2 2 2 2 2 3 15" xfId="36615" xr:uid="{00000000-0005-0000-0000-00000E340000}"/>
    <cellStyle name="Dec 2 2 2 2 2 2 2 3 2" xfId="11395" xr:uid="{00000000-0005-0000-0000-00000F340000}"/>
    <cellStyle name="Dec 2 2 2 2 2 2 2 3 2 2" xfId="22771" xr:uid="{00000000-0005-0000-0000-000010340000}"/>
    <cellStyle name="Dec 2 2 2 2 2 2 2 3 2 3" xfId="28450" xr:uid="{00000000-0005-0000-0000-000011340000}"/>
    <cellStyle name="Dec 2 2 2 2 2 2 2 3 2 4" xfId="15502" xr:uid="{00000000-0005-0000-0000-000012340000}"/>
    <cellStyle name="Dec 2 2 2 2 2 2 2 3 2 5" xfId="31604" xr:uid="{00000000-0005-0000-0000-000013340000}"/>
    <cellStyle name="Dec 2 2 2 2 2 2 2 3 2 6" xfId="28696" xr:uid="{00000000-0005-0000-0000-000014340000}"/>
    <cellStyle name="Dec 2 2 2 2 2 2 2 3 2 7" xfId="14735" xr:uid="{00000000-0005-0000-0000-000015340000}"/>
    <cellStyle name="Dec 2 2 2 2 2 2 2 3 2 8" xfId="14807" xr:uid="{00000000-0005-0000-0000-000016340000}"/>
    <cellStyle name="Dec 2 2 2 2 2 2 2 3 2 9" xfId="40911" xr:uid="{00000000-0005-0000-0000-000017340000}"/>
    <cellStyle name="Dec 2 2 2 2 2 2 2 3 3" xfId="13889" xr:uid="{00000000-0005-0000-0000-000018340000}"/>
    <cellStyle name="Dec 2 2 2 2 2 2 2 3 3 2" xfId="25228" xr:uid="{00000000-0005-0000-0000-000019340000}"/>
    <cellStyle name="Dec 2 2 2 2 2 2 2 3 3 3" xfId="29548" xr:uid="{00000000-0005-0000-0000-00001A340000}"/>
    <cellStyle name="Dec 2 2 2 2 2 2 2 3 3 4" xfId="30663" xr:uid="{00000000-0005-0000-0000-00001B340000}"/>
    <cellStyle name="Dec 2 2 2 2 2 2 2 3 3 5" xfId="26539" xr:uid="{00000000-0005-0000-0000-00001C340000}"/>
    <cellStyle name="Dec 2 2 2 2 2 2 2 3 3 6" xfId="32202" xr:uid="{00000000-0005-0000-0000-00001D340000}"/>
    <cellStyle name="Dec 2 2 2 2 2 2 2 3 3 7" xfId="33123" xr:uid="{00000000-0005-0000-0000-00001E340000}"/>
    <cellStyle name="Dec 2 2 2 2 2 2 2 3 3 8" xfId="34022" xr:uid="{00000000-0005-0000-0000-00001F340000}"/>
    <cellStyle name="Dec 2 2 2 2 2 2 2 3 3 9" xfId="43097" xr:uid="{00000000-0005-0000-0000-000020340000}"/>
    <cellStyle name="Dec 2 2 2 2 2 2 2 3 4" xfId="9040" xr:uid="{00000000-0005-0000-0000-000021340000}"/>
    <cellStyle name="Dec 2 2 2 2 2 2 2 3 4 2" xfId="20435" xr:uid="{00000000-0005-0000-0000-000022340000}"/>
    <cellStyle name="Dec 2 2 2 2 2 2 2 3 4 3" xfId="27487" xr:uid="{00000000-0005-0000-0000-000023340000}"/>
    <cellStyle name="Dec 2 2 2 2 2 2 2 3 4 4" xfId="15831" xr:uid="{00000000-0005-0000-0000-000024340000}"/>
    <cellStyle name="Dec 2 2 2 2 2 2 2 3 4 5" xfId="27795" xr:uid="{00000000-0005-0000-0000-000025340000}"/>
    <cellStyle name="Dec 2 2 2 2 2 2 2 3 4 6" xfId="29099" xr:uid="{00000000-0005-0000-0000-000026340000}"/>
    <cellStyle name="Dec 2 2 2 2 2 2 2 3 4 7" xfId="30228" xr:uid="{00000000-0005-0000-0000-000027340000}"/>
    <cellStyle name="Dec 2 2 2 2 2 2 2 3 4 8" xfId="14625" xr:uid="{00000000-0005-0000-0000-000028340000}"/>
    <cellStyle name="Dec 2 2 2 2 2 2 2 3 4 9" xfId="38770" xr:uid="{00000000-0005-0000-0000-000029340000}"/>
    <cellStyle name="Dec 2 2 2 2 2 2 2 3 5" xfId="13657" xr:uid="{00000000-0005-0000-0000-00002A340000}"/>
    <cellStyle name="Dec 2 2 2 2 2 2 2 3 5 2" xfId="24996" xr:uid="{00000000-0005-0000-0000-00002B340000}"/>
    <cellStyle name="Dec 2 2 2 2 2 2 2 3 5 3" xfId="29316" xr:uid="{00000000-0005-0000-0000-00002C340000}"/>
    <cellStyle name="Dec 2 2 2 2 2 2 2 3 5 4" xfId="30431" xr:uid="{00000000-0005-0000-0000-00002D340000}"/>
    <cellStyle name="Dec 2 2 2 2 2 2 2 3 5 5" xfId="14619" xr:uid="{00000000-0005-0000-0000-00002E340000}"/>
    <cellStyle name="Dec 2 2 2 2 2 2 2 3 5 6" xfId="31970" xr:uid="{00000000-0005-0000-0000-00002F340000}"/>
    <cellStyle name="Dec 2 2 2 2 2 2 2 3 5 7" xfId="32891" xr:uid="{00000000-0005-0000-0000-000030340000}"/>
    <cellStyle name="Dec 2 2 2 2 2 2 2 3 5 8" xfId="33790" xr:uid="{00000000-0005-0000-0000-000031340000}"/>
    <cellStyle name="Dec 2 2 2 2 2 2 2 3 5 9" xfId="43022" xr:uid="{00000000-0005-0000-0000-000032340000}"/>
    <cellStyle name="Dec 2 2 2 2 2 2 2 3 6" xfId="8950" xr:uid="{00000000-0005-0000-0000-000033340000}"/>
    <cellStyle name="Dec 2 2 2 2 2 2 2 3 6 2" xfId="20345" xr:uid="{00000000-0005-0000-0000-000034340000}"/>
    <cellStyle name="Dec 2 2 2 2 2 2 2 3 6 3" xfId="27397" xr:uid="{00000000-0005-0000-0000-000035340000}"/>
    <cellStyle name="Dec 2 2 2 2 2 2 2 3 6 4" xfId="25967" xr:uid="{00000000-0005-0000-0000-000036340000}"/>
    <cellStyle name="Dec 2 2 2 2 2 2 2 3 6 5" xfId="28779" xr:uid="{00000000-0005-0000-0000-000037340000}"/>
    <cellStyle name="Dec 2 2 2 2 2 2 2 3 6 6" xfId="25787" xr:uid="{00000000-0005-0000-0000-000038340000}"/>
    <cellStyle name="Dec 2 2 2 2 2 2 2 3 6 7" xfId="26706" xr:uid="{00000000-0005-0000-0000-000039340000}"/>
    <cellStyle name="Dec 2 2 2 2 2 2 2 3 6 8" xfId="26067" xr:uid="{00000000-0005-0000-0000-00003A340000}"/>
    <cellStyle name="Dec 2 2 2 2 2 2 2 3 6 9" xfId="38740" xr:uid="{00000000-0005-0000-0000-00003B340000}"/>
    <cellStyle name="Dec 2 2 2 2 2 2 2 3 7" xfId="14012" xr:uid="{00000000-0005-0000-0000-00003C340000}"/>
    <cellStyle name="Dec 2 2 2 2 2 2 2 3 7 2" xfId="25351" xr:uid="{00000000-0005-0000-0000-00003D340000}"/>
    <cellStyle name="Dec 2 2 2 2 2 2 2 3 7 3" xfId="29671" xr:uid="{00000000-0005-0000-0000-00003E340000}"/>
    <cellStyle name="Dec 2 2 2 2 2 2 2 3 7 4" xfId="30786" xr:uid="{00000000-0005-0000-0000-00003F340000}"/>
    <cellStyle name="Dec 2 2 2 2 2 2 2 3 7 5" xfId="29066" xr:uid="{00000000-0005-0000-0000-000040340000}"/>
    <cellStyle name="Dec 2 2 2 2 2 2 2 3 7 6" xfId="32325" xr:uid="{00000000-0005-0000-0000-000041340000}"/>
    <cellStyle name="Dec 2 2 2 2 2 2 2 3 7 7" xfId="33246" xr:uid="{00000000-0005-0000-0000-000042340000}"/>
    <cellStyle name="Dec 2 2 2 2 2 2 2 3 7 8" xfId="34145" xr:uid="{00000000-0005-0000-0000-000043340000}"/>
    <cellStyle name="Dec 2 2 2 2 2 2 2 3 7 9" xfId="43125" xr:uid="{00000000-0005-0000-0000-000044340000}"/>
    <cellStyle name="Dec 2 2 2 2 2 2 2 3 8" xfId="18056" xr:uid="{00000000-0005-0000-0000-000045340000}"/>
    <cellStyle name="Dec 2 2 2 2 2 2 2 3 9" xfId="26431" xr:uid="{00000000-0005-0000-0000-000046340000}"/>
    <cellStyle name="Dec 2 2 2 2 2 2 2 4" xfId="11270" xr:uid="{00000000-0005-0000-0000-000047340000}"/>
    <cellStyle name="Dec 2 2 2 2 2 2 2 4 2" xfId="22656" xr:uid="{00000000-0005-0000-0000-000048340000}"/>
    <cellStyle name="Dec 2 2 2 2 2 2 2 4 3" xfId="28380" xr:uid="{00000000-0005-0000-0000-000049340000}"/>
    <cellStyle name="Dec 2 2 2 2 2 2 2 4 4" xfId="15475" xr:uid="{00000000-0005-0000-0000-00004A340000}"/>
    <cellStyle name="Dec 2 2 2 2 2 2 2 4 5" xfId="31489" xr:uid="{00000000-0005-0000-0000-00004B340000}"/>
    <cellStyle name="Dec 2 2 2 2 2 2 2 4 6" xfId="26985" xr:uid="{00000000-0005-0000-0000-00004C340000}"/>
    <cellStyle name="Dec 2 2 2 2 2 2 2 4 7" xfId="15323" xr:uid="{00000000-0005-0000-0000-00004D340000}"/>
    <cellStyle name="Dec 2 2 2 2 2 2 2 4 8" xfId="30200" xr:uid="{00000000-0005-0000-0000-00004E340000}"/>
    <cellStyle name="Dec 2 2 2 2 2 2 2 4 9" xfId="40814" xr:uid="{00000000-0005-0000-0000-00004F340000}"/>
    <cellStyle name="Dec 2 2 2 2 2 2 2 5" xfId="13834" xr:uid="{00000000-0005-0000-0000-000050340000}"/>
    <cellStyle name="Dec 2 2 2 2 2 2 2 5 2" xfId="25173" xr:uid="{00000000-0005-0000-0000-000051340000}"/>
    <cellStyle name="Dec 2 2 2 2 2 2 2 5 3" xfId="29493" xr:uid="{00000000-0005-0000-0000-000052340000}"/>
    <cellStyle name="Dec 2 2 2 2 2 2 2 5 4" xfId="30608" xr:uid="{00000000-0005-0000-0000-000053340000}"/>
    <cellStyle name="Dec 2 2 2 2 2 2 2 5 5" xfId="27836" xr:uid="{00000000-0005-0000-0000-000054340000}"/>
    <cellStyle name="Dec 2 2 2 2 2 2 2 5 6" xfId="32147" xr:uid="{00000000-0005-0000-0000-000055340000}"/>
    <cellStyle name="Dec 2 2 2 2 2 2 2 5 7" xfId="33068" xr:uid="{00000000-0005-0000-0000-000056340000}"/>
    <cellStyle name="Dec 2 2 2 2 2 2 2 5 8" xfId="33967" xr:uid="{00000000-0005-0000-0000-000057340000}"/>
    <cellStyle name="Dec 2 2 2 2 2 2 2 5 9" xfId="43080" xr:uid="{00000000-0005-0000-0000-000058340000}"/>
    <cellStyle name="Dec 2 2 2 2 2 2 2 6" xfId="9000" xr:uid="{00000000-0005-0000-0000-000059340000}"/>
    <cellStyle name="Dec 2 2 2 2 2 2 2 6 2" xfId="20395" xr:uid="{00000000-0005-0000-0000-00005A340000}"/>
    <cellStyle name="Dec 2 2 2 2 2 2 2 6 3" xfId="27447" xr:uid="{00000000-0005-0000-0000-00005B340000}"/>
    <cellStyle name="Dec 2 2 2 2 2 2 2 6 4" xfId="15794" xr:uid="{00000000-0005-0000-0000-00005C340000}"/>
    <cellStyle name="Dec 2 2 2 2 2 2 2 6 5" xfId="31635" xr:uid="{00000000-0005-0000-0000-00005D340000}"/>
    <cellStyle name="Dec 2 2 2 2 2 2 2 6 6" xfId="26709" xr:uid="{00000000-0005-0000-0000-00005E340000}"/>
    <cellStyle name="Dec 2 2 2 2 2 2 2 6 7" xfId="25915" xr:uid="{00000000-0005-0000-0000-00005F340000}"/>
    <cellStyle name="Dec 2 2 2 2 2 2 2 6 8" xfId="28824" xr:uid="{00000000-0005-0000-0000-000060340000}"/>
    <cellStyle name="Dec 2 2 2 2 2 2 2 6 9" xfId="38755" xr:uid="{00000000-0005-0000-0000-000061340000}"/>
    <cellStyle name="Dec 2 2 2 2 2 2 2 7" xfId="13981" xr:uid="{00000000-0005-0000-0000-000062340000}"/>
    <cellStyle name="Dec 2 2 2 2 2 2 2 7 2" xfId="25320" xr:uid="{00000000-0005-0000-0000-000063340000}"/>
    <cellStyle name="Dec 2 2 2 2 2 2 2 7 3" xfId="29640" xr:uid="{00000000-0005-0000-0000-000064340000}"/>
    <cellStyle name="Dec 2 2 2 2 2 2 2 7 4" xfId="30755" xr:uid="{00000000-0005-0000-0000-000065340000}"/>
    <cellStyle name="Dec 2 2 2 2 2 2 2 7 5" xfId="28993" xr:uid="{00000000-0005-0000-0000-000066340000}"/>
    <cellStyle name="Dec 2 2 2 2 2 2 2 7 6" xfId="32294" xr:uid="{00000000-0005-0000-0000-000067340000}"/>
    <cellStyle name="Dec 2 2 2 2 2 2 2 7 7" xfId="33215" xr:uid="{00000000-0005-0000-0000-000068340000}"/>
    <cellStyle name="Dec 2 2 2 2 2 2 2 7 8" xfId="34114" xr:uid="{00000000-0005-0000-0000-000069340000}"/>
    <cellStyle name="Dec 2 2 2 2 2 2 2 7 9" xfId="43120" xr:uid="{00000000-0005-0000-0000-00006A340000}"/>
    <cellStyle name="Dec 2 2 2 2 2 2 2 8" xfId="8869" xr:uid="{00000000-0005-0000-0000-00006B340000}"/>
    <cellStyle name="Dec 2 2 2 2 2 2 2 8 2" xfId="20264" xr:uid="{00000000-0005-0000-0000-00006C340000}"/>
    <cellStyle name="Dec 2 2 2 2 2 2 2 8 3" xfId="27316" xr:uid="{00000000-0005-0000-0000-00006D340000}"/>
    <cellStyle name="Dec 2 2 2 2 2 2 2 8 4" xfId="15729" xr:uid="{00000000-0005-0000-0000-00006E340000}"/>
    <cellStyle name="Dec 2 2 2 2 2 2 2 8 5" xfId="15177" xr:uid="{00000000-0005-0000-0000-00006F340000}"/>
    <cellStyle name="Dec 2 2 2 2 2 2 2 8 6" xfId="28556" xr:uid="{00000000-0005-0000-0000-000070340000}"/>
    <cellStyle name="Dec 2 2 2 2 2 2 2 8 7" xfId="31473" xr:uid="{00000000-0005-0000-0000-000071340000}"/>
    <cellStyle name="Dec 2 2 2 2 2 2 2 8 8" xfId="26323" xr:uid="{00000000-0005-0000-0000-000072340000}"/>
    <cellStyle name="Dec 2 2 2 2 2 2 2 8 9" xfId="38714" xr:uid="{00000000-0005-0000-0000-000073340000}"/>
    <cellStyle name="Dec 2 2 2 2 2 2 2 9" xfId="14121" xr:uid="{00000000-0005-0000-0000-000074340000}"/>
    <cellStyle name="Dec 2 2 2 2 2 2 2 9 2" xfId="25460" xr:uid="{00000000-0005-0000-0000-000075340000}"/>
    <cellStyle name="Dec 2 2 2 2 2 2 2 9 3" xfId="29780" xr:uid="{00000000-0005-0000-0000-000076340000}"/>
    <cellStyle name="Dec 2 2 2 2 2 2 2 9 4" xfId="30895" xr:uid="{00000000-0005-0000-0000-000077340000}"/>
    <cellStyle name="Dec 2 2 2 2 2 2 2 9 5" xfId="28402" xr:uid="{00000000-0005-0000-0000-000078340000}"/>
    <cellStyle name="Dec 2 2 2 2 2 2 2 9 6" xfId="32434" xr:uid="{00000000-0005-0000-0000-000079340000}"/>
    <cellStyle name="Dec 2 2 2 2 2 2 2 9 7" xfId="33355" xr:uid="{00000000-0005-0000-0000-00007A340000}"/>
    <cellStyle name="Dec 2 2 2 2 2 2 2 9 8" xfId="34254" xr:uid="{00000000-0005-0000-0000-00007B340000}"/>
    <cellStyle name="Dec 2 2 2 2 2 2 2 9 9" xfId="43159" xr:uid="{00000000-0005-0000-0000-00007C340000}"/>
    <cellStyle name="Dec 2 2 2 2 2 2 3" xfId="6582" xr:uid="{00000000-0005-0000-0000-00007D340000}"/>
    <cellStyle name="Dec 2 2 2 2 2 2 4" xfId="13693" xr:uid="{00000000-0005-0000-0000-00007E340000}"/>
    <cellStyle name="Dec 2 2 2 2 2 2 4 2" xfId="25032" xr:uid="{00000000-0005-0000-0000-00007F340000}"/>
    <cellStyle name="Dec 2 2 2 2 2 2 4 3" xfId="29352" xr:uid="{00000000-0005-0000-0000-000080340000}"/>
    <cellStyle name="Dec 2 2 2 2 2 2 4 4" xfId="30467" xr:uid="{00000000-0005-0000-0000-000081340000}"/>
    <cellStyle name="Dec 2 2 2 2 2 2 4 5" xfId="28031" xr:uid="{00000000-0005-0000-0000-000082340000}"/>
    <cellStyle name="Dec 2 2 2 2 2 2 4 6" xfId="32006" xr:uid="{00000000-0005-0000-0000-000083340000}"/>
    <cellStyle name="Dec 2 2 2 2 2 2 4 7" xfId="32927" xr:uid="{00000000-0005-0000-0000-000084340000}"/>
    <cellStyle name="Dec 2 2 2 2 2 2 4 8" xfId="33826" xr:uid="{00000000-0005-0000-0000-000085340000}"/>
    <cellStyle name="Dec 2 2 2 2 2 2 4 9" xfId="43037" xr:uid="{00000000-0005-0000-0000-000086340000}"/>
    <cellStyle name="Dec 2 2 2 2 2 2 5" xfId="8938" xr:uid="{00000000-0005-0000-0000-000087340000}"/>
    <cellStyle name="Dec 2 2 2 2 2 2 5 2" xfId="20333" xr:uid="{00000000-0005-0000-0000-000088340000}"/>
    <cellStyle name="Dec 2 2 2 2 2 2 5 3" xfId="27385" xr:uid="{00000000-0005-0000-0000-000089340000}"/>
    <cellStyle name="Dec 2 2 2 2 2 2 5 4" xfId="25977" xr:uid="{00000000-0005-0000-0000-00008A340000}"/>
    <cellStyle name="Dec 2 2 2 2 2 2 5 5" xfId="31469" xr:uid="{00000000-0005-0000-0000-00008B340000}"/>
    <cellStyle name="Dec 2 2 2 2 2 2 5 6" xfId="14898" xr:uid="{00000000-0005-0000-0000-00008C340000}"/>
    <cellStyle name="Dec 2 2 2 2 2 2 5 7" xfId="28006" xr:uid="{00000000-0005-0000-0000-00008D340000}"/>
    <cellStyle name="Dec 2 2 2 2 2 2 5 8" xfId="31748" xr:uid="{00000000-0005-0000-0000-00008E340000}"/>
    <cellStyle name="Dec 2 2 2 2 2 2 5 9" xfId="38736" xr:uid="{00000000-0005-0000-0000-00008F340000}"/>
    <cellStyle name="Dec 2 2 2 2 2 3" xfId="5956" xr:uid="{00000000-0005-0000-0000-000090340000}"/>
    <cellStyle name="Dec 2 2 2 2 3" xfId="5680" xr:uid="{00000000-0005-0000-0000-000091340000}"/>
    <cellStyle name="Dec 2 2 2 2 3 10" xfId="17146" xr:uid="{00000000-0005-0000-0000-000092340000}"/>
    <cellStyle name="Dec 2 2 2 2 3 11" xfId="26071" xr:uid="{00000000-0005-0000-0000-000093340000}"/>
    <cellStyle name="Dec 2 2 2 2 3 12" xfId="28610" xr:uid="{00000000-0005-0000-0000-000094340000}"/>
    <cellStyle name="Dec 2 2 2 2 3 13" xfId="28239" xr:uid="{00000000-0005-0000-0000-000095340000}"/>
    <cellStyle name="Dec 2 2 2 2 3 14" xfId="31545" xr:uid="{00000000-0005-0000-0000-000096340000}"/>
    <cellStyle name="Dec 2 2 2 2 3 15" xfId="28582" xr:uid="{00000000-0005-0000-0000-000097340000}"/>
    <cellStyle name="Dec 2 2 2 2 3 16" xfId="30123" xr:uid="{00000000-0005-0000-0000-000098340000}"/>
    <cellStyle name="Dec 2 2 2 2 3 17" xfId="35738" xr:uid="{00000000-0005-0000-0000-000099340000}"/>
    <cellStyle name="Dec 2 2 2 2 3 2" xfId="7882" xr:uid="{00000000-0005-0000-0000-00009A340000}"/>
    <cellStyle name="Dec 2 2 2 2 3 2 10" xfId="14448" xr:uid="{00000000-0005-0000-0000-00009B340000}"/>
    <cellStyle name="Dec 2 2 2 2 3 2 11" xfId="28942" xr:uid="{00000000-0005-0000-0000-00009C340000}"/>
    <cellStyle name="Dec 2 2 2 2 3 2 12" xfId="30101" xr:uid="{00000000-0005-0000-0000-00009D340000}"/>
    <cellStyle name="Dec 2 2 2 2 3 2 13" xfId="31203" xr:uid="{00000000-0005-0000-0000-00009E340000}"/>
    <cellStyle name="Dec 2 2 2 2 3 2 14" xfId="15440" xr:uid="{00000000-0005-0000-0000-00009F340000}"/>
    <cellStyle name="Dec 2 2 2 2 3 2 15" xfId="37829" xr:uid="{00000000-0005-0000-0000-0000A0340000}"/>
    <cellStyle name="Dec 2 2 2 2 3 2 2" xfId="12653" xr:uid="{00000000-0005-0000-0000-0000A1340000}"/>
    <cellStyle name="Dec 2 2 2 2 3 2 2 2" xfId="24010" xr:uid="{00000000-0005-0000-0000-0000A2340000}"/>
    <cellStyle name="Dec 2 2 2 2 3 2 2 3" xfId="28894" xr:uid="{00000000-0005-0000-0000-0000A3340000}"/>
    <cellStyle name="Dec 2 2 2 2 3 2 2 4" xfId="30059" xr:uid="{00000000-0005-0000-0000-0000A4340000}"/>
    <cellStyle name="Dec 2 2 2 2 3 2 2 5" xfId="15321" xr:uid="{00000000-0005-0000-0000-0000A5340000}"/>
    <cellStyle name="Dec 2 2 2 2 3 2 2 6" xfId="31712" xr:uid="{00000000-0005-0000-0000-0000A6340000}"/>
    <cellStyle name="Dec 2 2 2 2 3 2 2 7" xfId="31379" xr:uid="{00000000-0005-0000-0000-0000A7340000}"/>
    <cellStyle name="Dec 2 2 2 2 3 2 2 8" xfId="33634" xr:uid="{00000000-0005-0000-0000-0000A8340000}"/>
    <cellStyle name="Dec 2 2 2 2 3 2 2 9" xfId="42125" xr:uid="{00000000-0005-0000-0000-0000A9340000}"/>
    <cellStyle name="Dec 2 2 2 2 3 2 3" xfId="14051" xr:uid="{00000000-0005-0000-0000-0000AA340000}"/>
    <cellStyle name="Dec 2 2 2 2 3 2 3 2" xfId="25390" xr:uid="{00000000-0005-0000-0000-0000AB340000}"/>
    <cellStyle name="Dec 2 2 2 2 3 2 3 3" xfId="29710" xr:uid="{00000000-0005-0000-0000-0000AC340000}"/>
    <cellStyle name="Dec 2 2 2 2 3 2 3 4" xfId="30825" xr:uid="{00000000-0005-0000-0000-0000AD340000}"/>
    <cellStyle name="Dec 2 2 2 2 3 2 3 5" xfId="28335" xr:uid="{00000000-0005-0000-0000-0000AE340000}"/>
    <cellStyle name="Dec 2 2 2 2 3 2 3 6" xfId="32364" xr:uid="{00000000-0005-0000-0000-0000AF340000}"/>
    <cellStyle name="Dec 2 2 2 2 3 2 3 7" xfId="33285" xr:uid="{00000000-0005-0000-0000-0000B0340000}"/>
    <cellStyle name="Dec 2 2 2 2 3 2 3 8" xfId="34184" xr:uid="{00000000-0005-0000-0000-0000B1340000}"/>
    <cellStyle name="Dec 2 2 2 2 3 2 3 9" xfId="43139" xr:uid="{00000000-0005-0000-0000-0000B2340000}"/>
    <cellStyle name="Dec 2 2 2 2 3 2 4" xfId="9100" xr:uid="{00000000-0005-0000-0000-0000B3340000}"/>
    <cellStyle name="Dec 2 2 2 2 3 2 4 2" xfId="20495" xr:uid="{00000000-0005-0000-0000-0000B4340000}"/>
    <cellStyle name="Dec 2 2 2 2 3 2 4 3" xfId="27547" xr:uid="{00000000-0005-0000-0000-0000B5340000}"/>
    <cellStyle name="Dec 2 2 2 2 3 2 4 4" xfId="16379" xr:uid="{00000000-0005-0000-0000-0000B6340000}"/>
    <cellStyle name="Dec 2 2 2 2 3 2 4 5" xfId="31683" xr:uid="{00000000-0005-0000-0000-0000B7340000}"/>
    <cellStyle name="Dec 2 2 2 2 3 2 4 6" xfId="26576" xr:uid="{00000000-0005-0000-0000-0000B8340000}"/>
    <cellStyle name="Dec 2 2 2 2 3 2 4 7" xfId="27986" xr:uid="{00000000-0005-0000-0000-0000B9340000}"/>
    <cellStyle name="Dec 2 2 2 2 3 2 4 8" xfId="28648" xr:uid="{00000000-0005-0000-0000-0000BA340000}"/>
    <cellStyle name="Dec 2 2 2 2 3 2 4 9" xfId="38790" xr:uid="{00000000-0005-0000-0000-0000BB340000}"/>
    <cellStyle name="Dec 2 2 2 2 3 2 5" xfId="8899" xr:uid="{00000000-0005-0000-0000-0000BC340000}"/>
    <cellStyle name="Dec 2 2 2 2 3 2 5 2" xfId="20294" xr:uid="{00000000-0005-0000-0000-0000BD340000}"/>
    <cellStyle name="Dec 2 2 2 2 3 2 5 3" xfId="27346" xr:uid="{00000000-0005-0000-0000-0000BE340000}"/>
    <cellStyle name="Dec 2 2 2 2 3 2 5 4" xfId="14558" xr:uid="{00000000-0005-0000-0000-0000BF340000}"/>
    <cellStyle name="Dec 2 2 2 2 3 2 5 5" xfId="30282" xr:uid="{00000000-0005-0000-0000-0000C0340000}"/>
    <cellStyle name="Dec 2 2 2 2 3 2 5 6" xfId="31364" xr:uid="{00000000-0005-0000-0000-0000C1340000}"/>
    <cellStyle name="Dec 2 2 2 2 3 2 5 7" xfId="28702" xr:uid="{00000000-0005-0000-0000-0000C2340000}"/>
    <cellStyle name="Dec 2 2 2 2 3 2 5 8" xfId="31831" xr:uid="{00000000-0005-0000-0000-0000C3340000}"/>
    <cellStyle name="Dec 2 2 2 2 3 2 5 9" xfId="38722" xr:uid="{00000000-0005-0000-0000-0000C4340000}"/>
    <cellStyle name="Dec 2 2 2 2 3 2 6" xfId="13972" xr:uid="{00000000-0005-0000-0000-0000C5340000}"/>
    <cellStyle name="Dec 2 2 2 2 3 2 6 2" xfId="25311" xr:uid="{00000000-0005-0000-0000-0000C6340000}"/>
    <cellStyle name="Dec 2 2 2 2 3 2 6 3" xfId="29631" xr:uid="{00000000-0005-0000-0000-0000C7340000}"/>
    <cellStyle name="Dec 2 2 2 2 3 2 6 4" xfId="30746" xr:uid="{00000000-0005-0000-0000-0000C8340000}"/>
    <cellStyle name="Dec 2 2 2 2 3 2 6 5" xfId="28288" xr:uid="{00000000-0005-0000-0000-0000C9340000}"/>
    <cellStyle name="Dec 2 2 2 2 3 2 6 6" xfId="32285" xr:uid="{00000000-0005-0000-0000-0000CA340000}"/>
    <cellStyle name="Dec 2 2 2 2 3 2 6 7" xfId="33206" xr:uid="{00000000-0005-0000-0000-0000CB340000}"/>
    <cellStyle name="Dec 2 2 2 2 3 2 6 8" xfId="34105" xr:uid="{00000000-0005-0000-0000-0000CC340000}"/>
    <cellStyle name="Dec 2 2 2 2 3 2 6 9" xfId="43118" xr:uid="{00000000-0005-0000-0000-0000CD340000}"/>
    <cellStyle name="Dec 2 2 2 2 3 2 7" xfId="9690" xr:uid="{00000000-0005-0000-0000-0000CE340000}"/>
    <cellStyle name="Dec 2 2 2 2 3 2 7 2" xfId="21085" xr:uid="{00000000-0005-0000-0000-0000CF340000}"/>
    <cellStyle name="Dec 2 2 2 2 3 2 7 3" xfId="27848" xr:uid="{00000000-0005-0000-0000-0000D0340000}"/>
    <cellStyle name="Dec 2 2 2 2 3 2 7 4" xfId="23974" xr:uid="{00000000-0005-0000-0000-0000D1340000}"/>
    <cellStyle name="Dec 2 2 2 2 3 2 7 5" xfId="28179" xr:uid="{00000000-0005-0000-0000-0000D2340000}"/>
    <cellStyle name="Dec 2 2 2 2 3 2 7 6" xfId="29183" xr:uid="{00000000-0005-0000-0000-0000D3340000}"/>
    <cellStyle name="Dec 2 2 2 2 3 2 7 7" xfId="30301" xr:uid="{00000000-0005-0000-0000-0000D4340000}"/>
    <cellStyle name="Dec 2 2 2 2 3 2 7 8" xfId="28863" xr:uid="{00000000-0005-0000-0000-0000D5340000}"/>
    <cellStyle name="Dec 2 2 2 2 3 2 7 9" xfId="39258" xr:uid="{00000000-0005-0000-0000-0000D6340000}"/>
    <cellStyle name="Dec 2 2 2 2 3 2 8" xfId="19298" xr:uid="{00000000-0005-0000-0000-0000D7340000}"/>
    <cellStyle name="Dec 2 2 2 2 3 2 9" xfId="26885" xr:uid="{00000000-0005-0000-0000-0000D8340000}"/>
    <cellStyle name="Dec 2 2 2 2 3 3" xfId="6642" xr:uid="{00000000-0005-0000-0000-0000D9340000}"/>
    <cellStyle name="Dec 2 2 2 2 3 3 10" xfId="26207" xr:uid="{00000000-0005-0000-0000-0000DA340000}"/>
    <cellStyle name="Dec 2 2 2 2 3 3 11" xfId="14487" xr:uid="{00000000-0005-0000-0000-0000DB340000}"/>
    <cellStyle name="Dec 2 2 2 2 3 3 12" xfId="27117" xr:uid="{00000000-0005-0000-0000-0000DC340000}"/>
    <cellStyle name="Dec 2 2 2 2 3 3 13" xfId="28986" xr:uid="{00000000-0005-0000-0000-0000DD340000}"/>
    <cellStyle name="Dec 2 2 2 2 3 3 14" xfId="28596" xr:uid="{00000000-0005-0000-0000-0000DE340000}"/>
    <cellStyle name="Dec 2 2 2 2 3 3 15" xfId="36622" xr:uid="{00000000-0005-0000-0000-0000DF340000}"/>
    <cellStyle name="Dec 2 2 2 2 3 3 2" xfId="11413" xr:uid="{00000000-0005-0000-0000-0000E0340000}"/>
    <cellStyle name="Dec 2 2 2 2 3 3 2 2" xfId="22786" xr:uid="{00000000-0005-0000-0000-0000E1340000}"/>
    <cellStyle name="Dec 2 2 2 2 3 3 2 3" xfId="28468" xr:uid="{00000000-0005-0000-0000-0000E2340000}"/>
    <cellStyle name="Dec 2 2 2 2 3 3 2 4" xfId="15512" xr:uid="{00000000-0005-0000-0000-0000E3340000}"/>
    <cellStyle name="Dec 2 2 2 2 3 3 2 5" xfId="31607" xr:uid="{00000000-0005-0000-0000-0000E4340000}"/>
    <cellStyle name="Dec 2 2 2 2 3 3 2 6" xfId="28706" xr:uid="{00000000-0005-0000-0000-0000E5340000}"/>
    <cellStyle name="Dec 2 2 2 2 3 3 2 7" xfId="31410" xr:uid="{00000000-0005-0000-0000-0000E6340000}"/>
    <cellStyle name="Dec 2 2 2 2 3 3 2 8" xfId="31758" xr:uid="{00000000-0005-0000-0000-0000E7340000}"/>
    <cellStyle name="Dec 2 2 2 2 3 3 2 9" xfId="40918" xr:uid="{00000000-0005-0000-0000-0000E8340000}"/>
    <cellStyle name="Dec 2 2 2 2 3 3 3" xfId="13907" xr:uid="{00000000-0005-0000-0000-0000E9340000}"/>
    <cellStyle name="Dec 2 2 2 2 3 3 3 2" xfId="25246" xr:uid="{00000000-0005-0000-0000-0000EA340000}"/>
    <cellStyle name="Dec 2 2 2 2 3 3 3 3" xfId="29566" xr:uid="{00000000-0005-0000-0000-0000EB340000}"/>
    <cellStyle name="Dec 2 2 2 2 3 3 3 4" xfId="30681" xr:uid="{00000000-0005-0000-0000-0000EC340000}"/>
    <cellStyle name="Dec 2 2 2 2 3 3 3 5" xfId="25877" xr:uid="{00000000-0005-0000-0000-0000ED340000}"/>
    <cellStyle name="Dec 2 2 2 2 3 3 3 6" xfId="32220" xr:uid="{00000000-0005-0000-0000-0000EE340000}"/>
    <cellStyle name="Dec 2 2 2 2 3 3 3 7" xfId="33141" xr:uid="{00000000-0005-0000-0000-0000EF340000}"/>
    <cellStyle name="Dec 2 2 2 2 3 3 3 8" xfId="34040" xr:uid="{00000000-0005-0000-0000-0000F0340000}"/>
    <cellStyle name="Dec 2 2 2 2 3 3 3 9" xfId="43104" xr:uid="{00000000-0005-0000-0000-0000F1340000}"/>
    <cellStyle name="Dec 2 2 2 2 3 3 4" xfId="9055" xr:uid="{00000000-0005-0000-0000-0000F2340000}"/>
    <cellStyle name="Dec 2 2 2 2 3 3 4 2" xfId="20450" xr:uid="{00000000-0005-0000-0000-0000F3340000}"/>
    <cellStyle name="Dec 2 2 2 2 3 3 4 3" xfId="27502" xr:uid="{00000000-0005-0000-0000-0000F4340000}"/>
    <cellStyle name="Dec 2 2 2 2 3 3 4 4" xfId="15846" xr:uid="{00000000-0005-0000-0000-0000F5340000}"/>
    <cellStyle name="Dec 2 2 2 2 3 3 4 5" xfId="14979" xr:uid="{00000000-0005-0000-0000-0000F6340000}"/>
    <cellStyle name="Dec 2 2 2 2 3 3 4 6" xfId="30116" xr:uid="{00000000-0005-0000-0000-0000F7340000}"/>
    <cellStyle name="Dec 2 2 2 2 3 3 4 7" xfId="31212" xr:uid="{00000000-0005-0000-0000-0000F8340000}"/>
    <cellStyle name="Dec 2 2 2 2 3 3 4 8" xfId="14638" xr:uid="{00000000-0005-0000-0000-0000F9340000}"/>
    <cellStyle name="Dec 2 2 2 2 3 3 4 9" xfId="38777" xr:uid="{00000000-0005-0000-0000-0000FA340000}"/>
    <cellStyle name="Dec 2 2 2 2 3 3 5" xfId="14122" xr:uid="{00000000-0005-0000-0000-0000FB340000}"/>
    <cellStyle name="Dec 2 2 2 2 3 3 5 2" xfId="25461" xr:uid="{00000000-0005-0000-0000-0000FC340000}"/>
    <cellStyle name="Dec 2 2 2 2 3 3 5 3" xfId="29781" xr:uid="{00000000-0005-0000-0000-0000FD340000}"/>
    <cellStyle name="Dec 2 2 2 2 3 3 5 4" xfId="30896" xr:uid="{00000000-0005-0000-0000-0000FE340000}"/>
    <cellStyle name="Dec 2 2 2 2 3 3 5 5" xfId="29187" xr:uid="{00000000-0005-0000-0000-0000FF340000}"/>
    <cellStyle name="Dec 2 2 2 2 3 3 5 6" xfId="32435" xr:uid="{00000000-0005-0000-0000-000000350000}"/>
    <cellStyle name="Dec 2 2 2 2 3 3 5 7" xfId="33356" xr:uid="{00000000-0005-0000-0000-000001350000}"/>
    <cellStyle name="Dec 2 2 2 2 3 3 5 8" xfId="34255" xr:uid="{00000000-0005-0000-0000-000002350000}"/>
    <cellStyle name="Dec 2 2 2 2 3 3 5 9" xfId="43160" xr:uid="{00000000-0005-0000-0000-000003350000}"/>
    <cellStyle name="Dec 2 2 2 2 3 3 6" xfId="9095" xr:uid="{00000000-0005-0000-0000-000004350000}"/>
    <cellStyle name="Dec 2 2 2 2 3 3 6 2" xfId="20490" xr:uid="{00000000-0005-0000-0000-000005350000}"/>
    <cellStyle name="Dec 2 2 2 2 3 3 6 3" xfId="27542" xr:uid="{00000000-0005-0000-0000-000006350000}"/>
    <cellStyle name="Dec 2 2 2 2 3 3 6 4" xfId="15923" xr:uid="{00000000-0005-0000-0000-000007350000}"/>
    <cellStyle name="Dec 2 2 2 2 3 3 6 5" xfId="26217" xr:uid="{00000000-0005-0000-0000-000008350000}"/>
    <cellStyle name="Dec 2 2 2 2 3 3 6 6" xfId="27000" xr:uid="{00000000-0005-0000-0000-000009350000}"/>
    <cellStyle name="Dec 2 2 2 2 3 3 6 7" xfId="14914" xr:uid="{00000000-0005-0000-0000-00000A350000}"/>
    <cellStyle name="Dec 2 2 2 2 3 3 6 8" xfId="27148" xr:uid="{00000000-0005-0000-0000-00000B350000}"/>
    <cellStyle name="Dec 2 2 2 2 3 3 6 9" xfId="38785" xr:uid="{00000000-0005-0000-0000-00000C350000}"/>
    <cellStyle name="Dec 2 2 2 2 3 3 7" xfId="13650" xr:uid="{00000000-0005-0000-0000-00000D350000}"/>
    <cellStyle name="Dec 2 2 2 2 3 3 7 2" xfId="24989" xr:uid="{00000000-0005-0000-0000-00000E350000}"/>
    <cellStyle name="Dec 2 2 2 2 3 3 7 3" xfId="29309" xr:uid="{00000000-0005-0000-0000-00000F350000}"/>
    <cellStyle name="Dec 2 2 2 2 3 3 7 4" xfId="30424" xr:uid="{00000000-0005-0000-0000-000010350000}"/>
    <cellStyle name="Dec 2 2 2 2 3 3 7 5" xfId="25799" xr:uid="{00000000-0005-0000-0000-000011350000}"/>
    <cellStyle name="Dec 2 2 2 2 3 3 7 6" xfId="31963" xr:uid="{00000000-0005-0000-0000-000012350000}"/>
    <cellStyle name="Dec 2 2 2 2 3 3 7 7" xfId="32884" xr:uid="{00000000-0005-0000-0000-000013350000}"/>
    <cellStyle name="Dec 2 2 2 2 3 3 7 8" xfId="33783" xr:uid="{00000000-0005-0000-0000-000014350000}"/>
    <cellStyle name="Dec 2 2 2 2 3 3 7 9" xfId="43018" xr:uid="{00000000-0005-0000-0000-000015350000}"/>
    <cellStyle name="Dec 2 2 2 2 3 3 8" xfId="18070" xr:uid="{00000000-0005-0000-0000-000016350000}"/>
    <cellStyle name="Dec 2 2 2 2 3 3 9" xfId="26449" xr:uid="{00000000-0005-0000-0000-000017350000}"/>
    <cellStyle name="Dec 2 2 2 2 3 4" xfId="10470" xr:uid="{00000000-0005-0000-0000-000018350000}"/>
    <cellStyle name="Dec 2 2 2 2 3 4 2" xfId="21863" xr:uid="{00000000-0005-0000-0000-000019350000}"/>
    <cellStyle name="Dec 2 2 2 2 3 4 3" xfId="28095" xr:uid="{00000000-0005-0000-0000-00001A350000}"/>
    <cellStyle name="Dec 2 2 2 2 3 4 4" xfId="15025" xr:uid="{00000000-0005-0000-0000-00001B350000}"/>
    <cellStyle name="Dec 2 2 2 2 3 4 5" xfId="28038" xr:uid="{00000000-0005-0000-0000-00001C350000}"/>
    <cellStyle name="Dec 2 2 2 2 3 4 6" xfId="28025" xr:uid="{00000000-0005-0000-0000-00001D350000}"/>
    <cellStyle name="Dec 2 2 2 2 3 4 7" xfId="31548" xr:uid="{00000000-0005-0000-0000-00001E350000}"/>
    <cellStyle name="Dec 2 2 2 2 3 4 8" xfId="26694" xr:uid="{00000000-0005-0000-0000-00001F350000}"/>
    <cellStyle name="Dec 2 2 2 2 3 4 9" xfId="40034" xr:uid="{00000000-0005-0000-0000-000020350000}"/>
    <cellStyle name="Dec 2 2 2 2 3 5" xfId="13739" xr:uid="{00000000-0005-0000-0000-000021350000}"/>
    <cellStyle name="Dec 2 2 2 2 3 5 2" xfId="25078" xr:uid="{00000000-0005-0000-0000-000022350000}"/>
    <cellStyle name="Dec 2 2 2 2 3 5 3" xfId="29398" xr:uid="{00000000-0005-0000-0000-000023350000}"/>
    <cellStyle name="Dec 2 2 2 2 3 5 4" xfId="30513" xr:uid="{00000000-0005-0000-0000-000024350000}"/>
    <cellStyle name="Dec 2 2 2 2 3 5 5" xfId="15403" xr:uid="{00000000-0005-0000-0000-000025350000}"/>
    <cellStyle name="Dec 2 2 2 2 3 5 6" xfId="32052" xr:uid="{00000000-0005-0000-0000-000026350000}"/>
    <cellStyle name="Dec 2 2 2 2 3 5 7" xfId="32973" xr:uid="{00000000-0005-0000-0000-000027350000}"/>
    <cellStyle name="Dec 2 2 2 2 3 5 8" xfId="33872" xr:uid="{00000000-0005-0000-0000-000028350000}"/>
    <cellStyle name="Dec 2 2 2 2 3 5 9" xfId="43055" xr:uid="{00000000-0005-0000-0000-000029350000}"/>
    <cellStyle name="Dec 2 2 2 2 3 6" xfId="8977" xr:uid="{00000000-0005-0000-0000-00002A350000}"/>
    <cellStyle name="Dec 2 2 2 2 3 6 2" xfId="20372" xr:uid="{00000000-0005-0000-0000-00002B350000}"/>
    <cellStyle name="Dec 2 2 2 2 3 6 3" xfId="27424" xr:uid="{00000000-0005-0000-0000-00002C350000}"/>
    <cellStyle name="Dec 2 2 2 2 3 6 4" xfId="14457" xr:uid="{00000000-0005-0000-0000-00002D350000}"/>
    <cellStyle name="Dec 2 2 2 2 3 6 5" xfId="15296" xr:uid="{00000000-0005-0000-0000-00002E350000}"/>
    <cellStyle name="Dec 2 2 2 2 3 6 6" xfId="28537" xr:uid="{00000000-0005-0000-0000-00002F350000}"/>
    <cellStyle name="Dec 2 2 2 2 3 6 7" xfId="14701" xr:uid="{00000000-0005-0000-0000-000030350000}"/>
    <cellStyle name="Dec 2 2 2 2 3 6 8" xfId="15176" xr:uid="{00000000-0005-0000-0000-000031350000}"/>
    <cellStyle name="Dec 2 2 2 2 3 6 9" xfId="38749" xr:uid="{00000000-0005-0000-0000-000032350000}"/>
    <cellStyle name="Dec 2 2 2 2 3 7" xfId="13606" xr:uid="{00000000-0005-0000-0000-000033350000}"/>
    <cellStyle name="Dec 2 2 2 2 3 7 2" xfId="24945" xr:uid="{00000000-0005-0000-0000-000034350000}"/>
    <cellStyle name="Dec 2 2 2 2 3 7 3" xfId="29265" xr:uid="{00000000-0005-0000-0000-000035350000}"/>
    <cellStyle name="Dec 2 2 2 2 3 7 4" xfId="30380" xr:uid="{00000000-0005-0000-0000-000036350000}"/>
    <cellStyle name="Dec 2 2 2 2 3 7 5" xfId="27804" xr:uid="{00000000-0005-0000-0000-000037350000}"/>
    <cellStyle name="Dec 2 2 2 2 3 7 6" xfId="31919" xr:uid="{00000000-0005-0000-0000-000038350000}"/>
    <cellStyle name="Dec 2 2 2 2 3 7 7" xfId="32840" xr:uid="{00000000-0005-0000-0000-000039350000}"/>
    <cellStyle name="Dec 2 2 2 2 3 7 8" xfId="33739" xr:uid="{00000000-0005-0000-0000-00003A350000}"/>
    <cellStyle name="Dec 2 2 2 2 3 7 9" xfId="43005" xr:uid="{00000000-0005-0000-0000-00003B350000}"/>
    <cellStyle name="Dec 2 2 2 2 3 8" xfId="8841" xr:uid="{00000000-0005-0000-0000-00003C350000}"/>
    <cellStyle name="Dec 2 2 2 2 3 8 2" xfId="20236" xr:uid="{00000000-0005-0000-0000-00003D350000}"/>
    <cellStyle name="Dec 2 2 2 2 3 8 3" xfId="27288" xr:uid="{00000000-0005-0000-0000-00003E350000}"/>
    <cellStyle name="Dec 2 2 2 2 3 8 4" xfId="15710" xr:uid="{00000000-0005-0000-0000-00003F350000}"/>
    <cellStyle name="Dec 2 2 2 2 3 8 5" xfId="26450" xr:uid="{00000000-0005-0000-0000-000040350000}"/>
    <cellStyle name="Dec 2 2 2 2 3 8 6" xfId="28029" xr:uid="{00000000-0005-0000-0000-000041350000}"/>
    <cellStyle name="Dec 2 2 2 2 3 8 7" xfId="14624" xr:uid="{00000000-0005-0000-0000-000042350000}"/>
    <cellStyle name="Dec 2 2 2 2 3 8 8" xfId="28313" xr:uid="{00000000-0005-0000-0000-000043350000}"/>
    <cellStyle name="Dec 2 2 2 2 3 8 9" xfId="38702" xr:uid="{00000000-0005-0000-0000-000044350000}"/>
    <cellStyle name="Dec 2 2 2 2 3 9" xfId="14077" xr:uid="{00000000-0005-0000-0000-000045350000}"/>
    <cellStyle name="Dec 2 2 2 2 3 9 2" xfId="25416" xr:uid="{00000000-0005-0000-0000-000046350000}"/>
    <cellStyle name="Dec 2 2 2 2 3 9 3" xfId="29736" xr:uid="{00000000-0005-0000-0000-000047350000}"/>
    <cellStyle name="Dec 2 2 2 2 3 9 4" xfId="30851" xr:uid="{00000000-0005-0000-0000-000048350000}"/>
    <cellStyle name="Dec 2 2 2 2 3 9 5" xfId="26058" xr:uid="{00000000-0005-0000-0000-000049350000}"/>
    <cellStyle name="Dec 2 2 2 2 3 9 6" xfId="32390" xr:uid="{00000000-0005-0000-0000-00004A350000}"/>
    <cellStyle name="Dec 2 2 2 2 3 9 7" xfId="33311" xr:uid="{00000000-0005-0000-0000-00004B350000}"/>
    <cellStyle name="Dec 2 2 2 2 3 9 8" xfId="34210" xr:uid="{00000000-0005-0000-0000-00004C350000}"/>
    <cellStyle name="Dec 2 2 2 2 3 9 9" xfId="43146" xr:uid="{00000000-0005-0000-0000-00004D350000}"/>
    <cellStyle name="Dec 2 2 2 2 4" xfId="13586" xr:uid="{00000000-0005-0000-0000-00004E350000}"/>
    <cellStyle name="Dec 2 2 2 2 4 2" xfId="24925" xr:uid="{00000000-0005-0000-0000-00004F350000}"/>
    <cellStyle name="Dec 2 2 2 2 4 3" xfId="29245" xr:uid="{00000000-0005-0000-0000-000050350000}"/>
    <cellStyle name="Dec 2 2 2 2 4 4" xfId="30360" xr:uid="{00000000-0005-0000-0000-000051350000}"/>
    <cellStyle name="Dec 2 2 2 2 4 5" xfId="14859" xr:uid="{00000000-0005-0000-0000-000052350000}"/>
    <cellStyle name="Dec 2 2 2 2 4 6" xfId="31899" xr:uid="{00000000-0005-0000-0000-000053350000}"/>
    <cellStyle name="Dec 2 2 2 2 4 7" xfId="32820" xr:uid="{00000000-0005-0000-0000-000054350000}"/>
    <cellStyle name="Dec 2 2 2 2 4 8" xfId="33719" xr:uid="{00000000-0005-0000-0000-000055350000}"/>
    <cellStyle name="Dec 2 2 2 2 4 9" xfId="42999" xr:uid="{00000000-0005-0000-0000-000056350000}"/>
    <cellStyle name="Dec 2 2 2 2 5" xfId="13654" xr:uid="{00000000-0005-0000-0000-000057350000}"/>
    <cellStyle name="Dec 2 2 2 2 5 2" xfId="24993" xr:uid="{00000000-0005-0000-0000-000058350000}"/>
    <cellStyle name="Dec 2 2 2 2 5 3" xfId="29313" xr:uid="{00000000-0005-0000-0000-000059350000}"/>
    <cellStyle name="Dec 2 2 2 2 5 4" xfId="30428" xr:uid="{00000000-0005-0000-0000-00005A350000}"/>
    <cellStyle name="Dec 2 2 2 2 5 5" xfId="26743" xr:uid="{00000000-0005-0000-0000-00005B350000}"/>
    <cellStyle name="Dec 2 2 2 2 5 6" xfId="31967" xr:uid="{00000000-0005-0000-0000-00005C350000}"/>
    <cellStyle name="Dec 2 2 2 2 5 7" xfId="32888" xr:uid="{00000000-0005-0000-0000-00005D350000}"/>
    <cellStyle name="Dec 2 2 2 2 5 8" xfId="33787" xr:uid="{00000000-0005-0000-0000-00005E350000}"/>
    <cellStyle name="Dec 2 2 2 2 5 9" xfId="43020" xr:uid="{00000000-0005-0000-0000-00005F350000}"/>
    <cellStyle name="Dec 2 2 3" xfId="4555" xr:uid="{00000000-0005-0000-0000-000060350000}"/>
    <cellStyle name="Dec 2 2 3 2" xfId="4832" xr:uid="{00000000-0005-0000-0000-000061350000}"/>
    <cellStyle name="Dec 2 2 3 2 2" xfId="5366" xr:uid="{00000000-0005-0000-0000-000062350000}"/>
    <cellStyle name="Dec 2 2 3 2 2 2" xfId="6452" xr:uid="{00000000-0005-0000-0000-000063350000}"/>
    <cellStyle name="Dec 2 2 3 2 2 2 10" xfId="17905" xr:uid="{00000000-0005-0000-0000-000064350000}"/>
    <cellStyle name="Dec 2 2 3 2 2 2 11" xfId="26338" xr:uid="{00000000-0005-0000-0000-000065350000}"/>
    <cellStyle name="Dec 2 2 3 2 2 2 12" xfId="26158" xr:uid="{00000000-0005-0000-0000-000066350000}"/>
    <cellStyle name="Dec 2 2 3 2 2 2 13" xfId="15233" xr:uid="{00000000-0005-0000-0000-000067350000}"/>
    <cellStyle name="Dec 2 2 3 2 2 2 14" xfId="15618" xr:uid="{00000000-0005-0000-0000-000068350000}"/>
    <cellStyle name="Dec 2 2 3 2 2 2 15" xfId="28963" xr:uid="{00000000-0005-0000-0000-000069350000}"/>
    <cellStyle name="Dec 2 2 3 2 2 2 16" xfId="26651" xr:uid="{00000000-0005-0000-0000-00006A350000}"/>
    <cellStyle name="Dec 2 2 3 2 2 2 17" xfId="36482" xr:uid="{00000000-0005-0000-0000-00006B350000}"/>
    <cellStyle name="Dec 2 2 3 2 2 2 2" xfId="8644" xr:uid="{00000000-0005-0000-0000-00006C350000}"/>
    <cellStyle name="Dec 2 2 3 2 2 2 2 10" xfId="29168" xr:uid="{00000000-0005-0000-0000-00006D350000}"/>
    <cellStyle name="Dec 2 2 3 2 2 2 2 11" xfId="31368" xr:uid="{00000000-0005-0000-0000-00006E350000}"/>
    <cellStyle name="Dec 2 2 3 2 2 2 2 12" xfId="28800" xr:uid="{00000000-0005-0000-0000-00006F350000}"/>
    <cellStyle name="Dec 2 2 3 2 2 2 2 13" xfId="31836" xr:uid="{00000000-0005-0000-0000-000070350000}"/>
    <cellStyle name="Dec 2 2 3 2 2 2 2 14" xfId="32763" xr:uid="{00000000-0005-0000-0000-000071350000}"/>
    <cellStyle name="Dec 2 2 3 2 2 2 2 15" xfId="38573" xr:uid="{00000000-0005-0000-0000-000072350000}"/>
    <cellStyle name="Dec 2 2 3 2 2 2 2 2" xfId="13415" xr:uid="{00000000-0005-0000-0000-000073350000}"/>
    <cellStyle name="Dec 2 2 3 2 2 2 2 2 2" xfId="24768" xr:uid="{00000000-0005-0000-0000-000074350000}"/>
    <cellStyle name="Dec 2 2 3 2 2 2 2 2 3" xfId="29154" xr:uid="{00000000-0005-0000-0000-000075350000}"/>
    <cellStyle name="Dec 2 2 3 2 2 2 2 2 4" xfId="30273" xr:uid="{00000000-0005-0000-0000-000076350000}"/>
    <cellStyle name="Dec 2 2 3 2 2 2 2 2 5" xfId="15423" xr:uid="{00000000-0005-0000-0000-000077350000}"/>
    <cellStyle name="Dec 2 2 3 2 2 2 2 2 6" xfId="31827" xr:uid="{00000000-0005-0000-0000-000078350000}"/>
    <cellStyle name="Dec 2 2 3 2 2 2 2 2 7" xfId="32757" xr:uid="{00000000-0005-0000-0000-000079350000}"/>
    <cellStyle name="Dec 2 2 3 2 2 2 2 2 8" xfId="33660" xr:uid="{00000000-0005-0000-0000-00007A350000}"/>
    <cellStyle name="Dec 2 2 3 2 2 2 2 2 9" xfId="42869" xr:uid="{00000000-0005-0000-0000-00007B350000}"/>
    <cellStyle name="Dec 2 2 3 2 2 2 2 3" xfId="14148" xr:uid="{00000000-0005-0000-0000-00007C350000}"/>
    <cellStyle name="Dec 2 2 3 2 2 2 2 3 2" xfId="25487" xr:uid="{00000000-0005-0000-0000-00007D350000}"/>
    <cellStyle name="Dec 2 2 3 2 2 2 2 3 3" xfId="29807" xr:uid="{00000000-0005-0000-0000-00007E350000}"/>
    <cellStyle name="Dec 2 2 3 2 2 2 2 3 4" xfId="30922" xr:uid="{00000000-0005-0000-0000-00007F350000}"/>
    <cellStyle name="Dec 2 2 3 2 2 2 2 3 5" xfId="27801" xr:uid="{00000000-0005-0000-0000-000080350000}"/>
    <cellStyle name="Dec 2 2 3 2 2 2 2 3 6" xfId="32461" xr:uid="{00000000-0005-0000-0000-000081350000}"/>
    <cellStyle name="Dec 2 2 3 2 2 2 2 3 7" xfId="33382" xr:uid="{00000000-0005-0000-0000-000082350000}"/>
    <cellStyle name="Dec 2 2 3 2 2 2 2 3 8" xfId="34281" xr:uid="{00000000-0005-0000-0000-000083350000}"/>
    <cellStyle name="Dec 2 2 3 2 2 2 2 3 9" xfId="43167" xr:uid="{00000000-0005-0000-0000-000084350000}"/>
    <cellStyle name="Dec 2 2 3 2 2 2 2 4" xfId="14209" xr:uid="{00000000-0005-0000-0000-000085350000}"/>
    <cellStyle name="Dec 2 2 3 2 2 2 2 4 2" xfId="25548" xr:uid="{00000000-0005-0000-0000-000086350000}"/>
    <cellStyle name="Dec 2 2 3 2 2 2 2 4 3" xfId="29868" xr:uid="{00000000-0005-0000-0000-000087350000}"/>
    <cellStyle name="Dec 2 2 3 2 2 2 2 4 4" xfId="30983" xr:uid="{00000000-0005-0000-0000-000088350000}"/>
    <cellStyle name="Dec 2 2 3 2 2 2 2 4 5" xfId="28990" xr:uid="{00000000-0005-0000-0000-000089350000}"/>
    <cellStyle name="Dec 2 2 3 2 2 2 2 4 6" xfId="32522" xr:uid="{00000000-0005-0000-0000-00008A350000}"/>
    <cellStyle name="Dec 2 2 3 2 2 2 2 4 7" xfId="33443" xr:uid="{00000000-0005-0000-0000-00008B350000}"/>
    <cellStyle name="Dec 2 2 3 2 2 2 2 4 8" xfId="34342" xr:uid="{00000000-0005-0000-0000-00008C350000}"/>
    <cellStyle name="Dec 2 2 3 2 2 2 2 4 9" xfId="43184" xr:uid="{00000000-0005-0000-0000-00008D350000}"/>
    <cellStyle name="Dec 2 2 3 2 2 2 2 5" xfId="14264" xr:uid="{00000000-0005-0000-0000-00008E350000}"/>
    <cellStyle name="Dec 2 2 3 2 2 2 2 5 2" xfId="25603" xr:uid="{00000000-0005-0000-0000-00008F350000}"/>
    <cellStyle name="Dec 2 2 3 2 2 2 2 5 3" xfId="29923" xr:uid="{00000000-0005-0000-0000-000090350000}"/>
    <cellStyle name="Dec 2 2 3 2 2 2 2 5 4" xfId="31038" xr:uid="{00000000-0005-0000-0000-000091350000}"/>
    <cellStyle name="Dec 2 2 3 2 2 2 2 5 5" xfId="25918" xr:uid="{00000000-0005-0000-0000-000092350000}"/>
    <cellStyle name="Dec 2 2 3 2 2 2 2 5 6" xfId="32577" xr:uid="{00000000-0005-0000-0000-000093350000}"/>
    <cellStyle name="Dec 2 2 3 2 2 2 2 5 7" xfId="33498" xr:uid="{00000000-0005-0000-0000-000094350000}"/>
    <cellStyle name="Dec 2 2 3 2 2 2 2 5 8" xfId="34397" xr:uid="{00000000-0005-0000-0000-000095350000}"/>
    <cellStyle name="Dec 2 2 3 2 2 2 2 5 9" xfId="43201" xr:uid="{00000000-0005-0000-0000-000096350000}"/>
    <cellStyle name="Dec 2 2 3 2 2 2 2 6" xfId="14314" xr:uid="{00000000-0005-0000-0000-000097350000}"/>
    <cellStyle name="Dec 2 2 3 2 2 2 2 6 2" xfId="25653" xr:uid="{00000000-0005-0000-0000-000098350000}"/>
    <cellStyle name="Dec 2 2 3 2 2 2 2 6 3" xfId="29973" xr:uid="{00000000-0005-0000-0000-000099350000}"/>
    <cellStyle name="Dec 2 2 3 2 2 2 2 6 4" xfId="31088" xr:uid="{00000000-0005-0000-0000-00009A350000}"/>
    <cellStyle name="Dec 2 2 3 2 2 2 2 6 5" xfId="27192" xr:uid="{00000000-0005-0000-0000-00009B350000}"/>
    <cellStyle name="Dec 2 2 3 2 2 2 2 6 6" xfId="32627" xr:uid="{00000000-0005-0000-0000-00009C350000}"/>
    <cellStyle name="Dec 2 2 3 2 2 2 2 6 7" xfId="33548" xr:uid="{00000000-0005-0000-0000-00009D350000}"/>
    <cellStyle name="Dec 2 2 3 2 2 2 2 6 8" xfId="34447" xr:uid="{00000000-0005-0000-0000-00009E350000}"/>
    <cellStyle name="Dec 2 2 3 2 2 2 2 6 9" xfId="43215" xr:uid="{00000000-0005-0000-0000-00009F350000}"/>
    <cellStyle name="Dec 2 2 3 2 2 2 2 7" xfId="14358" xr:uid="{00000000-0005-0000-0000-0000A0350000}"/>
    <cellStyle name="Dec 2 2 3 2 2 2 2 7 2" xfId="25697" xr:uid="{00000000-0005-0000-0000-0000A1350000}"/>
    <cellStyle name="Dec 2 2 3 2 2 2 2 7 3" xfId="30017" xr:uid="{00000000-0005-0000-0000-0000A2350000}"/>
    <cellStyle name="Dec 2 2 3 2 2 2 2 7 4" xfId="31132" xr:uid="{00000000-0005-0000-0000-0000A3350000}"/>
    <cellStyle name="Dec 2 2 3 2 2 2 2 7 5" xfId="27150" xr:uid="{00000000-0005-0000-0000-0000A4350000}"/>
    <cellStyle name="Dec 2 2 3 2 2 2 2 7 6" xfId="32671" xr:uid="{00000000-0005-0000-0000-0000A5350000}"/>
    <cellStyle name="Dec 2 2 3 2 2 2 2 7 7" xfId="33592" xr:uid="{00000000-0005-0000-0000-0000A6350000}"/>
    <cellStyle name="Dec 2 2 3 2 2 2 2 7 8" xfId="34491" xr:uid="{00000000-0005-0000-0000-0000A7350000}"/>
    <cellStyle name="Dec 2 2 3 2 2 2 2 7 9" xfId="43227" xr:uid="{00000000-0005-0000-0000-0000A8350000}"/>
    <cellStyle name="Dec 2 2 3 2 2 2 2 8" xfId="20054" xr:uid="{00000000-0005-0000-0000-0000A9350000}"/>
    <cellStyle name="Dec 2 2 3 2 2 2 2 9" xfId="27168" xr:uid="{00000000-0005-0000-0000-0000AA350000}"/>
    <cellStyle name="Dec 2 2 3 2 2 2 3" xfId="6622" xr:uid="{00000000-0005-0000-0000-0000AB350000}"/>
    <cellStyle name="Dec 2 2 3 2 2 2 3 10" xfId="28568" xr:uid="{00000000-0005-0000-0000-0000AC350000}"/>
    <cellStyle name="Dec 2 2 3 2 2 2 3 11" xfId="28255" xr:uid="{00000000-0005-0000-0000-0000AD350000}"/>
    <cellStyle name="Dec 2 2 3 2 2 2 3 12" xfId="27067" xr:uid="{00000000-0005-0000-0000-0000AE350000}"/>
    <cellStyle name="Dec 2 2 3 2 2 2 3 13" xfId="28119" xr:uid="{00000000-0005-0000-0000-0000AF350000}"/>
    <cellStyle name="Dec 2 2 3 2 2 2 3 14" xfId="27790" xr:uid="{00000000-0005-0000-0000-0000B0350000}"/>
    <cellStyle name="Dec 2 2 3 2 2 2 3 15" xfId="36614" xr:uid="{00000000-0005-0000-0000-0000B1350000}"/>
    <cellStyle name="Dec 2 2 3 2 2 2 3 2" xfId="11393" xr:uid="{00000000-0005-0000-0000-0000B2350000}"/>
    <cellStyle name="Dec 2 2 3 2 2 2 3 2 2" xfId="22769" xr:uid="{00000000-0005-0000-0000-0000B3350000}"/>
    <cellStyle name="Dec 2 2 3 2 2 2 3 2 3" xfId="28448" xr:uid="{00000000-0005-0000-0000-0000B4350000}"/>
    <cellStyle name="Dec 2 2 3 2 2 2 3 2 4" xfId="15500" xr:uid="{00000000-0005-0000-0000-0000B5350000}"/>
    <cellStyle name="Dec 2 2 3 2 2 2 3 2 5" xfId="31501" xr:uid="{00000000-0005-0000-0000-0000B6350000}"/>
    <cellStyle name="Dec 2 2 3 2 2 2 3 2 6" xfId="28994" xr:uid="{00000000-0005-0000-0000-0000B7350000}"/>
    <cellStyle name="Dec 2 2 3 2 2 2 3 2 7" xfId="31369" xr:uid="{00000000-0005-0000-0000-0000B8350000}"/>
    <cellStyle name="Dec 2 2 3 2 2 2 3 2 8" xfId="14816" xr:uid="{00000000-0005-0000-0000-0000B9350000}"/>
    <cellStyle name="Dec 2 2 3 2 2 2 3 2 9" xfId="40910" xr:uid="{00000000-0005-0000-0000-0000BA350000}"/>
    <cellStyle name="Dec 2 2 3 2 2 2 3 3" xfId="13887" xr:uid="{00000000-0005-0000-0000-0000BB350000}"/>
    <cellStyle name="Dec 2 2 3 2 2 2 3 3 2" xfId="25226" xr:uid="{00000000-0005-0000-0000-0000BC350000}"/>
    <cellStyle name="Dec 2 2 3 2 2 2 3 3 3" xfId="29546" xr:uid="{00000000-0005-0000-0000-0000BD350000}"/>
    <cellStyle name="Dec 2 2 3 2 2 2 3 3 4" xfId="30661" xr:uid="{00000000-0005-0000-0000-0000BE350000}"/>
    <cellStyle name="Dec 2 2 3 2 2 2 3 3 5" xfId="28555" xr:uid="{00000000-0005-0000-0000-0000BF350000}"/>
    <cellStyle name="Dec 2 2 3 2 2 2 3 3 6" xfId="32200" xr:uid="{00000000-0005-0000-0000-0000C0350000}"/>
    <cellStyle name="Dec 2 2 3 2 2 2 3 3 7" xfId="33121" xr:uid="{00000000-0005-0000-0000-0000C1350000}"/>
    <cellStyle name="Dec 2 2 3 2 2 2 3 3 8" xfId="34020" xr:uid="{00000000-0005-0000-0000-0000C2350000}"/>
    <cellStyle name="Dec 2 2 3 2 2 2 3 3 9" xfId="43096" xr:uid="{00000000-0005-0000-0000-0000C3350000}"/>
    <cellStyle name="Dec 2 2 3 2 2 2 3 4" xfId="9038" xr:uid="{00000000-0005-0000-0000-0000C4350000}"/>
    <cellStyle name="Dec 2 2 3 2 2 2 3 4 2" xfId="20433" xr:uid="{00000000-0005-0000-0000-0000C5350000}"/>
    <cellStyle name="Dec 2 2 3 2 2 2 3 4 3" xfId="27485" xr:uid="{00000000-0005-0000-0000-0000C6350000}"/>
    <cellStyle name="Dec 2 2 3 2 2 2 3 4 4" xfId="15829" xr:uid="{00000000-0005-0000-0000-0000C7350000}"/>
    <cellStyle name="Dec 2 2 3 2 2 2 3 4 5" xfId="27942" xr:uid="{00000000-0005-0000-0000-0000C8350000}"/>
    <cellStyle name="Dec 2 2 3 2 2 2 3 4 6" xfId="27087" xr:uid="{00000000-0005-0000-0000-0000C9350000}"/>
    <cellStyle name="Dec 2 2 3 2 2 2 3 4 7" xfId="26346" xr:uid="{00000000-0005-0000-0000-0000CA350000}"/>
    <cellStyle name="Dec 2 2 3 2 2 2 3 4 8" xfId="31316" xr:uid="{00000000-0005-0000-0000-0000CB350000}"/>
    <cellStyle name="Dec 2 2 3 2 2 2 3 4 9" xfId="38769" xr:uid="{00000000-0005-0000-0000-0000CC350000}"/>
    <cellStyle name="Dec 2 2 3 2 2 2 3 5" xfId="14087" xr:uid="{00000000-0005-0000-0000-0000CD350000}"/>
    <cellStyle name="Dec 2 2 3 2 2 2 3 5 2" xfId="25426" xr:uid="{00000000-0005-0000-0000-0000CE350000}"/>
    <cellStyle name="Dec 2 2 3 2 2 2 3 5 3" xfId="29746" xr:uid="{00000000-0005-0000-0000-0000CF350000}"/>
    <cellStyle name="Dec 2 2 3 2 2 2 3 5 4" xfId="30861" xr:uid="{00000000-0005-0000-0000-0000D0350000}"/>
    <cellStyle name="Dec 2 2 3 2 2 2 3 5 5" xfId="15111" xr:uid="{00000000-0005-0000-0000-0000D1350000}"/>
    <cellStyle name="Dec 2 2 3 2 2 2 3 5 6" xfId="32400" xr:uid="{00000000-0005-0000-0000-0000D2350000}"/>
    <cellStyle name="Dec 2 2 3 2 2 2 3 5 7" xfId="33321" xr:uid="{00000000-0005-0000-0000-0000D3350000}"/>
    <cellStyle name="Dec 2 2 3 2 2 2 3 5 8" xfId="34220" xr:uid="{00000000-0005-0000-0000-0000D4350000}"/>
    <cellStyle name="Dec 2 2 3 2 2 2 3 5 9" xfId="43150" xr:uid="{00000000-0005-0000-0000-0000D5350000}"/>
    <cellStyle name="Dec 2 2 3 2 2 2 3 6" xfId="8905" xr:uid="{00000000-0005-0000-0000-0000D6350000}"/>
    <cellStyle name="Dec 2 2 3 2 2 2 3 6 2" xfId="20300" xr:uid="{00000000-0005-0000-0000-0000D7350000}"/>
    <cellStyle name="Dec 2 2 3 2 2 2 3 6 3" xfId="27352" xr:uid="{00000000-0005-0000-0000-0000D8350000}"/>
    <cellStyle name="Dec 2 2 3 2 2 2 3 6 4" xfId="15762" xr:uid="{00000000-0005-0000-0000-0000D9350000}"/>
    <cellStyle name="Dec 2 2 3 2 2 2 3 6 5" xfId="28569" xr:uid="{00000000-0005-0000-0000-0000DA350000}"/>
    <cellStyle name="Dec 2 2 3 2 2 2 3 6 6" xfId="15180" xr:uid="{00000000-0005-0000-0000-0000DB350000}"/>
    <cellStyle name="Dec 2 2 3 2 2 2 3 6 7" xfId="26027" xr:uid="{00000000-0005-0000-0000-0000DC350000}"/>
    <cellStyle name="Dec 2 2 3 2 2 2 3 6 8" xfId="31590" xr:uid="{00000000-0005-0000-0000-0000DD350000}"/>
    <cellStyle name="Dec 2 2 3 2 2 2 3 6 9" xfId="38725" xr:uid="{00000000-0005-0000-0000-0000DE350000}"/>
    <cellStyle name="Dec 2 2 3 2 2 2 3 7" xfId="13570" xr:uid="{00000000-0005-0000-0000-0000DF350000}"/>
    <cellStyle name="Dec 2 2 3 2 2 2 3 7 2" xfId="24909" xr:uid="{00000000-0005-0000-0000-0000E0350000}"/>
    <cellStyle name="Dec 2 2 3 2 2 2 3 7 3" xfId="29229" xr:uid="{00000000-0005-0000-0000-0000E1350000}"/>
    <cellStyle name="Dec 2 2 3 2 2 2 3 7 4" xfId="30344" xr:uid="{00000000-0005-0000-0000-0000E2350000}"/>
    <cellStyle name="Dec 2 2 3 2 2 2 3 7 5" xfId="14894" xr:uid="{00000000-0005-0000-0000-0000E3350000}"/>
    <cellStyle name="Dec 2 2 3 2 2 2 3 7 6" xfId="31883" xr:uid="{00000000-0005-0000-0000-0000E4350000}"/>
    <cellStyle name="Dec 2 2 3 2 2 2 3 7 7" xfId="32804" xr:uid="{00000000-0005-0000-0000-0000E5350000}"/>
    <cellStyle name="Dec 2 2 3 2 2 2 3 7 8" xfId="33703" xr:uid="{00000000-0005-0000-0000-0000E6350000}"/>
    <cellStyle name="Dec 2 2 3 2 2 2 3 7 9" xfId="42991" xr:uid="{00000000-0005-0000-0000-0000E7350000}"/>
    <cellStyle name="Dec 2 2 3 2 2 2 3 8" xfId="18054" xr:uid="{00000000-0005-0000-0000-0000E8350000}"/>
    <cellStyle name="Dec 2 2 3 2 2 2 3 9" xfId="26429" xr:uid="{00000000-0005-0000-0000-0000E9350000}"/>
    <cellStyle name="Dec 2 2 3 2 2 2 4" xfId="11234" xr:uid="{00000000-0005-0000-0000-0000EA350000}"/>
    <cellStyle name="Dec 2 2 3 2 2 2 4 2" xfId="22620" xr:uid="{00000000-0005-0000-0000-0000EB350000}"/>
    <cellStyle name="Dec 2 2 3 2 2 2 4 3" xfId="28363" xr:uid="{00000000-0005-0000-0000-0000EC350000}"/>
    <cellStyle name="Dec 2 2 3 2 2 2 4 4" xfId="16094" xr:uid="{00000000-0005-0000-0000-0000ED350000}"/>
    <cellStyle name="Dec 2 2 3 2 2 2 4 5" xfId="31686" xr:uid="{00000000-0005-0000-0000-0000EE350000}"/>
    <cellStyle name="Dec 2 2 3 2 2 2 4 6" xfId="28266" xr:uid="{00000000-0005-0000-0000-0000EF350000}"/>
    <cellStyle name="Dec 2 2 3 2 2 2 4 7" xfId="31298" xr:uid="{00000000-0005-0000-0000-0000F0350000}"/>
    <cellStyle name="Dec 2 2 3 2 2 2 4 8" xfId="15131" xr:uid="{00000000-0005-0000-0000-0000F1350000}"/>
    <cellStyle name="Dec 2 2 3 2 2 2 4 9" xfId="40778" xr:uid="{00000000-0005-0000-0000-0000F2350000}"/>
    <cellStyle name="Dec 2 2 3 2 2 2 5" xfId="13827" xr:uid="{00000000-0005-0000-0000-0000F3350000}"/>
    <cellStyle name="Dec 2 2 3 2 2 2 5 2" xfId="25166" xr:uid="{00000000-0005-0000-0000-0000F4350000}"/>
    <cellStyle name="Dec 2 2 3 2 2 2 5 3" xfId="29486" xr:uid="{00000000-0005-0000-0000-0000F5350000}"/>
    <cellStyle name="Dec 2 2 3 2 2 2 5 4" xfId="30601" xr:uid="{00000000-0005-0000-0000-0000F6350000}"/>
    <cellStyle name="Dec 2 2 3 2 2 2 5 5" xfId="26702" xr:uid="{00000000-0005-0000-0000-0000F7350000}"/>
    <cellStyle name="Dec 2 2 3 2 2 2 5 6" xfId="32140" xr:uid="{00000000-0005-0000-0000-0000F8350000}"/>
    <cellStyle name="Dec 2 2 3 2 2 2 5 7" xfId="33061" xr:uid="{00000000-0005-0000-0000-0000F9350000}"/>
    <cellStyle name="Dec 2 2 3 2 2 2 5 8" xfId="33960" xr:uid="{00000000-0005-0000-0000-0000FA350000}"/>
    <cellStyle name="Dec 2 2 3 2 2 2 5 9" xfId="43075" xr:uid="{00000000-0005-0000-0000-0000FB350000}"/>
    <cellStyle name="Dec 2 2 3 2 2 2 6" xfId="8852" xr:uid="{00000000-0005-0000-0000-0000FC350000}"/>
    <cellStyle name="Dec 2 2 3 2 2 2 6 2" xfId="20247" xr:uid="{00000000-0005-0000-0000-0000FD350000}"/>
    <cellStyle name="Dec 2 2 3 2 2 2 6 3" xfId="27299" xr:uid="{00000000-0005-0000-0000-0000FE350000}"/>
    <cellStyle name="Dec 2 2 3 2 2 2 6 4" xfId="15721" xr:uid="{00000000-0005-0000-0000-0000FF350000}"/>
    <cellStyle name="Dec 2 2 3 2 2 2 6 5" xfId="29019" xr:uid="{00000000-0005-0000-0000-000000360000}"/>
    <cellStyle name="Dec 2 2 3 2 2 2 6 6" xfId="30166" xr:uid="{00000000-0005-0000-0000-000001360000}"/>
    <cellStyle name="Dec 2 2 3 2 2 2 6 7" xfId="31253" xr:uid="{00000000-0005-0000-0000-000002360000}"/>
    <cellStyle name="Dec 2 2 3 2 2 2 6 8" xfId="18088" xr:uid="{00000000-0005-0000-0000-000003360000}"/>
    <cellStyle name="Dec 2 2 3 2 2 2 6 9" xfId="38707" xr:uid="{00000000-0005-0000-0000-000004360000}"/>
    <cellStyle name="Dec 2 2 3 2 2 2 7" xfId="13943" xr:uid="{00000000-0005-0000-0000-000005360000}"/>
    <cellStyle name="Dec 2 2 3 2 2 2 7 2" xfId="25282" xr:uid="{00000000-0005-0000-0000-000006360000}"/>
    <cellStyle name="Dec 2 2 3 2 2 2 7 3" xfId="29602" xr:uid="{00000000-0005-0000-0000-000007360000}"/>
    <cellStyle name="Dec 2 2 3 2 2 2 7 4" xfId="30717" xr:uid="{00000000-0005-0000-0000-000008360000}"/>
    <cellStyle name="Dec 2 2 3 2 2 2 7 5" xfId="28583" xr:uid="{00000000-0005-0000-0000-000009360000}"/>
    <cellStyle name="Dec 2 2 3 2 2 2 7 6" xfId="32256" xr:uid="{00000000-0005-0000-0000-00000A360000}"/>
    <cellStyle name="Dec 2 2 3 2 2 2 7 7" xfId="33177" xr:uid="{00000000-0005-0000-0000-00000B360000}"/>
    <cellStyle name="Dec 2 2 3 2 2 2 7 8" xfId="34076" xr:uid="{00000000-0005-0000-0000-00000C360000}"/>
    <cellStyle name="Dec 2 2 3 2 2 2 7 9" xfId="43108" xr:uid="{00000000-0005-0000-0000-00000D360000}"/>
    <cellStyle name="Dec 2 2 3 2 2 2 8" xfId="9063" xr:uid="{00000000-0005-0000-0000-00000E360000}"/>
    <cellStyle name="Dec 2 2 3 2 2 2 8 2" xfId="20458" xr:uid="{00000000-0005-0000-0000-00000F360000}"/>
    <cellStyle name="Dec 2 2 3 2 2 2 8 3" xfId="27510" xr:uid="{00000000-0005-0000-0000-000010360000}"/>
    <cellStyle name="Dec 2 2 3 2 2 2 8 4" xfId="15853" xr:uid="{00000000-0005-0000-0000-000011360000}"/>
    <cellStyle name="Dec 2 2 3 2 2 2 8 5" xfId="31601" xr:uid="{00000000-0005-0000-0000-000012360000}"/>
    <cellStyle name="Dec 2 2 3 2 2 2 8 6" xfId="28991" xr:uid="{00000000-0005-0000-0000-000013360000}"/>
    <cellStyle name="Dec 2 2 3 2 2 2 8 7" xfId="15178" xr:uid="{00000000-0005-0000-0000-000014360000}"/>
    <cellStyle name="Dec 2 2 3 2 2 2 8 8" xfId="14760" xr:uid="{00000000-0005-0000-0000-000015360000}"/>
    <cellStyle name="Dec 2 2 3 2 2 2 8 9" xfId="38780" xr:uid="{00000000-0005-0000-0000-000016360000}"/>
    <cellStyle name="Dec 2 2 3 2 2 2 9" xfId="13819" xr:uid="{00000000-0005-0000-0000-000017360000}"/>
    <cellStyle name="Dec 2 2 3 2 2 2 9 2" xfId="25158" xr:uid="{00000000-0005-0000-0000-000018360000}"/>
    <cellStyle name="Dec 2 2 3 2 2 2 9 3" xfId="29478" xr:uid="{00000000-0005-0000-0000-000019360000}"/>
    <cellStyle name="Dec 2 2 3 2 2 2 9 4" xfId="30593" xr:uid="{00000000-0005-0000-0000-00001A360000}"/>
    <cellStyle name="Dec 2 2 3 2 2 2 9 5" xfId="26510" xr:uid="{00000000-0005-0000-0000-00001B360000}"/>
    <cellStyle name="Dec 2 2 3 2 2 2 9 6" xfId="32132" xr:uid="{00000000-0005-0000-0000-00001C360000}"/>
    <cellStyle name="Dec 2 2 3 2 2 2 9 7" xfId="33053" xr:uid="{00000000-0005-0000-0000-00001D360000}"/>
    <cellStyle name="Dec 2 2 3 2 2 2 9 8" xfId="33952" xr:uid="{00000000-0005-0000-0000-00001E360000}"/>
    <cellStyle name="Dec 2 2 3 2 2 2 9 9" xfId="43072" xr:uid="{00000000-0005-0000-0000-00001F360000}"/>
    <cellStyle name="Dec 2 2 3 2 2 3" xfId="6576" xr:uid="{00000000-0005-0000-0000-000020360000}"/>
    <cellStyle name="Dec 2 2 3 2 2 4" xfId="13685" xr:uid="{00000000-0005-0000-0000-000021360000}"/>
    <cellStyle name="Dec 2 2 3 2 2 4 2" xfId="25024" xr:uid="{00000000-0005-0000-0000-000022360000}"/>
    <cellStyle name="Dec 2 2 3 2 2 4 3" xfId="29344" xr:uid="{00000000-0005-0000-0000-000023360000}"/>
    <cellStyle name="Dec 2 2 3 2 2 4 4" xfId="30459" xr:uid="{00000000-0005-0000-0000-000024360000}"/>
    <cellStyle name="Dec 2 2 3 2 2 4 5" xfId="14716" xr:uid="{00000000-0005-0000-0000-000025360000}"/>
    <cellStyle name="Dec 2 2 3 2 2 4 6" xfId="31998" xr:uid="{00000000-0005-0000-0000-000026360000}"/>
    <cellStyle name="Dec 2 2 3 2 2 4 7" xfId="32919" xr:uid="{00000000-0005-0000-0000-000027360000}"/>
    <cellStyle name="Dec 2 2 3 2 2 4 8" xfId="33818" xr:uid="{00000000-0005-0000-0000-000028360000}"/>
    <cellStyle name="Dec 2 2 3 2 2 4 9" xfId="43033" xr:uid="{00000000-0005-0000-0000-000029360000}"/>
    <cellStyle name="Dec 2 2 3 2 2 5" xfId="8929" xr:uid="{00000000-0005-0000-0000-00002A360000}"/>
    <cellStyle name="Dec 2 2 3 2 2 5 2" xfId="20324" xr:uid="{00000000-0005-0000-0000-00002B360000}"/>
    <cellStyle name="Dec 2 2 3 2 2 5 3" xfId="27376" xr:uid="{00000000-0005-0000-0000-00002C360000}"/>
    <cellStyle name="Dec 2 2 3 2 2 5 4" xfId="25940" xr:uid="{00000000-0005-0000-0000-00002D360000}"/>
    <cellStyle name="Dec 2 2 3 2 2 5 5" xfId="31529" xr:uid="{00000000-0005-0000-0000-00002E360000}"/>
    <cellStyle name="Dec 2 2 3 2 2 5 6" xfId="26292" xr:uid="{00000000-0005-0000-0000-00002F360000}"/>
    <cellStyle name="Dec 2 2 3 2 2 5 7" xfId="26935" xr:uid="{00000000-0005-0000-0000-000030360000}"/>
    <cellStyle name="Dec 2 2 3 2 2 5 8" xfId="27726" xr:uid="{00000000-0005-0000-0000-000031360000}"/>
    <cellStyle name="Dec 2 2 3 2 2 5 9" xfId="38731" xr:uid="{00000000-0005-0000-0000-000032360000}"/>
    <cellStyle name="Dec 2 2 3 2 3" xfId="5918" xr:uid="{00000000-0005-0000-0000-000033360000}"/>
    <cellStyle name="Dec 2 2 3 3" xfId="5642" xr:uid="{00000000-0005-0000-0000-000034360000}"/>
    <cellStyle name="Dec 2 2 3 3 10" xfId="17108" xr:uid="{00000000-0005-0000-0000-000035360000}"/>
    <cellStyle name="Dec 2 2 3 3 11" xfId="26054" xr:uid="{00000000-0005-0000-0000-000036360000}"/>
    <cellStyle name="Dec 2 2 3 3 12" xfId="26654" xr:uid="{00000000-0005-0000-0000-000037360000}"/>
    <cellStyle name="Dec 2 2 3 3 13" xfId="15256" xr:uid="{00000000-0005-0000-0000-000038360000}"/>
    <cellStyle name="Dec 2 2 3 3 14" xfId="15602" xr:uid="{00000000-0005-0000-0000-000039360000}"/>
    <cellStyle name="Dec 2 2 3 3 15" xfId="14825" xr:uid="{00000000-0005-0000-0000-00003A360000}"/>
    <cellStyle name="Dec 2 2 3 3 16" xfId="30214" xr:uid="{00000000-0005-0000-0000-00003B360000}"/>
    <cellStyle name="Dec 2 2 3 3 17" xfId="35702" xr:uid="{00000000-0005-0000-0000-00003C360000}"/>
    <cellStyle name="Dec 2 2 3 3 2" xfId="7844" xr:uid="{00000000-0005-0000-0000-00003D360000}"/>
    <cellStyle name="Dec 2 2 3 3 2 10" xfId="26754" xr:uid="{00000000-0005-0000-0000-00003E360000}"/>
    <cellStyle name="Dec 2 2 3 3 2 11" xfId="26060" xr:uid="{00000000-0005-0000-0000-00003F360000}"/>
    <cellStyle name="Dec 2 2 3 3 2 12" xfId="28938" xr:uid="{00000000-0005-0000-0000-000040360000}"/>
    <cellStyle name="Dec 2 2 3 3 2 13" xfId="30097" xr:uid="{00000000-0005-0000-0000-000041360000}"/>
    <cellStyle name="Dec 2 2 3 3 2 14" xfId="31202" xr:uid="{00000000-0005-0000-0000-000042360000}"/>
    <cellStyle name="Dec 2 2 3 3 2 15" xfId="37793" xr:uid="{00000000-0005-0000-0000-000043360000}"/>
    <cellStyle name="Dec 2 2 3 3 2 2" xfId="12615" xr:uid="{00000000-0005-0000-0000-000044360000}"/>
    <cellStyle name="Dec 2 2 3 3 2 2 2" xfId="23973" xr:uid="{00000000-0005-0000-0000-000045360000}"/>
    <cellStyle name="Dec 2 2 3 3 2 2 3" xfId="28878" xr:uid="{00000000-0005-0000-0000-000046360000}"/>
    <cellStyle name="Dec 2 2 3 3 2 2 4" xfId="15325" xr:uid="{00000000-0005-0000-0000-000047360000}"/>
    <cellStyle name="Dec 2 2 3 3 2 2 5" xfId="30177" xr:uid="{00000000-0005-0000-0000-000048360000}"/>
    <cellStyle name="Dec 2 2 3 3 2 2 6" xfId="18278" xr:uid="{00000000-0005-0000-0000-000049360000}"/>
    <cellStyle name="Dec 2 2 3 3 2 2 7" xfId="28805" xr:uid="{00000000-0005-0000-0000-00004A360000}"/>
    <cellStyle name="Dec 2 2 3 3 2 2 8" xfId="17110" xr:uid="{00000000-0005-0000-0000-00004B360000}"/>
    <cellStyle name="Dec 2 2 3 3 2 2 9" xfId="42089" xr:uid="{00000000-0005-0000-0000-00004C360000}"/>
    <cellStyle name="Dec 2 2 3 3 2 3" xfId="14042" xr:uid="{00000000-0005-0000-0000-00004D360000}"/>
    <cellStyle name="Dec 2 2 3 3 2 3 2" xfId="25381" xr:uid="{00000000-0005-0000-0000-00004E360000}"/>
    <cellStyle name="Dec 2 2 3 3 2 3 3" xfId="29701" xr:uid="{00000000-0005-0000-0000-00004F360000}"/>
    <cellStyle name="Dec 2 2 3 3 2 3 4" xfId="30816" xr:uid="{00000000-0005-0000-0000-000050360000}"/>
    <cellStyle name="Dec 2 2 3 3 2 3 5" xfId="28034" xr:uid="{00000000-0005-0000-0000-000051360000}"/>
    <cellStyle name="Dec 2 2 3 3 2 3 6" xfId="32355" xr:uid="{00000000-0005-0000-0000-000052360000}"/>
    <cellStyle name="Dec 2 2 3 3 2 3 7" xfId="33276" xr:uid="{00000000-0005-0000-0000-000053360000}"/>
    <cellStyle name="Dec 2 2 3 3 2 3 8" xfId="34175" xr:uid="{00000000-0005-0000-0000-000054360000}"/>
    <cellStyle name="Dec 2 2 3 3 2 3 9" xfId="43135" xr:uid="{00000000-0005-0000-0000-000055360000}"/>
    <cellStyle name="Dec 2 2 3 3 2 4" xfId="9176" xr:uid="{00000000-0005-0000-0000-000056360000}"/>
    <cellStyle name="Dec 2 2 3 3 2 4 2" xfId="20571" xr:uid="{00000000-0005-0000-0000-000057360000}"/>
    <cellStyle name="Dec 2 2 3 3 2 4 3" xfId="27623" xr:uid="{00000000-0005-0000-0000-000058360000}"/>
    <cellStyle name="Dec 2 2 3 3 2 4 4" xfId="14517" xr:uid="{00000000-0005-0000-0000-000059360000}"/>
    <cellStyle name="Dec 2 2 3 3 2 4 5" xfId="28976" xr:uid="{00000000-0005-0000-0000-00005A360000}"/>
    <cellStyle name="Dec 2 2 3 3 2 4 6" xfId="27837" xr:uid="{00000000-0005-0000-0000-00005B360000}"/>
    <cellStyle name="Dec 2 2 3 3 2 4 7" xfId="14861" xr:uid="{00000000-0005-0000-0000-00005C360000}"/>
    <cellStyle name="Dec 2 2 3 3 2 4 8" xfId="31777" xr:uid="{00000000-0005-0000-0000-00005D360000}"/>
    <cellStyle name="Dec 2 2 3 3 2 4 9" xfId="38812" xr:uid="{00000000-0005-0000-0000-00005E360000}"/>
    <cellStyle name="Dec 2 2 3 3 2 5" xfId="13611" xr:uid="{00000000-0005-0000-0000-00005F360000}"/>
    <cellStyle name="Dec 2 2 3 3 2 5 2" xfId="24950" xr:uid="{00000000-0005-0000-0000-000060360000}"/>
    <cellStyle name="Dec 2 2 3 3 2 5 3" xfId="29270" xr:uid="{00000000-0005-0000-0000-000061360000}"/>
    <cellStyle name="Dec 2 2 3 3 2 5 4" xfId="30385" xr:uid="{00000000-0005-0000-0000-000062360000}"/>
    <cellStyle name="Dec 2 2 3 3 2 5 5" xfId="15312" xr:uid="{00000000-0005-0000-0000-000063360000}"/>
    <cellStyle name="Dec 2 2 3 3 2 5 6" xfId="31924" xr:uid="{00000000-0005-0000-0000-000064360000}"/>
    <cellStyle name="Dec 2 2 3 3 2 5 7" xfId="32845" xr:uid="{00000000-0005-0000-0000-000065360000}"/>
    <cellStyle name="Dec 2 2 3 3 2 5 8" xfId="33744" xr:uid="{00000000-0005-0000-0000-000066360000}"/>
    <cellStyle name="Dec 2 2 3 3 2 5 9" xfId="43006" xr:uid="{00000000-0005-0000-0000-000067360000}"/>
    <cellStyle name="Dec 2 2 3 3 2 6" xfId="8855" xr:uid="{00000000-0005-0000-0000-000068360000}"/>
    <cellStyle name="Dec 2 2 3 3 2 6 2" xfId="20250" xr:uid="{00000000-0005-0000-0000-000069360000}"/>
    <cellStyle name="Dec 2 2 3 3 2 6 3" xfId="27302" xr:uid="{00000000-0005-0000-0000-00006A360000}"/>
    <cellStyle name="Dec 2 2 3 3 2 6 4" xfId="14547" xr:uid="{00000000-0005-0000-0000-00006B360000}"/>
    <cellStyle name="Dec 2 2 3 3 2 6 5" xfId="28636" xr:uid="{00000000-0005-0000-0000-00006C360000}"/>
    <cellStyle name="Dec 2 2 3 3 2 6 6" xfId="15566" xr:uid="{00000000-0005-0000-0000-00006D360000}"/>
    <cellStyle name="Dec 2 2 3 3 2 6 7" xfId="15634" xr:uid="{00000000-0005-0000-0000-00006E360000}"/>
    <cellStyle name="Dec 2 2 3 3 2 6 8" xfId="30160" xr:uid="{00000000-0005-0000-0000-00006F360000}"/>
    <cellStyle name="Dec 2 2 3 3 2 6 9" xfId="38710" xr:uid="{00000000-0005-0000-0000-000070360000}"/>
    <cellStyle name="Dec 2 2 3 3 2 7" xfId="14025" xr:uid="{00000000-0005-0000-0000-000071360000}"/>
    <cellStyle name="Dec 2 2 3 3 2 7 2" xfId="25364" xr:uid="{00000000-0005-0000-0000-000072360000}"/>
    <cellStyle name="Dec 2 2 3 3 2 7 3" xfId="29684" xr:uid="{00000000-0005-0000-0000-000073360000}"/>
    <cellStyle name="Dec 2 2 3 3 2 7 4" xfId="30799" xr:uid="{00000000-0005-0000-0000-000074360000}"/>
    <cellStyle name="Dec 2 2 3 3 2 7 5" xfId="26750" xr:uid="{00000000-0005-0000-0000-000075360000}"/>
    <cellStyle name="Dec 2 2 3 3 2 7 6" xfId="32338" xr:uid="{00000000-0005-0000-0000-000076360000}"/>
    <cellStyle name="Dec 2 2 3 3 2 7 7" xfId="33259" xr:uid="{00000000-0005-0000-0000-000077360000}"/>
    <cellStyle name="Dec 2 2 3 3 2 7 8" xfId="34158" xr:uid="{00000000-0005-0000-0000-000078360000}"/>
    <cellStyle name="Dec 2 2 3 3 2 7 9" xfId="43128" xr:uid="{00000000-0005-0000-0000-000079360000}"/>
    <cellStyle name="Dec 2 2 3 3 2 8" xfId="19262" xr:uid="{00000000-0005-0000-0000-00007A360000}"/>
    <cellStyle name="Dec 2 2 3 3 2 9" xfId="26868" xr:uid="{00000000-0005-0000-0000-00007B360000}"/>
    <cellStyle name="Dec 2 2 3 3 3" xfId="6601" xr:uid="{00000000-0005-0000-0000-00007C360000}"/>
    <cellStyle name="Dec 2 2 3 3 3 10" xfId="29070" xr:uid="{00000000-0005-0000-0000-00007D360000}"/>
    <cellStyle name="Dec 2 2 3 3 3 11" xfId="31287" xr:uid="{00000000-0005-0000-0000-00007E360000}"/>
    <cellStyle name="Dec 2 2 3 3 3 12" xfId="30126" xr:uid="{00000000-0005-0000-0000-00007F360000}"/>
    <cellStyle name="Dec 2 2 3 3 3 13" xfId="31789" xr:uid="{00000000-0005-0000-0000-000080360000}"/>
    <cellStyle name="Dec 2 2 3 3 3 14" xfId="32746" xr:uid="{00000000-0005-0000-0000-000081360000}"/>
    <cellStyle name="Dec 2 2 3 3 3 15" xfId="36604" xr:uid="{00000000-0005-0000-0000-000082360000}"/>
    <cellStyle name="Dec 2 2 3 3 3 2" xfId="11372" xr:uid="{00000000-0005-0000-0000-000083360000}"/>
    <cellStyle name="Dec 2 2 3 3 3 2 2" xfId="22751" xr:uid="{00000000-0005-0000-0000-000084360000}"/>
    <cellStyle name="Dec 2 2 3 3 3 2 3" xfId="28427" xr:uid="{00000000-0005-0000-0000-000085360000}"/>
    <cellStyle name="Dec 2 2 3 3 3 2 4" xfId="14671" xr:uid="{00000000-0005-0000-0000-000086360000}"/>
    <cellStyle name="Dec 2 2 3 3 3 2 5" xfId="31475" xr:uid="{00000000-0005-0000-0000-000087360000}"/>
    <cellStyle name="Dec 2 2 3 3 3 2 6" xfId="14492" xr:uid="{00000000-0005-0000-0000-000088360000}"/>
    <cellStyle name="Dec 2 2 3 3 3 2 7" xfId="26861" xr:uid="{00000000-0005-0000-0000-000089360000}"/>
    <cellStyle name="Dec 2 2 3 3 3 2 8" xfId="25820" xr:uid="{00000000-0005-0000-0000-00008A360000}"/>
    <cellStyle name="Dec 2 2 3 3 3 2 9" xfId="40900" xr:uid="{00000000-0005-0000-0000-00008B360000}"/>
    <cellStyle name="Dec 2 2 3 3 3 3" xfId="13867" xr:uid="{00000000-0005-0000-0000-00008C360000}"/>
    <cellStyle name="Dec 2 2 3 3 3 3 2" xfId="25206" xr:uid="{00000000-0005-0000-0000-00008D360000}"/>
    <cellStyle name="Dec 2 2 3 3 3 3 3" xfId="29526" xr:uid="{00000000-0005-0000-0000-00008E360000}"/>
    <cellStyle name="Dec 2 2 3 3 3 3 4" xfId="30641" xr:uid="{00000000-0005-0000-0000-00008F360000}"/>
    <cellStyle name="Dec 2 2 3 3 3 3 5" xfId="28594" xr:uid="{00000000-0005-0000-0000-000090360000}"/>
    <cellStyle name="Dec 2 2 3 3 3 3 6" xfId="32180" xr:uid="{00000000-0005-0000-0000-000091360000}"/>
    <cellStyle name="Dec 2 2 3 3 3 3 7" xfId="33101" xr:uid="{00000000-0005-0000-0000-000092360000}"/>
    <cellStyle name="Dec 2 2 3 3 3 3 8" xfId="34000" xr:uid="{00000000-0005-0000-0000-000093360000}"/>
    <cellStyle name="Dec 2 2 3 3 3 3 9" xfId="43087" xr:uid="{00000000-0005-0000-0000-000094360000}"/>
    <cellStyle name="Dec 2 2 3 3 3 4" xfId="9021" xr:uid="{00000000-0005-0000-0000-000095360000}"/>
    <cellStyle name="Dec 2 2 3 3 3 4 2" xfId="20416" xr:uid="{00000000-0005-0000-0000-000096360000}"/>
    <cellStyle name="Dec 2 2 3 3 3 4 3" xfId="27468" xr:uid="{00000000-0005-0000-0000-000097360000}"/>
    <cellStyle name="Dec 2 2 3 3 3 4 4" xfId="15814" xr:uid="{00000000-0005-0000-0000-000098360000}"/>
    <cellStyle name="Dec 2 2 3 3 3 4 5" xfId="27829" xr:uid="{00000000-0005-0000-0000-000099360000}"/>
    <cellStyle name="Dec 2 2 3 3 3 4 6" xfId="31267" xr:uid="{00000000-0005-0000-0000-00009A360000}"/>
    <cellStyle name="Dec 2 2 3 3 3 4 7" xfId="15643" xr:uid="{00000000-0005-0000-0000-00009B360000}"/>
    <cellStyle name="Dec 2 2 3 3 3 4 8" xfId="30112" xr:uid="{00000000-0005-0000-0000-00009C360000}"/>
    <cellStyle name="Dec 2 2 3 3 3 4 9" xfId="38761" xr:uid="{00000000-0005-0000-0000-00009D360000}"/>
    <cellStyle name="Dec 2 2 3 3 3 5" xfId="13641" xr:uid="{00000000-0005-0000-0000-00009E360000}"/>
    <cellStyle name="Dec 2 2 3 3 3 5 2" xfId="24980" xr:uid="{00000000-0005-0000-0000-00009F360000}"/>
    <cellStyle name="Dec 2 2 3 3 3 5 3" xfId="29300" xr:uid="{00000000-0005-0000-0000-0000A0360000}"/>
    <cellStyle name="Dec 2 2 3 3 3 5 4" xfId="30415" xr:uid="{00000000-0005-0000-0000-0000A1360000}"/>
    <cellStyle name="Dec 2 2 3 3 3 5 5" xfId="28518" xr:uid="{00000000-0005-0000-0000-0000A2360000}"/>
    <cellStyle name="Dec 2 2 3 3 3 5 6" xfId="31954" xr:uid="{00000000-0005-0000-0000-0000A3360000}"/>
    <cellStyle name="Dec 2 2 3 3 3 5 7" xfId="32875" xr:uid="{00000000-0005-0000-0000-0000A4360000}"/>
    <cellStyle name="Dec 2 2 3 3 3 5 8" xfId="33774" xr:uid="{00000000-0005-0000-0000-0000A5360000}"/>
    <cellStyle name="Dec 2 2 3 3 3 5 9" xfId="43014" xr:uid="{00000000-0005-0000-0000-0000A6360000}"/>
    <cellStyle name="Dec 2 2 3 3 3 6" xfId="13616" xr:uid="{00000000-0005-0000-0000-0000A7360000}"/>
    <cellStyle name="Dec 2 2 3 3 3 6 2" xfId="24955" xr:uid="{00000000-0005-0000-0000-0000A8360000}"/>
    <cellStyle name="Dec 2 2 3 3 3 6 3" xfId="29275" xr:uid="{00000000-0005-0000-0000-0000A9360000}"/>
    <cellStyle name="Dec 2 2 3 3 3 6 4" xfId="30390" xr:uid="{00000000-0005-0000-0000-0000AA360000}"/>
    <cellStyle name="Dec 2 2 3 3 3 6 5" xfId="14964" xr:uid="{00000000-0005-0000-0000-0000AB360000}"/>
    <cellStyle name="Dec 2 2 3 3 3 6 6" xfId="31929" xr:uid="{00000000-0005-0000-0000-0000AC360000}"/>
    <cellStyle name="Dec 2 2 3 3 3 6 7" xfId="32850" xr:uid="{00000000-0005-0000-0000-0000AD360000}"/>
    <cellStyle name="Dec 2 2 3 3 3 6 8" xfId="33749" xr:uid="{00000000-0005-0000-0000-0000AE360000}"/>
    <cellStyle name="Dec 2 2 3 3 3 6 9" xfId="43008" xr:uid="{00000000-0005-0000-0000-0000AF360000}"/>
    <cellStyle name="Dec 2 2 3 3 3 7" xfId="8820" xr:uid="{00000000-0005-0000-0000-0000B0360000}"/>
    <cellStyle name="Dec 2 2 3 3 3 7 2" xfId="20215" xr:uid="{00000000-0005-0000-0000-0000B1360000}"/>
    <cellStyle name="Dec 2 2 3 3 3 7 3" xfId="27267" xr:uid="{00000000-0005-0000-0000-0000B2360000}"/>
    <cellStyle name="Dec 2 2 3 3 3 7 4" xfId="15694" xr:uid="{00000000-0005-0000-0000-0000B3360000}"/>
    <cellStyle name="Dec 2 2 3 3 3 7 5" xfId="15003" xr:uid="{00000000-0005-0000-0000-0000B4360000}"/>
    <cellStyle name="Dec 2 2 3 3 3 7 6" xfId="26997" xr:uid="{00000000-0005-0000-0000-0000B5360000}"/>
    <cellStyle name="Dec 2 2 3 3 3 7 7" xfId="26665" xr:uid="{00000000-0005-0000-0000-0000B6360000}"/>
    <cellStyle name="Dec 2 2 3 3 3 7 8" xfId="28069" xr:uid="{00000000-0005-0000-0000-0000B7360000}"/>
    <cellStyle name="Dec 2 2 3 3 3 7 9" xfId="38700" xr:uid="{00000000-0005-0000-0000-0000B8360000}"/>
    <cellStyle name="Dec 2 2 3 3 3 8" xfId="18038" xr:uid="{00000000-0005-0000-0000-0000B9360000}"/>
    <cellStyle name="Dec 2 2 3 3 3 9" xfId="26408" xr:uid="{00000000-0005-0000-0000-0000BA360000}"/>
    <cellStyle name="Dec 2 2 3 3 4" xfId="10432" xr:uid="{00000000-0005-0000-0000-0000BB360000}"/>
    <cellStyle name="Dec 2 2 3 3 4 2" xfId="21827" xr:uid="{00000000-0005-0000-0000-0000BC360000}"/>
    <cellStyle name="Dec 2 2 3 3 4 3" xfId="28075" xr:uid="{00000000-0005-0000-0000-0000BD360000}"/>
    <cellStyle name="Dec 2 2 3 3 4 4" xfId="15019" xr:uid="{00000000-0005-0000-0000-0000BE360000}"/>
    <cellStyle name="Dec 2 2 3 3 4 5" xfId="26029" xr:uid="{00000000-0005-0000-0000-0000BF360000}"/>
    <cellStyle name="Dec 2 2 3 3 4 6" xfId="28616" xr:uid="{00000000-0005-0000-0000-0000C0360000}"/>
    <cellStyle name="Dec 2 2 3 3 4 7" xfId="15037" xr:uid="{00000000-0005-0000-0000-0000C1360000}"/>
    <cellStyle name="Dec 2 2 3 3 4 8" xfId="28322" xr:uid="{00000000-0005-0000-0000-0000C2360000}"/>
    <cellStyle name="Dec 2 2 3 3 4 9" xfId="39998" xr:uid="{00000000-0005-0000-0000-0000C3360000}"/>
    <cellStyle name="Dec 2 2 3 3 5" xfId="13731" xr:uid="{00000000-0005-0000-0000-0000C4360000}"/>
    <cellStyle name="Dec 2 2 3 3 5 2" xfId="25070" xr:uid="{00000000-0005-0000-0000-0000C5360000}"/>
    <cellStyle name="Dec 2 2 3 3 5 3" xfId="29390" xr:uid="{00000000-0005-0000-0000-0000C6360000}"/>
    <cellStyle name="Dec 2 2 3 3 5 4" xfId="30505" xr:uid="{00000000-0005-0000-0000-0000C7360000}"/>
    <cellStyle name="Dec 2 2 3 3 5 5" xfId="26855" xr:uid="{00000000-0005-0000-0000-0000C8360000}"/>
    <cellStyle name="Dec 2 2 3 3 5 6" xfId="32044" xr:uid="{00000000-0005-0000-0000-0000C9360000}"/>
    <cellStyle name="Dec 2 2 3 3 5 7" xfId="32965" xr:uid="{00000000-0005-0000-0000-0000CA360000}"/>
    <cellStyle name="Dec 2 2 3 3 5 8" xfId="33864" xr:uid="{00000000-0005-0000-0000-0000CB360000}"/>
    <cellStyle name="Dec 2 2 3 3 5 9" xfId="43051" xr:uid="{00000000-0005-0000-0000-0000CC360000}"/>
    <cellStyle name="Dec 2 2 3 3 6" xfId="8956" xr:uid="{00000000-0005-0000-0000-0000CD360000}"/>
    <cellStyle name="Dec 2 2 3 3 6 2" xfId="20351" xr:uid="{00000000-0005-0000-0000-0000CE360000}"/>
    <cellStyle name="Dec 2 2 3 3 6 3" xfId="27403" xr:uid="{00000000-0005-0000-0000-0000CF360000}"/>
    <cellStyle name="Dec 2 2 3 3 6 4" xfId="25805" xr:uid="{00000000-0005-0000-0000-0000D0360000}"/>
    <cellStyle name="Dec 2 2 3 3 6 5" xfId="31427" xr:uid="{00000000-0005-0000-0000-0000D1360000}"/>
    <cellStyle name="Dec 2 2 3 3 6 6" xfId="26018" xr:uid="{00000000-0005-0000-0000-0000D2360000}"/>
    <cellStyle name="Dec 2 2 3 3 6 7" xfId="15377" xr:uid="{00000000-0005-0000-0000-0000D3360000}"/>
    <cellStyle name="Dec 2 2 3 3 6 8" xfId="26366" xr:uid="{00000000-0005-0000-0000-0000D4360000}"/>
    <cellStyle name="Dec 2 2 3 3 6 9" xfId="38743" xr:uid="{00000000-0005-0000-0000-0000D5360000}"/>
    <cellStyle name="Dec 2 2 3 3 7" xfId="13795" xr:uid="{00000000-0005-0000-0000-0000D6360000}"/>
    <cellStyle name="Dec 2 2 3 3 7 2" xfId="25134" xr:uid="{00000000-0005-0000-0000-0000D7360000}"/>
    <cellStyle name="Dec 2 2 3 3 7 3" xfId="29454" xr:uid="{00000000-0005-0000-0000-0000D8360000}"/>
    <cellStyle name="Dec 2 2 3 3 7 4" xfId="30569" xr:uid="{00000000-0005-0000-0000-0000D9360000}"/>
    <cellStyle name="Dec 2 2 3 3 7 5" xfId="29034" xr:uid="{00000000-0005-0000-0000-0000DA360000}"/>
    <cellStyle name="Dec 2 2 3 3 7 6" xfId="32108" xr:uid="{00000000-0005-0000-0000-0000DB360000}"/>
    <cellStyle name="Dec 2 2 3 3 7 7" xfId="33029" xr:uid="{00000000-0005-0000-0000-0000DC360000}"/>
    <cellStyle name="Dec 2 2 3 3 7 8" xfId="33928" xr:uid="{00000000-0005-0000-0000-0000DD360000}"/>
    <cellStyle name="Dec 2 2 3 3 7 9" xfId="43068" xr:uid="{00000000-0005-0000-0000-0000DE360000}"/>
    <cellStyle name="Dec 2 2 3 3 8" xfId="14200" xr:uid="{00000000-0005-0000-0000-0000DF360000}"/>
    <cellStyle name="Dec 2 2 3 3 8 2" xfId="25539" xr:uid="{00000000-0005-0000-0000-0000E0360000}"/>
    <cellStyle name="Dec 2 2 3 3 8 3" xfId="29859" xr:uid="{00000000-0005-0000-0000-0000E1360000}"/>
    <cellStyle name="Dec 2 2 3 3 8 4" xfId="30974" xr:uid="{00000000-0005-0000-0000-0000E2360000}"/>
    <cellStyle name="Dec 2 2 3 3 8 5" xfId="27766" xr:uid="{00000000-0005-0000-0000-0000E3360000}"/>
    <cellStyle name="Dec 2 2 3 3 8 6" xfId="32513" xr:uid="{00000000-0005-0000-0000-0000E4360000}"/>
    <cellStyle name="Dec 2 2 3 3 8 7" xfId="33434" xr:uid="{00000000-0005-0000-0000-0000E5360000}"/>
    <cellStyle name="Dec 2 2 3 3 8 8" xfId="34333" xr:uid="{00000000-0005-0000-0000-0000E6360000}"/>
    <cellStyle name="Dec 2 2 3 3 8 9" xfId="43178" xr:uid="{00000000-0005-0000-0000-0000E7360000}"/>
    <cellStyle name="Dec 2 2 3 3 9" xfId="14257" xr:uid="{00000000-0005-0000-0000-0000E8360000}"/>
    <cellStyle name="Dec 2 2 3 3 9 2" xfId="25596" xr:uid="{00000000-0005-0000-0000-0000E9360000}"/>
    <cellStyle name="Dec 2 2 3 3 9 3" xfId="29916" xr:uid="{00000000-0005-0000-0000-0000EA360000}"/>
    <cellStyle name="Dec 2 2 3 3 9 4" xfId="31031" xr:uid="{00000000-0005-0000-0000-0000EB360000}"/>
    <cellStyle name="Dec 2 2 3 3 9 5" xfId="28289" xr:uid="{00000000-0005-0000-0000-0000EC360000}"/>
    <cellStyle name="Dec 2 2 3 3 9 6" xfId="32570" xr:uid="{00000000-0005-0000-0000-0000ED360000}"/>
    <cellStyle name="Dec 2 2 3 3 9 7" xfId="33491" xr:uid="{00000000-0005-0000-0000-0000EE360000}"/>
    <cellStyle name="Dec 2 2 3 3 9 8" xfId="34390" xr:uid="{00000000-0005-0000-0000-0000EF360000}"/>
    <cellStyle name="Dec 2 2 3 3 9 9" xfId="43196" xr:uid="{00000000-0005-0000-0000-0000F0360000}"/>
    <cellStyle name="Dec 2 2 3 4" xfId="13579" xr:uid="{00000000-0005-0000-0000-0000F1360000}"/>
    <cellStyle name="Dec 2 2 3 4 2" xfId="24918" xr:uid="{00000000-0005-0000-0000-0000F2360000}"/>
    <cellStyle name="Dec 2 2 3 4 3" xfId="29238" xr:uid="{00000000-0005-0000-0000-0000F3360000}"/>
    <cellStyle name="Dec 2 2 3 4 4" xfId="30353" xr:uid="{00000000-0005-0000-0000-0000F4360000}"/>
    <cellStyle name="Dec 2 2 3 4 5" xfId="26968" xr:uid="{00000000-0005-0000-0000-0000F5360000}"/>
    <cellStyle name="Dec 2 2 3 4 6" xfId="31892" xr:uid="{00000000-0005-0000-0000-0000F6360000}"/>
    <cellStyle name="Dec 2 2 3 4 7" xfId="32813" xr:uid="{00000000-0005-0000-0000-0000F7360000}"/>
    <cellStyle name="Dec 2 2 3 4 8" xfId="33712" xr:uid="{00000000-0005-0000-0000-0000F8360000}"/>
    <cellStyle name="Dec 2 2 3 4 9" xfId="42995" xr:uid="{00000000-0005-0000-0000-0000F9360000}"/>
    <cellStyle name="Dec 2 2 3 5" xfId="8798" xr:uid="{00000000-0005-0000-0000-0000FA360000}"/>
    <cellStyle name="Dec 2 2 3 5 2" xfId="20193" xr:uid="{00000000-0005-0000-0000-0000FB360000}"/>
    <cellStyle name="Dec 2 2 3 5 3" xfId="27245" xr:uid="{00000000-0005-0000-0000-0000FC360000}"/>
    <cellStyle name="Dec 2 2 3 5 4" xfId="15674" xr:uid="{00000000-0005-0000-0000-0000FD360000}"/>
    <cellStyle name="Dec 2 2 3 5 5" xfId="15580" xr:uid="{00000000-0005-0000-0000-0000FE360000}"/>
    <cellStyle name="Dec 2 2 3 5 6" xfId="14534" xr:uid="{00000000-0005-0000-0000-0000FF360000}"/>
    <cellStyle name="Dec 2 2 3 5 7" xfId="14725" xr:uid="{00000000-0005-0000-0000-000000370000}"/>
    <cellStyle name="Dec 2 2 3 5 8" xfId="15104" xr:uid="{00000000-0005-0000-0000-000001370000}"/>
    <cellStyle name="Dec 2 2 3 5 9" xfId="38696" xr:uid="{00000000-0005-0000-0000-000002370000}"/>
    <cellStyle name="Dec 2 3" xfId="4444" xr:uid="{00000000-0005-0000-0000-000003370000}"/>
    <cellStyle name="Dec 2 3 2" xfId="4468" xr:uid="{00000000-0005-0000-0000-000004370000}"/>
    <cellStyle name="Dec 2 3 2 2" xfId="4616" xr:uid="{00000000-0005-0000-0000-000005370000}"/>
    <cellStyle name="Dec 2 3 2 2 2" xfId="4893" xr:uid="{00000000-0005-0000-0000-000006370000}"/>
    <cellStyle name="Dec 2 3 2 2 2 2" xfId="5427" xr:uid="{00000000-0005-0000-0000-000007370000}"/>
    <cellStyle name="Dec 2 3 2 2 2 2 2" xfId="6507" xr:uid="{00000000-0005-0000-0000-000008370000}"/>
    <cellStyle name="Dec 2 3 2 2 2 2 2 10" xfId="17960" xr:uid="{00000000-0005-0000-0000-000009370000}"/>
    <cellStyle name="Dec 2 3 2 2 2 2 2 11" xfId="26359" xr:uid="{00000000-0005-0000-0000-00000A370000}"/>
    <cellStyle name="Dec 2 3 2 2 2 2 2 12" xfId="26281" xr:uid="{00000000-0005-0000-0000-00000B370000}"/>
    <cellStyle name="Dec 2 3 2 2 2 2 2 13" xfId="28350" xr:uid="{00000000-0005-0000-0000-00000C370000}"/>
    <cellStyle name="Dec 2 3 2 2 2 2 2 14" xfId="16092" xr:uid="{00000000-0005-0000-0000-00000D370000}"/>
    <cellStyle name="Dec 2 3 2 2 2 2 2 15" xfId="26931" xr:uid="{00000000-0005-0000-0000-00000E370000}"/>
    <cellStyle name="Dec 2 3 2 2 2 2 2 16" xfId="29086" xr:uid="{00000000-0005-0000-0000-00000F370000}"/>
    <cellStyle name="Dec 2 3 2 2 2 2 2 17" xfId="36537" xr:uid="{00000000-0005-0000-0000-000010370000}"/>
    <cellStyle name="Dec 2 3 2 2 2 2 2 2" xfId="8699" xr:uid="{00000000-0005-0000-0000-000011370000}"/>
    <cellStyle name="Dec 2 3 2 2 2 2 2 2 10" xfId="28224" xr:uid="{00000000-0005-0000-0000-000012370000}"/>
    <cellStyle name="Dec 2 3 2 2 2 2 2 2 11" xfId="27143" xr:uid="{00000000-0005-0000-0000-000013370000}"/>
    <cellStyle name="Dec 2 3 2 2 2 2 2 2 12" xfId="28947" xr:uid="{00000000-0005-0000-0000-000014370000}"/>
    <cellStyle name="Dec 2 3 2 2 2 2 2 2 13" xfId="15411" xr:uid="{00000000-0005-0000-0000-000015370000}"/>
    <cellStyle name="Dec 2 3 2 2 2 2 2 2 14" xfId="27711" xr:uid="{00000000-0005-0000-0000-000016370000}"/>
    <cellStyle name="Dec 2 3 2 2 2 2 2 2 15" xfId="38628" xr:uid="{00000000-0005-0000-0000-000017370000}"/>
    <cellStyle name="Dec 2 3 2 2 2 2 2 2 2" xfId="13470" xr:uid="{00000000-0005-0000-0000-000018370000}"/>
    <cellStyle name="Dec 2 3 2 2 2 2 2 2 2 2" xfId="24823" xr:uid="{00000000-0005-0000-0000-000019370000}"/>
    <cellStyle name="Dec 2 3 2 2 2 2 2 2 2 3" xfId="29175" xr:uid="{00000000-0005-0000-0000-00001A370000}"/>
    <cellStyle name="Dec 2 3 2 2 2 2 2 2 2 4" xfId="30294" xr:uid="{00000000-0005-0000-0000-00001B370000}"/>
    <cellStyle name="Dec 2 3 2 2 2 2 2 2 2 5" xfId="30206" xr:uid="{00000000-0005-0000-0000-00001C370000}"/>
    <cellStyle name="Dec 2 3 2 2 2 2 2 2 2 6" xfId="31840" xr:uid="{00000000-0005-0000-0000-00001D370000}"/>
    <cellStyle name="Dec 2 3 2 2 2 2 2 2 2 7" xfId="32766" xr:uid="{00000000-0005-0000-0000-00001E370000}"/>
    <cellStyle name="Dec 2 3 2 2 2 2 2 2 2 8" xfId="33667" xr:uid="{00000000-0005-0000-0000-00001F370000}"/>
    <cellStyle name="Dec 2 3 2 2 2 2 2 2 2 9" xfId="42924" xr:uid="{00000000-0005-0000-0000-000020370000}"/>
    <cellStyle name="Dec 2 3 2 2 2 2 2 2 3" xfId="14158" xr:uid="{00000000-0005-0000-0000-000021370000}"/>
    <cellStyle name="Dec 2 3 2 2 2 2 2 2 3 2" xfId="25497" xr:uid="{00000000-0005-0000-0000-000022370000}"/>
    <cellStyle name="Dec 2 3 2 2 2 2 2 2 3 3" xfId="29817" xr:uid="{00000000-0005-0000-0000-000023370000}"/>
    <cellStyle name="Dec 2 3 2 2 2 2 2 2 3 4" xfId="30932" xr:uid="{00000000-0005-0000-0000-000024370000}"/>
    <cellStyle name="Dec 2 3 2 2 2 2 2 2 3 5" xfId="28325" xr:uid="{00000000-0005-0000-0000-000025370000}"/>
    <cellStyle name="Dec 2 3 2 2 2 2 2 2 3 6" xfId="32471" xr:uid="{00000000-0005-0000-0000-000026370000}"/>
    <cellStyle name="Dec 2 3 2 2 2 2 2 2 3 7" xfId="33392" xr:uid="{00000000-0005-0000-0000-000027370000}"/>
    <cellStyle name="Dec 2 3 2 2 2 2 2 2 3 8" xfId="34291" xr:uid="{00000000-0005-0000-0000-000028370000}"/>
    <cellStyle name="Dec 2 3 2 2 2 2 2 2 3 9" xfId="43174" xr:uid="{00000000-0005-0000-0000-000029370000}"/>
    <cellStyle name="Dec 2 3 2 2 2 2 2 2 4" xfId="14218" xr:uid="{00000000-0005-0000-0000-00002A370000}"/>
    <cellStyle name="Dec 2 3 2 2 2 2 2 2 4 2" xfId="25557" xr:uid="{00000000-0005-0000-0000-00002B370000}"/>
    <cellStyle name="Dec 2 3 2 2 2 2 2 2 4 3" xfId="29877" xr:uid="{00000000-0005-0000-0000-00002C370000}"/>
    <cellStyle name="Dec 2 3 2 2 2 2 2 2 4 4" xfId="30992" xr:uid="{00000000-0005-0000-0000-00002D370000}"/>
    <cellStyle name="Dec 2 3 2 2 2 2 2 2 4 5" xfId="28292" xr:uid="{00000000-0005-0000-0000-00002E370000}"/>
    <cellStyle name="Dec 2 3 2 2 2 2 2 2 4 6" xfId="32531" xr:uid="{00000000-0005-0000-0000-00002F370000}"/>
    <cellStyle name="Dec 2 3 2 2 2 2 2 2 4 7" xfId="33452" xr:uid="{00000000-0005-0000-0000-000030370000}"/>
    <cellStyle name="Dec 2 3 2 2 2 2 2 2 4 8" xfId="34351" xr:uid="{00000000-0005-0000-0000-000031370000}"/>
    <cellStyle name="Dec 2 3 2 2 2 2 2 2 4 9" xfId="43192" xr:uid="{00000000-0005-0000-0000-000032370000}"/>
    <cellStyle name="Dec 2 3 2 2 2 2 2 2 5" xfId="14273" xr:uid="{00000000-0005-0000-0000-000033370000}"/>
    <cellStyle name="Dec 2 3 2 2 2 2 2 2 5 2" xfId="25612" xr:uid="{00000000-0005-0000-0000-000034370000}"/>
    <cellStyle name="Dec 2 3 2 2 2 2 2 2 5 3" xfId="29932" xr:uid="{00000000-0005-0000-0000-000035370000}"/>
    <cellStyle name="Dec 2 3 2 2 2 2 2 2 5 4" xfId="31047" xr:uid="{00000000-0005-0000-0000-000036370000}"/>
    <cellStyle name="Dec 2 3 2 2 2 2 2 2 5 5" xfId="28079" xr:uid="{00000000-0005-0000-0000-000037370000}"/>
    <cellStyle name="Dec 2 3 2 2 2 2 2 2 5 6" xfId="32586" xr:uid="{00000000-0005-0000-0000-000038370000}"/>
    <cellStyle name="Dec 2 3 2 2 2 2 2 2 5 7" xfId="33507" xr:uid="{00000000-0005-0000-0000-000039370000}"/>
    <cellStyle name="Dec 2 3 2 2 2 2 2 2 5 8" xfId="34406" xr:uid="{00000000-0005-0000-0000-00003A370000}"/>
    <cellStyle name="Dec 2 3 2 2 2 2 2 2 5 9" xfId="43209" xr:uid="{00000000-0005-0000-0000-00003B370000}"/>
    <cellStyle name="Dec 2 3 2 2 2 2 2 2 6" xfId="14321" xr:uid="{00000000-0005-0000-0000-00003C370000}"/>
    <cellStyle name="Dec 2 3 2 2 2 2 2 2 6 2" xfId="25660" xr:uid="{00000000-0005-0000-0000-00003D370000}"/>
    <cellStyle name="Dec 2 3 2 2 2 2 2 2 6 3" xfId="29980" xr:uid="{00000000-0005-0000-0000-00003E370000}"/>
    <cellStyle name="Dec 2 3 2 2 2 2 2 2 6 4" xfId="31095" xr:uid="{00000000-0005-0000-0000-00003F370000}"/>
    <cellStyle name="Dec 2 3 2 2 2 2 2 2 6 5" xfId="26291" xr:uid="{00000000-0005-0000-0000-000040370000}"/>
    <cellStyle name="Dec 2 3 2 2 2 2 2 2 6 6" xfId="32634" xr:uid="{00000000-0005-0000-0000-000041370000}"/>
    <cellStyle name="Dec 2 3 2 2 2 2 2 2 6 7" xfId="33555" xr:uid="{00000000-0005-0000-0000-000042370000}"/>
    <cellStyle name="Dec 2 3 2 2 2 2 2 2 6 8" xfId="34454" xr:uid="{00000000-0005-0000-0000-000043370000}"/>
    <cellStyle name="Dec 2 3 2 2 2 2 2 2 6 9" xfId="43222" xr:uid="{00000000-0005-0000-0000-000044370000}"/>
    <cellStyle name="Dec 2 3 2 2 2 2 2 2 7" xfId="14365" xr:uid="{00000000-0005-0000-0000-000045370000}"/>
    <cellStyle name="Dec 2 3 2 2 2 2 2 2 7 2" xfId="25704" xr:uid="{00000000-0005-0000-0000-000046370000}"/>
    <cellStyle name="Dec 2 3 2 2 2 2 2 2 7 3" xfId="30024" xr:uid="{00000000-0005-0000-0000-000047370000}"/>
    <cellStyle name="Dec 2 3 2 2 2 2 2 2 7 4" xfId="31139" xr:uid="{00000000-0005-0000-0000-000048370000}"/>
    <cellStyle name="Dec 2 3 2 2 2 2 2 2 7 5" xfId="28727" xr:uid="{00000000-0005-0000-0000-000049370000}"/>
    <cellStyle name="Dec 2 3 2 2 2 2 2 2 7 6" xfId="32678" xr:uid="{00000000-0005-0000-0000-00004A370000}"/>
    <cellStyle name="Dec 2 3 2 2 2 2 2 2 7 7" xfId="33599" xr:uid="{00000000-0005-0000-0000-00004B370000}"/>
    <cellStyle name="Dec 2 3 2 2 2 2 2 2 7 8" xfId="34498" xr:uid="{00000000-0005-0000-0000-00004C370000}"/>
    <cellStyle name="Dec 2 3 2 2 2 2 2 2 7 9" xfId="43234" xr:uid="{00000000-0005-0000-0000-00004D370000}"/>
    <cellStyle name="Dec 2 3 2 2 2 2 2 2 8" xfId="20109" xr:uid="{00000000-0005-0000-0000-00004E370000}"/>
    <cellStyle name="Dec 2 3 2 2 2 2 2 2 9" xfId="27189" xr:uid="{00000000-0005-0000-0000-00004F370000}"/>
    <cellStyle name="Dec 2 3 2 2 2 2 2 3" xfId="6636" xr:uid="{00000000-0005-0000-0000-000050370000}"/>
    <cellStyle name="Dec 2 3 2 2 2 2 2 3 10" xfId="27875" xr:uid="{00000000-0005-0000-0000-000051370000}"/>
    <cellStyle name="Dec 2 3 2 2 2 2 2 3 11" xfId="26023" xr:uid="{00000000-0005-0000-0000-000052370000}"/>
    <cellStyle name="Dec 2 3 2 2 2 2 2 3 12" xfId="26129" xr:uid="{00000000-0005-0000-0000-000053370000}"/>
    <cellStyle name="Dec 2 3 2 2 2 2 2 3 13" xfId="14810" xr:uid="{00000000-0005-0000-0000-000054370000}"/>
    <cellStyle name="Dec 2 3 2 2 2 2 2 3 14" xfId="15287" xr:uid="{00000000-0005-0000-0000-000055370000}"/>
    <cellStyle name="Dec 2 3 2 2 2 2 2 3 15" xfId="36619" xr:uid="{00000000-0005-0000-0000-000056370000}"/>
    <cellStyle name="Dec 2 3 2 2 2 2 2 3 2" xfId="11407" xr:uid="{00000000-0005-0000-0000-000057370000}"/>
    <cellStyle name="Dec 2 3 2 2 2 2 2 3 2 2" xfId="22781" xr:uid="{00000000-0005-0000-0000-000058370000}"/>
    <cellStyle name="Dec 2 3 2 2 2 2 2 3 2 3" xfId="28462" xr:uid="{00000000-0005-0000-0000-000059370000}"/>
    <cellStyle name="Dec 2 3 2 2 2 2 2 3 2 4" xfId="14678" xr:uid="{00000000-0005-0000-0000-00005A370000}"/>
    <cellStyle name="Dec 2 3 2 2 2 2 2 3 2 5" xfId="28841" xr:uid="{00000000-0005-0000-0000-00005B370000}"/>
    <cellStyle name="Dec 2 3 2 2 2 2 2 3 2 6" xfId="14915" xr:uid="{00000000-0005-0000-0000-00005C370000}"/>
    <cellStyle name="Dec 2 3 2 2 2 2 2 3 2 7" xfId="31394" xr:uid="{00000000-0005-0000-0000-00005D370000}"/>
    <cellStyle name="Dec 2 3 2 2 2 2 2 3 2 8" xfId="14773" xr:uid="{00000000-0005-0000-0000-00005E370000}"/>
    <cellStyle name="Dec 2 3 2 2 2 2 2 3 2 9" xfId="40915" xr:uid="{00000000-0005-0000-0000-00005F370000}"/>
    <cellStyle name="Dec 2 3 2 2 2 2 2 3 3" xfId="13901" xr:uid="{00000000-0005-0000-0000-000060370000}"/>
    <cellStyle name="Dec 2 3 2 2 2 2 2 3 3 2" xfId="25240" xr:uid="{00000000-0005-0000-0000-000061370000}"/>
    <cellStyle name="Dec 2 3 2 2 2 2 2 3 3 3" xfId="29560" xr:uid="{00000000-0005-0000-0000-000062370000}"/>
    <cellStyle name="Dec 2 3 2 2 2 2 2 3 3 4" xfId="30675" xr:uid="{00000000-0005-0000-0000-000063370000}"/>
    <cellStyle name="Dec 2 3 2 2 2 2 2 3 3 5" xfId="29094" xr:uid="{00000000-0005-0000-0000-000064370000}"/>
    <cellStyle name="Dec 2 3 2 2 2 2 2 3 3 6" xfId="32214" xr:uid="{00000000-0005-0000-0000-000065370000}"/>
    <cellStyle name="Dec 2 3 2 2 2 2 2 3 3 7" xfId="33135" xr:uid="{00000000-0005-0000-0000-000066370000}"/>
    <cellStyle name="Dec 2 3 2 2 2 2 2 3 3 8" xfId="34034" xr:uid="{00000000-0005-0000-0000-000067370000}"/>
    <cellStyle name="Dec 2 3 2 2 2 2 2 3 3 9" xfId="43101" xr:uid="{00000000-0005-0000-0000-000068370000}"/>
    <cellStyle name="Dec 2 3 2 2 2 2 2 3 4" xfId="9049" xr:uid="{00000000-0005-0000-0000-000069370000}"/>
    <cellStyle name="Dec 2 3 2 2 2 2 2 3 4 2" xfId="20444" xr:uid="{00000000-0005-0000-0000-00006A370000}"/>
    <cellStyle name="Dec 2 3 2 2 2 2 2 3 4 3" xfId="27496" xr:uid="{00000000-0005-0000-0000-00006B370000}"/>
    <cellStyle name="Dec 2 3 2 2 2 2 2 3 4 4" xfId="15840" xr:uid="{00000000-0005-0000-0000-00006C370000}"/>
    <cellStyle name="Dec 2 3 2 2 2 2 2 3 4 5" xfId="31681" xr:uid="{00000000-0005-0000-0000-00006D370000}"/>
    <cellStyle name="Dec 2 3 2 2 2 2 2 3 4 6" xfId="15039" xr:uid="{00000000-0005-0000-0000-00006E370000}"/>
    <cellStyle name="Dec 2 3 2 2 2 2 2 3 4 7" xfId="26162" xr:uid="{00000000-0005-0000-0000-00006F370000}"/>
    <cellStyle name="Dec 2 3 2 2 2 2 2 3 4 8" xfId="26565" xr:uid="{00000000-0005-0000-0000-000070370000}"/>
    <cellStyle name="Dec 2 3 2 2 2 2 2 3 4 9" xfId="38774" xr:uid="{00000000-0005-0000-0000-000071370000}"/>
    <cellStyle name="Dec 2 3 2 2 2 2 2 3 5" xfId="14027" xr:uid="{00000000-0005-0000-0000-000072370000}"/>
    <cellStyle name="Dec 2 3 2 2 2 2 2 3 5 2" xfId="25366" xr:uid="{00000000-0005-0000-0000-000073370000}"/>
    <cellStyle name="Dec 2 3 2 2 2 2 2 3 5 3" xfId="29686" xr:uid="{00000000-0005-0000-0000-000074370000}"/>
    <cellStyle name="Dec 2 3 2 2 2 2 2 3 5 4" xfId="30801" xr:uid="{00000000-0005-0000-0000-000075370000}"/>
    <cellStyle name="Dec 2 3 2 2 2 2 2 3 5 5" xfId="30131" xr:uid="{00000000-0005-0000-0000-000076370000}"/>
    <cellStyle name="Dec 2 3 2 2 2 2 2 3 5 6" xfId="32340" xr:uid="{00000000-0005-0000-0000-000077370000}"/>
    <cellStyle name="Dec 2 3 2 2 2 2 2 3 5 7" xfId="33261" xr:uid="{00000000-0005-0000-0000-000078370000}"/>
    <cellStyle name="Dec 2 3 2 2 2 2 2 3 5 8" xfId="34160" xr:uid="{00000000-0005-0000-0000-000079370000}"/>
    <cellStyle name="Dec 2 3 2 2 2 2 2 3 5 9" xfId="43129" xr:uid="{00000000-0005-0000-0000-00007A370000}"/>
    <cellStyle name="Dec 2 3 2 2 2 2 2 3 6" xfId="9116" xr:uid="{00000000-0005-0000-0000-00007B370000}"/>
    <cellStyle name="Dec 2 3 2 2 2 2 2 3 6 2" xfId="20511" xr:uid="{00000000-0005-0000-0000-00007C370000}"/>
    <cellStyle name="Dec 2 3 2 2 2 2 2 3 6 3" xfId="27563" xr:uid="{00000000-0005-0000-0000-00007D370000}"/>
    <cellStyle name="Dec 2 3 2 2 2 2 2 3 6 4" xfId="18538" xr:uid="{00000000-0005-0000-0000-00007E370000}"/>
    <cellStyle name="Dec 2 3 2 2 2 2 2 3 6 5" xfId="31467" xr:uid="{00000000-0005-0000-0000-00007F370000}"/>
    <cellStyle name="Dec 2 3 2 2 2 2 2 3 6 6" xfId="15404" xr:uid="{00000000-0005-0000-0000-000080370000}"/>
    <cellStyle name="Dec 2 3 2 2 2 2 2 3 6 7" xfId="26314" xr:uid="{00000000-0005-0000-0000-000081370000}"/>
    <cellStyle name="Dec 2 3 2 2 2 2 2 3 6 8" xfId="31753" xr:uid="{00000000-0005-0000-0000-000082370000}"/>
    <cellStyle name="Dec 2 3 2 2 2 2 2 3 6 9" xfId="38795" xr:uid="{00000000-0005-0000-0000-000083370000}"/>
    <cellStyle name="Dec 2 3 2 2 2 2 2 3 7" xfId="8886" xr:uid="{00000000-0005-0000-0000-000084370000}"/>
    <cellStyle name="Dec 2 3 2 2 2 2 2 3 7 2" xfId="20281" xr:uid="{00000000-0005-0000-0000-000085370000}"/>
    <cellStyle name="Dec 2 3 2 2 2 2 2 3 7 3" xfId="27333" xr:uid="{00000000-0005-0000-0000-000086370000}"/>
    <cellStyle name="Dec 2 3 2 2 2 2 2 3 7 4" xfId="15744" xr:uid="{00000000-0005-0000-0000-000087370000}"/>
    <cellStyle name="Dec 2 3 2 2 2 2 2 3 7 5" xfId="26728" xr:uid="{00000000-0005-0000-0000-000088370000}"/>
    <cellStyle name="Dec 2 3 2 2 2 2 2 3 7 6" xfId="28736" xr:uid="{00000000-0005-0000-0000-000089370000}"/>
    <cellStyle name="Dec 2 3 2 2 2 2 2 3 7 7" xfId="15250" xr:uid="{00000000-0005-0000-0000-00008A370000}"/>
    <cellStyle name="Dec 2 3 2 2 2 2 2 3 7 8" xfId="14797" xr:uid="{00000000-0005-0000-0000-00008B370000}"/>
    <cellStyle name="Dec 2 3 2 2 2 2 2 3 7 9" xfId="38718" xr:uid="{00000000-0005-0000-0000-00008C370000}"/>
    <cellStyle name="Dec 2 3 2 2 2 2 2 3 8" xfId="18065" xr:uid="{00000000-0005-0000-0000-00008D370000}"/>
    <cellStyle name="Dec 2 3 2 2 2 2 2 3 9" xfId="26443" xr:uid="{00000000-0005-0000-0000-00008E370000}"/>
    <cellStyle name="Dec 2 3 2 2 2 2 2 4" xfId="11289" xr:uid="{00000000-0005-0000-0000-00008F370000}"/>
    <cellStyle name="Dec 2 3 2 2 2 2 2 4 2" xfId="22675" xr:uid="{00000000-0005-0000-0000-000090370000}"/>
    <cellStyle name="Dec 2 3 2 2 2 2 2 4 3" xfId="28388" xr:uid="{00000000-0005-0000-0000-000091370000}"/>
    <cellStyle name="Dec 2 3 2 2 2 2 2 4 4" xfId="14669" xr:uid="{00000000-0005-0000-0000-000092370000}"/>
    <cellStyle name="Dec 2 3 2 2 2 2 2 4 5" xfId="14436" xr:uid="{00000000-0005-0000-0000-000093370000}"/>
    <cellStyle name="Dec 2 3 2 2 2 2 2 4 6" xfId="28932" xr:uid="{00000000-0005-0000-0000-000094370000}"/>
    <cellStyle name="Dec 2 3 2 2 2 2 2 4 7" xfId="28957" xr:uid="{00000000-0005-0000-0000-000095370000}"/>
    <cellStyle name="Dec 2 3 2 2 2 2 2 4 8" xfId="28085" xr:uid="{00000000-0005-0000-0000-000096370000}"/>
    <cellStyle name="Dec 2 3 2 2 2 2 2 4 9" xfId="40833" xr:uid="{00000000-0005-0000-0000-000097370000}"/>
    <cellStyle name="Dec 2 3 2 2 2 2 2 5" xfId="13840" xr:uid="{00000000-0005-0000-0000-000098370000}"/>
    <cellStyle name="Dec 2 3 2 2 2 2 2 5 2" xfId="25179" xr:uid="{00000000-0005-0000-0000-000099370000}"/>
    <cellStyle name="Dec 2 3 2 2 2 2 2 5 3" xfId="29499" xr:uid="{00000000-0005-0000-0000-00009A370000}"/>
    <cellStyle name="Dec 2 3 2 2 2 2 2 5 4" xfId="30614" xr:uid="{00000000-0005-0000-0000-00009B370000}"/>
    <cellStyle name="Dec 2 3 2 2 2 2 2 5 5" xfId="26149" xr:uid="{00000000-0005-0000-0000-00009C370000}"/>
    <cellStyle name="Dec 2 3 2 2 2 2 2 5 6" xfId="32153" xr:uid="{00000000-0005-0000-0000-00009D370000}"/>
    <cellStyle name="Dec 2 3 2 2 2 2 2 5 7" xfId="33074" xr:uid="{00000000-0005-0000-0000-00009E370000}"/>
    <cellStyle name="Dec 2 3 2 2 2 2 2 5 8" xfId="33973" xr:uid="{00000000-0005-0000-0000-00009F370000}"/>
    <cellStyle name="Dec 2 3 2 2 2 2 2 5 9" xfId="43084" xr:uid="{00000000-0005-0000-0000-0000A0370000}"/>
    <cellStyle name="Dec 2 3 2 2 2 2 2 6" xfId="9003" xr:uid="{00000000-0005-0000-0000-0000A1370000}"/>
    <cellStyle name="Dec 2 3 2 2 2 2 2 6 2" xfId="20398" xr:uid="{00000000-0005-0000-0000-0000A2370000}"/>
    <cellStyle name="Dec 2 3 2 2 2 2 2 6 3" xfId="27450" xr:uid="{00000000-0005-0000-0000-0000A3370000}"/>
    <cellStyle name="Dec 2 3 2 2 2 2 2 6 4" xfId="15797" xr:uid="{00000000-0005-0000-0000-0000A4370000}"/>
    <cellStyle name="Dec 2 3 2 2 2 2 2 6 5" xfId="15238" xr:uid="{00000000-0005-0000-0000-0000A5370000}"/>
    <cellStyle name="Dec 2 3 2 2 2 2 2 6 6" xfId="15399" xr:uid="{00000000-0005-0000-0000-0000A6370000}"/>
    <cellStyle name="Dec 2 3 2 2 2 2 2 6 7" xfId="28565" xr:uid="{00000000-0005-0000-0000-0000A7370000}"/>
    <cellStyle name="Dec 2 3 2 2 2 2 2 6 8" xfId="31288" xr:uid="{00000000-0005-0000-0000-0000A8370000}"/>
    <cellStyle name="Dec 2 3 2 2 2 2 2 6 9" xfId="38758" xr:uid="{00000000-0005-0000-0000-0000A9370000}"/>
    <cellStyle name="Dec 2 3 2 2 2 2 2 7" xfId="14084" xr:uid="{00000000-0005-0000-0000-0000AA370000}"/>
    <cellStyle name="Dec 2 3 2 2 2 2 2 7 2" xfId="25423" xr:uid="{00000000-0005-0000-0000-0000AB370000}"/>
    <cellStyle name="Dec 2 3 2 2 2 2 2 7 3" xfId="29743" xr:uid="{00000000-0005-0000-0000-0000AC370000}"/>
    <cellStyle name="Dec 2 3 2 2 2 2 2 7 4" xfId="30858" xr:uid="{00000000-0005-0000-0000-0000AD370000}"/>
    <cellStyle name="Dec 2 3 2 2 2 2 2 7 5" xfId="27851" xr:uid="{00000000-0005-0000-0000-0000AE370000}"/>
    <cellStyle name="Dec 2 3 2 2 2 2 2 7 6" xfId="32397" xr:uid="{00000000-0005-0000-0000-0000AF370000}"/>
    <cellStyle name="Dec 2 3 2 2 2 2 2 7 7" xfId="33318" xr:uid="{00000000-0005-0000-0000-0000B0370000}"/>
    <cellStyle name="Dec 2 3 2 2 2 2 2 7 8" xfId="34217" xr:uid="{00000000-0005-0000-0000-0000B1370000}"/>
    <cellStyle name="Dec 2 3 2 2 2 2 2 7 9" xfId="43148" xr:uid="{00000000-0005-0000-0000-0000B2370000}"/>
    <cellStyle name="Dec 2 3 2 2 2 2 2 8" xfId="9097" xr:uid="{00000000-0005-0000-0000-0000B3370000}"/>
    <cellStyle name="Dec 2 3 2 2 2 2 2 8 2" xfId="20492" xr:uid="{00000000-0005-0000-0000-0000B4370000}"/>
    <cellStyle name="Dec 2 3 2 2 2 2 2 8 3" xfId="27544" xr:uid="{00000000-0005-0000-0000-0000B5370000}"/>
    <cellStyle name="Dec 2 3 2 2 2 2 2 8 4" xfId="15386" xr:uid="{00000000-0005-0000-0000-0000B6370000}"/>
    <cellStyle name="Dec 2 3 2 2 2 2 2 8 5" xfId="29072" xr:uid="{00000000-0005-0000-0000-0000B7370000}"/>
    <cellStyle name="Dec 2 3 2 2 2 2 2 8 6" xfId="14616" xr:uid="{00000000-0005-0000-0000-0000B8370000}"/>
    <cellStyle name="Dec 2 3 2 2 2 2 2 8 7" xfId="28318" xr:uid="{00000000-0005-0000-0000-0000B9370000}"/>
    <cellStyle name="Dec 2 3 2 2 2 2 2 8 8" xfId="31791" xr:uid="{00000000-0005-0000-0000-0000BA370000}"/>
    <cellStyle name="Dec 2 3 2 2 2 2 2 8 9" xfId="38787" xr:uid="{00000000-0005-0000-0000-0000BB370000}"/>
    <cellStyle name="Dec 2 3 2 2 2 2 2 9" xfId="13963" xr:uid="{00000000-0005-0000-0000-0000BC370000}"/>
    <cellStyle name="Dec 2 3 2 2 2 2 2 9 2" xfId="25302" xr:uid="{00000000-0005-0000-0000-0000BD370000}"/>
    <cellStyle name="Dec 2 3 2 2 2 2 2 9 3" xfId="29622" xr:uid="{00000000-0005-0000-0000-0000BE370000}"/>
    <cellStyle name="Dec 2 3 2 2 2 2 2 9 4" xfId="30737" xr:uid="{00000000-0005-0000-0000-0000BF370000}"/>
    <cellStyle name="Dec 2 3 2 2 2 2 2 9 5" xfId="27840" xr:uid="{00000000-0005-0000-0000-0000C0370000}"/>
    <cellStyle name="Dec 2 3 2 2 2 2 2 9 6" xfId="32276" xr:uid="{00000000-0005-0000-0000-0000C1370000}"/>
    <cellStyle name="Dec 2 3 2 2 2 2 2 9 7" xfId="33197" xr:uid="{00000000-0005-0000-0000-0000C2370000}"/>
    <cellStyle name="Dec 2 3 2 2 2 2 2 9 8" xfId="34096" xr:uid="{00000000-0005-0000-0000-0000C3370000}"/>
    <cellStyle name="Dec 2 3 2 2 2 2 2 9 9" xfId="43114" xr:uid="{00000000-0005-0000-0000-0000C4370000}"/>
    <cellStyle name="Dec 2 3 2 2 2 2 3" xfId="6589" xr:uid="{00000000-0005-0000-0000-0000C5370000}"/>
    <cellStyle name="Dec 2 3 2 2 2 2 4" xfId="13702" xr:uid="{00000000-0005-0000-0000-0000C6370000}"/>
    <cellStyle name="Dec 2 3 2 2 2 2 4 2" xfId="25041" xr:uid="{00000000-0005-0000-0000-0000C7370000}"/>
    <cellStyle name="Dec 2 3 2 2 2 2 4 3" xfId="29361" xr:uid="{00000000-0005-0000-0000-0000C8370000}"/>
    <cellStyle name="Dec 2 3 2 2 2 2 4 4" xfId="30476" xr:uid="{00000000-0005-0000-0000-0000C9370000}"/>
    <cellStyle name="Dec 2 3 2 2 2 2 4 5" xfId="15582" xr:uid="{00000000-0005-0000-0000-0000CA370000}"/>
    <cellStyle name="Dec 2 3 2 2 2 2 4 6" xfId="32015" xr:uid="{00000000-0005-0000-0000-0000CB370000}"/>
    <cellStyle name="Dec 2 3 2 2 2 2 4 7" xfId="32936" xr:uid="{00000000-0005-0000-0000-0000CC370000}"/>
    <cellStyle name="Dec 2 3 2 2 2 2 4 8" xfId="33835" xr:uid="{00000000-0005-0000-0000-0000CD370000}"/>
    <cellStyle name="Dec 2 3 2 2 2 2 4 9" xfId="43041" xr:uid="{00000000-0005-0000-0000-0000CE370000}"/>
    <cellStyle name="Dec 2 3 2 2 2 2 5" xfId="8945" xr:uid="{00000000-0005-0000-0000-0000CF370000}"/>
    <cellStyle name="Dec 2 3 2 2 2 2 5 2" xfId="20340" xr:uid="{00000000-0005-0000-0000-0000D0370000}"/>
    <cellStyle name="Dec 2 3 2 2 2 2 5 3" xfId="27392" xr:uid="{00000000-0005-0000-0000-0000D1370000}"/>
    <cellStyle name="Dec 2 3 2 2 2 2 5 4" xfId="25949" xr:uid="{00000000-0005-0000-0000-0000D2370000}"/>
    <cellStyle name="Dec 2 3 2 2 2 2 5 5" xfId="26998" xr:uid="{00000000-0005-0000-0000-0000D3370000}"/>
    <cellStyle name="Dec 2 3 2 2 2 2 5 6" xfId="26356" xr:uid="{00000000-0005-0000-0000-0000D4370000}"/>
    <cellStyle name="Dec 2 3 2 2 2 2 5 7" xfId="28916" xr:uid="{00000000-0005-0000-0000-0000D5370000}"/>
    <cellStyle name="Dec 2 3 2 2 2 2 5 8" xfId="30307" xr:uid="{00000000-0005-0000-0000-0000D6370000}"/>
    <cellStyle name="Dec 2 3 2 2 2 2 5 9" xfId="38739" xr:uid="{00000000-0005-0000-0000-0000D7370000}"/>
    <cellStyle name="Dec 2 3 2 2 2 3" xfId="5979" xr:uid="{00000000-0005-0000-0000-0000D8370000}"/>
    <cellStyle name="Dec 2 3 2 2 3" xfId="5703" xr:uid="{00000000-0005-0000-0000-0000D9370000}"/>
    <cellStyle name="Dec 2 3 2 2 3 10" xfId="17168" xr:uid="{00000000-0005-0000-0000-0000DA370000}"/>
    <cellStyle name="Dec 2 3 2 2 3 11" xfId="26083" xr:uid="{00000000-0005-0000-0000-0000DB370000}"/>
    <cellStyle name="Dec 2 3 2 2 3 12" xfId="27898" xr:uid="{00000000-0005-0000-0000-0000DC370000}"/>
    <cellStyle name="Dec 2 3 2 2 3 13" xfId="25939" xr:uid="{00000000-0005-0000-0000-0000DD370000}"/>
    <cellStyle name="Dec 2 3 2 2 3 14" xfId="15140" xr:uid="{00000000-0005-0000-0000-0000DE370000}"/>
    <cellStyle name="Dec 2 3 2 2 3 15" xfId="28155" xr:uid="{00000000-0005-0000-0000-0000DF370000}"/>
    <cellStyle name="Dec 2 3 2 2 3 16" xfId="15309" xr:uid="{00000000-0005-0000-0000-0000E0370000}"/>
    <cellStyle name="Dec 2 3 2 2 3 17" xfId="35757" xr:uid="{00000000-0005-0000-0000-0000E1370000}"/>
    <cellStyle name="Dec 2 3 2 2 3 2" xfId="7905" xr:uid="{00000000-0005-0000-0000-0000E2370000}"/>
    <cellStyle name="Dec 2 3 2 2 3 2 10" xfId="27990" xr:uid="{00000000-0005-0000-0000-0000E3370000}"/>
    <cellStyle name="Dec 2 3 2 2 3 2 11" xfId="25986" xr:uid="{00000000-0005-0000-0000-0000E4370000}"/>
    <cellStyle name="Dec 2 3 2 2 3 2 12" xfId="28115" xr:uid="{00000000-0005-0000-0000-0000E5370000}"/>
    <cellStyle name="Dec 2 3 2 2 3 2 13" xfId="26936" xr:uid="{00000000-0005-0000-0000-0000E6370000}"/>
    <cellStyle name="Dec 2 3 2 2 3 2 14" xfId="30178" xr:uid="{00000000-0005-0000-0000-0000E7370000}"/>
    <cellStyle name="Dec 2 3 2 2 3 2 15" xfId="37848" xr:uid="{00000000-0005-0000-0000-0000E8370000}"/>
    <cellStyle name="Dec 2 3 2 2 3 2 2" xfId="12676" xr:uid="{00000000-0005-0000-0000-0000E9370000}"/>
    <cellStyle name="Dec 2 3 2 2 3 2 2 2" xfId="24032" xr:uid="{00000000-0005-0000-0000-0000EA370000}"/>
    <cellStyle name="Dec 2 3 2 2 3 2 2 3" xfId="28905" xr:uid="{00000000-0005-0000-0000-0000EB370000}"/>
    <cellStyle name="Dec 2 3 2 2 3 2 2 4" xfId="30072" xr:uid="{00000000-0005-0000-0000-0000EC370000}"/>
    <cellStyle name="Dec 2 3 2 2 3 2 2 5" xfId="14635" xr:uid="{00000000-0005-0000-0000-0000ED370000}"/>
    <cellStyle name="Dec 2 3 2 2 3 2 2 6" xfId="31720" xr:uid="{00000000-0005-0000-0000-0000EE370000}"/>
    <cellStyle name="Dec 2 3 2 2 3 2 2 7" xfId="32715" xr:uid="{00000000-0005-0000-0000-0000EF370000}"/>
    <cellStyle name="Dec 2 3 2 2 3 2 2 8" xfId="33641" xr:uid="{00000000-0005-0000-0000-0000F0370000}"/>
    <cellStyle name="Dec 2 3 2 2 3 2 2 9" xfId="42144" xr:uid="{00000000-0005-0000-0000-0000F1370000}"/>
    <cellStyle name="Dec 2 3 2 2 3 2 3" xfId="14061" xr:uid="{00000000-0005-0000-0000-0000F2370000}"/>
    <cellStyle name="Dec 2 3 2 2 3 2 3 2" xfId="25400" xr:uid="{00000000-0005-0000-0000-0000F3370000}"/>
    <cellStyle name="Dec 2 3 2 2 3 2 3 3" xfId="29720" xr:uid="{00000000-0005-0000-0000-0000F4370000}"/>
    <cellStyle name="Dec 2 3 2 2 3 2 3 4" xfId="30835" xr:uid="{00000000-0005-0000-0000-0000F5370000}"/>
    <cellStyle name="Dec 2 3 2 2 3 2 3 5" xfId="28783" xr:uid="{00000000-0005-0000-0000-0000F6370000}"/>
    <cellStyle name="Dec 2 3 2 2 3 2 3 6" xfId="32374" xr:uid="{00000000-0005-0000-0000-0000F7370000}"/>
    <cellStyle name="Dec 2 3 2 2 3 2 3 7" xfId="33295" xr:uid="{00000000-0005-0000-0000-0000F8370000}"/>
    <cellStyle name="Dec 2 3 2 2 3 2 3 8" xfId="34194" xr:uid="{00000000-0005-0000-0000-0000F9370000}"/>
    <cellStyle name="Dec 2 3 2 2 3 2 3 9" xfId="43142" xr:uid="{00000000-0005-0000-0000-0000FA370000}"/>
    <cellStyle name="Dec 2 3 2 2 3 2 4" xfId="9109" xr:uid="{00000000-0005-0000-0000-0000FB370000}"/>
    <cellStyle name="Dec 2 3 2 2 3 2 4 2" xfId="20504" xr:uid="{00000000-0005-0000-0000-0000FC370000}"/>
    <cellStyle name="Dec 2 3 2 2 3 2 4 3" xfId="27556" xr:uid="{00000000-0005-0000-0000-0000FD370000}"/>
    <cellStyle name="Dec 2 3 2 2 3 2 4 4" xfId="22746" xr:uid="{00000000-0005-0000-0000-0000FE370000}"/>
    <cellStyle name="Dec 2 3 2 2 3 2 4 5" xfId="28493" xr:uid="{00000000-0005-0000-0000-0000FF370000}"/>
    <cellStyle name="Dec 2 3 2 2 3 2 4 6" xfId="15584" xr:uid="{00000000-0005-0000-0000-000000380000}"/>
    <cellStyle name="Dec 2 3 2 2 3 2 4 7" xfId="29115" xr:uid="{00000000-0005-0000-0000-000001380000}"/>
    <cellStyle name="Dec 2 3 2 2 3 2 4 8" xfId="31832" xr:uid="{00000000-0005-0000-0000-000002380000}"/>
    <cellStyle name="Dec 2 3 2 2 3 2 4 9" xfId="38793" xr:uid="{00000000-0005-0000-0000-000003380000}"/>
    <cellStyle name="Dec 2 3 2 2 3 2 5" xfId="8892" xr:uid="{00000000-0005-0000-0000-000004380000}"/>
    <cellStyle name="Dec 2 3 2 2 3 2 5 2" xfId="20287" xr:uid="{00000000-0005-0000-0000-000005380000}"/>
    <cellStyle name="Dec 2 3 2 2 3 2 5 3" xfId="27339" xr:uid="{00000000-0005-0000-0000-000006380000}"/>
    <cellStyle name="Dec 2 3 2 2 3 2 5 4" xfId="15750" xr:uid="{00000000-0005-0000-0000-000007380000}"/>
    <cellStyle name="Dec 2 3 2 2 3 2 5 5" xfId="30194" xr:uid="{00000000-0005-0000-0000-000008380000}"/>
    <cellStyle name="Dec 2 3 2 2 3 2 5 6" xfId="31281" xr:uid="{00000000-0005-0000-0000-000009380000}"/>
    <cellStyle name="Dec 2 3 2 2 3 2 5 7" xfId="28323" xr:uid="{00000000-0005-0000-0000-00000A380000}"/>
    <cellStyle name="Dec 2 3 2 2 3 2 5 8" xfId="31786" xr:uid="{00000000-0005-0000-0000-00000B380000}"/>
    <cellStyle name="Dec 2 3 2 2 3 2 5 9" xfId="38719" xr:uid="{00000000-0005-0000-0000-00000C380000}"/>
    <cellStyle name="Dec 2 3 2 2 3 2 6" xfId="13764" xr:uid="{00000000-0005-0000-0000-00000D380000}"/>
    <cellStyle name="Dec 2 3 2 2 3 2 6 2" xfId="25103" xr:uid="{00000000-0005-0000-0000-00000E380000}"/>
    <cellStyle name="Dec 2 3 2 2 3 2 6 3" xfId="29423" xr:uid="{00000000-0005-0000-0000-00000F380000}"/>
    <cellStyle name="Dec 2 3 2 2 3 2 6 4" xfId="30538" xr:uid="{00000000-0005-0000-0000-000010380000}"/>
    <cellStyle name="Dec 2 3 2 2 3 2 6 5" xfId="27035" xr:uid="{00000000-0005-0000-0000-000011380000}"/>
    <cellStyle name="Dec 2 3 2 2 3 2 6 6" xfId="32077" xr:uid="{00000000-0005-0000-0000-000012380000}"/>
    <cellStyle name="Dec 2 3 2 2 3 2 6 7" xfId="32998" xr:uid="{00000000-0005-0000-0000-000013380000}"/>
    <cellStyle name="Dec 2 3 2 2 3 2 6 8" xfId="33897" xr:uid="{00000000-0005-0000-0000-000014380000}"/>
    <cellStyle name="Dec 2 3 2 2 3 2 6 9" xfId="43062" xr:uid="{00000000-0005-0000-0000-000015380000}"/>
    <cellStyle name="Dec 2 3 2 2 3 2 7" xfId="8965" xr:uid="{00000000-0005-0000-0000-000016380000}"/>
    <cellStyle name="Dec 2 3 2 2 3 2 7 2" xfId="20360" xr:uid="{00000000-0005-0000-0000-000017380000}"/>
    <cellStyle name="Dec 2 3 2 2 3 2 7 3" xfId="27412" xr:uid="{00000000-0005-0000-0000-000018380000}"/>
    <cellStyle name="Dec 2 3 2 2 3 2 7 4" xfId="14443" xr:uid="{00000000-0005-0000-0000-000019380000}"/>
    <cellStyle name="Dec 2 3 2 2 3 2 7 5" xfId="31693" xr:uid="{00000000-0005-0000-0000-00001A380000}"/>
    <cellStyle name="Dec 2 3 2 2 3 2 7 6" xfId="27947" xr:uid="{00000000-0005-0000-0000-00001B380000}"/>
    <cellStyle name="Dec 2 3 2 2 3 2 7 7" xfId="14950" xr:uid="{00000000-0005-0000-0000-00001C380000}"/>
    <cellStyle name="Dec 2 3 2 2 3 2 7 8" xfId="31772" xr:uid="{00000000-0005-0000-0000-00001D380000}"/>
    <cellStyle name="Dec 2 3 2 2 3 2 7 9" xfId="38745" xr:uid="{00000000-0005-0000-0000-00001E380000}"/>
    <cellStyle name="Dec 2 3 2 2 3 2 8" xfId="19320" xr:uid="{00000000-0005-0000-0000-00001F380000}"/>
    <cellStyle name="Dec 2 3 2 2 3 2 9" xfId="26898" xr:uid="{00000000-0005-0000-0000-000020380000}"/>
    <cellStyle name="Dec 2 3 2 2 3 3" xfId="6617" xr:uid="{00000000-0005-0000-0000-000021380000}"/>
    <cellStyle name="Dec 2 3 2 2 3 3 10" xfId="27158" xr:uid="{00000000-0005-0000-0000-000022380000}"/>
    <cellStyle name="Dec 2 3 2 2 3 3 11" xfId="26959" xr:uid="{00000000-0005-0000-0000-000023380000}"/>
    <cellStyle name="Dec 2 3 2 2 3 3 12" xfId="27716" xr:uid="{00000000-0005-0000-0000-000024380000}"/>
    <cellStyle name="Dec 2 3 2 2 3 3 13" xfId="18539" xr:uid="{00000000-0005-0000-0000-000025380000}"/>
    <cellStyle name="Dec 2 3 2 2 3 3 14" xfId="28576" xr:uid="{00000000-0005-0000-0000-000026380000}"/>
    <cellStyle name="Dec 2 3 2 2 3 3 15" xfId="36613" xr:uid="{00000000-0005-0000-0000-000027380000}"/>
    <cellStyle name="Dec 2 3 2 2 3 3 2" xfId="11388" xr:uid="{00000000-0005-0000-0000-000028380000}"/>
    <cellStyle name="Dec 2 3 2 2 3 3 2 2" xfId="22766" xr:uid="{00000000-0005-0000-0000-000029380000}"/>
    <cellStyle name="Dec 2 3 2 2 3 3 2 3" xfId="28443" xr:uid="{00000000-0005-0000-0000-00002A380000}"/>
    <cellStyle name="Dec 2 3 2 2 3 3 2 4" xfId="15497" xr:uid="{00000000-0005-0000-0000-00002B380000}"/>
    <cellStyle name="Dec 2 3 2 2 3 3 2 5" xfId="27810" xr:uid="{00000000-0005-0000-0000-00002C380000}"/>
    <cellStyle name="Dec 2 3 2 2 3 3 2 6" xfId="15190" xr:uid="{00000000-0005-0000-0000-00002D380000}"/>
    <cellStyle name="Dec 2 3 2 2 3 3 2 7" xfId="27107" xr:uid="{00000000-0005-0000-0000-00002E380000}"/>
    <cellStyle name="Dec 2 3 2 2 3 3 2 8" xfId="31390" xr:uid="{00000000-0005-0000-0000-00002F380000}"/>
    <cellStyle name="Dec 2 3 2 2 3 3 2 9" xfId="40909" xr:uid="{00000000-0005-0000-0000-000030380000}"/>
    <cellStyle name="Dec 2 3 2 2 3 3 3" xfId="13882" xr:uid="{00000000-0005-0000-0000-000031380000}"/>
    <cellStyle name="Dec 2 3 2 2 3 3 3 2" xfId="25221" xr:uid="{00000000-0005-0000-0000-000032380000}"/>
    <cellStyle name="Dec 2 3 2 2 3 3 3 3" xfId="29541" xr:uid="{00000000-0005-0000-0000-000033380000}"/>
    <cellStyle name="Dec 2 3 2 2 3 3 3 4" xfId="30656" xr:uid="{00000000-0005-0000-0000-000034380000}"/>
    <cellStyle name="Dec 2 3 2 2 3 3 3 5" xfId="26321" xr:uid="{00000000-0005-0000-0000-000035380000}"/>
    <cellStyle name="Dec 2 3 2 2 3 3 3 6" xfId="32195" xr:uid="{00000000-0005-0000-0000-000036380000}"/>
    <cellStyle name="Dec 2 3 2 2 3 3 3 7" xfId="33116" xr:uid="{00000000-0005-0000-0000-000037380000}"/>
    <cellStyle name="Dec 2 3 2 2 3 3 3 8" xfId="34015" xr:uid="{00000000-0005-0000-0000-000038380000}"/>
    <cellStyle name="Dec 2 3 2 2 3 3 3 9" xfId="43095" xr:uid="{00000000-0005-0000-0000-000039380000}"/>
    <cellStyle name="Dec 2 3 2 2 3 3 4" xfId="9033" xr:uid="{00000000-0005-0000-0000-00003A380000}"/>
    <cellStyle name="Dec 2 3 2 2 3 3 4 2" xfId="20428" xr:uid="{00000000-0005-0000-0000-00003B380000}"/>
    <cellStyle name="Dec 2 3 2 2 3 3 4 3" xfId="27480" xr:uid="{00000000-0005-0000-0000-00003C380000}"/>
    <cellStyle name="Dec 2 3 2 2 3 3 4 4" xfId="15824" xr:uid="{00000000-0005-0000-0000-00003D380000}"/>
    <cellStyle name="Dec 2 3 2 2 3 3 4 5" xfId="31449" xr:uid="{00000000-0005-0000-0000-00003E380000}"/>
    <cellStyle name="Dec 2 3 2 2 3 3 4 6" xfId="15329" xr:uid="{00000000-0005-0000-0000-00003F380000}"/>
    <cellStyle name="Dec 2 3 2 2 3 3 4 7" xfId="28552" xr:uid="{00000000-0005-0000-0000-000040380000}"/>
    <cellStyle name="Dec 2 3 2 2 3 3 4 8" xfId="28955" xr:uid="{00000000-0005-0000-0000-000041380000}"/>
    <cellStyle name="Dec 2 3 2 2 3 3 4 9" xfId="38768" xr:uid="{00000000-0005-0000-0000-000042380000}"/>
    <cellStyle name="Dec 2 3 2 2 3 3 5" xfId="13681" xr:uid="{00000000-0005-0000-0000-000043380000}"/>
    <cellStyle name="Dec 2 3 2 2 3 3 5 2" xfId="25020" xr:uid="{00000000-0005-0000-0000-000044380000}"/>
    <cellStyle name="Dec 2 3 2 2 3 3 5 3" xfId="29340" xr:uid="{00000000-0005-0000-0000-000045380000}"/>
    <cellStyle name="Dec 2 3 2 2 3 3 5 4" xfId="30455" xr:uid="{00000000-0005-0000-0000-000046380000}"/>
    <cellStyle name="Dec 2 3 2 2 3 3 5 5" xfId="27944" xr:uid="{00000000-0005-0000-0000-000047380000}"/>
    <cellStyle name="Dec 2 3 2 2 3 3 5 6" xfId="31994" xr:uid="{00000000-0005-0000-0000-000048380000}"/>
    <cellStyle name="Dec 2 3 2 2 3 3 5 7" xfId="32915" xr:uid="{00000000-0005-0000-0000-000049380000}"/>
    <cellStyle name="Dec 2 3 2 2 3 3 5 8" xfId="33814" xr:uid="{00000000-0005-0000-0000-00004A380000}"/>
    <cellStyle name="Dec 2 3 2 2 3 3 5 9" xfId="43030" xr:uid="{00000000-0005-0000-0000-00004B380000}"/>
    <cellStyle name="Dec 2 3 2 2 3 3 6" xfId="13638" xr:uid="{00000000-0005-0000-0000-00004C380000}"/>
    <cellStyle name="Dec 2 3 2 2 3 3 6 2" xfId="24977" xr:uid="{00000000-0005-0000-0000-00004D380000}"/>
    <cellStyle name="Dec 2 3 2 2 3 3 6 3" xfId="29297" xr:uid="{00000000-0005-0000-0000-00004E380000}"/>
    <cellStyle name="Dec 2 3 2 2 3 3 6 4" xfId="30412" xr:uid="{00000000-0005-0000-0000-00004F380000}"/>
    <cellStyle name="Dec 2 3 2 2 3 3 6 5" xfId="15400" xr:uid="{00000000-0005-0000-0000-000050380000}"/>
    <cellStyle name="Dec 2 3 2 2 3 3 6 6" xfId="31951" xr:uid="{00000000-0005-0000-0000-000051380000}"/>
    <cellStyle name="Dec 2 3 2 2 3 3 6 7" xfId="32872" xr:uid="{00000000-0005-0000-0000-000052380000}"/>
    <cellStyle name="Dec 2 3 2 2 3 3 6 8" xfId="33771" xr:uid="{00000000-0005-0000-0000-000053380000}"/>
    <cellStyle name="Dec 2 3 2 2 3 3 6 9" xfId="43012" xr:uid="{00000000-0005-0000-0000-000054380000}"/>
    <cellStyle name="Dec 2 3 2 2 3 3 7" xfId="8911" xr:uid="{00000000-0005-0000-0000-000055380000}"/>
    <cellStyle name="Dec 2 3 2 2 3 3 7 2" xfId="20306" xr:uid="{00000000-0005-0000-0000-000056380000}"/>
    <cellStyle name="Dec 2 3 2 2 3 3 7 3" xfId="27358" xr:uid="{00000000-0005-0000-0000-000057380000}"/>
    <cellStyle name="Dec 2 3 2 2 3 3 7 4" xfId="14559" xr:uid="{00000000-0005-0000-0000-000058380000}"/>
    <cellStyle name="Dec 2 3 2 2 3 3 7 5" xfId="15472" xr:uid="{00000000-0005-0000-0000-000059380000}"/>
    <cellStyle name="Dec 2 3 2 2 3 3 7 6" xfId="26002" xr:uid="{00000000-0005-0000-0000-00005A380000}"/>
    <cellStyle name="Dec 2 3 2 2 3 3 7 7" xfId="31442" xr:uid="{00000000-0005-0000-0000-00005B380000}"/>
    <cellStyle name="Dec 2 3 2 2 3 3 7 8" xfId="15320" xr:uid="{00000000-0005-0000-0000-00005C380000}"/>
    <cellStyle name="Dec 2 3 2 2 3 3 7 9" xfId="38726" xr:uid="{00000000-0005-0000-0000-00005D380000}"/>
    <cellStyle name="Dec 2 3 2 2 3 3 8" xfId="18052" xr:uid="{00000000-0005-0000-0000-00005E380000}"/>
    <cellStyle name="Dec 2 3 2 2 3 3 9" xfId="26424" xr:uid="{00000000-0005-0000-0000-00005F380000}"/>
    <cellStyle name="Dec 2 3 2 2 3 4" xfId="10493" xr:uid="{00000000-0005-0000-0000-000060380000}"/>
    <cellStyle name="Dec 2 3 2 2 3 4 2" xfId="21884" xr:uid="{00000000-0005-0000-0000-000061380000}"/>
    <cellStyle name="Dec 2 3 2 2 3 4 3" xfId="28108" xr:uid="{00000000-0005-0000-0000-000062380000}"/>
    <cellStyle name="Dec 2 3 2 2 3 4 4" xfId="15032" xr:uid="{00000000-0005-0000-0000-000063380000}"/>
    <cellStyle name="Dec 2 3 2 2 3 4 5" xfId="28394" xr:uid="{00000000-0005-0000-0000-000064380000}"/>
    <cellStyle name="Dec 2 3 2 2 3 4 6" xfId="23197" xr:uid="{00000000-0005-0000-0000-000065380000}"/>
    <cellStyle name="Dec 2 3 2 2 3 4 7" xfId="28684" xr:uid="{00000000-0005-0000-0000-000066380000}"/>
    <cellStyle name="Dec 2 3 2 2 3 4 8" xfId="29149" xr:uid="{00000000-0005-0000-0000-000067380000}"/>
    <cellStyle name="Dec 2 3 2 2 3 4 9" xfId="40053" xr:uid="{00000000-0005-0000-0000-000068380000}"/>
    <cellStyle name="Dec 2 3 2 2 3 5" xfId="13746" xr:uid="{00000000-0005-0000-0000-000069380000}"/>
    <cellStyle name="Dec 2 3 2 2 3 5 2" xfId="25085" xr:uid="{00000000-0005-0000-0000-00006A380000}"/>
    <cellStyle name="Dec 2 3 2 2 3 5 3" xfId="29405" xr:uid="{00000000-0005-0000-0000-00006B380000}"/>
    <cellStyle name="Dec 2 3 2 2 3 5 4" xfId="30520" xr:uid="{00000000-0005-0000-0000-00006C380000}"/>
    <cellStyle name="Dec 2 3 2 2 3 5 5" xfId="14500" xr:uid="{00000000-0005-0000-0000-00006D380000}"/>
    <cellStyle name="Dec 2 3 2 2 3 5 6" xfId="32059" xr:uid="{00000000-0005-0000-0000-00006E380000}"/>
    <cellStyle name="Dec 2 3 2 2 3 5 7" xfId="32980" xr:uid="{00000000-0005-0000-0000-00006F380000}"/>
    <cellStyle name="Dec 2 3 2 2 3 5 8" xfId="33879" xr:uid="{00000000-0005-0000-0000-000070380000}"/>
    <cellStyle name="Dec 2 3 2 2 3 5 9" xfId="43058" xr:uid="{00000000-0005-0000-0000-000071380000}"/>
    <cellStyle name="Dec 2 3 2 2 3 6" xfId="8987" xr:uid="{00000000-0005-0000-0000-000072380000}"/>
    <cellStyle name="Dec 2 3 2 2 3 6 2" xfId="20382" xr:uid="{00000000-0005-0000-0000-000073380000}"/>
    <cellStyle name="Dec 2 3 2 2 3 6 3" xfId="27434" xr:uid="{00000000-0005-0000-0000-000074380000}"/>
    <cellStyle name="Dec 2 3 2 2 3 6 4" xfId="14560" xr:uid="{00000000-0005-0000-0000-000075380000}"/>
    <cellStyle name="Dec 2 3 2 2 3 6 5" xfId="26285" xr:uid="{00000000-0005-0000-0000-000076380000}"/>
    <cellStyle name="Dec 2 3 2 2 3 6 6" xfId="16113" xr:uid="{00000000-0005-0000-0000-000077380000}"/>
    <cellStyle name="Dec 2 3 2 2 3 6 7" xfId="28566" xr:uid="{00000000-0005-0000-0000-000078380000}"/>
    <cellStyle name="Dec 2 3 2 2 3 6 8" xfId="14531" xr:uid="{00000000-0005-0000-0000-000079380000}"/>
    <cellStyle name="Dec 2 3 2 2 3 6 9" xfId="38752" xr:uid="{00000000-0005-0000-0000-00007A380000}"/>
    <cellStyle name="Dec 2 3 2 2 3 7" xfId="9136" xr:uid="{00000000-0005-0000-0000-00007B380000}"/>
    <cellStyle name="Dec 2 3 2 2 3 7 2" xfId="20531" xr:uid="{00000000-0005-0000-0000-00007C380000}"/>
    <cellStyle name="Dec 2 3 2 2 3 7 3" xfId="27583" xr:uid="{00000000-0005-0000-0000-00007D380000}"/>
    <cellStyle name="Dec 2 3 2 2 3 7 4" xfId="16375" xr:uid="{00000000-0005-0000-0000-00007E380000}"/>
    <cellStyle name="Dec 2 3 2 2 3 7 5" xfId="28011" xr:uid="{00000000-0005-0000-0000-00007F380000}"/>
    <cellStyle name="Dec 2 3 2 2 3 7 6" xfId="31177" xr:uid="{00000000-0005-0000-0000-000080380000}"/>
    <cellStyle name="Dec 2 3 2 2 3 7 7" xfId="15139" xr:uid="{00000000-0005-0000-0000-000081380000}"/>
    <cellStyle name="Dec 2 3 2 2 3 7 8" xfId="26341" xr:uid="{00000000-0005-0000-0000-000082380000}"/>
    <cellStyle name="Dec 2 3 2 2 3 7 9" xfId="38801" xr:uid="{00000000-0005-0000-0000-000083380000}"/>
    <cellStyle name="Dec 2 3 2 2 3 8" xfId="9225" xr:uid="{00000000-0005-0000-0000-000084380000}"/>
    <cellStyle name="Dec 2 3 2 2 3 8 2" xfId="20620" xr:uid="{00000000-0005-0000-0000-000085380000}"/>
    <cellStyle name="Dec 2 3 2 2 3 8 3" xfId="27672" xr:uid="{00000000-0005-0000-0000-000086380000}"/>
    <cellStyle name="Dec 2 3 2 2 3 8 4" xfId="18066" xr:uid="{00000000-0005-0000-0000-000087380000}"/>
    <cellStyle name="Dec 2 3 2 2 3 8 5" xfId="26322" xr:uid="{00000000-0005-0000-0000-000088380000}"/>
    <cellStyle name="Dec 2 3 2 2 3 8 6" xfId="15424" xr:uid="{00000000-0005-0000-0000-000089380000}"/>
    <cellStyle name="Dec 2 3 2 2 3 8 7" xfId="28777" xr:uid="{00000000-0005-0000-0000-00008A380000}"/>
    <cellStyle name="Dec 2 3 2 2 3 8 8" xfId="15074" xr:uid="{00000000-0005-0000-0000-00008B380000}"/>
    <cellStyle name="Dec 2 3 2 2 3 8 9" xfId="38823" xr:uid="{00000000-0005-0000-0000-00008C380000}"/>
    <cellStyle name="Dec 2 3 2 2 3 9" xfId="14014" xr:uid="{00000000-0005-0000-0000-00008D380000}"/>
    <cellStyle name="Dec 2 3 2 2 3 9 2" xfId="25353" xr:uid="{00000000-0005-0000-0000-00008E380000}"/>
    <cellStyle name="Dec 2 3 2 2 3 9 3" xfId="29673" xr:uid="{00000000-0005-0000-0000-00008F380000}"/>
    <cellStyle name="Dec 2 3 2 2 3 9 4" xfId="30788" xr:uid="{00000000-0005-0000-0000-000090380000}"/>
    <cellStyle name="Dec 2 3 2 2 3 9 5" xfId="25743" xr:uid="{00000000-0005-0000-0000-000091380000}"/>
    <cellStyle name="Dec 2 3 2 2 3 9 6" xfId="32327" xr:uid="{00000000-0005-0000-0000-000092380000}"/>
    <cellStyle name="Dec 2 3 2 2 3 9 7" xfId="33248" xr:uid="{00000000-0005-0000-0000-000093380000}"/>
    <cellStyle name="Dec 2 3 2 2 3 9 8" xfId="34147" xr:uid="{00000000-0005-0000-0000-000094380000}"/>
    <cellStyle name="Dec 2 3 2 2 3 9 9" xfId="43126" xr:uid="{00000000-0005-0000-0000-000095380000}"/>
    <cellStyle name="Dec 2 3 2 2 4" xfId="13594" xr:uid="{00000000-0005-0000-0000-000096380000}"/>
    <cellStyle name="Dec 2 3 2 2 4 2" xfId="24933" xr:uid="{00000000-0005-0000-0000-000097380000}"/>
    <cellStyle name="Dec 2 3 2 2 4 3" xfId="29253" xr:uid="{00000000-0005-0000-0000-000098380000}"/>
    <cellStyle name="Dec 2 3 2 2 4 4" xfId="30368" xr:uid="{00000000-0005-0000-0000-000099380000}"/>
    <cellStyle name="Dec 2 3 2 2 4 5" xfId="14933" xr:uid="{00000000-0005-0000-0000-00009A380000}"/>
    <cellStyle name="Dec 2 3 2 2 4 6" xfId="31907" xr:uid="{00000000-0005-0000-0000-00009B380000}"/>
    <cellStyle name="Dec 2 3 2 2 4 7" xfId="32828" xr:uid="{00000000-0005-0000-0000-00009C380000}"/>
    <cellStyle name="Dec 2 3 2 2 4 8" xfId="33727" xr:uid="{00000000-0005-0000-0000-00009D380000}"/>
    <cellStyle name="Dec 2 3 2 2 4 9" xfId="43002" xr:uid="{00000000-0005-0000-0000-00009E380000}"/>
    <cellStyle name="Dec 2 3 2 2 5" xfId="13639" xr:uid="{00000000-0005-0000-0000-00009F380000}"/>
    <cellStyle name="Dec 2 3 2 2 5 2" xfId="24978" xr:uid="{00000000-0005-0000-0000-0000A0380000}"/>
    <cellStyle name="Dec 2 3 2 2 5 3" xfId="29298" xr:uid="{00000000-0005-0000-0000-0000A1380000}"/>
    <cellStyle name="Dec 2 3 2 2 5 4" xfId="30413" xr:uid="{00000000-0005-0000-0000-0000A2380000}"/>
    <cellStyle name="Dec 2 3 2 2 5 5" xfId="26115" xr:uid="{00000000-0005-0000-0000-0000A3380000}"/>
    <cellStyle name="Dec 2 3 2 2 5 6" xfId="31952" xr:uid="{00000000-0005-0000-0000-0000A4380000}"/>
    <cellStyle name="Dec 2 3 2 2 5 7" xfId="32873" xr:uid="{00000000-0005-0000-0000-0000A5380000}"/>
    <cellStyle name="Dec 2 3 2 2 5 8" xfId="33772" xr:uid="{00000000-0005-0000-0000-0000A6380000}"/>
    <cellStyle name="Dec 2 3 2 2 5 9" xfId="43013" xr:uid="{00000000-0005-0000-0000-0000A7380000}"/>
    <cellStyle name="Dec 2 3 3" xfId="4592" xr:uid="{00000000-0005-0000-0000-0000A8380000}"/>
    <cellStyle name="Dec 2 3 3 2" xfId="4869" xr:uid="{00000000-0005-0000-0000-0000A9380000}"/>
    <cellStyle name="Dec 2 3 3 2 2" xfId="5403" xr:uid="{00000000-0005-0000-0000-0000AA380000}"/>
    <cellStyle name="Dec 2 3 3 2 2 2" xfId="6487" xr:uid="{00000000-0005-0000-0000-0000AB380000}"/>
    <cellStyle name="Dec 2 3 3 2 2 2 10" xfId="17940" xr:uid="{00000000-0005-0000-0000-0000AC380000}"/>
    <cellStyle name="Dec 2 3 3 2 2 2 11" xfId="26350" xr:uid="{00000000-0005-0000-0000-0000AD380000}"/>
    <cellStyle name="Dec 2 3 3 2 2 2 12" xfId="26766" xr:uid="{00000000-0005-0000-0000-0000AE380000}"/>
    <cellStyle name="Dec 2 3 3 2 2 2 13" xfId="27945" xr:uid="{00000000-0005-0000-0000-0000AF380000}"/>
    <cellStyle name="Dec 2 3 3 2 2 2 14" xfId="14949" xr:uid="{00000000-0005-0000-0000-0000B0380000}"/>
    <cellStyle name="Dec 2 3 3 2 2 2 15" xfId="14450" xr:uid="{00000000-0005-0000-0000-0000B1380000}"/>
    <cellStyle name="Dec 2 3 3 2 2 2 16" xfId="26470" xr:uid="{00000000-0005-0000-0000-0000B2380000}"/>
    <cellStyle name="Dec 2 3 3 2 2 2 17" xfId="36517" xr:uid="{00000000-0005-0000-0000-0000B3380000}"/>
    <cellStyle name="Dec 2 3 3 2 2 2 2" xfId="8679" xr:uid="{00000000-0005-0000-0000-0000B4380000}"/>
    <cellStyle name="Dec 2 3 3 2 2 2 2 10" xfId="25936" xr:uid="{00000000-0005-0000-0000-0000B5380000}"/>
    <cellStyle name="Dec 2 3 3 2 2 2 2 11" xfId="14589" xr:uid="{00000000-0005-0000-0000-0000B6380000}"/>
    <cellStyle name="Dec 2 3 3 2 2 2 2 12" xfId="26804" xr:uid="{00000000-0005-0000-0000-0000B7380000}"/>
    <cellStyle name="Dec 2 3 3 2 2 2 2 13" xfId="15242" xr:uid="{00000000-0005-0000-0000-0000B8380000}"/>
    <cellStyle name="Dec 2 3 3 2 2 2 2 14" xfId="31373" xr:uid="{00000000-0005-0000-0000-0000B9380000}"/>
    <cellStyle name="Dec 2 3 3 2 2 2 2 15" xfId="38608" xr:uid="{00000000-0005-0000-0000-0000BA380000}"/>
    <cellStyle name="Dec 2 3 3 2 2 2 2 2" xfId="13450" xr:uid="{00000000-0005-0000-0000-0000BB380000}"/>
    <cellStyle name="Dec 2 3 3 2 2 2 2 2 2" xfId="24803" xr:uid="{00000000-0005-0000-0000-0000BC380000}"/>
    <cellStyle name="Dec 2 3 3 2 2 2 2 2 3" xfId="29165" xr:uid="{00000000-0005-0000-0000-0000BD380000}"/>
    <cellStyle name="Dec 2 3 3 2 2 2 2 2 4" xfId="30285" xr:uid="{00000000-0005-0000-0000-0000BE380000}"/>
    <cellStyle name="Dec 2 3 3 2 2 2 2 2 5" xfId="28273" xr:uid="{00000000-0005-0000-0000-0000BF380000}"/>
    <cellStyle name="Dec 2 3 3 2 2 2 2 2 6" xfId="31833" xr:uid="{00000000-0005-0000-0000-0000C0380000}"/>
    <cellStyle name="Dec 2 3 3 2 2 2 2 2 7" xfId="32760" xr:uid="{00000000-0005-0000-0000-0000C1380000}"/>
    <cellStyle name="Dec 2 3 3 2 2 2 2 2 8" xfId="33663" xr:uid="{00000000-0005-0000-0000-0000C2380000}"/>
    <cellStyle name="Dec 2 3 3 2 2 2 2 2 9" xfId="42904" xr:uid="{00000000-0005-0000-0000-0000C3380000}"/>
    <cellStyle name="Dec 2 3 3 2 2 2 2 3" xfId="14153" xr:uid="{00000000-0005-0000-0000-0000C4380000}"/>
    <cellStyle name="Dec 2 3 3 2 2 2 2 3 2" xfId="25492" xr:uid="{00000000-0005-0000-0000-0000C5380000}"/>
    <cellStyle name="Dec 2 3 3 2 2 2 2 3 3" xfId="29812" xr:uid="{00000000-0005-0000-0000-0000C6380000}"/>
    <cellStyle name="Dec 2 3 3 2 2 2 2 3 4" xfId="30927" xr:uid="{00000000-0005-0000-0000-0000C7380000}"/>
    <cellStyle name="Dec 2 3 3 2 2 2 2 3 5" xfId="26123" xr:uid="{00000000-0005-0000-0000-0000C8380000}"/>
    <cellStyle name="Dec 2 3 3 2 2 2 2 3 6" xfId="32466" xr:uid="{00000000-0005-0000-0000-0000C9380000}"/>
    <cellStyle name="Dec 2 3 3 2 2 2 2 3 7" xfId="33387" xr:uid="{00000000-0005-0000-0000-0000CA380000}"/>
    <cellStyle name="Dec 2 3 3 2 2 2 2 3 8" xfId="34286" xr:uid="{00000000-0005-0000-0000-0000CB380000}"/>
    <cellStyle name="Dec 2 3 3 2 2 2 2 3 9" xfId="43170" xr:uid="{00000000-0005-0000-0000-0000CC380000}"/>
    <cellStyle name="Dec 2 3 3 2 2 2 2 4" xfId="14213" xr:uid="{00000000-0005-0000-0000-0000CD380000}"/>
    <cellStyle name="Dec 2 3 3 2 2 2 2 4 2" xfId="25552" xr:uid="{00000000-0005-0000-0000-0000CE380000}"/>
    <cellStyle name="Dec 2 3 3 2 2 2 2 4 3" xfId="29872" xr:uid="{00000000-0005-0000-0000-0000CF380000}"/>
    <cellStyle name="Dec 2 3 3 2 2 2 2 4 4" xfId="30987" xr:uid="{00000000-0005-0000-0000-0000D0380000}"/>
    <cellStyle name="Dec 2 3 3 2 2 2 2 4 5" xfId="28368" xr:uid="{00000000-0005-0000-0000-0000D1380000}"/>
    <cellStyle name="Dec 2 3 3 2 2 2 2 4 6" xfId="32526" xr:uid="{00000000-0005-0000-0000-0000D2380000}"/>
    <cellStyle name="Dec 2 3 3 2 2 2 2 4 7" xfId="33447" xr:uid="{00000000-0005-0000-0000-0000D3380000}"/>
    <cellStyle name="Dec 2 3 3 2 2 2 2 4 8" xfId="34346" xr:uid="{00000000-0005-0000-0000-0000D4380000}"/>
    <cellStyle name="Dec 2 3 3 2 2 2 2 4 9" xfId="43187" xr:uid="{00000000-0005-0000-0000-0000D5380000}"/>
    <cellStyle name="Dec 2 3 3 2 2 2 2 5" xfId="14268" xr:uid="{00000000-0005-0000-0000-0000D6380000}"/>
    <cellStyle name="Dec 2 3 3 2 2 2 2 5 2" xfId="25607" xr:uid="{00000000-0005-0000-0000-0000D7380000}"/>
    <cellStyle name="Dec 2 3 3 2 2 2 2 5 3" xfId="29927" xr:uid="{00000000-0005-0000-0000-0000D8380000}"/>
    <cellStyle name="Dec 2 3 3 2 2 2 2 5 4" xfId="31042" xr:uid="{00000000-0005-0000-0000-0000D9380000}"/>
    <cellStyle name="Dec 2 3 3 2 2 2 2 5 5" xfId="26213" xr:uid="{00000000-0005-0000-0000-0000DA380000}"/>
    <cellStyle name="Dec 2 3 3 2 2 2 2 5 6" xfId="32581" xr:uid="{00000000-0005-0000-0000-0000DB380000}"/>
    <cellStyle name="Dec 2 3 3 2 2 2 2 5 7" xfId="33502" xr:uid="{00000000-0005-0000-0000-0000DC380000}"/>
    <cellStyle name="Dec 2 3 3 2 2 2 2 5 8" xfId="34401" xr:uid="{00000000-0005-0000-0000-0000DD380000}"/>
    <cellStyle name="Dec 2 3 3 2 2 2 2 5 9" xfId="43204" xr:uid="{00000000-0005-0000-0000-0000DE380000}"/>
    <cellStyle name="Dec 2 3 3 2 2 2 2 6" xfId="14317" xr:uid="{00000000-0005-0000-0000-0000DF380000}"/>
    <cellStyle name="Dec 2 3 3 2 2 2 2 6 2" xfId="25656" xr:uid="{00000000-0005-0000-0000-0000E0380000}"/>
    <cellStyle name="Dec 2 3 3 2 2 2 2 6 3" xfId="29976" xr:uid="{00000000-0005-0000-0000-0000E1380000}"/>
    <cellStyle name="Dec 2 3 3 2 2 2 2 6 4" xfId="31091" xr:uid="{00000000-0005-0000-0000-0000E2380000}"/>
    <cellStyle name="Dec 2 3 3 2 2 2 2 6 5" xfId="14524" xr:uid="{00000000-0005-0000-0000-0000E3380000}"/>
    <cellStyle name="Dec 2 3 3 2 2 2 2 6 6" xfId="32630" xr:uid="{00000000-0005-0000-0000-0000E4380000}"/>
    <cellStyle name="Dec 2 3 3 2 2 2 2 6 7" xfId="33551" xr:uid="{00000000-0005-0000-0000-0000E5380000}"/>
    <cellStyle name="Dec 2 3 3 2 2 2 2 6 8" xfId="34450" xr:uid="{00000000-0005-0000-0000-0000E6380000}"/>
    <cellStyle name="Dec 2 3 3 2 2 2 2 6 9" xfId="43218" xr:uid="{00000000-0005-0000-0000-0000E7380000}"/>
    <cellStyle name="Dec 2 3 3 2 2 2 2 7" xfId="14361" xr:uid="{00000000-0005-0000-0000-0000E8380000}"/>
    <cellStyle name="Dec 2 3 3 2 2 2 2 7 2" xfId="25700" xr:uid="{00000000-0005-0000-0000-0000E9380000}"/>
    <cellStyle name="Dec 2 3 3 2 2 2 2 7 3" xfId="30020" xr:uid="{00000000-0005-0000-0000-0000EA380000}"/>
    <cellStyle name="Dec 2 3 3 2 2 2 2 7 4" xfId="31135" xr:uid="{00000000-0005-0000-0000-0000EB380000}"/>
    <cellStyle name="Dec 2 3 3 2 2 2 2 7 5" xfId="26098" xr:uid="{00000000-0005-0000-0000-0000EC380000}"/>
    <cellStyle name="Dec 2 3 3 2 2 2 2 7 6" xfId="32674" xr:uid="{00000000-0005-0000-0000-0000ED380000}"/>
    <cellStyle name="Dec 2 3 3 2 2 2 2 7 7" xfId="33595" xr:uid="{00000000-0005-0000-0000-0000EE380000}"/>
    <cellStyle name="Dec 2 3 3 2 2 2 2 7 8" xfId="34494" xr:uid="{00000000-0005-0000-0000-0000EF380000}"/>
    <cellStyle name="Dec 2 3 3 2 2 2 2 7 9" xfId="43230" xr:uid="{00000000-0005-0000-0000-0000F0380000}"/>
    <cellStyle name="Dec 2 3 3 2 2 2 2 8" xfId="20089" xr:uid="{00000000-0005-0000-0000-0000F1380000}"/>
    <cellStyle name="Dec 2 3 3 2 2 2 2 9" xfId="27179" xr:uid="{00000000-0005-0000-0000-0000F2380000}"/>
    <cellStyle name="Dec 2 3 3 2 2 2 3" xfId="6657" xr:uid="{00000000-0005-0000-0000-0000F3380000}"/>
    <cellStyle name="Dec 2 3 3 2 2 2 3 10" xfId="14526" xr:uid="{00000000-0005-0000-0000-0000F4380000}"/>
    <cellStyle name="Dec 2 3 3 2 2 2 3 11" xfId="28120" xr:uid="{00000000-0005-0000-0000-0000F5380000}"/>
    <cellStyle name="Dec 2 3 3 2 2 2 3 12" xfId="15425" xr:uid="{00000000-0005-0000-0000-0000F6380000}"/>
    <cellStyle name="Dec 2 3 3 2 2 2 3 13" xfId="26953" xr:uid="{00000000-0005-0000-0000-0000F7380000}"/>
    <cellStyle name="Dec 2 3 3 2 2 2 3 14" xfId="26622" xr:uid="{00000000-0005-0000-0000-0000F8380000}"/>
    <cellStyle name="Dec 2 3 3 2 2 2 3 15" xfId="36637" xr:uid="{00000000-0005-0000-0000-0000F9380000}"/>
    <cellStyle name="Dec 2 3 3 2 2 2 3 2" xfId="11428" xr:uid="{00000000-0005-0000-0000-0000FA380000}"/>
    <cellStyle name="Dec 2 3 3 2 2 2 3 2 2" xfId="22801" xr:uid="{00000000-0005-0000-0000-0000FB380000}"/>
    <cellStyle name="Dec 2 3 3 2 2 2 3 2 3" xfId="28475" xr:uid="{00000000-0005-0000-0000-0000FC380000}"/>
    <cellStyle name="Dec 2 3 3 2 2 2 3 2 4" xfId="15876" xr:uid="{00000000-0005-0000-0000-0000FD380000}"/>
    <cellStyle name="Dec 2 3 3 2 2 2 3 2 5" xfId="31582" xr:uid="{00000000-0005-0000-0000-0000FE380000}"/>
    <cellStyle name="Dec 2 3 3 2 2 2 3 2 6" xfId="28734" xr:uid="{00000000-0005-0000-0000-0000FF380000}"/>
    <cellStyle name="Dec 2 3 3 2 2 2 3 2 7" xfId="14459" xr:uid="{00000000-0005-0000-0000-000000390000}"/>
    <cellStyle name="Dec 2 3 3 2 2 2 3 2 8" xfId="31709" xr:uid="{00000000-0005-0000-0000-000001390000}"/>
    <cellStyle name="Dec 2 3 3 2 2 2 3 2 9" xfId="40933" xr:uid="{00000000-0005-0000-0000-000002390000}"/>
    <cellStyle name="Dec 2 3 3 2 2 2 3 3" xfId="13908" xr:uid="{00000000-0005-0000-0000-000003390000}"/>
    <cellStyle name="Dec 2 3 3 2 2 2 3 3 2" xfId="25247" xr:uid="{00000000-0005-0000-0000-000004390000}"/>
    <cellStyle name="Dec 2 3 3 2 2 2 3 3 3" xfId="29567" xr:uid="{00000000-0005-0000-0000-000005390000}"/>
    <cellStyle name="Dec 2 3 3 2 2 2 3 3 4" xfId="30682" xr:uid="{00000000-0005-0000-0000-000006390000}"/>
    <cellStyle name="Dec 2 3 3 2 2 2 3 3 5" xfId="27861" xr:uid="{00000000-0005-0000-0000-000007390000}"/>
    <cellStyle name="Dec 2 3 3 2 2 2 3 3 6" xfId="32221" xr:uid="{00000000-0005-0000-0000-000008390000}"/>
    <cellStyle name="Dec 2 3 3 2 2 2 3 3 7" xfId="33142" xr:uid="{00000000-0005-0000-0000-000009390000}"/>
    <cellStyle name="Dec 2 3 3 2 2 2 3 3 8" xfId="34041" xr:uid="{00000000-0005-0000-0000-00000A390000}"/>
    <cellStyle name="Dec 2 3 3 2 2 2 3 3 9" xfId="43105" xr:uid="{00000000-0005-0000-0000-00000B390000}"/>
    <cellStyle name="Dec 2 3 3 2 2 2 3 4" xfId="9059" xr:uid="{00000000-0005-0000-0000-00000C390000}"/>
    <cellStyle name="Dec 2 3 3 2 2 2 3 4 2" xfId="20454" xr:uid="{00000000-0005-0000-0000-00000D390000}"/>
    <cellStyle name="Dec 2 3 3 2 2 2 3 4 3" xfId="27506" xr:uid="{00000000-0005-0000-0000-00000E390000}"/>
    <cellStyle name="Dec 2 3 3 2 2 2 3 4 4" xfId="15849" xr:uid="{00000000-0005-0000-0000-00000F390000}"/>
    <cellStyle name="Dec 2 3 3 2 2 2 3 4 5" xfId="31463" xr:uid="{00000000-0005-0000-0000-000010390000}"/>
    <cellStyle name="Dec 2 3 3 2 2 2 3 4 6" xfId="15119" xr:uid="{00000000-0005-0000-0000-000011390000}"/>
    <cellStyle name="Dec 2 3 3 2 2 2 3 4 7" xfId="29186" xr:uid="{00000000-0005-0000-0000-000012390000}"/>
    <cellStyle name="Dec 2 3 3 2 2 2 3 4 8" xfId="26932" xr:uid="{00000000-0005-0000-0000-000013390000}"/>
    <cellStyle name="Dec 2 3 3 2 2 2 3 4 9" xfId="38779" xr:uid="{00000000-0005-0000-0000-000014390000}"/>
    <cellStyle name="Dec 2 3 3 2 2 2 3 5" xfId="14111" xr:uid="{00000000-0005-0000-0000-000015390000}"/>
    <cellStyle name="Dec 2 3 3 2 2 2 3 5 2" xfId="25450" xr:uid="{00000000-0005-0000-0000-000016390000}"/>
    <cellStyle name="Dec 2 3 3 2 2 2 3 5 3" xfId="29770" xr:uid="{00000000-0005-0000-0000-000017390000}"/>
    <cellStyle name="Dec 2 3 3 2 2 2 3 5 4" xfId="30885" xr:uid="{00000000-0005-0000-0000-000018390000}"/>
    <cellStyle name="Dec 2 3 3 2 2 2 3 5 5" xfId="26103" xr:uid="{00000000-0005-0000-0000-000019390000}"/>
    <cellStyle name="Dec 2 3 3 2 2 2 3 5 6" xfId="32424" xr:uid="{00000000-0005-0000-0000-00001A390000}"/>
    <cellStyle name="Dec 2 3 3 2 2 2 3 5 7" xfId="33345" xr:uid="{00000000-0005-0000-0000-00001B390000}"/>
    <cellStyle name="Dec 2 3 3 2 2 2 3 5 8" xfId="34244" xr:uid="{00000000-0005-0000-0000-00001C390000}"/>
    <cellStyle name="Dec 2 3 3 2 2 2 3 5 9" xfId="43156" xr:uid="{00000000-0005-0000-0000-00001D390000}"/>
    <cellStyle name="Dec 2 3 3 2 2 2 3 6" xfId="14216" xr:uid="{00000000-0005-0000-0000-00001E390000}"/>
    <cellStyle name="Dec 2 3 3 2 2 2 3 6 2" xfId="25555" xr:uid="{00000000-0005-0000-0000-00001F390000}"/>
    <cellStyle name="Dec 2 3 3 2 2 2 3 6 3" xfId="29875" xr:uid="{00000000-0005-0000-0000-000020390000}"/>
    <cellStyle name="Dec 2 3 3 2 2 2 3 6 4" xfId="30990" xr:uid="{00000000-0005-0000-0000-000021390000}"/>
    <cellStyle name="Dec 2 3 3 2 2 2 3 6 5" xfId="26894" xr:uid="{00000000-0005-0000-0000-000022390000}"/>
    <cellStyle name="Dec 2 3 3 2 2 2 3 6 6" xfId="32529" xr:uid="{00000000-0005-0000-0000-000023390000}"/>
    <cellStyle name="Dec 2 3 3 2 2 2 3 6 7" xfId="33450" xr:uid="{00000000-0005-0000-0000-000024390000}"/>
    <cellStyle name="Dec 2 3 3 2 2 2 3 6 8" xfId="34349" xr:uid="{00000000-0005-0000-0000-000025390000}"/>
    <cellStyle name="Dec 2 3 3 2 2 2 3 6 9" xfId="43190" xr:uid="{00000000-0005-0000-0000-000026390000}"/>
    <cellStyle name="Dec 2 3 3 2 2 2 3 7" xfId="14271" xr:uid="{00000000-0005-0000-0000-000027390000}"/>
    <cellStyle name="Dec 2 3 3 2 2 2 3 7 2" xfId="25610" xr:uid="{00000000-0005-0000-0000-000028390000}"/>
    <cellStyle name="Dec 2 3 3 2 2 2 3 7 3" xfId="29930" xr:uid="{00000000-0005-0000-0000-000029390000}"/>
    <cellStyle name="Dec 2 3 3 2 2 2 3 7 4" xfId="31045" xr:uid="{00000000-0005-0000-0000-00002A390000}"/>
    <cellStyle name="Dec 2 3 3 2 2 2 3 7 5" xfId="28551" xr:uid="{00000000-0005-0000-0000-00002B390000}"/>
    <cellStyle name="Dec 2 3 3 2 2 2 3 7 6" xfId="32584" xr:uid="{00000000-0005-0000-0000-00002C390000}"/>
    <cellStyle name="Dec 2 3 3 2 2 2 3 7 7" xfId="33505" xr:uid="{00000000-0005-0000-0000-00002D390000}"/>
    <cellStyle name="Dec 2 3 3 2 2 2 3 7 8" xfId="34404" xr:uid="{00000000-0005-0000-0000-00002E390000}"/>
    <cellStyle name="Dec 2 3 3 2 2 2 3 7 9" xfId="43207" xr:uid="{00000000-0005-0000-0000-00002F390000}"/>
    <cellStyle name="Dec 2 3 3 2 2 2 3 8" xfId="18085" xr:uid="{00000000-0005-0000-0000-000030390000}"/>
    <cellStyle name="Dec 2 3 3 2 2 2 3 9" xfId="26457" xr:uid="{00000000-0005-0000-0000-000031390000}"/>
    <cellStyle name="Dec 2 3 3 2 2 2 4" xfId="11269" xr:uid="{00000000-0005-0000-0000-000032390000}"/>
    <cellStyle name="Dec 2 3 3 2 2 2 4 2" xfId="22655" xr:uid="{00000000-0005-0000-0000-000033390000}"/>
    <cellStyle name="Dec 2 3 3 2 2 2 4 3" xfId="28379" xr:uid="{00000000-0005-0000-0000-000034390000}"/>
    <cellStyle name="Dec 2 3 3 2 2 2 4 4" xfId="15474" xr:uid="{00000000-0005-0000-0000-000035390000}"/>
    <cellStyle name="Dec 2 3 3 2 2 2 4 5" xfId="25905" xr:uid="{00000000-0005-0000-0000-000036390000}"/>
    <cellStyle name="Dec 2 3 3 2 2 2 4 6" xfId="28291" xr:uid="{00000000-0005-0000-0000-000037390000}"/>
    <cellStyle name="Dec 2 3 3 2 2 2 4 7" xfId="26048" xr:uid="{00000000-0005-0000-0000-000038390000}"/>
    <cellStyle name="Dec 2 3 3 2 2 2 4 8" xfId="31655" xr:uid="{00000000-0005-0000-0000-000039390000}"/>
    <cellStyle name="Dec 2 3 3 2 2 2 4 9" xfId="40813" xr:uid="{00000000-0005-0000-0000-00003A390000}"/>
    <cellStyle name="Dec 2 3 3 2 2 2 5" xfId="13833" xr:uid="{00000000-0005-0000-0000-00003B390000}"/>
    <cellStyle name="Dec 2 3 3 2 2 2 5 2" xfId="25172" xr:uid="{00000000-0005-0000-0000-00003C390000}"/>
    <cellStyle name="Dec 2 3 3 2 2 2 5 3" xfId="29492" xr:uid="{00000000-0005-0000-0000-00003D390000}"/>
    <cellStyle name="Dec 2 3 3 2 2 2 5 4" xfId="30607" xr:uid="{00000000-0005-0000-0000-00003E390000}"/>
    <cellStyle name="Dec 2 3 3 2 2 2 5 5" xfId="25872" xr:uid="{00000000-0005-0000-0000-00003F390000}"/>
    <cellStyle name="Dec 2 3 3 2 2 2 5 6" xfId="32146" xr:uid="{00000000-0005-0000-0000-000040390000}"/>
    <cellStyle name="Dec 2 3 3 2 2 2 5 7" xfId="33067" xr:uid="{00000000-0005-0000-0000-000041390000}"/>
    <cellStyle name="Dec 2 3 3 2 2 2 5 8" xfId="33966" xr:uid="{00000000-0005-0000-0000-000042390000}"/>
    <cellStyle name="Dec 2 3 3 2 2 2 5 9" xfId="43079" xr:uid="{00000000-0005-0000-0000-000043390000}"/>
    <cellStyle name="Dec 2 3 3 2 2 2 6" xfId="8999" xr:uid="{00000000-0005-0000-0000-000044390000}"/>
    <cellStyle name="Dec 2 3 3 2 2 2 6 2" xfId="20394" xr:uid="{00000000-0005-0000-0000-000045390000}"/>
    <cellStyle name="Dec 2 3 3 2 2 2 6 3" xfId="27446" xr:uid="{00000000-0005-0000-0000-000046390000}"/>
    <cellStyle name="Dec 2 3 3 2 2 2 6 4" xfId="15793" xr:uid="{00000000-0005-0000-0000-000047390000}"/>
    <cellStyle name="Dec 2 3 3 2 2 2 6 5" xfId="31663" xr:uid="{00000000-0005-0000-0000-000048390000}"/>
    <cellStyle name="Dec 2 3 3 2 2 2 6 6" xfId="22758" xr:uid="{00000000-0005-0000-0000-000049390000}"/>
    <cellStyle name="Dec 2 3 3 2 2 2 6 7" xfId="29124" xr:uid="{00000000-0005-0000-0000-00004A390000}"/>
    <cellStyle name="Dec 2 3 3 2 2 2 6 8" xfId="30142" xr:uid="{00000000-0005-0000-0000-00004B390000}"/>
    <cellStyle name="Dec 2 3 3 2 2 2 6 9" xfId="38754" xr:uid="{00000000-0005-0000-0000-00004C390000}"/>
    <cellStyle name="Dec 2 3 3 2 2 2 7" xfId="14104" xr:uid="{00000000-0005-0000-0000-00004D390000}"/>
    <cellStyle name="Dec 2 3 3 2 2 2 7 2" xfId="25443" xr:uid="{00000000-0005-0000-0000-00004E390000}"/>
    <cellStyle name="Dec 2 3 3 2 2 2 7 3" xfId="29763" xr:uid="{00000000-0005-0000-0000-00004F390000}"/>
    <cellStyle name="Dec 2 3 3 2 2 2 7 4" xfId="30878" xr:uid="{00000000-0005-0000-0000-000050390000}"/>
    <cellStyle name="Dec 2 3 3 2 2 2 7 5" xfId="26647" xr:uid="{00000000-0005-0000-0000-000051390000}"/>
    <cellStyle name="Dec 2 3 3 2 2 2 7 6" xfId="32417" xr:uid="{00000000-0005-0000-0000-000052390000}"/>
    <cellStyle name="Dec 2 3 3 2 2 2 7 7" xfId="33338" xr:uid="{00000000-0005-0000-0000-000053390000}"/>
    <cellStyle name="Dec 2 3 3 2 2 2 7 8" xfId="34237" xr:uid="{00000000-0005-0000-0000-000054390000}"/>
    <cellStyle name="Dec 2 3 3 2 2 2 7 9" xfId="43152" xr:uid="{00000000-0005-0000-0000-000055390000}"/>
    <cellStyle name="Dec 2 3 3 2 2 2 8" xfId="9131" xr:uid="{00000000-0005-0000-0000-000056390000}"/>
    <cellStyle name="Dec 2 3 3 2 2 2 8 2" xfId="20526" xr:uid="{00000000-0005-0000-0000-000057390000}"/>
    <cellStyle name="Dec 2 3 3 2 2 2 8 3" xfId="27578" xr:uid="{00000000-0005-0000-0000-000058390000}"/>
    <cellStyle name="Dec 2 3 3 2 2 2 8 4" xfId="20185" xr:uid="{00000000-0005-0000-0000-000059390000}"/>
    <cellStyle name="Dec 2 3 3 2 2 2 8 5" xfId="31577" xr:uid="{00000000-0005-0000-0000-00005A390000}"/>
    <cellStyle name="Dec 2 3 3 2 2 2 8 6" xfId="26537" xr:uid="{00000000-0005-0000-0000-00005B390000}"/>
    <cellStyle name="Dec 2 3 3 2 2 2 8 7" xfId="26245" xr:uid="{00000000-0005-0000-0000-00005C390000}"/>
    <cellStyle name="Dec 2 3 3 2 2 2 8 8" xfId="14497" xr:uid="{00000000-0005-0000-0000-00005D390000}"/>
    <cellStyle name="Dec 2 3 3 2 2 2 8 9" xfId="38798" xr:uid="{00000000-0005-0000-0000-00005E390000}"/>
    <cellStyle name="Dec 2 3 3 2 2 2 9" xfId="9193" xr:uid="{00000000-0005-0000-0000-00005F390000}"/>
    <cellStyle name="Dec 2 3 3 2 2 2 9 2" xfId="20588" xr:uid="{00000000-0005-0000-0000-000060390000}"/>
    <cellStyle name="Dec 2 3 3 2 2 2 9 3" xfId="27640" xr:uid="{00000000-0005-0000-0000-000061390000}"/>
    <cellStyle name="Dec 2 3 3 2 2 2 9 4" xfId="17169" xr:uid="{00000000-0005-0000-0000-000062390000}"/>
    <cellStyle name="Dec 2 3 3 2 2 2 9 5" xfId="25909" xr:uid="{00000000-0005-0000-0000-000063390000}"/>
    <cellStyle name="Dec 2 3 3 2 2 2 9 6" xfId="30092" xr:uid="{00000000-0005-0000-0000-000064390000}"/>
    <cellStyle name="Dec 2 3 3 2 2 2 9 7" xfId="31197" xr:uid="{00000000-0005-0000-0000-000065390000}"/>
    <cellStyle name="Dec 2 3 3 2 2 2 9 8" xfId="27056" xr:uid="{00000000-0005-0000-0000-000066390000}"/>
    <cellStyle name="Dec 2 3 3 2 2 2 9 9" xfId="38816" xr:uid="{00000000-0005-0000-0000-000067390000}"/>
    <cellStyle name="Dec 2 3 3 2 2 3" xfId="6581" xr:uid="{00000000-0005-0000-0000-000068390000}"/>
    <cellStyle name="Dec 2 3 3 2 2 4" xfId="13692" xr:uid="{00000000-0005-0000-0000-000069390000}"/>
    <cellStyle name="Dec 2 3 3 2 2 4 2" xfId="25031" xr:uid="{00000000-0005-0000-0000-00006A390000}"/>
    <cellStyle name="Dec 2 3 3 2 2 4 3" xfId="29351" xr:uid="{00000000-0005-0000-0000-00006B390000}"/>
    <cellStyle name="Dec 2 3 3 2 2 4 4" xfId="30466" xr:uid="{00000000-0005-0000-0000-00006C390000}"/>
    <cellStyle name="Dec 2 3 3 2 2 4 5" xfId="26209" xr:uid="{00000000-0005-0000-0000-00006D390000}"/>
    <cellStyle name="Dec 2 3 3 2 2 4 6" xfId="32005" xr:uid="{00000000-0005-0000-0000-00006E390000}"/>
    <cellStyle name="Dec 2 3 3 2 2 4 7" xfId="32926" xr:uid="{00000000-0005-0000-0000-00006F390000}"/>
    <cellStyle name="Dec 2 3 3 2 2 4 8" xfId="33825" xr:uid="{00000000-0005-0000-0000-000070390000}"/>
    <cellStyle name="Dec 2 3 3 2 2 4 9" xfId="43036" xr:uid="{00000000-0005-0000-0000-000071390000}"/>
    <cellStyle name="Dec 2 3 3 2 2 5" xfId="8937" xr:uid="{00000000-0005-0000-0000-000072390000}"/>
    <cellStyle name="Dec 2 3 3 2 2 5 2" xfId="20332" xr:uid="{00000000-0005-0000-0000-000073390000}"/>
    <cellStyle name="Dec 2 3 3 2 2 5 3" xfId="27384" xr:uid="{00000000-0005-0000-0000-000074390000}"/>
    <cellStyle name="Dec 2 3 3 2 2 5 4" xfId="26395" xr:uid="{00000000-0005-0000-0000-000075390000}"/>
    <cellStyle name="Dec 2 3 3 2 2 5 5" xfId="26164" xr:uid="{00000000-0005-0000-0000-000076390000}"/>
    <cellStyle name="Dec 2 3 3 2 2 5 6" xfId="26982" xr:uid="{00000000-0005-0000-0000-000077390000}"/>
    <cellStyle name="Dec 2 3 3 2 2 5 7" xfId="28010" xr:uid="{00000000-0005-0000-0000-000078390000}"/>
    <cellStyle name="Dec 2 3 3 2 2 5 8" xfId="15206" xr:uid="{00000000-0005-0000-0000-000079390000}"/>
    <cellStyle name="Dec 2 3 3 2 2 5 9" xfId="38735" xr:uid="{00000000-0005-0000-0000-00007A390000}"/>
    <cellStyle name="Dec 2 3 3 2 3" xfId="5955" xr:uid="{00000000-0005-0000-0000-00007B390000}"/>
    <cellStyle name="Dec 2 3 3 3" xfId="5679" xr:uid="{00000000-0005-0000-0000-00007C390000}"/>
    <cellStyle name="Dec 2 3 3 3 10" xfId="17145" xr:uid="{00000000-0005-0000-0000-00007D390000}"/>
    <cellStyle name="Dec 2 3 3 3 11" xfId="26070" xr:uid="{00000000-0005-0000-0000-00007E390000}"/>
    <cellStyle name="Dec 2 3 3 3 12" xfId="27833" xr:uid="{00000000-0005-0000-0000-00007F390000}"/>
    <cellStyle name="Dec 2 3 3 3 13" xfId="28985" xr:uid="{00000000-0005-0000-0000-000080390000}"/>
    <cellStyle name="Dec 2 3 3 3 14" xfId="25958" xr:uid="{00000000-0005-0000-0000-000081390000}"/>
    <cellStyle name="Dec 2 3 3 3 15" xfId="15408" xr:uid="{00000000-0005-0000-0000-000082390000}"/>
    <cellStyle name="Dec 2 3 3 3 16" xfId="27893" xr:uid="{00000000-0005-0000-0000-000083390000}"/>
    <cellStyle name="Dec 2 3 3 3 17" xfId="35737" xr:uid="{00000000-0005-0000-0000-000084390000}"/>
    <cellStyle name="Dec 2 3 3 3 2" xfId="7881" xr:uid="{00000000-0005-0000-0000-000085390000}"/>
    <cellStyle name="Dec 2 3 3 3 2 10" xfId="25764" xr:uid="{00000000-0005-0000-0000-000086390000}"/>
    <cellStyle name="Dec 2 3 3 3 2 11" xfId="15487" xr:uid="{00000000-0005-0000-0000-000087390000}"/>
    <cellStyle name="Dec 2 3 3 3 2 12" xfId="28603" xr:uid="{00000000-0005-0000-0000-000088390000}"/>
    <cellStyle name="Dec 2 3 3 3 2 13" xfId="31389" xr:uid="{00000000-0005-0000-0000-000089390000}"/>
    <cellStyle name="Dec 2 3 3 3 2 14" xfId="26703" xr:uid="{00000000-0005-0000-0000-00008A390000}"/>
    <cellStyle name="Dec 2 3 3 3 2 15" xfId="37828" xr:uid="{00000000-0005-0000-0000-00008B390000}"/>
    <cellStyle name="Dec 2 3 3 3 2 2" xfId="12652" xr:uid="{00000000-0005-0000-0000-00008C390000}"/>
    <cellStyle name="Dec 2 3 3 3 2 2 2" xfId="24009" xr:uid="{00000000-0005-0000-0000-00008D390000}"/>
    <cellStyle name="Dec 2 3 3 3 2 2 3" xfId="28893" xr:uid="{00000000-0005-0000-0000-00008E390000}"/>
    <cellStyle name="Dec 2 3 3 3 2 2 4" xfId="30058" xr:uid="{00000000-0005-0000-0000-00008F390000}"/>
    <cellStyle name="Dec 2 3 3 3 2 2 5" xfId="15340" xr:uid="{00000000-0005-0000-0000-000090390000}"/>
    <cellStyle name="Dec 2 3 3 3 2 2 6" xfId="31711" xr:uid="{00000000-0005-0000-0000-000091390000}"/>
    <cellStyle name="Dec 2 3 3 3 2 2 7" xfId="31313" xr:uid="{00000000-0005-0000-0000-000092390000}"/>
    <cellStyle name="Dec 2 3 3 3 2 2 8" xfId="33633" xr:uid="{00000000-0005-0000-0000-000093390000}"/>
    <cellStyle name="Dec 2 3 3 3 2 2 9" xfId="42124" xr:uid="{00000000-0005-0000-0000-000094390000}"/>
    <cellStyle name="Dec 2 3 3 3 2 3" xfId="14050" xr:uid="{00000000-0005-0000-0000-000095390000}"/>
    <cellStyle name="Dec 2 3 3 3 2 3 2" xfId="25389" xr:uid="{00000000-0005-0000-0000-000096390000}"/>
    <cellStyle name="Dec 2 3 3 3 2 3 3" xfId="29709" xr:uid="{00000000-0005-0000-0000-000097390000}"/>
    <cellStyle name="Dec 2 3 3 3 2 3 4" xfId="30824" xr:uid="{00000000-0005-0000-0000-000098390000}"/>
    <cellStyle name="Dec 2 3 3 3 2 3 5" xfId="24279" xr:uid="{00000000-0005-0000-0000-000099390000}"/>
    <cellStyle name="Dec 2 3 3 3 2 3 6" xfId="32363" xr:uid="{00000000-0005-0000-0000-00009A390000}"/>
    <cellStyle name="Dec 2 3 3 3 2 3 7" xfId="33284" xr:uid="{00000000-0005-0000-0000-00009B390000}"/>
    <cellStyle name="Dec 2 3 3 3 2 3 8" xfId="34183" xr:uid="{00000000-0005-0000-0000-00009C390000}"/>
    <cellStyle name="Dec 2 3 3 3 2 3 9" xfId="43138" xr:uid="{00000000-0005-0000-0000-00009D390000}"/>
    <cellStyle name="Dec 2 3 3 3 2 4" xfId="9099" xr:uid="{00000000-0005-0000-0000-00009E390000}"/>
    <cellStyle name="Dec 2 3 3 3 2 4 2" xfId="20494" xr:uid="{00000000-0005-0000-0000-00009F390000}"/>
    <cellStyle name="Dec 2 3 3 3 2 4 3" xfId="27546" xr:uid="{00000000-0005-0000-0000-0000A0390000}"/>
    <cellStyle name="Dec 2 3 3 3 2 4 4" xfId="16114" xr:uid="{00000000-0005-0000-0000-0000A1390000}"/>
    <cellStyle name="Dec 2 3 3 3 2 4 5" xfId="31700" xr:uid="{00000000-0005-0000-0000-0000A2390000}"/>
    <cellStyle name="Dec 2 3 3 3 2 4 6" xfId="31294" xr:uid="{00000000-0005-0000-0000-0000A3390000}"/>
    <cellStyle name="Dec 2 3 3 3 2 4 7" xfId="14935" xr:uid="{00000000-0005-0000-0000-0000A4390000}"/>
    <cellStyle name="Dec 2 3 3 3 2 4 8" xfId="14803" xr:uid="{00000000-0005-0000-0000-0000A5390000}"/>
    <cellStyle name="Dec 2 3 3 3 2 4 9" xfId="38789" xr:uid="{00000000-0005-0000-0000-0000A6390000}"/>
    <cellStyle name="Dec 2 3 3 3 2 5" xfId="8900" xr:uid="{00000000-0005-0000-0000-0000A7390000}"/>
    <cellStyle name="Dec 2 3 3 3 2 5 2" xfId="20295" xr:uid="{00000000-0005-0000-0000-0000A8390000}"/>
    <cellStyle name="Dec 2 3 3 3 2 5 3" xfId="27347" xr:uid="{00000000-0005-0000-0000-0000A9390000}"/>
    <cellStyle name="Dec 2 3 3 3 2 5 4" xfId="15757" xr:uid="{00000000-0005-0000-0000-0000AA390000}"/>
    <cellStyle name="Dec 2 3 3 3 2 5 5" xfId="14736" xr:uid="{00000000-0005-0000-0000-0000AB390000}"/>
    <cellStyle name="Dec 2 3 3 3 2 5 6" xfId="28386" xr:uid="{00000000-0005-0000-0000-0000AC390000}"/>
    <cellStyle name="Dec 2 3 3 3 2 5 7" xfId="26487" xr:uid="{00000000-0005-0000-0000-0000AD390000}"/>
    <cellStyle name="Dec 2 3 3 3 2 5 8" xfId="28950" xr:uid="{00000000-0005-0000-0000-0000AE390000}"/>
    <cellStyle name="Dec 2 3 3 3 2 5 9" xfId="38723" xr:uid="{00000000-0005-0000-0000-0000AF390000}"/>
    <cellStyle name="Dec 2 3 3 3 2 6" xfId="13662" xr:uid="{00000000-0005-0000-0000-0000B0390000}"/>
    <cellStyle name="Dec 2 3 3 3 2 6 2" xfId="25001" xr:uid="{00000000-0005-0000-0000-0000B1390000}"/>
    <cellStyle name="Dec 2 3 3 3 2 6 3" xfId="29321" xr:uid="{00000000-0005-0000-0000-0000B2390000}"/>
    <cellStyle name="Dec 2 3 3 3 2 6 4" xfId="30436" xr:uid="{00000000-0005-0000-0000-0000B3390000}"/>
    <cellStyle name="Dec 2 3 3 3 2 6 5" xfId="15095" xr:uid="{00000000-0005-0000-0000-0000B4390000}"/>
    <cellStyle name="Dec 2 3 3 3 2 6 6" xfId="31975" xr:uid="{00000000-0005-0000-0000-0000B5390000}"/>
    <cellStyle name="Dec 2 3 3 3 2 6 7" xfId="32896" xr:uid="{00000000-0005-0000-0000-0000B6390000}"/>
    <cellStyle name="Dec 2 3 3 3 2 6 8" xfId="33795" xr:uid="{00000000-0005-0000-0000-0000B7390000}"/>
    <cellStyle name="Dec 2 3 3 3 2 6 9" xfId="43023" xr:uid="{00000000-0005-0000-0000-0000B8390000}"/>
    <cellStyle name="Dec 2 3 3 3 2 7" xfId="9222" xr:uid="{00000000-0005-0000-0000-0000B9390000}"/>
    <cellStyle name="Dec 2 3 3 3 2 7 2" xfId="20617" xr:uid="{00000000-0005-0000-0000-0000BA390000}"/>
    <cellStyle name="Dec 2 3 3 3 2 7 3" xfId="27669" xr:uid="{00000000-0005-0000-0000-0000BB390000}"/>
    <cellStyle name="Dec 2 3 3 3 2 7 4" xfId="17415" xr:uid="{00000000-0005-0000-0000-0000BC390000}"/>
    <cellStyle name="Dec 2 3 3 3 2 7 5" xfId="31470" xr:uid="{00000000-0005-0000-0000-0000BD390000}"/>
    <cellStyle name="Dec 2 3 3 3 2 7 6" xfId="15319" xr:uid="{00000000-0005-0000-0000-0000BE390000}"/>
    <cellStyle name="Dec 2 3 3 3 2 7 7" xfId="14775" xr:uid="{00000000-0005-0000-0000-0000BF390000}"/>
    <cellStyle name="Dec 2 3 3 3 2 7 8" xfId="31360" xr:uid="{00000000-0005-0000-0000-0000C0390000}"/>
    <cellStyle name="Dec 2 3 3 3 2 7 9" xfId="38822" xr:uid="{00000000-0005-0000-0000-0000C1390000}"/>
    <cellStyle name="Dec 2 3 3 3 2 8" xfId="19297" xr:uid="{00000000-0005-0000-0000-0000C2390000}"/>
    <cellStyle name="Dec 2 3 3 3 2 9" xfId="26884" xr:uid="{00000000-0005-0000-0000-0000C3390000}"/>
    <cellStyle name="Dec 2 3 3 3 3" xfId="6597" xr:uid="{00000000-0005-0000-0000-0000C4390000}"/>
    <cellStyle name="Dec 2 3 3 3 3 10" xfId="27911" xr:uid="{00000000-0005-0000-0000-0000C5390000}"/>
    <cellStyle name="Dec 2 3 3 3 3 11" xfId="25873" xr:uid="{00000000-0005-0000-0000-0000C6390000}"/>
    <cellStyle name="Dec 2 3 3 3 3 12" xfId="26468" xr:uid="{00000000-0005-0000-0000-0000C7390000}"/>
    <cellStyle name="Dec 2 3 3 3 3 13" xfId="27712" xr:uid="{00000000-0005-0000-0000-0000C8390000}"/>
    <cellStyle name="Dec 2 3 3 3 3 14" xfId="27089" xr:uid="{00000000-0005-0000-0000-0000C9390000}"/>
    <cellStyle name="Dec 2 3 3 3 3 15" xfId="36602" xr:uid="{00000000-0005-0000-0000-0000CA390000}"/>
    <cellStyle name="Dec 2 3 3 3 3 2" xfId="11368" xr:uid="{00000000-0005-0000-0000-0000CB390000}"/>
    <cellStyle name="Dec 2 3 3 3 3 2 2" xfId="22749" xr:uid="{00000000-0005-0000-0000-0000CC390000}"/>
    <cellStyle name="Dec 2 3 3 3 3 2 3" xfId="28423" xr:uid="{00000000-0005-0000-0000-0000CD390000}"/>
    <cellStyle name="Dec 2 3 3 3 3 2 4" xfId="15155" xr:uid="{00000000-0005-0000-0000-0000CE390000}"/>
    <cellStyle name="Dec 2 3 3 3 3 2 5" xfId="31621" xr:uid="{00000000-0005-0000-0000-0000CF390000}"/>
    <cellStyle name="Dec 2 3 3 3 3 2 6" xfId="26758" xr:uid="{00000000-0005-0000-0000-0000D0390000}"/>
    <cellStyle name="Dec 2 3 3 3 3 2 7" xfId="31654" xr:uid="{00000000-0005-0000-0000-0000D1390000}"/>
    <cellStyle name="Dec 2 3 3 3 3 2 8" xfId="28969" xr:uid="{00000000-0005-0000-0000-0000D2390000}"/>
    <cellStyle name="Dec 2 3 3 3 3 2 9" xfId="40898" xr:uid="{00000000-0005-0000-0000-0000D3390000}"/>
    <cellStyle name="Dec 2 3 3 3 3 3" xfId="13863" xr:uid="{00000000-0005-0000-0000-0000D4390000}"/>
    <cellStyle name="Dec 2 3 3 3 3 3 2" xfId="25202" xr:uid="{00000000-0005-0000-0000-0000D5390000}"/>
    <cellStyle name="Dec 2 3 3 3 3 3 3" xfId="29522" xr:uid="{00000000-0005-0000-0000-0000D6390000}"/>
    <cellStyle name="Dec 2 3 3 3 3 3 4" xfId="30637" xr:uid="{00000000-0005-0000-0000-0000D7390000}"/>
    <cellStyle name="Dec 2 3 3 3 3 3 5" xfId="27063" xr:uid="{00000000-0005-0000-0000-0000D8390000}"/>
    <cellStyle name="Dec 2 3 3 3 3 3 6" xfId="32176" xr:uid="{00000000-0005-0000-0000-0000D9390000}"/>
    <cellStyle name="Dec 2 3 3 3 3 3 7" xfId="33097" xr:uid="{00000000-0005-0000-0000-0000DA390000}"/>
    <cellStyle name="Dec 2 3 3 3 3 3 8" xfId="33996" xr:uid="{00000000-0005-0000-0000-0000DB390000}"/>
    <cellStyle name="Dec 2 3 3 3 3 3 9" xfId="43085" xr:uid="{00000000-0005-0000-0000-0000DC390000}"/>
    <cellStyle name="Dec 2 3 3 3 3 4" xfId="9018" xr:uid="{00000000-0005-0000-0000-0000DD390000}"/>
    <cellStyle name="Dec 2 3 3 3 3 4 2" xfId="20413" xr:uid="{00000000-0005-0000-0000-0000DE390000}"/>
    <cellStyle name="Dec 2 3 3 3 3 4 3" xfId="27465" xr:uid="{00000000-0005-0000-0000-0000DF390000}"/>
    <cellStyle name="Dec 2 3 3 3 3 4 4" xfId="15812" xr:uid="{00000000-0005-0000-0000-0000E0390000}"/>
    <cellStyle name="Dec 2 3 3 3 3 4 5" xfId="31570" xr:uid="{00000000-0005-0000-0000-0000E1390000}"/>
    <cellStyle name="Dec 2 3 3 3 3 4 6" xfId="15590" xr:uid="{00000000-0005-0000-0000-0000E2390000}"/>
    <cellStyle name="Dec 2 3 3 3 3 4 7" xfId="28571" xr:uid="{00000000-0005-0000-0000-0000E3390000}"/>
    <cellStyle name="Dec 2 3 3 3 3 4 8" xfId="26560" xr:uid="{00000000-0005-0000-0000-0000E4390000}"/>
    <cellStyle name="Dec 2 3 3 3 3 4 9" xfId="38759" xr:uid="{00000000-0005-0000-0000-0000E5390000}"/>
    <cellStyle name="Dec 2 3 3 3 3 5" xfId="9137" xr:uid="{00000000-0005-0000-0000-0000E6390000}"/>
    <cellStyle name="Dec 2 3 3 3 3 5 2" xfId="20532" xr:uid="{00000000-0005-0000-0000-0000E7390000}"/>
    <cellStyle name="Dec 2 3 3 3 3 5 3" xfId="27584" xr:uid="{00000000-0005-0000-0000-0000E8390000}"/>
    <cellStyle name="Dec 2 3 3 3 3 5 4" xfId="16895" xr:uid="{00000000-0005-0000-0000-0000E9390000}"/>
    <cellStyle name="Dec 2 3 3 3 3 5 5" xfId="31448" xr:uid="{00000000-0005-0000-0000-0000EA390000}"/>
    <cellStyle name="Dec 2 3 3 3 3 5 6" xfId="27976" xr:uid="{00000000-0005-0000-0000-0000EB390000}"/>
    <cellStyle name="Dec 2 3 3 3 3 5 7" xfId="28504" xr:uid="{00000000-0005-0000-0000-0000EC390000}"/>
    <cellStyle name="Dec 2 3 3 3 3 5 8" xfId="28898" xr:uid="{00000000-0005-0000-0000-0000ED390000}"/>
    <cellStyle name="Dec 2 3 3 3 3 5 9" xfId="38802" xr:uid="{00000000-0005-0000-0000-0000EE390000}"/>
    <cellStyle name="Dec 2 3 3 3 3 6" xfId="8867" xr:uid="{00000000-0005-0000-0000-0000EF390000}"/>
    <cellStyle name="Dec 2 3 3 3 3 6 2" xfId="20262" xr:uid="{00000000-0005-0000-0000-0000F0390000}"/>
    <cellStyle name="Dec 2 3 3 3 3 6 3" xfId="27314" xr:uid="{00000000-0005-0000-0000-0000F1390000}"/>
    <cellStyle name="Dec 2 3 3 3 3 6 4" xfId="15727" xr:uid="{00000000-0005-0000-0000-0000F2390000}"/>
    <cellStyle name="Dec 2 3 3 3 3 6 5" xfId="14633" xr:uid="{00000000-0005-0000-0000-0000F3390000}"/>
    <cellStyle name="Dec 2 3 3 3 3 6 6" xfId="27817" xr:uid="{00000000-0005-0000-0000-0000F4390000}"/>
    <cellStyle name="Dec 2 3 3 3 3 6 7" xfId="15549" xr:uid="{00000000-0005-0000-0000-0000F5390000}"/>
    <cellStyle name="Dec 2 3 3 3 3 6 8" xfId="26597" xr:uid="{00000000-0005-0000-0000-0000F6390000}"/>
    <cellStyle name="Dec 2 3 3 3 3 6 9" xfId="38713" xr:uid="{00000000-0005-0000-0000-0000F7390000}"/>
    <cellStyle name="Dec 2 3 3 3 3 7" xfId="13971" xr:uid="{00000000-0005-0000-0000-0000F8390000}"/>
    <cellStyle name="Dec 2 3 3 3 3 7 2" xfId="25310" xr:uid="{00000000-0005-0000-0000-0000F9390000}"/>
    <cellStyle name="Dec 2 3 3 3 3 7 3" xfId="29630" xr:uid="{00000000-0005-0000-0000-0000FA390000}"/>
    <cellStyle name="Dec 2 3 3 3 3 7 4" xfId="30745" xr:uid="{00000000-0005-0000-0000-0000FB390000}"/>
    <cellStyle name="Dec 2 3 3 3 3 7 5" xfId="26716" xr:uid="{00000000-0005-0000-0000-0000FC390000}"/>
    <cellStyle name="Dec 2 3 3 3 3 7 6" xfId="32284" xr:uid="{00000000-0005-0000-0000-0000FD390000}"/>
    <cellStyle name="Dec 2 3 3 3 3 7 7" xfId="33205" xr:uid="{00000000-0005-0000-0000-0000FE390000}"/>
    <cellStyle name="Dec 2 3 3 3 3 7 8" xfId="34104" xr:uid="{00000000-0005-0000-0000-0000FF390000}"/>
    <cellStyle name="Dec 2 3 3 3 3 7 9" xfId="43117" xr:uid="{00000000-0005-0000-0000-0000003A0000}"/>
    <cellStyle name="Dec 2 3 3 3 3 8" xfId="18036" xr:uid="{00000000-0005-0000-0000-0000013A0000}"/>
    <cellStyle name="Dec 2 3 3 3 3 9" xfId="26404" xr:uid="{00000000-0005-0000-0000-0000023A0000}"/>
    <cellStyle name="Dec 2 3 3 3 4" xfId="10469" xr:uid="{00000000-0005-0000-0000-0000033A0000}"/>
    <cellStyle name="Dec 2 3 3 3 4 2" xfId="21862" xr:uid="{00000000-0005-0000-0000-0000043A0000}"/>
    <cellStyle name="Dec 2 3 3 3 4 3" xfId="28094" xr:uid="{00000000-0005-0000-0000-0000053A0000}"/>
    <cellStyle name="Dec 2 3 3 3 4 4" xfId="14630" xr:uid="{00000000-0005-0000-0000-0000063A0000}"/>
    <cellStyle name="Dec 2 3 3 3 4 5" xfId="14483" xr:uid="{00000000-0005-0000-0000-0000073A0000}"/>
    <cellStyle name="Dec 2 3 3 3 4 6" xfId="31250" xr:uid="{00000000-0005-0000-0000-0000083A0000}"/>
    <cellStyle name="Dec 2 3 3 3 4 7" xfId="26127" xr:uid="{00000000-0005-0000-0000-0000093A0000}"/>
    <cellStyle name="Dec 2 3 3 3 4 8" xfId="15585" xr:uid="{00000000-0005-0000-0000-00000A3A0000}"/>
    <cellStyle name="Dec 2 3 3 3 4 9" xfId="40033" xr:uid="{00000000-0005-0000-0000-00000B3A0000}"/>
    <cellStyle name="Dec 2 3 3 3 5" xfId="13738" xr:uid="{00000000-0005-0000-0000-00000C3A0000}"/>
    <cellStyle name="Dec 2 3 3 3 5 2" xfId="25077" xr:uid="{00000000-0005-0000-0000-00000D3A0000}"/>
    <cellStyle name="Dec 2 3 3 3 5 3" xfId="29397" xr:uid="{00000000-0005-0000-0000-00000E3A0000}"/>
    <cellStyle name="Dec 2 3 3 3 5 4" xfId="30512" xr:uid="{00000000-0005-0000-0000-00000F3A0000}"/>
    <cellStyle name="Dec 2 3 3 3 5 5" xfId="15595" xr:uid="{00000000-0005-0000-0000-0000103A0000}"/>
    <cellStyle name="Dec 2 3 3 3 5 6" xfId="32051" xr:uid="{00000000-0005-0000-0000-0000113A0000}"/>
    <cellStyle name="Dec 2 3 3 3 5 7" xfId="32972" xr:uid="{00000000-0005-0000-0000-0000123A0000}"/>
    <cellStyle name="Dec 2 3 3 3 5 8" xfId="33871" xr:uid="{00000000-0005-0000-0000-0000133A0000}"/>
    <cellStyle name="Dec 2 3 3 3 5 9" xfId="43054" xr:uid="{00000000-0005-0000-0000-0000143A0000}"/>
    <cellStyle name="Dec 2 3 3 3 6" xfId="8976" xr:uid="{00000000-0005-0000-0000-0000153A0000}"/>
    <cellStyle name="Dec 2 3 3 3 6 2" xfId="20371" xr:uid="{00000000-0005-0000-0000-0000163A0000}"/>
    <cellStyle name="Dec 2 3 3 3 6 3" xfId="27423" xr:uid="{00000000-0005-0000-0000-0000173A0000}"/>
    <cellStyle name="Dec 2 3 3 3 6 4" xfId="25754" xr:uid="{00000000-0005-0000-0000-0000183A0000}"/>
    <cellStyle name="Dec 2 3 3 3 6 5" xfId="31260" xr:uid="{00000000-0005-0000-0000-0000193A0000}"/>
    <cellStyle name="Dec 2 3 3 3 6 6" xfId="25747" xr:uid="{00000000-0005-0000-0000-00001A3A0000}"/>
    <cellStyle name="Dec 2 3 3 3 6 7" xfId="31504" xr:uid="{00000000-0005-0000-0000-00001B3A0000}"/>
    <cellStyle name="Dec 2 3 3 3 6 8" xfId="28816" xr:uid="{00000000-0005-0000-0000-00001C3A0000}"/>
    <cellStyle name="Dec 2 3 3 3 6 9" xfId="38748" xr:uid="{00000000-0005-0000-0000-00001D3A0000}"/>
    <cellStyle name="Dec 2 3 3 3 7" xfId="8902" xr:uid="{00000000-0005-0000-0000-00001E3A0000}"/>
    <cellStyle name="Dec 2 3 3 3 7 2" xfId="20297" xr:uid="{00000000-0005-0000-0000-00001F3A0000}"/>
    <cellStyle name="Dec 2 3 3 3 7 3" xfId="27349" xr:uid="{00000000-0005-0000-0000-0000203A0000}"/>
    <cellStyle name="Dec 2 3 3 3 7 4" xfId="15759" xr:uid="{00000000-0005-0000-0000-0000213A0000}"/>
    <cellStyle name="Dec 2 3 3 3 7 5" xfId="25924" xr:uid="{00000000-0005-0000-0000-0000223A0000}"/>
    <cellStyle name="Dec 2 3 3 3 7 6" xfId="26714" xr:uid="{00000000-0005-0000-0000-0000233A0000}"/>
    <cellStyle name="Dec 2 3 3 3 7 7" xfId="29160" xr:uid="{00000000-0005-0000-0000-0000243A0000}"/>
    <cellStyle name="Dec 2 3 3 3 7 8" xfId="30280" xr:uid="{00000000-0005-0000-0000-0000253A0000}"/>
    <cellStyle name="Dec 2 3 3 3 7 9" xfId="38724" xr:uid="{00000000-0005-0000-0000-0000263A0000}"/>
    <cellStyle name="Dec 2 3 3 3 8" xfId="9221" xr:uid="{00000000-0005-0000-0000-0000273A0000}"/>
    <cellStyle name="Dec 2 3 3 3 8 2" xfId="20616" xr:uid="{00000000-0005-0000-0000-0000283A0000}"/>
    <cellStyle name="Dec 2 3 3 3 8 3" xfId="27668" xr:uid="{00000000-0005-0000-0000-0000293A0000}"/>
    <cellStyle name="Dec 2 3 3 3 8 4" xfId="22742" xr:uid="{00000000-0005-0000-0000-00002A3A0000}"/>
    <cellStyle name="Dec 2 3 3 3 8 5" xfId="27850" xr:uid="{00000000-0005-0000-0000-00002B3A0000}"/>
    <cellStyle name="Dec 2 3 3 3 8 6" xfId="30167" xr:uid="{00000000-0005-0000-0000-00002C3A0000}"/>
    <cellStyle name="Dec 2 3 3 3 8 7" xfId="31254" xr:uid="{00000000-0005-0000-0000-00002D3A0000}"/>
    <cellStyle name="Dec 2 3 3 3 8 8" xfId="31814" xr:uid="{00000000-0005-0000-0000-00002E3A0000}"/>
    <cellStyle name="Dec 2 3 3 3 8 9" xfId="38821" xr:uid="{00000000-0005-0000-0000-00002F3A0000}"/>
    <cellStyle name="Dec 2 3 3 3 9" xfId="13665" xr:uid="{00000000-0005-0000-0000-0000303A0000}"/>
    <cellStyle name="Dec 2 3 3 3 9 2" xfId="25004" xr:uid="{00000000-0005-0000-0000-0000313A0000}"/>
    <cellStyle name="Dec 2 3 3 3 9 3" xfId="29324" xr:uid="{00000000-0005-0000-0000-0000323A0000}"/>
    <cellStyle name="Dec 2 3 3 3 9 4" xfId="30439" xr:uid="{00000000-0005-0000-0000-0000333A0000}"/>
    <cellStyle name="Dec 2 3 3 3 9 5" xfId="27788" xr:uid="{00000000-0005-0000-0000-0000343A0000}"/>
    <cellStyle name="Dec 2 3 3 3 9 6" xfId="31978" xr:uid="{00000000-0005-0000-0000-0000353A0000}"/>
    <cellStyle name="Dec 2 3 3 3 9 7" xfId="32899" xr:uid="{00000000-0005-0000-0000-0000363A0000}"/>
    <cellStyle name="Dec 2 3 3 3 9 8" xfId="33798" xr:uid="{00000000-0005-0000-0000-0000373A0000}"/>
    <cellStyle name="Dec 2 3 3 3 9 9" xfId="43025" xr:uid="{00000000-0005-0000-0000-0000383A0000}"/>
    <cellStyle name="Dec 2 3 3 4" xfId="13585" xr:uid="{00000000-0005-0000-0000-0000393A0000}"/>
    <cellStyle name="Dec 2 3 3 4 2" xfId="24924" xr:uid="{00000000-0005-0000-0000-00003A3A0000}"/>
    <cellStyle name="Dec 2 3 3 4 3" xfId="29244" xr:uid="{00000000-0005-0000-0000-00003B3A0000}"/>
    <cellStyle name="Dec 2 3 3 4 4" xfId="30359" xr:uid="{00000000-0005-0000-0000-00003C3A0000}"/>
    <cellStyle name="Dec 2 3 3 4 5" xfId="27746" xr:uid="{00000000-0005-0000-0000-00003D3A0000}"/>
    <cellStyle name="Dec 2 3 3 4 6" xfId="31898" xr:uid="{00000000-0005-0000-0000-00003E3A0000}"/>
    <cellStyle name="Dec 2 3 3 4 7" xfId="32819" xr:uid="{00000000-0005-0000-0000-00003F3A0000}"/>
    <cellStyle name="Dec 2 3 3 4 8" xfId="33718" xr:uid="{00000000-0005-0000-0000-0000403A0000}"/>
    <cellStyle name="Dec 2 3 3 4 9" xfId="42998" xr:uid="{00000000-0005-0000-0000-0000413A0000}"/>
    <cellStyle name="Dec 2 3 3 5" xfId="13797" xr:uid="{00000000-0005-0000-0000-0000423A0000}"/>
    <cellStyle name="Dec 2 3 3 5 2" xfId="25136" xr:uid="{00000000-0005-0000-0000-0000433A0000}"/>
    <cellStyle name="Dec 2 3 3 5 3" xfId="29456" xr:uid="{00000000-0005-0000-0000-0000443A0000}"/>
    <cellStyle name="Dec 2 3 3 5 4" xfId="30571" xr:uid="{00000000-0005-0000-0000-0000453A0000}"/>
    <cellStyle name="Dec 2 3 3 5 5" xfId="28022" xr:uid="{00000000-0005-0000-0000-0000463A0000}"/>
    <cellStyle name="Dec 2 3 3 5 6" xfId="32110" xr:uid="{00000000-0005-0000-0000-0000473A0000}"/>
    <cellStyle name="Dec 2 3 3 5 7" xfId="33031" xr:uid="{00000000-0005-0000-0000-0000483A0000}"/>
    <cellStyle name="Dec 2 3 3 5 8" xfId="33930" xr:uid="{00000000-0005-0000-0000-0000493A0000}"/>
    <cellStyle name="Dec 2 3 3 5 9" xfId="43069" xr:uid="{00000000-0005-0000-0000-00004A3A0000}"/>
    <cellStyle name="Dec 2 4" xfId="4554" xr:uid="{00000000-0005-0000-0000-00004B3A0000}"/>
    <cellStyle name="Dec 2 4 2" xfId="4831" xr:uid="{00000000-0005-0000-0000-00004C3A0000}"/>
    <cellStyle name="Dec 2 4 2 2" xfId="5365" xr:uid="{00000000-0005-0000-0000-00004D3A0000}"/>
    <cellStyle name="Dec 2 4 2 2 2" xfId="6451" xr:uid="{00000000-0005-0000-0000-00004E3A0000}"/>
    <cellStyle name="Dec 2 4 2 2 2 10" xfId="17904" xr:uid="{00000000-0005-0000-0000-00004F3A0000}"/>
    <cellStyle name="Dec 2 4 2 2 2 11" xfId="26337" xr:uid="{00000000-0005-0000-0000-0000503A0000}"/>
    <cellStyle name="Dec 2 4 2 2 2 12" xfId="26981" xr:uid="{00000000-0005-0000-0000-0000513A0000}"/>
    <cellStyle name="Dec 2 4 2 2 2 13" xfId="30149" xr:uid="{00000000-0005-0000-0000-0000523A0000}"/>
    <cellStyle name="Dec 2 4 2 2 2 14" xfId="31239" xr:uid="{00000000-0005-0000-0000-0000533A0000}"/>
    <cellStyle name="Dec 2 4 2 2 2 15" xfId="15275" xr:uid="{00000000-0005-0000-0000-0000543A0000}"/>
    <cellStyle name="Dec 2 4 2 2 2 16" xfId="31756" xr:uid="{00000000-0005-0000-0000-0000553A0000}"/>
    <cellStyle name="Dec 2 4 2 2 2 17" xfId="36481" xr:uid="{00000000-0005-0000-0000-0000563A0000}"/>
    <cellStyle name="Dec 2 4 2 2 2 2" xfId="8643" xr:uid="{00000000-0005-0000-0000-0000573A0000}"/>
    <cellStyle name="Dec 2 4 2 2 2 2 10" xfId="28382" xr:uid="{00000000-0005-0000-0000-0000583A0000}"/>
    <cellStyle name="Dec 2 4 2 2 2 2 11" xfId="15370" xr:uid="{00000000-0005-0000-0000-0000593A0000}"/>
    <cellStyle name="Dec 2 4 2 2 2 2 12" xfId="26094" xr:uid="{00000000-0005-0000-0000-00005A3A0000}"/>
    <cellStyle name="Dec 2 4 2 2 2 2 13" xfId="28974" xr:uid="{00000000-0005-0000-0000-00005B3A0000}"/>
    <cellStyle name="Dec 2 4 2 2 2 2 14" xfId="28063" xr:uid="{00000000-0005-0000-0000-00005C3A0000}"/>
    <cellStyle name="Dec 2 4 2 2 2 2 15" xfId="38572" xr:uid="{00000000-0005-0000-0000-00005D3A0000}"/>
    <cellStyle name="Dec 2 4 2 2 2 2 2" xfId="13414" xr:uid="{00000000-0005-0000-0000-00005E3A0000}"/>
    <cellStyle name="Dec 2 4 2 2 2 2 2 2" xfId="24767" xr:uid="{00000000-0005-0000-0000-00005F3A0000}"/>
    <cellStyle name="Dec 2 4 2 2 2 2 2 3" xfId="29153" xr:uid="{00000000-0005-0000-0000-0000603A0000}"/>
    <cellStyle name="Dec 2 4 2 2 2 2 2 4" xfId="30272" xr:uid="{00000000-0005-0000-0000-0000613A0000}"/>
    <cellStyle name="Dec 2 4 2 2 2 2 2 5" xfId="30081" xr:uid="{00000000-0005-0000-0000-0000623A0000}"/>
    <cellStyle name="Dec 2 4 2 2 2 2 2 6" xfId="31826" xr:uid="{00000000-0005-0000-0000-0000633A0000}"/>
    <cellStyle name="Dec 2 4 2 2 2 2 2 7" xfId="32756" xr:uid="{00000000-0005-0000-0000-0000643A0000}"/>
    <cellStyle name="Dec 2 4 2 2 2 2 2 8" xfId="33659" xr:uid="{00000000-0005-0000-0000-0000653A0000}"/>
    <cellStyle name="Dec 2 4 2 2 2 2 2 9" xfId="42868" xr:uid="{00000000-0005-0000-0000-0000663A0000}"/>
    <cellStyle name="Dec 2 4 2 2 2 2 3" xfId="14147" xr:uid="{00000000-0005-0000-0000-0000673A0000}"/>
    <cellStyle name="Dec 2 4 2 2 2 2 3 2" xfId="25486" xr:uid="{00000000-0005-0000-0000-0000683A0000}"/>
    <cellStyle name="Dec 2 4 2 2 2 2 3 3" xfId="29806" xr:uid="{00000000-0005-0000-0000-0000693A0000}"/>
    <cellStyle name="Dec 2 4 2 2 2 2 3 4" xfId="30921" xr:uid="{00000000-0005-0000-0000-00006A3A0000}"/>
    <cellStyle name="Dec 2 4 2 2 2 2 3 5" xfId="28578" xr:uid="{00000000-0005-0000-0000-00006B3A0000}"/>
    <cellStyle name="Dec 2 4 2 2 2 2 3 6" xfId="32460" xr:uid="{00000000-0005-0000-0000-00006C3A0000}"/>
    <cellStyle name="Dec 2 4 2 2 2 2 3 7" xfId="33381" xr:uid="{00000000-0005-0000-0000-00006D3A0000}"/>
    <cellStyle name="Dec 2 4 2 2 2 2 3 8" xfId="34280" xr:uid="{00000000-0005-0000-0000-00006E3A0000}"/>
    <cellStyle name="Dec 2 4 2 2 2 2 3 9" xfId="43166" xr:uid="{00000000-0005-0000-0000-00006F3A0000}"/>
    <cellStyle name="Dec 2 4 2 2 2 2 4" xfId="14208" xr:uid="{00000000-0005-0000-0000-0000703A0000}"/>
    <cellStyle name="Dec 2 4 2 2 2 2 4 2" xfId="25547" xr:uid="{00000000-0005-0000-0000-0000713A0000}"/>
    <cellStyle name="Dec 2 4 2 2 2 2 4 3" xfId="29867" xr:uid="{00000000-0005-0000-0000-0000723A0000}"/>
    <cellStyle name="Dec 2 4 2 2 2 2 4 4" xfId="30982" xr:uid="{00000000-0005-0000-0000-0000733A0000}"/>
    <cellStyle name="Dec 2 4 2 2 2 2 4 5" xfId="28341" xr:uid="{00000000-0005-0000-0000-0000743A0000}"/>
    <cellStyle name="Dec 2 4 2 2 2 2 4 6" xfId="32521" xr:uid="{00000000-0005-0000-0000-0000753A0000}"/>
    <cellStyle name="Dec 2 4 2 2 2 2 4 7" xfId="33442" xr:uid="{00000000-0005-0000-0000-0000763A0000}"/>
    <cellStyle name="Dec 2 4 2 2 2 2 4 8" xfId="34341" xr:uid="{00000000-0005-0000-0000-0000773A0000}"/>
    <cellStyle name="Dec 2 4 2 2 2 2 4 9" xfId="43183" xr:uid="{00000000-0005-0000-0000-0000783A0000}"/>
    <cellStyle name="Dec 2 4 2 2 2 2 5" xfId="14263" xr:uid="{00000000-0005-0000-0000-0000793A0000}"/>
    <cellStyle name="Dec 2 4 2 2 2 2 5 2" xfId="25602" xr:uid="{00000000-0005-0000-0000-00007A3A0000}"/>
    <cellStyle name="Dec 2 4 2 2 2 2 5 3" xfId="29922" xr:uid="{00000000-0005-0000-0000-00007B3A0000}"/>
    <cellStyle name="Dec 2 4 2 2 2 2 5 4" xfId="31037" xr:uid="{00000000-0005-0000-0000-00007C3A0000}"/>
    <cellStyle name="Dec 2 4 2 2 2 2 5 5" xfId="15395" xr:uid="{00000000-0005-0000-0000-00007D3A0000}"/>
    <cellStyle name="Dec 2 4 2 2 2 2 5 6" xfId="32576" xr:uid="{00000000-0005-0000-0000-00007E3A0000}"/>
    <cellStyle name="Dec 2 4 2 2 2 2 5 7" xfId="33497" xr:uid="{00000000-0005-0000-0000-00007F3A0000}"/>
    <cellStyle name="Dec 2 4 2 2 2 2 5 8" xfId="34396" xr:uid="{00000000-0005-0000-0000-0000803A0000}"/>
    <cellStyle name="Dec 2 4 2 2 2 2 5 9" xfId="43200" xr:uid="{00000000-0005-0000-0000-0000813A0000}"/>
    <cellStyle name="Dec 2 4 2 2 2 2 6" xfId="14313" xr:uid="{00000000-0005-0000-0000-0000823A0000}"/>
    <cellStyle name="Dec 2 4 2 2 2 2 6 2" xfId="25652" xr:uid="{00000000-0005-0000-0000-0000833A0000}"/>
    <cellStyle name="Dec 2 4 2 2 2 2 6 3" xfId="29972" xr:uid="{00000000-0005-0000-0000-0000843A0000}"/>
    <cellStyle name="Dec 2 4 2 2 2 2 6 4" xfId="31087" xr:uid="{00000000-0005-0000-0000-0000853A0000}"/>
    <cellStyle name="Dec 2 4 2 2 2 2 6 5" xfId="15011" xr:uid="{00000000-0005-0000-0000-0000863A0000}"/>
    <cellStyle name="Dec 2 4 2 2 2 2 6 6" xfId="32626" xr:uid="{00000000-0005-0000-0000-0000873A0000}"/>
    <cellStyle name="Dec 2 4 2 2 2 2 6 7" xfId="33547" xr:uid="{00000000-0005-0000-0000-0000883A0000}"/>
    <cellStyle name="Dec 2 4 2 2 2 2 6 8" xfId="34446" xr:uid="{00000000-0005-0000-0000-0000893A0000}"/>
    <cellStyle name="Dec 2 4 2 2 2 2 6 9" xfId="43214" xr:uid="{00000000-0005-0000-0000-00008A3A0000}"/>
    <cellStyle name="Dec 2 4 2 2 2 2 7" xfId="14357" xr:uid="{00000000-0005-0000-0000-00008B3A0000}"/>
    <cellStyle name="Dec 2 4 2 2 2 2 7 2" xfId="25696" xr:uid="{00000000-0005-0000-0000-00008C3A0000}"/>
    <cellStyle name="Dec 2 4 2 2 2 2 7 3" xfId="30016" xr:uid="{00000000-0005-0000-0000-00008D3A0000}"/>
    <cellStyle name="Dec 2 4 2 2 2 2 7 4" xfId="31131" xr:uid="{00000000-0005-0000-0000-00008E3A0000}"/>
    <cellStyle name="Dec 2 4 2 2 2 2 7 5" xfId="26324" xr:uid="{00000000-0005-0000-0000-00008F3A0000}"/>
    <cellStyle name="Dec 2 4 2 2 2 2 7 6" xfId="32670" xr:uid="{00000000-0005-0000-0000-0000903A0000}"/>
    <cellStyle name="Dec 2 4 2 2 2 2 7 7" xfId="33591" xr:uid="{00000000-0005-0000-0000-0000913A0000}"/>
    <cellStyle name="Dec 2 4 2 2 2 2 7 8" xfId="34490" xr:uid="{00000000-0005-0000-0000-0000923A0000}"/>
    <cellStyle name="Dec 2 4 2 2 2 2 7 9" xfId="43226" xr:uid="{00000000-0005-0000-0000-0000933A0000}"/>
    <cellStyle name="Dec 2 4 2 2 2 2 8" xfId="20053" xr:uid="{00000000-0005-0000-0000-0000943A0000}"/>
    <cellStyle name="Dec 2 4 2 2 2 2 9" xfId="27167" xr:uid="{00000000-0005-0000-0000-0000953A0000}"/>
    <cellStyle name="Dec 2 4 2 2 2 3" xfId="6640" xr:uid="{00000000-0005-0000-0000-0000963A0000}"/>
    <cellStyle name="Dec 2 4 2 2 2 3 10" xfId="29023" xr:uid="{00000000-0005-0000-0000-0000973A0000}"/>
    <cellStyle name="Dec 2 4 2 2 2 3 11" xfId="31257" xr:uid="{00000000-0005-0000-0000-0000983A0000}"/>
    <cellStyle name="Dec 2 4 2 2 2 3 12" xfId="15203" xr:uid="{00000000-0005-0000-0000-0000993A0000}"/>
    <cellStyle name="Dec 2 4 2 2 2 3 13" xfId="31771" xr:uid="{00000000-0005-0000-0000-00009A3A0000}"/>
    <cellStyle name="Dec 2 4 2 2 2 3 14" xfId="32740" xr:uid="{00000000-0005-0000-0000-00009B3A0000}"/>
    <cellStyle name="Dec 2 4 2 2 2 3 15" xfId="36620" xr:uid="{00000000-0005-0000-0000-00009C3A0000}"/>
    <cellStyle name="Dec 2 4 2 2 2 3 2" xfId="11411" xr:uid="{00000000-0005-0000-0000-00009D3A0000}"/>
    <cellStyle name="Dec 2 4 2 2 2 3 2 2" xfId="22784" xr:uid="{00000000-0005-0000-0000-00009E3A0000}"/>
    <cellStyle name="Dec 2 4 2 2 2 3 2 3" xfId="28466" xr:uid="{00000000-0005-0000-0000-00009F3A0000}"/>
    <cellStyle name="Dec 2 4 2 2 2 3 2 4" xfId="15511" xr:uid="{00000000-0005-0000-0000-0000A03A0000}"/>
    <cellStyle name="Dec 2 4 2 2 2 3 2 5" xfId="31491" xr:uid="{00000000-0005-0000-0000-0000A13A0000}"/>
    <cellStyle name="Dec 2 4 2 2 2 3 2 6" xfId="26508" xr:uid="{00000000-0005-0000-0000-0000A23A0000}"/>
    <cellStyle name="Dec 2 4 2 2 2 3 2 7" xfId="26878" xr:uid="{00000000-0005-0000-0000-0000A33A0000}"/>
    <cellStyle name="Dec 2 4 2 2 2 3 2 8" xfId="14805" xr:uid="{00000000-0005-0000-0000-0000A43A0000}"/>
    <cellStyle name="Dec 2 4 2 2 2 3 2 9" xfId="40916" xr:uid="{00000000-0005-0000-0000-0000A53A0000}"/>
    <cellStyle name="Dec 2 4 2 2 2 3 3" xfId="13905" xr:uid="{00000000-0005-0000-0000-0000A63A0000}"/>
    <cellStyle name="Dec 2 4 2 2 2 3 3 2" xfId="25244" xr:uid="{00000000-0005-0000-0000-0000A73A0000}"/>
    <cellStyle name="Dec 2 4 2 2 2 3 3 3" xfId="29564" xr:uid="{00000000-0005-0000-0000-0000A83A0000}"/>
    <cellStyle name="Dec 2 4 2 2 2 3 3 4" xfId="30679" xr:uid="{00000000-0005-0000-0000-0000A93A0000}"/>
    <cellStyle name="Dec 2 4 2 2 2 3 3 5" xfId="27104" xr:uid="{00000000-0005-0000-0000-0000AA3A0000}"/>
    <cellStyle name="Dec 2 4 2 2 2 3 3 6" xfId="32218" xr:uid="{00000000-0005-0000-0000-0000AB3A0000}"/>
    <cellStyle name="Dec 2 4 2 2 2 3 3 7" xfId="33139" xr:uid="{00000000-0005-0000-0000-0000AC3A0000}"/>
    <cellStyle name="Dec 2 4 2 2 2 3 3 8" xfId="34038" xr:uid="{00000000-0005-0000-0000-0000AD3A0000}"/>
    <cellStyle name="Dec 2 4 2 2 2 3 3 9" xfId="43102" xr:uid="{00000000-0005-0000-0000-0000AE3A0000}"/>
    <cellStyle name="Dec 2 4 2 2 2 3 4" xfId="9053" xr:uid="{00000000-0005-0000-0000-0000AF3A0000}"/>
    <cellStyle name="Dec 2 4 2 2 2 3 4 2" xfId="20448" xr:uid="{00000000-0005-0000-0000-0000B03A0000}"/>
    <cellStyle name="Dec 2 4 2 2 2 3 4 3" xfId="27500" xr:uid="{00000000-0005-0000-0000-0000B13A0000}"/>
    <cellStyle name="Dec 2 4 2 2 2 3 4 4" xfId="15844" xr:uid="{00000000-0005-0000-0000-0000B23A0000}"/>
    <cellStyle name="Dec 2 4 2 2 2 3 4 5" xfId="31362" xr:uid="{00000000-0005-0000-0000-0000B33A0000}"/>
    <cellStyle name="Dec 2 4 2 2 2 3 4 6" xfId="29129" xr:uid="{00000000-0005-0000-0000-0000B43A0000}"/>
    <cellStyle name="Dec 2 4 2 2 2 3 4 7" xfId="27815" xr:uid="{00000000-0005-0000-0000-0000B53A0000}"/>
    <cellStyle name="Dec 2 4 2 2 2 3 4 8" xfId="27110" xr:uid="{00000000-0005-0000-0000-0000B63A0000}"/>
    <cellStyle name="Dec 2 4 2 2 2 3 4 9" xfId="38775" xr:uid="{00000000-0005-0000-0000-0000B73A0000}"/>
    <cellStyle name="Dec 2 4 2 2 2 3 5" xfId="13663" xr:uid="{00000000-0005-0000-0000-0000B83A0000}"/>
    <cellStyle name="Dec 2 4 2 2 2 3 5 2" xfId="25002" xr:uid="{00000000-0005-0000-0000-0000B93A0000}"/>
    <cellStyle name="Dec 2 4 2 2 2 3 5 3" xfId="29322" xr:uid="{00000000-0005-0000-0000-0000BA3A0000}"/>
    <cellStyle name="Dec 2 4 2 2 2 3 5 4" xfId="30437" xr:uid="{00000000-0005-0000-0000-0000BB3A0000}"/>
    <cellStyle name="Dec 2 4 2 2 2 3 5 5" xfId="29110" xr:uid="{00000000-0005-0000-0000-0000BC3A0000}"/>
    <cellStyle name="Dec 2 4 2 2 2 3 5 6" xfId="31976" xr:uid="{00000000-0005-0000-0000-0000BD3A0000}"/>
    <cellStyle name="Dec 2 4 2 2 2 3 5 7" xfId="32897" xr:uid="{00000000-0005-0000-0000-0000BE3A0000}"/>
    <cellStyle name="Dec 2 4 2 2 2 3 5 8" xfId="33796" xr:uid="{00000000-0005-0000-0000-0000BF3A0000}"/>
    <cellStyle name="Dec 2 4 2 2 2 3 5 9" xfId="43024" xr:uid="{00000000-0005-0000-0000-0000C03A0000}"/>
    <cellStyle name="Dec 2 4 2 2 2 3 6" xfId="8847" xr:uid="{00000000-0005-0000-0000-0000C13A0000}"/>
    <cellStyle name="Dec 2 4 2 2 2 3 6 2" xfId="20242" xr:uid="{00000000-0005-0000-0000-0000C23A0000}"/>
    <cellStyle name="Dec 2 4 2 2 2 3 6 3" xfId="27294" xr:uid="{00000000-0005-0000-0000-0000C33A0000}"/>
    <cellStyle name="Dec 2 4 2 2 2 3 6 4" xfId="15716" xr:uid="{00000000-0005-0000-0000-0000C43A0000}"/>
    <cellStyle name="Dec 2 4 2 2 2 3 6 5" xfId="28048" xr:uid="{00000000-0005-0000-0000-0000C53A0000}"/>
    <cellStyle name="Dec 2 4 2 2 2 3 6 6" xfId="15402" xr:uid="{00000000-0005-0000-0000-0000C63A0000}"/>
    <cellStyle name="Dec 2 4 2 2 2 3 6 7" xfId="27099" xr:uid="{00000000-0005-0000-0000-0000C73A0000}"/>
    <cellStyle name="Dec 2 4 2 2 2 3 6 8" xfId="28124" xr:uid="{00000000-0005-0000-0000-0000C83A0000}"/>
    <cellStyle name="Dec 2 4 2 2 2 3 6 9" xfId="38704" xr:uid="{00000000-0005-0000-0000-0000C93A0000}"/>
    <cellStyle name="Dec 2 4 2 2 2 3 7" xfId="8799" xr:uid="{00000000-0005-0000-0000-0000CA3A0000}"/>
    <cellStyle name="Dec 2 4 2 2 2 3 7 2" xfId="20194" xr:uid="{00000000-0005-0000-0000-0000CB3A0000}"/>
    <cellStyle name="Dec 2 4 2 2 2 3 7 3" xfId="27246" xr:uid="{00000000-0005-0000-0000-0000CC3A0000}"/>
    <cellStyle name="Dec 2 4 2 2 2 3 7 4" xfId="15675" xr:uid="{00000000-0005-0000-0000-0000CD3A0000}"/>
    <cellStyle name="Dec 2 4 2 2 2 3 7 5" xfId="14967" xr:uid="{00000000-0005-0000-0000-0000CE3A0000}"/>
    <cellStyle name="Dec 2 4 2 2 2 3 7 6" xfId="28128" xr:uid="{00000000-0005-0000-0000-0000CF3A0000}"/>
    <cellStyle name="Dec 2 4 2 2 2 3 7 7" xfId="14900" xr:uid="{00000000-0005-0000-0000-0000D03A0000}"/>
    <cellStyle name="Dec 2 4 2 2 2 3 7 8" xfId="14994" xr:uid="{00000000-0005-0000-0000-0000D13A0000}"/>
    <cellStyle name="Dec 2 4 2 2 2 3 7 9" xfId="38697" xr:uid="{00000000-0005-0000-0000-0000D23A0000}"/>
    <cellStyle name="Dec 2 4 2 2 2 3 8" xfId="18068" xr:uid="{00000000-0005-0000-0000-0000D33A0000}"/>
    <cellStyle name="Dec 2 4 2 2 2 3 9" xfId="26447" xr:uid="{00000000-0005-0000-0000-0000D43A0000}"/>
    <cellStyle name="Dec 2 4 2 2 2 4" xfId="11233" xr:uid="{00000000-0005-0000-0000-0000D53A0000}"/>
    <cellStyle name="Dec 2 4 2 2 2 4 2" xfId="22619" xr:uid="{00000000-0005-0000-0000-0000D63A0000}"/>
    <cellStyle name="Dec 2 4 2 2 2 4 3" xfId="28362" xr:uid="{00000000-0005-0000-0000-0000D73A0000}"/>
    <cellStyle name="Dec 2 4 2 2 2 4 4" xfId="15959" xr:uid="{00000000-0005-0000-0000-0000D83A0000}"/>
    <cellStyle name="Dec 2 4 2 2 2 4 5" xfId="31702" xr:uid="{00000000-0005-0000-0000-0000D93A0000}"/>
    <cellStyle name="Dec 2 4 2 2 2 4 6" xfId="31385" xr:uid="{00000000-0005-0000-0000-0000DA3A0000}"/>
    <cellStyle name="Dec 2 4 2 2 2 4 7" xfId="27097" xr:uid="{00000000-0005-0000-0000-0000DB3A0000}"/>
    <cellStyle name="Dec 2 4 2 2 2 4 8" xfId="31498" xr:uid="{00000000-0005-0000-0000-0000DC3A0000}"/>
    <cellStyle name="Dec 2 4 2 2 2 4 9" xfId="40777" xr:uid="{00000000-0005-0000-0000-0000DD3A0000}"/>
    <cellStyle name="Dec 2 4 2 2 2 5" xfId="13826" xr:uid="{00000000-0005-0000-0000-0000DE3A0000}"/>
    <cellStyle name="Dec 2 4 2 2 2 5 2" xfId="25165" xr:uid="{00000000-0005-0000-0000-0000DF3A0000}"/>
    <cellStyle name="Dec 2 4 2 2 2 5 3" xfId="29485" xr:uid="{00000000-0005-0000-0000-0000E03A0000}"/>
    <cellStyle name="Dec 2 4 2 2 2 5 4" xfId="30600" xr:uid="{00000000-0005-0000-0000-0000E13A0000}"/>
    <cellStyle name="Dec 2 4 2 2 2 5 5" xfId="28710" xr:uid="{00000000-0005-0000-0000-0000E23A0000}"/>
    <cellStyle name="Dec 2 4 2 2 2 5 6" xfId="32139" xr:uid="{00000000-0005-0000-0000-0000E33A0000}"/>
    <cellStyle name="Dec 2 4 2 2 2 5 7" xfId="33060" xr:uid="{00000000-0005-0000-0000-0000E43A0000}"/>
    <cellStyle name="Dec 2 4 2 2 2 5 8" xfId="33959" xr:uid="{00000000-0005-0000-0000-0000E53A0000}"/>
    <cellStyle name="Dec 2 4 2 2 2 5 9" xfId="43074" xr:uid="{00000000-0005-0000-0000-0000E63A0000}"/>
    <cellStyle name="Dec 2 4 2 2 2 6" xfId="8851" xr:uid="{00000000-0005-0000-0000-0000E73A0000}"/>
    <cellStyle name="Dec 2 4 2 2 2 6 2" xfId="20246" xr:uid="{00000000-0005-0000-0000-0000E83A0000}"/>
    <cellStyle name="Dec 2 4 2 2 2 6 3" xfId="27298" xr:uid="{00000000-0005-0000-0000-0000E93A0000}"/>
    <cellStyle name="Dec 2 4 2 2 2 6 4" xfId="15720" xr:uid="{00000000-0005-0000-0000-0000EA3A0000}"/>
    <cellStyle name="Dec 2 4 2 2 2 6 5" xfId="15452" xr:uid="{00000000-0005-0000-0000-0000EB3A0000}"/>
    <cellStyle name="Dec 2 4 2 2 2 6 6" xfId="28807" xr:uid="{00000000-0005-0000-0000-0000EC3A0000}"/>
    <cellStyle name="Dec 2 4 2 2 2 6 7" xfId="30256" xr:uid="{00000000-0005-0000-0000-0000ED3A0000}"/>
    <cellStyle name="Dec 2 4 2 2 2 6 8" xfId="29109" xr:uid="{00000000-0005-0000-0000-0000EE3A0000}"/>
    <cellStyle name="Dec 2 4 2 2 2 6 9" xfId="38706" xr:uid="{00000000-0005-0000-0000-0000EF3A0000}"/>
    <cellStyle name="Dec 2 4 2 2 2 7" xfId="14066" xr:uid="{00000000-0005-0000-0000-0000F03A0000}"/>
    <cellStyle name="Dec 2 4 2 2 2 7 2" xfId="25405" xr:uid="{00000000-0005-0000-0000-0000F13A0000}"/>
    <cellStyle name="Dec 2 4 2 2 2 7 3" xfId="29725" xr:uid="{00000000-0005-0000-0000-0000F23A0000}"/>
    <cellStyle name="Dec 2 4 2 2 2 7 4" xfId="30840" xr:uid="{00000000-0005-0000-0000-0000F33A0000}"/>
    <cellStyle name="Dec 2 4 2 2 2 7 5" xfId="26777" xr:uid="{00000000-0005-0000-0000-0000F43A0000}"/>
    <cellStyle name="Dec 2 4 2 2 2 7 6" xfId="32379" xr:uid="{00000000-0005-0000-0000-0000F53A0000}"/>
    <cellStyle name="Dec 2 4 2 2 2 7 7" xfId="33300" xr:uid="{00000000-0005-0000-0000-0000F63A0000}"/>
    <cellStyle name="Dec 2 4 2 2 2 7 8" xfId="34199" xr:uid="{00000000-0005-0000-0000-0000F73A0000}"/>
    <cellStyle name="Dec 2 4 2 2 2 7 9" xfId="43143" xr:uid="{00000000-0005-0000-0000-0000F83A0000}"/>
    <cellStyle name="Dec 2 4 2 2 2 8" xfId="9173" xr:uid="{00000000-0005-0000-0000-0000F93A0000}"/>
    <cellStyle name="Dec 2 4 2 2 2 8 2" xfId="20568" xr:uid="{00000000-0005-0000-0000-0000FA3A0000}"/>
    <cellStyle name="Dec 2 4 2 2 2 8 3" xfId="27620" xr:uid="{00000000-0005-0000-0000-0000FB3A0000}"/>
    <cellStyle name="Dec 2 4 2 2 2 8 4" xfId="16896" xr:uid="{00000000-0005-0000-0000-0000FC3A0000}"/>
    <cellStyle name="Dec 2 4 2 2 2 8 5" xfId="31412" xr:uid="{00000000-0005-0000-0000-0000FD3A0000}"/>
    <cellStyle name="Dec 2 4 2 2 2 8 6" xfId="26673" xr:uid="{00000000-0005-0000-0000-0000FE3A0000}"/>
    <cellStyle name="Dec 2 4 2 2 2 8 7" xfId="31547" xr:uid="{00000000-0005-0000-0000-0000FF3A0000}"/>
    <cellStyle name="Dec 2 4 2 2 2 8 8" xfId="31274" xr:uid="{00000000-0005-0000-0000-0000003B0000}"/>
    <cellStyle name="Dec 2 4 2 2 2 8 9" xfId="38810" xr:uid="{00000000-0005-0000-0000-0000013B0000}"/>
    <cellStyle name="Dec 2 4 2 2 2 9" xfId="13830" xr:uid="{00000000-0005-0000-0000-0000023B0000}"/>
    <cellStyle name="Dec 2 4 2 2 2 9 2" xfId="25169" xr:uid="{00000000-0005-0000-0000-0000033B0000}"/>
    <cellStyle name="Dec 2 4 2 2 2 9 3" xfId="29489" xr:uid="{00000000-0005-0000-0000-0000043B0000}"/>
    <cellStyle name="Dec 2 4 2 2 2 9 4" xfId="30604" xr:uid="{00000000-0005-0000-0000-0000053B0000}"/>
    <cellStyle name="Dec 2 4 2 2 2 9 5" xfId="27086" xr:uid="{00000000-0005-0000-0000-0000063B0000}"/>
    <cellStyle name="Dec 2 4 2 2 2 9 6" xfId="32143" xr:uid="{00000000-0005-0000-0000-0000073B0000}"/>
    <cellStyle name="Dec 2 4 2 2 2 9 7" xfId="33064" xr:uid="{00000000-0005-0000-0000-0000083B0000}"/>
    <cellStyle name="Dec 2 4 2 2 2 9 8" xfId="33963" xr:uid="{00000000-0005-0000-0000-0000093B0000}"/>
    <cellStyle name="Dec 2 4 2 2 2 9 9" xfId="43077" xr:uid="{00000000-0005-0000-0000-00000A3B0000}"/>
    <cellStyle name="Dec 2 4 2 2 3" xfId="6575" xr:uid="{00000000-0005-0000-0000-00000B3B0000}"/>
    <cellStyle name="Dec 2 4 2 2 4" xfId="13684" xr:uid="{00000000-0005-0000-0000-00000C3B0000}"/>
    <cellStyle name="Dec 2 4 2 2 4 2" xfId="25023" xr:uid="{00000000-0005-0000-0000-00000D3B0000}"/>
    <cellStyle name="Dec 2 4 2 2 4 3" xfId="29343" xr:uid="{00000000-0005-0000-0000-00000E3B0000}"/>
    <cellStyle name="Dec 2 4 2 2 4 4" xfId="30458" xr:uid="{00000000-0005-0000-0000-00000F3B0000}"/>
    <cellStyle name="Dec 2 4 2 2 4 5" xfId="26958" xr:uid="{00000000-0005-0000-0000-0000103B0000}"/>
    <cellStyle name="Dec 2 4 2 2 4 6" xfId="31997" xr:uid="{00000000-0005-0000-0000-0000113B0000}"/>
    <cellStyle name="Dec 2 4 2 2 4 7" xfId="32918" xr:uid="{00000000-0005-0000-0000-0000123B0000}"/>
    <cellStyle name="Dec 2 4 2 2 4 8" xfId="33817" xr:uid="{00000000-0005-0000-0000-0000133B0000}"/>
    <cellStyle name="Dec 2 4 2 2 4 9" xfId="43032" xr:uid="{00000000-0005-0000-0000-0000143B0000}"/>
    <cellStyle name="Dec 2 4 2 2 5" xfId="8928" xr:uid="{00000000-0005-0000-0000-0000153B0000}"/>
    <cellStyle name="Dec 2 4 2 2 5 2" xfId="20323" xr:uid="{00000000-0005-0000-0000-0000163B0000}"/>
    <cellStyle name="Dec 2 4 2 2 5 3" xfId="27375" xr:uid="{00000000-0005-0000-0000-0000173B0000}"/>
    <cellStyle name="Dec 2 4 2 2 5 4" xfId="26381" xr:uid="{00000000-0005-0000-0000-0000183B0000}"/>
    <cellStyle name="Dec 2 4 2 2 5 5" xfId="28833" xr:uid="{00000000-0005-0000-0000-0000193B0000}"/>
    <cellStyle name="Dec 2 4 2 2 5 6" xfId="26014" xr:uid="{00000000-0005-0000-0000-00001A3B0000}"/>
    <cellStyle name="Dec 2 4 2 2 5 7" xfId="27832" xr:uid="{00000000-0005-0000-0000-00001B3B0000}"/>
    <cellStyle name="Dec 2 4 2 2 5 8" xfId="15940" xr:uid="{00000000-0005-0000-0000-00001C3B0000}"/>
    <cellStyle name="Dec 2 4 2 2 5 9" xfId="38730" xr:uid="{00000000-0005-0000-0000-00001D3B0000}"/>
    <cellStyle name="Dec 2 4 2 3" xfId="5917" xr:uid="{00000000-0005-0000-0000-00001E3B0000}"/>
    <cellStyle name="Dec 2 4 3" xfId="4963" xr:uid="{00000000-0005-0000-0000-00001F3B0000}"/>
    <cellStyle name="Dec 2 4 3 2" xfId="6049" xr:uid="{00000000-0005-0000-0000-0000203B0000}"/>
    <cellStyle name="Dec 2 4 3 2 10" xfId="17502" xr:uid="{00000000-0005-0000-0000-0000213B0000}"/>
    <cellStyle name="Dec 2 4 3 2 11" xfId="26211" xr:uid="{00000000-0005-0000-0000-0000223B0000}"/>
    <cellStyle name="Dec 2 4 3 2 12" xfId="28100" xr:uid="{00000000-0005-0000-0000-0000233B0000}"/>
    <cellStyle name="Dec 2 4 3 2 13" xfId="28584" xr:uid="{00000000-0005-0000-0000-0000243B0000}"/>
    <cellStyle name="Dec 2 4 3 2 14" xfId="27946" xr:uid="{00000000-0005-0000-0000-0000253B0000}"/>
    <cellStyle name="Dec 2 4 3 2 15" xfId="26093" xr:uid="{00000000-0005-0000-0000-0000263B0000}"/>
    <cellStyle name="Dec 2 4 3 2 16" xfId="28138" xr:uid="{00000000-0005-0000-0000-0000273B0000}"/>
    <cellStyle name="Dec 2 4 3 2 17" xfId="36079" xr:uid="{00000000-0005-0000-0000-0000283B0000}"/>
    <cellStyle name="Dec 2 4 3 2 2" xfId="8241" xr:uid="{00000000-0005-0000-0000-0000293B0000}"/>
    <cellStyle name="Dec 2 4 3 2 2 10" xfId="26860" xr:uid="{00000000-0005-0000-0000-00002A3B0000}"/>
    <cellStyle name="Dec 2 4 3 2 2 11" xfId="15577" xr:uid="{00000000-0005-0000-0000-00002B3B0000}"/>
    <cellStyle name="Dec 2 4 3 2 2 12" xfId="14820" xr:uid="{00000000-0005-0000-0000-00002C3B0000}"/>
    <cellStyle name="Dec 2 4 3 2 2 13" xfId="26566" xr:uid="{00000000-0005-0000-0000-00002D3B0000}"/>
    <cellStyle name="Dec 2 4 3 2 2 14" xfId="28134" xr:uid="{00000000-0005-0000-0000-00002E3B0000}"/>
    <cellStyle name="Dec 2 4 3 2 2 15" xfId="38170" xr:uid="{00000000-0005-0000-0000-00002F3B0000}"/>
    <cellStyle name="Dec 2 4 3 2 2 2" xfId="13012" xr:uid="{00000000-0005-0000-0000-0000303B0000}"/>
    <cellStyle name="Dec 2 4 3 2 2 2 2" xfId="24365" xr:uid="{00000000-0005-0000-0000-0000313B0000}"/>
    <cellStyle name="Dec 2 4 3 2 2 2 3" xfId="29028" xr:uid="{00000000-0005-0000-0000-0000323B0000}"/>
    <cellStyle name="Dec 2 4 3 2 2 2 4" xfId="30170" xr:uid="{00000000-0005-0000-0000-0000333B0000}"/>
    <cellStyle name="Dec 2 4 3 2 2 2 5" xfId="28643" xr:uid="{00000000-0005-0000-0000-0000343B0000}"/>
    <cellStyle name="Dec 2 4 3 2 2 2 6" xfId="31774" xr:uid="{00000000-0005-0000-0000-0000353B0000}"/>
    <cellStyle name="Dec 2 4 3 2 2 2 7" xfId="32742" xr:uid="{00000000-0005-0000-0000-0000363B0000}"/>
    <cellStyle name="Dec 2 4 3 2 2 2 8" xfId="33657" xr:uid="{00000000-0005-0000-0000-0000373B0000}"/>
    <cellStyle name="Dec 2 4 3 2 2 2 9" xfId="42466" xr:uid="{00000000-0005-0000-0000-0000383B0000}"/>
    <cellStyle name="Dec 2 4 3 2 2 3" xfId="14109" xr:uid="{00000000-0005-0000-0000-0000393B0000}"/>
    <cellStyle name="Dec 2 4 3 2 2 3 2" xfId="25448" xr:uid="{00000000-0005-0000-0000-00003A3B0000}"/>
    <cellStyle name="Dec 2 4 3 2 2 3 3" xfId="29768" xr:uid="{00000000-0005-0000-0000-00003B3B0000}"/>
    <cellStyle name="Dec 2 4 3 2 2 3 4" xfId="30883" xr:uid="{00000000-0005-0000-0000-00003C3B0000}"/>
    <cellStyle name="Dec 2 4 3 2 2 3 5" xfId="28921" xr:uid="{00000000-0005-0000-0000-00003D3B0000}"/>
    <cellStyle name="Dec 2 4 3 2 2 3 6" xfId="32422" xr:uid="{00000000-0005-0000-0000-00003E3B0000}"/>
    <cellStyle name="Dec 2 4 3 2 2 3 7" xfId="33343" xr:uid="{00000000-0005-0000-0000-00003F3B0000}"/>
    <cellStyle name="Dec 2 4 3 2 2 3 8" xfId="34242" xr:uid="{00000000-0005-0000-0000-0000403B0000}"/>
    <cellStyle name="Dec 2 4 3 2 2 3 9" xfId="43155" xr:uid="{00000000-0005-0000-0000-0000413B0000}"/>
    <cellStyle name="Dec 2 4 3 2 2 4" xfId="9241" xr:uid="{00000000-0005-0000-0000-0000423B0000}"/>
    <cellStyle name="Dec 2 4 3 2 2 4 2" xfId="20636" xr:uid="{00000000-0005-0000-0000-0000433B0000}"/>
    <cellStyle name="Dec 2 4 3 2 2 4 3" xfId="27688" xr:uid="{00000000-0005-0000-0000-0000443B0000}"/>
    <cellStyle name="Dec 2 4 3 2 2 4 4" xfId="14575" xr:uid="{00000000-0005-0000-0000-0000453B0000}"/>
    <cellStyle name="Dec 2 4 3 2 2 4 5" xfId="20181" xr:uid="{00000000-0005-0000-0000-0000463B0000}"/>
    <cellStyle name="Dec 2 4 3 2 2 4 6" xfId="26505" xr:uid="{00000000-0005-0000-0000-0000473B0000}"/>
    <cellStyle name="Dec 2 4 3 2 2 4 7" xfId="27971" xr:uid="{00000000-0005-0000-0000-0000483B0000}"/>
    <cellStyle name="Dec 2 4 3 2 2 4 8" xfId="31279" xr:uid="{00000000-0005-0000-0000-0000493B0000}"/>
    <cellStyle name="Dec 2 4 3 2 2 4 9" xfId="38825" xr:uid="{00000000-0005-0000-0000-00004A3B0000}"/>
    <cellStyle name="Dec 2 4 3 2 2 5" xfId="8814" xr:uid="{00000000-0005-0000-0000-00004B3B0000}"/>
    <cellStyle name="Dec 2 4 3 2 2 5 2" xfId="20209" xr:uid="{00000000-0005-0000-0000-00004C3B0000}"/>
    <cellStyle name="Dec 2 4 3 2 2 5 3" xfId="27261" xr:uid="{00000000-0005-0000-0000-00004D3B0000}"/>
    <cellStyle name="Dec 2 4 3 2 2 5 4" xfId="15688" xr:uid="{00000000-0005-0000-0000-00004E3B0000}"/>
    <cellStyle name="Dec 2 4 3 2 2 5 5" xfId="26581" xr:uid="{00000000-0005-0000-0000-00004F3B0000}"/>
    <cellStyle name="Dec 2 4 3 2 2 5 6" xfId="27065" xr:uid="{00000000-0005-0000-0000-0000503B0000}"/>
    <cellStyle name="Dec 2 4 3 2 2 5 7" xfId="27190" xr:uid="{00000000-0005-0000-0000-0000513B0000}"/>
    <cellStyle name="Dec 2 4 3 2 2 5 8" xfId="27026" xr:uid="{00000000-0005-0000-0000-0000523B0000}"/>
    <cellStyle name="Dec 2 4 3 2 2 5 9" xfId="38698" xr:uid="{00000000-0005-0000-0000-0000533B0000}"/>
    <cellStyle name="Dec 2 4 3 2 2 6" xfId="13959" xr:uid="{00000000-0005-0000-0000-0000543B0000}"/>
    <cellStyle name="Dec 2 4 3 2 2 6 2" xfId="25298" xr:uid="{00000000-0005-0000-0000-0000553B0000}"/>
    <cellStyle name="Dec 2 4 3 2 2 6 3" xfId="29618" xr:uid="{00000000-0005-0000-0000-0000563B0000}"/>
    <cellStyle name="Dec 2 4 3 2 2 6 4" xfId="30733" xr:uid="{00000000-0005-0000-0000-0000573B0000}"/>
    <cellStyle name="Dec 2 4 3 2 2 6 5" xfId="28533" xr:uid="{00000000-0005-0000-0000-0000583B0000}"/>
    <cellStyle name="Dec 2 4 3 2 2 6 6" xfId="32272" xr:uid="{00000000-0005-0000-0000-0000593B0000}"/>
    <cellStyle name="Dec 2 4 3 2 2 6 7" xfId="33193" xr:uid="{00000000-0005-0000-0000-00005A3B0000}"/>
    <cellStyle name="Dec 2 4 3 2 2 6 8" xfId="34092" xr:uid="{00000000-0005-0000-0000-00005B3B0000}"/>
    <cellStyle name="Dec 2 4 3 2 2 6 9" xfId="43113" xr:uid="{00000000-0005-0000-0000-00005C3B0000}"/>
    <cellStyle name="Dec 2 4 3 2 2 7" xfId="9081" xr:uid="{00000000-0005-0000-0000-00005D3B0000}"/>
    <cellStyle name="Dec 2 4 3 2 2 7 2" xfId="20476" xr:uid="{00000000-0005-0000-0000-00005E3B0000}"/>
    <cellStyle name="Dec 2 4 3 2 2 7 3" xfId="27528" xr:uid="{00000000-0005-0000-0000-00005F3B0000}"/>
    <cellStyle name="Dec 2 4 3 2 2 7 4" xfId="14837" xr:uid="{00000000-0005-0000-0000-0000603B0000}"/>
    <cellStyle name="Dec 2 4 3 2 2 7 5" xfId="27742" xr:uid="{00000000-0005-0000-0000-0000613B0000}"/>
    <cellStyle name="Dec 2 4 3 2 2 7 6" xfId="15118" xr:uid="{00000000-0005-0000-0000-0000623B0000}"/>
    <cellStyle name="Dec 2 4 3 2 2 7 7" xfId="25797" xr:uid="{00000000-0005-0000-0000-0000633B0000}"/>
    <cellStyle name="Dec 2 4 3 2 2 7 8" xfId="26040" xr:uid="{00000000-0005-0000-0000-0000643B0000}"/>
    <cellStyle name="Dec 2 4 3 2 2 7 9" xfId="38782" xr:uid="{00000000-0005-0000-0000-0000653B0000}"/>
    <cellStyle name="Dec 2 4 3 2 2 8" xfId="19651" xr:uid="{00000000-0005-0000-0000-0000663B0000}"/>
    <cellStyle name="Dec 2 4 3 2 2 9" xfId="27034" xr:uid="{00000000-0005-0000-0000-0000673B0000}"/>
    <cellStyle name="Dec 2 4 3 2 3" xfId="8796" xr:uid="{00000000-0005-0000-0000-0000683B0000}"/>
    <cellStyle name="Dec 2 4 3 2 3 10" xfId="15672" xr:uid="{00000000-0005-0000-0000-0000693B0000}"/>
    <cellStyle name="Dec 2 4 3 2 3 11" xfId="14667" xr:uid="{00000000-0005-0000-0000-00006A3B0000}"/>
    <cellStyle name="Dec 2 4 3 2 3 12" xfId="27960" xr:uid="{00000000-0005-0000-0000-00006B3B0000}"/>
    <cellStyle name="Dec 2 4 3 2 3 13" xfId="31605" xr:uid="{00000000-0005-0000-0000-00006C3B0000}"/>
    <cellStyle name="Dec 2 4 3 2 3 14" xfId="28008" xr:uid="{00000000-0005-0000-0000-00006D3B0000}"/>
    <cellStyle name="Dec 2 4 3 2 3 15" xfId="38694" xr:uid="{00000000-0005-0000-0000-00006E3B0000}"/>
    <cellStyle name="Dec 2 4 3 2 3 2" xfId="13567" xr:uid="{00000000-0005-0000-0000-00006F3B0000}"/>
    <cellStyle name="Dec 2 4 3 2 3 2 2" xfId="24906" xr:uid="{00000000-0005-0000-0000-0000703B0000}"/>
    <cellStyle name="Dec 2 4 3 2 3 2 3" xfId="29226" xr:uid="{00000000-0005-0000-0000-0000713B0000}"/>
    <cellStyle name="Dec 2 4 3 2 3 2 4" xfId="30341" xr:uid="{00000000-0005-0000-0000-0000723B0000}"/>
    <cellStyle name="Dec 2 4 3 2 3 2 5" xfId="26781" xr:uid="{00000000-0005-0000-0000-0000733B0000}"/>
    <cellStyle name="Dec 2 4 3 2 3 2 6" xfId="31880" xr:uid="{00000000-0005-0000-0000-0000743B0000}"/>
    <cellStyle name="Dec 2 4 3 2 3 2 7" xfId="32801" xr:uid="{00000000-0005-0000-0000-0000753B0000}"/>
    <cellStyle name="Dec 2 4 3 2 3 2 8" xfId="33700" xr:uid="{00000000-0005-0000-0000-0000763B0000}"/>
    <cellStyle name="Dec 2 4 3 2 3 2 9" xfId="42990" xr:uid="{00000000-0005-0000-0000-0000773B0000}"/>
    <cellStyle name="Dec 2 4 3 2 3 3" xfId="14198" xr:uid="{00000000-0005-0000-0000-0000783B0000}"/>
    <cellStyle name="Dec 2 4 3 2 3 3 2" xfId="25537" xr:uid="{00000000-0005-0000-0000-0000793B0000}"/>
    <cellStyle name="Dec 2 4 3 2 3 3 3" xfId="29857" xr:uid="{00000000-0005-0000-0000-00007A3B0000}"/>
    <cellStyle name="Dec 2 4 3 2 3 3 4" xfId="30972" xr:uid="{00000000-0005-0000-0000-00007B3B0000}"/>
    <cellStyle name="Dec 2 4 3 2 3 3 5" xfId="25920" xr:uid="{00000000-0005-0000-0000-00007C3B0000}"/>
    <cellStyle name="Dec 2 4 3 2 3 3 6" xfId="32511" xr:uid="{00000000-0005-0000-0000-00007D3B0000}"/>
    <cellStyle name="Dec 2 4 3 2 3 3 7" xfId="33432" xr:uid="{00000000-0005-0000-0000-00007E3B0000}"/>
    <cellStyle name="Dec 2 4 3 2 3 3 8" xfId="34331" xr:uid="{00000000-0005-0000-0000-00007F3B0000}"/>
    <cellStyle name="Dec 2 4 3 2 3 3 9" xfId="43177" xr:uid="{00000000-0005-0000-0000-0000803B0000}"/>
    <cellStyle name="Dec 2 4 3 2 3 4" xfId="14256" xr:uid="{00000000-0005-0000-0000-0000813B0000}"/>
    <cellStyle name="Dec 2 4 3 2 3 4 2" xfId="25595" xr:uid="{00000000-0005-0000-0000-0000823B0000}"/>
    <cellStyle name="Dec 2 4 3 2 3 4 3" xfId="29915" xr:uid="{00000000-0005-0000-0000-0000833B0000}"/>
    <cellStyle name="Dec 2 4 3 2 3 4 4" xfId="31030" xr:uid="{00000000-0005-0000-0000-0000843B0000}"/>
    <cellStyle name="Dec 2 4 3 2 3 4 5" xfId="28017" xr:uid="{00000000-0005-0000-0000-0000853B0000}"/>
    <cellStyle name="Dec 2 4 3 2 3 4 6" xfId="32569" xr:uid="{00000000-0005-0000-0000-0000863B0000}"/>
    <cellStyle name="Dec 2 4 3 2 3 4 7" xfId="33490" xr:uid="{00000000-0005-0000-0000-0000873B0000}"/>
    <cellStyle name="Dec 2 4 3 2 3 4 8" xfId="34389" xr:uid="{00000000-0005-0000-0000-0000883B0000}"/>
    <cellStyle name="Dec 2 4 3 2 3 4 9" xfId="43195" xr:uid="{00000000-0005-0000-0000-0000893B0000}"/>
    <cellStyle name="Dec 2 4 3 2 3 5" xfId="14309" xr:uid="{00000000-0005-0000-0000-00008A3B0000}"/>
    <cellStyle name="Dec 2 4 3 2 3 5 2" xfId="25648" xr:uid="{00000000-0005-0000-0000-00008B3B0000}"/>
    <cellStyle name="Dec 2 4 3 2 3 5 3" xfId="29968" xr:uid="{00000000-0005-0000-0000-00008C3B0000}"/>
    <cellStyle name="Dec 2 4 3 2 3 5 4" xfId="31083" xr:uid="{00000000-0005-0000-0000-00008D3B0000}"/>
    <cellStyle name="Dec 2 4 3 2 3 5 5" xfId="14923" xr:uid="{00000000-0005-0000-0000-00008E3B0000}"/>
    <cellStyle name="Dec 2 4 3 2 3 5 6" xfId="32622" xr:uid="{00000000-0005-0000-0000-00008F3B0000}"/>
    <cellStyle name="Dec 2 4 3 2 3 5 7" xfId="33543" xr:uid="{00000000-0005-0000-0000-0000903B0000}"/>
    <cellStyle name="Dec 2 4 3 2 3 5 8" xfId="34442" xr:uid="{00000000-0005-0000-0000-0000913B0000}"/>
    <cellStyle name="Dec 2 4 3 2 3 5 9" xfId="43212" xr:uid="{00000000-0005-0000-0000-0000923B0000}"/>
    <cellStyle name="Dec 2 4 3 2 3 6" xfId="14355" xr:uid="{00000000-0005-0000-0000-0000933B0000}"/>
    <cellStyle name="Dec 2 4 3 2 3 6 2" xfId="25694" xr:uid="{00000000-0005-0000-0000-0000943B0000}"/>
    <cellStyle name="Dec 2 4 3 2 3 6 3" xfId="30014" xr:uid="{00000000-0005-0000-0000-0000953B0000}"/>
    <cellStyle name="Dec 2 4 3 2 3 6 4" xfId="31129" xr:uid="{00000000-0005-0000-0000-0000963B0000}"/>
    <cellStyle name="Dec 2 4 3 2 3 6 5" xfId="26759" xr:uid="{00000000-0005-0000-0000-0000973B0000}"/>
    <cellStyle name="Dec 2 4 3 2 3 6 6" xfId="32668" xr:uid="{00000000-0005-0000-0000-0000983B0000}"/>
    <cellStyle name="Dec 2 4 3 2 3 6 7" xfId="33589" xr:uid="{00000000-0005-0000-0000-0000993B0000}"/>
    <cellStyle name="Dec 2 4 3 2 3 6 8" xfId="34488" xr:uid="{00000000-0005-0000-0000-00009A3B0000}"/>
    <cellStyle name="Dec 2 4 3 2 3 6 9" xfId="43224" xr:uid="{00000000-0005-0000-0000-00009B3B0000}"/>
    <cellStyle name="Dec 2 4 3 2 3 7" xfId="14398" xr:uid="{00000000-0005-0000-0000-00009C3B0000}"/>
    <cellStyle name="Dec 2 4 3 2 3 7 2" xfId="25737" xr:uid="{00000000-0005-0000-0000-00009D3B0000}"/>
    <cellStyle name="Dec 2 4 3 2 3 7 3" xfId="30057" xr:uid="{00000000-0005-0000-0000-00009E3B0000}"/>
    <cellStyle name="Dec 2 4 3 2 3 7 4" xfId="31172" xr:uid="{00000000-0005-0000-0000-00009F3B0000}"/>
    <cellStyle name="Dec 2 4 3 2 3 7 5" xfId="27866" xr:uid="{00000000-0005-0000-0000-0000A03B0000}"/>
    <cellStyle name="Dec 2 4 3 2 3 7 6" xfId="32711" xr:uid="{00000000-0005-0000-0000-0000A13B0000}"/>
    <cellStyle name="Dec 2 4 3 2 3 7 7" xfId="33632" xr:uid="{00000000-0005-0000-0000-0000A23B0000}"/>
    <cellStyle name="Dec 2 4 3 2 3 7 8" xfId="34531" xr:uid="{00000000-0005-0000-0000-0000A33B0000}"/>
    <cellStyle name="Dec 2 4 3 2 3 7 9" xfId="43236" xr:uid="{00000000-0005-0000-0000-0000A43B0000}"/>
    <cellStyle name="Dec 2 4 3 2 3 8" xfId="20191" xr:uid="{00000000-0005-0000-0000-0000A53B0000}"/>
    <cellStyle name="Dec 2 4 3 2 3 9" xfId="27243" xr:uid="{00000000-0005-0000-0000-0000A63B0000}"/>
    <cellStyle name="Dec 2 4 3 2 4" xfId="10831" xr:uid="{00000000-0005-0000-0000-0000A73B0000}"/>
    <cellStyle name="Dec 2 4 3 2 4 2" xfId="22217" xr:uid="{00000000-0005-0000-0000-0000A83B0000}"/>
    <cellStyle name="Dec 2 4 3 2 4 3" xfId="28232" xr:uid="{00000000-0005-0000-0000-0000A93B0000}"/>
    <cellStyle name="Dec 2 4 3 2 4 4" xfId="15107" xr:uid="{00000000-0005-0000-0000-0000AA3B0000}"/>
    <cellStyle name="Dec 2 4 3 2 4 5" xfId="26627" xr:uid="{00000000-0005-0000-0000-0000AB3B0000}"/>
    <cellStyle name="Dec 2 4 3 2 4 6" xfId="15430" xr:uid="{00000000-0005-0000-0000-0000AC3B0000}"/>
    <cellStyle name="Dec 2 4 3 2 4 7" xfId="28279" xr:uid="{00000000-0005-0000-0000-0000AD3B0000}"/>
    <cellStyle name="Dec 2 4 3 2 4 8" xfId="31782" xr:uid="{00000000-0005-0000-0000-0000AE3B0000}"/>
    <cellStyle name="Dec 2 4 3 2 4 9" xfId="40375" xr:uid="{00000000-0005-0000-0000-0000AF3B0000}"/>
    <cellStyle name="Dec 2 4 3 2 5" xfId="13788" xr:uid="{00000000-0005-0000-0000-0000B03B0000}"/>
    <cellStyle name="Dec 2 4 3 2 5 2" xfId="25127" xr:uid="{00000000-0005-0000-0000-0000B13B0000}"/>
    <cellStyle name="Dec 2 4 3 2 5 3" xfId="29447" xr:uid="{00000000-0005-0000-0000-0000B23B0000}"/>
    <cellStyle name="Dec 2 4 3 2 5 4" xfId="30562" xr:uid="{00000000-0005-0000-0000-0000B33B0000}"/>
    <cellStyle name="Dec 2 4 3 2 5 5" xfId="27820" xr:uid="{00000000-0005-0000-0000-0000B43B0000}"/>
    <cellStyle name="Dec 2 4 3 2 5 6" xfId="32101" xr:uid="{00000000-0005-0000-0000-0000B53B0000}"/>
    <cellStyle name="Dec 2 4 3 2 5 7" xfId="33022" xr:uid="{00000000-0005-0000-0000-0000B63B0000}"/>
    <cellStyle name="Dec 2 4 3 2 5 8" xfId="33921" xr:uid="{00000000-0005-0000-0000-0000B73B0000}"/>
    <cellStyle name="Dec 2 4 3 2 5 9" xfId="43066" xr:uid="{00000000-0005-0000-0000-0000B83B0000}"/>
    <cellStyle name="Dec 2 4 3 2 6" xfId="9151" xr:uid="{00000000-0005-0000-0000-0000B93B0000}"/>
    <cellStyle name="Dec 2 4 3 2 6 2" xfId="20546" xr:uid="{00000000-0005-0000-0000-0000BA3B0000}"/>
    <cellStyle name="Dec 2 4 3 2 6 3" xfId="27598" xr:uid="{00000000-0005-0000-0000-0000BB3B0000}"/>
    <cellStyle name="Dec 2 4 3 2 6 4" xfId="18536" xr:uid="{00000000-0005-0000-0000-0000BC3B0000}"/>
    <cellStyle name="Dec 2 4 3 2 6 5" xfId="30233" xr:uid="{00000000-0005-0000-0000-0000BD3B0000}"/>
    <cellStyle name="Dec 2 4 3 2 6 6" xfId="25835" xr:uid="{00000000-0005-0000-0000-0000BE3B0000}"/>
    <cellStyle name="Dec 2 4 3 2 6 7" xfId="27184" xr:uid="{00000000-0005-0000-0000-0000BF3B0000}"/>
    <cellStyle name="Dec 2 4 3 2 6 8" xfId="31734" xr:uid="{00000000-0005-0000-0000-0000C03B0000}"/>
    <cellStyle name="Dec 2 4 3 2 6 9" xfId="38806" xr:uid="{00000000-0005-0000-0000-0000C13B0000}"/>
    <cellStyle name="Dec 2 4 3 2 7" xfId="14074" xr:uid="{00000000-0005-0000-0000-0000C23B0000}"/>
    <cellStyle name="Dec 2 4 3 2 7 2" xfId="25413" xr:uid="{00000000-0005-0000-0000-0000C33B0000}"/>
    <cellStyle name="Dec 2 4 3 2 7 3" xfId="29733" xr:uid="{00000000-0005-0000-0000-0000C43B0000}"/>
    <cellStyle name="Dec 2 4 3 2 7 4" xfId="30848" xr:uid="{00000000-0005-0000-0000-0000C53B0000}"/>
    <cellStyle name="Dec 2 4 3 2 7 5" xfId="27783" xr:uid="{00000000-0005-0000-0000-0000C63B0000}"/>
    <cellStyle name="Dec 2 4 3 2 7 6" xfId="32387" xr:uid="{00000000-0005-0000-0000-0000C73B0000}"/>
    <cellStyle name="Dec 2 4 3 2 7 7" xfId="33308" xr:uid="{00000000-0005-0000-0000-0000C83B0000}"/>
    <cellStyle name="Dec 2 4 3 2 7 8" xfId="34207" xr:uid="{00000000-0005-0000-0000-0000C93B0000}"/>
    <cellStyle name="Dec 2 4 3 2 7 9" xfId="43145" xr:uid="{00000000-0005-0000-0000-0000CA3B0000}"/>
    <cellStyle name="Dec 2 4 3 2 8" xfId="13970" xr:uid="{00000000-0005-0000-0000-0000CB3B0000}"/>
    <cellStyle name="Dec 2 4 3 2 8 2" xfId="25309" xr:uid="{00000000-0005-0000-0000-0000CC3B0000}"/>
    <cellStyle name="Dec 2 4 3 2 8 3" xfId="29629" xr:uid="{00000000-0005-0000-0000-0000CD3B0000}"/>
    <cellStyle name="Dec 2 4 3 2 8 4" xfId="30744" xr:uid="{00000000-0005-0000-0000-0000CE3B0000}"/>
    <cellStyle name="Dec 2 4 3 2 8 5" xfId="28720" xr:uid="{00000000-0005-0000-0000-0000CF3B0000}"/>
    <cellStyle name="Dec 2 4 3 2 8 6" xfId="32283" xr:uid="{00000000-0005-0000-0000-0000D03B0000}"/>
    <cellStyle name="Dec 2 4 3 2 8 7" xfId="33204" xr:uid="{00000000-0005-0000-0000-0000D13B0000}"/>
    <cellStyle name="Dec 2 4 3 2 8 8" xfId="34103" xr:uid="{00000000-0005-0000-0000-0000D23B0000}"/>
    <cellStyle name="Dec 2 4 3 2 8 9" xfId="43116" xr:uid="{00000000-0005-0000-0000-0000D33B0000}"/>
    <cellStyle name="Dec 2 4 3 2 9" xfId="10172" xr:uid="{00000000-0005-0000-0000-0000D43B0000}"/>
    <cellStyle name="Dec 2 4 3 2 9 2" xfId="21567" xr:uid="{00000000-0005-0000-0000-0000D53B0000}"/>
    <cellStyle name="Dec 2 4 3 2 9 3" xfId="27999" xr:uid="{00000000-0005-0000-0000-0000D63B0000}"/>
    <cellStyle name="Dec 2 4 3 2 9 4" xfId="14599" xr:uid="{00000000-0005-0000-0000-0000D73B0000}"/>
    <cellStyle name="Dec 2 4 3 2 9 5" xfId="14909" xr:uid="{00000000-0005-0000-0000-0000D83B0000}"/>
    <cellStyle name="Dec 2 4 3 2 9 6" xfId="25933" xr:uid="{00000000-0005-0000-0000-0000D93B0000}"/>
    <cellStyle name="Dec 2 4 3 2 9 7" xfId="15245" xr:uid="{00000000-0005-0000-0000-0000DA3B0000}"/>
    <cellStyle name="Dec 2 4 3 2 9 8" xfId="28926" xr:uid="{00000000-0005-0000-0000-0000DB3B0000}"/>
    <cellStyle name="Dec 2 4 3 2 9 9" xfId="39739" xr:uid="{00000000-0005-0000-0000-0000DC3B0000}"/>
    <cellStyle name="Dec 2 4 3 3" xfId="6573" xr:uid="{00000000-0005-0000-0000-0000DD3B0000}"/>
    <cellStyle name="Dec 2 4 3 4" xfId="13644" xr:uid="{00000000-0005-0000-0000-0000DE3B0000}"/>
    <cellStyle name="Dec 2 4 3 4 2" xfId="24983" xr:uid="{00000000-0005-0000-0000-0000DF3B0000}"/>
    <cellStyle name="Dec 2 4 3 4 3" xfId="29303" xr:uid="{00000000-0005-0000-0000-0000E03B0000}"/>
    <cellStyle name="Dec 2 4 3 4 4" xfId="30418" xr:uid="{00000000-0005-0000-0000-0000E13B0000}"/>
    <cellStyle name="Dec 2 4 3 4 5" xfId="26838" xr:uid="{00000000-0005-0000-0000-0000E23B0000}"/>
    <cellStyle name="Dec 2 4 3 4 6" xfId="31957" xr:uid="{00000000-0005-0000-0000-0000E33B0000}"/>
    <cellStyle name="Dec 2 4 3 4 7" xfId="32878" xr:uid="{00000000-0005-0000-0000-0000E43B0000}"/>
    <cellStyle name="Dec 2 4 3 4 8" xfId="33777" xr:uid="{00000000-0005-0000-0000-0000E53B0000}"/>
    <cellStyle name="Dec 2 4 3 4 9" xfId="43016" xr:uid="{00000000-0005-0000-0000-0000E63B0000}"/>
    <cellStyle name="Dec 2 4 3 5" xfId="9215" xr:uid="{00000000-0005-0000-0000-0000E73B0000}"/>
    <cellStyle name="Dec 2 4 3 5 2" xfId="20610" xr:uid="{00000000-0005-0000-0000-0000E83B0000}"/>
    <cellStyle name="Dec 2 4 3 5 3" xfId="27662" xr:uid="{00000000-0005-0000-0000-0000E93B0000}"/>
    <cellStyle name="Dec 2 4 3 5 4" xfId="16878" xr:uid="{00000000-0005-0000-0000-0000EA3B0000}"/>
    <cellStyle name="Dec 2 4 3 5 5" xfId="27088" xr:uid="{00000000-0005-0000-0000-0000EB3B0000}"/>
    <cellStyle name="Dec 2 4 3 5 6" xfId="27149" xr:uid="{00000000-0005-0000-0000-0000EC3B0000}"/>
    <cellStyle name="Dec 2 4 3 5 7" xfId="18139" xr:uid="{00000000-0005-0000-0000-0000ED3B0000}"/>
    <cellStyle name="Dec 2 4 3 5 8" xfId="31245" xr:uid="{00000000-0005-0000-0000-0000EE3B0000}"/>
    <cellStyle name="Dec 2 4 3 5 9" xfId="38819" xr:uid="{00000000-0005-0000-0000-0000EF3B0000}"/>
    <cellStyle name="Dec 2 4 4" xfId="5641" xr:uid="{00000000-0005-0000-0000-0000F03B0000}"/>
    <cellStyle name="Dec 2 4 4 10" xfId="17107" xr:uid="{00000000-0005-0000-0000-0000F13B0000}"/>
    <cellStyle name="Dec 2 4 4 11" xfId="26053" xr:uid="{00000000-0005-0000-0000-0000F23B0000}"/>
    <cellStyle name="Dec 2 4 4 12" xfId="28662" xr:uid="{00000000-0005-0000-0000-0000F33B0000}"/>
    <cellStyle name="Dec 2 4 4 13" xfId="27062" xr:uid="{00000000-0005-0000-0000-0000F43B0000}"/>
    <cellStyle name="Dec 2 4 4 14" xfId="28657" xr:uid="{00000000-0005-0000-0000-0000F53B0000}"/>
    <cellStyle name="Dec 2 4 4 15" xfId="26043" xr:uid="{00000000-0005-0000-0000-0000F63B0000}"/>
    <cellStyle name="Dec 2 4 4 16" xfId="15013" xr:uid="{00000000-0005-0000-0000-0000F73B0000}"/>
    <cellStyle name="Dec 2 4 4 17" xfId="35701" xr:uid="{00000000-0005-0000-0000-0000F83B0000}"/>
    <cellStyle name="Dec 2 4 4 2" xfId="7843" xr:uid="{00000000-0005-0000-0000-0000F93B0000}"/>
    <cellStyle name="Dec 2 4 4 2 10" xfId="28758" xr:uid="{00000000-0005-0000-0000-0000FA3B0000}"/>
    <cellStyle name="Dec 2 4 4 2 11" xfId="14794" xr:uid="{00000000-0005-0000-0000-0000FB3B0000}"/>
    <cellStyle name="Dec 2 4 4 2 12" xfId="15209" xr:uid="{00000000-0005-0000-0000-0000FC3B0000}"/>
    <cellStyle name="Dec 2 4 4 2 13" xfId="14741" xr:uid="{00000000-0005-0000-0000-0000FD3B0000}"/>
    <cellStyle name="Dec 2 4 4 2 14" xfId="30121" xr:uid="{00000000-0005-0000-0000-0000FE3B0000}"/>
    <cellStyle name="Dec 2 4 4 2 15" xfId="37792" xr:uid="{00000000-0005-0000-0000-0000FF3B0000}"/>
    <cellStyle name="Dec 2 4 4 2 2" xfId="12614" xr:uid="{00000000-0005-0000-0000-0000003C0000}"/>
    <cellStyle name="Dec 2 4 4 2 2 2" xfId="23972" xr:uid="{00000000-0005-0000-0000-0000013C0000}"/>
    <cellStyle name="Dec 2 4 4 2 2 3" xfId="28877" xr:uid="{00000000-0005-0000-0000-0000023C0000}"/>
    <cellStyle name="Dec 2 4 4 2 2 4" xfId="15888" xr:uid="{00000000-0005-0000-0000-0000033C0000}"/>
    <cellStyle name="Dec 2 4 4 2 2 5" xfId="27722" xr:uid="{00000000-0005-0000-0000-0000043C0000}"/>
    <cellStyle name="Dec 2 4 4 2 2 6" xfId="27981" xr:uid="{00000000-0005-0000-0000-0000053C0000}"/>
    <cellStyle name="Dec 2 4 4 2 2 7" xfId="26729" xr:uid="{00000000-0005-0000-0000-0000063C0000}"/>
    <cellStyle name="Dec 2 4 4 2 2 8" xfId="31626" xr:uid="{00000000-0005-0000-0000-0000073C0000}"/>
    <cellStyle name="Dec 2 4 4 2 2 9" xfId="42088" xr:uid="{00000000-0005-0000-0000-0000083C0000}"/>
    <cellStyle name="Dec 2 4 4 2 3" xfId="14041" xr:uid="{00000000-0005-0000-0000-0000093C0000}"/>
    <cellStyle name="Dec 2 4 4 2 3 2" xfId="25380" xr:uid="{00000000-0005-0000-0000-00000A3C0000}"/>
    <cellStyle name="Dec 2 4 4 2 3 3" xfId="29700" xr:uid="{00000000-0005-0000-0000-00000B3C0000}"/>
    <cellStyle name="Dec 2 4 4 2 3 4" xfId="30815" xr:uid="{00000000-0005-0000-0000-00000C3C0000}"/>
    <cellStyle name="Dec 2 4 4 2 3 5" xfId="14927" xr:uid="{00000000-0005-0000-0000-00000D3C0000}"/>
    <cellStyle name="Dec 2 4 4 2 3 6" xfId="32354" xr:uid="{00000000-0005-0000-0000-00000E3C0000}"/>
    <cellStyle name="Dec 2 4 4 2 3 7" xfId="33275" xr:uid="{00000000-0005-0000-0000-00000F3C0000}"/>
    <cellStyle name="Dec 2 4 4 2 3 8" xfId="34174" xr:uid="{00000000-0005-0000-0000-0000103C0000}"/>
    <cellStyle name="Dec 2 4 4 2 3 9" xfId="43134" xr:uid="{00000000-0005-0000-0000-0000113C0000}"/>
    <cellStyle name="Dec 2 4 4 2 4" xfId="8797" xr:uid="{00000000-0005-0000-0000-0000123C0000}"/>
    <cellStyle name="Dec 2 4 4 2 4 2" xfId="20192" xr:uid="{00000000-0005-0000-0000-0000133C0000}"/>
    <cellStyle name="Dec 2 4 4 2 4 3" xfId="27244" xr:uid="{00000000-0005-0000-0000-0000143C0000}"/>
    <cellStyle name="Dec 2 4 4 2 4 4" xfId="15673" xr:uid="{00000000-0005-0000-0000-0000153C0000}"/>
    <cellStyle name="Dec 2 4 4 2 4 5" xfId="28152" xr:uid="{00000000-0005-0000-0000-0000163C0000}"/>
    <cellStyle name="Dec 2 4 4 2 4 6" xfId="15051" xr:uid="{00000000-0005-0000-0000-0000173C0000}"/>
    <cellStyle name="Dec 2 4 4 2 4 7" xfId="28845" xr:uid="{00000000-0005-0000-0000-0000183C0000}"/>
    <cellStyle name="Dec 2 4 4 2 4 8" xfId="30244" xr:uid="{00000000-0005-0000-0000-0000193C0000}"/>
    <cellStyle name="Dec 2 4 4 2 4 9" xfId="38695" xr:uid="{00000000-0005-0000-0000-00001A3C0000}"/>
    <cellStyle name="Dec 2 4 4 2 5" xfId="9135" xr:uid="{00000000-0005-0000-0000-00001B3C0000}"/>
    <cellStyle name="Dec 2 4 4 2 5 2" xfId="20530" xr:uid="{00000000-0005-0000-0000-00001C3C0000}"/>
    <cellStyle name="Dec 2 4 4 2 5 3" xfId="27582" xr:uid="{00000000-0005-0000-0000-00001D3C0000}"/>
    <cellStyle name="Dec 2 4 4 2 5 4" xfId="16111" xr:uid="{00000000-0005-0000-0000-00001E3C0000}"/>
    <cellStyle name="Dec 2 4 4 2 5 5" xfId="27972" xr:uid="{00000000-0005-0000-0000-00001F3C0000}"/>
    <cellStyle name="Dec 2 4 4 2 5 6" xfId="26216" xr:uid="{00000000-0005-0000-0000-0000203C0000}"/>
    <cellStyle name="Dec 2 4 4 2 5 7" xfId="27183" xr:uid="{00000000-0005-0000-0000-0000213C0000}"/>
    <cellStyle name="Dec 2 4 4 2 5 8" xfId="26907" xr:uid="{00000000-0005-0000-0000-0000223C0000}"/>
    <cellStyle name="Dec 2 4 4 2 5 9" xfId="38800" xr:uid="{00000000-0005-0000-0000-0000233C0000}"/>
    <cellStyle name="Dec 2 4 4 2 6" xfId="8935" xr:uid="{00000000-0005-0000-0000-0000243C0000}"/>
    <cellStyle name="Dec 2 4 4 2 6 2" xfId="20330" xr:uid="{00000000-0005-0000-0000-0000253C0000}"/>
    <cellStyle name="Dec 2 4 4 2 6 3" xfId="27382" xr:uid="{00000000-0005-0000-0000-0000263C0000}"/>
    <cellStyle name="Dec 2 4 4 2 6 4" xfId="14449" xr:uid="{00000000-0005-0000-0000-0000273C0000}"/>
    <cellStyle name="Dec 2 4 4 2 6 5" xfId="26203" xr:uid="{00000000-0005-0000-0000-0000283C0000}"/>
    <cellStyle name="Dec 2 4 4 2 6 6" xfId="28820" xr:uid="{00000000-0005-0000-0000-0000293C0000}"/>
    <cellStyle name="Dec 2 4 4 2 6 7" xfId="30299" xr:uid="{00000000-0005-0000-0000-00002A3C0000}"/>
    <cellStyle name="Dec 2 4 4 2 6 8" xfId="31516" xr:uid="{00000000-0005-0000-0000-00002B3C0000}"/>
    <cellStyle name="Dec 2 4 4 2 6 9" xfId="38734" xr:uid="{00000000-0005-0000-0000-00002C3C0000}"/>
    <cellStyle name="Dec 2 4 4 2 7" xfId="13945" xr:uid="{00000000-0005-0000-0000-00002D3C0000}"/>
    <cellStyle name="Dec 2 4 4 2 7 2" xfId="25284" xr:uid="{00000000-0005-0000-0000-00002E3C0000}"/>
    <cellStyle name="Dec 2 4 4 2 7 3" xfId="29604" xr:uid="{00000000-0005-0000-0000-00002F3C0000}"/>
    <cellStyle name="Dec 2 4 4 2 7 4" xfId="30719" xr:uid="{00000000-0005-0000-0000-0000303C0000}"/>
    <cellStyle name="Dec 2 4 4 2 7 5" xfId="28143" xr:uid="{00000000-0005-0000-0000-0000313C0000}"/>
    <cellStyle name="Dec 2 4 4 2 7 6" xfId="32258" xr:uid="{00000000-0005-0000-0000-0000323C0000}"/>
    <cellStyle name="Dec 2 4 4 2 7 7" xfId="33179" xr:uid="{00000000-0005-0000-0000-0000333C0000}"/>
    <cellStyle name="Dec 2 4 4 2 7 8" xfId="34078" xr:uid="{00000000-0005-0000-0000-0000343C0000}"/>
    <cellStyle name="Dec 2 4 4 2 7 9" xfId="43109" xr:uid="{00000000-0005-0000-0000-0000353C0000}"/>
    <cellStyle name="Dec 2 4 4 2 8" xfId="19261" xr:uid="{00000000-0005-0000-0000-0000363C0000}"/>
    <cellStyle name="Dec 2 4 4 2 9" xfId="26867" xr:uid="{00000000-0005-0000-0000-0000373C0000}"/>
    <cellStyle name="Dec 2 4 4 3" xfId="6607" xr:uid="{00000000-0005-0000-0000-0000383C0000}"/>
    <cellStyle name="Dec 2 4 4 3 10" xfId="26596" xr:uid="{00000000-0005-0000-0000-0000393C0000}"/>
    <cellStyle name="Dec 2 4 4 3 11" xfId="28520" xr:uid="{00000000-0005-0000-0000-00003A3C0000}"/>
    <cellStyle name="Dec 2 4 4 3 12" xfId="15533" xr:uid="{00000000-0005-0000-0000-00003B3C0000}"/>
    <cellStyle name="Dec 2 4 4 3 13" xfId="25954" xr:uid="{00000000-0005-0000-0000-00003C3C0000}"/>
    <cellStyle name="Dec 2 4 4 3 14" xfId="31694" xr:uid="{00000000-0005-0000-0000-00003D3C0000}"/>
    <cellStyle name="Dec 2 4 4 3 15" xfId="36607" xr:uid="{00000000-0005-0000-0000-00003E3C0000}"/>
    <cellStyle name="Dec 2 4 4 3 2" xfId="11378" xr:uid="{00000000-0005-0000-0000-00003F3C0000}"/>
    <cellStyle name="Dec 2 4 4 3 2 2" xfId="22757" xr:uid="{00000000-0005-0000-0000-0000403C0000}"/>
    <cellStyle name="Dec 2 4 4 3 2 3" xfId="28433" xr:uid="{00000000-0005-0000-0000-0000413C0000}"/>
    <cellStyle name="Dec 2 4 4 3 2 4" xfId="14673" xr:uid="{00000000-0005-0000-0000-0000423C0000}"/>
    <cellStyle name="Dec 2 4 4 3 2 5" xfId="31532" xr:uid="{00000000-0005-0000-0000-0000433C0000}"/>
    <cellStyle name="Dec 2 4 4 3 2 6" xfId="25758" xr:uid="{00000000-0005-0000-0000-0000443C0000}"/>
    <cellStyle name="Dec 2 4 4 3 2 7" xfId="14588" xr:uid="{00000000-0005-0000-0000-0000453C0000}"/>
    <cellStyle name="Dec 2 4 4 3 2 8" xfId="15615" xr:uid="{00000000-0005-0000-0000-0000463C0000}"/>
    <cellStyle name="Dec 2 4 4 3 2 9" xfId="40903" xr:uid="{00000000-0005-0000-0000-0000473C0000}"/>
    <cellStyle name="Dec 2 4 4 3 3" xfId="13873" xr:uid="{00000000-0005-0000-0000-0000483C0000}"/>
    <cellStyle name="Dec 2 4 4 3 3 2" xfId="25212" xr:uid="{00000000-0005-0000-0000-0000493C0000}"/>
    <cellStyle name="Dec 2 4 4 3 3 3" xfId="29532" xr:uid="{00000000-0005-0000-0000-00004A3C0000}"/>
    <cellStyle name="Dec 2 4 4 3 3 4" xfId="30647" xr:uid="{00000000-0005-0000-0000-00004B3C0000}"/>
    <cellStyle name="Dec 2 4 4 3 3 5" xfId="27984" xr:uid="{00000000-0005-0000-0000-00004C3C0000}"/>
    <cellStyle name="Dec 2 4 4 3 3 6" xfId="32186" xr:uid="{00000000-0005-0000-0000-00004D3C0000}"/>
    <cellStyle name="Dec 2 4 4 3 3 7" xfId="33107" xr:uid="{00000000-0005-0000-0000-00004E3C0000}"/>
    <cellStyle name="Dec 2 4 4 3 3 8" xfId="34006" xr:uid="{00000000-0005-0000-0000-00004F3C0000}"/>
    <cellStyle name="Dec 2 4 4 3 3 9" xfId="43090" xr:uid="{00000000-0005-0000-0000-0000503C0000}"/>
    <cellStyle name="Dec 2 4 4 3 4" xfId="9024" xr:uid="{00000000-0005-0000-0000-0000513C0000}"/>
    <cellStyle name="Dec 2 4 4 3 4 2" xfId="20419" xr:uid="{00000000-0005-0000-0000-0000523C0000}"/>
    <cellStyle name="Dec 2 4 4 3 4 3" xfId="27471" xr:uid="{00000000-0005-0000-0000-0000533C0000}"/>
    <cellStyle name="Dec 2 4 4 3 4 4" xfId="14561" xr:uid="{00000000-0005-0000-0000-0000543C0000}"/>
    <cellStyle name="Dec 2 4 4 3 4 5" xfId="31613" xr:uid="{00000000-0005-0000-0000-0000553C0000}"/>
    <cellStyle name="Dec 2 4 4 3 4 6" xfId="27054" xr:uid="{00000000-0005-0000-0000-0000563C0000}"/>
    <cellStyle name="Dec 2 4 4 3 4 7" xfId="29128" xr:uid="{00000000-0005-0000-0000-0000573C0000}"/>
    <cellStyle name="Dec 2 4 4 3 4 8" xfId="14969" xr:uid="{00000000-0005-0000-0000-0000583C0000}"/>
    <cellStyle name="Dec 2 4 4 3 4 9" xfId="38763" xr:uid="{00000000-0005-0000-0000-0000593C0000}"/>
    <cellStyle name="Dec 2 4 4 3 5" xfId="14106" xr:uid="{00000000-0005-0000-0000-00005A3C0000}"/>
    <cellStyle name="Dec 2 4 4 3 5 2" xfId="25445" xr:uid="{00000000-0005-0000-0000-00005B3C0000}"/>
    <cellStyle name="Dec 2 4 4 3 5 3" xfId="29765" xr:uid="{00000000-0005-0000-0000-00005C3C0000}"/>
    <cellStyle name="Dec 2 4 4 3 5 4" xfId="30880" xr:uid="{00000000-0005-0000-0000-00005D3C0000}"/>
    <cellStyle name="Dec 2 4 4 3 5 5" xfId="29020" xr:uid="{00000000-0005-0000-0000-00005E3C0000}"/>
    <cellStyle name="Dec 2 4 4 3 5 6" xfId="32419" xr:uid="{00000000-0005-0000-0000-00005F3C0000}"/>
    <cellStyle name="Dec 2 4 4 3 5 7" xfId="33340" xr:uid="{00000000-0005-0000-0000-0000603C0000}"/>
    <cellStyle name="Dec 2 4 4 3 5 8" xfId="34239" xr:uid="{00000000-0005-0000-0000-0000613C0000}"/>
    <cellStyle name="Dec 2 4 4 3 5 9" xfId="43153" xr:uid="{00000000-0005-0000-0000-0000623C0000}"/>
    <cellStyle name="Dec 2 4 4 3 6" xfId="8966" xr:uid="{00000000-0005-0000-0000-0000633C0000}"/>
    <cellStyle name="Dec 2 4 4 3 6 2" xfId="20361" xr:uid="{00000000-0005-0000-0000-0000643C0000}"/>
    <cellStyle name="Dec 2 4 4 3 6 3" xfId="27413" xr:uid="{00000000-0005-0000-0000-0000653C0000}"/>
    <cellStyle name="Dec 2 4 4 3 6 4" xfId="26183" xr:uid="{00000000-0005-0000-0000-0000663C0000}"/>
    <cellStyle name="Dec 2 4 4 3 6 5" xfId="31676" xr:uid="{00000000-0005-0000-0000-0000673C0000}"/>
    <cellStyle name="Dec 2 4 4 3 6 6" xfId="27929" xr:uid="{00000000-0005-0000-0000-0000683C0000}"/>
    <cellStyle name="Dec 2 4 4 3 6 7" xfId="14939" xr:uid="{00000000-0005-0000-0000-0000693C0000}"/>
    <cellStyle name="Dec 2 4 4 3 6 8" xfId="15454" xr:uid="{00000000-0005-0000-0000-00006A3C0000}"/>
    <cellStyle name="Dec 2 4 4 3 6 9" xfId="38746" xr:uid="{00000000-0005-0000-0000-00006B3C0000}"/>
    <cellStyle name="Dec 2 4 4 3 7" xfId="14161" xr:uid="{00000000-0005-0000-0000-00006C3C0000}"/>
    <cellStyle name="Dec 2 4 4 3 7 2" xfId="25500" xr:uid="{00000000-0005-0000-0000-00006D3C0000}"/>
    <cellStyle name="Dec 2 4 4 3 7 3" xfId="29820" xr:uid="{00000000-0005-0000-0000-00006E3C0000}"/>
    <cellStyle name="Dec 2 4 4 3 7 4" xfId="30935" xr:uid="{00000000-0005-0000-0000-00006F3C0000}"/>
    <cellStyle name="Dec 2 4 4 3 7 5" xfId="27134" xr:uid="{00000000-0005-0000-0000-0000703C0000}"/>
    <cellStyle name="Dec 2 4 4 3 7 6" xfId="32474" xr:uid="{00000000-0005-0000-0000-0000713C0000}"/>
    <cellStyle name="Dec 2 4 4 3 7 7" xfId="33395" xr:uid="{00000000-0005-0000-0000-0000723C0000}"/>
    <cellStyle name="Dec 2 4 4 3 7 8" xfId="34294" xr:uid="{00000000-0005-0000-0000-0000733C0000}"/>
    <cellStyle name="Dec 2 4 4 3 7 9" xfId="43175" xr:uid="{00000000-0005-0000-0000-0000743C0000}"/>
    <cellStyle name="Dec 2 4 4 3 8" xfId="18044" xr:uid="{00000000-0005-0000-0000-0000753C0000}"/>
    <cellStyle name="Dec 2 4 4 3 9" xfId="26414" xr:uid="{00000000-0005-0000-0000-0000763C0000}"/>
    <cellStyle name="Dec 2 4 4 4" xfId="10431" xr:uid="{00000000-0005-0000-0000-0000773C0000}"/>
    <cellStyle name="Dec 2 4 4 4 2" xfId="21826" xr:uid="{00000000-0005-0000-0000-0000783C0000}"/>
    <cellStyle name="Dec 2 4 4 4 3" xfId="28074" xr:uid="{00000000-0005-0000-0000-0000793C0000}"/>
    <cellStyle name="Dec 2 4 4 4 4" xfId="15018" xr:uid="{00000000-0005-0000-0000-00007A3C0000}"/>
    <cellStyle name="Dec 2 4 4 4 5" xfId="15046" xr:uid="{00000000-0005-0000-0000-00007B3C0000}"/>
    <cellStyle name="Dec 2 4 4 4 6" xfId="28016" xr:uid="{00000000-0005-0000-0000-00007C3C0000}"/>
    <cellStyle name="Dec 2 4 4 4 7" xfId="15127" xr:uid="{00000000-0005-0000-0000-00007D3C0000}"/>
    <cellStyle name="Dec 2 4 4 4 8" xfId="27106" xr:uid="{00000000-0005-0000-0000-00007E3C0000}"/>
    <cellStyle name="Dec 2 4 4 4 9" xfId="39997" xr:uid="{00000000-0005-0000-0000-00007F3C0000}"/>
    <cellStyle name="Dec 2 4 4 5" xfId="13730" xr:uid="{00000000-0005-0000-0000-0000803C0000}"/>
    <cellStyle name="Dec 2 4 4 5 2" xfId="25069" xr:uid="{00000000-0005-0000-0000-0000813C0000}"/>
    <cellStyle name="Dec 2 4 4 5 3" xfId="29389" xr:uid="{00000000-0005-0000-0000-0000823C0000}"/>
    <cellStyle name="Dec 2 4 4 5 4" xfId="30504" xr:uid="{00000000-0005-0000-0000-0000833C0000}"/>
    <cellStyle name="Dec 2 4 4 5 5" xfId="14987" xr:uid="{00000000-0005-0000-0000-0000843C0000}"/>
    <cellStyle name="Dec 2 4 4 5 6" xfId="32043" xr:uid="{00000000-0005-0000-0000-0000853C0000}"/>
    <cellStyle name="Dec 2 4 4 5 7" xfId="32964" xr:uid="{00000000-0005-0000-0000-0000863C0000}"/>
    <cellStyle name="Dec 2 4 4 5 8" xfId="33863" xr:uid="{00000000-0005-0000-0000-0000873C0000}"/>
    <cellStyle name="Dec 2 4 4 5 9" xfId="43050" xr:uid="{00000000-0005-0000-0000-0000883C0000}"/>
    <cellStyle name="Dec 2 4 4 6" xfId="8955" xr:uid="{00000000-0005-0000-0000-0000893C0000}"/>
    <cellStyle name="Dec 2 4 4 6 2" xfId="20350" xr:uid="{00000000-0005-0000-0000-00008A3C0000}"/>
    <cellStyle name="Dec 2 4 4 6 3" xfId="27402" xr:uid="{00000000-0005-0000-0000-00008B3C0000}"/>
    <cellStyle name="Dec 2 4 4 6 4" xfId="26380" xr:uid="{00000000-0005-0000-0000-00008C3C0000}"/>
    <cellStyle name="Dec 2 4 4 6 5" xfId="26541" xr:uid="{00000000-0005-0000-0000-00008D3C0000}"/>
    <cellStyle name="Dec 2 4 4 6 6" xfId="25957" xr:uid="{00000000-0005-0000-0000-00008E3C0000}"/>
    <cellStyle name="Dec 2 4 4 6 7" xfId="27042" xr:uid="{00000000-0005-0000-0000-00008F3C0000}"/>
    <cellStyle name="Dec 2 4 4 6 8" xfId="14814" xr:uid="{00000000-0005-0000-0000-0000903C0000}"/>
    <cellStyle name="Dec 2 4 4 6 9" xfId="38742" xr:uid="{00000000-0005-0000-0000-0000913C0000}"/>
    <cellStyle name="Dec 2 4 4 7" xfId="13651" xr:uid="{00000000-0005-0000-0000-0000923C0000}"/>
    <cellStyle name="Dec 2 4 4 7 2" xfId="24990" xr:uid="{00000000-0005-0000-0000-0000933C0000}"/>
    <cellStyle name="Dec 2 4 4 7 3" xfId="29310" xr:uid="{00000000-0005-0000-0000-0000943C0000}"/>
    <cellStyle name="Dec 2 4 4 7 4" xfId="30425" xr:uid="{00000000-0005-0000-0000-0000953C0000}"/>
    <cellStyle name="Dec 2 4 4 7 5" xfId="30298" xr:uid="{00000000-0005-0000-0000-0000963C0000}"/>
    <cellStyle name="Dec 2 4 4 7 6" xfId="31964" xr:uid="{00000000-0005-0000-0000-0000973C0000}"/>
    <cellStyle name="Dec 2 4 4 7 7" xfId="32885" xr:uid="{00000000-0005-0000-0000-0000983C0000}"/>
    <cellStyle name="Dec 2 4 4 7 8" xfId="33784" xr:uid="{00000000-0005-0000-0000-0000993C0000}"/>
    <cellStyle name="Dec 2 4 4 7 9" xfId="43019" xr:uid="{00000000-0005-0000-0000-00009A3C0000}"/>
    <cellStyle name="Dec 2 4 4 8" xfId="8845" xr:uid="{00000000-0005-0000-0000-00009B3C0000}"/>
    <cellStyle name="Dec 2 4 4 8 2" xfId="20240" xr:uid="{00000000-0005-0000-0000-00009C3C0000}"/>
    <cellStyle name="Dec 2 4 4 8 3" xfId="27292" xr:uid="{00000000-0005-0000-0000-00009D3C0000}"/>
    <cellStyle name="Dec 2 4 4 8 4" xfId="15714" xr:uid="{00000000-0005-0000-0000-00009E3C0000}"/>
    <cellStyle name="Dec 2 4 4 8 5" xfId="15570" xr:uid="{00000000-0005-0000-0000-00009F3C0000}"/>
    <cellStyle name="Dec 2 4 4 8 6" xfId="28117" xr:uid="{00000000-0005-0000-0000-0000A03C0000}"/>
    <cellStyle name="Dec 2 4 4 8 7" xfId="27991" xr:uid="{00000000-0005-0000-0000-0000A13C0000}"/>
    <cellStyle name="Dec 2 4 4 8 8" xfId="14948" xr:uid="{00000000-0005-0000-0000-0000A23C0000}"/>
    <cellStyle name="Dec 2 4 4 8 9" xfId="38703" xr:uid="{00000000-0005-0000-0000-0000A33C0000}"/>
    <cellStyle name="Dec 2 4 4 9" xfId="14124" xr:uid="{00000000-0005-0000-0000-0000A43C0000}"/>
    <cellStyle name="Dec 2 4 4 9 2" xfId="25463" xr:uid="{00000000-0005-0000-0000-0000A53C0000}"/>
    <cellStyle name="Dec 2 4 4 9 3" xfId="29783" xr:uid="{00000000-0005-0000-0000-0000A63C0000}"/>
    <cellStyle name="Dec 2 4 4 9 4" xfId="30898" xr:uid="{00000000-0005-0000-0000-0000A73C0000}"/>
    <cellStyle name="Dec 2 4 4 9 5" xfId="26373" xr:uid="{00000000-0005-0000-0000-0000A83C0000}"/>
    <cellStyle name="Dec 2 4 4 9 6" xfId="32437" xr:uid="{00000000-0005-0000-0000-0000A93C0000}"/>
    <cellStyle name="Dec 2 4 4 9 7" xfId="33358" xr:uid="{00000000-0005-0000-0000-0000AA3C0000}"/>
    <cellStyle name="Dec 2 4 4 9 8" xfId="34257" xr:uid="{00000000-0005-0000-0000-0000AB3C0000}"/>
    <cellStyle name="Dec 2 4 4 9 9" xfId="43161" xr:uid="{00000000-0005-0000-0000-0000AC3C0000}"/>
    <cellStyle name="Dec 2 4 5" xfId="13578" xr:uid="{00000000-0005-0000-0000-0000AD3C0000}"/>
    <cellStyle name="Dec 2 4 5 2" xfId="24917" xr:uid="{00000000-0005-0000-0000-0000AE3C0000}"/>
    <cellStyle name="Dec 2 4 5 3" xfId="29237" xr:uid="{00000000-0005-0000-0000-0000AF3C0000}"/>
    <cellStyle name="Dec 2 4 5 4" xfId="30352" xr:uid="{00000000-0005-0000-0000-0000B03C0000}"/>
    <cellStyle name="Dec 2 4 5 5" xfId="30144" xr:uid="{00000000-0005-0000-0000-0000B13C0000}"/>
    <cellStyle name="Dec 2 4 5 6" xfId="31891" xr:uid="{00000000-0005-0000-0000-0000B23C0000}"/>
    <cellStyle name="Dec 2 4 5 7" xfId="32812" xr:uid="{00000000-0005-0000-0000-0000B33C0000}"/>
    <cellStyle name="Dec 2 4 5 8" xfId="33711" xr:uid="{00000000-0005-0000-0000-0000B43C0000}"/>
    <cellStyle name="Dec 2 4 5 9" xfId="42994" xr:uid="{00000000-0005-0000-0000-0000B53C0000}"/>
    <cellStyle name="Dec 2 4 6" xfId="13601" xr:uid="{00000000-0005-0000-0000-0000B63C0000}"/>
    <cellStyle name="Dec 2 4 6 2" xfId="24940" xr:uid="{00000000-0005-0000-0000-0000B73C0000}"/>
    <cellStyle name="Dec 2 4 6 3" xfId="29260" xr:uid="{00000000-0005-0000-0000-0000B83C0000}"/>
    <cellStyle name="Dec 2 4 6 4" xfId="30375" xr:uid="{00000000-0005-0000-0000-0000B93C0000}"/>
    <cellStyle name="Dec 2 4 6 5" xfId="15414" xr:uid="{00000000-0005-0000-0000-0000BA3C0000}"/>
    <cellStyle name="Dec 2 4 6 6" xfId="31914" xr:uid="{00000000-0005-0000-0000-0000BB3C0000}"/>
    <cellStyle name="Dec 2 4 6 7" xfId="32835" xr:uid="{00000000-0005-0000-0000-0000BC3C0000}"/>
    <cellStyle name="Dec 2 4 6 8" xfId="33734" xr:uid="{00000000-0005-0000-0000-0000BD3C0000}"/>
    <cellStyle name="Dec 2 4 6 9" xfId="43003" xr:uid="{00000000-0005-0000-0000-0000BE3C0000}"/>
    <cellStyle name="Dec 2 4 7" xfId="14458" xr:uid="{00000000-0005-0000-0000-0000BF3C0000}"/>
    <cellStyle name="Dec 2 4 8" xfId="27080" xr:uid="{00000000-0005-0000-0000-0000C03C0000}"/>
    <cellStyle name="Dec 2 4 9" xfId="26157" xr:uid="{00000000-0005-0000-0000-0000C13C0000}"/>
    <cellStyle name="Dec 3" xfId="4404" xr:uid="{00000000-0005-0000-0000-0000C23C0000}"/>
    <cellStyle name="Dec 3 2" xfId="4448" xr:uid="{00000000-0005-0000-0000-0000C33C0000}"/>
    <cellStyle name="Dec 3 2 2" xfId="4596" xr:uid="{00000000-0005-0000-0000-0000C43C0000}"/>
    <cellStyle name="Dec 3 2 2 2" xfId="4873" xr:uid="{00000000-0005-0000-0000-0000C53C0000}"/>
    <cellStyle name="Dec 3 2 2 2 2" xfId="5407" xr:uid="{00000000-0005-0000-0000-0000C63C0000}"/>
    <cellStyle name="Dec 3 2 2 2 2 2" xfId="6489" xr:uid="{00000000-0005-0000-0000-0000C73C0000}"/>
    <cellStyle name="Dec 3 2 2 2 2 2 10" xfId="17942" xr:uid="{00000000-0005-0000-0000-0000C83C0000}"/>
    <cellStyle name="Dec 3 2 2 2 2 2 11" xfId="26352" xr:uid="{00000000-0005-0000-0000-0000C93C0000}"/>
    <cellStyle name="Dec 3 2 2 2 2 2 12" xfId="29132" xr:uid="{00000000-0005-0000-0000-0000CA3C0000}"/>
    <cellStyle name="Dec 3 2 2 2 2 2 13" xfId="31339" xr:uid="{00000000-0005-0000-0000-0000CB3C0000}"/>
    <cellStyle name="Dec 3 2 2 2 2 2 14" xfId="15303" xr:uid="{00000000-0005-0000-0000-0000CC3C0000}"/>
    <cellStyle name="Dec 3 2 2 2 2 2 15" xfId="31815" xr:uid="{00000000-0005-0000-0000-0000CD3C0000}"/>
    <cellStyle name="Dec 3 2 2 2 2 2 16" xfId="32751" xr:uid="{00000000-0005-0000-0000-0000CE3C0000}"/>
    <cellStyle name="Dec 3 2 2 2 2 2 17" xfId="36519" xr:uid="{00000000-0005-0000-0000-0000CF3C0000}"/>
    <cellStyle name="Dec 3 2 2 2 2 2 2" xfId="8681" xr:uid="{00000000-0005-0000-0000-0000D03C0000}"/>
    <cellStyle name="Dec 3 2 2 2 2 2 2 10" xfId="27785" xr:uid="{00000000-0005-0000-0000-0000D13C0000}"/>
    <cellStyle name="Dec 3 2 2 2 2 2 2 11" xfId="25740" xr:uid="{00000000-0005-0000-0000-0000D23C0000}"/>
    <cellStyle name="Dec 3 2 2 2 2 2 2 12" xfId="28718" xr:uid="{00000000-0005-0000-0000-0000D33C0000}"/>
    <cellStyle name="Dec 3 2 2 2 2 2 2 13" xfId="27771" xr:uid="{00000000-0005-0000-0000-0000D43C0000}"/>
    <cellStyle name="Dec 3 2 2 2 2 2 2 14" xfId="26689" xr:uid="{00000000-0005-0000-0000-0000D53C0000}"/>
    <cellStyle name="Dec 3 2 2 2 2 2 2 15" xfId="38610" xr:uid="{00000000-0005-0000-0000-0000D63C0000}"/>
    <cellStyle name="Dec 3 2 2 2 2 2 2 2" xfId="13452" xr:uid="{00000000-0005-0000-0000-0000D73C0000}"/>
    <cellStyle name="Dec 3 2 2 2 2 2 2 2 2" xfId="24805" xr:uid="{00000000-0005-0000-0000-0000D83C0000}"/>
    <cellStyle name="Dec 3 2 2 2 2 2 2 2 3" xfId="29167" xr:uid="{00000000-0005-0000-0000-0000D93C0000}"/>
    <cellStyle name="Dec 3 2 2 2 2 2 2 2 4" xfId="30287" xr:uid="{00000000-0005-0000-0000-0000DA3C0000}"/>
    <cellStyle name="Dec 3 2 2 2 2 2 2 2 5" xfId="26201" xr:uid="{00000000-0005-0000-0000-0000DB3C0000}"/>
    <cellStyle name="Dec 3 2 2 2 2 2 2 2 6" xfId="31835" xr:uid="{00000000-0005-0000-0000-0000DC3C0000}"/>
    <cellStyle name="Dec 3 2 2 2 2 2 2 2 7" xfId="32762" xr:uid="{00000000-0005-0000-0000-0000DD3C0000}"/>
    <cellStyle name="Dec 3 2 2 2 2 2 2 2 8" xfId="33665" xr:uid="{00000000-0005-0000-0000-0000DE3C0000}"/>
    <cellStyle name="Dec 3 2 2 2 2 2 2 2 9" xfId="42906" xr:uid="{00000000-0005-0000-0000-0000DF3C0000}"/>
    <cellStyle name="Dec 3 2 2 2 2 2 2 3" xfId="14155" xr:uid="{00000000-0005-0000-0000-0000E03C0000}"/>
    <cellStyle name="Dec 3 2 2 2 2 2 2 3 2" xfId="25494" xr:uid="{00000000-0005-0000-0000-0000E13C0000}"/>
    <cellStyle name="Dec 3 2 2 2 2 2 2 3 3" xfId="29814" xr:uid="{00000000-0005-0000-0000-0000E23C0000}"/>
    <cellStyle name="Dec 3 2 2 2 2 2 2 3 4" xfId="30929" xr:uid="{00000000-0005-0000-0000-0000E33C0000}"/>
    <cellStyle name="Dec 3 2 2 2 2 2 2 3 5" xfId="28756" xr:uid="{00000000-0005-0000-0000-0000E43C0000}"/>
    <cellStyle name="Dec 3 2 2 2 2 2 2 3 6" xfId="32468" xr:uid="{00000000-0005-0000-0000-0000E53C0000}"/>
    <cellStyle name="Dec 3 2 2 2 2 2 2 3 7" xfId="33389" xr:uid="{00000000-0005-0000-0000-0000E63C0000}"/>
    <cellStyle name="Dec 3 2 2 2 2 2 2 3 8" xfId="34288" xr:uid="{00000000-0005-0000-0000-0000E73C0000}"/>
    <cellStyle name="Dec 3 2 2 2 2 2 2 3 9" xfId="43172" xr:uid="{00000000-0005-0000-0000-0000E83C0000}"/>
    <cellStyle name="Dec 3 2 2 2 2 2 2 4" xfId="14215" xr:uid="{00000000-0005-0000-0000-0000E93C0000}"/>
    <cellStyle name="Dec 3 2 2 2 2 2 2 4 2" xfId="25554" xr:uid="{00000000-0005-0000-0000-0000EA3C0000}"/>
    <cellStyle name="Dec 3 2 2 2 2 2 2 4 3" xfId="29874" xr:uid="{00000000-0005-0000-0000-0000EB3C0000}"/>
    <cellStyle name="Dec 3 2 2 2 2 2 2 4 4" xfId="30989" xr:uid="{00000000-0005-0000-0000-0000EC3C0000}"/>
    <cellStyle name="Dec 3 2 2 2 2 2 2 4 5" xfId="28901" xr:uid="{00000000-0005-0000-0000-0000ED3C0000}"/>
    <cellStyle name="Dec 3 2 2 2 2 2 2 4 6" xfId="32528" xr:uid="{00000000-0005-0000-0000-0000EE3C0000}"/>
    <cellStyle name="Dec 3 2 2 2 2 2 2 4 7" xfId="33449" xr:uid="{00000000-0005-0000-0000-0000EF3C0000}"/>
    <cellStyle name="Dec 3 2 2 2 2 2 2 4 8" xfId="34348" xr:uid="{00000000-0005-0000-0000-0000F03C0000}"/>
    <cellStyle name="Dec 3 2 2 2 2 2 2 4 9" xfId="43189" xr:uid="{00000000-0005-0000-0000-0000F13C0000}"/>
    <cellStyle name="Dec 3 2 2 2 2 2 2 5" xfId="14270" xr:uid="{00000000-0005-0000-0000-0000F23C0000}"/>
    <cellStyle name="Dec 3 2 2 2 2 2 2 5 2" xfId="25609" xr:uid="{00000000-0005-0000-0000-0000F33C0000}"/>
    <cellStyle name="Dec 3 2 2 2 2 2 2 5 3" xfId="29929" xr:uid="{00000000-0005-0000-0000-0000F43C0000}"/>
    <cellStyle name="Dec 3 2 2 2 2 2 2 5 4" xfId="31044" xr:uid="{00000000-0005-0000-0000-0000F53C0000}"/>
    <cellStyle name="Dec 3 2 2 2 2 2 2 5 5" xfId="14920" xr:uid="{00000000-0005-0000-0000-0000F63C0000}"/>
    <cellStyle name="Dec 3 2 2 2 2 2 2 5 6" xfId="32583" xr:uid="{00000000-0005-0000-0000-0000F73C0000}"/>
    <cellStyle name="Dec 3 2 2 2 2 2 2 5 7" xfId="33504" xr:uid="{00000000-0005-0000-0000-0000F83C0000}"/>
    <cellStyle name="Dec 3 2 2 2 2 2 2 5 8" xfId="34403" xr:uid="{00000000-0005-0000-0000-0000F93C0000}"/>
    <cellStyle name="Dec 3 2 2 2 2 2 2 5 9" xfId="43206" xr:uid="{00000000-0005-0000-0000-0000FA3C0000}"/>
    <cellStyle name="Dec 3 2 2 2 2 2 2 6" xfId="14319" xr:uid="{00000000-0005-0000-0000-0000FB3C0000}"/>
    <cellStyle name="Dec 3 2 2 2 2 2 2 6 2" xfId="25658" xr:uid="{00000000-0005-0000-0000-0000FC3C0000}"/>
    <cellStyle name="Dec 3 2 2 2 2 2 2 6 3" xfId="29978" xr:uid="{00000000-0005-0000-0000-0000FD3C0000}"/>
    <cellStyle name="Dec 3 2 2 2 2 2 2 6 4" xfId="31093" xr:uid="{00000000-0005-0000-0000-0000FE3C0000}"/>
    <cellStyle name="Dec 3 2 2 2 2 2 2 6 5" xfId="26264" xr:uid="{00000000-0005-0000-0000-0000FF3C0000}"/>
    <cellStyle name="Dec 3 2 2 2 2 2 2 6 6" xfId="32632" xr:uid="{00000000-0005-0000-0000-0000003D0000}"/>
    <cellStyle name="Dec 3 2 2 2 2 2 2 6 7" xfId="33553" xr:uid="{00000000-0005-0000-0000-0000013D0000}"/>
    <cellStyle name="Dec 3 2 2 2 2 2 2 6 8" xfId="34452" xr:uid="{00000000-0005-0000-0000-0000023D0000}"/>
    <cellStyle name="Dec 3 2 2 2 2 2 2 6 9" xfId="43220" xr:uid="{00000000-0005-0000-0000-0000033D0000}"/>
    <cellStyle name="Dec 3 2 2 2 2 2 2 7" xfId="14363" xr:uid="{00000000-0005-0000-0000-0000043D0000}"/>
    <cellStyle name="Dec 3 2 2 2 2 2 2 7 2" xfId="25702" xr:uid="{00000000-0005-0000-0000-0000053D0000}"/>
    <cellStyle name="Dec 3 2 2 2 2 2 2 7 3" xfId="30022" xr:uid="{00000000-0005-0000-0000-0000063D0000}"/>
    <cellStyle name="Dec 3 2 2 2 2 2 2 7 4" xfId="31137" xr:uid="{00000000-0005-0000-0000-0000073D0000}"/>
    <cellStyle name="Dec 3 2 2 2 2 2 2 7 5" xfId="25886" xr:uid="{00000000-0005-0000-0000-0000083D0000}"/>
    <cellStyle name="Dec 3 2 2 2 2 2 2 7 6" xfId="32676" xr:uid="{00000000-0005-0000-0000-0000093D0000}"/>
    <cellStyle name="Dec 3 2 2 2 2 2 2 7 7" xfId="33597" xr:uid="{00000000-0005-0000-0000-00000A3D0000}"/>
    <cellStyle name="Dec 3 2 2 2 2 2 2 7 8" xfId="34496" xr:uid="{00000000-0005-0000-0000-00000B3D0000}"/>
    <cellStyle name="Dec 3 2 2 2 2 2 2 7 9" xfId="43232" xr:uid="{00000000-0005-0000-0000-00000C3D0000}"/>
    <cellStyle name="Dec 3 2 2 2 2 2 2 8" xfId="20091" xr:uid="{00000000-0005-0000-0000-00000D3D0000}"/>
    <cellStyle name="Dec 3 2 2 2 2 2 2 9" xfId="27181" xr:uid="{00000000-0005-0000-0000-00000E3D0000}"/>
    <cellStyle name="Dec 3 2 2 2 2 2 3" xfId="6633" xr:uid="{00000000-0005-0000-0000-00000F3D0000}"/>
    <cellStyle name="Dec 3 2 2 2 2 2 3 10" xfId="27119" xr:uid="{00000000-0005-0000-0000-0000103D0000}"/>
    <cellStyle name="Dec 3 2 2 2 2 2 3 11" xfId="26790" xr:uid="{00000000-0005-0000-0000-0000113D0000}"/>
    <cellStyle name="Dec 3 2 2 2 2 2 3 12" xfId="26889" xr:uid="{00000000-0005-0000-0000-0000123D0000}"/>
    <cellStyle name="Dec 3 2 2 2 2 2 3 13" xfId="26035" xr:uid="{00000000-0005-0000-0000-0000133D0000}"/>
    <cellStyle name="Dec 3 2 2 2 2 2 3 14" xfId="26329" xr:uid="{00000000-0005-0000-0000-0000143D0000}"/>
    <cellStyle name="Dec 3 2 2 2 2 2 3 15" xfId="36617" xr:uid="{00000000-0005-0000-0000-0000153D0000}"/>
    <cellStyle name="Dec 3 2 2 2 2 2 3 2" xfId="11404" xr:uid="{00000000-0005-0000-0000-0000163D0000}"/>
    <cellStyle name="Dec 3 2 2 2 2 2 3 2 2" xfId="22779" xr:uid="{00000000-0005-0000-0000-0000173D0000}"/>
    <cellStyle name="Dec 3 2 2 2 2 2 3 2 3" xfId="28459" xr:uid="{00000000-0005-0000-0000-0000183D0000}"/>
    <cellStyle name="Dec 3 2 2 2 2 2 3 2 4" xfId="15164" xr:uid="{00000000-0005-0000-0000-0000193D0000}"/>
    <cellStyle name="Dec 3 2 2 2 2 2 3 2 5" xfId="31554" xr:uid="{00000000-0005-0000-0000-00001A3D0000}"/>
    <cellStyle name="Dec 3 2 2 2 2 2 3 2 6" xfId="15528" xr:uid="{00000000-0005-0000-0000-00001B3D0000}"/>
    <cellStyle name="Dec 3 2 2 2 2 2 3 2 7" xfId="26672" xr:uid="{00000000-0005-0000-0000-00001C3D0000}"/>
    <cellStyle name="Dec 3 2 2 2 2 2 3 2 8" xfId="28851" xr:uid="{00000000-0005-0000-0000-00001D3D0000}"/>
    <cellStyle name="Dec 3 2 2 2 2 2 3 2 9" xfId="40913" xr:uid="{00000000-0005-0000-0000-00001E3D0000}"/>
    <cellStyle name="Dec 3 2 2 2 2 2 3 3" xfId="13898" xr:uid="{00000000-0005-0000-0000-00001F3D0000}"/>
    <cellStyle name="Dec 3 2 2 2 2 2 3 3 2" xfId="25237" xr:uid="{00000000-0005-0000-0000-0000203D0000}"/>
    <cellStyle name="Dec 3 2 2 2 2 2 3 3 3" xfId="29557" xr:uid="{00000000-0005-0000-0000-0000213D0000}"/>
    <cellStyle name="Dec 3 2 2 2 2 2 3 3 4" xfId="30672" xr:uid="{00000000-0005-0000-0000-0000223D0000}"/>
    <cellStyle name="Dec 3 2 2 2 2 2 3 3 5" xfId="28729" xr:uid="{00000000-0005-0000-0000-0000233D0000}"/>
    <cellStyle name="Dec 3 2 2 2 2 2 3 3 6" xfId="32211" xr:uid="{00000000-0005-0000-0000-0000243D0000}"/>
    <cellStyle name="Dec 3 2 2 2 2 2 3 3 7" xfId="33132" xr:uid="{00000000-0005-0000-0000-0000253D0000}"/>
    <cellStyle name="Dec 3 2 2 2 2 2 3 3 8" xfId="34031" xr:uid="{00000000-0005-0000-0000-0000263D0000}"/>
    <cellStyle name="Dec 3 2 2 2 2 2 3 3 9" xfId="43099" xr:uid="{00000000-0005-0000-0000-0000273D0000}"/>
    <cellStyle name="Dec 3 2 2 2 2 2 3 4" xfId="9046" xr:uid="{00000000-0005-0000-0000-0000283D0000}"/>
    <cellStyle name="Dec 3 2 2 2 2 2 3 4 2" xfId="20441" xr:uid="{00000000-0005-0000-0000-0000293D0000}"/>
    <cellStyle name="Dec 3 2 2 2 2 2 3 4 3" xfId="27493" xr:uid="{00000000-0005-0000-0000-00002A3D0000}"/>
    <cellStyle name="Dec 3 2 2 2 2 2 3 4 4" xfId="15837" xr:uid="{00000000-0005-0000-0000-00002B3D0000}"/>
    <cellStyle name="Dec 3 2 2 2 2 2 3 4 5" xfId="26271" xr:uid="{00000000-0005-0000-0000-00002C3D0000}"/>
    <cellStyle name="Dec 3 2 2 2 2 2 3 4 6" xfId="14749" xr:uid="{00000000-0005-0000-0000-00002D3D0000}"/>
    <cellStyle name="Dec 3 2 2 2 2 2 3 4 7" xfId="30099" xr:uid="{00000000-0005-0000-0000-00002E3D0000}"/>
    <cellStyle name="Dec 3 2 2 2 2 2 3 4 8" xfId="26986" xr:uid="{00000000-0005-0000-0000-00002F3D0000}"/>
    <cellStyle name="Dec 3 2 2 2 2 2 3 4 9" xfId="38772" xr:uid="{00000000-0005-0000-0000-0000303D0000}"/>
    <cellStyle name="Dec 3 2 2 2 2 2 3 5" xfId="13698" xr:uid="{00000000-0005-0000-0000-0000313D0000}"/>
    <cellStyle name="Dec 3 2 2 2 2 2 3 5 2" xfId="25037" xr:uid="{00000000-0005-0000-0000-0000323D0000}"/>
    <cellStyle name="Dec 3 2 2 2 2 2 3 5 3" xfId="29357" xr:uid="{00000000-0005-0000-0000-0000333D0000}"/>
    <cellStyle name="Dec 3 2 2 2 2 2 3 5 4" xfId="30472" xr:uid="{00000000-0005-0000-0000-0000343D0000}"/>
    <cellStyle name="Dec 3 2 2 2 2 2 3 5 5" xfId="29010" xr:uid="{00000000-0005-0000-0000-0000353D0000}"/>
    <cellStyle name="Dec 3 2 2 2 2 2 3 5 6" xfId="32011" xr:uid="{00000000-0005-0000-0000-0000363D0000}"/>
    <cellStyle name="Dec 3 2 2 2 2 2 3 5 7" xfId="32932" xr:uid="{00000000-0005-0000-0000-0000373D0000}"/>
    <cellStyle name="Dec 3 2 2 2 2 2 3 5 8" xfId="33831" xr:uid="{00000000-0005-0000-0000-0000383D0000}"/>
    <cellStyle name="Dec 3 2 2 2 2 2 3 5 9" xfId="43039" xr:uid="{00000000-0005-0000-0000-0000393D0000}"/>
    <cellStyle name="Dec 3 2 2 2 2 2 3 6" xfId="9133" xr:uid="{00000000-0005-0000-0000-00003A3D0000}"/>
    <cellStyle name="Dec 3 2 2 2 2 2 3 6 2" xfId="20528" xr:uid="{00000000-0005-0000-0000-00003B3D0000}"/>
    <cellStyle name="Dec 3 2 2 2 2 2 3 6 3" xfId="27580" xr:uid="{00000000-0005-0000-0000-00003C3D0000}"/>
    <cellStyle name="Dec 3 2 2 2 2 2 3 6 4" xfId="18142" xr:uid="{00000000-0005-0000-0000-00003D3D0000}"/>
    <cellStyle name="Dec 3 2 2 2 2 2 3 6 5" xfId="26680" xr:uid="{00000000-0005-0000-0000-00003E3D0000}"/>
    <cellStyle name="Dec 3 2 2 2 2 2 3 6 6" xfId="27017" xr:uid="{00000000-0005-0000-0000-00003F3D0000}"/>
    <cellStyle name="Dec 3 2 2 2 2 2 3 6 7" xfId="26966" xr:uid="{00000000-0005-0000-0000-0000403D0000}"/>
    <cellStyle name="Dec 3 2 2 2 2 2 3 6 8" xfId="27951" xr:uid="{00000000-0005-0000-0000-0000413D0000}"/>
    <cellStyle name="Dec 3 2 2 2 2 2 3 6 9" xfId="38799" xr:uid="{00000000-0005-0000-0000-0000423D0000}"/>
    <cellStyle name="Dec 3 2 2 2 2 2 3 7" xfId="9192" xr:uid="{00000000-0005-0000-0000-0000433D0000}"/>
    <cellStyle name="Dec 3 2 2 2 2 2 3 7 2" xfId="20587" xr:uid="{00000000-0005-0000-0000-0000443D0000}"/>
    <cellStyle name="Dec 3 2 2 2 2 2 3 7 3" xfId="27639" xr:uid="{00000000-0005-0000-0000-0000453D0000}"/>
    <cellStyle name="Dec 3 2 2 2 2 2 3 7 4" xfId="22774" xr:uid="{00000000-0005-0000-0000-0000463D0000}"/>
    <cellStyle name="Dec 3 2 2 2 2 2 3 7 5" xfId="31436" xr:uid="{00000000-0005-0000-0000-0000473D0000}"/>
    <cellStyle name="Dec 3 2 2 2 2 2 3 7 6" xfId="25777" xr:uid="{00000000-0005-0000-0000-0000483D0000}"/>
    <cellStyle name="Dec 3 2 2 2 2 2 3 7 7" xfId="31429" xr:uid="{00000000-0005-0000-0000-0000493D0000}"/>
    <cellStyle name="Dec 3 2 2 2 2 2 3 7 8" xfId="14887" xr:uid="{00000000-0005-0000-0000-00004A3D0000}"/>
    <cellStyle name="Dec 3 2 2 2 2 2 3 7 9" xfId="38815" xr:uid="{00000000-0005-0000-0000-00004B3D0000}"/>
    <cellStyle name="Dec 3 2 2 2 2 2 3 8" xfId="18063" xr:uid="{00000000-0005-0000-0000-00004C3D0000}"/>
    <cellStyle name="Dec 3 2 2 2 2 2 3 9" xfId="26440" xr:uid="{00000000-0005-0000-0000-00004D3D0000}"/>
    <cellStyle name="Dec 3 2 2 2 2 2 4" xfId="11271" xr:uid="{00000000-0005-0000-0000-00004E3D0000}"/>
    <cellStyle name="Dec 3 2 2 2 2 2 4 2" xfId="22657" xr:uid="{00000000-0005-0000-0000-00004F3D0000}"/>
    <cellStyle name="Dec 3 2 2 2 2 2 4 3" xfId="28381" xr:uid="{00000000-0005-0000-0000-0000503D0000}"/>
    <cellStyle name="Dec 3 2 2 2 2 2 4 4" xfId="15476" xr:uid="{00000000-0005-0000-0000-0000513D0000}"/>
    <cellStyle name="Dec 3 2 2 2 2 2 4 5" xfId="31416" xr:uid="{00000000-0005-0000-0000-0000523D0000}"/>
    <cellStyle name="Dec 3 2 2 2 2 2 4 6" xfId="15878" xr:uid="{00000000-0005-0000-0000-0000533D0000}"/>
    <cellStyle name="Dec 3 2 2 2 2 2 4 7" xfId="28600" xr:uid="{00000000-0005-0000-0000-0000543D0000}"/>
    <cellStyle name="Dec 3 2 2 2 2 2 4 8" xfId="31222" xr:uid="{00000000-0005-0000-0000-0000553D0000}"/>
    <cellStyle name="Dec 3 2 2 2 2 2 4 9" xfId="40815" xr:uid="{00000000-0005-0000-0000-0000563D0000}"/>
    <cellStyle name="Dec 3 2 2 2 2 2 5" xfId="13835" xr:uid="{00000000-0005-0000-0000-0000573D0000}"/>
    <cellStyle name="Dec 3 2 2 2 2 2 5 2" xfId="25174" xr:uid="{00000000-0005-0000-0000-0000583D0000}"/>
    <cellStyle name="Dec 3 2 2 2 2 2 5 3" xfId="29494" xr:uid="{00000000-0005-0000-0000-0000593D0000}"/>
    <cellStyle name="Dec 3 2 2 2 2 2 5 4" xfId="30609" xr:uid="{00000000-0005-0000-0000-00005A3D0000}"/>
    <cellStyle name="Dec 3 2 2 2 2 2 5 5" xfId="28612" xr:uid="{00000000-0005-0000-0000-00005B3D0000}"/>
    <cellStyle name="Dec 3 2 2 2 2 2 5 6" xfId="32148" xr:uid="{00000000-0005-0000-0000-00005C3D0000}"/>
    <cellStyle name="Dec 3 2 2 2 2 2 5 7" xfId="33069" xr:uid="{00000000-0005-0000-0000-00005D3D0000}"/>
    <cellStyle name="Dec 3 2 2 2 2 2 5 8" xfId="33968" xr:uid="{00000000-0005-0000-0000-00005E3D0000}"/>
    <cellStyle name="Dec 3 2 2 2 2 2 5 9" xfId="43081" xr:uid="{00000000-0005-0000-0000-00005F3D0000}"/>
    <cellStyle name="Dec 3 2 2 2 2 2 6" xfId="9001" xr:uid="{00000000-0005-0000-0000-0000603D0000}"/>
    <cellStyle name="Dec 3 2 2 2 2 2 6 2" xfId="20396" xr:uid="{00000000-0005-0000-0000-0000613D0000}"/>
    <cellStyle name="Dec 3 2 2 2 2 2 6 3" xfId="27448" xr:uid="{00000000-0005-0000-0000-0000623D0000}"/>
    <cellStyle name="Dec 3 2 2 2 2 2 6 4" xfId="15795" xr:uid="{00000000-0005-0000-0000-0000633D0000}"/>
    <cellStyle name="Dec 3 2 2 2 2 2 6 5" xfId="31612" xr:uid="{00000000-0005-0000-0000-0000643D0000}"/>
    <cellStyle name="Dec 3 2 2 2 2 2 6 6" xfId="27763" xr:uid="{00000000-0005-0000-0000-0000653D0000}"/>
    <cellStyle name="Dec 3 2 2 2 2 2 6 7" xfId="31576" xr:uid="{00000000-0005-0000-0000-0000663D0000}"/>
    <cellStyle name="Dec 3 2 2 2 2 2 6 8" xfId="14540" xr:uid="{00000000-0005-0000-0000-0000673D0000}"/>
    <cellStyle name="Dec 3 2 2 2 2 2 6 9" xfId="38756" xr:uid="{00000000-0005-0000-0000-0000683D0000}"/>
    <cellStyle name="Dec 3 2 2 2 2 2 7" xfId="13667" xr:uid="{00000000-0005-0000-0000-0000693D0000}"/>
    <cellStyle name="Dec 3 2 2 2 2 2 7 2" xfId="25006" xr:uid="{00000000-0005-0000-0000-00006A3D0000}"/>
    <cellStyle name="Dec 3 2 2 2 2 2 7 3" xfId="29326" xr:uid="{00000000-0005-0000-0000-00006B3D0000}"/>
    <cellStyle name="Dec 3 2 2 2 2 2 7 4" xfId="30441" xr:uid="{00000000-0005-0000-0000-00006C3D0000}"/>
    <cellStyle name="Dec 3 2 2 2 2 2 7 5" xfId="14870" xr:uid="{00000000-0005-0000-0000-00006D3D0000}"/>
    <cellStyle name="Dec 3 2 2 2 2 2 7 6" xfId="31980" xr:uid="{00000000-0005-0000-0000-00006E3D0000}"/>
    <cellStyle name="Dec 3 2 2 2 2 2 7 7" xfId="32901" xr:uid="{00000000-0005-0000-0000-00006F3D0000}"/>
    <cellStyle name="Dec 3 2 2 2 2 2 7 8" xfId="33800" xr:uid="{00000000-0005-0000-0000-0000703D0000}"/>
    <cellStyle name="Dec 3 2 2 2 2 2 7 9" xfId="43026" xr:uid="{00000000-0005-0000-0000-0000713D0000}"/>
    <cellStyle name="Dec 3 2 2 2 2 2 8" xfId="8919" xr:uid="{00000000-0005-0000-0000-0000723D0000}"/>
    <cellStyle name="Dec 3 2 2 2 2 2 8 2" xfId="20314" xr:uid="{00000000-0005-0000-0000-0000733D0000}"/>
    <cellStyle name="Dec 3 2 2 2 2 2 8 3" xfId="27366" xr:uid="{00000000-0005-0000-0000-0000743D0000}"/>
    <cellStyle name="Dec 3 2 2 2 2 2 8 4" xfId="15775" xr:uid="{00000000-0005-0000-0000-0000753D0000}"/>
    <cellStyle name="Dec 3 2 2 2 2 2 8 5" xfId="15906" xr:uid="{00000000-0005-0000-0000-0000763D0000}"/>
    <cellStyle name="Dec 3 2 2 2 2 2 8 6" xfId="26819" xr:uid="{00000000-0005-0000-0000-0000773D0000}"/>
    <cellStyle name="Dec 3 2 2 2 2 2 8 7" xfId="31418" xr:uid="{00000000-0005-0000-0000-0000783D0000}"/>
    <cellStyle name="Dec 3 2 2 2 2 2 8 8" xfId="31388" xr:uid="{00000000-0005-0000-0000-0000793D0000}"/>
    <cellStyle name="Dec 3 2 2 2 2 2 8 9" xfId="38728" xr:uid="{00000000-0005-0000-0000-00007A3D0000}"/>
    <cellStyle name="Dec 3 2 2 2 2 2 9" xfId="13782" xr:uid="{00000000-0005-0000-0000-00007B3D0000}"/>
    <cellStyle name="Dec 3 2 2 2 2 2 9 2" xfId="25121" xr:uid="{00000000-0005-0000-0000-00007C3D0000}"/>
    <cellStyle name="Dec 3 2 2 2 2 2 9 3" xfId="29441" xr:uid="{00000000-0005-0000-0000-00007D3D0000}"/>
    <cellStyle name="Dec 3 2 2 2 2 2 9 4" xfId="30556" xr:uid="{00000000-0005-0000-0000-00007E3D0000}"/>
    <cellStyle name="Dec 3 2 2 2 2 2 9 5" xfId="15334" xr:uid="{00000000-0005-0000-0000-00007F3D0000}"/>
    <cellStyle name="Dec 3 2 2 2 2 2 9 6" xfId="32095" xr:uid="{00000000-0005-0000-0000-0000803D0000}"/>
    <cellStyle name="Dec 3 2 2 2 2 2 9 7" xfId="33016" xr:uid="{00000000-0005-0000-0000-0000813D0000}"/>
    <cellStyle name="Dec 3 2 2 2 2 2 9 8" xfId="33915" xr:uid="{00000000-0005-0000-0000-0000823D0000}"/>
    <cellStyle name="Dec 3 2 2 2 2 2 9 9" xfId="43063" xr:uid="{00000000-0005-0000-0000-0000833D0000}"/>
    <cellStyle name="Dec 3 2 2 2 2 3" xfId="6585" xr:uid="{00000000-0005-0000-0000-0000843D0000}"/>
    <cellStyle name="Dec 3 2 2 2 2 4" xfId="13696" xr:uid="{00000000-0005-0000-0000-0000853D0000}"/>
    <cellStyle name="Dec 3 2 2 2 2 4 2" xfId="25035" xr:uid="{00000000-0005-0000-0000-0000863D0000}"/>
    <cellStyle name="Dec 3 2 2 2 2 4 3" xfId="29355" xr:uid="{00000000-0005-0000-0000-0000873D0000}"/>
    <cellStyle name="Dec 3 2 2 2 2 4 4" xfId="30470" xr:uid="{00000000-0005-0000-0000-0000883D0000}"/>
    <cellStyle name="Dec 3 2 2 2 2 4 5" xfId="28622" xr:uid="{00000000-0005-0000-0000-0000893D0000}"/>
    <cellStyle name="Dec 3 2 2 2 2 4 6" xfId="32009" xr:uid="{00000000-0005-0000-0000-00008A3D0000}"/>
    <cellStyle name="Dec 3 2 2 2 2 4 7" xfId="32930" xr:uid="{00000000-0005-0000-0000-00008B3D0000}"/>
    <cellStyle name="Dec 3 2 2 2 2 4 8" xfId="33829" xr:uid="{00000000-0005-0000-0000-00008C3D0000}"/>
    <cellStyle name="Dec 3 2 2 2 2 4 9" xfId="43038" xr:uid="{00000000-0005-0000-0000-00008D3D0000}"/>
    <cellStyle name="Dec 3 2 2 2 2 5" xfId="8941" xr:uid="{00000000-0005-0000-0000-00008E3D0000}"/>
    <cellStyle name="Dec 3 2 2 2 2 5 2" xfId="20336" xr:uid="{00000000-0005-0000-0000-00008F3D0000}"/>
    <cellStyle name="Dec 3 2 2 2 2 5 3" xfId="27388" xr:uid="{00000000-0005-0000-0000-0000903D0000}"/>
    <cellStyle name="Dec 3 2 2 2 2 5 4" xfId="14489" xr:uid="{00000000-0005-0000-0000-0000913D0000}"/>
    <cellStyle name="Dec 3 2 2 2 2 5 5" xfId="31634" xr:uid="{00000000-0005-0000-0000-0000923D0000}"/>
    <cellStyle name="Dec 3 2 2 2 2 5 6" xfId="14688" xr:uid="{00000000-0005-0000-0000-0000933D0000}"/>
    <cellStyle name="Dec 3 2 2 2 2 5 7" xfId="27718" xr:uid="{00000000-0005-0000-0000-0000943D0000}"/>
    <cellStyle name="Dec 3 2 2 2 2 5 8" xfId="29036" xr:uid="{00000000-0005-0000-0000-0000953D0000}"/>
    <cellStyle name="Dec 3 2 2 2 2 5 9" xfId="38737" xr:uid="{00000000-0005-0000-0000-0000963D0000}"/>
    <cellStyle name="Dec 3 2 2 2 3" xfId="5959" xr:uid="{00000000-0005-0000-0000-0000973D0000}"/>
    <cellStyle name="Dec 3 2 2 3" xfId="5683" xr:uid="{00000000-0005-0000-0000-0000983D0000}"/>
    <cellStyle name="Dec 3 2 2 3 10" xfId="17149" xr:uid="{00000000-0005-0000-0000-0000993D0000}"/>
    <cellStyle name="Dec 3 2 2 3 11" xfId="26074" xr:uid="{00000000-0005-0000-0000-00009A3D0000}"/>
    <cellStyle name="Dec 3 2 2 3 12" xfId="28979" xr:uid="{00000000-0005-0000-0000-00009B3D0000}"/>
    <cellStyle name="Dec 3 2 2 3 13" xfId="31225" xr:uid="{00000000-0005-0000-0000-00009C3D0000}"/>
    <cellStyle name="Dec 3 2 2 3 14" xfId="28755" xr:uid="{00000000-0005-0000-0000-00009D3D0000}"/>
    <cellStyle name="Dec 3 2 2 3 15" xfId="31744" xr:uid="{00000000-0005-0000-0000-00009E3D0000}"/>
    <cellStyle name="Dec 3 2 2 3 16" xfId="32726" xr:uid="{00000000-0005-0000-0000-00009F3D0000}"/>
    <cellStyle name="Dec 3 2 2 3 17" xfId="35739" xr:uid="{00000000-0005-0000-0000-0000A03D0000}"/>
    <cellStyle name="Dec 3 2 2 3 2" xfId="7885" xr:uid="{00000000-0005-0000-0000-0000A13D0000}"/>
    <cellStyle name="Dec 3 2 2 3 2 10" xfId="26497" xr:uid="{00000000-0005-0000-0000-0000A23D0000}"/>
    <cellStyle name="Dec 3 2 2 3 2 11" xfId="14713" xr:uid="{00000000-0005-0000-0000-0000A33D0000}"/>
    <cellStyle name="Dec 3 2 2 3 2 12" xfId="26006" xr:uid="{00000000-0005-0000-0000-0000A43D0000}"/>
    <cellStyle name="Dec 3 2 2 3 2 13" xfId="31434" xr:uid="{00000000-0005-0000-0000-0000A53D0000}"/>
    <cellStyle name="Dec 3 2 2 3 2 14" xfId="27744" xr:uid="{00000000-0005-0000-0000-0000A63D0000}"/>
    <cellStyle name="Dec 3 2 2 3 2 15" xfId="37830" xr:uid="{00000000-0005-0000-0000-0000A73D0000}"/>
    <cellStyle name="Dec 3 2 2 3 2 2" xfId="12656" xr:uid="{00000000-0005-0000-0000-0000A83D0000}"/>
    <cellStyle name="Dec 3 2 2 3 2 2 2" xfId="24012" xr:uid="{00000000-0005-0000-0000-0000A93D0000}"/>
    <cellStyle name="Dec 3 2 2 3 2 2 3" xfId="28897" xr:uid="{00000000-0005-0000-0000-0000AA3D0000}"/>
    <cellStyle name="Dec 3 2 2 3 2 2 4" xfId="30062" xr:uid="{00000000-0005-0000-0000-0000AB3D0000}"/>
    <cellStyle name="Dec 3 2 2 3 2 2 5" xfId="28216" xr:uid="{00000000-0005-0000-0000-0000AC3D0000}"/>
    <cellStyle name="Dec 3 2 2 3 2 2 6" xfId="31715" xr:uid="{00000000-0005-0000-0000-0000AD3D0000}"/>
    <cellStyle name="Dec 3 2 2 3 2 2 7" xfId="27831" xr:uid="{00000000-0005-0000-0000-0000AE3D0000}"/>
    <cellStyle name="Dec 3 2 2 3 2 2 8" xfId="33637" xr:uid="{00000000-0005-0000-0000-0000AF3D0000}"/>
    <cellStyle name="Dec 3 2 2 3 2 2 9" xfId="42126" xr:uid="{00000000-0005-0000-0000-0000B03D0000}"/>
    <cellStyle name="Dec 3 2 2 3 2 3" xfId="14054" xr:uid="{00000000-0005-0000-0000-0000B13D0000}"/>
    <cellStyle name="Dec 3 2 2 3 2 3 2" xfId="25393" xr:uid="{00000000-0005-0000-0000-0000B23D0000}"/>
    <cellStyle name="Dec 3 2 2 3 2 3 3" xfId="29713" xr:uid="{00000000-0005-0000-0000-0000B33D0000}"/>
    <cellStyle name="Dec 3 2 2 3 2 3 4" xfId="30828" xr:uid="{00000000-0005-0000-0000-0000B43D0000}"/>
    <cellStyle name="Dec 3 2 2 3 2 3 5" xfId="28971" xr:uid="{00000000-0005-0000-0000-0000B53D0000}"/>
    <cellStyle name="Dec 3 2 2 3 2 3 6" xfId="32367" xr:uid="{00000000-0005-0000-0000-0000B63D0000}"/>
    <cellStyle name="Dec 3 2 2 3 2 3 7" xfId="33288" xr:uid="{00000000-0005-0000-0000-0000B73D0000}"/>
    <cellStyle name="Dec 3 2 2 3 2 3 8" xfId="34187" xr:uid="{00000000-0005-0000-0000-0000B83D0000}"/>
    <cellStyle name="Dec 3 2 2 3 2 3 9" xfId="43140" xr:uid="{00000000-0005-0000-0000-0000B93D0000}"/>
    <cellStyle name="Dec 3 2 2 3 2 4" xfId="9103" xr:uid="{00000000-0005-0000-0000-0000BA3D0000}"/>
    <cellStyle name="Dec 3 2 2 3 2 4 2" xfId="20498" xr:uid="{00000000-0005-0000-0000-0000BB3D0000}"/>
    <cellStyle name="Dec 3 2 2 3 2 4 3" xfId="27550" xr:uid="{00000000-0005-0000-0000-0000BC3D0000}"/>
    <cellStyle name="Dec 3 2 2 3 2 4 4" xfId="18033" xr:uid="{00000000-0005-0000-0000-0000BD3D0000}"/>
    <cellStyle name="Dec 3 2 2 3 2 4 5" xfId="31619" xr:uid="{00000000-0005-0000-0000-0000BE3D0000}"/>
    <cellStyle name="Dec 3 2 2 3 2 4 6" xfId="28162" xr:uid="{00000000-0005-0000-0000-0000BF3D0000}"/>
    <cellStyle name="Dec 3 2 2 3 2 4 7" xfId="14985" xr:uid="{00000000-0005-0000-0000-0000C03D0000}"/>
    <cellStyle name="Dec 3 2 2 3 2 4 8" xfId="31395" xr:uid="{00000000-0005-0000-0000-0000C13D0000}"/>
    <cellStyle name="Dec 3 2 2 3 2 4 9" xfId="38791" xr:uid="{00000000-0005-0000-0000-0000C23D0000}"/>
    <cellStyle name="Dec 3 2 2 3 2 5" xfId="8896" xr:uid="{00000000-0005-0000-0000-0000C33D0000}"/>
    <cellStyle name="Dec 3 2 2 3 2 5 2" xfId="20291" xr:uid="{00000000-0005-0000-0000-0000C43D0000}"/>
    <cellStyle name="Dec 3 2 2 3 2 5 3" xfId="27343" xr:uid="{00000000-0005-0000-0000-0000C53D0000}"/>
    <cellStyle name="Dec 3 2 2 3 2 5 4" xfId="15754" xr:uid="{00000000-0005-0000-0000-0000C63D0000}"/>
    <cellStyle name="Dec 3 2 2 3 2 5 5" xfId="14980" xr:uid="{00000000-0005-0000-0000-0000C73D0000}"/>
    <cellStyle name="Dec 3 2 2 3 2 5 6" xfId="28867" xr:uid="{00000000-0005-0000-0000-0000C83D0000}"/>
    <cellStyle name="Dec 3 2 2 3 2 5 7" xfId="14884" xr:uid="{00000000-0005-0000-0000-0000C93D0000}"/>
    <cellStyle name="Dec 3 2 2 3 2 5 8" xfId="15641" xr:uid="{00000000-0005-0000-0000-0000CA3D0000}"/>
    <cellStyle name="Dec 3 2 2 3 2 5 9" xfId="38721" xr:uid="{00000000-0005-0000-0000-0000CB3D0000}"/>
    <cellStyle name="Dec 3 2 2 3 2 6" xfId="9089" xr:uid="{00000000-0005-0000-0000-0000CC3D0000}"/>
    <cellStyle name="Dec 3 2 2 3 2 6 2" xfId="20484" xr:uid="{00000000-0005-0000-0000-0000CD3D0000}"/>
    <cellStyle name="Dec 3 2 2 3 2 6 3" xfId="27536" xr:uid="{00000000-0005-0000-0000-0000CE3D0000}"/>
    <cellStyle name="Dec 3 2 2 3 2 6 4" xfId="14845" xr:uid="{00000000-0005-0000-0000-0000CF3D0000}"/>
    <cellStyle name="Dec 3 2 2 3 2 6 5" xfId="26308" xr:uid="{00000000-0005-0000-0000-0000D03D0000}"/>
    <cellStyle name="Dec 3 2 2 3 2 6 6" xfId="25863" xr:uid="{00000000-0005-0000-0000-0000D13D0000}"/>
    <cellStyle name="Dec 3 2 2 3 2 6 7" xfId="26655" xr:uid="{00000000-0005-0000-0000-0000D23D0000}"/>
    <cellStyle name="Dec 3 2 2 3 2 6 8" xfId="26248" xr:uid="{00000000-0005-0000-0000-0000D33D0000}"/>
    <cellStyle name="Dec 3 2 2 3 2 6 9" xfId="38784" xr:uid="{00000000-0005-0000-0000-0000D43D0000}"/>
    <cellStyle name="Dec 3 2 2 3 2 7" xfId="13792" xr:uid="{00000000-0005-0000-0000-0000D53D0000}"/>
    <cellStyle name="Dec 3 2 2 3 2 7 2" xfId="25131" xr:uid="{00000000-0005-0000-0000-0000D63D0000}"/>
    <cellStyle name="Dec 3 2 2 3 2 7 3" xfId="29451" xr:uid="{00000000-0005-0000-0000-0000D73D0000}"/>
    <cellStyle name="Dec 3 2 2 3 2 7 4" xfId="30566" xr:uid="{00000000-0005-0000-0000-0000D83D0000}"/>
    <cellStyle name="Dec 3 2 2 3 2 7 5" xfId="28665" xr:uid="{00000000-0005-0000-0000-0000D93D0000}"/>
    <cellStyle name="Dec 3 2 2 3 2 7 6" xfId="32105" xr:uid="{00000000-0005-0000-0000-0000DA3D0000}"/>
    <cellStyle name="Dec 3 2 2 3 2 7 7" xfId="33026" xr:uid="{00000000-0005-0000-0000-0000DB3D0000}"/>
    <cellStyle name="Dec 3 2 2 3 2 7 8" xfId="33925" xr:uid="{00000000-0005-0000-0000-0000DC3D0000}"/>
    <cellStyle name="Dec 3 2 2 3 2 7 9" xfId="43067" xr:uid="{00000000-0005-0000-0000-0000DD3D0000}"/>
    <cellStyle name="Dec 3 2 2 3 2 8" xfId="19300" xr:uid="{00000000-0005-0000-0000-0000DE3D0000}"/>
    <cellStyle name="Dec 3 2 2 3 2 9" xfId="26888" xr:uid="{00000000-0005-0000-0000-0000DF3D0000}"/>
    <cellStyle name="Dec 3 2 2 3 3" xfId="6600" xr:uid="{00000000-0005-0000-0000-0000E03D0000}"/>
    <cellStyle name="Dec 3 2 2 3 3 10" xfId="28271" xr:uid="{00000000-0005-0000-0000-0000E13D0000}"/>
    <cellStyle name="Dec 3 2 2 3 3 11" xfId="25739" xr:uid="{00000000-0005-0000-0000-0000E23D0000}"/>
    <cellStyle name="Dec 3 2 2 3 3 12" xfId="31650" xr:uid="{00000000-0005-0000-0000-0000E33D0000}"/>
    <cellStyle name="Dec 3 2 2 3 3 13" xfId="26540" xr:uid="{00000000-0005-0000-0000-0000E43D0000}"/>
    <cellStyle name="Dec 3 2 2 3 3 14" xfId="28286" xr:uid="{00000000-0005-0000-0000-0000E53D0000}"/>
    <cellStyle name="Dec 3 2 2 3 3 15" xfId="36603" xr:uid="{00000000-0005-0000-0000-0000E63D0000}"/>
    <cellStyle name="Dec 3 2 2 3 3 2" xfId="11371" xr:uid="{00000000-0005-0000-0000-0000E73D0000}"/>
    <cellStyle name="Dec 3 2 2 3 3 2 2" xfId="22750" xr:uid="{00000000-0005-0000-0000-0000E83D0000}"/>
    <cellStyle name="Dec 3 2 2 3 3 2 3" xfId="28426" xr:uid="{00000000-0005-0000-0000-0000E93D0000}"/>
    <cellStyle name="Dec 3 2 2 3 3 2 4" xfId="15158" xr:uid="{00000000-0005-0000-0000-0000EA3D0000}"/>
    <cellStyle name="Dec 3 2 2 3 3 2 5" xfId="26846" xr:uid="{00000000-0005-0000-0000-0000EB3D0000}"/>
    <cellStyle name="Dec 3 2 2 3 3 2 6" xfId="14996" xr:uid="{00000000-0005-0000-0000-0000EC3D0000}"/>
    <cellStyle name="Dec 3 2 2 3 3 2 7" xfId="15542" xr:uid="{00000000-0005-0000-0000-0000ED3D0000}"/>
    <cellStyle name="Dec 3 2 2 3 3 2 8" xfId="31742" xr:uid="{00000000-0005-0000-0000-0000EE3D0000}"/>
    <cellStyle name="Dec 3 2 2 3 3 2 9" xfId="40899" xr:uid="{00000000-0005-0000-0000-0000EF3D0000}"/>
    <cellStyle name="Dec 3 2 2 3 3 3" xfId="13866" xr:uid="{00000000-0005-0000-0000-0000F03D0000}"/>
    <cellStyle name="Dec 3 2 2 3 3 3 2" xfId="25205" xr:uid="{00000000-0005-0000-0000-0000F13D0000}"/>
    <cellStyle name="Dec 3 2 2 3 3 3 3" xfId="29525" xr:uid="{00000000-0005-0000-0000-0000F23D0000}"/>
    <cellStyle name="Dec 3 2 2 3 3 3 4" xfId="30640" xr:uid="{00000000-0005-0000-0000-0000F33D0000}"/>
    <cellStyle name="Dec 3 2 2 3 3 3 5" xfId="27816" xr:uid="{00000000-0005-0000-0000-0000F43D0000}"/>
    <cellStyle name="Dec 3 2 2 3 3 3 6" xfId="32179" xr:uid="{00000000-0005-0000-0000-0000F53D0000}"/>
    <cellStyle name="Dec 3 2 2 3 3 3 7" xfId="33100" xr:uid="{00000000-0005-0000-0000-0000F63D0000}"/>
    <cellStyle name="Dec 3 2 2 3 3 3 8" xfId="33999" xr:uid="{00000000-0005-0000-0000-0000F73D0000}"/>
    <cellStyle name="Dec 3 2 2 3 3 3 9" xfId="43086" xr:uid="{00000000-0005-0000-0000-0000F83D0000}"/>
    <cellStyle name="Dec 3 2 2 3 3 4" xfId="9020" xr:uid="{00000000-0005-0000-0000-0000F93D0000}"/>
    <cellStyle name="Dec 3 2 2 3 3 4 2" xfId="20415" xr:uid="{00000000-0005-0000-0000-0000FA3D0000}"/>
    <cellStyle name="Dec 3 2 2 3 3 4 3" xfId="27467" xr:uid="{00000000-0005-0000-0000-0000FB3D0000}"/>
    <cellStyle name="Dec 3 2 2 3 3 4 4" xfId="14514" xr:uid="{00000000-0005-0000-0000-0000FC3D0000}"/>
    <cellStyle name="Dec 3 2 2 3 3 4 5" xfId="31523" xr:uid="{00000000-0005-0000-0000-0000FD3D0000}"/>
    <cellStyle name="Dec 3 2 2 3 3 4 6" xfId="27897" xr:uid="{00000000-0005-0000-0000-0000FE3D0000}"/>
    <cellStyle name="Dec 3 2 2 3 3 4 7" xfId="14984" xr:uid="{00000000-0005-0000-0000-0000FF3D0000}"/>
    <cellStyle name="Dec 3 2 2 3 3 4 8" xfId="14901" xr:uid="{00000000-0005-0000-0000-0000003E0000}"/>
    <cellStyle name="Dec 3 2 2 3 3 4 9" xfId="38760" xr:uid="{00000000-0005-0000-0000-0000013E0000}"/>
    <cellStyle name="Dec 3 2 2 3 3 5" xfId="13604" xr:uid="{00000000-0005-0000-0000-0000023E0000}"/>
    <cellStyle name="Dec 3 2 2 3 3 5 2" xfId="24943" xr:uid="{00000000-0005-0000-0000-0000033E0000}"/>
    <cellStyle name="Dec 3 2 2 3 3 5 3" xfId="29263" xr:uid="{00000000-0005-0000-0000-0000043E0000}"/>
    <cellStyle name="Dec 3 2 2 3 3 5 4" xfId="30378" xr:uid="{00000000-0005-0000-0000-0000053E0000}"/>
    <cellStyle name="Dec 3 2 2 3 3 5 5" xfId="22096" xr:uid="{00000000-0005-0000-0000-0000063E0000}"/>
    <cellStyle name="Dec 3 2 2 3 3 5 6" xfId="31917" xr:uid="{00000000-0005-0000-0000-0000073E0000}"/>
    <cellStyle name="Dec 3 2 2 3 3 5 7" xfId="32838" xr:uid="{00000000-0005-0000-0000-0000083E0000}"/>
    <cellStyle name="Dec 3 2 2 3 3 5 8" xfId="33737" xr:uid="{00000000-0005-0000-0000-0000093E0000}"/>
    <cellStyle name="Dec 3 2 2 3 3 5 9" xfId="43004" xr:uid="{00000000-0005-0000-0000-00000A3E0000}"/>
    <cellStyle name="Dec 3 2 2 3 3 6" xfId="9072" xr:uid="{00000000-0005-0000-0000-00000B3E0000}"/>
    <cellStyle name="Dec 3 2 2 3 3 6 2" xfId="20467" xr:uid="{00000000-0005-0000-0000-00000C3E0000}"/>
    <cellStyle name="Dec 3 2 2 3 3 6 3" xfId="27519" xr:uid="{00000000-0005-0000-0000-00000D3E0000}"/>
    <cellStyle name="Dec 3 2 2 3 3 6 4" xfId="15862" xr:uid="{00000000-0005-0000-0000-00000E3E0000}"/>
    <cellStyle name="Dec 3 2 2 3 3 6 5" xfId="26803" xr:uid="{00000000-0005-0000-0000-00000F3E0000}"/>
    <cellStyle name="Dec 3 2 2 3 3 6 6" xfId="26477" xr:uid="{00000000-0005-0000-0000-0000103E0000}"/>
    <cellStyle name="Dec 3 2 2 3 3 6 7" xfId="28277" xr:uid="{00000000-0005-0000-0000-0000113E0000}"/>
    <cellStyle name="Dec 3 2 2 3 3 6 8" xfId="28834" xr:uid="{00000000-0005-0000-0000-0000123E0000}"/>
    <cellStyle name="Dec 3 2 2 3 3 6 9" xfId="38781" xr:uid="{00000000-0005-0000-0000-0000133E0000}"/>
    <cellStyle name="Dec 3 2 2 3 3 7" xfId="13647" xr:uid="{00000000-0005-0000-0000-0000143E0000}"/>
    <cellStyle name="Dec 3 2 2 3 3 7 2" xfId="24986" xr:uid="{00000000-0005-0000-0000-0000153E0000}"/>
    <cellStyle name="Dec 3 2 2 3 3 7 3" xfId="29306" xr:uid="{00000000-0005-0000-0000-0000163E0000}"/>
    <cellStyle name="Dec 3 2 2 3 3 7 4" xfId="30421" xr:uid="{00000000-0005-0000-0000-0000173E0000}"/>
    <cellStyle name="Dec 3 2 2 3 3 7 5" xfId="28747" xr:uid="{00000000-0005-0000-0000-0000183E0000}"/>
    <cellStyle name="Dec 3 2 2 3 3 7 6" xfId="31960" xr:uid="{00000000-0005-0000-0000-0000193E0000}"/>
    <cellStyle name="Dec 3 2 2 3 3 7 7" xfId="32881" xr:uid="{00000000-0005-0000-0000-00001A3E0000}"/>
    <cellStyle name="Dec 3 2 2 3 3 7 8" xfId="33780" xr:uid="{00000000-0005-0000-0000-00001B3E0000}"/>
    <cellStyle name="Dec 3 2 2 3 3 7 9" xfId="43017" xr:uid="{00000000-0005-0000-0000-00001C3E0000}"/>
    <cellStyle name="Dec 3 2 2 3 3 8" xfId="18037" xr:uid="{00000000-0005-0000-0000-00001D3E0000}"/>
    <cellStyle name="Dec 3 2 2 3 3 9" xfId="26407" xr:uid="{00000000-0005-0000-0000-00001E3E0000}"/>
    <cellStyle name="Dec 3 2 2 3 4" xfId="10473" xr:uid="{00000000-0005-0000-0000-00001F3E0000}"/>
    <cellStyle name="Dec 3 2 2 3 4 2" xfId="21865" xr:uid="{00000000-0005-0000-0000-0000203E0000}"/>
    <cellStyle name="Dec 3 2 2 3 4 3" xfId="28098" xr:uid="{00000000-0005-0000-0000-0000213E0000}"/>
    <cellStyle name="Dec 3 2 2 3 4 4" xfId="15416" xr:uid="{00000000-0005-0000-0000-0000223E0000}"/>
    <cellStyle name="Dec 3 2 2 3 4 5" xfId="26645" xr:uid="{00000000-0005-0000-0000-0000233E0000}"/>
    <cellStyle name="Dec 3 2 2 3 4 6" xfId="26091" xr:uid="{00000000-0005-0000-0000-0000243E0000}"/>
    <cellStyle name="Dec 3 2 2 3 4 7" xfId="27012" xr:uid="{00000000-0005-0000-0000-0000253E0000}"/>
    <cellStyle name="Dec 3 2 2 3 4 8" xfId="15097" xr:uid="{00000000-0005-0000-0000-0000263E0000}"/>
    <cellStyle name="Dec 3 2 2 3 4 9" xfId="40035" xr:uid="{00000000-0005-0000-0000-0000273E0000}"/>
    <cellStyle name="Dec 3 2 2 3 5" xfId="13742" xr:uid="{00000000-0005-0000-0000-0000283E0000}"/>
    <cellStyle name="Dec 3 2 2 3 5 2" xfId="25081" xr:uid="{00000000-0005-0000-0000-0000293E0000}"/>
    <cellStyle name="Dec 3 2 2 3 5 3" xfId="29401" xr:uid="{00000000-0005-0000-0000-00002A3E0000}"/>
    <cellStyle name="Dec 3 2 2 3 5 4" xfId="30516" xr:uid="{00000000-0005-0000-0000-00002B3E0000}"/>
    <cellStyle name="Dec 3 2 2 3 5 5" xfId="24297" xr:uid="{00000000-0005-0000-0000-00002C3E0000}"/>
    <cellStyle name="Dec 3 2 2 3 5 6" xfId="32055" xr:uid="{00000000-0005-0000-0000-00002D3E0000}"/>
    <cellStyle name="Dec 3 2 2 3 5 7" xfId="32976" xr:uid="{00000000-0005-0000-0000-00002E3E0000}"/>
    <cellStyle name="Dec 3 2 2 3 5 8" xfId="33875" xr:uid="{00000000-0005-0000-0000-00002F3E0000}"/>
    <cellStyle name="Dec 3 2 2 3 5 9" xfId="43056" xr:uid="{00000000-0005-0000-0000-0000303E0000}"/>
    <cellStyle name="Dec 3 2 2 3 6" xfId="8980" xr:uid="{00000000-0005-0000-0000-0000313E0000}"/>
    <cellStyle name="Dec 3 2 2 3 6 2" xfId="20375" xr:uid="{00000000-0005-0000-0000-0000323E0000}"/>
    <cellStyle name="Dec 3 2 2 3 6 3" xfId="27427" xr:uid="{00000000-0005-0000-0000-0000333E0000}"/>
    <cellStyle name="Dec 3 2 2 3 6 4" xfId="25964" xr:uid="{00000000-0005-0000-0000-0000343E0000}"/>
    <cellStyle name="Dec 3 2 2 3 6 5" xfId="26332" xr:uid="{00000000-0005-0000-0000-0000353E0000}"/>
    <cellStyle name="Dec 3 2 2 3 6 6" xfId="26101" xr:uid="{00000000-0005-0000-0000-0000363E0000}"/>
    <cellStyle name="Dec 3 2 2 3 6 7" xfId="28208" xr:uid="{00000000-0005-0000-0000-0000373E0000}"/>
    <cellStyle name="Dec 3 2 2 3 6 8" xfId="14642" xr:uid="{00000000-0005-0000-0000-0000383E0000}"/>
    <cellStyle name="Dec 3 2 2 3 6 9" xfId="38750" xr:uid="{00000000-0005-0000-0000-0000393E0000}"/>
    <cellStyle name="Dec 3 2 2 3 7" xfId="14128" xr:uid="{00000000-0005-0000-0000-00003A3E0000}"/>
    <cellStyle name="Dec 3 2 2 3 7 2" xfId="25467" xr:uid="{00000000-0005-0000-0000-00003B3E0000}"/>
    <cellStyle name="Dec 3 2 2 3 7 3" xfId="29787" xr:uid="{00000000-0005-0000-0000-00003C3E0000}"/>
    <cellStyle name="Dec 3 2 2 3 7 4" xfId="30902" xr:uid="{00000000-0005-0000-0000-00003D3E0000}"/>
    <cellStyle name="Dec 3 2 2 3 7 5" xfId="14470" xr:uid="{00000000-0005-0000-0000-00003E3E0000}"/>
    <cellStyle name="Dec 3 2 2 3 7 6" xfId="32441" xr:uid="{00000000-0005-0000-0000-00003F3E0000}"/>
    <cellStyle name="Dec 3 2 2 3 7 7" xfId="33362" xr:uid="{00000000-0005-0000-0000-0000403E0000}"/>
    <cellStyle name="Dec 3 2 2 3 7 8" xfId="34261" xr:uid="{00000000-0005-0000-0000-0000413E0000}"/>
    <cellStyle name="Dec 3 2 2 3 7 9" xfId="43162" xr:uid="{00000000-0005-0000-0000-0000423E0000}"/>
    <cellStyle name="Dec 3 2 2 3 8" xfId="8954" xr:uid="{00000000-0005-0000-0000-0000433E0000}"/>
    <cellStyle name="Dec 3 2 2 3 8 2" xfId="20349" xr:uid="{00000000-0005-0000-0000-0000443E0000}"/>
    <cellStyle name="Dec 3 2 2 3 8 3" xfId="27401" xr:uid="{00000000-0005-0000-0000-0000453E0000}"/>
    <cellStyle name="Dec 3 2 2 3 8 4" xfId="15381" xr:uid="{00000000-0005-0000-0000-0000463E0000}"/>
    <cellStyle name="Dec 3 2 2 3 8 5" xfId="14505" xr:uid="{00000000-0005-0000-0000-0000473E0000}"/>
    <cellStyle name="Dec 3 2 2 3 8 6" xfId="14634" xr:uid="{00000000-0005-0000-0000-0000483E0000}"/>
    <cellStyle name="Dec 3 2 2 3 8 7" xfId="27068" xr:uid="{00000000-0005-0000-0000-0000493E0000}"/>
    <cellStyle name="Dec 3 2 2 3 8 8" xfId="25941" xr:uid="{00000000-0005-0000-0000-00004A3E0000}"/>
    <cellStyle name="Dec 3 2 2 3 8 9" xfId="38741" xr:uid="{00000000-0005-0000-0000-00004B3E0000}"/>
    <cellStyle name="Dec 3 2 2 3 9" xfId="14017" xr:uid="{00000000-0005-0000-0000-00004C3E0000}"/>
    <cellStyle name="Dec 3 2 2 3 9 2" xfId="25356" xr:uid="{00000000-0005-0000-0000-00004D3E0000}"/>
    <cellStyle name="Dec 3 2 2 3 9 3" xfId="29676" xr:uid="{00000000-0005-0000-0000-00004E3E0000}"/>
    <cellStyle name="Dec 3 2 2 3 9 4" xfId="30791" xr:uid="{00000000-0005-0000-0000-00004F3E0000}"/>
    <cellStyle name="Dec 3 2 2 3 9 5" xfId="30271" xr:uid="{00000000-0005-0000-0000-0000503E0000}"/>
    <cellStyle name="Dec 3 2 2 3 9 6" xfId="32330" xr:uid="{00000000-0005-0000-0000-0000513E0000}"/>
    <cellStyle name="Dec 3 2 2 3 9 7" xfId="33251" xr:uid="{00000000-0005-0000-0000-0000523E0000}"/>
    <cellStyle name="Dec 3 2 2 3 9 8" xfId="34150" xr:uid="{00000000-0005-0000-0000-0000533E0000}"/>
    <cellStyle name="Dec 3 2 2 3 9 9" xfId="43127" xr:uid="{00000000-0005-0000-0000-0000543E0000}"/>
    <cellStyle name="Dec 3 2 2 4" xfId="13589" xr:uid="{00000000-0005-0000-0000-0000553E0000}"/>
    <cellStyle name="Dec 3 2 2 4 2" xfId="24928" xr:uid="{00000000-0005-0000-0000-0000563E0000}"/>
    <cellStyle name="Dec 3 2 2 4 3" xfId="29248" xr:uid="{00000000-0005-0000-0000-0000573E0000}"/>
    <cellStyle name="Dec 3 2 2 4 4" xfId="30363" xr:uid="{00000000-0005-0000-0000-0000583E0000}"/>
    <cellStyle name="Dec 3 2 2 4 5" xfId="28156" xr:uid="{00000000-0005-0000-0000-0000593E0000}"/>
    <cellStyle name="Dec 3 2 2 4 6" xfId="31902" xr:uid="{00000000-0005-0000-0000-00005A3E0000}"/>
    <cellStyle name="Dec 3 2 2 4 7" xfId="32823" xr:uid="{00000000-0005-0000-0000-00005B3E0000}"/>
    <cellStyle name="Dec 3 2 2 4 8" xfId="33722" xr:uid="{00000000-0005-0000-0000-00005C3E0000}"/>
    <cellStyle name="Dec 3 2 2 4 9" xfId="43000" xr:uid="{00000000-0005-0000-0000-00005D3E0000}"/>
    <cellStyle name="Dec 3 2 2 5" xfId="13763" xr:uid="{00000000-0005-0000-0000-00005E3E0000}"/>
    <cellStyle name="Dec 3 2 2 5 2" xfId="25102" xr:uid="{00000000-0005-0000-0000-00005F3E0000}"/>
    <cellStyle name="Dec 3 2 2 5 3" xfId="29422" xr:uid="{00000000-0005-0000-0000-0000603E0000}"/>
    <cellStyle name="Dec 3 2 2 5 4" xfId="30537" xr:uid="{00000000-0005-0000-0000-0000613E0000}"/>
    <cellStyle name="Dec 3 2 2 5 5" xfId="29029" xr:uid="{00000000-0005-0000-0000-0000623E0000}"/>
    <cellStyle name="Dec 3 2 2 5 6" xfId="32076" xr:uid="{00000000-0005-0000-0000-0000633E0000}"/>
    <cellStyle name="Dec 3 2 2 5 7" xfId="32997" xr:uid="{00000000-0005-0000-0000-0000643E0000}"/>
    <cellStyle name="Dec 3 2 2 5 8" xfId="33896" xr:uid="{00000000-0005-0000-0000-0000653E0000}"/>
    <cellStyle name="Dec 3 2 2 5 9" xfId="43061" xr:uid="{00000000-0005-0000-0000-0000663E0000}"/>
    <cellStyle name="Dec 3 3" xfId="4558" xr:uid="{00000000-0005-0000-0000-0000673E0000}"/>
    <cellStyle name="Dec 3 3 2" xfId="4835" xr:uid="{00000000-0005-0000-0000-0000683E0000}"/>
    <cellStyle name="Dec 3 3 2 2" xfId="5369" xr:uid="{00000000-0005-0000-0000-0000693E0000}"/>
    <cellStyle name="Dec 3 3 2 2 2" xfId="6453" xr:uid="{00000000-0005-0000-0000-00006A3E0000}"/>
    <cellStyle name="Dec 3 3 2 2 2 10" xfId="17906" xr:uid="{00000000-0005-0000-0000-00006B3E0000}"/>
    <cellStyle name="Dec 3 3 2 2 2 11" xfId="26339" xr:uid="{00000000-0005-0000-0000-00006C3E0000}"/>
    <cellStyle name="Dec 3 3 2 2 2 12" xfId="28000" xr:uid="{00000000-0005-0000-0000-00006D3E0000}"/>
    <cellStyle name="Dec 3 3 2 2 2 13" xfId="28689" xr:uid="{00000000-0005-0000-0000-00006E3E0000}"/>
    <cellStyle name="Dec 3 3 2 2 2 14" xfId="28113" xr:uid="{00000000-0005-0000-0000-00006F3E0000}"/>
    <cellStyle name="Dec 3 3 2 2 2 15" xfId="27870" xr:uid="{00000000-0005-0000-0000-0000703E0000}"/>
    <cellStyle name="Dec 3 3 2 2 2 16" xfId="29112" xr:uid="{00000000-0005-0000-0000-0000713E0000}"/>
    <cellStyle name="Dec 3 3 2 2 2 17" xfId="36483" xr:uid="{00000000-0005-0000-0000-0000723E0000}"/>
    <cellStyle name="Dec 3 3 2 2 2 2" xfId="8645" xr:uid="{00000000-0005-0000-0000-0000733E0000}"/>
    <cellStyle name="Dec 3 3 2 2 2 2 10" xfId="27182" xr:uid="{00000000-0005-0000-0000-0000743E0000}"/>
    <cellStyle name="Dec 3 3 2 2 2 2 11" xfId="27203" xr:uid="{00000000-0005-0000-0000-0000753E0000}"/>
    <cellStyle name="Dec 3 3 2 2 2 2 12" xfId="15306" xr:uid="{00000000-0005-0000-0000-0000763E0000}"/>
    <cellStyle name="Dec 3 3 2 2 2 2 13" xfId="14755" xr:uid="{00000000-0005-0000-0000-0000773E0000}"/>
    <cellStyle name="Dec 3 3 2 2 2 2 14" xfId="29016" xr:uid="{00000000-0005-0000-0000-0000783E0000}"/>
    <cellStyle name="Dec 3 3 2 2 2 2 15" xfId="38574" xr:uid="{00000000-0005-0000-0000-0000793E0000}"/>
    <cellStyle name="Dec 3 3 2 2 2 2 2" xfId="13416" xr:uid="{00000000-0005-0000-0000-00007A3E0000}"/>
    <cellStyle name="Dec 3 3 2 2 2 2 2 2" xfId="24769" xr:uid="{00000000-0005-0000-0000-00007B3E0000}"/>
    <cellStyle name="Dec 3 3 2 2 2 2 2 3" xfId="29155" xr:uid="{00000000-0005-0000-0000-00007C3E0000}"/>
    <cellStyle name="Dec 3 3 2 2 2 2 2 4" xfId="30274" xr:uid="{00000000-0005-0000-0000-00007D3E0000}"/>
    <cellStyle name="Dec 3 3 2 2 2 2 2 5" xfId="28781" xr:uid="{00000000-0005-0000-0000-00007E3E0000}"/>
    <cellStyle name="Dec 3 3 2 2 2 2 2 6" xfId="31828" xr:uid="{00000000-0005-0000-0000-00007F3E0000}"/>
    <cellStyle name="Dec 3 3 2 2 2 2 2 7" xfId="32758" xr:uid="{00000000-0005-0000-0000-0000803E0000}"/>
    <cellStyle name="Dec 3 3 2 2 2 2 2 8" xfId="33661" xr:uid="{00000000-0005-0000-0000-0000813E0000}"/>
    <cellStyle name="Dec 3 3 2 2 2 2 2 9" xfId="42870" xr:uid="{00000000-0005-0000-0000-0000823E0000}"/>
    <cellStyle name="Dec 3 3 2 2 2 2 3" xfId="14149" xr:uid="{00000000-0005-0000-0000-0000833E0000}"/>
    <cellStyle name="Dec 3 3 2 2 2 2 3 2" xfId="25488" xr:uid="{00000000-0005-0000-0000-0000843E0000}"/>
    <cellStyle name="Dec 3 3 2 2 2 2 3 3" xfId="29808" xr:uid="{00000000-0005-0000-0000-0000853E0000}"/>
    <cellStyle name="Dec 3 3 2 2 2 2 3 4" xfId="30923" xr:uid="{00000000-0005-0000-0000-0000863E0000}"/>
    <cellStyle name="Dec 3 3 2 2 2 2 3 5" xfId="26567" xr:uid="{00000000-0005-0000-0000-0000873E0000}"/>
    <cellStyle name="Dec 3 3 2 2 2 2 3 6" xfId="32462" xr:uid="{00000000-0005-0000-0000-0000883E0000}"/>
    <cellStyle name="Dec 3 3 2 2 2 2 3 7" xfId="33383" xr:uid="{00000000-0005-0000-0000-0000893E0000}"/>
    <cellStyle name="Dec 3 3 2 2 2 2 3 8" xfId="34282" xr:uid="{00000000-0005-0000-0000-00008A3E0000}"/>
    <cellStyle name="Dec 3 3 2 2 2 2 3 9" xfId="43168" xr:uid="{00000000-0005-0000-0000-00008B3E0000}"/>
    <cellStyle name="Dec 3 3 2 2 2 2 4" xfId="14210" xr:uid="{00000000-0005-0000-0000-00008C3E0000}"/>
    <cellStyle name="Dec 3 3 2 2 2 2 4 2" xfId="25549" xr:uid="{00000000-0005-0000-0000-00008D3E0000}"/>
    <cellStyle name="Dec 3 3 2 2 2 2 4 3" xfId="29869" xr:uid="{00000000-0005-0000-0000-00008E3E0000}"/>
    <cellStyle name="Dec 3 3 2 2 2 2 4 4" xfId="30984" xr:uid="{00000000-0005-0000-0000-00008F3E0000}"/>
    <cellStyle name="Dec 3 3 2 2 2 2 4 5" xfId="28148" xr:uid="{00000000-0005-0000-0000-0000903E0000}"/>
    <cellStyle name="Dec 3 3 2 2 2 2 4 6" xfId="32523" xr:uid="{00000000-0005-0000-0000-0000913E0000}"/>
    <cellStyle name="Dec 3 3 2 2 2 2 4 7" xfId="33444" xr:uid="{00000000-0005-0000-0000-0000923E0000}"/>
    <cellStyle name="Dec 3 3 2 2 2 2 4 8" xfId="34343" xr:uid="{00000000-0005-0000-0000-0000933E0000}"/>
    <cellStyle name="Dec 3 3 2 2 2 2 4 9" xfId="43185" xr:uid="{00000000-0005-0000-0000-0000943E0000}"/>
    <cellStyle name="Dec 3 3 2 2 2 2 5" xfId="14265" xr:uid="{00000000-0005-0000-0000-0000953E0000}"/>
    <cellStyle name="Dec 3 3 2 2 2 2 5 2" xfId="25604" xr:uid="{00000000-0005-0000-0000-0000963E0000}"/>
    <cellStyle name="Dec 3 3 2 2 2 2 5 3" xfId="29924" xr:uid="{00000000-0005-0000-0000-0000973E0000}"/>
    <cellStyle name="Dec 3 3 2 2 2 2 5 4" xfId="31039" xr:uid="{00000000-0005-0000-0000-0000983E0000}"/>
    <cellStyle name="Dec 3 3 2 2 2 2 5 5" xfId="27745" xr:uid="{00000000-0005-0000-0000-0000993E0000}"/>
    <cellStyle name="Dec 3 3 2 2 2 2 5 6" xfId="32578" xr:uid="{00000000-0005-0000-0000-00009A3E0000}"/>
    <cellStyle name="Dec 3 3 2 2 2 2 5 7" xfId="33499" xr:uid="{00000000-0005-0000-0000-00009B3E0000}"/>
    <cellStyle name="Dec 3 3 2 2 2 2 5 8" xfId="34398" xr:uid="{00000000-0005-0000-0000-00009C3E0000}"/>
    <cellStyle name="Dec 3 3 2 2 2 2 5 9" xfId="43202" xr:uid="{00000000-0005-0000-0000-00009D3E0000}"/>
    <cellStyle name="Dec 3 3 2 2 2 2 6" xfId="14315" xr:uid="{00000000-0005-0000-0000-00009E3E0000}"/>
    <cellStyle name="Dec 3 3 2 2 2 2 6 2" xfId="25654" xr:uid="{00000000-0005-0000-0000-00009F3E0000}"/>
    <cellStyle name="Dec 3 3 2 2 2 2 6 3" xfId="29974" xr:uid="{00000000-0005-0000-0000-0000A03E0000}"/>
    <cellStyle name="Dec 3 3 2 2 2 2 6 4" xfId="31089" xr:uid="{00000000-0005-0000-0000-0000A13E0000}"/>
    <cellStyle name="Dec 3 3 2 2 2 2 6 5" xfId="15532" xr:uid="{00000000-0005-0000-0000-0000A23E0000}"/>
    <cellStyle name="Dec 3 3 2 2 2 2 6 6" xfId="32628" xr:uid="{00000000-0005-0000-0000-0000A33E0000}"/>
    <cellStyle name="Dec 3 3 2 2 2 2 6 7" xfId="33549" xr:uid="{00000000-0005-0000-0000-0000A43E0000}"/>
    <cellStyle name="Dec 3 3 2 2 2 2 6 8" xfId="34448" xr:uid="{00000000-0005-0000-0000-0000A53E0000}"/>
    <cellStyle name="Dec 3 3 2 2 2 2 6 9" xfId="43216" xr:uid="{00000000-0005-0000-0000-0000A63E0000}"/>
    <cellStyle name="Dec 3 3 2 2 2 2 7" xfId="14359" xr:uid="{00000000-0005-0000-0000-0000A73E0000}"/>
    <cellStyle name="Dec 3 3 2 2 2 2 7 2" xfId="25698" xr:uid="{00000000-0005-0000-0000-0000A83E0000}"/>
    <cellStyle name="Dec 3 3 2 2 2 2 7 3" xfId="30018" xr:uid="{00000000-0005-0000-0000-0000A93E0000}"/>
    <cellStyle name="Dec 3 3 2 2 2 2 7 4" xfId="31133" xr:uid="{00000000-0005-0000-0000-0000AA3E0000}"/>
    <cellStyle name="Dec 3 3 2 2 2 2 7 5" xfId="25929" xr:uid="{00000000-0005-0000-0000-0000AB3E0000}"/>
    <cellStyle name="Dec 3 3 2 2 2 2 7 6" xfId="32672" xr:uid="{00000000-0005-0000-0000-0000AC3E0000}"/>
    <cellStyle name="Dec 3 3 2 2 2 2 7 7" xfId="33593" xr:uid="{00000000-0005-0000-0000-0000AD3E0000}"/>
    <cellStyle name="Dec 3 3 2 2 2 2 7 8" xfId="34492" xr:uid="{00000000-0005-0000-0000-0000AE3E0000}"/>
    <cellStyle name="Dec 3 3 2 2 2 2 7 9" xfId="43228" xr:uid="{00000000-0005-0000-0000-0000AF3E0000}"/>
    <cellStyle name="Dec 3 3 2 2 2 2 8" xfId="20055" xr:uid="{00000000-0005-0000-0000-0000B03E0000}"/>
    <cellStyle name="Dec 3 3 2 2 2 2 9" xfId="27169" xr:uid="{00000000-0005-0000-0000-0000B13E0000}"/>
    <cellStyle name="Dec 3 3 2 2 2 3" xfId="6632" xr:uid="{00000000-0005-0000-0000-0000B23E0000}"/>
    <cellStyle name="Dec 3 3 2 2 2 3 10" xfId="29107" xr:uid="{00000000-0005-0000-0000-0000B33E0000}"/>
    <cellStyle name="Dec 3 3 2 2 2 3 11" xfId="31322" xr:uid="{00000000-0005-0000-0000-0000B43E0000}"/>
    <cellStyle name="Dec 3 3 2 2 2 3 12" xfId="30109" xr:uid="{00000000-0005-0000-0000-0000B53E0000}"/>
    <cellStyle name="Dec 3 3 2 2 2 3 13" xfId="31805" xr:uid="{00000000-0005-0000-0000-0000B63E0000}"/>
    <cellStyle name="Dec 3 3 2 2 2 3 14" xfId="32747" xr:uid="{00000000-0005-0000-0000-0000B73E0000}"/>
    <cellStyle name="Dec 3 3 2 2 2 3 15" xfId="36616" xr:uid="{00000000-0005-0000-0000-0000B83E0000}"/>
    <cellStyle name="Dec 3 3 2 2 2 3 2" xfId="11403" xr:uid="{00000000-0005-0000-0000-0000B93E0000}"/>
    <cellStyle name="Dec 3 3 2 2 2 3 2 2" xfId="22778" xr:uid="{00000000-0005-0000-0000-0000BA3E0000}"/>
    <cellStyle name="Dec 3 3 2 2 2 3 2 3" xfId="28458" xr:uid="{00000000-0005-0000-0000-0000BB3E0000}"/>
    <cellStyle name="Dec 3 3 2 2 2 3 2 4" xfId="15506" xr:uid="{00000000-0005-0000-0000-0000BC3E0000}"/>
    <cellStyle name="Dec 3 3 2 2 2 3 2 5" xfId="27955" xr:uid="{00000000-0005-0000-0000-0000BD3E0000}"/>
    <cellStyle name="Dec 3 3 2 2 2 3 2 6" xfId="28754" xr:uid="{00000000-0005-0000-0000-0000BE3E0000}"/>
    <cellStyle name="Dec 3 3 2 2 2 3 2 7" xfId="19582" xr:uid="{00000000-0005-0000-0000-0000BF3E0000}"/>
    <cellStyle name="Dec 3 3 2 2 2 3 2 8" xfId="31838" xr:uid="{00000000-0005-0000-0000-0000C03E0000}"/>
    <cellStyle name="Dec 3 3 2 2 2 3 2 9" xfId="40912" xr:uid="{00000000-0005-0000-0000-0000C13E0000}"/>
    <cellStyle name="Dec 3 3 2 2 2 3 3" xfId="13897" xr:uid="{00000000-0005-0000-0000-0000C23E0000}"/>
    <cellStyle name="Dec 3 3 2 2 2 3 3 2" xfId="25236" xr:uid="{00000000-0005-0000-0000-0000C33E0000}"/>
    <cellStyle name="Dec 3 3 2 2 2 3 3 3" xfId="29556" xr:uid="{00000000-0005-0000-0000-0000C43E0000}"/>
    <cellStyle name="Dec 3 3 2 2 2 3 3 4" xfId="30671" xr:uid="{00000000-0005-0000-0000-0000C53E0000}"/>
    <cellStyle name="Dec 3 3 2 2 2 3 3 5" xfId="27933" xr:uid="{00000000-0005-0000-0000-0000C63E0000}"/>
    <cellStyle name="Dec 3 3 2 2 2 3 3 6" xfId="32210" xr:uid="{00000000-0005-0000-0000-0000C73E0000}"/>
    <cellStyle name="Dec 3 3 2 2 2 3 3 7" xfId="33131" xr:uid="{00000000-0005-0000-0000-0000C83E0000}"/>
    <cellStyle name="Dec 3 3 2 2 2 3 3 8" xfId="34030" xr:uid="{00000000-0005-0000-0000-0000C93E0000}"/>
    <cellStyle name="Dec 3 3 2 2 2 3 3 9" xfId="43098" xr:uid="{00000000-0005-0000-0000-0000CA3E0000}"/>
    <cellStyle name="Dec 3 3 2 2 2 3 4" xfId="9045" xr:uid="{00000000-0005-0000-0000-0000CB3E0000}"/>
    <cellStyle name="Dec 3 3 2 2 2 3 4 2" xfId="20440" xr:uid="{00000000-0005-0000-0000-0000CC3E0000}"/>
    <cellStyle name="Dec 3 3 2 2 2 3 4 3" xfId="27492" xr:uid="{00000000-0005-0000-0000-0000CD3E0000}"/>
    <cellStyle name="Dec 3 3 2 2 2 3 4 4" xfId="15836" xr:uid="{00000000-0005-0000-0000-0000CE3E0000}"/>
    <cellStyle name="Dec 3 3 2 2 2 3 4 5" xfId="31530" xr:uid="{00000000-0005-0000-0000-0000CF3E0000}"/>
    <cellStyle name="Dec 3 3 2 2 2 3 4 6" xfId="27204" xr:uid="{00000000-0005-0000-0000-0000D03E0000}"/>
    <cellStyle name="Dec 3 3 2 2 2 3 4 7" xfId="14830" xr:uid="{00000000-0005-0000-0000-0000D13E0000}"/>
    <cellStyle name="Dec 3 3 2 2 2 3 4 8" xfId="28149" xr:uid="{00000000-0005-0000-0000-0000D23E0000}"/>
    <cellStyle name="Dec 3 3 2 2 2 3 4 9" xfId="38771" xr:uid="{00000000-0005-0000-0000-0000D33E0000}"/>
    <cellStyle name="Dec 3 3 2 2 2 3 5" xfId="13630" xr:uid="{00000000-0005-0000-0000-0000D43E0000}"/>
    <cellStyle name="Dec 3 3 2 2 2 3 5 2" xfId="24969" xr:uid="{00000000-0005-0000-0000-0000D53E0000}"/>
    <cellStyle name="Dec 3 3 2 2 2 3 5 3" xfId="29289" xr:uid="{00000000-0005-0000-0000-0000D63E0000}"/>
    <cellStyle name="Dec 3 3 2 2 2 3 5 4" xfId="30404" xr:uid="{00000000-0005-0000-0000-0000D73E0000}"/>
    <cellStyle name="Dec 3 3 2 2 2 3 5 5" xfId="15116" xr:uid="{00000000-0005-0000-0000-0000D83E0000}"/>
    <cellStyle name="Dec 3 3 2 2 2 3 5 6" xfId="31943" xr:uid="{00000000-0005-0000-0000-0000D93E0000}"/>
    <cellStyle name="Dec 3 3 2 2 2 3 5 7" xfId="32864" xr:uid="{00000000-0005-0000-0000-0000DA3E0000}"/>
    <cellStyle name="Dec 3 3 2 2 2 3 5 8" xfId="33763" xr:uid="{00000000-0005-0000-0000-0000DB3E0000}"/>
    <cellStyle name="Dec 3 3 2 2 2 3 5 9" xfId="43010" xr:uid="{00000000-0005-0000-0000-0000DC3E0000}"/>
    <cellStyle name="Dec 3 3 2 2 2 3 6" xfId="8994" xr:uid="{00000000-0005-0000-0000-0000DD3E0000}"/>
    <cellStyle name="Dec 3 3 2 2 2 3 6 2" xfId="20389" xr:uid="{00000000-0005-0000-0000-0000DE3E0000}"/>
    <cellStyle name="Dec 3 3 2 2 2 3 6 3" xfId="27441" xr:uid="{00000000-0005-0000-0000-0000DF3E0000}"/>
    <cellStyle name="Dec 3 3 2 2 2 3 6 4" xfId="15788" xr:uid="{00000000-0005-0000-0000-0000E03E0000}"/>
    <cellStyle name="Dec 3 3 2 2 2 3 6 5" xfId="31527" xr:uid="{00000000-0005-0000-0000-0000E13E0000}"/>
    <cellStyle name="Dec 3 3 2 2 2 3 6 6" xfId="28045" xr:uid="{00000000-0005-0000-0000-0000E23E0000}"/>
    <cellStyle name="Dec 3 3 2 2 2 3 6 7" xfId="15359" xr:uid="{00000000-0005-0000-0000-0000E33E0000}"/>
    <cellStyle name="Dec 3 3 2 2 2 3 6 8" xfId="28308" xr:uid="{00000000-0005-0000-0000-0000E43E0000}"/>
    <cellStyle name="Dec 3 3 2 2 2 3 6 9" xfId="38753" xr:uid="{00000000-0005-0000-0000-0000E53E0000}"/>
    <cellStyle name="Dec 3 3 2 2 2 3 7" xfId="13980" xr:uid="{00000000-0005-0000-0000-0000E63E0000}"/>
    <cellStyle name="Dec 3 3 2 2 2 3 7 2" xfId="25319" xr:uid="{00000000-0005-0000-0000-0000E73E0000}"/>
    <cellStyle name="Dec 3 3 2 2 2 3 7 3" xfId="29639" xr:uid="{00000000-0005-0000-0000-0000E83E0000}"/>
    <cellStyle name="Dec 3 3 2 2 2 3 7 4" xfId="30754" xr:uid="{00000000-0005-0000-0000-0000E93E0000}"/>
    <cellStyle name="Dec 3 3 2 2 2 3 7 5" xfId="28189" xr:uid="{00000000-0005-0000-0000-0000EA3E0000}"/>
    <cellStyle name="Dec 3 3 2 2 2 3 7 6" xfId="32293" xr:uid="{00000000-0005-0000-0000-0000EB3E0000}"/>
    <cellStyle name="Dec 3 3 2 2 2 3 7 7" xfId="33214" xr:uid="{00000000-0005-0000-0000-0000EC3E0000}"/>
    <cellStyle name="Dec 3 3 2 2 2 3 7 8" xfId="34113" xr:uid="{00000000-0005-0000-0000-0000ED3E0000}"/>
    <cellStyle name="Dec 3 3 2 2 2 3 7 9" xfId="43119" xr:uid="{00000000-0005-0000-0000-0000EE3E0000}"/>
    <cellStyle name="Dec 3 3 2 2 2 3 8" xfId="18062" xr:uid="{00000000-0005-0000-0000-0000EF3E0000}"/>
    <cellStyle name="Dec 3 3 2 2 2 3 9" xfId="26439" xr:uid="{00000000-0005-0000-0000-0000F03E0000}"/>
    <cellStyle name="Dec 3 3 2 2 2 4" xfId="11235" xr:uid="{00000000-0005-0000-0000-0000F13E0000}"/>
    <cellStyle name="Dec 3 3 2 2 2 4 2" xfId="22621" xr:uid="{00000000-0005-0000-0000-0000F23E0000}"/>
    <cellStyle name="Dec 3 3 2 2 2 4 3" xfId="28364" xr:uid="{00000000-0005-0000-0000-0000F33E0000}"/>
    <cellStyle name="Dec 3 3 2 2 2 4 4" xfId="16358" xr:uid="{00000000-0005-0000-0000-0000F43E0000}"/>
    <cellStyle name="Dec 3 3 2 2 2 4 5" xfId="31674" xr:uid="{00000000-0005-0000-0000-0000F53E0000}"/>
    <cellStyle name="Dec 3 3 2 2 2 4 6" xfId="18121" xr:uid="{00000000-0005-0000-0000-0000F63E0000}"/>
    <cellStyle name="Dec 3 3 2 2 2 4 7" xfId="29021" xr:uid="{00000000-0005-0000-0000-0000F73E0000}"/>
    <cellStyle name="Dec 3 3 2 2 2 4 8" xfId="31259" xr:uid="{00000000-0005-0000-0000-0000F83E0000}"/>
    <cellStyle name="Dec 3 3 2 2 2 4 9" xfId="40779" xr:uid="{00000000-0005-0000-0000-0000F93E0000}"/>
    <cellStyle name="Dec 3 3 2 2 2 5" xfId="13828" xr:uid="{00000000-0005-0000-0000-0000FA3E0000}"/>
    <cellStyle name="Dec 3 3 2 2 2 5 2" xfId="25167" xr:uid="{00000000-0005-0000-0000-0000FB3E0000}"/>
    <cellStyle name="Dec 3 3 2 2 2 5 3" xfId="29487" xr:uid="{00000000-0005-0000-0000-0000FC3E0000}"/>
    <cellStyle name="Dec 3 3 2 2 2 5 4" xfId="30602" xr:uid="{00000000-0005-0000-0000-0000FD3E0000}"/>
    <cellStyle name="Dec 3 3 2 2 2 5 5" xfId="28281" xr:uid="{00000000-0005-0000-0000-0000FE3E0000}"/>
    <cellStyle name="Dec 3 3 2 2 2 5 6" xfId="32141" xr:uid="{00000000-0005-0000-0000-0000FF3E0000}"/>
    <cellStyle name="Dec 3 3 2 2 2 5 7" xfId="33062" xr:uid="{00000000-0005-0000-0000-0000003F0000}"/>
    <cellStyle name="Dec 3 3 2 2 2 5 8" xfId="33961" xr:uid="{00000000-0005-0000-0000-0000013F0000}"/>
    <cellStyle name="Dec 3 3 2 2 2 5 9" xfId="43076" xr:uid="{00000000-0005-0000-0000-0000023F0000}"/>
    <cellStyle name="Dec 3 3 2 2 2 6" xfId="8853" xr:uid="{00000000-0005-0000-0000-0000033F0000}"/>
    <cellStyle name="Dec 3 3 2 2 2 6 2" xfId="20248" xr:uid="{00000000-0005-0000-0000-0000043F0000}"/>
    <cellStyle name="Dec 3 3 2 2 2 6 3" xfId="27300" xr:uid="{00000000-0005-0000-0000-0000053F0000}"/>
    <cellStyle name="Dec 3 3 2 2 2 6 4" xfId="15722" xr:uid="{00000000-0005-0000-0000-0000063F0000}"/>
    <cellStyle name="Dec 3 3 2 2 2 6 5" xfId="15249" xr:uid="{00000000-0005-0000-0000-0000073F0000}"/>
    <cellStyle name="Dec 3 3 2 2 2 6 6" xfId="14798" xr:uid="{00000000-0005-0000-0000-0000083F0000}"/>
    <cellStyle name="Dec 3 3 2 2 2 6 7" xfId="14934" xr:uid="{00000000-0005-0000-0000-0000093F0000}"/>
    <cellStyle name="Dec 3 3 2 2 2 6 8" xfId="15117" xr:uid="{00000000-0005-0000-0000-00000A3F0000}"/>
    <cellStyle name="Dec 3 3 2 2 2 6 9" xfId="38708" xr:uid="{00000000-0005-0000-0000-00000B3F0000}"/>
    <cellStyle name="Dec 3 3 2 2 2 7" xfId="13615" xr:uid="{00000000-0005-0000-0000-00000C3F0000}"/>
    <cellStyle name="Dec 3 3 2 2 2 7 2" xfId="24954" xr:uid="{00000000-0005-0000-0000-00000D3F0000}"/>
    <cellStyle name="Dec 3 3 2 2 2 7 3" xfId="29274" xr:uid="{00000000-0005-0000-0000-00000E3F0000}"/>
    <cellStyle name="Dec 3 3 2 2 2 7 4" xfId="30389" xr:uid="{00000000-0005-0000-0000-00000F3F0000}"/>
    <cellStyle name="Dec 3 3 2 2 2 7 5" xfId="15886" xr:uid="{00000000-0005-0000-0000-0000103F0000}"/>
    <cellStyle name="Dec 3 3 2 2 2 7 6" xfId="31928" xr:uid="{00000000-0005-0000-0000-0000113F0000}"/>
    <cellStyle name="Dec 3 3 2 2 2 7 7" xfId="32849" xr:uid="{00000000-0005-0000-0000-0000123F0000}"/>
    <cellStyle name="Dec 3 3 2 2 2 7 8" xfId="33748" xr:uid="{00000000-0005-0000-0000-0000133F0000}"/>
    <cellStyle name="Dec 3 3 2 2 2 7 9" xfId="43007" xr:uid="{00000000-0005-0000-0000-0000143F0000}"/>
    <cellStyle name="Dec 3 3 2 2 2 8" xfId="14067" xr:uid="{00000000-0005-0000-0000-0000153F0000}"/>
    <cellStyle name="Dec 3 3 2 2 2 8 2" xfId="25406" xr:uid="{00000000-0005-0000-0000-0000163F0000}"/>
    <cellStyle name="Dec 3 3 2 2 2 8 3" xfId="29726" xr:uid="{00000000-0005-0000-0000-0000173F0000}"/>
    <cellStyle name="Dec 3 3 2 2 2 8 4" xfId="30841" xr:uid="{00000000-0005-0000-0000-0000183F0000}"/>
    <cellStyle name="Dec 3 3 2 2 2 8 5" xfId="28760" xr:uid="{00000000-0005-0000-0000-0000193F0000}"/>
    <cellStyle name="Dec 3 3 2 2 2 8 6" xfId="32380" xr:uid="{00000000-0005-0000-0000-00001A3F0000}"/>
    <cellStyle name="Dec 3 3 2 2 2 8 7" xfId="33301" xr:uid="{00000000-0005-0000-0000-00001B3F0000}"/>
    <cellStyle name="Dec 3 3 2 2 2 8 8" xfId="34200" xr:uid="{00000000-0005-0000-0000-00001C3F0000}"/>
    <cellStyle name="Dec 3 3 2 2 2 8 9" xfId="43144" xr:uid="{00000000-0005-0000-0000-00001D3F0000}"/>
    <cellStyle name="Dec 3 3 2 2 2 9" xfId="9115" xr:uid="{00000000-0005-0000-0000-00001E3F0000}"/>
    <cellStyle name="Dec 3 3 2 2 2 9 2" xfId="20510" xr:uid="{00000000-0005-0000-0000-00001F3F0000}"/>
    <cellStyle name="Dec 3 3 2 2 2 9 3" xfId="27562" xr:uid="{00000000-0005-0000-0000-0000203F0000}"/>
    <cellStyle name="Dec 3 3 2 2 2 9 4" xfId="22151" xr:uid="{00000000-0005-0000-0000-0000213F0000}"/>
    <cellStyle name="Dec 3 3 2 2 2 9 5" xfId="26618" xr:uid="{00000000-0005-0000-0000-0000223F0000}"/>
    <cellStyle name="Dec 3 3 2 2 2 9 6" xfId="25855" xr:uid="{00000000-0005-0000-0000-0000233F0000}"/>
    <cellStyle name="Dec 3 3 2 2 2 9 7" xfId="15168" xr:uid="{00000000-0005-0000-0000-0000243F0000}"/>
    <cellStyle name="Dec 3 3 2 2 2 9 8" xfId="31201" xr:uid="{00000000-0005-0000-0000-0000253F0000}"/>
    <cellStyle name="Dec 3 3 2 2 2 9 9" xfId="38794" xr:uid="{00000000-0005-0000-0000-0000263F0000}"/>
    <cellStyle name="Dec 3 3 2 2 3" xfId="6579" xr:uid="{00000000-0005-0000-0000-0000273F0000}"/>
    <cellStyle name="Dec 3 3 2 2 4" xfId="13688" xr:uid="{00000000-0005-0000-0000-0000283F0000}"/>
    <cellStyle name="Dec 3 3 2 2 4 2" xfId="25027" xr:uid="{00000000-0005-0000-0000-0000293F0000}"/>
    <cellStyle name="Dec 3 3 2 2 4 3" xfId="29347" xr:uid="{00000000-0005-0000-0000-00002A3F0000}"/>
    <cellStyle name="Dec 3 3 2 2 4 4" xfId="30462" xr:uid="{00000000-0005-0000-0000-00002B3F0000}"/>
    <cellStyle name="Dec 3 3 2 2 4 5" xfId="28230" xr:uid="{00000000-0005-0000-0000-00002C3F0000}"/>
    <cellStyle name="Dec 3 3 2 2 4 6" xfId="32001" xr:uid="{00000000-0005-0000-0000-00002D3F0000}"/>
    <cellStyle name="Dec 3 3 2 2 4 7" xfId="32922" xr:uid="{00000000-0005-0000-0000-00002E3F0000}"/>
    <cellStyle name="Dec 3 3 2 2 4 8" xfId="33821" xr:uid="{00000000-0005-0000-0000-00002F3F0000}"/>
    <cellStyle name="Dec 3 3 2 2 4 9" xfId="43034" xr:uid="{00000000-0005-0000-0000-0000303F0000}"/>
    <cellStyle name="Dec 3 3 2 2 5" xfId="8932" xr:uid="{00000000-0005-0000-0000-0000313F0000}"/>
    <cellStyle name="Dec 3 3 2 2 5 2" xfId="20327" xr:uid="{00000000-0005-0000-0000-0000323F0000}"/>
    <cellStyle name="Dec 3 3 2 2 5 3" xfId="27379" xr:uid="{00000000-0005-0000-0000-0000333F0000}"/>
    <cellStyle name="Dec 3 3 2 2 5 4" xfId="26387" xr:uid="{00000000-0005-0000-0000-0000343F0000}"/>
    <cellStyle name="Dec 3 3 2 2 5 5" xfId="31444" xr:uid="{00000000-0005-0000-0000-0000353F0000}"/>
    <cellStyle name="Dec 3 3 2 2 5 6" xfId="31229" xr:uid="{00000000-0005-0000-0000-0000363F0000}"/>
    <cellStyle name="Dec 3 3 2 2 5 7" xfId="15299" xr:uid="{00000000-0005-0000-0000-0000373F0000}"/>
    <cellStyle name="Dec 3 3 2 2 5 8" xfId="28259" xr:uid="{00000000-0005-0000-0000-0000383F0000}"/>
    <cellStyle name="Dec 3 3 2 2 5 9" xfId="38732" xr:uid="{00000000-0005-0000-0000-0000393F0000}"/>
    <cellStyle name="Dec 3 3 2 3" xfId="5921" xr:uid="{00000000-0005-0000-0000-00003A3F0000}"/>
    <cellStyle name="Dec 3 3 3" xfId="5645" xr:uid="{00000000-0005-0000-0000-00003B3F0000}"/>
    <cellStyle name="Dec 3 3 3 10" xfId="17111" xr:uid="{00000000-0005-0000-0000-00003C3F0000}"/>
    <cellStyle name="Dec 3 3 3 11" xfId="26057" xr:uid="{00000000-0005-0000-0000-00003D3F0000}"/>
    <cellStyle name="Dec 3 3 3 12" xfId="27038" xr:uid="{00000000-0005-0000-0000-00003E3F0000}"/>
    <cellStyle name="Dec 3 3 3 13" xfId="28715" xr:uid="{00000000-0005-0000-0000-00003F3F0000}"/>
    <cellStyle name="Dec 3 3 3 14" xfId="15235" xr:uid="{00000000-0005-0000-0000-0000403F0000}"/>
    <cellStyle name="Dec 3 3 3 15" xfId="14504" xr:uid="{00000000-0005-0000-0000-0000413F0000}"/>
    <cellStyle name="Dec 3 3 3 16" xfId="15444" xr:uid="{00000000-0005-0000-0000-0000423F0000}"/>
    <cellStyle name="Dec 3 3 3 17" xfId="35703" xr:uid="{00000000-0005-0000-0000-0000433F0000}"/>
    <cellStyle name="Dec 3 3 3 2" xfId="7847" xr:uid="{00000000-0005-0000-0000-0000443F0000}"/>
    <cellStyle name="Dec 3 3 3 2 10" xfId="27136" xr:uid="{00000000-0005-0000-0000-0000453F0000}"/>
    <cellStyle name="Dec 3 3 3 2 11" xfId="28910" xr:uid="{00000000-0005-0000-0000-0000463F0000}"/>
    <cellStyle name="Dec 3 3 3 2 12" xfId="30078" xr:uid="{00000000-0005-0000-0000-0000473F0000}"/>
    <cellStyle name="Dec 3 3 3 2 13" xfId="31186" xr:uid="{00000000-0005-0000-0000-0000483F0000}"/>
    <cellStyle name="Dec 3 3 3 2 14" xfId="30262" xr:uid="{00000000-0005-0000-0000-0000493F0000}"/>
    <cellStyle name="Dec 3 3 3 2 15" xfId="37794" xr:uid="{00000000-0005-0000-0000-00004A3F0000}"/>
    <cellStyle name="Dec 3 3 3 2 2" xfId="12618" xr:uid="{00000000-0005-0000-0000-00004B3F0000}"/>
    <cellStyle name="Dec 3 3 3 2 2 2" xfId="23975" xr:uid="{00000000-0005-0000-0000-00004C3F0000}"/>
    <cellStyle name="Dec 3 3 3 2 2 3" xfId="28881" xr:uid="{00000000-0005-0000-0000-00004D3F0000}"/>
    <cellStyle name="Dec 3 3 3 2 2 4" xfId="15310" xr:uid="{00000000-0005-0000-0000-00004E3F0000}"/>
    <cellStyle name="Dec 3 3 3 2 2 5" xfId="15576" xr:uid="{00000000-0005-0000-0000-00004F3F0000}"/>
    <cellStyle name="Dec 3 3 3 2 2 6" xfId="15002" xr:uid="{00000000-0005-0000-0000-0000503F0000}"/>
    <cellStyle name="Dec 3 3 3 2 2 7" xfId="28550" xr:uid="{00000000-0005-0000-0000-0000513F0000}"/>
    <cellStyle name="Dec 3 3 3 2 2 8" xfId="31593" xr:uid="{00000000-0005-0000-0000-0000523F0000}"/>
    <cellStyle name="Dec 3 3 3 2 2 9" xfId="42090" xr:uid="{00000000-0005-0000-0000-0000533F0000}"/>
    <cellStyle name="Dec 3 3 3 2 3" xfId="14045" xr:uid="{00000000-0005-0000-0000-0000543F0000}"/>
    <cellStyle name="Dec 3 3 3 2 3 2" xfId="25384" xr:uid="{00000000-0005-0000-0000-0000553F0000}"/>
    <cellStyle name="Dec 3 3 3 2 3 3" xfId="29704" xr:uid="{00000000-0005-0000-0000-0000563F0000}"/>
    <cellStyle name="Dec 3 3 3 2 3 4" xfId="30819" xr:uid="{00000000-0005-0000-0000-0000573F0000}"/>
    <cellStyle name="Dec 3 3 3 2 3 5" xfId="28602" xr:uid="{00000000-0005-0000-0000-0000583F0000}"/>
    <cellStyle name="Dec 3 3 3 2 3 6" xfId="32358" xr:uid="{00000000-0005-0000-0000-0000593F0000}"/>
    <cellStyle name="Dec 3 3 3 2 3 7" xfId="33279" xr:uid="{00000000-0005-0000-0000-00005A3F0000}"/>
    <cellStyle name="Dec 3 3 3 2 3 8" xfId="34178" xr:uid="{00000000-0005-0000-0000-00005B3F0000}"/>
    <cellStyle name="Dec 3 3 3 2 3 9" xfId="43136" xr:uid="{00000000-0005-0000-0000-00005C3F0000}"/>
    <cellStyle name="Dec 3 3 3 2 4" xfId="9179" xr:uid="{00000000-0005-0000-0000-00005D3F0000}"/>
    <cellStyle name="Dec 3 3 3 2 4 2" xfId="20574" xr:uid="{00000000-0005-0000-0000-00005E3F0000}"/>
    <cellStyle name="Dec 3 3 3 2 4 3" xfId="27626" xr:uid="{00000000-0005-0000-0000-00005F3F0000}"/>
    <cellStyle name="Dec 3 3 3 2 4 4" xfId="14567" xr:uid="{00000000-0005-0000-0000-0000603F0000}"/>
    <cellStyle name="Dec 3 3 3 2 4 5" xfId="28267" xr:uid="{00000000-0005-0000-0000-0000613F0000}"/>
    <cellStyle name="Dec 3 3 3 2 4 6" xfId="15221" xr:uid="{00000000-0005-0000-0000-0000623F0000}"/>
    <cellStyle name="Dec 3 3 3 2 4 7" xfId="15626" xr:uid="{00000000-0005-0000-0000-0000633F0000}"/>
    <cellStyle name="Dec 3 3 3 2 4 8" xfId="15645" xr:uid="{00000000-0005-0000-0000-0000643F0000}"/>
    <cellStyle name="Dec 3 3 3 2 4 9" xfId="38813" xr:uid="{00000000-0005-0000-0000-0000653F0000}"/>
    <cellStyle name="Dec 3 3 3 2 5" xfId="14134" xr:uid="{00000000-0005-0000-0000-0000663F0000}"/>
    <cellStyle name="Dec 3 3 3 2 5 2" xfId="25473" xr:uid="{00000000-0005-0000-0000-0000673F0000}"/>
    <cellStyle name="Dec 3 3 3 2 5 3" xfId="29793" xr:uid="{00000000-0005-0000-0000-0000683F0000}"/>
    <cellStyle name="Dec 3 3 3 2 5 4" xfId="30908" xr:uid="{00000000-0005-0000-0000-0000693F0000}"/>
    <cellStyle name="Dec 3 3 3 2 5 5" xfId="27114" xr:uid="{00000000-0005-0000-0000-00006A3F0000}"/>
    <cellStyle name="Dec 3 3 3 2 5 6" xfId="32447" xr:uid="{00000000-0005-0000-0000-00006B3F0000}"/>
    <cellStyle name="Dec 3 3 3 2 5 7" xfId="33368" xr:uid="{00000000-0005-0000-0000-00006C3F0000}"/>
    <cellStyle name="Dec 3 3 3 2 5 8" xfId="34267" xr:uid="{00000000-0005-0000-0000-00006D3F0000}"/>
    <cellStyle name="Dec 3 3 3 2 5 9" xfId="43163" xr:uid="{00000000-0005-0000-0000-00006E3F0000}"/>
    <cellStyle name="Dec 3 3 3 2 6" xfId="8970" xr:uid="{00000000-0005-0000-0000-00006F3F0000}"/>
    <cellStyle name="Dec 3 3 3 2 6 2" xfId="20365" xr:uid="{00000000-0005-0000-0000-0000703F0000}"/>
    <cellStyle name="Dec 3 3 3 2 6 3" xfId="27417" xr:uid="{00000000-0005-0000-0000-0000713F0000}"/>
    <cellStyle name="Dec 3 3 3 2 6 4" xfId="15367" xr:uid="{00000000-0005-0000-0000-0000723F0000}"/>
    <cellStyle name="Dec 3 3 3 2 6 5" xfId="28541" xr:uid="{00000000-0005-0000-0000-0000733F0000}"/>
    <cellStyle name="Dec 3 3 3 2 6 6" xfId="29056" xr:uid="{00000000-0005-0000-0000-0000743F0000}"/>
    <cellStyle name="Dec 3 3 3 2 6 7" xfId="30192" xr:uid="{00000000-0005-0000-0000-0000753F0000}"/>
    <cellStyle name="Dec 3 3 3 2 6 8" xfId="29170" xr:uid="{00000000-0005-0000-0000-0000763F0000}"/>
    <cellStyle name="Dec 3 3 3 2 6 9" xfId="38747" xr:uid="{00000000-0005-0000-0000-0000773F0000}"/>
    <cellStyle name="Dec 3 3 3 2 7" xfId="13671" xr:uid="{00000000-0005-0000-0000-0000783F0000}"/>
    <cellStyle name="Dec 3 3 3 2 7 2" xfId="25010" xr:uid="{00000000-0005-0000-0000-0000793F0000}"/>
    <cellStyle name="Dec 3 3 3 2 7 3" xfId="29330" xr:uid="{00000000-0005-0000-0000-00007A3F0000}"/>
    <cellStyle name="Dec 3 3 3 2 7 4" xfId="30445" xr:uid="{00000000-0005-0000-0000-00007B3F0000}"/>
    <cellStyle name="Dec 3 3 3 2 7 5" xfId="29018" xr:uid="{00000000-0005-0000-0000-00007C3F0000}"/>
    <cellStyle name="Dec 3 3 3 2 7 6" xfId="31984" xr:uid="{00000000-0005-0000-0000-00007D3F0000}"/>
    <cellStyle name="Dec 3 3 3 2 7 7" xfId="32905" xr:uid="{00000000-0005-0000-0000-00007E3F0000}"/>
    <cellStyle name="Dec 3 3 3 2 7 8" xfId="33804" xr:uid="{00000000-0005-0000-0000-00007F3F0000}"/>
    <cellStyle name="Dec 3 3 3 2 7 9" xfId="43028" xr:uid="{00000000-0005-0000-0000-0000803F0000}"/>
    <cellStyle name="Dec 3 3 3 2 8" xfId="19263" xr:uid="{00000000-0005-0000-0000-0000813F0000}"/>
    <cellStyle name="Dec 3 3 3 2 9" xfId="26871" xr:uid="{00000000-0005-0000-0000-0000823F0000}"/>
    <cellStyle name="Dec 3 3 3 3" xfId="6606" xr:uid="{00000000-0005-0000-0000-0000833F0000}"/>
    <cellStyle name="Dec 3 3 3 3 10" xfId="28607" xr:uid="{00000000-0005-0000-0000-0000843F0000}"/>
    <cellStyle name="Dec 3 3 3 3 11" xfId="27175" xr:uid="{00000000-0005-0000-0000-0000853F0000}"/>
    <cellStyle name="Dec 3 3 3 3 12" xfId="29143" xr:uid="{00000000-0005-0000-0000-0000863F0000}"/>
    <cellStyle name="Dec 3 3 3 3 13" xfId="14961" xr:uid="{00000000-0005-0000-0000-0000873F0000}"/>
    <cellStyle name="Dec 3 3 3 3 14" xfId="14723" xr:uid="{00000000-0005-0000-0000-0000883F0000}"/>
    <cellStyle name="Dec 3 3 3 3 15" xfId="36606" xr:uid="{00000000-0005-0000-0000-0000893F0000}"/>
    <cellStyle name="Dec 3 3 3 3 2" xfId="11377" xr:uid="{00000000-0005-0000-0000-00008A3F0000}"/>
    <cellStyle name="Dec 3 3 3 3 2 2" xfId="22756" xr:uid="{00000000-0005-0000-0000-00008B3F0000}"/>
    <cellStyle name="Dec 3 3 3 3 2 3" xfId="28432" xr:uid="{00000000-0005-0000-0000-00008C3F0000}"/>
    <cellStyle name="Dec 3 3 3 3 2 4" xfId="14672" xr:uid="{00000000-0005-0000-0000-00008D3F0000}"/>
    <cellStyle name="Dec 3 3 3 3 2 5" xfId="29152" xr:uid="{00000000-0005-0000-0000-00008E3F0000}"/>
    <cellStyle name="Dec 3 3 3 3 2 6" xfId="28796" xr:uid="{00000000-0005-0000-0000-00008F3F0000}"/>
    <cellStyle name="Dec 3 3 3 3 2 7" xfId="31644" xr:uid="{00000000-0005-0000-0000-0000903F0000}"/>
    <cellStyle name="Dec 3 3 3 3 2 8" xfId="28613" xr:uid="{00000000-0005-0000-0000-0000913F0000}"/>
    <cellStyle name="Dec 3 3 3 3 2 9" xfId="40902" xr:uid="{00000000-0005-0000-0000-0000923F0000}"/>
    <cellStyle name="Dec 3 3 3 3 3" xfId="13872" xr:uid="{00000000-0005-0000-0000-0000933F0000}"/>
    <cellStyle name="Dec 3 3 3 3 3 2" xfId="25211" xr:uid="{00000000-0005-0000-0000-0000943F0000}"/>
    <cellStyle name="Dec 3 3 3 3 3 3" xfId="29531" xr:uid="{00000000-0005-0000-0000-0000953F0000}"/>
    <cellStyle name="Dec 3 3 3 3 3 4" xfId="30646" xr:uid="{00000000-0005-0000-0000-0000963F0000}"/>
    <cellStyle name="Dec 3 3 3 3 3 5" xfId="26133" xr:uid="{00000000-0005-0000-0000-0000973F0000}"/>
    <cellStyle name="Dec 3 3 3 3 3 6" xfId="32185" xr:uid="{00000000-0005-0000-0000-0000983F0000}"/>
    <cellStyle name="Dec 3 3 3 3 3 7" xfId="33106" xr:uid="{00000000-0005-0000-0000-0000993F0000}"/>
    <cellStyle name="Dec 3 3 3 3 3 8" xfId="34005" xr:uid="{00000000-0005-0000-0000-00009A3F0000}"/>
    <cellStyle name="Dec 3 3 3 3 3 9" xfId="43089" xr:uid="{00000000-0005-0000-0000-00009B3F0000}"/>
    <cellStyle name="Dec 3 3 3 3 4" xfId="9023" xr:uid="{00000000-0005-0000-0000-00009C3F0000}"/>
    <cellStyle name="Dec 3 3 3 3 4 2" xfId="20418" xr:uid="{00000000-0005-0000-0000-00009D3F0000}"/>
    <cellStyle name="Dec 3 3 3 3 4 3" xfId="27470" xr:uid="{00000000-0005-0000-0000-00009E3F0000}"/>
    <cellStyle name="Dec 3 3 3 3 4 4" xfId="15816" xr:uid="{00000000-0005-0000-0000-00009F3F0000}"/>
    <cellStyle name="Dec 3 3 3 3 4 5" xfId="31637" xr:uid="{00000000-0005-0000-0000-0000A03F0000}"/>
    <cellStyle name="Dec 3 3 3 3 4 6" xfId="26811" xr:uid="{00000000-0005-0000-0000-0000A13F0000}"/>
    <cellStyle name="Dec 3 3 3 3 4 7" xfId="31585" xr:uid="{00000000-0005-0000-0000-0000A23F0000}"/>
    <cellStyle name="Dec 3 3 3 3 4 8" xfId="22748" xr:uid="{00000000-0005-0000-0000-0000A33F0000}"/>
    <cellStyle name="Dec 3 3 3 3 4 9" xfId="38762" xr:uid="{00000000-0005-0000-0000-0000A43F0000}"/>
    <cellStyle name="Dec 3 3 3 3 5" xfId="13785" xr:uid="{00000000-0005-0000-0000-0000A53F0000}"/>
    <cellStyle name="Dec 3 3 3 3 5 2" xfId="25124" xr:uid="{00000000-0005-0000-0000-0000A63F0000}"/>
    <cellStyle name="Dec 3 3 3 3 5 3" xfId="29444" xr:uid="{00000000-0005-0000-0000-0000A73F0000}"/>
    <cellStyle name="Dec 3 3 3 3 5 4" xfId="30559" xr:uid="{00000000-0005-0000-0000-0000A83F0000}"/>
    <cellStyle name="Dec 3 3 3 3 5 5" xfId="26456" xr:uid="{00000000-0005-0000-0000-0000A93F0000}"/>
    <cellStyle name="Dec 3 3 3 3 5 6" xfId="32098" xr:uid="{00000000-0005-0000-0000-0000AA3F0000}"/>
    <cellStyle name="Dec 3 3 3 3 5 7" xfId="33019" xr:uid="{00000000-0005-0000-0000-0000AB3F0000}"/>
    <cellStyle name="Dec 3 3 3 3 5 8" xfId="33918" xr:uid="{00000000-0005-0000-0000-0000AC3F0000}"/>
    <cellStyle name="Dec 3 3 3 3 5 9" xfId="43064" xr:uid="{00000000-0005-0000-0000-0000AD3F0000}"/>
    <cellStyle name="Dec 3 3 3 3 6" xfId="9096" xr:uid="{00000000-0005-0000-0000-0000AE3F0000}"/>
    <cellStyle name="Dec 3 3 3 3 6 2" xfId="20491" xr:uid="{00000000-0005-0000-0000-0000AF3F0000}"/>
    <cellStyle name="Dec 3 3 3 3 6 3" xfId="27543" xr:uid="{00000000-0005-0000-0000-0000B03F0000}"/>
    <cellStyle name="Dec 3 3 3 3 6 4" xfId="15976" xr:uid="{00000000-0005-0000-0000-0000B13F0000}"/>
    <cellStyle name="Dec 3 3 3 3 6 5" xfId="31526" xr:uid="{00000000-0005-0000-0000-0000B23F0000}"/>
    <cellStyle name="Dec 3 3 3 3 6 6" xfId="15457" xr:uid="{00000000-0005-0000-0000-0000B33F0000}"/>
    <cellStyle name="Dec 3 3 3 3 6 7" xfId="14407" xr:uid="{00000000-0005-0000-0000-0000B43F0000}"/>
    <cellStyle name="Dec 3 3 3 3 6 8" xfId="27859" xr:uid="{00000000-0005-0000-0000-0000B53F0000}"/>
    <cellStyle name="Dec 3 3 3 3 6 9" xfId="38786" xr:uid="{00000000-0005-0000-0000-0000B63F0000}"/>
    <cellStyle name="Dec 3 3 3 3 7" xfId="13992" xr:uid="{00000000-0005-0000-0000-0000B73F0000}"/>
    <cellStyle name="Dec 3 3 3 3 7 2" xfId="25331" xr:uid="{00000000-0005-0000-0000-0000B83F0000}"/>
    <cellStyle name="Dec 3 3 3 3 7 3" xfId="29651" xr:uid="{00000000-0005-0000-0000-0000B93F0000}"/>
    <cellStyle name="Dec 3 3 3 3 7 4" xfId="30766" xr:uid="{00000000-0005-0000-0000-0000BA3F0000}"/>
    <cellStyle name="Dec 3 3 3 3 7 5" xfId="28345" xr:uid="{00000000-0005-0000-0000-0000BB3F0000}"/>
    <cellStyle name="Dec 3 3 3 3 7 6" xfId="32305" xr:uid="{00000000-0005-0000-0000-0000BC3F0000}"/>
    <cellStyle name="Dec 3 3 3 3 7 7" xfId="33226" xr:uid="{00000000-0005-0000-0000-0000BD3F0000}"/>
    <cellStyle name="Dec 3 3 3 3 7 8" xfId="34125" xr:uid="{00000000-0005-0000-0000-0000BE3F0000}"/>
    <cellStyle name="Dec 3 3 3 3 7 9" xfId="43123" xr:uid="{00000000-0005-0000-0000-0000BF3F0000}"/>
    <cellStyle name="Dec 3 3 3 3 8" xfId="18043" xr:uid="{00000000-0005-0000-0000-0000C03F0000}"/>
    <cellStyle name="Dec 3 3 3 3 9" xfId="26413" xr:uid="{00000000-0005-0000-0000-0000C13F0000}"/>
    <cellStyle name="Dec 3 3 3 4" xfId="10435" xr:uid="{00000000-0005-0000-0000-0000C23F0000}"/>
    <cellStyle name="Dec 3 3 3 4 2" xfId="21828" xr:uid="{00000000-0005-0000-0000-0000C33F0000}"/>
    <cellStyle name="Dec 3 3 3 4 3" xfId="28078" xr:uid="{00000000-0005-0000-0000-0000C43F0000}"/>
    <cellStyle name="Dec 3 3 3 4 4" xfId="15022" xr:uid="{00000000-0005-0000-0000-0000C53F0000}"/>
    <cellStyle name="Dec 3 3 3 4 5" xfId="28102" xr:uid="{00000000-0005-0000-0000-0000C63F0000}"/>
    <cellStyle name="Dec 3 3 3 4 6" xfId="28948" xr:uid="{00000000-0005-0000-0000-0000C73F0000}"/>
    <cellStyle name="Dec 3 3 3 4 7" xfId="15464" xr:uid="{00000000-0005-0000-0000-0000C83F0000}"/>
    <cellStyle name="Dec 3 3 3 4 8" xfId="14869" xr:uid="{00000000-0005-0000-0000-0000C93F0000}"/>
    <cellStyle name="Dec 3 3 3 4 9" xfId="39999" xr:uid="{00000000-0005-0000-0000-0000CA3F0000}"/>
    <cellStyle name="Dec 3 3 3 5" xfId="13734" xr:uid="{00000000-0005-0000-0000-0000CB3F0000}"/>
    <cellStyle name="Dec 3 3 3 5 2" xfId="25073" xr:uid="{00000000-0005-0000-0000-0000CC3F0000}"/>
    <cellStyle name="Dec 3 3 3 5 3" xfId="29393" xr:uid="{00000000-0005-0000-0000-0000CD3F0000}"/>
    <cellStyle name="Dec 3 3 3 5 4" xfId="30508" xr:uid="{00000000-0005-0000-0000-0000CE3F0000}"/>
    <cellStyle name="Dec 3 3 3 5 5" xfId="25998" xr:uid="{00000000-0005-0000-0000-0000CF3F0000}"/>
    <cellStyle name="Dec 3 3 3 5 6" xfId="32047" xr:uid="{00000000-0005-0000-0000-0000D03F0000}"/>
    <cellStyle name="Dec 3 3 3 5 7" xfId="32968" xr:uid="{00000000-0005-0000-0000-0000D13F0000}"/>
    <cellStyle name="Dec 3 3 3 5 8" xfId="33867" xr:uid="{00000000-0005-0000-0000-0000D23F0000}"/>
    <cellStyle name="Dec 3 3 3 5 9" xfId="43052" xr:uid="{00000000-0005-0000-0000-0000D33F0000}"/>
    <cellStyle name="Dec 3 3 3 6" xfId="8959" xr:uid="{00000000-0005-0000-0000-0000D43F0000}"/>
    <cellStyle name="Dec 3 3 3 6 2" xfId="20354" xr:uid="{00000000-0005-0000-0000-0000D53F0000}"/>
    <cellStyle name="Dec 3 3 3 6 3" xfId="27406" xr:uid="{00000000-0005-0000-0000-0000D63F0000}"/>
    <cellStyle name="Dec 3 3 3 6 4" xfId="25945" xr:uid="{00000000-0005-0000-0000-0000D73F0000}"/>
    <cellStyle name="Dec 3 3 3 6 5" xfId="26099" xr:uid="{00000000-0005-0000-0000-0000D83F0000}"/>
    <cellStyle name="Dec 3 3 3 6 6" xfId="14628" xr:uid="{00000000-0005-0000-0000-0000D93F0000}"/>
    <cellStyle name="Dec 3 3 3 6 7" xfId="29164" xr:uid="{00000000-0005-0000-0000-0000DA3F0000}"/>
    <cellStyle name="Dec 3 3 3 6 8" xfId="14704" xr:uid="{00000000-0005-0000-0000-0000DB3F0000}"/>
    <cellStyle name="Dec 3 3 3 6 9" xfId="38744" xr:uid="{00000000-0005-0000-0000-0000DC3F0000}"/>
    <cellStyle name="Dec 3 3 3 7" xfId="13721" xr:uid="{00000000-0005-0000-0000-0000DD3F0000}"/>
    <cellStyle name="Dec 3 3 3 7 2" xfId="25060" xr:uid="{00000000-0005-0000-0000-0000DE3F0000}"/>
    <cellStyle name="Dec 3 3 3 7 3" xfId="29380" xr:uid="{00000000-0005-0000-0000-0000DF3F0000}"/>
    <cellStyle name="Dec 3 3 3 7 4" xfId="30495" xr:uid="{00000000-0005-0000-0000-0000E03F0000}"/>
    <cellStyle name="Dec 3 3 3 7 5" xfId="28656" xr:uid="{00000000-0005-0000-0000-0000E13F0000}"/>
    <cellStyle name="Dec 3 3 3 7 6" xfId="32034" xr:uid="{00000000-0005-0000-0000-0000E23F0000}"/>
    <cellStyle name="Dec 3 3 3 7 7" xfId="32955" xr:uid="{00000000-0005-0000-0000-0000E33F0000}"/>
    <cellStyle name="Dec 3 3 3 7 8" xfId="33854" xr:uid="{00000000-0005-0000-0000-0000E43F0000}"/>
    <cellStyle name="Dec 3 3 3 7 9" xfId="43048" xr:uid="{00000000-0005-0000-0000-0000E53F0000}"/>
    <cellStyle name="Dec 3 3 3 8" xfId="9118" xr:uid="{00000000-0005-0000-0000-0000E63F0000}"/>
    <cellStyle name="Dec 3 3 3 8 2" xfId="20513" xr:uid="{00000000-0005-0000-0000-0000E73F0000}"/>
    <cellStyle name="Dec 3 3 3 8 3" xfId="27565" xr:uid="{00000000-0005-0000-0000-0000E83F0000}"/>
    <cellStyle name="Dec 3 3 3 8 4" xfId="18039" xr:uid="{00000000-0005-0000-0000-0000E93F0000}"/>
    <cellStyle name="Dec 3 3 3 8 5" xfId="31472" xr:uid="{00000000-0005-0000-0000-0000EA3F0000}"/>
    <cellStyle name="Dec 3 3 3 8 6" xfId="31237" xr:uid="{00000000-0005-0000-0000-0000EB3F0000}"/>
    <cellStyle name="Dec 3 3 3 8 7" xfId="26845" xr:uid="{00000000-0005-0000-0000-0000EC3F0000}"/>
    <cellStyle name="Dec 3 3 3 8 8" xfId="30176" xr:uid="{00000000-0005-0000-0000-0000ED3F0000}"/>
    <cellStyle name="Dec 3 3 3 8 9" xfId="38796" xr:uid="{00000000-0005-0000-0000-0000EE3F0000}"/>
    <cellStyle name="Dec 3 3 3 9" xfId="8884" xr:uid="{00000000-0005-0000-0000-0000EF3F0000}"/>
    <cellStyle name="Dec 3 3 3 9 2" xfId="20279" xr:uid="{00000000-0005-0000-0000-0000F03F0000}"/>
    <cellStyle name="Dec 3 3 3 9 3" xfId="27331" xr:uid="{00000000-0005-0000-0000-0000F13F0000}"/>
    <cellStyle name="Dec 3 3 3 9 4" xfId="15742" xr:uid="{00000000-0005-0000-0000-0000F23F0000}"/>
    <cellStyle name="Dec 3 3 3 9 5" xfId="30120" xr:uid="{00000000-0005-0000-0000-0000F33F0000}"/>
    <cellStyle name="Dec 3 3 3 9 6" xfId="31215" xr:uid="{00000000-0005-0000-0000-0000F43F0000}"/>
    <cellStyle name="Dec 3 3 3 9 7" xfId="25885" xr:uid="{00000000-0005-0000-0000-0000F53F0000}"/>
    <cellStyle name="Dec 3 3 3 9 8" xfId="31737" xr:uid="{00000000-0005-0000-0000-0000F63F0000}"/>
    <cellStyle name="Dec 3 3 3 9 9" xfId="38717" xr:uid="{00000000-0005-0000-0000-0000F73F0000}"/>
    <cellStyle name="Dec 3 3 4" xfId="13582" xr:uid="{00000000-0005-0000-0000-0000F83F0000}"/>
    <cellStyle name="Dec 3 3 4 2" xfId="24921" xr:uid="{00000000-0005-0000-0000-0000F93F0000}"/>
    <cellStyle name="Dec 3 3 4 3" xfId="29241" xr:uid="{00000000-0005-0000-0000-0000FA3F0000}"/>
    <cellStyle name="Dec 3 3 4 4" xfId="30356" xr:uid="{00000000-0005-0000-0000-0000FB3F0000}"/>
    <cellStyle name="Dec 3 3 4 5" xfId="15553" xr:uid="{00000000-0005-0000-0000-0000FC3F0000}"/>
    <cellStyle name="Dec 3 3 4 6" xfId="31895" xr:uid="{00000000-0005-0000-0000-0000FD3F0000}"/>
    <cellStyle name="Dec 3 3 4 7" xfId="32816" xr:uid="{00000000-0005-0000-0000-0000FE3F0000}"/>
    <cellStyle name="Dec 3 3 4 8" xfId="33715" xr:uid="{00000000-0005-0000-0000-0000FF3F0000}"/>
    <cellStyle name="Dec 3 3 4 9" xfId="42996" xr:uid="{00000000-0005-0000-0000-000000400000}"/>
    <cellStyle name="Dec 3 3 5" xfId="13718" xr:uid="{00000000-0005-0000-0000-000001400000}"/>
    <cellStyle name="Dec 3 3 5 2" xfId="25057" xr:uid="{00000000-0005-0000-0000-000002400000}"/>
    <cellStyle name="Dec 3 3 5 3" xfId="29377" xr:uid="{00000000-0005-0000-0000-000003400000}"/>
    <cellStyle name="Dec 3 3 5 4" xfId="30492" xr:uid="{00000000-0005-0000-0000-000004400000}"/>
    <cellStyle name="Dec 3 3 5 5" xfId="14747" xr:uid="{00000000-0005-0000-0000-000005400000}"/>
    <cellStyle name="Dec 3 3 5 6" xfId="32031" xr:uid="{00000000-0005-0000-0000-000006400000}"/>
    <cellStyle name="Dec 3 3 5 7" xfId="32952" xr:uid="{00000000-0005-0000-0000-000007400000}"/>
    <cellStyle name="Dec 3 3 5 8" xfId="33851" xr:uid="{00000000-0005-0000-0000-000008400000}"/>
    <cellStyle name="Dec 3 3 5 9" xfId="43047" xr:uid="{00000000-0005-0000-0000-000009400000}"/>
    <cellStyle name="Dec 4" xfId="4427" xr:uid="{00000000-0005-0000-0000-00000A400000}"/>
    <cellStyle name="Dec 4 2" xfId="4467" xr:uid="{00000000-0005-0000-0000-00000B400000}"/>
    <cellStyle name="Dec 4 2 2" xfId="4615" xr:uid="{00000000-0005-0000-0000-00000C400000}"/>
    <cellStyle name="Dec 4 2 2 2" xfId="4892" xr:uid="{00000000-0005-0000-0000-00000D400000}"/>
    <cellStyle name="Dec 4 2 2 2 2" xfId="5426" xr:uid="{00000000-0005-0000-0000-00000E400000}"/>
    <cellStyle name="Dec 4 2 2 2 2 2" xfId="6506" xr:uid="{00000000-0005-0000-0000-00000F400000}"/>
    <cellStyle name="Dec 4 2 2 2 2 2 10" xfId="17959" xr:uid="{00000000-0005-0000-0000-000010400000}"/>
    <cellStyle name="Dec 4 2 2 2 2 2 11" xfId="26358" xr:uid="{00000000-0005-0000-0000-000011400000}"/>
    <cellStyle name="Dec 4 2 2 2 2 2 12" xfId="27109" xr:uid="{00000000-0005-0000-0000-000012400000}"/>
    <cellStyle name="Dec 4 2 2 2 2 2 13" xfId="29134" xr:uid="{00000000-0005-0000-0000-000013400000}"/>
    <cellStyle name="Dec 4 2 2 2 2 2 14" xfId="30257" xr:uid="{00000000-0005-0000-0000-000014400000}"/>
    <cellStyle name="Dec 4 2 2 2 2 2 15" xfId="31341" xr:uid="{00000000-0005-0000-0000-000015400000}"/>
    <cellStyle name="Dec 4 2 2 2 2 2 16" xfId="27903" xr:uid="{00000000-0005-0000-0000-000016400000}"/>
    <cellStyle name="Dec 4 2 2 2 2 2 17" xfId="36536" xr:uid="{00000000-0005-0000-0000-000017400000}"/>
    <cellStyle name="Dec 4 2 2 2 2 2 2" xfId="8698" xr:uid="{00000000-0005-0000-0000-000018400000}"/>
    <cellStyle name="Dec 4 2 2 2 2 2 2 10" xfId="26649" xr:uid="{00000000-0005-0000-0000-000019400000}"/>
    <cellStyle name="Dec 4 2 2 2 2 2 2 11" xfId="26818" xr:uid="{00000000-0005-0000-0000-00001A400000}"/>
    <cellStyle name="Dec 4 2 2 2 2 2 2 12" xfId="15380" xr:uid="{00000000-0005-0000-0000-00001B400000}"/>
    <cellStyle name="Dec 4 2 2 2 2 2 2 13" xfId="28003" xr:uid="{00000000-0005-0000-0000-00001C400000}"/>
    <cellStyle name="Dec 4 2 2 2 2 2 2 14" xfId="14601" xr:uid="{00000000-0005-0000-0000-00001D400000}"/>
    <cellStyle name="Dec 4 2 2 2 2 2 2 15" xfId="38627" xr:uid="{00000000-0005-0000-0000-00001E400000}"/>
    <cellStyle name="Dec 4 2 2 2 2 2 2 2" xfId="13469" xr:uid="{00000000-0005-0000-0000-00001F400000}"/>
    <cellStyle name="Dec 4 2 2 2 2 2 2 2 2" xfId="24822" xr:uid="{00000000-0005-0000-0000-000020400000}"/>
    <cellStyle name="Dec 4 2 2 2 2 2 2 2 3" xfId="29174" xr:uid="{00000000-0005-0000-0000-000021400000}"/>
    <cellStyle name="Dec 4 2 2 2 2 2 2 2 4" xfId="30293" xr:uid="{00000000-0005-0000-0000-000022400000}"/>
    <cellStyle name="Dec 4 2 2 2 2 2 2 2 5" xfId="26167" xr:uid="{00000000-0005-0000-0000-000023400000}"/>
    <cellStyle name="Dec 4 2 2 2 2 2 2 2 6" xfId="31839" xr:uid="{00000000-0005-0000-0000-000024400000}"/>
    <cellStyle name="Dec 4 2 2 2 2 2 2 2 7" xfId="32765" xr:uid="{00000000-0005-0000-0000-000025400000}"/>
    <cellStyle name="Dec 4 2 2 2 2 2 2 2 8" xfId="33666" xr:uid="{00000000-0005-0000-0000-000026400000}"/>
    <cellStyle name="Dec 4 2 2 2 2 2 2 2 9" xfId="42923" xr:uid="{00000000-0005-0000-0000-000027400000}"/>
    <cellStyle name="Dec 4 2 2 2 2 2 2 3" xfId="14157" xr:uid="{00000000-0005-0000-0000-000028400000}"/>
    <cellStyle name="Dec 4 2 2 2 2 2 2 3 2" xfId="25496" xr:uid="{00000000-0005-0000-0000-000029400000}"/>
    <cellStyle name="Dec 4 2 2 2 2 2 2 3 3" xfId="29816" xr:uid="{00000000-0005-0000-0000-00002A400000}"/>
    <cellStyle name="Dec 4 2 2 2 2 2 2 3 4" xfId="30931" xr:uid="{00000000-0005-0000-0000-00002B400000}"/>
    <cellStyle name="Dec 4 2 2 2 2 2 2 3 5" xfId="26751" xr:uid="{00000000-0005-0000-0000-00002C400000}"/>
    <cellStyle name="Dec 4 2 2 2 2 2 2 3 6" xfId="32470" xr:uid="{00000000-0005-0000-0000-00002D400000}"/>
    <cellStyle name="Dec 4 2 2 2 2 2 2 3 7" xfId="33391" xr:uid="{00000000-0005-0000-0000-00002E400000}"/>
    <cellStyle name="Dec 4 2 2 2 2 2 2 3 8" xfId="34290" xr:uid="{00000000-0005-0000-0000-00002F400000}"/>
    <cellStyle name="Dec 4 2 2 2 2 2 2 3 9" xfId="43173" xr:uid="{00000000-0005-0000-0000-000030400000}"/>
    <cellStyle name="Dec 4 2 2 2 2 2 2 4" xfId="14217" xr:uid="{00000000-0005-0000-0000-000031400000}"/>
    <cellStyle name="Dec 4 2 2 2 2 2 2 4 2" xfId="25556" xr:uid="{00000000-0005-0000-0000-000032400000}"/>
    <cellStyle name="Dec 4 2 2 2 2 2 2 4 3" xfId="29876" xr:uid="{00000000-0005-0000-0000-000033400000}"/>
    <cellStyle name="Dec 4 2 2 2 2 2 2 4 4" xfId="30991" xr:uid="{00000000-0005-0000-0000-000034400000}"/>
    <cellStyle name="Dec 4 2 2 2 2 2 2 4 5" xfId="26078" xr:uid="{00000000-0005-0000-0000-000035400000}"/>
    <cellStyle name="Dec 4 2 2 2 2 2 2 4 6" xfId="32530" xr:uid="{00000000-0005-0000-0000-000036400000}"/>
    <cellStyle name="Dec 4 2 2 2 2 2 2 4 7" xfId="33451" xr:uid="{00000000-0005-0000-0000-000037400000}"/>
    <cellStyle name="Dec 4 2 2 2 2 2 2 4 8" xfId="34350" xr:uid="{00000000-0005-0000-0000-000038400000}"/>
    <cellStyle name="Dec 4 2 2 2 2 2 2 4 9" xfId="43191" xr:uid="{00000000-0005-0000-0000-000039400000}"/>
    <cellStyle name="Dec 4 2 2 2 2 2 2 5" xfId="14272" xr:uid="{00000000-0005-0000-0000-00003A400000}"/>
    <cellStyle name="Dec 4 2 2 2 2 2 2 5 2" xfId="25611" xr:uid="{00000000-0005-0000-0000-00003B400000}"/>
    <cellStyle name="Dec 4 2 2 2 2 2 2 5 3" xfId="29931" xr:uid="{00000000-0005-0000-0000-00003C400000}"/>
    <cellStyle name="Dec 4 2 2 2 2 2 2 5 4" xfId="31046" xr:uid="{00000000-0005-0000-0000-00003D400000}"/>
    <cellStyle name="Dec 4 2 2 2 2 2 2 5 5" xfId="14420" xr:uid="{00000000-0005-0000-0000-00003E400000}"/>
    <cellStyle name="Dec 4 2 2 2 2 2 2 5 6" xfId="32585" xr:uid="{00000000-0005-0000-0000-00003F400000}"/>
    <cellStyle name="Dec 4 2 2 2 2 2 2 5 7" xfId="33506" xr:uid="{00000000-0005-0000-0000-000040400000}"/>
    <cellStyle name="Dec 4 2 2 2 2 2 2 5 8" xfId="34405" xr:uid="{00000000-0005-0000-0000-000041400000}"/>
    <cellStyle name="Dec 4 2 2 2 2 2 2 5 9" xfId="43208" xr:uid="{00000000-0005-0000-0000-000042400000}"/>
    <cellStyle name="Dec 4 2 2 2 2 2 2 6" xfId="14320" xr:uid="{00000000-0005-0000-0000-000043400000}"/>
    <cellStyle name="Dec 4 2 2 2 2 2 2 6 2" xfId="25659" xr:uid="{00000000-0005-0000-0000-000044400000}"/>
    <cellStyle name="Dec 4 2 2 2 2 2 2 6 3" xfId="29979" xr:uid="{00000000-0005-0000-0000-000045400000}"/>
    <cellStyle name="Dec 4 2 2 2 2 2 2 6 4" xfId="31094" xr:uid="{00000000-0005-0000-0000-000046400000}"/>
    <cellStyle name="Dec 4 2 2 2 2 2 2 6 5" xfId="28732" xr:uid="{00000000-0005-0000-0000-000047400000}"/>
    <cellStyle name="Dec 4 2 2 2 2 2 2 6 6" xfId="32633" xr:uid="{00000000-0005-0000-0000-000048400000}"/>
    <cellStyle name="Dec 4 2 2 2 2 2 2 6 7" xfId="33554" xr:uid="{00000000-0005-0000-0000-000049400000}"/>
    <cellStyle name="Dec 4 2 2 2 2 2 2 6 8" xfId="34453" xr:uid="{00000000-0005-0000-0000-00004A400000}"/>
    <cellStyle name="Dec 4 2 2 2 2 2 2 6 9" xfId="43221" xr:uid="{00000000-0005-0000-0000-00004B400000}"/>
    <cellStyle name="Dec 4 2 2 2 2 2 2 7" xfId="14364" xr:uid="{00000000-0005-0000-0000-00004C400000}"/>
    <cellStyle name="Dec 4 2 2 2 2 2 2 7 2" xfId="25703" xr:uid="{00000000-0005-0000-0000-00004D400000}"/>
    <cellStyle name="Dec 4 2 2 2 2 2 2 7 3" xfId="30023" xr:uid="{00000000-0005-0000-0000-00004E400000}"/>
    <cellStyle name="Dec 4 2 2 2 2 2 2 7 4" xfId="31138" xr:uid="{00000000-0005-0000-0000-00004F400000}"/>
    <cellStyle name="Dec 4 2 2 2 2 2 2 7 5" xfId="27927" xr:uid="{00000000-0005-0000-0000-000050400000}"/>
    <cellStyle name="Dec 4 2 2 2 2 2 2 7 6" xfId="32677" xr:uid="{00000000-0005-0000-0000-000051400000}"/>
    <cellStyle name="Dec 4 2 2 2 2 2 2 7 7" xfId="33598" xr:uid="{00000000-0005-0000-0000-000052400000}"/>
    <cellStyle name="Dec 4 2 2 2 2 2 2 7 8" xfId="34497" xr:uid="{00000000-0005-0000-0000-000053400000}"/>
    <cellStyle name="Dec 4 2 2 2 2 2 2 7 9" xfId="43233" xr:uid="{00000000-0005-0000-0000-000054400000}"/>
    <cellStyle name="Dec 4 2 2 2 2 2 2 8" xfId="20108" xr:uid="{00000000-0005-0000-0000-000055400000}"/>
    <cellStyle name="Dec 4 2 2 2 2 2 2 9" xfId="27188" xr:uid="{00000000-0005-0000-0000-000056400000}"/>
    <cellStyle name="Dec 4 2 2 2 2 2 3" xfId="6609" xr:uid="{00000000-0005-0000-0000-000057400000}"/>
    <cellStyle name="Dec 4 2 2 2 2 2 3 10" xfId="28973" xr:uid="{00000000-0005-0000-0000-000058400000}"/>
    <cellStyle name="Dec 4 2 2 2 2 2 3 11" xfId="31220" xr:uid="{00000000-0005-0000-0000-000059400000}"/>
    <cellStyle name="Dec 4 2 2 2 2 2 3 12" xfId="28864" xr:uid="{00000000-0005-0000-0000-00005A400000}"/>
    <cellStyle name="Dec 4 2 2 2 2 2 3 13" xfId="31741" xr:uid="{00000000-0005-0000-0000-00005B400000}"/>
    <cellStyle name="Dec 4 2 2 2 2 2 3 14" xfId="32725" xr:uid="{00000000-0005-0000-0000-00005C400000}"/>
    <cellStyle name="Dec 4 2 2 2 2 2 3 15" xfId="36608" xr:uid="{00000000-0005-0000-0000-00005D400000}"/>
    <cellStyle name="Dec 4 2 2 2 2 2 3 2" xfId="11380" xr:uid="{00000000-0005-0000-0000-00005E400000}"/>
    <cellStyle name="Dec 4 2 2 2 2 2 3 2 2" xfId="22759" xr:uid="{00000000-0005-0000-0000-00005F400000}"/>
    <cellStyle name="Dec 4 2 2 2 2 2 3 2 3" xfId="28435" xr:uid="{00000000-0005-0000-0000-000060400000}"/>
    <cellStyle name="Dec 4 2 2 2 2 2 3 2 4" xfId="15492" xr:uid="{00000000-0005-0000-0000-000061400000}"/>
    <cellStyle name="Dec 4 2 2 2 2 2 3 2 5" xfId="15253" xr:uid="{00000000-0005-0000-0000-000062400000}"/>
    <cellStyle name="Dec 4 2 2 2 2 2 3 2 6" xfId="28716" xr:uid="{00000000-0005-0000-0000-000063400000}"/>
    <cellStyle name="Dec 4 2 2 2 2 2 3 2 7" xfId="26045" xr:uid="{00000000-0005-0000-0000-000064400000}"/>
    <cellStyle name="Dec 4 2 2 2 2 2 3 2 8" xfId="31790" xr:uid="{00000000-0005-0000-0000-000065400000}"/>
    <cellStyle name="Dec 4 2 2 2 2 2 3 2 9" xfId="40904" xr:uid="{00000000-0005-0000-0000-000066400000}"/>
    <cellStyle name="Dec 4 2 2 2 2 2 3 3" xfId="13875" xr:uid="{00000000-0005-0000-0000-000067400000}"/>
    <cellStyle name="Dec 4 2 2 2 2 2 3 3 2" xfId="25214" xr:uid="{00000000-0005-0000-0000-000068400000}"/>
    <cellStyle name="Dec 4 2 2 2 2 2 3 3 3" xfId="29534" xr:uid="{00000000-0005-0000-0000-000069400000}"/>
    <cellStyle name="Dec 4 2 2 2 2 2 3 3 4" xfId="30649" xr:uid="{00000000-0005-0000-0000-00006A400000}"/>
    <cellStyle name="Dec 4 2 2 2 2 2 3 3 5" xfId="26763" xr:uid="{00000000-0005-0000-0000-00006B400000}"/>
    <cellStyle name="Dec 4 2 2 2 2 2 3 3 6" xfId="32188" xr:uid="{00000000-0005-0000-0000-00006C400000}"/>
    <cellStyle name="Dec 4 2 2 2 2 2 3 3 7" xfId="33109" xr:uid="{00000000-0005-0000-0000-00006D400000}"/>
    <cellStyle name="Dec 4 2 2 2 2 2 3 3 8" xfId="34008" xr:uid="{00000000-0005-0000-0000-00006E400000}"/>
    <cellStyle name="Dec 4 2 2 2 2 2 3 3 9" xfId="43091" xr:uid="{00000000-0005-0000-0000-00006F400000}"/>
    <cellStyle name="Dec 4 2 2 2 2 2 3 4" xfId="9026" xr:uid="{00000000-0005-0000-0000-000070400000}"/>
    <cellStyle name="Dec 4 2 2 2 2 2 3 4 2" xfId="20421" xr:uid="{00000000-0005-0000-0000-000071400000}"/>
    <cellStyle name="Dec 4 2 2 2 2 2 3 4 3" xfId="27473" xr:uid="{00000000-0005-0000-0000-000072400000}"/>
    <cellStyle name="Dec 4 2 2 2 2 2 3 4 4" xfId="14515" xr:uid="{00000000-0005-0000-0000-000073400000}"/>
    <cellStyle name="Dec 4 2 2 2 2 2 3 4 5" xfId="28623" xr:uid="{00000000-0005-0000-0000-000074400000}"/>
    <cellStyle name="Dec 4 2 2 2 2 2 3 4 6" xfId="14782" xr:uid="{00000000-0005-0000-0000-000075400000}"/>
    <cellStyle name="Dec 4 2 2 2 2 2 3 4 7" xfId="30253" xr:uid="{00000000-0005-0000-0000-000076400000}"/>
    <cellStyle name="Dec 4 2 2 2 2 2 3 4 8" xfId="29048" xr:uid="{00000000-0005-0000-0000-000077400000}"/>
    <cellStyle name="Dec 4 2 2 2 2 2 3 4 9" xfId="38764" xr:uid="{00000000-0005-0000-0000-000078400000}"/>
    <cellStyle name="Dec 4 2 2 2 2 2 3 5" xfId="13668" xr:uid="{00000000-0005-0000-0000-000079400000}"/>
    <cellStyle name="Dec 4 2 2 2 2 2 3 5 2" xfId="25007" xr:uid="{00000000-0005-0000-0000-00007A400000}"/>
    <cellStyle name="Dec 4 2 2 2 2 2 3 5 3" xfId="29327" xr:uid="{00000000-0005-0000-0000-00007B400000}"/>
    <cellStyle name="Dec 4 2 2 2 2 2 3 5 4" xfId="30442" xr:uid="{00000000-0005-0000-0000-00007C400000}"/>
    <cellStyle name="Dec 4 2 2 2 2 2 3 5 5" xfId="26296" xr:uid="{00000000-0005-0000-0000-00007D400000}"/>
    <cellStyle name="Dec 4 2 2 2 2 2 3 5 6" xfId="31981" xr:uid="{00000000-0005-0000-0000-00007E400000}"/>
    <cellStyle name="Dec 4 2 2 2 2 2 3 5 7" xfId="32902" xr:uid="{00000000-0005-0000-0000-00007F400000}"/>
    <cellStyle name="Dec 4 2 2 2 2 2 3 5 8" xfId="33801" xr:uid="{00000000-0005-0000-0000-000080400000}"/>
    <cellStyle name="Dec 4 2 2 2 2 2 3 5 9" xfId="43027" xr:uid="{00000000-0005-0000-0000-000081400000}"/>
    <cellStyle name="Dec 4 2 2 2 2 2 3 6" xfId="9083" xr:uid="{00000000-0005-0000-0000-000082400000}"/>
    <cellStyle name="Dec 4 2 2 2 2 2 3 6 2" xfId="20478" xr:uid="{00000000-0005-0000-0000-000083400000}"/>
    <cellStyle name="Dec 4 2 2 2 2 2 3 6 3" xfId="27530" xr:uid="{00000000-0005-0000-0000-000084400000}"/>
    <cellStyle name="Dec 4 2 2 2 2 2 3 6 4" xfId="14839" xr:uid="{00000000-0005-0000-0000-000085400000}"/>
    <cellStyle name="Dec 4 2 2 2 2 2 3 6 5" xfId="26178" xr:uid="{00000000-0005-0000-0000-000086400000}"/>
    <cellStyle name="Dec 4 2 2 2 2 2 3 6 6" xfId="28711" xr:uid="{00000000-0005-0000-0000-000087400000}"/>
    <cellStyle name="Dec 4 2 2 2 2 2 3 6 7" xfId="31677" xr:uid="{00000000-0005-0000-0000-000088400000}"/>
    <cellStyle name="Dec 4 2 2 2 2 2 3 6 8" xfId="26226" xr:uid="{00000000-0005-0000-0000-000089400000}"/>
    <cellStyle name="Dec 4 2 2 2 2 2 3 6 9" xfId="38783" xr:uid="{00000000-0005-0000-0000-00008A400000}"/>
    <cellStyle name="Dec 4 2 2 2 2 2 3 7" xfId="14028" xr:uid="{00000000-0005-0000-0000-00008B400000}"/>
    <cellStyle name="Dec 4 2 2 2 2 2 3 7 2" xfId="25367" xr:uid="{00000000-0005-0000-0000-00008C400000}"/>
    <cellStyle name="Dec 4 2 2 2 2 2 3 7 3" xfId="29687" xr:uid="{00000000-0005-0000-0000-00008D400000}"/>
    <cellStyle name="Dec 4 2 2 2 2 2 3 7 4" xfId="30802" xr:uid="{00000000-0005-0000-0000-00008E400000}"/>
    <cellStyle name="Dec 4 2 2 2 2 2 3 7 5" xfId="27821" xr:uid="{00000000-0005-0000-0000-00008F400000}"/>
    <cellStyle name="Dec 4 2 2 2 2 2 3 7 6" xfId="32341" xr:uid="{00000000-0005-0000-0000-000090400000}"/>
    <cellStyle name="Dec 4 2 2 2 2 2 3 7 7" xfId="33262" xr:uid="{00000000-0005-0000-0000-000091400000}"/>
    <cellStyle name="Dec 4 2 2 2 2 2 3 7 8" xfId="34161" xr:uid="{00000000-0005-0000-0000-000092400000}"/>
    <cellStyle name="Dec 4 2 2 2 2 2 3 7 9" xfId="43130" xr:uid="{00000000-0005-0000-0000-000093400000}"/>
    <cellStyle name="Dec 4 2 2 2 2 2 3 8" xfId="18045" xr:uid="{00000000-0005-0000-0000-000094400000}"/>
    <cellStyle name="Dec 4 2 2 2 2 2 3 9" xfId="26416" xr:uid="{00000000-0005-0000-0000-000095400000}"/>
    <cellStyle name="Dec 4 2 2 2 2 2 4" xfId="11288" xr:uid="{00000000-0005-0000-0000-000096400000}"/>
    <cellStyle name="Dec 4 2 2 2 2 2 4 2" xfId="22674" xr:uid="{00000000-0005-0000-0000-000097400000}"/>
    <cellStyle name="Dec 4 2 2 2 2 2 4 3" xfId="28387" xr:uid="{00000000-0005-0000-0000-000098400000}"/>
    <cellStyle name="Dec 4 2 2 2 2 2 4 4" xfId="15480" xr:uid="{00000000-0005-0000-0000-000099400000}"/>
    <cellStyle name="Dec 4 2 2 2 2 2 4 5" xfId="31587" xr:uid="{00000000-0005-0000-0000-00009A400000}"/>
    <cellStyle name="Dec 4 2 2 2 2 2 4 6" xfId="15599" xr:uid="{00000000-0005-0000-0000-00009B400000}"/>
    <cellStyle name="Dec 4 2 2 2 2 2 4 7" xfId="15290" xr:uid="{00000000-0005-0000-0000-00009C400000}"/>
    <cellStyle name="Dec 4 2 2 2 2 2 4 8" xfId="26851" xr:uid="{00000000-0005-0000-0000-00009D400000}"/>
    <cellStyle name="Dec 4 2 2 2 2 2 4 9" xfId="40832" xr:uid="{00000000-0005-0000-0000-00009E400000}"/>
    <cellStyle name="Dec 4 2 2 2 2 2 5" xfId="13839" xr:uid="{00000000-0005-0000-0000-00009F400000}"/>
    <cellStyle name="Dec 4 2 2 2 2 2 5 2" xfId="25178" xr:uid="{00000000-0005-0000-0000-0000A0400000}"/>
    <cellStyle name="Dec 4 2 2 2 2 2 5 3" xfId="29498" xr:uid="{00000000-0005-0000-0000-0000A1400000}"/>
    <cellStyle name="Dec 4 2 2 2 2 2 5 4" xfId="30613" xr:uid="{00000000-0005-0000-0000-0000A2400000}"/>
    <cellStyle name="Dec 4 2 2 2 2 2 5 5" xfId="26972" xr:uid="{00000000-0005-0000-0000-0000A3400000}"/>
    <cellStyle name="Dec 4 2 2 2 2 2 5 6" xfId="32152" xr:uid="{00000000-0005-0000-0000-0000A4400000}"/>
    <cellStyle name="Dec 4 2 2 2 2 2 5 7" xfId="33073" xr:uid="{00000000-0005-0000-0000-0000A5400000}"/>
    <cellStyle name="Dec 4 2 2 2 2 2 5 8" xfId="33972" xr:uid="{00000000-0005-0000-0000-0000A6400000}"/>
    <cellStyle name="Dec 4 2 2 2 2 2 5 9" xfId="43083" xr:uid="{00000000-0005-0000-0000-0000A7400000}"/>
    <cellStyle name="Dec 4 2 2 2 2 2 6" xfId="9002" xr:uid="{00000000-0005-0000-0000-0000A8400000}"/>
    <cellStyle name="Dec 4 2 2 2 2 2 6 2" xfId="20397" xr:uid="{00000000-0005-0000-0000-0000A9400000}"/>
    <cellStyle name="Dec 4 2 2 2 2 2 6 3" xfId="27449" xr:uid="{00000000-0005-0000-0000-0000AA400000}"/>
    <cellStyle name="Dec 4 2 2 2 2 2 6 4" xfId="15796" xr:uid="{00000000-0005-0000-0000-0000AB400000}"/>
    <cellStyle name="Dec 4 2 2 2 2 2 6 5" xfId="31352" xr:uid="{00000000-0005-0000-0000-0000AC400000}"/>
    <cellStyle name="Dec 4 2 2 2 2 2 6 6" xfId="27084" xr:uid="{00000000-0005-0000-0000-0000AD400000}"/>
    <cellStyle name="Dec 4 2 2 2 2 2 6 7" xfId="25861" xr:uid="{00000000-0005-0000-0000-0000AE400000}"/>
    <cellStyle name="Dec 4 2 2 2 2 2 6 8" xfId="31187" xr:uid="{00000000-0005-0000-0000-0000AF400000}"/>
    <cellStyle name="Dec 4 2 2 2 2 2 6 9" xfId="38757" xr:uid="{00000000-0005-0000-0000-0000B0400000}"/>
    <cellStyle name="Dec 4 2 2 2 2 2 7" xfId="13761" xr:uid="{00000000-0005-0000-0000-0000B1400000}"/>
    <cellStyle name="Dec 4 2 2 2 2 2 7 2" xfId="25100" xr:uid="{00000000-0005-0000-0000-0000B2400000}"/>
    <cellStyle name="Dec 4 2 2 2 2 2 7 3" xfId="29420" xr:uid="{00000000-0005-0000-0000-0000B3400000}"/>
    <cellStyle name="Dec 4 2 2 2 2 2 7 4" xfId="30535" xr:uid="{00000000-0005-0000-0000-0000B4400000}"/>
    <cellStyle name="Dec 4 2 2 2 2 2 7 5" xfId="26653" xr:uid="{00000000-0005-0000-0000-0000B5400000}"/>
    <cellStyle name="Dec 4 2 2 2 2 2 7 6" xfId="32074" xr:uid="{00000000-0005-0000-0000-0000B6400000}"/>
    <cellStyle name="Dec 4 2 2 2 2 2 7 7" xfId="32995" xr:uid="{00000000-0005-0000-0000-0000B7400000}"/>
    <cellStyle name="Dec 4 2 2 2 2 2 7 8" xfId="33894" xr:uid="{00000000-0005-0000-0000-0000B8400000}"/>
    <cellStyle name="Dec 4 2 2 2 2 2 7 9" xfId="43060" xr:uid="{00000000-0005-0000-0000-0000B9400000}"/>
    <cellStyle name="Dec 4 2 2 2 2 2 8" xfId="14220" xr:uid="{00000000-0005-0000-0000-0000BA400000}"/>
    <cellStyle name="Dec 4 2 2 2 2 2 8 2" xfId="25559" xr:uid="{00000000-0005-0000-0000-0000BB400000}"/>
    <cellStyle name="Dec 4 2 2 2 2 2 8 3" xfId="29879" xr:uid="{00000000-0005-0000-0000-0000BC400000}"/>
    <cellStyle name="Dec 4 2 2 2 2 2 8 4" xfId="30994" xr:uid="{00000000-0005-0000-0000-0000BD400000}"/>
    <cellStyle name="Dec 4 2 2 2 2 2 8 5" xfId="26288" xr:uid="{00000000-0005-0000-0000-0000BE400000}"/>
    <cellStyle name="Dec 4 2 2 2 2 2 8 6" xfId="32533" xr:uid="{00000000-0005-0000-0000-0000BF400000}"/>
    <cellStyle name="Dec 4 2 2 2 2 2 8 7" xfId="33454" xr:uid="{00000000-0005-0000-0000-0000C0400000}"/>
    <cellStyle name="Dec 4 2 2 2 2 2 8 8" xfId="34353" xr:uid="{00000000-0005-0000-0000-0000C1400000}"/>
    <cellStyle name="Dec 4 2 2 2 2 2 8 9" xfId="43193" xr:uid="{00000000-0005-0000-0000-0000C2400000}"/>
    <cellStyle name="Dec 4 2 2 2 2 2 9" xfId="14274" xr:uid="{00000000-0005-0000-0000-0000C3400000}"/>
    <cellStyle name="Dec 4 2 2 2 2 2 9 2" xfId="25613" xr:uid="{00000000-0005-0000-0000-0000C4400000}"/>
    <cellStyle name="Dec 4 2 2 2 2 2 9 3" xfId="29933" xr:uid="{00000000-0005-0000-0000-0000C5400000}"/>
    <cellStyle name="Dec 4 2 2 2 2 2 9 4" xfId="31048" xr:uid="{00000000-0005-0000-0000-0000C6400000}"/>
    <cellStyle name="Dec 4 2 2 2 2 2 9 5" xfId="30235" xr:uid="{00000000-0005-0000-0000-0000C7400000}"/>
    <cellStyle name="Dec 4 2 2 2 2 2 9 6" xfId="32587" xr:uid="{00000000-0005-0000-0000-0000C8400000}"/>
    <cellStyle name="Dec 4 2 2 2 2 2 9 7" xfId="33508" xr:uid="{00000000-0005-0000-0000-0000C9400000}"/>
    <cellStyle name="Dec 4 2 2 2 2 2 9 8" xfId="34407" xr:uid="{00000000-0005-0000-0000-0000CA400000}"/>
    <cellStyle name="Dec 4 2 2 2 2 2 9 9" xfId="43210" xr:uid="{00000000-0005-0000-0000-0000CB400000}"/>
    <cellStyle name="Dec 4 2 2 2 2 3" xfId="6588" xr:uid="{00000000-0005-0000-0000-0000CC400000}"/>
    <cellStyle name="Dec 4 2 2 2 2 4" xfId="13701" xr:uid="{00000000-0005-0000-0000-0000CD400000}"/>
    <cellStyle name="Dec 4 2 2 2 2 4 2" xfId="25040" xr:uid="{00000000-0005-0000-0000-0000CE400000}"/>
    <cellStyle name="Dec 4 2 2 2 2 4 3" xfId="29360" xr:uid="{00000000-0005-0000-0000-0000CF400000}"/>
    <cellStyle name="Dec 4 2 2 2 2 4 4" xfId="30475" xr:uid="{00000000-0005-0000-0000-0000D0400000}"/>
    <cellStyle name="Dec 4 2 2 2 2 4 5" xfId="14403" xr:uid="{00000000-0005-0000-0000-0000D1400000}"/>
    <cellStyle name="Dec 4 2 2 2 2 4 6" xfId="32014" xr:uid="{00000000-0005-0000-0000-0000D2400000}"/>
    <cellStyle name="Dec 4 2 2 2 2 4 7" xfId="32935" xr:uid="{00000000-0005-0000-0000-0000D3400000}"/>
    <cellStyle name="Dec 4 2 2 2 2 4 8" xfId="33834" xr:uid="{00000000-0005-0000-0000-0000D4400000}"/>
    <cellStyle name="Dec 4 2 2 2 2 4 9" xfId="43040" xr:uid="{00000000-0005-0000-0000-0000D5400000}"/>
    <cellStyle name="Dec 4 2 2 2 2 5" xfId="8944" xr:uid="{00000000-0005-0000-0000-0000D6400000}"/>
    <cellStyle name="Dec 4 2 2 2 2 5 2" xfId="20339" xr:uid="{00000000-0005-0000-0000-0000D7400000}"/>
    <cellStyle name="Dec 4 2 2 2 2 5 3" xfId="27391" xr:uid="{00000000-0005-0000-0000-0000D8400000}"/>
    <cellStyle name="Dec 4 2 2 2 2 5 4" xfId="26386" xr:uid="{00000000-0005-0000-0000-0000D9400000}"/>
    <cellStyle name="Dec 4 2 2 2 2 5 5" xfId="31538" xr:uid="{00000000-0005-0000-0000-0000DA400000}"/>
    <cellStyle name="Dec 4 2 2 2 2 5 6" xfId="14963" xr:uid="{00000000-0005-0000-0000-0000DB400000}"/>
    <cellStyle name="Dec 4 2 2 2 2 5 7" xfId="15344" xr:uid="{00000000-0005-0000-0000-0000DC400000}"/>
    <cellStyle name="Dec 4 2 2 2 2 5 8" xfId="30084" xr:uid="{00000000-0005-0000-0000-0000DD400000}"/>
    <cellStyle name="Dec 4 2 2 2 2 5 9" xfId="38738" xr:uid="{00000000-0005-0000-0000-0000DE400000}"/>
    <cellStyle name="Dec 4 2 2 2 3" xfId="5978" xr:uid="{00000000-0005-0000-0000-0000DF400000}"/>
    <cellStyle name="Dec 4 2 2 3" xfId="5702" xr:uid="{00000000-0005-0000-0000-0000E0400000}"/>
    <cellStyle name="Dec 4 2 2 3 10" xfId="17167" xr:uid="{00000000-0005-0000-0000-0000E1400000}"/>
    <cellStyle name="Dec 4 2 2 3 11" xfId="26082" xr:uid="{00000000-0005-0000-0000-0000E2400000}"/>
    <cellStyle name="Dec 4 2 2 3 12" xfId="26024" xr:uid="{00000000-0005-0000-0000-0000E3400000}"/>
    <cellStyle name="Dec 4 2 2 3 13" xfId="18061" xr:uid="{00000000-0005-0000-0000-0000E4400000}"/>
    <cellStyle name="Dec 4 2 2 3 14" xfId="28268" xr:uid="{00000000-0005-0000-0000-0000E5400000}"/>
    <cellStyle name="Dec 4 2 2 3 15" xfId="27135" xr:uid="{00000000-0005-0000-0000-0000E6400000}"/>
    <cellStyle name="Dec 4 2 2 3 16" xfId="14962" xr:uid="{00000000-0005-0000-0000-0000E7400000}"/>
    <cellStyle name="Dec 4 2 2 3 17" xfId="35756" xr:uid="{00000000-0005-0000-0000-0000E8400000}"/>
    <cellStyle name="Dec 4 2 2 3 2" xfId="7904" xr:uid="{00000000-0005-0000-0000-0000E9400000}"/>
    <cellStyle name="Dec 4 2 2 3 2 10" xfId="26139" xr:uid="{00000000-0005-0000-0000-0000EA400000}"/>
    <cellStyle name="Dec 4 2 2 3 2 11" xfId="15202" xr:uid="{00000000-0005-0000-0000-0000EB400000}"/>
    <cellStyle name="Dec 4 2 2 3 2 12" xfId="15632" xr:uid="{00000000-0005-0000-0000-0000EC400000}"/>
    <cellStyle name="Dec 4 2 2 3 2 13" xfId="27853" xr:uid="{00000000-0005-0000-0000-0000ED400000}"/>
    <cellStyle name="Dec 4 2 2 3 2 14" xfId="15890" xr:uid="{00000000-0005-0000-0000-0000EE400000}"/>
    <cellStyle name="Dec 4 2 2 3 2 15" xfId="37847" xr:uid="{00000000-0005-0000-0000-0000EF400000}"/>
    <cellStyle name="Dec 4 2 2 3 2 2" xfId="12675" xr:uid="{00000000-0005-0000-0000-0000F0400000}"/>
    <cellStyle name="Dec 4 2 2 3 2 2 2" xfId="24031" xr:uid="{00000000-0005-0000-0000-0000F1400000}"/>
    <cellStyle name="Dec 4 2 2 3 2 2 3" xfId="28904" xr:uid="{00000000-0005-0000-0000-0000F2400000}"/>
    <cellStyle name="Dec 4 2 2 3 2 2 4" xfId="30071" xr:uid="{00000000-0005-0000-0000-0000F3400000}"/>
    <cellStyle name="Dec 4 2 2 3 2 2 5" xfId="30090" xr:uid="{00000000-0005-0000-0000-0000F4400000}"/>
    <cellStyle name="Dec 4 2 2 3 2 2 6" xfId="31719" xr:uid="{00000000-0005-0000-0000-0000F5400000}"/>
    <cellStyle name="Dec 4 2 2 3 2 2 7" xfId="32714" xr:uid="{00000000-0005-0000-0000-0000F6400000}"/>
    <cellStyle name="Dec 4 2 2 3 2 2 8" xfId="33640" xr:uid="{00000000-0005-0000-0000-0000F7400000}"/>
    <cellStyle name="Dec 4 2 2 3 2 2 9" xfId="42143" xr:uid="{00000000-0005-0000-0000-0000F8400000}"/>
    <cellStyle name="Dec 4 2 2 3 2 3" xfId="14060" xr:uid="{00000000-0005-0000-0000-0000F9400000}"/>
    <cellStyle name="Dec 4 2 2 3 2 3 2" xfId="25399" xr:uid="{00000000-0005-0000-0000-0000FA400000}"/>
    <cellStyle name="Dec 4 2 2 3 2 3 3" xfId="29719" xr:uid="{00000000-0005-0000-0000-0000FB400000}"/>
    <cellStyle name="Dec 4 2 2 3 2 3 4" xfId="30834" xr:uid="{00000000-0005-0000-0000-0000FC400000}"/>
    <cellStyle name="Dec 4 2 2 3 2 3 5" xfId="27993" xr:uid="{00000000-0005-0000-0000-0000FD400000}"/>
    <cellStyle name="Dec 4 2 2 3 2 3 6" xfId="32373" xr:uid="{00000000-0005-0000-0000-0000FE400000}"/>
    <cellStyle name="Dec 4 2 2 3 2 3 7" xfId="33294" xr:uid="{00000000-0005-0000-0000-0000FF400000}"/>
    <cellStyle name="Dec 4 2 2 3 2 3 8" xfId="34193" xr:uid="{00000000-0005-0000-0000-000000410000}"/>
    <cellStyle name="Dec 4 2 2 3 2 3 9" xfId="43141" xr:uid="{00000000-0005-0000-0000-000001410000}"/>
    <cellStyle name="Dec 4 2 2 3 2 4" xfId="9108" xr:uid="{00000000-0005-0000-0000-000002410000}"/>
    <cellStyle name="Dec 4 2 2 3 2 4 2" xfId="20503" xr:uid="{00000000-0005-0000-0000-000003410000}"/>
    <cellStyle name="Dec 4 2 2 3 2 4 3" xfId="27555" xr:uid="{00000000-0005-0000-0000-000004410000}"/>
    <cellStyle name="Dec 4 2 2 3 2 4 4" xfId="24902" xr:uid="{00000000-0005-0000-0000-000005410000}"/>
    <cellStyle name="Dec 4 2 2 3 2 4 5" xfId="27174" xr:uid="{00000000-0005-0000-0000-000006410000}"/>
    <cellStyle name="Dec 4 2 2 3 2 4 6" xfId="30242" xr:uid="{00000000-0005-0000-0000-000007410000}"/>
    <cellStyle name="Dec 4 2 2 3 2 4 7" xfId="31327" xr:uid="{00000000-0005-0000-0000-000008410000}"/>
    <cellStyle name="Dec 4 2 2 3 2 4 8" xfId="31205" xr:uid="{00000000-0005-0000-0000-000009410000}"/>
    <cellStyle name="Dec 4 2 2 3 2 4 9" xfId="38792" xr:uid="{00000000-0005-0000-0000-00000A410000}"/>
    <cellStyle name="Dec 4 2 2 3 2 5" xfId="8893" xr:uid="{00000000-0005-0000-0000-00000B410000}"/>
    <cellStyle name="Dec 4 2 2 3 2 5 2" xfId="20288" xr:uid="{00000000-0005-0000-0000-00000C410000}"/>
    <cellStyle name="Dec 4 2 2 3 2 5 3" xfId="27340" xr:uid="{00000000-0005-0000-0000-00000D410000}"/>
    <cellStyle name="Dec 4 2 2 3 2 5 4" xfId="15751" xr:uid="{00000000-0005-0000-0000-00000E410000}"/>
    <cellStyle name="Dec 4 2 2 3 2 5 5" xfId="14646" xr:uid="{00000000-0005-0000-0000-00000F410000}"/>
    <cellStyle name="Dec 4 2 2 3 2 5 6" xfId="26775" xr:uid="{00000000-0005-0000-0000-000010410000}"/>
    <cellStyle name="Dec 4 2 2 3 2 5 7" xfId="26881" xr:uid="{00000000-0005-0000-0000-000011410000}"/>
    <cellStyle name="Dec 4 2 2 3 2 5 8" xfId="31346" xr:uid="{00000000-0005-0000-0000-000012410000}"/>
    <cellStyle name="Dec 4 2 2 3 2 5 9" xfId="38720" xr:uid="{00000000-0005-0000-0000-000013410000}"/>
    <cellStyle name="Dec 4 2 2 3 2 6" xfId="14086" xr:uid="{00000000-0005-0000-0000-000014410000}"/>
    <cellStyle name="Dec 4 2 2 3 2 6 2" xfId="25425" xr:uid="{00000000-0005-0000-0000-000015410000}"/>
    <cellStyle name="Dec 4 2 2 3 2 6 3" xfId="29745" xr:uid="{00000000-0005-0000-0000-000016410000}"/>
    <cellStyle name="Dec 4 2 2 3 2 6 4" xfId="30860" xr:uid="{00000000-0005-0000-0000-000017410000}"/>
    <cellStyle name="Dec 4 2 2 3 2 6 5" xfId="30174" xr:uid="{00000000-0005-0000-0000-000018410000}"/>
    <cellStyle name="Dec 4 2 2 3 2 6 6" xfId="32399" xr:uid="{00000000-0005-0000-0000-000019410000}"/>
    <cellStyle name="Dec 4 2 2 3 2 6 7" xfId="33320" xr:uid="{00000000-0005-0000-0000-00001A410000}"/>
    <cellStyle name="Dec 4 2 2 3 2 6 8" xfId="34219" xr:uid="{00000000-0005-0000-0000-00001B410000}"/>
    <cellStyle name="Dec 4 2 2 3 2 6 9" xfId="43149" xr:uid="{00000000-0005-0000-0000-00001C410000}"/>
    <cellStyle name="Dec 4 2 2 3 2 7" xfId="9121" xr:uid="{00000000-0005-0000-0000-00001D410000}"/>
    <cellStyle name="Dec 4 2 2 3 2 7 2" xfId="20516" xr:uid="{00000000-0005-0000-0000-00001E410000}"/>
    <cellStyle name="Dec 4 2 2 3 2 7 3" xfId="27568" xr:uid="{00000000-0005-0000-0000-00001F410000}"/>
    <cellStyle name="Dec 4 2 2 3 2 7 4" xfId="19322" xr:uid="{00000000-0005-0000-0000-000020410000}"/>
    <cellStyle name="Dec 4 2 2 3 2 7 5" xfId="28861" xr:uid="{00000000-0005-0000-0000-000021410000}"/>
    <cellStyle name="Dec 4 2 2 3 2 7 6" xfId="28474" xr:uid="{00000000-0005-0000-0000-000022410000}"/>
    <cellStyle name="Dec 4 2 2 3 2 7 7" xfId="26255" xr:uid="{00000000-0005-0000-0000-000023410000}"/>
    <cellStyle name="Dec 4 2 2 3 2 7 8" xfId="14970" xr:uid="{00000000-0005-0000-0000-000024410000}"/>
    <cellStyle name="Dec 4 2 2 3 2 7 9" xfId="38797" xr:uid="{00000000-0005-0000-0000-000025410000}"/>
    <cellStyle name="Dec 4 2 2 3 2 8" xfId="19319" xr:uid="{00000000-0005-0000-0000-000026410000}"/>
    <cellStyle name="Dec 4 2 2 3 2 9" xfId="26897" xr:uid="{00000000-0005-0000-0000-000027410000}"/>
    <cellStyle name="Dec 4 2 2 3 3" xfId="6634" xr:uid="{00000000-0005-0000-0000-000028410000}"/>
    <cellStyle name="Dec 4 2 2 3 3 10" xfId="26293" xr:uid="{00000000-0005-0000-0000-000029410000}"/>
    <cellStyle name="Dec 4 2 2 3 3 11" xfId="15266" xr:uid="{00000000-0005-0000-0000-00002A410000}"/>
    <cellStyle name="Dec 4 2 2 3 3 12" xfId="14793" xr:uid="{00000000-0005-0000-0000-00002B410000}"/>
    <cellStyle name="Dec 4 2 2 3 3 13" xfId="27703" xr:uid="{00000000-0005-0000-0000-00002C410000}"/>
    <cellStyle name="Dec 4 2 2 3 3 14" xfId="27953" xr:uid="{00000000-0005-0000-0000-00002D410000}"/>
    <cellStyle name="Dec 4 2 2 3 3 15" xfId="36618" xr:uid="{00000000-0005-0000-0000-00002E410000}"/>
    <cellStyle name="Dec 4 2 2 3 3 2" xfId="11405" xr:uid="{00000000-0005-0000-0000-00002F410000}"/>
    <cellStyle name="Dec 4 2 2 3 3 2 2" xfId="22780" xr:uid="{00000000-0005-0000-0000-000030410000}"/>
    <cellStyle name="Dec 4 2 2 3 3 2 3" xfId="28460" xr:uid="{00000000-0005-0000-0000-000031410000}"/>
    <cellStyle name="Dec 4 2 2 3 3 2 4" xfId="15507" xr:uid="{00000000-0005-0000-0000-000032410000}"/>
    <cellStyle name="Dec 4 2 2 3 3 2 5" xfId="27050" xr:uid="{00000000-0005-0000-0000-000033410000}"/>
    <cellStyle name="Dec 4 2 2 3 3 2 6" xfId="31371" xr:uid="{00000000-0005-0000-0000-000034410000}"/>
    <cellStyle name="Dec 4 2 2 3 3 2 7" xfId="15880" xr:uid="{00000000-0005-0000-0000-000035410000}"/>
    <cellStyle name="Dec 4 2 2 3 3 2 8" xfId="28051" xr:uid="{00000000-0005-0000-0000-000036410000}"/>
    <cellStyle name="Dec 4 2 2 3 3 2 9" xfId="40914" xr:uid="{00000000-0005-0000-0000-000037410000}"/>
    <cellStyle name="Dec 4 2 2 3 3 3" xfId="13899" xr:uid="{00000000-0005-0000-0000-000038410000}"/>
    <cellStyle name="Dec 4 2 2 3 3 3 2" xfId="25238" xr:uid="{00000000-0005-0000-0000-000039410000}"/>
    <cellStyle name="Dec 4 2 2 3 3 3 3" xfId="29558" xr:uid="{00000000-0005-0000-0000-00003A410000}"/>
    <cellStyle name="Dec 4 2 2 3 3 3 4" xfId="30673" xr:uid="{00000000-0005-0000-0000-00003B410000}"/>
    <cellStyle name="Dec 4 2 2 3 3 3 5" xfId="26725" xr:uid="{00000000-0005-0000-0000-00003C410000}"/>
    <cellStyle name="Dec 4 2 2 3 3 3 6" xfId="32212" xr:uid="{00000000-0005-0000-0000-00003D410000}"/>
    <cellStyle name="Dec 4 2 2 3 3 3 7" xfId="33133" xr:uid="{00000000-0005-0000-0000-00003E410000}"/>
    <cellStyle name="Dec 4 2 2 3 3 3 8" xfId="34032" xr:uid="{00000000-0005-0000-0000-00003F410000}"/>
    <cellStyle name="Dec 4 2 2 3 3 3 9" xfId="43100" xr:uid="{00000000-0005-0000-0000-000040410000}"/>
    <cellStyle name="Dec 4 2 2 3 3 4" xfId="9047" xr:uid="{00000000-0005-0000-0000-000041410000}"/>
    <cellStyle name="Dec 4 2 2 3 3 4 2" xfId="20442" xr:uid="{00000000-0005-0000-0000-000042410000}"/>
    <cellStyle name="Dec 4 2 2 3 3 4 3" xfId="27494" xr:uid="{00000000-0005-0000-0000-000043410000}"/>
    <cellStyle name="Dec 4 2 2 3 3 4 4" xfId="15838" xr:uid="{00000000-0005-0000-0000-000044410000}"/>
    <cellStyle name="Dec 4 2 2 3 3 4 5" xfId="16877" xr:uid="{00000000-0005-0000-0000-000045410000}"/>
    <cellStyle name="Dec 4 2 2 3 3 4 6" xfId="28658" xr:uid="{00000000-0005-0000-0000-000046410000}"/>
    <cellStyle name="Dec 4 2 2 3 3 4 7" xfId="26918" xr:uid="{00000000-0005-0000-0000-000047410000}"/>
    <cellStyle name="Dec 4 2 2 3 3 4 8" xfId="28515" xr:uid="{00000000-0005-0000-0000-000048410000}"/>
    <cellStyle name="Dec 4 2 2 3 3 4 9" xfId="38773" xr:uid="{00000000-0005-0000-0000-000049410000}"/>
    <cellStyle name="Dec 4 2 2 3 3 5" xfId="13837" xr:uid="{00000000-0005-0000-0000-00004A410000}"/>
    <cellStyle name="Dec 4 2 2 3 3 5 2" xfId="25176" xr:uid="{00000000-0005-0000-0000-00004B410000}"/>
    <cellStyle name="Dec 4 2 2 3 3 5 3" xfId="29496" xr:uid="{00000000-0005-0000-0000-00004C410000}"/>
    <cellStyle name="Dec 4 2 2 3 3 5 4" xfId="30611" xr:uid="{00000000-0005-0000-0000-00004D410000}"/>
    <cellStyle name="Dec 4 2 2 3 3 5 5" xfId="28170" xr:uid="{00000000-0005-0000-0000-00004E410000}"/>
    <cellStyle name="Dec 4 2 2 3 3 5 6" xfId="32150" xr:uid="{00000000-0005-0000-0000-00004F410000}"/>
    <cellStyle name="Dec 4 2 2 3 3 5 7" xfId="33071" xr:uid="{00000000-0005-0000-0000-000050410000}"/>
    <cellStyle name="Dec 4 2 2 3 3 5 8" xfId="33970" xr:uid="{00000000-0005-0000-0000-000051410000}"/>
    <cellStyle name="Dec 4 2 2 3 3 5 9" xfId="43082" xr:uid="{00000000-0005-0000-0000-000052410000}"/>
    <cellStyle name="Dec 4 2 2 3 3 6" xfId="9166" xr:uid="{00000000-0005-0000-0000-000053410000}"/>
    <cellStyle name="Dec 4 2 2 3 3 6 2" xfId="20561" xr:uid="{00000000-0005-0000-0000-000054410000}"/>
    <cellStyle name="Dec 4 2 2 3 3 6 3" xfId="27613" xr:uid="{00000000-0005-0000-0000-000055410000}"/>
    <cellStyle name="Dec 4 2 2 3 3 6 4" xfId="24894" xr:uid="{00000000-0005-0000-0000-000056410000}"/>
    <cellStyle name="Dec 4 2 2 3 3 6 5" xfId="26161" xr:uid="{00000000-0005-0000-0000-000057410000}"/>
    <cellStyle name="Dec 4 2 2 3 3 6 6" xfId="14815" xr:uid="{00000000-0005-0000-0000-000058410000}"/>
    <cellStyle name="Dec 4 2 2 3 3 6 7" xfId="15289" xr:uid="{00000000-0005-0000-0000-000059410000}"/>
    <cellStyle name="Dec 4 2 2 3 3 6 8" xfId="26961" xr:uid="{00000000-0005-0000-0000-00005A410000}"/>
    <cellStyle name="Dec 4 2 2 3 3 6 9" xfId="38809" xr:uid="{00000000-0005-0000-0000-00005B410000}"/>
    <cellStyle name="Dec 4 2 2 3 3 7" xfId="13913" xr:uid="{00000000-0005-0000-0000-00005C410000}"/>
    <cellStyle name="Dec 4 2 2 3 3 7 2" xfId="25252" xr:uid="{00000000-0005-0000-0000-00005D410000}"/>
    <cellStyle name="Dec 4 2 2 3 3 7 3" xfId="29572" xr:uid="{00000000-0005-0000-0000-00005E410000}"/>
    <cellStyle name="Dec 4 2 2 3 3 7 4" xfId="30687" xr:uid="{00000000-0005-0000-0000-00005F410000}"/>
    <cellStyle name="Dec 4 2 2 3 3 7 5" xfId="29008" xr:uid="{00000000-0005-0000-0000-000060410000}"/>
    <cellStyle name="Dec 4 2 2 3 3 7 6" xfId="32226" xr:uid="{00000000-0005-0000-0000-000061410000}"/>
    <cellStyle name="Dec 4 2 2 3 3 7 7" xfId="33147" xr:uid="{00000000-0005-0000-0000-000062410000}"/>
    <cellStyle name="Dec 4 2 2 3 3 7 8" xfId="34046" xr:uid="{00000000-0005-0000-0000-000063410000}"/>
    <cellStyle name="Dec 4 2 2 3 3 7 9" xfId="43106" xr:uid="{00000000-0005-0000-0000-000064410000}"/>
    <cellStyle name="Dec 4 2 2 3 3 8" xfId="18064" xr:uid="{00000000-0005-0000-0000-000065410000}"/>
    <cellStyle name="Dec 4 2 2 3 3 9" xfId="26441" xr:uid="{00000000-0005-0000-0000-000066410000}"/>
    <cellStyle name="Dec 4 2 2 3 4" xfId="10492" xr:uid="{00000000-0005-0000-0000-000067410000}"/>
    <cellStyle name="Dec 4 2 2 3 4 2" xfId="21883" xr:uid="{00000000-0005-0000-0000-000068410000}"/>
    <cellStyle name="Dec 4 2 2 3 4 3" xfId="28107" xr:uid="{00000000-0005-0000-0000-000069410000}"/>
    <cellStyle name="Dec 4 2 2 3 4 4" xfId="15031" xr:uid="{00000000-0005-0000-0000-00006A410000}"/>
    <cellStyle name="Dec 4 2 2 3 4 5" xfId="29100" xr:uid="{00000000-0005-0000-0000-00006B410000}"/>
    <cellStyle name="Dec 4 2 2 3 4 6" xfId="14936" xr:uid="{00000000-0005-0000-0000-00006C410000}"/>
    <cellStyle name="Dec 4 2 2 3 4 7" xfId="27874" xr:uid="{00000000-0005-0000-0000-00006D410000}"/>
    <cellStyle name="Dec 4 2 2 3 4 8" xfId="31801" xr:uid="{00000000-0005-0000-0000-00006E410000}"/>
    <cellStyle name="Dec 4 2 2 3 4 9" xfId="40052" xr:uid="{00000000-0005-0000-0000-00006F410000}"/>
    <cellStyle name="Dec 4 2 2 3 5" xfId="13745" xr:uid="{00000000-0005-0000-0000-000070410000}"/>
    <cellStyle name="Dec 4 2 2 3 5 2" xfId="25084" xr:uid="{00000000-0005-0000-0000-000071410000}"/>
    <cellStyle name="Dec 4 2 2 3 5 3" xfId="29404" xr:uid="{00000000-0005-0000-0000-000072410000}"/>
    <cellStyle name="Dec 4 2 2 3 5 4" xfId="30519" xr:uid="{00000000-0005-0000-0000-000073410000}"/>
    <cellStyle name="Dec 4 2 2 3 5 5" xfId="27701" xr:uid="{00000000-0005-0000-0000-000074410000}"/>
    <cellStyle name="Dec 4 2 2 3 5 6" xfId="32058" xr:uid="{00000000-0005-0000-0000-000075410000}"/>
    <cellStyle name="Dec 4 2 2 3 5 7" xfId="32979" xr:uid="{00000000-0005-0000-0000-000076410000}"/>
    <cellStyle name="Dec 4 2 2 3 5 8" xfId="33878" xr:uid="{00000000-0005-0000-0000-000077410000}"/>
    <cellStyle name="Dec 4 2 2 3 5 9" xfId="43057" xr:uid="{00000000-0005-0000-0000-000078410000}"/>
    <cellStyle name="Dec 4 2 2 3 6" xfId="8825" xr:uid="{00000000-0005-0000-0000-000079410000}"/>
    <cellStyle name="Dec 4 2 2 3 6 2" xfId="20220" xr:uid="{00000000-0005-0000-0000-00007A410000}"/>
    <cellStyle name="Dec 4 2 2 3 6 3" xfId="27272" xr:uid="{00000000-0005-0000-0000-00007B410000}"/>
    <cellStyle name="Dec 4 2 2 3 6 4" xfId="15698" xr:uid="{00000000-0005-0000-0000-00007C410000}"/>
    <cellStyle name="Dec 4 2 2 3 6 5" xfId="28331" xr:uid="{00000000-0005-0000-0000-00007D410000}"/>
    <cellStyle name="Dec 4 2 2 3 6 6" xfId="15466" xr:uid="{00000000-0005-0000-0000-00007E410000}"/>
    <cellStyle name="Dec 4 2 2 3 6 7" xfId="26299" xr:uid="{00000000-0005-0000-0000-00007F410000}"/>
    <cellStyle name="Dec 4 2 2 3 6 8" xfId="31659" xr:uid="{00000000-0005-0000-0000-000080410000}"/>
    <cellStyle name="Dec 4 2 2 3 6 9" xfId="38701" xr:uid="{00000000-0005-0000-0000-000081410000}"/>
    <cellStyle name="Dec 4 2 2 3 7" xfId="14119" xr:uid="{00000000-0005-0000-0000-000082410000}"/>
    <cellStyle name="Dec 4 2 2 3 7 2" xfId="25458" xr:uid="{00000000-0005-0000-0000-000083410000}"/>
    <cellStyle name="Dec 4 2 2 3 7 3" xfId="29778" xr:uid="{00000000-0005-0000-0000-000084410000}"/>
    <cellStyle name="Dec 4 2 2 3 7 4" xfId="30893" xr:uid="{00000000-0005-0000-0000-000085410000}"/>
    <cellStyle name="Dec 4 2 2 3 7 5" xfId="28817" xr:uid="{00000000-0005-0000-0000-000086410000}"/>
    <cellStyle name="Dec 4 2 2 3 7 6" xfId="32432" xr:uid="{00000000-0005-0000-0000-000087410000}"/>
    <cellStyle name="Dec 4 2 2 3 7 7" xfId="33353" xr:uid="{00000000-0005-0000-0000-000088410000}"/>
    <cellStyle name="Dec 4 2 2 3 7 8" xfId="34252" xr:uid="{00000000-0005-0000-0000-000089410000}"/>
    <cellStyle name="Dec 4 2 2 3 7 9" xfId="43157" xr:uid="{00000000-0005-0000-0000-00008A410000}"/>
    <cellStyle name="Dec 4 2 2 3 8" xfId="9146" xr:uid="{00000000-0005-0000-0000-00008B410000}"/>
    <cellStyle name="Dec 4 2 2 3 8 2" xfId="20541" xr:uid="{00000000-0005-0000-0000-00008C410000}"/>
    <cellStyle name="Dec 4 2 2 3 8 3" xfId="27593" xr:uid="{00000000-0005-0000-0000-00008D410000}"/>
    <cellStyle name="Dec 4 2 2 3 8 4" xfId="24296" xr:uid="{00000000-0005-0000-0000-00008E410000}"/>
    <cellStyle name="Dec 4 2 2 3 8 5" xfId="26876" xr:uid="{00000000-0005-0000-0000-00008F410000}"/>
    <cellStyle name="Dec 4 2 2 3 8 6" xfId="27916" xr:uid="{00000000-0005-0000-0000-000090410000}"/>
    <cellStyle name="Dec 4 2 2 3 8 7" xfId="31185" xr:uid="{00000000-0005-0000-0000-000091410000}"/>
    <cellStyle name="Dec 4 2 2 3 8 8" xfId="31355" xr:uid="{00000000-0005-0000-0000-000092410000}"/>
    <cellStyle name="Dec 4 2 2 3 8 9" xfId="38803" xr:uid="{00000000-0005-0000-0000-000093410000}"/>
    <cellStyle name="Dec 4 2 2 3 9" xfId="13987" xr:uid="{00000000-0005-0000-0000-000094410000}"/>
    <cellStyle name="Dec 4 2 2 3 9 2" xfId="25326" xr:uid="{00000000-0005-0000-0000-000095410000}"/>
    <cellStyle name="Dec 4 2 2 3 9 3" xfId="29646" xr:uid="{00000000-0005-0000-0000-000096410000}"/>
    <cellStyle name="Dec 4 2 2 3 9 4" xfId="30761" xr:uid="{00000000-0005-0000-0000-000097410000}"/>
    <cellStyle name="Dec 4 2 2 3 9 5" xfId="28377" xr:uid="{00000000-0005-0000-0000-000098410000}"/>
    <cellStyle name="Dec 4 2 2 3 9 6" xfId="32300" xr:uid="{00000000-0005-0000-0000-000099410000}"/>
    <cellStyle name="Dec 4 2 2 3 9 7" xfId="33221" xr:uid="{00000000-0005-0000-0000-00009A410000}"/>
    <cellStyle name="Dec 4 2 2 3 9 8" xfId="34120" xr:uid="{00000000-0005-0000-0000-00009B410000}"/>
    <cellStyle name="Dec 4 2 2 3 9 9" xfId="43121" xr:uid="{00000000-0005-0000-0000-00009C410000}"/>
    <cellStyle name="Dec 4 2 2 4" xfId="13593" xr:uid="{00000000-0005-0000-0000-00009D410000}"/>
    <cellStyle name="Dec 4 2 2 4 2" xfId="24932" xr:uid="{00000000-0005-0000-0000-00009E410000}"/>
    <cellStyle name="Dec 4 2 2 4 3" xfId="29252" xr:uid="{00000000-0005-0000-0000-00009F410000}"/>
    <cellStyle name="Dec 4 2 2 4 4" xfId="30367" xr:uid="{00000000-0005-0000-0000-0000A0410000}"/>
    <cellStyle name="Dec 4 2 2 4 5" xfId="15910" xr:uid="{00000000-0005-0000-0000-0000A1410000}"/>
    <cellStyle name="Dec 4 2 2 4 6" xfId="31906" xr:uid="{00000000-0005-0000-0000-0000A2410000}"/>
    <cellStyle name="Dec 4 2 2 4 7" xfId="32827" xr:uid="{00000000-0005-0000-0000-0000A3410000}"/>
    <cellStyle name="Dec 4 2 2 4 8" xfId="33726" xr:uid="{00000000-0005-0000-0000-0000A4410000}"/>
    <cellStyle name="Dec 4 2 2 4 9" xfId="43001" xr:uid="{00000000-0005-0000-0000-0000A5410000}"/>
    <cellStyle name="Dec 4 2 2 5" xfId="13713" xr:uid="{00000000-0005-0000-0000-0000A6410000}"/>
    <cellStyle name="Dec 4 2 2 5 2" xfId="25052" xr:uid="{00000000-0005-0000-0000-0000A7410000}"/>
    <cellStyle name="Dec 4 2 2 5 3" xfId="29372" xr:uid="{00000000-0005-0000-0000-0000A8410000}"/>
    <cellStyle name="Dec 4 2 2 5 4" xfId="30487" xr:uid="{00000000-0005-0000-0000-0000A9410000}"/>
    <cellStyle name="Dec 4 2 2 5 5" xfId="26951" xr:uid="{00000000-0005-0000-0000-0000AA410000}"/>
    <cellStyle name="Dec 4 2 2 5 6" xfId="32026" xr:uid="{00000000-0005-0000-0000-0000AB410000}"/>
    <cellStyle name="Dec 4 2 2 5 7" xfId="32947" xr:uid="{00000000-0005-0000-0000-0000AC410000}"/>
    <cellStyle name="Dec 4 2 2 5 8" xfId="33846" xr:uid="{00000000-0005-0000-0000-0000AD410000}"/>
    <cellStyle name="Dec 4 2 2 5 9" xfId="43044" xr:uid="{00000000-0005-0000-0000-0000AE410000}"/>
    <cellStyle name="Dec 4 3" xfId="4575" xr:uid="{00000000-0005-0000-0000-0000AF410000}"/>
    <cellStyle name="Dec 4 3 2" xfId="4852" xr:uid="{00000000-0005-0000-0000-0000B0410000}"/>
    <cellStyle name="Dec 4 3 2 2" xfId="5386" xr:uid="{00000000-0005-0000-0000-0000B1410000}"/>
    <cellStyle name="Dec 4 3 2 2 2" xfId="6470" xr:uid="{00000000-0005-0000-0000-0000B2410000}"/>
    <cellStyle name="Dec 4 3 2 2 2 10" xfId="17923" xr:uid="{00000000-0005-0000-0000-0000B3410000}"/>
    <cellStyle name="Dec 4 3 2 2 2 11" xfId="26344" xr:uid="{00000000-0005-0000-0000-0000B4410000}"/>
    <cellStyle name="Dec 4 3 2 2 2 12" xfId="27901" xr:uid="{00000000-0005-0000-0000-0000B5410000}"/>
    <cellStyle name="Dec 4 3 2 2 2 13" xfId="25852" xr:uid="{00000000-0005-0000-0000-0000B6410000}"/>
    <cellStyle name="Dec 4 3 2 2 2 14" xfId="15455" xr:uid="{00000000-0005-0000-0000-0000B7410000}"/>
    <cellStyle name="Dec 4 3 2 2 2 15" xfId="26215" xr:uid="{00000000-0005-0000-0000-0000B8410000}"/>
    <cellStyle name="Dec 4 3 2 2 2 16" xfId="31701" xr:uid="{00000000-0005-0000-0000-0000B9410000}"/>
    <cellStyle name="Dec 4 3 2 2 2 17" xfId="36500" xr:uid="{00000000-0005-0000-0000-0000BA410000}"/>
    <cellStyle name="Dec 4 3 2 2 2 2" xfId="8662" xr:uid="{00000000-0005-0000-0000-0000BB410000}"/>
    <cellStyle name="Dec 4 3 2 2 2 2 10" xfId="27075" xr:uid="{00000000-0005-0000-0000-0000BC410000}"/>
    <cellStyle name="Dec 4 3 2 2 2 2 11" xfId="15264" xr:uid="{00000000-0005-0000-0000-0000BD410000}"/>
    <cellStyle name="Dec 4 3 2 2 2 2 12" xfId="14536" xr:uid="{00000000-0005-0000-0000-0000BE410000}"/>
    <cellStyle name="Dec 4 3 2 2 2 2 13" xfId="14463" xr:uid="{00000000-0005-0000-0000-0000BF410000}"/>
    <cellStyle name="Dec 4 3 2 2 2 2 14" xfId="15008" xr:uid="{00000000-0005-0000-0000-0000C0410000}"/>
    <cellStyle name="Dec 4 3 2 2 2 2 15" xfId="38591" xr:uid="{00000000-0005-0000-0000-0000C1410000}"/>
    <cellStyle name="Dec 4 3 2 2 2 2 2" xfId="13433" xr:uid="{00000000-0005-0000-0000-0000C2410000}"/>
    <cellStyle name="Dec 4 3 2 2 2 2 2 2" xfId="24786" xr:uid="{00000000-0005-0000-0000-0000C3410000}"/>
    <cellStyle name="Dec 4 3 2 2 2 2 2 3" xfId="29158" xr:uid="{00000000-0005-0000-0000-0000C4410000}"/>
    <cellStyle name="Dec 4 3 2 2 2 2 2 4" xfId="30279" xr:uid="{00000000-0005-0000-0000-0000C5410000}"/>
    <cellStyle name="Dec 4 3 2 2 2 2 2 5" xfId="14724" xr:uid="{00000000-0005-0000-0000-0000C6410000}"/>
    <cellStyle name="Dec 4 3 2 2 2 2 2 6" xfId="31830" xr:uid="{00000000-0005-0000-0000-0000C7410000}"/>
    <cellStyle name="Dec 4 3 2 2 2 2 2 7" xfId="32759" xr:uid="{00000000-0005-0000-0000-0000C8410000}"/>
    <cellStyle name="Dec 4 3 2 2 2 2 2 8" xfId="33662" xr:uid="{00000000-0005-0000-0000-0000C9410000}"/>
    <cellStyle name="Dec 4 3 2 2 2 2 2 9" xfId="42887" xr:uid="{00000000-0005-0000-0000-0000CA410000}"/>
    <cellStyle name="Dec 4 3 2 2 2 2 3" xfId="14150" xr:uid="{00000000-0005-0000-0000-0000CB410000}"/>
    <cellStyle name="Dec 4 3 2 2 2 2 3 2" xfId="25489" xr:uid="{00000000-0005-0000-0000-0000CC410000}"/>
    <cellStyle name="Dec 4 3 2 2 2 2 3 3" xfId="29809" xr:uid="{00000000-0005-0000-0000-0000CD410000}"/>
    <cellStyle name="Dec 4 3 2 2 2 2 3 4" xfId="30924" xr:uid="{00000000-0005-0000-0000-0000CE410000}"/>
    <cellStyle name="Dec 4 3 2 2 2 2 3 5" xfId="28946" xr:uid="{00000000-0005-0000-0000-0000CF410000}"/>
    <cellStyle name="Dec 4 3 2 2 2 2 3 6" xfId="32463" xr:uid="{00000000-0005-0000-0000-0000D0410000}"/>
    <cellStyle name="Dec 4 3 2 2 2 2 3 7" xfId="33384" xr:uid="{00000000-0005-0000-0000-0000D1410000}"/>
    <cellStyle name="Dec 4 3 2 2 2 2 3 8" xfId="34283" xr:uid="{00000000-0005-0000-0000-0000D2410000}"/>
    <cellStyle name="Dec 4 3 2 2 2 2 3 9" xfId="43169" xr:uid="{00000000-0005-0000-0000-0000D3410000}"/>
    <cellStyle name="Dec 4 3 2 2 2 2 4" xfId="14211" xr:uid="{00000000-0005-0000-0000-0000D4410000}"/>
    <cellStyle name="Dec 4 3 2 2 2 2 4 2" xfId="25550" xr:uid="{00000000-0005-0000-0000-0000D5410000}"/>
    <cellStyle name="Dec 4 3 2 2 2 2 4 3" xfId="29870" xr:uid="{00000000-0005-0000-0000-0000D6410000}"/>
    <cellStyle name="Dec 4 3 2 2 2 2 4 4" xfId="30985" xr:uid="{00000000-0005-0000-0000-0000D7410000}"/>
    <cellStyle name="Dec 4 3 2 2 2 2 4 5" xfId="26578" xr:uid="{00000000-0005-0000-0000-0000D8410000}"/>
    <cellStyle name="Dec 4 3 2 2 2 2 4 6" xfId="32524" xr:uid="{00000000-0005-0000-0000-0000D9410000}"/>
    <cellStyle name="Dec 4 3 2 2 2 2 4 7" xfId="33445" xr:uid="{00000000-0005-0000-0000-0000DA410000}"/>
    <cellStyle name="Dec 4 3 2 2 2 2 4 8" xfId="34344" xr:uid="{00000000-0005-0000-0000-0000DB410000}"/>
    <cellStyle name="Dec 4 3 2 2 2 2 4 9" xfId="43186" xr:uid="{00000000-0005-0000-0000-0000DC410000}"/>
    <cellStyle name="Dec 4 3 2 2 2 2 5" xfId="14266" xr:uid="{00000000-0005-0000-0000-0000DD410000}"/>
    <cellStyle name="Dec 4 3 2 2 2 2 5 2" xfId="25605" xr:uid="{00000000-0005-0000-0000-0000DE410000}"/>
    <cellStyle name="Dec 4 3 2 2 2 2 5 3" xfId="29925" xr:uid="{00000000-0005-0000-0000-0000DF410000}"/>
    <cellStyle name="Dec 4 3 2 2 2 2 5 4" xfId="31040" xr:uid="{00000000-0005-0000-0000-0000E0410000}"/>
    <cellStyle name="Dec 4 3 2 2 2 2 5 5" xfId="30168" xr:uid="{00000000-0005-0000-0000-0000E1410000}"/>
    <cellStyle name="Dec 4 3 2 2 2 2 5 6" xfId="32579" xr:uid="{00000000-0005-0000-0000-0000E2410000}"/>
    <cellStyle name="Dec 4 3 2 2 2 2 5 7" xfId="33500" xr:uid="{00000000-0005-0000-0000-0000E3410000}"/>
    <cellStyle name="Dec 4 3 2 2 2 2 5 8" xfId="34399" xr:uid="{00000000-0005-0000-0000-0000E4410000}"/>
    <cellStyle name="Dec 4 3 2 2 2 2 5 9" xfId="43203" xr:uid="{00000000-0005-0000-0000-0000E5410000}"/>
    <cellStyle name="Dec 4 3 2 2 2 2 6" xfId="14316" xr:uid="{00000000-0005-0000-0000-0000E6410000}"/>
    <cellStyle name="Dec 4 3 2 2 2 2 6 2" xfId="25655" xr:uid="{00000000-0005-0000-0000-0000E7410000}"/>
    <cellStyle name="Dec 4 3 2 2 2 2 6 3" xfId="29975" xr:uid="{00000000-0005-0000-0000-0000E8410000}"/>
    <cellStyle name="Dec 4 3 2 2 2 2 6 4" xfId="31090" xr:uid="{00000000-0005-0000-0000-0000E9410000}"/>
    <cellStyle name="Dec 4 3 2 2 2 2 6 5" xfId="20184" xr:uid="{00000000-0005-0000-0000-0000EA410000}"/>
    <cellStyle name="Dec 4 3 2 2 2 2 6 6" xfId="32629" xr:uid="{00000000-0005-0000-0000-0000EB410000}"/>
    <cellStyle name="Dec 4 3 2 2 2 2 6 7" xfId="33550" xr:uid="{00000000-0005-0000-0000-0000EC410000}"/>
    <cellStyle name="Dec 4 3 2 2 2 2 6 8" xfId="34449" xr:uid="{00000000-0005-0000-0000-0000ED410000}"/>
    <cellStyle name="Dec 4 3 2 2 2 2 6 9" xfId="43217" xr:uid="{00000000-0005-0000-0000-0000EE410000}"/>
    <cellStyle name="Dec 4 3 2 2 2 2 7" xfId="14360" xr:uid="{00000000-0005-0000-0000-0000EF410000}"/>
    <cellStyle name="Dec 4 3 2 2 2 2 7 2" xfId="25699" xr:uid="{00000000-0005-0000-0000-0000F0410000}"/>
    <cellStyle name="Dec 4 3 2 2 2 2 7 3" xfId="30019" xr:uid="{00000000-0005-0000-0000-0000F1410000}"/>
    <cellStyle name="Dec 4 3 2 2 2 2 7 4" xfId="31134" xr:uid="{00000000-0005-0000-0000-0000F2410000}"/>
    <cellStyle name="Dec 4 3 2 2 2 2 7 5" xfId="26908" xr:uid="{00000000-0005-0000-0000-0000F3410000}"/>
    <cellStyle name="Dec 4 3 2 2 2 2 7 6" xfId="32673" xr:uid="{00000000-0005-0000-0000-0000F4410000}"/>
    <cellStyle name="Dec 4 3 2 2 2 2 7 7" xfId="33594" xr:uid="{00000000-0005-0000-0000-0000F5410000}"/>
    <cellStyle name="Dec 4 3 2 2 2 2 7 8" xfId="34493" xr:uid="{00000000-0005-0000-0000-0000F6410000}"/>
    <cellStyle name="Dec 4 3 2 2 2 2 7 9" xfId="43229" xr:uid="{00000000-0005-0000-0000-0000F7410000}"/>
    <cellStyle name="Dec 4 3 2 2 2 2 8" xfId="20072" xr:uid="{00000000-0005-0000-0000-0000F8410000}"/>
    <cellStyle name="Dec 4 3 2 2 2 2 9" xfId="27173" xr:uid="{00000000-0005-0000-0000-0000F9410000}"/>
    <cellStyle name="Dec 4 3 2 2 2 3" xfId="6615" xr:uid="{00000000-0005-0000-0000-0000FA410000}"/>
    <cellStyle name="Dec 4 3 2 2 2 3 10" xfId="28352" xr:uid="{00000000-0005-0000-0000-0000FB410000}"/>
    <cellStyle name="Dec 4 3 2 2 2 3 11" xfId="28140" xr:uid="{00000000-0005-0000-0000-0000FC410000}"/>
    <cellStyle name="Dec 4 3 2 2 2 3 12" xfId="26755" xr:uid="{00000000-0005-0000-0000-0000FD410000}"/>
    <cellStyle name="Dec 4 3 2 2 2 3 13" xfId="17416" xr:uid="{00000000-0005-0000-0000-0000FE410000}"/>
    <cellStyle name="Dec 4 3 2 2 2 3 14" xfId="28215" xr:uid="{00000000-0005-0000-0000-0000FF410000}"/>
    <cellStyle name="Dec 4 3 2 2 2 3 15" xfId="36611" xr:uid="{00000000-0005-0000-0000-000000420000}"/>
    <cellStyle name="Dec 4 3 2 2 2 3 2" xfId="11386" xr:uid="{00000000-0005-0000-0000-000001420000}"/>
    <cellStyle name="Dec 4 3 2 2 2 3 2 2" xfId="22764" xr:uid="{00000000-0005-0000-0000-000002420000}"/>
    <cellStyle name="Dec 4 3 2 2 2 3 2 3" xfId="28441" xr:uid="{00000000-0005-0000-0000-000003420000}"/>
    <cellStyle name="Dec 4 3 2 2 2 3 2 4" xfId="15496" xr:uid="{00000000-0005-0000-0000-000004420000}"/>
    <cellStyle name="Dec 4 3 2 2 2 3 2 5" xfId="31178" xr:uid="{00000000-0005-0000-0000-000005420000}"/>
    <cellStyle name="Dec 4 3 2 2 2 3 2 6" xfId="14806" xr:uid="{00000000-0005-0000-0000-000006420000}"/>
    <cellStyle name="Dec 4 3 2 2 2 3 2 7" xfId="15092" xr:uid="{00000000-0005-0000-0000-000007420000}"/>
    <cellStyle name="Dec 4 3 2 2 2 3 2 8" xfId="31415" xr:uid="{00000000-0005-0000-0000-000008420000}"/>
    <cellStyle name="Dec 4 3 2 2 2 3 2 9" xfId="40907" xr:uid="{00000000-0005-0000-0000-000009420000}"/>
    <cellStyle name="Dec 4 3 2 2 2 3 3" xfId="13881" xr:uid="{00000000-0005-0000-0000-00000A420000}"/>
    <cellStyle name="Dec 4 3 2 2 2 3 3 2" xfId="25220" xr:uid="{00000000-0005-0000-0000-00000B420000}"/>
    <cellStyle name="Dec 4 3 2 2 2 3 3 3" xfId="29540" xr:uid="{00000000-0005-0000-0000-00000C420000}"/>
    <cellStyle name="Dec 4 3 2 2 2 3 3 4" xfId="30655" xr:uid="{00000000-0005-0000-0000-00000D420000}"/>
    <cellStyle name="Dec 4 3 2 2 2 3 3 5" xfId="27146" xr:uid="{00000000-0005-0000-0000-00000E420000}"/>
    <cellStyle name="Dec 4 3 2 2 2 3 3 6" xfId="32194" xr:uid="{00000000-0005-0000-0000-00000F420000}"/>
    <cellStyle name="Dec 4 3 2 2 2 3 3 7" xfId="33115" xr:uid="{00000000-0005-0000-0000-000010420000}"/>
    <cellStyle name="Dec 4 3 2 2 2 3 3 8" xfId="34014" xr:uid="{00000000-0005-0000-0000-000011420000}"/>
    <cellStyle name="Dec 4 3 2 2 2 3 3 9" xfId="43094" xr:uid="{00000000-0005-0000-0000-000012420000}"/>
    <cellStyle name="Dec 4 3 2 2 2 3 4" xfId="9032" xr:uid="{00000000-0005-0000-0000-000013420000}"/>
    <cellStyle name="Dec 4 3 2 2 2 3 4 2" xfId="20427" xr:uid="{00000000-0005-0000-0000-000014420000}"/>
    <cellStyle name="Dec 4 3 2 2 2 3 4 3" xfId="27479" xr:uid="{00000000-0005-0000-0000-000015420000}"/>
    <cellStyle name="Dec 4 3 2 2 2 3 4 4" xfId="15823" xr:uid="{00000000-0005-0000-0000-000016420000}"/>
    <cellStyle name="Dec 4 3 2 2 2 3 4 5" xfId="28021" xr:uid="{00000000-0005-0000-0000-000017420000}"/>
    <cellStyle name="Dec 4 3 2 2 2 3 4 6" xfId="14433" xr:uid="{00000000-0005-0000-0000-000018420000}"/>
    <cellStyle name="Dec 4 3 2 2 2 3 4 7" xfId="14578" xr:uid="{00000000-0005-0000-0000-000019420000}"/>
    <cellStyle name="Dec 4 3 2 2 2 3 4 8" xfId="28611" xr:uid="{00000000-0005-0000-0000-00001A420000}"/>
    <cellStyle name="Dec 4 3 2 2 2 3 4 9" xfId="38767" xr:uid="{00000000-0005-0000-0000-00001B420000}"/>
    <cellStyle name="Dec 4 3 2 2 2 3 5" xfId="13949" xr:uid="{00000000-0005-0000-0000-00001C420000}"/>
    <cellStyle name="Dec 4 3 2 2 2 3 5 2" xfId="25288" xr:uid="{00000000-0005-0000-0000-00001D420000}"/>
    <cellStyle name="Dec 4 3 2 2 2 3 5 3" xfId="29608" xr:uid="{00000000-0005-0000-0000-00001E420000}"/>
    <cellStyle name="Dec 4 3 2 2 2 3 5 4" xfId="30723" xr:uid="{00000000-0005-0000-0000-00001F420000}"/>
    <cellStyle name="Dec 4 3 2 2 2 3 5 5" xfId="27975" xr:uid="{00000000-0005-0000-0000-000020420000}"/>
    <cellStyle name="Dec 4 3 2 2 2 3 5 6" xfId="32262" xr:uid="{00000000-0005-0000-0000-000021420000}"/>
    <cellStyle name="Dec 4 3 2 2 2 3 5 7" xfId="33183" xr:uid="{00000000-0005-0000-0000-000022420000}"/>
    <cellStyle name="Dec 4 3 2 2 2 3 5 8" xfId="34082" xr:uid="{00000000-0005-0000-0000-000023420000}"/>
    <cellStyle name="Dec 4 3 2 2 2 3 5 9" xfId="43110" xr:uid="{00000000-0005-0000-0000-000024420000}"/>
    <cellStyle name="Dec 4 3 2 2 2 3 6" xfId="9175" xr:uid="{00000000-0005-0000-0000-000025420000}"/>
    <cellStyle name="Dec 4 3 2 2 2 3 6 2" xfId="20570" xr:uid="{00000000-0005-0000-0000-000026420000}"/>
    <cellStyle name="Dec 4 3 2 2 2 3 6 3" xfId="27622" xr:uid="{00000000-0005-0000-0000-000027420000}"/>
    <cellStyle name="Dec 4 3 2 2 2 3 6 4" xfId="20178" xr:uid="{00000000-0005-0000-0000-000028420000}"/>
    <cellStyle name="Dec 4 3 2 2 2 3 6 5" xfId="31520" xr:uid="{00000000-0005-0000-0000-000029420000}"/>
    <cellStyle name="Dec 4 3 2 2 2 3 6 6" xfId="29050" xr:uid="{00000000-0005-0000-0000-00002A420000}"/>
    <cellStyle name="Dec 4 3 2 2 2 3 6 7" xfId="30187" xr:uid="{00000000-0005-0000-0000-00002B420000}"/>
    <cellStyle name="Dec 4 3 2 2 2 3 6 8" xfId="26789" xr:uid="{00000000-0005-0000-0000-00002C420000}"/>
    <cellStyle name="Dec 4 3 2 2 2 3 6 9" xfId="38811" xr:uid="{00000000-0005-0000-0000-00002D420000}"/>
    <cellStyle name="Dec 4 3 2 2 2 3 7" xfId="13966" xr:uid="{00000000-0005-0000-0000-00002E420000}"/>
    <cellStyle name="Dec 4 3 2 2 2 3 7 2" xfId="25305" xr:uid="{00000000-0005-0000-0000-00002F420000}"/>
    <cellStyle name="Dec 4 3 2 2 2 3 7 3" xfId="29625" xr:uid="{00000000-0005-0000-0000-000030420000}"/>
    <cellStyle name="Dec 4 3 2 2 2 3 7 4" xfId="30740" xr:uid="{00000000-0005-0000-0000-000031420000}"/>
    <cellStyle name="Dec 4 3 2 2 2 3 7 5" xfId="28892" xr:uid="{00000000-0005-0000-0000-000032420000}"/>
    <cellStyle name="Dec 4 3 2 2 2 3 7 6" xfId="32279" xr:uid="{00000000-0005-0000-0000-000033420000}"/>
    <cellStyle name="Dec 4 3 2 2 2 3 7 7" xfId="33200" xr:uid="{00000000-0005-0000-0000-000034420000}"/>
    <cellStyle name="Dec 4 3 2 2 2 3 7 8" xfId="34099" xr:uid="{00000000-0005-0000-0000-000035420000}"/>
    <cellStyle name="Dec 4 3 2 2 2 3 7 9" xfId="43115" xr:uid="{00000000-0005-0000-0000-000036420000}"/>
    <cellStyle name="Dec 4 3 2 2 2 3 8" xfId="18050" xr:uid="{00000000-0005-0000-0000-000037420000}"/>
    <cellStyle name="Dec 4 3 2 2 2 3 9" xfId="26422" xr:uid="{00000000-0005-0000-0000-000038420000}"/>
    <cellStyle name="Dec 4 3 2 2 2 4" xfId="11252" xr:uid="{00000000-0005-0000-0000-000039420000}"/>
    <cellStyle name="Dec 4 3 2 2 2 4 2" xfId="22638" xr:uid="{00000000-0005-0000-0000-00003A420000}"/>
    <cellStyle name="Dec 4 3 2 2 2 4 3" xfId="28370" xr:uid="{00000000-0005-0000-0000-00003B420000}"/>
    <cellStyle name="Dec 4 3 2 2 2 4 4" xfId="16340" xr:uid="{00000000-0005-0000-0000-00003C420000}"/>
    <cellStyle name="Dec 4 3 2 2 2 4 5" xfId="27811" xr:uid="{00000000-0005-0000-0000-00003D420000}"/>
    <cellStyle name="Dec 4 3 2 2 2 4 6" xfId="26151" xr:uid="{00000000-0005-0000-0000-00003E420000}"/>
    <cellStyle name="Dec 4 3 2 2 2 4 7" xfId="28039" xr:uid="{00000000-0005-0000-0000-00003F420000}"/>
    <cellStyle name="Dec 4 3 2 2 2 4 8" xfId="30266" xr:uid="{00000000-0005-0000-0000-000040420000}"/>
    <cellStyle name="Dec 4 3 2 2 2 4 9" xfId="40796" xr:uid="{00000000-0005-0000-0000-000041420000}"/>
    <cellStyle name="Dec 4 3 2 2 2 5" xfId="13832" xr:uid="{00000000-0005-0000-0000-000042420000}"/>
    <cellStyle name="Dec 4 3 2 2 2 5 2" xfId="25171" xr:uid="{00000000-0005-0000-0000-000043420000}"/>
    <cellStyle name="Dec 4 3 2 2 2 5 3" xfId="29491" xr:uid="{00000000-0005-0000-0000-000044420000}"/>
    <cellStyle name="Dec 4 3 2 2 2 5 4" xfId="30606" xr:uid="{00000000-0005-0000-0000-000045420000}"/>
    <cellStyle name="Dec 4 3 2 2 2 5 5" xfId="25856" xr:uid="{00000000-0005-0000-0000-000046420000}"/>
    <cellStyle name="Dec 4 3 2 2 2 5 6" xfId="32145" xr:uid="{00000000-0005-0000-0000-000047420000}"/>
    <cellStyle name="Dec 4 3 2 2 2 5 7" xfId="33066" xr:uid="{00000000-0005-0000-0000-000048420000}"/>
    <cellStyle name="Dec 4 3 2 2 2 5 8" xfId="33965" xr:uid="{00000000-0005-0000-0000-000049420000}"/>
    <cellStyle name="Dec 4 3 2 2 2 5 9" xfId="43078" xr:uid="{00000000-0005-0000-0000-00004A420000}"/>
    <cellStyle name="Dec 4 3 2 2 2 6" xfId="8854" xr:uid="{00000000-0005-0000-0000-00004B420000}"/>
    <cellStyle name="Dec 4 3 2 2 2 6 2" xfId="20249" xr:uid="{00000000-0005-0000-0000-00004C420000}"/>
    <cellStyle name="Dec 4 3 2 2 2 6 3" xfId="27301" xr:uid="{00000000-0005-0000-0000-00004D420000}"/>
    <cellStyle name="Dec 4 3 2 2 2 6 4" xfId="15723" xr:uid="{00000000-0005-0000-0000-00004E420000}"/>
    <cellStyle name="Dec 4 3 2 2 2 6 5" xfId="14946" xr:uid="{00000000-0005-0000-0000-00004F420000}"/>
    <cellStyle name="Dec 4 3 2 2 2 6 6" xfId="28055" xr:uid="{00000000-0005-0000-0000-000050420000}"/>
    <cellStyle name="Dec 4 3 2 2 2 6 7" xfId="26206" xr:uid="{00000000-0005-0000-0000-000051420000}"/>
    <cellStyle name="Dec 4 3 2 2 2 6 8" xfId="30077" xr:uid="{00000000-0005-0000-0000-000052420000}"/>
    <cellStyle name="Dec 4 3 2 2 2 6 9" xfId="38709" xr:uid="{00000000-0005-0000-0000-000053420000}"/>
    <cellStyle name="Dec 4 3 2 2 2 7" xfId="13576" xr:uid="{00000000-0005-0000-0000-000054420000}"/>
    <cellStyle name="Dec 4 3 2 2 2 7 2" xfId="24915" xr:uid="{00000000-0005-0000-0000-000055420000}"/>
    <cellStyle name="Dec 4 3 2 2 2 7 3" xfId="29235" xr:uid="{00000000-0005-0000-0000-000056420000}"/>
    <cellStyle name="Dec 4 3 2 2 2 7 4" xfId="30350" xr:uid="{00000000-0005-0000-0000-000057420000}"/>
    <cellStyle name="Dec 4 3 2 2 2 7 5" xfId="14452" xr:uid="{00000000-0005-0000-0000-000058420000}"/>
    <cellStyle name="Dec 4 3 2 2 2 7 6" xfId="31889" xr:uid="{00000000-0005-0000-0000-000059420000}"/>
    <cellStyle name="Dec 4 3 2 2 2 7 7" xfId="32810" xr:uid="{00000000-0005-0000-0000-00005A420000}"/>
    <cellStyle name="Dec 4 3 2 2 2 7 8" xfId="33709" xr:uid="{00000000-0005-0000-0000-00005B420000}"/>
    <cellStyle name="Dec 4 3 2 2 2 7 9" xfId="42993" xr:uid="{00000000-0005-0000-0000-00005C420000}"/>
    <cellStyle name="Dec 4 3 2 2 2 8" xfId="9163" xr:uid="{00000000-0005-0000-0000-00005D420000}"/>
    <cellStyle name="Dec 4 3 2 2 2 8 2" xfId="20558" xr:uid="{00000000-0005-0000-0000-00005E420000}"/>
    <cellStyle name="Dec 4 3 2 2 2 8 3" xfId="27610" xr:uid="{00000000-0005-0000-0000-00005F420000}"/>
    <cellStyle name="Dec 4 3 2 2 2 8 4" xfId="18274" xr:uid="{00000000-0005-0000-0000-000060420000}"/>
    <cellStyle name="Dec 4 3 2 2 2 8 5" xfId="31486" xr:uid="{00000000-0005-0000-0000-000061420000}"/>
    <cellStyle name="Dec 4 3 2 2 2 8 6" xfId="31270" xr:uid="{00000000-0005-0000-0000-000062420000}"/>
    <cellStyle name="Dec 4 3 2 2 2 8 7" xfId="14661" xr:uid="{00000000-0005-0000-0000-000063420000}"/>
    <cellStyle name="Dec 4 3 2 2 2 8 8" xfId="29081" xr:uid="{00000000-0005-0000-0000-000064420000}"/>
    <cellStyle name="Dec 4 3 2 2 2 8 9" xfId="38808" xr:uid="{00000000-0005-0000-0000-000065420000}"/>
    <cellStyle name="Dec 4 3 2 2 2 9" xfId="13618" xr:uid="{00000000-0005-0000-0000-000066420000}"/>
    <cellStyle name="Dec 4 3 2 2 2 9 2" xfId="24957" xr:uid="{00000000-0005-0000-0000-000067420000}"/>
    <cellStyle name="Dec 4 3 2 2 2 9 3" xfId="29277" xr:uid="{00000000-0005-0000-0000-000068420000}"/>
    <cellStyle name="Dec 4 3 2 2 2 9 4" xfId="30392" xr:uid="{00000000-0005-0000-0000-000069420000}"/>
    <cellStyle name="Dec 4 3 2 2 2 9 5" xfId="27692" xr:uid="{00000000-0005-0000-0000-00006A420000}"/>
    <cellStyle name="Dec 4 3 2 2 2 9 6" xfId="31931" xr:uid="{00000000-0005-0000-0000-00006B420000}"/>
    <cellStyle name="Dec 4 3 2 2 2 9 7" xfId="32852" xr:uid="{00000000-0005-0000-0000-00006C420000}"/>
    <cellStyle name="Dec 4 3 2 2 2 9 8" xfId="33751" xr:uid="{00000000-0005-0000-0000-00006D420000}"/>
    <cellStyle name="Dec 4 3 2 2 2 9 9" xfId="43009" xr:uid="{00000000-0005-0000-0000-00006E420000}"/>
    <cellStyle name="Dec 4 3 2 2 3" xfId="6580" xr:uid="{00000000-0005-0000-0000-00006F420000}"/>
    <cellStyle name="Dec 4 3 2 2 4" xfId="13690" xr:uid="{00000000-0005-0000-0000-000070420000}"/>
    <cellStyle name="Dec 4 3 2 2 4 2" xfId="25029" xr:uid="{00000000-0005-0000-0000-000071420000}"/>
    <cellStyle name="Dec 4 3 2 2 4 3" xfId="29349" xr:uid="{00000000-0005-0000-0000-000072420000}"/>
    <cellStyle name="Dec 4 3 2 2 4 4" xfId="30464" xr:uid="{00000000-0005-0000-0000-000073420000}"/>
    <cellStyle name="Dec 4 3 2 2 4 5" xfId="27032" xr:uid="{00000000-0005-0000-0000-000074420000}"/>
    <cellStyle name="Dec 4 3 2 2 4 6" xfId="32003" xr:uid="{00000000-0005-0000-0000-000075420000}"/>
    <cellStyle name="Dec 4 3 2 2 4 7" xfId="32924" xr:uid="{00000000-0005-0000-0000-000076420000}"/>
    <cellStyle name="Dec 4 3 2 2 4 8" xfId="33823" xr:uid="{00000000-0005-0000-0000-000077420000}"/>
    <cellStyle name="Dec 4 3 2 2 4 9" xfId="43035" xr:uid="{00000000-0005-0000-0000-000078420000}"/>
    <cellStyle name="Dec 4 3 2 2 5" xfId="8934" xr:uid="{00000000-0005-0000-0000-000079420000}"/>
    <cellStyle name="Dec 4 3 2 2 5 2" xfId="20329" xr:uid="{00000000-0005-0000-0000-00007A420000}"/>
    <cellStyle name="Dec 4 3 2 2 5 3" xfId="27381" xr:uid="{00000000-0005-0000-0000-00007B420000}"/>
    <cellStyle name="Dec 4 3 2 2 5 4" xfId="25762" xr:uid="{00000000-0005-0000-0000-00007C420000}"/>
    <cellStyle name="Dec 4 3 2 2 5 5" xfId="31586" xr:uid="{00000000-0005-0000-0000-00007D420000}"/>
    <cellStyle name="Dec 4 3 2 2 5 6" xfId="27043" xr:uid="{00000000-0005-0000-0000-00007E420000}"/>
    <cellStyle name="Dec 4 3 2 2 5 7" xfId="31690" xr:uid="{00000000-0005-0000-0000-00007F420000}"/>
    <cellStyle name="Dec 4 3 2 2 5 8" xfId="25769" xr:uid="{00000000-0005-0000-0000-000080420000}"/>
    <cellStyle name="Dec 4 3 2 2 5 9" xfId="38733" xr:uid="{00000000-0005-0000-0000-000081420000}"/>
    <cellStyle name="Dec 4 3 2 3" xfId="5938" xr:uid="{00000000-0005-0000-0000-000082420000}"/>
    <cellStyle name="Dec 4 3 3" xfId="5662" xr:uid="{00000000-0005-0000-0000-000083420000}"/>
    <cellStyle name="Dec 4 3 3 10" xfId="17128" xr:uid="{00000000-0005-0000-0000-000084420000}"/>
    <cellStyle name="Dec 4 3 3 11" xfId="26064" xr:uid="{00000000-0005-0000-0000-000085420000}"/>
    <cellStyle name="Dec 4 3 3 12" xfId="25899" xr:uid="{00000000-0005-0000-0000-000086420000}"/>
    <cellStyle name="Dec 4 3 3 13" xfId="30221" xr:uid="{00000000-0005-0000-0000-000087420000}"/>
    <cellStyle name="Dec 4 3 3 14" xfId="31308" xr:uid="{00000000-0005-0000-0000-000088420000}"/>
    <cellStyle name="Dec 4 3 3 15" xfId="26589" xr:uid="{00000000-0005-0000-0000-000089420000}"/>
    <cellStyle name="Dec 4 3 3 16" xfId="31799" xr:uid="{00000000-0005-0000-0000-00008A420000}"/>
    <cellStyle name="Dec 4 3 3 17" xfId="35720" xr:uid="{00000000-0005-0000-0000-00008B420000}"/>
    <cellStyle name="Dec 4 3 3 2" xfId="7864" xr:uid="{00000000-0005-0000-0000-00008C420000}"/>
    <cellStyle name="Dec 4 3 3 2 10" xfId="26268" xr:uid="{00000000-0005-0000-0000-00008D420000}"/>
    <cellStyle name="Dec 4 3 3 2 11" xfId="15594" xr:uid="{00000000-0005-0000-0000-00008E420000}"/>
    <cellStyle name="Dec 4 3 3 2 12" xfId="28977" xr:uid="{00000000-0005-0000-0000-00008F420000}"/>
    <cellStyle name="Dec 4 3 3 2 13" xfId="18141" xr:uid="{00000000-0005-0000-0000-000090420000}"/>
    <cellStyle name="Dec 4 3 3 2 14" xfId="15575" xr:uid="{00000000-0005-0000-0000-000091420000}"/>
    <cellStyle name="Dec 4 3 3 2 15" xfId="37811" xr:uid="{00000000-0005-0000-0000-000092420000}"/>
    <cellStyle name="Dec 4 3 3 2 2" xfId="12635" xr:uid="{00000000-0005-0000-0000-000093420000}"/>
    <cellStyle name="Dec 4 3 3 2 2 2" xfId="23992" xr:uid="{00000000-0005-0000-0000-000094420000}"/>
    <cellStyle name="Dec 4 3 3 2 2 3" xfId="28888" xr:uid="{00000000-0005-0000-0000-000095420000}"/>
    <cellStyle name="Dec 4 3 3 2 2 4" xfId="15304" xr:uid="{00000000-0005-0000-0000-000096420000}"/>
    <cellStyle name="Dec 4 3 3 2 2 5" xfId="15201" xr:uid="{00000000-0005-0000-0000-000097420000}"/>
    <cellStyle name="Dec 4 3 3 2 2 6" xfId="15427" xr:uid="{00000000-0005-0000-0000-000098420000}"/>
    <cellStyle name="Dec 4 3 3 2 2 7" xfId="26033" xr:uid="{00000000-0005-0000-0000-000099420000}"/>
    <cellStyle name="Dec 4 3 3 2 2 8" xfId="28661" xr:uid="{00000000-0005-0000-0000-00009A420000}"/>
    <cellStyle name="Dec 4 3 3 2 2 9" xfId="42107" xr:uid="{00000000-0005-0000-0000-00009B420000}"/>
    <cellStyle name="Dec 4 3 3 2 3" xfId="14049" xr:uid="{00000000-0005-0000-0000-00009C420000}"/>
    <cellStyle name="Dec 4 3 3 2 3 2" xfId="25388" xr:uid="{00000000-0005-0000-0000-00009D420000}"/>
    <cellStyle name="Dec 4 3 3 2 3 3" xfId="29708" xr:uid="{00000000-0005-0000-0000-00009E420000}"/>
    <cellStyle name="Dec 4 3 3 2 3 4" xfId="30823" xr:uid="{00000000-0005-0000-0000-00009F420000}"/>
    <cellStyle name="Dec 4 3 3 2 3 5" xfId="26592" xr:uid="{00000000-0005-0000-0000-0000A0420000}"/>
    <cellStyle name="Dec 4 3 3 2 3 6" xfId="32362" xr:uid="{00000000-0005-0000-0000-0000A1420000}"/>
    <cellStyle name="Dec 4 3 3 2 3 7" xfId="33283" xr:uid="{00000000-0005-0000-0000-0000A2420000}"/>
    <cellStyle name="Dec 4 3 3 2 3 8" xfId="34182" xr:uid="{00000000-0005-0000-0000-0000A3420000}"/>
    <cellStyle name="Dec 4 3 3 2 3 9" xfId="43137" xr:uid="{00000000-0005-0000-0000-0000A4420000}"/>
    <cellStyle name="Dec 4 3 3 2 4" xfId="9180" xr:uid="{00000000-0005-0000-0000-0000A5420000}"/>
    <cellStyle name="Dec 4 3 3 2 4 2" xfId="20575" xr:uid="{00000000-0005-0000-0000-0000A6420000}"/>
    <cellStyle name="Dec 4 3 3 2 4 3" xfId="27627" xr:uid="{00000000-0005-0000-0000-0000A7420000}"/>
    <cellStyle name="Dec 4 3 3 2 4 4" xfId="14568" xr:uid="{00000000-0005-0000-0000-0000A8420000}"/>
    <cellStyle name="Dec 4 3 3 2 4 5" xfId="27906" xr:uid="{00000000-0005-0000-0000-0000A9420000}"/>
    <cellStyle name="Dec 4 3 3 2 4 6" xfId="25837" xr:uid="{00000000-0005-0000-0000-0000AA420000}"/>
    <cellStyle name="Dec 4 3 3 2 4 7" xfId="25972" xr:uid="{00000000-0005-0000-0000-0000AB420000}"/>
    <cellStyle name="Dec 4 3 3 2 4 8" xfId="27078" xr:uid="{00000000-0005-0000-0000-0000AC420000}"/>
    <cellStyle name="Dec 4 3 3 2 4 9" xfId="38814" xr:uid="{00000000-0005-0000-0000-0000AD420000}"/>
    <cellStyle name="Dec 4 3 3 2 5" xfId="13717" xr:uid="{00000000-0005-0000-0000-0000AE420000}"/>
    <cellStyle name="Dec 4 3 3 2 5 2" xfId="25056" xr:uid="{00000000-0005-0000-0000-0000AF420000}"/>
    <cellStyle name="Dec 4 3 3 2 5 3" xfId="29376" xr:uid="{00000000-0005-0000-0000-0000B0420000}"/>
    <cellStyle name="Dec 4 3 3 2 5 4" xfId="30491" xr:uid="{00000000-0005-0000-0000-0000B1420000}"/>
    <cellStyle name="Dec 4 3 3 2 5 5" xfId="26707" xr:uid="{00000000-0005-0000-0000-0000B2420000}"/>
    <cellStyle name="Dec 4 3 3 2 5 6" xfId="32030" xr:uid="{00000000-0005-0000-0000-0000B3420000}"/>
    <cellStyle name="Dec 4 3 3 2 5 7" xfId="32951" xr:uid="{00000000-0005-0000-0000-0000B4420000}"/>
    <cellStyle name="Dec 4 3 3 2 5 8" xfId="33850" xr:uid="{00000000-0005-0000-0000-0000B5420000}"/>
    <cellStyle name="Dec 4 3 3 2 5 9" xfId="43046" xr:uid="{00000000-0005-0000-0000-0000B6420000}"/>
    <cellStyle name="Dec 4 3 3 2 6" xfId="14145" xr:uid="{00000000-0005-0000-0000-0000B7420000}"/>
    <cellStyle name="Dec 4 3 3 2 6 2" xfId="25484" xr:uid="{00000000-0005-0000-0000-0000B8420000}"/>
    <cellStyle name="Dec 4 3 3 2 6 3" xfId="29804" xr:uid="{00000000-0005-0000-0000-0000B9420000}"/>
    <cellStyle name="Dec 4 3 3 2 6 4" xfId="30919" xr:uid="{00000000-0005-0000-0000-0000BA420000}"/>
    <cellStyle name="Dec 4 3 3 2 6 5" xfId="26218" xr:uid="{00000000-0005-0000-0000-0000BB420000}"/>
    <cellStyle name="Dec 4 3 3 2 6 6" xfId="32458" xr:uid="{00000000-0005-0000-0000-0000BC420000}"/>
    <cellStyle name="Dec 4 3 3 2 6 7" xfId="33379" xr:uid="{00000000-0005-0000-0000-0000BD420000}"/>
    <cellStyle name="Dec 4 3 3 2 6 8" xfId="34278" xr:uid="{00000000-0005-0000-0000-0000BE420000}"/>
    <cellStyle name="Dec 4 3 3 2 6 9" xfId="43165" xr:uid="{00000000-0005-0000-0000-0000BF420000}"/>
    <cellStyle name="Dec 4 3 3 2 7" xfId="14207" xr:uid="{00000000-0005-0000-0000-0000C0420000}"/>
    <cellStyle name="Dec 4 3 3 2 7 2" xfId="25546" xr:uid="{00000000-0005-0000-0000-0000C1420000}"/>
    <cellStyle name="Dec 4 3 3 2 7 3" xfId="29866" xr:uid="{00000000-0005-0000-0000-0000C2420000}"/>
    <cellStyle name="Dec 4 3 3 2 7 4" xfId="30981" xr:uid="{00000000-0005-0000-0000-0000C3420000}"/>
    <cellStyle name="Dec 4 3 3 2 7 5" xfId="27016" xr:uid="{00000000-0005-0000-0000-0000C4420000}"/>
    <cellStyle name="Dec 4 3 3 2 7 6" xfId="32520" xr:uid="{00000000-0005-0000-0000-0000C5420000}"/>
    <cellStyle name="Dec 4 3 3 2 7 7" xfId="33441" xr:uid="{00000000-0005-0000-0000-0000C6420000}"/>
    <cellStyle name="Dec 4 3 3 2 7 8" xfId="34340" xr:uid="{00000000-0005-0000-0000-0000C7420000}"/>
    <cellStyle name="Dec 4 3 3 2 7 9" xfId="43182" xr:uid="{00000000-0005-0000-0000-0000C8420000}"/>
    <cellStyle name="Dec 4 3 3 2 8" xfId="19280" xr:uid="{00000000-0005-0000-0000-0000C9420000}"/>
    <cellStyle name="Dec 4 3 3 2 9" xfId="26877" xr:uid="{00000000-0005-0000-0000-0000CA420000}"/>
    <cellStyle name="Dec 4 3 3 3" xfId="6605" xr:uid="{00000000-0005-0000-0000-0000CB420000}"/>
    <cellStyle name="Dec 4 3 3 3 10" xfId="27824" xr:uid="{00000000-0005-0000-0000-0000CC420000}"/>
    <cellStyle name="Dec 4 3 3 3 11" xfId="26761" xr:uid="{00000000-0005-0000-0000-0000CD420000}"/>
    <cellStyle name="Dec 4 3 3 3 12" xfId="30146" xr:uid="{00000000-0005-0000-0000-0000CE420000}"/>
    <cellStyle name="Dec 4 3 3 3 13" xfId="31335" xr:uid="{00000000-0005-0000-0000-0000CF420000}"/>
    <cellStyle name="Dec 4 3 3 3 14" xfId="15867" xr:uid="{00000000-0005-0000-0000-0000D0420000}"/>
    <cellStyle name="Dec 4 3 3 3 15" xfId="36605" xr:uid="{00000000-0005-0000-0000-0000D1420000}"/>
    <cellStyle name="Dec 4 3 3 3 2" xfId="11376" xr:uid="{00000000-0005-0000-0000-0000D2420000}"/>
    <cellStyle name="Dec 4 3 3 3 2 2" xfId="22755" xr:uid="{00000000-0005-0000-0000-0000D3420000}"/>
    <cellStyle name="Dec 4 3 3 3 2 3" xfId="28431" xr:uid="{00000000-0005-0000-0000-0000D4420000}"/>
    <cellStyle name="Dec 4 3 3 3 2 4" xfId="15490" xr:uid="{00000000-0005-0000-0000-0000D5420000}"/>
    <cellStyle name="Dec 4 3 3 3 2 5" xfId="31572" xr:uid="{00000000-0005-0000-0000-0000D6420000}"/>
    <cellStyle name="Dec 4 3 3 3 2 6" xfId="15589" xr:uid="{00000000-0005-0000-0000-0000D7420000}"/>
    <cellStyle name="Dec 4 3 3 3 2 7" xfId="14938" xr:uid="{00000000-0005-0000-0000-0000D8420000}"/>
    <cellStyle name="Dec 4 3 3 3 2 8" xfId="28223" xr:uid="{00000000-0005-0000-0000-0000D9420000}"/>
    <cellStyle name="Dec 4 3 3 3 2 9" xfId="40901" xr:uid="{00000000-0005-0000-0000-0000DA420000}"/>
    <cellStyle name="Dec 4 3 3 3 3" xfId="13871" xr:uid="{00000000-0005-0000-0000-0000DB420000}"/>
    <cellStyle name="Dec 4 3 3 3 3 2" xfId="25210" xr:uid="{00000000-0005-0000-0000-0000DC420000}"/>
    <cellStyle name="Dec 4 3 3 3 3 3" xfId="29530" xr:uid="{00000000-0005-0000-0000-0000DD420000}"/>
    <cellStyle name="Dec 4 3 3 3 3 4" xfId="30645" xr:uid="{00000000-0005-0000-0000-0000DE420000}"/>
    <cellStyle name="Dec 4 3 3 3 3 5" xfId="26948" xr:uid="{00000000-0005-0000-0000-0000DF420000}"/>
    <cellStyle name="Dec 4 3 3 3 3 6" xfId="32184" xr:uid="{00000000-0005-0000-0000-0000E0420000}"/>
    <cellStyle name="Dec 4 3 3 3 3 7" xfId="33105" xr:uid="{00000000-0005-0000-0000-0000E1420000}"/>
    <cellStyle name="Dec 4 3 3 3 3 8" xfId="34004" xr:uid="{00000000-0005-0000-0000-0000E2420000}"/>
    <cellStyle name="Dec 4 3 3 3 3 9" xfId="43088" xr:uid="{00000000-0005-0000-0000-0000E3420000}"/>
    <cellStyle name="Dec 4 3 3 3 4" xfId="9260" xr:uid="{00000000-0005-0000-0000-0000E4420000}"/>
    <cellStyle name="Dec 4 3 3 3 4 2" xfId="20655" xr:uid="{00000000-0005-0000-0000-0000E5420000}"/>
    <cellStyle name="Dec 4 3 3 3 4 3" xfId="27696" xr:uid="{00000000-0005-0000-0000-0000E6420000}"/>
    <cellStyle name="Dec 4 3 3 3 4 4" xfId="22740" xr:uid="{00000000-0005-0000-0000-0000E7420000}"/>
    <cellStyle name="Dec 4 3 3 3 4 5" xfId="31261" xr:uid="{00000000-0005-0000-0000-0000E8420000}"/>
    <cellStyle name="Dec 4 3 3 3 4 6" xfId="31175" xr:uid="{00000000-0005-0000-0000-0000E9420000}"/>
    <cellStyle name="Dec 4 3 3 3 4 7" xfId="30305" xr:uid="{00000000-0005-0000-0000-0000EA420000}"/>
    <cellStyle name="Dec 4 3 3 3 4 8" xfId="30295" xr:uid="{00000000-0005-0000-0000-0000EB420000}"/>
    <cellStyle name="Dec 4 3 3 3 4 9" xfId="38840" xr:uid="{00000000-0005-0000-0000-0000EC420000}"/>
    <cellStyle name="Dec 4 3 3 3 5" xfId="14030" xr:uid="{00000000-0005-0000-0000-0000ED420000}"/>
    <cellStyle name="Dec 4 3 3 3 5 2" xfId="25369" xr:uid="{00000000-0005-0000-0000-0000EE420000}"/>
    <cellStyle name="Dec 4 3 3 3 5 3" xfId="29689" xr:uid="{00000000-0005-0000-0000-0000EF420000}"/>
    <cellStyle name="Dec 4 3 3 3 5 4" xfId="30804" xr:uid="{00000000-0005-0000-0000-0000F0420000}"/>
    <cellStyle name="Dec 4 3 3 3 5 5" xfId="26940" xr:uid="{00000000-0005-0000-0000-0000F1420000}"/>
    <cellStyle name="Dec 4 3 3 3 5 6" xfId="32343" xr:uid="{00000000-0005-0000-0000-0000F2420000}"/>
    <cellStyle name="Dec 4 3 3 3 5 7" xfId="33264" xr:uid="{00000000-0005-0000-0000-0000F3420000}"/>
    <cellStyle name="Dec 4 3 3 3 5 8" xfId="34163" xr:uid="{00000000-0005-0000-0000-0000F4420000}"/>
    <cellStyle name="Dec 4 3 3 3 5 9" xfId="43131" xr:uid="{00000000-0005-0000-0000-0000F5420000}"/>
    <cellStyle name="Dec 4 3 3 3 6" xfId="14206" xr:uid="{00000000-0005-0000-0000-0000F6420000}"/>
    <cellStyle name="Dec 4 3 3 3 6 2" xfId="25545" xr:uid="{00000000-0005-0000-0000-0000F7420000}"/>
    <cellStyle name="Dec 4 3 3 3 6 3" xfId="29865" xr:uid="{00000000-0005-0000-0000-0000F8420000}"/>
    <cellStyle name="Dec 4 3 3 3 6 4" xfId="30980" xr:uid="{00000000-0005-0000-0000-0000F9420000}"/>
    <cellStyle name="Dec 4 3 3 3 6 5" xfId="26768" xr:uid="{00000000-0005-0000-0000-0000FA420000}"/>
    <cellStyle name="Dec 4 3 3 3 6 6" xfId="32519" xr:uid="{00000000-0005-0000-0000-0000FB420000}"/>
    <cellStyle name="Dec 4 3 3 3 6 7" xfId="33440" xr:uid="{00000000-0005-0000-0000-0000FC420000}"/>
    <cellStyle name="Dec 4 3 3 3 6 8" xfId="34339" xr:uid="{00000000-0005-0000-0000-0000FD420000}"/>
    <cellStyle name="Dec 4 3 3 3 6 9" xfId="43181" xr:uid="{00000000-0005-0000-0000-0000FE420000}"/>
    <cellStyle name="Dec 4 3 3 3 7" xfId="14262" xr:uid="{00000000-0005-0000-0000-0000FF420000}"/>
    <cellStyle name="Dec 4 3 3 3 7 2" xfId="25601" xr:uid="{00000000-0005-0000-0000-000000430000}"/>
    <cellStyle name="Dec 4 3 3 3 7 3" xfId="29921" xr:uid="{00000000-0005-0000-0000-000001430000}"/>
    <cellStyle name="Dec 4 3 3 3 7 4" xfId="31036" xr:uid="{00000000-0005-0000-0000-000002430000}"/>
    <cellStyle name="Dec 4 3 3 3 7 5" xfId="15288" xr:uid="{00000000-0005-0000-0000-000003430000}"/>
    <cellStyle name="Dec 4 3 3 3 7 6" xfId="32575" xr:uid="{00000000-0005-0000-0000-000004430000}"/>
    <cellStyle name="Dec 4 3 3 3 7 7" xfId="33496" xr:uid="{00000000-0005-0000-0000-000005430000}"/>
    <cellStyle name="Dec 4 3 3 3 7 8" xfId="34395" xr:uid="{00000000-0005-0000-0000-000006430000}"/>
    <cellStyle name="Dec 4 3 3 3 7 9" xfId="43199" xr:uid="{00000000-0005-0000-0000-000007430000}"/>
    <cellStyle name="Dec 4 3 3 3 8" xfId="18042" xr:uid="{00000000-0005-0000-0000-000008430000}"/>
    <cellStyle name="Dec 4 3 3 3 9" xfId="26412" xr:uid="{00000000-0005-0000-0000-000009430000}"/>
    <cellStyle name="Dec 4 3 3 4" xfId="10452" xr:uid="{00000000-0005-0000-0000-00000A430000}"/>
    <cellStyle name="Dec 4 3 3 4 2" xfId="21845" xr:uid="{00000000-0005-0000-0000-00000B430000}"/>
    <cellStyle name="Dec 4 3 3 4 3" xfId="28086" xr:uid="{00000000-0005-0000-0000-00000C430000}"/>
    <cellStyle name="Dec 4 3 3 4 4" xfId="15410" xr:uid="{00000000-0005-0000-0000-00000D430000}"/>
    <cellStyle name="Dec 4 3 3 4 5" xfId="27730" xr:uid="{00000000-0005-0000-0000-00000E430000}"/>
    <cellStyle name="Dec 4 3 3 4 6" xfId="28667" xr:uid="{00000000-0005-0000-0000-00000F430000}"/>
    <cellStyle name="Dec 4 3 3 4 7" xfId="14419" xr:uid="{00000000-0005-0000-0000-000010430000}"/>
    <cellStyle name="Dec 4 3 3 4 8" xfId="14608" xr:uid="{00000000-0005-0000-0000-000011430000}"/>
    <cellStyle name="Dec 4 3 3 4 9" xfId="40016" xr:uid="{00000000-0005-0000-0000-000012430000}"/>
    <cellStyle name="Dec 4 3 3 5" xfId="13736" xr:uid="{00000000-0005-0000-0000-000013430000}"/>
    <cellStyle name="Dec 4 3 3 5 2" xfId="25075" xr:uid="{00000000-0005-0000-0000-000014430000}"/>
    <cellStyle name="Dec 4 3 3 5 3" xfId="29395" xr:uid="{00000000-0005-0000-0000-000015430000}"/>
    <cellStyle name="Dec 4 3 3 5 4" xfId="30510" xr:uid="{00000000-0005-0000-0000-000016430000}"/>
    <cellStyle name="Dec 4 3 3 5 5" xfId="15335" xr:uid="{00000000-0005-0000-0000-000017430000}"/>
    <cellStyle name="Dec 4 3 3 5 6" xfId="32049" xr:uid="{00000000-0005-0000-0000-000018430000}"/>
    <cellStyle name="Dec 4 3 3 5 7" xfId="32970" xr:uid="{00000000-0005-0000-0000-000019430000}"/>
    <cellStyle name="Dec 4 3 3 5 8" xfId="33869" xr:uid="{00000000-0005-0000-0000-00001A430000}"/>
    <cellStyle name="Dec 4 3 3 5 9" xfId="43053" xr:uid="{00000000-0005-0000-0000-00001B430000}"/>
    <cellStyle name="Dec 4 3 3 6" xfId="8984" xr:uid="{00000000-0005-0000-0000-00001C430000}"/>
    <cellStyle name="Dec 4 3 3 6 2" xfId="20379" xr:uid="{00000000-0005-0000-0000-00001D430000}"/>
    <cellStyle name="Dec 4 3 3 6 3" xfId="27431" xr:uid="{00000000-0005-0000-0000-00001E430000}"/>
    <cellStyle name="Dec 4 3 3 6 4" xfId="15383" xr:uid="{00000000-0005-0000-0000-00001F430000}"/>
    <cellStyle name="Dec 4 3 3 6 5" xfId="31540" xr:uid="{00000000-0005-0000-0000-000020430000}"/>
    <cellStyle name="Dec 4 3 3 6 6" xfId="28890" xr:uid="{00000000-0005-0000-0000-000021430000}"/>
    <cellStyle name="Dec 4 3 3 6 7" xfId="15305" xr:uid="{00000000-0005-0000-0000-000022430000}"/>
    <cellStyle name="Dec 4 3 3 6 8" xfId="28516" xr:uid="{00000000-0005-0000-0000-000023430000}"/>
    <cellStyle name="Dec 4 3 3 6 9" xfId="38751" xr:uid="{00000000-0005-0000-0000-000024430000}"/>
    <cellStyle name="Dec 4 3 3 7" xfId="14040" xr:uid="{00000000-0005-0000-0000-000025430000}"/>
    <cellStyle name="Dec 4 3 3 7 2" xfId="25379" xr:uid="{00000000-0005-0000-0000-000026430000}"/>
    <cellStyle name="Dec 4 3 3 7 3" xfId="29699" xr:uid="{00000000-0005-0000-0000-000027430000}"/>
    <cellStyle name="Dec 4 3 3 7 4" xfId="30814" xr:uid="{00000000-0005-0000-0000-000028430000}"/>
    <cellStyle name="Dec 4 3 3 7 5" xfId="15229" xr:uid="{00000000-0005-0000-0000-000029430000}"/>
    <cellStyle name="Dec 4 3 3 7 6" xfId="32353" xr:uid="{00000000-0005-0000-0000-00002A430000}"/>
    <cellStyle name="Dec 4 3 3 7 7" xfId="33274" xr:uid="{00000000-0005-0000-0000-00002B430000}"/>
    <cellStyle name="Dec 4 3 3 7 8" xfId="34173" xr:uid="{00000000-0005-0000-0000-00002C430000}"/>
    <cellStyle name="Dec 4 3 3 7 9" xfId="43133" xr:uid="{00000000-0005-0000-0000-00002D430000}"/>
    <cellStyle name="Dec 4 3 3 8" xfId="8865" xr:uid="{00000000-0005-0000-0000-00002E430000}"/>
    <cellStyle name="Dec 4 3 3 8 2" xfId="20260" xr:uid="{00000000-0005-0000-0000-00002F430000}"/>
    <cellStyle name="Dec 4 3 3 8 3" xfId="27312" xr:uid="{00000000-0005-0000-0000-000030430000}"/>
    <cellStyle name="Dec 4 3 3 8 4" xfId="14554" xr:uid="{00000000-0005-0000-0000-000031430000}"/>
    <cellStyle name="Dec 4 3 3 8 5" xfId="14471" xr:uid="{00000000-0005-0000-0000-000032430000}"/>
    <cellStyle name="Dec 4 3 3 8 6" xfId="28103" xr:uid="{00000000-0005-0000-0000-000033430000}"/>
    <cellStyle name="Dec 4 3 3 8 7" xfId="15420" xr:uid="{00000000-0005-0000-0000-000034430000}"/>
    <cellStyle name="Dec 4 3 3 8 8" xfId="26225" xr:uid="{00000000-0005-0000-0000-000035430000}"/>
    <cellStyle name="Dec 4 3 3 8 9" xfId="38712" xr:uid="{00000000-0005-0000-0000-000036430000}"/>
    <cellStyle name="Dec 4 3 3 9" xfId="13708" xr:uid="{00000000-0005-0000-0000-000037430000}"/>
    <cellStyle name="Dec 4 3 3 9 2" xfId="25047" xr:uid="{00000000-0005-0000-0000-000038430000}"/>
    <cellStyle name="Dec 4 3 3 9 3" xfId="29367" xr:uid="{00000000-0005-0000-0000-000039430000}"/>
    <cellStyle name="Dec 4 3 3 9 4" xfId="30482" xr:uid="{00000000-0005-0000-0000-00003A430000}"/>
    <cellStyle name="Dec 4 3 3 9 5" xfId="27210" xr:uid="{00000000-0005-0000-0000-00003B430000}"/>
    <cellStyle name="Dec 4 3 3 9 6" xfId="32021" xr:uid="{00000000-0005-0000-0000-00003C430000}"/>
    <cellStyle name="Dec 4 3 3 9 7" xfId="32942" xr:uid="{00000000-0005-0000-0000-00003D430000}"/>
    <cellStyle name="Dec 4 3 3 9 8" xfId="33841" xr:uid="{00000000-0005-0000-0000-00003E430000}"/>
    <cellStyle name="Dec 4 3 3 9 9" xfId="43043" xr:uid="{00000000-0005-0000-0000-00003F430000}"/>
    <cellStyle name="Dec 4 3 4" xfId="13584" xr:uid="{00000000-0005-0000-0000-000040430000}"/>
    <cellStyle name="Dec 4 3 4 2" xfId="24923" xr:uid="{00000000-0005-0000-0000-000041430000}"/>
    <cellStyle name="Dec 4 3 4 3" xfId="29243" xr:uid="{00000000-0005-0000-0000-000042430000}"/>
    <cellStyle name="Dec 4 3 4 4" xfId="30358" xr:uid="{00000000-0005-0000-0000-000043430000}"/>
    <cellStyle name="Dec 4 3 4 5" xfId="15112" xr:uid="{00000000-0005-0000-0000-000044430000}"/>
    <cellStyle name="Dec 4 3 4 6" xfId="31897" xr:uid="{00000000-0005-0000-0000-000045430000}"/>
    <cellStyle name="Dec 4 3 4 7" xfId="32818" xr:uid="{00000000-0005-0000-0000-000046430000}"/>
    <cellStyle name="Dec 4 3 4 8" xfId="33717" xr:uid="{00000000-0005-0000-0000-000047430000}"/>
    <cellStyle name="Dec 4 3 4 9" xfId="42997" xr:uid="{00000000-0005-0000-0000-000048430000}"/>
    <cellStyle name="Dec 4 3 5" xfId="14120" xr:uid="{00000000-0005-0000-0000-000049430000}"/>
    <cellStyle name="Dec 4 3 5 2" xfId="25459" xr:uid="{00000000-0005-0000-0000-00004A430000}"/>
    <cellStyle name="Dec 4 3 5 3" xfId="29779" xr:uid="{00000000-0005-0000-0000-00004B430000}"/>
    <cellStyle name="Dec 4 3 5 4" xfId="30894" xr:uid="{00000000-0005-0000-0000-00004C430000}"/>
    <cellStyle name="Dec 4 3 5 5" xfId="26816" xr:uid="{00000000-0005-0000-0000-00004D430000}"/>
    <cellStyle name="Dec 4 3 5 6" xfId="32433" xr:uid="{00000000-0005-0000-0000-00004E430000}"/>
    <cellStyle name="Dec 4 3 5 7" xfId="33354" xr:uid="{00000000-0005-0000-0000-00004F430000}"/>
    <cellStyle name="Dec 4 3 5 8" xfId="34253" xr:uid="{00000000-0005-0000-0000-000050430000}"/>
    <cellStyle name="Dec 4 3 5 9" xfId="43158" xr:uid="{00000000-0005-0000-0000-000051430000}"/>
    <cellStyle name="Dec 5" xfId="4537" xr:uid="{00000000-0005-0000-0000-000052430000}"/>
    <cellStyle name="Dec 5 2" xfId="4814" xr:uid="{00000000-0005-0000-0000-000053430000}"/>
    <cellStyle name="Dec 5 2 2" xfId="5348" xr:uid="{00000000-0005-0000-0000-000054430000}"/>
    <cellStyle name="Dec 5 2 2 2" xfId="6434" xr:uid="{00000000-0005-0000-0000-000055430000}"/>
    <cellStyle name="Dec 5 2 2 2 10" xfId="17887" xr:uid="{00000000-0005-0000-0000-000056430000}"/>
    <cellStyle name="Dec 5 2 2 2 11" xfId="26331" xr:uid="{00000000-0005-0000-0000-000057430000}"/>
    <cellStyle name="Dec 5 2 2 2 12" xfId="28080" xr:uid="{00000000-0005-0000-0000-000058430000}"/>
    <cellStyle name="Dec 5 2 2 2 13" xfId="28681" xr:uid="{00000000-0005-0000-0000-000059430000}"/>
    <cellStyle name="Dec 5 2 2 2 14" xfId="15212" xr:uid="{00000000-0005-0000-0000-00005A430000}"/>
    <cellStyle name="Dec 5 2 2 2 15" xfId="26280" xr:uid="{00000000-0005-0000-0000-00005B430000}"/>
    <cellStyle name="Dec 5 2 2 2 16" xfId="27021" xr:uid="{00000000-0005-0000-0000-00005C430000}"/>
    <cellStyle name="Dec 5 2 2 2 17" xfId="36464" xr:uid="{00000000-0005-0000-0000-00005D430000}"/>
    <cellStyle name="Dec 5 2 2 2 2" xfId="8626" xr:uid="{00000000-0005-0000-0000-00005E430000}"/>
    <cellStyle name="Dec 5 2 2 2 2 10" xfId="28722" xr:uid="{00000000-0005-0000-0000-00005F430000}"/>
    <cellStyle name="Dec 5 2 2 2 2 11" xfId="14538" xr:uid="{00000000-0005-0000-0000-000060430000}"/>
    <cellStyle name="Dec 5 2 2 2 2 12" xfId="28949" xr:uid="{00000000-0005-0000-0000-000061430000}"/>
    <cellStyle name="Dec 5 2 2 2 2 13" xfId="15062" xr:uid="{00000000-0005-0000-0000-000062430000}"/>
    <cellStyle name="Dec 5 2 2 2 2 14" xfId="27115" xr:uid="{00000000-0005-0000-0000-000063430000}"/>
    <cellStyle name="Dec 5 2 2 2 2 15" xfId="38555" xr:uid="{00000000-0005-0000-0000-000064430000}"/>
    <cellStyle name="Dec 5 2 2 2 2 2" xfId="13397" xr:uid="{00000000-0005-0000-0000-000065430000}"/>
    <cellStyle name="Dec 5 2 2 2 2 2 2" xfId="24750" xr:uid="{00000000-0005-0000-0000-000066430000}"/>
    <cellStyle name="Dec 5 2 2 2 2 2 3" xfId="29146" xr:uid="{00000000-0005-0000-0000-000067430000}"/>
    <cellStyle name="Dec 5 2 2 2 2 2 4" xfId="30269" xr:uid="{00000000-0005-0000-0000-000068430000}"/>
    <cellStyle name="Dec 5 2 2 2 2 2 5" xfId="28642" xr:uid="{00000000-0005-0000-0000-000069430000}"/>
    <cellStyle name="Dec 5 2 2 2 2 2 6" xfId="31823" xr:uid="{00000000-0005-0000-0000-00006A430000}"/>
    <cellStyle name="Dec 5 2 2 2 2 2 7" xfId="32754" xr:uid="{00000000-0005-0000-0000-00006B430000}"/>
    <cellStyle name="Dec 5 2 2 2 2 2 8" xfId="33658" xr:uid="{00000000-0005-0000-0000-00006C430000}"/>
    <cellStyle name="Dec 5 2 2 2 2 2 9" xfId="42851" xr:uid="{00000000-0005-0000-0000-00006D430000}"/>
    <cellStyle name="Dec 5 2 2 2 2 3" xfId="14143" xr:uid="{00000000-0005-0000-0000-00006E430000}"/>
    <cellStyle name="Dec 5 2 2 2 2 3 2" xfId="25482" xr:uid="{00000000-0005-0000-0000-00006F430000}"/>
    <cellStyle name="Dec 5 2 2 2 2 3 3" xfId="29802" xr:uid="{00000000-0005-0000-0000-000070430000}"/>
    <cellStyle name="Dec 5 2 2 2 2 3 4" xfId="30917" xr:uid="{00000000-0005-0000-0000-000071430000}"/>
    <cellStyle name="Dec 5 2 2 2 2 3 5" xfId="29037" xr:uid="{00000000-0005-0000-0000-000072430000}"/>
    <cellStyle name="Dec 5 2 2 2 2 3 6" xfId="32456" xr:uid="{00000000-0005-0000-0000-000073430000}"/>
    <cellStyle name="Dec 5 2 2 2 2 3 7" xfId="33377" xr:uid="{00000000-0005-0000-0000-000074430000}"/>
    <cellStyle name="Dec 5 2 2 2 2 3 8" xfId="34276" xr:uid="{00000000-0005-0000-0000-000075430000}"/>
    <cellStyle name="Dec 5 2 2 2 2 3 9" xfId="43164" xr:uid="{00000000-0005-0000-0000-000076430000}"/>
    <cellStyle name="Dec 5 2 2 2 2 4" xfId="14205" xr:uid="{00000000-0005-0000-0000-000077430000}"/>
    <cellStyle name="Dec 5 2 2 2 2 4 2" xfId="25544" xr:uid="{00000000-0005-0000-0000-000078430000}"/>
    <cellStyle name="Dec 5 2 2 2 2 4 3" xfId="29864" xr:uid="{00000000-0005-0000-0000-000079430000}"/>
    <cellStyle name="Dec 5 2 2 2 2 4 4" xfId="30979" xr:uid="{00000000-0005-0000-0000-00007A430000}"/>
    <cellStyle name="Dec 5 2 2 2 2 4 5" xfId="28182" xr:uid="{00000000-0005-0000-0000-00007B430000}"/>
    <cellStyle name="Dec 5 2 2 2 2 4 6" xfId="32518" xr:uid="{00000000-0005-0000-0000-00007C430000}"/>
    <cellStyle name="Dec 5 2 2 2 2 4 7" xfId="33439" xr:uid="{00000000-0005-0000-0000-00007D430000}"/>
    <cellStyle name="Dec 5 2 2 2 2 4 8" xfId="34338" xr:uid="{00000000-0005-0000-0000-00007E430000}"/>
    <cellStyle name="Dec 5 2 2 2 2 4 9" xfId="43180" xr:uid="{00000000-0005-0000-0000-00007F430000}"/>
    <cellStyle name="Dec 5 2 2 2 2 5" xfId="14261" xr:uid="{00000000-0005-0000-0000-000080430000}"/>
    <cellStyle name="Dec 5 2 2 2 2 5 2" xfId="25600" xr:uid="{00000000-0005-0000-0000-000081430000}"/>
    <cellStyle name="Dec 5 2 2 2 2 5 3" xfId="29920" xr:uid="{00000000-0005-0000-0000-000082430000}"/>
    <cellStyle name="Dec 5 2 2 2 2 5 4" xfId="31035" xr:uid="{00000000-0005-0000-0000-000083430000}"/>
    <cellStyle name="Dec 5 2 2 2 2 5 5" xfId="28469" xr:uid="{00000000-0005-0000-0000-000084430000}"/>
    <cellStyle name="Dec 5 2 2 2 2 5 6" xfId="32574" xr:uid="{00000000-0005-0000-0000-000085430000}"/>
    <cellStyle name="Dec 5 2 2 2 2 5 7" xfId="33495" xr:uid="{00000000-0005-0000-0000-000086430000}"/>
    <cellStyle name="Dec 5 2 2 2 2 5 8" xfId="34394" xr:uid="{00000000-0005-0000-0000-000087430000}"/>
    <cellStyle name="Dec 5 2 2 2 2 5 9" xfId="43198" xr:uid="{00000000-0005-0000-0000-000088430000}"/>
    <cellStyle name="Dec 5 2 2 2 2 6" xfId="14312" xr:uid="{00000000-0005-0000-0000-000089430000}"/>
    <cellStyle name="Dec 5 2 2 2 2 6 2" xfId="25651" xr:uid="{00000000-0005-0000-0000-00008A430000}"/>
    <cellStyle name="Dec 5 2 2 2 2 6 3" xfId="29971" xr:uid="{00000000-0005-0000-0000-00008B430000}"/>
    <cellStyle name="Dec 5 2 2 2 2 6 4" xfId="31086" xr:uid="{00000000-0005-0000-0000-00008C430000}"/>
    <cellStyle name="Dec 5 2 2 2 2 6 5" xfId="15293" xr:uid="{00000000-0005-0000-0000-00008D430000}"/>
    <cellStyle name="Dec 5 2 2 2 2 6 6" xfId="32625" xr:uid="{00000000-0005-0000-0000-00008E430000}"/>
    <cellStyle name="Dec 5 2 2 2 2 6 7" xfId="33546" xr:uid="{00000000-0005-0000-0000-00008F430000}"/>
    <cellStyle name="Dec 5 2 2 2 2 6 8" xfId="34445" xr:uid="{00000000-0005-0000-0000-000090430000}"/>
    <cellStyle name="Dec 5 2 2 2 2 6 9" xfId="43213" xr:uid="{00000000-0005-0000-0000-000091430000}"/>
    <cellStyle name="Dec 5 2 2 2 2 7" xfId="14356" xr:uid="{00000000-0005-0000-0000-000092430000}"/>
    <cellStyle name="Dec 5 2 2 2 2 7 2" xfId="25695" xr:uid="{00000000-0005-0000-0000-000093430000}"/>
    <cellStyle name="Dec 5 2 2 2 2 7 3" xfId="30015" xr:uid="{00000000-0005-0000-0000-000094430000}"/>
    <cellStyle name="Dec 5 2 2 2 2 7 4" xfId="31130" xr:uid="{00000000-0005-0000-0000-000095430000}"/>
    <cellStyle name="Dec 5 2 2 2 2 7 5" xfId="28333" xr:uid="{00000000-0005-0000-0000-000096430000}"/>
    <cellStyle name="Dec 5 2 2 2 2 7 6" xfId="32669" xr:uid="{00000000-0005-0000-0000-000097430000}"/>
    <cellStyle name="Dec 5 2 2 2 2 7 7" xfId="33590" xr:uid="{00000000-0005-0000-0000-000098430000}"/>
    <cellStyle name="Dec 5 2 2 2 2 7 8" xfId="34489" xr:uid="{00000000-0005-0000-0000-000099430000}"/>
    <cellStyle name="Dec 5 2 2 2 2 7 9" xfId="43225" xr:uid="{00000000-0005-0000-0000-00009A430000}"/>
    <cellStyle name="Dec 5 2 2 2 2 8" xfId="20036" xr:uid="{00000000-0005-0000-0000-00009B430000}"/>
    <cellStyle name="Dec 5 2 2 2 2 9" xfId="27161" xr:uid="{00000000-0005-0000-0000-00009C430000}"/>
    <cellStyle name="Dec 5 2 2 2 3" xfId="6610" xr:uid="{00000000-0005-0000-0000-00009D430000}"/>
    <cellStyle name="Dec 5 2 2 2 3 10" xfId="26965" xr:uid="{00000000-0005-0000-0000-00009E430000}"/>
    <cellStyle name="Dec 5 2 2 2 3 11" xfId="14720" xr:uid="{00000000-0005-0000-0000-00009F430000}"/>
    <cellStyle name="Dec 5 2 2 2 3 12" xfId="27871" xr:uid="{00000000-0005-0000-0000-0000A0430000}"/>
    <cellStyle name="Dec 5 2 2 2 3 13" xfId="26712" xr:uid="{00000000-0005-0000-0000-0000A1430000}"/>
    <cellStyle name="Dec 5 2 2 2 3 14" xfId="27854" xr:uid="{00000000-0005-0000-0000-0000A2430000}"/>
    <cellStyle name="Dec 5 2 2 2 3 15" xfId="36609" xr:uid="{00000000-0005-0000-0000-0000A3430000}"/>
    <cellStyle name="Dec 5 2 2 2 3 2" xfId="11381" xr:uid="{00000000-0005-0000-0000-0000A4430000}"/>
    <cellStyle name="Dec 5 2 2 2 3 2 2" xfId="22760" xr:uid="{00000000-0005-0000-0000-0000A5430000}"/>
    <cellStyle name="Dec 5 2 2 2 3 2 3" xfId="28436" xr:uid="{00000000-0005-0000-0000-0000A6430000}"/>
    <cellStyle name="Dec 5 2 2 2 3 2 4" xfId="15493" xr:uid="{00000000-0005-0000-0000-0000A7430000}"/>
    <cellStyle name="Dec 5 2 2 2 3 2 5" xfId="26807" xr:uid="{00000000-0005-0000-0000-0000A8430000}"/>
    <cellStyle name="Dec 5 2 2 2 3 2 6" xfId="26520" xr:uid="{00000000-0005-0000-0000-0000A9430000}"/>
    <cellStyle name="Dec 5 2 2 2 3 2 7" xfId="25750" xr:uid="{00000000-0005-0000-0000-0000AA430000}"/>
    <cellStyle name="Dec 5 2 2 2 3 2 8" xfId="31342" xr:uid="{00000000-0005-0000-0000-0000AB430000}"/>
    <cellStyle name="Dec 5 2 2 2 3 2 9" xfId="40905" xr:uid="{00000000-0005-0000-0000-0000AC430000}"/>
    <cellStyle name="Dec 5 2 2 2 3 3" xfId="13876" xr:uid="{00000000-0005-0000-0000-0000AD430000}"/>
    <cellStyle name="Dec 5 2 2 2 3 3 2" xfId="25215" xr:uid="{00000000-0005-0000-0000-0000AE430000}"/>
    <cellStyle name="Dec 5 2 2 2 3 3 3" xfId="29535" xr:uid="{00000000-0005-0000-0000-0000AF430000}"/>
    <cellStyle name="Dec 5 2 2 2 3 3 4" xfId="30650" xr:uid="{00000000-0005-0000-0000-0000B0430000}"/>
    <cellStyle name="Dec 5 2 2 2 3 3 5" xfId="26304" xr:uid="{00000000-0005-0000-0000-0000B1430000}"/>
    <cellStyle name="Dec 5 2 2 2 3 3 6" xfId="32189" xr:uid="{00000000-0005-0000-0000-0000B2430000}"/>
    <cellStyle name="Dec 5 2 2 2 3 3 7" xfId="33110" xr:uid="{00000000-0005-0000-0000-0000B3430000}"/>
    <cellStyle name="Dec 5 2 2 2 3 3 8" xfId="34009" xr:uid="{00000000-0005-0000-0000-0000B4430000}"/>
    <cellStyle name="Dec 5 2 2 2 3 3 9" xfId="43092" xr:uid="{00000000-0005-0000-0000-0000B5430000}"/>
    <cellStyle name="Dec 5 2 2 2 3 4" xfId="9027" xr:uid="{00000000-0005-0000-0000-0000B6430000}"/>
    <cellStyle name="Dec 5 2 2 2 3 4 2" xfId="20422" xr:uid="{00000000-0005-0000-0000-0000B7430000}"/>
    <cellStyle name="Dec 5 2 2 2 3 4 3" xfId="27474" xr:uid="{00000000-0005-0000-0000-0000B8430000}"/>
    <cellStyle name="Dec 5 2 2 2 3 4 4" xfId="15818" xr:uid="{00000000-0005-0000-0000-0000B9430000}"/>
    <cellStyle name="Dec 5 2 2 2 3 4 5" xfId="31578" xr:uid="{00000000-0005-0000-0000-0000BA430000}"/>
    <cellStyle name="Dec 5 2 2 2 3 4 6" xfId="15374" xr:uid="{00000000-0005-0000-0000-0000BB430000}"/>
    <cellStyle name="Dec 5 2 2 2 3 4 7" xfId="25925" xr:uid="{00000000-0005-0000-0000-0000BC430000}"/>
    <cellStyle name="Dec 5 2 2 2 3 4 8" xfId="26913" xr:uid="{00000000-0005-0000-0000-0000BD430000}"/>
    <cellStyle name="Dec 5 2 2 2 3 4 9" xfId="38765" xr:uid="{00000000-0005-0000-0000-0000BE430000}"/>
    <cellStyle name="Dec 5 2 2 2 3 5" xfId="13809" xr:uid="{00000000-0005-0000-0000-0000BF430000}"/>
    <cellStyle name="Dec 5 2 2 2 3 5 2" xfId="25148" xr:uid="{00000000-0005-0000-0000-0000C0430000}"/>
    <cellStyle name="Dec 5 2 2 2 3 5 3" xfId="29468" xr:uid="{00000000-0005-0000-0000-0000C1430000}"/>
    <cellStyle name="Dec 5 2 2 2 3 5 4" xfId="30583" xr:uid="{00000000-0005-0000-0000-0000C2430000}"/>
    <cellStyle name="Dec 5 2 2 2 3 5 5" xfId="28752" xr:uid="{00000000-0005-0000-0000-0000C3430000}"/>
    <cellStyle name="Dec 5 2 2 2 3 5 6" xfId="32122" xr:uid="{00000000-0005-0000-0000-0000C4430000}"/>
    <cellStyle name="Dec 5 2 2 2 3 5 7" xfId="33043" xr:uid="{00000000-0005-0000-0000-0000C5430000}"/>
    <cellStyle name="Dec 5 2 2 2 3 5 8" xfId="33942" xr:uid="{00000000-0005-0000-0000-0000C6430000}"/>
    <cellStyle name="Dec 5 2 2 2 3 5 9" xfId="43071" xr:uid="{00000000-0005-0000-0000-0000C7430000}"/>
    <cellStyle name="Dec 5 2 2 2 3 6" xfId="9220" xr:uid="{00000000-0005-0000-0000-0000C8430000}"/>
    <cellStyle name="Dec 5 2 2 2 3 6 2" xfId="20615" xr:uid="{00000000-0005-0000-0000-0000C9430000}"/>
    <cellStyle name="Dec 5 2 2 2 3 6 3" xfId="27667" xr:uid="{00000000-0005-0000-0000-0000CA430000}"/>
    <cellStyle name="Dec 5 2 2 2 3 6 4" xfId="24901" xr:uid="{00000000-0005-0000-0000-0000CB430000}"/>
    <cellStyle name="Dec 5 2 2 2 3 6 5" xfId="31431" xr:uid="{00000000-0005-0000-0000-0000CC430000}"/>
    <cellStyle name="Dec 5 2 2 2 3 6 6" xfId="26852" xr:uid="{00000000-0005-0000-0000-0000CD430000}"/>
    <cellStyle name="Dec 5 2 2 2 3 6 7" xfId="28389" xr:uid="{00000000-0005-0000-0000-0000CE430000}"/>
    <cellStyle name="Dec 5 2 2 2 3 6 8" xfId="15068" xr:uid="{00000000-0005-0000-0000-0000CF430000}"/>
    <cellStyle name="Dec 5 2 2 2 3 6 9" xfId="38820" xr:uid="{00000000-0005-0000-0000-0000D0430000}"/>
    <cellStyle name="Dec 5 2 2 2 3 7" xfId="13637" xr:uid="{00000000-0005-0000-0000-0000D1430000}"/>
    <cellStyle name="Dec 5 2 2 2 3 7 2" xfId="24976" xr:uid="{00000000-0005-0000-0000-0000D2430000}"/>
    <cellStyle name="Dec 5 2 2 2 3 7 3" xfId="29296" xr:uid="{00000000-0005-0000-0000-0000D3430000}"/>
    <cellStyle name="Dec 5 2 2 2 3 7 4" xfId="30411" xr:uid="{00000000-0005-0000-0000-0000D4430000}"/>
    <cellStyle name="Dec 5 2 2 2 3 7 5" xfId="15587" xr:uid="{00000000-0005-0000-0000-0000D5430000}"/>
    <cellStyle name="Dec 5 2 2 2 3 7 6" xfId="31950" xr:uid="{00000000-0005-0000-0000-0000D6430000}"/>
    <cellStyle name="Dec 5 2 2 2 3 7 7" xfId="32871" xr:uid="{00000000-0005-0000-0000-0000D7430000}"/>
    <cellStyle name="Dec 5 2 2 2 3 7 8" xfId="33770" xr:uid="{00000000-0005-0000-0000-0000D8430000}"/>
    <cellStyle name="Dec 5 2 2 2 3 7 9" xfId="43011" xr:uid="{00000000-0005-0000-0000-0000D9430000}"/>
    <cellStyle name="Dec 5 2 2 2 3 8" xfId="18046" xr:uid="{00000000-0005-0000-0000-0000DA430000}"/>
    <cellStyle name="Dec 5 2 2 2 3 9" xfId="26417" xr:uid="{00000000-0005-0000-0000-0000DB430000}"/>
    <cellStyle name="Dec 5 2 2 2 4" xfId="11216" xr:uid="{00000000-0005-0000-0000-0000DC430000}"/>
    <cellStyle name="Dec 5 2 2 2 4 2" xfId="22602" xr:uid="{00000000-0005-0000-0000-0000DD430000}"/>
    <cellStyle name="Dec 5 2 2 2 4 3" xfId="28356" xr:uid="{00000000-0005-0000-0000-0000DE430000}"/>
    <cellStyle name="Dec 5 2 2 2 4 4" xfId="16377" xr:uid="{00000000-0005-0000-0000-0000DF430000}"/>
    <cellStyle name="Dec 5 2 2 2 4 5" xfId="31507" xr:uid="{00000000-0005-0000-0000-0000E0430000}"/>
    <cellStyle name="Dec 5 2 2 2 4 6" xfId="15194" xr:uid="{00000000-0005-0000-0000-0000E1430000}"/>
    <cellStyle name="Dec 5 2 2 2 4 7" xfId="26319" xr:uid="{00000000-0005-0000-0000-0000E2430000}"/>
    <cellStyle name="Dec 5 2 2 2 4 8" xfId="28320" xr:uid="{00000000-0005-0000-0000-0000E3430000}"/>
    <cellStyle name="Dec 5 2 2 2 4 9" xfId="40760" xr:uid="{00000000-0005-0000-0000-0000E4430000}"/>
    <cellStyle name="Dec 5 2 2 2 5" xfId="13824" xr:uid="{00000000-0005-0000-0000-0000E5430000}"/>
    <cellStyle name="Dec 5 2 2 2 5 2" xfId="25163" xr:uid="{00000000-0005-0000-0000-0000E6430000}"/>
    <cellStyle name="Dec 5 2 2 2 5 3" xfId="29483" xr:uid="{00000000-0005-0000-0000-0000E7430000}"/>
    <cellStyle name="Dec 5 2 2 2 5 4" xfId="30598" xr:uid="{00000000-0005-0000-0000-0000E8430000}"/>
    <cellStyle name="Dec 5 2 2 2 5 5" xfId="27917" xr:uid="{00000000-0005-0000-0000-0000E9430000}"/>
    <cellStyle name="Dec 5 2 2 2 5 6" xfId="32137" xr:uid="{00000000-0005-0000-0000-0000EA430000}"/>
    <cellStyle name="Dec 5 2 2 2 5 7" xfId="33058" xr:uid="{00000000-0005-0000-0000-0000EB430000}"/>
    <cellStyle name="Dec 5 2 2 2 5 8" xfId="33957" xr:uid="{00000000-0005-0000-0000-0000EC430000}"/>
    <cellStyle name="Dec 5 2 2 2 5 9" xfId="43073" xr:uid="{00000000-0005-0000-0000-0000ED430000}"/>
    <cellStyle name="Dec 5 2 2 2 6" xfId="8848" xr:uid="{00000000-0005-0000-0000-0000EE430000}"/>
    <cellStyle name="Dec 5 2 2 2 6 2" xfId="20243" xr:uid="{00000000-0005-0000-0000-0000EF430000}"/>
    <cellStyle name="Dec 5 2 2 2 6 3" xfId="27295" xr:uid="{00000000-0005-0000-0000-0000F0430000}"/>
    <cellStyle name="Dec 5 2 2 2 6 4" xfId="15717" xr:uid="{00000000-0005-0000-0000-0000F1430000}"/>
    <cellStyle name="Dec 5 2 2 2 6 5" xfId="28486" xr:uid="{00000000-0005-0000-0000-0000F2430000}"/>
    <cellStyle name="Dec 5 2 2 2 6 6" xfId="15166" xr:uid="{00000000-0005-0000-0000-0000F3430000}"/>
    <cellStyle name="Dec 5 2 2 2 6 7" xfId="28147" xr:uid="{00000000-0005-0000-0000-0000F4430000}"/>
    <cellStyle name="Dec 5 2 2 2 6 8" xfId="26362" xr:uid="{00000000-0005-0000-0000-0000F5430000}"/>
    <cellStyle name="Dec 5 2 2 2 6 9" xfId="38705" xr:uid="{00000000-0005-0000-0000-0000F6430000}"/>
    <cellStyle name="Dec 5 2 2 2 7" xfId="13707" xr:uid="{00000000-0005-0000-0000-0000F7430000}"/>
    <cellStyle name="Dec 5 2 2 2 7 2" xfId="25046" xr:uid="{00000000-0005-0000-0000-0000F8430000}"/>
    <cellStyle name="Dec 5 2 2 2 7 3" xfId="29366" xr:uid="{00000000-0005-0000-0000-0000F9430000}"/>
    <cellStyle name="Dec 5 2 2 2 7 4" xfId="30481" xr:uid="{00000000-0005-0000-0000-0000FA430000}"/>
    <cellStyle name="Dec 5 2 2 2 7 5" xfId="29193" xr:uid="{00000000-0005-0000-0000-0000FB430000}"/>
    <cellStyle name="Dec 5 2 2 2 7 6" xfId="32020" xr:uid="{00000000-0005-0000-0000-0000FC430000}"/>
    <cellStyle name="Dec 5 2 2 2 7 7" xfId="32941" xr:uid="{00000000-0005-0000-0000-0000FD430000}"/>
    <cellStyle name="Dec 5 2 2 2 7 8" xfId="33840" xr:uid="{00000000-0005-0000-0000-0000FE430000}"/>
    <cellStyle name="Dec 5 2 2 2 7 9" xfId="43042" xr:uid="{00000000-0005-0000-0000-0000FF430000}"/>
    <cellStyle name="Dec 5 2 2 2 8" xfId="9202" xr:uid="{00000000-0005-0000-0000-000000440000}"/>
    <cellStyle name="Dec 5 2 2 2 8 2" xfId="20597" xr:uid="{00000000-0005-0000-0000-000001440000}"/>
    <cellStyle name="Dec 5 2 2 2 8 3" xfId="27649" xr:uid="{00000000-0005-0000-0000-000002440000}"/>
    <cellStyle name="Dec 5 2 2 2 8 4" xfId="22987" xr:uid="{00000000-0005-0000-0000-000003440000}"/>
    <cellStyle name="Dec 5 2 2 2 8 5" xfId="27130" xr:uid="{00000000-0005-0000-0000-000004440000}"/>
    <cellStyle name="Dec 5 2 2 2 8 6" xfId="28242" xr:uid="{00000000-0005-0000-0000-000005440000}"/>
    <cellStyle name="Dec 5 2 2 2 8 7" xfId="31653" xr:uid="{00000000-0005-0000-0000-000006440000}"/>
    <cellStyle name="Dec 5 2 2 2 8 8" xfId="15342" xr:uid="{00000000-0005-0000-0000-000007440000}"/>
    <cellStyle name="Dec 5 2 2 2 8 9" xfId="38817" xr:uid="{00000000-0005-0000-0000-000008440000}"/>
    <cellStyle name="Dec 5 2 2 2 9" xfId="13926" xr:uid="{00000000-0005-0000-0000-000009440000}"/>
    <cellStyle name="Dec 5 2 2 2 9 2" xfId="25265" xr:uid="{00000000-0005-0000-0000-00000A440000}"/>
    <cellStyle name="Dec 5 2 2 2 9 3" xfId="29585" xr:uid="{00000000-0005-0000-0000-00000B440000}"/>
    <cellStyle name="Dec 5 2 2 2 9 4" xfId="30700" xr:uid="{00000000-0005-0000-0000-00000C440000}"/>
    <cellStyle name="Dec 5 2 2 2 9 5" xfId="14479" xr:uid="{00000000-0005-0000-0000-00000D440000}"/>
    <cellStyle name="Dec 5 2 2 2 9 6" xfId="32239" xr:uid="{00000000-0005-0000-0000-00000E440000}"/>
    <cellStyle name="Dec 5 2 2 2 9 7" xfId="33160" xr:uid="{00000000-0005-0000-0000-00000F440000}"/>
    <cellStyle name="Dec 5 2 2 2 9 8" xfId="34059" xr:uid="{00000000-0005-0000-0000-000010440000}"/>
    <cellStyle name="Dec 5 2 2 2 9 9" xfId="43107" xr:uid="{00000000-0005-0000-0000-000011440000}"/>
    <cellStyle name="Dec 5 2 2 3" xfId="6574" xr:uid="{00000000-0005-0000-0000-000012440000}"/>
    <cellStyle name="Dec 5 2 2 4" xfId="13682" xr:uid="{00000000-0005-0000-0000-000013440000}"/>
    <cellStyle name="Dec 5 2 2 4 2" xfId="25021" xr:uid="{00000000-0005-0000-0000-000014440000}"/>
    <cellStyle name="Dec 5 2 2 4 3" xfId="29341" xr:uid="{00000000-0005-0000-0000-000015440000}"/>
    <cellStyle name="Dec 5 2 2 4 4" xfId="30456" xr:uid="{00000000-0005-0000-0000-000016440000}"/>
    <cellStyle name="Dec 5 2 2 4 5" xfId="30080" xr:uid="{00000000-0005-0000-0000-000017440000}"/>
    <cellStyle name="Dec 5 2 2 4 6" xfId="31995" xr:uid="{00000000-0005-0000-0000-000018440000}"/>
    <cellStyle name="Dec 5 2 2 4 7" xfId="32916" xr:uid="{00000000-0005-0000-0000-000019440000}"/>
    <cellStyle name="Dec 5 2 2 4 8" xfId="33815" xr:uid="{00000000-0005-0000-0000-00001A440000}"/>
    <cellStyle name="Dec 5 2 2 4 9" xfId="43031" xr:uid="{00000000-0005-0000-0000-00001B440000}"/>
    <cellStyle name="Dec 5 2 2 5" xfId="8924" xr:uid="{00000000-0005-0000-0000-00001C440000}"/>
    <cellStyle name="Dec 5 2 2 5 2" xfId="20319" xr:uid="{00000000-0005-0000-0000-00001D440000}"/>
    <cellStyle name="Dec 5 2 2 5 3" xfId="27371" xr:uid="{00000000-0005-0000-0000-00001E440000}"/>
    <cellStyle name="Dec 5 2 2 5 4" xfId="15780" xr:uid="{00000000-0005-0000-0000-00001F440000}"/>
    <cellStyle name="Dec 5 2 2 5 5" xfId="28503" xr:uid="{00000000-0005-0000-0000-000020440000}"/>
    <cellStyle name="Dec 5 2 2 5 6" xfId="15524" xr:uid="{00000000-0005-0000-0000-000021440000}"/>
    <cellStyle name="Dec 5 2 2 5 7" xfId="28214" xr:uid="{00000000-0005-0000-0000-000022440000}"/>
    <cellStyle name="Dec 5 2 2 5 8" xfId="26835" xr:uid="{00000000-0005-0000-0000-000023440000}"/>
    <cellStyle name="Dec 5 2 2 5 9" xfId="38729" xr:uid="{00000000-0005-0000-0000-000024440000}"/>
    <cellStyle name="Dec 5 2 3" xfId="5900" xr:uid="{00000000-0005-0000-0000-000025440000}"/>
    <cellStyle name="Dec 5 3" xfId="4962" xr:uid="{00000000-0005-0000-0000-000026440000}"/>
    <cellStyle name="Dec 5 3 2" xfId="6048" xr:uid="{00000000-0005-0000-0000-000027440000}"/>
    <cellStyle name="Dec 5 3 2 10" xfId="17501" xr:uid="{00000000-0005-0000-0000-000028440000}"/>
    <cellStyle name="Dec 5 3 2 11" xfId="26210" xr:uid="{00000000-0005-0000-0000-000029440000}"/>
    <cellStyle name="Dec 5 3 2 12" xfId="26527" xr:uid="{00000000-0005-0000-0000-00002A440000}"/>
    <cellStyle name="Dec 5 3 2 13" xfId="16307" xr:uid="{00000000-0005-0000-0000-00002B440000}"/>
    <cellStyle name="Dec 5 3 2 14" xfId="28237" xr:uid="{00000000-0005-0000-0000-00002C440000}"/>
    <cellStyle name="Dec 5 3 2 15" xfId="31521" xr:uid="{00000000-0005-0000-0000-00002D440000}"/>
    <cellStyle name="Dec 5 3 2 16" xfId="15547" xr:uid="{00000000-0005-0000-0000-00002E440000}"/>
    <cellStyle name="Dec 5 3 2 17" xfId="36078" xr:uid="{00000000-0005-0000-0000-00002F440000}"/>
    <cellStyle name="Dec 5 3 2 2" xfId="8240" xr:uid="{00000000-0005-0000-0000-000030440000}"/>
    <cellStyle name="Dec 5 3 2 2 10" xfId="28871" xr:uid="{00000000-0005-0000-0000-000031440000}"/>
    <cellStyle name="Dec 5 3 2 2 11" xfId="14765" xr:uid="{00000000-0005-0000-0000-000032440000}"/>
    <cellStyle name="Dec 5 3 2 2 12" xfId="27996" xr:uid="{00000000-0005-0000-0000-000033440000}"/>
    <cellStyle name="Dec 5 3 2 2 13" xfId="15467" xr:uid="{00000000-0005-0000-0000-000034440000}"/>
    <cellStyle name="Dec 5 3 2 2 14" xfId="22777" xr:uid="{00000000-0005-0000-0000-000035440000}"/>
    <cellStyle name="Dec 5 3 2 2 15" xfId="38169" xr:uid="{00000000-0005-0000-0000-000036440000}"/>
    <cellStyle name="Dec 5 3 2 2 2" xfId="13011" xr:uid="{00000000-0005-0000-0000-000037440000}"/>
    <cellStyle name="Dec 5 3 2 2 2 2" xfId="24364" xr:uid="{00000000-0005-0000-0000-000038440000}"/>
    <cellStyle name="Dec 5 3 2 2 2 3" xfId="29027" xr:uid="{00000000-0005-0000-0000-000039440000}"/>
    <cellStyle name="Dec 5 3 2 2 2 4" xfId="30169" xr:uid="{00000000-0005-0000-0000-00003A440000}"/>
    <cellStyle name="Dec 5 3 2 2 2 5" xfId="14892" xr:uid="{00000000-0005-0000-0000-00003B440000}"/>
    <cellStyle name="Dec 5 3 2 2 2 6" xfId="31773" xr:uid="{00000000-0005-0000-0000-00003C440000}"/>
    <cellStyle name="Dec 5 3 2 2 2 7" xfId="32741" xr:uid="{00000000-0005-0000-0000-00003D440000}"/>
    <cellStyle name="Dec 5 3 2 2 2 8" xfId="33656" xr:uid="{00000000-0005-0000-0000-00003E440000}"/>
    <cellStyle name="Dec 5 3 2 2 2 9" xfId="42465" xr:uid="{00000000-0005-0000-0000-00003F440000}"/>
    <cellStyle name="Dec 5 3 2 2 3" xfId="14108" xr:uid="{00000000-0005-0000-0000-000040440000}"/>
    <cellStyle name="Dec 5 3 2 2 3 2" xfId="25447" xr:uid="{00000000-0005-0000-0000-000041440000}"/>
    <cellStyle name="Dec 5 3 2 2 3 3" xfId="29767" xr:uid="{00000000-0005-0000-0000-000042440000}"/>
    <cellStyle name="Dec 5 3 2 2 3 4" xfId="30882" xr:uid="{00000000-0005-0000-0000-000043440000}"/>
    <cellStyle name="Dec 5 3 2 2 3 5" xfId="28126" xr:uid="{00000000-0005-0000-0000-000044440000}"/>
    <cellStyle name="Dec 5 3 2 2 3 6" xfId="32421" xr:uid="{00000000-0005-0000-0000-000045440000}"/>
    <cellStyle name="Dec 5 3 2 2 3 7" xfId="33342" xr:uid="{00000000-0005-0000-0000-000046440000}"/>
    <cellStyle name="Dec 5 3 2 2 3 8" xfId="34241" xr:uid="{00000000-0005-0000-0000-000047440000}"/>
    <cellStyle name="Dec 5 3 2 2 3 9" xfId="43154" xr:uid="{00000000-0005-0000-0000-000048440000}"/>
    <cellStyle name="Dec 5 3 2 2 4" xfId="9240" xr:uid="{00000000-0005-0000-0000-000049440000}"/>
    <cellStyle name="Dec 5 3 2 2 4 2" xfId="20635" xr:uid="{00000000-0005-0000-0000-00004A440000}"/>
    <cellStyle name="Dec 5 3 2 2 4 3" xfId="27687" xr:uid="{00000000-0005-0000-0000-00004B440000}"/>
    <cellStyle name="Dec 5 3 2 2 4 4" xfId="14574" xr:uid="{00000000-0005-0000-0000-00004C440000}"/>
    <cellStyle name="Dec 5 3 2 2 4 5" xfId="31428" xr:uid="{00000000-0005-0000-0000-00004D440000}"/>
    <cellStyle name="Dec 5 3 2 2 4 6" xfId="27070" xr:uid="{00000000-0005-0000-0000-00004E440000}"/>
    <cellStyle name="Dec 5 3 2 2 4 7" xfId="28245" xr:uid="{00000000-0005-0000-0000-00004F440000}"/>
    <cellStyle name="Dec 5 3 2 2 4 8" xfId="26765" xr:uid="{00000000-0005-0000-0000-000050440000}"/>
    <cellStyle name="Dec 5 3 2 2 4 9" xfId="38824" xr:uid="{00000000-0005-0000-0000-000051440000}"/>
    <cellStyle name="Dec 5 3 2 2 5" xfId="8815" xr:uid="{00000000-0005-0000-0000-000052440000}"/>
    <cellStyle name="Dec 5 3 2 2 5 2" xfId="20210" xr:uid="{00000000-0005-0000-0000-000053440000}"/>
    <cellStyle name="Dec 5 3 2 2 5 3" xfId="27262" xr:uid="{00000000-0005-0000-0000-000054440000}"/>
    <cellStyle name="Dec 5 3 2 2 5 4" xfId="15689" xr:uid="{00000000-0005-0000-0000-000055440000}"/>
    <cellStyle name="Dec 5 3 2 2 5 5" xfId="15213" xr:uid="{00000000-0005-0000-0000-000056440000}"/>
    <cellStyle name="Dec 5 3 2 2 5 6" xfId="14811" xr:uid="{00000000-0005-0000-0000-000057440000}"/>
    <cellStyle name="Dec 5 3 2 2 5 7" xfId="15642" xr:uid="{00000000-0005-0000-0000-000058440000}"/>
    <cellStyle name="Dec 5 3 2 2 5 8" xfId="14662" xr:uid="{00000000-0005-0000-0000-000059440000}"/>
    <cellStyle name="Dec 5 3 2 2 5 9" xfId="38699" xr:uid="{00000000-0005-0000-0000-00005A440000}"/>
    <cellStyle name="Dec 5 3 2 2 6" xfId="13655" xr:uid="{00000000-0005-0000-0000-00005B440000}"/>
    <cellStyle name="Dec 5 3 2 2 6 2" xfId="24994" xr:uid="{00000000-0005-0000-0000-00005C440000}"/>
    <cellStyle name="Dec 5 3 2 2 6 3" xfId="29314" xr:uid="{00000000-0005-0000-0000-00005D440000}"/>
    <cellStyle name="Dec 5 3 2 2 6 4" xfId="30429" xr:uid="{00000000-0005-0000-0000-00005E440000}"/>
    <cellStyle name="Dec 5 3 2 2 6 5" xfId="28315" xr:uid="{00000000-0005-0000-0000-00005F440000}"/>
    <cellStyle name="Dec 5 3 2 2 6 6" xfId="31968" xr:uid="{00000000-0005-0000-0000-000060440000}"/>
    <cellStyle name="Dec 5 3 2 2 6 7" xfId="32889" xr:uid="{00000000-0005-0000-0000-000061440000}"/>
    <cellStyle name="Dec 5 3 2 2 6 8" xfId="33788" xr:uid="{00000000-0005-0000-0000-000062440000}"/>
    <cellStyle name="Dec 5 3 2 2 6 9" xfId="43021" xr:uid="{00000000-0005-0000-0000-000063440000}"/>
    <cellStyle name="Dec 5 3 2 2 7" xfId="9147" xr:uid="{00000000-0005-0000-0000-000064440000}"/>
    <cellStyle name="Dec 5 3 2 2 7 2" xfId="20542" xr:uid="{00000000-0005-0000-0000-000065440000}"/>
    <cellStyle name="Dec 5 3 2 2 7 3" xfId="27594" xr:uid="{00000000-0005-0000-0000-000066440000}"/>
    <cellStyle name="Dec 5 3 2 2 7 4" xfId="14564" xr:uid="{00000000-0005-0000-0000-000067440000}"/>
    <cellStyle name="Dec 5 3 2 2 7 5" xfId="31422" xr:uid="{00000000-0005-0000-0000-000068440000}"/>
    <cellStyle name="Dec 5 3 2 2 7 6" xfId="26582" xr:uid="{00000000-0005-0000-0000-000069440000}"/>
    <cellStyle name="Dec 5 3 2 2 7 7" xfId="26238" xr:uid="{00000000-0005-0000-0000-00006A440000}"/>
    <cellStyle name="Dec 5 3 2 2 7 8" xfId="27970" xr:uid="{00000000-0005-0000-0000-00006B440000}"/>
    <cellStyle name="Dec 5 3 2 2 7 9" xfId="38804" xr:uid="{00000000-0005-0000-0000-00006C440000}"/>
    <cellStyle name="Dec 5 3 2 2 8" xfId="19650" xr:uid="{00000000-0005-0000-0000-00006D440000}"/>
    <cellStyle name="Dec 5 3 2 2 9" xfId="27033" xr:uid="{00000000-0005-0000-0000-00006E440000}"/>
    <cellStyle name="Dec 5 3 2 3" xfId="8789" xr:uid="{00000000-0005-0000-0000-00006F440000}"/>
    <cellStyle name="Dec 5 3 2 3 10" xfId="15665" xr:uid="{00000000-0005-0000-0000-000070440000}"/>
    <cellStyle name="Dec 5 3 2 3 11" xfId="14706" xr:uid="{00000000-0005-0000-0000-000071440000}"/>
    <cellStyle name="Dec 5 3 2 3 12" xfId="25815" xr:uid="{00000000-0005-0000-0000-000072440000}"/>
    <cellStyle name="Dec 5 3 2 3 13" xfId="27091" xr:uid="{00000000-0005-0000-0000-000073440000}"/>
    <cellStyle name="Dec 5 3 2 3 14" xfId="31375" xr:uid="{00000000-0005-0000-0000-000074440000}"/>
    <cellStyle name="Dec 5 3 2 3 15" xfId="38693" xr:uid="{00000000-0005-0000-0000-000075440000}"/>
    <cellStyle name="Dec 5 3 2 3 2" xfId="13560" xr:uid="{00000000-0005-0000-0000-000076440000}"/>
    <cellStyle name="Dec 5 3 2 3 2 2" xfId="24903" xr:uid="{00000000-0005-0000-0000-000077440000}"/>
    <cellStyle name="Dec 5 3 2 3 2 3" xfId="29219" xr:uid="{00000000-0005-0000-0000-000078440000}"/>
    <cellStyle name="Dec 5 3 2 3 2 4" xfId="30334" xr:uid="{00000000-0005-0000-0000-000079440000}"/>
    <cellStyle name="Dec 5 3 2 3 2 5" xfId="19584" xr:uid="{00000000-0005-0000-0000-00007A440000}"/>
    <cellStyle name="Dec 5 3 2 3 2 6" xfId="31873" xr:uid="{00000000-0005-0000-0000-00007B440000}"/>
    <cellStyle name="Dec 5 3 2 3 2 7" xfId="32794" xr:uid="{00000000-0005-0000-0000-00007C440000}"/>
    <cellStyle name="Dec 5 3 2 3 2 8" xfId="33693" xr:uid="{00000000-0005-0000-0000-00007D440000}"/>
    <cellStyle name="Dec 5 3 2 3 2 9" xfId="42989" xr:uid="{00000000-0005-0000-0000-00007E440000}"/>
    <cellStyle name="Dec 5 3 2 3 3" xfId="14191" xr:uid="{00000000-0005-0000-0000-00007F440000}"/>
    <cellStyle name="Dec 5 3 2 3 3 2" xfId="25530" xr:uid="{00000000-0005-0000-0000-000080440000}"/>
    <cellStyle name="Dec 5 3 2 3 3 3" xfId="29850" xr:uid="{00000000-0005-0000-0000-000081440000}"/>
    <cellStyle name="Dec 5 3 2 3 3 4" xfId="30965" xr:uid="{00000000-0005-0000-0000-000082440000}"/>
    <cellStyle name="Dec 5 3 2 3 3 5" xfId="26265" xr:uid="{00000000-0005-0000-0000-000083440000}"/>
    <cellStyle name="Dec 5 3 2 3 3 6" xfId="32504" xr:uid="{00000000-0005-0000-0000-000084440000}"/>
    <cellStyle name="Dec 5 3 2 3 3 7" xfId="33425" xr:uid="{00000000-0005-0000-0000-000085440000}"/>
    <cellStyle name="Dec 5 3 2 3 3 8" xfId="34324" xr:uid="{00000000-0005-0000-0000-000086440000}"/>
    <cellStyle name="Dec 5 3 2 3 3 9" xfId="43176" xr:uid="{00000000-0005-0000-0000-000087440000}"/>
    <cellStyle name="Dec 5 3 2 3 4" xfId="14249" xr:uid="{00000000-0005-0000-0000-000088440000}"/>
    <cellStyle name="Dec 5 3 2 3 4 2" xfId="25588" xr:uid="{00000000-0005-0000-0000-000089440000}"/>
    <cellStyle name="Dec 5 3 2 3 4 3" xfId="29908" xr:uid="{00000000-0005-0000-0000-00008A440000}"/>
    <cellStyle name="Dec 5 3 2 3 4 4" xfId="31023" xr:uid="{00000000-0005-0000-0000-00008B440000}"/>
    <cellStyle name="Dec 5 3 2 3 4 5" xfId="26463" xr:uid="{00000000-0005-0000-0000-00008C440000}"/>
    <cellStyle name="Dec 5 3 2 3 4 6" xfId="32562" xr:uid="{00000000-0005-0000-0000-00008D440000}"/>
    <cellStyle name="Dec 5 3 2 3 4 7" xfId="33483" xr:uid="{00000000-0005-0000-0000-00008E440000}"/>
    <cellStyle name="Dec 5 3 2 3 4 8" xfId="34382" xr:uid="{00000000-0005-0000-0000-00008F440000}"/>
    <cellStyle name="Dec 5 3 2 3 4 9" xfId="43194" xr:uid="{00000000-0005-0000-0000-000090440000}"/>
    <cellStyle name="Dec 5 3 2 3 5" xfId="14302" xr:uid="{00000000-0005-0000-0000-000091440000}"/>
    <cellStyle name="Dec 5 3 2 3 5 2" xfId="25641" xr:uid="{00000000-0005-0000-0000-000092440000}"/>
    <cellStyle name="Dec 5 3 2 3 5 3" xfId="29961" xr:uid="{00000000-0005-0000-0000-000093440000}"/>
    <cellStyle name="Dec 5 3 2 3 5 4" xfId="31076" xr:uid="{00000000-0005-0000-0000-000094440000}"/>
    <cellStyle name="Dec 5 3 2 3 5 5" xfId="28133" xr:uid="{00000000-0005-0000-0000-000095440000}"/>
    <cellStyle name="Dec 5 3 2 3 5 6" xfId="32615" xr:uid="{00000000-0005-0000-0000-000096440000}"/>
    <cellStyle name="Dec 5 3 2 3 5 7" xfId="33536" xr:uid="{00000000-0005-0000-0000-000097440000}"/>
    <cellStyle name="Dec 5 3 2 3 5 8" xfId="34435" xr:uid="{00000000-0005-0000-0000-000098440000}"/>
    <cellStyle name="Dec 5 3 2 3 5 9" xfId="43211" xr:uid="{00000000-0005-0000-0000-000099440000}"/>
    <cellStyle name="Dec 5 3 2 3 6" xfId="14348" xr:uid="{00000000-0005-0000-0000-00009A440000}"/>
    <cellStyle name="Dec 5 3 2 3 6 2" xfId="25687" xr:uid="{00000000-0005-0000-0000-00009B440000}"/>
    <cellStyle name="Dec 5 3 2 3 6 3" xfId="30007" xr:uid="{00000000-0005-0000-0000-00009C440000}"/>
    <cellStyle name="Dec 5 3 2 3 6 4" xfId="31122" xr:uid="{00000000-0005-0000-0000-00009D440000}"/>
    <cellStyle name="Dec 5 3 2 3 6 5" xfId="27988" xr:uid="{00000000-0005-0000-0000-00009E440000}"/>
    <cellStyle name="Dec 5 3 2 3 6 6" xfId="32661" xr:uid="{00000000-0005-0000-0000-00009F440000}"/>
    <cellStyle name="Dec 5 3 2 3 6 7" xfId="33582" xr:uid="{00000000-0005-0000-0000-0000A0440000}"/>
    <cellStyle name="Dec 5 3 2 3 6 8" xfId="34481" xr:uid="{00000000-0005-0000-0000-0000A1440000}"/>
    <cellStyle name="Dec 5 3 2 3 6 9" xfId="43223" xr:uid="{00000000-0005-0000-0000-0000A2440000}"/>
    <cellStyle name="Dec 5 3 2 3 7" xfId="14391" xr:uid="{00000000-0005-0000-0000-0000A3440000}"/>
    <cellStyle name="Dec 5 3 2 3 7 2" xfId="25730" xr:uid="{00000000-0005-0000-0000-0000A4440000}"/>
    <cellStyle name="Dec 5 3 2 3 7 3" xfId="30050" xr:uid="{00000000-0005-0000-0000-0000A5440000}"/>
    <cellStyle name="Dec 5 3 2 3 7 4" xfId="31165" xr:uid="{00000000-0005-0000-0000-0000A6440000}"/>
    <cellStyle name="Dec 5 3 2 3 7 5" xfId="28145" xr:uid="{00000000-0005-0000-0000-0000A7440000}"/>
    <cellStyle name="Dec 5 3 2 3 7 6" xfId="32704" xr:uid="{00000000-0005-0000-0000-0000A8440000}"/>
    <cellStyle name="Dec 5 3 2 3 7 7" xfId="33625" xr:uid="{00000000-0005-0000-0000-0000A9440000}"/>
    <cellStyle name="Dec 5 3 2 3 7 8" xfId="34524" xr:uid="{00000000-0005-0000-0000-0000AA440000}"/>
    <cellStyle name="Dec 5 3 2 3 7 9" xfId="43235" xr:uid="{00000000-0005-0000-0000-0000AB440000}"/>
    <cellStyle name="Dec 5 3 2 3 8" xfId="20189" xr:uid="{00000000-0005-0000-0000-0000AC440000}"/>
    <cellStyle name="Dec 5 3 2 3 9" xfId="27236" xr:uid="{00000000-0005-0000-0000-0000AD440000}"/>
    <cellStyle name="Dec 5 3 2 4" xfId="10830" xr:uid="{00000000-0005-0000-0000-0000AE440000}"/>
    <cellStyle name="Dec 5 3 2 4 2" xfId="22216" xr:uid="{00000000-0005-0000-0000-0000AF440000}"/>
    <cellStyle name="Dec 5 3 2 4 3" xfId="28231" xr:uid="{00000000-0005-0000-0000-0000B0440000}"/>
    <cellStyle name="Dec 5 3 2 4 4" xfId="15106" xr:uid="{00000000-0005-0000-0000-0000B1440000}"/>
    <cellStyle name="Dec 5 3 2 4 5" xfId="31391" xr:uid="{00000000-0005-0000-0000-0000B2440000}"/>
    <cellStyle name="Dec 5 3 2 4 6" xfId="30065" xr:uid="{00000000-0005-0000-0000-0000B3440000}"/>
    <cellStyle name="Dec 5 3 2 4 7" xfId="26829" xr:uid="{00000000-0005-0000-0000-0000B4440000}"/>
    <cellStyle name="Dec 5 3 2 4 8" xfId="15295" xr:uid="{00000000-0005-0000-0000-0000B5440000}"/>
    <cellStyle name="Dec 5 3 2 4 9" xfId="40374" xr:uid="{00000000-0005-0000-0000-0000B6440000}"/>
    <cellStyle name="Dec 5 3 2 5" xfId="13787" xr:uid="{00000000-0005-0000-0000-0000B7440000}"/>
    <cellStyle name="Dec 5 3 2 5 2" xfId="25126" xr:uid="{00000000-0005-0000-0000-0000B8440000}"/>
    <cellStyle name="Dec 5 3 2 5 3" xfId="29446" xr:uid="{00000000-0005-0000-0000-0000B9440000}"/>
    <cellStyle name="Dec 5 3 2 5 4" xfId="30561" xr:uid="{00000000-0005-0000-0000-0000BA440000}"/>
    <cellStyle name="Dec 5 3 2 5 5" xfId="28827" xr:uid="{00000000-0005-0000-0000-0000BB440000}"/>
    <cellStyle name="Dec 5 3 2 5 6" xfId="32100" xr:uid="{00000000-0005-0000-0000-0000BC440000}"/>
    <cellStyle name="Dec 5 3 2 5 7" xfId="33021" xr:uid="{00000000-0005-0000-0000-0000BD440000}"/>
    <cellStyle name="Dec 5 3 2 5 8" xfId="33920" xr:uid="{00000000-0005-0000-0000-0000BE440000}"/>
    <cellStyle name="Dec 5 3 2 5 9" xfId="43065" xr:uid="{00000000-0005-0000-0000-0000BF440000}"/>
    <cellStyle name="Dec 5 3 2 6" xfId="9150" xr:uid="{00000000-0005-0000-0000-0000C0440000}"/>
    <cellStyle name="Dec 5 3 2 6 2" xfId="20545" xr:uid="{00000000-0005-0000-0000-0000C1440000}"/>
    <cellStyle name="Dec 5 3 2 6 3" xfId="27597" xr:uid="{00000000-0005-0000-0000-0000C2440000}"/>
    <cellStyle name="Dec 5 3 2 6 4" xfId="22148" xr:uid="{00000000-0005-0000-0000-0000C3440000}"/>
    <cellStyle name="Dec 5 3 2 6 5" xfId="29172" xr:uid="{00000000-0005-0000-0000-0000C4440000}"/>
    <cellStyle name="Dec 5 3 2 6 6" xfId="27024" xr:uid="{00000000-0005-0000-0000-0000C5440000}"/>
    <cellStyle name="Dec 5 3 2 6 7" xfId="18028" xr:uid="{00000000-0005-0000-0000-0000C6440000}"/>
    <cellStyle name="Dec 5 3 2 6 8" xfId="26005" xr:uid="{00000000-0005-0000-0000-0000C7440000}"/>
    <cellStyle name="Dec 5 3 2 6 9" xfId="38805" xr:uid="{00000000-0005-0000-0000-0000C8440000}"/>
    <cellStyle name="Dec 5 3 2 7" xfId="13755" xr:uid="{00000000-0005-0000-0000-0000C9440000}"/>
    <cellStyle name="Dec 5 3 2 7 2" xfId="25094" xr:uid="{00000000-0005-0000-0000-0000CA440000}"/>
    <cellStyle name="Dec 5 3 2 7 3" xfId="29414" xr:uid="{00000000-0005-0000-0000-0000CB440000}"/>
    <cellStyle name="Dec 5 3 2 7 4" xfId="30529" xr:uid="{00000000-0005-0000-0000-0000CC440000}"/>
    <cellStyle name="Dec 5 3 2 7 5" xfId="28032" xr:uid="{00000000-0005-0000-0000-0000CD440000}"/>
    <cellStyle name="Dec 5 3 2 7 6" xfId="32068" xr:uid="{00000000-0005-0000-0000-0000CE440000}"/>
    <cellStyle name="Dec 5 3 2 7 7" xfId="32989" xr:uid="{00000000-0005-0000-0000-0000CF440000}"/>
    <cellStyle name="Dec 5 3 2 7 8" xfId="33888" xr:uid="{00000000-0005-0000-0000-0000D0440000}"/>
    <cellStyle name="Dec 5 3 2 7 9" xfId="43059" xr:uid="{00000000-0005-0000-0000-0000D1440000}"/>
    <cellStyle name="Dec 5 3 2 8" xfId="8856" xr:uid="{00000000-0005-0000-0000-0000D2440000}"/>
    <cellStyle name="Dec 5 3 2 8 2" xfId="20251" xr:uid="{00000000-0005-0000-0000-0000D3440000}"/>
    <cellStyle name="Dec 5 3 2 8 3" xfId="27303" xr:uid="{00000000-0005-0000-0000-0000D4440000}"/>
    <cellStyle name="Dec 5 3 2 8 4" xfId="15724" xr:uid="{00000000-0005-0000-0000-0000D5440000}"/>
    <cellStyle name="Dec 5 3 2 8 5" xfId="27103" xr:uid="{00000000-0005-0000-0000-0000D6440000}"/>
    <cellStyle name="Dec 5 3 2 8 6" xfId="25884" xr:uid="{00000000-0005-0000-0000-0000D7440000}"/>
    <cellStyle name="Dec 5 3 2 8 7" xfId="26842" xr:uid="{00000000-0005-0000-0000-0000D8440000}"/>
    <cellStyle name="Dec 5 3 2 8 8" xfId="26230" xr:uid="{00000000-0005-0000-0000-0000D9440000}"/>
    <cellStyle name="Dec 5 3 2 8 9" xfId="38711" xr:uid="{00000000-0005-0000-0000-0000DA440000}"/>
    <cellStyle name="Dec 5 3 2 9" xfId="13716" xr:uid="{00000000-0005-0000-0000-0000DB440000}"/>
    <cellStyle name="Dec 5 3 2 9 2" xfId="25055" xr:uid="{00000000-0005-0000-0000-0000DC440000}"/>
    <cellStyle name="Dec 5 3 2 9 3" xfId="29375" xr:uid="{00000000-0005-0000-0000-0000DD440000}"/>
    <cellStyle name="Dec 5 3 2 9 4" xfId="30490" xr:uid="{00000000-0005-0000-0000-0000DE440000}"/>
    <cellStyle name="Dec 5 3 2 9 5" xfId="28712" xr:uid="{00000000-0005-0000-0000-0000DF440000}"/>
    <cellStyle name="Dec 5 3 2 9 6" xfId="32029" xr:uid="{00000000-0005-0000-0000-0000E0440000}"/>
    <cellStyle name="Dec 5 3 2 9 7" xfId="32950" xr:uid="{00000000-0005-0000-0000-0000E1440000}"/>
    <cellStyle name="Dec 5 3 2 9 8" xfId="33849" xr:uid="{00000000-0005-0000-0000-0000E2440000}"/>
    <cellStyle name="Dec 5 3 2 9 9" xfId="43045" xr:uid="{00000000-0005-0000-0000-0000E3440000}"/>
    <cellStyle name="Dec 5 3 3" xfId="6572" xr:uid="{00000000-0005-0000-0000-0000E4440000}"/>
    <cellStyle name="Dec 5 3 4" xfId="13643" xr:uid="{00000000-0005-0000-0000-0000E5440000}"/>
    <cellStyle name="Dec 5 3 4 2" xfId="24982" xr:uid="{00000000-0005-0000-0000-0000E6440000}"/>
    <cellStyle name="Dec 5 3 4 3" xfId="29302" xr:uid="{00000000-0005-0000-0000-0000E7440000}"/>
    <cellStyle name="Dec 5 3 4 4" xfId="30417" xr:uid="{00000000-0005-0000-0000-0000E8440000}"/>
    <cellStyle name="Dec 5 3 4 5" xfId="22747" xr:uid="{00000000-0005-0000-0000-0000E9440000}"/>
    <cellStyle name="Dec 5 3 4 6" xfId="31956" xr:uid="{00000000-0005-0000-0000-0000EA440000}"/>
    <cellStyle name="Dec 5 3 4 7" xfId="32877" xr:uid="{00000000-0005-0000-0000-0000EB440000}"/>
    <cellStyle name="Dec 5 3 4 8" xfId="33776" xr:uid="{00000000-0005-0000-0000-0000EC440000}"/>
    <cellStyle name="Dec 5 3 4 9" xfId="43015" xr:uid="{00000000-0005-0000-0000-0000ED440000}"/>
    <cellStyle name="Dec 5 3 5" xfId="9214" xr:uid="{00000000-0005-0000-0000-0000EE440000}"/>
    <cellStyle name="Dec 5 3 5 2" xfId="20609" xr:uid="{00000000-0005-0000-0000-0000EF440000}"/>
    <cellStyle name="Dec 5 3 5 3" xfId="27661" xr:uid="{00000000-0005-0000-0000-0000F0440000}"/>
    <cellStyle name="Dec 5 3 5 4" xfId="16357" xr:uid="{00000000-0005-0000-0000-0000F1440000}"/>
    <cellStyle name="Dec 5 3 5 5" xfId="28122" xr:uid="{00000000-0005-0000-0000-0000F2440000}"/>
    <cellStyle name="Dec 5 3 5 6" xfId="31299" xr:uid="{00000000-0005-0000-0000-0000F3440000}"/>
    <cellStyle name="Dec 5 3 5 7" xfId="14659" xr:uid="{00000000-0005-0000-0000-0000F4440000}"/>
    <cellStyle name="Dec 5 3 5 8" xfId="15252" xr:uid="{00000000-0005-0000-0000-0000F5440000}"/>
    <cellStyle name="Dec 5 3 5 9" xfId="38818" xr:uid="{00000000-0005-0000-0000-0000F6440000}"/>
    <cellStyle name="Dec 5 4" xfId="5624" xr:uid="{00000000-0005-0000-0000-0000F7440000}"/>
    <cellStyle name="Dec 5 4 10" xfId="17090" xr:uid="{00000000-0005-0000-0000-0000F8440000}"/>
    <cellStyle name="Dec 5 4 11" xfId="26047" xr:uid="{00000000-0005-0000-0000-0000F9440000}"/>
    <cellStyle name="Dec 5 4 12" xfId="27207" xr:uid="{00000000-0005-0000-0000-0000FA440000}"/>
    <cellStyle name="Dec 5 4 13" xfId="28324" xr:uid="{00000000-0005-0000-0000-0000FB440000}"/>
    <cellStyle name="Dec 5 4 14" xfId="14665" xr:uid="{00000000-0005-0000-0000-0000FC440000}"/>
    <cellStyle name="Dec 5 4 15" xfId="26335" xr:uid="{00000000-0005-0000-0000-0000FD440000}"/>
    <cellStyle name="Dec 5 4 16" xfId="27736" xr:uid="{00000000-0005-0000-0000-0000FE440000}"/>
    <cellStyle name="Dec 5 4 17" xfId="35684" xr:uid="{00000000-0005-0000-0000-0000FF440000}"/>
    <cellStyle name="Dec 5 4 2" xfId="7826" xr:uid="{00000000-0005-0000-0000-000000450000}"/>
    <cellStyle name="Dec 5 4 2 10" xfId="26009" xr:uid="{00000000-0005-0000-0000-000001450000}"/>
    <cellStyle name="Dec 5 4 2 11" xfId="14404" xr:uid="{00000000-0005-0000-0000-000002450000}"/>
    <cellStyle name="Dec 5 4 2 12" xfId="27761" xr:uid="{00000000-0005-0000-0000-000003450000}"/>
    <cellStyle name="Dec 5 4 2 13" xfId="24245" xr:uid="{00000000-0005-0000-0000-000004450000}"/>
    <cellStyle name="Dec 5 4 2 14" xfId="27978" xr:uid="{00000000-0005-0000-0000-000005450000}"/>
    <cellStyle name="Dec 5 4 2 15" xfId="37775" xr:uid="{00000000-0005-0000-0000-000006450000}"/>
    <cellStyle name="Dec 5 4 2 2" xfId="12597" xr:uid="{00000000-0005-0000-0000-000007450000}"/>
    <cellStyle name="Dec 5 4 2 2 2" xfId="23955" xr:uid="{00000000-0005-0000-0000-000008450000}"/>
    <cellStyle name="Dec 5 4 2 2 3" xfId="28870" xr:uid="{00000000-0005-0000-0000-000009450000}"/>
    <cellStyle name="Dec 5 4 2 2 4" xfId="15294" xr:uid="{00000000-0005-0000-0000-00000A450000}"/>
    <cellStyle name="Dec 5 4 2 2 5" xfId="15591" xr:uid="{00000000-0005-0000-0000-00000B450000}"/>
    <cellStyle name="Dec 5 4 2 2 6" xfId="26100" xr:uid="{00000000-0005-0000-0000-00000C450000}"/>
    <cellStyle name="Dec 5 4 2 2 7" xfId="25961" xr:uid="{00000000-0005-0000-0000-00000D450000}"/>
    <cellStyle name="Dec 5 4 2 2 8" xfId="25922" xr:uid="{00000000-0005-0000-0000-00000E450000}"/>
    <cellStyle name="Dec 5 4 2 2 9" xfId="42071" xr:uid="{00000000-0005-0000-0000-00000F450000}"/>
    <cellStyle name="Dec 5 4 2 3" xfId="14038" xr:uid="{00000000-0005-0000-0000-000010450000}"/>
    <cellStyle name="Dec 5 4 2 3 2" xfId="25377" xr:uid="{00000000-0005-0000-0000-000011450000}"/>
    <cellStyle name="Dec 5 4 2 3 3" xfId="29697" xr:uid="{00000000-0005-0000-0000-000012450000}"/>
    <cellStyle name="Dec 5 4 2 3 4" xfId="30812" xr:uid="{00000000-0005-0000-0000-000013450000}"/>
    <cellStyle name="Dec 5 4 2 3 5" xfId="15126" xr:uid="{00000000-0005-0000-0000-000014450000}"/>
    <cellStyle name="Dec 5 4 2 3 6" xfId="32351" xr:uid="{00000000-0005-0000-0000-000015450000}"/>
    <cellStyle name="Dec 5 4 2 3 7" xfId="33272" xr:uid="{00000000-0005-0000-0000-000016450000}"/>
    <cellStyle name="Dec 5 4 2 3 8" xfId="34171" xr:uid="{00000000-0005-0000-0000-000017450000}"/>
    <cellStyle name="Dec 5 4 2 3 9" xfId="43132" xr:uid="{00000000-0005-0000-0000-000018450000}"/>
    <cellStyle name="Dec 5 4 2 4" xfId="8878" xr:uid="{00000000-0005-0000-0000-000019450000}"/>
    <cellStyle name="Dec 5 4 2 4 2" xfId="20273" xr:uid="{00000000-0005-0000-0000-00001A450000}"/>
    <cellStyle name="Dec 5 4 2 4 3" xfId="27325" xr:uid="{00000000-0005-0000-0000-00001B450000}"/>
    <cellStyle name="Dec 5 4 2 4 4" xfId="15738" xr:uid="{00000000-0005-0000-0000-00001C450000}"/>
    <cellStyle name="Dec 5 4 2 4 5" xfId="14727" xr:uid="{00000000-0005-0000-0000-00001D450000}"/>
    <cellStyle name="Dec 5 4 2 4 6" xfId="26119" xr:uid="{00000000-0005-0000-0000-00001E450000}"/>
    <cellStyle name="Dec 5 4 2 4 7" xfId="27160" xr:uid="{00000000-0005-0000-0000-00001F450000}"/>
    <cellStyle name="Dec 5 4 2 4 8" xfId="27969" xr:uid="{00000000-0005-0000-0000-000020450000}"/>
    <cellStyle name="Dec 5 4 2 4 9" xfId="38715" xr:uid="{00000000-0005-0000-0000-000021450000}"/>
    <cellStyle name="Dec 5 4 2 5" xfId="14092" xr:uid="{00000000-0005-0000-0000-000022450000}"/>
    <cellStyle name="Dec 5 4 2 5 2" xfId="25431" xr:uid="{00000000-0005-0000-0000-000023450000}"/>
    <cellStyle name="Dec 5 4 2 5 3" xfId="29751" xr:uid="{00000000-0005-0000-0000-000024450000}"/>
    <cellStyle name="Dec 5 4 2 5 4" xfId="30866" xr:uid="{00000000-0005-0000-0000-000025450000}"/>
    <cellStyle name="Dec 5 4 2 5 5" xfId="26106" xr:uid="{00000000-0005-0000-0000-000026450000}"/>
    <cellStyle name="Dec 5 4 2 5 6" xfId="32405" xr:uid="{00000000-0005-0000-0000-000027450000}"/>
    <cellStyle name="Dec 5 4 2 5 7" xfId="33326" xr:uid="{00000000-0005-0000-0000-000028450000}"/>
    <cellStyle name="Dec 5 4 2 5 8" xfId="34225" xr:uid="{00000000-0005-0000-0000-000029450000}"/>
    <cellStyle name="Dec 5 4 2 5 9" xfId="43151" xr:uid="{00000000-0005-0000-0000-00002A450000}"/>
    <cellStyle name="Dec 5 4 2 6" xfId="13955" xr:uid="{00000000-0005-0000-0000-00002B450000}"/>
    <cellStyle name="Dec 5 4 2 6 2" xfId="25294" xr:uid="{00000000-0005-0000-0000-00002C450000}"/>
    <cellStyle name="Dec 5 4 2 6 3" xfId="29614" xr:uid="{00000000-0005-0000-0000-00002D450000}"/>
    <cellStyle name="Dec 5 4 2 6 4" xfId="30729" xr:uid="{00000000-0005-0000-0000-00002E450000}"/>
    <cellStyle name="Dec 5 4 2 6 5" xfId="26312" xr:uid="{00000000-0005-0000-0000-00002F450000}"/>
    <cellStyle name="Dec 5 4 2 6 6" xfId="32268" xr:uid="{00000000-0005-0000-0000-000030450000}"/>
    <cellStyle name="Dec 5 4 2 6 7" xfId="33189" xr:uid="{00000000-0005-0000-0000-000031450000}"/>
    <cellStyle name="Dec 5 4 2 6 8" xfId="34088" xr:uid="{00000000-0005-0000-0000-000032450000}"/>
    <cellStyle name="Dec 5 4 2 6 9" xfId="43112" xr:uid="{00000000-0005-0000-0000-000033450000}"/>
    <cellStyle name="Dec 5 4 2 7" xfId="9156" xr:uid="{00000000-0005-0000-0000-000034450000}"/>
    <cellStyle name="Dec 5 4 2 7 2" xfId="20551" xr:uid="{00000000-0005-0000-0000-000035450000}"/>
    <cellStyle name="Dec 5 4 2 7 3" xfId="27603" xr:uid="{00000000-0005-0000-0000-000036450000}"/>
    <cellStyle name="Dec 5 4 2 7 4" xfId="19317" xr:uid="{00000000-0005-0000-0000-000037450000}"/>
    <cellStyle name="Dec 5 4 2 7 5" xfId="31615" xr:uid="{00000000-0005-0000-0000-000038450000}"/>
    <cellStyle name="Dec 5 4 2 7 6" xfId="28220" xr:uid="{00000000-0005-0000-0000-000039450000}"/>
    <cellStyle name="Dec 5 4 2 7 7" xfId="31409" xr:uid="{00000000-0005-0000-0000-00003A450000}"/>
    <cellStyle name="Dec 5 4 2 7 8" xfId="31214" xr:uid="{00000000-0005-0000-0000-00003B450000}"/>
    <cellStyle name="Dec 5 4 2 7 9" xfId="38807" xr:uid="{00000000-0005-0000-0000-00003C450000}"/>
    <cellStyle name="Dec 5 4 2 8" xfId="19244" xr:uid="{00000000-0005-0000-0000-00003D450000}"/>
    <cellStyle name="Dec 5 4 2 9" xfId="26858" xr:uid="{00000000-0005-0000-0000-00003E450000}"/>
    <cellStyle name="Dec 5 4 3" xfId="6641" xr:uid="{00000000-0005-0000-0000-00003F450000}"/>
    <cellStyle name="Dec 5 4 3 10" xfId="27029" xr:uid="{00000000-0005-0000-0000-000040450000}"/>
    <cellStyle name="Dec 5 4 3 11" xfId="28943" xr:uid="{00000000-0005-0000-0000-000041450000}"/>
    <cellStyle name="Dec 5 4 3 12" xfId="30102" xr:uid="{00000000-0005-0000-0000-000042450000}"/>
    <cellStyle name="Dec 5 4 3 13" xfId="31204" xr:uid="{00000000-0005-0000-0000-000043450000}"/>
    <cellStyle name="Dec 5 4 3 14" xfId="25959" xr:uid="{00000000-0005-0000-0000-000044450000}"/>
    <cellStyle name="Dec 5 4 3 15" xfId="36621" xr:uid="{00000000-0005-0000-0000-000045450000}"/>
    <cellStyle name="Dec 5 4 3 2" xfId="11412" xr:uid="{00000000-0005-0000-0000-000046450000}"/>
    <cellStyle name="Dec 5 4 3 2 2" xfId="22785" xr:uid="{00000000-0005-0000-0000-000047450000}"/>
    <cellStyle name="Dec 5 4 3 2 3" xfId="28467" xr:uid="{00000000-0005-0000-0000-000048450000}"/>
    <cellStyle name="Dec 5 4 3 2 4" xfId="15875" xr:uid="{00000000-0005-0000-0000-000049450000}"/>
    <cellStyle name="Dec 5 4 3 2 5" xfId="26114" xr:uid="{00000000-0005-0000-0000-00004A450000}"/>
    <cellStyle name="Dec 5 4 3 2 6" xfId="28210" xr:uid="{00000000-0005-0000-0000-00004B450000}"/>
    <cellStyle name="Dec 5 4 3 2 7" xfId="26558" xr:uid="{00000000-0005-0000-0000-00004C450000}"/>
    <cellStyle name="Dec 5 4 3 2 8" xfId="26863" xr:uid="{00000000-0005-0000-0000-00004D450000}"/>
    <cellStyle name="Dec 5 4 3 2 9" xfId="40917" xr:uid="{00000000-0005-0000-0000-00004E450000}"/>
    <cellStyle name="Dec 5 4 3 3" xfId="13906" xr:uid="{00000000-0005-0000-0000-00004F450000}"/>
    <cellStyle name="Dec 5 4 3 3 2" xfId="25245" xr:uid="{00000000-0005-0000-0000-000050450000}"/>
    <cellStyle name="Dec 5 4 3 3 3" xfId="29565" xr:uid="{00000000-0005-0000-0000-000051450000}"/>
    <cellStyle name="Dec 5 4 3 3 4" xfId="30680" xr:uid="{00000000-0005-0000-0000-000052450000}"/>
    <cellStyle name="Dec 5 4 3 3 5" xfId="26278" xr:uid="{00000000-0005-0000-0000-000053450000}"/>
    <cellStyle name="Dec 5 4 3 3 6" xfId="32219" xr:uid="{00000000-0005-0000-0000-000054450000}"/>
    <cellStyle name="Dec 5 4 3 3 7" xfId="33140" xr:uid="{00000000-0005-0000-0000-000055450000}"/>
    <cellStyle name="Dec 5 4 3 3 8" xfId="34039" xr:uid="{00000000-0005-0000-0000-000056450000}"/>
    <cellStyle name="Dec 5 4 3 3 9" xfId="43103" xr:uid="{00000000-0005-0000-0000-000057450000}"/>
    <cellStyle name="Dec 5 4 3 4" xfId="9054" xr:uid="{00000000-0005-0000-0000-000058450000}"/>
    <cellStyle name="Dec 5 4 3 4 2" xfId="20449" xr:uid="{00000000-0005-0000-0000-000059450000}"/>
    <cellStyle name="Dec 5 4 3 4 3" xfId="27501" xr:uid="{00000000-0005-0000-0000-00005A450000}"/>
    <cellStyle name="Dec 5 4 3 4 4" xfId="15845" xr:uid="{00000000-0005-0000-0000-00005B450000}"/>
    <cellStyle name="Dec 5 4 3 4 5" xfId="28757" xr:uid="{00000000-0005-0000-0000-00005C450000}"/>
    <cellStyle name="Dec 5 4 3 4 6" xfId="27060" xr:uid="{00000000-0005-0000-0000-00005D450000}"/>
    <cellStyle name="Dec 5 4 3 4 7" xfId="15439" xr:uid="{00000000-0005-0000-0000-00005E450000}"/>
    <cellStyle name="Dec 5 4 3 4 8" xfId="14506" xr:uid="{00000000-0005-0000-0000-00005F450000}"/>
    <cellStyle name="Dec 5 4 3 4 9" xfId="38776" xr:uid="{00000000-0005-0000-0000-000060450000}"/>
    <cellStyle name="Dec 5 4 3 5" xfId="13805" xr:uid="{00000000-0005-0000-0000-000061450000}"/>
    <cellStyle name="Dec 5 4 3 5 2" xfId="25144" xr:uid="{00000000-0005-0000-0000-000062450000}"/>
    <cellStyle name="Dec 5 4 3 5 3" xfId="29464" xr:uid="{00000000-0005-0000-0000-000063450000}"/>
    <cellStyle name="Dec 5 4 3 5 4" xfId="30579" xr:uid="{00000000-0005-0000-0000-000064450000}"/>
    <cellStyle name="Dec 5 4 3 5 5" xfId="28939" xr:uid="{00000000-0005-0000-0000-000065450000}"/>
    <cellStyle name="Dec 5 4 3 5 6" xfId="32118" xr:uid="{00000000-0005-0000-0000-000066450000}"/>
    <cellStyle name="Dec 5 4 3 5 7" xfId="33039" xr:uid="{00000000-0005-0000-0000-000067450000}"/>
    <cellStyle name="Dec 5 4 3 5 8" xfId="33938" xr:uid="{00000000-0005-0000-0000-000068450000}"/>
    <cellStyle name="Dec 5 4 3 5 9" xfId="43070" xr:uid="{00000000-0005-0000-0000-000069450000}"/>
    <cellStyle name="Dec 5 4 3 6" xfId="14204" xr:uid="{00000000-0005-0000-0000-00006A450000}"/>
    <cellStyle name="Dec 5 4 3 6 2" xfId="25543" xr:uid="{00000000-0005-0000-0000-00006B450000}"/>
    <cellStyle name="Dec 5 4 3 6 3" xfId="29863" xr:uid="{00000000-0005-0000-0000-00006C450000}"/>
    <cellStyle name="Dec 5 4 3 6 4" xfId="30978" xr:uid="{00000000-0005-0000-0000-00006D450000}"/>
    <cellStyle name="Dec 5 4 3 6 5" xfId="26610" xr:uid="{00000000-0005-0000-0000-00006E450000}"/>
    <cellStyle name="Dec 5 4 3 6 6" xfId="32517" xr:uid="{00000000-0005-0000-0000-00006F450000}"/>
    <cellStyle name="Dec 5 4 3 6 7" xfId="33438" xr:uid="{00000000-0005-0000-0000-000070450000}"/>
    <cellStyle name="Dec 5 4 3 6 8" xfId="34337" xr:uid="{00000000-0005-0000-0000-000071450000}"/>
    <cellStyle name="Dec 5 4 3 6 9" xfId="43179" xr:uid="{00000000-0005-0000-0000-000072450000}"/>
    <cellStyle name="Dec 5 4 3 7" xfId="14260" xr:uid="{00000000-0005-0000-0000-000073450000}"/>
    <cellStyle name="Dec 5 4 3 7 2" xfId="25599" xr:uid="{00000000-0005-0000-0000-000074450000}"/>
    <cellStyle name="Dec 5 4 3 7 3" xfId="29919" xr:uid="{00000000-0005-0000-0000-000075450000}"/>
    <cellStyle name="Dec 5 4 3 7 4" xfId="31034" xr:uid="{00000000-0005-0000-0000-000076450000}"/>
    <cellStyle name="Dec 5 4 3 7 5" xfId="15141" xr:uid="{00000000-0005-0000-0000-000077450000}"/>
    <cellStyle name="Dec 5 4 3 7 6" xfId="32573" xr:uid="{00000000-0005-0000-0000-000078450000}"/>
    <cellStyle name="Dec 5 4 3 7 7" xfId="33494" xr:uid="{00000000-0005-0000-0000-000079450000}"/>
    <cellStyle name="Dec 5 4 3 7 8" xfId="34393" xr:uid="{00000000-0005-0000-0000-00007A450000}"/>
    <cellStyle name="Dec 5 4 3 7 9" xfId="43197" xr:uid="{00000000-0005-0000-0000-00007B450000}"/>
    <cellStyle name="Dec 5 4 3 8" xfId="18069" xr:uid="{00000000-0005-0000-0000-00007C450000}"/>
    <cellStyle name="Dec 5 4 3 9" xfId="26448" xr:uid="{00000000-0005-0000-0000-00007D450000}"/>
    <cellStyle name="Dec 5 4 4" xfId="10414" xr:uid="{00000000-0005-0000-0000-00007E450000}"/>
    <cellStyle name="Dec 5 4 4 2" xfId="21809" xr:uid="{00000000-0005-0000-0000-00007F450000}"/>
    <cellStyle name="Dec 5 4 4 3" xfId="28064" xr:uid="{00000000-0005-0000-0000-000080450000}"/>
    <cellStyle name="Dec 5 4 4 4" xfId="15012" xr:uid="{00000000-0005-0000-0000-000081450000}"/>
    <cellStyle name="Dec 5 4 4 5" xfId="30067" xr:uid="{00000000-0005-0000-0000-000082450000}"/>
    <cellStyle name="Dec 5 4 4 6" xfId="25821" xr:uid="{00000000-0005-0000-0000-000083450000}"/>
    <cellStyle name="Dec 5 4 4 7" xfId="14499" xr:uid="{00000000-0005-0000-0000-000084450000}"/>
    <cellStyle name="Dec 5 4 4 8" xfId="31647" xr:uid="{00000000-0005-0000-0000-000085450000}"/>
    <cellStyle name="Dec 5 4 4 9" xfId="39980" xr:uid="{00000000-0005-0000-0000-000086450000}"/>
    <cellStyle name="Dec 5 4 5" xfId="13727" xr:uid="{00000000-0005-0000-0000-000087450000}"/>
    <cellStyle name="Dec 5 4 5 2" xfId="25066" xr:uid="{00000000-0005-0000-0000-000088450000}"/>
    <cellStyle name="Dec 5 4 5 3" xfId="29386" xr:uid="{00000000-0005-0000-0000-000089450000}"/>
    <cellStyle name="Dec 5 4 5 4" xfId="30501" xr:uid="{00000000-0005-0000-0000-00008A450000}"/>
    <cellStyle name="Dec 5 4 5 5" xfId="14756" xr:uid="{00000000-0005-0000-0000-00008B450000}"/>
    <cellStyle name="Dec 5 4 5 6" xfId="32040" xr:uid="{00000000-0005-0000-0000-00008C450000}"/>
    <cellStyle name="Dec 5 4 5 7" xfId="32961" xr:uid="{00000000-0005-0000-0000-00008D450000}"/>
    <cellStyle name="Dec 5 4 5 8" xfId="33860" xr:uid="{00000000-0005-0000-0000-00008E450000}"/>
    <cellStyle name="Dec 5 4 5 9" xfId="43049" xr:uid="{00000000-0005-0000-0000-00008F450000}"/>
    <cellStyle name="Dec 5 4 6" xfId="8916" xr:uid="{00000000-0005-0000-0000-000090450000}"/>
    <cellStyle name="Dec 5 4 6 2" xfId="20311" xr:uid="{00000000-0005-0000-0000-000091450000}"/>
    <cellStyle name="Dec 5 4 6 3" xfId="27363" xr:uid="{00000000-0005-0000-0000-000092450000}"/>
    <cellStyle name="Dec 5 4 6 4" xfId="15772" xr:uid="{00000000-0005-0000-0000-000093450000}"/>
    <cellStyle name="Dec 5 4 6 5" xfId="28177" xr:uid="{00000000-0005-0000-0000-000094450000}"/>
    <cellStyle name="Dec 5 4 6 6" xfId="15075" xr:uid="{00000000-0005-0000-0000-000095450000}"/>
    <cellStyle name="Dec 5 4 6 7" xfId="15368" xr:uid="{00000000-0005-0000-0000-000096450000}"/>
    <cellStyle name="Dec 5 4 6 8" xfId="27780" xr:uid="{00000000-0005-0000-0000-000097450000}"/>
    <cellStyle name="Dec 5 4 6 9" xfId="38727" xr:uid="{00000000-0005-0000-0000-000098450000}"/>
    <cellStyle name="Dec 5 4 7" xfId="13953" xr:uid="{00000000-0005-0000-0000-000099450000}"/>
    <cellStyle name="Dec 5 4 7 2" xfId="25292" xr:uid="{00000000-0005-0000-0000-00009A450000}"/>
    <cellStyle name="Dec 5 4 7 3" xfId="29612" xr:uid="{00000000-0005-0000-0000-00009B450000}"/>
    <cellStyle name="Dec 5 4 7 4" xfId="30727" xr:uid="{00000000-0005-0000-0000-00009C450000}"/>
    <cellStyle name="Dec 5 4 7 5" xfId="29123" xr:uid="{00000000-0005-0000-0000-00009D450000}"/>
    <cellStyle name="Dec 5 4 7 6" xfId="32266" xr:uid="{00000000-0005-0000-0000-00009E450000}"/>
    <cellStyle name="Dec 5 4 7 7" xfId="33187" xr:uid="{00000000-0005-0000-0000-00009F450000}"/>
    <cellStyle name="Dec 5 4 7 8" xfId="34086" xr:uid="{00000000-0005-0000-0000-0000A0450000}"/>
    <cellStyle name="Dec 5 4 7 9" xfId="43111" xr:uid="{00000000-0005-0000-0000-0000A1450000}"/>
    <cellStyle name="Dec 5 4 8" xfId="9057" xr:uid="{00000000-0005-0000-0000-0000A2450000}"/>
    <cellStyle name="Dec 5 4 8 2" xfId="20452" xr:uid="{00000000-0005-0000-0000-0000A3450000}"/>
    <cellStyle name="Dec 5 4 8 3" xfId="27504" xr:uid="{00000000-0005-0000-0000-0000A4450000}"/>
    <cellStyle name="Dec 5 4 8 4" xfId="14530" xr:uid="{00000000-0005-0000-0000-0000A5450000}"/>
    <cellStyle name="Dec 5 4 8 5" xfId="15392" xr:uid="{00000000-0005-0000-0000-0000A6450000}"/>
    <cellStyle name="Dec 5 4 8 6" xfId="25912" xr:uid="{00000000-0005-0000-0000-0000A7450000}"/>
    <cellStyle name="Dec 5 4 8 7" xfId="28247" xr:uid="{00000000-0005-0000-0000-0000A8450000}"/>
    <cellStyle name="Dec 5 4 8 8" xfId="31184" xr:uid="{00000000-0005-0000-0000-0000A9450000}"/>
    <cellStyle name="Dec 5 4 8 9" xfId="38778" xr:uid="{00000000-0005-0000-0000-0000AA450000}"/>
    <cellStyle name="Dec 5 4 9" xfId="14080" xr:uid="{00000000-0005-0000-0000-0000AB450000}"/>
    <cellStyle name="Dec 5 4 9 2" xfId="25419" xr:uid="{00000000-0005-0000-0000-0000AC450000}"/>
    <cellStyle name="Dec 5 4 9 3" xfId="29739" xr:uid="{00000000-0005-0000-0000-0000AD450000}"/>
    <cellStyle name="Dec 5 4 9 4" xfId="30854" xr:uid="{00000000-0005-0000-0000-0000AE450000}"/>
    <cellStyle name="Dec 5 4 9 5" xfId="28944" xr:uid="{00000000-0005-0000-0000-0000AF450000}"/>
    <cellStyle name="Dec 5 4 9 6" xfId="32393" xr:uid="{00000000-0005-0000-0000-0000B0450000}"/>
    <cellStyle name="Dec 5 4 9 7" xfId="33314" xr:uid="{00000000-0005-0000-0000-0000B1450000}"/>
    <cellStyle name="Dec 5 4 9 8" xfId="34213" xr:uid="{00000000-0005-0000-0000-0000B2450000}"/>
    <cellStyle name="Dec 5 4 9 9" xfId="43147" xr:uid="{00000000-0005-0000-0000-0000B3450000}"/>
    <cellStyle name="Dec 5 5" xfId="13575" xr:uid="{00000000-0005-0000-0000-0000B4450000}"/>
    <cellStyle name="Dec 5 5 2" xfId="24914" xr:uid="{00000000-0005-0000-0000-0000B5450000}"/>
    <cellStyle name="Dec 5 5 3" xfId="29234" xr:uid="{00000000-0005-0000-0000-0000B6450000}"/>
    <cellStyle name="Dec 5 5 4" xfId="30349" xr:uid="{00000000-0005-0000-0000-0000B7450000}"/>
    <cellStyle name="Dec 5 5 5" xfId="28194" xr:uid="{00000000-0005-0000-0000-0000B8450000}"/>
    <cellStyle name="Dec 5 5 6" xfId="31888" xr:uid="{00000000-0005-0000-0000-0000B9450000}"/>
    <cellStyle name="Dec 5 5 7" xfId="32809" xr:uid="{00000000-0005-0000-0000-0000BA450000}"/>
    <cellStyle name="Dec 5 5 8" xfId="33708" xr:uid="{00000000-0005-0000-0000-0000BB450000}"/>
    <cellStyle name="Dec 5 5 9" xfId="42992" xr:uid="{00000000-0005-0000-0000-0000BC450000}"/>
    <cellStyle name="Dec 5 6" xfId="13678" xr:uid="{00000000-0005-0000-0000-0000BD450000}"/>
    <cellStyle name="Dec 5 6 2" xfId="25017" xr:uid="{00000000-0005-0000-0000-0000BE450000}"/>
    <cellStyle name="Dec 5 6 3" xfId="29337" xr:uid="{00000000-0005-0000-0000-0000BF450000}"/>
    <cellStyle name="Dec 5 6 4" xfId="30452" xr:uid="{00000000-0005-0000-0000-0000C0450000}"/>
    <cellStyle name="Dec 5 6 5" xfId="28769" xr:uid="{00000000-0005-0000-0000-0000C1450000}"/>
    <cellStyle name="Dec 5 6 6" xfId="31991" xr:uid="{00000000-0005-0000-0000-0000C2450000}"/>
    <cellStyle name="Dec 5 6 7" xfId="32912" xr:uid="{00000000-0005-0000-0000-0000C3450000}"/>
    <cellStyle name="Dec 5 6 8" xfId="33811" xr:uid="{00000000-0005-0000-0000-0000C4450000}"/>
    <cellStyle name="Dec 5 6 9" xfId="43029" xr:uid="{00000000-0005-0000-0000-0000C5450000}"/>
    <cellStyle name="Dec 5 7" xfId="14464" xr:uid="{00000000-0005-0000-0000-0000C6450000}"/>
    <cellStyle name="Dec 5 8" xfId="27185" xr:uid="{00000000-0005-0000-0000-0000C7450000}"/>
    <cellStyle name="Dec 5 9" xfId="29127" xr:uid="{00000000-0005-0000-0000-0000C8450000}"/>
    <cellStyle name="Dec 6" xfId="6612" xr:uid="{00000000-0005-0000-0000-0000C9450000}"/>
    <cellStyle name="Dec 6 10" xfId="27995" xr:uid="{00000000-0005-0000-0000-0000CA450000}"/>
    <cellStyle name="Dec 6 11" xfId="28294" xr:uid="{00000000-0005-0000-0000-0000CB450000}"/>
    <cellStyle name="Dec 6 12" xfId="15468" xr:uid="{00000000-0005-0000-0000-0000CC450000}"/>
    <cellStyle name="Dec 6 13" xfId="28028" xr:uid="{00000000-0005-0000-0000-0000CD450000}"/>
    <cellStyle name="Dec 6 14" xfId="26770" xr:uid="{00000000-0005-0000-0000-0000CE450000}"/>
    <cellStyle name="Dec 6 15" xfId="36610" xr:uid="{00000000-0005-0000-0000-0000CF450000}"/>
    <cellStyle name="Dec 6 2" xfId="11383" xr:uid="{00000000-0005-0000-0000-0000D0450000}"/>
    <cellStyle name="Dec 6 2 2" xfId="22762" xr:uid="{00000000-0005-0000-0000-0000D1450000}"/>
    <cellStyle name="Dec 6 2 3" xfId="28438" xr:uid="{00000000-0005-0000-0000-0000D2450000}"/>
    <cellStyle name="Dec 6 2 4" xfId="14674" xr:uid="{00000000-0005-0000-0000-0000D3450000}"/>
    <cellStyle name="Dec 6 2 5" xfId="26848" xr:uid="{00000000-0005-0000-0000-0000D4450000}"/>
    <cellStyle name="Dec 6 2 6" xfId="26769" xr:uid="{00000000-0005-0000-0000-0000D5450000}"/>
    <cellStyle name="Dec 6 2 7" xfId="28848" xr:uid="{00000000-0005-0000-0000-0000D6450000}"/>
    <cellStyle name="Dec 6 2 8" xfId="26276" xr:uid="{00000000-0005-0000-0000-0000D7450000}"/>
    <cellStyle name="Dec 6 2 9" xfId="40906" xr:uid="{00000000-0005-0000-0000-0000D8450000}"/>
    <cellStyle name="Dec 6 3" xfId="13878" xr:uid="{00000000-0005-0000-0000-0000D9450000}"/>
    <cellStyle name="Dec 6 3 2" xfId="25217" xr:uid="{00000000-0005-0000-0000-0000DA450000}"/>
    <cellStyle name="Dec 6 3 3" xfId="29537" xr:uid="{00000000-0005-0000-0000-0000DB450000}"/>
    <cellStyle name="Dec 6 3 4" xfId="30652" xr:uid="{00000000-0005-0000-0000-0000DC450000}"/>
    <cellStyle name="Dec 6 3 5" xfId="14424" xr:uid="{00000000-0005-0000-0000-0000DD450000}"/>
    <cellStyle name="Dec 6 3 6" xfId="32191" xr:uid="{00000000-0005-0000-0000-0000DE450000}"/>
    <cellStyle name="Dec 6 3 7" xfId="33112" xr:uid="{00000000-0005-0000-0000-0000DF450000}"/>
    <cellStyle name="Dec 6 3 8" xfId="34011" xr:uid="{00000000-0005-0000-0000-0000E0450000}"/>
    <cellStyle name="Dec 6 3 9" xfId="43093" xr:uid="{00000000-0005-0000-0000-0000E1450000}"/>
    <cellStyle name="Dec 6 4" xfId="9029" xr:uid="{00000000-0005-0000-0000-0000E2450000}"/>
    <cellStyle name="Dec 6 4 2" xfId="20424" xr:uid="{00000000-0005-0000-0000-0000E3450000}"/>
    <cellStyle name="Dec 6 4 3" xfId="27476" xr:uid="{00000000-0005-0000-0000-0000E4450000}"/>
    <cellStyle name="Dec 6 4 4" xfId="15820" xr:uid="{00000000-0005-0000-0000-0000E5450000}"/>
    <cellStyle name="Dec 6 4 5" xfId="28842" xr:uid="{00000000-0005-0000-0000-0000E6450000}"/>
    <cellStyle name="Dec 6 4 6" xfId="28256" xr:uid="{00000000-0005-0000-0000-0000E7450000}"/>
    <cellStyle name="Dec 6 4 7" xfId="14644" xr:uid="{00000000-0005-0000-0000-0000E8450000}"/>
    <cellStyle name="Dec 6 4 8" xfId="15442" xr:uid="{00000000-0005-0000-0000-0000E9450000}"/>
    <cellStyle name="Dec 6 4 9" xfId="38766" xr:uid="{00000000-0005-0000-0000-0000EA450000}"/>
    <cellStyle name="Dec 6 5" xfId="14005" xr:uid="{00000000-0005-0000-0000-0000EB450000}"/>
    <cellStyle name="Dec 6 5 2" xfId="25344" xr:uid="{00000000-0005-0000-0000-0000EC450000}"/>
    <cellStyle name="Dec 6 5 3" xfId="29664" xr:uid="{00000000-0005-0000-0000-0000ED450000}"/>
    <cellStyle name="Dec 6 5 4" xfId="30779" xr:uid="{00000000-0005-0000-0000-0000EE450000}"/>
    <cellStyle name="Dec 6 5 5" xfId="25932" xr:uid="{00000000-0005-0000-0000-0000EF450000}"/>
    <cellStyle name="Dec 6 5 6" xfId="32318" xr:uid="{00000000-0005-0000-0000-0000F0450000}"/>
    <cellStyle name="Dec 6 5 7" xfId="33239" xr:uid="{00000000-0005-0000-0000-0000F1450000}"/>
    <cellStyle name="Dec 6 5 8" xfId="34138" xr:uid="{00000000-0005-0000-0000-0000F2450000}"/>
    <cellStyle name="Dec 6 5 9" xfId="43124" xr:uid="{00000000-0005-0000-0000-0000F3450000}"/>
    <cellStyle name="Dec 6 6" xfId="8880" xr:uid="{00000000-0005-0000-0000-0000F4450000}"/>
    <cellStyle name="Dec 6 6 2" xfId="20275" xr:uid="{00000000-0005-0000-0000-0000F5450000}"/>
    <cellStyle name="Dec 6 6 3" xfId="27327" xr:uid="{00000000-0005-0000-0000-0000F6450000}"/>
    <cellStyle name="Dec 6 6 4" xfId="15740" xr:uid="{00000000-0005-0000-0000-0000F7450000}"/>
    <cellStyle name="Dec 6 6 5" xfId="26287" xr:uid="{00000000-0005-0000-0000-0000F8450000}"/>
    <cellStyle name="Dec 6 6 6" xfId="28676" xr:uid="{00000000-0005-0000-0000-0000F9450000}"/>
    <cellStyle name="Dec 6 6 7" xfId="15207" xr:uid="{00000000-0005-0000-0000-0000FA450000}"/>
    <cellStyle name="Dec 6 6 8" xfId="15630" xr:uid="{00000000-0005-0000-0000-0000FB450000}"/>
    <cellStyle name="Dec 6 6 9" xfId="38716" xr:uid="{00000000-0005-0000-0000-0000FC450000}"/>
    <cellStyle name="Dec 6 7" xfId="13988" xr:uid="{00000000-0005-0000-0000-0000FD450000}"/>
    <cellStyle name="Dec 6 7 2" xfId="25327" xr:uid="{00000000-0005-0000-0000-0000FE450000}"/>
    <cellStyle name="Dec 6 7 3" xfId="29647" xr:uid="{00000000-0005-0000-0000-0000FF450000}"/>
    <cellStyle name="Dec 6 7 4" xfId="30762" xr:uid="{00000000-0005-0000-0000-000000460000}"/>
    <cellStyle name="Dec 6 7 5" xfId="29163" xr:uid="{00000000-0005-0000-0000-000001460000}"/>
    <cellStyle name="Dec 6 7 6" xfId="32301" xr:uid="{00000000-0005-0000-0000-000002460000}"/>
    <cellStyle name="Dec 6 7 7" xfId="33222" xr:uid="{00000000-0005-0000-0000-000003460000}"/>
    <cellStyle name="Dec 6 7 8" xfId="34121" xr:uid="{00000000-0005-0000-0000-000004460000}"/>
    <cellStyle name="Dec 6 7 9" xfId="43122" xr:uid="{00000000-0005-0000-0000-000005460000}"/>
    <cellStyle name="Dec 6 8" xfId="18048" xr:uid="{00000000-0005-0000-0000-000006460000}"/>
    <cellStyle name="Dec 6 9" xfId="26419" xr:uid="{00000000-0005-0000-0000-000007460000}"/>
    <cellStyle name="Decimal 1" xfId="2334" xr:uid="{00000000-0005-0000-0000-000008460000}"/>
    <cellStyle name="Decimal 1 2" xfId="2335" xr:uid="{00000000-0005-0000-0000-000009460000}"/>
    <cellStyle name="DELTA" xfId="2336" xr:uid="{00000000-0005-0000-0000-00000A460000}"/>
    <cellStyle name="Derive" xfId="2337" xr:uid="{00000000-0005-0000-0000-00000B460000}"/>
    <cellStyle name="Dollar" xfId="2339" xr:uid="{00000000-0005-0000-0000-00000D460000}"/>
    <cellStyle name="Dotted Line" xfId="2340" xr:uid="{00000000-0005-0000-0000-00000E460000}"/>
    <cellStyle name="ec" xfId="2341" xr:uid="{00000000-0005-0000-0000-00000F460000}"/>
    <cellStyle name="Enter Currency (0)" xfId="2342" xr:uid="{00000000-0005-0000-0000-000010460000}"/>
    <cellStyle name="Enter Currency (2)" xfId="2343" xr:uid="{00000000-0005-0000-0000-000011460000}"/>
    <cellStyle name="Enter Units (0)" xfId="2344" xr:uid="{00000000-0005-0000-0000-000012460000}"/>
    <cellStyle name="Enter Units (1)" xfId="2345" xr:uid="{00000000-0005-0000-0000-000013460000}"/>
    <cellStyle name="Enter Units (2)" xfId="2346" xr:uid="{00000000-0005-0000-0000-000014460000}"/>
    <cellStyle name="Entered" xfId="4290" xr:uid="{00000000-0005-0000-0000-000015460000}"/>
    <cellStyle name="EnterpriseTable[1]" xfId="2347" xr:uid="{00000000-0005-0000-0000-000016460000}"/>
    <cellStyle name="entry" xfId="2348" xr:uid="{00000000-0005-0000-0000-000017460000}"/>
    <cellStyle name="EPS" xfId="2349" xr:uid="{00000000-0005-0000-0000-000018460000}"/>
    <cellStyle name="eps$" xfId="2350" xr:uid="{00000000-0005-0000-0000-000019460000}"/>
    <cellStyle name="eps$A" xfId="2351" xr:uid="{00000000-0005-0000-0000-00001A460000}"/>
    <cellStyle name="eps$E" xfId="2352" xr:uid="{00000000-0005-0000-0000-00001B460000}"/>
    <cellStyle name="ERROR" xfId="2353" xr:uid="{00000000-0005-0000-0000-00001D460000}"/>
    <cellStyle name="Euro" xfId="2354" xr:uid="{00000000-0005-0000-0000-00001E460000}"/>
    <cellStyle name="Euro 2" xfId="2355" xr:uid="{00000000-0005-0000-0000-00001F460000}"/>
    <cellStyle name="Explanatory Text 2" xfId="2356" xr:uid="{00000000-0005-0000-0000-000020460000}"/>
    <cellStyle name="External File Cells" xfId="4291" xr:uid="{00000000-0005-0000-0000-000021460000}"/>
    <cellStyle name="F2" xfId="2357" xr:uid="{00000000-0005-0000-0000-000022460000}"/>
    <cellStyle name="F3" xfId="2358" xr:uid="{00000000-0005-0000-0000-000023460000}"/>
    <cellStyle name="F4" xfId="2359" xr:uid="{00000000-0005-0000-0000-000024460000}"/>
    <cellStyle name="F5" xfId="2360" xr:uid="{00000000-0005-0000-0000-000025460000}"/>
    <cellStyle name="F6" xfId="2361" xr:uid="{00000000-0005-0000-0000-000026460000}"/>
    <cellStyle name="F7" xfId="2362" xr:uid="{00000000-0005-0000-0000-000027460000}"/>
    <cellStyle name="F8" xfId="2363" xr:uid="{00000000-0005-0000-0000-000028460000}"/>
    <cellStyle name="Figures[0]" xfId="2364" xr:uid="{00000000-0005-0000-0000-000029460000}"/>
    <cellStyle name="Financials" xfId="2365" xr:uid="{00000000-0005-0000-0000-00002A460000}"/>
    <cellStyle name="Financials 2" xfId="2366" xr:uid="{00000000-0005-0000-0000-00002B460000}"/>
    <cellStyle name="Financials 3" xfId="2367" xr:uid="{00000000-0005-0000-0000-00002C460000}"/>
    <cellStyle name="Financials 4" xfId="2368" xr:uid="{00000000-0005-0000-0000-00002D460000}"/>
    <cellStyle name="Fixed" xfId="2369" xr:uid="{00000000-0005-0000-0000-00002E460000}"/>
    <cellStyle name="Fixed 2" xfId="2370" xr:uid="{00000000-0005-0000-0000-00002F460000}"/>
    <cellStyle name="Footnote" xfId="2371" xr:uid="{00000000-0005-0000-0000-000030460000}"/>
    <cellStyle name="Footnotes" xfId="2372" xr:uid="{00000000-0005-0000-0000-000031460000}"/>
    <cellStyle name="Forecast Cells" xfId="4292" xr:uid="{00000000-0005-0000-0000-000032460000}"/>
    <cellStyle name="G1_1999 figures" xfId="4293" xr:uid="{00000000-0005-0000-0000-000033460000}"/>
    <cellStyle name="General" xfId="2373" xr:uid="{00000000-0005-0000-0000-000034460000}"/>
    <cellStyle name="gfs_text_indent" xfId="2374" xr:uid="{00000000-0005-0000-0000-000035460000}"/>
    <cellStyle name="gfslevel1" xfId="2375" xr:uid="{00000000-0005-0000-0000-000036460000}"/>
    <cellStyle name="gfslevel2" xfId="2376" xr:uid="{00000000-0005-0000-0000-000037460000}"/>
    <cellStyle name="gfslevel2indent" xfId="2377" xr:uid="{00000000-0005-0000-0000-000038460000}"/>
    <cellStyle name="GFSStandard" xfId="2378" xr:uid="{00000000-0005-0000-0000-000039460000}"/>
    <cellStyle name="GFSTitle" xfId="2379" xr:uid="{00000000-0005-0000-0000-00003A460000}"/>
    <cellStyle name="GFSVariableDecimals" xfId="2380" xr:uid="{00000000-0005-0000-0000-00003B460000}"/>
    <cellStyle name="Good 2" xfId="2381" xr:uid="{00000000-0005-0000-0000-00003C460000}"/>
    <cellStyle name="Grey" xfId="2382" xr:uid="{00000000-0005-0000-0000-00003D460000}"/>
    <cellStyle name="Grey 2" xfId="2383" xr:uid="{00000000-0005-0000-0000-00003E460000}"/>
    <cellStyle name="Grey 2 2" xfId="2384" xr:uid="{00000000-0005-0000-0000-00003F460000}"/>
    <cellStyle name="Grey 3" xfId="2385" xr:uid="{00000000-0005-0000-0000-000040460000}"/>
    <cellStyle name="Grey 4" xfId="2386" xr:uid="{00000000-0005-0000-0000-000041460000}"/>
    <cellStyle name="H_1998_col_head" xfId="4294" xr:uid="{00000000-0005-0000-0000-000042460000}"/>
    <cellStyle name="H_1998_col_head_Hynix" xfId="4295" xr:uid="{00000000-0005-0000-0000-000043460000}"/>
    <cellStyle name="H_1998_col_head_Hynix (before 3Q07)" xfId="4296" xr:uid="{00000000-0005-0000-0000-000044460000}"/>
    <cellStyle name="H_1998_col_head_Hynix (before 4Q07 update)" xfId="4297" xr:uid="{00000000-0005-0000-0000-000045460000}"/>
    <cellStyle name="H_1998_col_head_Hynix3" xfId="4298" xr:uid="{00000000-0005-0000-0000-000046460000}"/>
    <cellStyle name="H_1998_col_head_Wise Ann" xfId="4299" xr:uid="{00000000-0005-0000-0000-000047460000}"/>
    <cellStyle name="H_1999_col_head" xfId="4300" xr:uid="{00000000-0005-0000-0000-000048460000}"/>
    <cellStyle name="H1_1998 figures" xfId="4301" xr:uid="{00000000-0005-0000-0000-000049460000}"/>
    <cellStyle name="hard no." xfId="2387" xr:uid="{00000000-0005-0000-0000-00004A460000}"/>
    <cellStyle name="hard number" xfId="2388" xr:uid="{00000000-0005-0000-0000-00004B460000}"/>
    <cellStyle name="Hard Percent" xfId="2389" xr:uid="{00000000-0005-0000-0000-00004C460000}"/>
    <cellStyle name="Head - Style2" xfId="4302" xr:uid="{00000000-0005-0000-0000-00004D460000}"/>
    <cellStyle name="HEADER" xfId="2390" xr:uid="{00000000-0005-0000-0000-00004E460000}"/>
    <cellStyle name="Header1" xfId="2391" xr:uid="{00000000-0005-0000-0000-00004F460000}"/>
    <cellStyle name="Header2" xfId="2392" xr:uid="{00000000-0005-0000-0000-000050460000}"/>
    <cellStyle name="headers" xfId="2393" xr:uid="{00000000-0005-0000-0000-000051460000}"/>
    <cellStyle name="heading" xfId="2394" xr:uid="{00000000-0005-0000-0000-000052460000}"/>
    <cellStyle name="Heading 1 2" xfId="2395" xr:uid="{00000000-0005-0000-0000-000053460000}"/>
    <cellStyle name="Heading 1 3" xfId="2396" xr:uid="{00000000-0005-0000-0000-000054460000}"/>
    <cellStyle name="Heading 1 4" xfId="2397" xr:uid="{00000000-0005-0000-0000-000055460000}"/>
    <cellStyle name="Heading 1 5" xfId="2398" xr:uid="{00000000-0005-0000-0000-000056460000}"/>
    <cellStyle name="Heading 1 6" xfId="2399" xr:uid="{00000000-0005-0000-0000-000057460000}"/>
    <cellStyle name="Heading 1 7" xfId="2400" xr:uid="{00000000-0005-0000-0000-000058460000}"/>
    <cellStyle name="Heading 1 8" xfId="2401" xr:uid="{00000000-0005-0000-0000-000059460000}"/>
    <cellStyle name="Heading 2 2" xfId="2402" xr:uid="{00000000-0005-0000-0000-00005A460000}"/>
    <cellStyle name="Heading 2 3" xfId="2403" xr:uid="{00000000-0005-0000-0000-00005B460000}"/>
    <cellStyle name="Heading 2 4" xfId="2404" xr:uid="{00000000-0005-0000-0000-00005C460000}"/>
    <cellStyle name="Heading 2 5" xfId="2405" xr:uid="{00000000-0005-0000-0000-00005D460000}"/>
    <cellStyle name="Heading 2 6" xfId="2406" xr:uid="{00000000-0005-0000-0000-00005E460000}"/>
    <cellStyle name="Heading 2 7" xfId="2407" xr:uid="{00000000-0005-0000-0000-00005F460000}"/>
    <cellStyle name="Heading 2 8" xfId="2408" xr:uid="{00000000-0005-0000-0000-000060460000}"/>
    <cellStyle name="Heading 3 2" xfId="2409" xr:uid="{00000000-0005-0000-0000-000061460000}"/>
    <cellStyle name="Heading 4 2" xfId="2410" xr:uid="{00000000-0005-0000-0000-000062460000}"/>
    <cellStyle name="Heading1" xfId="2411" xr:uid="{00000000-0005-0000-0000-000063460000}"/>
    <cellStyle name="Heading2" xfId="2412" xr:uid="{00000000-0005-0000-0000-000064460000}"/>
    <cellStyle name="Headings" xfId="4303" xr:uid="{00000000-0005-0000-0000-000065460000}"/>
    <cellStyle name="HEADINGSTOP" xfId="4304" xr:uid="{00000000-0005-0000-0000-000066460000}"/>
    <cellStyle name="Helv" xfId="2413" xr:uid="{00000000-0005-0000-0000-000067460000}"/>
    <cellStyle name="Helv 2" xfId="2414" xr:uid="{00000000-0005-0000-0000-000068460000}"/>
    <cellStyle name="hidebold" xfId="4305" xr:uid="{00000000-0005-0000-0000-000069460000}"/>
    <cellStyle name="hidenorm" xfId="4306" xr:uid="{00000000-0005-0000-0000-00006A460000}"/>
    <cellStyle name="HIGHLIGHT" xfId="2415" xr:uid="{00000000-0005-0000-0000-00006B460000}"/>
    <cellStyle name="hoyer" xfId="2416" xr:uid="{00000000-0005-0000-0000-00006C460000}"/>
    <cellStyle name="Hoyer one digit" xfId="2417" xr:uid="{00000000-0005-0000-0000-00006D460000}"/>
    <cellStyle name="IncomeStatement_XLNXOUT" xfId="4307" xr:uid="{00000000-0005-0000-0000-00006E460000}"/>
    <cellStyle name="Indent 2" xfId="2418" xr:uid="{00000000-0005-0000-0000-00006F460000}"/>
    <cellStyle name="Index_entry_xlr8r" xfId="2419" xr:uid="{00000000-0005-0000-0000-000070460000}"/>
    <cellStyle name="Info_Main" xfId="2420" xr:uid="{00000000-0005-0000-0000-000071460000}"/>
    <cellStyle name="Input [yellow]" xfId="2421" xr:uid="{00000000-0005-0000-0000-000072460000}"/>
    <cellStyle name="Input [yellow] 2" xfId="2422" xr:uid="{00000000-0005-0000-0000-000073460000}"/>
    <cellStyle name="Input [yellow] 2 2" xfId="2423" xr:uid="{00000000-0005-0000-0000-000074460000}"/>
    <cellStyle name="Input [yellow] 3" xfId="2424" xr:uid="{00000000-0005-0000-0000-000075460000}"/>
    <cellStyle name="Input [yellow] 4" xfId="2425" xr:uid="{00000000-0005-0000-0000-000076460000}"/>
    <cellStyle name="INPUT 2" xfId="2426" xr:uid="{00000000-0005-0000-0000-000077460000}"/>
    <cellStyle name="Input 3" xfId="4396" xr:uid="{00000000-0005-0000-0000-000078460000}"/>
    <cellStyle name="Input Cells" xfId="4308" xr:uid="{00000000-0005-0000-0000-000079460000}"/>
    <cellStyle name="Input Link" xfId="2427" xr:uid="{00000000-0005-0000-0000-00007A460000}"/>
    <cellStyle name="Input%" xfId="2428" xr:uid="{00000000-0005-0000-0000-00007B460000}"/>
    <cellStyle name="Input% 2" xfId="2429" xr:uid="{00000000-0005-0000-0000-00007C460000}"/>
    <cellStyle name="Input0" xfId="2430" xr:uid="{00000000-0005-0000-0000-00007D460000}"/>
    <cellStyle name="InputBlueFont" xfId="2431" xr:uid="{00000000-0005-0000-0000-00007E460000}"/>
    <cellStyle name="InputData" xfId="2432" xr:uid="{00000000-0005-0000-0000-00007F460000}"/>
    <cellStyle name="InputData 2" xfId="2433" xr:uid="{00000000-0005-0000-0000-000080460000}"/>
    <cellStyle name="InputData 2 2" xfId="2434" xr:uid="{00000000-0005-0000-0000-000081460000}"/>
    <cellStyle name="InputData 3" xfId="2435" xr:uid="{00000000-0005-0000-0000-000082460000}"/>
    <cellStyle name="InputDate" xfId="2436" xr:uid="{00000000-0005-0000-0000-000083460000}"/>
    <cellStyle name="InputDate 2" xfId="2437" xr:uid="{00000000-0005-0000-0000-000084460000}"/>
    <cellStyle name="InputDecimal" xfId="2438" xr:uid="{00000000-0005-0000-0000-000085460000}"/>
    <cellStyle name="InputDecimal 2" xfId="2439" xr:uid="{00000000-0005-0000-0000-000086460000}"/>
    <cellStyle name="InputDescriptions" xfId="2440" xr:uid="{00000000-0005-0000-0000-000087460000}"/>
    <cellStyle name="InputDescriptions 2" xfId="2441" xr:uid="{00000000-0005-0000-0000-000088460000}"/>
    <cellStyle name="InputHeading1" xfId="2442" xr:uid="{00000000-0005-0000-0000-000089460000}"/>
    <cellStyle name="InputInfo" xfId="2443" xr:uid="{00000000-0005-0000-0000-00008A460000}"/>
    <cellStyle name="InputPercent" xfId="2444" xr:uid="{00000000-0005-0000-0000-00008B460000}"/>
    <cellStyle name="InputPercent1" xfId="2445" xr:uid="{00000000-0005-0000-0000-00008C460000}"/>
    <cellStyle name="InputValue" xfId="2446" xr:uid="{00000000-0005-0000-0000-00008D460000}"/>
    <cellStyle name="InputValue 2" xfId="2447" xr:uid="{00000000-0005-0000-0000-00008E460000}"/>
    <cellStyle name="Integer" xfId="2448" xr:uid="{00000000-0005-0000-0000-00008F460000}"/>
    <cellStyle name="Item" xfId="2449" xr:uid="{00000000-0005-0000-0000-000090460000}"/>
    <cellStyle name="Item 2" xfId="2450" xr:uid="{00000000-0005-0000-0000-000091460000}"/>
    <cellStyle name="ItemTypeClass" xfId="2451" xr:uid="{00000000-0005-0000-0000-000092460000}"/>
    <cellStyle name="ItemTypeClass 2" xfId="2452" xr:uid="{00000000-0005-0000-0000-000093460000}"/>
    <cellStyle name="KPMG Heading 1" xfId="4370" xr:uid="{00000000-0005-0000-0000-000094460000}"/>
    <cellStyle name="KPMG Heading 2" xfId="4371" xr:uid="{00000000-0005-0000-0000-000095460000}"/>
    <cellStyle name="KPMG Heading 3" xfId="4372" xr:uid="{00000000-0005-0000-0000-000096460000}"/>
    <cellStyle name="KPMG Heading 4" xfId="4373" xr:uid="{00000000-0005-0000-0000-000097460000}"/>
    <cellStyle name="KPMG Normal" xfId="4374" xr:uid="{00000000-0005-0000-0000-000098460000}"/>
    <cellStyle name="KPMG Normal Text" xfId="4375" xr:uid="{00000000-0005-0000-0000-000099460000}"/>
    <cellStyle name="Label_Manual" xfId="2453" xr:uid="{00000000-0005-0000-0000-00009A460000}"/>
    <cellStyle name="LCD" xfId="2454" xr:uid="{00000000-0005-0000-0000-00009B460000}"/>
    <cellStyle name="LG_View_1" xfId="2455" xr:uid="{00000000-0005-0000-0000-00009C460000}"/>
    <cellStyle name="line" xfId="2456" xr:uid="{00000000-0005-0000-0000-00009D460000}"/>
    <cellStyle name="Line 2" xfId="2457" xr:uid="{00000000-0005-0000-0000-00009E460000}"/>
    <cellStyle name="Link" xfId="2458" xr:uid="{00000000-0005-0000-0000-00009F460000}"/>
    <cellStyle name="Link Currency (0)" xfId="2459" xr:uid="{00000000-0005-0000-0000-0000A0460000}"/>
    <cellStyle name="Link Currency (2)" xfId="2460" xr:uid="{00000000-0005-0000-0000-0000A1460000}"/>
    <cellStyle name="Link Units (0)" xfId="2461" xr:uid="{00000000-0005-0000-0000-0000A2460000}"/>
    <cellStyle name="Link Units (1)" xfId="2462" xr:uid="{00000000-0005-0000-0000-0000A3460000}"/>
    <cellStyle name="Link Units (2)" xfId="2463" xr:uid="{00000000-0005-0000-0000-0000A4460000}"/>
    <cellStyle name="Link_0423LCD panel forecast(Fig19-21, 23-29, 32)" xfId="2464" xr:uid="{00000000-0005-0000-0000-0000A5460000}"/>
    <cellStyle name="Linked Cell 2" xfId="2465" xr:uid="{00000000-0005-0000-0000-0000A6460000}"/>
    <cellStyle name="Locked" xfId="2466" xr:uid="{00000000-0005-0000-0000-0000A7460000}"/>
    <cellStyle name="m" xfId="2467" xr:uid="{00000000-0005-0000-0000-0000A8460000}"/>
    <cellStyle name="m$" xfId="2468" xr:uid="{00000000-0005-0000-0000-0000A9460000}"/>
    <cellStyle name="MacroCode" xfId="4376" xr:uid="{00000000-0005-0000-0000-0000AA460000}"/>
    <cellStyle name="Mainhead" xfId="4309" xr:uid="{00000000-0005-0000-0000-0000AB460000}"/>
    <cellStyle name="Mike" xfId="4377" xr:uid="{00000000-0005-0000-0000-0000AC460000}"/>
    <cellStyle name="Milliers [0]_AR1194" xfId="2469" xr:uid="{00000000-0005-0000-0000-0000AD460000}"/>
    <cellStyle name="Milliers_AR1194" xfId="2470" xr:uid="{00000000-0005-0000-0000-0000AE460000}"/>
    <cellStyle name="Millions" xfId="4378" xr:uid="{00000000-0005-0000-0000-0000AF460000}"/>
    <cellStyle name="millions ($)" xfId="4379" xr:uid="{00000000-0005-0000-0000-0000B0460000}"/>
    <cellStyle name="millions (no dec.)" xfId="4380" xr:uid="{00000000-0005-0000-0000-0000B1460000}"/>
    <cellStyle name="mm" xfId="2471" xr:uid="{00000000-0005-0000-0000-0000B2460000}"/>
    <cellStyle name="mmm" xfId="2472" xr:uid="{00000000-0005-0000-0000-0000B3460000}"/>
    <cellStyle name="mmm-yy" xfId="2473" xr:uid="{00000000-0005-0000-0000-0000B4460000}"/>
    <cellStyle name="Model" xfId="2474" xr:uid="{00000000-0005-0000-0000-0000B5460000}"/>
    <cellStyle name="Monétaire [0]_AR1194" xfId="2475" xr:uid="{00000000-0005-0000-0000-0000B6460000}"/>
    <cellStyle name="Monétaire_AR1194" xfId="2476" xr:uid="{00000000-0005-0000-0000-0000B7460000}"/>
    <cellStyle name="Multiple" xfId="2477" xr:uid="{00000000-0005-0000-0000-0000B8460000}"/>
    <cellStyle name="Multiple 2" xfId="2478" xr:uid="{00000000-0005-0000-0000-0000B9460000}"/>
    <cellStyle name="MultipleBelow" xfId="2479" xr:uid="{00000000-0005-0000-0000-0000BA460000}"/>
    <cellStyle name="n" xfId="4381" xr:uid="{00000000-0005-0000-0000-0000BB460000}"/>
    <cellStyle name="N/Y" xfId="2480" xr:uid="{00000000-0005-0000-0000-0000BC460000}"/>
    <cellStyle name="Neutral 2" xfId="2481" xr:uid="{00000000-0005-0000-0000-0000BD460000}"/>
    <cellStyle name="no dec" xfId="2482" xr:uid="{00000000-0005-0000-0000-0000BE460000}"/>
    <cellStyle name="no dec 2" xfId="2483" xr:uid="{00000000-0005-0000-0000-0000BF460000}"/>
    <cellStyle name="No Decimal" xfId="2484" xr:uid="{00000000-0005-0000-0000-0000C0460000}"/>
    <cellStyle name="No Decimal 2" xfId="2485" xr:uid="{00000000-0005-0000-0000-0000C1460000}"/>
    <cellStyle name="Nodec" xfId="2486" xr:uid="{00000000-0005-0000-0000-0000C2460000}"/>
    <cellStyle name="NormAcctg" xfId="4382" xr:uid="{00000000-0005-0000-0000-0000C3460000}"/>
    <cellStyle name="Normal" xfId="0" builtinId="0"/>
    <cellStyle name="Normal - Style1" xfId="2487" xr:uid="{00000000-0005-0000-0000-0000C4460000}"/>
    <cellStyle name="Normal - Style1 2" xfId="2488" xr:uid="{00000000-0005-0000-0000-0000C5460000}"/>
    <cellStyle name="Normal - Style2" xfId="2489" xr:uid="{00000000-0005-0000-0000-0000C6460000}"/>
    <cellStyle name="Normal - Style3" xfId="2490" xr:uid="{00000000-0005-0000-0000-0000C7460000}"/>
    <cellStyle name="Normal - Style4" xfId="2491" xr:uid="{00000000-0005-0000-0000-0000C8460000}"/>
    <cellStyle name="Normal - Style5" xfId="2492" xr:uid="{00000000-0005-0000-0000-0000C9460000}"/>
    <cellStyle name="Normal - Style6" xfId="2493" xr:uid="{00000000-0005-0000-0000-0000CA460000}"/>
    <cellStyle name="Normal - Style7" xfId="2494" xr:uid="{00000000-0005-0000-0000-0000CB460000}"/>
    <cellStyle name="Normal - Style8" xfId="2495" xr:uid="{00000000-0005-0000-0000-0000CC460000}"/>
    <cellStyle name="Normal (0)" xfId="2496" xr:uid="{00000000-0005-0000-0000-0000CD460000}"/>
    <cellStyle name="Normal 10" xfId="2497" xr:uid="{00000000-0005-0000-0000-0000CE460000}"/>
    <cellStyle name="Normal 11" xfId="2498" xr:uid="{00000000-0005-0000-0000-0000CF460000}"/>
    <cellStyle name="Normal 12" xfId="2499" xr:uid="{00000000-0005-0000-0000-0000D0460000}"/>
    <cellStyle name="Normal 13" xfId="2500" xr:uid="{00000000-0005-0000-0000-0000D1460000}"/>
    <cellStyle name="Normal 14" xfId="2501" xr:uid="{00000000-0005-0000-0000-0000D2460000}"/>
    <cellStyle name="Normal 15" xfId="2502" xr:uid="{00000000-0005-0000-0000-0000D3460000}"/>
    <cellStyle name="Normal 16" xfId="2503" xr:uid="{00000000-0005-0000-0000-0000D4460000}"/>
    <cellStyle name="Normal 17" xfId="4341" xr:uid="{00000000-0005-0000-0000-0000D5460000}"/>
    <cellStyle name="Normal 18" xfId="4346" xr:uid="{00000000-0005-0000-0000-0000D6460000}"/>
    <cellStyle name="Normal 18 10" xfId="9244" xr:uid="{00000000-0005-0000-0000-0000D7460000}"/>
    <cellStyle name="Normal 18 10 2" xfId="20639" xr:uid="{00000000-0005-0000-0000-0000D8460000}"/>
    <cellStyle name="Normal 18 10 3" xfId="38826" xr:uid="{00000000-0005-0000-0000-0000D9460000}"/>
    <cellStyle name="Normal 18 11" xfId="15891" xr:uid="{00000000-0005-0000-0000-0000DA460000}"/>
    <cellStyle name="Normal 18 12" xfId="34533" xr:uid="{00000000-0005-0000-0000-0000DB460000}"/>
    <cellStyle name="Normal 18 2" xfId="4411" xr:uid="{00000000-0005-0000-0000-0000DC460000}"/>
    <cellStyle name="Normal 18 2 10" xfId="15925" xr:uid="{00000000-0005-0000-0000-0000DD460000}"/>
    <cellStyle name="Normal 18 2 11" xfId="34549" xr:uid="{00000000-0005-0000-0000-0000DE460000}"/>
    <cellStyle name="Normal 18 2 2" xfId="4450" xr:uid="{00000000-0005-0000-0000-0000DF460000}"/>
    <cellStyle name="Normal 18 2 2 10" xfId="34581" xr:uid="{00000000-0005-0000-0000-0000E0460000}"/>
    <cellStyle name="Normal 18 2 2 2" xfId="4522" xr:uid="{00000000-0005-0000-0000-0000E1460000}"/>
    <cellStyle name="Normal 18 2 2 2 2" xfId="4670" xr:uid="{00000000-0005-0000-0000-0000E2460000}"/>
    <cellStyle name="Normal 18 2 2 2 2 2" xfId="4947" xr:uid="{00000000-0005-0000-0000-0000E3460000}"/>
    <cellStyle name="Normal 18 2 2 2 2 2 2" xfId="5481" xr:uid="{00000000-0005-0000-0000-0000E4460000}"/>
    <cellStyle name="Normal 18 2 2 2 2 2 2 2" xfId="6557" xr:uid="{00000000-0005-0000-0000-0000E5460000}"/>
    <cellStyle name="Normal 18 2 2 2 2 2 2 2 2" xfId="8749" xr:uid="{00000000-0005-0000-0000-0000E6460000}"/>
    <cellStyle name="Normal 18 2 2 2 2 2 2 2 2 2" xfId="13520" xr:uid="{00000000-0005-0000-0000-0000E7460000}"/>
    <cellStyle name="Normal 18 2 2 2 2 2 2 2 2 2 2" xfId="24873" xr:uid="{00000000-0005-0000-0000-0000E8460000}"/>
    <cellStyle name="Normal 18 2 2 2 2 2 2 2 2 2 3" xfId="42974" xr:uid="{00000000-0005-0000-0000-0000E9460000}"/>
    <cellStyle name="Normal 18 2 2 2 2 2 2 2 2 3" xfId="20159" xr:uid="{00000000-0005-0000-0000-0000EA460000}"/>
    <cellStyle name="Normal 18 2 2 2 2 2 2 2 2 4" xfId="38678" xr:uid="{00000000-0005-0000-0000-0000EB460000}"/>
    <cellStyle name="Normal 18 2 2 2 2 2 2 2 3" xfId="11339" xr:uid="{00000000-0005-0000-0000-0000EC460000}"/>
    <cellStyle name="Normal 18 2 2 2 2 2 2 2 3 2" xfId="22725" xr:uid="{00000000-0005-0000-0000-0000ED460000}"/>
    <cellStyle name="Normal 18 2 2 2 2 2 2 2 3 3" xfId="40883" xr:uid="{00000000-0005-0000-0000-0000EE460000}"/>
    <cellStyle name="Normal 18 2 2 2 2 2 2 2 4" xfId="18010" xr:uid="{00000000-0005-0000-0000-0000EF460000}"/>
    <cellStyle name="Normal 18 2 2 2 2 2 2 2 5" xfId="36587" xr:uid="{00000000-0005-0000-0000-0000F0460000}"/>
    <cellStyle name="Normal 18 2 2 2 2 2 2 3" xfId="7683" xr:uid="{00000000-0005-0000-0000-0000F1460000}"/>
    <cellStyle name="Normal 18 2 2 2 2 2 2 3 2" xfId="12454" xr:uid="{00000000-0005-0000-0000-0000F2460000}"/>
    <cellStyle name="Normal 18 2 2 2 2 2 2 3 2 2" xfId="23812" xr:uid="{00000000-0005-0000-0000-0000F3460000}"/>
    <cellStyle name="Normal 18 2 2 2 2 2 2 3 2 3" xfId="41928" xr:uid="{00000000-0005-0000-0000-0000F4460000}"/>
    <cellStyle name="Normal 18 2 2 2 2 2 2 3 3" xfId="19101" xr:uid="{00000000-0005-0000-0000-0000F5460000}"/>
    <cellStyle name="Normal 18 2 2 2 2 2 2 3 4" xfId="37632" xr:uid="{00000000-0005-0000-0000-0000F6460000}"/>
    <cellStyle name="Normal 18 2 2 2 2 2 2 4" xfId="10271" xr:uid="{00000000-0005-0000-0000-0000F7460000}"/>
    <cellStyle name="Normal 18 2 2 2 2 2 2 4 2" xfId="21666" xr:uid="{00000000-0005-0000-0000-0000F8460000}"/>
    <cellStyle name="Normal 18 2 2 2 2 2 2 4 3" xfId="39837" xr:uid="{00000000-0005-0000-0000-0000F9460000}"/>
    <cellStyle name="Normal 18 2 2 2 2 2 2 5" xfId="16947" xr:uid="{00000000-0005-0000-0000-0000FA460000}"/>
    <cellStyle name="Normal 18 2 2 2 2 2 2 6" xfId="35541" xr:uid="{00000000-0005-0000-0000-0000FB460000}"/>
    <cellStyle name="Normal 18 2 2 2 2 2 3" xfId="6033" xr:uid="{00000000-0005-0000-0000-0000FC460000}"/>
    <cellStyle name="Normal 18 2 2 2 2 2 3 2" xfId="8225" xr:uid="{00000000-0005-0000-0000-0000FD460000}"/>
    <cellStyle name="Normal 18 2 2 2 2 2 3 2 2" xfId="12996" xr:uid="{00000000-0005-0000-0000-0000FE460000}"/>
    <cellStyle name="Normal 18 2 2 2 2 2 3 2 2 2" xfId="24349" xr:uid="{00000000-0005-0000-0000-0000FF460000}"/>
    <cellStyle name="Normal 18 2 2 2 2 2 3 2 2 3" xfId="42450" xr:uid="{00000000-0005-0000-0000-000000470000}"/>
    <cellStyle name="Normal 18 2 2 2 2 2 3 2 3" xfId="19635" xr:uid="{00000000-0005-0000-0000-000001470000}"/>
    <cellStyle name="Normal 18 2 2 2 2 2 3 2 4" xfId="38154" xr:uid="{00000000-0005-0000-0000-000002470000}"/>
    <cellStyle name="Normal 18 2 2 2 2 2 3 3" xfId="10815" xr:uid="{00000000-0005-0000-0000-000003470000}"/>
    <cellStyle name="Normal 18 2 2 2 2 2 3 3 2" xfId="22201" xr:uid="{00000000-0005-0000-0000-000004470000}"/>
    <cellStyle name="Normal 18 2 2 2 2 2 3 3 3" xfId="40359" xr:uid="{00000000-0005-0000-0000-000005470000}"/>
    <cellStyle name="Normal 18 2 2 2 2 2 3 4" xfId="17486" xr:uid="{00000000-0005-0000-0000-000006470000}"/>
    <cellStyle name="Normal 18 2 2 2 2 2 3 5" xfId="36063" xr:uid="{00000000-0005-0000-0000-000007470000}"/>
    <cellStyle name="Normal 18 2 2 2 2 2 4" xfId="7171" xr:uid="{00000000-0005-0000-0000-000008470000}"/>
    <cellStyle name="Normal 18 2 2 2 2 2 4 2" xfId="11942" xr:uid="{00000000-0005-0000-0000-000009470000}"/>
    <cellStyle name="Normal 18 2 2 2 2 2 4 2 2" xfId="23300" xr:uid="{00000000-0005-0000-0000-00000A470000}"/>
    <cellStyle name="Normal 18 2 2 2 2 2 4 2 3" xfId="41416" xr:uid="{00000000-0005-0000-0000-00000B470000}"/>
    <cellStyle name="Normal 18 2 2 2 2 2 4 3" xfId="18589" xr:uid="{00000000-0005-0000-0000-00000C470000}"/>
    <cellStyle name="Normal 18 2 2 2 2 2 4 4" xfId="37120" xr:uid="{00000000-0005-0000-0000-00000D470000}"/>
    <cellStyle name="Normal 18 2 2 2 2 2 5" xfId="9757" xr:uid="{00000000-0005-0000-0000-00000E470000}"/>
    <cellStyle name="Normal 18 2 2 2 2 2 5 2" xfId="21152" xr:uid="{00000000-0005-0000-0000-00000F470000}"/>
    <cellStyle name="Normal 18 2 2 2 2 2 5 3" xfId="39324" xr:uid="{00000000-0005-0000-0000-000010470000}"/>
    <cellStyle name="Normal 18 2 2 2 2 2 6" xfId="16429" xr:uid="{00000000-0005-0000-0000-000011470000}"/>
    <cellStyle name="Normal 18 2 2 2 2 2 7" xfId="35029" xr:uid="{00000000-0005-0000-0000-000012470000}"/>
    <cellStyle name="Normal 18 2 2 2 2 3" xfId="5205" xr:uid="{00000000-0005-0000-0000-000013470000}"/>
    <cellStyle name="Normal 18 2 2 2 2 3 2" xfId="6291" xr:uid="{00000000-0005-0000-0000-000014470000}"/>
    <cellStyle name="Normal 18 2 2 2 2 3 2 2" xfId="8483" xr:uid="{00000000-0005-0000-0000-000015470000}"/>
    <cellStyle name="Normal 18 2 2 2 2 3 2 2 2" xfId="13254" xr:uid="{00000000-0005-0000-0000-000016470000}"/>
    <cellStyle name="Normal 18 2 2 2 2 3 2 2 2 2" xfId="24607" xr:uid="{00000000-0005-0000-0000-000017470000}"/>
    <cellStyle name="Normal 18 2 2 2 2 3 2 2 2 3" xfId="42708" xr:uid="{00000000-0005-0000-0000-000018470000}"/>
    <cellStyle name="Normal 18 2 2 2 2 3 2 2 3" xfId="19893" xr:uid="{00000000-0005-0000-0000-000019470000}"/>
    <cellStyle name="Normal 18 2 2 2 2 3 2 2 4" xfId="38412" xr:uid="{00000000-0005-0000-0000-00001A470000}"/>
    <cellStyle name="Normal 18 2 2 2 2 3 2 3" xfId="11073" xr:uid="{00000000-0005-0000-0000-00001B470000}"/>
    <cellStyle name="Normal 18 2 2 2 2 3 2 3 2" xfId="22459" xr:uid="{00000000-0005-0000-0000-00001C470000}"/>
    <cellStyle name="Normal 18 2 2 2 2 3 2 3 3" xfId="40617" xr:uid="{00000000-0005-0000-0000-00001D470000}"/>
    <cellStyle name="Normal 18 2 2 2 2 3 2 4" xfId="17744" xr:uid="{00000000-0005-0000-0000-00001E470000}"/>
    <cellStyle name="Normal 18 2 2 2 2 3 2 5" xfId="36321" xr:uid="{00000000-0005-0000-0000-00001F470000}"/>
    <cellStyle name="Normal 18 2 2 2 2 3 3" xfId="7427" xr:uid="{00000000-0005-0000-0000-000020470000}"/>
    <cellStyle name="Normal 18 2 2 2 2 3 3 2" xfId="12198" xr:uid="{00000000-0005-0000-0000-000021470000}"/>
    <cellStyle name="Normal 18 2 2 2 2 3 3 2 2" xfId="23556" xr:uid="{00000000-0005-0000-0000-000022470000}"/>
    <cellStyle name="Normal 18 2 2 2 2 3 3 2 3" xfId="41672" xr:uid="{00000000-0005-0000-0000-000023470000}"/>
    <cellStyle name="Normal 18 2 2 2 2 3 3 3" xfId="18845" xr:uid="{00000000-0005-0000-0000-000024470000}"/>
    <cellStyle name="Normal 18 2 2 2 2 3 3 4" xfId="37376" xr:uid="{00000000-0005-0000-0000-000025470000}"/>
    <cellStyle name="Normal 18 2 2 2 2 3 4" xfId="10013" xr:uid="{00000000-0005-0000-0000-000026470000}"/>
    <cellStyle name="Normal 18 2 2 2 2 3 4 2" xfId="21408" xr:uid="{00000000-0005-0000-0000-000027470000}"/>
    <cellStyle name="Normal 18 2 2 2 2 3 4 3" xfId="39580" xr:uid="{00000000-0005-0000-0000-000028470000}"/>
    <cellStyle name="Normal 18 2 2 2 2 3 5" xfId="16685" xr:uid="{00000000-0005-0000-0000-000029470000}"/>
    <cellStyle name="Normal 18 2 2 2 2 3 6" xfId="35285" xr:uid="{00000000-0005-0000-0000-00002A470000}"/>
    <cellStyle name="Normal 18 2 2 2 2 4" xfId="5757" xr:uid="{00000000-0005-0000-0000-00002B470000}"/>
    <cellStyle name="Normal 18 2 2 2 2 4 2" xfId="7959" xr:uid="{00000000-0005-0000-0000-00002C470000}"/>
    <cellStyle name="Normal 18 2 2 2 2 4 2 2" xfId="12730" xr:uid="{00000000-0005-0000-0000-00002D470000}"/>
    <cellStyle name="Normal 18 2 2 2 2 4 2 2 2" xfId="24085" xr:uid="{00000000-0005-0000-0000-00002E470000}"/>
    <cellStyle name="Normal 18 2 2 2 2 4 2 2 3" xfId="42194" xr:uid="{00000000-0005-0000-0000-00002F470000}"/>
    <cellStyle name="Normal 18 2 2 2 2 4 2 3" xfId="19372" xr:uid="{00000000-0005-0000-0000-000030470000}"/>
    <cellStyle name="Normal 18 2 2 2 2 4 2 4" xfId="37898" xr:uid="{00000000-0005-0000-0000-000031470000}"/>
    <cellStyle name="Normal 18 2 2 2 2 4 3" xfId="10547" xr:uid="{00000000-0005-0000-0000-000032470000}"/>
    <cellStyle name="Normal 18 2 2 2 2 4 3 2" xfId="21936" xr:uid="{00000000-0005-0000-0000-000033470000}"/>
    <cellStyle name="Normal 18 2 2 2 2 4 3 3" xfId="40103" xr:uid="{00000000-0005-0000-0000-000034470000}"/>
    <cellStyle name="Normal 18 2 2 2 2 4 4" xfId="17221" xr:uid="{00000000-0005-0000-0000-000035470000}"/>
    <cellStyle name="Normal 18 2 2 2 2 4 5" xfId="35807" xr:uid="{00000000-0005-0000-0000-000036470000}"/>
    <cellStyle name="Normal 18 2 2 2 2 5" xfId="6905" xr:uid="{00000000-0005-0000-0000-000037470000}"/>
    <cellStyle name="Normal 18 2 2 2 2 5 2" xfId="11676" xr:uid="{00000000-0005-0000-0000-000038470000}"/>
    <cellStyle name="Normal 18 2 2 2 2 5 2 2" xfId="23038" xr:uid="{00000000-0005-0000-0000-000039470000}"/>
    <cellStyle name="Normal 18 2 2 2 2 5 2 3" xfId="41160" xr:uid="{00000000-0005-0000-0000-00003A470000}"/>
    <cellStyle name="Normal 18 2 2 2 2 5 3" xfId="18328" xr:uid="{00000000-0005-0000-0000-00003B470000}"/>
    <cellStyle name="Normal 18 2 2 2 2 5 4" xfId="36864" xr:uid="{00000000-0005-0000-0000-00003C470000}"/>
    <cellStyle name="Normal 18 2 2 2 2 6" xfId="9498" xr:uid="{00000000-0005-0000-0000-00003D470000}"/>
    <cellStyle name="Normal 18 2 2 2 2 6 2" xfId="20893" xr:uid="{00000000-0005-0000-0000-00003E470000}"/>
    <cellStyle name="Normal 18 2 2 2 2 6 3" xfId="39067" xr:uid="{00000000-0005-0000-0000-00003F470000}"/>
    <cellStyle name="Normal 18 2 2 2 2 7" xfId="16164" xr:uid="{00000000-0005-0000-0000-000040470000}"/>
    <cellStyle name="Normal 18 2 2 2 2 8" xfId="34773" xr:uid="{00000000-0005-0000-0000-000041470000}"/>
    <cellStyle name="Normal 18 2 2 2 3" xfId="4799" xr:uid="{00000000-0005-0000-0000-000042470000}"/>
    <cellStyle name="Normal 18 2 2 2 3 2" xfId="5333" xr:uid="{00000000-0005-0000-0000-000043470000}"/>
    <cellStyle name="Normal 18 2 2 2 3 2 2" xfId="6419" xr:uid="{00000000-0005-0000-0000-000044470000}"/>
    <cellStyle name="Normal 18 2 2 2 3 2 2 2" xfId="8611" xr:uid="{00000000-0005-0000-0000-000045470000}"/>
    <cellStyle name="Normal 18 2 2 2 3 2 2 2 2" xfId="13382" xr:uid="{00000000-0005-0000-0000-000046470000}"/>
    <cellStyle name="Normal 18 2 2 2 3 2 2 2 2 2" xfId="24735" xr:uid="{00000000-0005-0000-0000-000047470000}"/>
    <cellStyle name="Normal 18 2 2 2 3 2 2 2 2 3" xfId="42836" xr:uid="{00000000-0005-0000-0000-000048470000}"/>
    <cellStyle name="Normal 18 2 2 2 3 2 2 2 3" xfId="20021" xr:uid="{00000000-0005-0000-0000-000049470000}"/>
    <cellStyle name="Normal 18 2 2 2 3 2 2 2 4" xfId="38540" xr:uid="{00000000-0005-0000-0000-00004A470000}"/>
    <cellStyle name="Normal 18 2 2 2 3 2 2 3" xfId="11201" xr:uid="{00000000-0005-0000-0000-00004B470000}"/>
    <cellStyle name="Normal 18 2 2 2 3 2 2 3 2" xfId="22587" xr:uid="{00000000-0005-0000-0000-00004C470000}"/>
    <cellStyle name="Normal 18 2 2 2 3 2 2 3 3" xfId="40745" xr:uid="{00000000-0005-0000-0000-00004D470000}"/>
    <cellStyle name="Normal 18 2 2 2 3 2 2 4" xfId="17872" xr:uid="{00000000-0005-0000-0000-00004E470000}"/>
    <cellStyle name="Normal 18 2 2 2 3 2 2 5" xfId="36449" xr:uid="{00000000-0005-0000-0000-00004F470000}"/>
    <cellStyle name="Normal 18 2 2 2 3 2 3" xfId="7555" xr:uid="{00000000-0005-0000-0000-000050470000}"/>
    <cellStyle name="Normal 18 2 2 2 3 2 3 2" xfId="12326" xr:uid="{00000000-0005-0000-0000-000051470000}"/>
    <cellStyle name="Normal 18 2 2 2 3 2 3 2 2" xfId="23684" xr:uid="{00000000-0005-0000-0000-000052470000}"/>
    <cellStyle name="Normal 18 2 2 2 3 2 3 2 3" xfId="41800" xr:uid="{00000000-0005-0000-0000-000053470000}"/>
    <cellStyle name="Normal 18 2 2 2 3 2 3 3" xfId="18973" xr:uid="{00000000-0005-0000-0000-000054470000}"/>
    <cellStyle name="Normal 18 2 2 2 3 2 3 4" xfId="37504" xr:uid="{00000000-0005-0000-0000-000055470000}"/>
    <cellStyle name="Normal 18 2 2 2 3 2 4" xfId="10141" xr:uid="{00000000-0005-0000-0000-000056470000}"/>
    <cellStyle name="Normal 18 2 2 2 3 2 4 2" xfId="21536" xr:uid="{00000000-0005-0000-0000-000057470000}"/>
    <cellStyle name="Normal 18 2 2 2 3 2 4 3" xfId="39708" xr:uid="{00000000-0005-0000-0000-000058470000}"/>
    <cellStyle name="Normal 18 2 2 2 3 2 5" xfId="16813" xr:uid="{00000000-0005-0000-0000-000059470000}"/>
    <cellStyle name="Normal 18 2 2 2 3 2 6" xfId="35413" xr:uid="{00000000-0005-0000-0000-00005A470000}"/>
    <cellStyle name="Normal 18 2 2 2 3 3" xfId="5885" xr:uid="{00000000-0005-0000-0000-00005B470000}"/>
    <cellStyle name="Normal 18 2 2 2 3 3 2" xfId="8087" xr:uid="{00000000-0005-0000-0000-00005C470000}"/>
    <cellStyle name="Normal 18 2 2 2 3 3 2 2" xfId="12858" xr:uid="{00000000-0005-0000-0000-00005D470000}"/>
    <cellStyle name="Normal 18 2 2 2 3 3 2 2 2" xfId="24213" xr:uid="{00000000-0005-0000-0000-00005E470000}"/>
    <cellStyle name="Normal 18 2 2 2 3 3 2 2 3" xfId="42322" xr:uid="{00000000-0005-0000-0000-00005F470000}"/>
    <cellStyle name="Normal 18 2 2 2 3 3 2 3" xfId="19500" xr:uid="{00000000-0005-0000-0000-000060470000}"/>
    <cellStyle name="Normal 18 2 2 2 3 3 2 4" xfId="38026" xr:uid="{00000000-0005-0000-0000-000061470000}"/>
    <cellStyle name="Normal 18 2 2 2 3 3 3" xfId="10675" xr:uid="{00000000-0005-0000-0000-000062470000}"/>
    <cellStyle name="Normal 18 2 2 2 3 3 3 2" xfId="22064" xr:uid="{00000000-0005-0000-0000-000063470000}"/>
    <cellStyle name="Normal 18 2 2 2 3 3 3 3" xfId="40231" xr:uid="{00000000-0005-0000-0000-000064470000}"/>
    <cellStyle name="Normal 18 2 2 2 3 3 4" xfId="17349" xr:uid="{00000000-0005-0000-0000-000065470000}"/>
    <cellStyle name="Normal 18 2 2 2 3 3 5" xfId="35935" xr:uid="{00000000-0005-0000-0000-000066470000}"/>
    <cellStyle name="Normal 18 2 2 2 3 4" xfId="7033" xr:uid="{00000000-0005-0000-0000-000067470000}"/>
    <cellStyle name="Normal 18 2 2 2 3 4 2" xfId="11804" xr:uid="{00000000-0005-0000-0000-000068470000}"/>
    <cellStyle name="Normal 18 2 2 2 3 4 2 2" xfId="23166" xr:uid="{00000000-0005-0000-0000-000069470000}"/>
    <cellStyle name="Normal 18 2 2 2 3 4 2 3" xfId="41288" xr:uid="{00000000-0005-0000-0000-00006A470000}"/>
    <cellStyle name="Normal 18 2 2 2 3 4 3" xfId="18456" xr:uid="{00000000-0005-0000-0000-00006B470000}"/>
    <cellStyle name="Normal 18 2 2 2 3 4 4" xfId="36992" xr:uid="{00000000-0005-0000-0000-00006C470000}"/>
    <cellStyle name="Normal 18 2 2 2 3 5" xfId="9627" xr:uid="{00000000-0005-0000-0000-00006D470000}"/>
    <cellStyle name="Normal 18 2 2 2 3 5 2" xfId="21022" xr:uid="{00000000-0005-0000-0000-00006E470000}"/>
    <cellStyle name="Normal 18 2 2 2 3 5 3" xfId="39195" xr:uid="{00000000-0005-0000-0000-00006F470000}"/>
    <cellStyle name="Normal 18 2 2 2 3 6" xfId="16292" xr:uid="{00000000-0005-0000-0000-000070470000}"/>
    <cellStyle name="Normal 18 2 2 2 3 7" xfId="34901" xr:uid="{00000000-0005-0000-0000-000071470000}"/>
    <cellStyle name="Normal 18 2 2 2 4" xfId="5077" xr:uid="{00000000-0005-0000-0000-000072470000}"/>
    <cellStyle name="Normal 18 2 2 2 4 2" xfId="6163" xr:uid="{00000000-0005-0000-0000-000073470000}"/>
    <cellStyle name="Normal 18 2 2 2 4 2 2" xfId="8355" xr:uid="{00000000-0005-0000-0000-000074470000}"/>
    <cellStyle name="Normal 18 2 2 2 4 2 2 2" xfId="13126" xr:uid="{00000000-0005-0000-0000-000075470000}"/>
    <cellStyle name="Normal 18 2 2 2 4 2 2 2 2" xfId="24479" xr:uid="{00000000-0005-0000-0000-000076470000}"/>
    <cellStyle name="Normal 18 2 2 2 4 2 2 2 3" xfId="42580" xr:uid="{00000000-0005-0000-0000-000077470000}"/>
    <cellStyle name="Normal 18 2 2 2 4 2 2 3" xfId="19765" xr:uid="{00000000-0005-0000-0000-000078470000}"/>
    <cellStyle name="Normal 18 2 2 2 4 2 2 4" xfId="38284" xr:uid="{00000000-0005-0000-0000-000079470000}"/>
    <cellStyle name="Normal 18 2 2 2 4 2 3" xfId="10945" xr:uid="{00000000-0005-0000-0000-00007A470000}"/>
    <cellStyle name="Normal 18 2 2 2 4 2 3 2" xfId="22331" xr:uid="{00000000-0005-0000-0000-00007B470000}"/>
    <cellStyle name="Normal 18 2 2 2 4 2 3 3" xfId="40489" xr:uid="{00000000-0005-0000-0000-00007C470000}"/>
    <cellStyle name="Normal 18 2 2 2 4 2 4" xfId="17616" xr:uid="{00000000-0005-0000-0000-00007D470000}"/>
    <cellStyle name="Normal 18 2 2 2 4 2 5" xfId="36193" xr:uid="{00000000-0005-0000-0000-00007E470000}"/>
    <cellStyle name="Normal 18 2 2 2 4 3" xfId="7299" xr:uid="{00000000-0005-0000-0000-00007F470000}"/>
    <cellStyle name="Normal 18 2 2 2 4 3 2" xfId="12070" xr:uid="{00000000-0005-0000-0000-000080470000}"/>
    <cellStyle name="Normal 18 2 2 2 4 3 2 2" xfId="23428" xr:uid="{00000000-0005-0000-0000-000081470000}"/>
    <cellStyle name="Normal 18 2 2 2 4 3 2 3" xfId="41544" xr:uid="{00000000-0005-0000-0000-000082470000}"/>
    <cellStyle name="Normal 18 2 2 2 4 3 3" xfId="18717" xr:uid="{00000000-0005-0000-0000-000083470000}"/>
    <cellStyle name="Normal 18 2 2 2 4 3 4" xfId="37248" xr:uid="{00000000-0005-0000-0000-000084470000}"/>
    <cellStyle name="Normal 18 2 2 2 4 4" xfId="9885" xr:uid="{00000000-0005-0000-0000-000085470000}"/>
    <cellStyle name="Normal 18 2 2 2 4 4 2" xfId="21280" xr:uid="{00000000-0005-0000-0000-000086470000}"/>
    <cellStyle name="Normal 18 2 2 2 4 4 3" xfId="39452" xr:uid="{00000000-0005-0000-0000-000087470000}"/>
    <cellStyle name="Normal 18 2 2 2 4 5" xfId="16557" xr:uid="{00000000-0005-0000-0000-000088470000}"/>
    <cellStyle name="Normal 18 2 2 2 4 6" xfId="35157" xr:uid="{00000000-0005-0000-0000-000089470000}"/>
    <cellStyle name="Normal 18 2 2 2 5" xfId="5609" xr:uid="{00000000-0005-0000-0000-00008A470000}"/>
    <cellStyle name="Normal 18 2 2 2 5 2" xfId="7811" xr:uid="{00000000-0005-0000-0000-00008B470000}"/>
    <cellStyle name="Normal 18 2 2 2 5 2 2" xfId="12582" xr:uid="{00000000-0005-0000-0000-00008C470000}"/>
    <cellStyle name="Normal 18 2 2 2 5 2 2 2" xfId="23940" xr:uid="{00000000-0005-0000-0000-00008D470000}"/>
    <cellStyle name="Normal 18 2 2 2 5 2 2 3" xfId="42056" xr:uid="{00000000-0005-0000-0000-00008E470000}"/>
    <cellStyle name="Normal 18 2 2 2 5 2 3" xfId="19229" xr:uid="{00000000-0005-0000-0000-00008F470000}"/>
    <cellStyle name="Normal 18 2 2 2 5 2 4" xfId="37760" xr:uid="{00000000-0005-0000-0000-000090470000}"/>
    <cellStyle name="Normal 18 2 2 2 5 3" xfId="10399" xr:uid="{00000000-0005-0000-0000-000091470000}"/>
    <cellStyle name="Normal 18 2 2 2 5 3 2" xfId="21794" xr:uid="{00000000-0005-0000-0000-000092470000}"/>
    <cellStyle name="Normal 18 2 2 2 5 3 3" xfId="39965" xr:uid="{00000000-0005-0000-0000-000093470000}"/>
    <cellStyle name="Normal 18 2 2 2 5 4" xfId="17075" xr:uid="{00000000-0005-0000-0000-000094470000}"/>
    <cellStyle name="Normal 18 2 2 2 5 5" xfId="35669" xr:uid="{00000000-0005-0000-0000-000095470000}"/>
    <cellStyle name="Normal 18 2 2 2 6" xfId="6767" xr:uid="{00000000-0005-0000-0000-000096470000}"/>
    <cellStyle name="Normal 18 2 2 2 6 2" xfId="11538" xr:uid="{00000000-0005-0000-0000-000097470000}"/>
    <cellStyle name="Normal 18 2 2 2 6 2 2" xfId="22905" xr:uid="{00000000-0005-0000-0000-000098470000}"/>
    <cellStyle name="Normal 18 2 2 2 6 2 3" xfId="41032" xr:uid="{00000000-0005-0000-0000-000099470000}"/>
    <cellStyle name="Normal 18 2 2 2 6 3" xfId="18193" xr:uid="{00000000-0005-0000-0000-00009A470000}"/>
    <cellStyle name="Normal 18 2 2 2 6 4" xfId="36736" xr:uid="{00000000-0005-0000-0000-00009B470000}"/>
    <cellStyle name="Normal 18 2 2 2 7" xfId="9367" xr:uid="{00000000-0005-0000-0000-00009C470000}"/>
    <cellStyle name="Normal 18 2 2 2 7 2" xfId="20762" xr:uid="{00000000-0005-0000-0000-00009D470000}"/>
    <cellStyle name="Normal 18 2 2 2 7 3" xfId="38939" xr:uid="{00000000-0005-0000-0000-00009E470000}"/>
    <cellStyle name="Normal 18 2 2 2 8" xfId="16027" xr:uid="{00000000-0005-0000-0000-00009F470000}"/>
    <cellStyle name="Normal 18 2 2 2 9" xfId="34645" xr:uid="{00000000-0005-0000-0000-0000A0470000}"/>
    <cellStyle name="Normal 18 2 2 3" xfId="4598" xr:uid="{00000000-0005-0000-0000-0000A1470000}"/>
    <cellStyle name="Normal 18 2 2 3 2" xfId="4875" xr:uid="{00000000-0005-0000-0000-0000A2470000}"/>
    <cellStyle name="Normal 18 2 2 3 2 2" xfId="5409" xr:uid="{00000000-0005-0000-0000-0000A3470000}"/>
    <cellStyle name="Normal 18 2 2 3 2 2 2" xfId="6491" xr:uid="{00000000-0005-0000-0000-0000A4470000}"/>
    <cellStyle name="Normal 18 2 2 3 2 2 2 2" xfId="8683" xr:uid="{00000000-0005-0000-0000-0000A5470000}"/>
    <cellStyle name="Normal 18 2 2 3 2 2 2 2 2" xfId="13454" xr:uid="{00000000-0005-0000-0000-0000A6470000}"/>
    <cellStyle name="Normal 18 2 2 3 2 2 2 2 2 2" xfId="24807" xr:uid="{00000000-0005-0000-0000-0000A7470000}"/>
    <cellStyle name="Normal 18 2 2 3 2 2 2 2 2 3" xfId="42908" xr:uid="{00000000-0005-0000-0000-0000A8470000}"/>
    <cellStyle name="Normal 18 2 2 3 2 2 2 2 3" xfId="20093" xr:uid="{00000000-0005-0000-0000-0000A9470000}"/>
    <cellStyle name="Normal 18 2 2 3 2 2 2 2 4" xfId="38612" xr:uid="{00000000-0005-0000-0000-0000AA470000}"/>
    <cellStyle name="Normal 18 2 2 3 2 2 2 3" xfId="11273" xr:uid="{00000000-0005-0000-0000-0000AB470000}"/>
    <cellStyle name="Normal 18 2 2 3 2 2 2 3 2" xfId="22659" xr:uid="{00000000-0005-0000-0000-0000AC470000}"/>
    <cellStyle name="Normal 18 2 2 3 2 2 2 3 3" xfId="40817" xr:uid="{00000000-0005-0000-0000-0000AD470000}"/>
    <cellStyle name="Normal 18 2 2 3 2 2 2 4" xfId="17944" xr:uid="{00000000-0005-0000-0000-0000AE470000}"/>
    <cellStyle name="Normal 18 2 2 3 2 2 2 5" xfId="36521" xr:uid="{00000000-0005-0000-0000-0000AF470000}"/>
    <cellStyle name="Normal 18 2 2 3 2 2 3" xfId="7619" xr:uid="{00000000-0005-0000-0000-0000B0470000}"/>
    <cellStyle name="Normal 18 2 2 3 2 2 3 2" xfId="12390" xr:uid="{00000000-0005-0000-0000-0000B1470000}"/>
    <cellStyle name="Normal 18 2 2 3 2 2 3 2 2" xfId="23748" xr:uid="{00000000-0005-0000-0000-0000B2470000}"/>
    <cellStyle name="Normal 18 2 2 3 2 2 3 2 3" xfId="41864" xr:uid="{00000000-0005-0000-0000-0000B3470000}"/>
    <cellStyle name="Normal 18 2 2 3 2 2 3 3" xfId="19037" xr:uid="{00000000-0005-0000-0000-0000B4470000}"/>
    <cellStyle name="Normal 18 2 2 3 2 2 3 4" xfId="37568" xr:uid="{00000000-0005-0000-0000-0000B5470000}"/>
    <cellStyle name="Normal 18 2 2 3 2 2 4" xfId="10206" xr:uid="{00000000-0005-0000-0000-0000B6470000}"/>
    <cellStyle name="Normal 18 2 2 3 2 2 4 2" xfId="21601" xr:uid="{00000000-0005-0000-0000-0000B7470000}"/>
    <cellStyle name="Normal 18 2 2 3 2 2 4 3" xfId="39773" xr:uid="{00000000-0005-0000-0000-0000B8470000}"/>
    <cellStyle name="Normal 18 2 2 3 2 2 5" xfId="16880" xr:uid="{00000000-0005-0000-0000-0000B9470000}"/>
    <cellStyle name="Normal 18 2 2 3 2 2 6" xfId="35477" xr:uid="{00000000-0005-0000-0000-0000BA470000}"/>
    <cellStyle name="Normal 18 2 2 3 2 3" xfId="5961" xr:uid="{00000000-0005-0000-0000-0000BB470000}"/>
    <cellStyle name="Normal 18 2 2 3 2 3 2" xfId="8155" xr:uid="{00000000-0005-0000-0000-0000BC470000}"/>
    <cellStyle name="Normal 18 2 2 3 2 3 2 2" xfId="12926" xr:uid="{00000000-0005-0000-0000-0000BD470000}"/>
    <cellStyle name="Normal 18 2 2 3 2 3 2 2 2" xfId="24281" xr:uid="{00000000-0005-0000-0000-0000BE470000}"/>
    <cellStyle name="Normal 18 2 2 3 2 3 2 2 3" xfId="42386" xr:uid="{00000000-0005-0000-0000-0000BF470000}"/>
    <cellStyle name="Normal 18 2 2 3 2 3 2 3" xfId="19566" xr:uid="{00000000-0005-0000-0000-0000C0470000}"/>
    <cellStyle name="Normal 18 2 2 3 2 3 2 4" xfId="38090" xr:uid="{00000000-0005-0000-0000-0000C1470000}"/>
    <cellStyle name="Normal 18 2 2 3 2 3 3" xfId="10745" xr:uid="{00000000-0005-0000-0000-0000C2470000}"/>
    <cellStyle name="Normal 18 2 2 3 2 3 3 2" xfId="22133" xr:uid="{00000000-0005-0000-0000-0000C3470000}"/>
    <cellStyle name="Normal 18 2 2 3 2 3 3 3" xfId="40295" xr:uid="{00000000-0005-0000-0000-0000C4470000}"/>
    <cellStyle name="Normal 18 2 2 3 2 3 4" xfId="17418" xr:uid="{00000000-0005-0000-0000-0000C5470000}"/>
    <cellStyle name="Normal 18 2 2 3 2 3 5" xfId="35999" xr:uid="{00000000-0005-0000-0000-0000C6470000}"/>
    <cellStyle name="Normal 18 2 2 3 2 4" xfId="7101" xr:uid="{00000000-0005-0000-0000-0000C7470000}"/>
    <cellStyle name="Normal 18 2 2 3 2 4 2" xfId="11872" xr:uid="{00000000-0005-0000-0000-0000C8470000}"/>
    <cellStyle name="Normal 18 2 2 3 2 4 2 2" xfId="23233" xr:uid="{00000000-0005-0000-0000-0000C9470000}"/>
    <cellStyle name="Normal 18 2 2 3 2 4 2 3" xfId="41352" xr:uid="{00000000-0005-0000-0000-0000CA470000}"/>
    <cellStyle name="Normal 18 2 2 3 2 4 3" xfId="18521" xr:uid="{00000000-0005-0000-0000-0000CB470000}"/>
    <cellStyle name="Normal 18 2 2 3 2 4 4" xfId="37056" xr:uid="{00000000-0005-0000-0000-0000CC470000}"/>
    <cellStyle name="Normal 18 2 2 3 2 5" xfId="9692" xr:uid="{00000000-0005-0000-0000-0000CD470000}"/>
    <cellStyle name="Normal 18 2 2 3 2 5 2" xfId="21087" xr:uid="{00000000-0005-0000-0000-0000CE470000}"/>
    <cellStyle name="Normal 18 2 2 3 2 5 3" xfId="39260" xr:uid="{00000000-0005-0000-0000-0000CF470000}"/>
    <cellStyle name="Normal 18 2 2 3 2 6" xfId="16360" xr:uid="{00000000-0005-0000-0000-0000D0470000}"/>
    <cellStyle name="Normal 18 2 2 3 2 7" xfId="34965" xr:uid="{00000000-0005-0000-0000-0000D1470000}"/>
    <cellStyle name="Normal 18 2 2 3 3" xfId="5141" xr:uid="{00000000-0005-0000-0000-0000D2470000}"/>
    <cellStyle name="Normal 18 2 2 3 3 2" xfId="6227" xr:uid="{00000000-0005-0000-0000-0000D3470000}"/>
    <cellStyle name="Normal 18 2 2 3 3 2 2" xfId="8419" xr:uid="{00000000-0005-0000-0000-0000D4470000}"/>
    <cellStyle name="Normal 18 2 2 3 3 2 2 2" xfId="13190" xr:uid="{00000000-0005-0000-0000-0000D5470000}"/>
    <cellStyle name="Normal 18 2 2 3 3 2 2 2 2" xfId="24543" xr:uid="{00000000-0005-0000-0000-0000D6470000}"/>
    <cellStyle name="Normal 18 2 2 3 3 2 2 2 3" xfId="42644" xr:uid="{00000000-0005-0000-0000-0000D7470000}"/>
    <cellStyle name="Normal 18 2 2 3 3 2 2 3" xfId="19829" xr:uid="{00000000-0005-0000-0000-0000D8470000}"/>
    <cellStyle name="Normal 18 2 2 3 3 2 2 4" xfId="38348" xr:uid="{00000000-0005-0000-0000-0000D9470000}"/>
    <cellStyle name="Normal 18 2 2 3 3 2 3" xfId="11009" xr:uid="{00000000-0005-0000-0000-0000DA470000}"/>
    <cellStyle name="Normal 18 2 2 3 3 2 3 2" xfId="22395" xr:uid="{00000000-0005-0000-0000-0000DB470000}"/>
    <cellStyle name="Normal 18 2 2 3 3 2 3 3" xfId="40553" xr:uid="{00000000-0005-0000-0000-0000DC470000}"/>
    <cellStyle name="Normal 18 2 2 3 3 2 4" xfId="17680" xr:uid="{00000000-0005-0000-0000-0000DD470000}"/>
    <cellStyle name="Normal 18 2 2 3 3 2 5" xfId="36257" xr:uid="{00000000-0005-0000-0000-0000DE470000}"/>
    <cellStyle name="Normal 18 2 2 3 3 3" xfId="7363" xr:uid="{00000000-0005-0000-0000-0000DF470000}"/>
    <cellStyle name="Normal 18 2 2 3 3 3 2" xfId="12134" xr:uid="{00000000-0005-0000-0000-0000E0470000}"/>
    <cellStyle name="Normal 18 2 2 3 3 3 2 2" xfId="23492" xr:uid="{00000000-0005-0000-0000-0000E1470000}"/>
    <cellStyle name="Normal 18 2 2 3 3 3 2 3" xfId="41608" xr:uid="{00000000-0005-0000-0000-0000E2470000}"/>
    <cellStyle name="Normal 18 2 2 3 3 3 3" xfId="18781" xr:uid="{00000000-0005-0000-0000-0000E3470000}"/>
    <cellStyle name="Normal 18 2 2 3 3 3 4" xfId="37312" xr:uid="{00000000-0005-0000-0000-0000E4470000}"/>
    <cellStyle name="Normal 18 2 2 3 3 4" xfId="9949" xr:uid="{00000000-0005-0000-0000-0000E5470000}"/>
    <cellStyle name="Normal 18 2 2 3 3 4 2" xfId="21344" xr:uid="{00000000-0005-0000-0000-0000E6470000}"/>
    <cellStyle name="Normal 18 2 2 3 3 4 3" xfId="39516" xr:uid="{00000000-0005-0000-0000-0000E7470000}"/>
    <cellStyle name="Normal 18 2 2 3 3 5" xfId="16621" xr:uid="{00000000-0005-0000-0000-0000E8470000}"/>
    <cellStyle name="Normal 18 2 2 3 3 6" xfId="35221" xr:uid="{00000000-0005-0000-0000-0000E9470000}"/>
    <cellStyle name="Normal 18 2 2 3 4" xfId="5685" xr:uid="{00000000-0005-0000-0000-0000EA470000}"/>
    <cellStyle name="Normal 18 2 2 3 4 2" xfId="7887" xr:uid="{00000000-0005-0000-0000-0000EB470000}"/>
    <cellStyle name="Normal 18 2 2 3 4 2 2" xfId="12658" xr:uid="{00000000-0005-0000-0000-0000EC470000}"/>
    <cellStyle name="Normal 18 2 2 3 4 2 2 2" xfId="24014" xr:uid="{00000000-0005-0000-0000-0000ED470000}"/>
    <cellStyle name="Normal 18 2 2 3 4 2 2 3" xfId="42128" xr:uid="{00000000-0005-0000-0000-0000EE470000}"/>
    <cellStyle name="Normal 18 2 2 3 4 2 3" xfId="19302" xr:uid="{00000000-0005-0000-0000-0000EF470000}"/>
    <cellStyle name="Normal 18 2 2 3 4 2 4" xfId="37832" xr:uid="{00000000-0005-0000-0000-0000F0470000}"/>
    <cellStyle name="Normal 18 2 2 3 4 3" xfId="10475" xr:uid="{00000000-0005-0000-0000-0000F1470000}"/>
    <cellStyle name="Normal 18 2 2 3 4 3 2" xfId="21867" xr:uid="{00000000-0005-0000-0000-0000F2470000}"/>
    <cellStyle name="Normal 18 2 2 3 4 3 3" xfId="40037" xr:uid="{00000000-0005-0000-0000-0000F3470000}"/>
    <cellStyle name="Normal 18 2 2 3 4 4" xfId="17151" xr:uid="{00000000-0005-0000-0000-0000F4470000}"/>
    <cellStyle name="Normal 18 2 2 3 4 5" xfId="35741" xr:uid="{00000000-0005-0000-0000-0000F5470000}"/>
    <cellStyle name="Normal 18 2 2 3 5" xfId="6835" xr:uid="{00000000-0005-0000-0000-0000F6470000}"/>
    <cellStyle name="Normal 18 2 2 3 5 2" xfId="11606" xr:uid="{00000000-0005-0000-0000-0000F7470000}"/>
    <cellStyle name="Normal 18 2 2 3 5 2 2" xfId="22971" xr:uid="{00000000-0005-0000-0000-0000F8470000}"/>
    <cellStyle name="Normal 18 2 2 3 5 2 3" xfId="41096" xr:uid="{00000000-0005-0000-0000-0000F9470000}"/>
    <cellStyle name="Normal 18 2 2 3 5 3" xfId="18259" xr:uid="{00000000-0005-0000-0000-0000FA470000}"/>
    <cellStyle name="Normal 18 2 2 3 5 4" xfId="36800" xr:uid="{00000000-0005-0000-0000-0000FB470000}"/>
    <cellStyle name="Normal 18 2 2 3 6" xfId="9433" xr:uid="{00000000-0005-0000-0000-0000FC470000}"/>
    <cellStyle name="Normal 18 2 2 3 6 2" xfId="20828" xr:uid="{00000000-0005-0000-0000-0000FD470000}"/>
    <cellStyle name="Normal 18 2 2 3 6 3" xfId="39003" xr:uid="{00000000-0005-0000-0000-0000FE470000}"/>
    <cellStyle name="Normal 18 2 2 3 7" xfId="16096" xr:uid="{00000000-0005-0000-0000-0000FF470000}"/>
    <cellStyle name="Normal 18 2 2 3 8" xfId="34709" xr:uid="{00000000-0005-0000-0000-000000480000}"/>
    <cellStyle name="Normal 18 2 2 4" xfId="4735" xr:uid="{00000000-0005-0000-0000-000001480000}"/>
    <cellStyle name="Normal 18 2 2 4 2" xfId="5269" xr:uid="{00000000-0005-0000-0000-000002480000}"/>
    <cellStyle name="Normal 18 2 2 4 2 2" xfId="6355" xr:uid="{00000000-0005-0000-0000-000003480000}"/>
    <cellStyle name="Normal 18 2 2 4 2 2 2" xfId="8547" xr:uid="{00000000-0005-0000-0000-000004480000}"/>
    <cellStyle name="Normal 18 2 2 4 2 2 2 2" xfId="13318" xr:uid="{00000000-0005-0000-0000-000005480000}"/>
    <cellStyle name="Normal 18 2 2 4 2 2 2 2 2" xfId="24671" xr:uid="{00000000-0005-0000-0000-000006480000}"/>
    <cellStyle name="Normal 18 2 2 4 2 2 2 2 3" xfId="42772" xr:uid="{00000000-0005-0000-0000-000007480000}"/>
    <cellStyle name="Normal 18 2 2 4 2 2 2 3" xfId="19957" xr:uid="{00000000-0005-0000-0000-000008480000}"/>
    <cellStyle name="Normal 18 2 2 4 2 2 2 4" xfId="38476" xr:uid="{00000000-0005-0000-0000-000009480000}"/>
    <cellStyle name="Normal 18 2 2 4 2 2 3" xfId="11137" xr:uid="{00000000-0005-0000-0000-00000A480000}"/>
    <cellStyle name="Normal 18 2 2 4 2 2 3 2" xfId="22523" xr:uid="{00000000-0005-0000-0000-00000B480000}"/>
    <cellStyle name="Normal 18 2 2 4 2 2 3 3" xfId="40681" xr:uid="{00000000-0005-0000-0000-00000C480000}"/>
    <cellStyle name="Normal 18 2 2 4 2 2 4" xfId="17808" xr:uid="{00000000-0005-0000-0000-00000D480000}"/>
    <cellStyle name="Normal 18 2 2 4 2 2 5" xfId="36385" xr:uid="{00000000-0005-0000-0000-00000E480000}"/>
    <cellStyle name="Normal 18 2 2 4 2 3" xfId="7491" xr:uid="{00000000-0005-0000-0000-00000F480000}"/>
    <cellStyle name="Normal 18 2 2 4 2 3 2" xfId="12262" xr:uid="{00000000-0005-0000-0000-000010480000}"/>
    <cellStyle name="Normal 18 2 2 4 2 3 2 2" xfId="23620" xr:uid="{00000000-0005-0000-0000-000011480000}"/>
    <cellStyle name="Normal 18 2 2 4 2 3 2 3" xfId="41736" xr:uid="{00000000-0005-0000-0000-000012480000}"/>
    <cellStyle name="Normal 18 2 2 4 2 3 3" xfId="18909" xr:uid="{00000000-0005-0000-0000-000013480000}"/>
    <cellStyle name="Normal 18 2 2 4 2 3 4" xfId="37440" xr:uid="{00000000-0005-0000-0000-000014480000}"/>
    <cellStyle name="Normal 18 2 2 4 2 4" xfId="10077" xr:uid="{00000000-0005-0000-0000-000015480000}"/>
    <cellStyle name="Normal 18 2 2 4 2 4 2" xfId="21472" xr:uid="{00000000-0005-0000-0000-000016480000}"/>
    <cellStyle name="Normal 18 2 2 4 2 4 3" xfId="39644" xr:uid="{00000000-0005-0000-0000-000017480000}"/>
    <cellStyle name="Normal 18 2 2 4 2 5" xfId="16749" xr:uid="{00000000-0005-0000-0000-000018480000}"/>
    <cellStyle name="Normal 18 2 2 4 2 6" xfId="35349" xr:uid="{00000000-0005-0000-0000-000019480000}"/>
    <cellStyle name="Normal 18 2 2 4 3" xfId="5821" xr:uid="{00000000-0005-0000-0000-00001A480000}"/>
    <cellStyle name="Normal 18 2 2 4 3 2" xfId="8023" xr:uid="{00000000-0005-0000-0000-00001B480000}"/>
    <cellStyle name="Normal 18 2 2 4 3 2 2" xfId="12794" xr:uid="{00000000-0005-0000-0000-00001C480000}"/>
    <cellStyle name="Normal 18 2 2 4 3 2 2 2" xfId="24149" xr:uid="{00000000-0005-0000-0000-00001D480000}"/>
    <cellStyle name="Normal 18 2 2 4 3 2 2 3" xfId="42258" xr:uid="{00000000-0005-0000-0000-00001E480000}"/>
    <cellStyle name="Normal 18 2 2 4 3 2 3" xfId="19436" xr:uid="{00000000-0005-0000-0000-00001F480000}"/>
    <cellStyle name="Normal 18 2 2 4 3 2 4" xfId="37962" xr:uid="{00000000-0005-0000-0000-000020480000}"/>
    <cellStyle name="Normal 18 2 2 4 3 3" xfId="10611" xr:uid="{00000000-0005-0000-0000-000021480000}"/>
    <cellStyle name="Normal 18 2 2 4 3 3 2" xfId="22000" xr:uid="{00000000-0005-0000-0000-000022480000}"/>
    <cellStyle name="Normal 18 2 2 4 3 3 3" xfId="40167" xr:uid="{00000000-0005-0000-0000-000023480000}"/>
    <cellStyle name="Normal 18 2 2 4 3 4" xfId="17285" xr:uid="{00000000-0005-0000-0000-000024480000}"/>
    <cellStyle name="Normal 18 2 2 4 3 5" xfId="35871" xr:uid="{00000000-0005-0000-0000-000025480000}"/>
    <cellStyle name="Normal 18 2 2 4 4" xfId="6969" xr:uid="{00000000-0005-0000-0000-000026480000}"/>
    <cellStyle name="Normal 18 2 2 4 4 2" xfId="11740" xr:uid="{00000000-0005-0000-0000-000027480000}"/>
    <cellStyle name="Normal 18 2 2 4 4 2 2" xfId="23102" xr:uid="{00000000-0005-0000-0000-000028480000}"/>
    <cellStyle name="Normal 18 2 2 4 4 2 3" xfId="41224" xr:uid="{00000000-0005-0000-0000-000029480000}"/>
    <cellStyle name="Normal 18 2 2 4 4 3" xfId="18392" xr:uid="{00000000-0005-0000-0000-00002A480000}"/>
    <cellStyle name="Normal 18 2 2 4 4 4" xfId="36928" xr:uid="{00000000-0005-0000-0000-00002B480000}"/>
    <cellStyle name="Normal 18 2 2 4 5" xfId="9563" xr:uid="{00000000-0005-0000-0000-00002C480000}"/>
    <cellStyle name="Normal 18 2 2 4 5 2" xfId="20958" xr:uid="{00000000-0005-0000-0000-00002D480000}"/>
    <cellStyle name="Normal 18 2 2 4 5 3" xfId="39131" xr:uid="{00000000-0005-0000-0000-00002E480000}"/>
    <cellStyle name="Normal 18 2 2 4 6" xfId="16228" xr:uid="{00000000-0005-0000-0000-00002F480000}"/>
    <cellStyle name="Normal 18 2 2 4 7" xfId="34837" xr:uid="{00000000-0005-0000-0000-000030480000}"/>
    <cellStyle name="Normal 18 2 2 5" xfId="5013" xr:uid="{00000000-0005-0000-0000-000031480000}"/>
    <cellStyle name="Normal 18 2 2 5 2" xfId="6099" xr:uid="{00000000-0005-0000-0000-000032480000}"/>
    <cellStyle name="Normal 18 2 2 5 2 2" xfId="8291" xr:uid="{00000000-0005-0000-0000-000033480000}"/>
    <cellStyle name="Normal 18 2 2 5 2 2 2" xfId="13062" xr:uid="{00000000-0005-0000-0000-000034480000}"/>
    <cellStyle name="Normal 18 2 2 5 2 2 2 2" xfId="24415" xr:uid="{00000000-0005-0000-0000-000035480000}"/>
    <cellStyle name="Normal 18 2 2 5 2 2 2 3" xfId="42516" xr:uid="{00000000-0005-0000-0000-000036480000}"/>
    <cellStyle name="Normal 18 2 2 5 2 2 3" xfId="19701" xr:uid="{00000000-0005-0000-0000-000037480000}"/>
    <cellStyle name="Normal 18 2 2 5 2 2 4" xfId="38220" xr:uid="{00000000-0005-0000-0000-000038480000}"/>
    <cellStyle name="Normal 18 2 2 5 2 3" xfId="10881" xr:uid="{00000000-0005-0000-0000-000039480000}"/>
    <cellStyle name="Normal 18 2 2 5 2 3 2" xfId="22267" xr:uid="{00000000-0005-0000-0000-00003A480000}"/>
    <cellStyle name="Normal 18 2 2 5 2 3 3" xfId="40425" xr:uid="{00000000-0005-0000-0000-00003B480000}"/>
    <cellStyle name="Normal 18 2 2 5 2 4" xfId="17552" xr:uid="{00000000-0005-0000-0000-00003C480000}"/>
    <cellStyle name="Normal 18 2 2 5 2 5" xfId="36129" xr:uid="{00000000-0005-0000-0000-00003D480000}"/>
    <cellStyle name="Normal 18 2 2 5 3" xfId="7235" xr:uid="{00000000-0005-0000-0000-00003E480000}"/>
    <cellStyle name="Normal 18 2 2 5 3 2" xfId="12006" xr:uid="{00000000-0005-0000-0000-00003F480000}"/>
    <cellStyle name="Normal 18 2 2 5 3 2 2" xfId="23364" xr:uid="{00000000-0005-0000-0000-000040480000}"/>
    <cellStyle name="Normal 18 2 2 5 3 2 3" xfId="41480" xr:uid="{00000000-0005-0000-0000-000041480000}"/>
    <cellStyle name="Normal 18 2 2 5 3 3" xfId="18653" xr:uid="{00000000-0005-0000-0000-000042480000}"/>
    <cellStyle name="Normal 18 2 2 5 3 4" xfId="37184" xr:uid="{00000000-0005-0000-0000-000043480000}"/>
    <cellStyle name="Normal 18 2 2 5 4" xfId="9821" xr:uid="{00000000-0005-0000-0000-000044480000}"/>
    <cellStyle name="Normal 18 2 2 5 4 2" xfId="21216" xr:uid="{00000000-0005-0000-0000-000045480000}"/>
    <cellStyle name="Normal 18 2 2 5 4 3" xfId="39388" xr:uid="{00000000-0005-0000-0000-000046480000}"/>
    <cellStyle name="Normal 18 2 2 5 5" xfId="16493" xr:uid="{00000000-0005-0000-0000-000047480000}"/>
    <cellStyle name="Normal 18 2 2 5 6" xfId="35093" xr:uid="{00000000-0005-0000-0000-000048480000}"/>
    <cellStyle name="Normal 18 2 2 6" xfId="5545" xr:uid="{00000000-0005-0000-0000-000049480000}"/>
    <cellStyle name="Normal 18 2 2 6 2" xfId="7747" xr:uid="{00000000-0005-0000-0000-00004A480000}"/>
    <cellStyle name="Normal 18 2 2 6 2 2" xfId="12518" xr:uid="{00000000-0005-0000-0000-00004B480000}"/>
    <cellStyle name="Normal 18 2 2 6 2 2 2" xfId="23876" xr:uid="{00000000-0005-0000-0000-00004C480000}"/>
    <cellStyle name="Normal 18 2 2 6 2 2 3" xfId="41992" xr:uid="{00000000-0005-0000-0000-00004D480000}"/>
    <cellStyle name="Normal 18 2 2 6 2 3" xfId="19165" xr:uid="{00000000-0005-0000-0000-00004E480000}"/>
    <cellStyle name="Normal 18 2 2 6 2 4" xfId="37696" xr:uid="{00000000-0005-0000-0000-00004F480000}"/>
    <cellStyle name="Normal 18 2 2 6 3" xfId="10335" xr:uid="{00000000-0005-0000-0000-000050480000}"/>
    <cellStyle name="Normal 18 2 2 6 3 2" xfId="21730" xr:uid="{00000000-0005-0000-0000-000051480000}"/>
    <cellStyle name="Normal 18 2 2 6 3 3" xfId="39901" xr:uid="{00000000-0005-0000-0000-000052480000}"/>
    <cellStyle name="Normal 18 2 2 6 4" xfId="17011" xr:uid="{00000000-0005-0000-0000-000053480000}"/>
    <cellStyle name="Normal 18 2 2 6 5" xfId="35605" xr:uid="{00000000-0005-0000-0000-000054480000}"/>
    <cellStyle name="Normal 18 2 2 7" xfId="6697" xr:uid="{00000000-0005-0000-0000-000055480000}"/>
    <cellStyle name="Normal 18 2 2 7 2" xfId="11468" xr:uid="{00000000-0005-0000-0000-000056480000}"/>
    <cellStyle name="Normal 18 2 2 7 2 2" xfId="22837" xr:uid="{00000000-0005-0000-0000-000057480000}"/>
    <cellStyle name="Normal 18 2 2 7 2 3" xfId="40968" xr:uid="{00000000-0005-0000-0000-000058480000}"/>
    <cellStyle name="Normal 18 2 2 7 3" xfId="18123" xr:uid="{00000000-0005-0000-0000-000059480000}"/>
    <cellStyle name="Normal 18 2 2 7 4" xfId="36672" xr:uid="{00000000-0005-0000-0000-00005A480000}"/>
    <cellStyle name="Normal 18 2 2 8" xfId="9301" xr:uid="{00000000-0005-0000-0000-00005B480000}"/>
    <cellStyle name="Normal 18 2 2 8 2" xfId="20696" xr:uid="{00000000-0005-0000-0000-00005C480000}"/>
    <cellStyle name="Normal 18 2 2 8 3" xfId="38875" xr:uid="{00000000-0005-0000-0000-00005D480000}"/>
    <cellStyle name="Normal 18 2 2 9" xfId="15961" xr:uid="{00000000-0005-0000-0000-00005E480000}"/>
    <cellStyle name="Normal 18 2 3" xfId="4490" xr:uid="{00000000-0005-0000-0000-00005F480000}"/>
    <cellStyle name="Normal 18 2 3 2" xfId="4638" xr:uid="{00000000-0005-0000-0000-000060480000}"/>
    <cellStyle name="Normal 18 2 3 2 2" xfId="4915" xr:uid="{00000000-0005-0000-0000-000061480000}"/>
    <cellStyle name="Normal 18 2 3 2 2 2" xfId="5449" xr:uid="{00000000-0005-0000-0000-000062480000}"/>
    <cellStyle name="Normal 18 2 3 2 2 2 2" xfId="6525" xr:uid="{00000000-0005-0000-0000-000063480000}"/>
    <cellStyle name="Normal 18 2 3 2 2 2 2 2" xfId="8717" xr:uid="{00000000-0005-0000-0000-000064480000}"/>
    <cellStyle name="Normal 18 2 3 2 2 2 2 2 2" xfId="13488" xr:uid="{00000000-0005-0000-0000-000065480000}"/>
    <cellStyle name="Normal 18 2 3 2 2 2 2 2 2 2" xfId="24841" xr:uid="{00000000-0005-0000-0000-000066480000}"/>
    <cellStyle name="Normal 18 2 3 2 2 2 2 2 2 3" xfId="42942" xr:uid="{00000000-0005-0000-0000-000067480000}"/>
    <cellStyle name="Normal 18 2 3 2 2 2 2 2 3" xfId="20127" xr:uid="{00000000-0005-0000-0000-000068480000}"/>
    <cellStyle name="Normal 18 2 3 2 2 2 2 2 4" xfId="38646" xr:uid="{00000000-0005-0000-0000-000069480000}"/>
    <cellStyle name="Normal 18 2 3 2 2 2 2 3" xfId="11307" xr:uid="{00000000-0005-0000-0000-00006A480000}"/>
    <cellStyle name="Normal 18 2 3 2 2 2 2 3 2" xfId="22693" xr:uid="{00000000-0005-0000-0000-00006B480000}"/>
    <cellStyle name="Normal 18 2 3 2 2 2 2 3 3" xfId="40851" xr:uid="{00000000-0005-0000-0000-00006C480000}"/>
    <cellStyle name="Normal 18 2 3 2 2 2 2 4" xfId="17978" xr:uid="{00000000-0005-0000-0000-00006D480000}"/>
    <cellStyle name="Normal 18 2 3 2 2 2 2 5" xfId="36555" xr:uid="{00000000-0005-0000-0000-00006E480000}"/>
    <cellStyle name="Normal 18 2 3 2 2 2 3" xfId="7651" xr:uid="{00000000-0005-0000-0000-00006F480000}"/>
    <cellStyle name="Normal 18 2 3 2 2 2 3 2" xfId="12422" xr:uid="{00000000-0005-0000-0000-000070480000}"/>
    <cellStyle name="Normal 18 2 3 2 2 2 3 2 2" xfId="23780" xr:uid="{00000000-0005-0000-0000-000071480000}"/>
    <cellStyle name="Normal 18 2 3 2 2 2 3 2 3" xfId="41896" xr:uid="{00000000-0005-0000-0000-000072480000}"/>
    <cellStyle name="Normal 18 2 3 2 2 2 3 3" xfId="19069" xr:uid="{00000000-0005-0000-0000-000073480000}"/>
    <cellStyle name="Normal 18 2 3 2 2 2 3 4" xfId="37600" xr:uid="{00000000-0005-0000-0000-000074480000}"/>
    <cellStyle name="Normal 18 2 3 2 2 2 4" xfId="10239" xr:uid="{00000000-0005-0000-0000-000075480000}"/>
    <cellStyle name="Normal 18 2 3 2 2 2 4 2" xfId="21634" xr:uid="{00000000-0005-0000-0000-000076480000}"/>
    <cellStyle name="Normal 18 2 3 2 2 2 4 3" xfId="39805" xr:uid="{00000000-0005-0000-0000-000077480000}"/>
    <cellStyle name="Normal 18 2 3 2 2 2 5" xfId="16915" xr:uid="{00000000-0005-0000-0000-000078480000}"/>
    <cellStyle name="Normal 18 2 3 2 2 2 6" xfId="35509" xr:uid="{00000000-0005-0000-0000-000079480000}"/>
    <cellStyle name="Normal 18 2 3 2 2 3" xfId="6001" xr:uid="{00000000-0005-0000-0000-00007A480000}"/>
    <cellStyle name="Normal 18 2 3 2 2 3 2" xfId="8193" xr:uid="{00000000-0005-0000-0000-00007B480000}"/>
    <cellStyle name="Normal 18 2 3 2 2 3 2 2" xfId="12964" xr:uid="{00000000-0005-0000-0000-00007C480000}"/>
    <cellStyle name="Normal 18 2 3 2 2 3 2 2 2" xfId="24317" xr:uid="{00000000-0005-0000-0000-00007D480000}"/>
    <cellStyle name="Normal 18 2 3 2 2 3 2 2 3" xfId="42418" xr:uid="{00000000-0005-0000-0000-00007E480000}"/>
    <cellStyle name="Normal 18 2 3 2 2 3 2 3" xfId="19603" xr:uid="{00000000-0005-0000-0000-00007F480000}"/>
    <cellStyle name="Normal 18 2 3 2 2 3 2 4" xfId="38122" xr:uid="{00000000-0005-0000-0000-000080480000}"/>
    <cellStyle name="Normal 18 2 3 2 2 3 3" xfId="10783" xr:uid="{00000000-0005-0000-0000-000081480000}"/>
    <cellStyle name="Normal 18 2 3 2 2 3 3 2" xfId="22169" xr:uid="{00000000-0005-0000-0000-000082480000}"/>
    <cellStyle name="Normal 18 2 3 2 2 3 3 3" xfId="40327" xr:uid="{00000000-0005-0000-0000-000083480000}"/>
    <cellStyle name="Normal 18 2 3 2 2 3 4" xfId="17454" xr:uid="{00000000-0005-0000-0000-000084480000}"/>
    <cellStyle name="Normal 18 2 3 2 2 3 5" xfId="36031" xr:uid="{00000000-0005-0000-0000-000085480000}"/>
    <cellStyle name="Normal 18 2 3 2 2 4" xfId="7139" xr:uid="{00000000-0005-0000-0000-000086480000}"/>
    <cellStyle name="Normal 18 2 3 2 2 4 2" xfId="11910" xr:uid="{00000000-0005-0000-0000-000087480000}"/>
    <cellStyle name="Normal 18 2 3 2 2 4 2 2" xfId="23268" xr:uid="{00000000-0005-0000-0000-000088480000}"/>
    <cellStyle name="Normal 18 2 3 2 2 4 2 3" xfId="41384" xr:uid="{00000000-0005-0000-0000-000089480000}"/>
    <cellStyle name="Normal 18 2 3 2 2 4 3" xfId="18557" xr:uid="{00000000-0005-0000-0000-00008A480000}"/>
    <cellStyle name="Normal 18 2 3 2 2 4 4" xfId="37088" xr:uid="{00000000-0005-0000-0000-00008B480000}"/>
    <cellStyle name="Normal 18 2 3 2 2 5" xfId="9725" xr:uid="{00000000-0005-0000-0000-00008C480000}"/>
    <cellStyle name="Normal 18 2 3 2 2 5 2" xfId="21120" xr:uid="{00000000-0005-0000-0000-00008D480000}"/>
    <cellStyle name="Normal 18 2 3 2 2 5 3" xfId="39292" xr:uid="{00000000-0005-0000-0000-00008E480000}"/>
    <cellStyle name="Normal 18 2 3 2 2 6" xfId="16397" xr:uid="{00000000-0005-0000-0000-00008F480000}"/>
    <cellStyle name="Normal 18 2 3 2 2 7" xfId="34997" xr:uid="{00000000-0005-0000-0000-000090480000}"/>
    <cellStyle name="Normal 18 2 3 2 3" xfId="5173" xr:uid="{00000000-0005-0000-0000-000091480000}"/>
    <cellStyle name="Normal 18 2 3 2 3 2" xfId="6259" xr:uid="{00000000-0005-0000-0000-000092480000}"/>
    <cellStyle name="Normal 18 2 3 2 3 2 2" xfId="8451" xr:uid="{00000000-0005-0000-0000-000093480000}"/>
    <cellStyle name="Normal 18 2 3 2 3 2 2 2" xfId="13222" xr:uid="{00000000-0005-0000-0000-000094480000}"/>
    <cellStyle name="Normal 18 2 3 2 3 2 2 2 2" xfId="24575" xr:uid="{00000000-0005-0000-0000-000095480000}"/>
    <cellStyle name="Normal 18 2 3 2 3 2 2 2 3" xfId="42676" xr:uid="{00000000-0005-0000-0000-000096480000}"/>
    <cellStyle name="Normal 18 2 3 2 3 2 2 3" xfId="19861" xr:uid="{00000000-0005-0000-0000-000097480000}"/>
    <cellStyle name="Normal 18 2 3 2 3 2 2 4" xfId="38380" xr:uid="{00000000-0005-0000-0000-000098480000}"/>
    <cellStyle name="Normal 18 2 3 2 3 2 3" xfId="11041" xr:uid="{00000000-0005-0000-0000-000099480000}"/>
    <cellStyle name="Normal 18 2 3 2 3 2 3 2" xfId="22427" xr:uid="{00000000-0005-0000-0000-00009A480000}"/>
    <cellStyle name="Normal 18 2 3 2 3 2 3 3" xfId="40585" xr:uid="{00000000-0005-0000-0000-00009B480000}"/>
    <cellStyle name="Normal 18 2 3 2 3 2 4" xfId="17712" xr:uid="{00000000-0005-0000-0000-00009C480000}"/>
    <cellStyle name="Normal 18 2 3 2 3 2 5" xfId="36289" xr:uid="{00000000-0005-0000-0000-00009D480000}"/>
    <cellStyle name="Normal 18 2 3 2 3 3" xfId="7395" xr:uid="{00000000-0005-0000-0000-00009E480000}"/>
    <cellStyle name="Normal 18 2 3 2 3 3 2" xfId="12166" xr:uid="{00000000-0005-0000-0000-00009F480000}"/>
    <cellStyle name="Normal 18 2 3 2 3 3 2 2" xfId="23524" xr:uid="{00000000-0005-0000-0000-0000A0480000}"/>
    <cellStyle name="Normal 18 2 3 2 3 3 2 3" xfId="41640" xr:uid="{00000000-0005-0000-0000-0000A1480000}"/>
    <cellStyle name="Normal 18 2 3 2 3 3 3" xfId="18813" xr:uid="{00000000-0005-0000-0000-0000A2480000}"/>
    <cellStyle name="Normal 18 2 3 2 3 3 4" xfId="37344" xr:uid="{00000000-0005-0000-0000-0000A3480000}"/>
    <cellStyle name="Normal 18 2 3 2 3 4" xfId="9981" xr:uid="{00000000-0005-0000-0000-0000A4480000}"/>
    <cellStyle name="Normal 18 2 3 2 3 4 2" xfId="21376" xr:uid="{00000000-0005-0000-0000-0000A5480000}"/>
    <cellStyle name="Normal 18 2 3 2 3 4 3" xfId="39548" xr:uid="{00000000-0005-0000-0000-0000A6480000}"/>
    <cellStyle name="Normal 18 2 3 2 3 5" xfId="16653" xr:uid="{00000000-0005-0000-0000-0000A7480000}"/>
    <cellStyle name="Normal 18 2 3 2 3 6" xfId="35253" xr:uid="{00000000-0005-0000-0000-0000A8480000}"/>
    <cellStyle name="Normal 18 2 3 2 4" xfId="5725" xr:uid="{00000000-0005-0000-0000-0000A9480000}"/>
    <cellStyle name="Normal 18 2 3 2 4 2" xfId="7927" xr:uid="{00000000-0005-0000-0000-0000AA480000}"/>
    <cellStyle name="Normal 18 2 3 2 4 2 2" xfId="12698" xr:uid="{00000000-0005-0000-0000-0000AB480000}"/>
    <cellStyle name="Normal 18 2 3 2 4 2 2 2" xfId="24053" xr:uid="{00000000-0005-0000-0000-0000AC480000}"/>
    <cellStyle name="Normal 18 2 3 2 4 2 2 3" xfId="42162" xr:uid="{00000000-0005-0000-0000-0000AD480000}"/>
    <cellStyle name="Normal 18 2 3 2 4 2 3" xfId="19340" xr:uid="{00000000-0005-0000-0000-0000AE480000}"/>
    <cellStyle name="Normal 18 2 3 2 4 2 4" xfId="37866" xr:uid="{00000000-0005-0000-0000-0000AF480000}"/>
    <cellStyle name="Normal 18 2 3 2 4 3" xfId="10515" xr:uid="{00000000-0005-0000-0000-0000B0480000}"/>
    <cellStyle name="Normal 18 2 3 2 4 3 2" xfId="21904" xr:uid="{00000000-0005-0000-0000-0000B1480000}"/>
    <cellStyle name="Normal 18 2 3 2 4 3 3" xfId="40071" xr:uid="{00000000-0005-0000-0000-0000B2480000}"/>
    <cellStyle name="Normal 18 2 3 2 4 4" xfId="17189" xr:uid="{00000000-0005-0000-0000-0000B3480000}"/>
    <cellStyle name="Normal 18 2 3 2 4 5" xfId="35775" xr:uid="{00000000-0005-0000-0000-0000B4480000}"/>
    <cellStyle name="Normal 18 2 3 2 5" xfId="6873" xr:uid="{00000000-0005-0000-0000-0000B5480000}"/>
    <cellStyle name="Normal 18 2 3 2 5 2" xfId="11644" xr:uid="{00000000-0005-0000-0000-0000B6480000}"/>
    <cellStyle name="Normal 18 2 3 2 5 2 2" xfId="23006" xr:uid="{00000000-0005-0000-0000-0000B7480000}"/>
    <cellStyle name="Normal 18 2 3 2 5 2 3" xfId="41128" xr:uid="{00000000-0005-0000-0000-0000B8480000}"/>
    <cellStyle name="Normal 18 2 3 2 5 3" xfId="18296" xr:uid="{00000000-0005-0000-0000-0000B9480000}"/>
    <cellStyle name="Normal 18 2 3 2 5 4" xfId="36832" xr:uid="{00000000-0005-0000-0000-0000BA480000}"/>
    <cellStyle name="Normal 18 2 3 2 6" xfId="9466" xr:uid="{00000000-0005-0000-0000-0000BB480000}"/>
    <cellStyle name="Normal 18 2 3 2 6 2" xfId="20861" xr:uid="{00000000-0005-0000-0000-0000BC480000}"/>
    <cellStyle name="Normal 18 2 3 2 6 3" xfId="39035" xr:uid="{00000000-0005-0000-0000-0000BD480000}"/>
    <cellStyle name="Normal 18 2 3 2 7" xfId="16132" xr:uid="{00000000-0005-0000-0000-0000BE480000}"/>
    <cellStyle name="Normal 18 2 3 2 8" xfId="34741" xr:uid="{00000000-0005-0000-0000-0000BF480000}"/>
    <cellStyle name="Normal 18 2 3 3" xfId="4767" xr:uid="{00000000-0005-0000-0000-0000C0480000}"/>
    <cellStyle name="Normal 18 2 3 3 2" xfId="5301" xr:uid="{00000000-0005-0000-0000-0000C1480000}"/>
    <cellStyle name="Normal 18 2 3 3 2 2" xfId="6387" xr:uid="{00000000-0005-0000-0000-0000C2480000}"/>
    <cellStyle name="Normal 18 2 3 3 2 2 2" xfId="8579" xr:uid="{00000000-0005-0000-0000-0000C3480000}"/>
    <cellStyle name="Normal 18 2 3 3 2 2 2 2" xfId="13350" xr:uid="{00000000-0005-0000-0000-0000C4480000}"/>
    <cellStyle name="Normal 18 2 3 3 2 2 2 2 2" xfId="24703" xr:uid="{00000000-0005-0000-0000-0000C5480000}"/>
    <cellStyle name="Normal 18 2 3 3 2 2 2 2 3" xfId="42804" xr:uid="{00000000-0005-0000-0000-0000C6480000}"/>
    <cellStyle name="Normal 18 2 3 3 2 2 2 3" xfId="19989" xr:uid="{00000000-0005-0000-0000-0000C7480000}"/>
    <cellStyle name="Normal 18 2 3 3 2 2 2 4" xfId="38508" xr:uid="{00000000-0005-0000-0000-0000C8480000}"/>
    <cellStyle name="Normal 18 2 3 3 2 2 3" xfId="11169" xr:uid="{00000000-0005-0000-0000-0000C9480000}"/>
    <cellStyle name="Normal 18 2 3 3 2 2 3 2" xfId="22555" xr:uid="{00000000-0005-0000-0000-0000CA480000}"/>
    <cellStyle name="Normal 18 2 3 3 2 2 3 3" xfId="40713" xr:uid="{00000000-0005-0000-0000-0000CB480000}"/>
    <cellStyle name="Normal 18 2 3 3 2 2 4" xfId="17840" xr:uid="{00000000-0005-0000-0000-0000CC480000}"/>
    <cellStyle name="Normal 18 2 3 3 2 2 5" xfId="36417" xr:uid="{00000000-0005-0000-0000-0000CD480000}"/>
    <cellStyle name="Normal 18 2 3 3 2 3" xfId="7523" xr:uid="{00000000-0005-0000-0000-0000CE480000}"/>
    <cellStyle name="Normal 18 2 3 3 2 3 2" xfId="12294" xr:uid="{00000000-0005-0000-0000-0000CF480000}"/>
    <cellStyle name="Normal 18 2 3 3 2 3 2 2" xfId="23652" xr:uid="{00000000-0005-0000-0000-0000D0480000}"/>
    <cellStyle name="Normal 18 2 3 3 2 3 2 3" xfId="41768" xr:uid="{00000000-0005-0000-0000-0000D1480000}"/>
    <cellStyle name="Normal 18 2 3 3 2 3 3" xfId="18941" xr:uid="{00000000-0005-0000-0000-0000D2480000}"/>
    <cellStyle name="Normal 18 2 3 3 2 3 4" xfId="37472" xr:uid="{00000000-0005-0000-0000-0000D3480000}"/>
    <cellStyle name="Normal 18 2 3 3 2 4" xfId="10109" xr:uid="{00000000-0005-0000-0000-0000D4480000}"/>
    <cellStyle name="Normal 18 2 3 3 2 4 2" xfId="21504" xr:uid="{00000000-0005-0000-0000-0000D5480000}"/>
    <cellStyle name="Normal 18 2 3 3 2 4 3" xfId="39676" xr:uid="{00000000-0005-0000-0000-0000D6480000}"/>
    <cellStyle name="Normal 18 2 3 3 2 5" xfId="16781" xr:uid="{00000000-0005-0000-0000-0000D7480000}"/>
    <cellStyle name="Normal 18 2 3 3 2 6" xfId="35381" xr:uid="{00000000-0005-0000-0000-0000D8480000}"/>
    <cellStyle name="Normal 18 2 3 3 3" xfId="5853" xr:uid="{00000000-0005-0000-0000-0000D9480000}"/>
    <cellStyle name="Normal 18 2 3 3 3 2" xfId="8055" xr:uid="{00000000-0005-0000-0000-0000DA480000}"/>
    <cellStyle name="Normal 18 2 3 3 3 2 2" xfId="12826" xr:uid="{00000000-0005-0000-0000-0000DB480000}"/>
    <cellStyle name="Normal 18 2 3 3 3 2 2 2" xfId="24181" xr:uid="{00000000-0005-0000-0000-0000DC480000}"/>
    <cellStyle name="Normal 18 2 3 3 3 2 2 3" xfId="42290" xr:uid="{00000000-0005-0000-0000-0000DD480000}"/>
    <cellStyle name="Normal 18 2 3 3 3 2 3" xfId="19468" xr:uid="{00000000-0005-0000-0000-0000DE480000}"/>
    <cellStyle name="Normal 18 2 3 3 3 2 4" xfId="37994" xr:uid="{00000000-0005-0000-0000-0000DF480000}"/>
    <cellStyle name="Normal 18 2 3 3 3 3" xfId="10643" xr:uid="{00000000-0005-0000-0000-0000E0480000}"/>
    <cellStyle name="Normal 18 2 3 3 3 3 2" xfId="22032" xr:uid="{00000000-0005-0000-0000-0000E1480000}"/>
    <cellStyle name="Normal 18 2 3 3 3 3 3" xfId="40199" xr:uid="{00000000-0005-0000-0000-0000E2480000}"/>
    <cellStyle name="Normal 18 2 3 3 3 4" xfId="17317" xr:uid="{00000000-0005-0000-0000-0000E3480000}"/>
    <cellStyle name="Normal 18 2 3 3 3 5" xfId="35903" xr:uid="{00000000-0005-0000-0000-0000E4480000}"/>
    <cellStyle name="Normal 18 2 3 3 4" xfId="7001" xr:uid="{00000000-0005-0000-0000-0000E5480000}"/>
    <cellStyle name="Normal 18 2 3 3 4 2" xfId="11772" xr:uid="{00000000-0005-0000-0000-0000E6480000}"/>
    <cellStyle name="Normal 18 2 3 3 4 2 2" xfId="23134" xr:uid="{00000000-0005-0000-0000-0000E7480000}"/>
    <cellStyle name="Normal 18 2 3 3 4 2 3" xfId="41256" xr:uid="{00000000-0005-0000-0000-0000E8480000}"/>
    <cellStyle name="Normal 18 2 3 3 4 3" xfId="18424" xr:uid="{00000000-0005-0000-0000-0000E9480000}"/>
    <cellStyle name="Normal 18 2 3 3 4 4" xfId="36960" xr:uid="{00000000-0005-0000-0000-0000EA480000}"/>
    <cellStyle name="Normal 18 2 3 3 5" xfId="9595" xr:uid="{00000000-0005-0000-0000-0000EB480000}"/>
    <cellStyle name="Normal 18 2 3 3 5 2" xfId="20990" xr:uid="{00000000-0005-0000-0000-0000EC480000}"/>
    <cellStyle name="Normal 18 2 3 3 5 3" xfId="39163" xr:uid="{00000000-0005-0000-0000-0000ED480000}"/>
    <cellStyle name="Normal 18 2 3 3 6" xfId="16260" xr:uid="{00000000-0005-0000-0000-0000EE480000}"/>
    <cellStyle name="Normal 18 2 3 3 7" xfId="34869" xr:uid="{00000000-0005-0000-0000-0000EF480000}"/>
    <cellStyle name="Normal 18 2 3 4" xfId="5045" xr:uid="{00000000-0005-0000-0000-0000F0480000}"/>
    <cellStyle name="Normal 18 2 3 4 2" xfId="6131" xr:uid="{00000000-0005-0000-0000-0000F1480000}"/>
    <cellStyle name="Normal 18 2 3 4 2 2" xfId="8323" xr:uid="{00000000-0005-0000-0000-0000F2480000}"/>
    <cellStyle name="Normal 18 2 3 4 2 2 2" xfId="13094" xr:uid="{00000000-0005-0000-0000-0000F3480000}"/>
    <cellStyle name="Normal 18 2 3 4 2 2 2 2" xfId="24447" xr:uid="{00000000-0005-0000-0000-0000F4480000}"/>
    <cellStyle name="Normal 18 2 3 4 2 2 2 3" xfId="42548" xr:uid="{00000000-0005-0000-0000-0000F5480000}"/>
    <cellStyle name="Normal 18 2 3 4 2 2 3" xfId="19733" xr:uid="{00000000-0005-0000-0000-0000F6480000}"/>
    <cellStyle name="Normal 18 2 3 4 2 2 4" xfId="38252" xr:uid="{00000000-0005-0000-0000-0000F7480000}"/>
    <cellStyle name="Normal 18 2 3 4 2 3" xfId="10913" xr:uid="{00000000-0005-0000-0000-0000F8480000}"/>
    <cellStyle name="Normal 18 2 3 4 2 3 2" xfId="22299" xr:uid="{00000000-0005-0000-0000-0000F9480000}"/>
    <cellStyle name="Normal 18 2 3 4 2 3 3" xfId="40457" xr:uid="{00000000-0005-0000-0000-0000FA480000}"/>
    <cellStyle name="Normal 18 2 3 4 2 4" xfId="17584" xr:uid="{00000000-0005-0000-0000-0000FB480000}"/>
    <cellStyle name="Normal 18 2 3 4 2 5" xfId="36161" xr:uid="{00000000-0005-0000-0000-0000FC480000}"/>
    <cellStyle name="Normal 18 2 3 4 3" xfId="7267" xr:uid="{00000000-0005-0000-0000-0000FD480000}"/>
    <cellStyle name="Normal 18 2 3 4 3 2" xfId="12038" xr:uid="{00000000-0005-0000-0000-0000FE480000}"/>
    <cellStyle name="Normal 18 2 3 4 3 2 2" xfId="23396" xr:uid="{00000000-0005-0000-0000-0000FF480000}"/>
    <cellStyle name="Normal 18 2 3 4 3 2 3" xfId="41512" xr:uid="{00000000-0005-0000-0000-000000490000}"/>
    <cellStyle name="Normal 18 2 3 4 3 3" xfId="18685" xr:uid="{00000000-0005-0000-0000-000001490000}"/>
    <cellStyle name="Normal 18 2 3 4 3 4" xfId="37216" xr:uid="{00000000-0005-0000-0000-000002490000}"/>
    <cellStyle name="Normal 18 2 3 4 4" xfId="9853" xr:uid="{00000000-0005-0000-0000-000003490000}"/>
    <cellStyle name="Normal 18 2 3 4 4 2" xfId="21248" xr:uid="{00000000-0005-0000-0000-000004490000}"/>
    <cellStyle name="Normal 18 2 3 4 4 3" xfId="39420" xr:uid="{00000000-0005-0000-0000-000005490000}"/>
    <cellStyle name="Normal 18 2 3 4 5" xfId="16525" xr:uid="{00000000-0005-0000-0000-000006490000}"/>
    <cellStyle name="Normal 18 2 3 4 6" xfId="35125" xr:uid="{00000000-0005-0000-0000-000007490000}"/>
    <cellStyle name="Normal 18 2 3 5" xfId="5577" xr:uid="{00000000-0005-0000-0000-000008490000}"/>
    <cellStyle name="Normal 18 2 3 5 2" xfId="7779" xr:uid="{00000000-0005-0000-0000-000009490000}"/>
    <cellStyle name="Normal 18 2 3 5 2 2" xfId="12550" xr:uid="{00000000-0005-0000-0000-00000A490000}"/>
    <cellStyle name="Normal 18 2 3 5 2 2 2" xfId="23908" xr:uid="{00000000-0005-0000-0000-00000B490000}"/>
    <cellStyle name="Normal 18 2 3 5 2 2 3" xfId="42024" xr:uid="{00000000-0005-0000-0000-00000C490000}"/>
    <cellStyle name="Normal 18 2 3 5 2 3" xfId="19197" xr:uid="{00000000-0005-0000-0000-00000D490000}"/>
    <cellStyle name="Normal 18 2 3 5 2 4" xfId="37728" xr:uid="{00000000-0005-0000-0000-00000E490000}"/>
    <cellStyle name="Normal 18 2 3 5 3" xfId="10367" xr:uid="{00000000-0005-0000-0000-00000F490000}"/>
    <cellStyle name="Normal 18 2 3 5 3 2" xfId="21762" xr:uid="{00000000-0005-0000-0000-000010490000}"/>
    <cellStyle name="Normal 18 2 3 5 3 3" xfId="39933" xr:uid="{00000000-0005-0000-0000-000011490000}"/>
    <cellStyle name="Normal 18 2 3 5 4" xfId="17043" xr:uid="{00000000-0005-0000-0000-000012490000}"/>
    <cellStyle name="Normal 18 2 3 5 5" xfId="35637" xr:uid="{00000000-0005-0000-0000-000013490000}"/>
    <cellStyle name="Normal 18 2 3 6" xfId="6735" xr:uid="{00000000-0005-0000-0000-000014490000}"/>
    <cellStyle name="Normal 18 2 3 6 2" xfId="11506" xr:uid="{00000000-0005-0000-0000-000015490000}"/>
    <cellStyle name="Normal 18 2 3 6 2 2" xfId="22873" xr:uid="{00000000-0005-0000-0000-000016490000}"/>
    <cellStyle name="Normal 18 2 3 6 2 3" xfId="41000" xr:uid="{00000000-0005-0000-0000-000017490000}"/>
    <cellStyle name="Normal 18 2 3 6 3" xfId="18161" xr:uid="{00000000-0005-0000-0000-000018490000}"/>
    <cellStyle name="Normal 18 2 3 6 4" xfId="36704" xr:uid="{00000000-0005-0000-0000-000019490000}"/>
    <cellStyle name="Normal 18 2 3 7" xfId="9335" xr:uid="{00000000-0005-0000-0000-00001A490000}"/>
    <cellStyle name="Normal 18 2 3 7 2" xfId="20730" xr:uid="{00000000-0005-0000-0000-00001B490000}"/>
    <cellStyle name="Normal 18 2 3 7 3" xfId="38907" xr:uid="{00000000-0005-0000-0000-00001C490000}"/>
    <cellStyle name="Normal 18 2 3 8" xfId="15995" xr:uid="{00000000-0005-0000-0000-00001D490000}"/>
    <cellStyle name="Normal 18 2 3 9" xfId="34613" xr:uid="{00000000-0005-0000-0000-00001E490000}"/>
    <cellStyle name="Normal 18 2 4" xfId="4560" xr:uid="{00000000-0005-0000-0000-00001F490000}"/>
    <cellStyle name="Normal 18 2 4 2" xfId="4837" xr:uid="{00000000-0005-0000-0000-000020490000}"/>
    <cellStyle name="Normal 18 2 4 2 2" xfId="5371" xr:uid="{00000000-0005-0000-0000-000021490000}"/>
    <cellStyle name="Normal 18 2 4 2 2 2" xfId="6455" xr:uid="{00000000-0005-0000-0000-000022490000}"/>
    <cellStyle name="Normal 18 2 4 2 2 2 2" xfId="8647" xr:uid="{00000000-0005-0000-0000-000023490000}"/>
    <cellStyle name="Normal 18 2 4 2 2 2 2 2" xfId="13418" xr:uid="{00000000-0005-0000-0000-000024490000}"/>
    <cellStyle name="Normal 18 2 4 2 2 2 2 2 2" xfId="24771" xr:uid="{00000000-0005-0000-0000-000025490000}"/>
    <cellStyle name="Normal 18 2 4 2 2 2 2 2 3" xfId="42872" xr:uid="{00000000-0005-0000-0000-000026490000}"/>
    <cellStyle name="Normal 18 2 4 2 2 2 2 3" xfId="20057" xr:uid="{00000000-0005-0000-0000-000027490000}"/>
    <cellStyle name="Normal 18 2 4 2 2 2 2 4" xfId="38576" xr:uid="{00000000-0005-0000-0000-000028490000}"/>
    <cellStyle name="Normal 18 2 4 2 2 2 3" xfId="11237" xr:uid="{00000000-0005-0000-0000-000029490000}"/>
    <cellStyle name="Normal 18 2 4 2 2 2 3 2" xfId="22623" xr:uid="{00000000-0005-0000-0000-00002A490000}"/>
    <cellStyle name="Normal 18 2 4 2 2 2 3 3" xfId="40781" xr:uid="{00000000-0005-0000-0000-00002B490000}"/>
    <cellStyle name="Normal 18 2 4 2 2 2 4" xfId="17908" xr:uid="{00000000-0005-0000-0000-00002C490000}"/>
    <cellStyle name="Normal 18 2 4 2 2 2 5" xfId="36485" xr:uid="{00000000-0005-0000-0000-00002D490000}"/>
    <cellStyle name="Normal 18 2 4 2 2 3" xfId="7587" xr:uid="{00000000-0005-0000-0000-00002E490000}"/>
    <cellStyle name="Normal 18 2 4 2 2 3 2" xfId="12358" xr:uid="{00000000-0005-0000-0000-00002F490000}"/>
    <cellStyle name="Normal 18 2 4 2 2 3 2 2" xfId="23716" xr:uid="{00000000-0005-0000-0000-000030490000}"/>
    <cellStyle name="Normal 18 2 4 2 2 3 2 3" xfId="41832" xr:uid="{00000000-0005-0000-0000-000031490000}"/>
    <cellStyle name="Normal 18 2 4 2 2 3 3" xfId="19005" xr:uid="{00000000-0005-0000-0000-000032490000}"/>
    <cellStyle name="Normal 18 2 4 2 2 3 4" xfId="37536" xr:uid="{00000000-0005-0000-0000-000033490000}"/>
    <cellStyle name="Normal 18 2 4 2 2 4" xfId="10174" xr:uid="{00000000-0005-0000-0000-000034490000}"/>
    <cellStyle name="Normal 18 2 4 2 2 4 2" xfId="21569" xr:uid="{00000000-0005-0000-0000-000035490000}"/>
    <cellStyle name="Normal 18 2 4 2 2 4 3" xfId="39741" xr:uid="{00000000-0005-0000-0000-000036490000}"/>
    <cellStyle name="Normal 18 2 4 2 2 5" xfId="16846" xr:uid="{00000000-0005-0000-0000-000037490000}"/>
    <cellStyle name="Normal 18 2 4 2 2 6" xfId="35445" xr:uid="{00000000-0005-0000-0000-000038490000}"/>
    <cellStyle name="Normal 18 2 4 2 3" xfId="5923" xr:uid="{00000000-0005-0000-0000-000039490000}"/>
    <cellStyle name="Normal 18 2 4 2 3 2" xfId="8121" xr:uid="{00000000-0005-0000-0000-00003A490000}"/>
    <cellStyle name="Normal 18 2 4 2 3 2 2" xfId="12892" xr:uid="{00000000-0005-0000-0000-00003B490000}"/>
    <cellStyle name="Normal 18 2 4 2 3 2 2 2" xfId="24247" xr:uid="{00000000-0005-0000-0000-00003C490000}"/>
    <cellStyle name="Normal 18 2 4 2 3 2 2 3" xfId="42354" xr:uid="{00000000-0005-0000-0000-00003D490000}"/>
    <cellStyle name="Normal 18 2 4 2 3 2 3" xfId="19533" xr:uid="{00000000-0005-0000-0000-00003E490000}"/>
    <cellStyle name="Normal 18 2 4 2 3 2 4" xfId="38058" xr:uid="{00000000-0005-0000-0000-00003F490000}"/>
    <cellStyle name="Normal 18 2 4 2 3 3" xfId="10710" xr:uid="{00000000-0005-0000-0000-000040490000}"/>
    <cellStyle name="Normal 18 2 4 2 3 3 2" xfId="22099" xr:uid="{00000000-0005-0000-0000-000041490000}"/>
    <cellStyle name="Normal 18 2 4 2 3 3 3" xfId="40263" xr:uid="{00000000-0005-0000-0000-000042490000}"/>
    <cellStyle name="Normal 18 2 4 2 3 4" xfId="17383" xr:uid="{00000000-0005-0000-0000-000043490000}"/>
    <cellStyle name="Normal 18 2 4 2 3 5" xfId="35967" xr:uid="{00000000-0005-0000-0000-000044490000}"/>
    <cellStyle name="Normal 18 2 4 2 4" xfId="7067" xr:uid="{00000000-0005-0000-0000-000045490000}"/>
    <cellStyle name="Normal 18 2 4 2 4 2" xfId="11838" xr:uid="{00000000-0005-0000-0000-000046490000}"/>
    <cellStyle name="Normal 18 2 4 2 4 2 2" xfId="23199" xr:uid="{00000000-0005-0000-0000-000047490000}"/>
    <cellStyle name="Normal 18 2 4 2 4 2 3" xfId="41320" xr:uid="{00000000-0005-0000-0000-000048490000}"/>
    <cellStyle name="Normal 18 2 4 2 4 3" xfId="18488" xr:uid="{00000000-0005-0000-0000-000049490000}"/>
    <cellStyle name="Normal 18 2 4 2 4 4" xfId="37024" xr:uid="{00000000-0005-0000-0000-00004A490000}"/>
    <cellStyle name="Normal 18 2 4 2 5" xfId="9659" xr:uid="{00000000-0005-0000-0000-00004B490000}"/>
    <cellStyle name="Normal 18 2 4 2 5 2" xfId="21054" xr:uid="{00000000-0005-0000-0000-00004C490000}"/>
    <cellStyle name="Normal 18 2 4 2 5 3" xfId="39227" xr:uid="{00000000-0005-0000-0000-00004D490000}"/>
    <cellStyle name="Normal 18 2 4 2 6" xfId="16325" xr:uid="{00000000-0005-0000-0000-00004E490000}"/>
    <cellStyle name="Normal 18 2 4 2 7" xfId="34933" xr:uid="{00000000-0005-0000-0000-00004F490000}"/>
    <cellStyle name="Normal 18 2 4 3" xfId="5109" xr:uid="{00000000-0005-0000-0000-000050490000}"/>
    <cellStyle name="Normal 18 2 4 3 2" xfId="6195" xr:uid="{00000000-0005-0000-0000-000051490000}"/>
    <cellStyle name="Normal 18 2 4 3 2 2" xfId="8387" xr:uid="{00000000-0005-0000-0000-000052490000}"/>
    <cellStyle name="Normal 18 2 4 3 2 2 2" xfId="13158" xr:uid="{00000000-0005-0000-0000-000053490000}"/>
    <cellStyle name="Normal 18 2 4 3 2 2 2 2" xfId="24511" xr:uid="{00000000-0005-0000-0000-000054490000}"/>
    <cellStyle name="Normal 18 2 4 3 2 2 2 3" xfId="42612" xr:uid="{00000000-0005-0000-0000-000055490000}"/>
    <cellStyle name="Normal 18 2 4 3 2 2 3" xfId="19797" xr:uid="{00000000-0005-0000-0000-000056490000}"/>
    <cellStyle name="Normal 18 2 4 3 2 2 4" xfId="38316" xr:uid="{00000000-0005-0000-0000-000057490000}"/>
    <cellStyle name="Normal 18 2 4 3 2 3" xfId="10977" xr:uid="{00000000-0005-0000-0000-000058490000}"/>
    <cellStyle name="Normal 18 2 4 3 2 3 2" xfId="22363" xr:uid="{00000000-0005-0000-0000-000059490000}"/>
    <cellStyle name="Normal 18 2 4 3 2 3 3" xfId="40521" xr:uid="{00000000-0005-0000-0000-00005A490000}"/>
    <cellStyle name="Normal 18 2 4 3 2 4" xfId="17648" xr:uid="{00000000-0005-0000-0000-00005B490000}"/>
    <cellStyle name="Normal 18 2 4 3 2 5" xfId="36225" xr:uid="{00000000-0005-0000-0000-00005C490000}"/>
    <cellStyle name="Normal 18 2 4 3 3" xfId="7331" xr:uid="{00000000-0005-0000-0000-00005D490000}"/>
    <cellStyle name="Normal 18 2 4 3 3 2" xfId="12102" xr:uid="{00000000-0005-0000-0000-00005E490000}"/>
    <cellStyle name="Normal 18 2 4 3 3 2 2" xfId="23460" xr:uid="{00000000-0005-0000-0000-00005F490000}"/>
    <cellStyle name="Normal 18 2 4 3 3 2 3" xfId="41576" xr:uid="{00000000-0005-0000-0000-000060490000}"/>
    <cellStyle name="Normal 18 2 4 3 3 3" xfId="18749" xr:uid="{00000000-0005-0000-0000-000061490000}"/>
    <cellStyle name="Normal 18 2 4 3 3 4" xfId="37280" xr:uid="{00000000-0005-0000-0000-000062490000}"/>
    <cellStyle name="Normal 18 2 4 3 4" xfId="9917" xr:uid="{00000000-0005-0000-0000-000063490000}"/>
    <cellStyle name="Normal 18 2 4 3 4 2" xfId="21312" xr:uid="{00000000-0005-0000-0000-000064490000}"/>
    <cellStyle name="Normal 18 2 4 3 4 3" xfId="39484" xr:uid="{00000000-0005-0000-0000-000065490000}"/>
    <cellStyle name="Normal 18 2 4 3 5" xfId="16589" xr:uid="{00000000-0005-0000-0000-000066490000}"/>
    <cellStyle name="Normal 18 2 4 3 6" xfId="35189" xr:uid="{00000000-0005-0000-0000-000067490000}"/>
    <cellStyle name="Normal 18 2 4 4" xfId="5647" xr:uid="{00000000-0005-0000-0000-000068490000}"/>
    <cellStyle name="Normal 18 2 4 4 2" xfId="7849" xr:uid="{00000000-0005-0000-0000-000069490000}"/>
    <cellStyle name="Normal 18 2 4 4 2 2" xfId="12620" xr:uid="{00000000-0005-0000-0000-00006A490000}"/>
    <cellStyle name="Normal 18 2 4 4 2 2 2" xfId="23977" xr:uid="{00000000-0005-0000-0000-00006B490000}"/>
    <cellStyle name="Normal 18 2 4 4 2 2 3" xfId="42092" xr:uid="{00000000-0005-0000-0000-00006C490000}"/>
    <cellStyle name="Normal 18 2 4 4 2 3" xfId="19265" xr:uid="{00000000-0005-0000-0000-00006D490000}"/>
    <cellStyle name="Normal 18 2 4 4 2 4" xfId="37796" xr:uid="{00000000-0005-0000-0000-00006E490000}"/>
    <cellStyle name="Normal 18 2 4 4 3" xfId="10437" xr:uid="{00000000-0005-0000-0000-00006F490000}"/>
    <cellStyle name="Normal 18 2 4 4 3 2" xfId="21830" xr:uid="{00000000-0005-0000-0000-000070490000}"/>
    <cellStyle name="Normal 18 2 4 4 3 3" xfId="40001" xr:uid="{00000000-0005-0000-0000-000071490000}"/>
    <cellStyle name="Normal 18 2 4 4 4" xfId="17113" xr:uid="{00000000-0005-0000-0000-000072490000}"/>
    <cellStyle name="Normal 18 2 4 4 5" xfId="35705" xr:uid="{00000000-0005-0000-0000-000073490000}"/>
    <cellStyle name="Normal 18 2 4 5" xfId="6801" xr:uid="{00000000-0005-0000-0000-000074490000}"/>
    <cellStyle name="Normal 18 2 4 5 2" xfId="11572" xr:uid="{00000000-0005-0000-0000-000075490000}"/>
    <cellStyle name="Normal 18 2 4 5 2 2" xfId="22938" xr:uid="{00000000-0005-0000-0000-000076490000}"/>
    <cellStyle name="Normal 18 2 4 5 2 3" xfId="41064" xr:uid="{00000000-0005-0000-0000-000077490000}"/>
    <cellStyle name="Normal 18 2 4 5 3" xfId="18225" xr:uid="{00000000-0005-0000-0000-000078490000}"/>
    <cellStyle name="Normal 18 2 4 5 4" xfId="36768" xr:uid="{00000000-0005-0000-0000-000079490000}"/>
    <cellStyle name="Normal 18 2 4 6" xfId="9401" xr:uid="{00000000-0005-0000-0000-00007A490000}"/>
    <cellStyle name="Normal 18 2 4 6 2" xfId="20796" xr:uid="{00000000-0005-0000-0000-00007B490000}"/>
    <cellStyle name="Normal 18 2 4 6 3" xfId="38971" xr:uid="{00000000-0005-0000-0000-00007C490000}"/>
    <cellStyle name="Normal 18 2 4 7" xfId="16060" xr:uid="{00000000-0005-0000-0000-00007D490000}"/>
    <cellStyle name="Normal 18 2 4 8" xfId="34677" xr:uid="{00000000-0005-0000-0000-00007E490000}"/>
    <cellStyle name="Normal 18 2 5" xfId="4703" xr:uid="{00000000-0005-0000-0000-00007F490000}"/>
    <cellStyle name="Normal 18 2 5 2" xfId="5237" xr:uid="{00000000-0005-0000-0000-000080490000}"/>
    <cellStyle name="Normal 18 2 5 2 2" xfId="6323" xr:uid="{00000000-0005-0000-0000-000081490000}"/>
    <cellStyle name="Normal 18 2 5 2 2 2" xfId="8515" xr:uid="{00000000-0005-0000-0000-000082490000}"/>
    <cellStyle name="Normal 18 2 5 2 2 2 2" xfId="13286" xr:uid="{00000000-0005-0000-0000-000083490000}"/>
    <cellStyle name="Normal 18 2 5 2 2 2 2 2" xfId="24639" xr:uid="{00000000-0005-0000-0000-000084490000}"/>
    <cellStyle name="Normal 18 2 5 2 2 2 2 3" xfId="42740" xr:uid="{00000000-0005-0000-0000-000085490000}"/>
    <cellStyle name="Normal 18 2 5 2 2 2 3" xfId="19925" xr:uid="{00000000-0005-0000-0000-000086490000}"/>
    <cellStyle name="Normal 18 2 5 2 2 2 4" xfId="38444" xr:uid="{00000000-0005-0000-0000-000087490000}"/>
    <cellStyle name="Normal 18 2 5 2 2 3" xfId="11105" xr:uid="{00000000-0005-0000-0000-000088490000}"/>
    <cellStyle name="Normal 18 2 5 2 2 3 2" xfId="22491" xr:uid="{00000000-0005-0000-0000-000089490000}"/>
    <cellStyle name="Normal 18 2 5 2 2 3 3" xfId="40649" xr:uid="{00000000-0005-0000-0000-00008A490000}"/>
    <cellStyle name="Normal 18 2 5 2 2 4" xfId="17776" xr:uid="{00000000-0005-0000-0000-00008B490000}"/>
    <cellStyle name="Normal 18 2 5 2 2 5" xfId="36353" xr:uid="{00000000-0005-0000-0000-00008C490000}"/>
    <cellStyle name="Normal 18 2 5 2 3" xfId="7459" xr:uid="{00000000-0005-0000-0000-00008D490000}"/>
    <cellStyle name="Normal 18 2 5 2 3 2" xfId="12230" xr:uid="{00000000-0005-0000-0000-00008E490000}"/>
    <cellStyle name="Normal 18 2 5 2 3 2 2" xfId="23588" xr:uid="{00000000-0005-0000-0000-00008F490000}"/>
    <cellStyle name="Normal 18 2 5 2 3 2 3" xfId="41704" xr:uid="{00000000-0005-0000-0000-000090490000}"/>
    <cellStyle name="Normal 18 2 5 2 3 3" xfId="18877" xr:uid="{00000000-0005-0000-0000-000091490000}"/>
    <cellStyle name="Normal 18 2 5 2 3 4" xfId="37408" xr:uid="{00000000-0005-0000-0000-000092490000}"/>
    <cellStyle name="Normal 18 2 5 2 4" xfId="10045" xr:uid="{00000000-0005-0000-0000-000093490000}"/>
    <cellStyle name="Normal 18 2 5 2 4 2" xfId="21440" xr:uid="{00000000-0005-0000-0000-000094490000}"/>
    <cellStyle name="Normal 18 2 5 2 4 3" xfId="39612" xr:uid="{00000000-0005-0000-0000-000095490000}"/>
    <cellStyle name="Normal 18 2 5 2 5" xfId="16717" xr:uid="{00000000-0005-0000-0000-000096490000}"/>
    <cellStyle name="Normal 18 2 5 2 6" xfId="35317" xr:uid="{00000000-0005-0000-0000-000097490000}"/>
    <cellStyle name="Normal 18 2 5 3" xfId="5789" xr:uid="{00000000-0005-0000-0000-000098490000}"/>
    <cellStyle name="Normal 18 2 5 3 2" xfId="7991" xr:uid="{00000000-0005-0000-0000-000099490000}"/>
    <cellStyle name="Normal 18 2 5 3 2 2" xfId="12762" xr:uid="{00000000-0005-0000-0000-00009A490000}"/>
    <cellStyle name="Normal 18 2 5 3 2 2 2" xfId="24117" xr:uid="{00000000-0005-0000-0000-00009B490000}"/>
    <cellStyle name="Normal 18 2 5 3 2 2 3" xfId="42226" xr:uid="{00000000-0005-0000-0000-00009C490000}"/>
    <cellStyle name="Normal 18 2 5 3 2 3" xfId="19404" xr:uid="{00000000-0005-0000-0000-00009D490000}"/>
    <cellStyle name="Normal 18 2 5 3 2 4" xfId="37930" xr:uid="{00000000-0005-0000-0000-00009E490000}"/>
    <cellStyle name="Normal 18 2 5 3 3" xfId="10579" xr:uid="{00000000-0005-0000-0000-00009F490000}"/>
    <cellStyle name="Normal 18 2 5 3 3 2" xfId="21968" xr:uid="{00000000-0005-0000-0000-0000A0490000}"/>
    <cellStyle name="Normal 18 2 5 3 3 3" xfId="40135" xr:uid="{00000000-0005-0000-0000-0000A1490000}"/>
    <cellStyle name="Normal 18 2 5 3 4" xfId="17253" xr:uid="{00000000-0005-0000-0000-0000A2490000}"/>
    <cellStyle name="Normal 18 2 5 3 5" xfId="35839" xr:uid="{00000000-0005-0000-0000-0000A3490000}"/>
    <cellStyle name="Normal 18 2 5 4" xfId="6937" xr:uid="{00000000-0005-0000-0000-0000A4490000}"/>
    <cellStyle name="Normal 18 2 5 4 2" xfId="11708" xr:uid="{00000000-0005-0000-0000-0000A5490000}"/>
    <cellStyle name="Normal 18 2 5 4 2 2" xfId="23070" xr:uid="{00000000-0005-0000-0000-0000A6490000}"/>
    <cellStyle name="Normal 18 2 5 4 2 3" xfId="41192" xr:uid="{00000000-0005-0000-0000-0000A7490000}"/>
    <cellStyle name="Normal 18 2 5 4 3" xfId="18360" xr:uid="{00000000-0005-0000-0000-0000A8490000}"/>
    <cellStyle name="Normal 18 2 5 4 4" xfId="36896" xr:uid="{00000000-0005-0000-0000-0000A9490000}"/>
    <cellStyle name="Normal 18 2 5 5" xfId="9531" xr:uid="{00000000-0005-0000-0000-0000AA490000}"/>
    <cellStyle name="Normal 18 2 5 5 2" xfId="20926" xr:uid="{00000000-0005-0000-0000-0000AB490000}"/>
    <cellStyle name="Normal 18 2 5 5 3" xfId="39099" xr:uid="{00000000-0005-0000-0000-0000AC490000}"/>
    <cellStyle name="Normal 18 2 5 6" xfId="16196" xr:uid="{00000000-0005-0000-0000-0000AD490000}"/>
    <cellStyle name="Normal 18 2 5 7" xfId="34805" xr:uid="{00000000-0005-0000-0000-0000AE490000}"/>
    <cellStyle name="Normal 18 2 6" xfId="4981" xr:uid="{00000000-0005-0000-0000-0000AF490000}"/>
    <cellStyle name="Normal 18 2 6 2" xfId="6067" xr:uid="{00000000-0005-0000-0000-0000B0490000}"/>
    <cellStyle name="Normal 18 2 6 2 2" xfId="8259" xr:uid="{00000000-0005-0000-0000-0000B1490000}"/>
    <cellStyle name="Normal 18 2 6 2 2 2" xfId="13030" xr:uid="{00000000-0005-0000-0000-0000B2490000}"/>
    <cellStyle name="Normal 18 2 6 2 2 2 2" xfId="24383" xr:uid="{00000000-0005-0000-0000-0000B3490000}"/>
    <cellStyle name="Normal 18 2 6 2 2 2 3" xfId="42484" xr:uid="{00000000-0005-0000-0000-0000B4490000}"/>
    <cellStyle name="Normal 18 2 6 2 2 3" xfId="19669" xr:uid="{00000000-0005-0000-0000-0000B5490000}"/>
    <cellStyle name="Normal 18 2 6 2 2 4" xfId="38188" xr:uid="{00000000-0005-0000-0000-0000B6490000}"/>
    <cellStyle name="Normal 18 2 6 2 3" xfId="10849" xr:uid="{00000000-0005-0000-0000-0000B7490000}"/>
    <cellStyle name="Normal 18 2 6 2 3 2" xfId="22235" xr:uid="{00000000-0005-0000-0000-0000B8490000}"/>
    <cellStyle name="Normal 18 2 6 2 3 3" xfId="40393" xr:uid="{00000000-0005-0000-0000-0000B9490000}"/>
    <cellStyle name="Normal 18 2 6 2 4" xfId="17520" xr:uid="{00000000-0005-0000-0000-0000BA490000}"/>
    <cellStyle name="Normal 18 2 6 2 5" xfId="36097" xr:uid="{00000000-0005-0000-0000-0000BB490000}"/>
    <cellStyle name="Normal 18 2 6 3" xfId="7203" xr:uid="{00000000-0005-0000-0000-0000BC490000}"/>
    <cellStyle name="Normal 18 2 6 3 2" xfId="11974" xr:uid="{00000000-0005-0000-0000-0000BD490000}"/>
    <cellStyle name="Normal 18 2 6 3 2 2" xfId="23332" xr:uid="{00000000-0005-0000-0000-0000BE490000}"/>
    <cellStyle name="Normal 18 2 6 3 2 3" xfId="41448" xr:uid="{00000000-0005-0000-0000-0000BF490000}"/>
    <cellStyle name="Normal 18 2 6 3 3" xfId="18621" xr:uid="{00000000-0005-0000-0000-0000C0490000}"/>
    <cellStyle name="Normal 18 2 6 3 4" xfId="37152" xr:uid="{00000000-0005-0000-0000-0000C1490000}"/>
    <cellStyle name="Normal 18 2 6 4" xfId="9789" xr:uid="{00000000-0005-0000-0000-0000C2490000}"/>
    <cellStyle name="Normal 18 2 6 4 2" xfId="21184" xr:uid="{00000000-0005-0000-0000-0000C3490000}"/>
    <cellStyle name="Normal 18 2 6 4 3" xfId="39356" xr:uid="{00000000-0005-0000-0000-0000C4490000}"/>
    <cellStyle name="Normal 18 2 6 5" xfId="16461" xr:uid="{00000000-0005-0000-0000-0000C5490000}"/>
    <cellStyle name="Normal 18 2 6 6" xfId="35061" xr:uid="{00000000-0005-0000-0000-0000C6490000}"/>
    <cellStyle name="Normal 18 2 7" xfId="5513" xr:uid="{00000000-0005-0000-0000-0000C7490000}"/>
    <cellStyle name="Normal 18 2 7 2" xfId="7715" xr:uid="{00000000-0005-0000-0000-0000C8490000}"/>
    <cellStyle name="Normal 18 2 7 2 2" xfId="12486" xr:uid="{00000000-0005-0000-0000-0000C9490000}"/>
    <cellStyle name="Normal 18 2 7 2 2 2" xfId="23844" xr:uid="{00000000-0005-0000-0000-0000CA490000}"/>
    <cellStyle name="Normal 18 2 7 2 2 3" xfId="41960" xr:uid="{00000000-0005-0000-0000-0000CB490000}"/>
    <cellStyle name="Normal 18 2 7 2 3" xfId="19133" xr:uid="{00000000-0005-0000-0000-0000CC490000}"/>
    <cellStyle name="Normal 18 2 7 2 4" xfId="37664" xr:uid="{00000000-0005-0000-0000-0000CD490000}"/>
    <cellStyle name="Normal 18 2 7 3" xfId="10303" xr:uid="{00000000-0005-0000-0000-0000CE490000}"/>
    <cellStyle name="Normal 18 2 7 3 2" xfId="21698" xr:uid="{00000000-0005-0000-0000-0000CF490000}"/>
    <cellStyle name="Normal 18 2 7 3 3" xfId="39869" xr:uid="{00000000-0005-0000-0000-0000D0490000}"/>
    <cellStyle name="Normal 18 2 7 4" xfId="16979" xr:uid="{00000000-0005-0000-0000-0000D1490000}"/>
    <cellStyle name="Normal 18 2 7 5" xfId="35573" xr:uid="{00000000-0005-0000-0000-0000D2490000}"/>
    <cellStyle name="Normal 18 2 8" xfId="6663" xr:uid="{00000000-0005-0000-0000-0000D3490000}"/>
    <cellStyle name="Normal 18 2 8 2" xfId="11434" xr:uid="{00000000-0005-0000-0000-0000D4490000}"/>
    <cellStyle name="Normal 18 2 8 2 2" xfId="22805" xr:uid="{00000000-0005-0000-0000-0000D5490000}"/>
    <cellStyle name="Normal 18 2 8 2 3" xfId="40936" xr:uid="{00000000-0005-0000-0000-0000D6490000}"/>
    <cellStyle name="Normal 18 2 8 3" xfId="18090" xr:uid="{00000000-0005-0000-0000-0000D7490000}"/>
    <cellStyle name="Normal 18 2 8 4" xfId="36640" xr:uid="{00000000-0005-0000-0000-0000D8490000}"/>
    <cellStyle name="Normal 18 2 9" xfId="9268" xr:uid="{00000000-0005-0000-0000-0000D9490000}"/>
    <cellStyle name="Normal 18 2 9 2" xfId="20663" xr:uid="{00000000-0005-0000-0000-0000DA490000}"/>
    <cellStyle name="Normal 18 2 9 3" xfId="38843" xr:uid="{00000000-0005-0000-0000-0000DB490000}"/>
    <cellStyle name="Normal 18 3" xfId="4429" xr:uid="{00000000-0005-0000-0000-0000DC490000}"/>
    <cellStyle name="Normal 18 3 10" xfId="34565" xr:uid="{00000000-0005-0000-0000-0000DD490000}"/>
    <cellStyle name="Normal 18 3 2" xfId="4506" xr:uid="{00000000-0005-0000-0000-0000DE490000}"/>
    <cellStyle name="Normal 18 3 2 2" xfId="4654" xr:uid="{00000000-0005-0000-0000-0000DF490000}"/>
    <cellStyle name="Normal 18 3 2 2 2" xfId="4931" xr:uid="{00000000-0005-0000-0000-0000E0490000}"/>
    <cellStyle name="Normal 18 3 2 2 2 2" xfId="5465" xr:uid="{00000000-0005-0000-0000-0000E1490000}"/>
    <cellStyle name="Normal 18 3 2 2 2 2 2" xfId="6541" xr:uid="{00000000-0005-0000-0000-0000E2490000}"/>
    <cellStyle name="Normal 18 3 2 2 2 2 2 2" xfId="8733" xr:uid="{00000000-0005-0000-0000-0000E3490000}"/>
    <cellStyle name="Normal 18 3 2 2 2 2 2 2 2" xfId="13504" xr:uid="{00000000-0005-0000-0000-0000E4490000}"/>
    <cellStyle name="Normal 18 3 2 2 2 2 2 2 2 2" xfId="24857" xr:uid="{00000000-0005-0000-0000-0000E5490000}"/>
    <cellStyle name="Normal 18 3 2 2 2 2 2 2 2 3" xfId="42958" xr:uid="{00000000-0005-0000-0000-0000E6490000}"/>
    <cellStyle name="Normal 18 3 2 2 2 2 2 2 3" xfId="20143" xr:uid="{00000000-0005-0000-0000-0000E7490000}"/>
    <cellStyle name="Normal 18 3 2 2 2 2 2 2 4" xfId="38662" xr:uid="{00000000-0005-0000-0000-0000E8490000}"/>
    <cellStyle name="Normal 18 3 2 2 2 2 2 3" xfId="11323" xr:uid="{00000000-0005-0000-0000-0000E9490000}"/>
    <cellStyle name="Normal 18 3 2 2 2 2 2 3 2" xfId="22709" xr:uid="{00000000-0005-0000-0000-0000EA490000}"/>
    <cellStyle name="Normal 18 3 2 2 2 2 2 3 3" xfId="40867" xr:uid="{00000000-0005-0000-0000-0000EB490000}"/>
    <cellStyle name="Normal 18 3 2 2 2 2 2 4" xfId="17994" xr:uid="{00000000-0005-0000-0000-0000EC490000}"/>
    <cellStyle name="Normal 18 3 2 2 2 2 2 5" xfId="36571" xr:uid="{00000000-0005-0000-0000-0000ED490000}"/>
    <cellStyle name="Normal 18 3 2 2 2 2 3" xfId="7667" xr:uid="{00000000-0005-0000-0000-0000EE490000}"/>
    <cellStyle name="Normal 18 3 2 2 2 2 3 2" xfId="12438" xr:uid="{00000000-0005-0000-0000-0000EF490000}"/>
    <cellStyle name="Normal 18 3 2 2 2 2 3 2 2" xfId="23796" xr:uid="{00000000-0005-0000-0000-0000F0490000}"/>
    <cellStyle name="Normal 18 3 2 2 2 2 3 2 3" xfId="41912" xr:uid="{00000000-0005-0000-0000-0000F1490000}"/>
    <cellStyle name="Normal 18 3 2 2 2 2 3 3" xfId="19085" xr:uid="{00000000-0005-0000-0000-0000F2490000}"/>
    <cellStyle name="Normal 18 3 2 2 2 2 3 4" xfId="37616" xr:uid="{00000000-0005-0000-0000-0000F3490000}"/>
    <cellStyle name="Normal 18 3 2 2 2 2 4" xfId="10255" xr:uid="{00000000-0005-0000-0000-0000F4490000}"/>
    <cellStyle name="Normal 18 3 2 2 2 2 4 2" xfId="21650" xr:uid="{00000000-0005-0000-0000-0000F5490000}"/>
    <cellStyle name="Normal 18 3 2 2 2 2 4 3" xfId="39821" xr:uid="{00000000-0005-0000-0000-0000F6490000}"/>
    <cellStyle name="Normal 18 3 2 2 2 2 5" xfId="16931" xr:uid="{00000000-0005-0000-0000-0000F7490000}"/>
    <cellStyle name="Normal 18 3 2 2 2 2 6" xfId="35525" xr:uid="{00000000-0005-0000-0000-0000F8490000}"/>
    <cellStyle name="Normal 18 3 2 2 2 3" xfId="6017" xr:uid="{00000000-0005-0000-0000-0000F9490000}"/>
    <cellStyle name="Normal 18 3 2 2 2 3 2" xfId="8209" xr:uid="{00000000-0005-0000-0000-0000FA490000}"/>
    <cellStyle name="Normal 18 3 2 2 2 3 2 2" xfId="12980" xr:uid="{00000000-0005-0000-0000-0000FB490000}"/>
    <cellStyle name="Normal 18 3 2 2 2 3 2 2 2" xfId="24333" xr:uid="{00000000-0005-0000-0000-0000FC490000}"/>
    <cellStyle name="Normal 18 3 2 2 2 3 2 2 3" xfId="42434" xr:uid="{00000000-0005-0000-0000-0000FD490000}"/>
    <cellStyle name="Normal 18 3 2 2 2 3 2 3" xfId="19619" xr:uid="{00000000-0005-0000-0000-0000FE490000}"/>
    <cellStyle name="Normal 18 3 2 2 2 3 2 4" xfId="38138" xr:uid="{00000000-0005-0000-0000-0000FF490000}"/>
    <cellStyle name="Normal 18 3 2 2 2 3 3" xfId="10799" xr:uid="{00000000-0005-0000-0000-0000004A0000}"/>
    <cellStyle name="Normal 18 3 2 2 2 3 3 2" xfId="22185" xr:uid="{00000000-0005-0000-0000-0000014A0000}"/>
    <cellStyle name="Normal 18 3 2 2 2 3 3 3" xfId="40343" xr:uid="{00000000-0005-0000-0000-0000024A0000}"/>
    <cellStyle name="Normal 18 3 2 2 2 3 4" xfId="17470" xr:uid="{00000000-0005-0000-0000-0000034A0000}"/>
    <cellStyle name="Normal 18 3 2 2 2 3 5" xfId="36047" xr:uid="{00000000-0005-0000-0000-0000044A0000}"/>
    <cellStyle name="Normal 18 3 2 2 2 4" xfId="7155" xr:uid="{00000000-0005-0000-0000-0000054A0000}"/>
    <cellStyle name="Normal 18 3 2 2 2 4 2" xfId="11926" xr:uid="{00000000-0005-0000-0000-0000064A0000}"/>
    <cellStyle name="Normal 18 3 2 2 2 4 2 2" xfId="23284" xr:uid="{00000000-0005-0000-0000-0000074A0000}"/>
    <cellStyle name="Normal 18 3 2 2 2 4 2 3" xfId="41400" xr:uid="{00000000-0005-0000-0000-0000084A0000}"/>
    <cellStyle name="Normal 18 3 2 2 2 4 3" xfId="18573" xr:uid="{00000000-0005-0000-0000-0000094A0000}"/>
    <cellStyle name="Normal 18 3 2 2 2 4 4" xfId="37104" xr:uid="{00000000-0005-0000-0000-00000A4A0000}"/>
    <cellStyle name="Normal 18 3 2 2 2 5" xfId="9741" xr:uid="{00000000-0005-0000-0000-00000B4A0000}"/>
    <cellStyle name="Normal 18 3 2 2 2 5 2" xfId="21136" xr:uid="{00000000-0005-0000-0000-00000C4A0000}"/>
    <cellStyle name="Normal 18 3 2 2 2 5 3" xfId="39308" xr:uid="{00000000-0005-0000-0000-00000D4A0000}"/>
    <cellStyle name="Normal 18 3 2 2 2 6" xfId="16413" xr:uid="{00000000-0005-0000-0000-00000E4A0000}"/>
    <cellStyle name="Normal 18 3 2 2 2 7" xfId="35013" xr:uid="{00000000-0005-0000-0000-00000F4A0000}"/>
    <cellStyle name="Normal 18 3 2 2 3" xfId="5189" xr:uid="{00000000-0005-0000-0000-0000104A0000}"/>
    <cellStyle name="Normal 18 3 2 2 3 2" xfId="6275" xr:uid="{00000000-0005-0000-0000-0000114A0000}"/>
    <cellStyle name="Normal 18 3 2 2 3 2 2" xfId="8467" xr:uid="{00000000-0005-0000-0000-0000124A0000}"/>
    <cellStyle name="Normal 18 3 2 2 3 2 2 2" xfId="13238" xr:uid="{00000000-0005-0000-0000-0000134A0000}"/>
    <cellStyle name="Normal 18 3 2 2 3 2 2 2 2" xfId="24591" xr:uid="{00000000-0005-0000-0000-0000144A0000}"/>
    <cellStyle name="Normal 18 3 2 2 3 2 2 2 3" xfId="42692" xr:uid="{00000000-0005-0000-0000-0000154A0000}"/>
    <cellStyle name="Normal 18 3 2 2 3 2 2 3" xfId="19877" xr:uid="{00000000-0005-0000-0000-0000164A0000}"/>
    <cellStyle name="Normal 18 3 2 2 3 2 2 4" xfId="38396" xr:uid="{00000000-0005-0000-0000-0000174A0000}"/>
    <cellStyle name="Normal 18 3 2 2 3 2 3" xfId="11057" xr:uid="{00000000-0005-0000-0000-0000184A0000}"/>
    <cellStyle name="Normal 18 3 2 2 3 2 3 2" xfId="22443" xr:uid="{00000000-0005-0000-0000-0000194A0000}"/>
    <cellStyle name="Normal 18 3 2 2 3 2 3 3" xfId="40601" xr:uid="{00000000-0005-0000-0000-00001A4A0000}"/>
    <cellStyle name="Normal 18 3 2 2 3 2 4" xfId="17728" xr:uid="{00000000-0005-0000-0000-00001B4A0000}"/>
    <cellStyle name="Normal 18 3 2 2 3 2 5" xfId="36305" xr:uid="{00000000-0005-0000-0000-00001C4A0000}"/>
    <cellStyle name="Normal 18 3 2 2 3 3" xfId="7411" xr:uid="{00000000-0005-0000-0000-00001D4A0000}"/>
    <cellStyle name="Normal 18 3 2 2 3 3 2" xfId="12182" xr:uid="{00000000-0005-0000-0000-00001E4A0000}"/>
    <cellStyle name="Normal 18 3 2 2 3 3 2 2" xfId="23540" xr:uid="{00000000-0005-0000-0000-00001F4A0000}"/>
    <cellStyle name="Normal 18 3 2 2 3 3 2 3" xfId="41656" xr:uid="{00000000-0005-0000-0000-0000204A0000}"/>
    <cellStyle name="Normal 18 3 2 2 3 3 3" xfId="18829" xr:uid="{00000000-0005-0000-0000-0000214A0000}"/>
    <cellStyle name="Normal 18 3 2 2 3 3 4" xfId="37360" xr:uid="{00000000-0005-0000-0000-0000224A0000}"/>
    <cellStyle name="Normal 18 3 2 2 3 4" xfId="9997" xr:uid="{00000000-0005-0000-0000-0000234A0000}"/>
    <cellStyle name="Normal 18 3 2 2 3 4 2" xfId="21392" xr:uid="{00000000-0005-0000-0000-0000244A0000}"/>
    <cellStyle name="Normal 18 3 2 2 3 4 3" xfId="39564" xr:uid="{00000000-0005-0000-0000-0000254A0000}"/>
    <cellStyle name="Normal 18 3 2 2 3 5" xfId="16669" xr:uid="{00000000-0005-0000-0000-0000264A0000}"/>
    <cellStyle name="Normal 18 3 2 2 3 6" xfId="35269" xr:uid="{00000000-0005-0000-0000-0000274A0000}"/>
    <cellStyle name="Normal 18 3 2 2 4" xfId="5741" xr:uid="{00000000-0005-0000-0000-0000284A0000}"/>
    <cellStyle name="Normal 18 3 2 2 4 2" xfId="7943" xr:uid="{00000000-0005-0000-0000-0000294A0000}"/>
    <cellStyle name="Normal 18 3 2 2 4 2 2" xfId="12714" xr:uid="{00000000-0005-0000-0000-00002A4A0000}"/>
    <cellStyle name="Normal 18 3 2 2 4 2 2 2" xfId="24069" xr:uid="{00000000-0005-0000-0000-00002B4A0000}"/>
    <cellStyle name="Normal 18 3 2 2 4 2 2 3" xfId="42178" xr:uid="{00000000-0005-0000-0000-00002C4A0000}"/>
    <cellStyle name="Normal 18 3 2 2 4 2 3" xfId="19356" xr:uid="{00000000-0005-0000-0000-00002D4A0000}"/>
    <cellStyle name="Normal 18 3 2 2 4 2 4" xfId="37882" xr:uid="{00000000-0005-0000-0000-00002E4A0000}"/>
    <cellStyle name="Normal 18 3 2 2 4 3" xfId="10531" xr:uid="{00000000-0005-0000-0000-00002F4A0000}"/>
    <cellStyle name="Normal 18 3 2 2 4 3 2" xfId="21920" xr:uid="{00000000-0005-0000-0000-0000304A0000}"/>
    <cellStyle name="Normal 18 3 2 2 4 3 3" xfId="40087" xr:uid="{00000000-0005-0000-0000-0000314A0000}"/>
    <cellStyle name="Normal 18 3 2 2 4 4" xfId="17205" xr:uid="{00000000-0005-0000-0000-0000324A0000}"/>
    <cellStyle name="Normal 18 3 2 2 4 5" xfId="35791" xr:uid="{00000000-0005-0000-0000-0000334A0000}"/>
    <cellStyle name="Normal 18 3 2 2 5" xfId="6889" xr:uid="{00000000-0005-0000-0000-0000344A0000}"/>
    <cellStyle name="Normal 18 3 2 2 5 2" xfId="11660" xr:uid="{00000000-0005-0000-0000-0000354A0000}"/>
    <cellStyle name="Normal 18 3 2 2 5 2 2" xfId="23022" xr:uid="{00000000-0005-0000-0000-0000364A0000}"/>
    <cellStyle name="Normal 18 3 2 2 5 2 3" xfId="41144" xr:uid="{00000000-0005-0000-0000-0000374A0000}"/>
    <cellStyle name="Normal 18 3 2 2 5 3" xfId="18312" xr:uid="{00000000-0005-0000-0000-0000384A0000}"/>
    <cellStyle name="Normal 18 3 2 2 5 4" xfId="36848" xr:uid="{00000000-0005-0000-0000-0000394A0000}"/>
    <cellStyle name="Normal 18 3 2 2 6" xfId="9482" xr:uid="{00000000-0005-0000-0000-00003A4A0000}"/>
    <cellStyle name="Normal 18 3 2 2 6 2" xfId="20877" xr:uid="{00000000-0005-0000-0000-00003B4A0000}"/>
    <cellStyle name="Normal 18 3 2 2 6 3" xfId="39051" xr:uid="{00000000-0005-0000-0000-00003C4A0000}"/>
    <cellStyle name="Normal 18 3 2 2 7" xfId="16148" xr:uid="{00000000-0005-0000-0000-00003D4A0000}"/>
    <cellStyle name="Normal 18 3 2 2 8" xfId="34757" xr:uid="{00000000-0005-0000-0000-00003E4A0000}"/>
    <cellStyle name="Normal 18 3 2 3" xfId="4783" xr:uid="{00000000-0005-0000-0000-00003F4A0000}"/>
    <cellStyle name="Normal 18 3 2 3 2" xfId="5317" xr:uid="{00000000-0005-0000-0000-0000404A0000}"/>
    <cellStyle name="Normal 18 3 2 3 2 2" xfId="6403" xr:uid="{00000000-0005-0000-0000-0000414A0000}"/>
    <cellStyle name="Normal 18 3 2 3 2 2 2" xfId="8595" xr:uid="{00000000-0005-0000-0000-0000424A0000}"/>
    <cellStyle name="Normal 18 3 2 3 2 2 2 2" xfId="13366" xr:uid="{00000000-0005-0000-0000-0000434A0000}"/>
    <cellStyle name="Normal 18 3 2 3 2 2 2 2 2" xfId="24719" xr:uid="{00000000-0005-0000-0000-0000444A0000}"/>
    <cellStyle name="Normal 18 3 2 3 2 2 2 2 3" xfId="42820" xr:uid="{00000000-0005-0000-0000-0000454A0000}"/>
    <cellStyle name="Normal 18 3 2 3 2 2 2 3" xfId="20005" xr:uid="{00000000-0005-0000-0000-0000464A0000}"/>
    <cellStyle name="Normal 18 3 2 3 2 2 2 4" xfId="38524" xr:uid="{00000000-0005-0000-0000-0000474A0000}"/>
    <cellStyle name="Normal 18 3 2 3 2 2 3" xfId="11185" xr:uid="{00000000-0005-0000-0000-0000484A0000}"/>
    <cellStyle name="Normal 18 3 2 3 2 2 3 2" xfId="22571" xr:uid="{00000000-0005-0000-0000-0000494A0000}"/>
    <cellStyle name="Normal 18 3 2 3 2 2 3 3" xfId="40729" xr:uid="{00000000-0005-0000-0000-00004A4A0000}"/>
    <cellStyle name="Normal 18 3 2 3 2 2 4" xfId="17856" xr:uid="{00000000-0005-0000-0000-00004B4A0000}"/>
    <cellStyle name="Normal 18 3 2 3 2 2 5" xfId="36433" xr:uid="{00000000-0005-0000-0000-00004C4A0000}"/>
    <cellStyle name="Normal 18 3 2 3 2 3" xfId="7539" xr:uid="{00000000-0005-0000-0000-00004D4A0000}"/>
    <cellStyle name="Normal 18 3 2 3 2 3 2" xfId="12310" xr:uid="{00000000-0005-0000-0000-00004E4A0000}"/>
    <cellStyle name="Normal 18 3 2 3 2 3 2 2" xfId="23668" xr:uid="{00000000-0005-0000-0000-00004F4A0000}"/>
    <cellStyle name="Normal 18 3 2 3 2 3 2 3" xfId="41784" xr:uid="{00000000-0005-0000-0000-0000504A0000}"/>
    <cellStyle name="Normal 18 3 2 3 2 3 3" xfId="18957" xr:uid="{00000000-0005-0000-0000-0000514A0000}"/>
    <cellStyle name="Normal 18 3 2 3 2 3 4" xfId="37488" xr:uid="{00000000-0005-0000-0000-0000524A0000}"/>
    <cellStyle name="Normal 18 3 2 3 2 4" xfId="10125" xr:uid="{00000000-0005-0000-0000-0000534A0000}"/>
    <cellStyle name="Normal 18 3 2 3 2 4 2" xfId="21520" xr:uid="{00000000-0005-0000-0000-0000544A0000}"/>
    <cellStyle name="Normal 18 3 2 3 2 4 3" xfId="39692" xr:uid="{00000000-0005-0000-0000-0000554A0000}"/>
    <cellStyle name="Normal 18 3 2 3 2 5" xfId="16797" xr:uid="{00000000-0005-0000-0000-0000564A0000}"/>
    <cellStyle name="Normal 18 3 2 3 2 6" xfId="35397" xr:uid="{00000000-0005-0000-0000-0000574A0000}"/>
    <cellStyle name="Normal 18 3 2 3 3" xfId="5869" xr:uid="{00000000-0005-0000-0000-0000584A0000}"/>
    <cellStyle name="Normal 18 3 2 3 3 2" xfId="8071" xr:uid="{00000000-0005-0000-0000-0000594A0000}"/>
    <cellStyle name="Normal 18 3 2 3 3 2 2" xfId="12842" xr:uid="{00000000-0005-0000-0000-00005A4A0000}"/>
    <cellStyle name="Normal 18 3 2 3 3 2 2 2" xfId="24197" xr:uid="{00000000-0005-0000-0000-00005B4A0000}"/>
    <cellStyle name="Normal 18 3 2 3 3 2 2 3" xfId="42306" xr:uid="{00000000-0005-0000-0000-00005C4A0000}"/>
    <cellStyle name="Normal 18 3 2 3 3 2 3" xfId="19484" xr:uid="{00000000-0005-0000-0000-00005D4A0000}"/>
    <cellStyle name="Normal 18 3 2 3 3 2 4" xfId="38010" xr:uid="{00000000-0005-0000-0000-00005E4A0000}"/>
    <cellStyle name="Normal 18 3 2 3 3 3" xfId="10659" xr:uid="{00000000-0005-0000-0000-00005F4A0000}"/>
    <cellStyle name="Normal 18 3 2 3 3 3 2" xfId="22048" xr:uid="{00000000-0005-0000-0000-0000604A0000}"/>
    <cellStyle name="Normal 18 3 2 3 3 3 3" xfId="40215" xr:uid="{00000000-0005-0000-0000-0000614A0000}"/>
    <cellStyle name="Normal 18 3 2 3 3 4" xfId="17333" xr:uid="{00000000-0005-0000-0000-0000624A0000}"/>
    <cellStyle name="Normal 18 3 2 3 3 5" xfId="35919" xr:uid="{00000000-0005-0000-0000-0000634A0000}"/>
    <cellStyle name="Normal 18 3 2 3 4" xfId="7017" xr:uid="{00000000-0005-0000-0000-0000644A0000}"/>
    <cellStyle name="Normal 18 3 2 3 4 2" xfId="11788" xr:uid="{00000000-0005-0000-0000-0000654A0000}"/>
    <cellStyle name="Normal 18 3 2 3 4 2 2" xfId="23150" xr:uid="{00000000-0005-0000-0000-0000664A0000}"/>
    <cellStyle name="Normal 18 3 2 3 4 2 3" xfId="41272" xr:uid="{00000000-0005-0000-0000-0000674A0000}"/>
    <cellStyle name="Normal 18 3 2 3 4 3" xfId="18440" xr:uid="{00000000-0005-0000-0000-0000684A0000}"/>
    <cellStyle name="Normal 18 3 2 3 4 4" xfId="36976" xr:uid="{00000000-0005-0000-0000-0000694A0000}"/>
    <cellStyle name="Normal 18 3 2 3 5" xfId="9611" xr:uid="{00000000-0005-0000-0000-00006A4A0000}"/>
    <cellStyle name="Normal 18 3 2 3 5 2" xfId="21006" xr:uid="{00000000-0005-0000-0000-00006B4A0000}"/>
    <cellStyle name="Normal 18 3 2 3 5 3" xfId="39179" xr:uid="{00000000-0005-0000-0000-00006C4A0000}"/>
    <cellStyle name="Normal 18 3 2 3 6" xfId="16276" xr:uid="{00000000-0005-0000-0000-00006D4A0000}"/>
    <cellStyle name="Normal 18 3 2 3 7" xfId="34885" xr:uid="{00000000-0005-0000-0000-00006E4A0000}"/>
    <cellStyle name="Normal 18 3 2 4" xfId="5061" xr:uid="{00000000-0005-0000-0000-00006F4A0000}"/>
    <cellStyle name="Normal 18 3 2 4 2" xfId="6147" xr:uid="{00000000-0005-0000-0000-0000704A0000}"/>
    <cellStyle name="Normal 18 3 2 4 2 2" xfId="8339" xr:uid="{00000000-0005-0000-0000-0000714A0000}"/>
    <cellStyle name="Normal 18 3 2 4 2 2 2" xfId="13110" xr:uid="{00000000-0005-0000-0000-0000724A0000}"/>
    <cellStyle name="Normal 18 3 2 4 2 2 2 2" xfId="24463" xr:uid="{00000000-0005-0000-0000-0000734A0000}"/>
    <cellStyle name="Normal 18 3 2 4 2 2 2 3" xfId="42564" xr:uid="{00000000-0005-0000-0000-0000744A0000}"/>
    <cellStyle name="Normal 18 3 2 4 2 2 3" xfId="19749" xr:uid="{00000000-0005-0000-0000-0000754A0000}"/>
    <cellStyle name="Normal 18 3 2 4 2 2 4" xfId="38268" xr:uid="{00000000-0005-0000-0000-0000764A0000}"/>
    <cellStyle name="Normal 18 3 2 4 2 3" xfId="10929" xr:uid="{00000000-0005-0000-0000-0000774A0000}"/>
    <cellStyle name="Normal 18 3 2 4 2 3 2" xfId="22315" xr:uid="{00000000-0005-0000-0000-0000784A0000}"/>
    <cellStyle name="Normal 18 3 2 4 2 3 3" xfId="40473" xr:uid="{00000000-0005-0000-0000-0000794A0000}"/>
    <cellStyle name="Normal 18 3 2 4 2 4" xfId="17600" xr:uid="{00000000-0005-0000-0000-00007A4A0000}"/>
    <cellStyle name="Normal 18 3 2 4 2 5" xfId="36177" xr:uid="{00000000-0005-0000-0000-00007B4A0000}"/>
    <cellStyle name="Normal 18 3 2 4 3" xfId="7283" xr:uid="{00000000-0005-0000-0000-00007C4A0000}"/>
    <cellStyle name="Normal 18 3 2 4 3 2" xfId="12054" xr:uid="{00000000-0005-0000-0000-00007D4A0000}"/>
    <cellStyle name="Normal 18 3 2 4 3 2 2" xfId="23412" xr:uid="{00000000-0005-0000-0000-00007E4A0000}"/>
    <cellStyle name="Normal 18 3 2 4 3 2 3" xfId="41528" xr:uid="{00000000-0005-0000-0000-00007F4A0000}"/>
    <cellStyle name="Normal 18 3 2 4 3 3" xfId="18701" xr:uid="{00000000-0005-0000-0000-0000804A0000}"/>
    <cellStyle name="Normal 18 3 2 4 3 4" xfId="37232" xr:uid="{00000000-0005-0000-0000-0000814A0000}"/>
    <cellStyle name="Normal 18 3 2 4 4" xfId="9869" xr:uid="{00000000-0005-0000-0000-0000824A0000}"/>
    <cellStyle name="Normal 18 3 2 4 4 2" xfId="21264" xr:uid="{00000000-0005-0000-0000-0000834A0000}"/>
    <cellStyle name="Normal 18 3 2 4 4 3" xfId="39436" xr:uid="{00000000-0005-0000-0000-0000844A0000}"/>
    <cellStyle name="Normal 18 3 2 4 5" xfId="16541" xr:uid="{00000000-0005-0000-0000-0000854A0000}"/>
    <cellStyle name="Normal 18 3 2 4 6" xfId="35141" xr:uid="{00000000-0005-0000-0000-0000864A0000}"/>
    <cellStyle name="Normal 18 3 2 5" xfId="5593" xr:uid="{00000000-0005-0000-0000-0000874A0000}"/>
    <cellStyle name="Normal 18 3 2 5 2" xfId="7795" xr:uid="{00000000-0005-0000-0000-0000884A0000}"/>
    <cellStyle name="Normal 18 3 2 5 2 2" xfId="12566" xr:uid="{00000000-0005-0000-0000-0000894A0000}"/>
    <cellStyle name="Normal 18 3 2 5 2 2 2" xfId="23924" xr:uid="{00000000-0005-0000-0000-00008A4A0000}"/>
    <cellStyle name="Normal 18 3 2 5 2 2 3" xfId="42040" xr:uid="{00000000-0005-0000-0000-00008B4A0000}"/>
    <cellStyle name="Normal 18 3 2 5 2 3" xfId="19213" xr:uid="{00000000-0005-0000-0000-00008C4A0000}"/>
    <cellStyle name="Normal 18 3 2 5 2 4" xfId="37744" xr:uid="{00000000-0005-0000-0000-00008D4A0000}"/>
    <cellStyle name="Normal 18 3 2 5 3" xfId="10383" xr:uid="{00000000-0005-0000-0000-00008E4A0000}"/>
    <cellStyle name="Normal 18 3 2 5 3 2" xfId="21778" xr:uid="{00000000-0005-0000-0000-00008F4A0000}"/>
    <cellStyle name="Normal 18 3 2 5 3 3" xfId="39949" xr:uid="{00000000-0005-0000-0000-0000904A0000}"/>
    <cellStyle name="Normal 18 3 2 5 4" xfId="17059" xr:uid="{00000000-0005-0000-0000-0000914A0000}"/>
    <cellStyle name="Normal 18 3 2 5 5" xfId="35653" xr:uid="{00000000-0005-0000-0000-0000924A0000}"/>
    <cellStyle name="Normal 18 3 2 6" xfId="6751" xr:uid="{00000000-0005-0000-0000-0000934A0000}"/>
    <cellStyle name="Normal 18 3 2 6 2" xfId="11522" xr:uid="{00000000-0005-0000-0000-0000944A0000}"/>
    <cellStyle name="Normal 18 3 2 6 2 2" xfId="22889" xr:uid="{00000000-0005-0000-0000-0000954A0000}"/>
    <cellStyle name="Normal 18 3 2 6 2 3" xfId="41016" xr:uid="{00000000-0005-0000-0000-0000964A0000}"/>
    <cellStyle name="Normal 18 3 2 6 3" xfId="18177" xr:uid="{00000000-0005-0000-0000-0000974A0000}"/>
    <cellStyle name="Normal 18 3 2 6 4" xfId="36720" xr:uid="{00000000-0005-0000-0000-0000984A0000}"/>
    <cellStyle name="Normal 18 3 2 7" xfId="9351" xr:uid="{00000000-0005-0000-0000-0000994A0000}"/>
    <cellStyle name="Normal 18 3 2 7 2" xfId="20746" xr:uid="{00000000-0005-0000-0000-00009A4A0000}"/>
    <cellStyle name="Normal 18 3 2 7 3" xfId="38923" xr:uid="{00000000-0005-0000-0000-00009B4A0000}"/>
    <cellStyle name="Normal 18 3 2 8" xfId="16011" xr:uid="{00000000-0005-0000-0000-00009C4A0000}"/>
    <cellStyle name="Normal 18 3 2 9" xfId="34629" xr:uid="{00000000-0005-0000-0000-00009D4A0000}"/>
    <cellStyle name="Normal 18 3 3" xfId="4577" xr:uid="{00000000-0005-0000-0000-00009E4A0000}"/>
    <cellStyle name="Normal 18 3 3 2" xfId="4854" xr:uid="{00000000-0005-0000-0000-00009F4A0000}"/>
    <cellStyle name="Normal 18 3 3 2 2" xfId="5388" xr:uid="{00000000-0005-0000-0000-0000A04A0000}"/>
    <cellStyle name="Normal 18 3 3 2 2 2" xfId="6472" xr:uid="{00000000-0005-0000-0000-0000A14A0000}"/>
    <cellStyle name="Normal 18 3 3 2 2 2 2" xfId="8664" xr:uid="{00000000-0005-0000-0000-0000A24A0000}"/>
    <cellStyle name="Normal 18 3 3 2 2 2 2 2" xfId="13435" xr:uid="{00000000-0005-0000-0000-0000A34A0000}"/>
    <cellStyle name="Normal 18 3 3 2 2 2 2 2 2" xfId="24788" xr:uid="{00000000-0005-0000-0000-0000A44A0000}"/>
    <cellStyle name="Normal 18 3 3 2 2 2 2 2 3" xfId="42889" xr:uid="{00000000-0005-0000-0000-0000A54A0000}"/>
    <cellStyle name="Normal 18 3 3 2 2 2 2 3" xfId="20074" xr:uid="{00000000-0005-0000-0000-0000A64A0000}"/>
    <cellStyle name="Normal 18 3 3 2 2 2 2 4" xfId="38593" xr:uid="{00000000-0005-0000-0000-0000A74A0000}"/>
    <cellStyle name="Normal 18 3 3 2 2 2 3" xfId="11254" xr:uid="{00000000-0005-0000-0000-0000A84A0000}"/>
    <cellStyle name="Normal 18 3 3 2 2 2 3 2" xfId="22640" xr:uid="{00000000-0005-0000-0000-0000A94A0000}"/>
    <cellStyle name="Normal 18 3 3 2 2 2 3 3" xfId="40798" xr:uid="{00000000-0005-0000-0000-0000AA4A0000}"/>
    <cellStyle name="Normal 18 3 3 2 2 2 4" xfId="17925" xr:uid="{00000000-0005-0000-0000-0000AB4A0000}"/>
    <cellStyle name="Normal 18 3 3 2 2 2 5" xfId="36502" xr:uid="{00000000-0005-0000-0000-0000AC4A0000}"/>
    <cellStyle name="Normal 18 3 3 2 2 3" xfId="7603" xr:uid="{00000000-0005-0000-0000-0000AD4A0000}"/>
    <cellStyle name="Normal 18 3 3 2 2 3 2" xfId="12374" xr:uid="{00000000-0005-0000-0000-0000AE4A0000}"/>
    <cellStyle name="Normal 18 3 3 2 2 3 2 2" xfId="23732" xr:uid="{00000000-0005-0000-0000-0000AF4A0000}"/>
    <cellStyle name="Normal 18 3 3 2 2 3 2 3" xfId="41848" xr:uid="{00000000-0005-0000-0000-0000B04A0000}"/>
    <cellStyle name="Normal 18 3 3 2 2 3 3" xfId="19021" xr:uid="{00000000-0005-0000-0000-0000B14A0000}"/>
    <cellStyle name="Normal 18 3 3 2 2 3 4" xfId="37552" xr:uid="{00000000-0005-0000-0000-0000B24A0000}"/>
    <cellStyle name="Normal 18 3 3 2 2 4" xfId="10190" xr:uid="{00000000-0005-0000-0000-0000B34A0000}"/>
    <cellStyle name="Normal 18 3 3 2 2 4 2" xfId="21585" xr:uid="{00000000-0005-0000-0000-0000B44A0000}"/>
    <cellStyle name="Normal 18 3 3 2 2 4 3" xfId="39757" xr:uid="{00000000-0005-0000-0000-0000B54A0000}"/>
    <cellStyle name="Normal 18 3 3 2 2 5" xfId="16862" xr:uid="{00000000-0005-0000-0000-0000B64A0000}"/>
    <cellStyle name="Normal 18 3 3 2 2 6" xfId="35461" xr:uid="{00000000-0005-0000-0000-0000B74A0000}"/>
    <cellStyle name="Normal 18 3 3 2 3" xfId="5940" xr:uid="{00000000-0005-0000-0000-0000B84A0000}"/>
    <cellStyle name="Normal 18 3 3 2 3 2" xfId="8137" xr:uid="{00000000-0005-0000-0000-0000B94A0000}"/>
    <cellStyle name="Normal 18 3 3 2 3 2 2" xfId="12908" xr:uid="{00000000-0005-0000-0000-0000BA4A0000}"/>
    <cellStyle name="Normal 18 3 3 2 3 2 2 2" xfId="24263" xr:uid="{00000000-0005-0000-0000-0000BB4A0000}"/>
    <cellStyle name="Normal 18 3 3 2 3 2 2 3" xfId="42370" xr:uid="{00000000-0005-0000-0000-0000BC4A0000}"/>
    <cellStyle name="Normal 18 3 3 2 3 2 3" xfId="19549" xr:uid="{00000000-0005-0000-0000-0000BD4A0000}"/>
    <cellStyle name="Normal 18 3 3 2 3 2 4" xfId="38074" xr:uid="{00000000-0005-0000-0000-0000BE4A0000}"/>
    <cellStyle name="Normal 18 3 3 2 3 3" xfId="10726" xr:uid="{00000000-0005-0000-0000-0000BF4A0000}"/>
    <cellStyle name="Normal 18 3 3 2 3 3 2" xfId="22115" xr:uid="{00000000-0005-0000-0000-0000C04A0000}"/>
    <cellStyle name="Normal 18 3 3 2 3 3 3" xfId="40279" xr:uid="{00000000-0005-0000-0000-0000C14A0000}"/>
    <cellStyle name="Normal 18 3 3 2 3 4" xfId="17399" xr:uid="{00000000-0005-0000-0000-0000C24A0000}"/>
    <cellStyle name="Normal 18 3 3 2 3 5" xfId="35983" xr:uid="{00000000-0005-0000-0000-0000C34A0000}"/>
    <cellStyle name="Normal 18 3 3 2 4" xfId="7083" xr:uid="{00000000-0005-0000-0000-0000C44A0000}"/>
    <cellStyle name="Normal 18 3 3 2 4 2" xfId="11854" xr:uid="{00000000-0005-0000-0000-0000C54A0000}"/>
    <cellStyle name="Normal 18 3 3 2 4 2 2" xfId="23215" xr:uid="{00000000-0005-0000-0000-0000C64A0000}"/>
    <cellStyle name="Normal 18 3 3 2 4 2 3" xfId="41336" xr:uid="{00000000-0005-0000-0000-0000C74A0000}"/>
    <cellStyle name="Normal 18 3 3 2 4 3" xfId="18504" xr:uid="{00000000-0005-0000-0000-0000C84A0000}"/>
    <cellStyle name="Normal 18 3 3 2 4 4" xfId="37040" xr:uid="{00000000-0005-0000-0000-0000C94A0000}"/>
    <cellStyle name="Normal 18 3 3 2 5" xfId="9675" xr:uid="{00000000-0005-0000-0000-0000CA4A0000}"/>
    <cellStyle name="Normal 18 3 3 2 5 2" xfId="21070" xr:uid="{00000000-0005-0000-0000-0000CB4A0000}"/>
    <cellStyle name="Normal 18 3 3 2 5 3" xfId="39243" xr:uid="{00000000-0005-0000-0000-0000CC4A0000}"/>
    <cellStyle name="Normal 18 3 3 2 6" xfId="16342" xr:uid="{00000000-0005-0000-0000-0000CD4A0000}"/>
    <cellStyle name="Normal 18 3 3 2 7" xfId="34949" xr:uid="{00000000-0005-0000-0000-0000CE4A0000}"/>
    <cellStyle name="Normal 18 3 3 3" xfId="5125" xr:uid="{00000000-0005-0000-0000-0000CF4A0000}"/>
    <cellStyle name="Normal 18 3 3 3 2" xfId="6211" xr:uid="{00000000-0005-0000-0000-0000D04A0000}"/>
    <cellStyle name="Normal 18 3 3 3 2 2" xfId="8403" xr:uid="{00000000-0005-0000-0000-0000D14A0000}"/>
    <cellStyle name="Normal 18 3 3 3 2 2 2" xfId="13174" xr:uid="{00000000-0005-0000-0000-0000D24A0000}"/>
    <cellStyle name="Normal 18 3 3 3 2 2 2 2" xfId="24527" xr:uid="{00000000-0005-0000-0000-0000D34A0000}"/>
    <cellStyle name="Normal 18 3 3 3 2 2 2 3" xfId="42628" xr:uid="{00000000-0005-0000-0000-0000D44A0000}"/>
    <cellStyle name="Normal 18 3 3 3 2 2 3" xfId="19813" xr:uid="{00000000-0005-0000-0000-0000D54A0000}"/>
    <cellStyle name="Normal 18 3 3 3 2 2 4" xfId="38332" xr:uid="{00000000-0005-0000-0000-0000D64A0000}"/>
    <cellStyle name="Normal 18 3 3 3 2 3" xfId="10993" xr:uid="{00000000-0005-0000-0000-0000D74A0000}"/>
    <cellStyle name="Normal 18 3 3 3 2 3 2" xfId="22379" xr:uid="{00000000-0005-0000-0000-0000D84A0000}"/>
    <cellStyle name="Normal 18 3 3 3 2 3 3" xfId="40537" xr:uid="{00000000-0005-0000-0000-0000D94A0000}"/>
    <cellStyle name="Normal 18 3 3 3 2 4" xfId="17664" xr:uid="{00000000-0005-0000-0000-0000DA4A0000}"/>
    <cellStyle name="Normal 18 3 3 3 2 5" xfId="36241" xr:uid="{00000000-0005-0000-0000-0000DB4A0000}"/>
    <cellStyle name="Normal 18 3 3 3 3" xfId="7347" xr:uid="{00000000-0005-0000-0000-0000DC4A0000}"/>
    <cellStyle name="Normal 18 3 3 3 3 2" xfId="12118" xr:uid="{00000000-0005-0000-0000-0000DD4A0000}"/>
    <cellStyle name="Normal 18 3 3 3 3 2 2" xfId="23476" xr:uid="{00000000-0005-0000-0000-0000DE4A0000}"/>
    <cellStyle name="Normal 18 3 3 3 3 2 3" xfId="41592" xr:uid="{00000000-0005-0000-0000-0000DF4A0000}"/>
    <cellStyle name="Normal 18 3 3 3 3 3" xfId="18765" xr:uid="{00000000-0005-0000-0000-0000E04A0000}"/>
    <cellStyle name="Normal 18 3 3 3 3 4" xfId="37296" xr:uid="{00000000-0005-0000-0000-0000E14A0000}"/>
    <cellStyle name="Normal 18 3 3 3 4" xfId="9933" xr:uid="{00000000-0005-0000-0000-0000E24A0000}"/>
    <cellStyle name="Normal 18 3 3 3 4 2" xfId="21328" xr:uid="{00000000-0005-0000-0000-0000E34A0000}"/>
    <cellStyle name="Normal 18 3 3 3 4 3" xfId="39500" xr:uid="{00000000-0005-0000-0000-0000E44A0000}"/>
    <cellStyle name="Normal 18 3 3 3 5" xfId="16605" xr:uid="{00000000-0005-0000-0000-0000E54A0000}"/>
    <cellStyle name="Normal 18 3 3 3 6" xfId="35205" xr:uid="{00000000-0005-0000-0000-0000E64A0000}"/>
    <cellStyle name="Normal 18 3 3 4" xfId="5664" xr:uid="{00000000-0005-0000-0000-0000E74A0000}"/>
    <cellStyle name="Normal 18 3 3 4 2" xfId="7866" xr:uid="{00000000-0005-0000-0000-0000E84A0000}"/>
    <cellStyle name="Normal 18 3 3 4 2 2" xfId="12637" xr:uid="{00000000-0005-0000-0000-0000E94A0000}"/>
    <cellStyle name="Normal 18 3 3 4 2 2 2" xfId="23994" xr:uid="{00000000-0005-0000-0000-0000EA4A0000}"/>
    <cellStyle name="Normal 18 3 3 4 2 2 3" xfId="42109" xr:uid="{00000000-0005-0000-0000-0000EB4A0000}"/>
    <cellStyle name="Normal 18 3 3 4 2 3" xfId="19282" xr:uid="{00000000-0005-0000-0000-0000EC4A0000}"/>
    <cellStyle name="Normal 18 3 3 4 2 4" xfId="37813" xr:uid="{00000000-0005-0000-0000-0000ED4A0000}"/>
    <cellStyle name="Normal 18 3 3 4 3" xfId="10454" xr:uid="{00000000-0005-0000-0000-0000EE4A0000}"/>
    <cellStyle name="Normal 18 3 3 4 3 2" xfId="21847" xr:uid="{00000000-0005-0000-0000-0000EF4A0000}"/>
    <cellStyle name="Normal 18 3 3 4 3 3" xfId="40018" xr:uid="{00000000-0005-0000-0000-0000F04A0000}"/>
    <cellStyle name="Normal 18 3 3 4 4" xfId="17130" xr:uid="{00000000-0005-0000-0000-0000F14A0000}"/>
    <cellStyle name="Normal 18 3 3 4 5" xfId="35722" xr:uid="{00000000-0005-0000-0000-0000F24A0000}"/>
    <cellStyle name="Normal 18 3 3 5" xfId="6817" xr:uid="{00000000-0005-0000-0000-0000F34A0000}"/>
    <cellStyle name="Normal 18 3 3 5 2" xfId="11588" xr:uid="{00000000-0005-0000-0000-0000F44A0000}"/>
    <cellStyle name="Normal 18 3 3 5 2 2" xfId="22954" xr:uid="{00000000-0005-0000-0000-0000F54A0000}"/>
    <cellStyle name="Normal 18 3 3 5 2 3" xfId="41080" xr:uid="{00000000-0005-0000-0000-0000F64A0000}"/>
    <cellStyle name="Normal 18 3 3 5 3" xfId="18241" xr:uid="{00000000-0005-0000-0000-0000F74A0000}"/>
    <cellStyle name="Normal 18 3 3 5 4" xfId="36784" xr:uid="{00000000-0005-0000-0000-0000F84A0000}"/>
    <cellStyle name="Normal 18 3 3 6" xfId="9417" xr:uid="{00000000-0005-0000-0000-0000F94A0000}"/>
    <cellStyle name="Normal 18 3 3 6 2" xfId="20812" xr:uid="{00000000-0005-0000-0000-0000FA4A0000}"/>
    <cellStyle name="Normal 18 3 3 6 3" xfId="38987" xr:uid="{00000000-0005-0000-0000-0000FB4A0000}"/>
    <cellStyle name="Normal 18 3 3 7" xfId="16077" xr:uid="{00000000-0005-0000-0000-0000FC4A0000}"/>
    <cellStyle name="Normal 18 3 3 8" xfId="34693" xr:uid="{00000000-0005-0000-0000-0000FD4A0000}"/>
    <cellStyle name="Normal 18 3 4" xfId="4719" xr:uid="{00000000-0005-0000-0000-0000FE4A0000}"/>
    <cellStyle name="Normal 18 3 4 2" xfId="5253" xr:uid="{00000000-0005-0000-0000-0000FF4A0000}"/>
    <cellStyle name="Normal 18 3 4 2 2" xfId="6339" xr:uid="{00000000-0005-0000-0000-0000004B0000}"/>
    <cellStyle name="Normal 18 3 4 2 2 2" xfId="8531" xr:uid="{00000000-0005-0000-0000-0000014B0000}"/>
    <cellStyle name="Normal 18 3 4 2 2 2 2" xfId="13302" xr:uid="{00000000-0005-0000-0000-0000024B0000}"/>
    <cellStyle name="Normal 18 3 4 2 2 2 2 2" xfId="24655" xr:uid="{00000000-0005-0000-0000-0000034B0000}"/>
    <cellStyle name="Normal 18 3 4 2 2 2 2 3" xfId="42756" xr:uid="{00000000-0005-0000-0000-0000044B0000}"/>
    <cellStyle name="Normal 18 3 4 2 2 2 3" xfId="19941" xr:uid="{00000000-0005-0000-0000-0000054B0000}"/>
    <cellStyle name="Normal 18 3 4 2 2 2 4" xfId="38460" xr:uid="{00000000-0005-0000-0000-0000064B0000}"/>
    <cellStyle name="Normal 18 3 4 2 2 3" xfId="11121" xr:uid="{00000000-0005-0000-0000-0000074B0000}"/>
    <cellStyle name="Normal 18 3 4 2 2 3 2" xfId="22507" xr:uid="{00000000-0005-0000-0000-0000084B0000}"/>
    <cellStyle name="Normal 18 3 4 2 2 3 3" xfId="40665" xr:uid="{00000000-0005-0000-0000-0000094B0000}"/>
    <cellStyle name="Normal 18 3 4 2 2 4" xfId="17792" xr:uid="{00000000-0005-0000-0000-00000A4B0000}"/>
    <cellStyle name="Normal 18 3 4 2 2 5" xfId="36369" xr:uid="{00000000-0005-0000-0000-00000B4B0000}"/>
    <cellStyle name="Normal 18 3 4 2 3" xfId="7475" xr:uid="{00000000-0005-0000-0000-00000C4B0000}"/>
    <cellStyle name="Normal 18 3 4 2 3 2" xfId="12246" xr:uid="{00000000-0005-0000-0000-00000D4B0000}"/>
    <cellStyle name="Normal 18 3 4 2 3 2 2" xfId="23604" xr:uid="{00000000-0005-0000-0000-00000E4B0000}"/>
    <cellStyle name="Normal 18 3 4 2 3 2 3" xfId="41720" xr:uid="{00000000-0005-0000-0000-00000F4B0000}"/>
    <cellStyle name="Normal 18 3 4 2 3 3" xfId="18893" xr:uid="{00000000-0005-0000-0000-0000104B0000}"/>
    <cellStyle name="Normal 18 3 4 2 3 4" xfId="37424" xr:uid="{00000000-0005-0000-0000-0000114B0000}"/>
    <cellStyle name="Normal 18 3 4 2 4" xfId="10061" xr:uid="{00000000-0005-0000-0000-0000124B0000}"/>
    <cellStyle name="Normal 18 3 4 2 4 2" xfId="21456" xr:uid="{00000000-0005-0000-0000-0000134B0000}"/>
    <cellStyle name="Normal 18 3 4 2 4 3" xfId="39628" xr:uid="{00000000-0005-0000-0000-0000144B0000}"/>
    <cellStyle name="Normal 18 3 4 2 5" xfId="16733" xr:uid="{00000000-0005-0000-0000-0000154B0000}"/>
    <cellStyle name="Normal 18 3 4 2 6" xfId="35333" xr:uid="{00000000-0005-0000-0000-0000164B0000}"/>
    <cellStyle name="Normal 18 3 4 3" xfId="5805" xr:uid="{00000000-0005-0000-0000-0000174B0000}"/>
    <cellStyle name="Normal 18 3 4 3 2" xfId="8007" xr:uid="{00000000-0005-0000-0000-0000184B0000}"/>
    <cellStyle name="Normal 18 3 4 3 2 2" xfId="12778" xr:uid="{00000000-0005-0000-0000-0000194B0000}"/>
    <cellStyle name="Normal 18 3 4 3 2 2 2" xfId="24133" xr:uid="{00000000-0005-0000-0000-00001A4B0000}"/>
    <cellStyle name="Normal 18 3 4 3 2 2 3" xfId="42242" xr:uid="{00000000-0005-0000-0000-00001B4B0000}"/>
    <cellStyle name="Normal 18 3 4 3 2 3" xfId="19420" xr:uid="{00000000-0005-0000-0000-00001C4B0000}"/>
    <cellStyle name="Normal 18 3 4 3 2 4" xfId="37946" xr:uid="{00000000-0005-0000-0000-00001D4B0000}"/>
    <cellStyle name="Normal 18 3 4 3 3" xfId="10595" xr:uid="{00000000-0005-0000-0000-00001E4B0000}"/>
    <cellStyle name="Normal 18 3 4 3 3 2" xfId="21984" xr:uid="{00000000-0005-0000-0000-00001F4B0000}"/>
    <cellStyle name="Normal 18 3 4 3 3 3" xfId="40151" xr:uid="{00000000-0005-0000-0000-0000204B0000}"/>
    <cellStyle name="Normal 18 3 4 3 4" xfId="17269" xr:uid="{00000000-0005-0000-0000-0000214B0000}"/>
    <cellStyle name="Normal 18 3 4 3 5" xfId="35855" xr:uid="{00000000-0005-0000-0000-0000224B0000}"/>
    <cellStyle name="Normal 18 3 4 4" xfId="6953" xr:uid="{00000000-0005-0000-0000-0000234B0000}"/>
    <cellStyle name="Normal 18 3 4 4 2" xfId="11724" xr:uid="{00000000-0005-0000-0000-0000244B0000}"/>
    <cellStyle name="Normal 18 3 4 4 2 2" xfId="23086" xr:uid="{00000000-0005-0000-0000-0000254B0000}"/>
    <cellStyle name="Normal 18 3 4 4 2 3" xfId="41208" xr:uid="{00000000-0005-0000-0000-0000264B0000}"/>
    <cellStyle name="Normal 18 3 4 4 3" xfId="18376" xr:uid="{00000000-0005-0000-0000-0000274B0000}"/>
    <cellStyle name="Normal 18 3 4 4 4" xfId="36912" xr:uid="{00000000-0005-0000-0000-0000284B0000}"/>
    <cellStyle name="Normal 18 3 4 5" xfId="9547" xr:uid="{00000000-0005-0000-0000-0000294B0000}"/>
    <cellStyle name="Normal 18 3 4 5 2" xfId="20942" xr:uid="{00000000-0005-0000-0000-00002A4B0000}"/>
    <cellStyle name="Normal 18 3 4 5 3" xfId="39115" xr:uid="{00000000-0005-0000-0000-00002B4B0000}"/>
    <cellStyle name="Normal 18 3 4 6" xfId="16212" xr:uid="{00000000-0005-0000-0000-00002C4B0000}"/>
    <cellStyle name="Normal 18 3 4 7" xfId="34821" xr:uid="{00000000-0005-0000-0000-00002D4B0000}"/>
    <cellStyle name="Normal 18 3 5" xfId="4997" xr:uid="{00000000-0005-0000-0000-00002E4B0000}"/>
    <cellStyle name="Normal 18 3 5 2" xfId="6083" xr:uid="{00000000-0005-0000-0000-00002F4B0000}"/>
    <cellStyle name="Normal 18 3 5 2 2" xfId="8275" xr:uid="{00000000-0005-0000-0000-0000304B0000}"/>
    <cellStyle name="Normal 18 3 5 2 2 2" xfId="13046" xr:uid="{00000000-0005-0000-0000-0000314B0000}"/>
    <cellStyle name="Normal 18 3 5 2 2 2 2" xfId="24399" xr:uid="{00000000-0005-0000-0000-0000324B0000}"/>
    <cellStyle name="Normal 18 3 5 2 2 2 3" xfId="42500" xr:uid="{00000000-0005-0000-0000-0000334B0000}"/>
    <cellStyle name="Normal 18 3 5 2 2 3" xfId="19685" xr:uid="{00000000-0005-0000-0000-0000344B0000}"/>
    <cellStyle name="Normal 18 3 5 2 2 4" xfId="38204" xr:uid="{00000000-0005-0000-0000-0000354B0000}"/>
    <cellStyle name="Normal 18 3 5 2 3" xfId="10865" xr:uid="{00000000-0005-0000-0000-0000364B0000}"/>
    <cellStyle name="Normal 18 3 5 2 3 2" xfId="22251" xr:uid="{00000000-0005-0000-0000-0000374B0000}"/>
    <cellStyle name="Normal 18 3 5 2 3 3" xfId="40409" xr:uid="{00000000-0005-0000-0000-0000384B0000}"/>
    <cellStyle name="Normal 18 3 5 2 4" xfId="17536" xr:uid="{00000000-0005-0000-0000-0000394B0000}"/>
    <cellStyle name="Normal 18 3 5 2 5" xfId="36113" xr:uid="{00000000-0005-0000-0000-00003A4B0000}"/>
    <cellStyle name="Normal 18 3 5 3" xfId="7219" xr:uid="{00000000-0005-0000-0000-00003B4B0000}"/>
    <cellStyle name="Normal 18 3 5 3 2" xfId="11990" xr:uid="{00000000-0005-0000-0000-00003C4B0000}"/>
    <cellStyle name="Normal 18 3 5 3 2 2" xfId="23348" xr:uid="{00000000-0005-0000-0000-00003D4B0000}"/>
    <cellStyle name="Normal 18 3 5 3 2 3" xfId="41464" xr:uid="{00000000-0005-0000-0000-00003E4B0000}"/>
    <cellStyle name="Normal 18 3 5 3 3" xfId="18637" xr:uid="{00000000-0005-0000-0000-00003F4B0000}"/>
    <cellStyle name="Normal 18 3 5 3 4" xfId="37168" xr:uid="{00000000-0005-0000-0000-0000404B0000}"/>
    <cellStyle name="Normal 18 3 5 4" xfId="9805" xr:uid="{00000000-0005-0000-0000-0000414B0000}"/>
    <cellStyle name="Normal 18 3 5 4 2" xfId="21200" xr:uid="{00000000-0005-0000-0000-0000424B0000}"/>
    <cellStyle name="Normal 18 3 5 4 3" xfId="39372" xr:uid="{00000000-0005-0000-0000-0000434B0000}"/>
    <cellStyle name="Normal 18 3 5 5" xfId="16477" xr:uid="{00000000-0005-0000-0000-0000444B0000}"/>
    <cellStyle name="Normal 18 3 5 6" xfId="35077" xr:uid="{00000000-0005-0000-0000-0000454B0000}"/>
    <cellStyle name="Normal 18 3 6" xfId="5529" xr:uid="{00000000-0005-0000-0000-0000464B0000}"/>
    <cellStyle name="Normal 18 3 6 2" xfId="7731" xr:uid="{00000000-0005-0000-0000-0000474B0000}"/>
    <cellStyle name="Normal 18 3 6 2 2" xfId="12502" xr:uid="{00000000-0005-0000-0000-0000484B0000}"/>
    <cellStyle name="Normal 18 3 6 2 2 2" xfId="23860" xr:uid="{00000000-0005-0000-0000-0000494B0000}"/>
    <cellStyle name="Normal 18 3 6 2 2 3" xfId="41976" xr:uid="{00000000-0005-0000-0000-00004A4B0000}"/>
    <cellStyle name="Normal 18 3 6 2 3" xfId="19149" xr:uid="{00000000-0005-0000-0000-00004B4B0000}"/>
    <cellStyle name="Normal 18 3 6 2 4" xfId="37680" xr:uid="{00000000-0005-0000-0000-00004C4B0000}"/>
    <cellStyle name="Normal 18 3 6 3" xfId="10319" xr:uid="{00000000-0005-0000-0000-00004D4B0000}"/>
    <cellStyle name="Normal 18 3 6 3 2" xfId="21714" xr:uid="{00000000-0005-0000-0000-00004E4B0000}"/>
    <cellStyle name="Normal 18 3 6 3 3" xfId="39885" xr:uid="{00000000-0005-0000-0000-00004F4B0000}"/>
    <cellStyle name="Normal 18 3 6 4" xfId="16995" xr:uid="{00000000-0005-0000-0000-0000504B0000}"/>
    <cellStyle name="Normal 18 3 6 5" xfId="35589" xr:uid="{00000000-0005-0000-0000-0000514B0000}"/>
    <cellStyle name="Normal 18 3 7" xfId="6679" xr:uid="{00000000-0005-0000-0000-0000524B0000}"/>
    <cellStyle name="Normal 18 3 7 2" xfId="11450" xr:uid="{00000000-0005-0000-0000-0000534B0000}"/>
    <cellStyle name="Normal 18 3 7 2 2" xfId="22821" xr:uid="{00000000-0005-0000-0000-0000544B0000}"/>
    <cellStyle name="Normal 18 3 7 2 3" xfId="40952" xr:uid="{00000000-0005-0000-0000-0000554B0000}"/>
    <cellStyle name="Normal 18 3 7 3" xfId="18106" xr:uid="{00000000-0005-0000-0000-0000564B0000}"/>
    <cellStyle name="Normal 18 3 7 4" xfId="36656" xr:uid="{00000000-0005-0000-0000-0000574B0000}"/>
    <cellStyle name="Normal 18 3 8" xfId="9285" xr:uid="{00000000-0005-0000-0000-0000584B0000}"/>
    <cellStyle name="Normal 18 3 8 2" xfId="20680" xr:uid="{00000000-0005-0000-0000-0000594B0000}"/>
    <cellStyle name="Normal 18 3 8 3" xfId="38859" xr:uid="{00000000-0005-0000-0000-00005A4B0000}"/>
    <cellStyle name="Normal 18 3 9" xfId="15942" xr:uid="{00000000-0005-0000-0000-00005B4B0000}"/>
    <cellStyle name="Normal 18 4" xfId="4474" xr:uid="{00000000-0005-0000-0000-00005C4B0000}"/>
    <cellStyle name="Normal 18 4 2" xfId="4622" xr:uid="{00000000-0005-0000-0000-00005D4B0000}"/>
    <cellStyle name="Normal 18 4 2 2" xfId="4899" xr:uid="{00000000-0005-0000-0000-00005E4B0000}"/>
    <cellStyle name="Normal 18 4 2 2 2" xfId="5433" xr:uid="{00000000-0005-0000-0000-00005F4B0000}"/>
    <cellStyle name="Normal 18 4 2 2 2 2" xfId="6509" xr:uid="{00000000-0005-0000-0000-0000604B0000}"/>
    <cellStyle name="Normal 18 4 2 2 2 2 2" xfId="8701" xr:uid="{00000000-0005-0000-0000-0000614B0000}"/>
    <cellStyle name="Normal 18 4 2 2 2 2 2 2" xfId="13472" xr:uid="{00000000-0005-0000-0000-0000624B0000}"/>
    <cellStyle name="Normal 18 4 2 2 2 2 2 2 2" xfId="24825" xr:uid="{00000000-0005-0000-0000-0000634B0000}"/>
    <cellStyle name="Normal 18 4 2 2 2 2 2 2 3" xfId="42926" xr:uid="{00000000-0005-0000-0000-0000644B0000}"/>
    <cellStyle name="Normal 18 4 2 2 2 2 2 3" xfId="20111" xr:uid="{00000000-0005-0000-0000-0000654B0000}"/>
    <cellStyle name="Normal 18 4 2 2 2 2 2 4" xfId="38630" xr:uid="{00000000-0005-0000-0000-0000664B0000}"/>
    <cellStyle name="Normal 18 4 2 2 2 2 3" xfId="11291" xr:uid="{00000000-0005-0000-0000-0000674B0000}"/>
    <cellStyle name="Normal 18 4 2 2 2 2 3 2" xfId="22677" xr:uid="{00000000-0005-0000-0000-0000684B0000}"/>
    <cellStyle name="Normal 18 4 2 2 2 2 3 3" xfId="40835" xr:uid="{00000000-0005-0000-0000-0000694B0000}"/>
    <cellStyle name="Normal 18 4 2 2 2 2 4" xfId="17962" xr:uid="{00000000-0005-0000-0000-00006A4B0000}"/>
    <cellStyle name="Normal 18 4 2 2 2 2 5" xfId="36539" xr:uid="{00000000-0005-0000-0000-00006B4B0000}"/>
    <cellStyle name="Normal 18 4 2 2 2 3" xfId="7635" xr:uid="{00000000-0005-0000-0000-00006C4B0000}"/>
    <cellStyle name="Normal 18 4 2 2 2 3 2" xfId="12406" xr:uid="{00000000-0005-0000-0000-00006D4B0000}"/>
    <cellStyle name="Normal 18 4 2 2 2 3 2 2" xfId="23764" xr:uid="{00000000-0005-0000-0000-00006E4B0000}"/>
    <cellStyle name="Normal 18 4 2 2 2 3 2 3" xfId="41880" xr:uid="{00000000-0005-0000-0000-00006F4B0000}"/>
    <cellStyle name="Normal 18 4 2 2 2 3 3" xfId="19053" xr:uid="{00000000-0005-0000-0000-0000704B0000}"/>
    <cellStyle name="Normal 18 4 2 2 2 3 4" xfId="37584" xr:uid="{00000000-0005-0000-0000-0000714B0000}"/>
    <cellStyle name="Normal 18 4 2 2 2 4" xfId="10223" xr:uid="{00000000-0005-0000-0000-0000724B0000}"/>
    <cellStyle name="Normal 18 4 2 2 2 4 2" xfId="21618" xr:uid="{00000000-0005-0000-0000-0000734B0000}"/>
    <cellStyle name="Normal 18 4 2 2 2 4 3" xfId="39789" xr:uid="{00000000-0005-0000-0000-0000744B0000}"/>
    <cellStyle name="Normal 18 4 2 2 2 5" xfId="16899" xr:uid="{00000000-0005-0000-0000-0000754B0000}"/>
    <cellStyle name="Normal 18 4 2 2 2 6" xfId="35493" xr:uid="{00000000-0005-0000-0000-0000764B0000}"/>
    <cellStyle name="Normal 18 4 2 2 3" xfId="5985" xr:uid="{00000000-0005-0000-0000-0000774B0000}"/>
    <cellStyle name="Normal 18 4 2 2 3 2" xfId="8177" xr:uid="{00000000-0005-0000-0000-0000784B0000}"/>
    <cellStyle name="Normal 18 4 2 2 3 2 2" xfId="12948" xr:uid="{00000000-0005-0000-0000-0000794B0000}"/>
    <cellStyle name="Normal 18 4 2 2 3 2 2 2" xfId="24301" xr:uid="{00000000-0005-0000-0000-00007A4B0000}"/>
    <cellStyle name="Normal 18 4 2 2 3 2 2 3" xfId="42402" xr:uid="{00000000-0005-0000-0000-00007B4B0000}"/>
    <cellStyle name="Normal 18 4 2 2 3 2 3" xfId="19587" xr:uid="{00000000-0005-0000-0000-00007C4B0000}"/>
    <cellStyle name="Normal 18 4 2 2 3 2 4" xfId="38106" xr:uid="{00000000-0005-0000-0000-00007D4B0000}"/>
    <cellStyle name="Normal 18 4 2 2 3 3" xfId="10767" xr:uid="{00000000-0005-0000-0000-00007E4B0000}"/>
    <cellStyle name="Normal 18 4 2 2 3 3 2" xfId="22153" xr:uid="{00000000-0005-0000-0000-00007F4B0000}"/>
    <cellStyle name="Normal 18 4 2 2 3 3 3" xfId="40311" xr:uid="{00000000-0005-0000-0000-0000804B0000}"/>
    <cellStyle name="Normal 18 4 2 2 3 4" xfId="17438" xr:uid="{00000000-0005-0000-0000-0000814B0000}"/>
    <cellStyle name="Normal 18 4 2 2 3 5" xfId="36015" xr:uid="{00000000-0005-0000-0000-0000824B0000}"/>
    <cellStyle name="Normal 18 4 2 2 4" xfId="7123" xr:uid="{00000000-0005-0000-0000-0000834B0000}"/>
    <cellStyle name="Normal 18 4 2 2 4 2" xfId="11894" xr:uid="{00000000-0005-0000-0000-0000844B0000}"/>
    <cellStyle name="Normal 18 4 2 2 4 2 2" xfId="23252" xr:uid="{00000000-0005-0000-0000-0000854B0000}"/>
    <cellStyle name="Normal 18 4 2 2 4 2 3" xfId="41368" xr:uid="{00000000-0005-0000-0000-0000864B0000}"/>
    <cellStyle name="Normal 18 4 2 2 4 3" xfId="18541" xr:uid="{00000000-0005-0000-0000-0000874B0000}"/>
    <cellStyle name="Normal 18 4 2 2 4 4" xfId="37072" xr:uid="{00000000-0005-0000-0000-0000884B0000}"/>
    <cellStyle name="Normal 18 4 2 2 5" xfId="9709" xr:uid="{00000000-0005-0000-0000-0000894B0000}"/>
    <cellStyle name="Normal 18 4 2 2 5 2" xfId="21104" xr:uid="{00000000-0005-0000-0000-00008A4B0000}"/>
    <cellStyle name="Normal 18 4 2 2 5 3" xfId="39276" xr:uid="{00000000-0005-0000-0000-00008B4B0000}"/>
    <cellStyle name="Normal 18 4 2 2 6" xfId="16381" xr:uid="{00000000-0005-0000-0000-00008C4B0000}"/>
    <cellStyle name="Normal 18 4 2 2 7" xfId="34981" xr:uid="{00000000-0005-0000-0000-00008D4B0000}"/>
    <cellStyle name="Normal 18 4 2 3" xfId="5157" xr:uid="{00000000-0005-0000-0000-00008E4B0000}"/>
    <cellStyle name="Normal 18 4 2 3 2" xfId="6243" xr:uid="{00000000-0005-0000-0000-00008F4B0000}"/>
    <cellStyle name="Normal 18 4 2 3 2 2" xfId="8435" xr:uid="{00000000-0005-0000-0000-0000904B0000}"/>
    <cellStyle name="Normal 18 4 2 3 2 2 2" xfId="13206" xr:uid="{00000000-0005-0000-0000-0000914B0000}"/>
    <cellStyle name="Normal 18 4 2 3 2 2 2 2" xfId="24559" xr:uid="{00000000-0005-0000-0000-0000924B0000}"/>
    <cellStyle name="Normal 18 4 2 3 2 2 2 3" xfId="42660" xr:uid="{00000000-0005-0000-0000-0000934B0000}"/>
    <cellStyle name="Normal 18 4 2 3 2 2 3" xfId="19845" xr:uid="{00000000-0005-0000-0000-0000944B0000}"/>
    <cellStyle name="Normal 18 4 2 3 2 2 4" xfId="38364" xr:uid="{00000000-0005-0000-0000-0000954B0000}"/>
    <cellStyle name="Normal 18 4 2 3 2 3" xfId="11025" xr:uid="{00000000-0005-0000-0000-0000964B0000}"/>
    <cellStyle name="Normal 18 4 2 3 2 3 2" xfId="22411" xr:uid="{00000000-0005-0000-0000-0000974B0000}"/>
    <cellStyle name="Normal 18 4 2 3 2 3 3" xfId="40569" xr:uid="{00000000-0005-0000-0000-0000984B0000}"/>
    <cellStyle name="Normal 18 4 2 3 2 4" xfId="17696" xr:uid="{00000000-0005-0000-0000-0000994B0000}"/>
    <cellStyle name="Normal 18 4 2 3 2 5" xfId="36273" xr:uid="{00000000-0005-0000-0000-00009A4B0000}"/>
    <cellStyle name="Normal 18 4 2 3 3" xfId="7379" xr:uid="{00000000-0005-0000-0000-00009B4B0000}"/>
    <cellStyle name="Normal 18 4 2 3 3 2" xfId="12150" xr:uid="{00000000-0005-0000-0000-00009C4B0000}"/>
    <cellStyle name="Normal 18 4 2 3 3 2 2" xfId="23508" xr:uid="{00000000-0005-0000-0000-00009D4B0000}"/>
    <cellStyle name="Normal 18 4 2 3 3 2 3" xfId="41624" xr:uid="{00000000-0005-0000-0000-00009E4B0000}"/>
    <cellStyle name="Normal 18 4 2 3 3 3" xfId="18797" xr:uid="{00000000-0005-0000-0000-00009F4B0000}"/>
    <cellStyle name="Normal 18 4 2 3 3 4" xfId="37328" xr:uid="{00000000-0005-0000-0000-0000A04B0000}"/>
    <cellStyle name="Normal 18 4 2 3 4" xfId="9965" xr:uid="{00000000-0005-0000-0000-0000A14B0000}"/>
    <cellStyle name="Normal 18 4 2 3 4 2" xfId="21360" xr:uid="{00000000-0005-0000-0000-0000A24B0000}"/>
    <cellStyle name="Normal 18 4 2 3 4 3" xfId="39532" xr:uid="{00000000-0005-0000-0000-0000A34B0000}"/>
    <cellStyle name="Normal 18 4 2 3 5" xfId="16637" xr:uid="{00000000-0005-0000-0000-0000A44B0000}"/>
    <cellStyle name="Normal 18 4 2 3 6" xfId="35237" xr:uid="{00000000-0005-0000-0000-0000A54B0000}"/>
    <cellStyle name="Normal 18 4 2 4" xfId="5709" xr:uid="{00000000-0005-0000-0000-0000A64B0000}"/>
    <cellStyle name="Normal 18 4 2 4 2" xfId="7911" xr:uid="{00000000-0005-0000-0000-0000A74B0000}"/>
    <cellStyle name="Normal 18 4 2 4 2 2" xfId="12682" xr:uid="{00000000-0005-0000-0000-0000A84B0000}"/>
    <cellStyle name="Normal 18 4 2 4 2 2 2" xfId="24037" xr:uid="{00000000-0005-0000-0000-0000A94B0000}"/>
    <cellStyle name="Normal 18 4 2 4 2 2 3" xfId="42146" xr:uid="{00000000-0005-0000-0000-0000AA4B0000}"/>
    <cellStyle name="Normal 18 4 2 4 2 3" xfId="19324" xr:uid="{00000000-0005-0000-0000-0000AB4B0000}"/>
    <cellStyle name="Normal 18 4 2 4 2 4" xfId="37850" xr:uid="{00000000-0005-0000-0000-0000AC4B0000}"/>
    <cellStyle name="Normal 18 4 2 4 3" xfId="10499" xr:uid="{00000000-0005-0000-0000-0000AD4B0000}"/>
    <cellStyle name="Normal 18 4 2 4 3 2" xfId="21888" xr:uid="{00000000-0005-0000-0000-0000AE4B0000}"/>
    <cellStyle name="Normal 18 4 2 4 3 3" xfId="40055" xr:uid="{00000000-0005-0000-0000-0000AF4B0000}"/>
    <cellStyle name="Normal 18 4 2 4 4" xfId="17173" xr:uid="{00000000-0005-0000-0000-0000B04B0000}"/>
    <cellStyle name="Normal 18 4 2 4 5" xfId="35759" xr:uid="{00000000-0005-0000-0000-0000B14B0000}"/>
    <cellStyle name="Normal 18 4 2 5" xfId="6857" xr:uid="{00000000-0005-0000-0000-0000B24B0000}"/>
    <cellStyle name="Normal 18 4 2 5 2" xfId="11628" xr:uid="{00000000-0005-0000-0000-0000B34B0000}"/>
    <cellStyle name="Normal 18 4 2 5 2 2" xfId="22990" xr:uid="{00000000-0005-0000-0000-0000B44B0000}"/>
    <cellStyle name="Normal 18 4 2 5 2 3" xfId="41112" xr:uid="{00000000-0005-0000-0000-0000B54B0000}"/>
    <cellStyle name="Normal 18 4 2 5 3" xfId="18280" xr:uid="{00000000-0005-0000-0000-0000B64B0000}"/>
    <cellStyle name="Normal 18 4 2 5 4" xfId="36816" xr:uid="{00000000-0005-0000-0000-0000B74B0000}"/>
    <cellStyle name="Normal 18 4 2 6" xfId="9450" xr:uid="{00000000-0005-0000-0000-0000B84B0000}"/>
    <cellStyle name="Normal 18 4 2 6 2" xfId="20845" xr:uid="{00000000-0005-0000-0000-0000B94B0000}"/>
    <cellStyle name="Normal 18 4 2 6 3" xfId="39019" xr:uid="{00000000-0005-0000-0000-0000BA4B0000}"/>
    <cellStyle name="Normal 18 4 2 7" xfId="16116" xr:uid="{00000000-0005-0000-0000-0000BB4B0000}"/>
    <cellStyle name="Normal 18 4 2 8" xfId="34725" xr:uid="{00000000-0005-0000-0000-0000BC4B0000}"/>
    <cellStyle name="Normal 18 4 3" xfId="4751" xr:uid="{00000000-0005-0000-0000-0000BD4B0000}"/>
    <cellStyle name="Normal 18 4 3 2" xfId="5285" xr:uid="{00000000-0005-0000-0000-0000BE4B0000}"/>
    <cellStyle name="Normal 18 4 3 2 2" xfId="6371" xr:uid="{00000000-0005-0000-0000-0000BF4B0000}"/>
    <cellStyle name="Normal 18 4 3 2 2 2" xfId="8563" xr:uid="{00000000-0005-0000-0000-0000C04B0000}"/>
    <cellStyle name="Normal 18 4 3 2 2 2 2" xfId="13334" xr:uid="{00000000-0005-0000-0000-0000C14B0000}"/>
    <cellStyle name="Normal 18 4 3 2 2 2 2 2" xfId="24687" xr:uid="{00000000-0005-0000-0000-0000C24B0000}"/>
    <cellStyle name="Normal 18 4 3 2 2 2 2 3" xfId="42788" xr:uid="{00000000-0005-0000-0000-0000C34B0000}"/>
    <cellStyle name="Normal 18 4 3 2 2 2 3" xfId="19973" xr:uid="{00000000-0005-0000-0000-0000C44B0000}"/>
    <cellStyle name="Normal 18 4 3 2 2 2 4" xfId="38492" xr:uid="{00000000-0005-0000-0000-0000C54B0000}"/>
    <cellStyle name="Normal 18 4 3 2 2 3" xfId="11153" xr:uid="{00000000-0005-0000-0000-0000C64B0000}"/>
    <cellStyle name="Normal 18 4 3 2 2 3 2" xfId="22539" xr:uid="{00000000-0005-0000-0000-0000C74B0000}"/>
    <cellStyle name="Normal 18 4 3 2 2 3 3" xfId="40697" xr:uid="{00000000-0005-0000-0000-0000C84B0000}"/>
    <cellStyle name="Normal 18 4 3 2 2 4" xfId="17824" xr:uid="{00000000-0005-0000-0000-0000C94B0000}"/>
    <cellStyle name="Normal 18 4 3 2 2 5" xfId="36401" xr:uid="{00000000-0005-0000-0000-0000CA4B0000}"/>
    <cellStyle name="Normal 18 4 3 2 3" xfId="7507" xr:uid="{00000000-0005-0000-0000-0000CB4B0000}"/>
    <cellStyle name="Normal 18 4 3 2 3 2" xfId="12278" xr:uid="{00000000-0005-0000-0000-0000CC4B0000}"/>
    <cellStyle name="Normal 18 4 3 2 3 2 2" xfId="23636" xr:uid="{00000000-0005-0000-0000-0000CD4B0000}"/>
    <cellStyle name="Normal 18 4 3 2 3 2 3" xfId="41752" xr:uid="{00000000-0005-0000-0000-0000CE4B0000}"/>
    <cellStyle name="Normal 18 4 3 2 3 3" xfId="18925" xr:uid="{00000000-0005-0000-0000-0000CF4B0000}"/>
    <cellStyle name="Normal 18 4 3 2 3 4" xfId="37456" xr:uid="{00000000-0005-0000-0000-0000D04B0000}"/>
    <cellStyle name="Normal 18 4 3 2 4" xfId="10093" xr:uid="{00000000-0005-0000-0000-0000D14B0000}"/>
    <cellStyle name="Normal 18 4 3 2 4 2" xfId="21488" xr:uid="{00000000-0005-0000-0000-0000D24B0000}"/>
    <cellStyle name="Normal 18 4 3 2 4 3" xfId="39660" xr:uid="{00000000-0005-0000-0000-0000D34B0000}"/>
    <cellStyle name="Normal 18 4 3 2 5" xfId="16765" xr:uid="{00000000-0005-0000-0000-0000D44B0000}"/>
    <cellStyle name="Normal 18 4 3 2 6" xfId="35365" xr:uid="{00000000-0005-0000-0000-0000D54B0000}"/>
    <cellStyle name="Normal 18 4 3 3" xfId="5837" xr:uid="{00000000-0005-0000-0000-0000D64B0000}"/>
    <cellStyle name="Normal 18 4 3 3 2" xfId="8039" xr:uid="{00000000-0005-0000-0000-0000D74B0000}"/>
    <cellStyle name="Normal 18 4 3 3 2 2" xfId="12810" xr:uid="{00000000-0005-0000-0000-0000D84B0000}"/>
    <cellStyle name="Normal 18 4 3 3 2 2 2" xfId="24165" xr:uid="{00000000-0005-0000-0000-0000D94B0000}"/>
    <cellStyle name="Normal 18 4 3 3 2 2 3" xfId="42274" xr:uid="{00000000-0005-0000-0000-0000DA4B0000}"/>
    <cellStyle name="Normal 18 4 3 3 2 3" xfId="19452" xr:uid="{00000000-0005-0000-0000-0000DB4B0000}"/>
    <cellStyle name="Normal 18 4 3 3 2 4" xfId="37978" xr:uid="{00000000-0005-0000-0000-0000DC4B0000}"/>
    <cellStyle name="Normal 18 4 3 3 3" xfId="10627" xr:uid="{00000000-0005-0000-0000-0000DD4B0000}"/>
    <cellStyle name="Normal 18 4 3 3 3 2" xfId="22016" xr:uid="{00000000-0005-0000-0000-0000DE4B0000}"/>
    <cellStyle name="Normal 18 4 3 3 3 3" xfId="40183" xr:uid="{00000000-0005-0000-0000-0000DF4B0000}"/>
    <cellStyle name="Normal 18 4 3 3 4" xfId="17301" xr:uid="{00000000-0005-0000-0000-0000E04B0000}"/>
    <cellStyle name="Normal 18 4 3 3 5" xfId="35887" xr:uid="{00000000-0005-0000-0000-0000E14B0000}"/>
    <cellStyle name="Normal 18 4 3 4" xfId="6985" xr:uid="{00000000-0005-0000-0000-0000E24B0000}"/>
    <cellStyle name="Normal 18 4 3 4 2" xfId="11756" xr:uid="{00000000-0005-0000-0000-0000E34B0000}"/>
    <cellStyle name="Normal 18 4 3 4 2 2" xfId="23118" xr:uid="{00000000-0005-0000-0000-0000E44B0000}"/>
    <cellStyle name="Normal 18 4 3 4 2 3" xfId="41240" xr:uid="{00000000-0005-0000-0000-0000E54B0000}"/>
    <cellStyle name="Normal 18 4 3 4 3" xfId="18408" xr:uid="{00000000-0005-0000-0000-0000E64B0000}"/>
    <cellStyle name="Normal 18 4 3 4 4" xfId="36944" xr:uid="{00000000-0005-0000-0000-0000E74B0000}"/>
    <cellStyle name="Normal 18 4 3 5" xfId="9579" xr:uid="{00000000-0005-0000-0000-0000E84B0000}"/>
    <cellStyle name="Normal 18 4 3 5 2" xfId="20974" xr:uid="{00000000-0005-0000-0000-0000E94B0000}"/>
    <cellStyle name="Normal 18 4 3 5 3" xfId="39147" xr:uid="{00000000-0005-0000-0000-0000EA4B0000}"/>
    <cellStyle name="Normal 18 4 3 6" xfId="16244" xr:uid="{00000000-0005-0000-0000-0000EB4B0000}"/>
    <cellStyle name="Normal 18 4 3 7" xfId="34853" xr:uid="{00000000-0005-0000-0000-0000EC4B0000}"/>
    <cellStyle name="Normal 18 4 4" xfId="5029" xr:uid="{00000000-0005-0000-0000-0000ED4B0000}"/>
    <cellStyle name="Normal 18 4 4 2" xfId="6115" xr:uid="{00000000-0005-0000-0000-0000EE4B0000}"/>
    <cellStyle name="Normal 18 4 4 2 2" xfId="8307" xr:uid="{00000000-0005-0000-0000-0000EF4B0000}"/>
    <cellStyle name="Normal 18 4 4 2 2 2" xfId="13078" xr:uid="{00000000-0005-0000-0000-0000F04B0000}"/>
    <cellStyle name="Normal 18 4 4 2 2 2 2" xfId="24431" xr:uid="{00000000-0005-0000-0000-0000F14B0000}"/>
    <cellStyle name="Normal 18 4 4 2 2 2 3" xfId="42532" xr:uid="{00000000-0005-0000-0000-0000F24B0000}"/>
    <cellStyle name="Normal 18 4 4 2 2 3" xfId="19717" xr:uid="{00000000-0005-0000-0000-0000F34B0000}"/>
    <cellStyle name="Normal 18 4 4 2 2 4" xfId="38236" xr:uid="{00000000-0005-0000-0000-0000F44B0000}"/>
    <cellStyle name="Normal 18 4 4 2 3" xfId="10897" xr:uid="{00000000-0005-0000-0000-0000F54B0000}"/>
    <cellStyle name="Normal 18 4 4 2 3 2" xfId="22283" xr:uid="{00000000-0005-0000-0000-0000F64B0000}"/>
    <cellStyle name="Normal 18 4 4 2 3 3" xfId="40441" xr:uid="{00000000-0005-0000-0000-0000F74B0000}"/>
    <cellStyle name="Normal 18 4 4 2 4" xfId="17568" xr:uid="{00000000-0005-0000-0000-0000F84B0000}"/>
    <cellStyle name="Normal 18 4 4 2 5" xfId="36145" xr:uid="{00000000-0005-0000-0000-0000F94B0000}"/>
    <cellStyle name="Normal 18 4 4 3" xfId="7251" xr:uid="{00000000-0005-0000-0000-0000FA4B0000}"/>
    <cellStyle name="Normal 18 4 4 3 2" xfId="12022" xr:uid="{00000000-0005-0000-0000-0000FB4B0000}"/>
    <cellStyle name="Normal 18 4 4 3 2 2" xfId="23380" xr:uid="{00000000-0005-0000-0000-0000FC4B0000}"/>
    <cellStyle name="Normal 18 4 4 3 2 3" xfId="41496" xr:uid="{00000000-0005-0000-0000-0000FD4B0000}"/>
    <cellStyle name="Normal 18 4 4 3 3" xfId="18669" xr:uid="{00000000-0005-0000-0000-0000FE4B0000}"/>
    <cellStyle name="Normal 18 4 4 3 4" xfId="37200" xr:uid="{00000000-0005-0000-0000-0000FF4B0000}"/>
    <cellStyle name="Normal 18 4 4 4" xfId="9837" xr:uid="{00000000-0005-0000-0000-0000004C0000}"/>
    <cellStyle name="Normal 18 4 4 4 2" xfId="21232" xr:uid="{00000000-0005-0000-0000-0000014C0000}"/>
    <cellStyle name="Normal 18 4 4 4 3" xfId="39404" xr:uid="{00000000-0005-0000-0000-0000024C0000}"/>
    <cellStyle name="Normal 18 4 4 5" xfId="16509" xr:uid="{00000000-0005-0000-0000-0000034C0000}"/>
    <cellStyle name="Normal 18 4 4 6" xfId="35109" xr:uid="{00000000-0005-0000-0000-0000044C0000}"/>
    <cellStyle name="Normal 18 4 5" xfId="5561" xr:uid="{00000000-0005-0000-0000-0000054C0000}"/>
    <cellStyle name="Normal 18 4 5 2" xfId="7763" xr:uid="{00000000-0005-0000-0000-0000064C0000}"/>
    <cellStyle name="Normal 18 4 5 2 2" xfId="12534" xr:uid="{00000000-0005-0000-0000-0000074C0000}"/>
    <cellStyle name="Normal 18 4 5 2 2 2" xfId="23892" xr:uid="{00000000-0005-0000-0000-0000084C0000}"/>
    <cellStyle name="Normal 18 4 5 2 2 3" xfId="42008" xr:uid="{00000000-0005-0000-0000-0000094C0000}"/>
    <cellStyle name="Normal 18 4 5 2 3" xfId="19181" xr:uid="{00000000-0005-0000-0000-00000A4C0000}"/>
    <cellStyle name="Normal 18 4 5 2 4" xfId="37712" xr:uid="{00000000-0005-0000-0000-00000B4C0000}"/>
    <cellStyle name="Normal 18 4 5 3" xfId="10351" xr:uid="{00000000-0005-0000-0000-00000C4C0000}"/>
    <cellStyle name="Normal 18 4 5 3 2" xfId="21746" xr:uid="{00000000-0005-0000-0000-00000D4C0000}"/>
    <cellStyle name="Normal 18 4 5 3 3" xfId="39917" xr:uid="{00000000-0005-0000-0000-00000E4C0000}"/>
    <cellStyle name="Normal 18 4 5 4" xfId="17027" xr:uid="{00000000-0005-0000-0000-00000F4C0000}"/>
    <cellStyle name="Normal 18 4 5 5" xfId="35621" xr:uid="{00000000-0005-0000-0000-0000104C0000}"/>
    <cellStyle name="Normal 18 4 6" xfId="6719" xr:uid="{00000000-0005-0000-0000-0000114C0000}"/>
    <cellStyle name="Normal 18 4 6 2" xfId="11490" xr:uid="{00000000-0005-0000-0000-0000124C0000}"/>
    <cellStyle name="Normal 18 4 6 2 2" xfId="22857" xr:uid="{00000000-0005-0000-0000-0000134C0000}"/>
    <cellStyle name="Normal 18 4 6 2 3" xfId="40984" xr:uid="{00000000-0005-0000-0000-0000144C0000}"/>
    <cellStyle name="Normal 18 4 6 3" xfId="18145" xr:uid="{00000000-0005-0000-0000-0000154C0000}"/>
    <cellStyle name="Normal 18 4 6 4" xfId="36688" xr:uid="{00000000-0005-0000-0000-0000164C0000}"/>
    <cellStyle name="Normal 18 4 7" xfId="9319" xr:uid="{00000000-0005-0000-0000-0000174C0000}"/>
    <cellStyle name="Normal 18 4 7 2" xfId="20714" xr:uid="{00000000-0005-0000-0000-0000184C0000}"/>
    <cellStyle name="Normal 18 4 7 3" xfId="38891" xr:uid="{00000000-0005-0000-0000-0000194C0000}"/>
    <cellStyle name="Normal 18 4 8" xfId="15979" xr:uid="{00000000-0005-0000-0000-00001A4C0000}"/>
    <cellStyle name="Normal 18 4 9" xfId="34597" xr:uid="{00000000-0005-0000-0000-00001B4C0000}"/>
    <cellStyle name="Normal 18 5" xfId="4539" xr:uid="{00000000-0005-0000-0000-00001C4C0000}"/>
    <cellStyle name="Normal 18 5 2" xfId="4816" xr:uid="{00000000-0005-0000-0000-00001D4C0000}"/>
    <cellStyle name="Normal 18 5 2 2" xfId="5350" xr:uid="{00000000-0005-0000-0000-00001E4C0000}"/>
    <cellStyle name="Normal 18 5 2 2 2" xfId="6436" xr:uid="{00000000-0005-0000-0000-00001F4C0000}"/>
    <cellStyle name="Normal 18 5 2 2 2 2" xfId="8628" xr:uid="{00000000-0005-0000-0000-0000204C0000}"/>
    <cellStyle name="Normal 18 5 2 2 2 2 2" xfId="13399" xr:uid="{00000000-0005-0000-0000-0000214C0000}"/>
    <cellStyle name="Normal 18 5 2 2 2 2 2 2" xfId="24752" xr:uid="{00000000-0005-0000-0000-0000224C0000}"/>
    <cellStyle name="Normal 18 5 2 2 2 2 2 3" xfId="42853" xr:uid="{00000000-0005-0000-0000-0000234C0000}"/>
    <cellStyle name="Normal 18 5 2 2 2 2 3" xfId="20038" xr:uid="{00000000-0005-0000-0000-0000244C0000}"/>
    <cellStyle name="Normal 18 5 2 2 2 2 4" xfId="38557" xr:uid="{00000000-0005-0000-0000-0000254C0000}"/>
    <cellStyle name="Normal 18 5 2 2 2 3" xfId="11218" xr:uid="{00000000-0005-0000-0000-0000264C0000}"/>
    <cellStyle name="Normal 18 5 2 2 2 3 2" xfId="22604" xr:uid="{00000000-0005-0000-0000-0000274C0000}"/>
    <cellStyle name="Normal 18 5 2 2 2 3 3" xfId="40762" xr:uid="{00000000-0005-0000-0000-0000284C0000}"/>
    <cellStyle name="Normal 18 5 2 2 2 4" xfId="17889" xr:uid="{00000000-0005-0000-0000-0000294C0000}"/>
    <cellStyle name="Normal 18 5 2 2 2 5" xfId="36466" xr:uid="{00000000-0005-0000-0000-00002A4C0000}"/>
    <cellStyle name="Normal 18 5 2 2 3" xfId="7571" xr:uid="{00000000-0005-0000-0000-00002B4C0000}"/>
    <cellStyle name="Normal 18 5 2 2 3 2" xfId="12342" xr:uid="{00000000-0005-0000-0000-00002C4C0000}"/>
    <cellStyle name="Normal 18 5 2 2 3 2 2" xfId="23700" xr:uid="{00000000-0005-0000-0000-00002D4C0000}"/>
    <cellStyle name="Normal 18 5 2 2 3 2 3" xfId="41816" xr:uid="{00000000-0005-0000-0000-00002E4C0000}"/>
    <cellStyle name="Normal 18 5 2 2 3 3" xfId="18989" xr:uid="{00000000-0005-0000-0000-00002F4C0000}"/>
    <cellStyle name="Normal 18 5 2 2 3 4" xfId="37520" xr:uid="{00000000-0005-0000-0000-0000304C0000}"/>
    <cellStyle name="Normal 18 5 2 2 4" xfId="10157" xr:uid="{00000000-0005-0000-0000-0000314C0000}"/>
    <cellStyle name="Normal 18 5 2 2 4 2" xfId="21552" xr:uid="{00000000-0005-0000-0000-0000324C0000}"/>
    <cellStyle name="Normal 18 5 2 2 4 3" xfId="39724" xr:uid="{00000000-0005-0000-0000-0000334C0000}"/>
    <cellStyle name="Normal 18 5 2 2 5" xfId="16829" xr:uid="{00000000-0005-0000-0000-0000344C0000}"/>
    <cellStyle name="Normal 18 5 2 2 6" xfId="35429" xr:uid="{00000000-0005-0000-0000-0000354C0000}"/>
    <cellStyle name="Normal 18 5 2 3" xfId="5902" xr:uid="{00000000-0005-0000-0000-0000364C0000}"/>
    <cellStyle name="Normal 18 5 2 3 2" xfId="8103" xr:uid="{00000000-0005-0000-0000-0000374C0000}"/>
    <cellStyle name="Normal 18 5 2 3 2 2" xfId="12874" xr:uid="{00000000-0005-0000-0000-0000384C0000}"/>
    <cellStyle name="Normal 18 5 2 3 2 2 2" xfId="24229" xr:uid="{00000000-0005-0000-0000-0000394C0000}"/>
    <cellStyle name="Normal 18 5 2 3 2 2 3" xfId="42338" xr:uid="{00000000-0005-0000-0000-00003A4C0000}"/>
    <cellStyle name="Normal 18 5 2 3 2 3" xfId="19516" xr:uid="{00000000-0005-0000-0000-00003B4C0000}"/>
    <cellStyle name="Normal 18 5 2 3 2 4" xfId="38042" xr:uid="{00000000-0005-0000-0000-00003C4C0000}"/>
    <cellStyle name="Normal 18 5 2 3 3" xfId="10691" xr:uid="{00000000-0005-0000-0000-00003D4C0000}"/>
    <cellStyle name="Normal 18 5 2 3 3 2" xfId="22080" xr:uid="{00000000-0005-0000-0000-00003E4C0000}"/>
    <cellStyle name="Normal 18 5 2 3 3 3" xfId="40247" xr:uid="{00000000-0005-0000-0000-00003F4C0000}"/>
    <cellStyle name="Normal 18 5 2 3 4" xfId="17365" xr:uid="{00000000-0005-0000-0000-0000404C0000}"/>
    <cellStyle name="Normal 18 5 2 3 5" xfId="35951" xr:uid="{00000000-0005-0000-0000-0000414C0000}"/>
    <cellStyle name="Normal 18 5 2 4" xfId="7049" xr:uid="{00000000-0005-0000-0000-0000424C0000}"/>
    <cellStyle name="Normal 18 5 2 4 2" xfId="11820" xr:uid="{00000000-0005-0000-0000-0000434C0000}"/>
    <cellStyle name="Normal 18 5 2 4 2 2" xfId="23182" xr:uid="{00000000-0005-0000-0000-0000444C0000}"/>
    <cellStyle name="Normal 18 5 2 4 2 3" xfId="41304" xr:uid="{00000000-0005-0000-0000-0000454C0000}"/>
    <cellStyle name="Normal 18 5 2 4 3" xfId="18472" xr:uid="{00000000-0005-0000-0000-0000464C0000}"/>
    <cellStyle name="Normal 18 5 2 4 4" xfId="37008" xr:uid="{00000000-0005-0000-0000-0000474C0000}"/>
    <cellStyle name="Normal 18 5 2 5" xfId="9643" xr:uid="{00000000-0005-0000-0000-0000484C0000}"/>
    <cellStyle name="Normal 18 5 2 5 2" xfId="21038" xr:uid="{00000000-0005-0000-0000-0000494C0000}"/>
    <cellStyle name="Normal 18 5 2 5 3" xfId="39211" xr:uid="{00000000-0005-0000-0000-00004A4C0000}"/>
    <cellStyle name="Normal 18 5 2 6" xfId="16309" xr:uid="{00000000-0005-0000-0000-00004B4C0000}"/>
    <cellStyle name="Normal 18 5 2 7" xfId="34917" xr:uid="{00000000-0005-0000-0000-00004C4C0000}"/>
    <cellStyle name="Normal 18 5 3" xfId="5093" xr:uid="{00000000-0005-0000-0000-00004D4C0000}"/>
    <cellStyle name="Normal 18 5 3 2" xfId="6179" xr:uid="{00000000-0005-0000-0000-00004E4C0000}"/>
    <cellStyle name="Normal 18 5 3 2 2" xfId="8371" xr:uid="{00000000-0005-0000-0000-00004F4C0000}"/>
    <cellStyle name="Normal 18 5 3 2 2 2" xfId="13142" xr:uid="{00000000-0005-0000-0000-0000504C0000}"/>
    <cellStyle name="Normal 18 5 3 2 2 2 2" xfId="24495" xr:uid="{00000000-0005-0000-0000-0000514C0000}"/>
    <cellStyle name="Normal 18 5 3 2 2 2 3" xfId="42596" xr:uid="{00000000-0005-0000-0000-0000524C0000}"/>
    <cellStyle name="Normal 18 5 3 2 2 3" xfId="19781" xr:uid="{00000000-0005-0000-0000-0000534C0000}"/>
    <cellStyle name="Normal 18 5 3 2 2 4" xfId="38300" xr:uid="{00000000-0005-0000-0000-0000544C0000}"/>
    <cellStyle name="Normal 18 5 3 2 3" xfId="10961" xr:uid="{00000000-0005-0000-0000-0000554C0000}"/>
    <cellStyle name="Normal 18 5 3 2 3 2" xfId="22347" xr:uid="{00000000-0005-0000-0000-0000564C0000}"/>
    <cellStyle name="Normal 18 5 3 2 3 3" xfId="40505" xr:uid="{00000000-0005-0000-0000-0000574C0000}"/>
    <cellStyle name="Normal 18 5 3 2 4" xfId="17632" xr:uid="{00000000-0005-0000-0000-0000584C0000}"/>
    <cellStyle name="Normal 18 5 3 2 5" xfId="36209" xr:uid="{00000000-0005-0000-0000-0000594C0000}"/>
    <cellStyle name="Normal 18 5 3 3" xfId="7315" xr:uid="{00000000-0005-0000-0000-00005A4C0000}"/>
    <cellStyle name="Normal 18 5 3 3 2" xfId="12086" xr:uid="{00000000-0005-0000-0000-00005B4C0000}"/>
    <cellStyle name="Normal 18 5 3 3 2 2" xfId="23444" xr:uid="{00000000-0005-0000-0000-00005C4C0000}"/>
    <cellStyle name="Normal 18 5 3 3 2 3" xfId="41560" xr:uid="{00000000-0005-0000-0000-00005D4C0000}"/>
    <cellStyle name="Normal 18 5 3 3 3" xfId="18733" xr:uid="{00000000-0005-0000-0000-00005E4C0000}"/>
    <cellStyle name="Normal 18 5 3 3 4" xfId="37264" xr:uid="{00000000-0005-0000-0000-00005F4C0000}"/>
    <cellStyle name="Normal 18 5 3 4" xfId="9901" xr:uid="{00000000-0005-0000-0000-0000604C0000}"/>
    <cellStyle name="Normal 18 5 3 4 2" xfId="21296" xr:uid="{00000000-0005-0000-0000-0000614C0000}"/>
    <cellStyle name="Normal 18 5 3 4 3" xfId="39468" xr:uid="{00000000-0005-0000-0000-0000624C0000}"/>
    <cellStyle name="Normal 18 5 3 5" xfId="16573" xr:uid="{00000000-0005-0000-0000-0000634C0000}"/>
    <cellStyle name="Normal 18 5 3 6" xfId="35173" xr:uid="{00000000-0005-0000-0000-0000644C0000}"/>
    <cellStyle name="Normal 18 5 4" xfId="5626" xr:uid="{00000000-0005-0000-0000-0000654C0000}"/>
    <cellStyle name="Normal 18 5 4 2" xfId="7828" xr:uid="{00000000-0005-0000-0000-0000664C0000}"/>
    <cellStyle name="Normal 18 5 4 2 2" xfId="12599" xr:uid="{00000000-0005-0000-0000-0000674C0000}"/>
    <cellStyle name="Normal 18 5 4 2 2 2" xfId="23957" xr:uid="{00000000-0005-0000-0000-0000684C0000}"/>
    <cellStyle name="Normal 18 5 4 2 2 3" xfId="42073" xr:uid="{00000000-0005-0000-0000-0000694C0000}"/>
    <cellStyle name="Normal 18 5 4 2 3" xfId="19246" xr:uid="{00000000-0005-0000-0000-00006A4C0000}"/>
    <cellStyle name="Normal 18 5 4 2 4" xfId="37777" xr:uid="{00000000-0005-0000-0000-00006B4C0000}"/>
    <cellStyle name="Normal 18 5 4 3" xfId="10416" xr:uid="{00000000-0005-0000-0000-00006C4C0000}"/>
    <cellStyle name="Normal 18 5 4 3 2" xfId="21811" xr:uid="{00000000-0005-0000-0000-00006D4C0000}"/>
    <cellStyle name="Normal 18 5 4 3 3" xfId="39982" xr:uid="{00000000-0005-0000-0000-00006E4C0000}"/>
    <cellStyle name="Normal 18 5 4 4" xfId="17092" xr:uid="{00000000-0005-0000-0000-00006F4C0000}"/>
    <cellStyle name="Normal 18 5 4 5" xfId="35686" xr:uid="{00000000-0005-0000-0000-0000704C0000}"/>
    <cellStyle name="Normal 18 5 5" xfId="6783" xr:uid="{00000000-0005-0000-0000-0000714C0000}"/>
    <cellStyle name="Normal 18 5 5 2" xfId="11554" xr:uid="{00000000-0005-0000-0000-0000724C0000}"/>
    <cellStyle name="Normal 18 5 5 2 2" xfId="22921" xr:uid="{00000000-0005-0000-0000-0000734C0000}"/>
    <cellStyle name="Normal 18 5 5 2 3" xfId="41048" xr:uid="{00000000-0005-0000-0000-0000744C0000}"/>
    <cellStyle name="Normal 18 5 5 3" xfId="18209" xr:uid="{00000000-0005-0000-0000-0000754C0000}"/>
    <cellStyle name="Normal 18 5 5 4" xfId="36752" xr:uid="{00000000-0005-0000-0000-0000764C0000}"/>
    <cellStyle name="Normal 18 5 6" xfId="9383" xr:uid="{00000000-0005-0000-0000-0000774C0000}"/>
    <cellStyle name="Normal 18 5 6 2" xfId="20778" xr:uid="{00000000-0005-0000-0000-0000784C0000}"/>
    <cellStyle name="Normal 18 5 6 3" xfId="38955" xr:uid="{00000000-0005-0000-0000-0000794C0000}"/>
    <cellStyle name="Normal 18 5 7" xfId="16043" xr:uid="{00000000-0005-0000-0000-00007A4C0000}"/>
    <cellStyle name="Normal 18 5 8" xfId="34661" xr:uid="{00000000-0005-0000-0000-00007B4C0000}"/>
    <cellStyle name="Normal 18 6" xfId="4687" xr:uid="{00000000-0005-0000-0000-00007C4C0000}"/>
    <cellStyle name="Normal 18 6 2" xfId="5221" xr:uid="{00000000-0005-0000-0000-00007D4C0000}"/>
    <cellStyle name="Normal 18 6 2 2" xfId="6307" xr:uid="{00000000-0005-0000-0000-00007E4C0000}"/>
    <cellStyle name="Normal 18 6 2 2 2" xfId="8499" xr:uid="{00000000-0005-0000-0000-00007F4C0000}"/>
    <cellStyle name="Normal 18 6 2 2 2 2" xfId="13270" xr:uid="{00000000-0005-0000-0000-0000804C0000}"/>
    <cellStyle name="Normal 18 6 2 2 2 2 2" xfId="24623" xr:uid="{00000000-0005-0000-0000-0000814C0000}"/>
    <cellStyle name="Normal 18 6 2 2 2 2 3" xfId="42724" xr:uid="{00000000-0005-0000-0000-0000824C0000}"/>
    <cellStyle name="Normal 18 6 2 2 2 3" xfId="19909" xr:uid="{00000000-0005-0000-0000-0000834C0000}"/>
    <cellStyle name="Normal 18 6 2 2 2 4" xfId="38428" xr:uid="{00000000-0005-0000-0000-0000844C0000}"/>
    <cellStyle name="Normal 18 6 2 2 3" xfId="11089" xr:uid="{00000000-0005-0000-0000-0000854C0000}"/>
    <cellStyle name="Normal 18 6 2 2 3 2" xfId="22475" xr:uid="{00000000-0005-0000-0000-0000864C0000}"/>
    <cellStyle name="Normal 18 6 2 2 3 3" xfId="40633" xr:uid="{00000000-0005-0000-0000-0000874C0000}"/>
    <cellStyle name="Normal 18 6 2 2 4" xfId="17760" xr:uid="{00000000-0005-0000-0000-0000884C0000}"/>
    <cellStyle name="Normal 18 6 2 2 5" xfId="36337" xr:uid="{00000000-0005-0000-0000-0000894C0000}"/>
    <cellStyle name="Normal 18 6 2 3" xfId="7443" xr:uid="{00000000-0005-0000-0000-00008A4C0000}"/>
    <cellStyle name="Normal 18 6 2 3 2" xfId="12214" xr:uid="{00000000-0005-0000-0000-00008B4C0000}"/>
    <cellStyle name="Normal 18 6 2 3 2 2" xfId="23572" xr:uid="{00000000-0005-0000-0000-00008C4C0000}"/>
    <cellStyle name="Normal 18 6 2 3 2 3" xfId="41688" xr:uid="{00000000-0005-0000-0000-00008D4C0000}"/>
    <cellStyle name="Normal 18 6 2 3 3" xfId="18861" xr:uid="{00000000-0005-0000-0000-00008E4C0000}"/>
    <cellStyle name="Normal 18 6 2 3 4" xfId="37392" xr:uid="{00000000-0005-0000-0000-00008F4C0000}"/>
    <cellStyle name="Normal 18 6 2 4" xfId="10029" xr:uid="{00000000-0005-0000-0000-0000904C0000}"/>
    <cellStyle name="Normal 18 6 2 4 2" xfId="21424" xr:uid="{00000000-0005-0000-0000-0000914C0000}"/>
    <cellStyle name="Normal 18 6 2 4 3" xfId="39596" xr:uid="{00000000-0005-0000-0000-0000924C0000}"/>
    <cellStyle name="Normal 18 6 2 5" xfId="16701" xr:uid="{00000000-0005-0000-0000-0000934C0000}"/>
    <cellStyle name="Normal 18 6 2 6" xfId="35301" xr:uid="{00000000-0005-0000-0000-0000944C0000}"/>
    <cellStyle name="Normal 18 6 3" xfId="5773" xr:uid="{00000000-0005-0000-0000-0000954C0000}"/>
    <cellStyle name="Normal 18 6 3 2" xfId="7975" xr:uid="{00000000-0005-0000-0000-0000964C0000}"/>
    <cellStyle name="Normal 18 6 3 2 2" xfId="12746" xr:uid="{00000000-0005-0000-0000-0000974C0000}"/>
    <cellStyle name="Normal 18 6 3 2 2 2" xfId="24101" xr:uid="{00000000-0005-0000-0000-0000984C0000}"/>
    <cellStyle name="Normal 18 6 3 2 2 3" xfId="42210" xr:uid="{00000000-0005-0000-0000-0000994C0000}"/>
    <cellStyle name="Normal 18 6 3 2 3" xfId="19388" xr:uid="{00000000-0005-0000-0000-00009A4C0000}"/>
    <cellStyle name="Normal 18 6 3 2 4" xfId="37914" xr:uid="{00000000-0005-0000-0000-00009B4C0000}"/>
    <cellStyle name="Normal 18 6 3 3" xfId="10563" xr:uid="{00000000-0005-0000-0000-00009C4C0000}"/>
    <cellStyle name="Normal 18 6 3 3 2" xfId="21952" xr:uid="{00000000-0005-0000-0000-00009D4C0000}"/>
    <cellStyle name="Normal 18 6 3 3 3" xfId="40119" xr:uid="{00000000-0005-0000-0000-00009E4C0000}"/>
    <cellStyle name="Normal 18 6 3 4" xfId="17237" xr:uid="{00000000-0005-0000-0000-00009F4C0000}"/>
    <cellStyle name="Normal 18 6 3 5" xfId="35823" xr:uid="{00000000-0005-0000-0000-0000A04C0000}"/>
    <cellStyle name="Normal 18 6 4" xfId="6921" xr:uid="{00000000-0005-0000-0000-0000A14C0000}"/>
    <cellStyle name="Normal 18 6 4 2" xfId="11692" xr:uid="{00000000-0005-0000-0000-0000A24C0000}"/>
    <cellStyle name="Normal 18 6 4 2 2" xfId="23054" xr:uid="{00000000-0005-0000-0000-0000A34C0000}"/>
    <cellStyle name="Normal 18 6 4 2 3" xfId="41176" xr:uid="{00000000-0005-0000-0000-0000A44C0000}"/>
    <cellStyle name="Normal 18 6 4 3" xfId="18344" xr:uid="{00000000-0005-0000-0000-0000A54C0000}"/>
    <cellStyle name="Normal 18 6 4 4" xfId="36880" xr:uid="{00000000-0005-0000-0000-0000A64C0000}"/>
    <cellStyle name="Normal 18 6 5" xfId="9515" xr:uid="{00000000-0005-0000-0000-0000A74C0000}"/>
    <cellStyle name="Normal 18 6 5 2" xfId="20910" xr:uid="{00000000-0005-0000-0000-0000A84C0000}"/>
    <cellStyle name="Normal 18 6 5 3" xfId="39083" xr:uid="{00000000-0005-0000-0000-0000A94C0000}"/>
    <cellStyle name="Normal 18 6 6" xfId="16180" xr:uid="{00000000-0005-0000-0000-0000AA4C0000}"/>
    <cellStyle name="Normal 18 6 7" xfId="34789" xr:uid="{00000000-0005-0000-0000-0000AB4C0000}"/>
    <cellStyle name="Normal 18 7" xfId="4965" xr:uid="{00000000-0005-0000-0000-0000AC4C0000}"/>
    <cellStyle name="Normal 18 7 2" xfId="6051" xr:uid="{00000000-0005-0000-0000-0000AD4C0000}"/>
    <cellStyle name="Normal 18 7 2 2" xfId="8243" xr:uid="{00000000-0005-0000-0000-0000AE4C0000}"/>
    <cellStyle name="Normal 18 7 2 2 2" xfId="13014" xr:uid="{00000000-0005-0000-0000-0000AF4C0000}"/>
    <cellStyle name="Normal 18 7 2 2 2 2" xfId="24367" xr:uid="{00000000-0005-0000-0000-0000B04C0000}"/>
    <cellStyle name="Normal 18 7 2 2 2 3" xfId="42468" xr:uid="{00000000-0005-0000-0000-0000B14C0000}"/>
    <cellStyle name="Normal 18 7 2 2 3" xfId="19653" xr:uid="{00000000-0005-0000-0000-0000B24C0000}"/>
    <cellStyle name="Normal 18 7 2 2 4" xfId="38172" xr:uid="{00000000-0005-0000-0000-0000B34C0000}"/>
    <cellStyle name="Normal 18 7 2 3" xfId="10833" xr:uid="{00000000-0005-0000-0000-0000B44C0000}"/>
    <cellStyle name="Normal 18 7 2 3 2" xfId="22219" xr:uid="{00000000-0005-0000-0000-0000B54C0000}"/>
    <cellStyle name="Normal 18 7 2 3 3" xfId="40377" xr:uid="{00000000-0005-0000-0000-0000B64C0000}"/>
    <cellStyle name="Normal 18 7 2 4" xfId="17504" xr:uid="{00000000-0005-0000-0000-0000B74C0000}"/>
    <cellStyle name="Normal 18 7 2 5" xfId="36081" xr:uid="{00000000-0005-0000-0000-0000B84C0000}"/>
    <cellStyle name="Normal 18 7 3" xfId="7187" xr:uid="{00000000-0005-0000-0000-0000B94C0000}"/>
    <cellStyle name="Normal 18 7 3 2" xfId="11958" xr:uid="{00000000-0005-0000-0000-0000BA4C0000}"/>
    <cellStyle name="Normal 18 7 3 2 2" xfId="23316" xr:uid="{00000000-0005-0000-0000-0000BB4C0000}"/>
    <cellStyle name="Normal 18 7 3 2 3" xfId="41432" xr:uid="{00000000-0005-0000-0000-0000BC4C0000}"/>
    <cellStyle name="Normal 18 7 3 3" xfId="18605" xr:uid="{00000000-0005-0000-0000-0000BD4C0000}"/>
    <cellStyle name="Normal 18 7 3 4" xfId="37136" xr:uid="{00000000-0005-0000-0000-0000BE4C0000}"/>
    <cellStyle name="Normal 18 7 4" xfId="9773" xr:uid="{00000000-0005-0000-0000-0000BF4C0000}"/>
    <cellStyle name="Normal 18 7 4 2" xfId="21168" xr:uid="{00000000-0005-0000-0000-0000C04C0000}"/>
    <cellStyle name="Normal 18 7 4 3" xfId="39340" xr:uid="{00000000-0005-0000-0000-0000C14C0000}"/>
    <cellStyle name="Normal 18 7 5" xfId="16445" xr:uid="{00000000-0005-0000-0000-0000C24C0000}"/>
    <cellStyle name="Normal 18 7 6" xfId="35045" xr:uid="{00000000-0005-0000-0000-0000C34C0000}"/>
    <cellStyle name="Normal 18 8" xfId="5497" xr:uid="{00000000-0005-0000-0000-0000C44C0000}"/>
    <cellStyle name="Normal 18 8 2" xfId="7699" xr:uid="{00000000-0005-0000-0000-0000C54C0000}"/>
    <cellStyle name="Normal 18 8 2 2" xfId="12470" xr:uid="{00000000-0005-0000-0000-0000C64C0000}"/>
    <cellStyle name="Normal 18 8 2 2 2" xfId="23828" xr:uid="{00000000-0005-0000-0000-0000C74C0000}"/>
    <cellStyle name="Normal 18 8 2 2 3" xfId="41944" xr:uid="{00000000-0005-0000-0000-0000C84C0000}"/>
    <cellStyle name="Normal 18 8 2 3" xfId="19117" xr:uid="{00000000-0005-0000-0000-0000C94C0000}"/>
    <cellStyle name="Normal 18 8 2 4" xfId="37648" xr:uid="{00000000-0005-0000-0000-0000CA4C0000}"/>
    <cellStyle name="Normal 18 8 3" xfId="10287" xr:uid="{00000000-0005-0000-0000-0000CB4C0000}"/>
    <cellStyle name="Normal 18 8 3 2" xfId="21682" xr:uid="{00000000-0005-0000-0000-0000CC4C0000}"/>
    <cellStyle name="Normal 18 8 3 3" xfId="39853" xr:uid="{00000000-0005-0000-0000-0000CD4C0000}"/>
    <cellStyle name="Normal 18 8 4" xfId="16963" xr:uid="{00000000-0005-0000-0000-0000CE4C0000}"/>
    <cellStyle name="Normal 18 8 5" xfId="35557" xr:uid="{00000000-0005-0000-0000-0000CF4C0000}"/>
    <cellStyle name="Normal 18 9" xfId="6643" xr:uid="{00000000-0005-0000-0000-0000D04C0000}"/>
    <cellStyle name="Normal 18 9 2" xfId="11414" xr:uid="{00000000-0005-0000-0000-0000D14C0000}"/>
    <cellStyle name="Normal 18 9 2 2" xfId="22787" xr:uid="{00000000-0005-0000-0000-0000D24C0000}"/>
    <cellStyle name="Normal 18 9 2 3" xfId="40919" xr:uid="{00000000-0005-0000-0000-0000D34C0000}"/>
    <cellStyle name="Normal 18 9 3" xfId="18071" xr:uid="{00000000-0005-0000-0000-0000D44C0000}"/>
    <cellStyle name="Normal 18 9 4" xfId="36623" xr:uid="{00000000-0005-0000-0000-0000D54C0000}"/>
    <cellStyle name="Normal 19" xfId="4347" xr:uid="{00000000-0005-0000-0000-0000D64C0000}"/>
    <cellStyle name="Normal 19 10" xfId="9245" xr:uid="{00000000-0005-0000-0000-0000D74C0000}"/>
    <cellStyle name="Normal 19 10 2" xfId="20640" xr:uid="{00000000-0005-0000-0000-0000D84C0000}"/>
    <cellStyle name="Normal 19 10 3" xfId="38827" xr:uid="{00000000-0005-0000-0000-0000D94C0000}"/>
    <cellStyle name="Normal 19 11" xfId="15892" xr:uid="{00000000-0005-0000-0000-0000DA4C0000}"/>
    <cellStyle name="Normal 19 12" xfId="34534" xr:uid="{00000000-0005-0000-0000-0000DB4C0000}"/>
    <cellStyle name="Normal 19 2" xfId="4412" xr:uid="{00000000-0005-0000-0000-0000DC4C0000}"/>
    <cellStyle name="Normal 19 2 10" xfId="15926" xr:uid="{00000000-0005-0000-0000-0000DD4C0000}"/>
    <cellStyle name="Normal 19 2 11" xfId="34550" xr:uid="{00000000-0005-0000-0000-0000DE4C0000}"/>
    <cellStyle name="Normal 19 2 2" xfId="4451" xr:uid="{00000000-0005-0000-0000-0000DF4C0000}"/>
    <cellStyle name="Normal 19 2 2 10" xfId="34582" xr:uid="{00000000-0005-0000-0000-0000E04C0000}"/>
    <cellStyle name="Normal 19 2 2 2" xfId="4523" xr:uid="{00000000-0005-0000-0000-0000E14C0000}"/>
    <cellStyle name="Normal 19 2 2 2 2" xfId="4671" xr:uid="{00000000-0005-0000-0000-0000E24C0000}"/>
    <cellStyle name="Normal 19 2 2 2 2 2" xfId="4948" xr:uid="{00000000-0005-0000-0000-0000E34C0000}"/>
    <cellStyle name="Normal 19 2 2 2 2 2 2" xfId="5482" xr:uid="{00000000-0005-0000-0000-0000E44C0000}"/>
    <cellStyle name="Normal 19 2 2 2 2 2 2 2" xfId="6558" xr:uid="{00000000-0005-0000-0000-0000E54C0000}"/>
    <cellStyle name="Normal 19 2 2 2 2 2 2 2 2" xfId="8750" xr:uid="{00000000-0005-0000-0000-0000E64C0000}"/>
    <cellStyle name="Normal 19 2 2 2 2 2 2 2 2 2" xfId="13521" xr:uid="{00000000-0005-0000-0000-0000E74C0000}"/>
    <cellStyle name="Normal 19 2 2 2 2 2 2 2 2 2 2" xfId="24874" xr:uid="{00000000-0005-0000-0000-0000E84C0000}"/>
    <cellStyle name="Normal 19 2 2 2 2 2 2 2 2 2 3" xfId="42975" xr:uid="{00000000-0005-0000-0000-0000E94C0000}"/>
    <cellStyle name="Normal 19 2 2 2 2 2 2 2 2 3" xfId="20160" xr:uid="{00000000-0005-0000-0000-0000EA4C0000}"/>
    <cellStyle name="Normal 19 2 2 2 2 2 2 2 2 4" xfId="38679" xr:uid="{00000000-0005-0000-0000-0000EB4C0000}"/>
    <cellStyle name="Normal 19 2 2 2 2 2 2 2 3" xfId="11340" xr:uid="{00000000-0005-0000-0000-0000EC4C0000}"/>
    <cellStyle name="Normal 19 2 2 2 2 2 2 2 3 2" xfId="22726" xr:uid="{00000000-0005-0000-0000-0000ED4C0000}"/>
    <cellStyle name="Normal 19 2 2 2 2 2 2 2 3 3" xfId="40884" xr:uid="{00000000-0005-0000-0000-0000EE4C0000}"/>
    <cellStyle name="Normal 19 2 2 2 2 2 2 2 4" xfId="18011" xr:uid="{00000000-0005-0000-0000-0000EF4C0000}"/>
    <cellStyle name="Normal 19 2 2 2 2 2 2 2 5" xfId="36588" xr:uid="{00000000-0005-0000-0000-0000F04C0000}"/>
    <cellStyle name="Normal 19 2 2 2 2 2 2 3" xfId="7684" xr:uid="{00000000-0005-0000-0000-0000F14C0000}"/>
    <cellStyle name="Normal 19 2 2 2 2 2 2 3 2" xfId="12455" xr:uid="{00000000-0005-0000-0000-0000F24C0000}"/>
    <cellStyle name="Normal 19 2 2 2 2 2 2 3 2 2" xfId="23813" xr:uid="{00000000-0005-0000-0000-0000F34C0000}"/>
    <cellStyle name="Normal 19 2 2 2 2 2 2 3 2 3" xfId="41929" xr:uid="{00000000-0005-0000-0000-0000F44C0000}"/>
    <cellStyle name="Normal 19 2 2 2 2 2 2 3 3" xfId="19102" xr:uid="{00000000-0005-0000-0000-0000F54C0000}"/>
    <cellStyle name="Normal 19 2 2 2 2 2 2 3 4" xfId="37633" xr:uid="{00000000-0005-0000-0000-0000F64C0000}"/>
    <cellStyle name="Normal 19 2 2 2 2 2 2 4" xfId="10272" xr:uid="{00000000-0005-0000-0000-0000F74C0000}"/>
    <cellStyle name="Normal 19 2 2 2 2 2 2 4 2" xfId="21667" xr:uid="{00000000-0005-0000-0000-0000F84C0000}"/>
    <cellStyle name="Normal 19 2 2 2 2 2 2 4 3" xfId="39838" xr:uid="{00000000-0005-0000-0000-0000F94C0000}"/>
    <cellStyle name="Normal 19 2 2 2 2 2 2 5" xfId="16948" xr:uid="{00000000-0005-0000-0000-0000FA4C0000}"/>
    <cellStyle name="Normal 19 2 2 2 2 2 2 6" xfId="35542" xr:uid="{00000000-0005-0000-0000-0000FB4C0000}"/>
    <cellStyle name="Normal 19 2 2 2 2 2 3" xfId="6034" xr:uid="{00000000-0005-0000-0000-0000FC4C0000}"/>
    <cellStyle name="Normal 19 2 2 2 2 2 3 2" xfId="8226" xr:uid="{00000000-0005-0000-0000-0000FD4C0000}"/>
    <cellStyle name="Normal 19 2 2 2 2 2 3 2 2" xfId="12997" xr:uid="{00000000-0005-0000-0000-0000FE4C0000}"/>
    <cellStyle name="Normal 19 2 2 2 2 2 3 2 2 2" xfId="24350" xr:uid="{00000000-0005-0000-0000-0000FF4C0000}"/>
    <cellStyle name="Normal 19 2 2 2 2 2 3 2 2 3" xfId="42451" xr:uid="{00000000-0005-0000-0000-0000004D0000}"/>
    <cellStyle name="Normal 19 2 2 2 2 2 3 2 3" xfId="19636" xr:uid="{00000000-0005-0000-0000-0000014D0000}"/>
    <cellStyle name="Normal 19 2 2 2 2 2 3 2 4" xfId="38155" xr:uid="{00000000-0005-0000-0000-0000024D0000}"/>
    <cellStyle name="Normal 19 2 2 2 2 2 3 3" xfId="10816" xr:uid="{00000000-0005-0000-0000-0000034D0000}"/>
    <cellStyle name="Normal 19 2 2 2 2 2 3 3 2" xfId="22202" xr:uid="{00000000-0005-0000-0000-0000044D0000}"/>
    <cellStyle name="Normal 19 2 2 2 2 2 3 3 3" xfId="40360" xr:uid="{00000000-0005-0000-0000-0000054D0000}"/>
    <cellStyle name="Normal 19 2 2 2 2 2 3 4" xfId="17487" xr:uid="{00000000-0005-0000-0000-0000064D0000}"/>
    <cellStyle name="Normal 19 2 2 2 2 2 3 5" xfId="36064" xr:uid="{00000000-0005-0000-0000-0000074D0000}"/>
    <cellStyle name="Normal 19 2 2 2 2 2 4" xfId="7172" xr:uid="{00000000-0005-0000-0000-0000084D0000}"/>
    <cellStyle name="Normal 19 2 2 2 2 2 4 2" xfId="11943" xr:uid="{00000000-0005-0000-0000-0000094D0000}"/>
    <cellStyle name="Normal 19 2 2 2 2 2 4 2 2" xfId="23301" xr:uid="{00000000-0005-0000-0000-00000A4D0000}"/>
    <cellStyle name="Normal 19 2 2 2 2 2 4 2 3" xfId="41417" xr:uid="{00000000-0005-0000-0000-00000B4D0000}"/>
    <cellStyle name="Normal 19 2 2 2 2 2 4 3" xfId="18590" xr:uid="{00000000-0005-0000-0000-00000C4D0000}"/>
    <cellStyle name="Normal 19 2 2 2 2 2 4 4" xfId="37121" xr:uid="{00000000-0005-0000-0000-00000D4D0000}"/>
    <cellStyle name="Normal 19 2 2 2 2 2 5" xfId="9758" xr:uid="{00000000-0005-0000-0000-00000E4D0000}"/>
    <cellStyle name="Normal 19 2 2 2 2 2 5 2" xfId="21153" xr:uid="{00000000-0005-0000-0000-00000F4D0000}"/>
    <cellStyle name="Normal 19 2 2 2 2 2 5 3" xfId="39325" xr:uid="{00000000-0005-0000-0000-0000104D0000}"/>
    <cellStyle name="Normal 19 2 2 2 2 2 6" xfId="16430" xr:uid="{00000000-0005-0000-0000-0000114D0000}"/>
    <cellStyle name="Normal 19 2 2 2 2 2 7" xfId="35030" xr:uid="{00000000-0005-0000-0000-0000124D0000}"/>
    <cellStyle name="Normal 19 2 2 2 2 3" xfId="5206" xr:uid="{00000000-0005-0000-0000-0000134D0000}"/>
    <cellStyle name="Normal 19 2 2 2 2 3 2" xfId="6292" xr:uid="{00000000-0005-0000-0000-0000144D0000}"/>
    <cellStyle name="Normal 19 2 2 2 2 3 2 2" xfId="8484" xr:uid="{00000000-0005-0000-0000-0000154D0000}"/>
    <cellStyle name="Normal 19 2 2 2 2 3 2 2 2" xfId="13255" xr:uid="{00000000-0005-0000-0000-0000164D0000}"/>
    <cellStyle name="Normal 19 2 2 2 2 3 2 2 2 2" xfId="24608" xr:uid="{00000000-0005-0000-0000-0000174D0000}"/>
    <cellStyle name="Normal 19 2 2 2 2 3 2 2 2 3" xfId="42709" xr:uid="{00000000-0005-0000-0000-0000184D0000}"/>
    <cellStyle name="Normal 19 2 2 2 2 3 2 2 3" xfId="19894" xr:uid="{00000000-0005-0000-0000-0000194D0000}"/>
    <cellStyle name="Normal 19 2 2 2 2 3 2 2 4" xfId="38413" xr:uid="{00000000-0005-0000-0000-00001A4D0000}"/>
    <cellStyle name="Normal 19 2 2 2 2 3 2 3" xfId="11074" xr:uid="{00000000-0005-0000-0000-00001B4D0000}"/>
    <cellStyle name="Normal 19 2 2 2 2 3 2 3 2" xfId="22460" xr:uid="{00000000-0005-0000-0000-00001C4D0000}"/>
    <cellStyle name="Normal 19 2 2 2 2 3 2 3 3" xfId="40618" xr:uid="{00000000-0005-0000-0000-00001D4D0000}"/>
    <cellStyle name="Normal 19 2 2 2 2 3 2 4" xfId="17745" xr:uid="{00000000-0005-0000-0000-00001E4D0000}"/>
    <cellStyle name="Normal 19 2 2 2 2 3 2 5" xfId="36322" xr:uid="{00000000-0005-0000-0000-00001F4D0000}"/>
    <cellStyle name="Normal 19 2 2 2 2 3 3" xfId="7428" xr:uid="{00000000-0005-0000-0000-0000204D0000}"/>
    <cellStyle name="Normal 19 2 2 2 2 3 3 2" xfId="12199" xr:uid="{00000000-0005-0000-0000-0000214D0000}"/>
    <cellStyle name="Normal 19 2 2 2 2 3 3 2 2" xfId="23557" xr:uid="{00000000-0005-0000-0000-0000224D0000}"/>
    <cellStyle name="Normal 19 2 2 2 2 3 3 2 3" xfId="41673" xr:uid="{00000000-0005-0000-0000-0000234D0000}"/>
    <cellStyle name="Normal 19 2 2 2 2 3 3 3" xfId="18846" xr:uid="{00000000-0005-0000-0000-0000244D0000}"/>
    <cellStyle name="Normal 19 2 2 2 2 3 3 4" xfId="37377" xr:uid="{00000000-0005-0000-0000-0000254D0000}"/>
    <cellStyle name="Normal 19 2 2 2 2 3 4" xfId="10014" xr:uid="{00000000-0005-0000-0000-0000264D0000}"/>
    <cellStyle name="Normal 19 2 2 2 2 3 4 2" xfId="21409" xr:uid="{00000000-0005-0000-0000-0000274D0000}"/>
    <cellStyle name="Normal 19 2 2 2 2 3 4 3" xfId="39581" xr:uid="{00000000-0005-0000-0000-0000284D0000}"/>
    <cellStyle name="Normal 19 2 2 2 2 3 5" xfId="16686" xr:uid="{00000000-0005-0000-0000-0000294D0000}"/>
    <cellStyle name="Normal 19 2 2 2 2 3 6" xfId="35286" xr:uid="{00000000-0005-0000-0000-00002A4D0000}"/>
    <cellStyle name="Normal 19 2 2 2 2 4" xfId="5758" xr:uid="{00000000-0005-0000-0000-00002B4D0000}"/>
    <cellStyle name="Normal 19 2 2 2 2 4 2" xfId="7960" xr:uid="{00000000-0005-0000-0000-00002C4D0000}"/>
    <cellStyle name="Normal 19 2 2 2 2 4 2 2" xfId="12731" xr:uid="{00000000-0005-0000-0000-00002D4D0000}"/>
    <cellStyle name="Normal 19 2 2 2 2 4 2 2 2" xfId="24086" xr:uid="{00000000-0005-0000-0000-00002E4D0000}"/>
    <cellStyle name="Normal 19 2 2 2 2 4 2 2 3" xfId="42195" xr:uid="{00000000-0005-0000-0000-00002F4D0000}"/>
    <cellStyle name="Normal 19 2 2 2 2 4 2 3" xfId="19373" xr:uid="{00000000-0005-0000-0000-0000304D0000}"/>
    <cellStyle name="Normal 19 2 2 2 2 4 2 4" xfId="37899" xr:uid="{00000000-0005-0000-0000-0000314D0000}"/>
    <cellStyle name="Normal 19 2 2 2 2 4 3" xfId="10548" xr:uid="{00000000-0005-0000-0000-0000324D0000}"/>
    <cellStyle name="Normal 19 2 2 2 2 4 3 2" xfId="21937" xr:uid="{00000000-0005-0000-0000-0000334D0000}"/>
    <cellStyle name="Normal 19 2 2 2 2 4 3 3" xfId="40104" xr:uid="{00000000-0005-0000-0000-0000344D0000}"/>
    <cellStyle name="Normal 19 2 2 2 2 4 4" xfId="17222" xr:uid="{00000000-0005-0000-0000-0000354D0000}"/>
    <cellStyle name="Normal 19 2 2 2 2 4 5" xfId="35808" xr:uid="{00000000-0005-0000-0000-0000364D0000}"/>
    <cellStyle name="Normal 19 2 2 2 2 5" xfId="6906" xr:uid="{00000000-0005-0000-0000-0000374D0000}"/>
    <cellStyle name="Normal 19 2 2 2 2 5 2" xfId="11677" xr:uid="{00000000-0005-0000-0000-0000384D0000}"/>
    <cellStyle name="Normal 19 2 2 2 2 5 2 2" xfId="23039" xr:uid="{00000000-0005-0000-0000-0000394D0000}"/>
    <cellStyle name="Normal 19 2 2 2 2 5 2 3" xfId="41161" xr:uid="{00000000-0005-0000-0000-00003A4D0000}"/>
    <cellStyle name="Normal 19 2 2 2 2 5 3" xfId="18329" xr:uid="{00000000-0005-0000-0000-00003B4D0000}"/>
    <cellStyle name="Normal 19 2 2 2 2 5 4" xfId="36865" xr:uid="{00000000-0005-0000-0000-00003C4D0000}"/>
    <cellStyle name="Normal 19 2 2 2 2 6" xfId="9499" xr:uid="{00000000-0005-0000-0000-00003D4D0000}"/>
    <cellStyle name="Normal 19 2 2 2 2 6 2" xfId="20894" xr:uid="{00000000-0005-0000-0000-00003E4D0000}"/>
    <cellStyle name="Normal 19 2 2 2 2 6 3" xfId="39068" xr:uid="{00000000-0005-0000-0000-00003F4D0000}"/>
    <cellStyle name="Normal 19 2 2 2 2 7" xfId="16165" xr:uid="{00000000-0005-0000-0000-0000404D0000}"/>
    <cellStyle name="Normal 19 2 2 2 2 8" xfId="34774" xr:uid="{00000000-0005-0000-0000-0000414D0000}"/>
    <cellStyle name="Normal 19 2 2 2 3" xfId="4800" xr:uid="{00000000-0005-0000-0000-0000424D0000}"/>
    <cellStyle name="Normal 19 2 2 2 3 2" xfId="5334" xr:uid="{00000000-0005-0000-0000-0000434D0000}"/>
    <cellStyle name="Normal 19 2 2 2 3 2 2" xfId="6420" xr:uid="{00000000-0005-0000-0000-0000444D0000}"/>
    <cellStyle name="Normal 19 2 2 2 3 2 2 2" xfId="8612" xr:uid="{00000000-0005-0000-0000-0000454D0000}"/>
    <cellStyle name="Normal 19 2 2 2 3 2 2 2 2" xfId="13383" xr:uid="{00000000-0005-0000-0000-0000464D0000}"/>
    <cellStyle name="Normal 19 2 2 2 3 2 2 2 2 2" xfId="24736" xr:uid="{00000000-0005-0000-0000-0000474D0000}"/>
    <cellStyle name="Normal 19 2 2 2 3 2 2 2 2 3" xfId="42837" xr:uid="{00000000-0005-0000-0000-0000484D0000}"/>
    <cellStyle name="Normal 19 2 2 2 3 2 2 2 3" xfId="20022" xr:uid="{00000000-0005-0000-0000-0000494D0000}"/>
    <cellStyle name="Normal 19 2 2 2 3 2 2 2 4" xfId="38541" xr:uid="{00000000-0005-0000-0000-00004A4D0000}"/>
    <cellStyle name="Normal 19 2 2 2 3 2 2 3" xfId="11202" xr:uid="{00000000-0005-0000-0000-00004B4D0000}"/>
    <cellStyle name="Normal 19 2 2 2 3 2 2 3 2" xfId="22588" xr:uid="{00000000-0005-0000-0000-00004C4D0000}"/>
    <cellStyle name="Normal 19 2 2 2 3 2 2 3 3" xfId="40746" xr:uid="{00000000-0005-0000-0000-00004D4D0000}"/>
    <cellStyle name="Normal 19 2 2 2 3 2 2 4" xfId="17873" xr:uid="{00000000-0005-0000-0000-00004E4D0000}"/>
    <cellStyle name="Normal 19 2 2 2 3 2 2 5" xfId="36450" xr:uid="{00000000-0005-0000-0000-00004F4D0000}"/>
    <cellStyle name="Normal 19 2 2 2 3 2 3" xfId="7556" xr:uid="{00000000-0005-0000-0000-0000504D0000}"/>
    <cellStyle name="Normal 19 2 2 2 3 2 3 2" xfId="12327" xr:uid="{00000000-0005-0000-0000-0000514D0000}"/>
    <cellStyle name="Normal 19 2 2 2 3 2 3 2 2" xfId="23685" xr:uid="{00000000-0005-0000-0000-0000524D0000}"/>
    <cellStyle name="Normal 19 2 2 2 3 2 3 2 3" xfId="41801" xr:uid="{00000000-0005-0000-0000-0000534D0000}"/>
    <cellStyle name="Normal 19 2 2 2 3 2 3 3" xfId="18974" xr:uid="{00000000-0005-0000-0000-0000544D0000}"/>
    <cellStyle name="Normal 19 2 2 2 3 2 3 4" xfId="37505" xr:uid="{00000000-0005-0000-0000-0000554D0000}"/>
    <cellStyle name="Normal 19 2 2 2 3 2 4" xfId="10142" xr:uid="{00000000-0005-0000-0000-0000564D0000}"/>
    <cellStyle name="Normal 19 2 2 2 3 2 4 2" xfId="21537" xr:uid="{00000000-0005-0000-0000-0000574D0000}"/>
    <cellStyle name="Normal 19 2 2 2 3 2 4 3" xfId="39709" xr:uid="{00000000-0005-0000-0000-0000584D0000}"/>
    <cellStyle name="Normal 19 2 2 2 3 2 5" xfId="16814" xr:uid="{00000000-0005-0000-0000-0000594D0000}"/>
    <cellStyle name="Normal 19 2 2 2 3 2 6" xfId="35414" xr:uid="{00000000-0005-0000-0000-00005A4D0000}"/>
    <cellStyle name="Normal 19 2 2 2 3 3" xfId="5886" xr:uid="{00000000-0005-0000-0000-00005B4D0000}"/>
    <cellStyle name="Normal 19 2 2 2 3 3 2" xfId="8088" xr:uid="{00000000-0005-0000-0000-00005C4D0000}"/>
    <cellStyle name="Normal 19 2 2 2 3 3 2 2" xfId="12859" xr:uid="{00000000-0005-0000-0000-00005D4D0000}"/>
    <cellStyle name="Normal 19 2 2 2 3 3 2 2 2" xfId="24214" xr:uid="{00000000-0005-0000-0000-00005E4D0000}"/>
    <cellStyle name="Normal 19 2 2 2 3 3 2 2 3" xfId="42323" xr:uid="{00000000-0005-0000-0000-00005F4D0000}"/>
    <cellStyle name="Normal 19 2 2 2 3 3 2 3" xfId="19501" xr:uid="{00000000-0005-0000-0000-0000604D0000}"/>
    <cellStyle name="Normal 19 2 2 2 3 3 2 4" xfId="38027" xr:uid="{00000000-0005-0000-0000-0000614D0000}"/>
    <cellStyle name="Normal 19 2 2 2 3 3 3" xfId="10676" xr:uid="{00000000-0005-0000-0000-0000624D0000}"/>
    <cellStyle name="Normal 19 2 2 2 3 3 3 2" xfId="22065" xr:uid="{00000000-0005-0000-0000-0000634D0000}"/>
    <cellStyle name="Normal 19 2 2 2 3 3 3 3" xfId="40232" xr:uid="{00000000-0005-0000-0000-0000644D0000}"/>
    <cellStyle name="Normal 19 2 2 2 3 3 4" xfId="17350" xr:uid="{00000000-0005-0000-0000-0000654D0000}"/>
    <cellStyle name="Normal 19 2 2 2 3 3 5" xfId="35936" xr:uid="{00000000-0005-0000-0000-0000664D0000}"/>
    <cellStyle name="Normal 19 2 2 2 3 4" xfId="7034" xr:uid="{00000000-0005-0000-0000-0000674D0000}"/>
    <cellStyle name="Normal 19 2 2 2 3 4 2" xfId="11805" xr:uid="{00000000-0005-0000-0000-0000684D0000}"/>
    <cellStyle name="Normal 19 2 2 2 3 4 2 2" xfId="23167" xr:uid="{00000000-0005-0000-0000-0000694D0000}"/>
    <cellStyle name="Normal 19 2 2 2 3 4 2 3" xfId="41289" xr:uid="{00000000-0005-0000-0000-00006A4D0000}"/>
    <cellStyle name="Normal 19 2 2 2 3 4 3" xfId="18457" xr:uid="{00000000-0005-0000-0000-00006B4D0000}"/>
    <cellStyle name="Normal 19 2 2 2 3 4 4" xfId="36993" xr:uid="{00000000-0005-0000-0000-00006C4D0000}"/>
    <cellStyle name="Normal 19 2 2 2 3 5" xfId="9628" xr:uid="{00000000-0005-0000-0000-00006D4D0000}"/>
    <cellStyle name="Normal 19 2 2 2 3 5 2" xfId="21023" xr:uid="{00000000-0005-0000-0000-00006E4D0000}"/>
    <cellStyle name="Normal 19 2 2 2 3 5 3" xfId="39196" xr:uid="{00000000-0005-0000-0000-00006F4D0000}"/>
    <cellStyle name="Normal 19 2 2 2 3 6" xfId="16293" xr:uid="{00000000-0005-0000-0000-0000704D0000}"/>
    <cellStyle name="Normal 19 2 2 2 3 7" xfId="34902" xr:uid="{00000000-0005-0000-0000-0000714D0000}"/>
    <cellStyle name="Normal 19 2 2 2 4" xfId="5078" xr:uid="{00000000-0005-0000-0000-0000724D0000}"/>
    <cellStyle name="Normal 19 2 2 2 4 2" xfId="6164" xr:uid="{00000000-0005-0000-0000-0000734D0000}"/>
    <cellStyle name="Normal 19 2 2 2 4 2 2" xfId="8356" xr:uid="{00000000-0005-0000-0000-0000744D0000}"/>
    <cellStyle name="Normal 19 2 2 2 4 2 2 2" xfId="13127" xr:uid="{00000000-0005-0000-0000-0000754D0000}"/>
    <cellStyle name="Normal 19 2 2 2 4 2 2 2 2" xfId="24480" xr:uid="{00000000-0005-0000-0000-0000764D0000}"/>
    <cellStyle name="Normal 19 2 2 2 4 2 2 2 3" xfId="42581" xr:uid="{00000000-0005-0000-0000-0000774D0000}"/>
    <cellStyle name="Normal 19 2 2 2 4 2 2 3" xfId="19766" xr:uid="{00000000-0005-0000-0000-0000784D0000}"/>
    <cellStyle name="Normal 19 2 2 2 4 2 2 4" xfId="38285" xr:uid="{00000000-0005-0000-0000-0000794D0000}"/>
    <cellStyle name="Normal 19 2 2 2 4 2 3" xfId="10946" xr:uid="{00000000-0005-0000-0000-00007A4D0000}"/>
    <cellStyle name="Normal 19 2 2 2 4 2 3 2" xfId="22332" xr:uid="{00000000-0005-0000-0000-00007B4D0000}"/>
    <cellStyle name="Normal 19 2 2 2 4 2 3 3" xfId="40490" xr:uid="{00000000-0005-0000-0000-00007C4D0000}"/>
    <cellStyle name="Normal 19 2 2 2 4 2 4" xfId="17617" xr:uid="{00000000-0005-0000-0000-00007D4D0000}"/>
    <cellStyle name="Normal 19 2 2 2 4 2 5" xfId="36194" xr:uid="{00000000-0005-0000-0000-00007E4D0000}"/>
    <cellStyle name="Normal 19 2 2 2 4 3" xfId="7300" xr:uid="{00000000-0005-0000-0000-00007F4D0000}"/>
    <cellStyle name="Normal 19 2 2 2 4 3 2" xfId="12071" xr:uid="{00000000-0005-0000-0000-0000804D0000}"/>
    <cellStyle name="Normal 19 2 2 2 4 3 2 2" xfId="23429" xr:uid="{00000000-0005-0000-0000-0000814D0000}"/>
    <cellStyle name="Normal 19 2 2 2 4 3 2 3" xfId="41545" xr:uid="{00000000-0005-0000-0000-0000824D0000}"/>
    <cellStyle name="Normal 19 2 2 2 4 3 3" xfId="18718" xr:uid="{00000000-0005-0000-0000-0000834D0000}"/>
    <cellStyle name="Normal 19 2 2 2 4 3 4" xfId="37249" xr:uid="{00000000-0005-0000-0000-0000844D0000}"/>
    <cellStyle name="Normal 19 2 2 2 4 4" xfId="9886" xr:uid="{00000000-0005-0000-0000-0000854D0000}"/>
    <cellStyle name="Normal 19 2 2 2 4 4 2" xfId="21281" xr:uid="{00000000-0005-0000-0000-0000864D0000}"/>
    <cellStyle name="Normal 19 2 2 2 4 4 3" xfId="39453" xr:uid="{00000000-0005-0000-0000-0000874D0000}"/>
    <cellStyle name="Normal 19 2 2 2 4 5" xfId="16558" xr:uid="{00000000-0005-0000-0000-0000884D0000}"/>
    <cellStyle name="Normal 19 2 2 2 4 6" xfId="35158" xr:uid="{00000000-0005-0000-0000-0000894D0000}"/>
    <cellStyle name="Normal 19 2 2 2 5" xfId="5610" xr:uid="{00000000-0005-0000-0000-00008A4D0000}"/>
    <cellStyle name="Normal 19 2 2 2 5 2" xfId="7812" xr:uid="{00000000-0005-0000-0000-00008B4D0000}"/>
    <cellStyle name="Normal 19 2 2 2 5 2 2" xfId="12583" xr:uid="{00000000-0005-0000-0000-00008C4D0000}"/>
    <cellStyle name="Normal 19 2 2 2 5 2 2 2" xfId="23941" xr:uid="{00000000-0005-0000-0000-00008D4D0000}"/>
    <cellStyle name="Normal 19 2 2 2 5 2 2 3" xfId="42057" xr:uid="{00000000-0005-0000-0000-00008E4D0000}"/>
    <cellStyle name="Normal 19 2 2 2 5 2 3" xfId="19230" xr:uid="{00000000-0005-0000-0000-00008F4D0000}"/>
    <cellStyle name="Normal 19 2 2 2 5 2 4" xfId="37761" xr:uid="{00000000-0005-0000-0000-0000904D0000}"/>
    <cellStyle name="Normal 19 2 2 2 5 3" xfId="10400" xr:uid="{00000000-0005-0000-0000-0000914D0000}"/>
    <cellStyle name="Normal 19 2 2 2 5 3 2" xfId="21795" xr:uid="{00000000-0005-0000-0000-0000924D0000}"/>
    <cellStyle name="Normal 19 2 2 2 5 3 3" xfId="39966" xr:uid="{00000000-0005-0000-0000-0000934D0000}"/>
    <cellStyle name="Normal 19 2 2 2 5 4" xfId="17076" xr:uid="{00000000-0005-0000-0000-0000944D0000}"/>
    <cellStyle name="Normal 19 2 2 2 5 5" xfId="35670" xr:uid="{00000000-0005-0000-0000-0000954D0000}"/>
    <cellStyle name="Normal 19 2 2 2 6" xfId="6768" xr:uid="{00000000-0005-0000-0000-0000964D0000}"/>
    <cellStyle name="Normal 19 2 2 2 6 2" xfId="11539" xr:uid="{00000000-0005-0000-0000-0000974D0000}"/>
    <cellStyle name="Normal 19 2 2 2 6 2 2" xfId="22906" xr:uid="{00000000-0005-0000-0000-0000984D0000}"/>
    <cellStyle name="Normal 19 2 2 2 6 2 3" xfId="41033" xr:uid="{00000000-0005-0000-0000-0000994D0000}"/>
    <cellStyle name="Normal 19 2 2 2 6 3" xfId="18194" xr:uid="{00000000-0005-0000-0000-00009A4D0000}"/>
    <cellStyle name="Normal 19 2 2 2 6 4" xfId="36737" xr:uid="{00000000-0005-0000-0000-00009B4D0000}"/>
    <cellStyle name="Normal 19 2 2 2 7" xfId="9368" xr:uid="{00000000-0005-0000-0000-00009C4D0000}"/>
    <cellStyle name="Normal 19 2 2 2 7 2" xfId="20763" xr:uid="{00000000-0005-0000-0000-00009D4D0000}"/>
    <cellStyle name="Normal 19 2 2 2 7 3" xfId="38940" xr:uid="{00000000-0005-0000-0000-00009E4D0000}"/>
    <cellStyle name="Normal 19 2 2 2 8" xfId="16028" xr:uid="{00000000-0005-0000-0000-00009F4D0000}"/>
    <cellStyle name="Normal 19 2 2 2 9" xfId="34646" xr:uid="{00000000-0005-0000-0000-0000A04D0000}"/>
    <cellStyle name="Normal 19 2 2 3" xfId="4599" xr:uid="{00000000-0005-0000-0000-0000A14D0000}"/>
    <cellStyle name="Normal 19 2 2 3 2" xfId="4876" xr:uid="{00000000-0005-0000-0000-0000A24D0000}"/>
    <cellStyle name="Normal 19 2 2 3 2 2" xfId="5410" xr:uid="{00000000-0005-0000-0000-0000A34D0000}"/>
    <cellStyle name="Normal 19 2 2 3 2 2 2" xfId="6492" xr:uid="{00000000-0005-0000-0000-0000A44D0000}"/>
    <cellStyle name="Normal 19 2 2 3 2 2 2 2" xfId="8684" xr:uid="{00000000-0005-0000-0000-0000A54D0000}"/>
    <cellStyle name="Normal 19 2 2 3 2 2 2 2 2" xfId="13455" xr:uid="{00000000-0005-0000-0000-0000A64D0000}"/>
    <cellStyle name="Normal 19 2 2 3 2 2 2 2 2 2" xfId="24808" xr:uid="{00000000-0005-0000-0000-0000A74D0000}"/>
    <cellStyle name="Normal 19 2 2 3 2 2 2 2 2 3" xfId="42909" xr:uid="{00000000-0005-0000-0000-0000A84D0000}"/>
    <cellStyle name="Normal 19 2 2 3 2 2 2 2 3" xfId="20094" xr:uid="{00000000-0005-0000-0000-0000A94D0000}"/>
    <cellStyle name="Normal 19 2 2 3 2 2 2 2 4" xfId="38613" xr:uid="{00000000-0005-0000-0000-0000AA4D0000}"/>
    <cellStyle name="Normal 19 2 2 3 2 2 2 3" xfId="11274" xr:uid="{00000000-0005-0000-0000-0000AB4D0000}"/>
    <cellStyle name="Normal 19 2 2 3 2 2 2 3 2" xfId="22660" xr:uid="{00000000-0005-0000-0000-0000AC4D0000}"/>
    <cellStyle name="Normal 19 2 2 3 2 2 2 3 3" xfId="40818" xr:uid="{00000000-0005-0000-0000-0000AD4D0000}"/>
    <cellStyle name="Normal 19 2 2 3 2 2 2 4" xfId="17945" xr:uid="{00000000-0005-0000-0000-0000AE4D0000}"/>
    <cellStyle name="Normal 19 2 2 3 2 2 2 5" xfId="36522" xr:uid="{00000000-0005-0000-0000-0000AF4D0000}"/>
    <cellStyle name="Normal 19 2 2 3 2 2 3" xfId="7620" xr:uid="{00000000-0005-0000-0000-0000B04D0000}"/>
    <cellStyle name="Normal 19 2 2 3 2 2 3 2" xfId="12391" xr:uid="{00000000-0005-0000-0000-0000B14D0000}"/>
    <cellStyle name="Normal 19 2 2 3 2 2 3 2 2" xfId="23749" xr:uid="{00000000-0005-0000-0000-0000B24D0000}"/>
    <cellStyle name="Normal 19 2 2 3 2 2 3 2 3" xfId="41865" xr:uid="{00000000-0005-0000-0000-0000B34D0000}"/>
    <cellStyle name="Normal 19 2 2 3 2 2 3 3" xfId="19038" xr:uid="{00000000-0005-0000-0000-0000B44D0000}"/>
    <cellStyle name="Normal 19 2 2 3 2 2 3 4" xfId="37569" xr:uid="{00000000-0005-0000-0000-0000B54D0000}"/>
    <cellStyle name="Normal 19 2 2 3 2 2 4" xfId="10207" xr:uid="{00000000-0005-0000-0000-0000B64D0000}"/>
    <cellStyle name="Normal 19 2 2 3 2 2 4 2" xfId="21602" xr:uid="{00000000-0005-0000-0000-0000B74D0000}"/>
    <cellStyle name="Normal 19 2 2 3 2 2 4 3" xfId="39774" xr:uid="{00000000-0005-0000-0000-0000B84D0000}"/>
    <cellStyle name="Normal 19 2 2 3 2 2 5" xfId="16881" xr:uid="{00000000-0005-0000-0000-0000B94D0000}"/>
    <cellStyle name="Normal 19 2 2 3 2 2 6" xfId="35478" xr:uid="{00000000-0005-0000-0000-0000BA4D0000}"/>
    <cellStyle name="Normal 19 2 2 3 2 3" xfId="5962" xr:uid="{00000000-0005-0000-0000-0000BB4D0000}"/>
    <cellStyle name="Normal 19 2 2 3 2 3 2" xfId="8156" xr:uid="{00000000-0005-0000-0000-0000BC4D0000}"/>
    <cellStyle name="Normal 19 2 2 3 2 3 2 2" xfId="12927" xr:uid="{00000000-0005-0000-0000-0000BD4D0000}"/>
    <cellStyle name="Normal 19 2 2 3 2 3 2 2 2" xfId="24282" xr:uid="{00000000-0005-0000-0000-0000BE4D0000}"/>
    <cellStyle name="Normal 19 2 2 3 2 3 2 2 3" xfId="42387" xr:uid="{00000000-0005-0000-0000-0000BF4D0000}"/>
    <cellStyle name="Normal 19 2 2 3 2 3 2 3" xfId="19567" xr:uid="{00000000-0005-0000-0000-0000C04D0000}"/>
    <cellStyle name="Normal 19 2 2 3 2 3 2 4" xfId="38091" xr:uid="{00000000-0005-0000-0000-0000C14D0000}"/>
    <cellStyle name="Normal 19 2 2 3 2 3 3" xfId="10746" xr:uid="{00000000-0005-0000-0000-0000C24D0000}"/>
    <cellStyle name="Normal 19 2 2 3 2 3 3 2" xfId="22134" xr:uid="{00000000-0005-0000-0000-0000C34D0000}"/>
    <cellStyle name="Normal 19 2 2 3 2 3 3 3" xfId="40296" xr:uid="{00000000-0005-0000-0000-0000C44D0000}"/>
    <cellStyle name="Normal 19 2 2 3 2 3 4" xfId="17419" xr:uid="{00000000-0005-0000-0000-0000C54D0000}"/>
    <cellStyle name="Normal 19 2 2 3 2 3 5" xfId="36000" xr:uid="{00000000-0005-0000-0000-0000C64D0000}"/>
    <cellStyle name="Normal 19 2 2 3 2 4" xfId="7102" xr:uid="{00000000-0005-0000-0000-0000C74D0000}"/>
    <cellStyle name="Normal 19 2 2 3 2 4 2" xfId="11873" xr:uid="{00000000-0005-0000-0000-0000C84D0000}"/>
    <cellStyle name="Normal 19 2 2 3 2 4 2 2" xfId="23234" xr:uid="{00000000-0005-0000-0000-0000C94D0000}"/>
    <cellStyle name="Normal 19 2 2 3 2 4 2 3" xfId="41353" xr:uid="{00000000-0005-0000-0000-0000CA4D0000}"/>
    <cellStyle name="Normal 19 2 2 3 2 4 3" xfId="18522" xr:uid="{00000000-0005-0000-0000-0000CB4D0000}"/>
    <cellStyle name="Normal 19 2 2 3 2 4 4" xfId="37057" xr:uid="{00000000-0005-0000-0000-0000CC4D0000}"/>
    <cellStyle name="Normal 19 2 2 3 2 5" xfId="9693" xr:uid="{00000000-0005-0000-0000-0000CD4D0000}"/>
    <cellStyle name="Normal 19 2 2 3 2 5 2" xfId="21088" xr:uid="{00000000-0005-0000-0000-0000CE4D0000}"/>
    <cellStyle name="Normal 19 2 2 3 2 5 3" xfId="39261" xr:uid="{00000000-0005-0000-0000-0000CF4D0000}"/>
    <cellStyle name="Normal 19 2 2 3 2 6" xfId="16361" xr:uid="{00000000-0005-0000-0000-0000D04D0000}"/>
    <cellStyle name="Normal 19 2 2 3 2 7" xfId="34966" xr:uid="{00000000-0005-0000-0000-0000D14D0000}"/>
    <cellStyle name="Normal 19 2 2 3 3" xfId="5142" xr:uid="{00000000-0005-0000-0000-0000D24D0000}"/>
    <cellStyle name="Normal 19 2 2 3 3 2" xfId="6228" xr:uid="{00000000-0005-0000-0000-0000D34D0000}"/>
    <cellStyle name="Normal 19 2 2 3 3 2 2" xfId="8420" xr:uid="{00000000-0005-0000-0000-0000D44D0000}"/>
    <cellStyle name="Normal 19 2 2 3 3 2 2 2" xfId="13191" xr:uid="{00000000-0005-0000-0000-0000D54D0000}"/>
    <cellStyle name="Normal 19 2 2 3 3 2 2 2 2" xfId="24544" xr:uid="{00000000-0005-0000-0000-0000D64D0000}"/>
    <cellStyle name="Normal 19 2 2 3 3 2 2 2 3" xfId="42645" xr:uid="{00000000-0005-0000-0000-0000D74D0000}"/>
    <cellStyle name="Normal 19 2 2 3 3 2 2 3" xfId="19830" xr:uid="{00000000-0005-0000-0000-0000D84D0000}"/>
    <cellStyle name="Normal 19 2 2 3 3 2 2 4" xfId="38349" xr:uid="{00000000-0005-0000-0000-0000D94D0000}"/>
    <cellStyle name="Normal 19 2 2 3 3 2 3" xfId="11010" xr:uid="{00000000-0005-0000-0000-0000DA4D0000}"/>
    <cellStyle name="Normal 19 2 2 3 3 2 3 2" xfId="22396" xr:uid="{00000000-0005-0000-0000-0000DB4D0000}"/>
    <cellStyle name="Normal 19 2 2 3 3 2 3 3" xfId="40554" xr:uid="{00000000-0005-0000-0000-0000DC4D0000}"/>
    <cellStyle name="Normal 19 2 2 3 3 2 4" xfId="17681" xr:uid="{00000000-0005-0000-0000-0000DD4D0000}"/>
    <cellStyle name="Normal 19 2 2 3 3 2 5" xfId="36258" xr:uid="{00000000-0005-0000-0000-0000DE4D0000}"/>
    <cellStyle name="Normal 19 2 2 3 3 3" xfId="7364" xr:uid="{00000000-0005-0000-0000-0000DF4D0000}"/>
    <cellStyle name="Normal 19 2 2 3 3 3 2" xfId="12135" xr:uid="{00000000-0005-0000-0000-0000E04D0000}"/>
    <cellStyle name="Normal 19 2 2 3 3 3 2 2" xfId="23493" xr:uid="{00000000-0005-0000-0000-0000E14D0000}"/>
    <cellStyle name="Normal 19 2 2 3 3 3 2 3" xfId="41609" xr:uid="{00000000-0005-0000-0000-0000E24D0000}"/>
    <cellStyle name="Normal 19 2 2 3 3 3 3" xfId="18782" xr:uid="{00000000-0005-0000-0000-0000E34D0000}"/>
    <cellStyle name="Normal 19 2 2 3 3 3 4" xfId="37313" xr:uid="{00000000-0005-0000-0000-0000E44D0000}"/>
    <cellStyle name="Normal 19 2 2 3 3 4" xfId="9950" xr:uid="{00000000-0005-0000-0000-0000E54D0000}"/>
    <cellStyle name="Normal 19 2 2 3 3 4 2" xfId="21345" xr:uid="{00000000-0005-0000-0000-0000E64D0000}"/>
    <cellStyle name="Normal 19 2 2 3 3 4 3" xfId="39517" xr:uid="{00000000-0005-0000-0000-0000E74D0000}"/>
    <cellStyle name="Normal 19 2 2 3 3 5" xfId="16622" xr:uid="{00000000-0005-0000-0000-0000E84D0000}"/>
    <cellStyle name="Normal 19 2 2 3 3 6" xfId="35222" xr:uid="{00000000-0005-0000-0000-0000E94D0000}"/>
    <cellStyle name="Normal 19 2 2 3 4" xfId="5686" xr:uid="{00000000-0005-0000-0000-0000EA4D0000}"/>
    <cellStyle name="Normal 19 2 2 3 4 2" xfId="7888" xr:uid="{00000000-0005-0000-0000-0000EB4D0000}"/>
    <cellStyle name="Normal 19 2 2 3 4 2 2" xfId="12659" xr:uid="{00000000-0005-0000-0000-0000EC4D0000}"/>
    <cellStyle name="Normal 19 2 2 3 4 2 2 2" xfId="24015" xr:uid="{00000000-0005-0000-0000-0000ED4D0000}"/>
    <cellStyle name="Normal 19 2 2 3 4 2 2 3" xfId="42129" xr:uid="{00000000-0005-0000-0000-0000EE4D0000}"/>
    <cellStyle name="Normal 19 2 2 3 4 2 3" xfId="19303" xr:uid="{00000000-0005-0000-0000-0000EF4D0000}"/>
    <cellStyle name="Normal 19 2 2 3 4 2 4" xfId="37833" xr:uid="{00000000-0005-0000-0000-0000F04D0000}"/>
    <cellStyle name="Normal 19 2 2 3 4 3" xfId="10476" xr:uid="{00000000-0005-0000-0000-0000F14D0000}"/>
    <cellStyle name="Normal 19 2 2 3 4 3 2" xfId="21868" xr:uid="{00000000-0005-0000-0000-0000F24D0000}"/>
    <cellStyle name="Normal 19 2 2 3 4 3 3" xfId="40038" xr:uid="{00000000-0005-0000-0000-0000F34D0000}"/>
    <cellStyle name="Normal 19 2 2 3 4 4" xfId="17152" xr:uid="{00000000-0005-0000-0000-0000F44D0000}"/>
    <cellStyle name="Normal 19 2 2 3 4 5" xfId="35742" xr:uid="{00000000-0005-0000-0000-0000F54D0000}"/>
    <cellStyle name="Normal 19 2 2 3 5" xfId="6836" xr:uid="{00000000-0005-0000-0000-0000F64D0000}"/>
    <cellStyle name="Normal 19 2 2 3 5 2" xfId="11607" xr:uid="{00000000-0005-0000-0000-0000F74D0000}"/>
    <cellStyle name="Normal 19 2 2 3 5 2 2" xfId="22972" xr:uid="{00000000-0005-0000-0000-0000F84D0000}"/>
    <cellStyle name="Normal 19 2 2 3 5 2 3" xfId="41097" xr:uid="{00000000-0005-0000-0000-0000F94D0000}"/>
    <cellStyle name="Normal 19 2 2 3 5 3" xfId="18260" xr:uid="{00000000-0005-0000-0000-0000FA4D0000}"/>
    <cellStyle name="Normal 19 2 2 3 5 4" xfId="36801" xr:uid="{00000000-0005-0000-0000-0000FB4D0000}"/>
    <cellStyle name="Normal 19 2 2 3 6" xfId="9434" xr:uid="{00000000-0005-0000-0000-0000FC4D0000}"/>
    <cellStyle name="Normal 19 2 2 3 6 2" xfId="20829" xr:uid="{00000000-0005-0000-0000-0000FD4D0000}"/>
    <cellStyle name="Normal 19 2 2 3 6 3" xfId="39004" xr:uid="{00000000-0005-0000-0000-0000FE4D0000}"/>
    <cellStyle name="Normal 19 2 2 3 7" xfId="16097" xr:uid="{00000000-0005-0000-0000-0000FF4D0000}"/>
    <cellStyle name="Normal 19 2 2 3 8" xfId="34710" xr:uid="{00000000-0005-0000-0000-0000004E0000}"/>
    <cellStyle name="Normal 19 2 2 4" xfId="4736" xr:uid="{00000000-0005-0000-0000-0000014E0000}"/>
    <cellStyle name="Normal 19 2 2 4 2" xfId="5270" xr:uid="{00000000-0005-0000-0000-0000024E0000}"/>
    <cellStyle name="Normal 19 2 2 4 2 2" xfId="6356" xr:uid="{00000000-0005-0000-0000-0000034E0000}"/>
    <cellStyle name="Normal 19 2 2 4 2 2 2" xfId="8548" xr:uid="{00000000-0005-0000-0000-0000044E0000}"/>
    <cellStyle name="Normal 19 2 2 4 2 2 2 2" xfId="13319" xr:uid="{00000000-0005-0000-0000-0000054E0000}"/>
    <cellStyle name="Normal 19 2 2 4 2 2 2 2 2" xfId="24672" xr:uid="{00000000-0005-0000-0000-0000064E0000}"/>
    <cellStyle name="Normal 19 2 2 4 2 2 2 2 3" xfId="42773" xr:uid="{00000000-0005-0000-0000-0000074E0000}"/>
    <cellStyle name="Normal 19 2 2 4 2 2 2 3" xfId="19958" xr:uid="{00000000-0005-0000-0000-0000084E0000}"/>
    <cellStyle name="Normal 19 2 2 4 2 2 2 4" xfId="38477" xr:uid="{00000000-0005-0000-0000-0000094E0000}"/>
    <cellStyle name="Normal 19 2 2 4 2 2 3" xfId="11138" xr:uid="{00000000-0005-0000-0000-00000A4E0000}"/>
    <cellStyle name="Normal 19 2 2 4 2 2 3 2" xfId="22524" xr:uid="{00000000-0005-0000-0000-00000B4E0000}"/>
    <cellStyle name="Normal 19 2 2 4 2 2 3 3" xfId="40682" xr:uid="{00000000-0005-0000-0000-00000C4E0000}"/>
    <cellStyle name="Normal 19 2 2 4 2 2 4" xfId="17809" xr:uid="{00000000-0005-0000-0000-00000D4E0000}"/>
    <cellStyle name="Normal 19 2 2 4 2 2 5" xfId="36386" xr:uid="{00000000-0005-0000-0000-00000E4E0000}"/>
    <cellStyle name="Normal 19 2 2 4 2 3" xfId="7492" xr:uid="{00000000-0005-0000-0000-00000F4E0000}"/>
    <cellStyle name="Normal 19 2 2 4 2 3 2" xfId="12263" xr:uid="{00000000-0005-0000-0000-0000104E0000}"/>
    <cellStyle name="Normal 19 2 2 4 2 3 2 2" xfId="23621" xr:uid="{00000000-0005-0000-0000-0000114E0000}"/>
    <cellStyle name="Normal 19 2 2 4 2 3 2 3" xfId="41737" xr:uid="{00000000-0005-0000-0000-0000124E0000}"/>
    <cellStyle name="Normal 19 2 2 4 2 3 3" xfId="18910" xr:uid="{00000000-0005-0000-0000-0000134E0000}"/>
    <cellStyle name="Normal 19 2 2 4 2 3 4" xfId="37441" xr:uid="{00000000-0005-0000-0000-0000144E0000}"/>
    <cellStyle name="Normal 19 2 2 4 2 4" xfId="10078" xr:uid="{00000000-0005-0000-0000-0000154E0000}"/>
    <cellStyle name="Normal 19 2 2 4 2 4 2" xfId="21473" xr:uid="{00000000-0005-0000-0000-0000164E0000}"/>
    <cellStyle name="Normal 19 2 2 4 2 4 3" xfId="39645" xr:uid="{00000000-0005-0000-0000-0000174E0000}"/>
    <cellStyle name="Normal 19 2 2 4 2 5" xfId="16750" xr:uid="{00000000-0005-0000-0000-0000184E0000}"/>
    <cellStyle name="Normal 19 2 2 4 2 6" xfId="35350" xr:uid="{00000000-0005-0000-0000-0000194E0000}"/>
    <cellStyle name="Normal 19 2 2 4 3" xfId="5822" xr:uid="{00000000-0005-0000-0000-00001A4E0000}"/>
    <cellStyle name="Normal 19 2 2 4 3 2" xfId="8024" xr:uid="{00000000-0005-0000-0000-00001B4E0000}"/>
    <cellStyle name="Normal 19 2 2 4 3 2 2" xfId="12795" xr:uid="{00000000-0005-0000-0000-00001C4E0000}"/>
    <cellStyle name="Normal 19 2 2 4 3 2 2 2" xfId="24150" xr:uid="{00000000-0005-0000-0000-00001D4E0000}"/>
    <cellStyle name="Normal 19 2 2 4 3 2 2 3" xfId="42259" xr:uid="{00000000-0005-0000-0000-00001E4E0000}"/>
    <cellStyle name="Normal 19 2 2 4 3 2 3" xfId="19437" xr:uid="{00000000-0005-0000-0000-00001F4E0000}"/>
    <cellStyle name="Normal 19 2 2 4 3 2 4" xfId="37963" xr:uid="{00000000-0005-0000-0000-0000204E0000}"/>
    <cellStyle name="Normal 19 2 2 4 3 3" xfId="10612" xr:uid="{00000000-0005-0000-0000-0000214E0000}"/>
    <cellStyle name="Normal 19 2 2 4 3 3 2" xfId="22001" xr:uid="{00000000-0005-0000-0000-0000224E0000}"/>
    <cellStyle name="Normal 19 2 2 4 3 3 3" xfId="40168" xr:uid="{00000000-0005-0000-0000-0000234E0000}"/>
    <cellStyle name="Normal 19 2 2 4 3 4" xfId="17286" xr:uid="{00000000-0005-0000-0000-0000244E0000}"/>
    <cellStyle name="Normal 19 2 2 4 3 5" xfId="35872" xr:uid="{00000000-0005-0000-0000-0000254E0000}"/>
    <cellStyle name="Normal 19 2 2 4 4" xfId="6970" xr:uid="{00000000-0005-0000-0000-0000264E0000}"/>
    <cellStyle name="Normal 19 2 2 4 4 2" xfId="11741" xr:uid="{00000000-0005-0000-0000-0000274E0000}"/>
    <cellStyle name="Normal 19 2 2 4 4 2 2" xfId="23103" xr:uid="{00000000-0005-0000-0000-0000284E0000}"/>
    <cellStyle name="Normal 19 2 2 4 4 2 3" xfId="41225" xr:uid="{00000000-0005-0000-0000-0000294E0000}"/>
    <cellStyle name="Normal 19 2 2 4 4 3" xfId="18393" xr:uid="{00000000-0005-0000-0000-00002A4E0000}"/>
    <cellStyle name="Normal 19 2 2 4 4 4" xfId="36929" xr:uid="{00000000-0005-0000-0000-00002B4E0000}"/>
    <cellStyle name="Normal 19 2 2 4 5" xfId="9564" xr:uid="{00000000-0005-0000-0000-00002C4E0000}"/>
    <cellStyle name="Normal 19 2 2 4 5 2" xfId="20959" xr:uid="{00000000-0005-0000-0000-00002D4E0000}"/>
    <cellStyle name="Normal 19 2 2 4 5 3" xfId="39132" xr:uid="{00000000-0005-0000-0000-00002E4E0000}"/>
    <cellStyle name="Normal 19 2 2 4 6" xfId="16229" xr:uid="{00000000-0005-0000-0000-00002F4E0000}"/>
    <cellStyle name="Normal 19 2 2 4 7" xfId="34838" xr:uid="{00000000-0005-0000-0000-0000304E0000}"/>
    <cellStyle name="Normal 19 2 2 5" xfId="5014" xr:uid="{00000000-0005-0000-0000-0000314E0000}"/>
    <cellStyle name="Normal 19 2 2 5 2" xfId="6100" xr:uid="{00000000-0005-0000-0000-0000324E0000}"/>
    <cellStyle name="Normal 19 2 2 5 2 2" xfId="8292" xr:uid="{00000000-0005-0000-0000-0000334E0000}"/>
    <cellStyle name="Normal 19 2 2 5 2 2 2" xfId="13063" xr:uid="{00000000-0005-0000-0000-0000344E0000}"/>
    <cellStyle name="Normal 19 2 2 5 2 2 2 2" xfId="24416" xr:uid="{00000000-0005-0000-0000-0000354E0000}"/>
    <cellStyle name="Normal 19 2 2 5 2 2 2 3" xfId="42517" xr:uid="{00000000-0005-0000-0000-0000364E0000}"/>
    <cellStyle name="Normal 19 2 2 5 2 2 3" xfId="19702" xr:uid="{00000000-0005-0000-0000-0000374E0000}"/>
    <cellStyle name="Normal 19 2 2 5 2 2 4" xfId="38221" xr:uid="{00000000-0005-0000-0000-0000384E0000}"/>
    <cellStyle name="Normal 19 2 2 5 2 3" xfId="10882" xr:uid="{00000000-0005-0000-0000-0000394E0000}"/>
    <cellStyle name="Normal 19 2 2 5 2 3 2" xfId="22268" xr:uid="{00000000-0005-0000-0000-00003A4E0000}"/>
    <cellStyle name="Normal 19 2 2 5 2 3 3" xfId="40426" xr:uid="{00000000-0005-0000-0000-00003B4E0000}"/>
    <cellStyle name="Normal 19 2 2 5 2 4" xfId="17553" xr:uid="{00000000-0005-0000-0000-00003C4E0000}"/>
    <cellStyle name="Normal 19 2 2 5 2 5" xfId="36130" xr:uid="{00000000-0005-0000-0000-00003D4E0000}"/>
    <cellStyle name="Normal 19 2 2 5 3" xfId="7236" xr:uid="{00000000-0005-0000-0000-00003E4E0000}"/>
    <cellStyle name="Normal 19 2 2 5 3 2" xfId="12007" xr:uid="{00000000-0005-0000-0000-00003F4E0000}"/>
    <cellStyle name="Normal 19 2 2 5 3 2 2" xfId="23365" xr:uid="{00000000-0005-0000-0000-0000404E0000}"/>
    <cellStyle name="Normal 19 2 2 5 3 2 3" xfId="41481" xr:uid="{00000000-0005-0000-0000-0000414E0000}"/>
    <cellStyle name="Normal 19 2 2 5 3 3" xfId="18654" xr:uid="{00000000-0005-0000-0000-0000424E0000}"/>
    <cellStyle name="Normal 19 2 2 5 3 4" xfId="37185" xr:uid="{00000000-0005-0000-0000-0000434E0000}"/>
    <cellStyle name="Normal 19 2 2 5 4" xfId="9822" xr:uid="{00000000-0005-0000-0000-0000444E0000}"/>
    <cellStyle name="Normal 19 2 2 5 4 2" xfId="21217" xr:uid="{00000000-0005-0000-0000-0000454E0000}"/>
    <cellStyle name="Normal 19 2 2 5 4 3" xfId="39389" xr:uid="{00000000-0005-0000-0000-0000464E0000}"/>
    <cellStyle name="Normal 19 2 2 5 5" xfId="16494" xr:uid="{00000000-0005-0000-0000-0000474E0000}"/>
    <cellStyle name="Normal 19 2 2 5 6" xfId="35094" xr:uid="{00000000-0005-0000-0000-0000484E0000}"/>
    <cellStyle name="Normal 19 2 2 6" xfId="5546" xr:uid="{00000000-0005-0000-0000-0000494E0000}"/>
    <cellStyle name="Normal 19 2 2 6 2" xfId="7748" xr:uid="{00000000-0005-0000-0000-00004A4E0000}"/>
    <cellStyle name="Normal 19 2 2 6 2 2" xfId="12519" xr:uid="{00000000-0005-0000-0000-00004B4E0000}"/>
    <cellStyle name="Normal 19 2 2 6 2 2 2" xfId="23877" xr:uid="{00000000-0005-0000-0000-00004C4E0000}"/>
    <cellStyle name="Normal 19 2 2 6 2 2 3" xfId="41993" xr:uid="{00000000-0005-0000-0000-00004D4E0000}"/>
    <cellStyle name="Normal 19 2 2 6 2 3" xfId="19166" xr:uid="{00000000-0005-0000-0000-00004E4E0000}"/>
    <cellStyle name="Normal 19 2 2 6 2 4" xfId="37697" xr:uid="{00000000-0005-0000-0000-00004F4E0000}"/>
    <cellStyle name="Normal 19 2 2 6 3" xfId="10336" xr:uid="{00000000-0005-0000-0000-0000504E0000}"/>
    <cellStyle name="Normal 19 2 2 6 3 2" xfId="21731" xr:uid="{00000000-0005-0000-0000-0000514E0000}"/>
    <cellStyle name="Normal 19 2 2 6 3 3" xfId="39902" xr:uid="{00000000-0005-0000-0000-0000524E0000}"/>
    <cellStyle name="Normal 19 2 2 6 4" xfId="17012" xr:uid="{00000000-0005-0000-0000-0000534E0000}"/>
    <cellStyle name="Normal 19 2 2 6 5" xfId="35606" xr:uid="{00000000-0005-0000-0000-0000544E0000}"/>
    <cellStyle name="Normal 19 2 2 7" xfId="6698" xr:uid="{00000000-0005-0000-0000-0000554E0000}"/>
    <cellStyle name="Normal 19 2 2 7 2" xfId="11469" xr:uid="{00000000-0005-0000-0000-0000564E0000}"/>
    <cellStyle name="Normal 19 2 2 7 2 2" xfId="22838" xr:uid="{00000000-0005-0000-0000-0000574E0000}"/>
    <cellStyle name="Normal 19 2 2 7 2 3" xfId="40969" xr:uid="{00000000-0005-0000-0000-0000584E0000}"/>
    <cellStyle name="Normal 19 2 2 7 3" xfId="18124" xr:uid="{00000000-0005-0000-0000-0000594E0000}"/>
    <cellStyle name="Normal 19 2 2 7 4" xfId="36673" xr:uid="{00000000-0005-0000-0000-00005A4E0000}"/>
    <cellStyle name="Normal 19 2 2 8" xfId="9302" xr:uid="{00000000-0005-0000-0000-00005B4E0000}"/>
    <cellStyle name="Normal 19 2 2 8 2" xfId="20697" xr:uid="{00000000-0005-0000-0000-00005C4E0000}"/>
    <cellStyle name="Normal 19 2 2 8 3" xfId="38876" xr:uid="{00000000-0005-0000-0000-00005D4E0000}"/>
    <cellStyle name="Normal 19 2 2 9" xfId="15962" xr:uid="{00000000-0005-0000-0000-00005E4E0000}"/>
    <cellStyle name="Normal 19 2 3" xfId="4491" xr:uid="{00000000-0005-0000-0000-00005F4E0000}"/>
    <cellStyle name="Normal 19 2 3 2" xfId="4639" xr:uid="{00000000-0005-0000-0000-0000604E0000}"/>
    <cellStyle name="Normal 19 2 3 2 2" xfId="4916" xr:uid="{00000000-0005-0000-0000-0000614E0000}"/>
    <cellStyle name="Normal 19 2 3 2 2 2" xfId="5450" xr:uid="{00000000-0005-0000-0000-0000624E0000}"/>
    <cellStyle name="Normal 19 2 3 2 2 2 2" xfId="6526" xr:uid="{00000000-0005-0000-0000-0000634E0000}"/>
    <cellStyle name="Normal 19 2 3 2 2 2 2 2" xfId="8718" xr:uid="{00000000-0005-0000-0000-0000644E0000}"/>
    <cellStyle name="Normal 19 2 3 2 2 2 2 2 2" xfId="13489" xr:uid="{00000000-0005-0000-0000-0000654E0000}"/>
    <cellStyle name="Normal 19 2 3 2 2 2 2 2 2 2" xfId="24842" xr:uid="{00000000-0005-0000-0000-0000664E0000}"/>
    <cellStyle name="Normal 19 2 3 2 2 2 2 2 2 3" xfId="42943" xr:uid="{00000000-0005-0000-0000-0000674E0000}"/>
    <cellStyle name="Normal 19 2 3 2 2 2 2 2 3" xfId="20128" xr:uid="{00000000-0005-0000-0000-0000684E0000}"/>
    <cellStyle name="Normal 19 2 3 2 2 2 2 2 4" xfId="38647" xr:uid="{00000000-0005-0000-0000-0000694E0000}"/>
    <cellStyle name="Normal 19 2 3 2 2 2 2 3" xfId="11308" xr:uid="{00000000-0005-0000-0000-00006A4E0000}"/>
    <cellStyle name="Normal 19 2 3 2 2 2 2 3 2" xfId="22694" xr:uid="{00000000-0005-0000-0000-00006B4E0000}"/>
    <cellStyle name="Normal 19 2 3 2 2 2 2 3 3" xfId="40852" xr:uid="{00000000-0005-0000-0000-00006C4E0000}"/>
    <cellStyle name="Normal 19 2 3 2 2 2 2 4" xfId="17979" xr:uid="{00000000-0005-0000-0000-00006D4E0000}"/>
    <cellStyle name="Normal 19 2 3 2 2 2 2 5" xfId="36556" xr:uid="{00000000-0005-0000-0000-00006E4E0000}"/>
    <cellStyle name="Normal 19 2 3 2 2 2 3" xfId="7652" xr:uid="{00000000-0005-0000-0000-00006F4E0000}"/>
    <cellStyle name="Normal 19 2 3 2 2 2 3 2" xfId="12423" xr:uid="{00000000-0005-0000-0000-0000704E0000}"/>
    <cellStyle name="Normal 19 2 3 2 2 2 3 2 2" xfId="23781" xr:uid="{00000000-0005-0000-0000-0000714E0000}"/>
    <cellStyle name="Normal 19 2 3 2 2 2 3 2 3" xfId="41897" xr:uid="{00000000-0005-0000-0000-0000724E0000}"/>
    <cellStyle name="Normal 19 2 3 2 2 2 3 3" xfId="19070" xr:uid="{00000000-0005-0000-0000-0000734E0000}"/>
    <cellStyle name="Normal 19 2 3 2 2 2 3 4" xfId="37601" xr:uid="{00000000-0005-0000-0000-0000744E0000}"/>
    <cellStyle name="Normal 19 2 3 2 2 2 4" xfId="10240" xr:uid="{00000000-0005-0000-0000-0000754E0000}"/>
    <cellStyle name="Normal 19 2 3 2 2 2 4 2" xfId="21635" xr:uid="{00000000-0005-0000-0000-0000764E0000}"/>
    <cellStyle name="Normal 19 2 3 2 2 2 4 3" xfId="39806" xr:uid="{00000000-0005-0000-0000-0000774E0000}"/>
    <cellStyle name="Normal 19 2 3 2 2 2 5" xfId="16916" xr:uid="{00000000-0005-0000-0000-0000784E0000}"/>
    <cellStyle name="Normal 19 2 3 2 2 2 6" xfId="35510" xr:uid="{00000000-0005-0000-0000-0000794E0000}"/>
    <cellStyle name="Normal 19 2 3 2 2 3" xfId="6002" xr:uid="{00000000-0005-0000-0000-00007A4E0000}"/>
    <cellStyle name="Normal 19 2 3 2 2 3 2" xfId="8194" xr:uid="{00000000-0005-0000-0000-00007B4E0000}"/>
    <cellStyle name="Normal 19 2 3 2 2 3 2 2" xfId="12965" xr:uid="{00000000-0005-0000-0000-00007C4E0000}"/>
    <cellStyle name="Normal 19 2 3 2 2 3 2 2 2" xfId="24318" xr:uid="{00000000-0005-0000-0000-00007D4E0000}"/>
    <cellStyle name="Normal 19 2 3 2 2 3 2 2 3" xfId="42419" xr:uid="{00000000-0005-0000-0000-00007E4E0000}"/>
    <cellStyle name="Normal 19 2 3 2 2 3 2 3" xfId="19604" xr:uid="{00000000-0005-0000-0000-00007F4E0000}"/>
    <cellStyle name="Normal 19 2 3 2 2 3 2 4" xfId="38123" xr:uid="{00000000-0005-0000-0000-0000804E0000}"/>
    <cellStyle name="Normal 19 2 3 2 2 3 3" xfId="10784" xr:uid="{00000000-0005-0000-0000-0000814E0000}"/>
    <cellStyle name="Normal 19 2 3 2 2 3 3 2" xfId="22170" xr:uid="{00000000-0005-0000-0000-0000824E0000}"/>
    <cellStyle name="Normal 19 2 3 2 2 3 3 3" xfId="40328" xr:uid="{00000000-0005-0000-0000-0000834E0000}"/>
    <cellStyle name="Normal 19 2 3 2 2 3 4" xfId="17455" xr:uid="{00000000-0005-0000-0000-0000844E0000}"/>
    <cellStyle name="Normal 19 2 3 2 2 3 5" xfId="36032" xr:uid="{00000000-0005-0000-0000-0000854E0000}"/>
    <cellStyle name="Normal 19 2 3 2 2 4" xfId="7140" xr:uid="{00000000-0005-0000-0000-0000864E0000}"/>
    <cellStyle name="Normal 19 2 3 2 2 4 2" xfId="11911" xr:uid="{00000000-0005-0000-0000-0000874E0000}"/>
    <cellStyle name="Normal 19 2 3 2 2 4 2 2" xfId="23269" xr:uid="{00000000-0005-0000-0000-0000884E0000}"/>
    <cellStyle name="Normal 19 2 3 2 2 4 2 3" xfId="41385" xr:uid="{00000000-0005-0000-0000-0000894E0000}"/>
    <cellStyle name="Normal 19 2 3 2 2 4 3" xfId="18558" xr:uid="{00000000-0005-0000-0000-00008A4E0000}"/>
    <cellStyle name="Normal 19 2 3 2 2 4 4" xfId="37089" xr:uid="{00000000-0005-0000-0000-00008B4E0000}"/>
    <cellStyle name="Normal 19 2 3 2 2 5" xfId="9726" xr:uid="{00000000-0005-0000-0000-00008C4E0000}"/>
    <cellStyle name="Normal 19 2 3 2 2 5 2" xfId="21121" xr:uid="{00000000-0005-0000-0000-00008D4E0000}"/>
    <cellStyle name="Normal 19 2 3 2 2 5 3" xfId="39293" xr:uid="{00000000-0005-0000-0000-00008E4E0000}"/>
    <cellStyle name="Normal 19 2 3 2 2 6" xfId="16398" xr:uid="{00000000-0005-0000-0000-00008F4E0000}"/>
    <cellStyle name="Normal 19 2 3 2 2 7" xfId="34998" xr:uid="{00000000-0005-0000-0000-0000904E0000}"/>
    <cellStyle name="Normal 19 2 3 2 3" xfId="5174" xr:uid="{00000000-0005-0000-0000-0000914E0000}"/>
    <cellStyle name="Normal 19 2 3 2 3 2" xfId="6260" xr:uid="{00000000-0005-0000-0000-0000924E0000}"/>
    <cellStyle name="Normal 19 2 3 2 3 2 2" xfId="8452" xr:uid="{00000000-0005-0000-0000-0000934E0000}"/>
    <cellStyle name="Normal 19 2 3 2 3 2 2 2" xfId="13223" xr:uid="{00000000-0005-0000-0000-0000944E0000}"/>
    <cellStyle name="Normal 19 2 3 2 3 2 2 2 2" xfId="24576" xr:uid="{00000000-0005-0000-0000-0000954E0000}"/>
    <cellStyle name="Normal 19 2 3 2 3 2 2 2 3" xfId="42677" xr:uid="{00000000-0005-0000-0000-0000964E0000}"/>
    <cellStyle name="Normal 19 2 3 2 3 2 2 3" xfId="19862" xr:uid="{00000000-0005-0000-0000-0000974E0000}"/>
    <cellStyle name="Normal 19 2 3 2 3 2 2 4" xfId="38381" xr:uid="{00000000-0005-0000-0000-0000984E0000}"/>
    <cellStyle name="Normal 19 2 3 2 3 2 3" xfId="11042" xr:uid="{00000000-0005-0000-0000-0000994E0000}"/>
    <cellStyle name="Normal 19 2 3 2 3 2 3 2" xfId="22428" xr:uid="{00000000-0005-0000-0000-00009A4E0000}"/>
    <cellStyle name="Normal 19 2 3 2 3 2 3 3" xfId="40586" xr:uid="{00000000-0005-0000-0000-00009B4E0000}"/>
    <cellStyle name="Normal 19 2 3 2 3 2 4" xfId="17713" xr:uid="{00000000-0005-0000-0000-00009C4E0000}"/>
    <cellStyle name="Normal 19 2 3 2 3 2 5" xfId="36290" xr:uid="{00000000-0005-0000-0000-00009D4E0000}"/>
    <cellStyle name="Normal 19 2 3 2 3 3" xfId="7396" xr:uid="{00000000-0005-0000-0000-00009E4E0000}"/>
    <cellStyle name="Normal 19 2 3 2 3 3 2" xfId="12167" xr:uid="{00000000-0005-0000-0000-00009F4E0000}"/>
    <cellStyle name="Normal 19 2 3 2 3 3 2 2" xfId="23525" xr:uid="{00000000-0005-0000-0000-0000A04E0000}"/>
    <cellStyle name="Normal 19 2 3 2 3 3 2 3" xfId="41641" xr:uid="{00000000-0005-0000-0000-0000A14E0000}"/>
    <cellStyle name="Normal 19 2 3 2 3 3 3" xfId="18814" xr:uid="{00000000-0005-0000-0000-0000A24E0000}"/>
    <cellStyle name="Normal 19 2 3 2 3 3 4" xfId="37345" xr:uid="{00000000-0005-0000-0000-0000A34E0000}"/>
    <cellStyle name="Normal 19 2 3 2 3 4" xfId="9982" xr:uid="{00000000-0005-0000-0000-0000A44E0000}"/>
    <cellStyle name="Normal 19 2 3 2 3 4 2" xfId="21377" xr:uid="{00000000-0005-0000-0000-0000A54E0000}"/>
    <cellStyle name="Normal 19 2 3 2 3 4 3" xfId="39549" xr:uid="{00000000-0005-0000-0000-0000A64E0000}"/>
    <cellStyle name="Normal 19 2 3 2 3 5" xfId="16654" xr:uid="{00000000-0005-0000-0000-0000A74E0000}"/>
    <cellStyle name="Normal 19 2 3 2 3 6" xfId="35254" xr:uid="{00000000-0005-0000-0000-0000A84E0000}"/>
    <cellStyle name="Normal 19 2 3 2 4" xfId="5726" xr:uid="{00000000-0005-0000-0000-0000A94E0000}"/>
    <cellStyle name="Normal 19 2 3 2 4 2" xfId="7928" xr:uid="{00000000-0005-0000-0000-0000AA4E0000}"/>
    <cellStyle name="Normal 19 2 3 2 4 2 2" xfId="12699" xr:uid="{00000000-0005-0000-0000-0000AB4E0000}"/>
    <cellStyle name="Normal 19 2 3 2 4 2 2 2" xfId="24054" xr:uid="{00000000-0005-0000-0000-0000AC4E0000}"/>
    <cellStyle name="Normal 19 2 3 2 4 2 2 3" xfId="42163" xr:uid="{00000000-0005-0000-0000-0000AD4E0000}"/>
    <cellStyle name="Normal 19 2 3 2 4 2 3" xfId="19341" xr:uid="{00000000-0005-0000-0000-0000AE4E0000}"/>
    <cellStyle name="Normal 19 2 3 2 4 2 4" xfId="37867" xr:uid="{00000000-0005-0000-0000-0000AF4E0000}"/>
    <cellStyle name="Normal 19 2 3 2 4 3" xfId="10516" xr:uid="{00000000-0005-0000-0000-0000B04E0000}"/>
    <cellStyle name="Normal 19 2 3 2 4 3 2" xfId="21905" xr:uid="{00000000-0005-0000-0000-0000B14E0000}"/>
    <cellStyle name="Normal 19 2 3 2 4 3 3" xfId="40072" xr:uid="{00000000-0005-0000-0000-0000B24E0000}"/>
    <cellStyle name="Normal 19 2 3 2 4 4" xfId="17190" xr:uid="{00000000-0005-0000-0000-0000B34E0000}"/>
    <cellStyle name="Normal 19 2 3 2 4 5" xfId="35776" xr:uid="{00000000-0005-0000-0000-0000B44E0000}"/>
    <cellStyle name="Normal 19 2 3 2 5" xfId="6874" xr:uid="{00000000-0005-0000-0000-0000B54E0000}"/>
    <cellStyle name="Normal 19 2 3 2 5 2" xfId="11645" xr:uid="{00000000-0005-0000-0000-0000B64E0000}"/>
    <cellStyle name="Normal 19 2 3 2 5 2 2" xfId="23007" xr:uid="{00000000-0005-0000-0000-0000B74E0000}"/>
    <cellStyle name="Normal 19 2 3 2 5 2 3" xfId="41129" xr:uid="{00000000-0005-0000-0000-0000B84E0000}"/>
    <cellStyle name="Normal 19 2 3 2 5 3" xfId="18297" xr:uid="{00000000-0005-0000-0000-0000B94E0000}"/>
    <cellStyle name="Normal 19 2 3 2 5 4" xfId="36833" xr:uid="{00000000-0005-0000-0000-0000BA4E0000}"/>
    <cellStyle name="Normal 19 2 3 2 6" xfId="9467" xr:uid="{00000000-0005-0000-0000-0000BB4E0000}"/>
    <cellStyle name="Normal 19 2 3 2 6 2" xfId="20862" xr:uid="{00000000-0005-0000-0000-0000BC4E0000}"/>
    <cellStyle name="Normal 19 2 3 2 6 3" xfId="39036" xr:uid="{00000000-0005-0000-0000-0000BD4E0000}"/>
    <cellStyle name="Normal 19 2 3 2 7" xfId="16133" xr:uid="{00000000-0005-0000-0000-0000BE4E0000}"/>
    <cellStyle name="Normal 19 2 3 2 8" xfId="34742" xr:uid="{00000000-0005-0000-0000-0000BF4E0000}"/>
    <cellStyle name="Normal 19 2 3 3" xfId="4768" xr:uid="{00000000-0005-0000-0000-0000C04E0000}"/>
    <cellStyle name="Normal 19 2 3 3 2" xfId="5302" xr:uid="{00000000-0005-0000-0000-0000C14E0000}"/>
    <cellStyle name="Normal 19 2 3 3 2 2" xfId="6388" xr:uid="{00000000-0005-0000-0000-0000C24E0000}"/>
    <cellStyle name="Normal 19 2 3 3 2 2 2" xfId="8580" xr:uid="{00000000-0005-0000-0000-0000C34E0000}"/>
    <cellStyle name="Normal 19 2 3 3 2 2 2 2" xfId="13351" xr:uid="{00000000-0005-0000-0000-0000C44E0000}"/>
    <cellStyle name="Normal 19 2 3 3 2 2 2 2 2" xfId="24704" xr:uid="{00000000-0005-0000-0000-0000C54E0000}"/>
    <cellStyle name="Normal 19 2 3 3 2 2 2 2 3" xfId="42805" xr:uid="{00000000-0005-0000-0000-0000C64E0000}"/>
    <cellStyle name="Normal 19 2 3 3 2 2 2 3" xfId="19990" xr:uid="{00000000-0005-0000-0000-0000C74E0000}"/>
    <cellStyle name="Normal 19 2 3 3 2 2 2 4" xfId="38509" xr:uid="{00000000-0005-0000-0000-0000C84E0000}"/>
    <cellStyle name="Normal 19 2 3 3 2 2 3" xfId="11170" xr:uid="{00000000-0005-0000-0000-0000C94E0000}"/>
    <cellStyle name="Normal 19 2 3 3 2 2 3 2" xfId="22556" xr:uid="{00000000-0005-0000-0000-0000CA4E0000}"/>
    <cellStyle name="Normal 19 2 3 3 2 2 3 3" xfId="40714" xr:uid="{00000000-0005-0000-0000-0000CB4E0000}"/>
    <cellStyle name="Normal 19 2 3 3 2 2 4" xfId="17841" xr:uid="{00000000-0005-0000-0000-0000CC4E0000}"/>
    <cellStyle name="Normal 19 2 3 3 2 2 5" xfId="36418" xr:uid="{00000000-0005-0000-0000-0000CD4E0000}"/>
    <cellStyle name="Normal 19 2 3 3 2 3" xfId="7524" xr:uid="{00000000-0005-0000-0000-0000CE4E0000}"/>
    <cellStyle name="Normal 19 2 3 3 2 3 2" xfId="12295" xr:uid="{00000000-0005-0000-0000-0000CF4E0000}"/>
    <cellStyle name="Normal 19 2 3 3 2 3 2 2" xfId="23653" xr:uid="{00000000-0005-0000-0000-0000D04E0000}"/>
    <cellStyle name="Normal 19 2 3 3 2 3 2 3" xfId="41769" xr:uid="{00000000-0005-0000-0000-0000D14E0000}"/>
    <cellStyle name="Normal 19 2 3 3 2 3 3" xfId="18942" xr:uid="{00000000-0005-0000-0000-0000D24E0000}"/>
    <cellStyle name="Normal 19 2 3 3 2 3 4" xfId="37473" xr:uid="{00000000-0005-0000-0000-0000D34E0000}"/>
    <cellStyle name="Normal 19 2 3 3 2 4" xfId="10110" xr:uid="{00000000-0005-0000-0000-0000D44E0000}"/>
    <cellStyle name="Normal 19 2 3 3 2 4 2" xfId="21505" xr:uid="{00000000-0005-0000-0000-0000D54E0000}"/>
    <cellStyle name="Normal 19 2 3 3 2 4 3" xfId="39677" xr:uid="{00000000-0005-0000-0000-0000D64E0000}"/>
    <cellStyle name="Normal 19 2 3 3 2 5" xfId="16782" xr:uid="{00000000-0005-0000-0000-0000D74E0000}"/>
    <cellStyle name="Normal 19 2 3 3 2 6" xfId="35382" xr:uid="{00000000-0005-0000-0000-0000D84E0000}"/>
    <cellStyle name="Normal 19 2 3 3 3" xfId="5854" xr:uid="{00000000-0005-0000-0000-0000D94E0000}"/>
    <cellStyle name="Normal 19 2 3 3 3 2" xfId="8056" xr:uid="{00000000-0005-0000-0000-0000DA4E0000}"/>
    <cellStyle name="Normal 19 2 3 3 3 2 2" xfId="12827" xr:uid="{00000000-0005-0000-0000-0000DB4E0000}"/>
    <cellStyle name="Normal 19 2 3 3 3 2 2 2" xfId="24182" xr:uid="{00000000-0005-0000-0000-0000DC4E0000}"/>
    <cellStyle name="Normal 19 2 3 3 3 2 2 3" xfId="42291" xr:uid="{00000000-0005-0000-0000-0000DD4E0000}"/>
    <cellStyle name="Normal 19 2 3 3 3 2 3" xfId="19469" xr:uid="{00000000-0005-0000-0000-0000DE4E0000}"/>
    <cellStyle name="Normal 19 2 3 3 3 2 4" xfId="37995" xr:uid="{00000000-0005-0000-0000-0000DF4E0000}"/>
    <cellStyle name="Normal 19 2 3 3 3 3" xfId="10644" xr:uid="{00000000-0005-0000-0000-0000E04E0000}"/>
    <cellStyle name="Normal 19 2 3 3 3 3 2" xfId="22033" xr:uid="{00000000-0005-0000-0000-0000E14E0000}"/>
    <cellStyle name="Normal 19 2 3 3 3 3 3" xfId="40200" xr:uid="{00000000-0005-0000-0000-0000E24E0000}"/>
    <cellStyle name="Normal 19 2 3 3 3 4" xfId="17318" xr:uid="{00000000-0005-0000-0000-0000E34E0000}"/>
    <cellStyle name="Normal 19 2 3 3 3 5" xfId="35904" xr:uid="{00000000-0005-0000-0000-0000E44E0000}"/>
    <cellStyle name="Normal 19 2 3 3 4" xfId="7002" xr:uid="{00000000-0005-0000-0000-0000E54E0000}"/>
    <cellStyle name="Normal 19 2 3 3 4 2" xfId="11773" xr:uid="{00000000-0005-0000-0000-0000E64E0000}"/>
    <cellStyle name="Normal 19 2 3 3 4 2 2" xfId="23135" xr:uid="{00000000-0005-0000-0000-0000E74E0000}"/>
    <cellStyle name="Normal 19 2 3 3 4 2 3" xfId="41257" xr:uid="{00000000-0005-0000-0000-0000E84E0000}"/>
    <cellStyle name="Normal 19 2 3 3 4 3" xfId="18425" xr:uid="{00000000-0005-0000-0000-0000E94E0000}"/>
    <cellStyle name="Normal 19 2 3 3 4 4" xfId="36961" xr:uid="{00000000-0005-0000-0000-0000EA4E0000}"/>
    <cellStyle name="Normal 19 2 3 3 5" xfId="9596" xr:uid="{00000000-0005-0000-0000-0000EB4E0000}"/>
    <cellStyle name="Normal 19 2 3 3 5 2" xfId="20991" xr:uid="{00000000-0005-0000-0000-0000EC4E0000}"/>
    <cellStyle name="Normal 19 2 3 3 5 3" xfId="39164" xr:uid="{00000000-0005-0000-0000-0000ED4E0000}"/>
    <cellStyle name="Normal 19 2 3 3 6" xfId="16261" xr:uid="{00000000-0005-0000-0000-0000EE4E0000}"/>
    <cellStyle name="Normal 19 2 3 3 7" xfId="34870" xr:uid="{00000000-0005-0000-0000-0000EF4E0000}"/>
    <cellStyle name="Normal 19 2 3 4" xfId="5046" xr:uid="{00000000-0005-0000-0000-0000F04E0000}"/>
    <cellStyle name="Normal 19 2 3 4 2" xfId="6132" xr:uid="{00000000-0005-0000-0000-0000F14E0000}"/>
    <cellStyle name="Normal 19 2 3 4 2 2" xfId="8324" xr:uid="{00000000-0005-0000-0000-0000F24E0000}"/>
    <cellStyle name="Normal 19 2 3 4 2 2 2" xfId="13095" xr:uid="{00000000-0005-0000-0000-0000F34E0000}"/>
    <cellStyle name="Normal 19 2 3 4 2 2 2 2" xfId="24448" xr:uid="{00000000-0005-0000-0000-0000F44E0000}"/>
    <cellStyle name="Normal 19 2 3 4 2 2 2 3" xfId="42549" xr:uid="{00000000-0005-0000-0000-0000F54E0000}"/>
    <cellStyle name="Normal 19 2 3 4 2 2 3" xfId="19734" xr:uid="{00000000-0005-0000-0000-0000F64E0000}"/>
    <cellStyle name="Normal 19 2 3 4 2 2 4" xfId="38253" xr:uid="{00000000-0005-0000-0000-0000F74E0000}"/>
    <cellStyle name="Normal 19 2 3 4 2 3" xfId="10914" xr:uid="{00000000-0005-0000-0000-0000F84E0000}"/>
    <cellStyle name="Normal 19 2 3 4 2 3 2" xfId="22300" xr:uid="{00000000-0005-0000-0000-0000F94E0000}"/>
    <cellStyle name="Normal 19 2 3 4 2 3 3" xfId="40458" xr:uid="{00000000-0005-0000-0000-0000FA4E0000}"/>
    <cellStyle name="Normal 19 2 3 4 2 4" xfId="17585" xr:uid="{00000000-0005-0000-0000-0000FB4E0000}"/>
    <cellStyle name="Normal 19 2 3 4 2 5" xfId="36162" xr:uid="{00000000-0005-0000-0000-0000FC4E0000}"/>
    <cellStyle name="Normal 19 2 3 4 3" xfId="7268" xr:uid="{00000000-0005-0000-0000-0000FD4E0000}"/>
    <cellStyle name="Normal 19 2 3 4 3 2" xfId="12039" xr:uid="{00000000-0005-0000-0000-0000FE4E0000}"/>
    <cellStyle name="Normal 19 2 3 4 3 2 2" xfId="23397" xr:uid="{00000000-0005-0000-0000-0000FF4E0000}"/>
    <cellStyle name="Normal 19 2 3 4 3 2 3" xfId="41513" xr:uid="{00000000-0005-0000-0000-0000004F0000}"/>
    <cellStyle name="Normal 19 2 3 4 3 3" xfId="18686" xr:uid="{00000000-0005-0000-0000-0000014F0000}"/>
    <cellStyle name="Normal 19 2 3 4 3 4" xfId="37217" xr:uid="{00000000-0005-0000-0000-0000024F0000}"/>
    <cellStyle name="Normal 19 2 3 4 4" xfId="9854" xr:uid="{00000000-0005-0000-0000-0000034F0000}"/>
    <cellStyle name="Normal 19 2 3 4 4 2" xfId="21249" xr:uid="{00000000-0005-0000-0000-0000044F0000}"/>
    <cellStyle name="Normal 19 2 3 4 4 3" xfId="39421" xr:uid="{00000000-0005-0000-0000-0000054F0000}"/>
    <cellStyle name="Normal 19 2 3 4 5" xfId="16526" xr:uid="{00000000-0005-0000-0000-0000064F0000}"/>
    <cellStyle name="Normal 19 2 3 4 6" xfId="35126" xr:uid="{00000000-0005-0000-0000-0000074F0000}"/>
    <cellStyle name="Normal 19 2 3 5" xfId="5578" xr:uid="{00000000-0005-0000-0000-0000084F0000}"/>
    <cellStyle name="Normal 19 2 3 5 2" xfId="7780" xr:uid="{00000000-0005-0000-0000-0000094F0000}"/>
    <cellStyle name="Normal 19 2 3 5 2 2" xfId="12551" xr:uid="{00000000-0005-0000-0000-00000A4F0000}"/>
    <cellStyle name="Normal 19 2 3 5 2 2 2" xfId="23909" xr:uid="{00000000-0005-0000-0000-00000B4F0000}"/>
    <cellStyle name="Normal 19 2 3 5 2 2 3" xfId="42025" xr:uid="{00000000-0005-0000-0000-00000C4F0000}"/>
    <cellStyle name="Normal 19 2 3 5 2 3" xfId="19198" xr:uid="{00000000-0005-0000-0000-00000D4F0000}"/>
    <cellStyle name="Normal 19 2 3 5 2 4" xfId="37729" xr:uid="{00000000-0005-0000-0000-00000E4F0000}"/>
    <cellStyle name="Normal 19 2 3 5 3" xfId="10368" xr:uid="{00000000-0005-0000-0000-00000F4F0000}"/>
    <cellStyle name="Normal 19 2 3 5 3 2" xfId="21763" xr:uid="{00000000-0005-0000-0000-0000104F0000}"/>
    <cellStyle name="Normal 19 2 3 5 3 3" xfId="39934" xr:uid="{00000000-0005-0000-0000-0000114F0000}"/>
    <cellStyle name="Normal 19 2 3 5 4" xfId="17044" xr:uid="{00000000-0005-0000-0000-0000124F0000}"/>
    <cellStyle name="Normal 19 2 3 5 5" xfId="35638" xr:uid="{00000000-0005-0000-0000-0000134F0000}"/>
    <cellStyle name="Normal 19 2 3 6" xfId="6736" xr:uid="{00000000-0005-0000-0000-0000144F0000}"/>
    <cellStyle name="Normal 19 2 3 6 2" xfId="11507" xr:uid="{00000000-0005-0000-0000-0000154F0000}"/>
    <cellStyle name="Normal 19 2 3 6 2 2" xfId="22874" xr:uid="{00000000-0005-0000-0000-0000164F0000}"/>
    <cellStyle name="Normal 19 2 3 6 2 3" xfId="41001" xr:uid="{00000000-0005-0000-0000-0000174F0000}"/>
    <cellStyle name="Normal 19 2 3 6 3" xfId="18162" xr:uid="{00000000-0005-0000-0000-0000184F0000}"/>
    <cellStyle name="Normal 19 2 3 6 4" xfId="36705" xr:uid="{00000000-0005-0000-0000-0000194F0000}"/>
    <cellStyle name="Normal 19 2 3 7" xfId="9336" xr:uid="{00000000-0005-0000-0000-00001A4F0000}"/>
    <cellStyle name="Normal 19 2 3 7 2" xfId="20731" xr:uid="{00000000-0005-0000-0000-00001B4F0000}"/>
    <cellStyle name="Normal 19 2 3 7 3" xfId="38908" xr:uid="{00000000-0005-0000-0000-00001C4F0000}"/>
    <cellStyle name="Normal 19 2 3 8" xfId="15996" xr:uid="{00000000-0005-0000-0000-00001D4F0000}"/>
    <cellStyle name="Normal 19 2 3 9" xfId="34614" xr:uid="{00000000-0005-0000-0000-00001E4F0000}"/>
    <cellStyle name="Normal 19 2 4" xfId="4561" xr:uid="{00000000-0005-0000-0000-00001F4F0000}"/>
    <cellStyle name="Normal 19 2 4 2" xfId="4838" xr:uid="{00000000-0005-0000-0000-0000204F0000}"/>
    <cellStyle name="Normal 19 2 4 2 2" xfId="5372" xr:uid="{00000000-0005-0000-0000-0000214F0000}"/>
    <cellStyle name="Normal 19 2 4 2 2 2" xfId="6456" xr:uid="{00000000-0005-0000-0000-0000224F0000}"/>
    <cellStyle name="Normal 19 2 4 2 2 2 2" xfId="8648" xr:uid="{00000000-0005-0000-0000-0000234F0000}"/>
    <cellStyle name="Normal 19 2 4 2 2 2 2 2" xfId="13419" xr:uid="{00000000-0005-0000-0000-0000244F0000}"/>
    <cellStyle name="Normal 19 2 4 2 2 2 2 2 2" xfId="24772" xr:uid="{00000000-0005-0000-0000-0000254F0000}"/>
    <cellStyle name="Normal 19 2 4 2 2 2 2 2 3" xfId="42873" xr:uid="{00000000-0005-0000-0000-0000264F0000}"/>
    <cellStyle name="Normal 19 2 4 2 2 2 2 3" xfId="20058" xr:uid="{00000000-0005-0000-0000-0000274F0000}"/>
    <cellStyle name="Normal 19 2 4 2 2 2 2 4" xfId="38577" xr:uid="{00000000-0005-0000-0000-0000284F0000}"/>
    <cellStyle name="Normal 19 2 4 2 2 2 3" xfId="11238" xr:uid="{00000000-0005-0000-0000-0000294F0000}"/>
    <cellStyle name="Normal 19 2 4 2 2 2 3 2" xfId="22624" xr:uid="{00000000-0005-0000-0000-00002A4F0000}"/>
    <cellStyle name="Normal 19 2 4 2 2 2 3 3" xfId="40782" xr:uid="{00000000-0005-0000-0000-00002B4F0000}"/>
    <cellStyle name="Normal 19 2 4 2 2 2 4" xfId="17909" xr:uid="{00000000-0005-0000-0000-00002C4F0000}"/>
    <cellStyle name="Normal 19 2 4 2 2 2 5" xfId="36486" xr:uid="{00000000-0005-0000-0000-00002D4F0000}"/>
    <cellStyle name="Normal 19 2 4 2 2 3" xfId="7588" xr:uid="{00000000-0005-0000-0000-00002E4F0000}"/>
    <cellStyle name="Normal 19 2 4 2 2 3 2" xfId="12359" xr:uid="{00000000-0005-0000-0000-00002F4F0000}"/>
    <cellStyle name="Normal 19 2 4 2 2 3 2 2" xfId="23717" xr:uid="{00000000-0005-0000-0000-0000304F0000}"/>
    <cellStyle name="Normal 19 2 4 2 2 3 2 3" xfId="41833" xr:uid="{00000000-0005-0000-0000-0000314F0000}"/>
    <cellStyle name="Normal 19 2 4 2 2 3 3" xfId="19006" xr:uid="{00000000-0005-0000-0000-0000324F0000}"/>
    <cellStyle name="Normal 19 2 4 2 2 3 4" xfId="37537" xr:uid="{00000000-0005-0000-0000-0000334F0000}"/>
    <cellStyle name="Normal 19 2 4 2 2 4" xfId="10175" xr:uid="{00000000-0005-0000-0000-0000344F0000}"/>
    <cellStyle name="Normal 19 2 4 2 2 4 2" xfId="21570" xr:uid="{00000000-0005-0000-0000-0000354F0000}"/>
    <cellStyle name="Normal 19 2 4 2 2 4 3" xfId="39742" xr:uid="{00000000-0005-0000-0000-0000364F0000}"/>
    <cellStyle name="Normal 19 2 4 2 2 5" xfId="16847" xr:uid="{00000000-0005-0000-0000-0000374F0000}"/>
    <cellStyle name="Normal 19 2 4 2 2 6" xfId="35446" xr:uid="{00000000-0005-0000-0000-0000384F0000}"/>
    <cellStyle name="Normal 19 2 4 2 3" xfId="5924" xr:uid="{00000000-0005-0000-0000-0000394F0000}"/>
    <cellStyle name="Normal 19 2 4 2 3 2" xfId="8122" xr:uid="{00000000-0005-0000-0000-00003A4F0000}"/>
    <cellStyle name="Normal 19 2 4 2 3 2 2" xfId="12893" xr:uid="{00000000-0005-0000-0000-00003B4F0000}"/>
    <cellStyle name="Normal 19 2 4 2 3 2 2 2" xfId="24248" xr:uid="{00000000-0005-0000-0000-00003C4F0000}"/>
    <cellStyle name="Normal 19 2 4 2 3 2 2 3" xfId="42355" xr:uid="{00000000-0005-0000-0000-00003D4F0000}"/>
    <cellStyle name="Normal 19 2 4 2 3 2 3" xfId="19534" xr:uid="{00000000-0005-0000-0000-00003E4F0000}"/>
    <cellStyle name="Normal 19 2 4 2 3 2 4" xfId="38059" xr:uid="{00000000-0005-0000-0000-00003F4F0000}"/>
    <cellStyle name="Normal 19 2 4 2 3 3" xfId="10711" xr:uid="{00000000-0005-0000-0000-0000404F0000}"/>
    <cellStyle name="Normal 19 2 4 2 3 3 2" xfId="22100" xr:uid="{00000000-0005-0000-0000-0000414F0000}"/>
    <cellStyle name="Normal 19 2 4 2 3 3 3" xfId="40264" xr:uid="{00000000-0005-0000-0000-0000424F0000}"/>
    <cellStyle name="Normal 19 2 4 2 3 4" xfId="17384" xr:uid="{00000000-0005-0000-0000-0000434F0000}"/>
    <cellStyle name="Normal 19 2 4 2 3 5" xfId="35968" xr:uid="{00000000-0005-0000-0000-0000444F0000}"/>
    <cellStyle name="Normal 19 2 4 2 4" xfId="7068" xr:uid="{00000000-0005-0000-0000-0000454F0000}"/>
    <cellStyle name="Normal 19 2 4 2 4 2" xfId="11839" xr:uid="{00000000-0005-0000-0000-0000464F0000}"/>
    <cellStyle name="Normal 19 2 4 2 4 2 2" xfId="23200" xr:uid="{00000000-0005-0000-0000-0000474F0000}"/>
    <cellStyle name="Normal 19 2 4 2 4 2 3" xfId="41321" xr:uid="{00000000-0005-0000-0000-0000484F0000}"/>
    <cellStyle name="Normal 19 2 4 2 4 3" xfId="18489" xr:uid="{00000000-0005-0000-0000-0000494F0000}"/>
    <cellStyle name="Normal 19 2 4 2 4 4" xfId="37025" xr:uid="{00000000-0005-0000-0000-00004A4F0000}"/>
    <cellStyle name="Normal 19 2 4 2 5" xfId="9660" xr:uid="{00000000-0005-0000-0000-00004B4F0000}"/>
    <cellStyle name="Normal 19 2 4 2 5 2" xfId="21055" xr:uid="{00000000-0005-0000-0000-00004C4F0000}"/>
    <cellStyle name="Normal 19 2 4 2 5 3" xfId="39228" xr:uid="{00000000-0005-0000-0000-00004D4F0000}"/>
    <cellStyle name="Normal 19 2 4 2 6" xfId="16326" xr:uid="{00000000-0005-0000-0000-00004E4F0000}"/>
    <cellStyle name="Normal 19 2 4 2 7" xfId="34934" xr:uid="{00000000-0005-0000-0000-00004F4F0000}"/>
    <cellStyle name="Normal 19 2 4 3" xfId="5110" xr:uid="{00000000-0005-0000-0000-0000504F0000}"/>
    <cellStyle name="Normal 19 2 4 3 2" xfId="6196" xr:uid="{00000000-0005-0000-0000-0000514F0000}"/>
    <cellStyle name="Normal 19 2 4 3 2 2" xfId="8388" xr:uid="{00000000-0005-0000-0000-0000524F0000}"/>
    <cellStyle name="Normal 19 2 4 3 2 2 2" xfId="13159" xr:uid="{00000000-0005-0000-0000-0000534F0000}"/>
    <cellStyle name="Normal 19 2 4 3 2 2 2 2" xfId="24512" xr:uid="{00000000-0005-0000-0000-0000544F0000}"/>
    <cellStyle name="Normal 19 2 4 3 2 2 2 3" xfId="42613" xr:uid="{00000000-0005-0000-0000-0000554F0000}"/>
    <cellStyle name="Normal 19 2 4 3 2 2 3" xfId="19798" xr:uid="{00000000-0005-0000-0000-0000564F0000}"/>
    <cellStyle name="Normal 19 2 4 3 2 2 4" xfId="38317" xr:uid="{00000000-0005-0000-0000-0000574F0000}"/>
    <cellStyle name="Normal 19 2 4 3 2 3" xfId="10978" xr:uid="{00000000-0005-0000-0000-0000584F0000}"/>
    <cellStyle name="Normal 19 2 4 3 2 3 2" xfId="22364" xr:uid="{00000000-0005-0000-0000-0000594F0000}"/>
    <cellStyle name="Normal 19 2 4 3 2 3 3" xfId="40522" xr:uid="{00000000-0005-0000-0000-00005A4F0000}"/>
    <cellStyle name="Normal 19 2 4 3 2 4" xfId="17649" xr:uid="{00000000-0005-0000-0000-00005B4F0000}"/>
    <cellStyle name="Normal 19 2 4 3 2 5" xfId="36226" xr:uid="{00000000-0005-0000-0000-00005C4F0000}"/>
    <cellStyle name="Normal 19 2 4 3 3" xfId="7332" xr:uid="{00000000-0005-0000-0000-00005D4F0000}"/>
    <cellStyle name="Normal 19 2 4 3 3 2" xfId="12103" xr:uid="{00000000-0005-0000-0000-00005E4F0000}"/>
    <cellStyle name="Normal 19 2 4 3 3 2 2" xfId="23461" xr:uid="{00000000-0005-0000-0000-00005F4F0000}"/>
    <cellStyle name="Normal 19 2 4 3 3 2 3" xfId="41577" xr:uid="{00000000-0005-0000-0000-0000604F0000}"/>
    <cellStyle name="Normal 19 2 4 3 3 3" xfId="18750" xr:uid="{00000000-0005-0000-0000-0000614F0000}"/>
    <cellStyle name="Normal 19 2 4 3 3 4" xfId="37281" xr:uid="{00000000-0005-0000-0000-0000624F0000}"/>
    <cellStyle name="Normal 19 2 4 3 4" xfId="9918" xr:uid="{00000000-0005-0000-0000-0000634F0000}"/>
    <cellStyle name="Normal 19 2 4 3 4 2" xfId="21313" xr:uid="{00000000-0005-0000-0000-0000644F0000}"/>
    <cellStyle name="Normal 19 2 4 3 4 3" xfId="39485" xr:uid="{00000000-0005-0000-0000-0000654F0000}"/>
    <cellStyle name="Normal 19 2 4 3 5" xfId="16590" xr:uid="{00000000-0005-0000-0000-0000664F0000}"/>
    <cellStyle name="Normal 19 2 4 3 6" xfId="35190" xr:uid="{00000000-0005-0000-0000-0000674F0000}"/>
    <cellStyle name="Normal 19 2 4 4" xfId="5648" xr:uid="{00000000-0005-0000-0000-0000684F0000}"/>
    <cellStyle name="Normal 19 2 4 4 2" xfId="7850" xr:uid="{00000000-0005-0000-0000-0000694F0000}"/>
    <cellStyle name="Normal 19 2 4 4 2 2" xfId="12621" xr:uid="{00000000-0005-0000-0000-00006A4F0000}"/>
    <cellStyle name="Normal 19 2 4 4 2 2 2" xfId="23978" xr:uid="{00000000-0005-0000-0000-00006B4F0000}"/>
    <cellStyle name="Normal 19 2 4 4 2 2 3" xfId="42093" xr:uid="{00000000-0005-0000-0000-00006C4F0000}"/>
    <cellStyle name="Normal 19 2 4 4 2 3" xfId="19266" xr:uid="{00000000-0005-0000-0000-00006D4F0000}"/>
    <cellStyle name="Normal 19 2 4 4 2 4" xfId="37797" xr:uid="{00000000-0005-0000-0000-00006E4F0000}"/>
    <cellStyle name="Normal 19 2 4 4 3" xfId="10438" xr:uid="{00000000-0005-0000-0000-00006F4F0000}"/>
    <cellStyle name="Normal 19 2 4 4 3 2" xfId="21831" xr:uid="{00000000-0005-0000-0000-0000704F0000}"/>
    <cellStyle name="Normal 19 2 4 4 3 3" xfId="40002" xr:uid="{00000000-0005-0000-0000-0000714F0000}"/>
    <cellStyle name="Normal 19 2 4 4 4" xfId="17114" xr:uid="{00000000-0005-0000-0000-0000724F0000}"/>
    <cellStyle name="Normal 19 2 4 4 5" xfId="35706" xr:uid="{00000000-0005-0000-0000-0000734F0000}"/>
    <cellStyle name="Normal 19 2 4 5" xfId="6802" xr:uid="{00000000-0005-0000-0000-0000744F0000}"/>
    <cellStyle name="Normal 19 2 4 5 2" xfId="11573" xr:uid="{00000000-0005-0000-0000-0000754F0000}"/>
    <cellStyle name="Normal 19 2 4 5 2 2" xfId="22939" xr:uid="{00000000-0005-0000-0000-0000764F0000}"/>
    <cellStyle name="Normal 19 2 4 5 2 3" xfId="41065" xr:uid="{00000000-0005-0000-0000-0000774F0000}"/>
    <cellStyle name="Normal 19 2 4 5 3" xfId="18226" xr:uid="{00000000-0005-0000-0000-0000784F0000}"/>
    <cellStyle name="Normal 19 2 4 5 4" xfId="36769" xr:uid="{00000000-0005-0000-0000-0000794F0000}"/>
    <cellStyle name="Normal 19 2 4 6" xfId="9402" xr:uid="{00000000-0005-0000-0000-00007A4F0000}"/>
    <cellStyle name="Normal 19 2 4 6 2" xfId="20797" xr:uid="{00000000-0005-0000-0000-00007B4F0000}"/>
    <cellStyle name="Normal 19 2 4 6 3" xfId="38972" xr:uid="{00000000-0005-0000-0000-00007C4F0000}"/>
    <cellStyle name="Normal 19 2 4 7" xfId="16061" xr:uid="{00000000-0005-0000-0000-00007D4F0000}"/>
    <cellStyle name="Normal 19 2 4 8" xfId="34678" xr:uid="{00000000-0005-0000-0000-00007E4F0000}"/>
    <cellStyle name="Normal 19 2 5" xfId="4704" xr:uid="{00000000-0005-0000-0000-00007F4F0000}"/>
    <cellStyle name="Normal 19 2 5 2" xfId="5238" xr:uid="{00000000-0005-0000-0000-0000804F0000}"/>
    <cellStyle name="Normal 19 2 5 2 2" xfId="6324" xr:uid="{00000000-0005-0000-0000-0000814F0000}"/>
    <cellStyle name="Normal 19 2 5 2 2 2" xfId="8516" xr:uid="{00000000-0005-0000-0000-0000824F0000}"/>
    <cellStyle name="Normal 19 2 5 2 2 2 2" xfId="13287" xr:uid="{00000000-0005-0000-0000-0000834F0000}"/>
    <cellStyle name="Normal 19 2 5 2 2 2 2 2" xfId="24640" xr:uid="{00000000-0005-0000-0000-0000844F0000}"/>
    <cellStyle name="Normal 19 2 5 2 2 2 2 3" xfId="42741" xr:uid="{00000000-0005-0000-0000-0000854F0000}"/>
    <cellStyle name="Normal 19 2 5 2 2 2 3" xfId="19926" xr:uid="{00000000-0005-0000-0000-0000864F0000}"/>
    <cellStyle name="Normal 19 2 5 2 2 2 4" xfId="38445" xr:uid="{00000000-0005-0000-0000-0000874F0000}"/>
    <cellStyle name="Normal 19 2 5 2 2 3" xfId="11106" xr:uid="{00000000-0005-0000-0000-0000884F0000}"/>
    <cellStyle name="Normal 19 2 5 2 2 3 2" xfId="22492" xr:uid="{00000000-0005-0000-0000-0000894F0000}"/>
    <cellStyle name="Normal 19 2 5 2 2 3 3" xfId="40650" xr:uid="{00000000-0005-0000-0000-00008A4F0000}"/>
    <cellStyle name="Normal 19 2 5 2 2 4" xfId="17777" xr:uid="{00000000-0005-0000-0000-00008B4F0000}"/>
    <cellStyle name="Normal 19 2 5 2 2 5" xfId="36354" xr:uid="{00000000-0005-0000-0000-00008C4F0000}"/>
    <cellStyle name="Normal 19 2 5 2 3" xfId="7460" xr:uid="{00000000-0005-0000-0000-00008D4F0000}"/>
    <cellStyle name="Normal 19 2 5 2 3 2" xfId="12231" xr:uid="{00000000-0005-0000-0000-00008E4F0000}"/>
    <cellStyle name="Normal 19 2 5 2 3 2 2" xfId="23589" xr:uid="{00000000-0005-0000-0000-00008F4F0000}"/>
    <cellStyle name="Normal 19 2 5 2 3 2 3" xfId="41705" xr:uid="{00000000-0005-0000-0000-0000904F0000}"/>
    <cellStyle name="Normal 19 2 5 2 3 3" xfId="18878" xr:uid="{00000000-0005-0000-0000-0000914F0000}"/>
    <cellStyle name="Normal 19 2 5 2 3 4" xfId="37409" xr:uid="{00000000-0005-0000-0000-0000924F0000}"/>
    <cellStyle name="Normal 19 2 5 2 4" xfId="10046" xr:uid="{00000000-0005-0000-0000-0000934F0000}"/>
    <cellStyle name="Normal 19 2 5 2 4 2" xfId="21441" xr:uid="{00000000-0005-0000-0000-0000944F0000}"/>
    <cellStyle name="Normal 19 2 5 2 4 3" xfId="39613" xr:uid="{00000000-0005-0000-0000-0000954F0000}"/>
    <cellStyle name="Normal 19 2 5 2 5" xfId="16718" xr:uid="{00000000-0005-0000-0000-0000964F0000}"/>
    <cellStyle name="Normal 19 2 5 2 6" xfId="35318" xr:uid="{00000000-0005-0000-0000-0000974F0000}"/>
    <cellStyle name="Normal 19 2 5 3" xfId="5790" xr:uid="{00000000-0005-0000-0000-0000984F0000}"/>
    <cellStyle name="Normal 19 2 5 3 2" xfId="7992" xr:uid="{00000000-0005-0000-0000-0000994F0000}"/>
    <cellStyle name="Normal 19 2 5 3 2 2" xfId="12763" xr:uid="{00000000-0005-0000-0000-00009A4F0000}"/>
    <cellStyle name="Normal 19 2 5 3 2 2 2" xfId="24118" xr:uid="{00000000-0005-0000-0000-00009B4F0000}"/>
    <cellStyle name="Normal 19 2 5 3 2 2 3" xfId="42227" xr:uid="{00000000-0005-0000-0000-00009C4F0000}"/>
    <cellStyle name="Normal 19 2 5 3 2 3" xfId="19405" xr:uid="{00000000-0005-0000-0000-00009D4F0000}"/>
    <cellStyle name="Normal 19 2 5 3 2 4" xfId="37931" xr:uid="{00000000-0005-0000-0000-00009E4F0000}"/>
    <cellStyle name="Normal 19 2 5 3 3" xfId="10580" xr:uid="{00000000-0005-0000-0000-00009F4F0000}"/>
    <cellStyle name="Normal 19 2 5 3 3 2" xfId="21969" xr:uid="{00000000-0005-0000-0000-0000A04F0000}"/>
    <cellStyle name="Normal 19 2 5 3 3 3" xfId="40136" xr:uid="{00000000-0005-0000-0000-0000A14F0000}"/>
    <cellStyle name="Normal 19 2 5 3 4" xfId="17254" xr:uid="{00000000-0005-0000-0000-0000A24F0000}"/>
    <cellStyle name="Normal 19 2 5 3 5" xfId="35840" xr:uid="{00000000-0005-0000-0000-0000A34F0000}"/>
    <cellStyle name="Normal 19 2 5 4" xfId="6938" xr:uid="{00000000-0005-0000-0000-0000A44F0000}"/>
    <cellStyle name="Normal 19 2 5 4 2" xfId="11709" xr:uid="{00000000-0005-0000-0000-0000A54F0000}"/>
    <cellStyle name="Normal 19 2 5 4 2 2" xfId="23071" xr:uid="{00000000-0005-0000-0000-0000A64F0000}"/>
    <cellStyle name="Normal 19 2 5 4 2 3" xfId="41193" xr:uid="{00000000-0005-0000-0000-0000A74F0000}"/>
    <cellStyle name="Normal 19 2 5 4 3" xfId="18361" xr:uid="{00000000-0005-0000-0000-0000A84F0000}"/>
    <cellStyle name="Normal 19 2 5 4 4" xfId="36897" xr:uid="{00000000-0005-0000-0000-0000A94F0000}"/>
    <cellStyle name="Normal 19 2 5 5" xfId="9532" xr:uid="{00000000-0005-0000-0000-0000AA4F0000}"/>
    <cellStyle name="Normal 19 2 5 5 2" xfId="20927" xr:uid="{00000000-0005-0000-0000-0000AB4F0000}"/>
    <cellStyle name="Normal 19 2 5 5 3" xfId="39100" xr:uid="{00000000-0005-0000-0000-0000AC4F0000}"/>
    <cellStyle name="Normal 19 2 5 6" xfId="16197" xr:uid="{00000000-0005-0000-0000-0000AD4F0000}"/>
    <cellStyle name="Normal 19 2 5 7" xfId="34806" xr:uid="{00000000-0005-0000-0000-0000AE4F0000}"/>
    <cellStyle name="Normal 19 2 6" xfId="4982" xr:uid="{00000000-0005-0000-0000-0000AF4F0000}"/>
    <cellStyle name="Normal 19 2 6 2" xfId="6068" xr:uid="{00000000-0005-0000-0000-0000B04F0000}"/>
    <cellStyle name="Normal 19 2 6 2 2" xfId="8260" xr:uid="{00000000-0005-0000-0000-0000B14F0000}"/>
    <cellStyle name="Normal 19 2 6 2 2 2" xfId="13031" xr:uid="{00000000-0005-0000-0000-0000B24F0000}"/>
    <cellStyle name="Normal 19 2 6 2 2 2 2" xfId="24384" xr:uid="{00000000-0005-0000-0000-0000B34F0000}"/>
    <cellStyle name="Normal 19 2 6 2 2 2 3" xfId="42485" xr:uid="{00000000-0005-0000-0000-0000B44F0000}"/>
    <cellStyle name="Normal 19 2 6 2 2 3" xfId="19670" xr:uid="{00000000-0005-0000-0000-0000B54F0000}"/>
    <cellStyle name="Normal 19 2 6 2 2 4" xfId="38189" xr:uid="{00000000-0005-0000-0000-0000B64F0000}"/>
    <cellStyle name="Normal 19 2 6 2 3" xfId="10850" xr:uid="{00000000-0005-0000-0000-0000B74F0000}"/>
    <cellStyle name="Normal 19 2 6 2 3 2" xfId="22236" xr:uid="{00000000-0005-0000-0000-0000B84F0000}"/>
    <cellStyle name="Normal 19 2 6 2 3 3" xfId="40394" xr:uid="{00000000-0005-0000-0000-0000B94F0000}"/>
    <cellStyle name="Normal 19 2 6 2 4" xfId="17521" xr:uid="{00000000-0005-0000-0000-0000BA4F0000}"/>
    <cellStyle name="Normal 19 2 6 2 5" xfId="36098" xr:uid="{00000000-0005-0000-0000-0000BB4F0000}"/>
    <cellStyle name="Normal 19 2 6 3" xfId="7204" xr:uid="{00000000-0005-0000-0000-0000BC4F0000}"/>
    <cellStyle name="Normal 19 2 6 3 2" xfId="11975" xr:uid="{00000000-0005-0000-0000-0000BD4F0000}"/>
    <cellStyle name="Normal 19 2 6 3 2 2" xfId="23333" xr:uid="{00000000-0005-0000-0000-0000BE4F0000}"/>
    <cellStyle name="Normal 19 2 6 3 2 3" xfId="41449" xr:uid="{00000000-0005-0000-0000-0000BF4F0000}"/>
    <cellStyle name="Normal 19 2 6 3 3" xfId="18622" xr:uid="{00000000-0005-0000-0000-0000C04F0000}"/>
    <cellStyle name="Normal 19 2 6 3 4" xfId="37153" xr:uid="{00000000-0005-0000-0000-0000C14F0000}"/>
    <cellStyle name="Normal 19 2 6 4" xfId="9790" xr:uid="{00000000-0005-0000-0000-0000C24F0000}"/>
    <cellStyle name="Normal 19 2 6 4 2" xfId="21185" xr:uid="{00000000-0005-0000-0000-0000C34F0000}"/>
    <cellStyle name="Normal 19 2 6 4 3" xfId="39357" xr:uid="{00000000-0005-0000-0000-0000C44F0000}"/>
    <cellStyle name="Normal 19 2 6 5" xfId="16462" xr:uid="{00000000-0005-0000-0000-0000C54F0000}"/>
    <cellStyle name="Normal 19 2 6 6" xfId="35062" xr:uid="{00000000-0005-0000-0000-0000C64F0000}"/>
    <cellStyle name="Normal 19 2 7" xfId="5514" xr:uid="{00000000-0005-0000-0000-0000C74F0000}"/>
    <cellStyle name="Normal 19 2 7 2" xfId="7716" xr:uid="{00000000-0005-0000-0000-0000C84F0000}"/>
    <cellStyle name="Normal 19 2 7 2 2" xfId="12487" xr:uid="{00000000-0005-0000-0000-0000C94F0000}"/>
    <cellStyle name="Normal 19 2 7 2 2 2" xfId="23845" xr:uid="{00000000-0005-0000-0000-0000CA4F0000}"/>
    <cellStyle name="Normal 19 2 7 2 2 3" xfId="41961" xr:uid="{00000000-0005-0000-0000-0000CB4F0000}"/>
    <cellStyle name="Normal 19 2 7 2 3" xfId="19134" xr:uid="{00000000-0005-0000-0000-0000CC4F0000}"/>
    <cellStyle name="Normal 19 2 7 2 4" xfId="37665" xr:uid="{00000000-0005-0000-0000-0000CD4F0000}"/>
    <cellStyle name="Normal 19 2 7 3" xfId="10304" xr:uid="{00000000-0005-0000-0000-0000CE4F0000}"/>
    <cellStyle name="Normal 19 2 7 3 2" xfId="21699" xr:uid="{00000000-0005-0000-0000-0000CF4F0000}"/>
    <cellStyle name="Normal 19 2 7 3 3" xfId="39870" xr:uid="{00000000-0005-0000-0000-0000D04F0000}"/>
    <cellStyle name="Normal 19 2 7 4" xfId="16980" xr:uid="{00000000-0005-0000-0000-0000D14F0000}"/>
    <cellStyle name="Normal 19 2 7 5" xfId="35574" xr:uid="{00000000-0005-0000-0000-0000D24F0000}"/>
    <cellStyle name="Normal 19 2 8" xfId="6664" xr:uid="{00000000-0005-0000-0000-0000D34F0000}"/>
    <cellStyle name="Normal 19 2 8 2" xfId="11435" xr:uid="{00000000-0005-0000-0000-0000D44F0000}"/>
    <cellStyle name="Normal 19 2 8 2 2" xfId="22806" xr:uid="{00000000-0005-0000-0000-0000D54F0000}"/>
    <cellStyle name="Normal 19 2 8 2 3" xfId="40937" xr:uid="{00000000-0005-0000-0000-0000D64F0000}"/>
    <cellStyle name="Normal 19 2 8 3" xfId="18091" xr:uid="{00000000-0005-0000-0000-0000D74F0000}"/>
    <cellStyle name="Normal 19 2 8 4" xfId="36641" xr:uid="{00000000-0005-0000-0000-0000D84F0000}"/>
    <cellStyle name="Normal 19 2 9" xfId="9269" xr:uid="{00000000-0005-0000-0000-0000D94F0000}"/>
    <cellStyle name="Normal 19 2 9 2" xfId="20664" xr:uid="{00000000-0005-0000-0000-0000DA4F0000}"/>
    <cellStyle name="Normal 19 2 9 3" xfId="38844" xr:uid="{00000000-0005-0000-0000-0000DB4F0000}"/>
    <cellStyle name="Normal 19 3" xfId="4430" xr:uid="{00000000-0005-0000-0000-0000DC4F0000}"/>
    <cellStyle name="Normal 19 3 10" xfId="34566" xr:uid="{00000000-0005-0000-0000-0000DD4F0000}"/>
    <cellStyle name="Normal 19 3 2" xfId="4507" xr:uid="{00000000-0005-0000-0000-0000DE4F0000}"/>
    <cellStyle name="Normal 19 3 2 2" xfId="4655" xr:uid="{00000000-0005-0000-0000-0000DF4F0000}"/>
    <cellStyle name="Normal 19 3 2 2 2" xfId="4932" xr:uid="{00000000-0005-0000-0000-0000E04F0000}"/>
    <cellStyle name="Normal 19 3 2 2 2 2" xfId="5466" xr:uid="{00000000-0005-0000-0000-0000E14F0000}"/>
    <cellStyle name="Normal 19 3 2 2 2 2 2" xfId="6542" xr:uid="{00000000-0005-0000-0000-0000E24F0000}"/>
    <cellStyle name="Normal 19 3 2 2 2 2 2 2" xfId="8734" xr:uid="{00000000-0005-0000-0000-0000E34F0000}"/>
    <cellStyle name="Normal 19 3 2 2 2 2 2 2 2" xfId="13505" xr:uid="{00000000-0005-0000-0000-0000E44F0000}"/>
    <cellStyle name="Normal 19 3 2 2 2 2 2 2 2 2" xfId="24858" xr:uid="{00000000-0005-0000-0000-0000E54F0000}"/>
    <cellStyle name="Normal 19 3 2 2 2 2 2 2 2 3" xfId="42959" xr:uid="{00000000-0005-0000-0000-0000E64F0000}"/>
    <cellStyle name="Normal 19 3 2 2 2 2 2 2 3" xfId="20144" xr:uid="{00000000-0005-0000-0000-0000E74F0000}"/>
    <cellStyle name="Normal 19 3 2 2 2 2 2 2 4" xfId="38663" xr:uid="{00000000-0005-0000-0000-0000E84F0000}"/>
    <cellStyle name="Normal 19 3 2 2 2 2 2 3" xfId="11324" xr:uid="{00000000-0005-0000-0000-0000E94F0000}"/>
    <cellStyle name="Normal 19 3 2 2 2 2 2 3 2" xfId="22710" xr:uid="{00000000-0005-0000-0000-0000EA4F0000}"/>
    <cellStyle name="Normal 19 3 2 2 2 2 2 3 3" xfId="40868" xr:uid="{00000000-0005-0000-0000-0000EB4F0000}"/>
    <cellStyle name="Normal 19 3 2 2 2 2 2 4" xfId="17995" xr:uid="{00000000-0005-0000-0000-0000EC4F0000}"/>
    <cellStyle name="Normal 19 3 2 2 2 2 2 5" xfId="36572" xr:uid="{00000000-0005-0000-0000-0000ED4F0000}"/>
    <cellStyle name="Normal 19 3 2 2 2 2 3" xfId="7668" xr:uid="{00000000-0005-0000-0000-0000EE4F0000}"/>
    <cellStyle name="Normal 19 3 2 2 2 2 3 2" xfId="12439" xr:uid="{00000000-0005-0000-0000-0000EF4F0000}"/>
    <cellStyle name="Normal 19 3 2 2 2 2 3 2 2" xfId="23797" xr:uid="{00000000-0005-0000-0000-0000F04F0000}"/>
    <cellStyle name="Normal 19 3 2 2 2 2 3 2 3" xfId="41913" xr:uid="{00000000-0005-0000-0000-0000F14F0000}"/>
    <cellStyle name="Normal 19 3 2 2 2 2 3 3" xfId="19086" xr:uid="{00000000-0005-0000-0000-0000F24F0000}"/>
    <cellStyle name="Normal 19 3 2 2 2 2 3 4" xfId="37617" xr:uid="{00000000-0005-0000-0000-0000F34F0000}"/>
    <cellStyle name="Normal 19 3 2 2 2 2 4" xfId="10256" xr:uid="{00000000-0005-0000-0000-0000F44F0000}"/>
    <cellStyle name="Normal 19 3 2 2 2 2 4 2" xfId="21651" xr:uid="{00000000-0005-0000-0000-0000F54F0000}"/>
    <cellStyle name="Normal 19 3 2 2 2 2 4 3" xfId="39822" xr:uid="{00000000-0005-0000-0000-0000F64F0000}"/>
    <cellStyle name="Normal 19 3 2 2 2 2 5" xfId="16932" xr:uid="{00000000-0005-0000-0000-0000F74F0000}"/>
    <cellStyle name="Normal 19 3 2 2 2 2 6" xfId="35526" xr:uid="{00000000-0005-0000-0000-0000F84F0000}"/>
    <cellStyle name="Normal 19 3 2 2 2 3" xfId="6018" xr:uid="{00000000-0005-0000-0000-0000F94F0000}"/>
    <cellStyle name="Normal 19 3 2 2 2 3 2" xfId="8210" xr:uid="{00000000-0005-0000-0000-0000FA4F0000}"/>
    <cellStyle name="Normal 19 3 2 2 2 3 2 2" xfId="12981" xr:uid="{00000000-0005-0000-0000-0000FB4F0000}"/>
    <cellStyle name="Normal 19 3 2 2 2 3 2 2 2" xfId="24334" xr:uid="{00000000-0005-0000-0000-0000FC4F0000}"/>
    <cellStyle name="Normal 19 3 2 2 2 3 2 2 3" xfId="42435" xr:uid="{00000000-0005-0000-0000-0000FD4F0000}"/>
    <cellStyle name="Normal 19 3 2 2 2 3 2 3" xfId="19620" xr:uid="{00000000-0005-0000-0000-0000FE4F0000}"/>
    <cellStyle name="Normal 19 3 2 2 2 3 2 4" xfId="38139" xr:uid="{00000000-0005-0000-0000-0000FF4F0000}"/>
    <cellStyle name="Normal 19 3 2 2 2 3 3" xfId="10800" xr:uid="{00000000-0005-0000-0000-000000500000}"/>
    <cellStyle name="Normal 19 3 2 2 2 3 3 2" xfId="22186" xr:uid="{00000000-0005-0000-0000-000001500000}"/>
    <cellStyle name="Normal 19 3 2 2 2 3 3 3" xfId="40344" xr:uid="{00000000-0005-0000-0000-000002500000}"/>
    <cellStyle name="Normal 19 3 2 2 2 3 4" xfId="17471" xr:uid="{00000000-0005-0000-0000-000003500000}"/>
    <cellStyle name="Normal 19 3 2 2 2 3 5" xfId="36048" xr:uid="{00000000-0005-0000-0000-000004500000}"/>
    <cellStyle name="Normal 19 3 2 2 2 4" xfId="7156" xr:uid="{00000000-0005-0000-0000-000005500000}"/>
    <cellStyle name="Normal 19 3 2 2 2 4 2" xfId="11927" xr:uid="{00000000-0005-0000-0000-000006500000}"/>
    <cellStyle name="Normal 19 3 2 2 2 4 2 2" xfId="23285" xr:uid="{00000000-0005-0000-0000-000007500000}"/>
    <cellStyle name="Normal 19 3 2 2 2 4 2 3" xfId="41401" xr:uid="{00000000-0005-0000-0000-000008500000}"/>
    <cellStyle name="Normal 19 3 2 2 2 4 3" xfId="18574" xr:uid="{00000000-0005-0000-0000-000009500000}"/>
    <cellStyle name="Normal 19 3 2 2 2 4 4" xfId="37105" xr:uid="{00000000-0005-0000-0000-00000A500000}"/>
    <cellStyle name="Normal 19 3 2 2 2 5" xfId="9742" xr:uid="{00000000-0005-0000-0000-00000B500000}"/>
    <cellStyle name="Normal 19 3 2 2 2 5 2" xfId="21137" xr:uid="{00000000-0005-0000-0000-00000C500000}"/>
    <cellStyle name="Normal 19 3 2 2 2 5 3" xfId="39309" xr:uid="{00000000-0005-0000-0000-00000D500000}"/>
    <cellStyle name="Normal 19 3 2 2 2 6" xfId="16414" xr:uid="{00000000-0005-0000-0000-00000E500000}"/>
    <cellStyle name="Normal 19 3 2 2 2 7" xfId="35014" xr:uid="{00000000-0005-0000-0000-00000F500000}"/>
    <cellStyle name="Normal 19 3 2 2 3" xfId="5190" xr:uid="{00000000-0005-0000-0000-000010500000}"/>
    <cellStyle name="Normal 19 3 2 2 3 2" xfId="6276" xr:uid="{00000000-0005-0000-0000-000011500000}"/>
    <cellStyle name="Normal 19 3 2 2 3 2 2" xfId="8468" xr:uid="{00000000-0005-0000-0000-000012500000}"/>
    <cellStyle name="Normal 19 3 2 2 3 2 2 2" xfId="13239" xr:uid="{00000000-0005-0000-0000-000013500000}"/>
    <cellStyle name="Normal 19 3 2 2 3 2 2 2 2" xfId="24592" xr:uid="{00000000-0005-0000-0000-000014500000}"/>
    <cellStyle name="Normal 19 3 2 2 3 2 2 2 3" xfId="42693" xr:uid="{00000000-0005-0000-0000-000015500000}"/>
    <cellStyle name="Normal 19 3 2 2 3 2 2 3" xfId="19878" xr:uid="{00000000-0005-0000-0000-000016500000}"/>
    <cellStyle name="Normal 19 3 2 2 3 2 2 4" xfId="38397" xr:uid="{00000000-0005-0000-0000-000017500000}"/>
    <cellStyle name="Normal 19 3 2 2 3 2 3" xfId="11058" xr:uid="{00000000-0005-0000-0000-000018500000}"/>
    <cellStyle name="Normal 19 3 2 2 3 2 3 2" xfId="22444" xr:uid="{00000000-0005-0000-0000-000019500000}"/>
    <cellStyle name="Normal 19 3 2 2 3 2 3 3" xfId="40602" xr:uid="{00000000-0005-0000-0000-00001A500000}"/>
    <cellStyle name="Normal 19 3 2 2 3 2 4" xfId="17729" xr:uid="{00000000-0005-0000-0000-00001B500000}"/>
    <cellStyle name="Normal 19 3 2 2 3 2 5" xfId="36306" xr:uid="{00000000-0005-0000-0000-00001C500000}"/>
    <cellStyle name="Normal 19 3 2 2 3 3" xfId="7412" xr:uid="{00000000-0005-0000-0000-00001D500000}"/>
    <cellStyle name="Normal 19 3 2 2 3 3 2" xfId="12183" xr:uid="{00000000-0005-0000-0000-00001E500000}"/>
    <cellStyle name="Normal 19 3 2 2 3 3 2 2" xfId="23541" xr:uid="{00000000-0005-0000-0000-00001F500000}"/>
    <cellStyle name="Normal 19 3 2 2 3 3 2 3" xfId="41657" xr:uid="{00000000-0005-0000-0000-000020500000}"/>
    <cellStyle name="Normal 19 3 2 2 3 3 3" xfId="18830" xr:uid="{00000000-0005-0000-0000-000021500000}"/>
    <cellStyle name="Normal 19 3 2 2 3 3 4" xfId="37361" xr:uid="{00000000-0005-0000-0000-000022500000}"/>
    <cellStyle name="Normal 19 3 2 2 3 4" xfId="9998" xr:uid="{00000000-0005-0000-0000-000023500000}"/>
    <cellStyle name="Normal 19 3 2 2 3 4 2" xfId="21393" xr:uid="{00000000-0005-0000-0000-000024500000}"/>
    <cellStyle name="Normal 19 3 2 2 3 4 3" xfId="39565" xr:uid="{00000000-0005-0000-0000-000025500000}"/>
    <cellStyle name="Normal 19 3 2 2 3 5" xfId="16670" xr:uid="{00000000-0005-0000-0000-000026500000}"/>
    <cellStyle name="Normal 19 3 2 2 3 6" xfId="35270" xr:uid="{00000000-0005-0000-0000-000027500000}"/>
    <cellStyle name="Normal 19 3 2 2 4" xfId="5742" xr:uid="{00000000-0005-0000-0000-000028500000}"/>
    <cellStyle name="Normal 19 3 2 2 4 2" xfId="7944" xr:uid="{00000000-0005-0000-0000-000029500000}"/>
    <cellStyle name="Normal 19 3 2 2 4 2 2" xfId="12715" xr:uid="{00000000-0005-0000-0000-00002A500000}"/>
    <cellStyle name="Normal 19 3 2 2 4 2 2 2" xfId="24070" xr:uid="{00000000-0005-0000-0000-00002B500000}"/>
    <cellStyle name="Normal 19 3 2 2 4 2 2 3" xfId="42179" xr:uid="{00000000-0005-0000-0000-00002C500000}"/>
    <cellStyle name="Normal 19 3 2 2 4 2 3" xfId="19357" xr:uid="{00000000-0005-0000-0000-00002D500000}"/>
    <cellStyle name="Normal 19 3 2 2 4 2 4" xfId="37883" xr:uid="{00000000-0005-0000-0000-00002E500000}"/>
    <cellStyle name="Normal 19 3 2 2 4 3" xfId="10532" xr:uid="{00000000-0005-0000-0000-00002F500000}"/>
    <cellStyle name="Normal 19 3 2 2 4 3 2" xfId="21921" xr:uid="{00000000-0005-0000-0000-000030500000}"/>
    <cellStyle name="Normal 19 3 2 2 4 3 3" xfId="40088" xr:uid="{00000000-0005-0000-0000-000031500000}"/>
    <cellStyle name="Normal 19 3 2 2 4 4" xfId="17206" xr:uid="{00000000-0005-0000-0000-000032500000}"/>
    <cellStyle name="Normal 19 3 2 2 4 5" xfId="35792" xr:uid="{00000000-0005-0000-0000-000033500000}"/>
    <cellStyle name="Normal 19 3 2 2 5" xfId="6890" xr:uid="{00000000-0005-0000-0000-000034500000}"/>
    <cellStyle name="Normal 19 3 2 2 5 2" xfId="11661" xr:uid="{00000000-0005-0000-0000-000035500000}"/>
    <cellStyle name="Normal 19 3 2 2 5 2 2" xfId="23023" xr:uid="{00000000-0005-0000-0000-000036500000}"/>
    <cellStyle name="Normal 19 3 2 2 5 2 3" xfId="41145" xr:uid="{00000000-0005-0000-0000-000037500000}"/>
    <cellStyle name="Normal 19 3 2 2 5 3" xfId="18313" xr:uid="{00000000-0005-0000-0000-000038500000}"/>
    <cellStyle name="Normal 19 3 2 2 5 4" xfId="36849" xr:uid="{00000000-0005-0000-0000-000039500000}"/>
    <cellStyle name="Normal 19 3 2 2 6" xfId="9483" xr:uid="{00000000-0005-0000-0000-00003A500000}"/>
    <cellStyle name="Normal 19 3 2 2 6 2" xfId="20878" xr:uid="{00000000-0005-0000-0000-00003B500000}"/>
    <cellStyle name="Normal 19 3 2 2 6 3" xfId="39052" xr:uid="{00000000-0005-0000-0000-00003C500000}"/>
    <cellStyle name="Normal 19 3 2 2 7" xfId="16149" xr:uid="{00000000-0005-0000-0000-00003D500000}"/>
    <cellStyle name="Normal 19 3 2 2 8" xfId="34758" xr:uid="{00000000-0005-0000-0000-00003E500000}"/>
    <cellStyle name="Normal 19 3 2 3" xfId="4784" xr:uid="{00000000-0005-0000-0000-00003F500000}"/>
    <cellStyle name="Normal 19 3 2 3 2" xfId="5318" xr:uid="{00000000-0005-0000-0000-000040500000}"/>
    <cellStyle name="Normal 19 3 2 3 2 2" xfId="6404" xr:uid="{00000000-0005-0000-0000-000041500000}"/>
    <cellStyle name="Normal 19 3 2 3 2 2 2" xfId="8596" xr:uid="{00000000-0005-0000-0000-000042500000}"/>
    <cellStyle name="Normal 19 3 2 3 2 2 2 2" xfId="13367" xr:uid="{00000000-0005-0000-0000-000043500000}"/>
    <cellStyle name="Normal 19 3 2 3 2 2 2 2 2" xfId="24720" xr:uid="{00000000-0005-0000-0000-000044500000}"/>
    <cellStyle name="Normal 19 3 2 3 2 2 2 2 3" xfId="42821" xr:uid="{00000000-0005-0000-0000-000045500000}"/>
    <cellStyle name="Normal 19 3 2 3 2 2 2 3" xfId="20006" xr:uid="{00000000-0005-0000-0000-000046500000}"/>
    <cellStyle name="Normal 19 3 2 3 2 2 2 4" xfId="38525" xr:uid="{00000000-0005-0000-0000-000047500000}"/>
    <cellStyle name="Normal 19 3 2 3 2 2 3" xfId="11186" xr:uid="{00000000-0005-0000-0000-000048500000}"/>
    <cellStyle name="Normal 19 3 2 3 2 2 3 2" xfId="22572" xr:uid="{00000000-0005-0000-0000-000049500000}"/>
    <cellStyle name="Normal 19 3 2 3 2 2 3 3" xfId="40730" xr:uid="{00000000-0005-0000-0000-00004A500000}"/>
    <cellStyle name="Normal 19 3 2 3 2 2 4" xfId="17857" xr:uid="{00000000-0005-0000-0000-00004B500000}"/>
    <cellStyle name="Normal 19 3 2 3 2 2 5" xfId="36434" xr:uid="{00000000-0005-0000-0000-00004C500000}"/>
    <cellStyle name="Normal 19 3 2 3 2 3" xfId="7540" xr:uid="{00000000-0005-0000-0000-00004D500000}"/>
    <cellStyle name="Normal 19 3 2 3 2 3 2" xfId="12311" xr:uid="{00000000-0005-0000-0000-00004E500000}"/>
    <cellStyle name="Normal 19 3 2 3 2 3 2 2" xfId="23669" xr:uid="{00000000-0005-0000-0000-00004F500000}"/>
    <cellStyle name="Normal 19 3 2 3 2 3 2 3" xfId="41785" xr:uid="{00000000-0005-0000-0000-000050500000}"/>
    <cellStyle name="Normal 19 3 2 3 2 3 3" xfId="18958" xr:uid="{00000000-0005-0000-0000-000051500000}"/>
    <cellStyle name="Normal 19 3 2 3 2 3 4" xfId="37489" xr:uid="{00000000-0005-0000-0000-000052500000}"/>
    <cellStyle name="Normal 19 3 2 3 2 4" xfId="10126" xr:uid="{00000000-0005-0000-0000-000053500000}"/>
    <cellStyle name="Normal 19 3 2 3 2 4 2" xfId="21521" xr:uid="{00000000-0005-0000-0000-000054500000}"/>
    <cellStyle name="Normal 19 3 2 3 2 4 3" xfId="39693" xr:uid="{00000000-0005-0000-0000-000055500000}"/>
    <cellStyle name="Normal 19 3 2 3 2 5" xfId="16798" xr:uid="{00000000-0005-0000-0000-000056500000}"/>
    <cellStyle name="Normal 19 3 2 3 2 6" xfId="35398" xr:uid="{00000000-0005-0000-0000-000057500000}"/>
    <cellStyle name="Normal 19 3 2 3 3" xfId="5870" xr:uid="{00000000-0005-0000-0000-000058500000}"/>
    <cellStyle name="Normal 19 3 2 3 3 2" xfId="8072" xr:uid="{00000000-0005-0000-0000-000059500000}"/>
    <cellStyle name="Normal 19 3 2 3 3 2 2" xfId="12843" xr:uid="{00000000-0005-0000-0000-00005A500000}"/>
    <cellStyle name="Normal 19 3 2 3 3 2 2 2" xfId="24198" xr:uid="{00000000-0005-0000-0000-00005B500000}"/>
    <cellStyle name="Normal 19 3 2 3 3 2 2 3" xfId="42307" xr:uid="{00000000-0005-0000-0000-00005C500000}"/>
    <cellStyle name="Normal 19 3 2 3 3 2 3" xfId="19485" xr:uid="{00000000-0005-0000-0000-00005D500000}"/>
    <cellStyle name="Normal 19 3 2 3 3 2 4" xfId="38011" xr:uid="{00000000-0005-0000-0000-00005E500000}"/>
    <cellStyle name="Normal 19 3 2 3 3 3" xfId="10660" xr:uid="{00000000-0005-0000-0000-00005F500000}"/>
    <cellStyle name="Normal 19 3 2 3 3 3 2" xfId="22049" xr:uid="{00000000-0005-0000-0000-000060500000}"/>
    <cellStyle name="Normal 19 3 2 3 3 3 3" xfId="40216" xr:uid="{00000000-0005-0000-0000-000061500000}"/>
    <cellStyle name="Normal 19 3 2 3 3 4" xfId="17334" xr:uid="{00000000-0005-0000-0000-000062500000}"/>
    <cellStyle name="Normal 19 3 2 3 3 5" xfId="35920" xr:uid="{00000000-0005-0000-0000-000063500000}"/>
    <cellStyle name="Normal 19 3 2 3 4" xfId="7018" xr:uid="{00000000-0005-0000-0000-000064500000}"/>
    <cellStyle name="Normal 19 3 2 3 4 2" xfId="11789" xr:uid="{00000000-0005-0000-0000-000065500000}"/>
    <cellStyle name="Normal 19 3 2 3 4 2 2" xfId="23151" xr:uid="{00000000-0005-0000-0000-000066500000}"/>
    <cellStyle name="Normal 19 3 2 3 4 2 3" xfId="41273" xr:uid="{00000000-0005-0000-0000-000067500000}"/>
    <cellStyle name="Normal 19 3 2 3 4 3" xfId="18441" xr:uid="{00000000-0005-0000-0000-000068500000}"/>
    <cellStyle name="Normal 19 3 2 3 4 4" xfId="36977" xr:uid="{00000000-0005-0000-0000-000069500000}"/>
    <cellStyle name="Normal 19 3 2 3 5" xfId="9612" xr:uid="{00000000-0005-0000-0000-00006A500000}"/>
    <cellStyle name="Normal 19 3 2 3 5 2" xfId="21007" xr:uid="{00000000-0005-0000-0000-00006B500000}"/>
    <cellStyle name="Normal 19 3 2 3 5 3" xfId="39180" xr:uid="{00000000-0005-0000-0000-00006C500000}"/>
    <cellStyle name="Normal 19 3 2 3 6" xfId="16277" xr:uid="{00000000-0005-0000-0000-00006D500000}"/>
    <cellStyle name="Normal 19 3 2 3 7" xfId="34886" xr:uid="{00000000-0005-0000-0000-00006E500000}"/>
    <cellStyle name="Normal 19 3 2 4" xfId="5062" xr:uid="{00000000-0005-0000-0000-00006F500000}"/>
    <cellStyle name="Normal 19 3 2 4 2" xfId="6148" xr:uid="{00000000-0005-0000-0000-000070500000}"/>
    <cellStyle name="Normal 19 3 2 4 2 2" xfId="8340" xr:uid="{00000000-0005-0000-0000-000071500000}"/>
    <cellStyle name="Normal 19 3 2 4 2 2 2" xfId="13111" xr:uid="{00000000-0005-0000-0000-000072500000}"/>
    <cellStyle name="Normal 19 3 2 4 2 2 2 2" xfId="24464" xr:uid="{00000000-0005-0000-0000-000073500000}"/>
    <cellStyle name="Normal 19 3 2 4 2 2 2 3" xfId="42565" xr:uid="{00000000-0005-0000-0000-000074500000}"/>
    <cellStyle name="Normal 19 3 2 4 2 2 3" xfId="19750" xr:uid="{00000000-0005-0000-0000-000075500000}"/>
    <cellStyle name="Normal 19 3 2 4 2 2 4" xfId="38269" xr:uid="{00000000-0005-0000-0000-000076500000}"/>
    <cellStyle name="Normal 19 3 2 4 2 3" xfId="10930" xr:uid="{00000000-0005-0000-0000-000077500000}"/>
    <cellStyle name="Normal 19 3 2 4 2 3 2" xfId="22316" xr:uid="{00000000-0005-0000-0000-000078500000}"/>
    <cellStyle name="Normal 19 3 2 4 2 3 3" xfId="40474" xr:uid="{00000000-0005-0000-0000-000079500000}"/>
    <cellStyle name="Normal 19 3 2 4 2 4" xfId="17601" xr:uid="{00000000-0005-0000-0000-00007A500000}"/>
    <cellStyle name="Normal 19 3 2 4 2 5" xfId="36178" xr:uid="{00000000-0005-0000-0000-00007B500000}"/>
    <cellStyle name="Normal 19 3 2 4 3" xfId="7284" xr:uid="{00000000-0005-0000-0000-00007C500000}"/>
    <cellStyle name="Normal 19 3 2 4 3 2" xfId="12055" xr:uid="{00000000-0005-0000-0000-00007D500000}"/>
    <cellStyle name="Normal 19 3 2 4 3 2 2" xfId="23413" xr:uid="{00000000-0005-0000-0000-00007E500000}"/>
    <cellStyle name="Normal 19 3 2 4 3 2 3" xfId="41529" xr:uid="{00000000-0005-0000-0000-00007F500000}"/>
    <cellStyle name="Normal 19 3 2 4 3 3" xfId="18702" xr:uid="{00000000-0005-0000-0000-000080500000}"/>
    <cellStyle name="Normal 19 3 2 4 3 4" xfId="37233" xr:uid="{00000000-0005-0000-0000-000081500000}"/>
    <cellStyle name="Normal 19 3 2 4 4" xfId="9870" xr:uid="{00000000-0005-0000-0000-000082500000}"/>
    <cellStyle name="Normal 19 3 2 4 4 2" xfId="21265" xr:uid="{00000000-0005-0000-0000-000083500000}"/>
    <cellStyle name="Normal 19 3 2 4 4 3" xfId="39437" xr:uid="{00000000-0005-0000-0000-000084500000}"/>
    <cellStyle name="Normal 19 3 2 4 5" xfId="16542" xr:uid="{00000000-0005-0000-0000-000085500000}"/>
    <cellStyle name="Normal 19 3 2 4 6" xfId="35142" xr:uid="{00000000-0005-0000-0000-000086500000}"/>
    <cellStyle name="Normal 19 3 2 5" xfId="5594" xr:uid="{00000000-0005-0000-0000-000087500000}"/>
    <cellStyle name="Normal 19 3 2 5 2" xfId="7796" xr:uid="{00000000-0005-0000-0000-000088500000}"/>
    <cellStyle name="Normal 19 3 2 5 2 2" xfId="12567" xr:uid="{00000000-0005-0000-0000-000089500000}"/>
    <cellStyle name="Normal 19 3 2 5 2 2 2" xfId="23925" xr:uid="{00000000-0005-0000-0000-00008A500000}"/>
    <cellStyle name="Normal 19 3 2 5 2 2 3" xfId="42041" xr:uid="{00000000-0005-0000-0000-00008B500000}"/>
    <cellStyle name="Normal 19 3 2 5 2 3" xfId="19214" xr:uid="{00000000-0005-0000-0000-00008C500000}"/>
    <cellStyle name="Normal 19 3 2 5 2 4" xfId="37745" xr:uid="{00000000-0005-0000-0000-00008D500000}"/>
    <cellStyle name="Normal 19 3 2 5 3" xfId="10384" xr:uid="{00000000-0005-0000-0000-00008E500000}"/>
    <cellStyle name="Normal 19 3 2 5 3 2" xfId="21779" xr:uid="{00000000-0005-0000-0000-00008F500000}"/>
    <cellStyle name="Normal 19 3 2 5 3 3" xfId="39950" xr:uid="{00000000-0005-0000-0000-000090500000}"/>
    <cellStyle name="Normal 19 3 2 5 4" xfId="17060" xr:uid="{00000000-0005-0000-0000-000091500000}"/>
    <cellStyle name="Normal 19 3 2 5 5" xfId="35654" xr:uid="{00000000-0005-0000-0000-000092500000}"/>
    <cellStyle name="Normal 19 3 2 6" xfId="6752" xr:uid="{00000000-0005-0000-0000-000093500000}"/>
    <cellStyle name="Normal 19 3 2 6 2" xfId="11523" xr:uid="{00000000-0005-0000-0000-000094500000}"/>
    <cellStyle name="Normal 19 3 2 6 2 2" xfId="22890" xr:uid="{00000000-0005-0000-0000-000095500000}"/>
    <cellStyle name="Normal 19 3 2 6 2 3" xfId="41017" xr:uid="{00000000-0005-0000-0000-000096500000}"/>
    <cellStyle name="Normal 19 3 2 6 3" xfId="18178" xr:uid="{00000000-0005-0000-0000-000097500000}"/>
    <cellStyle name="Normal 19 3 2 6 4" xfId="36721" xr:uid="{00000000-0005-0000-0000-000098500000}"/>
    <cellStyle name="Normal 19 3 2 7" xfId="9352" xr:uid="{00000000-0005-0000-0000-000099500000}"/>
    <cellStyle name="Normal 19 3 2 7 2" xfId="20747" xr:uid="{00000000-0005-0000-0000-00009A500000}"/>
    <cellStyle name="Normal 19 3 2 7 3" xfId="38924" xr:uid="{00000000-0005-0000-0000-00009B500000}"/>
    <cellStyle name="Normal 19 3 2 8" xfId="16012" xr:uid="{00000000-0005-0000-0000-00009C500000}"/>
    <cellStyle name="Normal 19 3 2 9" xfId="34630" xr:uid="{00000000-0005-0000-0000-00009D500000}"/>
    <cellStyle name="Normal 19 3 3" xfId="4578" xr:uid="{00000000-0005-0000-0000-00009E500000}"/>
    <cellStyle name="Normal 19 3 3 2" xfId="4855" xr:uid="{00000000-0005-0000-0000-00009F500000}"/>
    <cellStyle name="Normal 19 3 3 2 2" xfId="5389" xr:uid="{00000000-0005-0000-0000-0000A0500000}"/>
    <cellStyle name="Normal 19 3 3 2 2 2" xfId="6473" xr:uid="{00000000-0005-0000-0000-0000A1500000}"/>
    <cellStyle name="Normal 19 3 3 2 2 2 2" xfId="8665" xr:uid="{00000000-0005-0000-0000-0000A2500000}"/>
    <cellStyle name="Normal 19 3 3 2 2 2 2 2" xfId="13436" xr:uid="{00000000-0005-0000-0000-0000A3500000}"/>
    <cellStyle name="Normal 19 3 3 2 2 2 2 2 2" xfId="24789" xr:uid="{00000000-0005-0000-0000-0000A4500000}"/>
    <cellStyle name="Normal 19 3 3 2 2 2 2 2 3" xfId="42890" xr:uid="{00000000-0005-0000-0000-0000A5500000}"/>
    <cellStyle name="Normal 19 3 3 2 2 2 2 3" xfId="20075" xr:uid="{00000000-0005-0000-0000-0000A6500000}"/>
    <cellStyle name="Normal 19 3 3 2 2 2 2 4" xfId="38594" xr:uid="{00000000-0005-0000-0000-0000A7500000}"/>
    <cellStyle name="Normal 19 3 3 2 2 2 3" xfId="11255" xr:uid="{00000000-0005-0000-0000-0000A8500000}"/>
    <cellStyle name="Normal 19 3 3 2 2 2 3 2" xfId="22641" xr:uid="{00000000-0005-0000-0000-0000A9500000}"/>
    <cellStyle name="Normal 19 3 3 2 2 2 3 3" xfId="40799" xr:uid="{00000000-0005-0000-0000-0000AA500000}"/>
    <cellStyle name="Normal 19 3 3 2 2 2 4" xfId="17926" xr:uid="{00000000-0005-0000-0000-0000AB500000}"/>
    <cellStyle name="Normal 19 3 3 2 2 2 5" xfId="36503" xr:uid="{00000000-0005-0000-0000-0000AC500000}"/>
    <cellStyle name="Normal 19 3 3 2 2 3" xfId="7604" xr:uid="{00000000-0005-0000-0000-0000AD500000}"/>
    <cellStyle name="Normal 19 3 3 2 2 3 2" xfId="12375" xr:uid="{00000000-0005-0000-0000-0000AE500000}"/>
    <cellStyle name="Normal 19 3 3 2 2 3 2 2" xfId="23733" xr:uid="{00000000-0005-0000-0000-0000AF500000}"/>
    <cellStyle name="Normal 19 3 3 2 2 3 2 3" xfId="41849" xr:uid="{00000000-0005-0000-0000-0000B0500000}"/>
    <cellStyle name="Normal 19 3 3 2 2 3 3" xfId="19022" xr:uid="{00000000-0005-0000-0000-0000B1500000}"/>
    <cellStyle name="Normal 19 3 3 2 2 3 4" xfId="37553" xr:uid="{00000000-0005-0000-0000-0000B2500000}"/>
    <cellStyle name="Normal 19 3 3 2 2 4" xfId="10191" xr:uid="{00000000-0005-0000-0000-0000B3500000}"/>
    <cellStyle name="Normal 19 3 3 2 2 4 2" xfId="21586" xr:uid="{00000000-0005-0000-0000-0000B4500000}"/>
    <cellStyle name="Normal 19 3 3 2 2 4 3" xfId="39758" xr:uid="{00000000-0005-0000-0000-0000B5500000}"/>
    <cellStyle name="Normal 19 3 3 2 2 5" xfId="16863" xr:uid="{00000000-0005-0000-0000-0000B6500000}"/>
    <cellStyle name="Normal 19 3 3 2 2 6" xfId="35462" xr:uid="{00000000-0005-0000-0000-0000B7500000}"/>
    <cellStyle name="Normal 19 3 3 2 3" xfId="5941" xr:uid="{00000000-0005-0000-0000-0000B8500000}"/>
    <cellStyle name="Normal 19 3 3 2 3 2" xfId="8138" xr:uid="{00000000-0005-0000-0000-0000B9500000}"/>
    <cellStyle name="Normal 19 3 3 2 3 2 2" xfId="12909" xr:uid="{00000000-0005-0000-0000-0000BA500000}"/>
    <cellStyle name="Normal 19 3 3 2 3 2 2 2" xfId="24264" xr:uid="{00000000-0005-0000-0000-0000BB500000}"/>
    <cellStyle name="Normal 19 3 3 2 3 2 2 3" xfId="42371" xr:uid="{00000000-0005-0000-0000-0000BC500000}"/>
    <cellStyle name="Normal 19 3 3 2 3 2 3" xfId="19550" xr:uid="{00000000-0005-0000-0000-0000BD500000}"/>
    <cellStyle name="Normal 19 3 3 2 3 2 4" xfId="38075" xr:uid="{00000000-0005-0000-0000-0000BE500000}"/>
    <cellStyle name="Normal 19 3 3 2 3 3" xfId="10727" xr:uid="{00000000-0005-0000-0000-0000BF500000}"/>
    <cellStyle name="Normal 19 3 3 2 3 3 2" xfId="22116" xr:uid="{00000000-0005-0000-0000-0000C0500000}"/>
    <cellStyle name="Normal 19 3 3 2 3 3 3" xfId="40280" xr:uid="{00000000-0005-0000-0000-0000C1500000}"/>
    <cellStyle name="Normal 19 3 3 2 3 4" xfId="17400" xr:uid="{00000000-0005-0000-0000-0000C2500000}"/>
    <cellStyle name="Normal 19 3 3 2 3 5" xfId="35984" xr:uid="{00000000-0005-0000-0000-0000C3500000}"/>
    <cellStyle name="Normal 19 3 3 2 4" xfId="7084" xr:uid="{00000000-0005-0000-0000-0000C4500000}"/>
    <cellStyle name="Normal 19 3 3 2 4 2" xfId="11855" xr:uid="{00000000-0005-0000-0000-0000C5500000}"/>
    <cellStyle name="Normal 19 3 3 2 4 2 2" xfId="23216" xr:uid="{00000000-0005-0000-0000-0000C6500000}"/>
    <cellStyle name="Normal 19 3 3 2 4 2 3" xfId="41337" xr:uid="{00000000-0005-0000-0000-0000C7500000}"/>
    <cellStyle name="Normal 19 3 3 2 4 3" xfId="18505" xr:uid="{00000000-0005-0000-0000-0000C8500000}"/>
    <cellStyle name="Normal 19 3 3 2 4 4" xfId="37041" xr:uid="{00000000-0005-0000-0000-0000C9500000}"/>
    <cellStyle name="Normal 19 3 3 2 5" xfId="9676" xr:uid="{00000000-0005-0000-0000-0000CA500000}"/>
    <cellStyle name="Normal 19 3 3 2 5 2" xfId="21071" xr:uid="{00000000-0005-0000-0000-0000CB500000}"/>
    <cellStyle name="Normal 19 3 3 2 5 3" xfId="39244" xr:uid="{00000000-0005-0000-0000-0000CC500000}"/>
    <cellStyle name="Normal 19 3 3 2 6" xfId="16343" xr:uid="{00000000-0005-0000-0000-0000CD500000}"/>
    <cellStyle name="Normal 19 3 3 2 7" xfId="34950" xr:uid="{00000000-0005-0000-0000-0000CE500000}"/>
    <cellStyle name="Normal 19 3 3 3" xfId="5126" xr:uid="{00000000-0005-0000-0000-0000CF500000}"/>
    <cellStyle name="Normal 19 3 3 3 2" xfId="6212" xr:uid="{00000000-0005-0000-0000-0000D0500000}"/>
    <cellStyle name="Normal 19 3 3 3 2 2" xfId="8404" xr:uid="{00000000-0005-0000-0000-0000D1500000}"/>
    <cellStyle name="Normal 19 3 3 3 2 2 2" xfId="13175" xr:uid="{00000000-0005-0000-0000-0000D2500000}"/>
    <cellStyle name="Normal 19 3 3 3 2 2 2 2" xfId="24528" xr:uid="{00000000-0005-0000-0000-0000D3500000}"/>
    <cellStyle name="Normal 19 3 3 3 2 2 2 3" xfId="42629" xr:uid="{00000000-0005-0000-0000-0000D4500000}"/>
    <cellStyle name="Normal 19 3 3 3 2 2 3" xfId="19814" xr:uid="{00000000-0005-0000-0000-0000D5500000}"/>
    <cellStyle name="Normal 19 3 3 3 2 2 4" xfId="38333" xr:uid="{00000000-0005-0000-0000-0000D6500000}"/>
    <cellStyle name="Normal 19 3 3 3 2 3" xfId="10994" xr:uid="{00000000-0005-0000-0000-0000D7500000}"/>
    <cellStyle name="Normal 19 3 3 3 2 3 2" xfId="22380" xr:uid="{00000000-0005-0000-0000-0000D8500000}"/>
    <cellStyle name="Normal 19 3 3 3 2 3 3" xfId="40538" xr:uid="{00000000-0005-0000-0000-0000D9500000}"/>
    <cellStyle name="Normal 19 3 3 3 2 4" xfId="17665" xr:uid="{00000000-0005-0000-0000-0000DA500000}"/>
    <cellStyle name="Normal 19 3 3 3 2 5" xfId="36242" xr:uid="{00000000-0005-0000-0000-0000DB500000}"/>
    <cellStyle name="Normal 19 3 3 3 3" xfId="7348" xr:uid="{00000000-0005-0000-0000-0000DC500000}"/>
    <cellStyle name="Normal 19 3 3 3 3 2" xfId="12119" xr:uid="{00000000-0005-0000-0000-0000DD500000}"/>
    <cellStyle name="Normal 19 3 3 3 3 2 2" xfId="23477" xr:uid="{00000000-0005-0000-0000-0000DE500000}"/>
    <cellStyle name="Normal 19 3 3 3 3 2 3" xfId="41593" xr:uid="{00000000-0005-0000-0000-0000DF500000}"/>
    <cellStyle name="Normal 19 3 3 3 3 3" xfId="18766" xr:uid="{00000000-0005-0000-0000-0000E0500000}"/>
    <cellStyle name="Normal 19 3 3 3 3 4" xfId="37297" xr:uid="{00000000-0005-0000-0000-0000E1500000}"/>
    <cellStyle name="Normal 19 3 3 3 4" xfId="9934" xr:uid="{00000000-0005-0000-0000-0000E2500000}"/>
    <cellStyle name="Normal 19 3 3 3 4 2" xfId="21329" xr:uid="{00000000-0005-0000-0000-0000E3500000}"/>
    <cellStyle name="Normal 19 3 3 3 4 3" xfId="39501" xr:uid="{00000000-0005-0000-0000-0000E4500000}"/>
    <cellStyle name="Normal 19 3 3 3 5" xfId="16606" xr:uid="{00000000-0005-0000-0000-0000E5500000}"/>
    <cellStyle name="Normal 19 3 3 3 6" xfId="35206" xr:uid="{00000000-0005-0000-0000-0000E6500000}"/>
    <cellStyle name="Normal 19 3 3 4" xfId="5665" xr:uid="{00000000-0005-0000-0000-0000E7500000}"/>
    <cellStyle name="Normal 19 3 3 4 2" xfId="7867" xr:uid="{00000000-0005-0000-0000-0000E8500000}"/>
    <cellStyle name="Normal 19 3 3 4 2 2" xfId="12638" xr:uid="{00000000-0005-0000-0000-0000E9500000}"/>
    <cellStyle name="Normal 19 3 3 4 2 2 2" xfId="23995" xr:uid="{00000000-0005-0000-0000-0000EA500000}"/>
    <cellStyle name="Normal 19 3 3 4 2 2 3" xfId="42110" xr:uid="{00000000-0005-0000-0000-0000EB500000}"/>
    <cellStyle name="Normal 19 3 3 4 2 3" xfId="19283" xr:uid="{00000000-0005-0000-0000-0000EC500000}"/>
    <cellStyle name="Normal 19 3 3 4 2 4" xfId="37814" xr:uid="{00000000-0005-0000-0000-0000ED500000}"/>
    <cellStyle name="Normal 19 3 3 4 3" xfId="10455" xr:uid="{00000000-0005-0000-0000-0000EE500000}"/>
    <cellStyle name="Normal 19 3 3 4 3 2" xfId="21848" xr:uid="{00000000-0005-0000-0000-0000EF500000}"/>
    <cellStyle name="Normal 19 3 3 4 3 3" xfId="40019" xr:uid="{00000000-0005-0000-0000-0000F0500000}"/>
    <cellStyle name="Normal 19 3 3 4 4" xfId="17131" xr:uid="{00000000-0005-0000-0000-0000F1500000}"/>
    <cellStyle name="Normal 19 3 3 4 5" xfId="35723" xr:uid="{00000000-0005-0000-0000-0000F2500000}"/>
    <cellStyle name="Normal 19 3 3 5" xfId="6818" xr:uid="{00000000-0005-0000-0000-0000F3500000}"/>
    <cellStyle name="Normal 19 3 3 5 2" xfId="11589" xr:uid="{00000000-0005-0000-0000-0000F4500000}"/>
    <cellStyle name="Normal 19 3 3 5 2 2" xfId="22955" xr:uid="{00000000-0005-0000-0000-0000F5500000}"/>
    <cellStyle name="Normal 19 3 3 5 2 3" xfId="41081" xr:uid="{00000000-0005-0000-0000-0000F6500000}"/>
    <cellStyle name="Normal 19 3 3 5 3" xfId="18242" xr:uid="{00000000-0005-0000-0000-0000F7500000}"/>
    <cellStyle name="Normal 19 3 3 5 4" xfId="36785" xr:uid="{00000000-0005-0000-0000-0000F8500000}"/>
    <cellStyle name="Normal 19 3 3 6" xfId="9418" xr:uid="{00000000-0005-0000-0000-0000F9500000}"/>
    <cellStyle name="Normal 19 3 3 6 2" xfId="20813" xr:uid="{00000000-0005-0000-0000-0000FA500000}"/>
    <cellStyle name="Normal 19 3 3 6 3" xfId="38988" xr:uid="{00000000-0005-0000-0000-0000FB500000}"/>
    <cellStyle name="Normal 19 3 3 7" xfId="16078" xr:uid="{00000000-0005-0000-0000-0000FC500000}"/>
    <cellStyle name="Normal 19 3 3 8" xfId="34694" xr:uid="{00000000-0005-0000-0000-0000FD500000}"/>
    <cellStyle name="Normal 19 3 4" xfId="4720" xr:uid="{00000000-0005-0000-0000-0000FE500000}"/>
    <cellStyle name="Normal 19 3 4 2" xfId="5254" xr:uid="{00000000-0005-0000-0000-0000FF500000}"/>
    <cellStyle name="Normal 19 3 4 2 2" xfId="6340" xr:uid="{00000000-0005-0000-0000-000000510000}"/>
    <cellStyle name="Normal 19 3 4 2 2 2" xfId="8532" xr:uid="{00000000-0005-0000-0000-000001510000}"/>
    <cellStyle name="Normal 19 3 4 2 2 2 2" xfId="13303" xr:uid="{00000000-0005-0000-0000-000002510000}"/>
    <cellStyle name="Normal 19 3 4 2 2 2 2 2" xfId="24656" xr:uid="{00000000-0005-0000-0000-000003510000}"/>
    <cellStyle name="Normal 19 3 4 2 2 2 2 3" xfId="42757" xr:uid="{00000000-0005-0000-0000-000004510000}"/>
    <cellStyle name="Normal 19 3 4 2 2 2 3" xfId="19942" xr:uid="{00000000-0005-0000-0000-000005510000}"/>
    <cellStyle name="Normal 19 3 4 2 2 2 4" xfId="38461" xr:uid="{00000000-0005-0000-0000-000006510000}"/>
    <cellStyle name="Normal 19 3 4 2 2 3" xfId="11122" xr:uid="{00000000-0005-0000-0000-000007510000}"/>
    <cellStyle name="Normal 19 3 4 2 2 3 2" xfId="22508" xr:uid="{00000000-0005-0000-0000-000008510000}"/>
    <cellStyle name="Normal 19 3 4 2 2 3 3" xfId="40666" xr:uid="{00000000-0005-0000-0000-000009510000}"/>
    <cellStyle name="Normal 19 3 4 2 2 4" xfId="17793" xr:uid="{00000000-0005-0000-0000-00000A510000}"/>
    <cellStyle name="Normal 19 3 4 2 2 5" xfId="36370" xr:uid="{00000000-0005-0000-0000-00000B510000}"/>
    <cellStyle name="Normal 19 3 4 2 3" xfId="7476" xr:uid="{00000000-0005-0000-0000-00000C510000}"/>
    <cellStyle name="Normal 19 3 4 2 3 2" xfId="12247" xr:uid="{00000000-0005-0000-0000-00000D510000}"/>
    <cellStyle name="Normal 19 3 4 2 3 2 2" xfId="23605" xr:uid="{00000000-0005-0000-0000-00000E510000}"/>
    <cellStyle name="Normal 19 3 4 2 3 2 3" xfId="41721" xr:uid="{00000000-0005-0000-0000-00000F510000}"/>
    <cellStyle name="Normal 19 3 4 2 3 3" xfId="18894" xr:uid="{00000000-0005-0000-0000-000010510000}"/>
    <cellStyle name="Normal 19 3 4 2 3 4" xfId="37425" xr:uid="{00000000-0005-0000-0000-000011510000}"/>
    <cellStyle name="Normal 19 3 4 2 4" xfId="10062" xr:uid="{00000000-0005-0000-0000-000012510000}"/>
    <cellStyle name="Normal 19 3 4 2 4 2" xfId="21457" xr:uid="{00000000-0005-0000-0000-000013510000}"/>
    <cellStyle name="Normal 19 3 4 2 4 3" xfId="39629" xr:uid="{00000000-0005-0000-0000-000014510000}"/>
    <cellStyle name="Normal 19 3 4 2 5" xfId="16734" xr:uid="{00000000-0005-0000-0000-000015510000}"/>
    <cellStyle name="Normal 19 3 4 2 6" xfId="35334" xr:uid="{00000000-0005-0000-0000-000016510000}"/>
    <cellStyle name="Normal 19 3 4 3" xfId="5806" xr:uid="{00000000-0005-0000-0000-000017510000}"/>
    <cellStyle name="Normal 19 3 4 3 2" xfId="8008" xr:uid="{00000000-0005-0000-0000-000018510000}"/>
    <cellStyle name="Normal 19 3 4 3 2 2" xfId="12779" xr:uid="{00000000-0005-0000-0000-000019510000}"/>
    <cellStyle name="Normal 19 3 4 3 2 2 2" xfId="24134" xr:uid="{00000000-0005-0000-0000-00001A510000}"/>
    <cellStyle name="Normal 19 3 4 3 2 2 3" xfId="42243" xr:uid="{00000000-0005-0000-0000-00001B510000}"/>
    <cellStyle name="Normal 19 3 4 3 2 3" xfId="19421" xr:uid="{00000000-0005-0000-0000-00001C510000}"/>
    <cellStyle name="Normal 19 3 4 3 2 4" xfId="37947" xr:uid="{00000000-0005-0000-0000-00001D510000}"/>
    <cellStyle name="Normal 19 3 4 3 3" xfId="10596" xr:uid="{00000000-0005-0000-0000-00001E510000}"/>
    <cellStyle name="Normal 19 3 4 3 3 2" xfId="21985" xr:uid="{00000000-0005-0000-0000-00001F510000}"/>
    <cellStyle name="Normal 19 3 4 3 3 3" xfId="40152" xr:uid="{00000000-0005-0000-0000-000020510000}"/>
    <cellStyle name="Normal 19 3 4 3 4" xfId="17270" xr:uid="{00000000-0005-0000-0000-000021510000}"/>
    <cellStyle name="Normal 19 3 4 3 5" xfId="35856" xr:uid="{00000000-0005-0000-0000-000022510000}"/>
    <cellStyle name="Normal 19 3 4 4" xfId="6954" xr:uid="{00000000-0005-0000-0000-000023510000}"/>
    <cellStyle name="Normal 19 3 4 4 2" xfId="11725" xr:uid="{00000000-0005-0000-0000-000024510000}"/>
    <cellStyle name="Normal 19 3 4 4 2 2" xfId="23087" xr:uid="{00000000-0005-0000-0000-000025510000}"/>
    <cellStyle name="Normal 19 3 4 4 2 3" xfId="41209" xr:uid="{00000000-0005-0000-0000-000026510000}"/>
    <cellStyle name="Normal 19 3 4 4 3" xfId="18377" xr:uid="{00000000-0005-0000-0000-000027510000}"/>
    <cellStyle name="Normal 19 3 4 4 4" xfId="36913" xr:uid="{00000000-0005-0000-0000-000028510000}"/>
    <cellStyle name="Normal 19 3 4 5" xfId="9548" xr:uid="{00000000-0005-0000-0000-000029510000}"/>
    <cellStyle name="Normal 19 3 4 5 2" xfId="20943" xr:uid="{00000000-0005-0000-0000-00002A510000}"/>
    <cellStyle name="Normal 19 3 4 5 3" xfId="39116" xr:uid="{00000000-0005-0000-0000-00002B510000}"/>
    <cellStyle name="Normal 19 3 4 6" xfId="16213" xr:uid="{00000000-0005-0000-0000-00002C510000}"/>
    <cellStyle name="Normal 19 3 4 7" xfId="34822" xr:uid="{00000000-0005-0000-0000-00002D510000}"/>
    <cellStyle name="Normal 19 3 5" xfId="4998" xr:uid="{00000000-0005-0000-0000-00002E510000}"/>
    <cellStyle name="Normal 19 3 5 2" xfId="6084" xr:uid="{00000000-0005-0000-0000-00002F510000}"/>
    <cellStyle name="Normal 19 3 5 2 2" xfId="8276" xr:uid="{00000000-0005-0000-0000-000030510000}"/>
    <cellStyle name="Normal 19 3 5 2 2 2" xfId="13047" xr:uid="{00000000-0005-0000-0000-000031510000}"/>
    <cellStyle name="Normal 19 3 5 2 2 2 2" xfId="24400" xr:uid="{00000000-0005-0000-0000-000032510000}"/>
    <cellStyle name="Normal 19 3 5 2 2 2 3" xfId="42501" xr:uid="{00000000-0005-0000-0000-000033510000}"/>
    <cellStyle name="Normal 19 3 5 2 2 3" xfId="19686" xr:uid="{00000000-0005-0000-0000-000034510000}"/>
    <cellStyle name="Normal 19 3 5 2 2 4" xfId="38205" xr:uid="{00000000-0005-0000-0000-000035510000}"/>
    <cellStyle name="Normal 19 3 5 2 3" xfId="10866" xr:uid="{00000000-0005-0000-0000-000036510000}"/>
    <cellStyle name="Normal 19 3 5 2 3 2" xfId="22252" xr:uid="{00000000-0005-0000-0000-000037510000}"/>
    <cellStyle name="Normal 19 3 5 2 3 3" xfId="40410" xr:uid="{00000000-0005-0000-0000-000038510000}"/>
    <cellStyle name="Normal 19 3 5 2 4" xfId="17537" xr:uid="{00000000-0005-0000-0000-000039510000}"/>
    <cellStyle name="Normal 19 3 5 2 5" xfId="36114" xr:uid="{00000000-0005-0000-0000-00003A510000}"/>
    <cellStyle name="Normal 19 3 5 3" xfId="7220" xr:uid="{00000000-0005-0000-0000-00003B510000}"/>
    <cellStyle name="Normal 19 3 5 3 2" xfId="11991" xr:uid="{00000000-0005-0000-0000-00003C510000}"/>
    <cellStyle name="Normal 19 3 5 3 2 2" xfId="23349" xr:uid="{00000000-0005-0000-0000-00003D510000}"/>
    <cellStyle name="Normal 19 3 5 3 2 3" xfId="41465" xr:uid="{00000000-0005-0000-0000-00003E510000}"/>
    <cellStyle name="Normal 19 3 5 3 3" xfId="18638" xr:uid="{00000000-0005-0000-0000-00003F510000}"/>
    <cellStyle name="Normal 19 3 5 3 4" xfId="37169" xr:uid="{00000000-0005-0000-0000-000040510000}"/>
    <cellStyle name="Normal 19 3 5 4" xfId="9806" xr:uid="{00000000-0005-0000-0000-000041510000}"/>
    <cellStyle name="Normal 19 3 5 4 2" xfId="21201" xr:uid="{00000000-0005-0000-0000-000042510000}"/>
    <cellStyle name="Normal 19 3 5 4 3" xfId="39373" xr:uid="{00000000-0005-0000-0000-000043510000}"/>
    <cellStyle name="Normal 19 3 5 5" xfId="16478" xr:uid="{00000000-0005-0000-0000-000044510000}"/>
    <cellStyle name="Normal 19 3 5 6" xfId="35078" xr:uid="{00000000-0005-0000-0000-000045510000}"/>
    <cellStyle name="Normal 19 3 6" xfId="5530" xr:uid="{00000000-0005-0000-0000-000046510000}"/>
    <cellStyle name="Normal 19 3 6 2" xfId="7732" xr:uid="{00000000-0005-0000-0000-000047510000}"/>
    <cellStyle name="Normal 19 3 6 2 2" xfId="12503" xr:uid="{00000000-0005-0000-0000-000048510000}"/>
    <cellStyle name="Normal 19 3 6 2 2 2" xfId="23861" xr:uid="{00000000-0005-0000-0000-000049510000}"/>
    <cellStyle name="Normal 19 3 6 2 2 3" xfId="41977" xr:uid="{00000000-0005-0000-0000-00004A510000}"/>
    <cellStyle name="Normal 19 3 6 2 3" xfId="19150" xr:uid="{00000000-0005-0000-0000-00004B510000}"/>
    <cellStyle name="Normal 19 3 6 2 4" xfId="37681" xr:uid="{00000000-0005-0000-0000-00004C510000}"/>
    <cellStyle name="Normal 19 3 6 3" xfId="10320" xr:uid="{00000000-0005-0000-0000-00004D510000}"/>
    <cellStyle name="Normal 19 3 6 3 2" xfId="21715" xr:uid="{00000000-0005-0000-0000-00004E510000}"/>
    <cellStyle name="Normal 19 3 6 3 3" xfId="39886" xr:uid="{00000000-0005-0000-0000-00004F510000}"/>
    <cellStyle name="Normal 19 3 6 4" xfId="16996" xr:uid="{00000000-0005-0000-0000-000050510000}"/>
    <cellStyle name="Normal 19 3 6 5" xfId="35590" xr:uid="{00000000-0005-0000-0000-000051510000}"/>
    <cellStyle name="Normal 19 3 7" xfId="6680" xr:uid="{00000000-0005-0000-0000-000052510000}"/>
    <cellStyle name="Normal 19 3 7 2" xfId="11451" xr:uid="{00000000-0005-0000-0000-000053510000}"/>
    <cellStyle name="Normal 19 3 7 2 2" xfId="22822" xr:uid="{00000000-0005-0000-0000-000054510000}"/>
    <cellStyle name="Normal 19 3 7 2 3" xfId="40953" xr:uid="{00000000-0005-0000-0000-000055510000}"/>
    <cellStyle name="Normal 19 3 7 3" xfId="18107" xr:uid="{00000000-0005-0000-0000-000056510000}"/>
    <cellStyle name="Normal 19 3 7 4" xfId="36657" xr:uid="{00000000-0005-0000-0000-000057510000}"/>
    <cellStyle name="Normal 19 3 8" xfId="9286" xr:uid="{00000000-0005-0000-0000-000058510000}"/>
    <cellStyle name="Normal 19 3 8 2" xfId="20681" xr:uid="{00000000-0005-0000-0000-000059510000}"/>
    <cellStyle name="Normal 19 3 8 3" xfId="38860" xr:uid="{00000000-0005-0000-0000-00005A510000}"/>
    <cellStyle name="Normal 19 3 9" xfId="15943" xr:uid="{00000000-0005-0000-0000-00005B510000}"/>
    <cellStyle name="Normal 19 4" xfId="4475" xr:uid="{00000000-0005-0000-0000-00005C510000}"/>
    <cellStyle name="Normal 19 4 2" xfId="4623" xr:uid="{00000000-0005-0000-0000-00005D510000}"/>
    <cellStyle name="Normal 19 4 2 2" xfId="4900" xr:uid="{00000000-0005-0000-0000-00005E510000}"/>
    <cellStyle name="Normal 19 4 2 2 2" xfId="5434" xr:uid="{00000000-0005-0000-0000-00005F510000}"/>
    <cellStyle name="Normal 19 4 2 2 2 2" xfId="6510" xr:uid="{00000000-0005-0000-0000-000060510000}"/>
    <cellStyle name="Normal 19 4 2 2 2 2 2" xfId="8702" xr:uid="{00000000-0005-0000-0000-000061510000}"/>
    <cellStyle name="Normal 19 4 2 2 2 2 2 2" xfId="13473" xr:uid="{00000000-0005-0000-0000-000062510000}"/>
    <cellStyle name="Normal 19 4 2 2 2 2 2 2 2" xfId="24826" xr:uid="{00000000-0005-0000-0000-000063510000}"/>
    <cellStyle name="Normal 19 4 2 2 2 2 2 2 3" xfId="42927" xr:uid="{00000000-0005-0000-0000-000064510000}"/>
    <cellStyle name="Normal 19 4 2 2 2 2 2 3" xfId="20112" xr:uid="{00000000-0005-0000-0000-000065510000}"/>
    <cellStyle name="Normal 19 4 2 2 2 2 2 4" xfId="38631" xr:uid="{00000000-0005-0000-0000-000066510000}"/>
    <cellStyle name="Normal 19 4 2 2 2 2 3" xfId="11292" xr:uid="{00000000-0005-0000-0000-000067510000}"/>
    <cellStyle name="Normal 19 4 2 2 2 2 3 2" xfId="22678" xr:uid="{00000000-0005-0000-0000-000068510000}"/>
    <cellStyle name="Normal 19 4 2 2 2 2 3 3" xfId="40836" xr:uid="{00000000-0005-0000-0000-000069510000}"/>
    <cellStyle name="Normal 19 4 2 2 2 2 4" xfId="17963" xr:uid="{00000000-0005-0000-0000-00006A510000}"/>
    <cellStyle name="Normal 19 4 2 2 2 2 5" xfId="36540" xr:uid="{00000000-0005-0000-0000-00006B510000}"/>
    <cellStyle name="Normal 19 4 2 2 2 3" xfId="7636" xr:uid="{00000000-0005-0000-0000-00006C510000}"/>
    <cellStyle name="Normal 19 4 2 2 2 3 2" xfId="12407" xr:uid="{00000000-0005-0000-0000-00006D510000}"/>
    <cellStyle name="Normal 19 4 2 2 2 3 2 2" xfId="23765" xr:uid="{00000000-0005-0000-0000-00006E510000}"/>
    <cellStyle name="Normal 19 4 2 2 2 3 2 3" xfId="41881" xr:uid="{00000000-0005-0000-0000-00006F510000}"/>
    <cellStyle name="Normal 19 4 2 2 2 3 3" xfId="19054" xr:uid="{00000000-0005-0000-0000-000070510000}"/>
    <cellStyle name="Normal 19 4 2 2 2 3 4" xfId="37585" xr:uid="{00000000-0005-0000-0000-000071510000}"/>
    <cellStyle name="Normal 19 4 2 2 2 4" xfId="10224" xr:uid="{00000000-0005-0000-0000-000072510000}"/>
    <cellStyle name="Normal 19 4 2 2 2 4 2" xfId="21619" xr:uid="{00000000-0005-0000-0000-000073510000}"/>
    <cellStyle name="Normal 19 4 2 2 2 4 3" xfId="39790" xr:uid="{00000000-0005-0000-0000-000074510000}"/>
    <cellStyle name="Normal 19 4 2 2 2 5" xfId="16900" xr:uid="{00000000-0005-0000-0000-000075510000}"/>
    <cellStyle name="Normal 19 4 2 2 2 6" xfId="35494" xr:uid="{00000000-0005-0000-0000-000076510000}"/>
    <cellStyle name="Normal 19 4 2 2 3" xfId="5986" xr:uid="{00000000-0005-0000-0000-000077510000}"/>
    <cellStyle name="Normal 19 4 2 2 3 2" xfId="8178" xr:uid="{00000000-0005-0000-0000-000078510000}"/>
    <cellStyle name="Normal 19 4 2 2 3 2 2" xfId="12949" xr:uid="{00000000-0005-0000-0000-000079510000}"/>
    <cellStyle name="Normal 19 4 2 2 3 2 2 2" xfId="24302" xr:uid="{00000000-0005-0000-0000-00007A510000}"/>
    <cellStyle name="Normal 19 4 2 2 3 2 2 3" xfId="42403" xr:uid="{00000000-0005-0000-0000-00007B510000}"/>
    <cellStyle name="Normal 19 4 2 2 3 2 3" xfId="19588" xr:uid="{00000000-0005-0000-0000-00007C510000}"/>
    <cellStyle name="Normal 19 4 2 2 3 2 4" xfId="38107" xr:uid="{00000000-0005-0000-0000-00007D510000}"/>
    <cellStyle name="Normal 19 4 2 2 3 3" xfId="10768" xr:uid="{00000000-0005-0000-0000-00007E510000}"/>
    <cellStyle name="Normal 19 4 2 2 3 3 2" xfId="22154" xr:uid="{00000000-0005-0000-0000-00007F510000}"/>
    <cellStyle name="Normal 19 4 2 2 3 3 3" xfId="40312" xr:uid="{00000000-0005-0000-0000-000080510000}"/>
    <cellStyle name="Normal 19 4 2 2 3 4" xfId="17439" xr:uid="{00000000-0005-0000-0000-000081510000}"/>
    <cellStyle name="Normal 19 4 2 2 3 5" xfId="36016" xr:uid="{00000000-0005-0000-0000-000082510000}"/>
    <cellStyle name="Normal 19 4 2 2 4" xfId="7124" xr:uid="{00000000-0005-0000-0000-000083510000}"/>
    <cellStyle name="Normal 19 4 2 2 4 2" xfId="11895" xr:uid="{00000000-0005-0000-0000-000084510000}"/>
    <cellStyle name="Normal 19 4 2 2 4 2 2" xfId="23253" xr:uid="{00000000-0005-0000-0000-000085510000}"/>
    <cellStyle name="Normal 19 4 2 2 4 2 3" xfId="41369" xr:uid="{00000000-0005-0000-0000-000086510000}"/>
    <cellStyle name="Normal 19 4 2 2 4 3" xfId="18542" xr:uid="{00000000-0005-0000-0000-000087510000}"/>
    <cellStyle name="Normal 19 4 2 2 4 4" xfId="37073" xr:uid="{00000000-0005-0000-0000-000088510000}"/>
    <cellStyle name="Normal 19 4 2 2 5" xfId="9710" xr:uid="{00000000-0005-0000-0000-000089510000}"/>
    <cellStyle name="Normal 19 4 2 2 5 2" xfId="21105" xr:uid="{00000000-0005-0000-0000-00008A510000}"/>
    <cellStyle name="Normal 19 4 2 2 5 3" xfId="39277" xr:uid="{00000000-0005-0000-0000-00008B510000}"/>
    <cellStyle name="Normal 19 4 2 2 6" xfId="16382" xr:uid="{00000000-0005-0000-0000-00008C510000}"/>
    <cellStyle name="Normal 19 4 2 2 7" xfId="34982" xr:uid="{00000000-0005-0000-0000-00008D510000}"/>
    <cellStyle name="Normal 19 4 2 3" xfId="5158" xr:uid="{00000000-0005-0000-0000-00008E510000}"/>
    <cellStyle name="Normal 19 4 2 3 2" xfId="6244" xr:uid="{00000000-0005-0000-0000-00008F510000}"/>
    <cellStyle name="Normal 19 4 2 3 2 2" xfId="8436" xr:uid="{00000000-0005-0000-0000-000090510000}"/>
    <cellStyle name="Normal 19 4 2 3 2 2 2" xfId="13207" xr:uid="{00000000-0005-0000-0000-000091510000}"/>
    <cellStyle name="Normal 19 4 2 3 2 2 2 2" xfId="24560" xr:uid="{00000000-0005-0000-0000-000092510000}"/>
    <cellStyle name="Normal 19 4 2 3 2 2 2 3" xfId="42661" xr:uid="{00000000-0005-0000-0000-000093510000}"/>
    <cellStyle name="Normal 19 4 2 3 2 2 3" xfId="19846" xr:uid="{00000000-0005-0000-0000-000094510000}"/>
    <cellStyle name="Normal 19 4 2 3 2 2 4" xfId="38365" xr:uid="{00000000-0005-0000-0000-000095510000}"/>
    <cellStyle name="Normal 19 4 2 3 2 3" xfId="11026" xr:uid="{00000000-0005-0000-0000-000096510000}"/>
    <cellStyle name="Normal 19 4 2 3 2 3 2" xfId="22412" xr:uid="{00000000-0005-0000-0000-000097510000}"/>
    <cellStyle name="Normal 19 4 2 3 2 3 3" xfId="40570" xr:uid="{00000000-0005-0000-0000-000098510000}"/>
    <cellStyle name="Normal 19 4 2 3 2 4" xfId="17697" xr:uid="{00000000-0005-0000-0000-000099510000}"/>
    <cellStyle name="Normal 19 4 2 3 2 5" xfId="36274" xr:uid="{00000000-0005-0000-0000-00009A510000}"/>
    <cellStyle name="Normal 19 4 2 3 3" xfId="7380" xr:uid="{00000000-0005-0000-0000-00009B510000}"/>
    <cellStyle name="Normal 19 4 2 3 3 2" xfId="12151" xr:uid="{00000000-0005-0000-0000-00009C510000}"/>
    <cellStyle name="Normal 19 4 2 3 3 2 2" xfId="23509" xr:uid="{00000000-0005-0000-0000-00009D510000}"/>
    <cellStyle name="Normal 19 4 2 3 3 2 3" xfId="41625" xr:uid="{00000000-0005-0000-0000-00009E510000}"/>
    <cellStyle name="Normal 19 4 2 3 3 3" xfId="18798" xr:uid="{00000000-0005-0000-0000-00009F510000}"/>
    <cellStyle name="Normal 19 4 2 3 3 4" xfId="37329" xr:uid="{00000000-0005-0000-0000-0000A0510000}"/>
    <cellStyle name="Normal 19 4 2 3 4" xfId="9966" xr:uid="{00000000-0005-0000-0000-0000A1510000}"/>
    <cellStyle name="Normal 19 4 2 3 4 2" xfId="21361" xr:uid="{00000000-0005-0000-0000-0000A2510000}"/>
    <cellStyle name="Normal 19 4 2 3 4 3" xfId="39533" xr:uid="{00000000-0005-0000-0000-0000A3510000}"/>
    <cellStyle name="Normal 19 4 2 3 5" xfId="16638" xr:uid="{00000000-0005-0000-0000-0000A4510000}"/>
    <cellStyle name="Normal 19 4 2 3 6" xfId="35238" xr:uid="{00000000-0005-0000-0000-0000A5510000}"/>
    <cellStyle name="Normal 19 4 2 4" xfId="5710" xr:uid="{00000000-0005-0000-0000-0000A6510000}"/>
    <cellStyle name="Normal 19 4 2 4 2" xfId="7912" xr:uid="{00000000-0005-0000-0000-0000A7510000}"/>
    <cellStyle name="Normal 19 4 2 4 2 2" xfId="12683" xr:uid="{00000000-0005-0000-0000-0000A8510000}"/>
    <cellStyle name="Normal 19 4 2 4 2 2 2" xfId="24038" xr:uid="{00000000-0005-0000-0000-0000A9510000}"/>
    <cellStyle name="Normal 19 4 2 4 2 2 3" xfId="42147" xr:uid="{00000000-0005-0000-0000-0000AA510000}"/>
    <cellStyle name="Normal 19 4 2 4 2 3" xfId="19325" xr:uid="{00000000-0005-0000-0000-0000AB510000}"/>
    <cellStyle name="Normal 19 4 2 4 2 4" xfId="37851" xr:uid="{00000000-0005-0000-0000-0000AC510000}"/>
    <cellStyle name="Normal 19 4 2 4 3" xfId="10500" xr:uid="{00000000-0005-0000-0000-0000AD510000}"/>
    <cellStyle name="Normal 19 4 2 4 3 2" xfId="21889" xr:uid="{00000000-0005-0000-0000-0000AE510000}"/>
    <cellStyle name="Normal 19 4 2 4 3 3" xfId="40056" xr:uid="{00000000-0005-0000-0000-0000AF510000}"/>
    <cellStyle name="Normal 19 4 2 4 4" xfId="17174" xr:uid="{00000000-0005-0000-0000-0000B0510000}"/>
    <cellStyle name="Normal 19 4 2 4 5" xfId="35760" xr:uid="{00000000-0005-0000-0000-0000B1510000}"/>
    <cellStyle name="Normal 19 4 2 5" xfId="6858" xr:uid="{00000000-0005-0000-0000-0000B2510000}"/>
    <cellStyle name="Normal 19 4 2 5 2" xfId="11629" xr:uid="{00000000-0005-0000-0000-0000B3510000}"/>
    <cellStyle name="Normal 19 4 2 5 2 2" xfId="22991" xr:uid="{00000000-0005-0000-0000-0000B4510000}"/>
    <cellStyle name="Normal 19 4 2 5 2 3" xfId="41113" xr:uid="{00000000-0005-0000-0000-0000B5510000}"/>
    <cellStyle name="Normal 19 4 2 5 3" xfId="18281" xr:uid="{00000000-0005-0000-0000-0000B6510000}"/>
    <cellStyle name="Normal 19 4 2 5 4" xfId="36817" xr:uid="{00000000-0005-0000-0000-0000B7510000}"/>
    <cellStyle name="Normal 19 4 2 6" xfId="9451" xr:uid="{00000000-0005-0000-0000-0000B8510000}"/>
    <cellStyle name="Normal 19 4 2 6 2" xfId="20846" xr:uid="{00000000-0005-0000-0000-0000B9510000}"/>
    <cellStyle name="Normal 19 4 2 6 3" xfId="39020" xr:uid="{00000000-0005-0000-0000-0000BA510000}"/>
    <cellStyle name="Normal 19 4 2 7" xfId="16117" xr:uid="{00000000-0005-0000-0000-0000BB510000}"/>
    <cellStyle name="Normal 19 4 2 8" xfId="34726" xr:uid="{00000000-0005-0000-0000-0000BC510000}"/>
    <cellStyle name="Normal 19 4 3" xfId="4752" xr:uid="{00000000-0005-0000-0000-0000BD510000}"/>
    <cellStyle name="Normal 19 4 3 2" xfId="5286" xr:uid="{00000000-0005-0000-0000-0000BE510000}"/>
    <cellStyle name="Normal 19 4 3 2 2" xfId="6372" xr:uid="{00000000-0005-0000-0000-0000BF510000}"/>
    <cellStyle name="Normal 19 4 3 2 2 2" xfId="8564" xr:uid="{00000000-0005-0000-0000-0000C0510000}"/>
    <cellStyle name="Normal 19 4 3 2 2 2 2" xfId="13335" xr:uid="{00000000-0005-0000-0000-0000C1510000}"/>
    <cellStyle name="Normal 19 4 3 2 2 2 2 2" xfId="24688" xr:uid="{00000000-0005-0000-0000-0000C2510000}"/>
    <cellStyle name="Normal 19 4 3 2 2 2 2 3" xfId="42789" xr:uid="{00000000-0005-0000-0000-0000C3510000}"/>
    <cellStyle name="Normal 19 4 3 2 2 2 3" xfId="19974" xr:uid="{00000000-0005-0000-0000-0000C4510000}"/>
    <cellStyle name="Normal 19 4 3 2 2 2 4" xfId="38493" xr:uid="{00000000-0005-0000-0000-0000C5510000}"/>
    <cellStyle name="Normal 19 4 3 2 2 3" xfId="11154" xr:uid="{00000000-0005-0000-0000-0000C6510000}"/>
    <cellStyle name="Normal 19 4 3 2 2 3 2" xfId="22540" xr:uid="{00000000-0005-0000-0000-0000C7510000}"/>
    <cellStyle name="Normal 19 4 3 2 2 3 3" xfId="40698" xr:uid="{00000000-0005-0000-0000-0000C8510000}"/>
    <cellStyle name="Normal 19 4 3 2 2 4" xfId="17825" xr:uid="{00000000-0005-0000-0000-0000C9510000}"/>
    <cellStyle name="Normal 19 4 3 2 2 5" xfId="36402" xr:uid="{00000000-0005-0000-0000-0000CA510000}"/>
    <cellStyle name="Normal 19 4 3 2 3" xfId="7508" xr:uid="{00000000-0005-0000-0000-0000CB510000}"/>
    <cellStyle name="Normal 19 4 3 2 3 2" xfId="12279" xr:uid="{00000000-0005-0000-0000-0000CC510000}"/>
    <cellStyle name="Normal 19 4 3 2 3 2 2" xfId="23637" xr:uid="{00000000-0005-0000-0000-0000CD510000}"/>
    <cellStyle name="Normal 19 4 3 2 3 2 3" xfId="41753" xr:uid="{00000000-0005-0000-0000-0000CE510000}"/>
    <cellStyle name="Normal 19 4 3 2 3 3" xfId="18926" xr:uid="{00000000-0005-0000-0000-0000CF510000}"/>
    <cellStyle name="Normal 19 4 3 2 3 4" xfId="37457" xr:uid="{00000000-0005-0000-0000-0000D0510000}"/>
    <cellStyle name="Normal 19 4 3 2 4" xfId="10094" xr:uid="{00000000-0005-0000-0000-0000D1510000}"/>
    <cellStyle name="Normal 19 4 3 2 4 2" xfId="21489" xr:uid="{00000000-0005-0000-0000-0000D2510000}"/>
    <cellStyle name="Normal 19 4 3 2 4 3" xfId="39661" xr:uid="{00000000-0005-0000-0000-0000D3510000}"/>
    <cellStyle name="Normal 19 4 3 2 5" xfId="16766" xr:uid="{00000000-0005-0000-0000-0000D4510000}"/>
    <cellStyle name="Normal 19 4 3 2 6" xfId="35366" xr:uid="{00000000-0005-0000-0000-0000D5510000}"/>
    <cellStyle name="Normal 19 4 3 3" xfId="5838" xr:uid="{00000000-0005-0000-0000-0000D6510000}"/>
    <cellStyle name="Normal 19 4 3 3 2" xfId="8040" xr:uid="{00000000-0005-0000-0000-0000D7510000}"/>
    <cellStyle name="Normal 19 4 3 3 2 2" xfId="12811" xr:uid="{00000000-0005-0000-0000-0000D8510000}"/>
    <cellStyle name="Normal 19 4 3 3 2 2 2" xfId="24166" xr:uid="{00000000-0005-0000-0000-0000D9510000}"/>
    <cellStyle name="Normal 19 4 3 3 2 2 3" xfId="42275" xr:uid="{00000000-0005-0000-0000-0000DA510000}"/>
    <cellStyle name="Normal 19 4 3 3 2 3" xfId="19453" xr:uid="{00000000-0005-0000-0000-0000DB510000}"/>
    <cellStyle name="Normal 19 4 3 3 2 4" xfId="37979" xr:uid="{00000000-0005-0000-0000-0000DC510000}"/>
    <cellStyle name="Normal 19 4 3 3 3" xfId="10628" xr:uid="{00000000-0005-0000-0000-0000DD510000}"/>
    <cellStyle name="Normal 19 4 3 3 3 2" xfId="22017" xr:uid="{00000000-0005-0000-0000-0000DE510000}"/>
    <cellStyle name="Normal 19 4 3 3 3 3" xfId="40184" xr:uid="{00000000-0005-0000-0000-0000DF510000}"/>
    <cellStyle name="Normal 19 4 3 3 4" xfId="17302" xr:uid="{00000000-0005-0000-0000-0000E0510000}"/>
    <cellStyle name="Normal 19 4 3 3 5" xfId="35888" xr:uid="{00000000-0005-0000-0000-0000E1510000}"/>
    <cellStyle name="Normal 19 4 3 4" xfId="6986" xr:uid="{00000000-0005-0000-0000-0000E2510000}"/>
    <cellStyle name="Normal 19 4 3 4 2" xfId="11757" xr:uid="{00000000-0005-0000-0000-0000E3510000}"/>
    <cellStyle name="Normal 19 4 3 4 2 2" xfId="23119" xr:uid="{00000000-0005-0000-0000-0000E4510000}"/>
    <cellStyle name="Normal 19 4 3 4 2 3" xfId="41241" xr:uid="{00000000-0005-0000-0000-0000E5510000}"/>
    <cellStyle name="Normal 19 4 3 4 3" xfId="18409" xr:uid="{00000000-0005-0000-0000-0000E6510000}"/>
    <cellStyle name="Normal 19 4 3 4 4" xfId="36945" xr:uid="{00000000-0005-0000-0000-0000E7510000}"/>
    <cellStyle name="Normal 19 4 3 5" xfId="9580" xr:uid="{00000000-0005-0000-0000-0000E8510000}"/>
    <cellStyle name="Normal 19 4 3 5 2" xfId="20975" xr:uid="{00000000-0005-0000-0000-0000E9510000}"/>
    <cellStyle name="Normal 19 4 3 5 3" xfId="39148" xr:uid="{00000000-0005-0000-0000-0000EA510000}"/>
    <cellStyle name="Normal 19 4 3 6" xfId="16245" xr:uid="{00000000-0005-0000-0000-0000EB510000}"/>
    <cellStyle name="Normal 19 4 3 7" xfId="34854" xr:uid="{00000000-0005-0000-0000-0000EC510000}"/>
    <cellStyle name="Normal 19 4 4" xfId="5030" xr:uid="{00000000-0005-0000-0000-0000ED510000}"/>
    <cellStyle name="Normal 19 4 4 2" xfId="6116" xr:uid="{00000000-0005-0000-0000-0000EE510000}"/>
    <cellStyle name="Normal 19 4 4 2 2" xfId="8308" xr:uid="{00000000-0005-0000-0000-0000EF510000}"/>
    <cellStyle name="Normal 19 4 4 2 2 2" xfId="13079" xr:uid="{00000000-0005-0000-0000-0000F0510000}"/>
    <cellStyle name="Normal 19 4 4 2 2 2 2" xfId="24432" xr:uid="{00000000-0005-0000-0000-0000F1510000}"/>
    <cellStyle name="Normal 19 4 4 2 2 2 3" xfId="42533" xr:uid="{00000000-0005-0000-0000-0000F2510000}"/>
    <cellStyle name="Normal 19 4 4 2 2 3" xfId="19718" xr:uid="{00000000-0005-0000-0000-0000F3510000}"/>
    <cellStyle name="Normal 19 4 4 2 2 4" xfId="38237" xr:uid="{00000000-0005-0000-0000-0000F4510000}"/>
    <cellStyle name="Normal 19 4 4 2 3" xfId="10898" xr:uid="{00000000-0005-0000-0000-0000F5510000}"/>
    <cellStyle name="Normal 19 4 4 2 3 2" xfId="22284" xr:uid="{00000000-0005-0000-0000-0000F6510000}"/>
    <cellStyle name="Normal 19 4 4 2 3 3" xfId="40442" xr:uid="{00000000-0005-0000-0000-0000F7510000}"/>
    <cellStyle name="Normal 19 4 4 2 4" xfId="17569" xr:uid="{00000000-0005-0000-0000-0000F8510000}"/>
    <cellStyle name="Normal 19 4 4 2 5" xfId="36146" xr:uid="{00000000-0005-0000-0000-0000F9510000}"/>
    <cellStyle name="Normal 19 4 4 3" xfId="7252" xr:uid="{00000000-0005-0000-0000-0000FA510000}"/>
    <cellStyle name="Normal 19 4 4 3 2" xfId="12023" xr:uid="{00000000-0005-0000-0000-0000FB510000}"/>
    <cellStyle name="Normal 19 4 4 3 2 2" xfId="23381" xr:uid="{00000000-0005-0000-0000-0000FC510000}"/>
    <cellStyle name="Normal 19 4 4 3 2 3" xfId="41497" xr:uid="{00000000-0005-0000-0000-0000FD510000}"/>
    <cellStyle name="Normal 19 4 4 3 3" xfId="18670" xr:uid="{00000000-0005-0000-0000-0000FE510000}"/>
    <cellStyle name="Normal 19 4 4 3 4" xfId="37201" xr:uid="{00000000-0005-0000-0000-0000FF510000}"/>
    <cellStyle name="Normal 19 4 4 4" xfId="9838" xr:uid="{00000000-0005-0000-0000-000000520000}"/>
    <cellStyle name="Normal 19 4 4 4 2" xfId="21233" xr:uid="{00000000-0005-0000-0000-000001520000}"/>
    <cellStyle name="Normal 19 4 4 4 3" xfId="39405" xr:uid="{00000000-0005-0000-0000-000002520000}"/>
    <cellStyle name="Normal 19 4 4 5" xfId="16510" xr:uid="{00000000-0005-0000-0000-000003520000}"/>
    <cellStyle name="Normal 19 4 4 6" xfId="35110" xr:uid="{00000000-0005-0000-0000-000004520000}"/>
    <cellStyle name="Normal 19 4 5" xfId="5562" xr:uid="{00000000-0005-0000-0000-000005520000}"/>
    <cellStyle name="Normal 19 4 5 2" xfId="7764" xr:uid="{00000000-0005-0000-0000-000006520000}"/>
    <cellStyle name="Normal 19 4 5 2 2" xfId="12535" xr:uid="{00000000-0005-0000-0000-000007520000}"/>
    <cellStyle name="Normal 19 4 5 2 2 2" xfId="23893" xr:uid="{00000000-0005-0000-0000-000008520000}"/>
    <cellStyle name="Normal 19 4 5 2 2 3" xfId="42009" xr:uid="{00000000-0005-0000-0000-000009520000}"/>
    <cellStyle name="Normal 19 4 5 2 3" xfId="19182" xr:uid="{00000000-0005-0000-0000-00000A520000}"/>
    <cellStyle name="Normal 19 4 5 2 4" xfId="37713" xr:uid="{00000000-0005-0000-0000-00000B520000}"/>
    <cellStyle name="Normal 19 4 5 3" xfId="10352" xr:uid="{00000000-0005-0000-0000-00000C520000}"/>
    <cellStyle name="Normal 19 4 5 3 2" xfId="21747" xr:uid="{00000000-0005-0000-0000-00000D520000}"/>
    <cellStyle name="Normal 19 4 5 3 3" xfId="39918" xr:uid="{00000000-0005-0000-0000-00000E520000}"/>
    <cellStyle name="Normal 19 4 5 4" xfId="17028" xr:uid="{00000000-0005-0000-0000-00000F520000}"/>
    <cellStyle name="Normal 19 4 5 5" xfId="35622" xr:uid="{00000000-0005-0000-0000-000010520000}"/>
    <cellStyle name="Normal 19 4 6" xfId="6720" xr:uid="{00000000-0005-0000-0000-000011520000}"/>
    <cellStyle name="Normal 19 4 6 2" xfId="11491" xr:uid="{00000000-0005-0000-0000-000012520000}"/>
    <cellStyle name="Normal 19 4 6 2 2" xfId="22858" xr:uid="{00000000-0005-0000-0000-000013520000}"/>
    <cellStyle name="Normal 19 4 6 2 3" xfId="40985" xr:uid="{00000000-0005-0000-0000-000014520000}"/>
    <cellStyle name="Normal 19 4 6 3" xfId="18146" xr:uid="{00000000-0005-0000-0000-000015520000}"/>
    <cellStyle name="Normal 19 4 6 4" xfId="36689" xr:uid="{00000000-0005-0000-0000-000016520000}"/>
    <cellStyle name="Normal 19 4 7" xfId="9320" xr:uid="{00000000-0005-0000-0000-000017520000}"/>
    <cellStyle name="Normal 19 4 7 2" xfId="20715" xr:uid="{00000000-0005-0000-0000-000018520000}"/>
    <cellStyle name="Normal 19 4 7 3" xfId="38892" xr:uid="{00000000-0005-0000-0000-000019520000}"/>
    <cellStyle name="Normal 19 4 8" xfId="15980" xr:uid="{00000000-0005-0000-0000-00001A520000}"/>
    <cellStyle name="Normal 19 4 9" xfId="34598" xr:uid="{00000000-0005-0000-0000-00001B520000}"/>
    <cellStyle name="Normal 19 5" xfId="4540" xr:uid="{00000000-0005-0000-0000-00001C520000}"/>
    <cellStyle name="Normal 19 5 2" xfId="4817" xr:uid="{00000000-0005-0000-0000-00001D520000}"/>
    <cellStyle name="Normal 19 5 2 2" xfId="5351" xr:uid="{00000000-0005-0000-0000-00001E520000}"/>
    <cellStyle name="Normal 19 5 2 2 2" xfId="6437" xr:uid="{00000000-0005-0000-0000-00001F520000}"/>
    <cellStyle name="Normal 19 5 2 2 2 2" xfId="8629" xr:uid="{00000000-0005-0000-0000-000020520000}"/>
    <cellStyle name="Normal 19 5 2 2 2 2 2" xfId="13400" xr:uid="{00000000-0005-0000-0000-000021520000}"/>
    <cellStyle name="Normal 19 5 2 2 2 2 2 2" xfId="24753" xr:uid="{00000000-0005-0000-0000-000022520000}"/>
    <cellStyle name="Normal 19 5 2 2 2 2 2 3" xfId="42854" xr:uid="{00000000-0005-0000-0000-000023520000}"/>
    <cellStyle name="Normal 19 5 2 2 2 2 3" xfId="20039" xr:uid="{00000000-0005-0000-0000-000024520000}"/>
    <cellStyle name="Normal 19 5 2 2 2 2 4" xfId="38558" xr:uid="{00000000-0005-0000-0000-000025520000}"/>
    <cellStyle name="Normal 19 5 2 2 2 3" xfId="11219" xr:uid="{00000000-0005-0000-0000-000026520000}"/>
    <cellStyle name="Normal 19 5 2 2 2 3 2" xfId="22605" xr:uid="{00000000-0005-0000-0000-000027520000}"/>
    <cellStyle name="Normal 19 5 2 2 2 3 3" xfId="40763" xr:uid="{00000000-0005-0000-0000-000028520000}"/>
    <cellStyle name="Normal 19 5 2 2 2 4" xfId="17890" xr:uid="{00000000-0005-0000-0000-000029520000}"/>
    <cellStyle name="Normal 19 5 2 2 2 5" xfId="36467" xr:uid="{00000000-0005-0000-0000-00002A520000}"/>
    <cellStyle name="Normal 19 5 2 2 3" xfId="7572" xr:uid="{00000000-0005-0000-0000-00002B520000}"/>
    <cellStyle name="Normal 19 5 2 2 3 2" xfId="12343" xr:uid="{00000000-0005-0000-0000-00002C520000}"/>
    <cellStyle name="Normal 19 5 2 2 3 2 2" xfId="23701" xr:uid="{00000000-0005-0000-0000-00002D520000}"/>
    <cellStyle name="Normal 19 5 2 2 3 2 3" xfId="41817" xr:uid="{00000000-0005-0000-0000-00002E520000}"/>
    <cellStyle name="Normal 19 5 2 2 3 3" xfId="18990" xr:uid="{00000000-0005-0000-0000-00002F520000}"/>
    <cellStyle name="Normal 19 5 2 2 3 4" xfId="37521" xr:uid="{00000000-0005-0000-0000-000030520000}"/>
    <cellStyle name="Normal 19 5 2 2 4" xfId="10158" xr:uid="{00000000-0005-0000-0000-000031520000}"/>
    <cellStyle name="Normal 19 5 2 2 4 2" xfId="21553" xr:uid="{00000000-0005-0000-0000-000032520000}"/>
    <cellStyle name="Normal 19 5 2 2 4 3" xfId="39725" xr:uid="{00000000-0005-0000-0000-000033520000}"/>
    <cellStyle name="Normal 19 5 2 2 5" xfId="16830" xr:uid="{00000000-0005-0000-0000-000034520000}"/>
    <cellStyle name="Normal 19 5 2 2 6" xfId="35430" xr:uid="{00000000-0005-0000-0000-000035520000}"/>
    <cellStyle name="Normal 19 5 2 3" xfId="5903" xr:uid="{00000000-0005-0000-0000-000036520000}"/>
    <cellStyle name="Normal 19 5 2 3 2" xfId="8104" xr:uid="{00000000-0005-0000-0000-000037520000}"/>
    <cellStyle name="Normal 19 5 2 3 2 2" xfId="12875" xr:uid="{00000000-0005-0000-0000-000038520000}"/>
    <cellStyle name="Normal 19 5 2 3 2 2 2" xfId="24230" xr:uid="{00000000-0005-0000-0000-000039520000}"/>
    <cellStyle name="Normal 19 5 2 3 2 2 3" xfId="42339" xr:uid="{00000000-0005-0000-0000-00003A520000}"/>
    <cellStyle name="Normal 19 5 2 3 2 3" xfId="19517" xr:uid="{00000000-0005-0000-0000-00003B520000}"/>
    <cellStyle name="Normal 19 5 2 3 2 4" xfId="38043" xr:uid="{00000000-0005-0000-0000-00003C520000}"/>
    <cellStyle name="Normal 19 5 2 3 3" xfId="10692" xr:uid="{00000000-0005-0000-0000-00003D520000}"/>
    <cellStyle name="Normal 19 5 2 3 3 2" xfId="22081" xr:uid="{00000000-0005-0000-0000-00003E520000}"/>
    <cellStyle name="Normal 19 5 2 3 3 3" xfId="40248" xr:uid="{00000000-0005-0000-0000-00003F520000}"/>
    <cellStyle name="Normal 19 5 2 3 4" xfId="17366" xr:uid="{00000000-0005-0000-0000-000040520000}"/>
    <cellStyle name="Normal 19 5 2 3 5" xfId="35952" xr:uid="{00000000-0005-0000-0000-000041520000}"/>
    <cellStyle name="Normal 19 5 2 4" xfId="7050" xr:uid="{00000000-0005-0000-0000-000042520000}"/>
    <cellStyle name="Normal 19 5 2 4 2" xfId="11821" xr:uid="{00000000-0005-0000-0000-000043520000}"/>
    <cellStyle name="Normal 19 5 2 4 2 2" xfId="23183" xr:uid="{00000000-0005-0000-0000-000044520000}"/>
    <cellStyle name="Normal 19 5 2 4 2 3" xfId="41305" xr:uid="{00000000-0005-0000-0000-000045520000}"/>
    <cellStyle name="Normal 19 5 2 4 3" xfId="18473" xr:uid="{00000000-0005-0000-0000-000046520000}"/>
    <cellStyle name="Normal 19 5 2 4 4" xfId="37009" xr:uid="{00000000-0005-0000-0000-000047520000}"/>
    <cellStyle name="Normal 19 5 2 5" xfId="9644" xr:uid="{00000000-0005-0000-0000-000048520000}"/>
    <cellStyle name="Normal 19 5 2 5 2" xfId="21039" xr:uid="{00000000-0005-0000-0000-000049520000}"/>
    <cellStyle name="Normal 19 5 2 5 3" xfId="39212" xr:uid="{00000000-0005-0000-0000-00004A520000}"/>
    <cellStyle name="Normal 19 5 2 6" xfId="16310" xr:uid="{00000000-0005-0000-0000-00004B520000}"/>
    <cellStyle name="Normal 19 5 2 7" xfId="34918" xr:uid="{00000000-0005-0000-0000-00004C520000}"/>
    <cellStyle name="Normal 19 5 3" xfId="5094" xr:uid="{00000000-0005-0000-0000-00004D520000}"/>
    <cellStyle name="Normal 19 5 3 2" xfId="6180" xr:uid="{00000000-0005-0000-0000-00004E520000}"/>
    <cellStyle name="Normal 19 5 3 2 2" xfId="8372" xr:uid="{00000000-0005-0000-0000-00004F520000}"/>
    <cellStyle name="Normal 19 5 3 2 2 2" xfId="13143" xr:uid="{00000000-0005-0000-0000-000050520000}"/>
    <cellStyle name="Normal 19 5 3 2 2 2 2" xfId="24496" xr:uid="{00000000-0005-0000-0000-000051520000}"/>
    <cellStyle name="Normal 19 5 3 2 2 2 3" xfId="42597" xr:uid="{00000000-0005-0000-0000-000052520000}"/>
    <cellStyle name="Normal 19 5 3 2 2 3" xfId="19782" xr:uid="{00000000-0005-0000-0000-000053520000}"/>
    <cellStyle name="Normal 19 5 3 2 2 4" xfId="38301" xr:uid="{00000000-0005-0000-0000-000054520000}"/>
    <cellStyle name="Normal 19 5 3 2 3" xfId="10962" xr:uid="{00000000-0005-0000-0000-000055520000}"/>
    <cellStyle name="Normal 19 5 3 2 3 2" xfId="22348" xr:uid="{00000000-0005-0000-0000-000056520000}"/>
    <cellStyle name="Normal 19 5 3 2 3 3" xfId="40506" xr:uid="{00000000-0005-0000-0000-000057520000}"/>
    <cellStyle name="Normal 19 5 3 2 4" xfId="17633" xr:uid="{00000000-0005-0000-0000-000058520000}"/>
    <cellStyle name="Normal 19 5 3 2 5" xfId="36210" xr:uid="{00000000-0005-0000-0000-000059520000}"/>
    <cellStyle name="Normal 19 5 3 3" xfId="7316" xr:uid="{00000000-0005-0000-0000-00005A520000}"/>
    <cellStyle name="Normal 19 5 3 3 2" xfId="12087" xr:uid="{00000000-0005-0000-0000-00005B520000}"/>
    <cellStyle name="Normal 19 5 3 3 2 2" xfId="23445" xr:uid="{00000000-0005-0000-0000-00005C520000}"/>
    <cellStyle name="Normal 19 5 3 3 2 3" xfId="41561" xr:uid="{00000000-0005-0000-0000-00005D520000}"/>
    <cellStyle name="Normal 19 5 3 3 3" xfId="18734" xr:uid="{00000000-0005-0000-0000-00005E520000}"/>
    <cellStyle name="Normal 19 5 3 3 4" xfId="37265" xr:uid="{00000000-0005-0000-0000-00005F520000}"/>
    <cellStyle name="Normal 19 5 3 4" xfId="9902" xr:uid="{00000000-0005-0000-0000-000060520000}"/>
    <cellStyle name="Normal 19 5 3 4 2" xfId="21297" xr:uid="{00000000-0005-0000-0000-000061520000}"/>
    <cellStyle name="Normal 19 5 3 4 3" xfId="39469" xr:uid="{00000000-0005-0000-0000-000062520000}"/>
    <cellStyle name="Normal 19 5 3 5" xfId="16574" xr:uid="{00000000-0005-0000-0000-000063520000}"/>
    <cellStyle name="Normal 19 5 3 6" xfId="35174" xr:uid="{00000000-0005-0000-0000-000064520000}"/>
    <cellStyle name="Normal 19 5 4" xfId="5627" xr:uid="{00000000-0005-0000-0000-000065520000}"/>
    <cellStyle name="Normal 19 5 4 2" xfId="7829" xr:uid="{00000000-0005-0000-0000-000066520000}"/>
    <cellStyle name="Normal 19 5 4 2 2" xfId="12600" xr:uid="{00000000-0005-0000-0000-000067520000}"/>
    <cellStyle name="Normal 19 5 4 2 2 2" xfId="23958" xr:uid="{00000000-0005-0000-0000-000068520000}"/>
    <cellStyle name="Normal 19 5 4 2 2 3" xfId="42074" xr:uid="{00000000-0005-0000-0000-000069520000}"/>
    <cellStyle name="Normal 19 5 4 2 3" xfId="19247" xr:uid="{00000000-0005-0000-0000-00006A520000}"/>
    <cellStyle name="Normal 19 5 4 2 4" xfId="37778" xr:uid="{00000000-0005-0000-0000-00006B520000}"/>
    <cellStyle name="Normal 19 5 4 3" xfId="10417" xr:uid="{00000000-0005-0000-0000-00006C520000}"/>
    <cellStyle name="Normal 19 5 4 3 2" xfId="21812" xr:uid="{00000000-0005-0000-0000-00006D520000}"/>
    <cellStyle name="Normal 19 5 4 3 3" xfId="39983" xr:uid="{00000000-0005-0000-0000-00006E520000}"/>
    <cellStyle name="Normal 19 5 4 4" xfId="17093" xr:uid="{00000000-0005-0000-0000-00006F520000}"/>
    <cellStyle name="Normal 19 5 4 5" xfId="35687" xr:uid="{00000000-0005-0000-0000-000070520000}"/>
    <cellStyle name="Normal 19 5 5" xfId="6784" xr:uid="{00000000-0005-0000-0000-000071520000}"/>
    <cellStyle name="Normal 19 5 5 2" xfId="11555" xr:uid="{00000000-0005-0000-0000-000072520000}"/>
    <cellStyle name="Normal 19 5 5 2 2" xfId="22922" xr:uid="{00000000-0005-0000-0000-000073520000}"/>
    <cellStyle name="Normal 19 5 5 2 3" xfId="41049" xr:uid="{00000000-0005-0000-0000-000074520000}"/>
    <cellStyle name="Normal 19 5 5 3" xfId="18210" xr:uid="{00000000-0005-0000-0000-000075520000}"/>
    <cellStyle name="Normal 19 5 5 4" xfId="36753" xr:uid="{00000000-0005-0000-0000-000076520000}"/>
    <cellStyle name="Normal 19 5 6" xfId="9384" xr:uid="{00000000-0005-0000-0000-000077520000}"/>
    <cellStyle name="Normal 19 5 6 2" xfId="20779" xr:uid="{00000000-0005-0000-0000-000078520000}"/>
    <cellStyle name="Normal 19 5 6 3" xfId="38956" xr:uid="{00000000-0005-0000-0000-000079520000}"/>
    <cellStyle name="Normal 19 5 7" xfId="16044" xr:uid="{00000000-0005-0000-0000-00007A520000}"/>
    <cellStyle name="Normal 19 5 8" xfId="34662" xr:uid="{00000000-0005-0000-0000-00007B520000}"/>
    <cellStyle name="Normal 19 6" xfId="4688" xr:uid="{00000000-0005-0000-0000-00007C520000}"/>
    <cellStyle name="Normal 19 6 2" xfId="5222" xr:uid="{00000000-0005-0000-0000-00007D520000}"/>
    <cellStyle name="Normal 19 6 2 2" xfId="6308" xr:uid="{00000000-0005-0000-0000-00007E520000}"/>
    <cellStyle name="Normal 19 6 2 2 2" xfId="8500" xr:uid="{00000000-0005-0000-0000-00007F520000}"/>
    <cellStyle name="Normal 19 6 2 2 2 2" xfId="13271" xr:uid="{00000000-0005-0000-0000-000080520000}"/>
    <cellStyle name="Normal 19 6 2 2 2 2 2" xfId="24624" xr:uid="{00000000-0005-0000-0000-000081520000}"/>
    <cellStyle name="Normal 19 6 2 2 2 2 3" xfId="42725" xr:uid="{00000000-0005-0000-0000-000082520000}"/>
    <cellStyle name="Normal 19 6 2 2 2 3" xfId="19910" xr:uid="{00000000-0005-0000-0000-000083520000}"/>
    <cellStyle name="Normal 19 6 2 2 2 4" xfId="38429" xr:uid="{00000000-0005-0000-0000-000084520000}"/>
    <cellStyle name="Normal 19 6 2 2 3" xfId="11090" xr:uid="{00000000-0005-0000-0000-000085520000}"/>
    <cellStyle name="Normal 19 6 2 2 3 2" xfId="22476" xr:uid="{00000000-0005-0000-0000-000086520000}"/>
    <cellStyle name="Normal 19 6 2 2 3 3" xfId="40634" xr:uid="{00000000-0005-0000-0000-000087520000}"/>
    <cellStyle name="Normal 19 6 2 2 4" xfId="17761" xr:uid="{00000000-0005-0000-0000-000088520000}"/>
    <cellStyle name="Normal 19 6 2 2 5" xfId="36338" xr:uid="{00000000-0005-0000-0000-000089520000}"/>
    <cellStyle name="Normal 19 6 2 3" xfId="7444" xr:uid="{00000000-0005-0000-0000-00008A520000}"/>
    <cellStyle name="Normal 19 6 2 3 2" xfId="12215" xr:uid="{00000000-0005-0000-0000-00008B520000}"/>
    <cellStyle name="Normal 19 6 2 3 2 2" xfId="23573" xr:uid="{00000000-0005-0000-0000-00008C520000}"/>
    <cellStyle name="Normal 19 6 2 3 2 3" xfId="41689" xr:uid="{00000000-0005-0000-0000-00008D520000}"/>
    <cellStyle name="Normal 19 6 2 3 3" xfId="18862" xr:uid="{00000000-0005-0000-0000-00008E520000}"/>
    <cellStyle name="Normal 19 6 2 3 4" xfId="37393" xr:uid="{00000000-0005-0000-0000-00008F520000}"/>
    <cellStyle name="Normal 19 6 2 4" xfId="10030" xr:uid="{00000000-0005-0000-0000-000090520000}"/>
    <cellStyle name="Normal 19 6 2 4 2" xfId="21425" xr:uid="{00000000-0005-0000-0000-000091520000}"/>
    <cellStyle name="Normal 19 6 2 4 3" xfId="39597" xr:uid="{00000000-0005-0000-0000-000092520000}"/>
    <cellStyle name="Normal 19 6 2 5" xfId="16702" xr:uid="{00000000-0005-0000-0000-000093520000}"/>
    <cellStyle name="Normal 19 6 2 6" xfId="35302" xr:uid="{00000000-0005-0000-0000-000094520000}"/>
    <cellStyle name="Normal 19 6 3" xfId="5774" xr:uid="{00000000-0005-0000-0000-000095520000}"/>
    <cellStyle name="Normal 19 6 3 2" xfId="7976" xr:uid="{00000000-0005-0000-0000-000096520000}"/>
    <cellStyle name="Normal 19 6 3 2 2" xfId="12747" xr:uid="{00000000-0005-0000-0000-000097520000}"/>
    <cellStyle name="Normal 19 6 3 2 2 2" xfId="24102" xr:uid="{00000000-0005-0000-0000-000098520000}"/>
    <cellStyle name="Normal 19 6 3 2 2 3" xfId="42211" xr:uid="{00000000-0005-0000-0000-000099520000}"/>
    <cellStyle name="Normal 19 6 3 2 3" xfId="19389" xr:uid="{00000000-0005-0000-0000-00009A520000}"/>
    <cellStyle name="Normal 19 6 3 2 4" xfId="37915" xr:uid="{00000000-0005-0000-0000-00009B520000}"/>
    <cellStyle name="Normal 19 6 3 3" xfId="10564" xr:uid="{00000000-0005-0000-0000-00009C520000}"/>
    <cellStyle name="Normal 19 6 3 3 2" xfId="21953" xr:uid="{00000000-0005-0000-0000-00009D520000}"/>
    <cellStyle name="Normal 19 6 3 3 3" xfId="40120" xr:uid="{00000000-0005-0000-0000-00009E520000}"/>
    <cellStyle name="Normal 19 6 3 4" xfId="17238" xr:uid="{00000000-0005-0000-0000-00009F520000}"/>
    <cellStyle name="Normal 19 6 3 5" xfId="35824" xr:uid="{00000000-0005-0000-0000-0000A0520000}"/>
    <cellStyle name="Normal 19 6 4" xfId="6922" xr:uid="{00000000-0005-0000-0000-0000A1520000}"/>
    <cellStyle name="Normal 19 6 4 2" xfId="11693" xr:uid="{00000000-0005-0000-0000-0000A2520000}"/>
    <cellStyle name="Normal 19 6 4 2 2" xfId="23055" xr:uid="{00000000-0005-0000-0000-0000A3520000}"/>
    <cellStyle name="Normal 19 6 4 2 3" xfId="41177" xr:uid="{00000000-0005-0000-0000-0000A4520000}"/>
    <cellStyle name="Normal 19 6 4 3" xfId="18345" xr:uid="{00000000-0005-0000-0000-0000A5520000}"/>
    <cellStyle name="Normal 19 6 4 4" xfId="36881" xr:uid="{00000000-0005-0000-0000-0000A6520000}"/>
    <cellStyle name="Normal 19 6 5" xfId="9516" xr:uid="{00000000-0005-0000-0000-0000A7520000}"/>
    <cellStyle name="Normal 19 6 5 2" xfId="20911" xr:uid="{00000000-0005-0000-0000-0000A8520000}"/>
    <cellStyle name="Normal 19 6 5 3" xfId="39084" xr:uid="{00000000-0005-0000-0000-0000A9520000}"/>
    <cellStyle name="Normal 19 6 6" xfId="16181" xr:uid="{00000000-0005-0000-0000-0000AA520000}"/>
    <cellStyle name="Normal 19 6 7" xfId="34790" xr:uid="{00000000-0005-0000-0000-0000AB520000}"/>
    <cellStyle name="Normal 19 7" xfId="4966" xr:uid="{00000000-0005-0000-0000-0000AC520000}"/>
    <cellStyle name="Normal 19 7 2" xfId="6052" xr:uid="{00000000-0005-0000-0000-0000AD520000}"/>
    <cellStyle name="Normal 19 7 2 2" xfId="8244" xr:uid="{00000000-0005-0000-0000-0000AE520000}"/>
    <cellStyle name="Normal 19 7 2 2 2" xfId="13015" xr:uid="{00000000-0005-0000-0000-0000AF520000}"/>
    <cellStyle name="Normal 19 7 2 2 2 2" xfId="24368" xr:uid="{00000000-0005-0000-0000-0000B0520000}"/>
    <cellStyle name="Normal 19 7 2 2 2 3" xfId="42469" xr:uid="{00000000-0005-0000-0000-0000B1520000}"/>
    <cellStyle name="Normal 19 7 2 2 3" xfId="19654" xr:uid="{00000000-0005-0000-0000-0000B2520000}"/>
    <cellStyle name="Normal 19 7 2 2 4" xfId="38173" xr:uid="{00000000-0005-0000-0000-0000B3520000}"/>
    <cellStyle name="Normal 19 7 2 3" xfId="10834" xr:uid="{00000000-0005-0000-0000-0000B4520000}"/>
    <cellStyle name="Normal 19 7 2 3 2" xfId="22220" xr:uid="{00000000-0005-0000-0000-0000B5520000}"/>
    <cellStyle name="Normal 19 7 2 3 3" xfId="40378" xr:uid="{00000000-0005-0000-0000-0000B6520000}"/>
    <cellStyle name="Normal 19 7 2 4" xfId="17505" xr:uid="{00000000-0005-0000-0000-0000B7520000}"/>
    <cellStyle name="Normal 19 7 2 5" xfId="36082" xr:uid="{00000000-0005-0000-0000-0000B8520000}"/>
    <cellStyle name="Normal 19 7 3" xfId="7188" xr:uid="{00000000-0005-0000-0000-0000B9520000}"/>
    <cellStyle name="Normal 19 7 3 2" xfId="11959" xr:uid="{00000000-0005-0000-0000-0000BA520000}"/>
    <cellStyle name="Normal 19 7 3 2 2" xfId="23317" xr:uid="{00000000-0005-0000-0000-0000BB520000}"/>
    <cellStyle name="Normal 19 7 3 2 3" xfId="41433" xr:uid="{00000000-0005-0000-0000-0000BC520000}"/>
    <cellStyle name="Normal 19 7 3 3" xfId="18606" xr:uid="{00000000-0005-0000-0000-0000BD520000}"/>
    <cellStyle name="Normal 19 7 3 4" xfId="37137" xr:uid="{00000000-0005-0000-0000-0000BE520000}"/>
    <cellStyle name="Normal 19 7 4" xfId="9774" xr:uid="{00000000-0005-0000-0000-0000BF520000}"/>
    <cellStyle name="Normal 19 7 4 2" xfId="21169" xr:uid="{00000000-0005-0000-0000-0000C0520000}"/>
    <cellStyle name="Normal 19 7 4 3" xfId="39341" xr:uid="{00000000-0005-0000-0000-0000C1520000}"/>
    <cellStyle name="Normal 19 7 5" xfId="16446" xr:uid="{00000000-0005-0000-0000-0000C2520000}"/>
    <cellStyle name="Normal 19 7 6" xfId="35046" xr:uid="{00000000-0005-0000-0000-0000C3520000}"/>
    <cellStyle name="Normal 19 8" xfId="5498" xr:uid="{00000000-0005-0000-0000-0000C4520000}"/>
    <cellStyle name="Normal 19 8 2" xfId="7700" xr:uid="{00000000-0005-0000-0000-0000C5520000}"/>
    <cellStyle name="Normal 19 8 2 2" xfId="12471" xr:uid="{00000000-0005-0000-0000-0000C6520000}"/>
    <cellStyle name="Normal 19 8 2 2 2" xfId="23829" xr:uid="{00000000-0005-0000-0000-0000C7520000}"/>
    <cellStyle name="Normal 19 8 2 2 3" xfId="41945" xr:uid="{00000000-0005-0000-0000-0000C8520000}"/>
    <cellStyle name="Normal 19 8 2 3" xfId="19118" xr:uid="{00000000-0005-0000-0000-0000C9520000}"/>
    <cellStyle name="Normal 19 8 2 4" xfId="37649" xr:uid="{00000000-0005-0000-0000-0000CA520000}"/>
    <cellStyle name="Normal 19 8 3" xfId="10288" xr:uid="{00000000-0005-0000-0000-0000CB520000}"/>
    <cellStyle name="Normal 19 8 3 2" xfId="21683" xr:uid="{00000000-0005-0000-0000-0000CC520000}"/>
    <cellStyle name="Normal 19 8 3 3" xfId="39854" xr:uid="{00000000-0005-0000-0000-0000CD520000}"/>
    <cellStyle name="Normal 19 8 4" xfId="16964" xr:uid="{00000000-0005-0000-0000-0000CE520000}"/>
    <cellStyle name="Normal 19 8 5" xfId="35558" xr:uid="{00000000-0005-0000-0000-0000CF520000}"/>
    <cellStyle name="Normal 19 9" xfId="6644" xr:uid="{00000000-0005-0000-0000-0000D0520000}"/>
    <cellStyle name="Normal 19 9 2" xfId="11415" xr:uid="{00000000-0005-0000-0000-0000D1520000}"/>
    <cellStyle name="Normal 19 9 2 2" xfId="22788" xr:uid="{00000000-0005-0000-0000-0000D2520000}"/>
    <cellStyle name="Normal 19 9 2 3" xfId="40920" xr:uid="{00000000-0005-0000-0000-0000D3520000}"/>
    <cellStyle name="Normal 19 9 3" xfId="18072" xr:uid="{00000000-0005-0000-0000-0000D4520000}"/>
    <cellStyle name="Normal 19 9 4" xfId="36624" xr:uid="{00000000-0005-0000-0000-0000D5520000}"/>
    <cellStyle name="Normal 2" xfId="2504" xr:uid="{00000000-0005-0000-0000-0000D6520000}"/>
    <cellStyle name="Normal 2 2" xfId="2505" xr:uid="{00000000-0005-0000-0000-0000D7520000}"/>
    <cellStyle name="Normal 2 2 2" xfId="2506" xr:uid="{00000000-0005-0000-0000-0000D8520000}"/>
    <cellStyle name="Normal 2 2 4" xfId="4685" xr:uid="{00000000-0005-0000-0000-0000D9520000}"/>
    <cellStyle name="Normal 2 3" xfId="2507" xr:uid="{00000000-0005-0000-0000-0000DA520000}"/>
    <cellStyle name="Normal 2 3 2" xfId="4397" xr:uid="{00000000-0005-0000-0000-0000DB520000}"/>
    <cellStyle name="Normal 2 3 2 2" xfId="4405" xr:uid="{00000000-0005-0000-0000-0000DC520000}"/>
    <cellStyle name="Normal 2 4" xfId="2508" xr:uid="{00000000-0005-0000-0000-0000DD520000}"/>
    <cellStyle name="Normal 2 5" xfId="4360" xr:uid="{00000000-0005-0000-0000-0000DE520000}"/>
    <cellStyle name="Normal 2 6" xfId="4406" xr:uid="{00000000-0005-0000-0000-0000DF520000}"/>
    <cellStyle name="Normal 2 6 2" xfId="4426" xr:uid="{00000000-0005-0000-0000-0000E0520000}"/>
    <cellStyle name="Normal 2 7" xfId="4409" xr:uid="{00000000-0005-0000-0000-0000E1520000}"/>
    <cellStyle name="Normal 20" xfId="4348" xr:uid="{00000000-0005-0000-0000-0000E2520000}"/>
    <cellStyle name="Normal 20 10" xfId="9246" xr:uid="{00000000-0005-0000-0000-0000E3520000}"/>
    <cellStyle name="Normal 20 10 2" xfId="20641" xr:uid="{00000000-0005-0000-0000-0000E4520000}"/>
    <cellStyle name="Normal 20 10 3" xfId="38828" xr:uid="{00000000-0005-0000-0000-0000E5520000}"/>
    <cellStyle name="Normal 20 11" xfId="15893" xr:uid="{00000000-0005-0000-0000-0000E6520000}"/>
    <cellStyle name="Normal 20 12" xfId="34535" xr:uid="{00000000-0005-0000-0000-0000E7520000}"/>
    <cellStyle name="Normal 20 2" xfId="4413" xr:uid="{00000000-0005-0000-0000-0000E8520000}"/>
    <cellStyle name="Normal 20 2 10" xfId="15927" xr:uid="{00000000-0005-0000-0000-0000E9520000}"/>
    <cellStyle name="Normal 20 2 11" xfId="34551" xr:uid="{00000000-0005-0000-0000-0000EA520000}"/>
    <cellStyle name="Normal 20 2 2" xfId="4452" xr:uid="{00000000-0005-0000-0000-0000EB520000}"/>
    <cellStyle name="Normal 20 2 2 10" xfId="34583" xr:uid="{00000000-0005-0000-0000-0000EC520000}"/>
    <cellStyle name="Normal 20 2 2 2" xfId="4524" xr:uid="{00000000-0005-0000-0000-0000ED520000}"/>
    <cellStyle name="Normal 20 2 2 2 2" xfId="4672" xr:uid="{00000000-0005-0000-0000-0000EE520000}"/>
    <cellStyle name="Normal 20 2 2 2 2 2" xfId="4949" xr:uid="{00000000-0005-0000-0000-0000EF520000}"/>
    <cellStyle name="Normal 20 2 2 2 2 2 2" xfId="5483" xr:uid="{00000000-0005-0000-0000-0000F0520000}"/>
    <cellStyle name="Normal 20 2 2 2 2 2 2 2" xfId="6559" xr:uid="{00000000-0005-0000-0000-0000F1520000}"/>
    <cellStyle name="Normal 20 2 2 2 2 2 2 2 2" xfId="8751" xr:uid="{00000000-0005-0000-0000-0000F2520000}"/>
    <cellStyle name="Normal 20 2 2 2 2 2 2 2 2 2" xfId="13522" xr:uid="{00000000-0005-0000-0000-0000F3520000}"/>
    <cellStyle name="Normal 20 2 2 2 2 2 2 2 2 2 2" xfId="24875" xr:uid="{00000000-0005-0000-0000-0000F4520000}"/>
    <cellStyle name="Normal 20 2 2 2 2 2 2 2 2 2 3" xfId="42976" xr:uid="{00000000-0005-0000-0000-0000F5520000}"/>
    <cellStyle name="Normal 20 2 2 2 2 2 2 2 2 3" xfId="20161" xr:uid="{00000000-0005-0000-0000-0000F6520000}"/>
    <cellStyle name="Normal 20 2 2 2 2 2 2 2 2 4" xfId="38680" xr:uid="{00000000-0005-0000-0000-0000F7520000}"/>
    <cellStyle name="Normal 20 2 2 2 2 2 2 2 3" xfId="11341" xr:uid="{00000000-0005-0000-0000-0000F8520000}"/>
    <cellStyle name="Normal 20 2 2 2 2 2 2 2 3 2" xfId="22727" xr:uid="{00000000-0005-0000-0000-0000F9520000}"/>
    <cellStyle name="Normal 20 2 2 2 2 2 2 2 3 3" xfId="40885" xr:uid="{00000000-0005-0000-0000-0000FA520000}"/>
    <cellStyle name="Normal 20 2 2 2 2 2 2 2 4" xfId="18012" xr:uid="{00000000-0005-0000-0000-0000FB520000}"/>
    <cellStyle name="Normal 20 2 2 2 2 2 2 2 5" xfId="36589" xr:uid="{00000000-0005-0000-0000-0000FC520000}"/>
    <cellStyle name="Normal 20 2 2 2 2 2 2 3" xfId="7685" xr:uid="{00000000-0005-0000-0000-0000FD520000}"/>
    <cellStyle name="Normal 20 2 2 2 2 2 2 3 2" xfId="12456" xr:uid="{00000000-0005-0000-0000-0000FE520000}"/>
    <cellStyle name="Normal 20 2 2 2 2 2 2 3 2 2" xfId="23814" xr:uid="{00000000-0005-0000-0000-0000FF520000}"/>
    <cellStyle name="Normal 20 2 2 2 2 2 2 3 2 3" xfId="41930" xr:uid="{00000000-0005-0000-0000-000000530000}"/>
    <cellStyle name="Normal 20 2 2 2 2 2 2 3 3" xfId="19103" xr:uid="{00000000-0005-0000-0000-000001530000}"/>
    <cellStyle name="Normal 20 2 2 2 2 2 2 3 4" xfId="37634" xr:uid="{00000000-0005-0000-0000-000002530000}"/>
    <cellStyle name="Normal 20 2 2 2 2 2 2 4" xfId="10273" xr:uid="{00000000-0005-0000-0000-000003530000}"/>
    <cellStyle name="Normal 20 2 2 2 2 2 2 4 2" xfId="21668" xr:uid="{00000000-0005-0000-0000-000004530000}"/>
    <cellStyle name="Normal 20 2 2 2 2 2 2 4 3" xfId="39839" xr:uid="{00000000-0005-0000-0000-000005530000}"/>
    <cellStyle name="Normal 20 2 2 2 2 2 2 5" xfId="16949" xr:uid="{00000000-0005-0000-0000-000006530000}"/>
    <cellStyle name="Normal 20 2 2 2 2 2 2 6" xfId="35543" xr:uid="{00000000-0005-0000-0000-000007530000}"/>
    <cellStyle name="Normal 20 2 2 2 2 2 3" xfId="6035" xr:uid="{00000000-0005-0000-0000-000008530000}"/>
    <cellStyle name="Normal 20 2 2 2 2 2 3 2" xfId="8227" xr:uid="{00000000-0005-0000-0000-000009530000}"/>
    <cellStyle name="Normal 20 2 2 2 2 2 3 2 2" xfId="12998" xr:uid="{00000000-0005-0000-0000-00000A530000}"/>
    <cellStyle name="Normal 20 2 2 2 2 2 3 2 2 2" xfId="24351" xr:uid="{00000000-0005-0000-0000-00000B530000}"/>
    <cellStyle name="Normal 20 2 2 2 2 2 3 2 2 3" xfId="42452" xr:uid="{00000000-0005-0000-0000-00000C530000}"/>
    <cellStyle name="Normal 20 2 2 2 2 2 3 2 3" xfId="19637" xr:uid="{00000000-0005-0000-0000-00000D530000}"/>
    <cellStyle name="Normal 20 2 2 2 2 2 3 2 4" xfId="38156" xr:uid="{00000000-0005-0000-0000-00000E530000}"/>
    <cellStyle name="Normal 20 2 2 2 2 2 3 3" xfId="10817" xr:uid="{00000000-0005-0000-0000-00000F530000}"/>
    <cellStyle name="Normal 20 2 2 2 2 2 3 3 2" xfId="22203" xr:uid="{00000000-0005-0000-0000-000010530000}"/>
    <cellStyle name="Normal 20 2 2 2 2 2 3 3 3" xfId="40361" xr:uid="{00000000-0005-0000-0000-000011530000}"/>
    <cellStyle name="Normal 20 2 2 2 2 2 3 4" xfId="17488" xr:uid="{00000000-0005-0000-0000-000012530000}"/>
    <cellStyle name="Normal 20 2 2 2 2 2 3 5" xfId="36065" xr:uid="{00000000-0005-0000-0000-000013530000}"/>
    <cellStyle name="Normal 20 2 2 2 2 2 4" xfId="7173" xr:uid="{00000000-0005-0000-0000-000014530000}"/>
    <cellStyle name="Normal 20 2 2 2 2 2 4 2" xfId="11944" xr:uid="{00000000-0005-0000-0000-000015530000}"/>
    <cellStyle name="Normal 20 2 2 2 2 2 4 2 2" xfId="23302" xr:uid="{00000000-0005-0000-0000-000016530000}"/>
    <cellStyle name="Normal 20 2 2 2 2 2 4 2 3" xfId="41418" xr:uid="{00000000-0005-0000-0000-000017530000}"/>
    <cellStyle name="Normal 20 2 2 2 2 2 4 3" xfId="18591" xr:uid="{00000000-0005-0000-0000-000018530000}"/>
    <cellStyle name="Normal 20 2 2 2 2 2 4 4" xfId="37122" xr:uid="{00000000-0005-0000-0000-000019530000}"/>
    <cellStyle name="Normal 20 2 2 2 2 2 5" xfId="9759" xr:uid="{00000000-0005-0000-0000-00001A530000}"/>
    <cellStyle name="Normal 20 2 2 2 2 2 5 2" xfId="21154" xr:uid="{00000000-0005-0000-0000-00001B530000}"/>
    <cellStyle name="Normal 20 2 2 2 2 2 5 3" xfId="39326" xr:uid="{00000000-0005-0000-0000-00001C530000}"/>
    <cellStyle name="Normal 20 2 2 2 2 2 6" xfId="16431" xr:uid="{00000000-0005-0000-0000-00001D530000}"/>
    <cellStyle name="Normal 20 2 2 2 2 2 7" xfId="35031" xr:uid="{00000000-0005-0000-0000-00001E530000}"/>
    <cellStyle name="Normal 20 2 2 2 2 3" xfId="5207" xr:uid="{00000000-0005-0000-0000-00001F530000}"/>
    <cellStyle name="Normal 20 2 2 2 2 3 2" xfId="6293" xr:uid="{00000000-0005-0000-0000-000020530000}"/>
    <cellStyle name="Normal 20 2 2 2 2 3 2 2" xfId="8485" xr:uid="{00000000-0005-0000-0000-000021530000}"/>
    <cellStyle name="Normal 20 2 2 2 2 3 2 2 2" xfId="13256" xr:uid="{00000000-0005-0000-0000-000022530000}"/>
    <cellStyle name="Normal 20 2 2 2 2 3 2 2 2 2" xfId="24609" xr:uid="{00000000-0005-0000-0000-000023530000}"/>
    <cellStyle name="Normal 20 2 2 2 2 3 2 2 2 3" xfId="42710" xr:uid="{00000000-0005-0000-0000-000024530000}"/>
    <cellStyle name="Normal 20 2 2 2 2 3 2 2 3" xfId="19895" xr:uid="{00000000-0005-0000-0000-000025530000}"/>
    <cellStyle name="Normal 20 2 2 2 2 3 2 2 4" xfId="38414" xr:uid="{00000000-0005-0000-0000-000026530000}"/>
    <cellStyle name="Normal 20 2 2 2 2 3 2 3" xfId="11075" xr:uid="{00000000-0005-0000-0000-000027530000}"/>
    <cellStyle name="Normal 20 2 2 2 2 3 2 3 2" xfId="22461" xr:uid="{00000000-0005-0000-0000-000028530000}"/>
    <cellStyle name="Normal 20 2 2 2 2 3 2 3 3" xfId="40619" xr:uid="{00000000-0005-0000-0000-000029530000}"/>
    <cellStyle name="Normal 20 2 2 2 2 3 2 4" xfId="17746" xr:uid="{00000000-0005-0000-0000-00002A530000}"/>
    <cellStyle name="Normal 20 2 2 2 2 3 2 5" xfId="36323" xr:uid="{00000000-0005-0000-0000-00002B530000}"/>
    <cellStyle name="Normal 20 2 2 2 2 3 3" xfId="7429" xr:uid="{00000000-0005-0000-0000-00002C530000}"/>
    <cellStyle name="Normal 20 2 2 2 2 3 3 2" xfId="12200" xr:uid="{00000000-0005-0000-0000-00002D530000}"/>
    <cellStyle name="Normal 20 2 2 2 2 3 3 2 2" xfId="23558" xr:uid="{00000000-0005-0000-0000-00002E530000}"/>
    <cellStyle name="Normal 20 2 2 2 2 3 3 2 3" xfId="41674" xr:uid="{00000000-0005-0000-0000-00002F530000}"/>
    <cellStyle name="Normal 20 2 2 2 2 3 3 3" xfId="18847" xr:uid="{00000000-0005-0000-0000-000030530000}"/>
    <cellStyle name="Normal 20 2 2 2 2 3 3 4" xfId="37378" xr:uid="{00000000-0005-0000-0000-000031530000}"/>
    <cellStyle name="Normal 20 2 2 2 2 3 4" xfId="10015" xr:uid="{00000000-0005-0000-0000-000032530000}"/>
    <cellStyle name="Normal 20 2 2 2 2 3 4 2" xfId="21410" xr:uid="{00000000-0005-0000-0000-000033530000}"/>
    <cellStyle name="Normal 20 2 2 2 2 3 4 3" xfId="39582" xr:uid="{00000000-0005-0000-0000-000034530000}"/>
    <cellStyle name="Normal 20 2 2 2 2 3 5" xfId="16687" xr:uid="{00000000-0005-0000-0000-000035530000}"/>
    <cellStyle name="Normal 20 2 2 2 2 3 6" xfId="35287" xr:uid="{00000000-0005-0000-0000-000036530000}"/>
    <cellStyle name="Normal 20 2 2 2 2 4" xfId="5759" xr:uid="{00000000-0005-0000-0000-000037530000}"/>
    <cellStyle name="Normal 20 2 2 2 2 4 2" xfId="7961" xr:uid="{00000000-0005-0000-0000-000038530000}"/>
    <cellStyle name="Normal 20 2 2 2 2 4 2 2" xfId="12732" xr:uid="{00000000-0005-0000-0000-000039530000}"/>
    <cellStyle name="Normal 20 2 2 2 2 4 2 2 2" xfId="24087" xr:uid="{00000000-0005-0000-0000-00003A530000}"/>
    <cellStyle name="Normal 20 2 2 2 2 4 2 2 3" xfId="42196" xr:uid="{00000000-0005-0000-0000-00003B530000}"/>
    <cellStyle name="Normal 20 2 2 2 2 4 2 3" xfId="19374" xr:uid="{00000000-0005-0000-0000-00003C530000}"/>
    <cellStyle name="Normal 20 2 2 2 2 4 2 4" xfId="37900" xr:uid="{00000000-0005-0000-0000-00003D530000}"/>
    <cellStyle name="Normal 20 2 2 2 2 4 3" xfId="10549" xr:uid="{00000000-0005-0000-0000-00003E530000}"/>
    <cellStyle name="Normal 20 2 2 2 2 4 3 2" xfId="21938" xr:uid="{00000000-0005-0000-0000-00003F530000}"/>
    <cellStyle name="Normal 20 2 2 2 2 4 3 3" xfId="40105" xr:uid="{00000000-0005-0000-0000-000040530000}"/>
    <cellStyle name="Normal 20 2 2 2 2 4 4" xfId="17223" xr:uid="{00000000-0005-0000-0000-000041530000}"/>
    <cellStyle name="Normal 20 2 2 2 2 4 5" xfId="35809" xr:uid="{00000000-0005-0000-0000-000042530000}"/>
    <cellStyle name="Normal 20 2 2 2 2 5" xfId="6907" xr:uid="{00000000-0005-0000-0000-000043530000}"/>
    <cellStyle name="Normal 20 2 2 2 2 5 2" xfId="11678" xr:uid="{00000000-0005-0000-0000-000044530000}"/>
    <cellStyle name="Normal 20 2 2 2 2 5 2 2" xfId="23040" xr:uid="{00000000-0005-0000-0000-000045530000}"/>
    <cellStyle name="Normal 20 2 2 2 2 5 2 3" xfId="41162" xr:uid="{00000000-0005-0000-0000-000046530000}"/>
    <cellStyle name="Normal 20 2 2 2 2 5 3" xfId="18330" xr:uid="{00000000-0005-0000-0000-000047530000}"/>
    <cellStyle name="Normal 20 2 2 2 2 5 4" xfId="36866" xr:uid="{00000000-0005-0000-0000-000048530000}"/>
    <cellStyle name="Normal 20 2 2 2 2 6" xfId="9500" xr:uid="{00000000-0005-0000-0000-000049530000}"/>
    <cellStyle name="Normal 20 2 2 2 2 6 2" xfId="20895" xr:uid="{00000000-0005-0000-0000-00004A530000}"/>
    <cellStyle name="Normal 20 2 2 2 2 6 3" xfId="39069" xr:uid="{00000000-0005-0000-0000-00004B530000}"/>
    <cellStyle name="Normal 20 2 2 2 2 7" xfId="16166" xr:uid="{00000000-0005-0000-0000-00004C530000}"/>
    <cellStyle name="Normal 20 2 2 2 2 8" xfId="34775" xr:uid="{00000000-0005-0000-0000-00004D530000}"/>
    <cellStyle name="Normal 20 2 2 2 3" xfId="4801" xr:uid="{00000000-0005-0000-0000-00004E530000}"/>
    <cellStyle name="Normal 20 2 2 2 3 2" xfId="5335" xr:uid="{00000000-0005-0000-0000-00004F530000}"/>
    <cellStyle name="Normal 20 2 2 2 3 2 2" xfId="6421" xr:uid="{00000000-0005-0000-0000-000050530000}"/>
    <cellStyle name="Normal 20 2 2 2 3 2 2 2" xfId="8613" xr:uid="{00000000-0005-0000-0000-000051530000}"/>
    <cellStyle name="Normal 20 2 2 2 3 2 2 2 2" xfId="13384" xr:uid="{00000000-0005-0000-0000-000052530000}"/>
    <cellStyle name="Normal 20 2 2 2 3 2 2 2 2 2" xfId="24737" xr:uid="{00000000-0005-0000-0000-000053530000}"/>
    <cellStyle name="Normal 20 2 2 2 3 2 2 2 2 3" xfId="42838" xr:uid="{00000000-0005-0000-0000-000054530000}"/>
    <cellStyle name="Normal 20 2 2 2 3 2 2 2 3" xfId="20023" xr:uid="{00000000-0005-0000-0000-000055530000}"/>
    <cellStyle name="Normal 20 2 2 2 3 2 2 2 4" xfId="38542" xr:uid="{00000000-0005-0000-0000-000056530000}"/>
    <cellStyle name="Normal 20 2 2 2 3 2 2 3" xfId="11203" xr:uid="{00000000-0005-0000-0000-000057530000}"/>
    <cellStyle name="Normal 20 2 2 2 3 2 2 3 2" xfId="22589" xr:uid="{00000000-0005-0000-0000-000058530000}"/>
    <cellStyle name="Normal 20 2 2 2 3 2 2 3 3" xfId="40747" xr:uid="{00000000-0005-0000-0000-000059530000}"/>
    <cellStyle name="Normal 20 2 2 2 3 2 2 4" xfId="17874" xr:uid="{00000000-0005-0000-0000-00005A530000}"/>
    <cellStyle name="Normal 20 2 2 2 3 2 2 5" xfId="36451" xr:uid="{00000000-0005-0000-0000-00005B530000}"/>
    <cellStyle name="Normal 20 2 2 2 3 2 3" xfId="7557" xr:uid="{00000000-0005-0000-0000-00005C530000}"/>
    <cellStyle name="Normal 20 2 2 2 3 2 3 2" xfId="12328" xr:uid="{00000000-0005-0000-0000-00005D530000}"/>
    <cellStyle name="Normal 20 2 2 2 3 2 3 2 2" xfId="23686" xr:uid="{00000000-0005-0000-0000-00005E530000}"/>
    <cellStyle name="Normal 20 2 2 2 3 2 3 2 3" xfId="41802" xr:uid="{00000000-0005-0000-0000-00005F530000}"/>
    <cellStyle name="Normal 20 2 2 2 3 2 3 3" xfId="18975" xr:uid="{00000000-0005-0000-0000-000060530000}"/>
    <cellStyle name="Normal 20 2 2 2 3 2 3 4" xfId="37506" xr:uid="{00000000-0005-0000-0000-000061530000}"/>
    <cellStyle name="Normal 20 2 2 2 3 2 4" xfId="10143" xr:uid="{00000000-0005-0000-0000-000062530000}"/>
    <cellStyle name="Normal 20 2 2 2 3 2 4 2" xfId="21538" xr:uid="{00000000-0005-0000-0000-000063530000}"/>
    <cellStyle name="Normal 20 2 2 2 3 2 4 3" xfId="39710" xr:uid="{00000000-0005-0000-0000-000064530000}"/>
    <cellStyle name="Normal 20 2 2 2 3 2 5" xfId="16815" xr:uid="{00000000-0005-0000-0000-000065530000}"/>
    <cellStyle name="Normal 20 2 2 2 3 2 6" xfId="35415" xr:uid="{00000000-0005-0000-0000-000066530000}"/>
    <cellStyle name="Normal 20 2 2 2 3 3" xfId="5887" xr:uid="{00000000-0005-0000-0000-000067530000}"/>
    <cellStyle name="Normal 20 2 2 2 3 3 2" xfId="8089" xr:uid="{00000000-0005-0000-0000-000068530000}"/>
    <cellStyle name="Normal 20 2 2 2 3 3 2 2" xfId="12860" xr:uid="{00000000-0005-0000-0000-000069530000}"/>
    <cellStyle name="Normal 20 2 2 2 3 3 2 2 2" xfId="24215" xr:uid="{00000000-0005-0000-0000-00006A530000}"/>
    <cellStyle name="Normal 20 2 2 2 3 3 2 2 3" xfId="42324" xr:uid="{00000000-0005-0000-0000-00006B530000}"/>
    <cellStyle name="Normal 20 2 2 2 3 3 2 3" xfId="19502" xr:uid="{00000000-0005-0000-0000-00006C530000}"/>
    <cellStyle name="Normal 20 2 2 2 3 3 2 4" xfId="38028" xr:uid="{00000000-0005-0000-0000-00006D530000}"/>
    <cellStyle name="Normal 20 2 2 2 3 3 3" xfId="10677" xr:uid="{00000000-0005-0000-0000-00006E530000}"/>
    <cellStyle name="Normal 20 2 2 2 3 3 3 2" xfId="22066" xr:uid="{00000000-0005-0000-0000-00006F530000}"/>
    <cellStyle name="Normal 20 2 2 2 3 3 3 3" xfId="40233" xr:uid="{00000000-0005-0000-0000-000070530000}"/>
    <cellStyle name="Normal 20 2 2 2 3 3 4" xfId="17351" xr:uid="{00000000-0005-0000-0000-000071530000}"/>
    <cellStyle name="Normal 20 2 2 2 3 3 5" xfId="35937" xr:uid="{00000000-0005-0000-0000-000072530000}"/>
    <cellStyle name="Normal 20 2 2 2 3 4" xfId="7035" xr:uid="{00000000-0005-0000-0000-000073530000}"/>
    <cellStyle name="Normal 20 2 2 2 3 4 2" xfId="11806" xr:uid="{00000000-0005-0000-0000-000074530000}"/>
    <cellStyle name="Normal 20 2 2 2 3 4 2 2" xfId="23168" xr:uid="{00000000-0005-0000-0000-000075530000}"/>
    <cellStyle name="Normal 20 2 2 2 3 4 2 3" xfId="41290" xr:uid="{00000000-0005-0000-0000-000076530000}"/>
    <cellStyle name="Normal 20 2 2 2 3 4 3" xfId="18458" xr:uid="{00000000-0005-0000-0000-000077530000}"/>
    <cellStyle name="Normal 20 2 2 2 3 4 4" xfId="36994" xr:uid="{00000000-0005-0000-0000-000078530000}"/>
    <cellStyle name="Normal 20 2 2 2 3 5" xfId="9629" xr:uid="{00000000-0005-0000-0000-000079530000}"/>
    <cellStyle name="Normal 20 2 2 2 3 5 2" xfId="21024" xr:uid="{00000000-0005-0000-0000-00007A530000}"/>
    <cellStyle name="Normal 20 2 2 2 3 5 3" xfId="39197" xr:uid="{00000000-0005-0000-0000-00007B530000}"/>
    <cellStyle name="Normal 20 2 2 2 3 6" xfId="16294" xr:uid="{00000000-0005-0000-0000-00007C530000}"/>
    <cellStyle name="Normal 20 2 2 2 3 7" xfId="34903" xr:uid="{00000000-0005-0000-0000-00007D530000}"/>
    <cellStyle name="Normal 20 2 2 2 4" xfId="5079" xr:uid="{00000000-0005-0000-0000-00007E530000}"/>
    <cellStyle name="Normal 20 2 2 2 4 2" xfId="6165" xr:uid="{00000000-0005-0000-0000-00007F530000}"/>
    <cellStyle name="Normal 20 2 2 2 4 2 2" xfId="8357" xr:uid="{00000000-0005-0000-0000-000080530000}"/>
    <cellStyle name="Normal 20 2 2 2 4 2 2 2" xfId="13128" xr:uid="{00000000-0005-0000-0000-000081530000}"/>
    <cellStyle name="Normal 20 2 2 2 4 2 2 2 2" xfId="24481" xr:uid="{00000000-0005-0000-0000-000082530000}"/>
    <cellStyle name="Normal 20 2 2 2 4 2 2 2 3" xfId="42582" xr:uid="{00000000-0005-0000-0000-000083530000}"/>
    <cellStyle name="Normal 20 2 2 2 4 2 2 3" xfId="19767" xr:uid="{00000000-0005-0000-0000-000084530000}"/>
    <cellStyle name="Normal 20 2 2 2 4 2 2 4" xfId="38286" xr:uid="{00000000-0005-0000-0000-000085530000}"/>
    <cellStyle name="Normal 20 2 2 2 4 2 3" xfId="10947" xr:uid="{00000000-0005-0000-0000-000086530000}"/>
    <cellStyle name="Normal 20 2 2 2 4 2 3 2" xfId="22333" xr:uid="{00000000-0005-0000-0000-000087530000}"/>
    <cellStyle name="Normal 20 2 2 2 4 2 3 3" xfId="40491" xr:uid="{00000000-0005-0000-0000-000088530000}"/>
    <cellStyle name="Normal 20 2 2 2 4 2 4" xfId="17618" xr:uid="{00000000-0005-0000-0000-000089530000}"/>
    <cellStyle name="Normal 20 2 2 2 4 2 5" xfId="36195" xr:uid="{00000000-0005-0000-0000-00008A530000}"/>
    <cellStyle name="Normal 20 2 2 2 4 3" xfId="7301" xr:uid="{00000000-0005-0000-0000-00008B530000}"/>
    <cellStyle name="Normal 20 2 2 2 4 3 2" xfId="12072" xr:uid="{00000000-0005-0000-0000-00008C530000}"/>
    <cellStyle name="Normal 20 2 2 2 4 3 2 2" xfId="23430" xr:uid="{00000000-0005-0000-0000-00008D530000}"/>
    <cellStyle name="Normal 20 2 2 2 4 3 2 3" xfId="41546" xr:uid="{00000000-0005-0000-0000-00008E530000}"/>
    <cellStyle name="Normal 20 2 2 2 4 3 3" xfId="18719" xr:uid="{00000000-0005-0000-0000-00008F530000}"/>
    <cellStyle name="Normal 20 2 2 2 4 3 4" xfId="37250" xr:uid="{00000000-0005-0000-0000-000090530000}"/>
    <cellStyle name="Normal 20 2 2 2 4 4" xfId="9887" xr:uid="{00000000-0005-0000-0000-000091530000}"/>
    <cellStyle name="Normal 20 2 2 2 4 4 2" xfId="21282" xr:uid="{00000000-0005-0000-0000-000092530000}"/>
    <cellStyle name="Normal 20 2 2 2 4 4 3" xfId="39454" xr:uid="{00000000-0005-0000-0000-000093530000}"/>
    <cellStyle name="Normal 20 2 2 2 4 5" xfId="16559" xr:uid="{00000000-0005-0000-0000-000094530000}"/>
    <cellStyle name="Normal 20 2 2 2 4 6" xfId="35159" xr:uid="{00000000-0005-0000-0000-000095530000}"/>
    <cellStyle name="Normal 20 2 2 2 5" xfId="5611" xr:uid="{00000000-0005-0000-0000-000096530000}"/>
    <cellStyle name="Normal 20 2 2 2 5 2" xfId="7813" xr:uid="{00000000-0005-0000-0000-000097530000}"/>
    <cellStyle name="Normal 20 2 2 2 5 2 2" xfId="12584" xr:uid="{00000000-0005-0000-0000-000098530000}"/>
    <cellStyle name="Normal 20 2 2 2 5 2 2 2" xfId="23942" xr:uid="{00000000-0005-0000-0000-000099530000}"/>
    <cellStyle name="Normal 20 2 2 2 5 2 2 3" xfId="42058" xr:uid="{00000000-0005-0000-0000-00009A530000}"/>
    <cellStyle name="Normal 20 2 2 2 5 2 3" xfId="19231" xr:uid="{00000000-0005-0000-0000-00009B530000}"/>
    <cellStyle name="Normal 20 2 2 2 5 2 4" xfId="37762" xr:uid="{00000000-0005-0000-0000-00009C530000}"/>
    <cellStyle name="Normal 20 2 2 2 5 3" xfId="10401" xr:uid="{00000000-0005-0000-0000-00009D530000}"/>
    <cellStyle name="Normal 20 2 2 2 5 3 2" xfId="21796" xr:uid="{00000000-0005-0000-0000-00009E530000}"/>
    <cellStyle name="Normal 20 2 2 2 5 3 3" xfId="39967" xr:uid="{00000000-0005-0000-0000-00009F530000}"/>
    <cellStyle name="Normal 20 2 2 2 5 4" xfId="17077" xr:uid="{00000000-0005-0000-0000-0000A0530000}"/>
    <cellStyle name="Normal 20 2 2 2 5 5" xfId="35671" xr:uid="{00000000-0005-0000-0000-0000A1530000}"/>
    <cellStyle name="Normal 20 2 2 2 6" xfId="6769" xr:uid="{00000000-0005-0000-0000-0000A2530000}"/>
    <cellStyle name="Normal 20 2 2 2 6 2" xfId="11540" xr:uid="{00000000-0005-0000-0000-0000A3530000}"/>
    <cellStyle name="Normal 20 2 2 2 6 2 2" xfId="22907" xr:uid="{00000000-0005-0000-0000-0000A4530000}"/>
    <cellStyle name="Normal 20 2 2 2 6 2 3" xfId="41034" xr:uid="{00000000-0005-0000-0000-0000A5530000}"/>
    <cellStyle name="Normal 20 2 2 2 6 3" xfId="18195" xr:uid="{00000000-0005-0000-0000-0000A6530000}"/>
    <cellStyle name="Normal 20 2 2 2 6 4" xfId="36738" xr:uid="{00000000-0005-0000-0000-0000A7530000}"/>
    <cellStyle name="Normal 20 2 2 2 7" xfId="9369" xr:uid="{00000000-0005-0000-0000-0000A8530000}"/>
    <cellStyle name="Normal 20 2 2 2 7 2" xfId="20764" xr:uid="{00000000-0005-0000-0000-0000A9530000}"/>
    <cellStyle name="Normal 20 2 2 2 7 3" xfId="38941" xr:uid="{00000000-0005-0000-0000-0000AA530000}"/>
    <cellStyle name="Normal 20 2 2 2 8" xfId="16029" xr:uid="{00000000-0005-0000-0000-0000AB530000}"/>
    <cellStyle name="Normal 20 2 2 2 9" xfId="34647" xr:uid="{00000000-0005-0000-0000-0000AC530000}"/>
    <cellStyle name="Normal 20 2 2 3" xfId="4600" xr:uid="{00000000-0005-0000-0000-0000AD530000}"/>
    <cellStyle name="Normal 20 2 2 3 2" xfId="4877" xr:uid="{00000000-0005-0000-0000-0000AE530000}"/>
    <cellStyle name="Normal 20 2 2 3 2 2" xfId="5411" xr:uid="{00000000-0005-0000-0000-0000AF530000}"/>
    <cellStyle name="Normal 20 2 2 3 2 2 2" xfId="6493" xr:uid="{00000000-0005-0000-0000-0000B0530000}"/>
    <cellStyle name="Normal 20 2 2 3 2 2 2 2" xfId="8685" xr:uid="{00000000-0005-0000-0000-0000B1530000}"/>
    <cellStyle name="Normal 20 2 2 3 2 2 2 2 2" xfId="13456" xr:uid="{00000000-0005-0000-0000-0000B2530000}"/>
    <cellStyle name="Normal 20 2 2 3 2 2 2 2 2 2" xfId="24809" xr:uid="{00000000-0005-0000-0000-0000B3530000}"/>
    <cellStyle name="Normal 20 2 2 3 2 2 2 2 2 3" xfId="42910" xr:uid="{00000000-0005-0000-0000-0000B4530000}"/>
    <cellStyle name="Normal 20 2 2 3 2 2 2 2 3" xfId="20095" xr:uid="{00000000-0005-0000-0000-0000B5530000}"/>
    <cellStyle name="Normal 20 2 2 3 2 2 2 2 4" xfId="38614" xr:uid="{00000000-0005-0000-0000-0000B6530000}"/>
    <cellStyle name="Normal 20 2 2 3 2 2 2 3" xfId="11275" xr:uid="{00000000-0005-0000-0000-0000B7530000}"/>
    <cellStyle name="Normal 20 2 2 3 2 2 2 3 2" xfId="22661" xr:uid="{00000000-0005-0000-0000-0000B8530000}"/>
    <cellStyle name="Normal 20 2 2 3 2 2 2 3 3" xfId="40819" xr:uid="{00000000-0005-0000-0000-0000B9530000}"/>
    <cellStyle name="Normal 20 2 2 3 2 2 2 4" xfId="17946" xr:uid="{00000000-0005-0000-0000-0000BA530000}"/>
    <cellStyle name="Normal 20 2 2 3 2 2 2 5" xfId="36523" xr:uid="{00000000-0005-0000-0000-0000BB530000}"/>
    <cellStyle name="Normal 20 2 2 3 2 2 3" xfId="7621" xr:uid="{00000000-0005-0000-0000-0000BC530000}"/>
    <cellStyle name="Normal 20 2 2 3 2 2 3 2" xfId="12392" xr:uid="{00000000-0005-0000-0000-0000BD530000}"/>
    <cellStyle name="Normal 20 2 2 3 2 2 3 2 2" xfId="23750" xr:uid="{00000000-0005-0000-0000-0000BE530000}"/>
    <cellStyle name="Normal 20 2 2 3 2 2 3 2 3" xfId="41866" xr:uid="{00000000-0005-0000-0000-0000BF530000}"/>
    <cellStyle name="Normal 20 2 2 3 2 2 3 3" xfId="19039" xr:uid="{00000000-0005-0000-0000-0000C0530000}"/>
    <cellStyle name="Normal 20 2 2 3 2 2 3 4" xfId="37570" xr:uid="{00000000-0005-0000-0000-0000C1530000}"/>
    <cellStyle name="Normal 20 2 2 3 2 2 4" xfId="10208" xr:uid="{00000000-0005-0000-0000-0000C2530000}"/>
    <cellStyle name="Normal 20 2 2 3 2 2 4 2" xfId="21603" xr:uid="{00000000-0005-0000-0000-0000C3530000}"/>
    <cellStyle name="Normal 20 2 2 3 2 2 4 3" xfId="39775" xr:uid="{00000000-0005-0000-0000-0000C4530000}"/>
    <cellStyle name="Normal 20 2 2 3 2 2 5" xfId="16882" xr:uid="{00000000-0005-0000-0000-0000C5530000}"/>
    <cellStyle name="Normal 20 2 2 3 2 2 6" xfId="35479" xr:uid="{00000000-0005-0000-0000-0000C6530000}"/>
    <cellStyle name="Normal 20 2 2 3 2 3" xfId="5963" xr:uid="{00000000-0005-0000-0000-0000C7530000}"/>
    <cellStyle name="Normal 20 2 2 3 2 3 2" xfId="8157" xr:uid="{00000000-0005-0000-0000-0000C8530000}"/>
    <cellStyle name="Normal 20 2 2 3 2 3 2 2" xfId="12928" xr:uid="{00000000-0005-0000-0000-0000C9530000}"/>
    <cellStyle name="Normal 20 2 2 3 2 3 2 2 2" xfId="24283" xr:uid="{00000000-0005-0000-0000-0000CA530000}"/>
    <cellStyle name="Normal 20 2 2 3 2 3 2 2 3" xfId="42388" xr:uid="{00000000-0005-0000-0000-0000CB530000}"/>
    <cellStyle name="Normal 20 2 2 3 2 3 2 3" xfId="19568" xr:uid="{00000000-0005-0000-0000-0000CC530000}"/>
    <cellStyle name="Normal 20 2 2 3 2 3 2 4" xfId="38092" xr:uid="{00000000-0005-0000-0000-0000CD530000}"/>
    <cellStyle name="Normal 20 2 2 3 2 3 3" xfId="10747" xr:uid="{00000000-0005-0000-0000-0000CE530000}"/>
    <cellStyle name="Normal 20 2 2 3 2 3 3 2" xfId="22135" xr:uid="{00000000-0005-0000-0000-0000CF530000}"/>
    <cellStyle name="Normal 20 2 2 3 2 3 3 3" xfId="40297" xr:uid="{00000000-0005-0000-0000-0000D0530000}"/>
    <cellStyle name="Normal 20 2 2 3 2 3 4" xfId="17420" xr:uid="{00000000-0005-0000-0000-0000D1530000}"/>
    <cellStyle name="Normal 20 2 2 3 2 3 5" xfId="36001" xr:uid="{00000000-0005-0000-0000-0000D2530000}"/>
    <cellStyle name="Normal 20 2 2 3 2 4" xfId="7103" xr:uid="{00000000-0005-0000-0000-0000D3530000}"/>
    <cellStyle name="Normal 20 2 2 3 2 4 2" xfId="11874" xr:uid="{00000000-0005-0000-0000-0000D4530000}"/>
    <cellStyle name="Normal 20 2 2 3 2 4 2 2" xfId="23235" xr:uid="{00000000-0005-0000-0000-0000D5530000}"/>
    <cellStyle name="Normal 20 2 2 3 2 4 2 3" xfId="41354" xr:uid="{00000000-0005-0000-0000-0000D6530000}"/>
    <cellStyle name="Normal 20 2 2 3 2 4 3" xfId="18523" xr:uid="{00000000-0005-0000-0000-0000D7530000}"/>
    <cellStyle name="Normal 20 2 2 3 2 4 4" xfId="37058" xr:uid="{00000000-0005-0000-0000-0000D8530000}"/>
    <cellStyle name="Normal 20 2 2 3 2 5" xfId="9694" xr:uid="{00000000-0005-0000-0000-0000D9530000}"/>
    <cellStyle name="Normal 20 2 2 3 2 5 2" xfId="21089" xr:uid="{00000000-0005-0000-0000-0000DA530000}"/>
    <cellStyle name="Normal 20 2 2 3 2 5 3" xfId="39262" xr:uid="{00000000-0005-0000-0000-0000DB530000}"/>
    <cellStyle name="Normal 20 2 2 3 2 6" xfId="16362" xr:uid="{00000000-0005-0000-0000-0000DC530000}"/>
    <cellStyle name="Normal 20 2 2 3 2 7" xfId="34967" xr:uid="{00000000-0005-0000-0000-0000DD530000}"/>
    <cellStyle name="Normal 20 2 2 3 3" xfId="5143" xr:uid="{00000000-0005-0000-0000-0000DE530000}"/>
    <cellStyle name="Normal 20 2 2 3 3 2" xfId="6229" xr:uid="{00000000-0005-0000-0000-0000DF530000}"/>
    <cellStyle name="Normal 20 2 2 3 3 2 2" xfId="8421" xr:uid="{00000000-0005-0000-0000-0000E0530000}"/>
    <cellStyle name="Normal 20 2 2 3 3 2 2 2" xfId="13192" xr:uid="{00000000-0005-0000-0000-0000E1530000}"/>
    <cellStyle name="Normal 20 2 2 3 3 2 2 2 2" xfId="24545" xr:uid="{00000000-0005-0000-0000-0000E2530000}"/>
    <cellStyle name="Normal 20 2 2 3 3 2 2 2 3" xfId="42646" xr:uid="{00000000-0005-0000-0000-0000E3530000}"/>
    <cellStyle name="Normal 20 2 2 3 3 2 2 3" xfId="19831" xr:uid="{00000000-0005-0000-0000-0000E4530000}"/>
    <cellStyle name="Normal 20 2 2 3 3 2 2 4" xfId="38350" xr:uid="{00000000-0005-0000-0000-0000E5530000}"/>
    <cellStyle name="Normal 20 2 2 3 3 2 3" xfId="11011" xr:uid="{00000000-0005-0000-0000-0000E6530000}"/>
    <cellStyle name="Normal 20 2 2 3 3 2 3 2" xfId="22397" xr:uid="{00000000-0005-0000-0000-0000E7530000}"/>
    <cellStyle name="Normal 20 2 2 3 3 2 3 3" xfId="40555" xr:uid="{00000000-0005-0000-0000-0000E8530000}"/>
    <cellStyle name="Normal 20 2 2 3 3 2 4" xfId="17682" xr:uid="{00000000-0005-0000-0000-0000E9530000}"/>
    <cellStyle name="Normal 20 2 2 3 3 2 5" xfId="36259" xr:uid="{00000000-0005-0000-0000-0000EA530000}"/>
    <cellStyle name="Normal 20 2 2 3 3 3" xfId="7365" xr:uid="{00000000-0005-0000-0000-0000EB530000}"/>
    <cellStyle name="Normal 20 2 2 3 3 3 2" xfId="12136" xr:uid="{00000000-0005-0000-0000-0000EC530000}"/>
    <cellStyle name="Normal 20 2 2 3 3 3 2 2" xfId="23494" xr:uid="{00000000-0005-0000-0000-0000ED530000}"/>
    <cellStyle name="Normal 20 2 2 3 3 3 2 3" xfId="41610" xr:uid="{00000000-0005-0000-0000-0000EE530000}"/>
    <cellStyle name="Normal 20 2 2 3 3 3 3" xfId="18783" xr:uid="{00000000-0005-0000-0000-0000EF530000}"/>
    <cellStyle name="Normal 20 2 2 3 3 3 4" xfId="37314" xr:uid="{00000000-0005-0000-0000-0000F0530000}"/>
    <cellStyle name="Normal 20 2 2 3 3 4" xfId="9951" xr:uid="{00000000-0005-0000-0000-0000F1530000}"/>
    <cellStyle name="Normal 20 2 2 3 3 4 2" xfId="21346" xr:uid="{00000000-0005-0000-0000-0000F2530000}"/>
    <cellStyle name="Normal 20 2 2 3 3 4 3" xfId="39518" xr:uid="{00000000-0005-0000-0000-0000F3530000}"/>
    <cellStyle name="Normal 20 2 2 3 3 5" xfId="16623" xr:uid="{00000000-0005-0000-0000-0000F4530000}"/>
    <cellStyle name="Normal 20 2 2 3 3 6" xfId="35223" xr:uid="{00000000-0005-0000-0000-0000F5530000}"/>
    <cellStyle name="Normal 20 2 2 3 4" xfId="5687" xr:uid="{00000000-0005-0000-0000-0000F6530000}"/>
    <cellStyle name="Normal 20 2 2 3 4 2" xfId="7889" xr:uid="{00000000-0005-0000-0000-0000F7530000}"/>
    <cellStyle name="Normal 20 2 2 3 4 2 2" xfId="12660" xr:uid="{00000000-0005-0000-0000-0000F8530000}"/>
    <cellStyle name="Normal 20 2 2 3 4 2 2 2" xfId="24016" xr:uid="{00000000-0005-0000-0000-0000F9530000}"/>
    <cellStyle name="Normal 20 2 2 3 4 2 2 3" xfId="42130" xr:uid="{00000000-0005-0000-0000-0000FA530000}"/>
    <cellStyle name="Normal 20 2 2 3 4 2 3" xfId="19304" xr:uid="{00000000-0005-0000-0000-0000FB530000}"/>
    <cellStyle name="Normal 20 2 2 3 4 2 4" xfId="37834" xr:uid="{00000000-0005-0000-0000-0000FC530000}"/>
    <cellStyle name="Normal 20 2 2 3 4 3" xfId="10477" xr:uid="{00000000-0005-0000-0000-0000FD530000}"/>
    <cellStyle name="Normal 20 2 2 3 4 3 2" xfId="21869" xr:uid="{00000000-0005-0000-0000-0000FE530000}"/>
    <cellStyle name="Normal 20 2 2 3 4 3 3" xfId="40039" xr:uid="{00000000-0005-0000-0000-0000FF530000}"/>
    <cellStyle name="Normal 20 2 2 3 4 4" xfId="17153" xr:uid="{00000000-0005-0000-0000-000000540000}"/>
    <cellStyle name="Normal 20 2 2 3 4 5" xfId="35743" xr:uid="{00000000-0005-0000-0000-000001540000}"/>
    <cellStyle name="Normal 20 2 2 3 5" xfId="6837" xr:uid="{00000000-0005-0000-0000-000002540000}"/>
    <cellStyle name="Normal 20 2 2 3 5 2" xfId="11608" xr:uid="{00000000-0005-0000-0000-000003540000}"/>
    <cellStyle name="Normal 20 2 2 3 5 2 2" xfId="22973" xr:uid="{00000000-0005-0000-0000-000004540000}"/>
    <cellStyle name="Normal 20 2 2 3 5 2 3" xfId="41098" xr:uid="{00000000-0005-0000-0000-000005540000}"/>
    <cellStyle name="Normal 20 2 2 3 5 3" xfId="18261" xr:uid="{00000000-0005-0000-0000-000006540000}"/>
    <cellStyle name="Normal 20 2 2 3 5 4" xfId="36802" xr:uid="{00000000-0005-0000-0000-000007540000}"/>
    <cellStyle name="Normal 20 2 2 3 6" xfId="9435" xr:uid="{00000000-0005-0000-0000-000008540000}"/>
    <cellStyle name="Normal 20 2 2 3 6 2" xfId="20830" xr:uid="{00000000-0005-0000-0000-000009540000}"/>
    <cellStyle name="Normal 20 2 2 3 6 3" xfId="39005" xr:uid="{00000000-0005-0000-0000-00000A540000}"/>
    <cellStyle name="Normal 20 2 2 3 7" xfId="16098" xr:uid="{00000000-0005-0000-0000-00000B540000}"/>
    <cellStyle name="Normal 20 2 2 3 8" xfId="34711" xr:uid="{00000000-0005-0000-0000-00000C540000}"/>
    <cellStyle name="Normal 20 2 2 4" xfId="4737" xr:uid="{00000000-0005-0000-0000-00000D540000}"/>
    <cellStyle name="Normal 20 2 2 4 2" xfId="5271" xr:uid="{00000000-0005-0000-0000-00000E540000}"/>
    <cellStyle name="Normal 20 2 2 4 2 2" xfId="6357" xr:uid="{00000000-0005-0000-0000-00000F540000}"/>
    <cellStyle name="Normal 20 2 2 4 2 2 2" xfId="8549" xr:uid="{00000000-0005-0000-0000-000010540000}"/>
    <cellStyle name="Normal 20 2 2 4 2 2 2 2" xfId="13320" xr:uid="{00000000-0005-0000-0000-000011540000}"/>
    <cellStyle name="Normal 20 2 2 4 2 2 2 2 2" xfId="24673" xr:uid="{00000000-0005-0000-0000-000012540000}"/>
    <cellStyle name="Normal 20 2 2 4 2 2 2 2 3" xfId="42774" xr:uid="{00000000-0005-0000-0000-000013540000}"/>
    <cellStyle name="Normal 20 2 2 4 2 2 2 3" xfId="19959" xr:uid="{00000000-0005-0000-0000-000014540000}"/>
    <cellStyle name="Normal 20 2 2 4 2 2 2 4" xfId="38478" xr:uid="{00000000-0005-0000-0000-000015540000}"/>
    <cellStyle name="Normal 20 2 2 4 2 2 3" xfId="11139" xr:uid="{00000000-0005-0000-0000-000016540000}"/>
    <cellStyle name="Normal 20 2 2 4 2 2 3 2" xfId="22525" xr:uid="{00000000-0005-0000-0000-000017540000}"/>
    <cellStyle name="Normal 20 2 2 4 2 2 3 3" xfId="40683" xr:uid="{00000000-0005-0000-0000-000018540000}"/>
    <cellStyle name="Normal 20 2 2 4 2 2 4" xfId="17810" xr:uid="{00000000-0005-0000-0000-000019540000}"/>
    <cellStyle name="Normal 20 2 2 4 2 2 5" xfId="36387" xr:uid="{00000000-0005-0000-0000-00001A540000}"/>
    <cellStyle name="Normal 20 2 2 4 2 3" xfId="7493" xr:uid="{00000000-0005-0000-0000-00001B540000}"/>
    <cellStyle name="Normal 20 2 2 4 2 3 2" xfId="12264" xr:uid="{00000000-0005-0000-0000-00001C540000}"/>
    <cellStyle name="Normal 20 2 2 4 2 3 2 2" xfId="23622" xr:uid="{00000000-0005-0000-0000-00001D540000}"/>
    <cellStyle name="Normal 20 2 2 4 2 3 2 3" xfId="41738" xr:uid="{00000000-0005-0000-0000-00001E540000}"/>
    <cellStyle name="Normal 20 2 2 4 2 3 3" xfId="18911" xr:uid="{00000000-0005-0000-0000-00001F540000}"/>
    <cellStyle name="Normal 20 2 2 4 2 3 4" xfId="37442" xr:uid="{00000000-0005-0000-0000-000020540000}"/>
    <cellStyle name="Normal 20 2 2 4 2 4" xfId="10079" xr:uid="{00000000-0005-0000-0000-000021540000}"/>
    <cellStyle name="Normal 20 2 2 4 2 4 2" xfId="21474" xr:uid="{00000000-0005-0000-0000-000022540000}"/>
    <cellStyle name="Normal 20 2 2 4 2 4 3" xfId="39646" xr:uid="{00000000-0005-0000-0000-000023540000}"/>
    <cellStyle name="Normal 20 2 2 4 2 5" xfId="16751" xr:uid="{00000000-0005-0000-0000-000024540000}"/>
    <cellStyle name="Normal 20 2 2 4 2 6" xfId="35351" xr:uid="{00000000-0005-0000-0000-000025540000}"/>
    <cellStyle name="Normal 20 2 2 4 3" xfId="5823" xr:uid="{00000000-0005-0000-0000-000026540000}"/>
    <cellStyle name="Normal 20 2 2 4 3 2" xfId="8025" xr:uid="{00000000-0005-0000-0000-000027540000}"/>
    <cellStyle name="Normal 20 2 2 4 3 2 2" xfId="12796" xr:uid="{00000000-0005-0000-0000-000028540000}"/>
    <cellStyle name="Normal 20 2 2 4 3 2 2 2" xfId="24151" xr:uid="{00000000-0005-0000-0000-000029540000}"/>
    <cellStyle name="Normal 20 2 2 4 3 2 2 3" xfId="42260" xr:uid="{00000000-0005-0000-0000-00002A540000}"/>
    <cellStyle name="Normal 20 2 2 4 3 2 3" xfId="19438" xr:uid="{00000000-0005-0000-0000-00002B540000}"/>
    <cellStyle name="Normal 20 2 2 4 3 2 4" xfId="37964" xr:uid="{00000000-0005-0000-0000-00002C540000}"/>
    <cellStyle name="Normal 20 2 2 4 3 3" xfId="10613" xr:uid="{00000000-0005-0000-0000-00002D540000}"/>
    <cellStyle name="Normal 20 2 2 4 3 3 2" xfId="22002" xr:uid="{00000000-0005-0000-0000-00002E540000}"/>
    <cellStyle name="Normal 20 2 2 4 3 3 3" xfId="40169" xr:uid="{00000000-0005-0000-0000-00002F540000}"/>
    <cellStyle name="Normal 20 2 2 4 3 4" xfId="17287" xr:uid="{00000000-0005-0000-0000-000030540000}"/>
    <cellStyle name="Normal 20 2 2 4 3 5" xfId="35873" xr:uid="{00000000-0005-0000-0000-000031540000}"/>
    <cellStyle name="Normal 20 2 2 4 4" xfId="6971" xr:uid="{00000000-0005-0000-0000-000032540000}"/>
    <cellStyle name="Normal 20 2 2 4 4 2" xfId="11742" xr:uid="{00000000-0005-0000-0000-000033540000}"/>
    <cellStyle name="Normal 20 2 2 4 4 2 2" xfId="23104" xr:uid="{00000000-0005-0000-0000-000034540000}"/>
    <cellStyle name="Normal 20 2 2 4 4 2 3" xfId="41226" xr:uid="{00000000-0005-0000-0000-000035540000}"/>
    <cellStyle name="Normal 20 2 2 4 4 3" xfId="18394" xr:uid="{00000000-0005-0000-0000-000036540000}"/>
    <cellStyle name="Normal 20 2 2 4 4 4" xfId="36930" xr:uid="{00000000-0005-0000-0000-000037540000}"/>
    <cellStyle name="Normal 20 2 2 4 5" xfId="9565" xr:uid="{00000000-0005-0000-0000-000038540000}"/>
    <cellStyle name="Normal 20 2 2 4 5 2" xfId="20960" xr:uid="{00000000-0005-0000-0000-000039540000}"/>
    <cellStyle name="Normal 20 2 2 4 5 3" xfId="39133" xr:uid="{00000000-0005-0000-0000-00003A540000}"/>
    <cellStyle name="Normal 20 2 2 4 6" xfId="16230" xr:uid="{00000000-0005-0000-0000-00003B540000}"/>
    <cellStyle name="Normal 20 2 2 4 7" xfId="34839" xr:uid="{00000000-0005-0000-0000-00003C540000}"/>
    <cellStyle name="Normal 20 2 2 5" xfId="5015" xr:uid="{00000000-0005-0000-0000-00003D540000}"/>
    <cellStyle name="Normal 20 2 2 5 2" xfId="6101" xr:uid="{00000000-0005-0000-0000-00003E540000}"/>
    <cellStyle name="Normal 20 2 2 5 2 2" xfId="8293" xr:uid="{00000000-0005-0000-0000-00003F540000}"/>
    <cellStyle name="Normal 20 2 2 5 2 2 2" xfId="13064" xr:uid="{00000000-0005-0000-0000-000040540000}"/>
    <cellStyle name="Normal 20 2 2 5 2 2 2 2" xfId="24417" xr:uid="{00000000-0005-0000-0000-000041540000}"/>
    <cellStyle name="Normal 20 2 2 5 2 2 2 3" xfId="42518" xr:uid="{00000000-0005-0000-0000-000042540000}"/>
    <cellStyle name="Normal 20 2 2 5 2 2 3" xfId="19703" xr:uid="{00000000-0005-0000-0000-000043540000}"/>
    <cellStyle name="Normal 20 2 2 5 2 2 4" xfId="38222" xr:uid="{00000000-0005-0000-0000-000044540000}"/>
    <cellStyle name="Normal 20 2 2 5 2 3" xfId="10883" xr:uid="{00000000-0005-0000-0000-000045540000}"/>
    <cellStyle name="Normal 20 2 2 5 2 3 2" xfId="22269" xr:uid="{00000000-0005-0000-0000-000046540000}"/>
    <cellStyle name="Normal 20 2 2 5 2 3 3" xfId="40427" xr:uid="{00000000-0005-0000-0000-000047540000}"/>
    <cellStyle name="Normal 20 2 2 5 2 4" xfId="17554" xr:uid="{00000000-0005-0000-0000-000048540000}"/>
    <cellStyle name="Normal 20 2 2 5 2 5" xfId="36131" xr:uid="{00000000-0005-0000-0000-000049540000}"/>
    <cellStyle name="Normal 20 2 2 5 3" xfId="7237" xr:uid="{00000000-0005-0000-0000-00004A540000}"/>
    <cellStyle name="Normal 20 2 2 5 3 2" xfId="12008" xr:uid="{00000000-0005-0000-0000-00004B540000}"/>
    <cellStyle name="Normal 20 2 2 5 3 2 2" xfId="23366" xr:uid="{00000000-0005-0000-0000-00004C540000}"/>
    <cellStyle name="Normal 20 2 2 5 3 2 3" xfId="41482" xr:uid="{00000000-0005-0000-0000-00004D540000}"/>
    <cellStyle name="Normal 20 2 2 5 3 3" xfId="18655" xr:uid="{00000000-0005-0000-0000-00004E540000}"/>
    <cellStyle name="Normal 20 2 2 5 3 4" xfId="37186" xr:uid="{00000000-0005-0000-0000-00004F540000}"/>
    <cellStyle name="Normal 20 2 2 5 4" xfId="9823" xr:uid="{00000000-0005-0000-0000-000050540000}"/>
    <cellStyle name="Normal 20 2 2 5 4 2" xfId="21218" xr:uid="{00000000-0005-0000-0000-000051540000}"/>
    <cellStyle name="Normal 20 2 2 5 4 3" xfId="39390" xr:uid="{00000000-0005-0000-0000-000052540000}"/>
    <cellStyle name="Normal 20 2 2 5 5" xfId="16495" xr:uid="{00000000-0005-0000-0000-000053540000}"/>
    <cellStyle name="Normal 20 2 2 5 6" xfId="35095" xr:uid="{00000000-0005-0000-0000-000054540000}"/>
    <cellStyle name="Normal 20 2 2 6" xfId="5547" xr:uid="{00000000-0005-0000-0000-000055540000}"/>
    <cellStyle name="Normal 20 2 2 6 2" xfId="7749" xr:uid="{00000000-0005-0000-0000-000056540000}"/>
    <cellStyle name="Normal 20 2 2 6 2 2" xfId="12520" xr:uid="{00000000-0005-0000-0000-000057540000}"/>
    <cellStyle name="Normal 20 2 2 6 2 2 2" xfId="23878" xr:uid="{00000000-0005-0000-0000-000058540000}"/>
    <cellStyle name="Normal 20 2 2 6 2 2 3" xfId="41994" xr:uid="{00000000-0005-0000-0000-000059540000}"/>
    <cellStyle name="Normal 20 2 2 6 2 3" xfId="19167" xr:uid="{00000000-0005-0000-0000-00005A540000}"/>
    <cellStyle name="Normal 20 2 2 6 2 4" xfId="37698" xr:uid="{00000000-0005-0000-0000-00005B540000}"/>
    <cellStyle name="Normal 20 2 2 6 3" xfId="10337" xr:uid="{00000000-0005-0000-0000-00005C540000}"/>
    <cellStyle name="Normal 20 2 2 6 3 2" xfId="21732" xr:uid="{00000000-0005-0000-0000-00005D540000}"/>
    <cellStyle name="Normal 20 2 2 6 3 3" xfId="39903" xr:uid="{00000000-0005-0000-0000-00005E540000}"/>
    <cellStyle name="Normal 20 2 2 6 4" xfId="17013" xr:uid="{00000000-0005-0000-0000-00005F540000}"/>
    <cellStyle name="Normal 20 2 2 6 5" xfId="35607" xr:uid="{00000000-0005-0000-0000-000060540000}"/>
    <cellStyle name="Normal 20 2 2 7" xfId="6699" xr:uid="{00000000-0005-0000-0000-000061540000}"/>
    <cellStyle name="Normal 20 2 2 7 2" xfId="11470" xr:uid="{00000000-0005-0000-0000-000062540000}"/>
    <cellStyle name="Normal 20 2 2 7 2 2" xfId="22839" xr:uid="{00000000-0005-0000-0000-000063540000}"/>
    <cellStyle name="Normal 20 2 2 7 2 3" xfId="40970" xr:uid="{00000000-0005-0000-0000-000064540000}"/>
    <cellStyle name="Normal 20 2 2 7 3" xfId="18125" xr:uid="{00000000-0005-0000-0000-000065540000}"/>
    <cellStyle name="Normal 20 2 2 7 4" xfId="36674" xr:uid="{00000000-0005-0000-0000-000066540000}"/>
    <cellStyle name="Normal 20 2 2 8" xfId="9303" xr:uid="{00000000-0005-0000-0000-000067540000}"/>
    <cellStyle name="Normal 20 2 2 8 2" xfId="20698" xr:uid="{00000000-0005-0000-0000-000068540000}"/>
    <cellStyle name="Normal 20 2 2 8 3" xfId="38877" xr:uid="{00000000-0005-0000-0000-000069540000}"/>
    <cellStyle name="Normal 20 2 2 9" xfId="15963" xr:uid="{00000000-0005-0000-0000-00006A540000}"/>
    <cellStyle name="Normal 20 2 3" xfId="4492" xr:uid="{00000000-0005-0000-0000-00006B540000}"/>
    <cellStyle name="Normal 20 2 3 2" xfId="4640" xr:uid="{00000000-0005-0000-0000-00006C540000}"/>
    <cellStyle name="Normal 20 2 3 2 2" xfId="4917" xr:uid="{00000000-0005-0000-0000-00006D540000}"/>
    <cellStyle name="Normal 20 2 3 2 2 2" xfId="5451" xr:uid="{00000000-0005-0000-0000-00006E540000}"/>
    <cellStyle name="Normal 20 2 3 2 2 2 2" xfId="6527" xr:uid="{00000000-0005-0000-0000-00006F540000}"/>
    <cellStyle name="Normal 20 2 3 2 2 2 2 2" xfId="8719" xr:uid="{00000000-0005-0000-0000-000070540000}"/>
    <cellStyle name="Normal 20 2 3 2 2 2 2 2 2" xfId="13490" xr:uid="{00000000-0005-0000-0000-000071540000}"/>
    <cellStyle name="Normal 20 2 3 2 2 2 2 2 2 2" xfId="24843" xr:uid="{00000000-0005-0000-0000-000072540000}"/>
    <cellStyle name="Normal 20 2 3 2 2 2 2 2 2 3" xfId="42944" xr:uid="{00000000-0005-0000-0000-000073540000}"/>
    <cellStyle name="Normal 20 2 3 2 2 2 2 2 3" xfId="20129" xr:uid="{00000000-0005-0000-0000-000074540000}"/>
    <cellStyle name="Normal 20 2 3 2 2 2 2 2 4" xfId="38648" xr:uid="{00000000-0005-0000-0000-000075540000}"/>
    <cellStyle name="Normal 20 2 3 2 2 2 2 3" xfId="11309" xr:uid="{00000000-0005-0000-0000-000076540000}"/>
    <cellStyle name="Normal 20 2 3 2 2 2 2 3 2" xfId="22695" xr:uid="{00000000-0005-0000-0000-000077540000}"/>
    <cellStyle name="Normal 20 2 3 2 2 2 2 3 3" xfId="40853" xr:uid="{00000000-0005-0000-0000-000078540000}"/>
    <cellStyle name="Normal 20 2 3 2 2 2 2 4" xfId="17980" xr:uid="{00000000-0005-0000-0000-000079540000}"/>
    <cellStyle name="Normal 20 2 3 2 2 2 2 5" xfId="36557" xr:uid="{00000000-0005-0000-0000-00007A540000}"/>
    <cellStyle name="Normal 20 2 3 2 2 2 3" xfId="7653" xr:uid="{00000000-0005-0000-0000-00007B540000}"/>
    <cellStyle name="Normal 20 2 3 2 2 2 3 2" xfId="12424" xr:uid="{00000000-0005-0000-0000-00007C540000}"/>
    <cellStyle name="Normal 20 2 3 2 2 2 3 2 2" xfId="23782" xr:uid="{00000000-0005-0000-0000-00007D540000}"/>
    <cellStyle name="Normal 20 2 3 2 2 2 3 2 3" xfId="41898" xr:uid="{00000000-0005-0000-0000-00007E540000}"/>
    <cellStyle name="Normal 20 2 3 2 2 2 3 3" xfId="19071" xr:uid="{00000000-0005-0000-0000-00007F540000}"/>
    <cellStyle name="Normal 20 2 3 2 2 2 3 4" xfId="37602" xr:uid="{00000000-0005-0000-0000-000080540000}"/>
    <cellStyle name="Normal 20 2 3 2 2 2 4" xfId="10241" xr:uid="{00000000-0005-0000-0000-000081540000}"/>
    <cellStyle name="Normal 20 2 3 2 2 2 4 2" xfId="21636" xr:uid="{00000000-0005-0000-0000-000082540000}"/>
    <cellStyle name="Normal 20 2 3 2 2 2 4 3" xfId="39807" xr:uid="{00000000-0005-0000-0000-000083540000}"/>
    <cellStyle name="Normal 20 2 3 2 2 2 5" xfId="16917" xr:uid="{00000000-0005-0000-0000-000084540000}"/>
    <cellStyle name="Normal 20 2 3 2 2 2 6" xfId="35511" xr:uid="{00000000-0005-0000-0000-000085540000}"/>
    <cellStyle name="Normal 20 2 3 2 2 3" xfId="6003" xr:uid="{00000000-0005-0000-0000-000086540000}"/>
    <cellStyle name="Normal 20 2 3 2 2 3 2" xfId="8195" xr:uid="{00000000-0005-0000-0000-000087540000}"/>
    <cellStyle name="Normal 20 2 3 2 2 3 2 2" xfId="12966" xr:uid="{00000000-0005-0000-0000-000088540000}"/>
    <cellStyle name="Normal 20 2 3 2 2 3 2 2 2" xfId="24319" xr:uid="{00000000-0005-0000-0000-000089540000}"/>
    <cellStyle name="Normal 20 2 3 2 2 3 2 2 3" xfId="42420" xr:uid="{00000000-0005-0000-0000-00008A540000}"/>
    <cellStyle name="Normal 20 2 3 2 2 3 2 3" xfId="19605" xr:uid="{00000000-0005-0000-0000-00008B540000}"/>
    <cellStyle name="Normal 20 2 3 2 2 3 2 4" xfId="38124" xr:uid="{00000000-0005-0000-0000-00008C540000}"/>
    <cellStyle name="Normal 20 2 3 2 2 3 3" xfId="10785" xr:uid="{00000000-0005-0000-0000-00008D540000}"/>
    <cellStyle name="Normal 20 2 3 2 2 3 3 2" xfId="22171" xr:uid="{00000000-0005-0000-0000-00008E540000}"/>
    <cellStyle name="Normal 20 2 3 2 2 3 3 3" xfId="40329" xr:uid="{00000000-0005-0000-0000-00008F540000}"/>
    <cellStyle name="Normal 20 2 3 2 2 3 4" xfId="17456" xr:uid="{00000000-0005-0000-0000-000090540000}"/>
    <cellStyle name="Normal 20 2 3 2 2 3 5" xfId="36033" xr:uid="{00000000-0005-0000-0000-000091540000}"/>
    <cellStyle name="Normal 20 2 3 2 2 4" xfId="7141" xr:uid="{00000000-0005-0000-0000-000092540000}"/>
    <cellStyle name="Normal 20 2 3 2 2 4 2" xfId="11912" xr:uid="{00000000-0005-0000-0000-000093540000}"/>
    <cellStyle name="Normal 20 2 3 2 2 4 2 2" xfId="23270" xr:uid="{00000000-0005-0000-0000-000094540000}"/>
    <cellStyle name="Normal 20 2 3 2 2 4 2 3" xfId="41386" xr:uid="{00000000-0005-0000-0000-000095540000}"/>
    <cellStyle name="Normal 20 2 3 2 2 4 3" xfId="18559" xr:uid="{00000000-0005-0000-0000-000096540000}"/>
    <cellStyle name="Normal 20 2 3 2 2 4 4" xfId="37090" xr:uid="{00000000-0005-0000-0000-000097540000}"/>
    <cellStyle name="Normal 20 2 3 2 2 5" xfId="9727" xr:uid="{00000000-0005-0000-0000-000098540000}"/>
    <cellStyle name="Normal 20 2 3 2 2 5 2" xfId="21122" xr:uid="{00000000-0005-0000-0000-000099540000}"/>
    <cellStyle name="Normal 20 2 3 2 2 5 3" xfId="39294" xr:uid="{00000000-0005-0000-0000-00009A540000}"/>
    <cellStyle name="Normal 20 2 3 2 2 6" xfId="16399" xr:uid="{00000000-0005-0000-0000-00009B540000}"/>
    <cellStyle name="Normal 20 2 3 2 2 7" xfId="34999" xr:uid="{00000000-0005-0000-0000-00009C540000}"/>
    <cellStyle name="Normal 20 2 3 2 3" xfId="5175" xr:uid="{00000000-0005-0000-0000-00009D540000}"/>
    <cellStyle name="Normal 20 2 3 2 3 2" xfId="6261" xr:uid="{00000000-0005-0000-0000-00009E540000}"/>
    <cellStyle name="Normal 20 2 3 2 3 2 2" xfId="8453" xr:uid="{00000000-0005-0000-0000-00009F540000}"/>
    <cellStyle name="Normal 20 2 3 2 3 2 2 2" xfId="13224" xr:uid="{00000000-0005-0000-0000-0000A0540000}"/>
    <cellStyle name="Normal 20 2 3 2 3 2 2 2 2" xfId="24577" xr:uid="{00000000-0005-0000-0000-0000A1540000}"/>
    <cellStyle name="Normal 20 2 3 2 3 2 2 2 3" xfId="42678" xr:uid="{00000000-0005-0000-0000-0000A2540000}"/>
    <cellStyle name="Normal 20 2 3 2 3 2 2 3" xfId="19863" xr:uid="{00000000-0005-0000-0000-0000A3540000}"/>
    <cellStyle name="Normal 20 2 3 2 3 2 2 4" xfId="38382" xr:uid="{00000000-0005-0000-0000-0000A4540000}"/>
    <cellStyle name="Normal 20 2 3 2 3 2 3" xfId="11043" xr:uid="{00000000-0005-0000-0000-0000A5540000}"/>
    <cellStyle name="Normal 20 2 3 2 3 2 3 2" xfId="22429" xr:uid="{00000000-0005-0000-0000-0000A6540000}"/>
    <cellStyle name="Normal 20 2 3 2 3 2 3 3" xfId="40587" xr:uid="{00000000-0005-0000-0000-0000A7540000}"/>
    <cellStyle name="Normal 20 2 3 2 3 2 4" xfId="17714" xr:uid="{00000000-0005-0000-0000-0000A8540000}"/>
    <cellStyle name="Normal 20 2 3 2 3 2 5" xfId="36291" xr:uid="{00000000-0005-0000-0000-0000A9540000}"/>
    <cellStyle name="Normal 20 2 3 2 3 3" xfId="7397" xr:uid="{00000000-0005-0000-0000-0000AA540000}"/>
    <cellStyle name="Normal 20 2 3 2 3 3 2" xfId="12168" xr:uid="{00000000-0005-0000-0000-0000AB540000}"/>
    <cellStyle name="Normal 20 2 3 2 3 3 2 2" xfId="23526" xr:uid="{00000000-0005-0000-0000-0000AC540000}"/>
    <cellStyle name="Normal 20 2 3 2 3 3 2 3" xfId="41642" xr:uid="{00000000-0005-0000-0000-0000AD540000}"/>
    <cellStyle name="Normal 20 2 3 2 3 3 3" xfId="18815" xr:uid="{00000000-0005-0000-0000-0000AE540000}"/>
    <cellStyle name="Normal 20 2 3 2 3 3 4" xfId="37346" xr:uid="{00000000-0005-0000-0000-0000AF540000}"/>
    <cellStyle name="Normal 20 2 3 2 3 4" xfId="9983" xr:uid="{00000000-0005-0000-0000-0000B0540000}"/>
    <cellStyle name="Normal 20 2 3 2 3 4 2" xfId="21378" xr:uid="{00000000-0005-0000-0000-0000B1540000}"/>
    <cellStyle name="Normal 20 2 3 2 3 4 3" xfId="39550" xr:uid="{00000000-0005-0000-0000-0000B2540000}"/>
    <cellStyle name="Normal 20 2 3 2 3 5" xfId="16655" xr:uid="{00000000-0005-0000-0000-0000B3540000}"/>
    <cellStyle name="Normal 20 2 3 2 3 6" xfId="35255" xr:uid="{00000000-0005-0000-0000-0000B4540000}"/>
    <cellStyle name="Normal 20 2 3 2 4" xfId="5727" xr:uid="{00000000-0005-0000-0000-0000B5540000}"/>
    <cellStyle name="Normal 20 2 3 2 4 2" xfId="7929" xr:uid="{00000000-0005-0000-0000-0000B6540000}"/>
    <cellStyle name="Normal 20 2 3 2 4 2 2" xfId="12700" xr:uid="{00000000-0005-0000-0000-0000B7540000}"/>
    <cellStyle name="Normal 20 2 3 2 4 2 2 2" xfId="24055" xr:uid="{00000000-0005-0000-0000-0000B8540000}"/>
    <cellStyle name="Normal 20 2 3 2 4 2 2 3" xfId="42164" xr:uid="{00000000-0005-0000-0000-0000B9540000}"/>
    <cellStyle name="Normal 20 2 3 2 4 2 3" xfId="19342" xr:uid="{00000000-0005-0000-0000-0000BA540000}"/>
    <cellStyle name="Normal 20 2 3 2 4 2 4" xfId="37868" xr:uid="{00000000-0005-0000-0000-0000BB540000}"/>
    <cellStyle name="Normal 20 2 3 2 4 3" xfId="10517" xr:uid="{00000000-0005-0000-0000-0000BC540000}"/>
    <cellStyle name="Normal 20 2 3 2 4 3 2" xfId="21906" xr:uid="{00000000-0005-0000-0000-0000BD540000}"/>
    <cellStyle name="Normal 20 2 3 2 4 3 3" xfId="40073" xr:uid="{00000000-0005-0000-0000-0000BE540000}"/>
    <cellStyle name="Normal 20 2 3 2 4 4" xfId="17191" xr:uid="{00000000-0005-0000-0000-0000BF540000}"/>
    <cellStyle name="Normal 20 2 3 2 4 5" xfId="35777" xr:uid="{00000000-0005-0000-0000-0000C0540000}"/>
    <cellStyle name="Normal 20 2 3 2 5" xfId="6875" xr:uid="{00000000-0005-0000-0000-0000C1540000}"/>
    <cellStyle name="Normal 20 2 3 2 5 2" xfId="11646" xr:uid="{00000000-0005-0000-0000-0000C2540000}"/>
    <cellStyle name="Normal 20 2 3 2 5 2 2" xfId="23008" xr:uid="{00000000-0005-0000-0000-0000C3540000}"/>
    <cellStyle name="Normal 20 2 3 2 5 2 3" xfId="41130" xr:uid="{00000000-0005-0000-0000-0000C4540000}"/>
    <cellStyle name="Normal 20 2 3 2 5 3" xfId="18298" xr:uid="{00000000-0005-0000-0000-0000C5540000}"/>
    <cellStyle name="Normal 20 2 3 2 5 4" xfId="36834" xr:uid="{00000000-0005-0000-0000-0000C6540000}"/>
    <cellStyle name="Normal 20 2 3 2 6" xfId="9468" xr:uid="{00000000-0005-0000-0000-0000C7540000}"/>
    <cellStyle name="Normal 20 2 3 2 6 2" xfId="20863" xr:uid="{00000000-0005-0000-0000-0000C8540000}"/>
    <cellStyle name="Normal 20 2 3 2 6 3" xfId="39037" xr:uid="{00000000-0005-0000-0000-0000C9540000}"/>
    <cellStyle name="Normal 20 2 3 2 7" xfId="16134" xr:uid="{00000000-0005-0000-0000-0000CA540000}"/>
    <cellStyle name="Normal 20 2 3 2 8" xfId="34743" xr:uid="{00000000-0005-0000-0000-0000CB540000}"/>
    <cellStyle name="Normal 20 2 3 3" xfId="4769" xr:uid="{00000000-0005-0000-0000-0000CC540000}"/>
    <cellStyle name="Normal 20 2 3 3 2" xfId="5303" xr:uid="{00000000-0005-0000-0000-0000CD540000}"/>
    <cellStyle name="Normal 20 2 3 3 2 2" xfId="6389" xr:uid="{00000000-0005-0000-0000-0000CE540000}"/>
    <cellStyle name="Normal 20 2 3 3 2 2 2" xfId="8581" xr:uid="{00000000-0005-0000-0000-0000CF540000}"/>
    <cellStyle name="Normal 20 2 3 3 2 2 2 2" xfId="13352" xr:uid="{00000000-0005-0000-0000-0000D0540000}"/>
    <cellStyle name="Normal 20 2 3 3 2 2 2 2 2" xfId="24705" xr:uid="{00000000-0005-0000-0000-0000D1540000}"/>
    <cellStyle name="Normal 20 2 3 3 2 2 2 2 3" xfId="42806" xr:uid="{00000000-0005-0000-0000-0000D2540000}"/>
    <cellStyle name="Normal 20 2 3 3 2 2 2 3" xfId="19991" xr:uid="{00000000-0005-0000-0000-0000D3540000}"/>
    <cellStyle name="Normal 20 2 3 3 2 2 2 4" xfId="38510" xr:uid="{00000000-0005-0000-0000-0000D4540000}"/>
    <cellStyle name="Normal 20 2 3 3 2 2 3" xfId="11171" xr:uid="{00000000-0005-0000-0000-0000D5540000}"/>
    <cellStyle name="Normal 20 2 3 3 2 2 3 2" xfId="22557" xr:uid="{00000000-0005-0000-0000-0000D6540000}"/>
    <cellStyle name="Normal 20 2 3 3 2 2 3 3" xfId="40715" xr:uid="{00000000-0005-0000-0000-0000D7540000}"/>
    <cellStyle name="Normal 20 2 3 3 2 2 4" xfId="17842" xr:uid="{00000000-0005-0000-0000-0000D8540000}"/>
    <cellStyle name="Normal 20 2 3 3 2 2 5" xfId="36419" xr:uid="{00000000-0005-0000-0000-0000D9540000}"/>
    <cellStyle name="Normal 20 2 3 3 2 3" xfId="7525" xr:uid="{00000000-0005-0000-0000-0000DA540000}"/>
    <cellStyle name="Normal 20 2 3 3 2 3 2" xfId="12296" xr:uid="{00000000-0005-0000-0000-0000DB540000}"/>
    <cellStyle name="Normal 20 2 3 3 2 3 2 2" xfId="23654" xr:uid="{00000000-0005-0000-0000-0000DC540000}"/>
    <cellStyle name="Normal 20 2 3 3 2 3 2 3" xfId="41770" xr:uid="{00000000-0005-0000-0000-0000DD540000}"/>
    <cellStyle name="Normal 20 2 3 3 2 3 3" xfId="18943" xr:uid="{00000000-0005-0000-0000-0000DE540000}"/>
    <cellStyle name="Normal 20 2 3 3 2 3 4" xfId="37474" xr:uid="{00000000-0005-0000-0000-0000DF540000}"/>
    <cellStyle name="Normal 20 2 3 3 2 4" xfId="10111" xr:uid="{00000000-0005-0000-0000-0000E0540000}"/>
    <cellStyle name="Normal 20 2 3 3 2 4 2" xfId="21506" xr:uid="{00000000-0005-0000-0000-0000E1540000}"/>
    <cellStyle name="Normal 20 2 3 3 2 4 3" xfId="39678" xr:uid="{00000000-0005-0000-0000-0000E2540000}"/>
    <cellStyle name="Normal 20 2 3 3 2 5" xfId="16783" xr:uid="{00000000-0005-0000-0000-0000E3540000}"/>
    <cellStyle name="Normal 20 2 3 3 2 6" xfId="35383" xr:uid="{00000000-0005-0000-0000-0000E4540000}"/>
    <cellStyle name="Normal 20 2 3 3 3" xfId="5855" xr:uid="{00000000-0005-0000-0000-0000E5540000}"/>
    <cellStyle name="Normal 20 2 3 3 3 2" xfId="8057" xr:uid="{00000000-0005-0000-0000-0000E6540000}"/>
    <cellStyle name="Normal 20 2 3 3 3 2 2" xfId="12828" xr:uid="{00000000-0005-0000-0000-0000E7540000}"/>
    <cellStyle name="Normal 20 2 3 3 3 2 2 2" xfId="24183" xr:uid="{00000000-0005-0000-0000-0000E8540000}"/>
    <cellStyle name="Normal 20 2 3 3 3 2 2 3" xfId="42292" xr:uid="{00000000-0005-0000-0000-0000E9540000}"/>
    <cellStyle name="Normal 20 2 3 3 3 2 3" xfId="19470" xr:uid="{00000000-0005-0000-0000-0000EA540000}"/>
    <cellStyle name="Normal 20 2 3 3 3 2 4" xfId="37996" xr:uid="{00000000-0005-0000-0000-0000EB540000}"/>
    <cellStyle name="Normal 20 2 3 3 3 3" xfId="10645" xr:uid="{00000000-0005-0000-0000-0000EC540000}"/>
    <cellStyle name="Normal 20 2 3 3 3 3 2" xfId="22034" xr:uid="{00000000-0005-0000-0000-0000ED540000}"/>
    <cellStyle name="Normal 20 2 3 3 3 3 3" xfId="40201" xr:uid="{00000000-0005-0000-0000-0000EE540000}"/>
    <cellStyle name="Normal 20 2 3 3 3 4" xfId="17319" xr:uid="{00000000-0005-0000-0000-0000EF540000}"/>
    <cellStyle name="Normal 20 2 3 3 3 5" xfId="35905" xr:uid="{00000000-0005-0000-0000-0000F0540000}"/>
    <cellStyle name="Normal 20 2 3 3 4" xfId="7003" xr:uid="{00000000-0005-0000-0000-0000F1540000}"/>
    <cellStyle name="Normal 20 2 3 3 4 2" xfId="11774" xr:uid="{00000000-0005-0000-0000-0000F2540000}"/>
    <cellStyle name="Normal 20 2 3 3 4 2 2" xfId="23136" xr:uid="{00000000-0005-0000-0000-0000F3540000}"/>
    <cellStyle name="Normal 20 2 3 3 4 2 3" xfId="41258" xr:uid="{00000000-0005-0000-0000-0000F4540000}"/>
    <cellStyle name="Normal 20 2 3 3 4 3" xfId="18426" xr:uid="{00000000-0005-0000-0000-0000F5540000}"/>
    <cellStyle name="Normal 20 2 3 3 4 4" xfId="36962" xr:uid="{00000000-0005-0000-0000-0000F6540000}"/>
    <cellStyle name="Normal 20 2 3 3 5" xfId="9597" xr:uid="{00000000-0005-0000-0000-0000F7540000}"/>
    <cellStyle name="Normal 20 2 3 3 5 2" xfId="20992" xr:uid="{00000000-0005-0000-0000-0000F8540000}"/>
    <cellStyle name="Normal 20 2 3 3 5 3" xfId="39165" xr:uid="{00000000-0005-0000-0000-0000F9540000}"/>
    <cellStyle name="Normal 20 2 3 3 6" xfId="16262" xr:uid="{00000000-0005-0000-0000-0000FA540000}"/>
    <cellStyle name="Normal 20 2 3 3 7" xfId="34871" xr:uid="{00000000-0005-0000-0000-0000FB540000}"/>
    <cellStyle name="Normal 20 2 3 4" xfId="5047" xr:uid="{00000000-0005-0000-0000-0000FC540000}"/>
    <cellStyle name="Normal 20 2 3 4 2" xfId="6133" xr:uid="{00000000-0005-0000-0000-0000FD540000}"/>
    <cellStyle name="Normal 20 2 3 4 2 2" xfId="8325" xr:uid="{00000000-0005-0000-0000-0000FE540000}"/>
    <cellStyle name="Normal 20 2 3 4 2 2 2" xfId="13096" xr:uid="{00000000-0005-0000-0000-0000FF540000}"/>
    <cellStyle name="Normal 20 2 3 4 2 2 2 2" xfId="24449" xr:uid="{00000000-0005-0000-0000-000000550000}"/>
    <cellStyle name="Normal 20 2 3 4 2 2 2 3" xfId="42550" xr:uid="{00000000-0005-0000-0000-000001550000}"/>
    <cellStyle name="Normal 20 2 3 4 2 2 3" xfId="19735" xr:uid="{00000000-0005-0000-0000-000002550000}"/>
    <cellStyle name="Normal 20 2 3 4 2 2 4" xfId="38254" xr:uid="{00000000-0005-0000-0000-000003550000}"/>
    <cellStyle name="Normal 20 2 3 4 2 3" xfId="10915" xr:uid="{00000000-0005-0000-0000-000004550000}"/>
    <cellStyle name="Normal 20 2 3 4 2 3 2" xfId="22301" xr:uid="{00000000-0005-0000-0000-000005550000}"/>
    <cellStyle name="Normal 20 2 3 4 2 3 3" xfId="40459" xr:uid="{00000000-0005-0000-0000-000006550000}"/>
    <cellStyle name="Normal 20 2 3 4 2 4" xfId="17586" xr:uid="{00000000-0005-0000-0000-000007550000}"/>
    <cellStyle name="Normal 20 2 3 4 2 5" xfId="36163" xr:uid="{00000000-0005-0000-0000-000008550000}"/>
    <cellStyle name="Normal 20 2 3 4 3" xfId="7269" xr:uid="{00000000-0005-0000-0000-000009550000}"/>
    <cellStyle name="Normal 20 2 3 4 3 2" xfId="12040" xr:uid="{00000000-0005-0000-0000-00000A550000}"/>
    <cellStyle name="Normal 20 2 3 4 3 2 2" xfId="23398" xr:uid="{00000000-0005-0000-0000-00000B550000}"/>
    <cellStyle name="Normal 20 2 3 4 3 2 3" xfId="41514" xr:uid="{00000000-0005-0000-0000-00000C550000}"/>
    <cellStyle name="Normal 20 2 3 4 3 3" xfId="18687" xr:uid="{00000000-0005-0000-0000-00000D550000}"/>
    <cellStyle name="Normal 20 2 3 4 3 4" xfId="37218" xr:uid="{00000000-0005-0000-0000-00000E550000}"/>
    <cellStyle name="Normal 20 2 3 4 4" xfId="9855" xr:uid="{00000000-0005-0000-0000-00000F550000}"/>
    <cellStyle name="Normal 20 2 3 4 4 2" xfId="21250" xr:uid="{00000000-0005-0000-0000-000010550000}"/>
    <cellStyle name="Normal 20 2 3 4 4 3" xfId="39422" xr:uid="{00000000-0005-0000-0000-000011550000}"/>
    <cellStyle name="Normal 20 2 3 4 5" xfId="16527" xr:uid="{00000000-0005-0000-0000-000012550000}"/>
    <cellStyle name="Normal 20 2 3 4 6" xfId="35127" xr:uid="{00000000-0005-0000-0000-000013550000}"/>
    <cellStyle name="Normal 20 2 3 5" xfId="5579" xr:uid="{00000000-0005-0000-0000-000014550000}"/>
    <cellStyle name="Normal 20 2 3 5 2" xfId="7781" xr:uid="{00000000-0005-0000-0000-000015550000}"/>
    <cellStyle name="Normal 20 2 3 5 2 2" xfId="12552" xr:uid="{00000000-0005-0000-0000-000016550000}"/>
    <cellStyle name="Normal 20 2 3 5 2 2 2" xfId="23910" xr:uid="{00000000-0005-0000-0000-000017550000}"/>
    <cellStyle name="Normal 20 2 3 5 2 2 3" xfId="42026" xr:uid="{00000000-0005-0000-0000-000018550000}"/>
    <cellStyle name="Normal 20 2 3 5 2 3" xfId="19199" xr:uid="{00000000-0005-0000-0000-000019550000}"/>
    <cellStyle name="Normal 20 2 3 5 2 4" xfId="37730" xr:uid="{00000000-0005-0000-0000-00001A550000}"/>
    <cellStyle name="Normal 20 2 3 5 3" xfId="10369" xr:uid="{00000000-0005-0000-0000-00001B550000}"/>
    <cellStyle name="Normal 20 2 3 5 3 2" xfId="21764" xr:uid="{00000000-0005-0000-0000-00001C550000}"/>
    <cellStyle name="Normal 20 2 3 5 3 3" xfId="39935" xr:uid="{00000000-0005-0000-0000-00001D550000}"/>
    <cellStyle name="Normal 20 2 3 5 4" xfId="17045" xr:uid="{00000000-0005-0000-0000-00001E550000}"/>
    <cellStyle name="Normal 20 2 3 5 5" xfId="35639" xr:uid="{00000000-0005-0000-0000-00001F550000}"/>
    <cellStyle name="Normal 20 2 3 6" xfId="6737" xr:uid="{00000000-0005-0000-0000-000020550000}"/>
    <cellStyle name="Normal 20 2 3 6 2" xfId="11508" xr:uid="{00000000-0005-0000-0000-000021550000}"/>
    <cellStyle name="Normal 20 2 3 6 2 2" xfId="22875" xr:uid="{00000000-0005-0000-0000-000022550000}"/>
    <cellStyle name="Normal 20 2 3 6 2 3" xfId="41002" xr:uid="{00000000-0005-0000-0000-000023550000}"/>
    <cellStyle name="Normal 20 2 3 6 3" xfId="18163" xr:uid="{00000000-0005-0000-0000-000024550000}"/>
    <cellStyle name="Normal 20 2 3 6 4" xfId="36706" xr:uid="{00000000-0005-0000-0000-000025550000}"/>
    <cellStyle name="Normal 20 2 3 7" xfId="9337" xr:uid="{00000000-0005-0000-0000-000026550000}"/>
    <cellStyle name="Normal 20 2 3 7 2" xfId="20732" xr:uid="{00000000-0005-0000-0000-000027550000}"/>
    <cellStyle name="Normal 20 2 3 7 3" xfId="38909" xr:uid="{00000000-0005-0000-0000-000028550000}"/>
    <cellStyle name="Normal 20 2 3 8" xfId="15997" xr:uid="{00000000-0005-0000-0000-000029550000}"/>
    <cellStyle name="Normal 20 2 3 9" xfId="34615" xr:uid="{00000000-0005-0000-0000-00002A550000}"/>
    <cellStyle name="Normal 20 2 4" xfId="4562" xr:uid="{00000000-0005-0000-0000-00002B550000}"/>
    <cellStyle name="Normal 20 2 4 2" xfId="4839" xr:uid="{00000000-0005-0000-0000-00002C550000}"/>
    <cellStyle name="Normal 20 2 4 2 2" xfId="5373" xr:uid="{00000000-0005-0000-0000-00002D550000}"/>
    <cellStyle name="Normal 20 2 4 2 2 2" xfId="6457" xr:uid="{00000000-0005-0000-0000-00002E550000}"/>
    <cellStyle name="Normal 20 2 4 2 2 2 2" xfId="8649" xr:uid="{00000000-0005-0000-0000-00002F550000}"/>
    <cellStyle name="Normal 20 2 4 2 2 2 2 2" xfId="13420" xr:uid="{00000000-0005-0000-0000-000030550000}"/>
    <cellStyle name="Normal 20 2 4 2 2 2 2 2 2" xfId="24773" xr:uid="{00000000-0005-0000-0000-000031550000}"/>
    <cellStyle name="Normal 20 2 4 2 2 2 2 2 3" xfId="42874" xr:uid="{00000000-0005-0000-0000-000032550000}"/>
    <cellStyle name="Normal 20 2 4 2 2 2 2 3" xfId="20059" xr:uid="{00000000-0005-0000-0000-000033550000}"/>
    <cellStyle name="Normal 20 2 4 2 2 2 2 4" xfId="38578" xr:uid="{00000000-0005-0000-0000-000034550000}"/>
    <cellStyle name="Normal 20 2 4 2 2 2 3" xfId="11239" xr:uid="{00000000-0005-0000-0000-000035550000}"/>
    <cellStyle name="Normal 20 2 4 2 2 2 3 2" xfId="22625" xr:uid="{00000000-0005-0000-0000-000036550000}"/>
    <cellStyle name="Normal 20 2 4 2 2 2 3 3" xfId="40783" xr:uid="{00000000-0005-0000-0000-000037550000}"/>
    <cellStyle name="Normal 20 2 4 2 2 2 4" xfId="17910" xr:uid="{00000000-0005-0000-0000-000038550000}"/>
    <cellStyle name="Normal 20 2 4 2 2 2 5" xfId="36487" xr:uid="{00000000-0005-0000-0000-000039550000}"/>
    <cellStyle name="Normal 20 2 4 2 2 3" xfId="7589" xr:uid="{00000000-0005-0000-0000-00003A550000}"/>
    <cellStyle name="Normal 20 2 4 2 2 3 2" xfId="12360" xr:uid="{00000000-0005-0000-0000-00003B550000}"/>
    <cellStyle name="Normal 20 2 4 2 2 3 2 2" xfId="23718" xr:uid="{00000000-0005-0000-0000-00003C550000}"/>
    <cellStyle name="Normal 20 2 4 2 2 3 2 3" xfId="41834" xr:uid="{00000000-0005-0000-0000-00003D550000}"/>
    <cellStyle name="Normal 20 2 4 2 2 3 3" xfId="19007" xr:uid="{00000000-0005-0000-0000-00003E550000}"/>
    <cellStyle name="Normal 20 2 4 2 2 3 4" xfId="37538" xr:uid="{00000000-0005-0000-0000-00003F550000}"/>
    <cellStyle name="Normal 20 2 4 2 2 4" xfId="10176" xr:uid="{00000000-0005-0000-0000-000040550000}"/>
    <cellStyle name="Normal 20 2 4 2 2 4 2" xfId="21571" xr:uid="{00000000-0005-0000-0000-000041550000}"/>
    <cellStyle name="Normal 20 2 4 2 2 4 3" xfId="39743" xr:uid="{00000000-0005-0000-0000-000042550000}"/>
    <cellStyle name="Normal 20 2 4 2 2 5" xfId="16848" xr:uid="{00000000-0005-0000-0000-000043550000}"/>
    <cellStyle name="Normal 20 2 4 2 2 6" xfId="35447" xr:uid="{00000000-0005-0000-0000-000044550000}"/>
    <cellStyle name="Normal 20 2 4 2 3" xfId="5925" xr:uid="{00000000-0005-0000-0000-000045550000}"/>
    <cellStyle name="Normal 20 2 4 2 3 2" xfId="8123" xr:uid="{00000000-0005-0000-0000-000046550000}"/>
    <cellStyle name="Normal 20 2 4 2 3 2 2" xfId="12894" xr:uid="{00000000-0005-0000-0000-000047550000}"/>
    <cellStyle name="Normal 20 2 4 2 3 2 2 2" xfId="24249" xr:uid="{00000000-0005-0000-0000-000048550000}"/>
    <cellStyle name="Normal 20 2 4 2 3 2 2 3" xfId="42356" xr:uid="{00000000-0005-0000-0000-000049550000}"/>
    <cellStyle name="Normal 20 2 4 2 3 2 3" xfId="19535" xr:uid="{00000000-0005-0000-0000-00004A550000}"/>
    <cellStyle name="Normal 20 2 4 2 3 2 4" xfId="38060" xr:uid="{00000000-0005-0000-0000-00004B550000}"/>
    <cellStyle name="Normal 20 2 4 2 3 3" xfId="10712" xr:uid="{00000000-0005-0000-0000-00004C550000}"/>
    <cellStyle name="Normal 20 2 4 2 3 3 2" xfId="22101" xr:uid="{00000000-0005-0000-0000-00004D550000}"/>
    <cellStyle name="Normal 20 2 4 2 3 3 3" xfId="40265" xr:uid="{00000000-0005-0000-0000-00004E550000}"/>
    <cellStyle name="Normal 20 2 4 2 3 4" xfId="17385" xr:uid="{00000000-0005-0000-0000-00004F550000}"/>
    <cellStyle name="Normal 20 2 4 2 3 5" xfId="35969" xr:uid="{00000000-0005-0000-0000-000050550000}"/>
    <cellStyle name="Normal 20 2 4 2 4" xfId="7069" xr:uid="{00000000-0005-0000-0000-000051550000}"/>
    <cellStyle name="Normal 20 2 4 2 4 2" xfId="11840" xr:uid="{00000000-0005-0000-0000-000052550000}"/>
    <cellStyle name="Normal 20 2 4 2 4 2 2" xfId="23201" xr:uid="{00000000-0005-0000-0000-000053550000}"/>
    <cellStyle name="Normal 20 2 4 2 4 2 3" xfId="41322" xr:uid="{00000000-0005-0000-0000-000054550000}"/>
    <cellStyle name="Normal 20 2 4 2 4 3" xfId="18490" xr:uid="{00000000-0005-0000-0000-000055550000}"/>
    <cellStyle name="Normal 20 2 4 2 4 4" xfId="37026" xr:uid="{00000000-0005-0000-0000-000056550000}"/>
    <cellStyle name="Normal 20 2 4 2 5" xfId="9661" xr:uid="{00000000-0005-0000-0000-000057550000}"/>
    <cellStyle name="Normal 20 2 4 2 5 2" xfId="21056" xr:uid="{00000000-0005-0000-0000-000058550000}"/>
    <cellStyle name="Normal 20 2 4 2 5 3" xfId="39229" xr:uid="{00000000-0005-0000-0000-000059550000}"/>
    <cellStyle name="Normal 20 2 4 2 6" xfId="16327" xr:uid="{00000000-0005-0000-0000-00005A550000}"/>
    <cellStyle name="Normal 20 2 4 2 7" xfId="34935" xr:uid="{00000000-0005-0000-0000-00005B550000}"/>
    <cellStyle name="Normal 20 2 4 3" xfId="5111" xr:uid="{00000000-0005-0000-0000-00005C550000}"/>
    <cellStyle name="Normal 20 2 4 3 2" xfId="6197" xr:uid="{00000000-0005-0000-0000-00005D550000}"/>
    <cellStyle name="Normal 20 2 4 3 2 2" xfId="8389" xr:uid="{00000000-0005-0000-0000-00005E550000}"/>
    <cellStyle name="Normal 20 2 4 3 2 2 2" xfId="13160" xr:uid="{00000000-0005-0000-0000-00005F550000}"/>
    <cellStyle name="Normal 20 2 4 3 2 2 2 2" xfId="24513" xr:uid="{00000000-0005-0000-0000-000060550000}"/>
    <cellStyle name="Normal 20 2 4 3 2 2 2 3" xfId="42614" xr:uid="{00000000-0005-0000-0000-000061550000}"/>
    <cellStyle name="Normal 20 2 4 3 2 2 3" xfId="19799" xr:uid="{00000000-0005-0000-0000-000062550000}"/>
    <cellStyle name="Normal 20 2 4 3 2 2 4" xfId="38318" xr:uid="{00000000-0005-0000-0000-000063550000}"/>
    <cellStyle name="Normal 20 2 4 3 2 3" xfId="10979" xr:uid="{00000000-0005-0000-0000-000064550000}"/>
    <cellStyle name="Normal 20 2 4 3 2 3 2" xfId="22365" xr:uid="{00000000-0005-0000-0000-000065550000}"/>
    <cellStyle name="Normal 20 2 4 3 2 3 3" xfId="40523" xr:uid="{00000000-0005-0000-0000-000066550000}"/>
    <cellStyle name="Normal 20 2 4 3 2 4" xfId="17650" xr:uid="{00000000-0005-0000-0000-000067550000}"/>
    <cellStyle name="Normal 20 2 4 3 2 5" xfId="36227" xr:uid="{00000000-0005-0000-0000-000068550000}"/>
    <cellStyle name="Normal 20 2 4 3 3" xfId="7333" xr:uid="{00000000-0005-0000-0000-000069550000}"/>
    <cellStyle name="Normal 20 2 4 3 3 2" xfId="12104" xr:uid="{00000000-0005-0000-0000-00006A550000}"/>
    <cellStyle name="Normal 20 2 4 3 3 2 2" xfId="23462" xr:uid="{00000000-0005-0000-0000-00006B550000}"/>
    <cellStyle name="Normal 20 2 4 3 3 2 3" xfId="41578" xr:uid="{00000000-0005-0000-0000-00006C550000}"/>
    <cellStyle name="Normal 20 2 4 3 3 3" xfId="18751" xr:uid="{00000000-0005-0000-0000-00006D550000}"/>
    <cellStyle name="Normal 20 2 4 3 3 4" xfId="37282" xr:uid="{00000000-0005-0000-0000-00006E550000}"/>
    <cellStyle name="Normal 20 2 4 3 4" xfId="9919" xr:uid="{00000000-0005-0000-0000-00006F550000}"/>
    <cellStyle name="Normal 20 2 4 3 4 2" xfId="21314" xr:uid="{00000000-0005-0000-0000-000070550000}"/>
    <cellStyle name="Normal 20 2 4 3 4 3" xfId="39486" xr:uid="{00000000-0005-0000-0000-000071550000}"/>
    <cellStyle name="Normal 20 2 4 3 5" xfId="16591" xr:uid="{00000000-0005-0000-0000-000072550000}"/>
    <cellStyle name="Normal 20 2 4 3 6" xfId="35191" xr:uid="{00000000-0005-0000-0000-000073550000}"/>
    <cellStyle name="Normal 20 2 4 4" xfId="5649" xr:uid="{00000000-0005-0000-0000-000074550000}"/>
    <cellStyle name="Normal 20 2 4 4 2" xfId="7851" xr:uid="{00000000-0005-0000-0000-000075550000}"/>
    <cellStyle name="Normal 20 2 4 4 2 2" xfId="12622" xr:uid="{00000000-0005-0000-0000-000076550000}"/>
    <cellStyle name="Normal 20 2 4 4 2 2 2" xfId="23979" xr:uid="{00000000-0005-0000-0000-000077550000}"/>
    <cellStyle name="Normal 20 2 4 4 2 2 3" xfId="42094" xr:uid="{00000000-0005-0000-0000-000078550000}"/>
    <cellStyle name="Normal 20 2 4 4 2 3" xfId="19267" xr:uid="{00000000-0005-0000-0000-000079550000}"/>
    <cellStyle name="Normal 20 2 4 4 2 4" xfId="37798" xr:uid="{00000000-0005-0000-0000-00007A550000}"/>
    <cellStyle name="Normal 20 2 4 4 3" xfId="10439" xr:uid="{00000000-0005-0000-0000-00007B550000}"/>
    <cellStyle name="Normal 20 2 4 4 3 2" xfId="21832" xr:uid="{00000000-0005-0000-0000-00007C550000}"/>
    <cellStyle name="Normal 20 2 4 4 3 3" xfId="40003" xr:uid="{00000000-0005-0000-0000-00007D550000}"/>
    <cellStyle name="Normal 20 2 4 4 4" xfId="17115" xr:uid="{00000000-0005-0000-0000-00007E550000}"/>
    <cellStyle name="Normal 20 2 4 4 5" xfId="35707" xr:uid="{00000000-0005-0000-0000-00007F550000}"/>
    <cellStyle name="Normal 20 2 4 5" xfId="6803" xr:uid="{00000000-0005-0000-0000-000080550000}"/>
    <cellStyle name="Normal 20 2 4 5 2" xfId="11574" xr:uid="{00000000-0005-0000-0000-000081550000}"/>
    <cellStyle name="Normal 20 2 4 5 2 2" xfId="22940" xr:uid="{00000000-0005-0000-0000-000082550000}"/>
    <cellStyle name="Normal 20 2 4 5 2 3" xfId="41066" xr:uid="{00000000-0005-0000-0000-000083550000}"/>
    <cellStyle name="Normal 20 2 4 5 3" xfId="18227" xr:uid="{00000000-0005-0000-0000-000084550000}"/>
    <cellStyle name="Normal 20 2 4 5 4" xfId="36770" xr:uid="{00000000-0005-0000-0000-000085550000}"/>
    <cellStyle name="Normal 20 2 4 6" xfId="9403" xr:uid="{00000000-0005-0000-0000-000086550000}"/>
    <cellStyle name="Normal 20 2 4 6 2" xfId="20798" xr:uid="{00000000-0005-0000-0000-000087550000}"/>
    <cellStyle name="Normal 20 2 4 6 3" xfId="38973" xr:uid="{00000000-0005-0000-0000-000088550000}"/>
    <cellStyle name="Normal 20 2 4 7" xfId="16062" xr:uid="{00000000-0005-0000-0000-000089550000}"/>
    <cellStyle name="Normal 20 2 4 8" xfId="34679" xr:uid="{00000000-0005-0000-0000-00008A550000}"/>
    <cellStyle name="Normal 20 2 5" xfId="4705" xr:uid="{00000000-0005-0000-0000-00008B550000}"/>
    <cellStyle name="Normal 20 2 5 2" xfId="5239" xr:uid="{00000000-0005-0000-0000-00008C550000}"/>
    <cellStyle name="Normal 20 2 5 2 2" xfId="6325" xr:uid="{00000000-0005-0000-0000-00008D550000}"/>
    <cellStyle name="Normal 20 2 5 2 2 2" xfId="8517" xr:uid="{00000000-0005-0000-0000-00008E550000}"/>
    <cellStyle name="Normal 20 2 5 2 2 2 2" xfId="13288" xr:uid="{00000000-0005-0000-0000-00008F550000}"/>
    <cellStyle name="Normal 20 2 5 2 2 2 2 2" xfId="24641" xr:uid="{00000000-0005-0000-0000-000090550000}"/>
    <cellStyle name="Normal 20 2 5 2 2 2 2 3" xfId="42742" xr:uid="{00000000-0005-0000-0000-000091550000}"/>
    <cellStyle name="Normal 20 2 5 2 2 2 3" xfId="19927" xr:uid="{00000000-0005-0000-0000-000092550000}"/>
    <cellStyle name="Normal 20 2 5 2 2 2 4" xfId="38446" xr:uid="{00000000-0005-0000-0000-000093550000}"/>
    <cellStyle name="Normal 20 2 5 2 2 3" xfId="11107" xr:uid="{00000000-0005-0000-0000-000094550000}"/>
    <cellStyle name="Normal 20 2 5 2 2 3 2" xfId="22493" xr:uid="{00000000-0005-0000-0000-000095550000}"/>
    <cellStyle name="Normal 20 2 5 2 2 3 3" xfId="40651" xr:uid="{00000000-0005-0000-0000-000096550000}"/>
    <cellStyle name="Normal 20 2 5 2 2 4" xfId="17778" xr:uid="{00000000-0005-0000-0000-000097550000}"/>
    <cellStyle name="Normal 20 2 5 2 2 5" xfId="36355" xr:uid="{00000000-0005-0000-0000-000098550000}"/>
    <cellStyle name="Normal 20 2 5 2 3" xfId="7461" xr:uid="{00000000-0005-0000-0000-000099550000}"/>
    <cellStyle name="Normal 20 2 5 2 3 2" xfId="12232" xr:uid="{00000000-0005-0000-0000-00009A550000}"/>
    <cellStyle name="Normal 20 2 5 2 3 2 2" xfId="23590" xr:uid="{00000000-0005-0000-0000-00009B550000}"/>
    <cellStyle name="Normal 20 2 5 2 3 2 3" xfId="41706" xr:uid="{00000000-0005-0000-0000-00009C550000}"/>
    <cellStyle name="Normal 20 2 5 2 3 3" xfId="18879" xr:uid="{00000000-0005-0000-0000-00009D550000}"/>
    <cellStyle name="Normal 20 2 5 2 3 4" xfId="37410" xr:uid="{00000000-0005-0000-0000-00009E550000}"/>
    <cellStyle name="Normal 20 2 5 2 4" xfId="10047" xr:uid="{00000000-0005-0000-0000-00009F550000}"/>
    <cellStyle name="Normal 20 2 5 2 4 2" xfId="21442" xr:uid="{00000000-0005-0000-0000-0000A0550000}"/>
    <cellStyle name="Normal 20 2 5 2 4 3" xfId="39614" xr:uid="{00000000-0005-0000-0000-0000A1550000}"/>
    <cellStyle name="Normal 20 2 5 2 5" xfId="16719" xr:uid="{00000000-0005-0000-0000-0000A2550000}"/>
    <cellStyle name="Normal 20 2 5 2 6" xfId="35319" xr:uid="{00000000-0005-0000-0000-0000A3550000}"/>
    <cellStyle name="Normal 20 2 5 3" xfId="5791" xr:uid="{00000000-0005-0000-0000-0000A4550000}"/>
    <cellStyle name="Normal 20 2 5 3 2" xfId="7993" xr:uid="{00000000-0005-0000-0000-0000A5550000}"/>
    <cellStyle name="Normal 20 2 5 3 2 2" xfId="12764" xr:uid="{00000000-0005-0000-0000-0000A6550000}"/>
    <cellStyle name="Normal 20 2 5 3 2 2 2" xfId="24119" xr:uid="{00000000-0005-0000-0000-0000A7550000}"/>
    <cellStyle name="Normal 20 2 5 3 2 2 3" xfId="42228" xr:uid="{00000000-0005-0000-0000-0000A8550000}"/>
    <cellStyle name="Normal 20 2 5 3 2 3" xfId="19406" xr:uid="{00000000-0005-0000-0000-0000A9550000}"/>
    <cellStyle name="Normal 20 2 5 3 2 4" xfId="37932" xr:uid="{00000000-0005-0000-0000-0000AA550000}"/>
    <cellStyle name="Normal 20 2 5 3 3" xfId="10581" xr:uid="{00000000-0005-0000-0000-0000AB550000}"/>
    <cellStyle name="Normal 20 2 5 3 3 2" xfId="21970" xr:uid="{00000000-0005-0000-0000-0000AC550000}"/>
    <cellStyle name="Normal 20 2 5 3 3 3" xfId="40137" xr:uid="{00000000-0005-0000-0000-0000AD550000}"/>
    <cellStyle name="Normal 20 2 5 3 4" xfId="17255" xr:uid="{00000000-0005-0000-0000-0000AE550000}"/>
    <cellStyle name="Normal 20 2 5 3 5" xfId="35841" xr:uid="{00000000-0005-0000-0000-0000AF550000}"/>
    <cellStyle name="Normal 20 2 5 4" xfId="6939" xr:uid="{00000000-0005-0000-0000-0000B0550000}"/>
    <cellStyle name="Normal 20 2 5 4 2" xfId="11710" xr:uid="{00000000-0005-0000-0000-0000B1550000}"/>
    <cellStyle name="Normal 20 2 5 4 2 2" xfId="23072" xr:uid="{00000000-0005-0000-0000-0000B2550000}"/>
    <cellStyle name="Normal 20 2 5 4 2 3" xfId="41194" xr:uid="{00000000-0005-0000-0000-0000B3550000}"/>
    <cellStyle name="Normal 20 2 5 4 3" xfId="18362" xr:uid="{00000000-0005-0000-0000-0000B4550000}"/>
    <cellStyle name="Normal 20 2 5 4 4" xfId="36898" xr:uid="{00000000-0005-0000-0000-0000B5550000}"/>
    <cellStyle name="Normal 20 2 5 5" xfId="9533" xr:uid="{00000000-0005-0000-0000-0000B6550000}"/>
    <cellStyle name="Normal 20 2 5 5 2" xfId="20928" xr:uid="{00000000-0005-0000-0000-0000B7550000}"/>
    <cellStyle name="Normal 20 2 5 5 3" xfId="39101" xr:uid="{00000000-0005-0000-0000-0000B8550000}"/>
    <cellStyle name="Normal 20 2 5 6" xfId="16198" xr:uid="{00000000-0005-0000-0000-0000B9550000}"/>
    <cellStyle name="Normal 20 2 5 7" xfId="34807" xr:uid="{00000000-0005-0000-0000-0000BA550000}"/>
    <cellStyle name="Normal 20 2 6" xfId="4983" xr:uid="{00000000-0005-0000-0000-0000BB550000}"/>
    <cellStyle name="Normal 20 2 6 2" xfId="6069" xr:uid="{00000000-0005-0000-0000-0000BC550000}"/>
    <cellStyle name="Normal 20 2 6 2 2" xfId="8261" xr:uid="{00000000-0005-0000-0000-0000BD550000}"/>
    <cellStyle name="Normal 20 2 6 2 2 2" xfId="13032" xr:uid="{00000000-0005-0000-0000-0000BE550000}"/>
    <cellStyle name="Normal 20 2 6 2 2 2 2" xfId="24385" xr:uid="{00000000-0005-0000-0000-0000BF550000}"/>
    <cellStyle name="Normal 20 2 6 2 2 2 3" xfId="42486" xr:uid="{00000000-0005-0000-0000-0000C0550000}"/>
    <cellStyle name="Normal 20 2 6 2 2 3" xfId="19671" xr:uid="{00000000-0005-0000-0000-0000C1550000}"/>
    <cellStyle name="Normal 20 2 6 2 2 4" xfId="38190" xr:uid="{00000000-0005-0000-0000-0000C2550000}"/>
    <cellStyle name="Normal 20 2 6 2 3" xfId="10851" xr:uid="{00000000-0005-0000-0000-0000C3550000}"/>
    <cellStyle name="Normal 20 2 6 2 3 2" xfId="22237" xr:uid="{00000000-0005-0000-0000-0000C4550000}"/>
    <cellStyle name="Normal 20 2 6 2 3 3" xfId="40395" xr:uid="{00000000-0005-0000-0000-0000C5550000}"/>
    <cellStyle name="Normal 20 2 6 2 4" xfId="17522" xr:uid="{00000000-0005-0000-0000-0000C6550000}"/>
    <cellStyle name="Normal 20 2 6 2 5" xfId="36099" xr:uid="{00000000-0005-0000-0000-0000C7550000}"/>
    <cellStyle name="Normal 20 2 6 3" xfId="7205" xr:uid="{00000000-0005-0000-0000-0000C8550000}"/>
    <cellStyle name="Normal 20 2 6 3 2" xfId="11976" xr:uid="{00000000-0005-0000-0000-0000C9550000}"/>
    <cellStyle name="Normal 20 2 6 3 2 2" xfId="23334" xr:uid="{00000000-0005-0000-0000-0000CA550000}"/>
    <cellStyle name="Normal 20 2 6 3 2 3" xfId="41450" xr:uid="{00000000-0005-0000-0000-0000CB550000}"/>
    <cellStyle name="Normal 20 2 6 3 3" xfId="18623" xr:uid="{00000000-0005-0000-0000-0000CC550000}"/>
    <cellStyle name="Normal 20 2 6 3 4" xfId="37154" xr:uid="{00000000-0005-0000-0000-0000CD550000}"/>
    <cellStyle name="Normal 20 2 6 4" xfId="9791" xr:uid="{00000000-0005-0000-0000-0000CE550000}"/>
    <cellStyle name="Normal 20 2 6 4 2" xfId="21186" xr:uid="{00000000-0005-0000-0000-0000CF550000}"/>
    <cellStyle name="Normal 20 2 6 4 3" xfId="39358" xr:uid="{00000000-0005-0000-0000-0000D0550000}"/>
    <cellStyle name="Normal 20 2 6 5" xfId="16463" xr:uid="{00000000-0005-0000-0000-0000D1550000}"/>
    <cellStyle name="Normal 20 2 6 6" xfId="35063" xr:uid="{00000000-0005-0000-0000-0000D2550000}"/>
    <cellStyle name="Normal 20 2 7" xfId="5515" xr:uid="{00000000-0005-0000-0000-0000D3550000}"/>
    <cellStyle name="Normal 20 2 7 2" xfId="7717" xr:uid="{00000000-0005-0000-0000-0000D4550000}"/>
    <cellStyle name="Normal 20 2 7 2 2" xfId="12488" xr:uid="{00000000-0005-0000-0000-0000D5550000}"/>
    <cellStyle name="Normal 20 2 7 2 2 2" xfId="23846" xr:uid="{00000000-0005-0000-0000-0000D6550000}"/>
    <cellStyle name="Normal 20 2 7 2 2 3" xfId="41962" xr:uid="{00000000-0005-0000-0000-0000D7550000}"/>
    <cellStyle name="Normal 20 2 7 2 3" xfId="19135" xr:uid="{00000000-0005-0000-0000-0000D8550000}"/>
    <cellStyle name="Normal 20 2 7 2 4" xfId="37666" xr:uid="{00000000-0005-0000-0000-0000D9550000}"/>
    <cellStyle name="Normal 20 2 7 3" xfId="10305" xr:uid="{00000000-0005-0000-0000-0000DA550000}"/>
    <cellStyle name="Normal 20 2 7 3 2" xfId="21700" xr:uid="{00000000-0005-0000-0000-0000DB550000}"/>
    <cellStyle name="Normal 20 2 7 3 3" xfId="39871" xr:uid="{00000000-0005-0000-0000-0000DC550000}"/>
    <cellStyle name="Normal 20 2 7 4" xfId="16981" xr:uid="{00000000-0005-0000-0000-0000DD550000}"/>
    <cellStyle name="Normal 20 2 7 5" xfId="35575" xr:uid="{00000000-0005-0000-0000-0000DE550000}"/>
    <cellStyle name="Normal 20 2 8" xfId="6665" xr:uid="{00000000-0005-0000-0000-0000DF550000}"/>
    <cellStyle name="Normal 20 2 8 2" xfId="11436" xr:uid="{00000000-0005-0000-0000-0000E0550000}"/>
    <cellStyle name="Normal 20 2 8 2 2" xfId="22807" xr:uid="{00000000-0005-0000-0000-0000E1550000}"/>
    <cellStyle name="Normal 20 2 8 2 3" xfId="40938" xr:uid="{00000000-0005-0000-0000-0000E2550000}"/>
    <cellStyle name="Normal 20 2 8 3" xfId="18092" xr:uid="{00000000-0005-0000-0000-0000E3550000}"/>
    <cellStyle name="Normal 20 2 8 4" xfId="36642" xr:uid="{00000000-0005-0000-0000-0000E4550000}"/>
    <cellStyle name="Normal 20 2 9" xfId="9270" xr:uid="{00000000-0005-0000-0000-0000E5550000}"/>
    <cellStyle name="Normal 20 2 9 2" xfId="20665" xr:uid="{00000000-0005-0000-0000-0000E6550000}"/>
    <cellStyle name="Normal 20 2 9 3" xfId="38845" xr:uid="{00000000-0005-0000-0000-0000E7550000}"/>
    <cellStyle name="Normal 20 3" xfId="4431" xr:uid="{00000000-0005-0000-0000-0000E8550000}"/>
    <cellStyle name="Normal 20 3 10" xfId="34567" xr:uid="{00000000-0005-0000-0000-0000E9550000}"/>
    <cellStyle name="Normal 20 3 2" xfId="4508" xr:uid="{00000000-0005-0000-0000-0000EA550000}"/>
    <cellStyle name="Normal 20 3 2 2" xfId="4656" xr:uid="{00000000-0005-0000-0000-0000EB550000}"/>
    <cellStyle name="Normal 20 3 2 2 2" xfId="4933" xr:uid="{00000000-0005-0000-0000-0000EC550000}"/>
    <cellStyle name="Normal 20 3 2 2 2 2" xfId="5467" xr:uid="{00000000-0005-0000-0000-0000ED550000}"/>
    <cellStyle name="Normal 20 3 2 2 2 2 2" xfId="6543" xr:uid="{00000000-0005-0000-0000-0000EE550000}"/>
    <cellStyle name="Normal 20 3 2 2 2 2 2 2" xfId="8735" xr:uid="{00000000-0005-0000-0000-0000EF550000}"/>
    <cellStyle name="Normal 20 3 2 2 2 2 2 2 2" xfId="13506" xr:uid="{00000000-0005-0000-0000-0000F0550000}"/>
    <cellStyle name="Normal 20 3 2 2 2 2 2 2 2 2" xfId="24859" xr:uid="{00000000-0005-0000-0000-0000F1550000}"/>
    <cellStyle name="Normal 20 3 2 2 2 2 2 2 2 3" xfId="42960" xr:uid="{00000000-0005-0000-0000-0000F2550000}"/>
    <cellStyle name="Normal 20 3 2 2 2 2 2 2 3" xfId="20145" xr:uid="{00000000-0005-0000-0000-0000F3550000}"/>
    <cellStyle name="Normal 20 3 2 2 2 2 2 2 4" xfId="38664" xr:uid="{00000000-0005-0000-0000-0000F4550000}"/>
    <cellStyle name="Normal 20 3 2 2 2 2 2 3" xfId="11325" xr:uid="{00000000-0005-0000-0000-0000F5550000}"/>
    <cellStyle name="Normal 20 3 2 2 2 2 2 3 2" xfId="22711" xr:uid="{00000000-0005-0000-0000-0000F6550000}"/>
    <cellStyle name="Normal 20 3 2 2 2 2 2 3 3" xfId="40869" xr:uid="{00000000-0005-0000-0000-0000F7550000}"/>
    <cellStyle name="Normal 20 3 2 2 2 2 2 4" xfId="17996" xr:uid="{00000000-0005-0000-0000-0000F8550000}"/>
    <cellStyle name="Normal 20 3 2 2 2 2 2 5" xfId="36573" xr:uid="{00000000-0005-0000-0000-0000F9550000}"/>
    <cellStyle name="Normal 20 3 2 2 2 2 3" xfId="7669" xr:uid="{00000000-0005-0000-0000-0000FA550000}"/>
    <cellStyle name="Normal 20 3 2 2 2 2 3 2" xfId="12440" xr:uid="{00000000-0005-0000-0000-0000FB550000}"/>
    <cellStyle name="Normal 20 3 2 2 2 2 3 2 2" xfId="23798" xr:uid="{00000000-0005-0000-0000-0000FC550000}"/>
    <cellStyle name="Normal 20 3 2 2 2 2 3 2 3" xfId="41914" xr:uid="{00000000-0005-0000-0000-0000FD550000}"/>
    <cellStyle name="Normal 20 3 2 2 2 2 3 3" xfId="19087" xr:uid="{00000000-0005-0000-0000-0000FE550000}"/>
    <cellStyle name="Normal 20 3 2 2 2 2 3 4" xfId="37618" xr:uid="{00000000-0005-0000-0000-0000FF550000}"/>
    <cellStyle name="Normal 20 3 2 2 2 2 4" xfId="10257" xr:uid="{00000000-0005-0000-0000-000000560000}"/>
    <cellStyle name="Normal 20 3 2 2 2 2 4 2" xfId="21652" xr:uid="{00000000-0005-0000-0000-000001560000}"/>
    <cellStyle name="Normal 20 3 2 2 2 2 4 3" xfId="39823" xr:uid="{00000000-0005-0000-0000-000002560000}"/>
    <cellStyle name="Normal 20 3 2 2 2 2 5" xfId="16933" xr:uid="{00000000-0005-0000-0000-000003560000}"/>
    <cellStyle name="Normal 20 3 2 2 2 2 6" xfId="35527" xr:uid="{00000000-0005-0000-0000-000004560000}"/>
    <cellStyle name="Normal 20 3 2 2 2 3" xfId="6019" xr:uid="{00000000-0005-0000-0000-000005560000}"/>
    <cellStyle name="Normal 20 3 2 2 2 3 2" xfId="8211" xr:uid="{00000000-0005-0000-0000-000006560000}"/>
    <cellStyle name="Normal 20 3 2 2 2 3 2 2" xfId="12982" xr:uid="{00000000-0005-0000-0000-000007560000}"/>
    <cellStyle name="Normal 20 3 2 2 2 3 2 2 2" xfId="24335" xr:uid="{00000000-0005-0000-0000-000008560000}"/>
    <cellStyle name="Normal 20 3 2 2 2 3 2 2 3" xfId="42436" xr:uid="{00000000-0005-0000-0000-000009560000}"/>
    <cellStyle name="Normal 20 3 2 2 2 3 2 3" xfId="19621" xr:uid="{00000000-0005-0000-0000-00000A560000}"/>
    <cellStyle name="Normal 20 3 2 2 2 3 2 4" xfId="38140" xr:uid="{00000000-0005-0000-0000-00000B560000}"/>
    <cellStyle name="Normal 20 3 2 2 2 3 3" xfId="10801" xr:uid="{00000000-0005-0000-0000-00000C560000}"/>
    <cellStyle name="Normal 20 3 2 2 2 3 3 2" xfId="22187" xr:uid="{00000000-0005-0000-0000-00000D560000}"/>
    <cellStyle name="Normal 20 3 2 2 2 3 3 3" xfId="40345" xr:uid="{00000000-0005-0000-0000-00000E560000}"/>
    <cellStyle name="Normal 20 3 2 2 2 3 4" xfId="17472" xr:uid="{00000000-0005-0000-0000-00000F560000}"/>
    <cellStyle name="Normal 20 3 2 2 2 3 5" xfId="36049" xr:uid="{00000000-0005-0000-0000-000010560000}"/>
    <cellStyle name="Normal 20 3 2 2 2 4" xfId="7157" xr:uid="{00000000-0005-0000-0000-000011560000}"/>
    <cellStyle name="Normal 20 3 2 2 2 4 2" xfId="11928" xr:uid="{00000000-0005-0000-0000-000012560000}"/>
    <cellStyle name="Normal 20 3 2 2 2 4 2 2" xfId="23286" xr:uid="{00000000-0005-0000-0000-000013560000}"/>
    <cellStyle name="Normal 20 3 2 2 2 4 2 3" xfId="41402" xr:uid="{00000000-0005-0000-0000-000014560000}"/>
    <cellStyle name="Normal 20 3 2 2 2 4 3" xfId="18575" xr:uid="{00000000-0005-0000-0000-000015560000}"/>
    <cellStyle name="Normal 20 3 2 2 2 4 4" xfId="37106" xr:uid="{00000000-0005-0000-0000-000016560000}"/>
    <cellStyle name="Normal 20 3 2 2 2 5" xfId="9743" xr:uid="{00000000-0005-0000-0000-000017560000}"/>
    <cellStyle name="Normal 20 3 2 2 2 5 2" xfId="21138" xr:uid="{00000000-0005-0000-0000-000018560000}"/>
    <cellStyle name="Normal 20 3 2 2 2 5 3" xfId="39310" xr:uid="{00000000-0005-0000-0000-000019560000}"/>
    <cellStyle name="Normal 20 3 2 2 2 6" xfId="16415" xr:uid="{00000000-0005-0000-0000-00001A560000}"/>
    <cellStyle name="Normal 20 3 2 2 2 7" xfId="35015" xr:uid="{00000000-0005-0000-0000-00001B560000}"/>
    <cellStyle name="Normal 20 3 2 2 3" xfId="5191" xr:uid="{00000000-0005-0000-0000-00001C560000}"/>
    <cellStyle name="Normal 20 3 2 2 3 2" xfId="6277" xr:uid="{00000000-0005-0000-0000-00001D560000}"/>
    <cellStyle name="Normal 20 3 2 2 3 2 2" xfId="8469" xr:uid="{00000000-0005-0000-0000-00001E560000}"/>
    <cellStyle name="Normal 20 3 2 2 3 2 2 2" xfId="13240" xr:uid="{00000000-0005-0000-0000-00001F560000}"/>
    <cellStyle name="Normal 20 3 2 2 3 2 2 2 2" xfId="24593" xr:uid="{00000000-0005-0000-0000-000020560000}"/>
    <cellStyle name="Normal 20 3 2 2 3 2 2 2 3" xfId="42694" xr:uid="{00000000-0005-0000-0000-000021560000}"/>
    <cellStyle name="Normal 20 3 2 2 3 2 2 3" xfId="19879" xr:uid="{00000000-0005-0000-0000-000022560000}"/>
    <cellStyle name="Normal 20 3 2 2 3 2 2 4" xfId="38398" xr:uid="{00000000-0005-0000-0000-000023560000}"/>
    <cellStyle name="Normal 20 3 2 2 3 2 3" xfId="11059" xr:uid="{00000000-0005-0000-0000-000024560000}"/>
    <cellStyle name="Normal 20 3 2 2 3 2 3 2" xfId="22445" xr:uid="{00000000-0005-0000-0000-000025560000}"/>
    <cellStyle name="Normal 20 3 2 2 3 2 3 3" xfId="40603" xr:uid="{00000000-0005-0000-0000-000026560000}"/>
    <cellStyle name="Normal 20 3 2 2 3 2 4" xfId="17730" xr:uid="{00000000-0005-0000-0000-000027560000}"/>
    <cellStyle name="Normal 20 3 2 2 3 2 5" xfId="36307" xr:uid="{00000000-0005-0000-0000-000028560000}"/>
    <cellStyle name="Normal 20 3 2 2 3 3" xfId="7413" xr:uid="{00000000-0005-0000-0000-000029560000}"/>
    <cellStyle name="Normal 20 3 2 2 3 3 2" xfId="12184" xr:uid="{00000000-0005-0000-0000-00002A560000}"/>
    <cellStyle name="Normal 20 3 2 2 3 3 2 2" xfId="23542" xr:uid="{00000000-0005-0000-0000-00002B560000}"/>
    <cellStyle name="Normal 20 3 2 2 3 3 2 3" xfId="41658" xr:uid="{00000000-0005-0000-0000-00002C560000}"/>
    <cellStyle name="Normal 20 3 2 2 3 3 3" xfId="18831" xr:uid="{00000000-0005-0000-0000-00002D560000}"/>
    <cellStyle name="Normal 20 3 2 2 3 3 4" xfId="37362" xr:uid="{00000000-0005-0000-0000-00002E560000}"/>
    <cellStyle name="Normal 20 3 2 2 3 4" xfId="9999" xr:uid="{00000000-0005-0000-0000-00002F560000}"/>
    <cellStyle name="Normal 20 3 2 2 3 4 2" xfId="21394" xr:uid="{00000000-0005-0000-0000-000030560000}"/>
    <cellStyle name="Normal 20 3 2 2 3 4 3" xfId="39566" xr:uid="{00000000-0005-0000-0000-000031560000}"/>
    <cellStyle name="Normal 20 3 2 2 3 5" xfId="16671" xr:uid="{00000000-0005-0000-0000-000032560000}"/>
    <cellStyle name="Normal 20 3 2 2 3 6" xfId="35271" xr:uid="{00000000-0005-0000-0000-000033560000}"/>
    <cellStyle name="Normal 20 3 2 2 4" xfId="5743" xr:uid="{00000000-0005-0000-0000-000034560000}"/>
    <cellStyle name="Normal 20 3 2 2 4 2" xfId="7945" xr:uid="{00000000-0005-0000-0000-000035560000}"/>
    <cellStyle name="Normal 20 3 2 2 4 2 2" xfId="12716" xr:uid="{00000000-0005-0000-0000-000036560000}"/>
    <cellStyle name="Normal 20 3 2 2 4 2 2 2" xfId="24071" xr:uid="{00000000-0005-0000-0000-000037560000}"/>
    <cellStyle name="Normal 20 3 2 2 4 2 2 3" xfId="42180" xr:uid="{00000000-0005-0000-0000-000038560000}"/>
    <cellStyle name="Normal 20 3 2 2 4 2 3" xfId="19358" xr:uid="{00000000-0005-0000-0000-000039560000}"/>
    <cellStyle name="Normal 20 3 2 2 4 2 4" xfId="37884" xr:uid="{00000000-0005-0000-0000-00003A560000}"/>
    <cellStyle name="Normal 20 3 2 2 4 3" xfId="10533" xr:uid="{00000000-0005-0000-0000-00003B560000}"/>
    <cellStyle name="Normal 20 3 2 2 4 3 2" xfId="21922" xr:uid="{00000000-0005-0000-0000-00003C560000}"/>
    <cellStyle name="Normal 20 3 2 2 4 3 3" xfId="40089" xr:uid="{00000000-0005-0000-0000-00003D560000}"/>
    <cellStyle name="Normal 20 3 2 2 4 4" xfId="17207" xr:uid="{00000000-0005-0000-0000-00003E560000}"/>
    <cellStyle name="Normal 20 3 2 2 4 5" xfId="35793" xr:uid="{00000000-0005-0000-0000-00003F560000}"/>
    <cellStyle name="Normal 20 3 2 2 5" xfId="6891" xr:uid="{00000000-0005-0000-0000-000040560000}"/>
    <cellStyle name="Normal 20 3 2 2 5 2" xfId="11662" xr:uid="{00000000-0005-0000-0000-000041560000}"/>
    <cellStyle name="Normal 20 3 2 2 5 2 2" xfId="23024" xr:uid="{00000000-0005-0000-0000-000042560000}"/>
    <cellStyle name="Normal 20 3 2 2 5 2 3" xfId="41146" xr:uid="{00000000-0005-0000-0000-000043560000}"/>
    <cellStyle name="Normal 20 3 2 2 5 3" xfId="18314" xr:uid="{00000000-0005-0000-0000-000044560000}"/>
    <cellStyle name="Normal 20 3 2 2 5 4" xfId="36850" xr:uid="{00000000-0005-0000-0000-000045560000}"/>
    <cellStyle name="Normal 20 3 2 2 6" xfId="9484" xr:uid="{00000000-0005-0000-0000-000046560000}"/>
    <cellStyle name="Normal 20 3 2 2 6 2" xfId="20879" xr:uid="{00000000-0005-0000-0000-000047560000}"/>
    <cellStyle name="Normal 20 3 2 2 6 3" xfId="39053" xr:uid="{00000000-0005-0000-0000-000048560000}"/>
    <cellStyle name="Normal 20 3 2 2 7" xfId="16150" xr:uid="{00000000-0005-0000-0000-000049560000}"/>
    <cellStyle name="Normal 20 3 2 2 8" xfId="34759" xr:uid="{00000000-0005-0000-0000-00004A560000}"/>
    <cellStyle name="Normal 20 3 2 3" xfId="4785" xr:uid="{00000000-0005-0000-0000-00004B560000}"/>
    <cellStyle name="Normal 20 3 2 3 2" xfId="5319" xr:uid="{00000000-0005-0000-0000-00004C560000}"/>
    <cellStyle name="Normal 20 3 2 3 2 2" xfId="6405" xr:uid="{00000000-0005-0000-0000-00004D560000}"/>
    <cellStyle name="Normal 20 3 2 3 2 2 2" xfId="8597" xr:uid="{00000000-0005-0000-0000-00004E560000}"/>
    <cellStyle name="Normal 20 3 2 3 2 2 2 2" xfId="13368" xr:uid="{00000000-0005-0000-0000-00004F560000}"/>
    <cellStyle name="Normal 20 3 2 3 2 2 2 2 2" xfId="24721" xr:uid="{00000000-0005-0000-0000-000050560000}"/>
    <cellStyle name="Normal 20 3 2 3 2 2 2 2 3" xfId="42822" xr:uid="{00000000-0005-0000-0000-000051560000}"/>
    <cellStyle name="Normal 20 3 2 3 2 2 2 3" xfId="20007" xr:uid="{00000000-0005-0000-0000-000052560000}"/>
    <cellStyle name="Normal 20 3 2 3 2 2 2 4" xfId="38526" xr:uid="{00000000-0005-0000-0000-000053560000}"/>
    <cellStyle name="Normal 20 3 2 3 2 2 3" xfId="11187" xr:uid="{00000000-0005-0000-0000-000054560000}"/>
    <cellStyle name="Normal 20 3 2 3 2 2 3 2" xfId="22573" xr:uid="{00000000-0005-0000-0000-000055560000}"/>
    <cellStyle name="Normal 20 3 2 3 2 2 3 3" xfId="40731" xr:uid="{00000000-0005-0000-0000-000056560000}"/>
    <cellStyle name="Normal 20 3 2 3 2 2 4" xfId="17858" xr:uid="{00000000-0005-0000-0000-000057560000}"/>
    <cellStyle name="Normal 20 3 2 3 2 2 5" xfId="36435" xr:uid="{00000000-0005-0000-0000-000058560000}"/>
    <cellStyle name="Normal 20 3 2 3 2 3" xfId="7541" xr:uid="{00000000-0005-0000-0000-000059560000}"/>
    <cellStyle name="Normal 20 3 2 3 2 3 2" xfId="12312" xr:uid="{00000000-0005-0000-0000-00005A560000}"/>
    <cellStyle name="Normal 20 3 2 3 2 3 2 2" xfId="23670" xr:uid="{00000000-0005-0000-0000-00005B560000}"/>
    <cellStyle name="Normal 20 3 2 3 2 3 2 3" xfId="41786" xr:uid="{00000000-0005-0000-0000-00005C560000}"/>
    <cellStyle name="Normal 20 3 2 3 2 3 3" xfId="18959" xr:uid="{00000000-0005-0000-0000-00005D560000}"/>
    <cellStyle name="Normal 20 3 2 3 2 3 4" xfId="37490" xr:uid="{00000000-0005-0000-0000-00005E560000}"/>
    <cellStyle name="Normal 20 3 2 3 2 4" xfId="10127" xr:uid="{00000000-0005-0000-0000-00005F560000}"/>
    <cellStyle name="Normal 20 3 2 3 2 4 2" xfId="21522" xr:uid="{00000000-0005-0000-0000-000060560000}"/>
    <cellStyle name="Normal 20 3 2 3 2 4 3" xfId="39694" xr:uid="{00000000-0005-0000-0000-000061560000}"/>
    <cellStyle name="Normal 20 3 2 3 2 5" xfId="16799" xr:uid="{00000000-0005-0000-0000-000062560000}"/>
    <cellStyle name="Normal 20 3 2 3 2 6" xfId="35399" xr:uid="{00000000-0005-0000-0000-000063560000}"/>
    <cellStyle name="Normal 20 3 2 3 3" xfId="5871" xr:uid="{00000000-0005-0000-0000-000064560000}"/>
    <cellStyle name="Normal 20 3 2 3 3 2" xfId="8073" xr:uid="{00000000-0005-0000-0000-000065560000}"/>
    <cellStyle name="Normal 20 3 2 3 3 2 2" xfId="12844" xr:uid="{00000000-0005-0000-0000-000066560000}"/>
    <cellStyle name="Normal 20 3 2 3 3 2 2 2" xfId="24199" xr:uid="{00000000-0005-0000-0000-000067560000}"/>
    <cellStyle name="Normal 20 3 2 3 3 2 2 3" xfId="42308" xr:uid="{00000000-0005-0000-0000-000068560000}"/>
    <cellStyle name="Normal 20 3 2 3 3 2 3" xfId="19486" xr:uid="{00000000-0005-0000-0000-000069560000}"/>
    <cellStyle name="Normal 20 3 2 3 3 2 4" xfId="38012" xr:uid="{00000000-0005-0000-0000-00006A560000}"/>
    <cellStyle name="Normal 20 3 2 3 3 3" xfId="10661" xr:uid="{00000000-0005-0000-0000-00006B560000}"/>
    <cellStyle name="Normal 20 3 2 3 3 3 2" xfId="22050" xr:uid="{00000000-0005-0000-0000-00006C560000}"/>
    <cellStyle name="Normal 20 3 2 3 3 3 3" xfId="40217" xr:uid="{00000000-0005-0000-0000-00006D560000}"/>
    <cellStyle name="Normal 20 3 2 3 3 4" xfId="17335" xr:uid="{00000000-0005-0000-0000-00006E560000}"/>
    <cellStyle name="Normal 20 3 2 3 3 5" xfId="35921" xr:uid="{00000000-0005-0000-0000-00006F560000}"/>
    <cellStyle name="Normal 20 3 2 3 4" xfId="7019" xr:uid="{00000000-0005-0000-0000-000070560000}"/>
    <cellStyle name="Normal 20 3 2 3 4 2" xfId="11790" xr:uid="{00000000-0005-0000-0000-000071560000}"/>
    <cellStyle name="Normal 20 3 2 3 4 2 2" xfId="23152" xr:uid="{00000000-0005-0000-0000-000072560000}"/>
    <cellStyle name="Normal 20 3 2 3 4 2 3" xfId="41274" xr:uid="{00000000-0005-0000-0000-000073560000}"/>
    <cellStyle name="Normal 20 3 2 3 4 3" xfId="18442" xr:uid="{00000000-0005-0000-0000-000074560000}"/>
    <cellStyle name="Normal 20 3 2 3 4 4" xfId="36978" xr:uid="{00000000-0005-0000-0000-000075560000}"/>
    <cellStyle name="Normal 20 3 2 3 5" xfId="9613" xr:uid="{00000000-0005-0000-0000-000076560000}"/>
    <cellStyle name="Normal 20 3 2 3 5 2" xfId="21008" xr:uid="{00000000-0005-0000-0000-000077560000}"/>
    <cellStyle name="Normal 20 3 2 3 5 3" xfId="39181" xr:uid="{00000000-0005-0000-0000-000078560000}"/>
    <cellStyle name="Normal 20 3 2 3 6" xfId="16278" xr:uid="{00000000-0005-0000-0000-000079560000}"/>
    <cellStyle name="Normal 20 3 2 3 7" xfId="34887" xr:uid="{00000000-0005-0000-0000-00007A560000}"/>
    <cellStyle name="Normal 20 3 2 4" xfId="5063" xr:uid="{00000000-0005-0000-0000-00007B560000}"/>
    <cellStyle name="Normal 20 3 2 4 2" xfId="6149" xr:uid="{00000000-0005-0000-0000-00007C560000}"/>
    <cellStyle name="Normal 20 3 2 4 2 2" xfId="8341" xr:uid="{00000000-0005-0000-0000-00007D560000}"/>
    <cellStyle name="Normal 20 3 2 4 2 2 2" xfId="13112" xr:uid="{00000000-0005-0000-0000-00007E560000}"/>
    <cellStyle name="Normal 20 3 2 4 2 2 2 2" xfId="24465" xr:uid="{00000000-0005-0000-0000-00007F560000}"/>
    <cellStyle name="Normal 20 3 2 4 2 2 2 3" xfId="42566" xr:uid="{00000000-0005-0000-0000-000080560000}"/>
    <cellStyle name="Normal 20 3 2 4 2 2 3" xfId="19751" xr:uid="{00000000-0005-0000-0000-000081560000}"/>
    <cellStyle name="Normal 20 3 2 4 2 2 4" xfId="38270" xr:uid="{00000000-0005-0000-0000-000082560000}"/>
    <cellStyle name="Normal 20 3 2 4 2 3" xfId="10931" xr:uid="{00000000-0005-0000-0000-000083560000}"/>
    <cellStyle name="Normal 20 3 2 4 2 3 2" xfId="22317" xr:uid="{00000000-0005-0000-0000-000084560000}"/>
    <cellStyle name="Normal 20 3 2 4 2 3 3" xfId="40475" xr:uid="{00000000-0005-0000-0000-000085560000}"/>
    <cellStyle name="Normal 20 3 2 4 2 4" xfId="17602" xr:uid="{00000000-0005-0000-0000-000086560000}"/>
    <cellStyle name="Normal 20 3 2 4 2 5" xfId="36179" xr:uid="{00000000-0005-0000-0000-000087560000}"/>
    <cellStyle name="Normal 20 3 2 4 3" xfId="7285" xr:uid="{00000000-0005-0000-0000-000088560000}"/>
    <cellStyle name="Normal 20 3 2 4 3 2" xfId="12056" xr:uid="{00000000-0005-0000-0000-000089560000}"/>
    <cellStyle name="Normal 20 3 2 4 3 2 2" xfId="23414" xr:uid="{00000000-0005-0000-0000-00008A560000}"/>
    <cellStyle name="Normal 20 3 2 4 3 2 3" xfId="41530" xr:uid="{00000000-0005-0000-0000-00008B560000}"/>
    <cellStyle name="Normal 20 3 2 4 3 3" xfId="18703" xr:uid="{00000000-0005-0000-0000-00008C560000}"/>
    <cellStyle name="Normal 20 3 2 4 3 4" xfId="37234" xr:uid="{00000000-0005-0000-0000-00008D560000}"/>
    <cellStyle name="Normal 20 3 2 4 4" xfId="9871" xr:uid="{00000000-0005-0000-0000-00008E560000}"/>
    <cellStyle name="Normal 20 3 2 4 4 2" xfId="21266" xr:uid="{00000000-0005-0000-0000-00008F560000}"/>
    <cellStyle name="Normal 20 3 2 4 4 3" xfId="39438" xr:uid="{00000000-0005-0000-0000-000090560000}"/>
    <cellStyle name="Normal 20 3 2 4 5" xfId="16543" xr:uid="{00000000-0005-0000-0000-000091560000}"/>
    <cellStyle name="Normal 20 3 2 4 6" xfId="35143" xr:uid="{00000000-0005-0000-0000-000092560000}"/>
    <cellStyle name="Normal 20 3 2 5" xfId="5595" xr:uid="{00000000-0005-0000-0000-000093560000}"/>
    <cellStyle name="Normal 20 3 2 5 2" xfId="7797" xr:uid="{00000000-0005-0000-0000-000094560000}"/>
    <cellStyle name="Normal 20 3 2 5 2 2" xfId="12568" xr:uid="{00000000-0005-0000-0000-000095560000}"/>
    <cellStyle name="Normal 20 3 2 5 2 2 2" xfId="23926" xr:uid="{00000000-0005-0000-0000-000096560000}"/>
    <cellStyle name="Normal 20 3 2 5 2 2 3" xfId="42042" xr:uid="{00000000-0005-0000-0000-000097560000}"/>
    <cellStyle name="Normal 20 3 2 5 2 3" xfId="19215" xr:uid="{00000000-0005-0000-0000-000098560000}"/>
    <cellStyle name="Normal 20 3 2 5 2 4" xfId="37746" xr:uid="{00000000-0005-0000-0000-000099560000}"/>
    <cellStyle name="Normal 20 3 2 5 3" xfId="10385" xr:uid="{00000000-0005-0000-0000-00009A560000}"/>
    <cellStyle name="Normal 20 3 2 5 3 2" xfId="21780" xr:uid="{00000000-0005-0000-0000-00009B560000}"/>
    <cellStyle name="Normal 20 3 2 5 3 3" xfId="39951" xr:uid="{00000000-0005-0000-0000-00009C560000}"/>
    <cellStyle name="Normal 20 3 2 5 4" xfId="17061" xr:uid="{00000000-0005-0000-0000-00009D560000}"/>
    <cellStyle name="Normal 20 3 2 5 5" xfId="35655" xr:uid="{00000000-0005-0000-0000-00009E560000}"/>
    <cellStyle name="Normal 20 3 2 6" xfId="6753" xr:uid="{00000000-0005-0000-0000-00009F560000}"/>
    <cellStyle name="Normal 20 3 2 6 2" xfId="11524" xr:uid="{00000000-0005-0000-0000-0000A0560000}"/>
    <cellStyle name="Normal 20 3 2 6 2 2" xfId="22891" xr:uid="{00000000-0005-0000-0000-0000A1560000}"/>
    <cellStyle name="Normal 20 3 2 6 2 3" xfId="41018" xr:uid="{00000000-0005-0000-0000-0000A2560000}"/>
    <cellStyle name="Normal 20 3 2 6 3" xfId="18179" xr:uid="{00000000-0005-0000-0000-0000A3560000}"/>
    <cellStyle name="Normal 20 3 2 6 4" xfId="36722" xr:uid="{00000000-0005-0000-0000-0000A4560000}"/>
    <cellStyle name="Normal 20 3 2 7" xfId="9353" xr:uid="{00000000-0005-0000-0000-0000A5560000}"/>
    <cellStyle name="Normal 20 3 2 7 2" xfId="20748" xr:uid="{00000000-0005-0000-0000-0000A6560000}"/>
    <cellStyle name="Normal 20 3 2 7 3" xfId="38925" xr:uid="{00000000-0005-0000-0000-0000A7560000}"/>
    <cellStyle name="Normal 20 3 2 8" xfId="16013" xr:uid="{00000000-0005-0000-0000-0000A8560000}"/>
    <cellStyle name="Normal 20 3 2 9" xfId="34631" xr:uid="{00000000-0005-0000-0000-0000A9560000}"/>
    <cellStyle name="Normal 20 3 3" xfId="4579" xr:uid="{00000000-0005-0000-0000-0000AA560000}"/>
    <cellStyle name="Normal 20 3 3 2" xfId="4856" xr:uid="{00000000-0005-0000-0000-0000AB560000}"/>
    <cellStyle name="Normal 20 3 3 2 2" xfId="5390" xr:uid="{00000000-0005-0000-0000-0000AC560000}"/>
    <cellStyle name="Normal 20 3 3 2 2 2" xfId="6474" xr:uid="{00000000-0005-0000-0000-0000AD560000}"/>
    <cellStyle name="Normal 20 3 3 2 2 2 2" xfId="8666" xr:uid="{00000000-0005-0000-0000-0000AE560000}"/>
    <cellStyle name="Normal 20 3 3 2 2 2 2 2" xfId="13437" xr:uid="{00000000-0005-0000-0000-0000AF560000}"/>
    <cellStyle name="Normal 20 3 3 2 2 2 2 2 2" xfId="24790" xr:uid="{00000000-0005-0000-0000-0000B0560000}"/>
    <cellStyle name="Normal 20 3 3 2 2 2 2 2 3" xfId="42891" xr:uid="{00000000-0005-0000-0000-0000B1560000}"/>
    <cellStyle name="Normal 20 3 3 2 2 2 2 3" xfId="20076" xr:uid="{00000000-0005-0000-0000-0000B2560000}"/>
    <cellStyle name="Normal 20 3 3 2 2 2 2 4" xfId="38595" xr:uid="{00000000-0005-0000-0000-0000B3560000}"/>
    <cellStyle name="Normal 20 3 3 2 2 2 3" xfId="11256" xr:uid="{00000000-0005-0000-0000-0000B4560000}"/>
    <cellStyle name="Normal 20 3 3 2 2 2 3 2" xfId="22642" xr:uid="{00000000-0005-0000-0000-0000B5560000}"/>
    <cellStyle name="Normal 20 3 3 2 2 2 3 3" xfId="40800" xr:uid="{00000000-0005-0000-0000-0000B6560000}"/>
    <cellStyle name="Normal 20 3 3 2 2 2 4" xfId="17927" xr:uid="{00000000-0005-0000-0000-0000B7560000}"/>
    <cellStyle name="Normal 20 3 3 2 2 2 5" xfId="36504" xr:uid="{00000000-0005-0000-0000-0000B8560000}"/>
    <cellStyle name="Normal 20 3 3 2 2 3" xfId="7605" xr:uid="{00000000-0005-0000-0000-0000B9560000}"/>
    <cellStyle name="Normal 20 3 3 2 2 3 2" xfId="12376" xr:uid="{00000000-0005-0000-0000-0000BA560000}"/>
    <cellStyle name="Normal 20 3 3 2 2 3 2 2" xfId="23734" xr:uid="{00000000-0005-0000-0000-0000BB560000}"/>
    <cellStyle name="Normal 20 3 3 2 2 3 2 3" xfId="41850" xr:uid="{00000000-0005-0000-0000-0000BC560000}"/>
    <cellStyle name="Normal 20 3 3 2 2 3 3" xfId="19023" xr:uid="{00000000-0005-0000-0000-0000BD560000}"/>
    <cellStyle name="Normal 20 3 3 2 2 3 4" xfId="37554" xr:uid="{00000000-0005-0000-0000-0000BE560000}"/>
    <cellStyle name="Normal 20 3 3 2 2 4" xfId="10192" xr:uid="{00000000-0005-0000-0000-0000BF560000}"/>
    <cellStyle name="Normal 20 3 3 2 2 4 2" xfId="21587" xr:uid="{00000000-0005-0000-0000-0000C0560000}"/>
    <cellStyle name="Normal 20 3 3 2 2 4 3" xfId="39759" xr:uid="{00000000-0005-0000-0000-0000C1560000}"/>
    <cellStyle name="Normal 20 3 3 2 2 5" xfId="16864" xr:uid="{00000000-0005-0000-0000-0000C2560000}"/>
    <cellStyle name="Normal 20 3 3 2 2 6" xfId="35463" xr:uid="{00000000-0005-0000-0000-0000C3560000}"/>
    <cellStyle name="Normal 20 3 3 2 3" xfId="5942" xr:uid="{00000000-0005-0000-0000-0000C4560000}"/>
    <cellStyle name="Normal 20 3 3 2 3 2" xfId="8139" xr:uid="{00000000-0005-0000-0000-0000C5560000}"/>
    <cellStyle name="Normal 20 3 3 2 3 2 2" xfId="12910" xr:uid="{00000000-0005-0000-0000-0000C6560000}"/>
    <cellStyle name="Normal 20 3 3 2 3 2 2 2" xfId="24265" xr:uid="{00000000-0005-0000-0000-0000C7560000}"/>
    <cellStyle name="Normal 20 3 3 2 3 2 2 3" xfId="42372" xr:uid="{00000000-0005-0000-0000-0000C8560000}"/>
    <cellStyle name="Normal 20 3 3 2 3 2 3" xfId="19551" xr:uid="{00000000-0005-0000-0000-0000C9560000}"/>
    <cellStyle name="Normal 20 3 3 2 3 2 4" xfId="38076" xr:uid="{00000000-0005-0000-0000-0000CA560000}"/>
    <cellStyle name="Normal 20 3 3 2 3 3" xfId="10728" xr:uid="{00000000-0005-0000-0000-0000CB560000}"/>
    <cellStyle name="Normal 20 3 3 2 3 3 2" xfId="22117" xr:uid="{00000000-0005-0000-0000-0000CC560000}"/>
    <cellStyle name="Normal 20 3 3 2 3 3 3" xfId="40281" xr:uid="{00000000-0005-0000-0000-0000CD560000}"/>
    <cellStyle name="Normal 20 3 3 2 3 4" xfId="17401" xr:uid="{00000000-0005-0000-0000-0000CE560000}"/>
    <cellStyle name="Normal 20 3 3 2 3 5" xfId="35985" xr:uid="{00000000-0005-0000-0000-0000CF560000}"/>
    <cellStyle name="Normal 20 3 3 2 4" xfId="7085" xr:uid="{00000000-0005-0000-0000-0000D0560000}"/>
    <cellStyle name="Normal 20 3 3 2 4 2" xfId="11856" xr:uid="{00000000-0005-0000-0000-0000D1560000}"/>
    <cellStyle name="Normal 20 3 3 2 4 2 2" xfId="23217" xr:uid="{00000000-0005-0000-0000-0000D2560000}"/>
    <cellStyle name="Normal 20 3 3 2 4 2 3" xfId="41338" xr:uid="{00000000-0005-0000-0000-0000D3560000}"/>
    <cellStyle name="Normal 20 3 3 2 4 3" xfId="18506" xr:uid="{00000000-0005-0000-0000-0000D4560000}"/>
    <cellStyle name="Normal 20 3 3 2 4 4" xfId="37042" xr:uid="{00000000-0005-0000-0000-0000D5560000}"/>
    <cellStyle name="Normal 20 3 3 2 5" xfId="9677" xr:uid="{00000000-0005-0000-0000-0000D6560000}"/>
    <cellStyle name="Normal 20 3 3 2 5 2" xfId="21072" xr:uid="{00000000-0005-0000-0000-0000D7560000}"/>
    <cellStyle name="Normal 20 3 3 2 5 3" xfId="39245" xr:uid="{00000000-0005-0000-0000-0000D8560000}"/>
    <cellStyle name="Normal 20 3 3 2 6" xfId="16344" xr:uid="{00000000-0005-0000-0000-0000D9560000}"/>
    <cellStyle name="Normal 20 3 3 2 7" xfId="34951" xr:uid="{00000000-0005-0000-0000-0000DA560000}"/>
    <cellStyle name="Normal 20 3 3 3" xfId="5127" xr:uid="{00000000-0005-0000-0000-0000DB560000}"/>
    <cellStyle name="Normal 20 3 3 3 2" xfId="6213" xr:uid="{00000000-0005-0000-0000-0000DC560000}"/>
    <cellStyle name="Normal 20 3 3 3 2 2" xfId="8405" xr:uid="{00000000-0005-0000-0000-0000DD560000}"/>
    <cellStyle name="Normal 20 3 3 3 2 2 2" xfId="13176" xr:uid="{00000000-0005-0000-0000-0000DE560000}"/>
    <cellStyle name="Normal 20 3 3 3 2 2 2 2" xfId="24529" xr:uid="{00000000-0005-0000-0000-0000DF560000}"/>
    <cellStyle name="Normal 20 3 3 3 2 2 2 3" xfId="42630" xr:uid="{00000000-0005-0000-0000-0000E0560000}"/>
    <cellStyle name="Normal 20 3 3 3 2 2 3" xfId="19815" xr:uid="{00000000-0005-0000-0000-0000E1560000}"/>
    <cellStyle name="Normal 20 3 3 3 2 2 4" xfId="38334" xr:uid="{00000000-0005-0000-0000-0000E2560000}"/>
    <cellStyle name="Normal 20 3 3 3 2 3" xfId="10995" xr:uid="{00000000-0005-0000-0000-0000E3560000}"/>
    <cellStyle name="Normal 20 3 3 3 2 3 2" xfId="22381" xr:uid="{00000000-0005-0000-0000-0000E4560000}"/>
    <cellStyle name="Normal 20 3 3 3 2 3 3" xfId="40539" xr:uid="{00000000-0005-0000-0000-0000E5560000}"/>
    <cellStyle name="Normal 20 3 3 3 2 4" xfId="17666" xr:uid="{00000000-0005-0000-0000-0000E6560000}"/>
    <cellStyle name="Normal 20 3 3 3 2 5" xfId="36243" xr:uid="{00000000-0005-0000-0000-0000E7560000}"/>
    <cellStyle name="Normal 20 3 3 3 3" xfId="7349" xr:uid="{00000000-0005-0000-0000-0000E8560000}"/>
    <cellStyle name="Normal 20 3 3 3 3 2" xfId="12120" xr:uid="{00000000-0005-0000-0000-0000E9560000}"/>
    <cellStyle name="Normal 20 3 3 3 3 2 2" xfId="23478" xr:uid="{00000000-0005-0000-0000-0000EA560000}"/>
    <cellStyle name="Normal 20 3 3 3 3 2 3" xfId="41594" xr:uid="{00000000-0005-0000-0000-0000EB560000}"/>
    <cellStyle name="Normal 20 3 3 3 3 3" xfId="18767" xr:uid="{00000000-0005-0000-0000-0000EC560000}"/>
    <cellStyle name="Normal 20 3 3 3 3 4" xfId="37298" xr:uid="{00000000-0005-0000-0000-0000ED560000}"/>
    <cellStyle name="Normal 20 3 3 3 4" xfId="9935" xr:uid="{00000000-0005-0000-0000-0000EE560000}"/>
    <cellStyle name="Normal 20 3 3 3 4 2" xfId="21330" xr:uid="{00000000-0005-0000-0000-0000EF560000}"/>
    <cellStyle name="Normal 20 3 3 3 4 3" xfId="39502" xr:uid="{00000000-0005-0000-0000-0000F0560000}"/>
    <cellStyle name="Normal 20 3 3 3 5" xfId="16607" xr:uid="{00000000-0005-0000-0000-0000F1560000}"/>
    <cellStyle name="Normal 20 3 3 3 6" xfId="35207" xr:uid="{00000000-0005-0000-0000-0000F2560000}"/>
    <cellStyle name="Normal 20 3 3 4" xfId="5666" xr:uid="{00000000-0005-0000-0000-0000F3560000}"/>
    <cellStyle name="Normal 20 3 3 4 2" xfId="7868" xr:uid="{00000000-0005-0000-0000-0000F4560000}"/>
    <cellStyle name="Normal 20 3 3 4 2 2" xfId="12639" xr:uid="{00000000-0005-0000-0000-0000F5560000}"/>
    <cellStyle name="Normal 20 3 3 4 2 2 2" xfId="23996" xr:uid="{00000000-0005-0000-0000-0000F6560000}"/>
    <cellStyle name="Normal 20 3 3 4 2 2 3" xfId="42111" xr:uid="{00000000-0005-0000-0000-0000F7560000}"/>
    <cellStyle name="Normal 20 3 3 4 2 3" xfId="19284" xr:uid="{00000000-0005-0000-0000-0000F8560000}"/>
    <cellStyle name="Normal 20 3 3 4 2 4" xfId="37815" xr:uid="{00000000-0005-0000-0000-0000F9560000}"/>
    <cellStyle name="Normal 20 3 3 4 3" xfId="10456" xr:uid="{00000000-0005-0000-0000-0000FA560000}"/>
    <cellStyle name="Normal 20 3 3 4 3 2" xfId="21849" xr:uid="{00000000-0005-0000-0000-0000FB560000}"/>
    <cellStyle name="Normal 20 3 3 4 3 3" xfId="40020" xr:uid="{00000000-0005-0000-0000-0000FC560000}"/>
    <cellStyle name="Normal 20 3 3 4 4" xfId="17132" xr:uid="{00000000-0005-0000-0000-0000FD560000}"/>
    <cellStyle name="Normal 20 3 3 4 5" xfId="35724" xr:uid="{00000000-0005-0000-0000-0000FE560000}"/>
    <cellStyle name="Normal 20 3 3 5" xfId="6819" xr:uid="{00000000-0005-0000-0000-0000FF560000}"/>
    <cellStyle name="Normal 20 3 3 5 2" xfId="11590" xr:uid="{00000000-0005-0000-0000-000000570000}"/>
    <cellStyle name="Normal 20 3 3 5 2 2" xfId="22956" xr:uid="{00000000-0005-0000-0000-000001570000}"/>
    <cellStyle name="Normal 20 3 3 5 2 3" xfId="41082" xr:uid="{00000000-0005-0000-0000-000002570000}"/>
    <cellStyle name="Normal 20 3 3 5 3" xfId="18243" xr:uid="{00000000-0005-0000-0000-000003570000}"/>
    <cellStyle name="Normal 20 3 3 5 4" xfId="36786" xr:uid="{00000000-0005-0000-0000-000004570000}"/>
    <cellStyle name="Normal 20 3 3 6" xfId="9419" xr:uid="{00000000-0005-0000-0000-000005570000}"/>
    <cellStyle name="Normal 20 3 3 6 2" xfId="20814" xr:uid="{00000000-0005-0000-0000-000006570000}"/>
    <cellStyle name="Normal 20 3 3 6 3" xfId="38989" xr:uid="{00000000-0005-0000-0000-000007570000}"/>
    <cellStyle name="Normal 20 3 3 7" xfId="16079" xr:uid="{00000000-0005-0000-0000-000008570000}"/>
    <cellStyle name="Normal 20 3 3 8" xfId="34695" xr:uid="{00000000-0005-0000-0000-000009570000}"/>
    <cellStyle name="Normal 20 3 4" xfId="4721" xr:uid="{00000000-0005-0000-0000-00000A570000}"/>
    <cellStyle name="Normal 20 3 4 2" xfId="5255" xr:uid="{00000000-0005-0000-0000-00000B570000}"/>
    <cellStyle name="Normal 20 3 4 2 2" xfId="6341" xr:uid="{00000000-0005-0000-0000-00000C570000}"/>
    <cellStyle name="Normal 20 3 4 2 2 2" xfId="8533" xr:uid="{00000000-0005-0000-0000-00000D570000}"/>
    <cellStyle name="Normal 20 3 4 2 2 2 2" xfId="13304" xr:uid="{00000000-0005-0000-0000-00000E570000}"/>
    <cellStyle name="Normal 20 3 4 2 2 2 2 2" xfId="24657" xr:uid="{00000000-0005-0000-0000-00000F570000}"/>
    <cellStyle name="Normal 20 3 4 2 2 2 2 3" xfId="42758" xr:uid="{00000000-0005-0000-0000-000010570000}"/>
    <cellStyle name="Normal 20 3 4 2 2 2 3" xfId="19943" xr:uid="{00000000-0005-0000-0000-000011570000}"/>
    <cellStyle name="Normal 20 3 4 2 2 2 4" xfId="38462" xr:uid="{00000000-0005-0000-0000-000012570000}"/>
    <cellStyle name="Normal 20 3 4 2 2 3" xfId="11123" xr:uid="{00000000-0005-0000-0000-000013570000}"/>
    <cellStyle name="Normal 20 3 4 2 2 3 2" xfId="22509" xr:uid="{00000000-0005-0000-0000-000014570000}"/>
    <cellStyle name="Normal 20 3 4 2 2 3 3" xfId="40667" xr:uid="{00000000-0005-0000-0000-000015570000}"/>
    <cellStyle name="Normal 20 3 4 2 2 4" xfId="17794" xr:uid="{00000000-0005-0000-0000-000016570000}"/>
    <cellStyle name="Normal 20 3 4 2 2 5" xfId="36371" xr:uid="{00000000-0005-0000-0000-000017570000}"/>
    <cellStyle name="Normal 20 3 4 2 3" xfId="7477" xr:uid="{00000000-0005-0000-0000-000018570000}"/>
    <cellStyle name="Normal 20 3 4 2 3 2" xfId="12248" xr:uid="{00000000-0005-0000-0000-000019570000}"/>
    <cellStyle name="Normal 20 3 4 2 3 2 2" xfId="23606" xr:uid="{00000000-0005-0000-0000-00001A570000}"/>
    <cellStyle name="Normal 20 3 4 2 3 2 3" xfId="41722" xr:uid="{00000000-0005-0000-0000-00001B570000}"/>
    <cellStyle name="Normal 20 3 4 2 3 3" xfId="18895" xr:uid="{00000000-0005-0000-0000-00001C570000}"/>
    <cellStyle name="Normal 20 3 4 2 3 4" xfId="37426" xr:uid="{00000000-0005-0000-0000-00001D570000}"/>
    <cellStyle name="Normal 20 3 4 2 4" xfId="10063" xr:uid="{00000000-0005-0000-0000-00001E570000}"/>
    <cellStyle name="Normal 20 3 4 2 4 2" xfId="21458" xr:uid="{00000000-0005-0000-0000-00001F570000}"/>
    <cellStyle name="Normal 20 3 4 2 4 3" xfId="39630" xr:uid="{00000000-0005-0000-0000-000020570000}"/>
    <cellStyle name="Normal 20 3 4 2 5" xfId="16735" xr:uid="{00000000-0005-0000-0000-000021570000}"/>
    <cellStyle name="Normal 20 3 4 2 6" xfId="35335" xr:uid="{00000000-0005-0000-0000-000022570000}"/>
    <cellStyle name="Normal 20 3 4 3" xfId="5807" xr:uid="{00000000-0005-0000-0000-000023570000}"/>
    <cellStyle name="Normal 20 3 4 3 2" xfId="8009" xr:uid="{00000000-0005-0000-0000-000024570000}"/>
    <cellStyle name="Normal 20 3 4 3 2 2" xfId="12780" xr:uid="{00000000-0005-0000-0000-000025570000}"/>
    <cellStyle name="Normal 20 3 4 3 2 2 2" xfId="24135" xr:uid="{00000000-0005-0000-0000-000026570000}"/>
    <cellStyle name="Normal 20 3 4 3 2 2 3" xfId="42244" xr:uid="{00000000-0005-0000-0000-000027570000}"/>
    <cellStyle name="Normal 20 3 4 3 2 3" xfId="19422" xr:uid="{00000000-0005-0000-0000-000028570000}"/>
    <cellStyle name="Normal 20 3 4 3 2 4" xfId="37948" xr:uid="{00000000-0005-0000-0000-000029570000}"/>
    <cellStyle name="Normal 20 3 4 3 3" xfId="10597" xr:uid="{00000000-0005-0000-0000-00002A570000}"/>
    <cellStyle name="Normal 20 3 4 3 3 2" xfId="21986" xr:uid="{00000000-0005-0000-0000-00002B570000}"/>
    <cellStyle name="Normal 20 3 4 3 3 3" xfId="40153" xr:uid="{00000000-0005-0000-0000-00002C570000}"/>
    <cellStyle name="Normal 20 3 4 3 4" xfId="17271" xr:uid="{00000000-0005-0000-0000-00002D570000}"/>
    <cellStyle name="Normal 20 3 4 3 5" xfId="35857" xr:uid="{00000000-0005-0000-0000-00002E570000}"/>
    <cellStyle name="Normal 20 3 4 4" xfId="6955" xr:uid="{00000000-0005-0000-0000-00002F570000}"/>
    <cellStyle name="Normal 20 3 4 4 2" xfId="11726" xr:uid="{00000000-0005-0000-0000-000030570000}"/>
    <cellStyle name="Normal 20 3 4 4 2 2" xfId="23088" xr:uid="{00000000-0005-0000-0000-000031570000}"/>
    <cellStyle name="Normal 20 3 4 4 2 3" xfId="41210" xr:uid="{00000000-0005-0000-0000-000032570000}"/>
    <cellStyle name="Normal 20 3 4 4 3" xfId="18378" xr:uid="{00000000-0005-0000-0000-000033570000}"/>
    <cellStyle name="Normal 20 3 4 4 4" xfId="36914" xr:uid="{00000000-0005-0000-0000-000034570000}"/>
    <cellStyle name="Normal 20 3 4 5" xfId="9549" xr:uid="{00000000-0005-0000-0000-000035570000}"/>
    <cellStyle name="Normal 20 3 4 5 2" xfId="20944" xr:uid="{00000000-0005-0000-0000-000036570000}"/>
    <cellStyle name="Normal 20 3 4 5 3" xfId="39117" xr:uid="{00000000-0005-0000-0000-000037570000}"/>
    <cellStyle name="Normal 20 3 4 6" xfId="16214" xr:uid="{00000000-0005-0000-0000-000038570000}"/>
    <cellStyle name="Normal 20 3 4 7" xfId="34823" xr:uid="{00000000-0005-0000-0000-000039570000}"/>
    <cellStyle name="Normal 20 3 5" xfId="4999" xr:uid="{00000000-0005-0000-0000-00003A570000}"/>
    <cellStyle name="Normal 20 3 5 2" xfId="6085" xr:uid="{00000000-0005-0000-0000-00003B570000}"/>
    <cellStyle name="Normal 20 3 5 2 2" xfId="8277" xr:uid="{00000000-0005-0000-0000-00003C570000}"/>
    <cellStyle name="Normal 20 3 5 2 2 2" xfId="13048" xr:uid="{00000000-0005-0000-0000-00003D570000}"/>
    <cellStyle name="Normal 20 3 5 2 2 2 2" xfId="24401" xr:uid="{00000000-0005-0000-0000-00003E570000}"/>
    <cellStyle name="Normal 20 3 5 2 2 2 3" xfId="42502" xr:uid="{00000000-0005-0000-0000-00003F570000}"/>
    <cellStyle name="Normal 20 3 5 2 2 3" xfId="19687" xr:uid="{00000000-0005-0000-0000-000040570000}"/>
    <cellStyle name="Normal 20 3 5 2 2 4" xfId="38206" xr:uid="{00000000-0005-0000-0000-000041570000}"/>
    <cellStyle name="Normal 20 3 5 2 3" xfId="10867" xr:uid="{00000000-0005-0000-0000-000042570000}"/>
    <cellStyle name="Normal 20 3 5 2 3 2" xfId="22253" xr:uid="{00000000-0005-0000-0000-000043570000}"/>
    <cellStyle name="Normal 20 3 5 2 3 3" xfId="40411" xr:uid="{00000000-0005-0000-0000-000044570000}"/>
    <cellStyle name="Normal 20 3 5 2 4" xfId="17538" xr:uid="{00000000-0005-0000-0000-000045570000}"/>
    <cellStyle name="Normal 20 3 5 2 5" xfId="36115" xr:uid="{00000000-0005-0000-0000-000046570000}"/>
    <cellStyle name="Normal 20 3 5 3" xfId="7221" xr:uid="{00000000-0005-0000-0000-000047570000}"/>
    <cellStyle name="Normal 20 3 5 3 2" xfId="11992" xr:uid="{00000000-0005-0000-0000-000048570000}"/>
    <cellStyle name="Normal 20 3 5 3 2 2" xfId="23350" xr:uid="{00000000-0005-0000-0000-000049570000}"/>
    <cellStyle name="Normal 20 3 5 3 2 3" xfId="41466" xr:uid="{00000000-0005-0000-0000-00004A570000}"/>
    <cellStyle name="Normal 20 3 5 3 3" xfId="18639" xr:uid="{00000000-0005-0000-0000-00004B570000}"/>
    <cellStyle name="Normal 20 3 5 3 4" xfId="37170" xr:uid="{00000000-0005-0000-0000-00004C570000}"/>
    <cellStyle name="Normal 20 3 5 4" xfId="9807" xr:uid="{00000000-0005-0000-0000-00004D570000}"/>
    <cellStyle name="Normal 20 3 5 4 2" xfId="21202" xr:uid="{00000000-0005-0000-0000-00004E570000}"/>
    <cellStyle name="Normal 20 3 5 4 3" xfId="39374" xr:uid="{00000000-0005-0000-0000-00004F570000}"/>
    <cellStyle name="Normal 20 3 5 5" xfId="16479" xr:uid="{00000000-0005-0000-0000-000050570000}"/>
    <cellStyle name="Normal 20 3 5 6" xfId="35079" xr:uid="{00000000-0005-0000-0000-000051570000}"/>
    <cellStyle name="Normal 20 3 6" xfId="5531" xr:uid="{00000000-0005-0000-0000-000052570000}"/>
    <cellStyle name="Normal 20 3 6 2" xfId="7733" xr:uid="{00000000-0005-0000-0000-000053570000}"/>
    <cellStyle name="Normal 20 3 6 2 2" xfId="12504" xr:uid="{00000000-0005-0000-0000-000054570000}"/>
    <cellStyle name="Normal 20 3 6 2 2 2" xfId="23862" xr:uid="{00000000-0005-0000-0000-000055570000}"/>
    <cellStyle name="Normal 20 3 6 2 2 3" xfId="41978" xr:uid="{00000000-0005-0000-0000-000056570000}"/>
    <cellStyle name="Normal 20 3 6 2 3" xfId="19151" xr:uid="{00000000-0005-0000-0000-000057570000}"/>
    <cellStyle name="Normal 20 3 6 2 4" xfId="37682" xr:uid="{00000000-0005-0000-0000-000058570000}"/>
    <cellStyle name="Normal 20 3 6 3" xfId="10321" xr:uid="{00000000-0005-0000-0000-000059570000}"/>
    <cellStyle name="Normal 20 3 6 3 2" xfId="21716" xr:uid="{00000000-0005-0000-0000-00005A570000}"/>
    <cellStyle name="Normal 20 3 6 3 3" xfId="39887" xr:uid="{00000000-0005-0000-0000-00005B570000}"/>
    <cellStyle name="Normal 20 3 6 4" xfId="16997" xr:uid="{00000000-0005-0000-0000-00005C570000}"/>
    <cellStyle name="Normal 20 3 6 5" xfId="35591" xr:uid="{00000000-0005-0000-0000-00005D570000}"/>
    <cellStyle name="Normal 20 3 7" xfId="6681" xr:uid="{00000000-0005-0000-0000-00005E570000}"/>
    <cellStyle name="Normal 20 3 7 2" xfId="11452" xr:uid="{00000000-0005-0000-0000-00005F570000}"/>
    <cellStyle name="Normal 20 3 7 2 2" xfId="22823" xr:uid="{00000000-0005-0000-0000-000060570000}"/>
    <cellStyle name="Normal 20 3 7 2 3" xfId="40954" xr:uid="{00000000-0005-0000-0000-000061570000}"/>
    <cellStyle name="Normal 20 3 7 3" xfId="18108" xr:uid="{00000000-0005-0000-0000-000062570000}"/>
    <cellStyle name="Normal 20 3 7 4" xfId="36658" xr:uid="{00000000-0005-0000-0000-000063570000}"/>
    <cellStyle name="Normal 20 3 8" xfId="9287" xr:uid="{00000000-0005-0000-0000-000064570000}"/>
    <cellStyle name="Normal 20 3 8 2" xfId="20682" xr:uid="{00000000-0005-0000-0000-000065570000}"/>
    <cellStyle name="Normal 20 3 8 3" xfId="38861" xr:uid="{00000000-0005-0000-0000-000066570000}"/>
    <cellStyle name="Normal 20 3 9" xfId="15944" xr:uid="{00000000-0005-0000-0000-000067570000}"/>
    <cellStyle name="Normal 20 4" xfId="4476" xr:uid="{00000000-0005-0000-0000-000068570000}"/>
    <cellStyle name="Normal 20 4 2" xfId="4624" xr:uid="{00000000-0005-0000-0000-000069570000}"/>
    <cellStyle name="Normal 20 4 2 2" xfId="4901" xr:uid="{00000000-0005-0000-0000-00006A570000}"/>
    <cellStyle name="Normal 20 4 2 2 2" xfId="5435" xr:uid="{00000000-0005-0000-0000-00006B570000}"/>
    <cellStyle name="Normal 20 4 2 2 2 2" xfId="6511" xr:uid="{00000000-0005-0000-0000-00006C570000}"/>
    <cellStyle name="Normal 20 4 2 2 2 2 2" xfId="8703" xr:uid="{00000000-0005-0000-0000-00006D570000}"/>
    <cellStyle name="Normal 20 4 2 2 2 2 2 2" xfId="13474" xr:uid="{00000000-0005-0000-0000-00006E570000}"/>
    <cellStyle name="Normal 20 4 2 2 2 2 2 2 2" xfId="24827" xr:uid="{00000000-0005-0000-0000-00006F570000}"/>
    <cellStyle name="Normal 20 4 2 2 2 2 2 2 3" xfId="42928" xr:uid="{00000000-0005-0000-0000-000070570000}"/>
    <cellStyle name="Normal 20 4 2 2 2 2 2 3" xfId="20113" xr:uid="{00000000-0005-0000-0000-000071570000}"/>
    <cellStyle name="Normal 20 4 2 2 2 2 2 4" xfId="38632" xr:uid="{00000000-0005-0000-0000-000072570000}"/>
    <cellStyle name="Normal 20 4 2 2 2 2 3" xfId="11293" xr:uid="{00000000-0005-0000-0000-000073570000}"/>
    <cellStyle name="Normal 20 4 2 2 2 2 3 2" xfId="22679" xr:uid="{00000000-0005-0000-0000-000074570000}"/>
    <cellStyle name="Normal 20 4 2 2 2 2 3 3" xfId="40837" xr:uid="{00000000-0005-0000-0000-000075570000}"/>
    <cellStyle name="Normal 20 4 2 2 2 2 4" xfId="17964" xr:uid="{00000000-0005-0000-0000-000076570000}"/>
    <cellStyle name="Normal 20 4 2 2 2 2 5" xfId="36541" xr:uid="{00000000-0005-0000-0000-000077570000}"/>
    <cellStyle name="Normal 20 4 2 2 2 3" xfId="7637" xr:uid="{00000000-0005-0000-0000-000078570000}"/>
    <cellStyle name="Normal 20 4 2 2 2 3 2" xfId="12408" xr:uid="{00000000-0005-0000-0000-000079570000}"/>
    <cellStyle name="Normal 20 4 2 2 2 3 2 2" xfId="23766" xr:uid="{00000000-0005-0000-0000-00007A570000}"/>
    <cellStyle name="Normal 20 4 2 2 2 3 2 3" xfId="41882" xr:uid="{00000000-0005-0000-0000-00007B570000}"/>
    <cellStyle name="Normal 20 4 2 2 2 3 3" xfId="19055" xr:uid="{00000000-0005-0000-0000-00007C570000}"/>
    <cellStyle name="Normal 20 4 2 2 2 3 4" xfId="37586" xr:uid="{00000000-0005-0000-0000-00007D570000}"/>
    <cellStyle name="Normal 20 4 2 2 2 4" xfId="10225" xr:uid="{00000000-0005-0000-0000-00007E570000}"/>
    <cellStyle name="Normal 20 4 2 2 2 4 2" xfId="21620" xr:uid="{00000000-0005-0000-0000-00007F570000}"/>
    <cellStyle name="Normal 20 4 2 2 2 4 3" xfId="39791" xr:uid="{00000000-0005-0000-0000-000080570000}"/>
    <cellStyle name="Normal 20 4 2 2 2 5" xfId="16901" xr:uid="{00000000-0005-0000-0000-000081570000}"/>
    <cellStyle name="Normal 20 4 2 2 2 6" xfId="35495" xr:uid="{00000000-0005-0000-0000-000082570000}"/>
    <cellStyle name="Normal 20 4 2 2 3" xfId="5987" xr:uid="{00000000-0005-0000-0000-000083570000}"/>
    <cellStyle name="Normal 20 4 2 2 3 2" xfId="8179" xr:uid="{00000000-0005-0000-0000-000084570000}"/>
    <cellStyle name="Normal 20 4 2 2 3 2 2" xfId="12950" xr:uid="{00000000-0005-0000-0000-000085570000}"/>
    <cellStyle name="Normal 20 4 2 2 3 2 2 2" xfId="24303" xr:uid="{00000000-0005-0000-0000-000086570000}"/>
    <cellStyle name="Normal 20 4 2 2 3 2 2 3" xfId="42404" xr:uid="{00000000-0005-0000-0000-000087570000}"/>
    <cellStyle name="Normal 20 4 2 2 3 2 3" xfId="19589" xr:uid="{00000000-0005-0000-0000-000088570000}"/>
    <cellStyle name="Normal 20 4 2 2 3 2 4" xfId="38108" xr:uid="{00000000-0005-0000-0000-000089570000}"/>
    <cellStyle name="Normal 20 4 2 2 3 3" xfId="10769" xr:uid="{00000000-0005-0000-0000-00008A570000}"/>
    <cellStyle name="Normal 20 4 2 2 3 3 2" xfId="22155" xr:uid="{00000000-0005-0000-0000-00008B570000}"/>
    <cellStyle name="Normal 20 4 2 2 3 3 3" xfId="40313" xr:uid="{00000000-0005-0000-0000-00008C570000}"/>
    <cellStyle name="Normal 20 4 2 2 3 4" xfId="17440" xr:uid="{00000000-0005-0000-0000-00008D570000}"/>
    <cellStyle name="Normal 20 4 2 2 3 5" xfId="36017" xr:uid="{00000000-0005-0000-0000-00008E570000}"/>
    <cellStyle name="Normal 20 4 2 2 4" xfId="7125" xr:uid="{00000000-0005-0000-0000-00008F570000}"/>
    <cellStyle name="Normal 20 4 2 2 4 2" xfId="11896" xr:uid="{00000000-0005-0000-0000-000090570000}"/>
    <cellStyle name="Normal 20 4 2 2 4 2 2" xfId="23254" xr:uid="{00000000-0005-0000-0000-000091570000}"/>
    <cellStyle name="Normal 20 4 2 2 4 2 3" xfId="41370" xr:uid="{00000000-0005-0000-0000-000092570000}"/>
    <cellStyle name="Normal 20 4 2 2 4 3" xfId="18543" xr:uid="{00000000-0005-0000-0000-000093570000}"/>
    <cellStyle name="Normal 20 4 2 2 4 4" xfId="37074" xr:uid="{00000000-0005-0000-0000-000094570000}"/>
    <cellStyle name="Normal 20 4 2 2 5" xfId="9711" xr:uid="{00000000-0005-0000-0000-000095570000}"/>
    <cellStyle name="Normal 20 4 2 2 5 2" xfId="21106" xr:uid="{00000000-0005-0000-0000-000096570000}"/>
    <cellStyle name="Normal 20 4 2 2 5 3" xfId="39278" xr:uid="{00000000-0005-0000-0000-000097570000}"/>
    <cellStyle name="Normal 20 4 2 2 6" xfId="16383" xr:uid="{00000000-0005-0000-0000-000098570000}"/>
    <cellStyle name="Normal 20 4 2 2 7" xfId="34983" xr:uid="{00000000-0005-0000-0000-000099570000}"/>
    <cellStyle name="Normal 20 4 2 3" xfId="5159" xr:uid="{00000000-0005-0000-0000-00009A570000}"/>
    <cellStyle name="Normal 20 4 2 3 2" xfId="6245" xr:uid="{00000000-0005-0000-0000-00009B570000}"/>
    <cellStyle name="Normal 20 4 2 3 2 2" xfId="8437" xr:uid="{00000000-0005-0000-0000-00009C570000}"/>
    <cellStyle name="Normal 20 4 2 3 2 2 2" xfId="13208" xr:uid="{00000000-0005-0000-0000-00009D570000}"/>
    <cellStyle name="Normal 20 4 2 3 2 2 2 2" xfId="24561" xr:uid="{00000000-0005-0000-0000-00009E570000}"/>
    <cellStyle name="Normal 20 4 2 3 2 2 2 3" xfId="42662" xr:uid="{00000000-0005-0000-0000-00009F570000}"/>
    <cellStyle name="Normal 20 4 2 3 2 2 3" xfId="19847" xr:uid="{00000000-0005-0000-0000-0000A0570000}"/>
    <cellStyle name="Normal 20 4 2 3 2 2 4" xfId="38366" xr:uid="{00000000-0005-0000-0000-0000A1570000}"/>
    <cellStyle name="Normal 20 4 2 3 2 3" xfId="11027" xr:uid="{00000000-0005-0000-0000-0000A2570000}"/>
    <cellStyle name="Normal 20 4 2 3 2 3 2" xfId="22413" xr:uid="{00000000-0005-0000-0000-0000A3570000}"/>
    <cellStyle name="Normal 20 4 2 3 2 3 3" xfId="40571" xr:uid="{00000000-0005-0000-0000-0000A4570000}"/>
    <cellStyle name="Normal 20 4 2 3 2 4" xfId="17698" xr:uid="{00000000-0005-0000-0000-0000A5570000}"/>
    <cellStyle name="Normal 20 4 2 3 2 5" xfId="36275" xr:uid="{00000000-0005-0000-0000-0000A6570000}"/>
    <cellStyle name="Normal 20 4 2 3 3" xfId="7381" xr:uid="{00000000-0005-0000-0000-0000A7570000}"/>
    <cellStyle name="Normal 20 4 2 3 3 2" xfId="12152" xr:uid="{00000000-0005-0000-0000-0000A8570000}"/>
    <cellStyle name="Normal 20 4 2 3 3 2 2" xfId="23510" xr:uid="{00000000-0005-0000-0000-0000A9570000}"/>
    <cellStyle name="Normal 20 4 2 3 3 2 3" xfId="41626" xr:uid="{00000000-0005-0000-0000-0000AA570000}"/>
    <cellStyle name="Normal 20 4 2 3 3 3" xfId="18799" xr:uid="{00000000-0005-0000-0000-0000AB570000}"/>
    <cellStyle name="Normal 20 4 2 3 3 4" xfId="37330" xr:uid="{00000000-0005-0000-0000-0000AC570000}"/>
    <cellStyle name="Normal 20 4 2 3 4" xfId="9967" xr:uid="{00000000-0005-0000-0000-0000AD570000}"/>
    <cellStyle name="Normal 20 4 2 3 4 2" xfId="21362" xr:uid="{00000000-0005-0000-0000-0000AE570000}"/>
    <cellStyle name="Normal 20 4 2 3 4 3" xfId="39534" xr:uid="{00000000-0005-0000-0000-0000AF570000}"/>
    <cellStyle name="Normal 20 4 2 3 5" xfId="16639" xr:uid="{00000000-0005-0000-0000-0000B0570000}"/>
    <cellStyle name="Normal 20 4 2 3 6" xfId="35239" xr:uid="{00000000-0005-0000-0000-0000B1570000}"/>
    <cellStyle name="Normal 20 4 2 4" xfId="5711" xr:uid="{00000000-0005-0000-0000-0000B2570000}"/>
    <cellStyle name="Normal 20 4 2 4 2" xfId="7913" xr:uid="{00000000-0005-0000-0000-0000B3570000}"/>
    <cellStyle name="Normal 20 4 2 4 2 2" xfId="12684" xr:uid="{00000000-0005-0000-0000-0000B4570000}"/>
    <cellStyle name="Normal 20 4 2 4 2 2 2" xfId="24039" xr:uid="{00000000-0005-0000-0000-0000B5570000}"/>
    <cellStyle name="Normal 20 4 2 4 2 2 3" xfId="42148" xr:uid="{00000000-0005-0000-0000-0000B6570000}"/>
    <cellStyle name="Normal 20 4 2 4 2 3" xfId="19326" xr:uid="{00000000-0005-0000-0000-0000B7570000}"/>
    <cellStyle name="Normal 20 4 2 4 2 4" xfId="37852" xr:uid="{00000000-0005-0000-0000-0000B8570000}"/>
    <cellStyle name="Normal 20 4 2 4 3" xfId="10501" xr:uid="{00000000-0005-0000-0000-0000B9570000}"/>
    <cellStyle name="Normal 20 4 2 4 3 2" xfId="21890" xr:uid="{00000000-0005-0000-0000-0000BA570000}"/>
    <cellStyle name="Normal 20 4 2 4 3 3" xfId="40057" xr:uid="{00000000-0005-0000-0000-0000BB570000}"/>
    <cellStyle name="Normal 20 4 2 4 4" xfId="17175" xr:uid="{00000000-0005-0000-0000-0000BC570000}"/>
    <cellStyle name="Normal 20 4 2 4 5" xfId="35761" xr:uid="{00000000-0005-0000-0000-0000BD570000}"/>
    <cellStyle name="Normal 20 4 2 5" xfId="6859" xr:uid="{00000000-0005-0000-0000-0000BE570000}"/>
    <cellStyle name="Normal 20 4 2 5 2" xfId="11630" xr:uid="{00000000-0005-0000-0000-0000BF570000}"/>
    <cellStyle name="Normal 20 4 2 5 2 2" xfId="22992" xr:uid="{00000000-0005-0000-0000-0000C0570000}"/>
    <cellStyle name="Normal 20 4 2 5 2 3" xfId="41114" xr:uid="{00000000-0005-0000-0000-0000C1570000}"/>
    <cellStyle name="Normal 20 4 2 5 3" xfId="18282" xr:uid="{00000000-0005-0000-0000-0000C2570000}"/>
    <cellStyle name="Normal 20 4 2 5 4" xfId="36818" xr:uid="{00000000-0005-0000-0000-0000C3570000}"/>
    <cellStyle name="Normal 20 4 2 6" xfId="9452" xr:uid="{00000000-0005-0000-0000-0000C4570000}"/>
    <cellStyle name="Normal 20 4 2 6 2" xfId="20847" xr:uid="{00000000-0005-0000-0000-0000C5570000}"/>
    <cellStyle name="Normal 20 4 2 6 3" xfId="39021" xr:uid="{00000000-0005-0000-0000-0000C6570000}"/>
    <cellStyle name="Normal 20 4 2 7" xfId="16118" xr:uid="{00000000-0005-0000-0000-0000C7570000}"/>
    <cellStyle name="Normal 20 4 2 8" xfId="34727" xr:uid="{00000000-0005-0000-0000-0000C8570000}"/>
    <cellStyle name="Normal 20 4 3" xfId="4753" xr:uid="{00000000-0005-0000-0000-0000C9570000}"/>
    <cellStyle name="Normal 20 4 3 2" xfId="5287" xr:uid="{00000000-0005-0000-0000-0000CA570000}"/>
    <cellStyle name="Normal 20 4 3 2 2" xfId="6373" xr:uid="{00000000-0005-0000-0000-0000CB570000}"/>
    <cellStyle name="Normal 20 4 3 2 2 2" xfId="8565" xr:uid="{00000000-0005-0000-0000-0000CC570000}"/>
    <cellStyle name="Normal 20 4 3 2 2 2 2" xfId="13336" xr:uid="{00000000-0005-0000-0000-0000CD570000}"/>
    <cellStyle name="Normal 20 4 3 2 2 2 2 2" xfId="24689" xr:uid="{00000000-0005-0000-0000-0000CE570000}"/>
    <cellStyle name="Normal 20 4 3 2 2 2 2 3" xfId="42790" xr:uid="{00000000-0005-0000-0000-0000CF570000}"/>
    <cellStyle name="Normal 20 4 3 2 2 2 3" xfId="19975" xr:uid="{00000000-0005-0000-0000-0000D0570000}"/>
    <cellStyle name="Normal 20 4 3 2 2 2 4" xfId="38494" xr:uid="{00000000-0005-0000-0000-0000D1570000}"/>
    <cellStyle name="Normal 20 4 3 2 2 3" xfId="11155" xr:uid="{00000000-0005-0000-0000-0000D2570000}"/>
    <cellStyle name="Normal 20 4 3 2 2 3 2" xfId="22541" xr:uid="{00000000-0005-0000-0000-0000D3570000}"/>
    <cellStyle name="Normal 20 4 3 2 2 3 3" xfId="40699" xr:uid="{00000000-0005-0000-0000-0000D4570000}"/>
    <cellStyle name="Normal 20 4 3 2 2 4" xfId="17826" xr:uid="{00000000-0005-0000-0000-0000D5570000}"/>
    <cellStyle name="Normal 20 4 3 2 2 5" xfId="36403" xr:uid="{00000000-0005-0000-0000-0000D6570000}"/>
    <cellStyle name="Normal 20 4 3 2 3" xfId="7509" xr:uid="{00000000-0005-0000-0000-0000D7570000}"/>
    <cellStyle name="Normal 20 4 3 2 3 2" xfId="12280" xr:uid="{00000000-0005-0000-0000-0000D8570000}"/>
    <cellStyle name="Normal 20 4 3 2 3 2 2" xfId="23638" xr:uid="{00000000-0005-0000-0000-0000D9570000}"/>
    <cellStyle name="Normal 20 4 3 2 3 2 3" xfId="41754" xr:uid="{00000000-0005-0000-0000-0000DA570000}"/>
    <cellStyle name="Normal 20 4 3 2 3 3" xfId="18927" xr:uid="{00000000-0005-0000-0000-0000DB570000}"/>
    <cellStyle name="Normal 20 4 3 2 3 4" xfId="37458" xr:uid="{00000000-0005-0000-0000-0000DC570000}"/>
    <cellStyle name="Normal 20 4 3 2 4" xfId="10095" xr:uid="{00000000-0005-0000-0000-0000DD570000}"/>
    <cellStyle name="Normal 20 4 3 2 4 2" xfId="21490" xr:uid="{00000000-0005-0000-0000-0000DE570000}"/>
    <cellStyle name="Normal 20 4 3 2 4 3" xfId="39662" xr:uid="{00000000-0005-0000-0000-0000DF570000}"/>
    <cellStyle name="Normal 20 4 3 2 5" xfId="16767" xr:uid="{00000000-0005-0000-0000-0000E0570000}"/>
    <cellStyle name="Normal 20 4 3 2 6" xfId="35367" xr:uid="{00000000-0005-0000-0000-0000E1570000}"/>
    <cellStyle name="Normal 20 4 3 3" xfId="5839" xr:uid="{00000000-0005-0000-0000-0000E2570000}"/>
    <cellStyle name="Normal 20 4 3 3 2" xfId="8041" xr:uid="{00000000-0005-0000-0000-0000E3570000}"/>
    <cellStyle name="Normal 20 4 3 3 2 2" xfId="12812" xr:uid="{00000000-0005-0000-0000-0000E4570000}"/>
    <cellStyle name="Normal 20 4 3 3 2 2 2" xfId="24167" xr:uid="{00000000-0005-0000-0000-0000E5570000}"/>
    <cellStyle name="Normal 20 4 3 3 2 2 3" xfId="42276" xr:uid="{00000000-0005-0000-0000-0000E6570000}"/>
    <cellStyle name="Normal 20 4 3 3 2 3" xfId="19454" xr:uid="{00000000-0005-0000-0000-0000E7570000}"/>
    <cellStyle name="Normal 20 4 3 3 2 4" xfId="37980" xr:uid="{00000000-0005-0000-0000-0000E8570000}"/>
    <cellStyle name="Normal 20 4 3 3 3" xfId="10629" xr:uid="{00000000-0005-0000-0000-0000E9570000}"/>
    <cellStyle name="Normal 20 4 3 3 3 2" xfId="22018" xr:uid="{00000000-0005-0000-0000-0000EA570000}"/>
    <cellStyle name="Normal 20 4 3 3 3 3" xfId="40185" xr:uid="{00000000-0005-0000-0000-0000EB570000}"/>
    <cellStyle name="Normal 20 4 3 3 4" xfId="17303" xr:uid="{00000000-0005-0000-0000-0000EC570000}"/>
    <cellStyle name="Normal 20 4 3 3 5" xfId="35889" xr:uid="{00000000-0005-0000-0000-0000ED570000}"/>
    <cellStyle name="Normal 20 4 3 4" xfId="6987" xr:uid="{00000000-0005-0000-0000-0000EE570000}"/>
    <cellStyle name="Normal 20 4 3 4 2" xfId="11758" xr:uid="{00000000-0005-0000-0000-0000EF570000}"/>
    <cellStyle name="Normal 20 4 3 4 2 2" xfId="23120" xr:uid="{00000000-0005-0000-0000-0000F0570000}"/>
    <cellStyle name="Normal 20 4 3 4 2 3" xfId="41242" xr:uid="{00000000-0005-0000-0000-0000F1570000}"/>
    <cellStyle name="Normal 20 4 3 4 3" xfId="18410" xr:uid="{00000000-0005-0000-0000-0000F2570000}"/>
    <cellStyle name="Normal 20 4 3 4 4" xfId="36946" xr:uid="{00000000-0005-0000-0000-0000F3570000}"/>
    <cellStyle name="Normal 20 4 3 5" xfId="9581" xr:uid="{00000000-0005-0000-0000-0000F4570000}"/>
    <cellStyle name="Normal 20 4 3 5 2" xfId="20976" xr:uid="{00000000-0005-0000-0000-0000F5570000}"/>
    <cellStyle name="Normal 20 4 3 5 3" xfId="39149" xr:uid="{00000000-0005-0000-0000-0000F6570000}"/>
    <cellStyle name="Normal 20 4 3 6" xfId="16246" xr:uid="{00000000-0005-0000-0000-0000F7570000}"/>
    <cellStyle name="Normal 20 4 3 7" xfId="34855" xr:uid="{00000000-0005-0000-0000-0000F8570000}"/>
    <cellStyle name="Normal 20 4 4" xfId="5031" xr:uid="{00000000-0005-0000-0000-0000F9570000}"/>
    <cellStyle name="Normal 20 4 4 2" xfId="6117" xr:uid="{00000000-0005-0000-0000-0000FA570000}"/>
    <cellStyle name="Normal 20 4 4 2 2" xfId="8309" xr:uid="{00000000-0005-0000-0000-0000FB570000}"/>
    <cellStyle name="Normal 20 4 4 2 2 2" xfId="13080" xr:uid="{00000000-0005-0000-0000-0000FC570000}"/>
    <cellStyle name="Normal 20 4 4 2 2 2 2" xfId="24433" xr:uid="{00000000-0005-0000-0000-0000FD570000}"/>
    <cellStyle name="Normal 20 4 4 2 2 2 3" xfId="42534" xr:uid="{00000000-0005-0000-0000-0000FE570000}"/>
    <cellStyle name="Normal 20 4 4 2 2 3" xfId="19719" xr:uid="{00000000-0005-0000-0000-0000FF570000}"/>
    <cellStyle name="Normal 20 4 4 2 2 4" xfId="38238" xr:uid="{00000000-0005-0000-0000-000000580000}"/>
    <cellStyle name="Normal 20 4 4 2 3" xfId="10899" xr:uid="{00000000-0005-0000-0000-000001580000}"/>
    <cellStyle name="Normal 20 4 4 2 3 2" xfId="22285" xr:uid="{00000000-0005-0000-0000-000002580000}"/>
    <cellStyle name="Normal 20 4 4 2 3 3" xfId="40443" xr:uid="{00000000-0005-0000-0000-000003580000}"/>
    <cellStyle name="Normal 20 4 4 2 4" xfId="17570" xr:uid="{00000000-0005-0000-0000-000004580000}"/>
    <cellStyle name="Normal 20 4 4 2 5" xfId="36147" xr:uid="{00000000-0005-0000-0000-000005580000}"/>
    <cellStyle name="Normal 20 4 4 3" xfId="7253" xr:uid="{00000000-0005-0000-0000-000006580000}"/>
    <cellStyle name="Normal 20 4 4 3 2" xfId="12024" xr:uid="{00000000-0005-0000-0000-000007580000}"/>
    <cellStyle name="Normal 20 4 4 3 2 2" xfId="23382" xr:uid="{00000000-0005-0000-0000-000008580000}"/>
    <cellStyle name="Normal 20 4 4 3 2 3" xfId="41498" xr:uid="{00000000-0005-0000-0000-000009580000}"/>
    <cellStyle name="Normal 20 4 4 3 3" xfId="18671" xr:uid="{00000000-0005-0000-0000-00000A580000}"/>
    <cellStyle name="Normal 20 4 4 3 4" xfId="37202" xr:uid="{00000000-0005-0000-0000-00000B580000}"/>
    <cellStyle name="Normal 20 4 4 4" xfId="9839" xr:uid="{00000000-0005-0000-0000-00000C580000}"/>
    <cellStyle name="Normal 20 4 4 4 2" xfId="21234" xr:uid="{00000000-0005-0000-0000-00000D580000}"/>
    <cellStyle name="Normal 20 4 4 4 3" xfId="39406" xr:uid="{00000000-0005-0000-0000-00000E580000}"/>
    <cellStyle name="Normal 20 4 4 5" xfId="16511" xr:uid="{00000000-0005-0000-0000-00000F580000}"/>
    <cellStyle name="Normal 20 4 4 6" xfId="35111" xr:uid="{00000000-0005-0000-0000-000010580000}"/>
    <cellStyle name="Normal 20 4 5" xfId="5563" xr:uid="{00000000-0005-0000-0000-000011580000}"/>
    <cellStyle name="Normal 20 4 5 2" xfId="7765" xr:uid="{00000000-0005-0000-0000-000012580000}"/>
    <cellStyle name="Normal 20 4 5 2 2" xfId="12536" xr:uid="{00000000-0005-0000-0000-000013580000}"/>
    <cellStyle name="Normal 20 4 5 2 2 2" xfId="23894" xr:uid="{00000000-0005-0000-0000-000014580000}"/>
    <cellStyle name="Normal 20 4 5 2 2 3" xfId="42010" xr:uid="{00000000-0005-0000-0000-000015580000}"/>
    <cellStyle name="Normal 20 4 5 2 3" xfId="19183" xr:uid="{00000000-0005-0000-0000-000016580000}"/>
    <cellStyle name="Normal 20 4 5 2 4" xfId="37714" xr:uid="{00000000-0005-0000-0000-000017580000}"/>
    <cellStyle name="Normal 20 4 5 3" xfId="10353" xr:uid="{00000000-0005-0000-0000-000018580000}"/>
    <cellStyle name="Normal 20 4 5 3 2" xfId="21748" xr:uid="{00000000-0005-0000-0000-000019580000}"/>
    <cellStyle name="Normal 20 4 5 3 3" xfId="39919" xr:uid="{00000000-0005-0000-0000-00001A580000}"/>
    <cellStyle name="Normal 20 4 5 4" xfId="17029" xr:uid="{00000000-0005-0000-0000-00001B580000}"/>
    <cellStyle name="Normal 20 4 5 5" xfId="35623" xr:uid="{00000000-0005-0000-0000-00001C580000}"/>
    <cellStyle name="Normal 20 4 6" xfId="6721" xr:uid="{00000000-0005-0000-0000-00001D580000}"/>
    <cellStyle name="Normal 20 4 6 2" xfId="11492" xr:uid="{00000000-0005-0000-0000-00001E580000}"/>
    <cellStyle name="Normal 20 4 6 2 2" xfId="22859" xr:uid="{00000000-0005-0000-0000-00001F580000}"/>
    <cellStyle name="Normal 20 4 6 2 3" xfId="40986" xr:uid="{00000000-0005-0000-0000-000020580000}"/>
    <cellStyle name="Normal 20 4 6 3" xfId="18147" xr:uid="{00000000-0005-0000-0000-000021580000}"/>
    <cellStyle name="Normal 20 4 6 4" xfId="36690" xr:uid="{00000000-0005-0000-0000-000022580000}"/>
    <cellStyle name="Normal 20 4 7" xfId="9321" xr:uid="{00000000-0005-0000-0000-000023580000}"/>
    <cellStyle name="Normal 20 4 7 2" xfId="20716" xr:uid="{00000000-0005-0000-0000-000024580000}"/>
    <cellStyle name="Normal 20 4 7 3" xfId="38893" xr:uid="{00000000-0005-0000-0000-000025580000}"/>
    <cellStyle name="Normal 20 4 8" xfId="15981" xr:uid="{00000000-0005-0000-0000-000026580000}"/>
    <cellStyle name="Normal 20 4 9" xfId="34599" xr:uid="{00000000-0005-0000-0000-000027580000}"/>
    <cellStyle name="Normal 20 5" xfId="4541" xr:uid="{00000000-0005-0000-0000-000028580000}"/>
    <cellStyle name="Normal 20 5 2" xfId="4818" xr:uid="{00000000-0005-0000-0000-000029580000}"/>
    <cellStyle name="Normal 20 5 2 2" xfId="5352" xr:uid="{00000000-0005-0000-0000-00002A580000}"/>
    <cellStyle name="Normal 20 5 2 2 2" xfId="6438" xr:uid="{00000000-0005-0000-0000-00002B580000}"/>
    <cellStyle name="Normal 20 5 2 2 2 2" xfId="8630" xr:uid="{00000000-0005-0000-0000-00002C580000}"/>
    <cellStyle name="Normal 20 5 2 2 2 2 2" xfId="13401" xr:uid="{00000000-0005-0000-0000-00002D580000}"/>
    <cellStyle name="Normal 20 5 2 2 2 2 2 2" xfId="24754" xr:uid="{00000000-0005-0000-0000-00002E580000}"/>
    <cellStyle name="Normal 20 5 2 2 2 2 2 3" xfId="42855" xr:uid="{00000000-0005-0000-0000-00002F580000}"/>
    <cellStyle name="Normal 20 5 2 2 2 2 3" xfId="20040" xr:uid="{00000000-0005-0000-0000-000030580000}"/>
    <cellStyle name="Normal 20 5 2 2 2 2 4" xfId="38559" xr:uid="{00000000-0005-0000-0000-000031580000}"/>
    <cellStyle name="Normal 20 5 2 2 2 3" xfId="11220" xr:uid="{00000000-0005-0000-0000-000032580000}"/>
    <cellStyle name="Normal 20 5 2 2 2 3 2" xfId="22606" xr:uid="{00000000-0005-0000-0000-000033580000}"/>
    <cellStyle name="Normal 20 5 2 2 2 3 3" xfId="40764" xr:uid="{00000000-0005-0000-0000-000034580000}"/>
    <cellStyle name="Normal 20 5 2 2 2 4" xfId="17891" xr:uid="{00000000-0005-0000-0000-000035580000}"/>
    <cellStyle name="Normal 20 5 2 2 2 5" xfId="36468" xr:uid="{00000000-0005-0000-0000-000036580000}"/>
    <cellStyle name="Normal 20 5 2 2 3" xfId="7573" xr:uid="{00000000-0005-0000-0000-000037580000}"/>
    <cellStyle name="Normal 20 5 2 2 3 2" xfId="12344" xr:uid="{00000000-0005-0000-0000-000038580000}"/>
    <cellStyle name="Normal 20 5 2 2 3 2 2" xfId="23702" xr:uid="{00000000-0005-0000-0000-000039580000}"/>
    <cellStyle name="Normal 20 5 2 2 3 2 3" xfId="41818" xr:uid="{00000000-0005-0000-0000-00003A580000}"/>
    <cellStyle name="Normal 20 5 2 2 3 3" xfId="18991" xr:uid="{00000000-0005-0000-0000-00003B580000}"/>
    <cellStyle name="Normal 20 5 2 2 3 4" xfId="37522" xr:uid="{00000000-0005-0000-0000-00003C580000}"/>
    <cellStyle name="Normal 20 5 2 2 4" xfId="10159" xr:uid="{00000000-0005-0000-0000-00003D580000}"/>
    <cellStyle name="Normal 20 5 2 2 4 2" xfId="21554" xr:uid="{00000000-0005-0000-0000-00003E580000}"/>
    <cellStyle name="Normal 20 5 2 2 4 3" xfId="39726" xr:uid="{00000000-0005-0000-0000-00003F580000}"/>
    <cellStyle name="Normal 20 5 2 2 5" xfId="16831" xr:uid="{00000000-0005-0000-0000-000040580000}"/>
    <cellStyle name="Normal 20 5 2 2 6" xfId="35431" xr:uid="{00000000-0005-0000-0000-000041580000}"/>
    <cellStyle name="Normal 20 5 2 3" xfId="5904" xr:uid="{00000000-0005-0000-0000-000042580000}"/>
    <cellStyle name="Normal 20 5 2 3 2" xfId="8105" xr:uid="{00000000-0005-0000-0000-000043580000}"/>
    <cellStyle name="Normal 20 5 2 3 2 2" xfId="12876" xr:uid="{00000000-0005-0000-0000-000044580000}"/>
    <cellStyle name="Normal 20 5 2 3 2 2 2" xfId="24231" xr:uid="{00000000-0005-0000-0000-000045580000}"/>
    <cellStyle name="Normal 20 5 2 3 2 2 3" xfId="42340" xr:uid="{00000000-0005-0000-0000-000046580000}"/>
    <cellStyle name="Normal 20 5 2 3 2 3" xfId="19518" xr:uid="{00000000-0005-0000-0000-000047580000}"/>
    <cellStyle name="Normal 20 5 2 3 2 4" xfId="38044" xr:uid="{00000000-0005-0000-0000-000048580000}"/>
    <cellStyle name="Normal 20 5 2 3 3" xfId="10693" xr:uid="{00000000-0005-0000-0000-000049580000}"/>
    <cellStyle name="Normal 20 5 2 3 3 2" xfId="22082" xr:uid="{00000000-0005-0000-0000-00004A580000}"/>
    <cellStyle name="Normal 20 5 2 3 3 3" xfId="40249" xr:uid="{00000000-0005-0000-0000-00004B580000}"/>
    <cellStyle name="Normal 20 5 2 3 4" xfId="17367" xr:uid="{00000000-0005-0000-0000-00004C580000}"/>
    <cellStyle name="Normal 20 5 2 3 5" xfId="35953" xr:uid="{00000000-0005-0000-0000-00004D580000}"/>
    <cellStyle name="Normal 20 5 2 4" xfId="7051" xr:uid="{00000000-0005-0000-0000-00004E580000}"/>
    <cellStyle name="Normal 20 5 2 4 2" xfId="11822" xr:uid="{00000000-0005-0000-0000-00004F580000}"/>
    <cellStyle name="Normal 20 5 2 4 2 2" xfId="23184" xr:uid="{00000000-0005-0000-0000-000050580000}"/>
    <cellStyle name="Normal 20 5 2 4 2 3" xfId="41306" xr:uid="{00000000-0005-0000-0000-000051580000}"/>
    <cellStyle name="Normal 20 5 2 4 3" xfId="18474" xr:uid="{00000000-0005-0000-0000-000052580000}"/>
    <cellStyle name="Normal 20 5 2 4 4" xfId="37010" xr:uid="{00000000-0005-0000-0000-000053580000}"/>
    <cellStyle name="Normal 20 5 2 5" xfId="9645" xr:uid="{00000000-0005-0000-0000-000054580000}"/>
    <cellStyle name="Normal 20 5 2 5 2" xfId="21040" xr:uid="{00000000-0005-0000-0000-000055580000}"/>
    <cellStyle name="Normal 20 5 2 5 3" xfId="39213" xr:uid="{00000000-0005-0000-0000-000056580000}"/>
    <cellStyle name="Normal 20 5 2 6" xfId="16311" xr:uid="{00000000-0005-0000-0000-000057580000}"/>
    <cellStyle name="Normal 20 5 2 7" xfId="34919" xr:uid="{00000000-0005-0000-0000-000058580000}"/>
    <cellStyle name="Normal 20 5 3" xfId="5095" xr:uid="{00000000-0005-0000-0000-000059580000}"/>
    <cellStyle name="Normal 20 5 3 2" xfId="6181" xr:uid="{00000000-0005-0000-0000-00005A580000}"/>
    <cellStyle name="Normal 20 5 3 2 2" xfId="8373" xr:uid="{00000000-0005-0000-0000-00005B580000}"/>
    <cellStyle name="Normal 20 5 3 2 2 2" xfId="13144" xr:uid="{00000000-0005-0000-0000-00005C580000}"/>
    <cellStyle name="Normal 20 5 3 2 2 2 2" xfId="24497" xr:uid="{00000000-0005-0000-0000-00005D580000}"/>
    <cellStyle name="Normal 20 5 3 2 2 2 3" xfId="42598" xr:uid="{00000000-0005-0000-0000-00005E580000}"/>
    <cellStyle name="Normal 20 5 3 2 2 3" xfId="19783" xr:uid="{00000000-0005-0000-0000-00005F580000}"/>
    <cellStyle name="Normal 20 5 3 2 2 4" xfId="38302" xr:uid="{00000000-0005-0000-0000-000060580000}"/>
    <cellStyle name="Normal 20 5 3 2 3" xfId="10963" xr:uid="{00000000-0005-0000-0000-000061580000}"/>
    <cellStyle name="Normal 20 5 3 2 3 2" xfId="22349" xr:uid="{00000000-0005-0000-0000-000062580000}"/>
    <cellStyle name="Normal 20 5 3 2 3 3" xfId="40507" xr:uid="{00000000-0005-0000-0000-000063580000}"/>
    <cellStyle name="Normal 20 5 3 2 4" xfId="17634" xr:uid="{00000000-0005-0000-0000-000064580000}"/>
    <cellStyle name="Normal 20 5 3 2 5" xfId="36211" xr:uid="{00000000-0005-0000-0000-000065580000}"/>
    <cellStyle name="Normal 20 5 3 3" xfId="7317" xr:uid="{00000000-0005-0000-0000-000066580000}"/>
    <cellStyle name="Normal 20 5 3 3 2" xfId="12088" xr:uid="{00000000-0005-0000-0000-000067580000}"/>
    <cellStyle name="Normal 20 5 3 3 2 2" xfId="23446" xr:uid="{00000000-0005-0000-0000-000068580000}"/>
    <cellStyle name="Normal 20 5 3 3 2 3" xfId="41562" xr:uid="{00000000-0005-0000-0000-000069580000}"/>
    <cellStyle name="Normal 20 5 3 3 3" xfId="18735" xr:uid="{00000000-0005-0000-0000-00006A580000}"/>
    <cellStyle name="Normal 20 5 3 3 4" xfId="37266" xr:uid="{00000000-0005-0000-0000-00006B580000}"/>
    <cellStyle name="Normal 20 5 3 4" xfId="9903" xr:uid="{00000000-0005-0000-0000-00006C580000}"/>
    <cellStyle name="Normal 20 5 3 4 2" xfId="21298" xr:uid="{00000000-0005-0000-0000-00006D580000}"/>
    <cellStyle name="Normal 20 5 3 4 3" xfId="39470" xr:uid="{00000000-0005-0000-0000-00006E580000}"/>
    <cellStyle name="Normal 20 5 3 5" xfId="16575" xr:uid="{00000000-0005-0000-0000-00006F580000}"/>
    <cellStyle name="Normal 20 5 3 6" xfId="35175" xr:uid="{00000000-0005-0000-0000-000070580000}"/>
    <cellStyle name="Normal 20 5 4" xfId="5628" xr:uid="{00000000-0005-0000-0000-000071580000}"/>
    <cellStyle name="Normal 20 5 4 2" xfId="7830" xr:uid="{00000000-0005-0000-0000-000072580000}"/>
    <cellStyle name="Normal 20 5 4 2 2" xfId="12601" xr:uid="{00000000-0005-0000-0000-000073580000}"/>
    <cellStyle name="Normal 20 5 4 2 2 2" xfId="23959" xr:uid="{00000000-0005-0000-0000-000074580000}"/>
    <cellStyle name="Normal 20 5 4 2 2 3" xfId="42075" xr:uid="{00000000-0005-0000-0000-000075580000}"/>
    <cellStyle name="Normal 20 5 4 2 3" xfId="19248" xr:uid="{00000000-0005-0000-0000-000076580000}"/>
    <cellStyle name="Normal 20 5 4 2 4" xfId="37779" xr:uid="{00000000-0005-0000-0000-000077580000}"/>
    <cellStyle name="Normal 20 5 4 3" xfId="10418" xr:uid="{00000000-0005-0000-0000-000078580000}"/>
    <cellStyle name="Normal 20 5 4 3 2" xfId="21813" xr:uid="{00000000-0005-0000-0000-000079580000}"/>
    <cellStyle name="Normal 20 5 4 3 3" xfId="39984" xr:uid="{00000000-0005-0000-0000-00007A580000}"/>
    <cellStyle name="Normal 20 5 4 4" xfId="17094" xr:uid="{00000000-0005-0000-0000-00007B580000}"/>
    <cellStyle name="Normal 20 5 4 5" xfId="35688" xr:uid="{00000000-0005-0000-0000-00007C580000}"/>
    <cellStyle name="Normal 20 5 5" xfId="6785" xr:uid="{00000000-0005-0000-0000-00007D580000}"/>
    <cellStyle name="Normal 20 5 5 2" xfId="11556" xr:uid="{00000000-0005-0000-0000-00007E580000}"/>
    <cellStyle name="Normal 20 5 5 2 2" xfId="22923" xr:uid="{00000000-0005-0000-0000-00007F580000}"/>
    <cellStyle name="Normal 20 5 5 2 3" xfId="41050" xr:uid="{00000000-0005-0000-0000-000080580000}"/>
    <cellStyle name="Normal 20 5 5 3" xfId="18211" xr:uid="{00000000-0005-0000-0000-000081580000}"/>
    <cellStyle name="Normal 20 5 5 4" xfId="36754" xr:uid="{00000000-0005-0000-0000-000082580000}"/>
    <cellStyle name="Normal 20 5 6" xfId="9385" xr:uid="{00000000-0005-0000-0000-000083580000}"/>
    <cellStyle name="Normal 20 5 6 2" xfId="20780" xr:uid="{00000000-0005-0000-0000-000084580000}"/>
    <cellStyle name="Normal 20 5 6 3" xfId="38957" xr:uid="{00000000-0005-0000-0000-000085580000}"/>
    <cellStyle name="Normal 20 5 7" xfId="16045" xr:uid="{00000000-0005-0000-0000-000086580000}"/>
    <cellStyle name="Normal 20 5 8" xfId="34663" xr:uid="{00000000-0005-0000-0000-000087580000}"/>
    <cellStyle name="Normal 20 6" xfId="4689" xr:uid="{00000000-0005-0000-0000-000088580000}"/>
    <cellStyle name="Normal 20 6 2" xfId="5223" xr:uid="{00000000-0005-0000-0000-000089580000}"/>
    <cellStyle name="Normal 20 6 2 2" xfId="6309" xr:uid="{00000000-0005-0000-0000-00008A580000}"/>
    <cellStyle name="Normal 20 6 2 2 2" xfId="8501" xr:uid="{00000000-0005-0000-0000-00008B580000}"/>
    <cellStyle name="Normal 20 6 2 2 2 2" xfId="13272" xr:uid="{00000000-0005-0000-0000-00008C580000}"/>
    <cellStyle name="Normal 20 6 2 2 2 2 2" xfId="24625" xr:uid="{00000000-0005-0000-0000-00008D580000}"/>
    <cellStyle name="Normal 20 6 2 2 2 2 3" xfId="42726" xr:uid="{00000000-0005-0000-0000-00008E580000}"/>
    <cellStyle name="Normal 20 6 2 2 2 3" xfId="19911" xr:uid="{00000000-0005-0000-0000-00008F580000}"/>
    <cellStyle name="Normal 20 6 2 2 2 4" xfId="38430" xr:uid="{00000000-0005-0000-0000-000090580000}"/>
    <cellStyle name="Normal 20 6 2 2 3" xfId="11091" xr:uid="{00000000-0005-0000-0000-000091580000}"/>
    <cellStyle name="Normal 20 6 2 2 3 2" xfId="22477" xr:uid="{00000000-0005-0000-0000-000092580000}"/>
    <cellStyle name="Normal 20 6 2 2 3 3" xfId="40635" xr:uid="{00000000-0005-0000-0000-000093580000}"/>
    <cellStyle name="Normal 20 6 2 2 4" xfId="17762" xr:uid="{00000000-0005-0000-0000-000094580000}"/>
    <cellStyle name="Normal 20 6 2 2 5" xfId="36339" xr:uid="{00000000-0005-0000-0000-000095580000}"/>
    <cellStyle name="Normal 20 6 2 3" xfId="7445" xr:uid="{00000000-0005-0000-0000-000096580000}"/>
    <cellStyle name="Normal 20 6 2 3 2" xfId="12216" xr:uid="{00000000-0005-0000-0000-000097580000}"/>
    <cellStyle name="Normal 20 6 2 3 2 2" xfId="23574" xr:uid="{00000000-0005-0000-0000-000098580000}"/>
    <cellStyle name="Normal 20 6 2 3 2 3" xfId="41690" xr:uid="{00000000-0005-0000-0000-000099580000}"/>
    <cellStyle name="Normal 20 6 2 3 3" xfId="18863" xr:uid="{00000000-0005-0000-0000-00009A580000}"/>
    <cellStyle name="Normal 20 6 2 3 4" xfId="37394" xr:uid="{00000000-0005-0000-0000-00009B580000}"/>
    <cellStyle name="Normal 20 6 2 4" xfId="10031" xr:uid="{00000000-0005-0000-0000-00009C580000}"/>
    <cellStyle name="Normal 20 6 2 4 2" xfId="21426" xr:uid="{00000000-0005-0000-0000-00009D580000}"/>
    <cellStyle name="Normal 20 6 2 4 3" xfId="39598" xr:uid="{00000000-0005-0000-0000-00009E580000}"/>
    <cellStyle name="Normal 20 6 2 5" xfId="16703" xr:uid="{00000000-0005-0000-0000-00009F580000}"/>
    <cellStyle name="Normal 20 6 2 6" xfId="35303" xr:uid="{00000000-0005-0000-0000-0000A0580000}"/>
    <cellStyle name="Normal 20 6 3" xfId="5775" xr:uid="{00000000-0005-0000-0000-0000A1580000}"/>
    <cellStyle name="Normal 20 6 3 2" xfId="7977" xr:uid="{00000000-0005-0000-0000-0000A2580000}"/>
    <cellStyle name="Normal 20 6 3 2 2" xfId="12748" xr:uid="{00000000-0005-0000-0000-0000A3580000}"/>
    <cellStyle name="Normal 20 6 3 2 2 2" xfId="24103" xr:uid="{00000000-0005-0000-0000-0000A4580000}"/>
    <cellStyle name="Normal 20 6 3 2 2 3" xfId="42212" xr:uid="{00000000-0005-0000-0000-0000A5580000}"/>
    <cellStyle name="Normal 20 6 3 2 3" xfId="19390" xr:uid="{00000000-0005-0000-0000-0000A6580000}"/>
    <cellStyle name="Normal 20 6 3 2 4" xfId="37916" xr:uid="{00000000-0005-0000-0000-0000A7580000}"/>
    <cellStyle name="Normal 20 6 3 3" xfId="10565" xr:uid="{00000000-0005-0000-0000-0000A8580000}"/>
    <cellStyle name="Normal 20 6 3 3 2" xfId="21954" xr:uid="{00000000-0005-0000-0000-0000A9580000}"/>
    <cellStyle name="Normal 20 6 3 3 3" xfId="40121" xr:uid="{00000000-0005-0000-0000-0000AA580000}"/>
    <cellStyle name="Normal 20 6 3 4" xfId="17239" xr:uid="{00000000-0005-0000-0000-0000AB580000}"/>
    <cellStyle name="Normal 20 6 3 5" xfId="35825" xr:uid="{00000000-0005-0000-0000-0000AC580000}"/>
    <cellStyle name="Normal 20 6 4" xfId="6923" xr:uid="{00000000-0005-0000-0000-0000AD580000}"/>
    <cellStyle name="Normal 20 6 4 2" xfId="11694" xr:uid="{00000000-0005-0000-0000-0000AE580000}"/>
    <cellStyle name="Normal 20 6 4 2 2" xfId="23056" xr:uid="{00000000-0005-0000-0000-0000AF580000}"/>
    <cellStyle name="Normal 20 6 4 2 3" xfId="41178" xr:uid="{00000000-0005-0000-0000-0000B0580000}"/>
    <cellStyle name="Normal 20 6 4 3" xfId="18346" xr:uid="{00000000-0005-0000-0000-0000B1580000}"/>
    <cellStyle name="Normal 20 6 4 4" xfId="36882" xr:uid="{00000000-0005-0000-0000-0000B2580000}"/>
    <cellStyle name="Normal 20 6 5" xfId="9517" xr:uid="{00000000-0005-0000-0000-0000B3580000}"/>
    <cellStyle name="Normal 20 6 5 2" xfId="20912" xr:uid="{00000000-0005-0000-0000-0000B4580000}"/>
    <cellStyle name="Normal 20 6 5 3" xfId="39085" xr:uid="{00000000-0005-0000-0000-0000B5580000}"/>
    <cellStyle name="Normal 20 6 6" xfId="16182" xr:uid="{00000000-0005-0000-0000-0000B6580000}"/>
    <cellStyle name="Normal 20 6 7" xfId="34791" xr:uid="{00000000-0005-0000-0000-0000B7580000}"/>
    <cellStyle name="Normal 20 7" xfId="4967" xr:uid="{00000000-0005-0000-0000-0000B8580000}"/>
    <cellStyle name="Normal 20 7 2" xfId="6053" xr:uid="{00000000-0005-0000-0000-0000B9580000}"/>
    <cellStyle name="Normal 20 7 2 2" xfId="8245" xr:uid="{00000000-0005-0000-0000-0000BA580000}"/>
    <cellStyle name="Normal 20 7 2 2 2" xfId="13016" xr:uid="{00000000-0005-0000-0000-0000BB580000}"/>
    <cellStyle name="Normal 20 7 2 2 2 2" xfId="24369" xr:uid="{00000000-0005-0000-0000-0000BC580000}"/>
    <cellStyle name="Normal 20 7 2 2 2 3" xfId="42470" xr:uid="{00000000-0005-0000-0000-0000BD580000}"/>
    <cellStyle name="Normal 20 7 2 2 3" xfId="19655" xr:uid="{00000000-0005-0000-0000-0000BE580000}"/>
    <cellStyle name="Normal 20 7 2 2 4" xfId="38174" xr:uid="{00000000-0005-0000-0000-0000BF580000}"/>
    <cellStyle name="Normal 20 7 2 3" xfId="10835" xr:uid="{00000000-0005-0000-0000-0000C0580000}"/>
    <cellStyle name="Normal 20 7 2 3 2" xfId="22221" xr:uid="{00000000-0005-0000-0000-0000C1580000}"/>
    <cellStyle name="Normal 20 7 2 3 3" xfId="40379" xr:uid="{00000000-0005-0000-0000-0000C2580000}"/>
    <cellStyle name="Normal 20 7 2 4" xfId="17506" xr:uid="{00000000-0005-0000-0000-0000C3580000}"/>
    <cellStyle name="Normal 20 7 2 5" xfId="36083" xr:uid="{00000000-0005-0000-0000-0000C4580000}"/>
    <cellStyle name="Normal 20 7 3" xfId="7189" xr:uid="{00000000-0005-0000-0000-0000C5580000}"/>
    <cellStyle name="Normal 20 7 3 2" xfId="11960" xr:uid="{00000000-0005-0000-0000-0000C6580000}"/>
    <cellStyle name="Normal 20 7 3 2 2" xfId="23318" xr:uid="{00000000-0005-0000-0000-0000C7580000}"/>
    <cellStyle name="Normal 20 7 3 2 3" xfId="41434" xr:uid="{00000000-0005-0000-0000-0000C8580000}"/>
    <cellStyle name="Normal 20 7 3 3" xfId="18607" xr:uid="{00000000-0005-0000-0000-0000C9580000}"/>
    <cellStyle name="Normal 20 7 3 4" xfId="37138" xr:uid="{00000000-0005-0000-0000-0000CA580000}"/>
    <cellStyle name="Normal 20 7 4" xfId="9775" xr:uid="{00000000-0005-0000-0000-0000CB580000}"/>
    <cellStyle name="Normal 20 7 4 2" xfId="21170" xr:uid="{00000000-0005-0000-0000-0000CC580000}"/>
    <cellStyle name="Normal 20 7 4 3" xfId="39342" xr:uid="{00000000-0005-0000-0000-0000CD580000}"/>
    <cellStyle name="Normal 20 7 5" xfId="16447" xr:uid="{00000000-0005-0000-0000-0000CE580000}"/>
    <cellStyle name="Normal 20 7 6" xfId="35047" xr:uid="{00000000-0005-0000-0000-0000CF580000}"/>
    <cellStyle name="Normal 20 8" xfId="5499" xr:uid="{00000000-0005-0000-0000-0000D0580000}"/>
    <cellStyle name="Normal 20 8 2" xfId="7701" xr:uid="{00000000-0005-0000-0000-0000D1580000}"/>
    <cellStyle name="Normal 20 8 2 2" xfId="12472" xr:uid="{00000000-0005-0000-0000-0000D2580000}"/>
    <cellStyle name="Normal 20 8 2 2 2" xfId="23830" xr:uid="{00000000-0005-0000-0000-0000D3580000}"/>
    <cellStyle name="Normal 20 8 2 2 3" xfId="41946" xr:uid="{00000000-0005-0000-0000-0000D4580000}"/>
    <cellStyle name="Normal 20 8 2 3" xfId="19119" xr:uid="{00000000-0005-0000-0000-0000D5580000}"/>
    <cellStyle name="Normal 20 8 2 4" xfId="37650" xr:uid="{00000000-0005-0000-0000-0000D6580000}"/>
    <cellStyle name="Normal 20 8 3" xfId="10289" xr:uid="{00000000-0005-0000-0000-0000D7580000}"/>
    <cellStyle name="Normal 20 8 3 2" xfId="21684" xr:uid="{00000000-0005-0000-0000-0000D8580000}"/>
    <cellStyle name="Normal 20 8 3 3" xfId="39855" xr:uid="{00000000-0005-0000-0000-0000D9580000}"/>
    <cellStyle name="Normal 20 8 4" xfId="16965" xr:uid="{00000000-0005-0000-0000-0000DA580000}"/>
    <cellStyle name="Normal 20 8 5" xfId="35559" xr:uid="{00000000-0005-0000-0000-0000DB580000}"/>
    <cellStyle name="Normal 20 9" xfId="6645" xr:uid="{00000000-0005-0000-0000-0000DC580000}"/>
    <cellStyle name="Normal 20 9 2" xfId="11416" xr:uid="{00000000-0005-0000-0000-0000DD580000}"/>
    <cellStyle name="Normal 20 9 2 2" xfId="22789" xr:uid="{00000000-0005-0000-0000-0000DE580000}"/>
    <cellStyle name="Normal 20 9 2 3" xfId="40921" xr:uid="{00000000-0005-0000-0000-0000DF580000}"/>
    <cellStyle name="Normal 20 9 3" xfId="18073" xr:uid="{00000000-0005-0000-0000-0000E0580000}"/>
    <cellStyle name="Normal 20 9 4" xfId="36625" xr:uid="{00000000-0005-0000-0000-0000E1580000}"/>
    <cellStyle name="Normal 21" xfId="4349" xr:uid="{00000000-0005-0000-0000-0000E2580000}"/>
    <cellStyle name="Normal 21 10" xfId="9247" xr:uid="{00000000-0005-0000-0000-0000E3580000}"/>
    <cellStyle name="Normal 21 10 2" xfId="20642" xr:uid="{00000000-0005-0000-0000-0000E4580000}"/>
    <cellStyle name="Normal 21 10 3" xfId="38829" xr:uid="{00000000-0005-0000-0000-0000E5580000}"/>
    <cellStyle name="Normal 21 11" xfId="15894" xr:uid="{00000000-0005-0000-0000-0000E6580000}"/>
    <cellStyle name="Normal 21 12" xfId="34536" xr:uid="{00000000-0005-0000-0000-0000E7580000}"/>
    <cellStyle name="Normal 21 2" xfId="4414" xr:uid="{00000000-0005-0000-0000-0000E8580000}"/>
    <cellStyle name="Normal 21 2 10" xfId="15928" xr:uid="{00000000-0005-0000-0000-0000E9580000}"/>
    <cellStyle name="Normal 21 2 11" xfId="34552" xr:uid="{00000000-0005-0000-0000-0000EA580000}"/>
    <cellStyle name="Normal 21 2 2" xfId="4453" xr:uid="{00000000-0005-0000-0000-0000EB580000}"/>
    <cellStyle name="Normal 21 2 2 10" xfId="34584" xr:uid="{00000000-0005-0000-0000-0000EC580000}"/>
    <cellStyle name="Normal 21 2 2 2" xfId="4525" xr:uid="{00000000-0005-0000-0000-0000ED580000}"/>
    <cellStyle name="Normal 21 2 2 2 2" xfId="4673" xr:uid="{00000000-0005-0000-0000-0000EE580000}"/>
    <cellStyle name="Normal 21 2 2 2 2 2" xfId="4950" xr:uid="{00000000-0005-0000-0000-0000EF580000}"/>
    <cellStyle name="Normal 21 2 2 2 2 2 2" xfId="5484" xr:uid="{00000000-0005-0000-0000-0000F0580000}"/>
    <cellStyle name="Normal 21 2 2 2 2 2 2 2" xfId="6560" xr:uid="{00000000-0005-0000-0000-0000F1580000}"/>
    <cellStyle name="Normal 21 2 2 2 2 2 2 2 2" xfId="8752" xr:uid="{00000000-0005-0000-0000-0000F2580000}"/>
    <cellStyle name="Normal 21 2 2 2 2 2 2 2 2 2" xfId="13523" xr:uid="{00000000-0005-0000-0000-0000F3580000}"/>
    <cellStyle name="Normal 21 2 2 2 2 2 2 2 2 2 2" xfId="24876" xr:uid="{00000000-0005-0000-0000-0000F4580000}"/>
    <cellStyle name="Normal 21 2 2 2 2 2 2 2 2 2 3" xfId="42977" xr:uid="{00000000-0005-0000-0000-0000F5580000}"/>
    <cellStyle name="Normal 21 2 2 2 2 2 2 2 2 3" xfId="20162" xr:uid="{00000000-0005-0000-0000-0000F6580000}"/>
    <cellStyle name="Normal 21 2 2 2 2 2 2 2 2 4" xfId="38681" xr:uid="{00000000-0005-0000-0000-0000F7580000}"/>
    <cellStyle name="Normal 21 2 2 2 2 2 2 2 3" xfId="11342" xr:uid="{00000000-0005-0000-0000-0000F8580000}"/>
    <cellStyle name="Normal 21 2 2 2 2 2 2 2 3 2" xfId="22728" xr:uid="{00000000-0005-0000-0000-0000F9580000}"/>
    <cellStyle name="Normal 21 2 2 2 2 2 2 2 3 3" xfId="40886" xr:uid="{00000000-0005-0000-0000-0000FA580000}"/>
    <cellStyle name="Normal 21 2 2 2 2 2 2 2 4" xfId="18013" xr:uid="{00000000-0005-0000-0000-0000FB580000}"/>
    <cellStyle name="Normal 21 2 2 2 2 2 2 2 5" xfId="36590" xr:uid="{00000000-0005-0000-0000-0000FC580000}"/>
    <cellStyle name="Normal 21 2 2 2 2 2 2 3" xfId="7686" xr:uid="{00000000-0005-0000-0000-0000FD580000}"/>
    <cellStyle name="Normal 21 2 2 2 2 2 2 3 2" xfId="12457" xr:uid="{00000000-0005-0000-0000-0000FE580000}"/>
    <cellStyle name="Normal 21 2 2 2 2 2 2 3 2 2" xfId="23815" xr:uid="{00000000-0005-0000-0000-0000FF580000}"/>
    <cellStyle name="Normal 21 2 2 2 2 2 2 3 2 3" xfId="41931" xr:uid="{00000000-0005-0000-0000-000000590000}"/>
    <cellStyle name="Normal 21 2 2 2 2 2 2 3 3" xfId="19104" xr:uid="{00000000-0005-0000-0000-000001590000}"/>
    <cellStyle name="Normal 21 2 2 2 2 2 2 3 4" xfId="37635" xr:uid="{00000000-0005-0000-0000-000002590000}"/>
    <cellStyle name="Normal 21 2 2 2 2 2 2 4" xfId="10274" xr:uid="{00000000-0005-0000-0000-000003590000}"/>
    <cellStyle name="Normal 21 2 2 2 2 2 2 4 2" xfId="21669" xr:uid="{00000000-0005-0000-0000-000004590000}"/>
    <cellStyle name="Normal 21 2 2 2 2 2 2 4 3" xfId="39840" xr:uid="{00000000-0005-0000-0000-000005590000}"/>
    <cellStyle name="Normal 21 2 2 2 2 2 2 5" xfId="16950" xr:uid="{00000000-0005-0000-0000-000006590000}"/>
    <cellStyle name="Normal 21 2 2 2 2 2 2 6" xfId="35544" xr:uid="{00000000-0005-0000-0000-000007590000}"/>
    <cellStyle name="Normal 21 2 2 2 2 2 3" xfId="6036" xr:uid="{00000000-0005-0000-0000-000008590000}"/>
    <cellStyle name="Normal 21 2 2 2 2 2 3 2" xfId="8228" xr:uid="{00000000-0005-0000-0000-000009590000}"/>
    <cellStyle name="Normal 21 2 2 2 2 2 3 2 2" xfId="12999" xr:uid="{00000000-0005-0000-0000-00000A590000}"/>
    <cellStyle name="Normal 21 2 2 2 2 2 3 2 2 2" xfId="24352" xr:uid="{00000000-0005-0000-0000-00000B590000}"/>
    <cellStyle name="Normal 21 2 2 2 2 2 3 2 2 3" xfId="42453" xr:uid="{00000000-0005-0000-0000-00000C590000}"/>
    <cellStyle name="Normal 21 2 2 2 2 2 3 2 3" xfId="19638" xr:uid="{00000000-0005-0000-0000-00000D590000}"/>
    <cellStyle name="Normal 21 2 2 2 2 2 3 2 4" xfId="38157" xr:uid="{00000000-0005-0000-0000-00000E590000}"/>
    <cellStyle name="Normal 21 2 2 2 2 2 3 3" xfId="10818" xr:uid="{00000000-0005-0000-0000-00000F590000}"/>
    <cellStyle name="Normal 21 2 2 2 2 2 3 3 2" xfId="22204" xr:uid="{00000000-0005-0000-0000-000010590000}"/>
    <cellStyle name="Normal 21 2 2 2 2 2 3 3 3" xfId="40362" xr:uid="{00000000-0005-0000-0000-000011590000}"/>
    <cellStyle name="Normal 21 2 2 2 2 2 3 4" xfId="17489" xr:uid="{00000000-0005-0000-0000-000012590000}"/>
    <cellStyle name="Normal 21 2 2 2 2 2 3 5" xfId="36066" xr:uid="{00000000-0005-0000-0000-000013590000}"/>
    <cellStyle name="Normal 21 2 2 2 2 2 4" xfId="7174" xr:uid="{00000000-0005-0000-0000-000014590000}"/>
    <cellStyle name="Normal 21 2 2 2 2 2 4 2" xfId="11945" xr:uid="{00000000-0005-0000-0000-000015590000}"/>
    <cellStyle name="Normal 21 2 2 2 2 2 4 2 2" xfId="23303" xr:uid="{00000000-0005-0000-0000-000016590000}"/>
    <cellStyle name="Normal 21 2 2 2 2 2 4 2 3" xfId="41419" xr:uid="{00000000-0005-0000-0000-000017590000}"/>
    <cellStyle name="Normal 21 2 2 2 2 2 4 3" xfId="18592" xr:uid="{00000000-0005-0000-0000-000018590000}"/>
    <cellStyle name="Normal 21 2 2 2 2 2 4 4" xfId="37123" xr:uid="{00000000-0005-0000-0000-000019590000}"/>
    <cellStyle name="Normal 21 2 2 2 2 2 5" xfId="9760" xr:uid="{00000000-0005-0000-0000-00001A590000}"/>
    <cellStyle name="Normal 21 2 2 2 2 2 5 2" xfId="21155" xr:uid="{00000000-0005-0000-0000-00001B590000}"/>
    <cellStyle name="Normal 21 2 2 2 2 2 5 3" xfId="39327" xr:uid="{00000000-0005-0000-0000-00001C590000}"/>
    <cellStyle name="Normal 21 2 2 2 2 2 6" xfId="16432" xr:uid="{00000000-0005-0000-0000-00001D590000}"/>
    <cellStyle name="Normal 21 2 2 2 2 2 7" xfId="35032" xr:uid="{00000000-0005-0000-0000-00001E590000}"/>
    <cellStyle name="Normal 21 2 2 2 2 3" xfId="5208" xr:uid="{00000000-0005-0000-0000-00001F590000}"/>
    <cellStyle name="Normal 21 2 2 2 2 3 2" xfId="6294" xr:uid="{00000000-0005-0000-0000-000020590000}"/>
    <cellStyle name="Normal 21 2 2 2 2 3 2 2" xfId="8486" xr:uid="{00000000-0005-0000-0000-000021590000}"/>
    <cellStyle name="Normal 21 2 2 2 2 3 2 2 2" xfId="13257" xr:uid="{00000000-0005-0000-0000-000022590000}"/>
    <cellStyle name="Normal 21 2 2 2 2 3 2 2 2 2" xfId="24610" xr:uid="{00000000-0005-0000-0000-000023590000}"/>
    <cellStyle name="Normal 21 2 2 2 2 3 2 2 2 3" xfId="42711" xr:uid="{00000000-0005-0000-0000-000024590000}"/>
    <cellStyle name="Normal 21 2 2 2 2 3 2 2 3" xfId="19896" xr:uid="{00000000-0005-0000-0000-000025590000}"/>
    <cellStyle name="Normal 21 2 2 2 2 3 2 2 4" xfId="38415" xr:uid="{00000000-0005-0000-0000-000026590000}"/>
    <cellStyle name="Normal 21 2 2 2 2 3 2 3" xfId="11076" xr:uid="{00000000-0005-0000-0000-000027590000}"/>
    <cellStyle name="Normal 21 2 2 2 2 3 2 3 2" xfId="22462" xr:uid="{00000000-0005-0000-0000-000028590000}"/>
    <cellStyle name="Normal 21 2 2 2 2 3 2 3 3" xfId="40620" xr:uid="{00000000-0005-0000-0000-000029590000}"/>
    <cellStyle name="Normal 21 2 2 2 2 3 2 4" xfId="17747" xr:uid="{00000000-0005-0000-0000-00002A590000}"/>
    <cellStyle name="Normal 21 2 2 2 2 3 2 5" xfId="36324" xr:uid="{00000000-0005-0000-0000-00002B590000}"/>
    <cellStyle name="Normal 21 2 2 2 2 3 3" xfId="7430" xr:uid="{00000000-0005-0000-0000-00002C590000}"/>
    <cellStyle name="Normal 21 2 2 2 2 3 3 2" xfId="12201" xr:uid="{00000000-0005-0000-0000-00002D590000}"/>
    <cellStyle name="Normal 21 2 2 2 2 3 3 2 2" xfId="23559" xr:uid="{00000000-0005-0000-0000-00002E590000}"/>
    <cellStyle name="Normal 21 2 2 2 2 3 3 2 3" xfId="41675" xr:uid="{00000000-0005-0000-0000-00002F590000}"/>
    <cellStyle name="Normal 21 2 2 2 2 3 3 3" xfId="18848" xr:uid="{00000000-0005-0000-0000-000030590000}"/>
    <cellStyle name="Normal 21 2 2 2 2 3 3 4" xfId="37379" xr:uid="{00000000-0005-0000-0000-000031590000}"/>
    <cellStyle name="Normal 21 2 2 2 2 3 4" xfId="10016" xr:uid="{00000000-0005-0000-0000-000032590000}"/>
    <cellStyle name="Normal 21 2 2 2 2 3 4 2" xfId="21411" xr:uid="{00000000-0005-0000-0000-000033590000}"/>
    <cellStyle name="Normal 21 2 2 2 2 3 4 3" xfId="39583" xr:uid="{00000000-0005-0000-0000-000034590000}"/>
    <cellStyle name="Normal 21 2 2 2 2 3 5" xfId="16688" xr:uid="{00000000-0005-0000-0000-000035590000}"/>
    <cellStyle name="Normal 21 2 2 2 2 3 6" xfId="35288" xr:uid="{00000000-0005-0000-0000-000036590000}"/>
    <cellStyle name="Normal 21 2 2 2 2 4" xfId="5760" xr:uid="{00000000-0005-0000-0000-000037590000}"/>
    <cellStyle name="Normal 21 2 2 2 2 4 2" xfId="7962" xr:uid="{00000000-0005-0000-0000-000038590000}"/>
    <cellStyle name="Normal 21 2 2 2 2 4 2 2" xfId="12733" xr:uid="{00000000-0005-0000-0000-000039590000}"/>
    <cellStyle name="Normal 21 2 2 2 2 4 2 2 2" xfId="24088" xr:uid="{00000000-0005-0000-0000-00003A590000}"/>
    <cellStyle name="Normal 21 2 2 2 2 4 2 2 3" xfId="42197" xr:uid="{00000000-0005-0000-0000-00003B590000}"/>
    <cellStyle name="Normal 21 2 2 2 2 4 2 3" xfId="19375" xr:uid="{00000000-0005-0000-0000-00003C590000}"/>
    <cellStyle name="Normal 21 2 2 2 2 4 2 4" xfId="37901" xr:uid="{00000000-0005-0000-0000-00003D590000}"/>
    <cellStyle name="Normal 21 2 2 2 2 4 3" xfId="10550" xr:uid="{00000000-0005-0000-0000-00003E590000}"/>
    <cellStyle name="Normal 21 2 2 2 2 4 3 2" xfId="21939" xr:uid="{00000000-0005-0000-0000-00003F590000}"/>
    <cellStyle name="Normal 21 2 2 2 2 4 3 3" xfId="40106" xr:uid="{00000000-0005-0000-0000-000040590000}"/>
    <cellStyle name="Normal 21 2 2 2 2 4 4" xfId="17224" xr:uid="{00000000-0005-0000-0000-000041590000}"/>
    <cellStyle name="Normal 21 2 2 2 2 4 5" xfId="35810" xr:uid="{00000000-0005-0000-0000-000042590000}"/>
    <cellStyle name="Normal 21 2 2 2 2 5" xfId="6908" xr:uid="{00000000-0005-0000-0000-000043590000}"/>
    <cellStyle name="Normal 21 2 2 2 2 5 2" xfId="11679" xr:uid="{00000000-0005-0000-0000-000044590000}"/>
    <cellStyle name="Normal 21 2 2 2 2 5 2 2" xfId="23041" xr:uid="{00000000-0005-0000-0000-000045590000}"/>
    <cellStyle name="Normal 21 2 2 2 2 5 2 3" xfId="41163" xr:uid="{00000000-0005-0000-0000-000046590000}"/>
    <cellStyle name="Normal 21 2 2 2 2 5 3" xfId="18331" xr:uid="{00000000-0005-0000-0000-000047590000}"/>
    <cellStyle name="Normal 21 2 2 2 2 5 4" xfId="36867" xr:uid="{00000000-0005-0000-0000-000048590000}"/>
    <cellStyle name="Normal 21 2 2 2 2 6" xfId="9501" xr:uid="{00000000-0005-0000-0000-000049590000}"/>
    <cellStyle name="Normal 21 2 2 2 2 6 2" xfId="20896" xr:uid="{00000000-0005-0000-0000-00004A590000}"/>
    <cellStyle name="Normal 21 2 2 2 2 6 3" xfId="39070" xr:uid="{00000000-0005-0000-0000-00004B590000}"/>
    <cellStyle name="Normal 21 2 2 2 2 7" xfId="16167" xr:uid="{00000000-0005-0000-0000-00004C590000}"/>
    <cellStyle name="Normal 21 2 2 2 2 8" xfId="34776" xr:uid="{00000000-0005-0000-0000-00004D590000}"/>
    <cellStyle name="Normal 21 2 2 2 3" xfId="4802" xr:uid="{00000000-0005-0000-0000-00004E590000}"/>
    <cellStyle name="Normal 21 2 2 2 3 2" xfId="5336" xr:uid="{00000000-0005-0000-0000-00004F590000}"/>
    <cellStyle name="Normal 21 2 2 2 3 2 2" xfId="6422" xr:uid="{00000000-0005-0000-0000-000050590000}"/>
    <cellStyle name="Normal 21 2 2 2 3 2 2 2" xfId="8614" xr:uid="{00000000-0005-0000-0000-000051590000}"/>
    <cellStyle name="Normal 21 2 2 2 3 2 2 2 2" xfId="13385" xr:uid="{00000000-0005-0000-0000-000052590000}"/>
    <cellStyle name="Normal 21 2 2 2 3 2 2 2 2 2" xfId="24738" xr:uid="{00000000-0005-0000-0000-000053590000}"/>
    <cellStyle name="Normal 21 2 2 2 3 2 2 2 2 3" xfId="42839" xr:uid="{00000000-0005-0000-0000-000054590000}"/>
    <cellStyle name="Normal 21 2 2 2 3 2 2 2 3" xfId="20024" xr:uid="{00000000-0005-0000-0000-000055590000}"/>
    <cellStyle name="Normal 21 2 2 2 3 2 2 2 4" xfId="38543" xr:uid="{00000000-0005-0000-0000-000056590000}"/>
    <cellStyle name="Normal 21 2 2 2 3 2 2 3" xfId="11204" xr:uid="{00000000-0005-0000-0000-000057590000}"/>
    <cellStyle name="Normal 21 2 2 2 3 2 2 3 2" xfId="22590" xr:uid="{00000000-0005-0000-0000-000058590000}"/>
    <cellStyle name="Normal 21 2 2 2 3 2 2 3 3" xfId="40748" xr:uid="{00000000-0005-0000-0000-000059590000}"/>
    <cellStyle name="Normal 21 2 2 2 3 2 2 4" xfId="17875" xr:uid="{00000000-0005-0000-0000-00005A590000}"/>
    <cellStyle name="Normal 21 2 2 2 3 2 2 5" xfId="36452" xr:uid="{00000000-0005-0000-0000-00005B590000}"/>
    <cellStyle name="Normal 21 2 2 2 3 2 3" xfId="7558" xr:uid="{00000000-0005-0000-0000-00005C590000}"/>
    <cellStyle name="Normal 21 2 2 2 3 2 3 2" xfId="12329" xr:uid="{00000000-0005-0000-0000-00005D590000}"/>
    <cellStyle name="Normal 21 2 2 2 3 2 3 2 2" xfId="23687" xr:uid="{00000000-0005-0000-0000-00005E590000}"/>
    <cellStyle name="Normal 21 2 2 2 3 2 3 2 3" xfId="41803" xr:uid="{00000000-0005-0000-0000-00005F590000}"/>
    <cellStyle name="Normal 21 2 2 2 3 2 3 3" xfId="18976" xr:uid="{00000000-0005-0000-0000-000060590000}"/>
    <cellStyle name="Normal 21 2 2 2 3 2 3 4" xfId="37507" xr:uid="{00000000-0005-0000-0000-000061590000}"/>
    <cellStyle name="Normal 21 2 2 2 3 2 4" xfId="10144" xr:uid="{00000000-0005-0000-0000-000062590000}"/>
    <cellStyle name="Normal 21 2 2 2 3 2 4 2" xfId="21539" xr:uid="{00000000-0005-0000-0000-000063590000}"/>
    <cellStyle name="Normal 21 2 2 2 3 2 4 3" xfId="39711" xr:uid="{00000000-0005-0000-0000-000064590000}"/>
    <cellStyle name="Normal 21 2 2 2 3 2 5" xfId="16816" xr:uid="{00000000-0005-0000-0000-000065590000}"/>
    <cellStyle name="Normal 21 2 2 2 3 2 6" xfId="35416" xr:uid="{00000000-0005-0000-0000-000066590000}"/>
    <cellStyle name="Normal 21 2 2 2 3 3" xfId="5888" xr:uid="{00000000-0005-0000-0000-000067590000}"/>
    <cellStyle name="Normal 21 2 2 2 3 3 2" xfId="8090" xr:uid="{00000000-0005-0000-0000-000068590000}"/>
    <cellStyle name="Normal 21 2 2 2 3 3 2 2" xfId="12861" xr:uid="{00000000-0005-0000-0000-000069590000}"/>
    <cellStyle name="Normal 21 2 2 2 3 3 2 2 2" xfId="24216" xr:uid="{00000000-0005-0000-0000-00006A590000}"/>
    <cellStyle name="Normal 21 2 2 2 3 3 2 2 3" xfId="42325" xr:uid="{00000000-0005-0000-0000-00006B590000}"/>
    <cellStyle name="Normal 21 2 2 2 3 3 2 3" xfId="19503" xr:uid="{00000000-0005-0000-0000-00006C590000}"/>
    <cellStyle name="Normal 21 2 2 2 3 3 2 4" xfId="38029" xr:uid="{00000000-0005-0000-0000-00006D590000}"/>
    <cellStyle name="Normal 21 2 2 2 3 3 3" xfId="10678" xr:uid="{00000000-0005-0000-0000-00006E590000}"/>
    <cellStyle name="Normal 21 2 2 2 3 3 3 2" xfId="22067" xr:uid="{00000000-0005-0000-0000-00006F590000}"/>
    <cellStyle name="Normal 21 2 2 2 3 3 3 3" xfId="40234" xr:uid="{00000000-0005-0000-0000-000070590000}"/>
    <cellStyle name="Normal 21 2 2 2 3 3 4" xfId="17352" xr:uid="{00000000-0005-0000-0000-000071590000}"/>
    <cellStyle name="Normal 21 2 2 2 3 3 5" xfId="35938" xr:uid="{00000000-0005-0000-0000-000072590000}"/>
    <cellStyle name="Normal 21 2 2 2 3 4" xfId="7036" xr:uid="{00000000-0005-0000-0000-000073590000}"/>
    <cellStyle name="Normal 21 2 2 2 3 4 2" xfId="11807" xr:uid="{00000000-0005-0000-0000-000074590000}"/>
    <cellStyle name="Normal 21 2 2 2 3 4 2 2" xfId="23169" xr:uid="{00000000-0005-0000-0000-000075590000}"/>
    <cellStyle name="Normal 21 2 2 2 3 4 2 3" xfId="41291" xr:uid="{00000000-0005-0000-0000-000076590000}"/>
    <cellStyle name="Normal 21 2 2 2 3 4 3" xfId="18459" xr:uid="{00000000-0005-0000-0000-000077590000}"/>
    <cellStyle name="Normal 21 2 2 2 3 4 4" xfId="36995" xr:uid="{00000000-0005-0000-0000-000078590000}"/>
    <cellStyle name="Normal 21 2 2 2 3 5" xfId="9630" xr:uid="{00000000-0005-0000-0000-000079590000}"/>
    <cellStyle name="Normal 21 2 2 2 3 5 2" xfId="21025" xr:uid="{00000000-0005-0000-0000-00007A590000}"/>
    <cellStyle name="Normal 21 2 2 2 3 5 3" xfId="39198" xr:uid="{00000000-0005-0000-0000-00007B590000}"/>
    <cellStyle name="Normal 21 2 2 2 3 6" xfId="16295" xr:uid="{00000000-0005-0000-0000-00007C590000}"/>
    <cellStyle name="Normal 21 2 2 2 3 7" xfId="34904" xr:uid="{00000000-0005-0000-0000-00007D590000}"/>
    <cellStyle name="Normal 21 2 2 2 4" xfId="5080" xr:uid="{00000000-0005-0000-0000-00007E590000}"/>
    <cellStyle name="Normal 21 2 2 2 4 2" xfId="6166" xr:uid="{00000000-0005-0000-0000-00007F590000}"/>
    <cellStyle name="Normal 21 2 2 2 4 2 2" xfId="8358" xr:uid="{00000000-0005-0000-0000-000080590000}"/>
    <cellStyle name="Normal 21 2 2 2 4 2 2 2" xfId="13129" xr:uid="{00000000-0005-0000-0000-000081590000}"/>
    <cellStyle name="Normal 21 2 2 2 4 2 2 2 2" xfId="24482" xr:uid="{00000000-0005-0000-0000-000082590000}"/>
    <cellStyle name="Normal 21 2 2 2 4 2 2 2 3" xfId="42583" xr:uid="{00000000-0005-0000-0000-000083590000}"/>
    <cellStyle name="Normal 21 2 2 2 4 2 2 3" xfId="19768" xr:uid="{00000000-0005-0000-0000-000084590000}"/>
    <cellStyle name="Normal 21 2 2 2 4 2 2 4" xfId="38287" xr:uid="{00000000-0005-0000-0000-000085590000}"/>
    <cellStyle name="Normal 21 2 2 2 4 2 3" xfId="10948" xr:uid="{00000000-0005-0000-0000-000086590000}"/>
    <cellStyle name="Normal 21 2 2 2 4 2 3 2" xfId="22334" xr:uid="{00000000-0005-0000-0000-000087590000}"/>
    <cellStyle name="Normal 21 2 2 2 4 2 3 3" xfId="40492" xr:uid="{00000000-0005-0000-0000-000088590000}"/>
    <cellStyle name="Normal 21 2 2 2 4 2 4" xfId="17619" xr:uid="{00000000-0005-0000-0000-000089590000}"/>
    <cellStyle name="Normal 21 2 2 2 4 2 5" xfId="36196" xr:uid="{00000000-0005-0000-0000-00008A590000}"/>
    <cellStyle name="Normal 21 2 2 2 4 3" xfId="7302" xr:uid="{00000000-0005-0000-0000-00008B590000}"/>
    <cellStyle name="Normal 21 2 2 2 4 3 2" xfId="12073" xr:uid="{00000000-0005-0000-0000-00008C590000}"/>
    <cellStyle name="Normal 21 2 2 2 4 3 2 2" xfId="23431" xr:uid="{00000000-0005-0000-0000-00008D590000}"/>
    <cellStyle name="Normal 21 2 2 2 4 3 2 3" xfId="41547" xr:uid="{00000000-0005-0000-0000-00008E590000}"/>
    <cellStyle name="Normal 21 2 2 2 4 3 3" xfId="18720" xr:uid="{00000000-0005-0000-0000-00008F590000}"/>
    <cellStyle name="Normal 21 2 2 2 4 3 4" xfId="37251" xr:uid="{00000000-0005-0000-0000-000090590000}"/>
    <cellStyle name="Normal 21 2 2 2 4 4" xfId="9888" xr:uid="{00000000-0005-0000-0000-000091590000}"/>
    <cellStyle name="Normal 21 2 2 2 4 4 2" xfId="21283" xr:uid="{00000000-0005-0000-0000-000092590000}"/>
    <cellStyle name="Normal 21 2 2 2 4 4 3" xfId="39455" xr:uid="{00000000-0005-0000-0000-000093590000}"/>
    <cellStyle name="Normal 21 2 2 2 4 5" xfId="16560" xr:uid="{00000000-0005-0000-0000-000094590000}"/>
    <cellStyle name="Normal 21 2 2 2 4 6" xfId="35160" xr:uid="{00000000-0005-0000-0000-000095590000}"/>
    <cellStyle name="Normal 21 2 2 2 5" xfId="5612" xr:uid="{00000000-0005-0000-0000-000096590000}"/>
    <cellStyle name="Normal 21 2 2 2 5 2" xfId="7814" xr:uid="{00000000-0005-0000-0000-000097590000}"/>
    <cellStyle name="Normal 21 2 2 2 5 2 2" xfId="12585" xr:uid="{00000000-0005-0000-0000-000098590000}"/>
    <cellStyle name="Normal 21 2 2 2 5 2 2 2" xfId="23943" xr:uid="{00000000-0005-0000-0000-000099590000}"/>
    <cellStyle name="Normal 21 2 2 2 5 2 2 3" xfId="42059" xr:uid="{00000000-0005-0000-0000-00009A590000}"/>
    <cellStyle name="Normal 21 2 2 2 5 2 3" xfId="19232" xr:uid="{00000000-0005-0000-0000-00009B590000}"/>
    <cellStyle name="Normal 21 2 2 2 5 2 4" xfId="37763" xr:uid="{00000000-0005-0000-0000-00009C590000}"/>
    <cellStyle name="Normal 21 2 2 2 5 3" xfId="10402" xr:uid="{00000000-0005-0000-0000-00009D590000}"/>
    <cellStyle name="Normal 21 2 2 2 5 3 2" xfId="21797" xr:uid="{00000000-0005-0000-0000-00009E590000}"/>
    <cellStyle name="Normal 21 2 2 2 5 3 3" xfId="39968" xr:uid="{00000000-0005-0000-0000-00009F590000}"/>
    <cellStyle name="Normal 21 2 2 2 5 4" xfId="17078" xr:uid="{00000000-0005-0000-0000-0000A0590000}"/>
    <cellStyle name="Normal 21 2 2 2 5 5" xfId="35672" xr:uid="{00000000-0005-0000-0000-0000A1590000}"/>
    <cellStyle name="Normal 21 2 2 2 6" xfId="6770" xr:uid="{00000000-0005-0000-0000-0000A2590000}"/>
    <cellStyle name="Normal 21 2 2 2 6 2" xfId="11541" xr:uid="{00000000-0005-0000-0000-0000A3590000}"/>
    <cellStyle name="Normal 21 2 2 2 6 2 2" xfId="22908" xr:uid="{00000000-0005-0000-0000-0000A4590000}"/>
    <cellStyle name="Normal 21 2 2 2 6 2 3" xfId="41035" xr:uid="{00000000-0005-0000-0000-0000A5590000}"/>
    <cellStyle name="Normal 21 2 2 2 6 3" xfId="18196" xr:uid="{00000000-0005-0000-0000-0000A6590000}"/>
    <cellStyle name="Normal 21 2 2 2 6 4" xfId="36739" xr:uid="{00000000-0005-0000-0000-0000A7590000}"/>
    <cellStyle name="Normal 21 2 2 2 7" xfId="9370" xr:uid="{00000000-0005-0000-0000-0000A8590000}"/>
    <cellStyle name="Normal 21 2 2 2 7 2" xfId="20765" xr:uid="{00000000-0005-0000-0000-0000A9590000}"/>
    <cellStyle name="Normal 21 2 2 2 7 3" xfId="38942" xr:uid="{00000000-0005-0000-0000-0000AA590000}"/>
    <cellStyle name="Normal 21 2 2 2 8" xfId="16030" xr:uid="{00000000-0005-0000-0000-0000AB590000}"/>
    <cellStyle name="Normal 21 2 2 2 9" xfId="34648" xr:uid="{00000000-0005-0000-0000-0000AC590000}"/>
    <cellStyle name="Normal 21 2 2 3" xfId="4601" xr:uid="{00000000-0005-0000-0000-0000AD590000}"/>
    <cellStyle name="Normal 21 2 2 3 2" xfId="4878" xr:uid="{00000000-0005-0000-0000-0000AE590000}"/>
    <cellStyle name="Normal 21 2 2 3 2 2" xfId="5412" xr:uid="{00000000-0005-0000-0000-0000AF590000}"/>
    <cellStyle name="Normal 21 2 2 3 2 2 2" xfId="6494" xr:uid="{00000000-0005-0000-0000-0000B0590000}"/>
    <cellStyle name="Normal 21 2 2 3 2 2 2 2" xfId="8686" xr:uid="{00000000-0005-0000-0000-0000B1590000}"/>
    <cellStyle name="Normal 21 2 2 3 2 2 2 2 2" xfId="13457" xr:uid="{00000000-0005-0000-0000-0000B2590000}"/>
    <cellStyle name="Normal 21 2 2 3 2 2 2 2 2 2" xfId="24810" xr:uid="{00000000-0005-0000-0000-0000B3590000}"/>
    <cellStyle name="Normal 21 2 2 3 2 2 2 2 2 3" xfId="42911" xr:uid="{00000000-0005-0000-0000-0000B4590000}"/>
    <cellStyle name="Normal 21 2 2 3 2 2 2 2 3" xfId="20096" xr:uid="{00000000-0005-0000-0000-0000B5590000}"/>
    <cellStyle name="Normal 21 2 2 3 2 2 2 2 4" xfId="38615" xr:uid="{00000000-0005-0000-0000-0000B6590000}"/>
    <cellStyle name="Normal 21 2 2 3 2 2 2 3" xfId="11276" xr:uid="{00000000-0005-0000-0000-0000B7590000}"/>
    <cellStyle name="Normal 21 2 2 3 2 2 2 3 2" xfId="22662" xr:uid="{00000000-0005-0000-0000-0000B8590000}"/>
    <cellStyle name="Normal 21 2 2 3 2 2 2 3 3" xfId="40820" xr:uid="{00000000-0005-0000-0000-0000B9590000}"/>
    <cellStyle name="Normal 21 2 2 3 2 2 2 4" xfId="17947" xr:uid="{00000000-0005-0000-0000-0000BA590000}"/>
    <cellStyle name="Normal 21 2 2 3 2 2 2 5" xfId="36524" xr:uid="{00000000-0005-0000-0000-0000BB590000}"/>
    <cellStyle name="Normal 21 2 2 3 2 2 3" xfId="7622" xr:uid="{00000000-0005-0000-0000-0000BC590000}"/>
    <cellStyle name="Normal 21 2 2 3 2 2 3 2" xfId="12393" xr:uid="{00000000-0005-0000-0000-0000BD590000}"/>
    <cellStyle name="Normal 21 2 2 3 2 2 3 2 2" xfId="23751" xr:uid="{00000000-0005-0000-0000-0000BE590000}"/>
    <cellStyle name="Normal 21 2 2 3 2 2 3 2 3" xfId="41867" xr:uid="{00000000-0005-0000-0000-0000BF590000}"/>
    <cellStyle name="Normal 21 2 2 3 2 2 3 3" xfId="19040" xr:uid="{00000000-0005-0000-0000-0000C0590000}"/>
    <cellStyle name="Normal 21 2 2 3 2 2 3 4" xfId="37571" xr:uid="{00000000-0005-0000-0000-0000C1590000}"/>
    <cellStyle name="Normal 21 2 2 3 2 2 4" xfId="10209" xr:uid="{00000000-0005-0000-0000-0000C2590000}"/>
    <cellStyle name="Normal 21 2 2 3 2 2 4 2" xfId="21604" xr:uid="{00000000-0005-0000-0000-0000C3590000}"/>
    <cellStyle name="Normal 21 2 2 3 2 2 4 3" xfId="39776" xr:uid="{00000000-0005-0000-0000-0000C4590000}"/>
    <cellStyle name="Normal 21 2 2 3 2 2 5" xfId="16883" xr:uid="{00000000-0005-0000-0000-0000C5590000}"/>
    <cellStyle name="Normal 21 2 2 3 2 2 6" xfId="35480" xr:uid="{00000000-0005-0000-0000-0000C6590000}"/>
    <cellStyle name="Normal 21 2 2 3 2 3" xfId="5964" xr:uid="{00000000-0005-0000-0000-0000C7590000}"/>
    <cellStyle name="Normal 21 2 2 3 2 3 2" xfId="8158" xr:uid="{00000000-0005-0000-0000-0000C8590000}"/>
    <cellStyle name="Normal 21 2 2 3 2 3 2 2" xfId="12929" xr:uid="{00000000-0005-0000-0000-0000C9590000}"/>
    <cellStyle name="Normal 21 2 2 3 2 3 2 2 2" xfId="24284" xr:uid="{00000000-0005-0000-0000-0000CA590000}"/>
    <cellStyle name="Normal 21 2 2 3 2 3 2 2 3" xfId="42389" xr:uid="{00000000-0005-0000-0000-0000CB590000}"/>
    <cellStyle name="Normal 21 2 2 3 2 3 2 3" xfId="19569" xr:uid="{00000000-0005-0000-0000-0000CC590000}"/>
    <cellStyle name="Normal 21 2 2 3 2 3 2 4" xfId="38093" xr:uid="{00000000-0005-0000-0000-0000CD590000}"/>
    <cellStyle name="Normal 21 2 2 3 2 3 3" xfId="10748" xr:uid="{00000000-0005-0000-0000-0000CE590000}"/>
    <cellStyle name="Normal 21 2 2 3 2 3 3 2" xfId="22136" xr:uid="{00000000-0005-0000-0000-0000CF590000}"/>
    <cellStyle name="Normal 21 2 2 3 2 3 3 3" xfId="40298" xr:uid="{00000000-0005-0000-0000-0000D0590000}"/>
    <cellStyle name="Normal 21 2 2 3 2 3 4" xfId="17421" xr:uid="{00000000-0005-0000-0000-0000D1590000}"/>
    <cellStyle name="Normal 21 2 2 3 2 3 5" xfId="36002" xr:uid="{00000000-0005-0000-0000-0000D2590000}"/>
    <cellStyle name="Normal 21 2 2 3 2 4" xfId="7104" xr:uid="{00000000-0005-0000-0000-0000D3590000}"/>
    <cellStyle name="Normal 21 2 2 3 2 4 2" xfId="11875" xr:uid="{00000000-0005-0000-0000-0000D4590000}"/>
    <cellStyle name="Normal 21 2 2 3 2 4 2 2" xfId="23236" xr:uid="{00000000-0005-0000-0000-0000D5590000}"/>
    <cellStyle name="Normal 21 2 2 3 2 4 2 3" xfId="41355" xr:uid="{00000000-0005-0000-0000-0000D6590000}"/>
    <cellStyle name="Normal 21 2 2 3 2 4 3" xfId="18524" xr:uid="{00000000-0005-0000-0000-0000D7590000}"/>
    <cellStyle name="Normal 21 2 2 3 2 4 4" xfId="37059" xr:uid="{00000000-0005-0000-0000-0000D8590000}"/>
    <cellStyle name="Normal 21 2 2 3 2 5" xfId="9695" xr:uid="{00000000-0005-0000-0000-0000D9590000}"/>
    <cellStyle name="Normal 21 2 2 3 2 5 2" xfId="21090" xr:uid="{00000000-0005-0000-0000-0000DA590000}"/>
    <cellStyle name="Normal 21 2 2 3 2 5 3" xfId="39263" xr:uid="{00000000-0005-0000-0000-0000DB590000}"/>
    <cellStyle name="Normal 21 2 2 3 2 6" xfId="16363" xr:uid="{00000000-0005-0000-0000-0000DC590000}"/>
    <cellStyle name="Normal 21 2 2 3 2 7" xfId="34968" xr:uid="{00000000-0005-0000-0000-0000DD590000}"/>
    <cellStyle name="Normal 21 2 2 3 3" xfId="5144" xr:uid="{00000000-0005-0000-0000-0000DE590000}"/>
    <cellStyle name="Normal 21 2 2 3 3 2" xfId="6230" xr:uid="{00000000-0005-0000-0000-0000DF590000}"/>
    <cellStyle name="Normal 21 2 2 3 3 2 2" xfId="8422" xr:uid="{00000000-0005-0000-0000-0000E0590000}"/>
    <cellStyle name="Normal 21 2 2 3 3 2 2 2" xfId="13193" xr:uid="{00000000-0005-0000-0000-0000E1590000}"/>
    <cellStyle name="Normal 21 2 2 3 3 2 2 2 2" xfId="24546" xr:uid="{00000000-0005-0000-0000-0000E2590000}"/>
    <cellStyle name="Normal 21 2 2 3 3 2 2 2 3" xfId="42647" xr:uid="{00000000-0005-0000-0000-0000E3590000}"/>
    <cellStyle name="Normal 21 2 2 3 3 2 2 3" xfId="19832" xr:uid="{00000000-0005-0000-0000-0000E4590000}"/>
    <cellStyle name="Normal 21 2 2 3 3 2 2 4" xfId="38351" xr:uid="{00000000-0005-0000-0000-0000E5590000}"/>
    <cellStyle name="Normal 21 2 2 3 3 2 3" xfId="11012" xr:uid="{00000000-0005-0000-0000-0000E6590000}"/>
    <cellStyle name="Normal 21 2 2 3 3 2 3 2" xfId="22398" xr:uid="{00000000-0005-0000-0000-0000E7590000}"/>
    <cellStyle name="Normal 21 2 2 3 3 2 3 3" xfId="40556" xr:uid="{00000000-0005-0000-0000-0000E8590000}"/>
    <cellStyle name="Normal 21 2 2 3 3 2 4" xfId="17683" xr:uid="{00000000-0005-0000-0000-0000E9590000}"/>
    <cellStyle name="Normal 21 2 2 3 3 2 5" xfId="36260" xr:uid="{00000000-0005-0000-0000-0000EA590000}"/>
    <cellStyle name="Normal 21 2 2 3 3 3" xfId="7366" xr:uid="{00000000-0005-0000-0000-0000EB590000}"/>
    <cellStyle name="Normal 21 2 2 3 3 3 2" xfId="12137" xr:uid="{00000000-0005-0000-0000-0000EC590000}"/>
    <cellStyle name="Normal 21 2 2 3 3 3 2 2" xfId="23495" xr:uid="{00000000-0005-0000-0000-0000ED590000}"/>
    <cellStyle name="Normal 21 2 2 3 3 3 2 3" xfId="41611" xr:uid="{00000000-0005-0000-0000-0000EE590000}"/>
    <cellStyle name="Normal 21 2 2 3 3 3 3" xfId="18784" xr:uid="{00000000-0005-0000-0000-0000EF590000}"/>
    <cellStyle name="Normal 21 2 2 3 3 3 4" xfId="37315" xr:uid="{00000000-0005-0000-0000-0000F0590000}"/>
    <cellStyle name="Normal 21 2 2 3 3 4" xfId="9952" xr:uid="{00000000-0005-0000-0000-0000F1590000}"/>
    <cellStyle name="Normal 21 2 2 3 3 4 2" xfId="21347" xr:uid="{00000000-0005-0000-0000-0000F2590000}"/>
    <cellStyle name="Normal 21 2 2 3 3 4 3" xfId="39519" xr:uid="{00000000-0005-0000-0000-0000F3590000}"/>
    <cellStyle name="Normal 21 2 2 3 3 5" xfId="16624" xr:uid="{00000000-0005-0000-0000-0000F4590000}"/>
    <cellStyle name="Normal 21 2 2 3 3 6" xfId="35224" xr:uid="{00000000-0005-0000-0000-0000F5590000}"/>
    <cellStyle name="Normal 21 2 2 3 4" xfId="5688" xr:uid="{00000000-0005-0000-0000-0000F6590000}"/>
    <cellStyle name="Normal 21 2 2 3 4 2" xfId="7890" xr:uid="{00000000-0005-0000-0000-0000F7590000}"/>
    <cellStyle name="Normal 21 2 2 3 4 2 2" xfId="12661" xr:uid="{00000000-0005-0000-0000-0000F8590000}"/>
    <cellStyle name="Normal 21 2 2 3 4 2 2 2" xfId="24017" xr:uid="{00000000-0005-0000-0000-0000F9590000}"/>
    <cellStyle name="Normal 21 2 2 3 4 2 2 3" xfId="42131" xr:uid="{00000000-0005-0000-0000-0000FA590000}"/>
    <cellStyle name="Normal 21 2 2 3 4 2 3" xfId="19305" xr:uid="{00000000-0005-0000-0000-0000FB590000}"/>
    <cellStyle name="Normal 21 2 2 3 4 2 4" xfId="37835" xr:uid="{00000000-0005-0000-0000-0000FC590000}"/>
    <cellStyle name="Normal 21 2 2 3 4 3" xfId="10478" xr:uid="{00000000-0005-0000-0000-0000FD590000}"/>
    <cellStyle name="Normal 21 2 2 3 4 3 2" xfId="21870" xr:uid="{00000000-0005-0000-0000-0000FE590000}"/>
    <cellStyle name="Normal 21 2 2 3 4 3 3" xfId="40040" xr:uid="{00000000-0005-0000-0000-0000FF590000}"/>
    <cellStyle name="Normal 21 2 2 3 4 4" xfId="17154" xr:uid="{00000000-0005-0000-0000-0000005A0000}"/>
    <cellStyle name="Normal 21 2 2 3 4 5" xfId="35744" xr:uid="{00000000-0005-0000-0000-0000015A0000}"/>
    <cellStyle name="Normal 21 2 2 3 5" xfId="6838" xr:uid="{00000000-0005-0000-0000-0000025A0000}"/>
    <cellStyle name="Normal 21 2 2 3 5 2" xfId="11609" xr:uid="{00000000-0005-0000-0000-0000035A0000}"/>
    <cellStyle name="Normal 21 2 2 3 5 2 2" xfId="22974" xr:uid="{00000000-0005-0000-0000-0000045A0000}"/>
    <cellStyle name="Normal 21 2 2 3 5 2 3" xfId="41099" xr:uid="{00000000-0005-0000-0000-0000055A0000}"/>
    <cellStyle name="Normal 21 2 2 3 5 3" xfId="18262" xr:uid="{00000000-0005-0000-0000-0000065A0000}"/>
    <cellStyle name="Normal 21 2 2 3 5 4" xfId="36803" xr:uid="{00000000-0005-0000-0000-0000075A0000}"/>
    <cellStyle name="Normal 21 2 2 3 6" xfId="9436" xr:uid="{00000000-0005-0000-0000-0000085A0000}"/>
    <cellStyle name="Normal 21 2 2 3 6 2" xfId="20831" xr:uid="{00000000-0005-0000-0000-0000095A0000}"/>
    <cellStyle name="Normal 21 2 2 3 6 3" xfId="39006" xr:uid="{00000000-0005-0000-0000-00000A5A0000}"/>
    <cellStyle name="Normal 21 2 2 3 7" xfId="16099" xr:uid="{00000000-0005-0000-0000-00000B5A0000}"/>
    <cellStyle name="Normal 21 2 2 3 8" xfId="34712" xr:uid="{00000000-0005-0000-0000-00000C5A0000}"/>
    <cellStyle name="Normal 21 2 2 4" xfId="4738" xr:uid="{00000000-0005-0000-0000-00000D5A0000}"/>
    <cellStyle name="Normal 21 2 2 4 2" xfId="5272" xr:uid="{00000000-0005-0000-0000-00000E5A0000}"/>
    <cellStyle name="Normal 21 2 2 4 2 2" xfId="6358" xr:uid="{00000000-0005-0000-0000-00000F5A0000}"/>
    <cellStyle name="Normal 21 2 2 4 2 2 2" xfId="8550" xr:uid="{00000000-0005-0000-0000-0000105A0000}"/>
    <cellStyle name="Normal 21 2 2 4 2 2 2 2" xfId="13321" xr:uid="{00000000-0005-0000-0000-0000115A0000}"/>
    <cellStyle name="Normal 21 2 2 4 2 2 2 2 2" xfId="24674" xr:uid="{00000000-0005-0000-0000-0000125A0000}"/>
    <cellStyle name="Normal 21 2 2 4 2 2 2 2 3" xfId="42775" xr:uid="{00000000-0005-0000-0000-0000135A0000}"/>
    <cellStyle name="Normal 21 2 2 4 2 2 2 3" xfId="19960" xr:uid="{00000000-0005-0000-0000-0000145A0000}"/>
    <cellStyle name="Normal 21 2 2 4 2 2 2 4" xfId="38479" xr:uid="{00000000-0005-0000-0000-0000155A0000}"/>
    <cellStyle name="Normal 21 2 2 4 2 2 3" xfId="11140" xr:uid="{00000000-0005-0000-0000-0000165A0000}"/>
    <cellStyle name="Normal 21 2 2 4 2 2 3 2" xfId="22526" xr:uid="{00000000-0005-0000-0000-0000175A0000}"/>
    <cellStyle name="Normal 21 2 2 4 2 2 3 3" xfId="40684" xr:uid="{00000000-0005-0000-0000-0000185A0000}"/>
    <cellStyle name="Normal 21 2 2 4 2 2 4" xfId="17811" xr:uid="{00000000-0005-0000-0000-0000195A0000}"/>
    <cellStyle name="Normal 21 2 2 4 2 2 5" xfId="36388" xr:uid="{00000000-0005-0000-0000-00001A5A0000}"/>
    <cellStyle name="Normal 21 2 2 4 2 3" xfId="7494" xr:uid="{00000000-0005-0000-0000-00001B5A0000}"/>
    <cellStyle name="Normal 21 2 2 4 2 3 2" xfId="12265" xr:uid="{00000000-0005-0000-0000-00001C5A0000}"/>
    <cellStyle name="Normal 21 2 2 4 2 3 2 2" xfId="23623" xr:uid="{00000000-0005-0000-0000-00001D5A0000}"/>
    <cellStyle name="Normal 21 2 2 4 2 3 2 3" xfId="41739" xr:uid="{00000000-0005-0000-0000-00001E5A0000}"/>
    <cellStyle name="Normal 21 2 2 4 2 3 3" xfId="18912" xr:uid="{00000000-0005-0000-0000-00001F5A0000}"/>
    <cellStyle name="Normal 21 2 2 4 2 3 4" xfId="37443" xr:uid="{00000000-0005-0000-0000-0000205A0000}"/>
    <cellStyle name="Normal 21 2 2 4 2 4" xfId="10080" xr:uid="{00000000-0005-0000-0000-0000215A0000}"/>
    <cellStyle name="Normal 21 2 2 4 2 4 2" xfId="21475" xr:uid="{00000000-0005-0000-0000-0000225A0000}"/>
    <cellStyle name="Normal 21 2 2 4 2 4 3" xfId="39647" xr:uid="{00000000-0005-0000-0000-0000235A0000}"/>
    <cellStyle name="Normal 21 2 2 4 2 5" xfId="16752" xr:uid="{00000000-0005-0000-0000-0000245A0000}"/>
    <cellStyle name="Normal 21 2 2 4 2 6" xfId="35352" xr:uid="{00000000-0005-0000-0000-0000255A0000}"/>
    <cellStyle name="Normal 21 2 2 4 3" xfId="5824" xr:uid="{00000000-0005-0000-0000-0000265A0000}"/>
    <cellStyle name="Normal 21 2 2 4 3 2" xfId="8026" xr:uid="{00000000-0005-0000-0000-0000275A0000}"/>
    <cellStyle name="Normal 21 2 2 4 3 2 2" xfId="12797" xr:uid="{00000000-0005-0000-0000-0000285A0000}"/>
    <cellStyle name="Normal 21 2 2 4 3 2 2 2" xfId="24152" xr:uid="{00000000-0005-0000-0000-0000295A0000}"/>
    <cellStyle name="Normal 21 2 2 4 3 2 2 3" xfId="42261" xr:uid="{00000000-0005-0000-0000-00002A5A0000}"/>
    <cellStyle name="Normal 21 2 2 4 3 2 3" xfId="19439" xr:uid="{00000000-0005-0000-0000-00002B5A0000}"/>
    <cellStyle name="Normal 21 2 2 4 3 2 4" xfId="37965" xr:uid="{00000000-0005-0000-0000-00002C5A0000}"/>
    <cellStyle name="Normal 21 2 2 4 3 3" xfId="10614" xr:uid="{00000000-0005-0000-0000-00002D5A0000}"/>
    <cellStyle name="Normal 21 2 2 4 3 3 2" xfId="22003" xr:uid="{00000000-0005-0000-0000-00002E5A0000}"/>
    <cellStyle name="Normal 21 2 2 4 3 3 3" xfId="40170" xr:uid="{00000000-0005-0000-0000-00002F5A0000}"/>
    <cellStyle name="Normal 21 2 2 4 3 4" xfId="17288" xr:uid="{00000000-0005-0000-0000-0000305A0000}"/>
    <cellStyle name="Normal 21 2 2 4 3 5" xfId="35874" xr:uid="{00000000-0005-0000-0000-0000315A0000}"/>
    <cellStyle name="Normal 21 2 2 4 4" xfId="6972" xr:uid="{00000000-0005-0000-0000-0000325A0000}"/>
    <cellStyle name="Normal 21 2 2 4 4 2" xfId="11743" xr:uid="{00000000-0005-0000-0000-0000335A0000}"/>
    <cellStyle name="Normal 21 2 2 4 4 2 2" xfId="23105" xr:uid="{00000000-0005-0000-0000-0000345A0000}"/>
    <cellStyle name="Normal 21 2 2 4 4 2 3" xfId="41227" xr:uid="{00000000-0005-0000-0000-0000355A0000}"/>
    <cellStyle name="Normal 21 2 2 4 4 3" xfId="18395" xr:uid="{00000000-0005-0000-0000-0000365A0000}"/>
    <cellStyle name="Normal 21 2 2 4 4 4" xfId="36931" xr:uid="{00000000-0005-0000-0000-0000375A0000}"/>
    <cellStyle name="Normal 21 2 2 4 5" xfId="9566" xr:uid="{00000000-0005-0000-0000-0000385A0000}"/>
    <cellStyle name="Normal 21 2 2 4 5 2" xfId="20961" xr:uid="{00000000-0005-0000-0000-0000395A0000}"/>
    <cellStyle name="Normal 21 2 2 4 5 3" xfId="39134" xr:uid="{00000000-0005-0000-0000-00003A5A0000}"/>
    <cellStyle name="Normal 21 2 2 4 6" xfId="16231" xr:uid="{00000000-0005-0000-0000-00003B5A0000}"/>
    <cellStyle name="Normal 21 2 2 4 7" xfId="34840" xr:uid="{00000000-0005-0000-0000-00003C5A0000}"/>
    <cellStyle name="Normal 21 2 2 5" xfId="5016" xr:uid="{00000000-0005-0000-0000-00003D5A0000}"/>
    <cellStyle name="Normal 21 2 2 5 2" xfId="6102" xr:uid="{00000000-0005-0000-0000-00003E5A0000}"/>
    <cellStyle name="Normal 21 2 2 5 2 2" xfId="8294" xr:uid="{00000000-0005-0000-0000-00003F5A0000}"/>
    <cellStyle name="Normal 21 2 2 5 2 2 2" xfId="13065" xr:uid="{00000000-0005-0000-0000-0000405A0000}"/>
    <cellStyle name="Normal 21 2 2 5 2 2 2 2" xfId="24418" xr:uid="{00000000-0005-0000-0000-0000415A0000}"/>
    <cellStyle name="Normal 21 2 2 5 2 2 2 3" xfId="42519" xr:uid="{00000000-0005-0000-0000-0000425A0000}"/>
    <cellStyle name="Normal 21 2 2 5 2 2 3" xfId="19704" xr:uid="{00000000-0005-0000-0000-0000435A0000}"/>
    <cellStyle name="Normal 21 2 2 5 2 2 4" xfId="38223" xr:uid="{00000000-0005-0000-0000-0000445A0000}"/>
    <cellStyle name="Normal 21 2 2 5 2 3" xfId="10884" xr:uid="{00000000-0005-0000-0000-0000455A0000}"/>
    <cellStyle name="Normal 21 2 2 5 2 3 2" xfId="22270" xr:uid="{00000000-0005-0000-0000-0000465A0000}"/>
    <cellStyle name="Normal 21 2 2 5 2 3 3" xfId="40428" xr:uid="{00000000-0005-0000-0000-0000475A0000}"/>
    <cellStyle name="Normal 21 2 2 5 2 4" xfId="17555" xr:uid="{00000000-0005-0000-0000-0000485A0000}"/>
    <cellStyle name="Normal 21 2 2 5 2 5" xfId="36132" xr:uid="{00000000-0005-0000-0000-0000495A0000}"/>
    <cellStyle name="Normal 21 2 2 5 3" xfId="7238" xr:uid="{00000000-0005-0000-0000-00004A5A0000}"/>
    <cellStyle name="Normal 21 2 2 5 3 2" xfId="12009" xr:uid="{00000000-0005-0000-0000-00004B5A0000}"/>
    <cellStyle name="Normal 21 2 2 5 3 2 2" xfId="23367" xr:uid="{00000000-0005-0000-0000-00004C5A0000}"/>
    <cellStyle name="Normal 21 2 2 5 3 2 3" xfId="41483" xr:uid="{00000000-0005-0000-0000-00004D5A0000}"/>
    <cellStyle name="Normal 21 2 2 5 3 3" xfId="18656" xr:uid="{00000000-0005-0000-0000-00004E5A0000}"/>
    <cellStyle name="Normal 21 2 2 5 3 4" xfId="37187" xr:uid="{00000000-0005-0000-0000-00004F5A0000}"/>
    <cellStyle name="Normal 21 2 2 5 4" xfId="9824" xr:uid="{00000000-0005-0000-0000-0000505A0000}"/>
    <cellStyle name="Normal 21 2 2 5 4 2" xfId="21219" xr:uid="{00000000-0005-0000-0000-0000515A0000}"/>
    <cellStyle name="Normal 21 2 2 5 4 3" xfId="39391" xr:uid="{00000000-0005-0000-0000-0000525A0000}"/>
    <cellStyle name="Normal 21 2 2 5 5" xfId="16496" xr:uid="{00000000-0005-0000-0000-0000535A0000}"/>
    <cellStyle name="Normal 21 2 2 5 6" xfId="35096" xr:uid="{00000000-0005-0000-0000-0000545A0000}"/>
    <cellStyle name="Normal 21 2 2 6" xfId="5548" xr:uid="{00000000-0005-0000-0000-0000555A0000}"/>
    <cellStyle name="Normal 21 2 2 6 2" xfId="7750" xr:uid="{00000000-0005-0000-0000-0000565A0000}"/>
    <cellStyle name="Normal 21 2 2 6 2 2" xfId="12521" xr:uid="{00000000-0005-0000-0000-0000575A0000}"/>
    <cellStyle name="Normal 21 2 2 6 2 2 2" xfId="23879" xr:uid="{00000000-0005-0000-0000-0000585A0000}"/>
    <cellStyle name="Normal 21 2 2 6 2 2 3" xfId="41995" xr:uid="{00000000-0005-0000-0000-0000595A0000}"/>
    <cellStyle name="Normal 21 2 2 6 2 3" xfId="19168" xr:uid="{00000000-0005-0000-0000-00005A5A0000}"/>
    <cellStyle name="Normal 21 2 2 6 2 4" xfId="37699" xr:uid="{00000000-0005-0000-0000-00005B5A0000}"/>
    <cellStyle name="Normal 21 2 2 6 3" xfId="10338" xr:uid="{00000000-0005-0000-0000-00005C5A0000}"/>
    <cellStyle name="Normal 21 2 2 6 3 2" xfId="21733" xr:uid="{00000000-0005-0000-0000-00005D5A0000}"/>
    <cellStyle name="Normal 21 2 2 6 3 3" xfId="39904" xr:uid="{00000000-0005-0000-0000-00005E5A0000}"/>
    <cellStyle name="Normal 21 2 2 6 4" xfId="17014" xr:uid="{00000000-0005-0000-0000-00005F5A0000}"/>
    <cellStyle name="Normal 21 2 2 6 5" xfId="35608" xr:uid="{00000000-0005-0000-0000-0000605A0000}"/>
    <cellStyle name="Normal 21 2 2 7" xfId="6700" xr:uid="{00000000-0005-0000-0000-0000615A0000}"/>
    <cellStyle name="Normal 21 2 2 7 2" xfId="11471" xr:uid="{00000000-0005-0000-0000-0000625A0000}"/>
    <cellStyle name="Normal 21 2 2 7 2 2" xfId="22840" xr:uid="{00000000-0005-0000-0000-0000635A0000}"/>
    <cellStyle name="Normal 21 2 2 7 2 3" xfId="40971" xr:uid="{00000000-0005-0000-0000-0000645A0000}"/>
    <cellStyle name="Normal 21 2 2 7 3" xfId="18126" xr:uid="{00000000-0005-0000-0000-0000655A0000}"/>
    <cellStyle name="Normal 21 2 2 7 4" xfId="36675" xr:uid="{00000000-0005-0000-0000-0000665A0000}"/>
    <cellStyle name="Normal 21 2 2 8" xfId="9304" xr:uid="{00000000-0005-0000-0000-0000675A0000}"/>
    <cellStyle name="Normal 21 2 2 8 2" xfId="20699" xr:uid="{00000000-0005-0000-0000-0000685A0000}"/>
    <cellStyle name="Normal 21 2 2 8 3" xfId="38878" xr:uid="{00000000-0005-0000-0000-0000695A0000}"/>
    <cellStyle name="Normal 21 2 2 9" xfId="15964" xr:uid="{00000000-0005-0000-0000-00006A5A0000}"/>
    <cellStyle name="Normal 21 2 3" xfId="4493" xr:uid="{00000000-0005-0000-0000-00006B5A0000}"/>
    <cellStyle name="Normal 21 2 3 2" xfId="4641" xr:uid="{00000000-0005-0000-0000-00006C5A0000}"/>
    <cellStyle name="Normal 21 2 3 2 2" xfId="4918" xr:uid="{00000000-0005-0000-0000-00006D5A0000}"/>
    <cellStyle name="Normal 21 2 3 2 2 2" xfId="5452" xr:uid="{00000000-0005-0000-0000-00006E5A0000}"/>
    <cellStyle name="Normal 21 2 3 2 2 2 2" xfId="6528" xr:uid="{00000000-0005-0000-0000-00006F5A0000}"/>
    <cellStyle name="Normal 21 2 3 2 2 2 2 2" xfId="8720" xr:uid="{00000000-0005-0000-0000-0000705A0000}"/>
    <cellStyle name="Normal 21 2 3 2 2 2 2 2 2" xfId="13491" xr:uid="{00000000-0005-0000-0000-0000715A0000}"/>
    <cellStyle name="Normal 21 2 3 2 2 2 2 2 2 2" xfId="24844" xr:uid="{00000000-0005-0000-0000-0000725A0000}"/>
    <cellStyle name="Normal 21 2 3 2 2 2 2 2 2 3" xfId="42945" xr:uid="{00000000-0005-0000-0000-0000735A0000}"/>
    <cellStyle name="Normal 21 2 3 2 2 2 2 2 3" xfId="20130" xr:uid="{00000000-0005-0000-0000-0000745A0000}"/>
    <cellStyle name="Normal 21 2 3 2 2 2 2 2 4" xfId="38649" xr:uid="{00000000-0005-0000-0000-0000755A0000}"/>
    <cellStyle name="Normal 21 2 3 2 2 2 2 3" xfId="11310" xr:uid="{00000000-0005-0000-0000-0000765A0000}"/>
    <cellStyle name="Normal 21 2 3 2 2 2 2 3 2" xfId="22696" xr:uid="{00000000-0005-0000-0000-0000775A0000}"/>
    <cellStyle name="Normal 21 2 3 2 2 2 2 3 3" xfId="40854" xr:uid="{00000000-0005-0000-0000-0000785A0000}"/>
    <cellStyle name="Normal 21 2 3 2 2 2 2 4" xfId="17981" xr:uid="{00000000-0005-0000-0000-0000795A0000}"/>
    <cellStyle name="Normal 21 2 3 2 2 2 2 5" xfId="36558" xr:uid="{00000000-0005-0000-0000-00007A5A0000}"/>
    <cellStyle name="Normal 21 2 3 2 2 2 3" xfId="7654" xr:uid="{00000000-0005-0000-0000-00007B5A0000}"/>
    <cellStyle name="Normal 21 2 3 2 2 2 3 2" xfId="12425" xr:uid="{00000000-0005-0000-0000-00007C5A0000}"/>
    <cellStyle name="Normal 21 2 3 2 2 2 3 2 2" xfId="23783" xr:uid="{00000000-0005-0000-0000-00007D5A0000}"/>
    <cellStyle name="Normal 21 2 3 2 2 2 3 2 3" xfId="41899" xr:uid="{00000000-0005-0000-0000-00007E5A0000}"/>
    <cellStyle name="Normal 21 2 3 2 2 2 3 3" xfId="19072" xr:uid="{00000000-0005-0000-0000-00007F5A0000}"/>
    <cellStyle name="Normal 21 2 3 2 2 2 3 4" xfId="37603" xr:uid="{00000000-0005-0000-0000-0000805A0000}"/>
    <cellStyle name="Normal 21 2 3 2 2 2 4" xfId="10242" xr:uid="{00000000-0005-0000-0000-0000815A0000}"/>
    <cellStyle name="Normal 21 2 3 2 2 2 4 2" xfId="21637" xr:uid="{00000000-0005-0000-0000-0000825A0000}"/>
    <cellStyle name="Normal 21 2 3 2 2 2 4 3" xfId="39808" xr:uid="{00000000-0005-0000-0000-0000835A0000}"/>
    <cellStyle name="Normal 21 2 3 2 2 2 5" xfId="16918" xr:uid="{00000000-0005-0000-0000-0000845A0000}"/>
    <cellStyle name="Normal 21 2 3 2 2 2 6" xfId="35512" xr:uid="{00000000-0005-0000-0000-0000855A0000}"/>
    <cellStyle name="Normal 21 2 3 2 2 3" xfId="6004" xr:uid="{00000000-0005-0000-0000-0000865A0000}"/>
    <cellStyle name="Normal 21 2 3 2 2 3 2" xfId="8196" xr:uid="{00000000-0005-0000-0000-0000875A0000}"/>
    <cellStyle name="Normal 21 2 3 2 2 3 2 2" xfId="12967" xr:uid="{00000000-0005-0000-0000-0000885A0000}"/>
    <cellStyle name="Normal 21 2 3 2 2 3 2 2 2" xfId="24320" xr:uid="{00000000-0005-0000-0000-0000895A0000}"/>
    <cellStyle name="Normal 21 2 3 2 2 3 2 2 3" xfId="42421" xr:uid="{00000000-0005-0000-0000-00008A5A0000}"/>
    <cellStyle name="Normal 21 2 3 2 2 3 2 3" xfId="19606" xr:uid="{00000000-0005-0000-0000-00008B5A0000}"/>
    <cellStyle name="Normal 21 2 3 2 2 3 2 4" xfId="38125" xr:uid="{00000000-0005-0000-0000-00008C5A0000}"/>
    <cellStyle name="Normal 21 2 3 2 2 3 3" xfId="10786" xr:uid="{00000000-0005-0000-0000-00008D5A0000}"/>
    <cellStyle name="Normal 21 2 3 2 2 3 3 2" xfId="22172" xr:uid="{00000000-0005-0000-0000-00008E5A0000}"/>
    <cellStyle name="Normal 21 2 3 2 2 3 3 3" xfId="40330" xr:uid="{00000000-0005-0000-0000-00008F5A0000}"/>
    <cellStyle name="Normal 21 2 3 2 2 3 4" xfId="17457" xr:uid="{00000000-0005-0000-0000-0000905A0000}"/>
    <cellStyle name="Normal 21 2 3 2 2 3 5" xfId="36034" xr:uid="{00000000-0005-0000-0000-0000915A0000}"/>
    <cellStyle name="Normal 21 2 3 2 2 4" xfId="7142" xr:uid="{00000000-0005-0000-0000-0000925A0000}"/>
    <cellStyle name="Normal 21 2 3 2 2 4 2" xfId="11913" xr:uid="{00000000-0005-0000-0000-0000935A0000}"/>
    <cellStyle name="Normal 21 2 3 2 2 4 2 2" xfId="23271" xr:uid="{00000000-0005-0000-0000-0000945A0000}"/>
    <cellStyle name="Normal 21 2 3 2 2 4 2 3" xfId="41387" xr:uid="{00000000-0005-0000-0000-0000955A0000}"/>
    <cellStyle name="Normal 21 2 3 2 2 4 3" xfId="18560" xr:uid="{00000000-0005-0000-0000-0000965A0000}"/>
    <cellStyle name="Normal 21 2 3 2 2 4 4" xfId="37091" xr:uid="{00000000-0005-0000-0000-0000975A0000}"/>
    <cellStyle name="Normal 21 2 3 2 2 5" xfId="9728" xr:uid="{00000000-0005-0000-0000-0000985A0000}"/>
    <cellStyle name="Normal 21 2 3 2 2 5 2" xfId="21123" xr:uid="{00000000-0005-0000-0000-0000995A0000}"/>
    <cellStyle name="Normal 21 2 3 2 2 5 3" xfId="39295" xr:uid="{00000000-0005-0000-0000-00009A5A0000}"/>
    <cellStyle name="Normal 21 2 3 2 2 6" xfId="16400" xr:uid="{00000000-0005-0000-0000-00009B5A0000}"/>
    <cellStyle name="Normal 21 2 3 2 2 7" xfId="35000" xr:uid="{00000000-0005-0000-0000-00009C5A0000}"/>
    <cellStyle name="Normal 21 2 3 2 3" xfId="5176" xr:uid="{00000000-0005-0000-0000-00009D5A0000}"/>
    <cellStyle name="Normal 21 2 3 2 3 2" xfId="6262" xr:uid="{00000000-0005-0000-0000-00009E5A0000}"/>
    <cellStyle name="Normal 21 2 3 2 3 2 2" xfId="8454" xr:uid="{00000000-0005-0000-0000-00009F5A0000}"/>
    <cellStyle name="Normal 21 2 3 2 3 2 2 2" xfId="13225" xr:uid="{00000000-0005-0000-0000-0000A05A0000}"/>
    <cellStyle name="Normal 21 2 3 2 3 2 2 2 2" xfId="24578" xr:uid="{00000000-0005-0000-0000-0000A15A0000}"/>
    <cellStyle name="Normal 21 2 3 2 3 2 2 2 3" xfId="42679" xr:uid="{00000000-0005-0000-0000-0000A25A0000}"/>
    <cellStyle name="Normal 21 2 3 2 3 2 2 3" xfId="19864" xr:uid="{00000000-0005-0000-0000-0000A35A0000}"/>
    <cellStyle name="Normal 21 2 3 2 3 2 2 4" xfId="38383" xr:uid="{00000000-0005-0000-0000-0000A45A0000}"/>
    <cellStyle name="Normal 21 2 3 2 3 2 3" xfId="11044" xr:uid="{00000000-0005-0000-0000-0000A55A0000}"/>
    <cellStyle name="Normal 21 2 3 2 3 2 3 2" xfId="22430" xr:uid="{00000000-0005-0000-0000-0000A65A0000}"/>
    <cellStyle name="Normal 21 2 3 2 3 2 3 3" xfId="40588" xr:uid="{00000000-0005-0000-0000-0000A75A0000}"/>
    <cellStyle name="Normal 21 2 3 2 3 2 4" xfId="17715" xr:uid="{00000000-0005-0000-0000-0000A85A0000}"/>
    <cellStyle name="Normal 21 2 3 2 3 2 5" xfId="36292" xr:uid="{00000000-0005-0000-0000-0000A95A0000}"/>
    <cellStyle name="Normal 21 2 3 2 3 3" xfId="7398" xr:uid="{00000000-0005-0000-0000-0000AA5A0000}"/>
    <cellStyle name="Normal 21 2 3 2 3 3 2" xfId="12169" xr:uid="{00000000-0005-0000-0000-0000AB5A0000}"/>
    <cellStyle name="Normal 21 2 3 2 3 3 2 2" xfId="23527" xr:uid="{00000000-0005-0000-0000-0000AC5A0000}"/>
    <cellStyle name="Normal 21 2 3 2 3 3 2 3" xfId="41643" xr:uid="{00000000-0005-0000-0000-0000AD5A0000}"/>
    <cellStyle name="Normal 21 2 3 2 3 3 3" xfId="18816" xr:uid="{00000000-0005-0000-0000-0000AE5A0000}"/>
    <cellStyle name="Normal 21 2 3 2 3 3 4" xfId="37347" xr:uid="{00000000-0005-0000-0000-0000AF5A0000}"/>
    <cellStyle name="Normal 21 2 3 2 3 4" xfId="9984" xr:uid="{00000000-0005-0000-0000-0000B05A0000}"/>
    <cellStyle name="Normal 21 2 3 2 3 4 2" xfId="21379" xr:uid="{00000000-0005-0000-0000-0000B15A0000}"/>
    <cellStyle name="Normal 21 2 3 2 3 4 3" xfId="39551" xr:uid="{00000000-0005-0000-0000-0000B25A0000}"/>
    <cellStyle name="Normal 21 2 3 2 3 5" xfId="16656" xr:uid="{00000000-0005-0000-0000-0000B35A0000}"/>
    <cellStyle name="Normal 21 2 3 2 3 6" xfId="35256" xr:uid="{00000000-0005-0000-0000-0000B45A0000}"/>
    <cellStyle name="Normal 21 2 3 2 4" xfId="5728" xr:uid="{00000000-0005-0000-0000-0000B55A0000}"/>
    <cellStyle name="Normal 21 2 3 2 4 2" xfId="7930" xr:uid="{00000000-0005-0000-0000-0000B65A0000}"/>
    <cellStyle name="Normal 21 2 3 2 4 2 2" xfId="12701" xr:uid="{00000000-0005-0000-0000-0000B75A0000}"/>
    <cellStyle name="Normal 21 2 3 2 4 2 2 2" xfId="24056" xr:uid="{00000000-0005-0000-0000-0000B85A0000}"/>
    <cellStyle name="Normal 21 2 3 2 4 2 2 3" xfId="42165" xr:uid="{00000000-0005-0000-0000-0000B95A0000}"/>
    <cellStyle name="Normal 21 2 3 2 4 2 3" xfId="19343" xr:uid="{00000000-0005-0000-0000-0000BA5A0000}"/>
    <cellStyle name="Normal 21 2 3 2 4 2 4" xfId="37869" xr:uid="{00000000-0005-0000-0000-0000BB5A0000}"/>
    <cellStyle name="Normal 21 2 3 2 4 3" xfId="10518" xr:uid="{00000000-0005-0000-0000-0000BC5A0000}"/>
    <cellStyle name="Normal 21 2 3 2 4 3 2" xfId="21907" xr:uid="{00000000-0005-0000-0000-0000BD5A0000}"/>
    <cellStyle name="Normal 21 2 3 2 4 3 3" xfId="40074" xr:uid="{00000000-0005-0000-0000-0000BE5A0000}"/>
    <cellStyle name="Normal 21 2 3 2 4 4" xfId="17192" xr:uid="{00000000-0005-0000-0000-0000BF5A0000}"/>
    <cellStyle name="Normal 21 2 3 2 4 5" xfId="35778" xr:uid="{00000000-0005-0000-0000-0000C05A0000}"/>
    <cellStyle name="Normal 21 2 3 2 5" xfId="6876" xr:uid="{00000000-0005-0000-0000-0000C15A0000}"/>
    <cellStyle name="Normal 21 2 3 2 5 2" xfId="11647" xr:uid="{00000000-0005-0000-0000-0000C25A0000}"/>
    <cellStyle name="Normal 21 2 3 2 5 2 2" xfId="23009" xr:uid="{00000000-0005-0000-0000-0000C35A0000}"/>
    <cellStyle name="Normal 21 2 3 2 5 2 3" xfId="41131" xr:uid="{00000000-0005-0000-0000-0000C45A0000}"/>
    <cellStyle name="Normal 21 2 3 2 5 3" xfId="18299" xr:uid="{00000000-0005-0000-0000-0000C55A0000}"/>
    <cellStyle name="Normal 21 2 3 2 5 4" xfId="36835" xr:uid="{00000000-0005-0000-0000-0000C65A0000}"/>
    <cellStyle name="Normal 21 2 3 2 6" xfId="9469" xr:uid="{00000000-0005-0000-0000-0000C75A0000}"/>
    <cellStyle name="Normal 21 2 3 2 6 2" xfId="20864" xr:uid="{00000000-0005-0000-0000-0000C85A0000}"/>
    <cellStyle name="Normal 21 2 3 2 6 3" xfId="39038" xr:uid="{00000000-0005-0000-0000-0000C95A0000}"/>
    <cellStyle name="Normal 21 2 3 2 7" xfId="16135" xr:uid="{00000000-0005-0000-0000-0000CA5A0000}"/>
    <cellStyle name="Normal 21 2 3 2 8" xfId="34744" xr:uid="{00000000-0005-0000-0000-0000CB5A0000}"/>
    <cellStyle name="Normal 21 2 3 3" xfId="4770" xr:uid="{00000000-0005-0000-0000-0000CC5A0000}"/>
    <cellStyle name="Normal 21 2 3 3 2" xfId="5304" xr:uid="{00000000-0005-0000-0000-0000CD5A0000}"/>
    <cellStyle name="Normal 21 2 3 3 2 2" xfId="6390" xr:uid="{00000000-0005-0000-0000-0000CE5A0000}"/>
    <cellStyle name="Normal 21 2 3 3 2 2 2" xfId="8582" xr:uid="{00000000-0005-0000-0000-0000CF5A0000}"/>
    <cellStyle name="Normal 21 2 3 3 2 2 2 2" xfId="13353" xr:uid="{00000000-0005-0000-0000-0000D05A0000}"/>
    <cellStyle name="Normal 21 2 3 3 2 2 2 2 2" xfId="24706" xr:uid="{00000000-0005-0000-0000-0000D15A0000}"/>
    <cellStyle name="Normal 21 2 3 3 2 2 2 2 3" xfId="42807" xr:uid="{00000000-0005-0000-0000-0000D25A0000}"/>
    <cellStyle name="Normal 21 2 3 3 2 2 2 3" xfId="19992" xr:uid="{00000000-0005-0000-0000-0000D35A0000}"/>
    <cellStyle name="Normal 21 2 3 3 2 2 2 4" xfId="38511" xr:uid="{00000000-0005-0000-0000-0000D45A0000}"/>
    <cellStyle name="Normal 21 2 3 3 2 2 3" xfId="11172" xr:uid="{00000000-0005-0000-0000-0000D55A0000}"/>
    <cellStyle name="Normal 21 2 3 3 2 2 3 2" xfId="22558" xr:uid="{00000000-0005-0000-0000-0000D65A0000}"/>
    <cellStyle name="Normal 21 2 3 3 2 2 3 3" xfId="40716" xr:uid="{00000000-0005-0000-0000-0000D75A0000}"/>
    <cellStyle name="Normal 21 2 3 3 2 2 4" xfId="17843" xr:uid="{00000000-0005-0000-0000-0000D85A0000}"/>
    <cellStyle name="Normal 21 2 3 3 2 2 5" xfId="36420" xr:uid="{00000000-0005-0000-0000-0000D95A0000}"/>
    <cellStyle name="Normal 21 2 3 3 2 3" xfId="7526" xr:uid="{00000000-0005-0000-0000-0000DA5A0000}"/>
    <cellStyle name="Normal 21 2 3 3 2 3 2" xfId="12297" xr:uid="{00000000-0005-0000-0000-0000DB5A0000}"/>
    <cellStyle name="Normal 21 2 3 3 2 3 2 2" xfId="23655" xr:uid="{00000000-0005-0000-0000-0000DC5A0000}"/>
    <cellStyle name="Normal 21 2 3 3 2 3 2 3" xfId="41771" xr:uid="{00000000-0005-0000-0000-0000DD5A0000}"/>
    <cellStyle name="Normal 21 2 3 3 2 3 3" xfId="18944" xr:uid="{00000000-0005-0000-0000-0000DE5A0000}"/>
    <cellStyle name="Normal 21 2 3 3 2 3 4" xfId="37475" xr:uid="{00000000-0005-0000-0000-0000DF5A0000}"/>
    <cellStyle name="Normal 21 2 3 3 2 4" xfId="10112" xr:uid="{00000000-0005-0000-0000-0000E05A0000}"/>
    <cellStyle name="Normal 21 2 3 3 2 4 2" xfId="21507" xr:uid="{00000000-0005-0000-0000-0000E15A0000}"/>
    <cellStyle name="Normal 21 2 3 3 2 4 3" xfId="39679" xr:uid="{00000000-0005-0000-0000-0000E25A0000}"/>
    <cellStyle name="Normal 21 2 3 3 2 5" xfId="16784" xr:uid="{00000000-0005-0000-0000-0000E35A0000}"/>
    <cellStyle name="Normal 21 2 3 3 2 6" xfId="35384" xr:uid="{00000000-0005-0000-0000-0000E45A0000}"/>
    <cellStyle name="Normal 21 2 3 3 3" xfId="5856" xr:uid="{00000000-0005-0000-0000-0000E55A0000}"/>
    <cellStyle name="Normal 21 2 3 3 3 2" xfId="8058" xr:uid="{00000000-0005-0000-0000-0000E65A0000}"/>
    <cellStyle name="Normal 21 2 3 3 3 2 2" xfId="12829" xr:uid="{00000000-0005-0000-0000-0000E75A0000}"/>
    <cellStyle name="Normal 21 2 3 3 3 2 2 2" xfId="24184" xr:uid="{00000000-0005-0000-0000-0000E85A0000}"/>
    <cellStyle name="Normal 21 2 3 3 3 2 2 3" xfId="42293" xr:uid="{00000000-0005-0000-0000-0000E95A0000}"/>
    <cellStyle name="Normal 21 2 3 3 3 2 3" xfId="19471" xr:uid="{00000000-0005-0000-0000-0000EA5A0000}"/>
    <cellStyle name="Normal 21 2 3 3 3 2 4" xfId="37997" xr:uid="{00000000-0005-0000-0000-0000EB5A0000}"/>
    <cellStyle name="Normal 21 2 3 3 3 3" xfId="10646" xr:uid="{00000000-0005-0000-0000-0000EC5A0000}"/>
    <cellStyle name="Normal 21 2 3 3 3 3 2" xfId="22035" xr:uid="{00000000-0005-0000-0000-0000ED5A0000}"/>
    <cellStyle name="Normal 21 2 3 3 3 3 3" xfId="40202" xr:uid="{00000000-0005-0000-0000-0000EE5A0000}"/>
    <cellStyle name="Normal 21 2 3 3 3 4" xfId="17320" xr:uid="{00000000-0005-0000-0000-0000EF5A0000}"/>
    <cellStyle name="Normal 21 2 3 3 3 5" xfId="35906" xr:uid="{00000000-0005-0000-0000-0000F05A0000}"/>
    <cellStyle name="Normal 21 2 3 3 4" xfId="7004" xr:uid="{00000000-0005-0000-0000-0000F15A0000}"/>
    <cellStyle name="Normal 21 2 3 3 4 2" xfId="11775" xr:uid="{00000000-0005-0000-0000-0000F25A0000}"/>
    <cellStyle name="Normal 21 2 3 3 4 2 2" xfId="23137" xr:uid="{00000000-0005-0000-0000-0000F35A0000}"/>
    <cellStyle name="Normal 21 2 3 3 4 2 3" xfId="41259" xr:uid="{00000000-0005-0000-0000-0000F45A0000}"/>
    <cellStyle name="Normal 21 2 3 3 4 3" xfId="18427" xr:uid="{00000000-0005-0000-0000-0000F55A0000}"/>
    <cellStyle name="Normal 21 2 3 3 4 4" xfId="36963" xr:uid="{00000000-0005-0000-0000-0000F65A0000}"/>
    <cellStyle name="Normal 21 2 3 3 5" xfId="9598" xr:uid="{00000000-0005-0000-0000-0000F75A0000}"/>
    <cellStyle name="Normal 21 2 3 3 5 2" xfId="20993" xr:uid="{00000000-0005-0000-0000-0000F85A0000}"/>
    <cellStyle name="Normal 21 2 3 3 5 3" xfId="39166" xr:uid="{00000000-0005-0000-0000-0000F95A0000}"/>
    <cellStyle name="Normal 21 2 3 3 6" xfId="16263" xr:uid="{00000000-0005-0000-0000-0000FA5A0000}"/>
    <cellStyle name="Normal 21 2 3 3 7" xfId="34872" xr:uid="{00000000-0005-0000-0000-0000FB5A0000}"/>
    <cellStyle name="Normal 21 2 3 4" xfId="5048" xr:uid="{00000000-0005-0000-0000-0000FC5A0000}"/>
    <cellStyle name="Normal 21 2 3 4 2" xfId="6134" xr:uid="{00000000-0005-0000-0000-0000FD5A0000}"/>
    <cellStyle name="Normal 21 2 3 4 2 2" xfId="8326" xr:uid="{00000000-0005-0000-0000-0000FE5A0000}"/>
    <cellStyle name="Normal 21 2 3 4 2 2 2" xfId="13097" xr:uid="{00000000-0005-0000-0000-0000FF5A0000}"/>
    <cellStyle name="Normal 21 2 3 4 2 2 2 2" xfId="24450" xr:uid="{00000000-0005-0000-0000-0000005B0000}"/>
    <cellStyle name="Normal 21 2 3 4 2 2 2 3" xfId="42551" xr:uid="{00000000-0005-0000-0000-0000015B0000}"/>
    <cellStyle name="Normal 21 2 3 4 2 2 3" xfId="19736" xr:uid="{00000000-0005-0000-0000-0000025B0000}"/>
    <cellStyle name="Normal 21 2 3 4 2 2 4" xfId="38255" xr:uid="{00000000-0005-0000-0000-0000035B0000}"/>
    <cellStyle name="Normal 21 2 3 4 2 3" xfId="10916" xr:uid="{00000000-0005-0000-0000-0000045B0000}"/>
    <cellStyle name="Normal 21 2 3 4 2 3 2" xfId="22302" xr:uid="{00000000-0005-0000-0000-0000055B0000}"/>
    <cellStyle name="Normal 21 2 3 4 2 3 3" xfId="40460" xr:uid="{00000000-0005-0000-0000-0000065B0000}"/>
    <cellStyle name="Normal 21 2 3 4 2 4" xfId="17587" xr:uid="{00000000-0005-0000-0000-0000075B0000}"/>
    <cellStyle name="Normal 21 2 3 4 2 5" xfId="36164" xr:uid="{00000000-0005-0000-0000-0000085B0000}"/>
    <cellStyle name="Normal 21 2 3 4 3" xfId="7270" xr:uid="{00000000-0005-0000-0000-0000095B0000}"/>
    <cellStyle name="Normal 21 2 3 4 3 2" xfId="12041" xr:uid="{00000000-0005-0000-0000-00000A5B0000}"/>
    <cellStyle name="Normal 21 2 3 4 3 2 2" xfId="23399" xr:uid="{00000000-0005-0000-0000-00000B5B0000}"/>
    <cellStyle name="Normal 21 2 3 4 3 2 3" xfId="41515" xr:uid="{00000000-0005-0000-0000-00000C5B0000}"/>
    <cellStyle name="Normal 21 2 3 4 3 3" xfId="18688" xr:uid="{00000000-0005-0000-0000-00000D5B0000}"/>
    <cellStyle name="Normal 21 2 3 4 3 4" xfId="37219" xr:uid="{00000000-0005-0000-0000-00000E5B0000}"/>
    <cellStyle name="Normal 21 2 3 4 4" xfId="9856" xr:uid="{00000000-0005-0000-0000-00000F5B0000}"/>
    <cellStyle name="Normal 21 2 3 4 4 2" xfId="21251" xr:uid="{00000000-0005-0000-0000-0000105B0000}"/>
    <cellStyle name="Normal 21 2 3 4 4 3" xfId="39423" xr:uid="{00000000-0005-0000-0000-0000115B0000}"/>
    <cellStyle name="Normal 21 2 3 4 5" xfId="16528" xr:uid="{00000000-0005-0000-0000-0000125B0000}"/>
    <cellStyle name="Normal 21 2 3 4 6" xfId="35128" xr:uid="{00000000-0005-0000-0000-0000135B0000}"/>
    <cellStyle name="Normal 21 2 3 5" xfId="5580" xr:uid="{00000000-0005-0000-0000-0000145B0000}"/>
    <cellStyle name="Normal 21 2 3 5 2" xfId="7782" xr:uid="{00000000-0005-0000-0000-0000155B0000}"/>
    <cellStyle name="Normal 21 2 3 5 2 2" xfId="12553" xr:uid="{00000000-0005-0000-0000-0000165B0000}"/>
    <cellStyle name="Normal 21 2 3 5 2 2 2" xfId="23911" xr:uid="{00000000-0005-0000-0000-0000175B0000}"/>
    <cellStyle name="Normal 21 2 3 5 2 2 3" xfId="42027" xr:uid="{00000000-0005-0000-0000-0000185B0000}"/>
    <cellStyle name="Normal 21 2 3 5 2 3" xfId="19200" xr:uid="{00000000-0005-0000-0000-0000195B0000}"/>
    <cellStyle name="Normal 21 2 3 5 2 4" xfId="37731" xr:uid="{00000000-0005-0000-0000-00001A5B0000}"/>
    <cellStyle name="Normal 21 2 3 5 3" xfId="10370" xr:uid="{00000000-0005-0000-0000-00001B5B0000}"/>
    <cellStyle name="Normal 21 2 3 5 3 2" xfId="21765" xr:uid="{00000000-0005-0000-0000-00001C5B0000}"/>
    <cellStyle name="Normal 21 2 3 5 3 3" xfId="39936" xr:uid="{00000000-0005-0000-0000-00001D5B0000}"/>
    <cellStyle name="Normal 21 2 3 5 4" xfId="17046" xr:uid="{00000000-0005-0000-0000-00001E5B0000}"/>
    <cellStyle name="Normal 21 2 3 5 5" xfId="35640" xr:uid="{00000000-0005-0000-0000-00001F5B0000}"/>
    <cellStyle name="Normal 21 2 3 6" xfId="6738" xr:uid="{00000000-0005-0000-0000-0000205B0000}"/>
    <cellStyle name="Normal 21 2 3 6 2" xfId="11509" xr:uid="{00000000-0005-0000-0000-0000215B0000}"/>
    <cellStyle name="Normal 21 2 3 6 2 2" xfId="22876" xr:uid="{00000000-0005-0000-0000-0000225B0000}"/>
    <cellStyle name="Normal 21 2 3 6 2 3" xfId="41003" xr:uid="{00000000-0005-0000-0000-0000235B0000}"/>
    <cellStyle name="Normal 21 2 3 6 3" xfId="18164" xr:uid="{00000000-0005-0000-0000-0000245B0000}"/>
    <cellStyle name="Normal 21 2 3 6 4" xfId="36707" xr:uid="{00000000-0005-0000-0000-0000255B0000}"/>
    <cellStyle name="Normal 21 2 3 7" xfId="9338" xr:uid="{00000000-0005-0000-0000-0000265B0000}"/>
    <cellStyle name="Normal 21 2 3 7 2" xfId="20733" xr:uid="{00000000-0005-0000-0000-0000275B0000}"/>
    <cellStyle name="Normal 21 2 3 7 3" xfId="38910" xr:uid="{00000000-0005-0000-0000-0000285B0000}"/>
    <cellStyle name="Normal 21 2 3 8" xfId="15998" xr:uid="{00000000-0005-0000-0000-0000295B0000}"/>
    <cellStyle name="Normal 21 2 3 9" xfId="34616" xr:uid="{00000000-0005-0000-0000-00002A5B0000}"/>
    <cellStyle name="Normal 21 2 4" xfId="4563" xr:uid="{00000000-0005-0000-0000-00002B5B0000}"/>
    <cellStyle name="Normal 21 2 4 2" xfId="4840" xr:uid="{00000000-0005-0000-0000-00002C5B0000}"/>
    <cellStyle name="Normal 21 2 4 2 2" xfId="5374" xr:uid="{00000000-0005-0000-0000-00002D5B0000}"/>
    <cellStyle name="Normal 21 2 4 2 2 2" xfId="6458" xr:uid="{00000000-0005-0000-0000-00002E5B0000}"/>
    <cellStyle name="Normal 21 2 4 2 2 2 2" xfId="8650" xr:uid="{00000000-0005-0000-0000-00002F5B0000}"/>
    <cellStyle name="Normal 21 2 4 2 2 2 2 2" xfId="13421" xr:uid="{00000000-0005-0000-0000-0000305B0000}"/>
    <cellStyle name="Normal 21 2 4 2 2 2 2 2 2" xfId="24774" xr:uid="{00000000-0005-0000-0000-0000315B0000}"/>
    <cellStyle name="Normal 21 2 4 2 2 2 2 2 3" xfId="42875" xr:uid="{00000000-0005-0000-0000-0000325B0000}"/>
    <cellStyle name="Normal 21 2 4 2 2 2 2 3" xfId="20060" xr:uid="{00000000-0005-0000-0000-0000335B0000}"/>
    <cellStyle name="Normal 21 2 4 2 2 2 2 4" xfId="38579" xr:uid="{00000000-0005-0000-0000-0000345B0000}"/>
    <cellStyle name="Normal 21 2 4 2 2 2 3" xfId="11240" xr:uid="{00000000-0005-0000-0000-0000355B0000}"/>
    <cellStyle name="Normal 21 2 4 2 2 2 3 2" xfId="22626" xr:uid="{00000000-0005-0000-0000-0000365B0000}"/>
    <cellStyle name="Normal 21 2 4 2 2 2 3 3" xfId="40784" xr:uid="{00000000-0005-0000-0000-0000375B0000}"/>
    <cellStyle name="Normal 21 2 4 2 2 2 4" xfId="17911" xr:uid="{00000000-0005-0000-0000-0000385B0000}"/>
    <cellStyle name="Normal 21 2 4 2 2 2 5" xfId="36488" xr:uid="{00000000-0005-0000-0000-0000395B0000}"/>
    <cellStyle name="Normal 21 2 4 2 2 3" xfId="7590" xr:uid="{00000000-0005-0000-0000-00003A5B0000}"/>
    <cellStyle name="Normal 21 2 4 2 2 3 2" xfId="12361" xr:uid="{00000000-0005-0000-0000-00003B5B0000}"/>
    <cellStyle name="Normal 21 2 4 2 2 3 2 2" xfId="23719" xr:uid="{00000000-0005-0000-0000-00003C5B0000}"/>
    <cellStyle name="Normal 21 2 4 2 2 3 2 3" xfId="41835" xr:uid="{00000000-0005-0000-0000-00003D5B0000}"/>
    <cellStyle name="Normal 21 2 4 2 2 3 3" xfId="19008" xr:uid="{00000000-0005-0000-0000-00003E5B0000}"/>
    <cellStyle name="Normal 21 2 4 2 2 3 4" xfId="37539" xr:uid="{00000000-0005-0000-0000-00003F5B0000}"/>
    <cellStyle name="Normal 21 2 4 2 2 4" xfId="10177" xr:uid="{00000000-0005-0000-0000-0000405B0000}"/>
    <cellStyle name="Normal 21 2 4 2 2 4 2" xfId="21572" xr:uid="{00000000-0005-0000-0000-0000415B0000}"/>
    <cellStyle name="Normal 21 2 4 2 2 4 3" xfId="39744" xr:uid="{00000000-0005-0000-0000-0000425B0000}"/>
    <cellStyle name="Normal 21 2 4 2 2 5" xfId="16849" xr:uid="{00000000-0005-0000-0000-0000435B0000}"/>
    <cellStyle name="Normal 21 2 4 2 2 6" xfId="35448" xr:uid="{00000000-0005-0000-0000-0000445B0000}"/>
    <cellStyle name="Normal 21 2 4 2 3" xfId="5926" xr:uid="{00000000-0005-0000-0000-0000455B0000}"/>
    <cellStyle name="Normal 21 2 4 2 3 2" xfId="8124" xr:uid="{00000000-0005-0000-0000-0000465B0000}"/>
    <cellStyle name="Normal 21 2 4 2 3 2 2" xfId="12895" xr:uid="{00000000-0005-0000-0000-0000475B0000}"/>
    <cellStyle name="Normal 21 2 4 2 3 2 2 2" xfId="24250" xr:uid="{00000000-0005-0000-0000-0000485B0000}"/>
    <cellStyle name="Normal 21 2 4 2 3 2 2 3" xfId="42357" xr:uid="{00000000-0005-0000-0000-0000495B0000}"/>
    <cellStyle name="Normal 21 2 4 2 3 2 3" xfId="19536" xr:uid="{00000000-0005-0000-0000-00004A5B0000}"/>
    <cellStyle name="Normal 21 2 4 2 3 2 4" xfId="38061" xr:uid="{00000000-0005-0000-0000-00004B5B0000}"/>
    <cellStyle name="Normal 21 2 4 2 3 3" xfId="10713" xr:uid="{00000000-0005-0000-0000-00004C5B0000}"/>
    <cellStyle name="Normal 21 2 4 2 3 3 2" xfId="22102" xr:uid="{00000000-0005-0000-0000-00004D5B0000}"/>
    <cellStyle name="Normal 21 2 4 2 3 3 3" xfId="40266" xr:uid="{00000000-0005-0000-0000-00004E5B0000}"/>
    <cellStyle name="Normal 21 2 4 2 3 4" xfId="17386" xr:uid="{00000000-0005-0000-0000-00004F5B0000}"/>
    <cellStyle name="Normal 21 2 4 2 3 5" xfId="35970" xr:uid="{00000000-0005-0000-0000-0000505B0000}"/>
    <cellStyle name="Normal 21 2 4 2 4" xfId="7070" xr:uid="{00000000-0005-0000-0000-0000515B0000}"/>
    <cellStyle name="Normal 21 2 4 2 4 2" xfId="11841" xr:uid="{00000000-0005-0000-0000-0000525B0000}"/>
    <cellStyle name="Normal 21 2 4 2 4 2 2" xfId="23202" xr:uid="{00000000-0005-0000-0000-0000535B0000}"/>
    <cellStyle name="Normal 21 2 4 2 4 2 3" xfId="41323" xr:uid="{00000000-0005-0000-0000-0000545B0000}"/>
    <cellStyle name="Normal 21 2 4 2 4 3" xfId="18491" xr:uid="{00000000-0005-0000-0000-0000555B0000}"/>
    <cellStyle name="Normal 21 2 4 2 4 4" xfId="37027" xr:uid="{00000000-0005-0000-0000-0000565B0000}"/>
    <cellStyle name="Normal 21 2 4 2 5" xfId="9662" xr:uid="{00000000-0005-0000-0000-0000575B0000}"/>
    <cellStyle name="Normal 21 2 4 2 5 2" xfId="21057" xr:uid="{00000000-0005-0000-0000-0000585B0000}"/>
    <cellStyle name="Normal 21 2 4 2 5 3" xfId="39230" xr:uid="{00000000-0005-0000-0000-0000595B0000}"/>
    <cellStyle name="Normal 21 2 4 2 6" xfId="16328" xr:uid="{00000000-0005-0000-0000-00005A5B0000}"/>
    <cellStyle name="Normal 21 2 4 2 7" xfId="34936" xr:uid="{00000000-0005-0000-0000-00005B5B0000}"/>
    <cellStyle name="Normal 21 2 4 3" xfId="5112" xr:uid="{00000000-0005-0000-0000-00005C5B0000}"/>
    <cellStyle name="Normal 21 2 4 3 2" xfId="6198" xr:uid="{00000000-0005-0000-0000-00005D5B0000}"/>
    <cellStyle name="Normal 21 2 4 3 2 2" xfId="8390" xr:uid="{00000000-0005-0000-0000-00005E5B0000}"/>
    <cellStyle name="Normal 21 2 4 3 2 2 2" xfId="13161" xr:uid="{00000000-0005-0000-0000-00005F5B0000}"/>
    <cellStyle name="Normal 21 2 4 3 2 2 2 2" xfId="24514" xr:uid="{00000000-0005-0000-0000-0000605B0000}"/>
    <cellStyle name="Normal 21 2 4 3 2 2 2 3" xfId="42615" xr:uid="{00000000-0005-0000-0000-0000615B0000}"/>
    <cellStyle name="Normal 21 2 4 3 2 2 3" xfId="19800" xr:uid="{00000000-0005-0000-0000-0000625B0000}"/>
    <cellStyle name="Normal 21 2 4 3 2 2 4" xfId="38319" xr:uid="{00000000-0005-0000-0000-0000635B0000}"/>
    <cellStyle name="Normal 21 2 4 3 2 3" xfId="10980" xr:uid="{00000000-0005-0000-0000-0000645B0000}"/>
    <cellStyle name="Normal 21 2 4 3 2 3 2" xfId="22366" xr:uid="{00000000-0005-0000-0000-0000655B0000}"/>
    <cellStyle name="Normal 21 2 4 3 2 3 3" xfId="40524" xr:uid="{00000000-0005-0000-0000-0000665B0000}"/>
    <cellStyle name="Normal 21 2 4 3 2 4" xfId="17651" xr:uid="{00000000-0005-0000-0000-0000675B0000}"/>
    <cellStyle name="Normal 21 2 4 3 2 5" xfId="36228" xr:uid="{00000000-0005-0000-0000-0000685B0000}"/>
    <cellStyle name="Normal 21 2 4 3 3" xfId="7334" xr:uid="{00000000-0005-0000-0000-0000695B0000}"/>
    <cellStyle name="Normal 21 2 4 3 3 2" xfId="12105" xr:uid="{00000000-0005-0000-0000-00006A5B0000}"/>
    <cellStyle name="Normal 21 2 4 3 3 2 2" xfId="23463" xr:uid="{00000000-0005-0000-0000-00006B5B0000}"/>
    <cellStyle name="Normal 21 2 4 3 3 2 3" xfId="41579" xr:uid="{00000000-0005-0000-0000-00006C5B0000}"/>
    <cellStyle name="Normal 21 2 4 3 3 3" xfId="18752" xr:uid="{00000000-0005-0000-0000-00006D5B0000}"/>
    <cellStyle name="Normal 21 2 4 3 3 4" xfId="37283" xr:uid="{00000000-0005-0000-0000-00006E5B0000}"/>
    <cellStyle name="Normal 21 2 4 3 4" xfId="9920" xr:uid="{00000000-0005-0000-0000-00006F5B0000}"/>
    <cellStyle name="Normal 21 2 4 3 4 2" xfId="21315" xr:uid="{00000000-0005-0000-0000-0000705B0000}"/>
    <cellStyle name="Normal 21 2 4 3 4 3" xfId="39487" xr:uid="{00000000-0005-0000-0000-0000715B0000}"/>
    <cellStyle name="Normal 21 2 4 3 5" xfId="16592" xr:uid="{00000000-0005-0000-0000-0000725B0000}"/>
    <cellStyle name="Normal 21 2 4 3 6" xfId="35192" xr:uid="{00000000-0005-0000-0000-0000735B0000}"/>
    <cellStyle name="Normal 21 2 4 4" xfId="5650" xr:uid="{00000000-0005-0000-0000-0000745B0000}"/>
    <cellStyle name="Normal 21 2 4 4 2" xfId="7852" xr:uid="{00000000-0005-0000-0000-0000755B0000}"/>
    <cellStyle name="Normal 21 2 4 4 2 2" xfId="12623" xr:uid="{00000000-0005-0000-0000-0000765B0000}"/>
    <cellStyle name="Normal 21 2 4 4 2 2 2" xfId="23980" xr:uid="{00000000-0005-0000-0000-0000775B0000}"/>
    <cellStyle name="Normal 21 2 4 4 2 2 3" xfId="42095" xr:uid="{00000000-0005-0000-0000-0000785B0000}"/>
    <cellStyle name="Normal 21 2 4 4 2 3" xfId="19268" xr:uid="{00000000-0005-0000-0000-0000795B0000}"/>
    <cellStyle name="Normal 21 2 4 4 2 4" xfId="37799" xr:uid="{00000000-0005-0000-0000-00007A5B0000}"/>
    <cellStyle name="Normal 21 2 4 4 3" xfId="10440" xr:uid="{00000000-0005-0000-0000-00007B5B0000}"/>
    <cellStyle name="Normal 21 2 4 4 3 2" xfId="21833" xr:uid="{00000000-0005-0000-0000-00007C5B0000}"/>
    <cellStyle name="Normal 21 2 4 4 3 3" xfId="40004" xr:uid="{00000000-0005-0000-0000-00007D5B0000}"/>
    <cellStyle name="Normal 21 2 4 4 4" xfId="17116" xr:uid="{00000000-0005-0000-0000-00007E5B0000}"/>
    <cellStyle name="Normal 21 2 4 4 5" xfId="35708" xr:uid="{00000000-0005-0000-0000-00007F5B0000}"/>
    <cellStyle name="Normal 21 2 4 5" xfId="6804" xr:uid="{00000000-0005-0000-0000-0000805B0000}"/>
    <cellStyle name="Normal 21 2 4 5 2" xfId="11575" xr:uid="{00000000-0005-0000-0000-0000815B0000}"/>
    <cellStyle name="Normal 21 2 4 5 2 2" xfId="22941" xr:uid="{00000000-0005-0000-0000-0000825B0000}"/>
    <cellStyle name="Normal 21 2 4 5 2 3" xfId="41067" xr:uid="{00000000-0005-0000-0000-0000835B0000}"/>
    <cellStyle name="Normal 21 2 4 5 3" xfId="18228" xr:uid="{00000000-0005-0000-0000-0000845B0000}"/>
    <cellStyle name="Normal 21 2 4 5 4" xfId="36771" xr:uid="{00000000-0005-0000-0000-0000855B0000}"/>
    <cellStyle name="Normal 21 2 4 6" xfId="9404" xr:uid="{00000000-0005-0000-0000-0000865B0000}"/>
    <cellStyle name="Normal 21 2 4 6 2" xfId="20799" xr:uid="{00000000-0005-0000-0000-0000875B0000}"/>
    <cellStyle name="Normal 21 2 4 6 3" xfId="38974" xr:uid="{00000000-0005-0000-0000-0000885B0000}"/>
    <cellStyle name="Normal 21 2 4 7" xfId="16063" xr:uid="{00000000-0005-0000-0000-0000895B0000}"/>
    <cellStyle name="Normal 21 2 4 8" xfId="34680" xr:uid="{00000000-0005-0000-0000-00008A5B0000}"/>
    <cellStyle name="Normal 21 2 5" xfId="4706" xr:uid="{00000000-0005-0000-0000-00008B5B0000}"/>
    <cellStyle name="Normal 21 2 5 2" xfId="5240" xr:uid="{00000000-0005-0000-0000-00008C5B0000}"/>
    <cellStyle name="Normal 21 2 5 2 2" xfId="6326" xr:uid="{00000000-0005-0000-0000-00008D5B0000}"/>
    <cellStyle name="Normal 21 2 5 2 2 2" xfId="8518" xr:uid="{00000000-0005-0000-0000-00008E5B0000}"/>
    <cellStyle name="Normal 21 2 5 2 2 2 2" xfId="13289" xr:uid="{00000000-0005-0000-0000-00008F5B0000}"/>
    <cellStyle name="Normal 21 2 5 2 2 2 2 2" xfId="24642" xr:uid="{00000000-0005-0000-0000-0000905B0000}"/>
    <cellStyle name="Normal 21 2 5 2 2 2 2 3" xfId="42743" xr:uid="{00000000-0005-0000-0000-0000915B0000}"/>
    <cellStyle name="Normal 21 2 5 2 2 2 3" xfId="19928" xr:uid="{00000000-0005-0000-0000-0000925B0000}"/>
    <cellStyle name="Normal 21 2 5 2 2 2 4" xfId="38447" xr:uid="{00000000-0005-0000-0000-0000935B0000}"/>
    <cellStyle name="Normal 21 2 5 2 2 3" xfId="11108" xr:uid="{00000000-0005-0000-0000-0000945B0000}"/>
    <cellStyle name="Normal 21 2 5 2 2 3 2" xfId="22494" xr:uid="{00000000-0005-0000-0000-0000955B0000}"/>
    <cellStyle name="Normal 21 2 5 2 2 3 3" xfId="40652" xr:uid="{00000000-0005-0000-0000-0000965B0000}"/>
    <cellStyle name="Normal 21 2 5 2 2 4" xfId="17779" xr:uid="{00000000-0005-0000-0000-0000975B0000}"/>
    <cellStyle name="Normal 21 2 5 2 2 5" xfId="36356" xr:uid="{00000000-0005-0000-0000-0000985B0000}"/>
    <cellStyle name="Normal 21 2 5 2 3" xfId="7462" xr:uid="{00000000-0005-0000-0000-0000995B0000}"/>
    <cellStyle name="Normal 21 2 5 2 3 2" xfId="12233" xr:uid="{00000000-0005-0000-0000-00009A5B0000}"/>
    <cellStyle name="Normal 21 2 5 2 3 2 2" xfId="23591" xr:uid="{00000000-0005-0000-0000-00009B5B0000}"/>
    <cellStyle name="Normal 21 2 5 2 3 2 3" xfId="41707" xr:uid="{00000000-0005-0000-0000-00009C5B0000}"/>
    <cellStyle name="Normal 21 2 5 2 3 3" xfId="18880" xr:uid="{00000000-0005-0000-0000-00009D5B0000}"/>
    <cellStyle name="Normal 21 2 5 2 3 4" xfId="37411" xr:uid="{00000000-0005-0000-0000-00009E5B0000}"/>
    <cellStyle name="Normal 21 2 5 2 4" xfId="10048" xr:uid="{00000000-0005-0000-0000-00009F5B0000}"/>
    <cellStyle name="Normal 21 2 5 2 4 2" xfId="21443" xr:uid="{00000000-0005-0000-0000-0000A05B0000}"/>
    <cellStyle name="Normal 21 2 5 2 4 3" xfId="39615" xr:uid="{00000000-0005-0000-0000-0000A15B0000}"/>
    <cellStyle name="Normal 21 2 5 2 5" xfId="16720" xr:uid="{00000000-0005-0000-0000-0000A25B0000}"/>
    <cellStyle name="Normal 21 2 5 2 6" xfId="35320" xr:uid="{00000000-0005-0000-0000-0000A35B0000}"/>
    <cellStyle name="Normal 21 2 5 3" xfId="5792" xr:uid="{00000000-0005-0000-0000-0000A45B0000}"/>
    <cellStyle name="Normal 21 2 5 3 2" xfId="7994" xr:uid="{00000000-0005-0000-0000-0000A55B0000}"/>
    <cellStyle name="Normal 21 2 5 3 2 2" xfId="12765" xr:uid="{00000000-0005-0000-0000-0000A65B0000}"/>
    <cellStyle name="Normal 21 2 5 3 2 2 2" xfId="24120" xr:uid="{00000000-0005-0000-0000-0000A75B0000}"/>
    <cellStyle name="Normal 21 2 5 3 2 2 3" xfId="42229" xr:uid="{00000000-0005-0000-0000-0000A85B0000}"/>
    <cellStyle name="Normal 21 2 5 3 2 3" xfId="19407" xr:uid="{00000000-0005-0000-0000-0000A95B0000}"/>
    <cellStyle name="Normal 21 2 5 3 2 4" xfId="37933" xr:uid="{00000000-0005-0000-0000-0000AA5B0000}"/>
    <cellStyle name="Normal 21 2 5 3 3" xfId="10582" xr:uid="{00000000-0005-0000-0000-0000AB5B0000}"/>
    <cellStyle name="Normal 21 2 5 3 3 2" xfId="21971" xr:uid="{00000000-0005-0000-0000-0000AC5B0000}"/>
    <cellStyle name="Normal 21 2 5 3 3 3" xfId="40138" xr:uid="{00000000-0005-0000-0000-0000AD5B0000}"/>
    <cellStyle name="Normal 21 2 5 3 4" xfId="17256" xr:uid="{00000000-0005-0000-0000-0000AE5B0000}"/>
    <cellStyle name="Normal 21 2 5 3 5" xfId="35842" xr:uid="{00000000-0005-0000-0000-0000AF5B0000}"/>
    <cellStyle name="Normal 21 2 5 4" xfId="6940" xr:uid="{00000000-0005-0000-0000-0000B05B0000}"/>
    <cellStyle name="Normal 21 2 5 4 2" xfId="11711" xr:uid="{00000000-0005-0000-0000-0000B15B0000}"/>
    <cellStyle name="Normal 21 2 5 4 2 2" xfId="23073" xr:uid="{00000000-0005-0000-0000-0000B25B0000}"/>
    <cellStyle name="Normal 21 2 5 4 2 3" xfId="41195" xr:uid="{00000000-0005-0000-0000-0000B35B0000}"/>
    <cellStyle name="Normal 21 2 5 4 3" xfId="18363" xr:uid="{00000000-0005-0000-0000-0000B45B0000}"/>
    <cellStyle name="Normal 21 2 5 4 4" xfId="36899" xr:uid="{00000000-0005-0000-0000-0000B55B0000}"/>
    <cellStyle name="Normal 21 2 5 5" xfId="9534" xr:uid="{00000000-0005-0000-0000-0000B65B0000}"/>
    <cellStyle name="Normal 21 2 5 5 2" xfId="20929" xr:uid="{00000000-0005-0000-0000-0000B75B0000}"/>
    <cellStyle name="Normal 21 2 5 5 3" xfId="39102" xr:uid="{00000000-0005-0000-0000-0000B85B0000}"/>
    <cellStyle name="Normal 21 2 5 6" xfId="16199" xr:uid="{00000000-0005-0000-0000-0000B95B0000}"/>
    <cellStyle name="Normal 21 2 5 7" xfId="34808" xr:uid="{00000000-0005-0000-0000-0000BA5B0000}"/>
    <cellStyle name="Normal 21 2 6" xfId="4984" xr:uid="{00000000-0005-0000-0000-0000BB5B0000}"/>
    <cellStyle name="Normal 21 2 6 2" xfId="6070" xr:uid="{00000000-0005-0000-0000-0000BC5B0000}"/>
    <cellStyle name="Normal 21 2 6 2 2" xfId="8262" xr:uid="{00000000-0005-0000-0000-0000BD5B0000}"/>
    <cellStyle name="Normal 21 2 6 2 2 2" xfId="13033" xr:uid="{00000000-0005-0000-0000-0000BE5B0000}"/>
    <cellStyle name="Normal 21 2 6 2 2 2 2" xfId="24386" xr:uid="{00000000-0005-0000-0000-0000BF5B0000}"/>
    <cellStyle name="Normal 21 2 6 2 2 2 3" xfId="42487" xr:uid="{00000000-0005-0000-0000-0000C05B0000}"/>
    <cellStyle name="Normal 21 2 6 2 2 3" xfId="19672" xr:uid="{00000000-0005-0000-0000-0000C15B0000}"/>
    <cellStyle name="Normal 21 2 6 2 2 4" xfId="38191" xr:uid="{00000000-0005-0000-0000-0000C25B0000}"/>
    <cellStyle name="Normal 21 2 6 2 3" xfId="10852" xr:uid="{00000000-0005-0000-0000-0000C35B0000}"/>
    <cellStyle name="Normal 21 2 6 2 3 2" xfId="22238" xr:uid="{00000000-0005-0000-0000-0000C45B0000}"/>
    <cellStyle name="Normal 21 2 6 2 3 3" xfId="40396" xr:uid="{00000000-0005-0000-0000-0000C55B0000}"/>
    <cellStyle name="Normal 21 2 6 2 4" xfId="17523" xr:uid="{00000000-0005-0000-0000-0000C65B0000}"/>
    <cellStyle name="Normal 21 2 6 2 5" xfId="36100" xr:uid="{00000000-0005-0000-0000-0000C75B0000}"/>
    <cellStyle name="Normal 21 2 6 3" xfId="7206" xr:uid="{00000000-0005-0000-0000-0000C85B0000}"/>
    <cellStyle name="Normal 21 2 6 3 2" xfId="11977" xr:uid="{00000000-0005-0000-0000-0000C95B0000}"/>
    <cellStyle name="Normal 21 2 6 3 2 2" xfId="23335" xr:uid="{00000000-0005-0000-0000-0000CA5B0000}"/>
    <cellStyle name="Normal 21 2 6 3 2 3" xfId="41451" xr:uid="{00000000-0005-0000-0000-0000CB5B0000}"/>
    <cellStyle name="Normal 21 2 6 3 3" xfId="18624" xr:uid="{00000000-0005-0000-0000-0000CC5B0000}"/>
    <cellStyle name="Normal 21 2 6 3 4" xfId="37155" xr:uid="{00000000-0005-0000-0000-0000CD5B0000}"/>
    <cellStyle name="Normal 21 2 6 4" xfId="9792" xr:uid="{00000000-0005-0000-0000-0000CE5B0000}"/>
    <cellStyle name="Normal 21 2 6 4 2" xfId="21187" xr:uid="{00000000-0005-0000-0000-0000CF5B0000}"/>
    <cellStyle name="Normal 21 2 6 4 3" xfId="39359" xr:uid="{00000000-0005-0000-0000-0000D05B0000}"/>
    <cellStyle name="Normal 21 2 6 5" xfId="16464" xr:uid="{00000000-0005-0000-0000-0000D15B0000}"/>
    <cellStyle name="Normal 21 2 6 6" xfId="35064" xr:uid="{00000000-0005-0000-0000-0000D25B0000}"/>
    <cellStyle name="Normal 21 2 7" xfId="5516" xr:uid="{00000000-0005-0000-0000-0000D35B0000}"/>
    <cellStyle name="Normal 21 2 7 2" xfId="7718" xr:uid="{00000000-0005-0000-0000-0000D45B0000}"/>
    <cellStyle name="Normal 21 2 7 2 2" xfId="12489" xr:uid="{00000000-0005-0000-0000-0000D55B0000}"/>
    <cellStyle name="Normal 21 2 7 2 2 2" xfId="23847" xr:uid="{00000000-0005-0000-0000-0000D65B0000}"/>
    <cellStyle name="Normal 21 2 7 2 2 3" xfId="41963" xr:uid="{00000000-0005-0000-0000-0000D75B0000}"/>
    <cellStyle name="Normal 21 2 7 2 3" xfId="19136" xr:uid="{00000000-0005-0000-0000-0000D85B0000}"/>
    <cellStyle name="Normal 21 2 7 2 4" xfId="37667" xr:uid="{00000000-0005-0000-0000-0000D95B0000}"/>
    <cellStyle name="Normal 21 2 7 3" xfId="10306" xr:uid="{00000000-0005-0000-0000-0000DA5B0000}"/>
    <cellStyle name="Normal 21 2 7 3 2" xfId="21701" xr:uid="{00000000-0005-0000-0000-0000DB5B0000}"/>
    <cellStyle name="Normal 21 2 7 3 3" xfId="39872" xr:uid="{00000000-0005-0000-0000-0000DC5B0000}"/>
    <cellStyle name="Normal 21 2 7 4" xfId="16982" xr:uid="{00000000-0005-0000-0000-0000DD5B0000}"/>
    <cellStyle name="Normal 21 2 7 5" xfId="35576" xr:uid="{00000000-0005-0000-0000-0000DE5B0000}"/>
    <cellStyle name="Normal 21 2 8" xfId="6666" xr:uid="{00000000-0005-0000-0000-0000DF5B0000}"/>
    <cellStyle name="Normal 21 2 8 2" xfId="11437" xr:uid="{00000000-0005-0000-0000-0000E05B0000}"/>
    <cellStyle name="Normal 21 2 8 2 2" xfId="22808" xr:uid="{00000000-0005-0000-0000-0000E15B0000}"/>
    <cellStyle name="Normal 21 2 8 2 3" xfId="40939" xr:uid="{00000000-0005-0000-0000-0000E25B0000}"/>
    <cellStyle name="Normal 21 2 8 3" xfId="18093" xr:uid="{00000000-0005-0000-0000-0000E35B0000}"/>
    <cellStyle name="Normal 21 2 8 4" xfId="36643" xr:uid="{00000000-0005-0000-0000-0000E45B0000}"/>
    <cellStyle name="Normal 21 2 9" xfId="9271" xr:uid="{00000000-0005-0000-0000-0000E55B0000}"/>
    <cellStyle name="Normal 21 2 9 2" xfId="20666" xr:uid="{00000000-0005-0000-0000-0000E65B0000}"/>
    <cellStyle name="Normal 21 2 9 3" xfId="38846" xr:uid="{00000000-0005-0000-0000-0000E75B0000}"/>
    <cellStyle name="Normal 21 3" xfId="4432" xr:uid="{00000000-0005-0000-0000-0000E85B0000}"/>
    <cellStyle name="Normal 21 3 10" xfId="34568" xr:uid="{00000000-0005-0000-0000-0000E95B0000}"/>
    <cellStyle name="Normal 21 3 2" xfId="4509" xr:uid="{00000000-0005-0000-0000-0000EA5B0000}"/>
    <cellStyle name="Normal 21 3 2 2" xfId="4657" xr:uid="{00000000-0005-0000-0000-0000EB5B0000}"/>
    <cellStyle name="Normal 21 3 2 2 2" xfId="4934" xr:uid="{00000000-0005-0000-0000-0000EC5B0000}"/>
    <cellStyle name="Normal 21 3 2 2 2 2" xfId="5468" xr:uid="{00000000-0005-0000-0000-0000ED5B0000}"/>
    <cellStyle name="Normal 21 3 2 2 2 2 2" xfId="6544" xr:uid="{00000000-0005-0000-0000-0000EE5B0000}"/>
    <cellStyle name="Normal 21 3 2 2 2 2 2 2" xfId="8736" xr:uid="{00000000-0005-0000-0000-0000EF5B0000}"/>
    <cellStyle name="Normal 21 3 2 2 2 2 2 2 2" xfId="13507" xr:uid="{00000000-0005-0000-0000-0000F05B0000}"/>
    <cellStyle name="Normal 21 3 2 2 2 2 2 2 2 2" xfId="24860" xr:uid="{00000000-0005-0000-0000-0000F15B0000}"/>
    <cellStyle name="Normal 21 3 2 2 2 2 2 2 2 3" xfId="42961" xr:uid="{00000000-0005-0000-0000-0000F25B0000}"/>
    <cellStyle name="Normal 21 3 2 2 2 2 2 2 3" xfId="20146" xr:uid="{00000000-0005-0000-0000-0000F35B0000}"/>
    <cellStyle name="Normal 21 3 2 2 2 2 2 2 4" xfId="38665" xr:uid="{00000000-0005-0000-0000-0000F45B0000}"/>
    <cellStyle name="Normal 21 3 2 2 2 2 2 3" xfId="11326" xr:uid="{00000000-0005-0000-0000-0000F55B0000}"/>
    <cellStyle name="Normal 21 3 2 2 2 2 2 3 2" xfId="22712" xr:uid="{00000000-0005-0000-0000-0000F65B0000}"/>
    <cellStyle name="Normal 21 3 2 2 2 2 2 3 3" xfId="40870" xr:uid="{00000000-0005-0000-0000-0000F75B0000}"/>
    <cellStyle name="Normal 21 3 2 2 2 2 2 4" xfId="17997" xr:uid="{00000000-0005-0000-0000-0000F85B0000}"/>
    <cellStyle name="Normal 21 3 2 2 2 2 2 5" xfId="36574" xr:uid="{00000000-0005-0000-0000-0000F95B0000}"/>
    <cellStyle name="Normal 21 3 2 2 2 2 3" xfId="7670" xr:uid="{00000000-0005-0000-0000-0000FA5B0000}"/>
    <cellStyle name="Normal 21 3 2 2 2 2 3 2" xfId="12441" xr:uid="{00000000-0005-0000-0000-0000FB5B0000}"/>
    <cellStyle name="Normal 21 3 2 2 2 2 3 2 2" xfId="23799" xr:uid="{00000000-0005-0000-0000-0000FC5B0000}"/>
    <cellStyle name="Normal 21 3 2 2 2 2 3 2 3" xfId="41915" xr:uid="{00000000-0005-0000-0000-0000FD5B0000}"/>
    <cellStyle name="Normal 21 3 2 2 2 2 3 3" xfId="19088" xr:uid="{00000000-0005-0000-0000-0000FE5B0000}"/>
    <cellStyle name="Normal 21 3 2 2 2 2 3 4" xfId="37619" xr:uid="{00000000-0005-0000-0000-0000FF5B0000}"/>
    <cellStyle name="Normal 21 3 2 2 2 2 4" xfId="10258" xr:uid="{00000000-0005-0000-0000-0000005C0000}"/>
    <cellStyle name="Normal 21 3 2 2 2 2 4 2" xfId="21653" xr:uid="{00000000-0005-0000-0000-0000015C0000}"/>
    <cellStyle name="Normal 21 3 2 2 2 2 4 3" xfId="39824" xr:uid="{00000000-0005-0000-0000-0000025C0000}"/>
    <cellStyle name="Normal 21 3 2 2 2 2 5" xfId="16934" xr:uid="{00000000-0005-0000-0000-0000035C0000}"/>
    <cellStyle name="Normal 21 3 2 2 2 2 6" xfId="35528" xr:uid="{00000000-0005-0000-0000-0000045C0000}"/>
    <cellStyle name="Normal 21 3 2 2 2 3" xfId="6020" xr:uid="{00000000-0005-0000-0000-0000055C0000}"/>
    <cellStyle name="Normal 21 3 2 2 2 3 2" xfId="8212" xr:uid="{00000000-0005-0000-0000-0000065C0000}"/>
    <cellStyle name="Normal 21 3 2 2 2 3 2 2" xfId="12983" xr:uid="{00000000-0005-0000-0000-0000075C0000}"/>
    <cellStyle name="Normal 21 3 2 2 2 3 2 2 2" xfId="24336" xr:uid="{00000000-0005-0000-0000-0000085C0000}"/>
    <cellStyle name="Normal 21 3 2 2 2 3 2 2 3" xfId="42437" xr:uid="{00000000-0005-0000-0000-0000095C0000}"/>
    <cellStyle name="Normal 21 3 2 2 2 3 2 3" xfId="19622" xr:uid="{00000000-0005-0000-0000-00000A5C0000}"/>
    <cellStyle name="Normal 21 3 2 2 2 3 2 4" xfId="38141" xr:uid="{00000000-0005-0000-0000-00000B5C0000}"/>
    <cellStyle name="Normal 21 3 2 2 2 3 3" xfId="10802" xr:uid="{00000000-0005-0000-0000-00000C5C0000}"/>
    <cellStyle name="Normal 21 3 2 2 2 3 3 2" xfId="22188" xr:uid="{00000000-0005-0000-0000-00000D5C0000}"/>
    <cellStyle name="Normal 21 3 2 2 2 3 3 3" xfId="40346" xr:uid="{00000000-0005-0000-0000-00000E5C0000}"/>
    <cellStyle name="Normal 21 3 2 2 2 3 4" xfId="17473" xr:uid="{00000000-0005-0000-0000-00000F5C0000}"/>
    <cellStyle name="Normal 21 3 2 2 2 3 5" xfId="36050" xr:uid="{00000000-0005-0000-0000-0000105C0000}"/>
    <cellStyle name="Normal 21 3 2 2 2 4" xfId="7158" xr:uid="{00000000-0005-0000-0000-0000115C0000}"/>
    <cellStyle name="Normal 21 3 2 2 2 4 2" xfId="11929" xr:uid="{00000000-0005-0000-0000-0000125C0000}"/>
    <cellStyle name="Normal 21 3 2 2 2 4 2 2" xfId="23287" xr:uid="{00000000-0005-0000-0000-0000135C0000}"/>
    <cellStyle name="Normal 21 3 2 2 2 4 2 3" xfId="41403" xr:uid="{00000000-0005-0000-0000-0000145C0000}"/>
    <cellStyle name="Normal 21 3 2 2 2 4 3" xfId="18576" xr:uid="{00000000-0005-0000-0000-0000155C0000}"/>
    <cellStyle name="Normal 21 3 2 2 2 4 4" xfId="37107" xr:uid="{00000000-0005-0000-0000-0000165C0000}"/>
    <cellStyle name="Normal 21 3 2 2 2 5" xfId="9744" xr:uid="{00000000-0005-0000-0000-0000175C0000}"/>
    <cellStyle name="Normal 21 3 2 2 2 5 2" xfId="21139" xr:uid="{00000000-0005-0000-0000-0000185C0000}"/>
    <cellStyle name="Normal 21 3 2 2 2 5 3" xfId="39311" xr:uid="{00000000-0005-0000-0000-0000195C0000}"/>
    <cellStyle name="Normal 21 3 2 2 2 6" xfId="16416" xr:uid="{00000000-0005-0000-0000-00001A5C0000}"/>
    <cellStyle name="Normal 21 3 2 2 2 7" xfId="35016" xr:uid="{00000000-0005-0000-0000-00001B5C0000}"/>
    <cellStyle name="Normal 21 3 2 2 3" xfId="5192" xr:uid="{00000000-0005-0000-0000-00001C5C0000}"/>
    <cellStyle name="Normal 21 3 2 2 3 2" xfId="6278" xr:uid="{00000000-0005-0000-0000-00001D5C0000}"/>
    <cellStyle name="Normal 21 3 2 2 3 2 2" xfId="8470" xr:uid="{00000000-0005-0000-0000-00001E5C0000}"/>
    <cellStyle name="Normal 21 3 2 2 3 2 2 2" xfId="13241" xr:uid="{00000000-0005-0000-0000-00001F5C0000}"/>
    <cellStyle name="Normal 21 3 2 2 3 2 2 2 2" xfId="24594" xr:uid="{00000000-0005-0000-0000-0000205C0000}"/>
    <cellStyle name="Normal 21 3 2 2 3 2 2 2 3" xfId="42695" xr:uid="{00000000-0005-0000-0000-0000215C0000}"/>
    <cellStyle name="Normal 21 3 2 2 3 2 2 3" xfId="19880" xr:uid="{00000000-0005-0000-0000-0000225C0000}"/>
    <cellStyle name="Normal 21 3 2 2 3 2 2 4" xfId="38399" xr:uid="{00000000-0005-0000-0000-0000235C0000}"/>
    <cellStyle name="Normal 21 3 2 2 3 2 3" xfId="11060" xr:uid="{00000000-0005-0000-0000-0000245C0000}"/>
    <cellStyle name="Normal 21 3 2 2 3 2 3 2" xfId="22446" xr:uid="{00000000-0005-0000-0000-0000255C0000}"/>
    <cellStyle name="Normal 21 3 2 2 3 2 3 3" xfId="40604" xr:uid="{00000000-0005-0000-0000-0000265C0000}"/>
    <cellStyle name="Normal 21 3 2 2 3 2 4" xfId="17731" xr:uid="{00000000-0005-0000-0000-0000275C0000}"/>
    <cellStyle name="Normal 21 3 2 2 3 2 5" xfId="36308" xr:uid="{00000000-0005-0000-0000-0000285C0000}"/>
    <cellStyle name="Normal 21 3 2 2 3 3" xfId="7414" xr:uid="{00000000-0005-0000-0000-0000295C0000}"/>
    <cellStyle name="Normal 21 3 2 2 3 3 2" xfId="12185" xr:uid="{00000000-0005-0000-0000-00002A5C0000}"/>
    <cellStyle name="Normal 21 3 2 2 3 3 2 2" xfId="23543" xr:uid="{00000000-0005-0000-0000-00002B5C0000}"/>
    <cellStyle name="Normal 21 3 2 2 3 3 2 3" xfId="41659" xr:uid="{00000000-0005-0000-0000-00002C5C0000}"/>
    <cellStyle name="Normal 21 3 2 2 3 3 3" xfId="18832" xr:uid="{00000000-0005-0000-0000-00002D5C0000}"/>
    <cellStyle name="Normal 21 3 2 2 3 3 4" xfId="37363" xr:uid="{00000000-0005-0000-0000-00002E5C0000}"/>
    <cellStyle name="Normal 21 3 2 2 3 4" xfId="10000" xr:uid="{00000000-0005-0000-0000-00002F5C0000}"/>
    <cellStyle name="Normal 21 3 2 2 3 4 2" xfId="21395" xr:uid="{00000000-0005-0000-0000-0000305C0000}"/>
    <cellStyle name="Normal 21 3 2 2 3 4 3" xfId="39567" xr:uid="{00000000-0005-0000-0000-0000315C0000}"/>
    <cellStyle name="Normal 21 3 2 2 3 5" xfId="16672" xr:uid="{00000000-0005-0000-0000-0000325C0000}"/>
    <cellStyle name="Normal 21 3 2 2 3 6" xfId="35272" xr:uid="{00000000-0005-0000-0000-0000335C0000}"/>
    <cellStyle name="Normal 21 3 2 2 4" xfId="5744" xr:uid="{00000000-0005-0000-0000-0000345C0000}"/>
    <cellStyle name="Normal 21 3 2 2 4 2" xfId="7946" xr:uid="{00000000-0005-0000-0000-0000355C0000}"/>
    <cellStyle name="Normal 21 3 2 2 4 2 2" xfId="12717" xr:uid="{00000000-0005-0000-0000-0000365C0000}"/>
    <cellStyle name="Normal 21 3 2 2 4 2 2 2" xfId="24072" xr:uid="{00000000-0005-0000-0000-0000375C0000}"/>
    <cellStyle name="Normal 21 3 2 2 4 2 2 3" xfId="42181" xr:uid="{00000000-0005-0000-0000-0000385C0000}"/>
    <cellStyle name="Normal 21 3 2 2 4 2 3" xfId="19359" xr:uid="{00000000-0005-0000-0000-0000395C0000}"/>
    <cellStyle name="Normal 21 3 2 2 4 2 4" xfId="37885" xr:uid="{00000000-0005-0000-0000-00003A5C0000}"/>
    <cellStyle name="Normal 21 3 2 2 4 3" xfId="10534" xr:uid="{00000000-0005-0000-0000-00003B5C0000}"/>
    <cellStyle name="Normal 21 3 2 2 4 3 2" xfId="21923" xr:uid="{00000000-0005-0000-0000-00003C5C0000}"/>
    <cellStyle name="Normal 21 3 2 2 4 3 3" xfId="40090" xr:uid="{00000000-0005-0000-0000-00003D5C0000}"/>
    <cellStyle name="Normal 21 3 2 2 4 4" xfId="17208" xr:uid="{00000000-0005-0000-0000-00003E5C0000}"/>
    <cellStyle name="Normal 21 3 2 2 4 5" xfId="35794" xr:uid="{00000000-0005-0000-0000-00003F5C0000}"/>
    <cellStyle name="Normal 21 3 2 2 5" xfId="6892" xr:uid="{00000000-0005-0000-0000-0000405C0000}"/>
    <cellStyle name="Normal 21 3 2 2 5 2" xfId="11663" xr:uid="{00000000-0005-0000-0000-0000415C0000}"/>
    <cellStyle name="Normal 21 3 2 2 5 2 2" xfId="23025" xr:uid="{00000000-0005-0000-0000-0000425C0000}"/>
    <cellStyle name="Normal 21 3 2 2 5 2 3" xfId="41147" xr:uid="{00000000-0005-0000-0000-0000435C0000}"/>
    <cellStyle name="Normal 21 3 2 2 5 3" xfId="18315" xr:uid="{00000000-0005-0000-0000-0000445C0000}"/>
    <cellStyle name="Normal 21 3 2 2 5 4" xfId="36851" xr:uid="{00000000-0005-0000-0000-0000455C0000}"/>
    <cellStyle name="Normal 21 3 2 2 6" xfId="9485" xr:uid="{00000000-0005-0000-0000-0000465C0000}"/>
    <cellStyle name="Normal 21 3 2 2 6 2" xfId="20880" xr:uid="{00000000-0005-0000-0000-0000475C0000}"/>
    <cellStyle name="Normal 21 3 2 2 6 3" xfId="39054" xr:uid="{00000000-0005-0000-0000-0000485C0000}"/>
    <cellStyle name="Normal 21 3 2 2 7" xfId="16151" xr:uid="{00000000-0005-0000-0000-0000495C0000}"/>
    <cellStyle name="Normal 21 3 2 2 8" xfId="34760" xr:uid="{00000000-0005-0000-0000-00004A5C0000}"/>
    <cellStyle name="Normal 21 3 2 3" xfId="4786" xr:uid="{00000000-0005-0000-0000-00004B5C0000}"/>
    <cellStyle name="Normal 21 3 2 3 2" xfId="5320" xr:uid="{00000000-0005-0000-0000-00004C5C0000}"/>
    <cellStyle name="Normal 21 3 2 3 2 2" xfId="6406" xr:uid="{00000000-0005-0000-0000-00004D5C0000}"/>
    <cellStyle name="Normal 21 3 2 3 2 2 2" xfId="8598" xr:uid="{00000000-0005-0000-0000-00004E5C0000}"/>
    <cellStyle name="Normal 21 3 2 3 2 2 2 2" xfId="13369" xr:uid="{00000000-0005-0000-0000-00004F5C0000}"/>
    <cellStyle name="Normal 21 3 2 3 2 2 2 2 2" xfId="24722" xr:uid="{00000000-0005-0000-0000-0000505C0000}"/>
    <cellStyle name="Normal 21 3 2 3 2 2 2 2 3" xfId="42823" xr:uid="{00000000-0005-0000-0000-0000515C0000}"/>
    <cellStyle name="Normal 21 3 2 3 2 2 2 3" xfId="20008" xr:uid="{00000000-0005-0000-0000-0000525C0000}"/>
    <cellStyle name="Normal 21 3 2 3 2 2 2 4" xfId="38527" xr:uid="{00000000-0005-0000-0000-0000535C0000}"/>
    <cellStyle name="Normal 21 3 2 3 2 2 3" xfId="11188" xr:uid="{00000000-0005-0000-0000-0000545C0000}"/>
    <cellStyle name="Normal 21 3 2 3 2 2 3 2" xfId="22574" xr:uid="{00000000-0005-0000-0000-0000555C0000}"/>
    <cellStyle name="Normal 21 3 2 3 2 2 3 3" xfId="40732" xr:uid="{00000000-0005-0000-0000-0000565C0000}"/>
    <cellStyle name="Normal 21 3 2 3 2 2 4" xfId="17859" xr:uid="{00000000-0005-0000-0000-0000575C0000}"/>
    <cellStyle name="Normal 21 3 2 3 2 2 5" xfId="36436" xr:uid="{00000000-0005-0000-0000-0000585C0000}"/>
    <cellStyle name="Normal 21 3 2 3 2 3" xfId="7542" xr:uid="{00000000-0005-0000-0000-0000595C0000}"/>
    <cellStyle name="Normal 21 3 2 3 2 3 2" xfId="12313" xr:uid="{00000000-0005-0000-0000-00005A5C0000}"/>
    <cellStyle name="Normal 21 3 2 3 2 3 2 2" xfId="23671" xr:uid="{00000000-0005-0000-0000-00005B5C0000}"/>
    <cellStyle name="Normal 21 3 2 3 2 3 2 3" xfId="41787" xr:uid="{00000000-0005-0000-0000-00005C5C0000}"/>
    <cellStyle name="Normal 21 3 2 3 2 3 3" xfId="18960" xr:uid="{00000000-0005-0000-0000-00005D5C0000}"/>
    <cellStyle name="Normal 21 3 2 3 2 3 4" xfId="37491" xr:uid="{00000000-0005-0000-0000-00005E5C0000}"/>
    <cellStyle name="Normal 21 3 2 3 2 4" xfId="10128" xr:uid="{00000000-0005-0000-0000-00005F5C0000}"/>
    <cellStyle name="Normal 21 3 2 3 2 4 2" xfId="21523" xr:uid="{00000000-0005-0000-0000-0000605C0000}"/>
    <cellStyle name="Normal 21 3 2 3 2 4 3" xfId="39695" xr:uid="{00000000-0005-0000-0000-0000615C0000}"/>
    <cellStyle name="Normal 21 3 2 3 2 5" xfId="16800" xr:uid="{00000000-0005-0000-0000-0000625C0000}"/>
    <cellStyle name="Normal 21 3 2 3 2 6" xfId="35400" xr:uid="{00000000-0005-0000-0000-0000635C0000}"/>
    <cellStyle name="Normal 21 3 2 3 3" xfId="5872" xr:uid="{00000000-0005-0000-0000-0000645C0000}"/>
    <cellStyle name="Normal 21 3 2 3 3 2" xfId="8074" xr:uid="{00000000-0005-0000-0000-0000655C0000}"/>
    <cellStyle name="Normal 21 3 2 3 3 2 2" xfId="12845" xr:uid="{00000000-0005-0000-0000-0000665C0000}"/>
    <cellStyle name="Normal 21 3 2 3 3 2 2 2" xfId="24200" xr:uid="{00000000-0005-0000-0000-0000675C0000}"/>
    <cellStyle name="Normal 21 3 2 3 3 2 2 3" xfId="42309" xr:uid="{00000000-0005-0000-0000-0000685C0000}"/>
    <cellStyle name="Normal 21 3 2 3 3 2 3" xfId="19487" xr:uid="{00000000-0005-0000-0000-0000695C0000}"/>
    <cellStyle name="Normal 21 3 2 3 3 2 4" xfId="38013" xr:uid="{00000000-0005-0000-0000-00006A5C0000}"/>
    <cellStyle name="Normal 21 3 2 3 3 3" xfId="10662" xr:uid="{00000000-0005-0000-0000-00006B5C0000}"/>
    <cellStyle name="Normal 21 3 2 3 3 3 2" xfId="22051" xr:uid="{00000000-0005-0000-0000-00006C5C0000}"/>
    <cellStyle name="Normal 21 3 2 3 3 3 3" xfId="40218" xr:uid="{00000000-0005-0000-0000-00006D5C0000}"/>
    <cellStyle name="Normal 21 3 2 3 3 4" xfId="17336" xr:uid="{00000000-0005-0000-0000-00006E5C0000}"/>
    <cellStyle name="Normal 21 3 2 3 3 5" xfId="35922" xr:uid="{00000000-0005-0000-0000-00006F5C0000}"/>
    <cellStyle name="Normal 21 3 2 3 4" xfId="7020" xr:uid="{00000000-0005-0000-0000-0000705C0000}"/>
    <cellStyle name="Normal 21 3 2 3 4 2" xfId="11791" xr:uid="{00000000-0005-0000-0000-0000715C0000}"/>
    <cellStyle name="Normal 21 3 2 3 4 2 2" xfId="23153" xr:uid="{00000000-0005-0000-0000-0000725C0000}"/>
    <cellStyle name="Normal 21 3 2 3 4 2 3" xfId="41275" xr:uid="{00000000-0005-0000-0000-0000735C0000}"/>
    <cellStyle name="Normal 21 3 2 3 4 3" xfId="18443" xr:uid="{00000000-0005-0000-0000-0000745C0000}"/>
    <cellStyle name="Normal 21 3 2 3 4 4" xfId="36979" xr:uid="{00000000-0005-0000-0000-0000755C0000}"/>
    <cellStyle name="Normal 21 3 2 3 5" xfId="9614" xr:uid="{00000000-0005-0000-0000-0000765C0000}"/>
    <cellStyle name="Normal 21 3 2 3 5 2" xfId="21009" xr:uid="{00000000-0005-0000-0000-0000775C0000}"/>
    <cellStyle name="Normal 21 3 2 3 5 3" xfId="39182" xr:uid="{00000000-0005-0000-0000-0000785C0000}"/>
    <cellStyle name="Normal 21 3 2 3 6" xfId="16279" xr:uid="{00000000-0005-0000-0000-0000795C0000}"/>
    <cellStyle name="Normal 21 3 2 3 7" xfId="34888" xr:uid="{00000000-0005-0000-0000-00007A5C0000}"/>
    <cellStyle name="Normal 21 3 2 4" xfId="5064" xr:uid="{00000000-0005-0000-0000-00007B5C0000}"/>
    <cellStyle name="Normal 21 3 2 4 2" xfId="6150" xr:uid="{00000000-0005-0000-0000-00007C5C0000}"/>
    <cellStyle name="Normal 21 3 2 4 2 2" xfId="8342" xr:uid="{00000000-0005-0000-0000-00007D5C0000}"/>
    <cellStyle name="Normal 21 3 2 4 2 2 2" xfId="13113" xr:uid="{00000000-0005-0000-0000-00007E5C0000}"/>
    <cellStyle name="Normal 21 3 2 4 2 2 2 2" xfId="24466" xr:uid="{00000000-0005-0000-0000-00007F5C0000}"/>
    <cellStyle name="Normal 21 3 2 4 2 2 2 3" xfId="42567" xr:uid="{00000000-0005-0000-0000-0000805C0000}"/>
    <cellStyle name="Normal 21 3 2 4 2 2 3" xfId="19752" xr:uid="{00000000-0005-0000-0000-0000815C0000}"/>
    <cellStyle name="Normal 21 3 2 4 2 2 4" xfId="38271" xr:uid="{00000000-0005-0000-0000-0000825C0000}"/>
    <cellStyle name="Normal 21 3 2 4 2 3" xfId="10932" xr:uid="{00000000-0005-0000-0000-0000835C0000}"/>
    <cellStyle name="Normal 21 3 2 4 2 3 2" xfId="22318" xr:uid="{00000000-0005-0000-0000-0000845C0000}"/>
    <cellStyle name="Normal 21 3 2 4 2 3 3" xfId="40476" xr:uid="{00000000-0005-0000-0000-0000855C0000}"/>
    <cellStyle name="Normal 21 3 2 4 2 4" xfId="17603" xr:uid="{00000000-0005-0000-0000-0000865C0000}"/>
    <cellStyle name="Normal 21 3 2 4 2 5" xfId="36180" xr:uid="{00000000-0005-0000-0000-0000875C0000}"/>
    <cellStyle name="Normal 21 3 2 4 3" xfId="7286" xr:uid="{00000000-0005-0000-0000-0000885C0000}"/>
    <cellStyle name="Normal 21 3 2 4 3 2" xfId="12057" xr:uid="{00000000-0005-0000-0000-0000895C0000}"/>
    <cellStyle name="Normal 21 3 2 4 3 2 2" xfId="23415" xr:uid="{00000000-0005-0000-0000-00008A5C0000}"/>
    <cellStyle name="Normal 21 3 2 4 3 2 3" xfId="41531" xr:uid="{00000000-0005-0000-0000-00008B5C0000}"/>
    <cellStyle name="Normal 21 3 2 4 3 3" xfId="18704" xr:uid="{00000000-0005-0000-0000-00008C5C0000}"/>
    <cellStyle name="Normal 21 3 2 4 3 4" xfId="37235" xr:uid="{00000000-0005-0000-0000-00008D5C0000}"/>
    <cellStyle name="Normal 21 3 2 4 4" xfId="9872" xr:uid="{00000000-0005-0000-0000-00008E5C0000}"/>
    <cellStyle name="Normal 21 3 2 4 4 2" xfId="21267" xr:uid="{00000000-0005-0000-0000-00008F5C0000}"/>
    <cellStyle name="Normal 21 3 2 4 4 3" xfId="39439" xr:uid="{00000000-0005-0000-0000-0000905C0000}"/>
    <cellStyle name="Normal 21 3 2 4 5" xfId="16544" xr:uid="{00000000-0005-0000-0000-0000915C0000}"/>
    <cellStyle name="Normal 21 3 2 4 6" xfId="35144" xr:uid="{00000000-0005-0000-0000-0000925C0000}"/>
    <cellStyle name="Normal 21 3 2 5" xfId="5596" xr:uid="{00000000-0005-0000-0000-0000935C0000}"/>
    <cellStyle name="Normal 21 3 2 5 2" xfId="7798" xr:uid="{00000000-0005-0000-0000-0000945C0000}"/>
    <cellStyle name="Normal 21 3 2 5 2 2" xfId="12569" xr:uid="{00000000-0005-0000-0000-0000955C0000}"/>
    <cellStyle name="Normal 21 3 2 5 2 2 2" xfId="23927" xr:uid="{00000000-0005-0000-0000-0000965C0000}"/>
    <cellStyle name="Normal 21 3 2 5 2 2 3" xfId="42043" xr:uid="{00000000-0005-0000-0000-0000975C0000}"/>
    <cellStyle name="Normal 21 3 2 5 2 3" xfId="19216" xr:uid="{00000000-0005-0000-0000-0000985C0000}"/>
    <cellStyle name="Normal 21 3 2 5 2 4" xfId="37747" xr:uid="{00000000-0005-0000-0000-0000995C0000}"/>
    <cellStyle name="Normal 21 3 2 5 3" xfId="10386" xr:uid="{00000000-0005-0000-0000-00009A5C0000}"/>
    <cellStyle name="Normal 21 3 2 5 3 2" xfId="21781" xr:uid="{00000000-0005-0000-0000-00009B5C0000}"/>
    <cellStyle name="Normal 21 3 2 5 3 3" xfId="39952" xr:uid="{00000000-0005-0000-0000-00009C5C0000}"/>
    <cellStyle name="Normal 21 3 2 5 4" xfId="17062" xr:uid="{00000000-0005-0000-0000-00009D5C0000}"/>
    <cellStyle name="Normal 21 3 2 5 5" xfId="35656" xr:uid="{00000000-0005-0000-0000-00009E5C0000}"/>
    <cellStyle name="Normal 21 3 2 6" xfId="6754" xr:uid="{00000000-0005-0000-0000-00009F5C0000}"/>
    <cellStyle name="Normal 21 3 2 6 2" xfId="11525" xr:uid="{00000000-0005-0000-0000-0000A05C0000}"/>
    <cellStyle name="Normal 21 3 2 6 2 2" xfId="22892" xr:uid="{00000000-0005-0000-0000-0000A15C0000}"/>
    <cellStyle name="Normal 21 3 2 6 2 3" xfId="41019" xr:uid="{00000000-0005-0000-0000-0000A25C0000}"/>
    <cellStyle name="Normal 21 3 2 6 3" xfId="18180" xr:uid="{00000000-0005-0000-0000-0000A35C0000}"/>
    <cellStyle name="Normal 21 3 2 6 4" xfId="36723" xr:uid="{00000000-0005-0000-0000-0000A45C0000}"/>
    <cellStyle name="Normal 21 3 2 7" xfId="9354" xr:uid="{00000000-0005-0000-0000-0000A55C0000}"/>
    <cellStyle name="Normal 21 3 2 7 2" xfId="20749" xr:uid="{00000000-0005-0000-0000-0000A65C0000}"/>
    <cellStyle name="Normal 21 3 2 7 3" xfId="38926" xr:uid="{00000000-0005-0000-0000-0000A75C0000}"/>
    <cellStyle name="Normal 21 3 2 8" xfId="16014" xr:uid="{00000000-0005-0000-0000-0000A85C0000}"/>
    <cellStyle name="Normal 21 3 2 9" xfId="34632" xr:uid="{00000000-0005-0000-0000-0000A95C0000}"/>
    <cellStyle name="Normal 21 3 3" xfId="4580" xr:uid="{00000000-0005-0000-0000-0000AA5C0000}"/>
    <cellStyle name="Normal 21 3 3 2" xfId="4857" xr:uid="{00000000-0005-0000-0000-0000AB5C0000}"/>
    <cellStyle name="Normal 21 3 3 2 2" xfId="5391" xr:uid="{00000000-0005-0000-0000-0000AC5C0000}"/>
    <cellStyle name="Normal 21 3 3 2 2 2" xfId="6475" xr:uid="{00000000-0005-0000-0000-0000AD5C0000}"/>
    <cellStyle name="Normal 21 3 3 2 2 2 2" xfId="8667" xr:uid="{00000000-0005-0000-0000-0000AE5C0000}"/>
    <cellStyle name="Normal 21 3 3 2 2 2 2 2" xfId="13438" xr:uid="{00000000-0005-0000-0000-0000AF5C0000}"/>
    <cellStyle name="Normal 21 3 3 2 2 2 2 2 2" xfId="24791" xr:uid="{00000000-0005-0000-0000-0000B05C0000}"/>
    <cellStyle name="Normal 21 3 3 2 2 2 2 2 3" xfId="42892" xr:uid="{00000000-0005-0000-0000-0000B15C0000}"/>
    <cellStyle name="Normal 21 3 3 2 2 2 2 3" xfId="20077" xr:uid="{00000000-0005-0000-0000-0000B25C0000}"/>
    <cellStyle name="Normal 21 3 3 2 2 2 2 4" xfId="38596" xr:uid="{00000000-0005-0000-0000-0000B35C0000}"/>
    <cellStyle name="Normal 21 3 3 2 2 2 3" xfId="11257" xr:uid="{00000000-0005-0000-0000-0000B45C0000}"/>
    <cellStyle name="Normal 21 3 3 2 2 2 3 2" xfId="22643" xr:uid="{00000000-0005-0000-0000-0000B55C0000}"/>
    <cellStyle name="Normal 21 3 3 2 2 2 3 3" xfId="40801" xr:uid="{00000000-0005-0000-0000-0000B65C0000}"/>
    <cellStyle name="Normal 21 3 3 2 2 2 4" xfId="17928" xr:uid="{00000000-0005-0000-0000-0000B75C0000}"/>
    <cellStyle name="Normal 21 3 3 2 2 2 5" xfId="36505" xr:uid="{00000000-0005-0000-0000-0000B85C0000}"/>
    <cellStyle name="Normal 21 3 3 2 2 3" xfId="7606" xr:uid="{00000000-0005-0000-0000-0000B95C0000}"/>
    <cellStyle name="Normal 21 3 3 2 2 3 2" xfId="12377" xr:uid="{00000000-0005-0000-0000-0000BA5C0000}"/>
    <cellStyle name="Normal 21 3 3 2 2 3 2 2" xfId="23735" xr:uid="{00000000-0005-0000-0000-0000BB5C0000}"/>
    <cellStyle name="Normal 21 3 3 2 2 3 2 3" xfId="41851" xr:uid="{00000000-0005-0000-0000-0000BC5C0000}"/>
    <cellStyle name="Normal 21 3 3 2 2 3 3" xfId="19024" xr:uid="{00000000-0005-0000-0000-0000BD5C0000}"/>
    <cellStyle name="Normal 21 3 3 2 2 3 4" xfId="37555" xr:uid="{00000000-0005-0000-0000-0000BE5C0000}"/>
    <cellStyle name="Normal 21 3 3 2 2 4" xfId="10193" xr:uid="{00000000-0005-0000-0000-0000BF5C0000}"/>
    <cellStyle name="Normal 21 3 3 2 2 4 2" xfId="21588" xr:uid="{00000000-0005-0000-0000-0000C05C0000}"/>
    <cellStyle name="Normal 21 3 3 2 2 4 3" xfId="39760" xr:uid="{00000000-0005-0000-0000-0000C15C0000}"/>
    <cellStyle name="Normal 21 3 3 2 2 5" xfId="16865" xr:uid="{00000000-0005-0000-0000-0000C25C0000}"/>
    <cellStyle name="Normal 21 3 3 2 2 6" xfId="35464" xr:uid="{00000000-0005-0000-0000-0000C35C0000}"/>
    <cellStyle name="Normal 21 3 3 2 3" xfId="5943" xr:uid="{00000000-0005-0000-0000-0000C45C0000}"/>
    <cellStyle name="Normal 21 3 3 2 3 2" xfId="8140" xr:uid="{00000000-0005-0000-0000-0000C55C0000}"/>
    <cellStyle name="Normal 21 3 3 2 3 2 2" xfId="12911" xr:uid="{00000000-0005-0000-0000-0000C65C0000}"/>
    <cellStyle name="Normal 21 3 3 2 3 2 2 2" xfId="24266" xr:uid="{00000000-0005-0000-0000-0000C75C0000}"/>
    <cellStyle name="Normal 21 3 3 2 3 2 2 3" xfId="42373" xr:uid="{00000000-0005-0000-0000-0000C85C0000}"/>
    <cellStyle name="Normal 21 3 3 2 3 2 3" xfId="19552" xr:uid="{00000000-0005-0000-0000-0000C95C0000}"/>
    <cellStyle name="Normal 21 3 3 2 3 2 4" xfId="38077" xr:uid="{00000000-0005-0000-0000-0000CA5C0000}"/>
    <cellStyle name="Normal 21 3 3 2 3 3" xfId="10729" xr:uid="{00000000-0005-0000-0000-0000CB5C0000}"/>
    <cellStyle name="Normal 21 3 3 2 3 3 2" xfId="22118" xr:uid="{00000000-0005-0000-0000-0000CC5C0000}"/>
    <cellStyle name="Normal 21 3 3 2 3 3 3" xfId="40282" xr:uid="{00000000-0005-0000-0000-0000CD5C0000}"/>
    <cellStyle name="Normal 21 3 3 2 3 4" xfId="17402" xr:uid="{00000000-0005-0000-0000-0000CE5C0000}"/>
    <cellStyle name="Normal 21 3 3 2 3 5" xfId="35986" xr:uid="{00000000-0005-0000-0000-0000CF5C0000}"/>
    <cellStyle name="Normal 21 3 3 2 4" xfId="7086" xr:uid="{00000000-0005-0000-0000-0000D05C0000}"/>
    <cellStyle name="Normal 21 3 3 2 4 2" xfId="11857" xr:uid="{00000000-0005-0000-0000-0000D15C0000}"/>
    <cellStyle name="Normal 21 3 3 2 4 2 2" xfId="23218" xr:uid="{00000000-0005-0000-0000-0000D25C0000}"/>
    <cellStyle name="Normal 21 3 3 2 4 2 3" xfId="41339" xr:uid="{00000000-0005-0000-0000-0000D35C0000}"/>
    <cellStyle name="Normal 21 3 3 2 4 3" xfId="18507" xr:uid="{00000000-0005-0000-0000-0000D45C0000}"/>
    <cellStyle name="Normal 21 3 3 2 4 4" xfId="37043" xr:uid="{00000000-0005-0000-0000-0000D55C0000}"/>
    <cellStyle name="Normal 21 3 3 2 5" xfId="9678" xr:uid="{00000000-0005-0000-0000-0000D65C0000}"/>
    <cellStyle name="Normal 21 3 3 2 5 2" xfId="21073" xr:uid="{00000000-0005-0000-0000-0000D75C0000}"/>
    <cellStyle name="Normal 21 3 3 2 5 3" xfId="39246" xr:uid="{00000000-0005-0000-0000-0000D85C0000}"/>
    <cellStyle name="Normal 21 3 3 2 6" xfId="16345" xr:uid="{00000000-0005-0000-0000-0000D95C0000}"/>
    <cellStyle name="Normal 21 3 3 2 7" xfId="34952" xr:uid="{00000000-0005-0000-0000-0000DA5C0000}"/>
    <cellStyle name="Normal 21 3 3 3" xfId="5128" xr:uid="{00000000-0005-0000-0000-0000DB5C0000}"/>
    <cellStyle name="Normal 21 3 3 3 2" xfId="6214" xr:uid="{00000000-0005-0000-0000-0000DC5C0000}"/>
    <cellStyle name="Normal 21 3 3 3 2 2" xfId="8406" xr:uid="{00000000-0005-0000-0000-0000DD5C0000}"/>
    <cellStyle name="Normal 21 3 3 3 2 2 2" xfId="13177" xr:uid="{00000000-0005-0000-0000-0000DE5C0000}"/>
    <cellStyle name="Normal 21 3 3 3 2 2 2 2" xfId="24530" xr:uid="{00000000-0005-0000-0000-0000DF5C0000}"/>
    <cellStyle name="Normal 21 3 3 3 2 2 2 3" xfId="42631" xr:uid="{00000000-0005-0000-0000-0000E05C0000}"/>
    <cellStyle name="Normal 21 3 3 3 2 2 3" xfId="19816" xr:uid="{00000000-0005-0000-0000-0000E15C0000}"/>
    <cellStyle name="Normal 21 3 3 3 2 2 4" xfId="38335" xr:uid="{00000000-0005-0000-0000-0000E25C0000}"/>
    <cellStyle name="Normal 21 3 3 3 2 3" xfId="10996" xr:uid="{00000000-0005-0000-0000-0000E35C0000}"/>
    <cellStyle name="Normal 21 3 3 3 2 3 2" xfId="22382" xr:uid="{00000000-0005-0000-0000-0000E45C0000}"/>
    <cellStyle name="Normal 21 3 3 3 2 3 3" xfId="40540" xr:uid="{00000000-0005-0000-0000-0000E55C0000}"/>
    <cellStyle name="Normal 21 3 3 3 2 4" xfId="17667" xr:uid="{00000000-0005-0000-0000-0000E65C0000}"/>
    <cellStyle name="Normal 21 3 3 3 2 5" xfId="36244" xr:uid="{00000000-0005-0000-0000-0000E75C0000}"/>
    <cellStyle name="Normal 21 3 3 3 3" xfId="7350" xr:uid="{00000000-0005-0000-0000-0000E85C0000}"/>
    <cellStyle name="Normal 21 3 3 3 3 2" xfId="12121" xr:uid="{00000000-0005-0000-0000-0000E95C0000}"/>
    <cellStyle name="Normal 21 3 3 3 3 2 2" xfId="23479" xr:uid="{00000000-0005-0000-0000-0000EA5C0000}"/>
    <cellStyle name="Normal 21 3 3 3 3 2 3" xfId="41595" xr:uid="{00000000-0005-0000-0000-0000EB5C0000}"/>
    <cellStyle name="Normal 21 3 3 3 3 3" xfId="18768" xr:uid="{00000000-0005-0000-0000-0000EC5C0000}"/>
    <cellStyle name="Normal 21 3 3 3 3 4" xfId="37299" xr:uid="{00000000-0005-0000-0000-0000ED5C0000}"/>
    <cellStyle name="Normal 21 3 3 3 4" xfId="9936" xr:uid="{00000000-0005-0000-0000-0000EE5C0000}"/>
    <cellStyle name="Normal 21 3 3 3 4 2" xfId="21331" xr:uid="{00000000-0005-0000-0000-0000EF5C0000}"/>
    <cellStyle name="Normal 21 3 3 3 4 3" xfId="39503" xr:uid="{00000000-0005-0000-0000-0000F05C0000}"/>
    <cellStyle name="Normal 21 3 3 3 5" xfId="16608" xr:uid="{00000000-0005-0000-0000-0000F15C0000}"/>
    <cellStyle name="Normal 21 3 3 3 6" xfId="35208" xr:uid="{00000000-0005-0000-0000-0000F25C0000}"/>
    <cellStyle name="Normal 21 3 3 4" xfId="5667" xr:uid="{00000000-0005-0000-0000-0000F35C0000}"/>
    <cellStyle name="Normal 21 3 3 4 2" xfId="7869" xr:uid="{00000000-0005-0000-0000-0000F45C0000}"/>
    <cellStyle name="Normal 21 3 3 4 2 2" xfId="12640" xr:uid="{00000000-0005-0000-0000-0000F55C0000}"/>
    <cellStyle name="Normal 21 3 3 4 2 2 2" xfId="23997" xr:uid="{00000000-0005-0000-0000-0000F65C0000}"/>
    <cellStyle name="Normal 21 3 3 4 2 2 3" xfId="42112" xr:uid="{00000000-0005-0000-0000-0000F75C0000}"/>
    <cellStyle name="Normal 21 3 3 4 2 3" xfId="19285" xr:uid="{00000000-0005-0000-0000-0000F85C0000}"/>
    <cellStyle name="Normal 21 3 3 4 2 4" xfId="37816" xr:uid="{00000000-0005-0000-0000-0000F95C0000}"/>
    <cellStyle name="Normal 21 3 3 4 3" xfId="10457" xr:uid="{00000000-0005-0000-0000-0000FA5C0000}"/>
    <cellStyle name="Normal 21 3 3 4 3 2" xfId="21850" xr:uid="{00000000-0005-0000-0000-0000FB5C0000}"/>
    <cellStyle name="Normal 21 3 3 4 3 3" xfId="40021" xr:uid="{00000000-0005-0000-0000-0000FC5C0000}"/>
    <cellStyle name="Normal 21 3 3 4 4" xfId="17133" xr:uid="{00000000-0005-0000-0000-0000FD5C0000}"/>
    <cellStyle name="Normal 21 3 3 4 5" xfId="35725" xr:uid="{00000000-0005-0000-0000-0000FE5C0000}"/>
    <cellStyle name="Normal 21 3 3 5" xfId="6820" xr:uid="{00000000-0005-0000-0000-0000FF5C0000}"/>
    <cellStyle name="Normal 21 3 3 5 2" xfId="11591" xr:uid="{00000000-0005-0000-0000-0000005D0000}"/>
    <cellStyle name="Normal 21 3 3 5 2 2" xfId="22957" xr:uid="{00000000-0005-0000-0000-0000015D0000}"/>
    <cellStyle name="Normal 21 3 3 5 2 3" xfId="41083" xr:uid="{00000000-0005-0000-0000-0000025D0000}"/>
    <cellStyle name="Normal 21 3 3 5 3" xfId="18244" xr:uid="{00000000-0005-0000-0000-0000035D0000}"/>
    <cellStyle name="Normal 21 3 3 5 4" xfId="36787" xr:uid="{00000000-0005-0000-0000-0000045D0000}"/>
    <cellStyle name="Normal 21 3 3 6" xfId="9420" xr:uid="{00000000-0005-0000-0000-0000055D0000}"/>
    <cellStyle name="Normal 21 3 3 6 2" xfId="20815" xr:uid="{00000000-0005-0000-0000-0000065D0000}"/>
    <cellStyle name="Normal 21 3 3 6 3" xfId="38990" xr:uid="{00000000-0005-0000-0000-0000075D0000}"/>
    <cellStyle name="Normal 21 3 3 7" xfId="16080" xr:uid="{00000000-0005-0000-0000-0000085D0000}"/>
    <cellStyle name="Normal 21 3 3 8" xfId="34696" xr:uid="{00000000-0005-0000-0000-0000095D0000}"/>
    <cellStyle name="Normal 21 3 4" xfId="4722" xr:uid="{00000000-0005-0000-0000-00000A5D0000}"/>
    <cellStyle name="Normal 21 3 4 2" xfId="5256" xr:uid="{00000000-0005-0000-0000-00000B5D0000}"/>
    <cellStyle name="Normal 21 3 4 2 2" xfId="6342" xr:uid="{00000000-0005-0000-0000-00000C5D0000}"/>
    <cellStyle name="Normal 21 3 4 2 2 2" xfId="8534" xr:uid="{00000000-0005-0000-0000-00000D5D0000}"/>
    <cellStyle name="Normal 21 3 4 2 2 2 2" xfId="13305" xr:uid="{00000000-0005-0000-0000-00000E5D0000}"/>
    <cellStyle name="Normal 21 3 4 2 2 2 2 2" xfId="24658" xr:uid="{00000000-0005-0000-0000-00000F5D0000}"/>
    <cellStyle name="Normal 21 3 4 2 2 2 2 3" xfId="42759" xr:uid="{00000000-0005-0000-0000-0000105D0000}"/>
    <cellStyle name="Normal 21 3 4 2 2 2 3" xfId="19944" xr:uid="{00000000-0005-0000-0000-0000115D0000}"/>
    <cellStyle name="Normal 21 3 4 2 2 2 4" xfId="38463" xr:uid="{00000000-0005-0000-0000-0000125D0000}"/>
    <cellStyle name="Normal 21 3 4 2 2 3" xfId="11124" xr:uid="{00000000-0005-0000-0000-0000135D0000}"/>
    <cellStyle name="Normal 21 3 4 2 2 3 2" xfId="22510" xr:uid="{00000000-0005-0000-0000-0000145D0000}"/>
    <cellStyle name="Normal 21 3 4 2 2 3 3" xfId="40668" xr:uid="{00000000-0005-0000-0000-0000155D0000}"/>
    <cellStyle name="Normal 21 3 4 2 2 4" xfId="17795" xr:uid="{00000000-0005-0000-0000-0000165D0000}"/>
    <cellStyle name="Normal 21 3 4 2 2 5" xfId="36372" xr:uid="{00000000-0005-0000-0000-0000175D0000}"/>
    <cellStyle name="Normal 21 3 4 2 3" xfId="7478" xr:uid="{00000000-0005-0000-0000-0000185D0000}"/>
    <cellStyle name="Normal 21 3 4 2 3 2" xfId="12249" xr:uid="{00000000-0005-0000-0000-0000195D0000}"/>
    <cellStyle name="Normal 21 3 4 2 3 2 2" xfId="23607" xr:uid="{00000000-0005-0000-0000-00001A5D0000}"/>
    <cellStyle name="Normal 21 3 4 2 3 2 3" xfId="41723" xr:uid="{00000000-0005-0000-0000-00001B5D0000}"/>
    <cellStyle name="Normal 21 3 4 2 3 3" xfId="18896" xr:uid="{00000000-0005-0000-0000-00001C5D0000}"/>
    <cellStyle name="Normal 21 3 4 2 3 4" xfId="37427" xr:uid="{00000000-0005-0000-0000-00001D5D0000}"/>
    <cellStyle name="Normal 21 3 4 2 4" xfId="10064" xr:uid="{00000000-0005-0000-0000-00001E5D0000}"/>
    <cellStyle name="Normal 21 3 4 2 4 2" xfId="21459" xr:uid="{00000000-0005-0000-0000-00001F5D0000}"/>
    <cellStyle name="Normal 21 3 4 2 4 3" xfId="39631" xr:uid="{00000000-0005-0000-0000-0000205D0000}"/>
    <cellStyle name="Normal 21 3 4 2 5" xfId="16736" xr:uid="{00000000-0005-0000-0000-0000215D0000}"/>
    <cellStyle name="Normal 21 3 4 2 6" xfId="35336" xr:uid="{00000000-0005-0000-0000-0000225D0000}"/>
    <cellStyle name="Normal 21 3 4 3" xfId="5808" xr:uid="{00000000-0005-0000-0000-0000235D0000}"/>
    <cellStyle name="Normal 21 3 4 3 2" xfId="8010" xr:uid="{00000000-0005-0000-0000-0000245D0000}"/>
    <cellStyle name="Normal 21 3 4 3 2 2" xfId="12781" xr:uid="{00000000-0005-0000-0000-0000255D0000}"/>
    <cellStyle name="Normal 21 3 4 3 2 2 2" xfId="24136" xr:uid="{00000000-0005-0000-0000-0000265D0000}"/>
    <cellStyle name="Normal 21 3 4 3 2 2 3" xfId="42245" xr:uid="{00000000-0005-0000-0000-0000275D0000}"/>
    <cellStyle name="Normal 21 3 4 3 2 3" xfId="19423" xr:uid="{00000000-0005-0000-0000-0000285D0000}"/>
    <cellStyle name="Normal 21 3 4 3 2 4" xfId="37949" xr:uid="{00000000-0005-0000-0000-0000295D0000}"/>
    <cellStyle name="Normal 21 3 4 3 3" xfId="10598" xr:uid="{00000000-0005-0000-0000-00002A5D0000}"/>
    <cellStyle name="Normal 21 3 4 3 3 2" xfId="21987" xr:uid="{00000000-0005-0000-0000-00002B5D0000}"/>
    <cellStyle name="Normal 21 3 4 3 3 3" xfId="40154" xr:uid="{00000000-0005-0000-0000-00002C5D0000}"/>
    <cellStyle name="Normal 21 3 4 3 4" xfId="17272" xr:uid="{00000000-0005-0000-0000-00002D5D0000}"/>
    <cellStyle name="Normal 21 3 4 3 5" xfId="35858" xr:uid="{00000000-0005-0000-0000-00002E5D0000}"/>
    <cellStyle name="Normal 21 3 4 4" xfId="6956" xr:uid="{00000000-0005-0000-0000-00002F5D0000}"/>
    <cellStyle name="Normal 21 3 4 4 2" xfId="11727" xr:uid="{00000000-0005-0000-0000-0000305D0000}"/>
    <cellStyle name="Normal 21 3 4 4 2 2" xfId="23089" xr:uid="{00000000-0005-0000-0000-0000315D0000}"/>
    <cellStyle name="Normal 21 3 4 4 2 3" xfId="41211" xr:uid="{00000000-0005-0000-0000-0000325D0000}"/>
    <cellStyle name="Normal 21 3 4 4 3" xfId="18379" xr:uid="{00000000-0005-0000-0000-0000335D0000}"/>
    <cellStyle name="Normal 21 3 4 4 4" xfId="36915" xr:uid="{00000000-0005-0000-0000-0000345D0000}"/>
    <cellStyle name="Normal 21 3 4 5" xfId="9550" xr:uid="{00000000-0005-0000-0000-0000355D0000}"/>
    <cellStyle name="Normal 21 3 4 5 2" xfId="20945" xr:uid="{00000000-0005-0000-0000-0000365D0000}"/>
    <cellStyle name="Normal 21 3 4 5 3" xfId="39118" xr:uid="{00000000-0005-0000-0000-0000375D0000}"/>
    <cellStyle name="Normal 21 3 4 6" xfId="16215" xr:uid="{00000000-0005-0000-0000-0000385D0000}"/>
    <cellStyle name="Normal 21 3 4 7" xfId="34824" xr:uid="{00000000-0005-0000-0000-0000395D0000}"/>
    <cellStyle name="Normal 21 3 5" xfId="5000" xr:uid="{00000000-0005-0000-0000-00003A5D0000}"/>
    <cellStyle name="Normal 21 3 5 2" xfId="6086" xr:uid="{00000000-0005-0000-0000-00003B5D0000}"/>
    <cellStyle name="Normal 21 3 5 2 2" xfId="8278" xr:uid="{00000000-0005-0000-0000-00003C5D0000}"/>
    <cellStyle name="Normal 21 3 5 2 2 2" xfId="13049" xr:uid="{00000000-0005-0000-0000-00003D5D0000}"/>
    <cellStyle name="Normal 21 3 5 2 2 2 2" xfId="24402" xr:uid="{00000000-0005-0000-0000-00003E5D0000}"/>
    <cellStyle name="Normal 21 3 5 2 2 2 3" xfId="42503" xr:uid="{00000000-0005-0000-0000-00003F5D0000}"/>
    <cellStyle name="Normal 21 3 5 2 2 3" xfId="19688" xr:uid="{00000000-0005-0000-0000-0000405D0000}"/>
    <cellStyle name="Normal 21 3 5 2 2 4" xfId="38207" xr:uid="{00000000-0005-0000-0000-0000415D0000}"/>
    <cellStyle name="Normal 21 3 5 2 3" xfId="10868" xr:uid="{00000000-0005-0000-0000-0000425D0000}"/>
    <cellStyle name="Normal 21 3 5 2 3 2" xfId="22254" xr:uid="{00000000-0005-0000-0000-0000435D0000}"/>
    <cellStyle name="Normal 21 3 5 2 3 3" xfId="40412" xr:uid="{00000000-0005-0000-0000-0000445D0000}"/>
    <cellStyle name="Normal 21 3 5 2 4" xfId="17539" xr:uid="{00000000-0005-0000-0000-0000455D0000}"/>
    <cellStyle name="Normal 21 3 5 2 5" xfId="36116" xr:uid="{00000000-0005-0000-0000-0000465D0000}"/>
    <cellStyle name="Normal 21 3 5 3" xfId="7222" xr:uid="{00000000-0005-0000-0000-0000475D0000}"/>
    <cellStyle name="Normal 21 3 5 3 2" xfId="11993" xr:uid="{00000000-0005-0000-0000-0000485D0000}"/>
    <cellStyle name="Normal 21 3 5 3 2 2" xfId="23351" xr:uid="{00000000-0005-0000-0000-0000495D0000}"/>
    <cellStyle name="Normal 21 3 5 3 2 3" xfId="41467" xr:uid="{00000000-0005-0000-0000-00004A5D0000}"/>
    <cellStyle name="Normal 21 3 5 3 3" xfId="18640" xr:uid="{00000000-0005-0000-0000-00004B5D0000}"/>
    <cellStyle name="Normal 21 3 5 3 4" xfId="37171" xr:uid="{00000000-0005-0000-0000-00004C5D0000}"/>
    <cellStyle name="Normal 21 3 5 4" xfId="9808" xr:uid="{00000000-0005-0000-0000-00004D5D0000}"/>
    <cellStyle name="Normal 21 3 5 4 2" xfId="21203" xr:uid="{00000000-0005-0000-0000-00004E5D0000}"/>
    <cellStyle name="Normal 21 3 5 4 3" xfId="39375" xr:uid="{00000000-0005-0000-0000-00004F5D0000}"/>
    <cellStyle name="Normal 21 3 5 5" xfId="16480" xr:uid="{00000000-0005-0000-0000-0000505D0000}"/>
    <cellStyle name="Normal 21 3 5 6" xfId="35080" xr:uid="{00000000-0005-0000-0000-0000515D0000}"/>
    <cellStyle name="Normal 21 3 6" xfId="5532" xr:uid="{00000000-0005-0000-0000-0000525D0000}"/>
    <cellStyle name="Normal 21 3 6 2" xfId="7734" xr:uid="{00000000-0005-0000-0000-0000535D0000}"/>
    <cellStyle name="Normal 21 3 6 2 2" xfId="12505" xr:uid="{00000000-0005-0000-0000-0000545D0000}"/>
    <cellStyle name="Normal 21 3 6 2 2 2" xfId="23863" xr:uid="{00000000-0005-0000-0000-0000555D0000}"/>
    <cellStyle name="Normal 21 3 6 2 2 3" xfId="41979" xr:uid="{00000000-0005-0000-0000-0000565D0000}"/>
    <cellStyle name="Normal 21 3 6 2 3" xfId="19152" xr:uid="{00000000-0005-0000-0000-0000575D0000}"/>
    <cellStyle name="Normal 21 3 6 2 4" xfId="37683" xr:uid="{00000000-0005-0000-0000-0000585D0000}"/>
    <cellStyle name="Normal 21 3 6 3" xfId="10322" xr:uid="{00000000-0005-0000-0000-0000595D0000}"/>
    <cellStyle name="Normal 21 3 6 3 2" xfId="21717" xr:uid="{00000000-0005-0000-0000-00005A5D0000}"/>
    <cellStyle name="Normal 21 3 6 3 3" xfId="39888" xr:uid="{00000000-0005-0000-0000-00005B5D0000}"/>
    <cellStyle name="Normal 21 3 6 4" xfId="16998" xr:uid="{00000000-0005-0000-0000-00005C5D0000}"/>
    <cellStyle name="Normal 21 3 6 5" xfId="35592" xr:uid="{00000000-0005-0000-0000-00005D5D0000}"/>
    <cellStyle name="Normal 21 3 7" xfId="6682" xr:uid="{00000000-0005-0000-0000-00005E5D0000}"/>
    <cellStyle name="Normal 21 3 7 2" xfId="11453" xr:uid="{00000000-0005-0000-0000-00005F5D0000}"/>
    <cellStyle name="Normal 21 3 7 2 2" xfId="22824" xr:uid="{00000000-0005-0000-0000-0000605D0000}"/>
    <cellStyle name="Normal 21 3 7 2 3" xfId="40955" xr:uid="{00000000-0005-0000-0000-0000615D0000}"/>
    <cellStyle name="Normal 21 3 7 3" xfId="18109" xr:uid="{00000000-0005-0000-0000-0000625D0000}"/>
    <cellStyle name="Normal 21 3 7 4" xfId="36659" xr:uid="{00000000-0005-0000-0000-0000635D0000}"/>
    <cellStyle name="Normal 21 3 8" xfId="9288" xr:uid="{00000000-0005-0000-0000-0000645D0000}"/>
    <cellStyle name="Normal 21 3 8 2" xfId="20683" xr:uid="{00000000-0005-0000-0000-0000655D0000}"/>
    <cellStyle name="Normal 21 3 8 3" xfId="38862" xr:uid="{00000000-0005-0000-0000-0000665D0000}"/>
    <cellStyle name="Normal 21 3 9" xfId="15945" xr:uid="{00000000-0005-0000-0000-0000675D0000}"/>
    <cellStyle name="Normal 21 4" xfId="4477" xr:uid="{00000000-0005-0000-0000-0000685D0000}"/>
    <cellStyle name="Normal 21 4 2" xfId="4625" xr:uid="{00000000-0005-0000-0000-0000695D0000}"/>
    <cellStyle name="Normal 21 4 2 2" xfId="4902" xr:uid="{00000000-0005-0000-0000-00006A5D0000}"/>
    <cellStyle name="Normal 21 4 2 2 2" xfId="5436" xr:uid="{00000000-0005-0000-0000-00006B5D0000}"/>
    <cellStyle name="Normal 21 4 2 2 2 2" xfId="6512" xr:uid="{00000000-0005-0000-0000-00006C5D0000}"/>
    <cellStyle name="Normal 21 4 2 2 2 2 2" xfId="8704" xr:uid="{00000000-0005-0000-0000-00006D5D0000}"/>
    <cellStyle name="Normal 21 4 2 2 2 2 2 2" xfId="13475" xr:uid="{00000000-0005-0000-0000-00006E5D0000}"/>
    <cellStyle name="Normal 21 4 2 2 2 2 2 2 2" xfId="24828" xr:uid="{00000000-0005-0000-0000-00006F5D0000}"/>
    <cellStyle name="Normal 21 4 2 2 2 2 2 2 3" xfId="42929" xr:uid="{00000000-0005-0000-0000-0000705D0000}"/>
    <cellStyle name="Normal 21 4 2 2 2 2 2 3" xfId="20114" xr:uid="{00000000-0005-0000-0000-0000715D0000}"/>
    <cellStyle name="Normal 21 4 2 2 2 2 2 4" xfId="38633" xr:uid="{00000000-0005-0000-0000-0000725D0000}"/>
    <cellStyle name="Normal 21 4 2 2 2 2 3" xfId="11294" xr:uid="{00000000-0005-0000-0000-0000735D0000}"/>
    <cellStyle name="Normal 21 4 2 2 2 2 3 2" xfId="22680" xr:uid="{00000000-0005-0000-0000-0000745D0000}"/>
    <cellStyle name="Normal 21 4 2 2 2 2 3 3" xfId="40838" xr:uid="{00000000-0005-0000-0000-0000755D0000}"/>
    <cellStyle name="Normal 21 4 2 2 2 2 4" xfId="17965" xr:uid="{00000000-0005-0000-0000-0000765D0000}"/>
    <cellStyle name="Normal 21 4 2 2 2 2 5" xfId="36542" xr:uid="{00000000-0005-0000-0000-0000775D0000}"/>
    <cellStyle name="Normal 21 4 2 2 2 3" xfId="7638" xr:uid="{00000000-0005-0000-0000-0000785D0000}"/>
    <cellStyle name="Normal 21 4 2 2 2 3 2" xfId="12409" xr:uid="{00000000-0005-0000-0000-0000795D0000}"/>
    <cellStyle name="Normal 21 4 2 2 2 3 2 2" xfId="23767" xr:uid="{00000000-0005-0000-0000-00007A5D0000}"/>
    <cellStyle name="Normal 21 4 2 2 2 3 2 3" xfId="41883" xr:uid="{00000000-0005-0000-0000-00007B5D0000}"/>
    <cellStyle name="Normal 21 4 2 2 2 3 3" xfId="19056" xr:uid="{00000000-0005-0000-0000-00007C5D0000}"/>
    <cellStyle name="Normal 21 4 2 2 2 3 4" xfId="37587" xr:uid="{00000000-0005-0000-0000-00007D5D0000}"/>
    <cellStyle name="Normal 21 4 2 2 2 4" xfId="10226" xr:uid="{00000000-0005-0000-0000-00007E5D0000}"/>
    <cellStyle name="Normal 21 4 2 2 2 4 2" xfId="21621" xr:uid="{00000000-0005-0000-0000-00007F5D0000}"/>
    <cellStyle name="Normal 21 4 2 2 2 4 3" xfId="39792" xr:uid="{00000000-0005-0000-0000-0000805D0000}"/>
    <cellStyle name="Normal 21 4 2 2 2 5" xfId="16902" xr:uid="{00000000-0005-0000-0000-0000815D0000}"/>
    <cellStyle name="Normal 21 4 2 2 2 6" xfId="35496" xr:uid="{00000000-0005-0000-0000-0000825D0000}"/>
    <cellStyle name="Normal 21 4 2 2 3" xfId="5988" xr:uid="{00000000-0005-0000-0000-0000835D0000}"/>
    <cellStyle name="Normal 21 4 2 2 3 2" xfId="8180" xr:uid="{00000000-0005-0000-0000-0000845D0000}"/>
    <cellStyle name="Normal 21 4 2 2 3 2 2" xfId="12951" xr:uid="{00000000-0005-0000-0000-0000855D0000}"/>
    <cellStyle name="Normal 21 4 2 2 3 2 2 2" xfId="24304" xr:uid="{00000000-0005-0000-0000-0000865D0000}"/>
    <cellStyle name="Normal 21 4 2 2 3 2 2 3" xfId="42405" xr:uid="{00000000-0005-0000-0000-0000875D0000}"/>
    <cellStyle name="Normal 21 4 2 2 3 2 3" xfId="19590" xr:uid="{00000000-0005-0000-0000-0000885D0000}"/>
    <cellStyle name="Normal 21 4 2 2 3 2 4" xfId="38109" xr:uid="{00000000-0005-0000-0000-0000895D0000}"/>
    <cellStyle name="Normal 21 4 2 2 3 3" xfId="10770" xr:uid="{00000000-0005-0000-0000-00008A5D0000}"/>
    <cellStyle name="Normal 21 4 2 2 3 3 2" xfId="22156" xr:uid="{00000000-0005-0000-0000-00008B5D0000}"/>
    <cellStyle name="Normal 21 4 2 2 3 3 3" xfId="40314" xr:uid="{00000000-0005-0000-0000-00008C5D0000}"/>
    <cellStyle name="Normal 21 4 2 2 3 4" xfId="17441" xr:uid="{00000000-0005-0000-0000-00008D5D0000}"/>
    <cellStyle name="Normal 21 4 2 2 3 5" xfId="36018" xr:uid="{00000000-0005-0000-0000-00008E5D0000}"/>
    <cellStyle name="Normal 21 4 2 2 4" xfId="7126" xr:uid="{00000000-0005-0000-0000-00008F5D0000}"/>
    <cellStyle name="Normal 21 4 2 2 4 2" xfId="11897" xr:uid="{00000000-0005-0000-0000-0000905D0000}"/>
    <cellStyle name="Normal 21 4 2 2 4 2 2" xfId="23255" xr:uid="{00000000-0005-0000-0000-0000915D0000}"/>
    <cellStyle name="Normal 21 4 2 2 4 2 3" xfId="41371" xr:uid="{00000000-0005-0000-0000-0000925D0000}"/>
    <cellStyle name="Normal 21 4 2 2 4 3" xfId="18544" xr:uid="{00000000-0005-0000-0000-0000935D0000}"/>
    <cellStyle name="Normal 21 4 2 2 4 4" xfId="37075" xr:uid="{00000000-0005-0000-0000-0000945D0000}"/>
    <cellStyle name="Normal 21 4 2 2 5" xfId="9712" xr:uid="{00000000-0005-0000-0000-0000955D0000}"/>
    <cellStyle name="Normal 21 4 2 2 5 2" xfId="21107" xr:uid="{00000000-0005-0000-0000-0000965D0000}"/>
    <cellStyle name="Normal 21 4 2 2 5 3" xfId="39279" xr:uid="{00000000-0005-0000-0000-0000975D0000}"/>
    <cellStyle name="Normal 21 4 2 2 6" xfId="16384" xr:uid="{00000000-0005-0000-0000-0000985D0000}"/>
    <cellStyle name="Normal 21 4 2 2 7" xfId="34984" xr:uid="{00000000-0005-0000-0000-0000995D0000}"/>
    <cellStyle name="Normal 21 4 2 3" xfId="5160" xr:uid="{00000000-0005-0000-0000-00009A5D0000}"/>
    <cellStyle name="Normal 21 4 2 3 2" xfId="6246" xr:uid="{00000000-0005-0000-0000-00009B5D0000}"/>
    <cellStyle name="Normal 21 4 2 3 2 2" xfId="8438" xr:uid="{00000000-0005-0000-0000-00009C5D0000}"/>
    <cellStyle name="Normal 21 4 2 3 2 2 2" xfId="13209" xr:uid="{00000000-0005-0000-0000-00009D5D0000}"/>
    <cellStyle name="Normal 21 4 2 3 2 2 2 2" xfId="24562" xr:uid="{00000000-0005-0000-0000-00009E5D0000}"/>
    <cellStyle name="Normal 21 4 2 3 2 2 2 3" xfId="42663" xr:uid="{00000000-0005-0000-0000-00009F5D0000}"/>
    <cellStyle name="Normal 21 4 2 3 2 2 3" xfId="19848" xr:uid="{00000000-0005-0000-0000-0000A05D0000}"/>
    <cellStyle name="Normal 21 4 2 3 2 2 4" xfId="38367" xr:uid="{00000000-0005-0000-0000-0000A15D0000}"/>
    <cellStyle name="Normal 21 4 2 3 2 3" xfId="11028" xr:uid="{00000000-0005-0000-0000-0000A25D0000}"/>
    <cellStyle name="Normal 21 4 2 3 2 3 2" xfId="22414" xr:uid="{00000000-0005-0000-0000-0000A35D0000}"/>
    <cellStyle name="Normal 21 4 2 3 2 3 3" xfId="40572" xr:uid="{00000000-0005-0000-0000-0000A45D0000}"/>
    <cellStyle name="Normal 21 4 2 3 2 4" xfId="17699" xr:uid="{00000000-0005-0000-0000-0000A55D0000}"/>
    <cellStyle name="Normal 21 4 2 3 2 5" xfId="36276" xr:uid="{00000000-0005-0000-0000-0000A65D0000}"/>
    <cellStyle name="Normal 21 4 2 3 3" xfId="7382" xr:uid="{00000000-0005-0000-0000-0000A75D0000}"/>
    <cellStyle name="Normal 21 4 2 3 3 2" xfId="12153" xr:uid="{00000000-0005-0000-0000-0000A85D0000}"/>
    <cellStyle name="Normal 21 4 2 3 3 2 2" xfId="23511" xr:uid="{00000000-0005-0000-0000-0000A95D0000}"/>
    <cellStyle name="Normal 21 4 2 3 3 2 3" xfId="41627" xr:uid="{00000000-0005-0000-0000-0000AA5D0000}"/>
    <cellStyle name="Normal 21 4 2 3 3 3" xfId="18800" xr:uid="{00000000-0005-0000-0000-0000AB5D0000}"/>
    <cellStyle name="Normal 21 4 2 3 3 4" xfId="37331" xr:uid="{00000000-0005-0000-0000-0000AC5D0000}"/>
    <cellStyle name="Normal 21 4 2 3 4" xfId="9968" xr:uid="{00000000-0005-0000-0000-0000AD5D0000}"/>
    <cellStyle name="Normal 21 4 2 3 4 2" xfId="21363" xr:uid="{00000000-0005-0000-0000-0000AE5D0000}"/>
    <cellStyle name="Normal 21 4 2 3 4 3" xfId="39535" xr:uid="{00000000-0005-0000-0000-0000AF5D0000}"/>
    <cellStyle name="Normal 21 4 2 3 5" xfId="16640" xr:uid="{00000000-0005-0000-0000-0000B05D0000}"/>
    <cellStyle name="Normal 21 4 2 3 6" xfId="35240" xr:uid="{00000000-0005-0000-0000-0000B15D0000}"/>
    <cellStyle name="Normal 21 4 2 4" xfId="5712" xr:uid="{00000000-0005-0000-0000-0000B25D0000}"/>
    <cellStyle name="Normal 21 4 2 4 2" xfId="7914" xr:uid="{00000000-0005-0000-0000-0000B35D0000}"/>
    <cellStyle name="Normal 21 4 2 4 2 2" xfId="12685" xr:uid="{00000000-0005-0000-0000-0000B45D0000}"/>
    <cellStyle name="Normal 21 4 2 4 2 2 2" xfId="24040" xr:uid="{00000000-0005-0000-0000-0000B55D0000}"/>
    <cellStyle name="Normal 21 4 2 4 2 2 3" xfId="42149" xr:uid="{00000000-0005-0000-0000-0000B65D0000}"/>
    <cellStyle name="Normal 21 4 2 4 2 3" xfId="19327" xr:uid="{00000000-0005-0000-0000-0000B75D0000}"/>
    <cellStyle name="Normal 21 4 2 4 2 4" xfId="37853" xr:uid="{00000000-0005-0000-0000-0000B85D0000}"/>
    <cellStyle name="Normal 21 4 2 4 3" xfId="10502" xr:uid="{00000000-0005-0000-0000-0000B95D0000}"/>
    <cellStyle name="Normal 21 4 2 4 3 2" xfId="21891" xr:uid="{00000000-0005-0000-0000-0000BA5D0000}"/>
    <cellStyle name="Normal 21 4 2 4 3 3" xfId="40058" xr:uid="{00000000-0005-0000-0000-0000BB5D0000}"/>
    <cellStyle name="Normal 21 4 2 4 4" xfId="17176" xr:uid="{00000000-0005-0000-0000-0000BC5D0000}"/>
    <cellStyle name="Normal 21 4 2 4 5" xfId="35762" xr:uid="{00000000-0005-0000-0000-0000BD5D0000}"/>
    <cellStyle name="Normal 21 4 2 5" xfId="6860" xr:uid="{00000000-0005-0000-0000-0000BE5D0000}"/>
    <cellStyle name="Normal 21 4 2 5 2" xfId="11631" xr:uid="{00000000-0005-0000-0000-0000BF5D0000}"/>
    <cellStyle name="Normal 21 4 2 5 2 2" xfId="22993" xr:uid="{00000000-0005-0000-0000-0000C05D0000}"/>
    <cellStyle name="Normal 21 4 2 5 2 3" xfId="41115" xr:uid="{00000000-0005-0000-0000-0000C15D0000}"/>
    <cellStyle name="Normal 21 4 2 5 3" xfId="18283" xr:uid="{00000000-0005-0000-0000-0000C25D0000}"/>
    <cellStyle name="Normal 21 4 2 5 4" xfId="36819" xr:uid="{00000000-0005-0000-0000-0000C35D0000}"/>
    <cellStyle name="Normal 21 4 2 6" xfId="9453" xr:uid="{00000000-0005-0000-0000-0000C45D0000}"/>
    <cellStyle name="Normal 21 4 2 6 2" xfId="20848" xr:uid="{00000000-0005-0000-0000-0000C55D0000}"/>
    <cellStyle name="Normal 21 4 2 6 3" xfId="39022" xr:uid="{00000000-0005-0000-0000-0000C65D0000}"/>
    <cellStyle name="Normal 21 4 2 7" xfId="16119" xr:uid="{00000000-0005-0000-0000-0000C75D0000}"/>
    <cellStyle name="Normal 21 4 2 8" xfId="34728" xr:uid="{00000000-0005-0000-0000-0000C85D0000}"/>
    <cellStyle name="Normal 21 4 3" xfId="4754" xr:uid="{00000000-0005-0000-0000-0000C95D0000}"/>
    <cellStyle name="Normal 21 4 3 2" xfId="5288" xr:uid="{00000000-0005-0000-0000-0000CA5D0000}"/>
    <cellStyle name="Normal 21 4 3 2 2" xfId="6374" xr:uid="{00000000-0005-0000-0000-0000CB5D0000}"/>
    <cellStyle name="Normal 21 4 3 2 2 2" xfId="8566" xr:uid="{00000000-0005-0000-0000-0000CC5D0000}"/>
    <cellStyle name="Normal 21 4 3 2 2 2 2" xfId="13337" xr:uid="{00000000-0005-0000-0000-0000CD5D0000}"/>
    <cellStyle name="Normal 21 4 3 2 2 2 2 2" xfId="24690" xr:uid="{00000000-0005-0000-0000-0000CE5D0000}"/>
    <cellStyle name="Normal 21 4 3 2 2 2 2 3" xfId="42791" xr:uid="{00000000-0005-0000-0000-0000CF5D0000}"/>
    <cellStyle name="Normal 21 4 3 2 2 2 3" xfId="19976" xr:uid="{00000000-0005-0000-0000-0000D05D0000}"/>
    <cellStyle name="Normal 21 4 3 2 2 2 4" xfId="38495" xr:uid="{00000000-0005-0000-0000-0000D15D0000}"/>
    <cellStyle name="Normal 21 4 3 2 2 3" xfId="11156" xr:uid="{00000000-0005-0000-0000-0000D25D0000}"/>
    <cellStyle name="Normal 21 4 3 2 2 3 2" xfId="22542" xr:uid="{00000000-0005-0000-0000-0000D35D0000}"/>
    <cellStyle name="Normal 21 4 3 2 2 3 3" xfId="40700" xr:uid="{00000000-0005-0000-0000-0000D45D0000}"/>
    <cellStyle name="Normal 21 4 3 2 2 4" xfId="17827" xr:uid="{00000000-0005-0000-0000-0000D55D0000}"/>
    <cellStyle name="Normal 21 4 3 2 2 5" xfId="36404" xr:uid="{00000000-0005-0000-0000-0000D65D0000}"/>
    <cellStyle name="Normal 21 4 3 2 3" xfId="7510" xr:uid="{00000000-0005-0000-0000-0000D75D0000}"/>
    <cellStyle name="Normal 21 4 3 2 3 2" xfId="12281" xr:uid="{00000000-0005-0000-0000-0000D85D0000}"/>
    <cellStyle name="Normal 21 4 3 2 3 2 2" xfId="23639" xr:uid="{00000000-0005-0000-0000-0000D95D0000}"/>
    <cellStyle name="Normal 21 4 3 2 3 2 3" xfId="41755" xr:uid="{00000000-0005-0000-0000-0000DA5D0000}"/>
    <cellStyle name="Normal 21 4 3 2 3 3" xfId="18928" xr:uid="{00000000-0005-0000-0000-0000DB5D0000}"/>
    <cellStyle name="Normal 21 4 3 2 3 4" xfId="37459" xr:uid="{00000000-0005-0000-0000-0000DC5D0000}"/>
    <cellStyle name="Normal 21 4 3 2 4" xfId="10096" xr:uid="{00000000-0005-0000-0000-0000DD5D0000}"/>
    <cellStyle name="Normal 21 4 3 2 4 2" xfId="21491" xr:uid="{00000000-0005-0000-0000-0000DE5D0000}"/>
    <cellStyle name="Normal 21 4 3 2 4 3" xfId="39663" xr:uid="{00000000-0005-0000-0000-0000DF5D0000}"/>
    <cellStyle name="Normal 21 4 3 2 5" xfId="16768" xr:uid="{00000000-0005-0000-0000-0000E05D0000}"/>
    <cellStyle name="Normal 21 4 3 2 6" xfId="35368" xr:uid="{00000000-0005-0000-0000-0000E15D0000}"/>
    <cellStyle name="Normal 21 4 3 3" xfId="5840" xr:uid="{00000000-0005-0000-0000-0000E25D0000}"/>
    <cellStyle name="Normal 21 4 3 3 2" xfId="8042" xr:uid="{00000000-0005-0000-0000-0000E35D0000}"/>
    <cellStyle name="Normal 21 4 3 3 2 2" xfId="12813" xr:uid="{00000000-0005-0000-0000-0000E45D0000}"/>
    <cellStyle name="Normal 21 4 3 3 2 2 2" xfId="24168" xr:uid="{00000000-0005-0000-0000-0000E55D0000}"/>
    <cellStyle name="Normal 21 4 3 3 2 2 3" xfId="42277" xr:uid="{00000000-0005-0000-0000-0000E65D0000}"/>
    <cellStyle name="Normal 21 4 3 3 2 3" xfId="19455" xr:uid="{00000000-0005-0000-0000-0000E75D0000}"/>
    <cellStyle name="Normal 21 4 3 3 2 4" xfId="37981" xr:uid="{00000000-0005-0000-0000-0000E85D0000}"/>
    <cellStyle name="Normal 21 4 3 3 3" xfId="10630" xr:uid="{00000000-0005-0000-0000-0000E95D0000}"/>
    <cellStyle name="Normal 21 4 3 3 3 2" xfId="22019" xr:uid="{00000000-0005-0000-0000-0000EA5D0000}"/>
    <cellStyle name="Normal 21 4 3 3 3 3" xfId="40186" xr:uid="{00000000-0005-0000-0000-0000EB5D0000}"/>
    <cellStyle name="Normal 21 4 3 3 4" xfId="17304" xr:uid="{00000000-0005-0000-0000-0000EC5D0000}"/>
    <cellStyle name="Normal 21 4 3 3 5" xfId="35890" xr:uid="{00000000-0005-0000-0000-0000ED5D0000}"/>
    <cellStyle name="Normal 21 4 3 4" xfId="6988" xr:uid="{00000000-0005-0000-0000-0000EE5D0000}"/>
    <cellStyle name="Normal 21 4 3 4 2" xfId="11759" xr:uid="{00000000-0005-0000-0000-0000EF5D0000}"/>
    <cellStyle name="Normal 21 4 3 4 2 2" xfId="23121" xr:uid="{00000000-0005-0000-0000-0000F05D0000}"/>
    <cellStyle name="Normal 21 4 3 4 2 3" xfId="41243" xr:uid="{00000000-0005-0000-0000-0000F15D0000}"/>
    <cellStyle name="Normal 21 4 3 4 3" xfId="18411" xr:uid="{00000000-0005-0000-0000-0000F25D0000}"/>
    <cellStyle name="Normal 21 4 3 4 4" xfId="36947" xr:uid="{00000000-0005-0000-0000-0000F35D0000}"/>
    <cellStyle name="Normal 21 4 3 5" xfId="9582" xr:uid="{00000000-0005-0000-0000-0000F45D0000}"/>
    <cellStyle name="Normal 21 4 3 5 2" xfId="20977" xr:uid="{00000000-0005-0000-0000-0000F55D0000}"/>
    <cellStyle name="Normal 21 4 3 5 3" xfId="39150" xr:uid="{00000000-0005-0000-0000-0000F65D0000}"/>
    <cellStyle name="Normal 21 4 3 6" xfId="16247" xr:uid="{00000000-0005-0000-0000-0000F75D0000}"/>
    <cellStyle name="Normal 21 4 3 7" xfId="34856" xr:uid="{00000000-0005-0000-0000-0000F85D0000}"/>
    <cellStyle name="Normal 21 4 4" xfId="5032" xr:uid="{00000000-0005-0000-0000-0000F95D0000}"/>
    <cellStyle name="Normal 21 4 4 2" xfId="6118" xr:uid="{00000000-0005-0000-0000-0000FA5D0000}"/>
    <cellStyle name="Normal 21 4 4 2 2" xfId="8310" xr:uid="{00000000-0005-0000-0000-0000FB5D0000}"/>
    <cellStyle name="Normal 21 4 4 2 2 2" xfId="13081" xr:uid="{00000000-0005-0000-0000-0000FC5D0000}"/>
    <cellStyle name="Normal 21 4 4 2 2 2 2" xfId="24434" xr:uid="{00000000-0005-0000-0000-0000FD5D0000}"/>
    <cellStyle name="Normal 21 4 4 2 2 2 3" xfId="42535" xr:uid="{00000000-0005-0000-0000-0000FE5D0000}"/>
    <cellStyle name="Normal 21 4 4 2 2 3" xfId="19720" xr:uid="{00000000-0005-0000-0000-0000FF5D0000}"/>
    <cellStyle name="Normal 21 4 4 2 2 4" xfId="38239" xr:uid="{00000000-0005-0000-0000-0000005E0000}"/>
    <cellStyle name="Normal 21 4 4 2 3" xfId="10900" xr:uid="{00000000-0005-0000-0000-0000015E0000}"/>
    <cellStyle name="Normal 21 4 4 2 3 2" xfId="22286" xr:uid="{00000000-0005-0000-0000-0000025E0000}"/>
    <cellStyle name="Normal 21 4 4 2 3 3" xfId="40444" xr:uid="{00000000-0005-0000-0000-0000035E0000}"/>
    <cellStyle name="Normal 21 4 4 2 4" xfId="17571" xr:uid="{00000000-0005-0000-0000-0000045E0000}"/>
    <cellStyle name="Normal 21 4 4 2 5" xfId="36148" xr:uid="{00000000-0005-0000-0000-0000055E0000}"/>
    <cellStyle name="Normal 21 4 4 3" xfId="7254" xr:uid="{00000000-0005-0000-0000-0000065E0000}"/>
    <cellStyle name="Normal 21 4 4 3 2" xfId="12025" xr:uid="{00000000-0005-0000-0000-0000075E0000}"/>
    <cellStyle name="Normal 21 4 4 3 2 2" xfId="23383" xr:uid="{00000000-0005-0000-0000-0000085E0000}"/>
    <cellStyle name="Normal 21 4 4 3 2 3" xfId="41499" xr:uid="{00000000-0005-0000-0000-0000095E0000}"/>
    <cellStyle name="Normal 21 4 4 3 3" xfId="18672" xr:uid="{00000000-0005-0000-0000-00000A5E0000}"/>
    <cellStyle name="Normal 21 4 4 3 4" xfId="37203" xr:uid="{00000000-0005-0000-0000-00000B5E0000}"/>
    <cellStyle name="Normal 21 4 4 4" xfId="9840" xr:uid="{00000000-0005-0000-0000-00000C5E0000}"/>
    <cellStyle name="Normal 21 4 4 4 2" xfId="21235" xr:uid="{00000000-0005-0000-0000-00000D5E0000}"/>
    <cellStyle name="Normal 21 4 4 4 3" xfId="39407" xr:uid="{00000000-0005-0000-0000-00000E5E0000}"/>
    <cellStyle name="Normal 21 4 4 5" xfId="16512" xr:uid="{00000000-0005-0000-0000-00000F5E0000}"/>
    <cellStyle name="Normal 21 4 4 6" xfId="35112" xr:uid="{00000000-0005-0000-0000-0000105E0000}"/>
    <cellStyle name="Normal 21 4 5" xfId="5564" xr:uid="{00000000-0005-0000-0000-0000115E0000}"/>
    <cellStyle name="Normal 21 4 5 2" xfId="7766" xr:uid="{00000000-0005-0000-0000-0000125E0000}"/>
    <cellStyle name="Normal 21 4 5 2 2" xfId="12537" xr:uid="{00000000-0005-0000-0000-0000135E0000}"/>
    <cellStyle name="Normal 21 4 5 2 2 2" xfId="23895" xr:uid="{00000000-0005-0000-0000-0000145E0000}"/>
    <cellStyle name="Normal 21 4 5 2 2 3" xfId="42011" xr:uid="{00000000-0005-0000-0000-0000155E0000}"/>
    <cellStyle name="Normal 21 4 5 2 3" xfId="19184" xr:uid="{00000000-0005-0000-0000-0000165E0000}"/>
    <cellStyle name="Normal 21 4 5 2 4" xfId="37715" xr:uid="{00000000-0005-0000-0000-0000175E0000}"/>
    <cellStyle name="Normal 21 4 5 3" xfId="10354" xr:uid="{00000000-0005-0000-0000-0000185E0000}"/>
    <cellStyle name="Normal 21 4 5 3 2" xfId="21749" xr:uid="{00000000-0005-0000-0000-0000195E0000}"/>
    <cellStyle name="Normal 21 4 5 3 3" xfId="39920" xr:uid="{00000000-0005-0000-0000-00001A5E0000}"/>
    <cellStyle name="Normal 21 4 5 4" xfId="17030" xr:uid="{00000000-0005-0000-0000-00001B5E0000}"/>
    <cellStyle name="Normal 21 4 5 5" xfId="35624" xr:uid="{00000000-0005-0000-0000-00001C5E0000}"/>
    <cellStyle name="Normal 21 4 6" xfId="6722" xr:uid="{00000000-0005-0000-0000-00001D5E0000}"/>
    <cellStyle name="Normal 21 4 6 2" xfId="11493" xr:uid="{00000000-0005-0000-0000-00001E5E0000}"/>
    <cellStyle name="Normal 21 4 6 2 2" xfId="22860" xr:uid="{00000000-0005-0000-0000-00001F5E0000}"/>
    <cellStyle name="Normal 21 4 6 2 3" xfId="40987" xr:uid="{00000000-0005-0000-0000-0000205E0000}"/>
    <cellStyle name="Normal 21 4 6 3" xfId="18148" xr:uid="{00000000-0005-0000-0000-0000215E0000}"/>
    <cellStyle name="Normal 21 4 6 4" xfId="36691" xr:uid="{00000000-0005-0000-0000-0000225E0000}"/>
    <cellStyle name="Normal 21 4 7" xfId="9322" xr:uid="{00000000-0005-0000-0000-0000235E0000}"/>
    <cellStyle name="Normal 21 4 7 2" xfId="20717" xr:uid="{00000000-0005-0000-0000-0000245E0000}"/>
    <cellStyle name="Normal 21 4 7 3" xfId="38894" xr:uid="{00000000-0005-0000-0000-0000255E0000}"/>
    <cellStyle name="Normal 21 4 8" xfId="15982" xr:uid="{00000000-0005-0000-0000-0000265E0000}"/>
    <cellStyle name="Normal 21 4 9" xfId="34600" xr:uid="{00000000-0005-0000-0000-0000275E0000}"/>
    <cellStyle name="Normal 21 5" xfId="4542" xr:uid="{00000000-0005-0000-0000-0000285E0000}"/>
    <cellStyle name="Normal 21 5 2" xfId="4819" xr:uid="{00000000-0005-0000-0000-0000295E0000}"/>
    <cellStyle name="Normal 21 5 2 2" xfId="5353" xr:uid="{00000000-0005-0000-0000-00002A5E0000}"/>
    <cellStyle name="Normal 21 5 2 2 2" xfId="6439" xr:uid="{00000000-0005-0000-0000-00002B5E0000}"/>
    <cellStyle name="Normal 21 5 2 2 2 2" xfId="8631" xr:uid="{00000000-0005-0000-0000-00002C5E0000}"/>
    <cellStyle name="Normal 21 5 2 2 2 2 2" xfId="13402" xr:uid="{00000000-0005-0000-0000-00002D5E0000}"/>
    <cellStyle name="Normal 21 5 2 2 2 2 2 2" xfId="24755" xr:uid="{00000000-0005-0000-0000-00002E5E0000}"/>
    <cellStyle name="Normal 21 5 2 2 2 2 2 3" xfId="42856" xr:uid="{00000000-0005-0000-0000-00002F5E0000}"/>
    <cellStyle name="Normal 21 5 2 2 2 2 3" xfId="20041" xr:uid="{00000000-0005-0000-0000-0000305E0000}"/>
    <cellStyle name="Normal 21 5 2 2 2 2 4" xfId="38560" xr:uid="{00000000-0005-0000-0000-0000315E0000}"/>
    <cellStyle name="Normal 21 5 2 2 2 3" xfId="11221" xr:uid="{00000000-0005-0000-0000-0000325E0000}"/>
    <cellStyle name="Normal 21 5 2 2 2 3 2" xfId="22607" xr:uid="{00000000-0005-0000-0000-0000335E0000}"/>
    <cellStyle name="Normal 21 5 2 2 2 3 3" xfId="40765" xr:uid="{00000000-0005-0000-0000-0000345E0000}"/>
    <cellStyle name="Normal 21 5 2 2 2 4" xfId="17892" xr:uid="{00000000-0005-0000-0000-0000355E0000}"/>
    <cellStyle name="Normal 21 5 2 2 2 5" xfId="36469" xr:uid="{00000000-0005-0000-0000-0000365E0000}"/>
    <cellStyle name="Normal 21 5 2 2 3" xfId="7574" xr:uid="{00000000-0005-0000-0000-0000375E0000}"/>
    <cellStyle name="Normal 21 5 2 2 3 2" xfId="12345" xr:uid="{00000000-0005-0000-0000-0000385E0000}"/>
    <cellStyle name="Normal 21 5 2 2 3 2 2" xfId="23703" xr:uid="{00000000-0005-0000-0000-0000395E0000}"/>
    <cellStyle name="Normal 21 5 2 2 3 2 3" xfId="41819" xr:uid="{00000000-0005-0000-0000-00003A5E0000}"/>
    <cellStyle name="Normal 21 5 2 2 3 3" xfId="18992" xr:uid="{00000000-0005-0000-0000-00003B5E0000}"/>
    <cellStyle name="Normal 21 5 2 2 3 4" xfId="37523" xr:uid="{00000000-0005-0000-0000-00003C5E0000}"/>
    <cellStyle name="Normal 21 5 2 2 4" xfId="10160" xr:uid="{00000000-0005-0000-0000-00003D5E0000}"/>
    <cellStyle name="Normal 21 5 2 2 4 2" xfId="21555" xr:uid="{00000000-0005-0000-0000-00003E5E0000}"/>
    <cellStyle name="Normal 21 5 2 2 4 3" xfId="39727" xr:uid="{00000000-0005-0000-0000-00003F5E0000}"/>
    <cellStyle name="Normal 21 5 2 2 5" xfId="16832" xr:uid="{00000000-0005-0000-0000-0000405E0000}"/>
    <cellStyle name="Normal 21 5 2 2 6" xfId="35432" xr:uid="{00000000-0005-0000-0000-0000415E0000}"/>
    <cellStyle name="Normal 21 5 2 3" xfId="5905" xr:uid="{00000000-0005-0000-0000-0000425E0000}"/>
    <cellStyle name="Normal 21 5 2 3 2" xfId="8106" xr:uid="{00000000-0005-0000-0000-0000435E0000}"/>
    <cellStyle name="Normal 21 5 2 3 2 2" xfId="12877" xr:uid="{00000000-0005-0000-0000-0000445E0000}"/>
    <cellStyle name="Normal 21 5 2 3 2 2 2" xfId="24232" xr:uid="{00000000-0005-0000-0000-0000455E0000}"/>
    <cellStyle name="Normal 21 5 2 3 2 2 3" xfId="42341" xr:uid="{00000000-0005-0000-0000-0000465E0000}"/>
    <cellStyle name="Normal 21 5 2 3 2 3" xfId="19519" xr:uid="{00000000-0005-0000-0000-0000475E0000}"/>
    <cellStyle name="Normal 21 5 2 3 2 4" xfId="38045" xr:uid="{00000000-0005-0000-0000-0000485E0000}"/>
    <cellStyle name="Normal 21 5 2 3 3" xfId="10694" xr:uid="{00000000-0005-0000-0000-0000495E0000}"/>
    <cellStyle name="Normal 21 5 2 3 3 2" xfId="22083" xr:uid="{00000000-0005-0000-0000-00004A5E0000}"/>
    <cellStyle name="Normal 21 5 2 3 3 3" xfId="40250" xr:uid="{00000000-0005-0000-0000-00004B5E0000}"/>
    <cellStyle name="Normal 21 5 2 3 4" xfId="17368" xr:uid="{00000000-0005-0000-0000-00004C5E0000}"/>
    <cellStyle name="Normal 21 5 2 3 5" xfId="35954" xr:uid="{00000000-0005-0000-0000-00004D5E0000}"/>
    <cellStyle name="Normal 21 5 2 4" xfId="7052" xr:uid="{00000000-0005-0000-0000-00004E5E0000}"/>
    <cellStyle name="Normal 21 5 2 4 2" xfId="11823" xr:uid="{00000000-0005-0000-0000-00004F5E0000}"/>
    <cellStyle name="Normal 21 5 2 4 2 2" xfId="23185" xr:uid="{00000000-0005-0000-0000-0000505E0000}"/>
    <cellStyle name="Normal 21 5 2 4 2 3" xfId="41307" xr:uid="{00000000-0005-0000-0000-0000515E0000}"/>
    <cellStyle name="Normal 21 5 2 4 3" xfId="18475" xr:uid="{00000000-0005-0000-0000-0000525E0000}"/>
    <cellStyle name="Normal 21 5 2 4 4" xfId="37011" xr:uid="{00000000-0005-0000-0000-0000535E0000}"/>
    <cellStyle name="Normal 21 5 2 5" xfId="9646" xr:uid="{00000000-0005-0000-0000-0000545E0000}"/>
    <cellStyle name="Normal 21 5 2 5 2" xfId="21041" xr:uid="{00000000-0005-0000-0000-0000555E0000}"/>
    <cellStyle name="Normal 21 5 2 5 3" xfId="39214" xr:uid="{00000000-0005-0000-0000-0000565E0000}"/>
    <cellStyle name="Normal 21 5 2 6" xfId="16312" xr:uid="{00000000-0005-0000-0000-0000575E0000}"/>
    <cellStyle name="Normal 21 5 2 7" xfId="34920" xr:uid="{00000000-0005-0000-0000-0000585E0000}"/>
    <cellStyle name="Normal 21 5 3" xfId="5096" xr:uid="{00000000-0005-0000-0000-0000595E0000}"/>
    <cellStyle name="Normal 21 5 3 2" xfId="6182" xr:uid="{00000000-0005-0000-0000-00005A5E0000}"/>
    <cellStyle name="Normal 21 5 3 2 2" xfId="8374" xr:uid="{00000000-0005-0000-0000-00005B5E0000}"/>
    <cellStyle name="Normal 21 5 3 2 2 2" xfId="13145" xr:uid="{00000000-0005-0000-0000-00005C5E0000}"/>
    <cellStyle name="Normal 21 5 3 2 2 2 2" xfId="24498" xr:uid="{00000000-0005-0000-0000-00005D5E0000}"/>
    <cellStyle name="Normal 21 5 3 2 2 2 3" xfId="42599" xr:uid="{00000000-0005-0000-0000-00005E5E0000}"/>
    <cellStyle name="Normal 21 5 3 2 2 3" xfId="19784" xr:uid="{00000000-0005-0000-0000-00005F5E0000}"/>
    <cellStyle name="Normal 21 5 3 2 2 4" xfId="38303" xr:uid="{00000000-0005-0000-0000-0000605E0000}"/>
    <cellStyle name="Normal 21 5 3 2 3" xfId="10964" xr:uid="{00000000-0005-0000-0000-0000615E0000}"/>
    <cellStyle name="Normal 21 5 3 2 3 2" xfId="22350" xr:uid="{00000000-0005-0000-0000-0000625E0000}"/>
    <cellStyle name="Normal 21 5 3 2 3 3" xfId="40508" xr:uid="{00000000-0005-0000-0000-0000635E0000}"/>
    <cellStyle name="Normal 21 5 3 2 4" xfId="17635" xr:uid="{00000000-0005-0000-0000-0000645E0000}"/>
    <cellStyle name="Normal 21 5 3 2 5" xfId="36212" xr:uid="{00000000-0005-0000-0000-0000655E0000}"/>
    <cellStyle name="Normal 21 5 3 3" xfId="7318" xr:uid="{00000000-0005-0000-0000-0000665E0000}"/>
    <cellStyle name="Normal 21 5 3 3 2" xfId="12089" xr:uid="{00000000-0005-0000-0000-0000675E0000}"/>
    <cellStyle name="Normal 21 5 3 3 2 2" xfId="23447" xr:uid="{00000000-0005-0000-0000-0000685E0000}"/>
    <cellStyle name="Normal 21 5 3 3 2 3" xfId="41563" xr:uid="{00000000-0005-0000-0000-0000695E0000}"/>
    <cellStyle name="Normal 21 5 3 3 3" xfId="18736" xr:uid="{00000000-0005-0000-0000-00006A5E0000}"/>
    <cellStyle name="Normal 21 5 3 3 4" xfId="37267" xr:uid="{00000000-0005-0000-0000-00006B5E0000}"/>
    <cellStyle name="Normal 21 5 3 4" xfId="9904" xr:uid="{00000000-0005-0000-0000-00006C5E0000}"/>
    <cellStyle name="Normal 21 5 3 4 2" xfId="21299" xr:uid="{00000000-0005-0000-0000-00006D5E0000}"/>
    <cellStyle name="Normal 21 5 3 4 3" xfId="39471" xr:uid="{00000000-0005-0000-0000-00006E5E0000}"/>
    <cellStyle name="Normal 21 5 3 5" xfId="16576" xr:uid="{00000000-0005-0000-0000-00006F5E0000}"/>
    <cellStyle name="Normal 21 5 3 6" xfId="35176" xr:uid="{00000000-0005-0000-0000-0000705E0000}"/>
    <cellStyle name="Normal 21 5 4" xfId="5629" xr:uid="{00000000-0005-0000-0000-0000715E0000}"/>
    <cellStyle name="Normal 21 5 4 2" xfId="7831" xr:uid="{00000000-0005-0000-0000-0000725E0000}"/>
    <cellStyle name="Normal 21 5 4 2 2" xfId="12602" xr:uid="{00000000-0005-0000-0000-0000735E0000}"/>
    <cellStyle name="Normal 21 5 4 2 2 2" xfId="23960" xr:uid="{00000000-0005-0000-0000-0000745E0000}"/>
    <cellStyle name="Normal 21 5 4 2 2 3" xfId="42076" xr:uid="{00000000-0005-0000-0000-0000755E0000}"/>
    <cellStyle name="Normal 21 5 4 2 3" xfId="19249" xr:uid="{00000000-0005-0000-0000-0000765E0000}"/>
    <cellStyle name="Normal 21 5 4 2 4" xfId="37780" xr:uid="{00000000-0005-0000-0000-0000775E0000}"/>
    <cellStyle name="Normal 21 5 4 3" xfId="10419" xr:uid="{00000000-0005-0000-0000-0000785E0000}"/>
    <cellStyle name="Normal 21 5 4 3 2" xfId="21814" xr:uid="{00000000-0005-0000-0000-0000795E0000}"/>
    <cellStyle name="Normal 21 5 4 3 3" xfId="39985" xr:uid="{00000000-0005-0000-0000-00007A5E0000}"/>
    <cellStyle name="Normal 21 5 4 4" xfId="17095" xr:uid="{00000000-0005-0000-0000-00007B5E0000}"/>
    <cellStyle name="Normal 21 5 4 5" xfId="35689" xr:uid="{00000000-0005-0000-0000-00007C5E0000}"/>
    <cellStyle name="Normal 21 5 5" xfId="6786" xr:uid="{00000000-0005-0000-0000-00007D5E0000}"/>
    <cellStyle name="Normal 21 5 5 2" xfId="11557" xr:uid="{00000000-0005-0000-0000-00007E5E0000}"/>
    <cellStyle name="Normal 21 5 5 2 2" xfId="22924" xr:uid="{00000000-0005-0000-0000-00007F5E0000}"/>
    <cellStyle name="Normal 21 5 5 2 3" xfId="41051" xr:uid="{00000000-0005-0000-0000-0000805E0000}"/>
    <cellStyle name="Normal 21 5 5 3" xfId="18212" xr:uid="{00000000-0005-0000-0000-0000815E0000}"/>
    <cellStyle name="Normal 21 5 5 4" xfId="36755" xr:uid="{00000000-0005-0000-0000-0000825E0000}"/>
    <cellStyle name="Normal 21 5 6" xfId="9386" xr:uid="{00000000-0005-0000-0000-0000835E0000}"/>
    <cellStyle name="Normal 21 5 6 2" xfId="20781" xr:uid="{00000000-0005-0000-0000-0000845E0000}"/>
    <cellStyle name="Normal 21 5 6 3" xfId="38958" xr:uid="{00000000-0005-0000-0000-0000855E0000}"/>
    <cellStyle name="Normal 21 5 7" xfId="16046" xr:uid="{00000000-0005-0000-0000-0000865E0000}"/>
    <cellStyle name="Normal 21 5 8" xfId="34664" xr:uid="{00000000-0005-0000-0000-0000875E0000}"/>
    <cellStyle name="Normal 21 6" xfId="4690" xr:uid="{00000000-0005-0000-0000-0000885E0000}"/>
    <cellStyle name="Normal 21 6 2" xfId="5224" xr:uid="{00000000-0005-0000-0000-0000895E0000}"/>
    <cellStyle name="Normal 21 6 2 2" xfId="6310" xr:uid="{00000000-0005-0000-0000-00008A5E0000}"/>
    <cellStyle name="Normal 21 6 2 2 2" xfId="8502" xr:uid="{00000000-0005-0000-0000-00008B5E0000}"/>
    <cellStyle name="Normal 21 6 2 2 2 2" xfId="13273" xr:uid="{00000000-0005-0000-0000-00008C5E0000}"/>
    <cellStyle name="Normal 21 6 2 2 2 2 2" xfId="24626" xr:uid="{00000000-0005-0000-0000-00008D5E0000}"/>
    <cellStyle name="Normal 21 6 2 2 2 2 3" xfId="42727" xr:uid="{00000000-0005-0000-0000-00008E5E0000}"/>
    <cellStyle name="Normal 21 6 2 2 2 3" xfId="19912" xr:uid="{00000000-0005-0000-0000-00008F5E0000}"/>
    <cellStyle name="Normal 21 6 2 2 2 4" xfId="38431" xr:uid="{00000000-0005-0000-0000-0000905E0000}"/>
    <cellStyle name="Normal 21 6 2 2 3" xfId="11092" xr:uid="{00000000-0005-0000-0000-0000915E0000}"/>
    <cellStyle name="Normal 21 6 2 2 3 2" xfId="22478" xr:uid="{00000000-0005-0000-0000-0000925E0000}"/>
    <cellStyle name="Normal 21 6 2 2 3 3" xfId="40636" xr:uid="{00000000-0005-0000-0000-0000935E0000}"/>
    <cellStyle name="Normal 21 6 2 2 4" xfId="17763" xr:uid="{00000000-0005-0000-0000-0000945E0000}"/>
    <cellStyle name="Normal 21 6 2 2 5" xfId="36340" xr:uid="{00000000-0005-0000-0000-0000955E0000}"/>
    <cellStyle name="Normal 21 6 2 3" xfId="7446" xr:uid="{00000000-0005-0000-0000-0000965E0000}"/>
    <cellStyle name="Normal 21 6 2 3 2" xfId="12217" xr:uid="{00000000-0005-0000-0000-0000975E0000}"/>
    <cellStyle name="Normal 21 6 2 3 2 2" xfId="23575" xr:uid="{00000000-0005-0000-0000-0000985E0000}"/>
    <cellStyle name="Normal 21 6 2 3 2 3" xfId="41691" xr:uid="{00000000-0005-0000-0000-0000995E0000}"/>
    <cellStyle name="Normal 21 6 2 3 3" xfId="18864" xr:uid="{00000000-0005-0000-0000-00009A5E0000}"/>
    <cellStyle name="Normal 21 6 2 3 4" xfId="37395" xr:uid="{00000000-0005-0000-0000-00009B5E0000}"/>
    <cellStyle name="Normal 21 6 2 4" xfId="10032" xr:uid="{00000000-0005-0000-0000-00009C5E0000}"/>
    <cellStyle name="Normal 21 6 2 4 2" xfId="21427" xr:uid="{00000000-0005-0000-0000-00009D5E0000}"/>
    <cellStyle name="Normal 21 6 2 4 3" xfId="39599" xr:uid="{00000000-0005-0000-0000-00009E5E0000}"/>
    <cellStyle name="Normal 21 6 2 5" xfId="16704" xr:uid="{00000000-0005-0000-0000-00009F5E0000}"/>
    <cellStyle name="Normal 21 6 2 6" xfId="35304" xr:uid="{00000000-0005-0000-0000-0000A05E0000}"/>
    <cellStyle name="Normal 21 6 3" xfId="5776" xr:uid="{00000000-0005-0000-0000-0000A15E0000}"/>
    <cellStyle name="Normal 21 6 3 2" xfId="7978" xr:uid="{00000000-0005-0000-0000-0000A25E0000}"/>
    <cellStyle name="Normal 21 6 3 2 2" xfId="12749" xr:uid="{00000000-0005-0000-0000-0000A35E0000}"/>
    <cellStyle name="Normal 21 6 3 2 2 2" xfId="24104" xr:uid="{00000000-0005-0000-0000-0000A45E0000}"/>
    <cellStyle name="Normal 21 6 3 2 2 3" xfId="42213" xr:uid="{00000000-0005-0000-0000-0000A55E0000}"/>
    <cellStyle name="Normal 21 6 3 2 3" xfId="19391" xr:uid="{00000000-0005-0000-0000-0000A65E0000}"/>
    <cellStyle name="Normal 21 6 3 2 4" xfId="37917" xr:uid="{00000000-0005-0000-0000-0000A75E0000}"/>
    <cellStyle name="Normal 21 6 3 3" xfId="10566" xr:uid="{00000000-0005-0000-0000-0000A85E0000}"/>
    <cellStyle name="Normal 21 6 3 3 2" xfId="21955" xr:uid="{00000000-0005-0000-0000-0000A95E0000}"/>
    <cellStyle name="Normal 21 6 3 3 3" xfId="40122" xr:uid="{00000000-0005-0000-0000-0000AA5E0000}"/>
    <cellStyle name="Normal 21 6 3 4" xfId="17240" xr:uid="{00000000-0005-0000-0000-0000AB5E0000}"/>
    <cellStyle name="Normal 21 6 3 5" xfId="35826" xr:uid="{00000000-0005-0000-0000-0000AC5E0000}"/>
    <cellStyle name="Normal 21 6 4" xfId="6924" xr:uid="{00000000-0005-0000-0000-0000AD5E0000}"/>
    <cellStyle name="Normal 21 6 4 2" xfId="11695" xr:uid="{00000000-0005-0000-0000-0000AE5E0000}"/>
    <cellStyle name="Normal 21 6 4 2 2" xfId="23057" xr:uid="{00000000-0005-0000-0000-0000AF5E0000}"/>
    <cellStyle name="Normal 21 6 4 2 3" xfId="41179" xr:uid="{00000000-0005-0000-0000-0000B05E0000}"/>
    <cellStyle name="Normal 21 6 4 3" xfId="18347" xr:uid="{00000000-0005-0000-0000-0000B15E0000}"/>
    <cellStyle name="Normal 21 6 4 4" xfId="36883" xr:uid="{00000000-0005-0000-0000-0000B25E0000}"/>
    <cellStyle name="Normal 21 6 5" xfId="9518" xr:uid="{00000000-0005-0000-0000-0000B35E0000}"/>
    <cellStyle name="Normal 21 6 5 2" xfId="20913" xr:uid="{00000000-0005-0000-0000-0000B45E0000}"/>
    <cellStyle name="Normal 21 6 5 3" xfId="39086" xr:uid="{00000000-0005-0000-0000-0000B55E0000}"/>
    <cellStyle name="Normal 21 6 6" xfId="16183" xr:uid="{00000000-0005-0000-0000-0000B65E0000}"/>
    <cellStyle name="Normal 21 6 7" xfId="34792" xr:uid="{00000000-0005-0000-0000-0000B75E0000}"/>
    <cellStyle name="Normal 21 7" xfId="4968" xr:uid="{00000000-0005-0000-0000-0000B85E0000}"/>
    <cellStyle name="Normal 21 7 2" xfId="6054" xr:uid="{00000000-0005-0000-0000-0000B95E0000}"/>
    <cellStyle name="Normal 21 7 2 2" xfId="8246" xr:uid="{00000000-0005-0000-0000-0000BA5E0000}"/>
    <cellStyle name="Normal 21 7 2 2 2" xfId="13017" xr:uid="{00000000-0005-0000-0000-0000BB5E0000}"/>
    <cellStyle name="Normal 21 7 2 2 2 2" xfId="24370" xr:uid="{00000000-0005-0000-0000-0000BC5E0000}"/>
    <cellStyle name="Normal 21 7 2 2 2 3" xfId="42471" xr:uid="{00000000-0005-0000-0000-0000BD5E0000}"/>
    <cellStyle name="Normal 21 7 2 2 3" xfId="19656" xr:uid="{00000000-0005-0000-0000-0000BE5E0000}"/>
    <cellStyle name="Normal 21 7 2 2 4" xfId="38175" xr:uid="{00000000-0005-0000-0000-0000BF5E0000}"/>
    <cellStyle name="Normal 21 7 2 3" xfId="10836" xr:uid="{00000000-0005-0000-0000-0000C05E0000}"/>
    <cellStyle name="Normal 21 7 2 3 2" xfId="22222" xr:uid="{00000000-0005-0000-0000-0000C15E0000}"/>
    <cellStyle name="Normal 21 7 2 3 3" xfId="40380" xr:uid="{00000000-0005-0000-0000-0000C25E0000}"/>
    <cellStyle name="Normal 21 7 2 4" xfId="17507" xr:uid="{00000000-0005-0000-0000-0000C35E0000}"/>
    <cellStyle name="Normal 21 7 2 5" xfId="36084" xr:uid="{00000000-0005-0000-0000-0000C45E0000}"/>
    <cellStyle name="Normal 21 7 3" xfId="7190" xr:uid="{00000000-0005-0000-0000-0000C55E0000}"/>
    <cellStyle name="Normal 21 7 3 2" xfId="11961" xr:uid="{00000000-0005-0000-0000-0000C65E0000}"/>
    <cellStyle name="Normal 21 7 3 2 2" xfId="23319" xr:uid="{00000000-0005-0000-0000-0000C75E0000}"/>
    <cellStyle name="Normal 21 7 3 2 3" xfId="41435" xr:uid="{00000000-0005-0000-0000-0000C85E0000}"/>
    <cellStyle name="Normal 21 7 3 3" xfId="18608" xr:uid="{00000000-0005-0000-0000-0000C95E0000}"/>
    <cellStyle name="Normal 21 7 3 4" xfId="37139" xr:uid="{00000000-0005-0000-0000-0000CA5E0000}"/>
    <cellStyle name="Normal 21 7 4" xfId="9776" xr:uid="{00000000-0005-0000-0000-0000CB5E0000}"/>
    <cellStyle name="Normal 21 7 4 2" xfId="21171" xr:uid="{00000000-0005-0000-0000-0000CC5E0000}"/>
    <cellStyle name="Normal 21 7 4 3" xfId="39343" xr:uid="{00000000-0005-0000-0000-0000CD5E0000}"/>
    <cellStyle name="Normal 21 7 5" xfId="16448" xr:uid="{00000000-0005-0000-0000-0000CE5E0000}"/>
    <cellStyle name="Normal 21 7 6" xfId="35048" xr:uid="{00000000-0005-0000-0000-0000CF5E0000}"/>
    <cellStyle name="Normal 21 8" xfId="5500" xr:uid="{00000000-0005-0000-0000-0000D05E0000}"/>
    <cellStyle name="Normal 21 8 2" xfId="7702" xr:uid="{00000000-0005-0000-0000-0000D15E0000}"/>
    <cellStyle name="Normal 21 8 2 2" xfId="12473" xr:uid="{00000000-0005-0000-0000-0000D25E0000}"/>
    <cellStyle name="Normal 21 8 2 2 2" xfId="23831" xr:uid="{00000000-0005-0000-0000-0000D35E0000}"/>
    <cellStyle name="Normal 21 8 2 2 3" xfId="41947" xr:uid="{00000000-0005-0000-0000-0000D45E0000}"/>
    <cellStyle name="Normal 21 8 2 3" xfId="19120" xr:uid="{00000000-0005-0000-0000-0000D55E0000}"/>
    <cellStyle name="Normal 21 8 2 4" xfId="37651" xr:uid="{00000000-0005-0000-0000-0000D65E0000}"/>
    <cellStyle name="Normal 21 8 3" xfId="10290" xr:uid="{00000000-0005-0000-0000-0000D75E0000}"/>
    <cellStyle name="Normal 21 8 3 2" xfId="21685" xr:uid="{00000000-0005-0000-0000-0000D85E0000}"/>
    <cellStyle name="Normal 21 8 3 3" xfId="39856" xr:uid="{00000000-0005-0000-0000-0000D95E0000}"/>
    <cellStyle name="Normal 21 8 4" xfId="16966" xr:uid="{00000000-0005-0000-0000-0000DA5E0000}"/>
    <cellStyle name="Normal 21 8 5" xfId="35560" xr:uid="{00000000-0005-0000-0000-0000DB5E0000}"/>
    <cellStyle name="Normal 21 9" xfId="6646" xr:uid="{00000000-0005-0000-0000-0000DC5E0000}"/>
    <cellStyle name="Normal 21 9 2" xfId="11417" xr:uid="{00000000-0005-0000-0000-0000DD5E0000}"/>
    <cellStyle name="Normal 21 9 2 2" xfId="22790" xr:uid="{00000000-0005-0000-0000-0000DE5E0000}"/>
    <cellStyle name="Normal 21 9 2 3" xfId="40922" xr:uid="{00000000-0005-0000-0000-0000DF5E0000}"/>
    <cellStyle name="Normal 21 9 3" xfId="18074" xr:uid="{00000000-0005-0000-0000-0000E05E0000}"/>
    <cellStyle name="Normal 21 9 4" xfId="36626" xr:uid="{00000000-0005-0000-0000-0000E15E0000}"/>
    <cellStyle name="Normal 22" xfId="4350" xr:uid="{00000000-0005-0000-0000-0000E25E0000}"/>
    <cellStyle name="Normal 22 10" xfId="9248" xr:uid="{00000000-0005-0000-0000-0000E35E0000}"/>
    <cellStyle name="Normal 22 10 2" xfId="20643" xr:uid="{00000000-0005-0000-0000-0000E45E0000}"/>
    <cellStyle name="Normal 22 10 3" xfId="38830" xr:uid="{00000000-0005-0000-0000-0000E55E0000}"/>
    <cellStyle name="Normal 22 11" xfId="15895" xr:uid="{00000000-0005-0000-0000-0000E65E0000}"/>
    <cellStyle name="Normal 22 12" xfId="34537" xr:uid="{00000000-0005-0000-0000-0000E75E0000}"/>
    <cellStyle name="Normal 22 2" xfId="4415" xr:uid="{00000000-0005-0000-0000-0000E85E0000}"/>
    <cellStyle name="Normal 22 2 10" xfId="15929" xr:uid="{00000000-0005-0000-0000-0000E95E0000}"/>
    <cellStyle name="Normal 22 2 11" xfId="34553" xr:uid="{00000000-0005-0000-0000-0000EA5E0000}"/>
    <cellStyle name="Normal 22 2 2" xfId="4454" xr:uid="{00000000-0005-0000-0000-0000EB5E0000}"/>
    <cellStyle name="Normal 22 2 2 10" xfId="34585" xr:uid="{00000000-0005-0000-0000-0000EC5E0000}"/>
    <cellStyle name="Normal 22 2 2 2" xfId="4526" xr:uid="{00000000-0005-0000-0000-0000ED5E0000}"/>
    <cellStyle name="Normal 22 2 2 2 2" xfId="4674" xr:uid="{00000000-0005-0000-0000-0000EE5E0000}"/>
    <cellStyle name="Normal 22 2 2 2 2 2" xfId="4951" xr:uid="{00000000-0005-0000-0000-0000EF5E0000}"/>
    <cellStyle name="Normal 22 2 2 2 2 2 2" xfId="5485" xr:uid="{00000000-0005-0000-0000-0000F05E0000}"/>
    <cellStyle name="Normal 22 2 2 2 2 2 2 2" xfId="6561" xr:uid="{00000000-0005-0000-0000-0000F15E0000}"/>
    <cellStyle name="Normal 22 2 2 2 2 2 2 2 2" xfId="8753" xr:uid="{00000000-0005-0000-0000-0000F25E0000}"/>
    <cellStyle name="Normal 22 2 2 2 2 2 2 2 2 2" xfId="13524" xr:uid="{00000000-0005-0000-0000-0000F35E0000}"/>
    <cellStyle name="Normal 22 2 2 2 2 2 2 2 2 2 2" xfId="24877" xr:uid="{00000000-0005-0000-0000-0000F45E0000}"/>
    <cellStyle name="Normal 22 2 2 2 2 2 2 2 2 2 3" xfId="42978" xr:uid="{00000000-0005-0000-0000-0000F55E0000}"/>
    <cellStyle name="Normal 22 2 2 2 2 2 2 2 2 3" xfId="20163" xr:uid="{00000000-0005-0000-0000-0000F65E0000}"/>
    <cellStyle name="Normal 22 2 2 2 2 2 2 2 2 4" xfId="38682" xr:uid="{00000000-0005-0000-0000-0000F75E0000}"/>
    <cellStyle name="Normal 22 2 2 2 2 2 2 2 3" xfId="11343" xr:uid="{00000000-0005-0000-0000-0000F85E0000}"/>
    <cellStyle name="Normal 22 2 2 2 2 2 2 2 3 2" xfId="22729" xr:uid="{00000000-0005-0000-0000-0000F95E0000}"/>
    <cellStyle name="Normal 22 2 2 2 2 2 2 2 3 3" xfId="40887" xr:uid="{00000000-0005-0000-0000-0000FA5E0000}"/>
    <cellStyle name="Normal 22 2 2 2 2 2 2 2 4" xfId="18014" xr:uid="{00000000-0005-0000-0000-0000FB5E0000}"/>
    <cellStyle name="Normal 22 2 2 2 2 2 2 2 5" xfId="36591" xr:uid="{00000000-0005-0000-0000-0000FC5E0000}"/>
    <cellStyle name="Normal 22 2 2 2 2 2 2 3" xfId="7687" xr:uid="{00000000-0005-0000-0000-0000FD5E0000}"/>
    <cellStyle name="Normal 22 2 2 2 2 2 2 3 2" xfId="12458" xr:uid="{00000000-0005-0000-0000-0000FE5E0000}"/>
    <cellStyle name="Normal 22 2 2 2 2 2 2 3 2 2" xfId="23816" xr:uid="{00000000-0005-0000-0000-0000FF5E0000}"/>
    <cellStyle name="Normal 22 2 2 2 2 2 2 3 2 3" xfId="41932" xr:uid="{00000000-0005-0000-0000-0000005F0000}"/>
    <cellStyle name="Normal 22 2 2 2 2 2 2 3 3" xfId="19105" xr:uid="{00000000-0005-0000-0000-0000015F0000}"/>
    <cellStyle name="Normal 22 2 2 2 2 2 2 3 4" xfId="37636" xr:uid="{00000000-0005-0000-0000-0000025F0000}"/>
    <cellStyle name="Normal 22 2 2 2 2 2 2 4" xfId="10275" xr:uid="{00000000-0005-0000-0000-0000035F0000}"/>
    <cellStyle name="Normal 22 2 2 2 2 2 2 4 2" xfId="21670" xr:uid="{00000000-0005-0000-0000-0000045F0000}"/>
    <cellStyle name="Normal 22 2 2 2 2 2 2 4 3" xfId="39841" xr:uid="{00000000-0005-0000-0000-0000055F0000}"/>
    <cellStyle name="Normal 22 2 2 2 2 2 2 5" xfId="16951" xr:uid="{00000000-0005-0000-0000-0000065F0000}"/>
    <cellStyle name="Normal 22 2 2 2 2 2 2 6" xfId="35545" xr:uid="{00000000-0005-0000-0000-0000075F0000}"/>
    <cellStyle name="Normal 22 2 2 2 2 2 3" xfId="6037" xr:uid="{00000000-0005-0000-0000-0000085F0000}"/>
    <cellStyle name="Normal 22 2 2 2 2 2 3 2" xfId="8229" xr:uid="{00000000-0005-0000-0000-0000095F0000}"/>
    <cellStyle name="Normal 22 2 2 2 2 2 3 2 2" xfId="13000" xr:uid="{00000000-0005-0000-0000-00000A5F0000}"/>
    <cellStyle name="Normal 22 2 2 2 2 2 3 2 2 2" xfId="24353" xr:uid="{00000000-0005-0000-0000-00000B5F0000}"/>
    <cellStyle name="Normal 22 2 2 2 2 2 3 2 2 3" xfId="42454" xr:uid="{00000000-0005-0000-0000-00000C5F0000}"/>
    <cellStyle name="Normal 22 2 2 2 2 2 3 2 3" xfId="19639" xr:uid="{00000000-0005-0000-0000-00000D5F0000}"/>
    <cellStyle name="Normal 22 2 2 2 2 2 3 2 4" xfId="38158" xr:uid="{00000000-0005-0000-0000-00000E5F0000}"/>
    <cellStyle name="Normal 22 2 2 2 2 2 3 3" xfId="10819" xr:uid="{00000000-0005-0000-0000-00000F5F0000}"/>
    <cellStyle name="Normal 22 2 2 2 2 2 3 3 2" xfId="22205" xr:uid="{00000000-0005-0000-0000-0000105F0000}"/>
    <cellStyle name="Normal 22 2 2 2 2 2 3 3 3" xfId="40363" xr:uid="{00000000-0005-0000-0000-0000115F0000}"/>
    <cellStyle name="Normal 22 2 2 2 2 2 3 4" xfId="17490" xr:uid="{00000000-0005-0000-0000-0000125F0000}"/>
    <cellStyle name="Normal 22 2 2 2 2 2 3 5" xfId="36067" xr:uid="{00000000-0005-0000-0000-0000135F0000}"/>
    <cellStyle name="Normal 22 2 2 2 2 2 4" xfId="7175" xr:uid="{00000000-0005-0000-0000-0000145F0000}"/>
    <cellStyle name="Normal 22 2 2 2 2 2 4 2" xfId="11946" xr:uid="{00000000-0005-0000-0000-0000155F0000}"/>
    <cellStyle name="Normal 22 2 2 2 2 2 4 2 2" xfId="23304" xr:uid="{00000000-0005-0000-0000-0000165F0000}"/>
    <cellStyle name="Normal 22 2 2 2 2 2 4 2 3" xfId="41420" xr:uid="{00000000-0005-0000-0000-0000175F0000}"/>
    <cellStyle name="Normal 22 2 2 2 2 2 4 3" xfId="18593" xr:uid="{00000000-0005-0000-0000-0000185F0000}"/>
    <cellStyle name="Normal 22 2 2 2 2 2 4 4" xfId="37124" xr:uid="{00000000-0005-0000-0000-0000195F0000}"/>
    <cellStyle name="Normal 22 2 2 2 2 2 5" xfId="9761" xr:uid="{00000000-0005-0000-0000-00001A5F0000}"/>
    <cellStyle name="Normal 22 2 2 2 2 2 5 2" xfId="21156" xr:uid="{00000000-0005-0000-0000-00001B5F0000}"/>
    <cellStyle name="Normal 22 2 2 2 2 2 5 3" xfId="39328" xr:uid="{00000000-0005-0000-0000-00001C5F0000}"/>
    <cellStyle name="Normal 22 2 2 2 2 2 6" xfId="16433" xr:uid="{00000000-0005-0000-0000-00001D5F0000}"/>
    <cellStyle name="Normal 22 2 2 2 2 2 7" xfId="35033" xr:uid="{00000000-0005-0000-0000-00001E5F0000}"/>
    <cellStyle name="Normal 22 2 2 2 2 3" xfId="5209" xr:uid="{00000000-0005-0000-0000-00001F5F0000}"/>
    <cellStyle name="Normal 22 2 2 2 2 3 2" xfId="6295" xr:uid="{00000000-0005-0000-0000-0000205F0000}"/>
    <cellStyle name="Normal 22 2 2 2 2 3 2 2" xfId="8487" xr:uid="{00000000-0005-0000-0000-0000215F0000}"/>
    <cellStyle name="Normal 22 2 2 2 2 3 2 2 2" xfId="13258" xr:uid="{00000000-0005-0000-0000-0000225F0000}"/>
    <cellStyle name="Normal 22 2 2 2 2 3 2 2 2 2" xfId="24611" xr:uid="{00000000-0005-0000-0000-0000235F0000}"/>
    <cellStyle name="Normal 22 2 2 2 2 3 2 2 2 3" xfId="42712" xr:uid="{00000000-0005-0000-0000-0000245F0000}"/>
    <cellStyle name="Normal 22 2 2 2 2 3 2 2 3" xfId="19897" xr:uid="{00000000-0005-0000-0000-0000255F0000}"/>
    <cellStyle name="Normal 22 2 2 2 2 3 2 2 4" xfId="38416" xr:uid="{00000000-0005-0000-0000-0000265F0000}"/>
    <cellStyle name="Normal 22 2 2 2 2 3 2 3" xfId="11077" xr:uid="{00000000-0005-0000-0000-0000275F0000}"/>
    <cellStyle name="Normal 22 2 2 2 2 3 2 3 2" xfId="22463" xr:uid="{00000000-0005-0000-0000-0000285F0000}"/>
    <cellStyle name="Normal 22 2 2 2 2 3 2 3 3" xfId="40621" xr:uid="{00000000-0005-0000-0000-0000295F0000}"/>
    <cellStyle name="Normal 22 2 2 2 2 3 2 4" xfId="17748" xr:uid="{00000000-0005-0000-0000-00002A5F0000}"/>
    <cellStyle name="Normal 22 2 2 2 2 3 2 5" xfId="36325" xr:uid="{00000000-0005-0000-0000-00002B5F0000}"/>
    <cellStyle name="Normal 22 2 2 2 2 3 3" xfId="7431" xr:uid="{00000000-0005-0000-0000-00002C5F0000}"/>
    <cellStyle name="Normal 22 2 2 2 2 3 3 2" xfId="12202" xr:uid="{00000000-0005-0000-0000-00002D5F0000}"/>
    <cellStyle name="Normal 22 2 2 2 2 3 3 2 2" xfId="23560" xr:uid="{00000000-0005-0000-0000-00002E5F0000}"/>
    <cellStyle name="Normal 22 2 2 2 2 3 3 2 3" xfId="41676" xr:uid="{00000000-0005-0000-0000-00002F5F0000}"/>
    <cellStyle name="Normal 22 2 2 2 2 3 3 3" xfId="18849" xr:uid="{00000000-0005-0000-0000-0000305F0000}"/>
    <cellStyle name="Normal 22 2 2 2 2 3 3 4" xfId="37380" xr:uid="{00000000-0005-0000-0000-0000315F0000}"/>
    <cellStyle name="Normal 22 2 2 2 2 3 4" xfId="10017" xr:uid="{00000000-0005-0000-0000-0000325F0000}"/>
    <cellStyle name="Normal 22 2 2 2 2 3 4 2" xfId="21412" xr:uid="{00000000-0005-0000-0000-0000335F0000}"/>
    <cellStyle name="Normal 22 2 2 2 2 3 4 3" xfId="39584" xr:uid="{00000000-0005-0000-0000-0000345F0000}"/>
    <cellStyle name="Normal 22 2 2 2 2 3 5" xfId="16689" xr:uid="{00000000-0005-0000-0000-0000355F0000}"/>
    <cellStyle name="Normal 22 2 2 2 2 3 6" xfId="35289" xr:uid="{00000000-0005-0000-0000-0000365F0000}"/>
    <cellStyle name="Normal 22 2 2 2 2 4" xfId="5761" xr:uid="{00000000-0005-0000-0000-0000375F0000}"/>
    <cellStyle name="Normal 22 2 2 2 2 4 2" xfId="7963" xr:uid="{00000000-0005-0000-0000-0000385F0000}"/>
    <cellStyle name="Normal 22 2 2 2 2 4 2 2" xfId="12734" xr:uid="{00000000-0005-0000-0000-0000395F0000}"/>
    <cellStyle name="Normal 22 2 2 2 2 4 2 2 2" xfId="24089" xr:uid="{00000000-0005-0000-0000-00003A5F0000}"/>
    <cellStyle name="Normal 22 2 2 2 2 4 2 2 3" xfId="42198" xr:uid="{00000000-0005-0000-0000-00003B5F0000}"/>
    <cellStyle name="Normal 22 2 2 2 2 4 2 3" xfId="19376" xr:uid="{00000000-0005-0000-0000-00003C5F0000}"/>
    <cellStyle name="Normal 22 2 2 2 2 4 2 4" xfId="37902" xr:uid="{00000000-0005-0000-0000-00003D5F0000}"/>
    <cellStyle name="Normal 22 2 2 2 2 4 3" xfId="10551" xr:uid="{00000000-0005-0000-0000-00003E5F0000}"/>
    <cellStyle name="Normal 22 2 2 2 2 4 3 2" xfId="21940" xr:uid="{00000000-0005-0000-0000-00003F5F0000}"/>
    <cellStyle name="Normal 22 2 2 2 2 4 3 3" xfId="40107" xr:uid="{00000000-0005-0000-0000-0000405F0000}"/>
    <cellStyle name="Normal 22 2 2 2 2 4 4" xfId="17225" xr:uid="{00000000-0005-0000-0000-0000415F0000}"/>
    <cellStyle name="Normal 22 2 2 2 2 4 5" xfId="35811" xr:uid="{00000000-0005-0000-0000-0000425F0000}"/>
    <cellStyle name="Normal 22 2 2 2 2 5" xfId="6909" xr:uid="{00000000-0005-0000-0000-0000435F0000}"/>
    <cellStyle name="Normal 22 2 2 2 2 5 2" xfId="11680" xr:uid="{00000000-0005-0000-0000-0000445F0000}"/>
    <cellStyle name="Normal 22 2 2 2 2 5 2 2" xfId="23042" xr:uid="{00000000-0005-0000-0000-0000455F0000}"/>
    <cellStyle name="Normal 22 2 2 2 2 5 2 3" xfId="41164" xr:uid="{00000000-0005-0000-0000-0000465F0000}"/>
    <cellStyle name="Normal 22 2 2 2 2 5 3" xfId="18332" xr:uid="{00000000-0005-0000-0000-0000475F0000}"/>
    <cellStyle name="Normal 22 2 2 2 2 5 4" xfId="36868" xr:uid="{00000000-0005-0000-0000-0000485F0000}"/>
    <cellStyle name="Normal 22 2 2 2 2 6" xfId="9502" xr:uid="{00000000-0005-0000-0000-0000495F0000}"/>
    <cellStyle name="Normal 22 2 2 2 2 6 2" xfId="20897" xr:uid="{00000000-0005-0000-0000-00004A5F0000}"/>
    <cellStyle name="Normal 22 2 2 2 2 6 3" xfId="39071" xr:uid="{00000000-0005-0000-0000-00004B5F0000}"/>
    <cellStyle name="Normal 22 2 2 2 2 7" xfId="16168" xr:uid="{00000000-0005-0000-0000-00004C5F0000}"/>
    <cellStyle name="Normal 22 2 2 2 2 8" xfId="34777" xr:uid="{00000000-0005-0000-0000-00004D5F0000}"/>
    <cellStyle name="Normal 22 2 2 2 3" xfId="4803" xr:uid="{00000000-0005-0000-0000-00004E5F0000}"/>
    <cellStyle name="Normal 22 2 2 2 3 2" xfId="5337" xr:uid="{00000000-0005-0000-0000-00004F5F0000}"/>
    <cellStyle name="Normal 22 2 2 2 3 2 2" xfId="6423" xr:uid="{00000000-0005-0000-0000-0000505F0000}"/>
    <cellStyle name="Normal 22 2 2 2 3 2 2 2" xfId="8615" xr:uid="{00000000-0005-0000-0000-0000515F0000}"/>
    <cellStyle name="Normal 22 2 2 2 3 2 2 2 2" xfId="13386" xr:uid="{00000000-0005-0000-0000-0000525F0000}"/>
    <cellStyle name="Normal 22 2 2 2 3 2 2 2 2 2" xfId="24739" xr:uid="{00000000-0005-0000-0000-0000535F0000}"/>
    <cellStyle name="Normal 22 2 2 2 3 2 2 2 2 3" xfId="42840" xr:uid="{00000000-0005-0000-0000-0000545F0000}"/>
    <cellStyle name="Normal 22 2 2 2 3 2 2 2 3" xfId="20025" xr:uid="{00000000-0005-0000-0000-0000555F0000}"/>
    <cellStyle name="Normal 22 2 2 2 3 2 2 2 4" xfId="38544" xr:uid="{00000000-0005-0000-0000-0000565F0000}"/>
    <cellStyle name="Normal 22 2 2 2 3 2 2 3" xfId="11205" xr:uid="{00000000-0005-0000-0000-0000575F0000}"/>
    <cellStyle name="Normal 22 2 2 2 3 2 2 3 2" xfId="22591" xr:uid="{00000000-0005-0000-0000-0000585F0000}"/>
    <cellStyle name="Normal 22 2 2 2 3 2 2 3 3" xfId="40749" xr:uid="{00000000-0005-0000-0000-0000595F0000}"/>
    <cellStyle name="Normal 22 2 2 2 3 2 2 4" xfId="17876" xr:uid="{00000000-0005-0000-0000-00005A5F0000}"/>
    <cellStyle name="Normal 22 2 2 2 3 2 2 5" xfId="36453" xr:uid="{00000000-0005-0000-0000-00005B5F0000}"/>
    <cellStyle name="Normal 22 2 2 2 3 2 3" xfId="7559" xr:uid="{00000000-0005-0000-0000-00005C5F0000}"/>
    <cellStyle name="Normal 22 2 2 2 3 2 3 2" xfId="12330" xr:uid="{00000000-0005-0000-0000-00005D5F0000}"/>
    <cellStyle name="Normal 22 2 2 2 3 2 3 2 2" xfId="23688" xr:uid="{00000000-0005-0000-0000-00005E5F0000}"/>
    <cellStyle name="Normal 22 2 2 2 3 2 3 2 3" xfId="41804" xr:uid="{00000000-0005-0000-0000-00005F5F0000}"/>
    <cellStyle name="Normal 22 2 2 2 3 2 3 3" xfId="18977" xr:uid="{00000000-0005-0000-0000-0000605F0000}"/>
    <cellStyle name="Normal 22 2 2 2 3 2 3 4" xfId="37508" xr:uid="{00000000-0005-0000-0000-0000615F0000}"/>
    <cellStyle name="Normal 22 2 2 2 3 2 4" xfId="10145" xr:uid="{00000000-0005-0000-0000-0000625F0000}"/>
    <cellStyle name="Normal 22 2 2 2 3 2 4 2" xfId="21540" xr:uid="{00000000-0005-0000-0000-0000635F0000}"/>
    <cellStyle name="Normal 22 2 2 2 3 2 4 3" xfId="39712" xr:uid="{00000000-0005-0000-0000-0000645F0000}"/>
    <cellStyle name="Normal 22 2 2 2 3 2 5" xfId="16817" xr:uid="{00000000-0005-0000-0000-0000655F0000}"/>
    <cellStyle name="Normal 22 2 2 2 3 2 6" xfId="35417" xr:uid="{00000000-0005-0000-0000-0000665F0000}"/>
    <cellStyle name="Normal 22 2 2 2 3 3" xfId="5889" xr:uid="{00000000-0005-0000-0000-0000675F0000}"/>
    <cellStyle name="Normal 22 2 2 2 3 3 2" xfId="8091" xr:uid="{00000000-0005-0000-0000-0000685F0000}"/>
    <cellStyle name="Normal 22 2 2 2 3 3 2 2" xfId="12862" xr:uid="{00000000-0005-0000-0000-0000695F0000}"/>
    <cellStyle name="Normal 22 2 2 2 3 3 2 2 2" xfId="24217" xr:uid="{00000000-0005-0000-0000-00006A5F0000}"/>
    <cellStyle name="Normal 22 2 2 2 3 3 2 2 3" xfId="42326" xr:uid="{00000000-0005-0000-0000-00006B5F0000}"/>
    <cellStyle name="Normal 22 2 2 2 3 3 2 3" xfId="19504" xr:uid="{00000000-0005-0000-0000-00006C5F0000}"/>
    <cellStyle name="Normal 22 2 2 2 3 3 2 4" xfId="38030" xr:uid="{00000000-0005-0000-0000-00006D5F0000}"/>
    <cellStyle name="Normal 22 2 2 2 3 3 3" xfId="10679" xr:uid="{00000000-0005-0000-0000-00006E5F0000}"/>
    <cellStyle name="Normal 22 2 2 2 3 3 3 2" xfId="22068" xr:uid="{00000000-0005-0000-0000-00006F5F0000}"/>
    <cellStyle name="Normal 22 2 2 2 3 3 3 3" xfId="40235" xr:uid="{00000000-0005-0000-0000-0000705F0000}"/>
    <cellStyle name="Normal 22 2 2 2 3 3 4" xfId="17353" xr:uid="{00000000-0005-0000-0000-0000715F0000}"/>
    <cellStyle name="Normal 22 2 2 2 3 3 5" xfId="35939" xr:uid="{00000000-0005-0000-0000-0000725F0000}"/>
    <cellStyle name="Normal 22 2 2 2 3 4" xfId="7037" xr:uid="{00000000-0005-0000-0000-0000735F0000}"/>
    <cellStyle name="Normal 22 2 2 2 3 4 2" xfId="11808" xr:uid="{00000000-0005-0000-0000-0000745F0000}"/>
    <cellStyle name="Normal 22 2 2 2 3 4 2 2" xfId="23170" xr:uid="{00000000-0005-0000-0000-0000755F0000}"/>
    <cellStyle name="Normal 22 2 2 2 3 4 2 3" xfId="41292" xr:uid="{00000000-0005-0000-0000-0000765F0000}"/>
    <cellStyle name="Normal 22 2 2 2 3 4 3" xfId="18460" xr:uid="{00000000-0005-0000-0000-0000775F0000}"/>
    <cellStyle name="Normal 22 2 2 2 3 4 4" xfId="36996" xr:uid="{00000000-0005-0000-0000-0000785F0000}"/>
    <cellStyle name="Normal 22 2 2 2 3 5" xfId="9631" xr:uid="{00000000-0005-0000-0000-0000795F0000}"/>
    <cellStyle name="Normal 22 2 2 2 3 5 2" xfId="21026" xr:uid="{00000000-0005-0000-0000-00007A5F0000}"/>
    <cellStyle name="Normal 22 2 2 2 3 5 3" xfId="39199" xr:uid="{00000000-0005-0000-0000-00007B5F0000}"/>
    <cellStyle name="Normal 22 2 2 2 3 6" xfId="16296" xr:uid="{00000000-0005-0000-0000-00007C5F0000}"/>
    <cellStyle name="Normal 22 2 2 2 3 7" xfId="34905" xr:uid="{00000000-0005-0000-0000-00007D5F0000}"/>
    <cellStyle name="Normal 22 2 2 2 4" xfId="5081" xr:uid="{00000000-0005-0000-0000-00007E5F0000}"/>
    <cellStyle name="Normal 22 2 2 2 4 2" xfId="6167" xr:uid="{00000000-0005-0000-0000-00007F5F0000}"/>
    <cellStyle name="Normal 22 2 2 2 4 2 2" xfId="8359" xr:uid="{00000000-0005-0000-0000-0000805F0000}"/>
    <cellStyle name="Normal 22 2 2 2 4 2 2 2" xfId="13130" xr:uid="{00000000-0005-0000-0000-0000815F0000}"/>
    <cellStyle name="Normal 22 2 2 2 4 2 2 2 2" xfId="24483" xr:uid="{00000000-0005-0000-0000-0000825F0000}"/>
    <cellStyle name="Normal 22 2 2 2 4 2 2 2 3" xfId="42584" xr:uid="{00000000-0005-0000-0000-0000835F0000}"/>
    <cellStyle name="Normal 22 2 2 2 4 2 2 3" xfId="19769" xr:uid="{00000000-0005-0000-0000-0000845F0000}"/>
    <cellStyle name="Normal 22 2 2 2 4 2 2 4" xfId="38288" xr:uid="{00000000-0005-0000-0000-0000855F0000}"/>
    <cellStyle name="Normal 22 2 2 2 4 2 3" xfId="10949" xr:uid="{00000000-0005-0000-0000-0000865F0000}"/>
    <cellStyle name="Normal 22 2 2 2 4 2 3 2" xfId="22335" xr:uid="{00000000-0005-0000-0000-0000875F0000}"/>
    <cellStyle name="Normal 22 2 2 2 4 2 3 3" xfId="40493" xr:uid="{00000000-0005-0000-0000-0000885F0000}"/>
    <cellStyle name="Normal 22 2 2 2 4 2 4" xfId="17620" xr:uid="{00000000-0005-0000-0000-0000895F0000}"/>
    <cellStyle name="Normal 22 2 2 2 4 2 5" xfId="36197" xr:uid="{00000000-0005-0000-0000-00008A5F0000}"/>
    <cellStyle name="Normal 22 2 2 2 4 3" xfId="7303" xr:uid="{00000000-0005-0000-0000-00008B5F0000}"/>
    <cellStyle name="Normal 22 2 2 2 4 3 2" xfId="12074" xr:uid="{00000000-0005-0000-0000-00008C5F0000}"/>
    <cellStyle name="Normal 22 2 2 2 4 3 2 2" xfId="23432" xr:uid="{00000000-0005-0000-0000-00008D5F0000}"/>
    <cellStyle name="Normal 22 2 2 2 4 3 2 3" xfId="41548" xr:uid="{00000000-0005-0000-0000-00008E5F0000}"/>
    <cellStyle name="Normal 22 2 2 2 4 3 3" xfId="18721" xr:uid="{00000000-0005-0000-0000-00008F5F0000}"/>
    <cellStyle name="Normal 22 2 2 2 4 3 4" xfId="37252" xr:uid="{00000000-0005-0000-0000-0000905F0000}"/>
    <cellStyle name="Normal 22 2 2 2 4 4" xfId="9889" xr:uid="{00000000-0005-0000-0000-0000915F0000}"/>
    <cellStyle name="Normal 22 2 2 2 4 4 2" xfId="21284" xr:uid="{00000000-0005-0000-0000-0000925F0000}"/>
    <cellStyle name="Normal 22 2 2 2 4 4 3" xfId="39456" xr:uid="{00000000-0005-0000-0000-0000935F0000}"/>
    <cellStyle name="Normal 22 2 2 2 4 5" xfId="16561" xr:uid="{00000000-0005-0000-0000-0000945F0000}"/>
    <cellStyle name="Normal 22 2 2 2 4 6" xfId="35161" xr:uid="{00000000-0005-0000-0000-0000955F0000}"/>
    <cellStyle name="Normal 22 2 2 2 5" xfId="5613" xr:uid="{00000000-0005-0000-0000-0000965F0000}"/>
    <cellStyle name="Normal 22 2 2 2 5 2" xfId="7815" xr:uid="{00000000-0005-0000-0000-0000975F0000}"/>
    <cellStyle name="Normal 22 2 2 2 5 2 2" xfId="12586" xr:uid="{00000000-0005-0000-0000-0000985F0000}"/>
    <cellStyle name="Normal 22 2 2 2 5 2 2 2" xfId="23944" xr:uid="{00000000-0005-0000-0000-0000995F0000}"/>
    <cellStyle name="Normal 22 2 2 2 5 2 2 3" xfId="42060" xr:uid="{00000000-0005-0000-0000-00009A5F0000}"/>
    <cellStyle name="Normal 22 2 2 2 5 2 3" xfId="19233" xr:uid="{00000000-0005-0000-0000-00009B5F0000}"/>
    <cellStyle name="Normal 22 2 2 2 5 2 4" xfId="37764" xr:uid="{00000000-0005-0000-0000-00009C5F0000}"/>
    <cellStyle name="Normal 22 2 2 2 5 3" xfId="10403" xr:uid="{00000000-0005-0000-0000-00009D5F0000}"/>
    <cellStyle name="Normal 22 2 2 2 5 3 2" xfId="21798" xr:uid="{00000000-0005-0000-0000-00009E5F0000}"/>
    <cellStyle name="Normal 22 2 2 2 5 3 3" xfId="39969" xr:uid="{00000000-0005-0000-0000-00009F5F0000}"/>
    <cellStyle name="Normal 22 2 2 2 5 4" xfId="17079" xr:uid="{00000000-0005-0000-0000-0000A05F0000}"/>
    <cellStyle name="Normal 22 2 2 2 5 5" xfId="35673" xr:uid="{00000000-0005-0000-0000-0000A15F0000}"/>
    <cellStyle name="Normal 22 2 2 2 6" xfId="6771" xr:uid="{00000000-0005-0000-0000-0000A25F0000}"/>
    <cellStyle name="Normal 22 2 2 2 6 2" xfId="11542" xr:uid="{00000000-0005-0000-0000-0000A35F0000}"/>
    <cellStyle name="Normal 22 2 2 2 6 2 2" xfId="22909" xr:uid="{00000000-0005-0000-0000-0000A45F0000}"/>
    <cellStyle name="Normal 22 2 2 2 6 2 3" xfId="41036" xr:uid="{00000000-0005-0000-0000-0000A55F0000}"/>
    <cellStyle name="Normal 22 2 2 2 6 3" xfId="18197" xr:uid="{00000000-0005-0000-0000-0000A65F0000}"/>
    <cellStyle name="Normal 22 2 2 2 6 4" xfId="36740" xr:uid="{00000000-0005-0000-0000-0000A75F0000}"/>
    <cellStyle name="Normal 22 2 2 2 7" xfId="9371" xr:uid="{00000000-0005-0000-0000-0000A85F0000}"/>
    <cellStyle name="Normal 22 2 2 2 7 2" xfId="20766" xr:uid="{00000000-0005-0000-0000-0000A95F0000}"/>
    <cellStyle name="Normal 22 2 2 2 7 3" xfId="38943" xr:uid="{00000000-0005-0000-0000-0000AA5F0000}"/>
    <cellStyle name="Normal 22 2 2 2 8" xfId="16031" xr:uid="{00000000-0005-0000-0000-0000AB5F0000}"/>
    <cellStyle name="Normal 22 2 2 2 9" xfId="34649" xr:uid="{00000000-0005-0000-0000-0000AC5F0000}"/>
    <cellStyle name="Normal 22 2 2 3" xfId="4602" xr:uid="{00000000-0005-0000-0000-0000AD5F0000}"/>
    <cellStyle name="Normal 22 2 2 3 2" xfId="4879" xr:uid="{00000000-0005-0000-0000-0000AE5F0000}"/>
    <cellStyle name="Normal 22 2 2 3 2 2" xfId="5413" xr:uid="{00000000-0005-0000-0000-0000AF5F0000}"/>
    <cellStyle name="Normal 22 2 2 3 2 2 2" xfId="6495" xr:uid="{00000000-0005-0000-0000-0000B05F0000}"/>
    <cellStyle name="Normal 22 2 2 3 2 2 2 2" xfId="8687" xr:uid="{00000000-0005-0000-0000-0000B15F0000}"/>
    <cellStyle name="Normal 22 2 2 3 2 2 2 2 2" xfId="13458" xr:uid="{00000000-0005-0000-0000-0000B25F0000}"/>
    <cellStyle name="Normal 22 2 2 3 2 2 2 2 2 2" xfId="24811" xr:uid="{00000000-0005-0000-0000-0000B35F0000}"/>
    <cellStyle name="Normal 22 2 2 3 2 2 2 2 2 3" xfId="42912" xr:uid="{00000000-0005-0000-0000-0000B45F0000}"/>
    <cellStyle name="Normal 22 2 2 3 2 2 2 2 3" xfId="20097" xr:uid="{00000000-0005-0000-0000-0000B55F0000}"/>
    <cellStyle name="Normal 22 2 2 3 2 2 2 2 4" xfId="38616" xr:uid="{00000000-0005-0000-0000-0000B65F0000}"/>
    <cellStyle name="Normal 22 2 2 3 2 2 2 3" xfId="11277" xr:uid="{00000000-0005-0000-0000-0000B75F0000}"/>
    <cellStyle name="Normal 22 2 2 3 2 2 2 3 2" xfId="22663" xr:uid="{00000000-0005-0000-0000-0000B85F0000}"/>
    <cellStyle name="Normal 22 2 2 3 2 2 2 3 3" xfId="40821" xr:uid="{00000000-0005-0000-0000-0000B95F0000}"/>
    <cellStyle name="Normal 22 2 2 3 2 2 2 4" xfId="17948" xr:uid="{00000000-0005-0000-0000-0000BA5F0000}"/>
    <cellStyle name="Normal 22 2 2 3 2 2 2 5" xfId="36525" xr:uid="{00000000-0005-0000-0000-0000BB5F0000}"/>
    <cellStyle name="Normal 22 2 2 3 2 2 3" xfId="7623" xr:uid="{00000000-0005-0000-0000-0000BC5F0000}"/>
    <cellStyle name="Normal 22 2 2 3 2 2 3 2" xfId="12394" xr:uid="{00000000-0005-0000-0000-0000BD5F0000}"/>
    <cellStyle name="Normal 22 2 2 3 2 2 3 2 2" xfId="23752" xr:uid="{00000000-0005-0000-0000-0000BE5F0000}"/>
    <cellStyle name="Normal 22 2 2 3 2 2 3 2 3" xfId="41868" xr:uid="{00000000-0005-0000-0000-0000BF5F0000}"/>
    <cellStyle name="Normal 22 2 2 3 2 2 3 3" xfId="19041" xr:uid="{00000000-0005-0000-0000-0000C05F0000}"/>
    <cellStyle name="Normal 22 2 2 3 2 2 3 4" xfId="37572" xr:uid="{00000000-0005-0000-0000-0000C15F0000}"/>
    <cellStyle name="Normal 22 2 2 3 2 2 4" xfId="10210" xr:uid="{00000000-0005-0000-0000-0000C25F0000}"/>
    <cellStyle name="Normal 22 2 2 3 2 2 4 2" xfId="21605" xr:uid="{00000000-0005-0000-0000-0000C35F0000}"/>
    <cellStyle name="Normal 22 2 2 3 2 2 4 3" xfId="39777" xr:uid="{00000000-0005-0000-0000-0000C45F0000}"/>
    <cellStyle name="Normal 22 2 2 3 2 2 5" xfId="16884" xr:uid="{00000000-0005-0000-0000-0000C55F0000}"/>
    <cellStyle name="Normal 22 2 2 3 2 2 6" xfId="35481" xr:uid="{00000000-0005-0000-0000-0000C65F0000}"/>
    <cellStyle name="Normal 22 2 2 3 2 3" xfId="5965" xr:uid="{00000000-0005-0000-0000-0000C75F0000}"/>
    <cellStyle name="Normal 22 2 2 3 2 3 2" xfId="8159" xr:uid="{00000000-0005-0000-0000-0000C85F0000}"/>
    <cellStyle name="Normal 22 2 2 3 2 3 2 2" xfId="12930" xr:uid="{00000000-0005-0000-0000-0000C95F0000}"/>
    <cellStyle name="Normal 22 2 2 3 2 3 2 2 2" xfId="24285" xr:uid="{00000000-0005-0000-0000-0000CA5F0000}"/>
    <cellStyle name="Normal 22 2 2 3 2 3 2 2 3" xfId="42390" xr:uid="{00000000-0005-0000-0000-0000CB5F0000}"/>
    <cellStyle name="Normal 22 2 2 3 2 3 2 3" xfId="19570" xr:uid="{00000000-0005-0000-0000-0000CC5F0000}"/>
    <cellStyle name="Normal 22 2 2 3 2 3 2 4" xfId="38094" xr:uid="{00000000-0005-0000-0000-0000CD5F0000}"/>
    <cellStyle name="Normal 22 2 2 3 2 3 3" xfId="10749" xr:uid="{00000000-0005-0000-0000-0000CE5F0000}"/>
    <cellStyle name="Normal 22 2 2 3 2 3 3 2" xfId="22137" xr:uid="{00000000-0005-0000-0000-0000CF5F0000}"/>
    <cellStyle name="Normal 22 2 2 3 2 3 3 3" xfId="40299" xr:uid="{00000000-0005-0000-0000-0000D05F0000}"/>
    <cellStyle name="Normal 22 2 2 3 2 3 4" xfId="17422" xr:uid="{00000000-0005-0000-0000-0000D15F0000}"/>
    <cellStyle name="Normal 22 2 2 3 2 3 5" xfId="36003" xr:uid="{00000000-0005-0000-0000-0000D25F0000}"/>
    <cellStyle name="Normal 22 2 2 3 2 4" xfId="7105" xr:uid="{00000000-0005-0000-0000-0000D35F0000}"/>
    <cellStyle name="Normal 22 2 2 3 2 4 2" xfId="11876" xr:uid="{00000000-0005-0000-0000-0000D45F0000}"/>
    <cellStyle name="Normal 22 2 2 3 2 4 2 2" xfId="23237" xr:uid="{00000000-0005-0000-0000-0000D55F0000}"/>
    <cellStyle name="Normal 22 2 2 3 2 4 2 3" xfId="41356" xr:uid="{00000000-0005-0000-0000-0000D65F0000}"/>
    <cellStyle name="Normal 22 2 2 3 2 4 3" xfId="18525" xr:uid="{00000000-0005-0000-0000-0000D75F0000}"/>
    <cellStyle name="Normal 22 2 2 3 2 4 4" xfId="37060" xr:uid="{00000000-0005-0000-0000-0000D85F0000}"/>
    <cellStyle name="Normal 22 2 2 3 2 5" xfId="9696" xr:uid="{00000000-0005-0000-0000-0000D95F0000}"/>
    <cellStyle name="Normal 22 2 2 3 2 5 2" xfId="21091" xr:uid="{00000000-0005-0000-0000-0000DA5F0000}"/>
    <cellStyle name="Normal 22 2 2 3 2 5 3" xfId="39264" xr:uid="{00000000-0005-0000-0000-0000DB5F0000}"/>
    <cellStyle name="Normal 22 2 2 3 2 6" xfId="16364" xr:uid="{00000000-0005-0000-0000-0000DC5F0000}"/>
    <cellStyle name="Normal 22 2 2 3 2 7" xfId="34969" xr:uid="{00000000-0005-0000-0000-0000DD5F0000}"/>
    <cellStyle name="Normal 22 2 2 3 3" xfId="5145" xr:uid="{00000000-0005-0000-0000-0000DE5F0000}"/>
    <cellStyle name="Normal 22 2 2 3 3 2" xfId="6231" xr:uid="{00000000-0005-0000-0000-0000DF5F0000}"/>
    <cellStyle name="Normal 22 2 2 3 3 2 2" xfId="8423" xr:uid="{00000000-0005-0000-0000-0000E05F0000}"/>
    <cellStyle name="Normal 22 2 2 3 3 2 2 2" xfId="13194" xr:uid="{00000000-0005-0000-0000-0000E15F0000}"/>
    <cellStyle name="Normal 22 2 2 3 3 2 2 2 2" xfId="24547" xr:uid="{00000000-0005-0000-0000-0000E25F0000}"/>
    <cellStyle name="Normal 22 2 2 3 3 2 2 2 3" xfId="42648" xr:uid="{00000000-0005-0000-0000-0000E35F0000}"/>
    <cellStyle name="Normal 22 2 2 3 3 2 2 3" xfId="19833" xr:uid="{00000000-0005-0000-0000-0000E45F0000}"/>
    <cellStyle name="Normal 22 2 2 3 3 2 2 4" xfId="38352" xr:uid="{00000000-0005-0000-0000-0000E55F0000}"/>
    <cellStyle name="Normal 22 2 2 3 3 2 3" xfId="11013" xr:uid="{00000000-0005-0000-0000-0000E65F0000}"/>
    <cellStyle name="Normal 22 2 2 3 3 2 3 2" xfId="22399" xr:uid="{00000000-0005-0000-0000-0000E75F0000}"/>
    <cellStyle name="Normal 22 2 2 3 3 2 3 3" xfId="40557" xr:uid="{00000000-0005-0000-0000-0000E85F0000}"/>
    <cellStyle name="Normal 22 2 2 3 3 2 4" xfId="17684" xr:uid="{00000000-0005-0000-0000-0000E95F0000}"/>
    <cellStyle name="Normal 22 2 2 3 3 2 5" xfId="36261" xr:uid="{00000000-0005-0000-0000-0000EA5F0000}"/>
    <cellStyle name="Normal 22 2 2 3 3 3" xfId="7367" xr:uid="{00000000-0005-0000-0000-0000EB5F0000}"/>
    <cellStyle name="Normal 22 2 2 3 3 3 2" xfId="12138" xr:uid="{00000000-0005-0000-0000-0000EC5F0000}"/>
    <cellStyle name="Normal 22 2 2 3 3 3 2 2" xfId="23496" xr:uid="{00000000-0005-0000-0000-0000ED5F0000}"/>
    <cellStyle name="Normal 22 2 2 3 3 3 2 3" xfId="41612" xr:uid="{00000000-0005-0000-0000-0000EE5F0000}"/>
    <cellStyle name="Normal 22 2 2 3 3 3 3" xfId="18785" xr:uid="{00000000-0005-0000-0000-0000EF5F0000}"/>
    <cellStyle name="Normal 22 2 2 3 3 3 4" xfId="37316" xr:uid="{00000000-0005-0000-0000-0000F05F0000}"/>
    <cellStyle name="Normal 22 2 2 3 3 4" xfId="9953" xr:uid="{00000000-0005-0000-0000-0000F15F0000}"/>
    <cellStyle name="Normal 22 2 2 3 3 4 2" xfId="21348" xr:uid="{00000000-0005-0000-0000-0000F25F0000}"/>
    <cellStyle name="Normal 22 2 2 3 3 4 3" xfId="39520" xr:uid="{00000000-0005-0000-0000-0000F35F0000}"/>
    <cellStyle name="Normal 22 2 2 3 3 5" xfId="16625" xr:uid="{00000000-0005-0000-0000-0000F45F0000}"/>
    <cellStyle name="Normal 22 2 2 3 3 6" xfId="35225" xr:uid="{00000000-0005-0000-0000-0000F55F0000}"/>
    <cellStyle name="Normal 22 2 2 3 4" xfId="5689" xr:uid="{00000000-0005-0000-0000-0000F65F0000}"/>
    <cellStyle name="Normal 22 2 2 3 4 2" xfId="7891" xr:uid="{00000000-0005-0000-0000-0000F75F0000}"/>
    <cellStyle name="Normal 22 2 2 3 4 2 2" xfId="12662" xr:uid="{00000000-0005-0000-0000-0000F85F0000}"/>
    <cellStyle name="Normal 22 2 2 3 4 2 2 2" xfId="24018" xr:uid="{00000000-0005-0000-0000-0000F95F0000}"/>
    <cellStyle name="Normal 22 2 2 3 4 2 2 3" xfId="42132" xr:uid="{00000000-0005-0000-0000-0000FA5F0000}"/>
    <cellStyle name="Normal 22 2 2 3 4 2 3" xfId="19306" xr:uid="{00000000-0005-0000-0000-0000FB5F0000}"/>
    <cellStyle name="Normal 22 2 2 3 4 2 4" xfId="37836" xr:uid="{00000000-0005-0000-0000-0000FC5F0000}"/>
    <cellStyle name="Normal 22 2 2 3 4 3" xfId="10479" xr:uid="{00000000-0005-0000-0000-0000FD5F0000}"/>
    <cellStyle name="Normal 22 2 2 3 4 3 2" xfId="21871" xr:uid="{00000000-0005-0000-0000-0000FE5F0000}"/>
    <cellStyle name="Normal 22 2 2 3 4 3 3" xfId="40041" xr:uid="{00000000-0005-0000-0000-0000FF5F0000}"/>
    <cellStyle name="Normal 22 2 2 3 4 4" xfId="17155" xr:uid="{00000000-0005-0000-0000-000000600000}"/>
    <cellStyle name="Normal 22 2 2 3 4 5" xfId="35745" xr:uid="{00000000-0005-0000-0000-000001600000}"/>
    <cellStyle name="Normal 22 2 2 3 5" xfId="6839" xr:uid="{00000000-0005-0000-0000-000002600000}"/>
    <cellStyle name="Normal 22 2 2 3 5 2" xfId="11610" xr:uid="{00000000-0005-0000-0000-000003600000}"/>
    <cellStyle name="Normal 22 2 2 3 5 2 2" xfId="22975" xr:uid="{00000000-0005-0000-0000-000004600000}"/>
    <cellStyle name="Normal 22 2 2 3 5 2 3" xfId="41100" xr:uid="{00000000-0005-0000-0000-000005600000}"/>
    <cellStyle name="Normal 22 2 2 3 5 3" xfId="18263" xr:uid="{00000000-0005-0000-0000-000006600000}"/>
    <cellStyle name="Normal 22 2 2 3 5 4" xfId="36804" xr:uid="{00000000-0005-0000-0000-000007600000}"/>
    <cellStyle name="Normal 22 2 2 3 6" xfId="9437" xr:uid="{00000000-0005-0000-0000-000008600000}"/>
    <cellStyle name="Normal 22 2 2 3 6 2" xfId="20832" xr:uid="{00000000-0005-0000-0000-000009600000}"/>
    <cellStyle name="Normal 22 2 2 3 6 3" xfId="39007" xr:uid="{00000000-0005-0000-0000-00000A600000}"/>
    <cellStyle name="Normal 22 2 2 3 7" xfId="16100" xr:uid="{00000000-0005-0000-0000-00000B600000}"/>
    <cellStyle name="Normal 22 2 2 3 8" xfId="34713" xr:uid="{00000000-0005-0000-0000-00000C600000}"/>
    <cellStyle name="Normal 22 2 2 4" xfId="4739" xr:uid="{00000000-0005-0000-0000-00000D600000}"/>
    <cellStyle name="Normal 22 2 2 4 2" xfId="5273" xr:uid="{00000000-0005-0000-0000-00000E600000}"/>
    <cellStyle name="Normal 22 2 2 4 2 2" xfId="6359" xr:uid="{00000000-0005-0000-0000-00000F600000}"/>
    <cellStyle name="Normal 22 2 2 4 2 2 2" xfId="8551" xr:uid="{00000000-0005-0000-0000-000010600000}"/>
    <cellStyle name="Normal 22 2 2 4 2 2 2 2" xfId="13322" xr:uid="{00000000-0005-0000-0000-000011600000}"/>
    <cellStyle name="Normal 22 2 2 4 2 2 2 2 2" xfId="24675" xr:uid="{00000000-0005-0000-0000-000012600000}"/>
    <cellStyle name="Normal 22 2 2 4 2 2 2 2 3" xfId="42776" xr:uid="{00000000-0005-0000-0000-000013600000}"/>
    <cellStyle name="Normal 22 2 2 4 2 2 2 3" xfId="19961" xr:uid="{00000000-0005-0000-0000-000014600000}"/>
    <cellStyle name="Normal 22 2 2 4 2 2 2 4" xfId="38480" xr:uid="{00000000-0005-0000-0000-000015600000}"/>
    <cellStyle name="Normal 22 2 2 4 2 2 3" xfId="11141" xr:uid="{00000000-0005-0000-0000-000016600000}"/>
    <cellStyle name="Normal 22 2 2 4 2 2 3 2" xfId="22527" xr:uid="{00000000-0005-0000-0000-000017600000}"/>
    <cellStyle name="Normal 22 2 2 4 2 2 3 3" xfId="40685" xr:uid="{00000000-0005-0000-0000-000018600000}"/>
    <cellStyle name="Normal 22 2 2 4 2 2 4" xfId="17812" xr:uid="{00000000-0005-0000-0000-000019600000}"/>
    <cellStyle name="Normal 22 2 2 4 2 2 5" xfId="36389" xr:uid="{00000000-0005-0000-0000-00001A600000}"/>
    <cellStyle name="Normal 22 2 2 4 2 3" xfId="7495" xr:uid="{00000000-0005-0000-0000-00001B600000}"/>
    <cellStyle name="Normal 22 2 2 4 2 3 2" xfId="12266" xr:uid="{00000000-0005-0000-0000-00001C600000}"/>
    <cellStyle name="Normal 22 2 2 4 2 3 2 2" xfId="23624" xr:uid="{00000000-0005-0000-0000-00001D600000}"/>
    <cellStyle name="Normal 22 2 2 4 2 3 2 3" xfId="41740" xr:uid="{00000000-0005-0000-0000-00001E600000}"/>
    <cellStyle name="Normal 22 2 2 4 2 3 3" xfId="18913" xr:uid="{00000000-0005-0000-0000-00001F600000}"/>
    <cellStyle name="Normal 22 2 2 4 2 3 4" xfId="37444" xr:uid="{00000000-0005-0000-0000-000020600000}"/>
    <cellStyle name="Normal 22 2 2 4 2 4" xfId="10081" xr:uid="{00000000-0005-0000-0000-000021600000}"/>
    <cellStyle name="Normal 22 2 2 4 2 4 2" xfId="21476" xr:uid="{00000000-0005-0000-0000-000022600000}"/>
    <cellStyle name="Normal 22 2 2 4 2 4 3" xfId="39648" xr:uid="{00000000-0005-0000-0000-000023600000}"/>
    <cellStyle name="Normal 22 2 2 4 2 5" xfId="16753" xr:uid="{00000000-0005-0000-0000-000024600000}"/>
    <cellStyle name="Normal 22 2 2 4 2 6" xfId="35353" xr:uid="{00000000-0005-0000-0000-000025600000}"/>
    <cellStyle name="Normal 22 2 2 4 3" xfId="5825" xr:uid="{00000000-0005-0000-0000-000026600000}"/>
    <cellStyle name="Normal 22 2 2 4 3 2" xfId="8027" xr:uid="{00000000-0005-0000-0000-000027600000}"/>
    <cellStyle name="Normal 22 2 2 4 3 2 2" xfId="12798" xr:uid="{00000000-0005-0000-0000-000028600000}"/>
    <cellStyle name="Normal 22 2 2 4 3 2 2 2" xfId="24153" xr:uid="{00000000-0005-0000-0000-000029600000}"/>
    <cellStyle name="Normal 22 2 2 4 3 2 2 3" xfId="42262" xr:uid="{00000000-0005-0000-0000-00002A600000}"/>
    <cellStyle name="Normal 22 2 2 4 3 2 3" xfId="19440" xr:uid="{00000000-0005-0000-0000-00002B600000}"/>
    <cellStyle name="Normal 22 2 2 4 3 2 4" xfId="37966" xr:uid="{00000000-0005-0000-0000-00002C600000}"/>
    <cellStyle name="Normal 22 2 2 4 3 3" xfId="10615" xr:uid="{00000000-0005-0000-0000-00002D600000}"/>
    <cellStyle name="Normal 22 2 2 4 3 3 2" xfId="22004" xr:uid="{00000000-0005-0000-0000-00002E600000}"/>
    <cellStyle name="Normal 22 2 2 4 3 3 3" xfId="40171" xr:uid="{00000000-0005-0000-0000-00002F600000}"/>
    <cellStyle name="Normal 22 2 2 4 3 4" xfId="17289" xr:uid="{00000000-0005-0000-0000-000030600000}"/>
    <cellStyle name="Normal 22 2 2 4 3 5" xfId="35875" xr:uid="{00000000-0005-0000-0000-000031600000}"/>
    <cellStyle name="Normal 22 2 2 4 4" xfId="6973" xr:uid="{00000000-0005-0000-0000-000032600000}"/>
    <cellStyle name="Normal 22 2 2 4 4 2" xfId="11744" xr:uid="{00000000-0005-0000-0000-000033600000}"/>
    <cellStyle name="Normal 22 2 2 4 4 2 2" xfId="23106" xr:uid="{00000000-0005-0000-0000-000034600000}"/>
    <cellStyle name="Normal 22 2 2 4 4 2 3" xfId="41228" xr:uid="{00000000-0005-0000-0000-000035600000}"/>
    <cellStyle name="Normal 22 2 2 4 4 3" xfId="18396" xr:uid="{00000000-0005-0000-0000-000036600000}"/>
    <cellStyle name="Normal 22 2 2 4 4 4" xfId="36932" xr:uid="{00000000-0005-0000-0000-000037600000}"/>
    <cellStyle name="Normal 22 2 2 4 5" xfId="9567" xr:uid="{00000000-0005-0000-0000-000038600000}"/>
    <cellStyle name="Normal 22 2 2 4 5 2" xfId="20962" xr:uid="{00000000-0005-0000-0000-000039600000}"/>
    <cellStyle name="Normal 22 2 2 4 5 3" xfId="39135" xr:uid="{00000000-0005-0000-0000-00003A600000}"/>
    <cellStyle name="Normal 22 2 2 4 6" xfId="16232" xr:uid="{00000000-0005-0000-0000-00003B600000}"/>
    <cellStyle name="Normal 22 2 2 4 7" xfId="34841" xr:uid="{00000000-0005-0000-0000-00003C600000}"/>
    <cellStyle name="Normal 22 2 2 5" xfId="5017" xr:uid="{00000000-0005-0000-0000-00003D600000}"/>
    <cellStyle name="Normal 22 2 2 5 2" xfId="6103" xr:uid="{00000000-0005-0000-0000-00003E600000}"/>
    <cellStyle name="Normal 22 2 2 5 2 2" xfId="8295" xr:uid="{00000000-0005-0000-0000-00003F600000}"/>
    <cellStyle name="Normal 22 2 2 5 2 2 2" xfId="13066" xr:uid="{00000000-0005-0000-0000-000040600000}"/>
    <cellStyle name="Normal 22 2 2 5 2 2 2 2" xfId="24419" xr:uid="{00000000-0005-0000-0000-000041600000}"/>
    <cellStyle name="Normal 22 2 2 5 2 2 2 3" xfId="42520" xr:uid="{00000000-0005-0000-0000-000042600000}"/>
    <cellStyle name="Normal 22 2 2 5 2 2 3" xfId="19705" xr:uid="{00000000-0005-0000-0000-000043600000}"/>
    <cellStyle name="Normal 22 2 2 5 2 2 4" xfId="38224" xr:uid="{00000000-0005-0000-0000-000044600000}"/>
    <cellStyle name="Normal 22 2 2 5 2 3" xfId="10885" xr:uid="{00000000-0005-0000-0000-000045600000}"/>
    <cellStyle name="Normal 22 2 2 5 2 3 2" xfId="22271" xr:uid="{00000000-0005-0000-0000-000046600000}"/>
    <cellStyle name="Normal 22 2 2 5 2 3 3" xfId="40429" xr:uid="{00000000-0005-0000-0000-000047600000}"/>
    <cellStyle name="Normal 22 2 2 5 2 4" xfId="17556" xr:uid="{00000000-0005-0000-0000-000048600000}"/>
    <cellStyle name="Normal 22 2 2 5 2 5" xfId="36133" xr:uid="{00000000-0005-0000-0000-000049600000}"/>
    <cellStyle name="Normal 22 2 2 5 3" xfId="7239" xr:uid="{00000000-0005-0000-0000-00004A600000}"/>
    <cellStyle name="Normal 22 2 2 5 3 2" xfId="12010" xr:uid="{00000000-0005-0000-0000-00004B600000}"/>
    <cellStyle name="Normal 22 2 2 5 3 2 2" xfId="23368" xr:uid="{00000000-0005-0000-0000-00004C600000}"/>
    <cellStyle name="Normal 22 2 2 5 3 2 3" xfId="41484" xr:uid="{00000000-0005-0000-0000-00004D600000}"/>
    <cellStyle name="Normal 22 2 2 5 3 3" xfId="18657" xr:uid="{00000000-0005-0000-0000-00004E600000}"/>
    <cellStyle name="Normal 22 2 2 5 3 4" xfId="37188" xr:uid="{00000000-0005-0000-0000-00004F600000}"/>
    <cellStyle name="Normal 22 2 2 5 4" xfId="9825" xr:uid="{00000000-0005-0000-0000-000050600000}"/>
    <cellStyle name="Normal 22 2 2 5 4 2" xfId="21220" xr:uid="{00000000-0005-0000-0000-000051600000}"/>
    <cellStyle name="Normal 22 2 2 5 4 3" xfId="39392" xr:uid="{00000000-0005-0000-0000-000052600000}"/>
    <cellStyle name="Normal 22 2 2 5 5" xfId="16497" xr:uid="{00000000-0005-0000-0000-000053600000}"/>
    <cellStyle name="Normal 22 2 2 5 6" xfId="35097" xr:uid="{00000000-0005-0000-0000-000054600000}"/>
    <cellStyle name="Normal 22 2 2 6" xfId="5549" xr:uid="{00000000-0005-0000-0000-000055600000}"/>
    <cellStyle name="Normal 22 2 2 6 2" xfId="7751" xr:uid="{00000000-0005-0000-0000-000056600000}"/>
    <cellStyle name="Normal 22 2 2 6 2 2" xfId="12522" xr:uid="{00000000-0005-0000-0000-000057600000}"/>
    <cellStyle name="Normal 22 2 2 6 2 2 2" xfId="23880" xr:uid="{00000000-0005-0000-0000-000058600000}"/>
    <cellStyle name="Normal 22 2 2 6 2 2 3" xfId="41996" xr:uid="{00000000-0005-0000-0000-000059600000}"/>
    <cellStyle name="Normal 22 2 2 6 2 3" xfId="19169" xr:uid="{00000000-0005-0000-0000-00005A600000}"/>
    <cellStyle name="Normal 22 2 2 6 2 4" xfId="37700" xr:uid="{00000000-0005-0000-0000-00005B600000}"/>
    <cellStyle name="Normal 22 2 2 6 3" xfId="10339" xr:uid="{00000000-0005-0000-0000-00005C600000}"/>
    <cellStyle name="Normal 22 2 2 6 3 2" xfId="21734" xr:uid="{00000000-0005-0000-0000-00005D600000}"/>
    <cellStyle name="Normal 22 2 2 6 3 3" xfId="39905" xr:uid="{00000000-0005-0000-0000-00005E600000}"/>
    <cellStyle name="Normal 22 2 2 6 4" xfId="17015" xr:uid="{00000000-0005-0000-0000-00005F600000}"/>
    <cellStyle name="Normal 22 2 2 6 5" xfId="35609" xr:uid="{00000000-0005-0000-0000-000060600000}"/>
    <cellStyle name="Normal 22 2 2 7" xfId="6701" xr:uid="{00000000-0005-0000-0000-000061600000}"/>
    <cellStyle name="Normal 22 2 2 7 2" xfId="11472" xr:uid="{00000000-0005-0000-0000-000062600000}"/>
    <cellStyle name="Normal 22 2 2 7 2 2" xfId="22841" xr:uid="{00000000-0005-0000-0000-000063600000}"/>
    <cellStyle name="Normal 22 2 2 7 2 3" xfId="40972" xr:uid="{00000000-0005-0000-0000-000064600000}"/>
    <cellStyle name="Normal 22 2 2 7 3" xfId="18127" xr:uid="{00000000-0005-0000-0000-000065600000}"/>
    <cellStyle name="Normal 22 2 2 7 4" xfId="36676" xr:uid="{00000000-0005-0000-0000-000066600000}"/>
    <cellStyle name="Normal 22 2 2 8" xfId="9305" xr:uid="{00000000-0005-0000-0000-000067600000}"/>
    <cellStyle name="Normal 22 2 2 8 2" xfId="20700" xr:uid="{00000000-0005-0000-0000-000068600000}"/>
    <cellStyle name="Normal 22 2 2 8 3" xfId="38879" xr:uid="{00000000-0005-0000-0000-000069600000}"/>
    <cellStyle name="Normal 22 2 2 9" xfId="15965" xr:uid="{00000000-0005-0000-0000-00006A600000}"/>
    <cellStyle name="Normal 22 2 3" xfId="4494" xr:uid="{00000000-0005-0000-0000-00006B600000}"/>
    <cellStyle name="Normal 22 2 3 2" xfId="4642" xr:uid="{00000000-0005-0000-0000-00006C600000}"/>
    <cellStyle name="Normal 22 2 3 2 2" xfId="4919" xr:uid="{00000000-0005-0000-0000-00006D600000}"/>
    <cellStyle name="Normal 22 2 3 2 2 2" xfId="5453" xr:uid="{00000000-0005-0000-0000-00006E600000}"/>
    <cellStyle name="Normal 22 2 3 2 2 2 2" xfId="6529" xr:uid="{00000000-0005-0000-0000-00006F600000}"/>
    <cellStyle name="Normal 22 2 3 2 2 2 2 2" xfId="8721" xr:uid="{00000000-0005-0000-0000-000070600000}"/>
    <cellStyle name="Normal 22 2 3 2 2 2 2 2 2" xfId="13492" xr:uid="{00000000-0005-0000-0000-000071600000}"/>
    <cellStyle name="Normal 22 2 3 2 2 2 2 2 2 2" xfId="24845" xr:uid="{00000000-0005-0000-0000-000072600000}"/>
    <cellStyle name="Normal 22 2 3 2 2 2 2 2 2 3" xfId="42946" xr:uid="{00000000-0005-0000-0000-000073600000}"/>
    <cellStyle name="Normal 22 2 3 2 2 2 2 2 3" xfId="20131" xr:uid="{00000000-0005-0000-0000-000074600000}"/>
    <cellStyle name="Normal 22 2 3 2 2 2 2 2 4" xfId="38650" xr:uid="{00000000-0005-0000-0000-000075600000}"/>
    <cellStyle name="Normal 22 2 3 2 2 2 2 3" xfId="11311" xr:uid="{00000000-0005-0000-0000-000076600000}"/>
    <cellStyle name="Normal 22 2 3 2 2 2 2 3 2" xfId="22697" xr:uid="{00000000-0005-0000-0000-000077600000}"/>
    <cellStyle name="Normal 22 2 3 2 2 2 2 3 3" xfId="40855" xr:uid="{00000000-0005-0000-0000-000078600000}"/>
    <cellStyle name="Normal 22 2 3 2 2 2 2 4" xfId="17982" xr:uid="{00000000-0005-0000-0000-000079600000}"/>
    <cellStyle name="Normal 22 2 3 2 2 2 2 5" xfId="36559" xr:uid="{00000000-0005-0000-0000-00007A600000}"/>
    <cellStyle name="Normal 22 2 3 2 2 2 3" xfId="7655" xr:uid="{00000000-0005-0000-0000-00007B600000}"/>
    <cellStyle name="Normal 22 2 3 2 2 2 3 2" xfId="12426" xr:uid="{00000000-0005-0000-0000-00007C600000}"/>
    <cellStyle name="Normal 22 2 3 2 2 2 3 2 2" xfId="23784" xr:uid="{00000000-0005-0000-0000-00007D600000}"/>
    <cellStyle name="Normal 22 2 3 2 2 2 3 2 3" xfId="41900" xr:uid="{00000000-0005-0000-0000-00007E600000}"/>
    <cellStyle name="Normal 22 2 3 2 2 2 3 3" xfId="19073" xr:uid="{00000000-0005-0000-0000-00007F600000}"/>
    <cellStyle name="Normal 22 2 3 2 2 2 3 4" xfId="37604" xr:uid="{00000000-0005-0000-0000-000080600000}"/>
    <cellStyle name="Normal 22 2 3 2 2 2 4" xfId="10243" xr:uid="{00000000-0005-0000-0000-000081600000}"/>
    <cellStyle name="Normal 22 2 3 2 2 2 4 2" xfId="21638" xr:uid="{00000000-0005-0000-0000-000082600000}"/>
    <cellStyle name="Normal 22 2 3 2 2 2 4 3" xfId="39809" xr:uid="{00000000-0005-0000-0000-000083600000}"/>
    <cellStyle name="Normal 22 2 3 2 2 2 5" xfId="16919" xr:uid="{00000000-0005-0000-0000-000084600000}"/>
    <cellStyle name="Normal 22 2 3 2 2 2 6" xfId="35513" xr:uid="{00000000-0005-0000-0000-000085600000}"/>
    <cellStyle name="Normal 22 2 3 2 2 3" xfId="6005" xr:uid="{00000000-0005-0000-0000-000086600000}"/>
    <cellStyle name="Normal 22 2 3 2 2 3 2" xfId="8197" xr:uid="{00000000-0005-0000-0000-000087600000}"/>
    <cellStyle name="Normal 22 2 3 2 2 3 2 2" xfId="12968" xr:uid="{00000000-0005-0000-0000-000088600000}"/>
    <cellStyle name="Normal 22 2 3 2 2 3 2 2 2" xfId="24321" xr:uid="{00000000-0005-0000-0000-000089600000}"/>
    <cellStyle name="Normal 22 2 3 2 2 3 2 2 3" xfId="42422" xr:uid="{00000000-0005-0000-0000-00008A600000}"/>
    <cellStyle name="Normal 22 2 3 2 2 3 2 3" xfId="19607" xr:uid="{00000000-0005-0000-0000-00008B600000}"/>
    <cellStyle name="Normal 22 2 3 2 2 3 2 4" xfId="38126" xr:uid="{00000000-0005-0000-0000-00008C600000}"/>
    <cellStyle name="Normal 22 2 3 2 2 3 3" xfId="10787" xr:uid="{00000000-0005-0000-0000-00008D600000}"/>
    <cellStyle name="Normal 22 2 3 2 2 3 3 2" xfId="22173" xr:uid="{00000000-0005-0000-0000-00008E600000}"/>
    <cellStyle name="Normal 22 2 3 2 2 3 3 3" xfId="40331" xr:uid="{00000000-0005-0000-0000-00008F600000}"/>
    <cellStyle name="Normal 22 2 3 2 2 3 4" xfId="17458" xr:uid="{00000000-0005-0000-0000-000090600000}"/>
    <cellStyle name="Normal 22 2 3 2 2 3 5" xfId="36035" xr:uid="{00000000-0005-0000-0000-000091600000}"/>
    <cellStyle name="Normal 22 2 3 2 2 4" xfId="7143" xr:uid="{00000000-0005-0000-0000-000092600000}"/>
    <cellStyle name="Normal 22 2 3 2 2 4 2" xfId="11914" xr:uid="{00000000-0005-0000-0000-000093600000}"/>
    <cellStyle name="Normal 22 2 3 2 2 4 2 2" xfId="23272" xr:uid="{00000000-0005-0000-0000-000094600000}"/>
    <cellStyle name="Normal 22 2 3 2 2 4 2 3" xfId="41388" xr:uid="{00000000-0005-0000-0000-000095600000}"/>
    <cellStyle name="Normal 22 2 3 2 2 4 3" xfId="18561" xr:uid="{00000000-0005-0000-0000-000096600000}"/>
    <cellStyle name="Normal 22 2 3 2 2 4 4" xfId="37092" xr:uid="{00000000-0005-0000-0000-000097600000}"/>
    <cellStyle name="Normal 22 2 3 2 2 5" xfId="9729" xr:uid="{00000000-0005-0000-0000-000098600000}"/>
    <cellStyle name="Normal 22 2 3 2 2 5 2" xfId="21124" xr:uid="{00000000-0005-0000-0000-000099600000}"/>
    <cellStyle name="Normal 22 2 3 2 2 5 3" xfId="39296" xr:uid="{00000000-0005-0000-0000-00009A600000}"/>
    <cellStyle name="Normal 22 2 3 2 2 6" xfId="16401" xr:uid="{00000000-0005-0000-0000-00009B600000}"/>
    <cellStyle name="Normal 22 2 3 2 2 7" xfId="35001" xr:uid="{00000000-0005-0000-0000-00009C600000}"/>
    <cellStyle name="Normal 22 2 3 2 3" xfId="5177" xr:uid="{00000000-0005-0000-0000-00009D600000}"/>
    <cellStyle name="Normal 22 2 3 2 3 2" xfId="6263" xr:uid="{00000000-0005-0000-0000-00009E600000}"/>
    <cellStyle name="Normal 22 2 3 2 3 2 2" xfId="8455" xr:uid="{00000000-0005-0000-0000-00009F600000}"/>
    <cellStyle name="Normal 22 2 3 2 3 2 2 2" xfId="13226" xr:uid="{00000000-0005-0000-0000-0000A0600000}"/>
    <cellStyle name="Normal 22 2 3 2 3 2 2 2 2" xfId="24579" xr:uid="{00000000-0005-0000-0000-0000A1600000}"/>
    <cellStyle name="Normal 22 2 3 2 3 2 2 2 3" xfId="42680" xr:uid="{00000000-0005-0000-0000-0000A2600000}"/>
    <cellStyle name="Normal 22 2 3 2 3 2 2 3" xfId="19865" xr:uid="{00000000-0005-0000-0000-0000A3600000}"/>
    <cellStyle name="Normal 22 2 3 2 3 2 2 4" xfId="38384" xr:uid="{00000000-0005-0000-0000-0000A4600000}"/>
    <cellStyle name="Normal 22 2 3 2 3 2 3" xfId="11045" xr:uid="{00000000-0005-0000-0000-0000A5600000}"/>
    <cellStyle name="Normal 22 2 3 2 3 2 3 2" xfId="22431" xr:uid="{00000000-0005-0000-0000-0000A6600000}"/>
    <cellStyle name="Normal 22 2 3 2 3 2 3 3" xfId="40589" xr:uid="{00000000-0005-0000-0000-0000A7600000}"/>
    <cellStyle name="Normal 22 2 3 2 3 2 4" xfId="17716" xr:uid="{00000000-0005-0000-0000-0000A8600000}"/>
    <cellStyle name="Normal 22 2 3 2 3 2 5" xfId="36293" xr:uid="{00000000-0005-0000-0000-0000A9600000}"/>
    <cellStyle name="Normal 22 2 3 2 3 3" xfId="7399" xr:uid="{00000000-0005-0000-0000-0000AA600000}"/>
    <cellStyle name="Normal 22 2 3 2 3 3 2" xfId="12170" xr:uid="{00000000-0005-0000-0000-0000AB600000}"/>
    <cellStyle name="Normal 22 2 3 2 3 3 2 2" xfId="23528" xr:uid="{00000000-0005-0000-0000-0000AC600000}"/>
    <cellStyle name="Normal 22 2 3 2 3 3 2 3" xfId="41644" xr:uid="{00000000-0005-0000-0000-0000AD600000}"/>
    <cellStyle name="Normal 22 2 3 2 3 3 3" xfId="18817" xr:uid="{00000000-0005-0000-0000-0000AE600000}"/>
    <cellStyle name="Normal 22 2 3 2 3 3 4" xfId="37348" xr:uid="{00000000-0005-0000-0000-0000AF600000}"/>
    <cellStyle name="Normal 22 2 3 2 3 4" xfId="9985" xr:uid="{00000000-0005-0000-0000-0000B0600000}"/>
    <cellStyle name="Normal 22 2 3 2 3 4 2" xfId="21380" xr:uid="{00000000-0005-0000-0000-0000B1600000}"/>
    <cellStyle name="Normal 22 2 3 2 3 4 3" xfId="39552" xr:uid="{00000000-0005-0000-0000-0000B2600000}"/>
    <cellStyle name="Normal 22 2 3 2 3 5" xfId="16657" xr:uid="{00000000-0005-0000-0000-0000B3600000}"/>
    <cellStyle name="Normal 22 2 3 2 3 6" xfId="35257" xr:uid="{00000000-0005-0000-0000-0000B4600000}"/>
    <cellStyle name="Normal 22 2 3 2 4" xfId="5729" xr:uid="{00000000-0005-0000-0000-0000B5600000}"/>
    <cellStyle name="Normal 22 2 3 2 4 2" xfId="7931" xr:uid="{00000000-0005-0000-0000-0000B6600000}"/>
    <cellStyle name="Normal 22 2 3 2 4 2 2" xfId="12702" xr:uid="{00000000-0005-0000-0000-0000B7600000}"/>
    <cellStyle name="Normal 22 2 3 2 4 2 2 2" xfId="24057" xr:uid="{00000000-0005-0000-0000-0000B8600000}"/>
    <cellStyle name="Normal 22 2 3 2 4 2 2 3" xfId="42166" xr:uid="{00000000-0005-0000-0000-0000B9600000}"/>
    <cellStyle name="Normal 22 2 3 2 4 2 3" xfId="19344" xr:uid="{00000000-0005-0000-0000-0000BA600000}"/>
    <cellStyle name="Normal 22 2 3 2 4 2 4" xfId="37870" xr:uid="{00000000-0005-0000-0000-0000BB600000}"/>
    <cellStyle name="Normal 22 2 3 2 4 3" xfId="10519" xr:uid="{00000000-0005-0000-0000-0000BC600000}"/>
    <cellStyle name="Normal 22 2 3 2 4 3 2" xfId="21908" xr:uid="{00000000-0005-0000-0000-0000BD600000}"/>
    <cellStyle name="Normal 22 2 3 2 4 3 3" xfId="40075" xr:uid="{00000000-0005-0000-0000-0000BE600000}"/>
    <cellStyle name="Normal 22 2 3 2 4 4" xfId="17193" xr:uid="{00000000-0005-0000-0000-0000BF600000}"/>
    <cellStyle name="Normal 22 2 3 2 4 5" xfId="35779" xr:uid="{00000000-0005-0000-0000-0000C0600000}"/>
    <cellStyle name="Normal 22 2 3 2 5" xfId="6877" xr:uid="{00000000-0005-0000-0000-0000C1600000}"/>
    <cellStyle name="Normal 22 2 3 2 5 2" xfId="11648" xr:uid="{00000000-0005-0000-0000-0000C2600000}"/>
    <cellStyle name="Normal 22 2 3 2 5 2 2" xfId="23010" xr:uid="{00000000-0005-0000-0000-0000C3600000}"/>
    <cellStyle name="Normal 22 2 3 2 5 2 3" xfId="41132" xr:uid="{00000000-0005-0000-0000-0000C4600000}"/>
    <cellStyle name="Normal 22 2 3 2 5 3" xfId="18300" xr:uid="{00000000-0005-0000-0000-0000C5600000}"/>
    <cellStyle name="Normal 22 2 3 2 5 4" xfId="36836" xr:uid="{00000000-0005-0000-0000-0000C6600000}"/>
    <cellStyle name="Normal 22 2 3 2 6" xfId="9470" xr:uid="{00000000-0005-0000-0000-0000C7600000}"/>
    <cellStyle name="Normal 22 2 3 2 6 2" xfId="20865" xr:uid="{00000000-0005-0000-0000-0000C8600000}"/>
    <cellStyle name="Normal 22 2 3 2 6 3" xfId="39039" xr:uid="{00000000-0005-0000-0000-0000C9600000}"/>
    <cellStyle name="Normal 22 2 3 2 7" xfId="16136" xr:uid="{00000000-0005-0000-0000-0000CA600000}"/>
    <cellStyle name="Normal 22 2 3 2 8" xfId="34745" xr:uid="{00000000-0005-0000-0000-0000CB600000}"/>
    <cellStyle name="Normal 22 2 3 3" xfId="4771" xr:uid="{00000000-0005-0000-0000-0000CC600000}"/>
    <cellStyle name="Normal 22 2 3 3 2" xfId="5305" xr:uid="{00000000-0005-0000-0000-0000CD600000}"/>
    <cellStyle name="Normal 22 2 3 3 2 2" xfId="6391" xr:uid="{00000000-0005-0000-0000-0000CE600000}"/>
    <cellStyle name="Normal 22 2 3 3 2 2 2" xfId="8583" xr:uid="{00000000-0005-0000-0000-0000CF600000}"/>
    <cellStyle name="Normal 22 2 3 3 2 2 2 2" xfId="13354" xr:uid="{00000000-0005-0000-0000-0000D0600000}"/>
    <cellStyle name="Normal 22 2 3 3 2 2 2 2 2" xfId="24707" xr:uid="{00000000-0005-0000-0000-0000D1600000}"/>
    <cellStyle name="Normal 22 2 3 3 2 2 2 2 3" xfId="42808" xr:uid="{00000000-0005-0000-0000-0000D2600000}"/>
    <cellStyle name="Normal 22 2 3 3 2 2 2 3" xfId="19993" xr:uid="{00000000-0005-0000-0000-0000D3600000}"/>
    <cellStyle name="Normal 22 2 3 3 2 2 2 4" xfId="38512" xr:uid="{00000000-0005-0000-0000-0000D4600000}"/>
    <cellStyle name="Normal 22 2 3 3 2 2 3" xfId="11173" xr:uid="{00000000-0005-0000-0000-0000D5600000}"/>
    <cellStyle name="Normal 22 2 3 3 2 2 3 2" xfId="22559" xr:uid="{00000000-0005-0000-0000-0000D6600000}"/>
    <cellStyle name="Normal 22 2 3 3 2 2 3 3" xfId="40717" xr:uid="{00000000-0005-0000-0000-0000D7600000}"/>
    <cellStyle name="Normal 22 2 3 3 2 2 4" xfId="17844" xr:uid="{00000000-0005-0000-0000-0000D8600000}"/>
    <cellStyle name="Normal 22 2 3 3 2 2 5" xfId="36421" xr:uid="{00000000-0005-0000-0000-0000D9600000}"/>
    <cellStyle name="Normal 22 2 3 3 2 3" xfId="7527" xr:uid="{00000000-0005-0000-0000-0000DA600000}"/>
    <cellStyle name="Normal 22 2 3 3 2 3 2" xfId="12298" xr:uid="{00000000-0005-0000-0000-0000DB600000}"/>
    <cellStyle name="Normal 22 2 3 3 2 3 2 2" xfId="23656" xr:uid="{00000000-0005-0000-0000-0000DC600000}"/>
    <cellStyle name="Normal 22 2 3 3 2 3 2 3" xfId="41772" xr:uid="{00000000-0005-0000-0000-0000DD600000}"/>
    <cellStyle name="Normal 22 2 3 3 2 3 3" xfId="18945" xr:uid="{00000000-0005-0000-0000-0000DE600000}"/>
    <cellStyle name="Normal 22 2 3 3 2 3 4" xfId="37476" xr:uid="{00000000-0005-0000-0000-0000DF600000}"/>
    <cellStyle name="Normal 22 2 3 3 2 4" xfId="10113" xr:uid="{00000000-0005-0000-0000-0000E0600000}"/>
    <cellStyle name="Normal 22 2 3 3 2 4 2" xfId="21508" xr:uid="{00000000-0005-0000-0000-0000E1600000}"/>
    <cellStyle name="Normal 22 2 3 3 2 4 3" xfId="39680" xr:uid="{00000000-0005-0000-0000-0000E2600000}"/>
    <cellStyle name="Normal 22 2 3 3 2 5" xfId="16785" xr:uid="{00000000-0005-0000-0000-0000E3600000}"/>
    <cellStyle name="Normal 22 2 3 3 2 6" xfId="35385" xr:uid="{00000000-0005-0000-0000-0000E4600000}"/>
    <cellStyle name="Normal 22 2 3 3 3" xfId="5857" xr:uid="{00000000-0005-0000-0000-0000E5600000}"/>
    <cellStyle name="Normal 22 2 3 3 3 2" xfId="8059" xr:uid="{00000000-0005-0000-0000-0000E6600000}"/>
    <cellStyle name="Normal 22 2 3 3 3 2 2" xfId="12830" xr:uid="{00000000-0005-0000-0000-0000E7600000}"/>
    <cellStyle name="Normal 22 2 3 3 3 2 2 2" xfId="24185" xr:uid="{00000000-0005-0000-0000-0000E8600000}"/>
    <cellStyle name="Normal 22 2 3 3 3 2 2 3" xfId="42294" xr:uid="{00000000-0005-0000-0000-0000E9600000}"/>
    <cellStyle name="Normal 22 2 3 3 3 2 3" xfId="19472" xr:uid="{00000000-0005-0000-0000-0000EA600000}"/>
    <cellStyle name="Normal 22 2 3 3 3 2 4" xfId="37998" xr:uid="{00000000-0005-0000-0000-0000EB600000}"/>
    <cellStyle name="Normal 22 2 3 3 3 3" xfId="10647" xr:uid="{00000000-0005-0000-0000-0000EC600000}"/>
    <cellStyle name="Normal 22 2 3 3 3 3 2" xfId="22036" xr:uid="{00000000-0005-0000-0000-0000ED600000}"/>
    <cellStyle name="Normal 22 2 3 3 3 3 3" xfId="40203" xr:uid="{00000000-0005-0000-0000-0000EE600000}"/>
    <cellStyle name="Normal 22 2 3 3 3 4" xfId="17321" xr:uid="{00000000-0005-0000-0000-0000EF600000}"/>
    <cellStyle name="Normal 22 2 3 3 3 5" xfId="35907" xr:uid="{00000000-0005-0000-0000-0000F0600000}"/>
    <cellStyle name="Normal 22 2 3 3 4" xfId="7005" xr:uid="{00000000-0005-0000-0000-0000F1600000}"/>
    <cellStyle name="Normal 22 2 3 3 4 2" xfId="11776" xr:uid="{00000000-0005-0000-0000-0000F2600000}"/>
    <cellStyle name="Normal 22 2 3 3 4 2 2" xfId="23138" xr:uid="{00000000-0005-0000-0000-0000F3600000}"/>
    <cellStyle name="Normal 22 2 3 3 4 2 3" xfId="41260" xr:uid="{00000000-0005-0000-0000-0000F4600000}"/>
    <cellStyle name="Normal 22 2 3 3 4 3" xfId="18428" xr:uid="{00000000-0005-0000-0000-0000F5600000}"/>
    <cellStyle name="Normal 22 2 3 3 4 4" xfId="36964" xr:uid="{00000000-0005-0000-0000-0000F6600000}"/>
    <cellStyle name="Normal 22 2 3 3 5" xfId="9599" xr:uid="{00000000-0005-0000-0000-0000F7600000}"/>
    <cellStyle name="Normal 22 2 3 3 5 2" xfId="20994" xr:uid="{00000000-0005-0000-0000-0000F8600000}"/>
    <cellStyle name="Normal 22 2 3 3 5 3" xfId="39167" xr:uid="{00000000-0005-0000-0000-0000F9600000}"/>
    <cellStyle name="Normal 22 2 3 3 6" xfId="16264" xr:uid="{00000000-0005-0000-0000-0000FA600000}"/>
    <cellStyle name="Normal 22 2 3 3 7" xfId="34873" xr:uid="{00000000-0005-0000-0000-0000FB600000}"/>
    <cellStyle name="Normal 22 2 3 4" xfId="5049" xr:uid="{00000000-0005-0000-0000-0000FC600000}"/>
    <cellStyle name="Normal 22 2 3 4 2" xfId="6135" xr:uid="{00000000-0005-0000-0000-0000FD600000}"/>
    <cellStyle name="Normal 22 2 3 4 2 2" xfId="8327" xr:uid="{00000000-0005-0000-0000-0000FE600000}"/>
    <cellStyle name="Normal 22 2 3 4 2 2 2" xfId="13098" xr:uid="{00000000-0005-0000-0000-0000FF600000}"/>
    <cellStyle name="Normal 22 2 3 4 2 2 2 2" xfId="24451" xr:uid="{00000000-0005-0000-0000-000000610000}"/>
    <cellStyle name="Normal 22 2 3 4 2 2 2 3" xfId="42552" xr:uid="{00000000-0005-0000-0000-000001610000}"/>
    <cellStyle name="Normal 22 2 3 4 2 2 3" xfId="19737" xr:uid="{00000000-0005-0000-0000-000002610000}"/>
    <cellStyle name="Normal 22 2 3 4 2 2 4" xfId="38256" xr:uid="{00000000-0005-0000-0000-000003610000}"/>
    <cellStyle name="Normal 22 2 3 4 2 3" xfId="10917" xr:uid="{00000000-0005-0000-0000-000004610000}"/>
    <cellStyle name="Normal 22 2 3 4 2 3 2" xfId="22303" xr:uid="{00000000-0005-0000-0000-000005610000}"/>
    <cellStyle name="Normal 22 2 3 4 2 3 3" xfId="40461" xr:uid="{00000000-0005-0000-0000-000006610000}"/>
    <cellStyle name="Normal 22 2 3 4 2 4" xfId="17588" xr:uid="{00000000-0005-0000-0000-000007610000}"/>
    <cellStyle name="Normal 22 2 3 4 2 5" xfId="36165" xr:uid="{00000000-0005-0000-0000-000008610000}"/>
    <cellStyle name="Normal 22 2 3 4 3" xfId="7271" xr:uid="{00000000-0005-0000-0000-000009610000}"/>
    <cellStyle name="Normal 22 2 3 4 3 2" xfId="12042" xr:uid="{00000000-0005-0000-0000-00000A610000}"/>
    <cellStyle name="Normal 22 2 3 4 3 2 2" xfId="23400" xr:uid="{00000000-0005-0000-0000-00000B610000}"/>
    <cellStyle name="Normal 22 2 3 4 3 2 3" xfId="41516" xr:uid="{00000000-0005-0000-0000-00000C610000}"/>
    <cellStyle name="Normal 22 2 3 4 3 3" xfId="18689" xr:uid="{00000000-0005-0000-0000-00000D610000}"/>
    <cellStyle name="Normal 22 2 3 4 3 4" xfId="37220" xr:uid="{00000000-0005-0000-0000-00000E610000}"/>
    <cellStyle name="Normal 22 2 3 4 4" xfId="9857" xr:uid="{00000000-0005-0000-0000-00000F610000}"/>
    <cellStyle name="Normal 22 2 3 4 4 2" xfId="21252" xr:uid="{00000000-0005-0000-0000-000010610000}"/>
    <cellStyle name="Normal 22 2 3 4 4 3" xfId="39424" xr:uid="{00000000-0005-0000-0000-000011610000}"/>
    <cellStyle name="Normal 22 2 3 4 5" xfId="16529" xr:uid="{00000000-0005-0000-0000-000012610000}"/>
    <cellStyle name="Normal 22 2 3 4 6" xfId="35129" xr:uid="{00000000-0005-0000-0000-000013610000}"/>
    <cellStyle name="Normal 22 2 3 5" xfId="5581" xr:uid="{00000000-0005-0000-0000-000014610000}"/>
    <cellStyle name="Normal 22 2 3 5 2" xfId="7783" xr:uid="{00000000-0005-0000-0000-000015610000}"/>
    <cellStyle name="Normal 22 2 3 5 2 2" xfId="12554" xr:uid="{00000000-0005-0000-0000-000016610000}"/>
    <cellStyle name="Normal 22 2 3 5 2 2 2" xfId="23912" xr:uid="{00000000-0005-0000-0000-000017610000}"/>
    <cellStyle name="Normal 22 2 3 5 2 2 3" xfId="42028" xr:uid="{00000000-0005-0000-0000-000018610000}"/>
    <cellStyle name="Normal 22 2 3 5 2 3" xfId="19201" xr:uid="{00000000-0005-0000-0000-000019610000}"/>
    <cellStyle name="Normal 22 2 3 5 2 4" xfId="37732" xr:uid="{00000000-0005-0000-0000-00001A610000}"/>
    <cellStyle name="Normal 22 2 3 5 3" xfId="10371" xr:uid="{00000000-0005-0000-0000-00001B610000}"/>
    <cellStyle name="Normal 22 2 3 5 3 2" xfId="21766" xr:uid="{00000000-0005-0000-0000-00001C610000}"/>
    <cellStyle name="Normal 22 2 3 5 3 3" xfId="39937" xr:uid="{00000000-0005-0000-0000-00001D610000}"/>
    <cellStyle name="Normal 22 2 3 5 4" xfId="17047" xr:uid="{00000000-0005-0000-0000-00001E610000}"/>
    <cellStyle name="Normal 22 2 3 5 5" xfId="35641" xr:uid="{00000000-0005-0000-0000-00001F610000}"/>
    <cellStyle name="Normal 22 2 3 6" xfId="6739" xr:uid="{00000000-0005-0000-0000-000020610000}"/>
    <cellStyle name="Normal 22 2 3 6 2" xfId="11510" xr:uid="{00000000-0005-0000-0000-000021610000}"/>
    <cellStyle name="Normal 22 2 3 6 2 2" xfId="22877" xr:uid="{00000000-0005-0000-0000-000022610000}"/>
    <cellStyle name="Normal 22 2 3 6 2 3" xfId="41004" xr:uid="{00000000-0005-0000-0000-000023610000}"/>
    <cellStyle name="Normal 22 2 3 6 3" xfId="18165" xr:uid="{00000000-0005-0000-0000-000024610000}"/>
    <cellStyle name="Normal 22 2 3 6 4" xfId="36708" xr:uid="{00000000-0005-0000-0000-000025610000}"/>
    <cellStyle name="Normal 22 2 3 7" xfId="9339" xr:uid="{00000000-0005-0000-0000-000026610000}"/>
    <cellStyle name="Normal 22 2 3 7 2" xfId="20734" xr:uid="{00000000-0005-0000-0000-000027610000}"/>
    <cellStyle name="Normal 22 2 3 7 3" xfId="38911" xr:uid="{00000000-0005-0000-0000-000028610000}"/>
    <cellStyle name="Normal 22 2 3 8" xfId="15999" xr:uid="{00000000-0005-0000-0000-000029610000}"/>
    <cellStyle name="Normal 22 2 3 9" xfId="34617" xr:uid="{00000000-0005-0000-0000-00002A610000}"/>
    <cellStyle name="Normal 22 2 4" xfId="4564" xr:uid="{00000000-0005-0000-0000-00002B610000}"/>
    <cellStyle name="Normal 22 2 4 2" xfId="4841" xr:uid="{00000000-0005-0000-0000-00002C610000}"/>
    <cellStyle name="Normal 22 2 4 2 2" xfId="5375" xr:uid="{00000000-0005-0000-0000-00002D610000}"/>
    <cellStyle name="Normal 22 2 4 2 2 2" xfId="6459" xr:uid="{00000000-0005-0000-0000-00002E610000}"/>
    <cellStyle name="Normal 22 2 4 2 2 2 2" xfId="8651" xr:uid="{00000000-0005-0000-0000-00002F610000}"/>
    <cellStyle name="Normal 22 2 4 2 2 2 2 2" xfId="13422" xr:uid="{00000000-0005-0000-0000-000030610000}"/>
    <cellStyle name="Normal 22 2 4 2 2 2 2 2 2" xfId="24775" xr:uid="{00000000-0005-0000-0000-000031610000}"/>
    <cellStyle name="Normal 22 2 4 2 2 2 2 2 3" xfId="42876" xr:uid="{00000000-0005-0000-0000-000032610000}"/>
    <cellStyle name="Normal 22 2 4 2 2 2 2 3" xfId="20061" xr:uid="{00000000-0005-0000-0000-000033610000}"/>
    <cellStyle name="Normal 22 2 4 2 2 2 2 4" xfId="38580" xr:uid="{00000000-0005-0000-0000-000034610000}"/>
    <cellStyle name="Normal 22 2 4 2 2 2 3" xfId="11241" xr:uid="{00000000-0005-0000-0000-000035610000}"/>
    <cellStyle name="Normal 22 2 4 2 2 2 3 2" xfId="22627" xr:uid="{00000000-0005-0000-0000-000036610000}"/>
    <cellStyle name="Normal 22 2 4 2 2 2 3 3" xfId="40785" xr:uid="{00000000-0005-0000-0000-000037610000}"/>
    <cellStyle name="Normal 22 2 4 2 2 2 4" xfId="17912" xr:uid="{00000000-0005-0000-0000-000038610000}"/>
    <cellStyle name="Normal 22 2 4 2 2 2 5" xfId="36489" xr:uid="{00000000-0005-0000-0000-000039610000}"/>
    <cellStyle name="Normal 22 2 4 2 2 3" xfId="7591" xr:uid="{00000000-0005-0000-0000-00003A610000}"/>
    <cellStyle name="Normal 22 2 4 2 2 3 2" xfId="12362" xr:uid="{00000000-0005-0000-0000-00003B610000}"/>
    <cellStyle name="Normal 22 2 4 2 2 3 2 2" xfId="23720" xr:uid="{00000000-0005-0000-0000-00003C610000}"/>
    <cellStyle name="Normal 22 2 4 2 2 3 2 3" xfId="41836" xr:uid="{00000000-0005-0000-0000-00003D610000}"/>
    <cellStyle name="Normal 22 2 4 2 2 3 3" xfId="19009" xr:uid="{00000000-0005-0000-0000-00003E610000}"/>
    <cellStyle name="Normal 22 2 4 2 2 3 4" xfId="37540" xr:uid="{00000000-0005-0000-0000-00003F610000}"/>
    <cellStyle name="Normal 22 2 4 2 2 4" xfId="10178" xr:uid="{00000000-0005-0000-0000-000040610000}"/>
    <cellStyle name="Normal 22 2 4 2 2 4 2" xfId="21573" xr:uid="{00000000-0005-0000-0000-000041610000}"/>
    <cellStyle name="Normal 22 2 4 2 2 4 3" xfId="39745" xr:uid="{00000000-0005-0000-0000-000042610000}"/>
    <cellStyle name="Normal 22 2 4 2 2 5" xfId="16850" xr:uid="{00000000-0005-0000-0000-000043610000}"/>
    <cellStyle name="Normal 22 2 4 2 2 6" xfId="35449" xr:uid="{00000000-0005-0000-0000-000044610000}"/>
    <cellStyle name="Normal 22 2 4 2 3" xfId="5927" xr:uid="{00000000-0005-0000-0000-000045610000}"/>
    <cellStyle name="Normal 22 2 4 2 3 2" xfId="8125" xr:uid="{00000000-0005-0000-0000-000046610000}"/>
    <cellStyle name="Normal 22 2 4 2 3 2 2" xfId="12896" xr:uid="{00000000-0005-0000-0000-000047610000}"/>
    <cellStyle name="Normal 22 2 4 2 3 2 2 2" xfId="24251" xr:uid="{00000000-0005-0000-0000-000048610000}"/>
    <cellStyle name="Normal 22 2 4 2 3 2 2 3" xfId="42358" xr:uid="{00000000-0005-0000-0000-000049610000}"/>
    <cellStyle name="Normal 22 2 4 2 3 2 3" xfId="19537" xr:uid="{00000000-0005-0000-0000-00004A610000}"/>
    <cellStyle name="Normal 22 2 4 2 3 2 4" xfId="38062" xr:uid="{00000000-0005-0000-0000-00004B610000}"/>
    <cellStyle name="Normal 22 2 4 2 3 3" xfId="10714" xr:uid="{00000000-0005-0000-0000-00004C610000}"/>
    <cellStyle name="Normal 22 2 4 2 3 3 2" xfId="22103" xr:uid="{00000000-0005-0000-0000-00004D610000}"/>
    <cellStyle name="Normal 22 2 4 2 3 3 3" xfId="40267" xr:uid="{00000000-0005-0000-0000-00004E610000}"/>
    <cellStyle name="Normal 22 2 4 2 3 4" xfId="17387" xr:uid="{00000000-0005-0000-0000-00004F610000}"/>
    <cellStyle name="Normal 22 2 4 2 3 5" xfId="35971" xr:uid="{00000000-0005-0000-0000-000050610000}"/>
    <cellStyle name="Normal 22 2 4 2 4" xfId="7071" xr:uid="{00000000-0005-0000-0000-000051610000}"/>
    <cellStyle name="Normal 22 2 4 2 4 2" xfId="11842" xr:uid="{00000000-0005-0000-0000-000052610000}"/>
    <cellStyle name="Normal 22 2 4 2 4 2 2" xfId="23203" xr:uid="{00000000-0005-0000-0000-000053610000}"/>
    <cellStyle name="Normal 22 2 4 2 4 2 3" xfId="41324" xr:uid="{00000000-0005-0000-0000-000054610000}"/>
    <cellStyle name="Normal 22 2 4 2 4 3" xfId="18492" xr:uid="{00000000-0005-0000-0000-000055610000}"/>
    <cellStyle name="Normal 22 2 4 2 4 4" xfId="37028" xr:uid="{00000000-0005-0000-0000-000056610000}"/>
    <cellStyle name="Normal 22 2 4 2 5" xfId="9663" xr:uid="{00000000-0005-0000-0000-000057610000}"/>
    <cellStyle name="Normal 22 2 4 2 5 2" xfId="21058" xr:uid="{00000000-0005-0000-0000-000058610000}"/>
    <cellStyle name="Normal 22 2 4 2 5 3" xfId="39231" xr:uid="{00000000-0005-0000-0000-000059610000}"/>
    <cellStyle name="Normal 22 2 4 2 6" xfId="16329" xr:uid="{00000000-0005-0000-0000-00005A610000}"/>
    <cellStyle name="Normal 22 2 4 2 7" xfId="34937" xr:uid="{00000000-0005-0000-0000-00005B610000}"/>
    <cellStyle name="Normal 22 2 4 3" xfId="5113" xr:uid="{00000000-0005-0000-0000-00005C610000}"/>
    <cellStyle name="Normal 22 2 4 3 2" xfId="6199" xr:uid="{00000000-0005-0000-0000-00005D610000}"/>
    <cellStyle name="Normal 22 2 4 3 2 2" xfId="8391" xr:uid="{00000000-0005-0000-0000-00005E610000}"/>
    <cellStyle name="Normal 22 2 4 3 2 2 2" xfId="13162" xr:uid="{00000000-0005-0000-0000-00005F610000}"/>
    <cellStyle name="Normal 22 2 4 3 2 2 2 2" xfId="24515" xr:uid="{00000000-0005-0000-0000-000060610000}"/>
    <cellStyle name="Normal 22 2 4 3 2 2 2 3" xfId="42616" xr:uid="{00000000-0005-0000-0000-000061610000}"/>
    <cellStyle name="Normal 22 2 4 3 2 2 3" xfId="19801" xr:uid="{00000000-0005-0000-0000-000062610000}"/>
    <cellStyle name="Normal 22 2 4 3 2 2 4" xfId="38320" xr:uid="{00000000-0005-0000-0000-000063610000}"/>
    <cellStyle name="Normal 22 2 4 3 2 3" xfId="10981" xr:uid="{00000000-0005-0000-0000-000064610000}"/>
    <cellStyle name="Normal 22 2 4 3 2 3 2" xfId="22367" xr:uid="{00000000-0005-0000-0000-000065610000}"/>
    <cellStyle name="Normal 22 2 4 3 2 3 3" xfId="40525" xr:uid="{00000000-0005-0000-0000-000066610000}"/>
    <cellStyle name="Normal 22 2 4 3 2 4" xfId="17652" xr:uid="{00000000-0005-0000-0000-000067610000}"/>
    <cellStyle name="Normal 22 2 4 3 2 5" xfId="36229" xr:uid="{00000000-0005-0000-0000-000068610000}"/>
    <cellStyle name="Normal 22 2 4 3 3" xfId="7335" xr:uid="{00000000-0005-0000-0000-000069610000}"/>
    <cellStyle name="Normal 22 2 4 3 3 2" xfId="12106" xr:uid="{00000000-0005-0000-0000-00006A610000}"/>
    <cellStyle name="Normal 22 2 4 3 3 2 2" xfId="23464" xr:uid="{00000000-0005-0000-0000-00006B610000}"/>
    <cellStyle name="Normal 22 2 4 3 3 2 3" xfId="41580" xr:uid="{00000000-0005-0000-0000-00006C610000}"/>
    <cellStyle name="Normal 22 2 4 3 3 3" xfId="18753" xr:uid="{00000000-0005-0000-0000-00006D610000}"/>
    <cellStyle name="Normal 22 2 4 3 3 4" xfId="37284" xr:uid="{00000000-0005-0000-0000-00006E610000}"/>
    <cellStyle name="Normal 22 2 4 3 4" xfId="9921" xr:uid="{00000000-0005-0000-0000-00006F610000}"/>
    <cellStyle name="Normal 22 2 4 3 4 2" xfId="21316" xr:uid="{00000000-0005-0000-0000-000070610000}"/>
    <cellStyle name="Normal 22 2 4 3 4 3" xfId="39488" xr:uid="{00000000-0005-0000-0000-000071610000}"/>
    <cellStyle name="Normal 22 2 4 3 5" xfId="16593" xr:uid="{00000000-0005-0000-0000-000072610000}"/>
    <cellStyle name="Normal 22 2 4 3 6" xfId="35193" xr:uid="{00000000-0005-0000-0000-000073610000}"/>
    <cellStyle name="Normal 22 2 4 4" xfId="5651" xr:uid="{00000000-0005-0000-0000-000074610000}"/>
    <cellStyle name="Normal 22 2 4 4 2" xfId="7853" xr:uid="{00000000-0005-0000-0000-000075610000}"/>
    <cellStyle name="Normal 22 2 4 4 2 2" xfId="12624" xr:uid="{00000000-0005-0000-0000-000076610000}"/>
    <cellStyle name="Normal 22 2 4 4 2 2 2" xfId="23981" xr:uid="{00000000-0005-0000-0000-000077610000}"/>
    <cellStyle name="Normal 22 2 4 4 2 2 3" xfId="42096" xr:uid="{00000000-0005-0000-0000-000078610000}"/>
    <cellStyle name="Normal 22 2 4 4 2 3" xfId="19269" xr:uid="{00000000-0005-0000-0000-000079610000}"/>
    <cellStyle name="Normal 22 2 4 4 2 4" xfId="37800" xr:uid="{00000000-0005-0000-0000-00007A610000}"/>
    <cellStyle name="Normal 22 2 4 4 3" xfId="10441" xr:uid="{00000000-0005-0000-0000-00007B610000}"/>
    <cellStyle name="Normal 22 2 4 4 3 2" xfId="21834" xr:uid="{00000000-0005-0000-0000-00007C610000}"/>
    <cellStyle name="Normal 22 2 4 4 3 3" xfId="40005" xr:uid="{00000000-0005-0000-0000-00007D610000}"/>
    <cellStyle name="Normal 22 2 4 4 4" xfId="17117" xr:uid="{00000000-0005-0000-0000-00007E610000}"/>
    <cellStyle name="Normal 22 2 4 4 5" xfId="35709" xr:uid="{00000000-0005-0000-0000-00007F610000}"/>
    <cellStyle name="Normal 22 2 4 5" xfId="6805" xr:uid="{00000000-0005-0000-0000-000080610000}"/>
    <cellStyle name="Normal 22 2 4 5 2" xfId="11576" xr:uid="{00000000-0005-0000-0000-000081610000}"/>
    <cellStyle name="Normal 22 2 4 5 2 2" xfId="22942" xr:uid="{00000000-0005-0000-0000-000082610000}"/>
    <cellStyle name="Normal 22 2 4 5 2 3" xfId="41068" xr:uid="{00000000-0005-0000-0000-000083610000}"/>
    <cellStyle name="Normal 22 2 4 5 3" xfId="18229" xr:uid="{00000000-0005-0000-0000-000084610000}"/>
    <cellStyle name="Normal 22 2 4 5 4" xfId="36772" xr:uid="{00000000-0005-0000-0000-000085610000}"/>
    <cellStyle name="Normal 22 2 4 6" xfId="9405" xr:uid="{00000000-0005-0000-0000-000086610000}"/>
    <cellStyle name="Normal 22 2 4 6 2" xfId="20800" xr:uid="{00000000-0005-0000-0000-000087610000}"/>
    <cellStyle name="Normal 22 2 4 6 3" xfId="38975" xr:uid="{00000000-0005-0000-0000-000088610000}"/>
    <cellStyle name="Normal 22 2 4 7" xfId="16064" xr:uid="{00000000-0005-0000-0000-000089610000}"/>
    <cellStyle name="Normal 22 2 4 8" xfId="34681" xr:uid="{00000000-0005-0000-0000-00008A610000}"/>
    <cellStyle name="Normal 22 2 5" xfId="4707" xr:uid="{00000000-0005-0000-0000-00008B610000}"/>
    <cellStyle name="Normal 22 2 5 2" xfId="5241" xr:uid="{00000000-0005-0000-0000-00008C610000}"/>
    <cellStyle name="Normal 22 2 5 2 2" xfId="6327" xr:uid="{00000000-0005-0000-0000-00008D610000}"/>
    <cellStyle name="Normal 22 2 5 2 2 2" xfId="8519" xr:uid="{00000000-0005-0000-0000-00008E610000}"/>
    <cellStyle name="Normal 22 2 5 2 2 2 2" xfId="13290" xr:uid="{00000000-0005-0000-0000-00008F610000}"/>
    <cellStyle name="Normal 22 2 5 2 2 2 2 2" xfId="24643" xr:uid="{00000000-0005-0000-0000-000090610000}"/>
    <cellStyle name="Normal 22 2 5 2 2 2 2 3" xfId="42744" xr:uid="{00000000-0005-0000-0000-000091610000}"/>
    <cellStyle name="Normal 22 2 5 2 2 2 3" xfId="19929" xr:uid="{00000000-0005-0000-0000-000092610000}"/>
    <cellStyle name="Normal 22 2 5 2 2 2 4" xfId="38448" xr:uid="{00000000-0005-0000-0000-000093610000}"/>
    <cellStyle name="Normal 22 2 5 2 2 3" xfId="11109" xr:uid="{00000000-0005-0000-0000-000094610000}"/>
    <cellStyle name="Normal 22 2 5 2 2 3 2" xfId="22495" xr:uid="{00000000-0005-0000-0000-000095610000}"/>
    <cellStyle name="Normal 22 2 5 2 2 3 3" xfId="40653" xr:uid="{00000000-0005-0000-0000-000096610000}"/>
    <cellStyle name="Normal 22 2 5 2 2 4" xfId="17780" xr:uid="{00000000-0005-0000-0000-000097610000}"/>
    <cellStyle name="Normal 22 2 5 2 2 5" xfId="36357" xr:uid="{00000000-0005-0000-0000-000098610000}"/>
    <cellStyle name="Normal 22 2 5 2 3" xfId="7463" xr:uid="{00000000-0005-0000-0000-000099610000}"/>
    <cellStyle name="Normal 22 2 5 2 3 2" xfId="12234" xr:uid="{00000000-0005-0000-0000-00009A610000}"/>
    <cellStyle name="Normal 22 2 5 2 3 2 2" xfId="23592" xr:uid="{00000000-0005-0000-0000-00009B610000}"/>
    <cellStyle name="Normal 22 2 5 2 3 2 3" xfId="41708" xr:uid="{00000000-0005-0000-0000-00009C610000}"/>
    <cellStyle name="Normal 22 2 5 2 3 3" xfId="18881" xr:uid="{00000000-0005-0000-0000-00009D610000}"/>
    <cellStyle name="Normal 22 2 5 2 3 4" xfId="37412" xr:uid="{00000000-0005-0000-0000-00009E610000}"/>
    <cellStyle name="Normal 22 2 5 2 4" xfId="10049" xr:uid="{00000000-0005-0000-0000-00009F610000}"/>
    <cellStyle name="Normal 22 2 5 2 4 2" xfId="21444" xr:uid="{00000000-0005-0000-0000-0000A0610000}"/>
    <cellStyle name="Normal 22 2 5 2 4 3" xfId="39616" xr:uid="{00000000-0005-0000-0000-0000A1610000}"/>
    <cellStyle name="Normal 22 2 5 2 5" xfId="16721" xr:uid="{00000000-0005-0000-0000-0000A2610000}"/>
    <cellStyle name="Normal 22 2 5 2 6" xfId="35321" xr:uid="{00000000-0005-0000-0000-0000A3610000}"/>
    <cellStyle name="Normal 22 2 5 3" xfId="5793" xr:uid="{00000000-0005-0000-0000-0000A4610000}"/>
    <cellStyle name="Normal 22 2 5 3 2" xfId="7995" xr:uid="{00000000-0005-0000-0000-0000A5610000}"/>
    <cellStyle name="Normal 22 2 5 3 2 2" xfId="12766" xr:uid="{00000000-0005-0000-0000-0000A6610000}"/>
    <cellStyle name="Normal 22 2 5 3 2 2 2" xfId="24121" xr:uid="{00000000-0005-0000-0000-0000A7610000}"/>
    <cellStyle name="Normal 22 2 5 3 2 2 3" xfId="42230" xr:uid="{00000000-0005-0000-0000-0000A8610000}"/>
    <cellStyle name="Normal 22 2 5 3 2 3" xfId="19408" xr:uid="{00000000-0005-0000-0000-0000A9610000}"/>
    <cellStyle name="Normal 22 2 5 3 2 4" xfId="37934" xr:uid="{00000000-0005-0000-0000-0000AA610000}"/>
    <cellStyle name="Normal 22 2 5 3 3" xfId="10583" xr:uid="{00000000-0005-0000-0000-0000AB610000}"/>
    <cellStyle name="Normal 22 2 5 3 3 2" xfId="21972" xr:uid="{00000000-0005-0000-0000-0000AC610000}"/>
    <cellStyle name="Normal 22 2 5 3 3 3" xfId="40139" xr:uid="{00000000-0005-0000-0000-0000AD610000}"/>
    <cellStyle name="Normal 22 2 5 3 4" xfId="17257" xr:uid="{00000000-0005-0000-0000-0000AE610000}"/>
    <cellStyle name="Normal 22 2 5 3 5" xfId="35843" xr:uid="{00000000-0005-0000-0000-0000AF610000}"/>
    <cellStyle name="Normal 22 2 5 4" xfId="6941" xr:uid="{00000000-0005-0000-0000-0000B0610000}"/>
    <cellStyle name="Normal 22 2 5 4 2" xfId="11712" xr:uid="{00000000-0005-0000-0000-0000B1610000}"/>
    <cellStyle name="Normal 22 2 5 4 2 2" xfId="23074" xr:uid="{00000000-0005-0000-0000-0000B2610000}"/>
    <cellStyle name="Normal 22 2 5 4 2 3" xfId="41196" xr:uid="{00000000-0005-0000-0000-0000B3610000}"/>
    <cellStyle name="Normal 22 2 5 4 3" xfId="18364" xr:uid="{00000000-0005-0000-0000-0000B4610000}"/>
    <cellStyle name="Normal 22 2 5 4 4" xfId="36900" xr:uid="{00000000-0005-0000-0000-0000B5610000}"/>
    <cellStyle name="Normal 22 2 5 5" xfId="9535" xr:uid="{00000000-0005-0000-0000-0000B6610000}"/>
    <cellStyle name="Normal 22 2 5 5 2" xfId="20930" xr:uid="{00000000-0005-0000-0000-0000B7610000}"/>
    <cellStyle name="Normal 22 2 5 5 3" xfId="39103" xr:uid="{00000000-0005-0000-0000-0000B8610000}"/>
    <cellStyle name="Normal 22 2 5 6" xfId="16200" xr:uid="{00000000-0005-0000-0000-0000B9610000}"/>
    <cellStyle name="Normal 22 2 5 7" xfId="34809" xr:uid="{00000000-0005-0000-0000-0000BA610000}"/>
    <cellStyle name="Normal 22 2 6" xfId="4985" xr:uid="{00000000-0005-0000-0000-0000BB610000}"/>
    <cellStyle name="Normal 22 2 6 2" xfId="6071" xr:uid="{00000000-0005-0000-0000-0000BC610000}"/>
    <cellStyle name="Normal 22 2 6 2 2" xfId="8263" xr:uid="{00000000-0005-0000-0000-0000BD610000}"/>
    <cellStyle name="Normal 22 2 6 2 2 2" xfId="13034" xr:uid="{00000000-0005-0000-0000-0000BE610000}"/>
    <cellStyle name="Normal 22 2 6 2 2 2 2" xfId="24387" xr:uid="{00000000-0005-0000-0000-0000BF610000}"/>
    <cellStyle name="Normal 22 2 6 2 2 2 3" xfId="42488" xr:uid="{00000000-0005-0000-0000-0000C0610000}"/>
    <cellStyle name="Normal 22 2 6 2 2 3" xfId="19673" xr:uid="{00000000-0005-0000-0000-0000C1610000}"/>
    <cellStyle name="Normal 22 2 6 2 2 4" xfId="38192" xr:uid="{00000000-0005-0000-0000-0000C2610000}"/>
    <cellStyle name="Normal 22 2 6 2 3" xfId="10853" xr:uid="{00000000-0005-0000-0000-0000C3610000}"/>
    <cellStyle name="Normal 22 2 6 2 3 2" xfId="22239" xr:uid="{00000000-0005-0000-0000-0000C4610000}"/>
    <cellStyle name="Normal 22 2 6 2 3 3" xfId="40397" xr:uid="{00000000-0005-0000-0000-0000C5610000}"/>
    <cellStyle name="Normal 22 2 6 2 4" xfId="17524" xr:uid="{00000000-0005-0000-0000-0000C6610000}"/>
    <cellStyle name="Normal 22 2 6 2 5" xfId="36101" xr:uid="{00000000-0005-0000-0000-0000C7610000}"/>
    <cellStyle name="Normal 22 2 6 3" xfId="7207" xr:uid="{00000000-0005-0000-0000-0000C8610000}"/>
    <cellStyle name="Normal 22 2 6 3 2" xfId="11978" xr:uid="{00000000-0005-0000-0000-0000C9610000}"/>
    <cellStyle name="Normal 22 2 6 3 2 2" xfId="23336" xr:uid="{00000000-0005-0000-0000-0000CA610000}"/>
    <cellStyle name="Normal 22 2 6 3 2 3" xfId="41452" xr:uid="{00000000-0005-0000-0000-0000CB610000}"/>
    <cellStyle name="Normal 22 2 6 3 3" xfId="18625" xr:uid="{00000000-0005-0000-0000-0000CC610000}"/>
    <cellStyle name="Normal 22 2 6 3 4" xfId="37156" xr:uid="{00000000-0005-0000-0000-0000CD610000}"/>
    <cellStyle name="Normal 22 2 6 4" xfId="9793" xr:uid="{00000000-0005-0000-0000-0000CE610000}"/>
    <cellStyle name="Normal 22 2 6 4 2" xfId="21188" xr:uid="{00000000-0005-0000-0000-0000CF610000}"/>
    <cellStyle name="Normal 22 2 6 4 3" xfId="39360" xr:uid="{00000000-0005-0000-0000-0000D0610000}"/>
    <cellStyle name="Normal 22 2 6 5" xfId="16465" xr:uid="{00000000-0005-0000-0000-0000D1610000}"/>
    <cellStyle name="Normal 22 2 6 6" xfId="35065" xr:uid="{00000000-0005-0000-0000-0000D2610000}"/>
    <cellStyle name="Normal 22 2 7" xfId="5517" xr:uid="{00000000-0005-0000-0000-0000D3610000}"/>
    <cellStyle name="Normal 22 2 7 2" xfId="7719" xr:uid="{00000000-0005-0000-0000-0000D4610000}"/>
    <cellStyle name="Normal 22 2 7 2 2" xfId="12490" xr:uid="{00000000-0005-0000-0000-0000D5610000}"/>
    <cellStyle name="Normal 22 2 7 2 2 2" xfId="23848" xr:uid="{00000000-0005-0000-0000-0000D6610000}"/>
    <cellStyle name="Normal 22 2 7 2 2 3" xfId="41964" xr:uid="{00000000-0005-0000-0000-0000D7610000}"/>
    <cellStyle name="Normal 22 2 7 2 3" xfId="19137" xr:uid="{00000000-0005-0000-0000-0000D8610000}"/>
    <cellStyle name="Normal 22 2 7 2 4" xfId="37668" xr:uid="{00000000-0005-0000-0000-0000D9610000}"/>
    <cellStyle name="Normal 22 2 7 3" xfId="10307" xr:uid="{00000000-0005-0000-0000-0000DA610000}"/>
    <cellStyle name="Normal 22 2 7 3 2" xfId="21702" xr:uid="{00000000-0005-0000-0000-0000DB610000}"/>
    <cellStyle name="Normal 22 2 7 3 3" xfId="39873" xr:uid="{00000000-0005-0000-0000-0000DC610000}"/>
    <cellStyle name="Normal 22 2 7 4" xfId="16983" xr:uid="{00000000-0005-0000-0000-0000DD610000}"/>
    <cellStyle name="Normal 22 2 7 5" xfId="35577" xr:uid="{00000000-0005-0000-0000-0000DE610000}"/>
    <cellStyle name="Normal 22 2 8" xfId="6667" xr:uid="{00000000-0005-0000-0000-0000DF610000}"/>
    <cellStyle name="Normal 22 2 8 2" xfId="11438" xr:uid="{00000000-0005-0000-0000-0000E0610000}"/>
    <cellStyle name="Normal 22 2 8 2 2" xfId="22809" xr:uid="{00000000-0005-0000-0000-0000E1610000}"/>
    <cellStyle name="Normal 22 2 8 2 3" xfId="40940" xr:uid="{00000000-0005-0000-0000-0000E2610000}"/>
    <cellStyle name="Normal 22 2 8 3" xfId="18094" xr:uid="{00000000-0005-0000-0000-0000E3610000}"/>
    <cellStyle name="Normal 22 2 8 4" xfId="36644" xr:uid="{00000000-0005-0000-0000-0000E4610000}"/>
    <cellStyle name="Normal 22 2 9" xfId="9272" xr:uid="{00000000-0005-0000-0000-0000E5610000}"/>
    <cellStyle name="Normal 22 2 9 2" xfId="20667" xr:uid="{00000000-0005-0000-0000-0000E6610000}"/>
    <cellStyle name="Normal 22 2 9 3" xfId="38847" xr:uid="{00000000-0005-0000-0000-0000E7610000}"/>
    <cellStyle name="Normal 22 3" xfId="4433" xr:uid="{00000000-0005-0000-0000-0000E8610000}"/>
    <cellStyle name="Normal 22 3 10" xfId="34569" xr:uid="{00000000-0005-0000-0000-0000E9610000}"/>
    <cellStyle name="Normal 22 3 2" xfId="4510" xr:uid="{00000000-0005-0000-0000-0000EA610000}"/>
    <cellStyle name="Normal 22 3 2 2" xfId="4658" xr:uid="{00000000-0005-0000-0000-0000EB610000}"/>
    <cellStyle name="Normal 22 3 2 2 2" xfId="4935" xr:uid="{00000000-0005-0000-0000-0000EC610000}"/>
    <cellStyle name="Normal 22 3 2 2 2 2" xfId="5469" xr:uid="{00000000-0005-0000-0000-0000ED610000}"/>
    <cellStyle name="Normal 22 3 2 2 2 2 2" xfId="6545" xr:uid="{00000000-0005-0000-0000-0000EE610000}"/>
    <cellStyle name="Normal 22 3 2 2 2 2 2 2" xfId="8737" xr:uid="{00000000-0005-0000-0000-0000EF610000}"/>
    <cellStyle name="Normal 22 3 2 2 2 2 2 2 2" xfId="13508" xr:uid="{00000000-0005-0000-0000-0000F0610000}"/>
    <cellStyle name="Normal 22 3 2 2 2 2 2 2 2 2" xfId="24861" xr:uid="{00000000-0005-0000-0000-0000F1610000}"/>
    <cellStyle name="Normal 22 3 2 2 2 2 2 2 2 3" xfId="42962" xr:uid="{00000000-0005-0000-0000-0000F2610000}"/>
    <cellStyle name="Normal 22 3 2 2 2 2 2 2 3" xfId="20147" xr:uid="{00000000-0005-0000-0000-0000F3610000}"/>
    <cellStyle name="Normal 22 3 2 2 2 2 2 2 4" xfId="38666" xr:uid="{00000000-0005-0000-0000-0000F4610000}"/>
    <cellStyle name="Normal 22 3 2 2 2 2 2 3" xfId="11327" xr:uid="{00000000-0005-0000-0000-0000F5610000}"/>
    <cellStyle name="Normal 22 3 2 2 2 2 2 3 2" xfId="22713" xr:uid="{00000000-0005-0000-0000-0000F6610000}"/>
    <cellStyle name="Normal 22 3 2 2 2 2 2 3 3" xfId="40871" xr:uid="{00000000-0005-0000-0000-0000F7610000}"/>
    <cellStyle name="Normal 22 3 2 2 2 2 2 4" xfId="17998" xr:uid="{00000000-0005-0000-0000-0000F8610000}"/>
    <cellStyle name="Normal 22 3 2 2 2 2 2 5" xfId="36575" xr:uid="{00000000-0005-0000-0000-0000F9610000}"/>
    <cellStyle name="Normal 22 3 2 2 2 2 3" xfId="7671" xr:uid="{00000000-0005-0000-0000-0000FA610000}"/>
    <cellStyle name="Normal 22 3 2 2 2 2 3 2" xfId="12442" xr:uid="{00000000-0005-0000-0000-0000FB610000}"/>
    <cellStyle name="Normal 22 3 2 2 2 2 3 2 2" xfId="23800" xr:uid="{00000000-0005-0000-0000-0000FC610000}"/>
    <cellStyle name="Normal 22 3 2 2 2 2 3 2 3" xfId="41916" xr:uid="{00000000-0005-0000-0000-0000FD610000}"/>
    <cellStyle name="Normal 22 3 2 2 2 2 3 3" xfId="19089" xr:uid="{00000000-0005-0000-0000-0000FE610000}"/>
    <cellStyle name="Normal 22 3 2 2 2 2 3 4" xfId="37620" xr:uid="{00000000-0005-0000-0000-0000FF610000}"/>
    <cellStyle name="Normal 22 3 2 2 2 2 4" xfId="10259" xr:uid="{00000000-0005-0000-0000-000000620000}"/>
    <cellStyle name="Normal 22 3 2 2 2 2 4 2" xfId="21654" xr:uid="{00000000-0005-0000-0000-000001620000}"/>
    <cellStyle name="Normal 22 3 2 2 2 2 4 3" xfId="39825" xr:uid="{00000000-0005-0000-0000-000002620000}"/>
    <cellStyle name="Normal 22 3 2 2 2 2 5" xfId="16935" xr:uid="{00000000-0005-0000-0000-000003620000}"/>
    <cellStyle name="Normal 22 3 2 2 2 2 6" xfId="35529" xr:uid="{00000000-0005-0000-0000-000004620000}"/>
    <cellStyle name="Normal 22 3 2 2 2 3" xfId="6021" xr:uid="{00000000-0005-0000-0000-000005620000}"/>
    <cellStyle name="Normal 22 3 2 2 2 3 2" xfId="8213" xr:uid="{00000000-0005-0000-0000-000006620000}"/>
    <cellStyle name="Normal 22 3 2 2 2 3 2 2" xfId="12984" xr:uid="{00000000-0005-0000-0000-000007620000}"/>
    <cellStyle name="Normal 22 3 2 2 2 3 2 2 2" xfId="24337" xr:uid="{00000000-0005-0000-0000-000008620000}"/>
    <cellStyle name="Normal 22 3 2 2 2 3 2 2 3" xfId="42438" xr:uid="{00000000-0005-0000-0000-000009620000}"/>
    <cellStyle name="Normal 22 3 2 2 2 3 2 3" xfId="19623" xr:uid="{00000000-0005-0000-0000-00000A620000}"/>
    <cellStyle name="Normal 22 3 2 2 2 3 2 4" xfId="38142" xr:uid="{00000000-0005-0000-0000-00000B620000}"/>
    <cellStyle name="Normal 22 3 2 2 2 3 3" xfId="10803" xr:uid="{00000000-0005-0000-0000-00000C620000}"/>
    <cellStyle name="Normal 22 3 2 2 2 3 3 2" xfId="22189" xr:uid="{00000000-0005-0000-0000-00000D620000}"/>
    <cellStyle name="Normal 22 3 2 2 2 3 3 3" xfId="40347" xr:uid="{00000000-0005-0000-0000-00000E620000}"/>
    <cellStyle name="Normal 22 3 2 2 2 3 4" xfId="17474" xr:uid="{00000000-0005-0000-0000-00000F620000}"/>
    <cellStyle name="Normal 22 3 2 2 2 3 5" xfId="36051" xr:uid="{00000000-0005-0000-0000-000010620000}"/>
    <cellStyle name="Normal 22 3 2 2 2 4" xfId="7159" xr:uid="{00000000-0005-0000-0000-000011620000}"/>
    <cellStyle name="Normal 22 3 2 2 2 4 2" xfId="11930" xr:uid="{00000000-0005-0000-0000-000012620000}"/>
    <cellStyle name="Normal 22 3 2 2 2 4 2 2" xfId="23288" xr:uid="{00000000-0005-0000-0000-000013620000}"/>
    <cellStyle name="Normal 22 3 2 2 2 4 2 3" xfId="41404" xr:uid="{00000000-0005-0000-0000-000014620000}"/>
    <cellStyle name="Normal 22 3 2 2 2 4 3" xfId="18577" xr:uid="{00000000-0005-0000-0000-000015620000}"/>
    <cellStyle name="Normal 22 3 2 2 2 4 4" xfId="37108" xr:uid="{00000000-0005-0000-0000-000016620000}"/>
    <cellStyle name="Normal 22 3 2 2 2 5" xfId="9745" xr:uid="{00000000-0005-0000-0000-000017620000}"/>
    <cellStyle name="Normal 22 3 2 2 2 5 2" xfId="21140" xr:uid="{00000000-0005-0000-0000-000018620000}"/>
    <cellStyle name="Normal 22 3 2 2 2 5 3" xfId="39312" xr:uid="{00000000-0005-0000-0000-000019620000}"/>
    <cellStyle name="Normal 22 3 2 2 2 6" xfId="16417" xr:uid="{00000000-0005-0000-0000-00001A620000}"/>
    <cellStyle name="Normal 22 3 2 2 2 7" xfId="35017" xr:uid="{00000000-0005-0000-0000-00001B620000}"/>
    <cellStyle name="Normal 22 3 2 2 3" xfId="5193" xr:uid="{00000000-0005-0000-0000-00001C620000}"/>
    <cellStyle name="Normal 22 3 2 2 3 2" xfId="6279" xr:uid="{00000000-0005-0000-0000-00001D620000}"/>
    <cellStyle name="Normal 22 3 2 2 3 2 2" xfId="8471" xr:uid="{00000000-0005-0000-0000-00001E620000}"/>
    <cellStyle name="Normal 22 3 2 2 3 2 2 2" xfId="13242" xr:uid="{00000000-0005-0000-0000-00001F620000}"/>
    <cellStyle name="Normal 22 3 2 2 3 2 2 2 2" xfId="24595" xr:uid="{00000000-0005-0000-0000-000020620000}"/>
    <cellStyle name="Normal 22 3 2 2 3 2 2 2 3" xfId="42696" xr:uid="{00000000-0005-0000-0000-000021620000}"/>
    <cellStyle name="Normal 22 3 2 2 3 2 2 3" xfId="19881" xr:uid="{00000000-0005-0000-0000-000022620000}"/>
    <cellStyle name="Normal 22 3 2 2 3 2 2 4" xfId="38400" xr:uid="{00000000-0005-0000-0000-000023620000}"/>
    <cellStyle name="Normal 22 3 2 2 3 2 3" xfId="11061" xr:uid="{00000000-0005-0000-0000-000024620000}"/>
    <cellStyle name="Normal 22 3 2 2 3 2 3 2" xfId="22447" xr:uid="{00000000-0005-0000-0000-000025620000}"/>
    <cellStyle name="Normal 22 3 2 2 3 2 3 3" xfId="40605" xr:uid="{00000000-0005-0000-0000-000026620000}"/>
    <cellStyle name="Normal 22 3 2 2 3 2 4" xfId="17732" xr:uid="{00000000-0005-0000-0000-000027620000}"/>
    <cellStyle name="Normal 22 3 2 2 3 2 5" xfId="36309" xr:uid="{00000000-0005-0000-0000-000028620000}"/>
    <cellStyle name="Normal 22 3 2 2 3 3" xfId="7415" xr:uid="{00000000-0005-0000-0000-000029620000}"/>
    <cellStyle name="Normal 22 3 2 2 3 3 2" xfId="12186" xr:uid="{00000000-0005-0000-0000-00002A620000}"/>
    <cellStyle name="Normal 22 3 2 2 3 3 2 2" xfId="23544" xr:uid="{00000000-0005-0000-0000-00002B620000}"/>
    <cellStyle name="Normal 22 3 2 2 3 3 2 3" xfId="41660" xr:uid="{00000000-0005-0000-0000-00002C620000}"/>
    <cellStyle name="Normal 22 3 2 2 3 3 3" xfId="18833" xr:uid="{00000000-0005-0000-0000-00002D620000}"/>
    <cellStyle name="Normal 22 3 2 2 3 3 4" xfId="37364" xr:uid="{00000000-0005-0000-0000-00002E620000}"/>
    <cellStyle name="Normal 22 3 2 2 3 4" xfId="10001" xr:uid="{00000000-0005-0000-0000-00002F620000}"/>
    <cellStyle name="Normal 22 3 2 2 3 4 2" xfId="21396" xr:uid="{00000000-0005-0000-0000-000030620000}"/>
    <cellStyle name="Normal 22 3 2 2 3 4 3" xfId="39568" xr:uid="{00000000-0005-0000-0000-000031620000}"/>
    <cellStyle name="Normal 22 3 2 2 3 5" xfId="16673" xr:uid="{00000000-0005-0000-0000-000032620000}"/>
    <cellStyle name="Normal 22 3 2 2 3 6" xfId="35273" xr:uid="{00000000-0005-0000-0000-000033620000}"/>
    <cellStyle name="Normal 22 3 2 2 4" xfId="5745" xr:uid="{00000000-0005-0000-0000-000034620000}"/>
    <cellStyle name="Normal 22 3 2 2 4 2" xfId="7947" xr:uid="{00000000-0005-0000-0000-000035620000}"/>
    <cellStyle name="Normal 22 3 2 2 4 2 2" xfId="12718" xr:uid="{00000000-0005-0000-0000-000036620000}"/>
    <cellStyle name="Normal 22 3 2 2 4 2 2 2" xfId="24073" xr:uid="{00000000-0005-0000-0000-000037620000}"/>
    <cellStyle name="Normal 22 3 2 2 4 2 2 3" xfId="42182" xr:uid="{00000000-0005-0000-0000-000038620000}"/>
    <cellStyle name="Normal 22 3 2 2 4 2 3" xfId="19360" xr:uid="{00000000-0005-0000-0000-000039620000}"/>
    <cellStyle name="Normal 22 3 2 2 4 2 4" xfId="37886" xr:uid="{00000000-0005-0000-0000-00003A620000}"/>
    <cellStyle name="Normal 22 3 2 2 4 3" xfId="10535" xr:uid="{00000000-0005-0000-0000-00003B620000}"/>
    <cellStyle name="Normal 22 3 2 2 4 3 2" xfId="21924" xr:uid="{00000000-0005-0000-0000-00003C620000}"/>
    <cellStyle name="Normal 22 3 2 2 4 3 3" xfId="40091" xr:uid="{00000000-0005-0000-0000-00003D620000}"/>
    <cellStyle name="Normal 22 3 2 2 4 4" xfId="17209" xr:uid="{00000000-0005-0000-0000-00003E620000}"/>
    <cellStyle name="Normal 22 3 2 2 4 5" xfId="35795" xr:uid="{00000000-0005-0000-0000-00003F620000}"/>
    <cellStyle name="Normal 22 3 2 2 5" xfId="6893" xr:uid="{00000000-0005-0000-0000-000040620000}"/>
    <cellStyle name="Normal 22 3 2 2 5 2" xfId="11664" xr:uid="{00000000-0005-0000-0000-000041620000}"/>
    <cellStyle name="Normal 22 3 2 2 5 2 2" xfId="23026" xr:uid="{00000000-0005-0000-0000-000042620000}"/>
    <cellStyle name="Normal 22 3 2 2 5 2 3" xfId="41148" xr:uid="{00000000-0005-0000-0000-000043620000}"/>
    <cellStyle name="Normal 22 3 2 2 5 3" xfId="18316" xr:uid="{00000000-0005-0000-0000-000044620000}"/>
    <cellStyle name="Normal 22 3 2 2 5 4" xfId="36852" xr:uid="{00000000-0005-0000-0000-000045620000}"/>
    <cellStyle name="Normal 22 3 2 2 6" xfId="9486" xr:uid="{00000000-0005-0000-0000-000046620000}"/>
    <cellStyle name="Normal 22 3 2 2 6 2" xfId="20881" xr:uid="{00000000-0005-0000-0000-000047620000}"/>
    <cellStyle name="Normal 22 3 2 2 6 3" xfId="39055" xr:uid="{00000000-0005-0000-0000-000048620000}"/>
    <cellStyle name="Normal 22 3 2 2 7" xfId="16152" xr:uid="{00000000-0005-0000-0000-000049620000}"/>
    <cellStyle name="Normal 22 3 2 2 8" xfId="34761" xr:uid="{00000000-0005-0000-0000-00004A620000}"/>
    <cellStyle name="Normal 22 3 2 3" xfId="4787" xr:uid="{00000000-0005-0000-0000-00004B620000}"/>
    <cellStyle name="Normal 22 3 2 3 2" xfId="5321" xr:uid="{00000000-0005-0000-0000-00004C620000}"/>
    <cellStyle name="Normal 22 3 2 3 2 2" xfId="6407" xr:uid="{00000000-0005-0000-0000-00004D620000}"/>
    <cellStyle name="Normal 22 3 2 3 2 2 2" xfId="8599" xr:uid="{00000000-0005-0000-0000-00004E620000}"/>
    <cellStyle name="Normal 22 3 2 3 2 2 2 2" xfId="13370" xr:uid="{00000000-0005-0000-0000-00004F620000}"/>
    <cellStyle name="Normal 22 3 2 3 2 2 2 2 2" xfId="24723" xr:uid="{00000000-0005-0000-0000-000050620000}"/>
    <cellStyle name="Normal 22 3 2 3 2 2 2 2 3" xfId="42824" xr:uid="{00000000-0005-0000-0000-000051620000}"/>
    <cellStyle name="Normal 22 3 2 3 2 2 2 3" xfId="20009" xr:uid="{00000000-0005-0000-0000-000052620000}"/>
    <cellStyle name="Normal 22 3 2 3 2 2 2 4" xfId="38528" xr:uid="{00000000-0005-0000-0000-000053620000}"/>
    <cellStyle name="Normal 22 3 2 3 2 2 3" xfId="11189" xr:uid="{00000000-0005-0000-0000-000054620000}"/>
    <cellStyle name="Normal 22 3 2 3 2 2 3 2" xfId="22575" xr:uid="{00000000-0005-0000-0000-000055620000}"/>
    <cellStyle name="Normal 22 3 2 3 2 2 3 3" xfId="40733" xr:uid="{00000000-0005-0000-0000-000056620000}"/>
    <cellStyle name="Normal 22 3 2 3 2 2 4" xfId="17860" xr:uid="{00000000-0005-0000-0000-000057620000}"/>
    <cellStyle name="Normal 22 3 2 3 2 2 5" xfId="36437" xr:uid="{00000000-0005-0000-0000-000058620000}"/>
    <cellStyle name="Normal 22 3 2 3 2 3" xfId="7543" xr:uid="{00000000-0005-0000-0000-000059620000}"/>
    <cellStyle name="Normal 22 3 2 3 2 3 2" xfId="12314" xr:uid="{00000000-0005-0000-0000-00005A620000}"/>
    <cellStyle name="Normal 22 3 2 3 2 3 2 2" xfId="23672" xr:uid="{00000000-0005-0000-0000-00005B620000}"/>
    <cellStyle name="Normal 22 3 2 3 2 3 2 3" xfId="41788" xr:uid="{00000000-0005-0000-0000-00005C620000}"/>
    <cellStyle name="Normal 22 3 2 3 2 3 3" xfId="18961" xr:uid="{00000000-0005-0000-0000-00005D620000}"/>
    <cellStyle name="Normal 22 3 2 3 2 3 4" xfId="37492" xr:uid="{00000000-0005-0000-0000-00005E620000}"/>
    <cellStyle name="Normal 22 3 2 3 2 4" xfId="10129" xr:uid="{00000000-0005-0000-0000-00005F620000}"/>
    <cellStyle name="Normal 22 3 2 3 2 4 2" xfId="21524" xr:uid="{00000000-0005-0000-0000-000060620000}"/>
    <cellStyle name="Normal 22 3 2 3 2 4 3" xfId="39696" xr:uid="{00000000-0005-0000-0000-000061620000}"/>
    <cellStyle name="Normal 22 3 2 3 2 5" xfId="16801" xr:uid="{00000000-0005-0000-0000-000062620000}"/>
    <cellStyle name="Normal 22 3 2 3 2 6" xfId="35401" xr:uid="{00000000-0005-0000-0000-000063620000}"/>
    <cellStyle name="Normal 22 3 2 3 3" xfId="5873" xr:uid="{00000000-0005-0000-0000-000064620000}"/>
    <cellStyle name="Normal 22 3 2 3 3 2" xfId="8075" xr:uid="{00000000-0005-0000-0000-000065620000}"/>
    <cellStyle name="Normal 22 3 2 3 3 2 2" xfId="12846" xr:uid="{00000000-0005-0000-0000-000066620000}"/>
    <cellStyle name="Normal 22 3 2 3 3 2 2 2" xfId="24201" xr:uid="{00000000-0005-0000-0000-000067620000}"/>
    <cellStyle name="Normal 22 3 2 3 3 2 2 3" xfId="42310" xr:uid="{00000000-0005-0000-0000-000068620000}"/>
    <cellStyle name="Normal 22 3 2 3 3 2 3" xfId="19488" xr:uid="{00000000-0005-0000-0000-000069620000}"/>
    <cellStyle name="Normal 22 3 2 3 3 2 4" xfId="38014" xr:uid="{00000000-0005-0000-0000-00006A620000}"/>
    <cellStyle name="Normal 22 3 2 3 3 3" xfId="10663" xr:uid="{00000000-0005-0000-0000-00006B620000}"/>
    <cellStyle name="Normal 22 3 2 3 3 3 2" xfId="22052" xr:uid="{00000000-0005-0000-0000-00006C620000}"/>
    <cellStyle name="Normal 22 3 2 3 3 3 3" xfId="40219" xr:uid="{00000000-0005-0000-0000-00006D620000}"/>
    <cellStyle name="Normal 22 3 2 3 3 4" xfId="17337" xr:uid="{00000000-0005-0000-0000-00006E620000}"/>
    <cellStyle name="Normal 22 3 2 3 3 5" xfId="35923" xr:uid="{00000000-0005-0000-0000-00006F620000}"/>
    <cellStyle name="Normal 22 3 2 3 4" xfId="7021" xr:uid="{00000000-0005-0000-0000-000070620000}"/>
    <cellStyle name="Normal 22 3 2 3 4 2" xfId="11792" xr:uid="{00000000-0005-0000-0000-000071620000}"/>
    <cellStyle name="Normal 22 3 2 3 4 2 2" xfId="23154" xr:uid="{00000000-0005-0000-0000-000072620000}"/>
    <cellStyle name="Normal 22 3 2 3 4 2 3" xfId="41276" xr:uid="{00000000-0005-0000-0000-000073620000}"/>
    <cellStyle name="Normal 22 3 2 3 4 3" xfId="18444" xr:uid="{00000000-0005-0000-0000-000074620000}"/>
    <cellStyle name="Normal 22 3 2 3 4 4" xfId="36980" xr:uid="{00000000-0005-0000-0000-000075620000}"/>
    <cellStyle name="Normal 22 3 2 3 5" xfId="9615" xr:uid="{00000000-0005-0000-0000-000076620000}"/>
    <cellStyle name="Normal 22 3 2 3 5 2" xfId="21010" xr:uid="{00000000-0005-0000-0000-000077620000}"/>
    <cellStyle name="Normal 22 3 2 3 5 3" xfId="39183" xr:uid="{00000000-0005-0000-0000-000078620000}"/>
    <cellStyle name="Normal 22 3 2 3 6" xfId="16280" xr:uid="{00000000-0005-0000-0000-000079620000}"/>
    <cellStyle name="Normal 22 3 2 3 7" xfId="34889" xr:uid="{00000000-0005-0000-0000-00007A620000}"/>
    <cellStyle name="Normal 22 3 2 4" xfId="5065" xr:uid="{00000000-0005-0000-0000-00007B620000}"/>
    <cellStyle name="Normal 22 3 2 4 2" xfId="6151" xr:uid="{00000000-0005-0000-0000-00007C620000}"/>
    <cellStyle name="Normal 22 3 2 4 2 2" xfId="8343" xr:uid="{00000000-0005-0000-0000-00007D620000}"/>
    <cellStyle name="Normal 22 3 2 4 2 2 2" xfId="13114" xr:uid="{00000000-0005-0000-0000-00007E620000}"/>
    <cellStyle name="Normal 22 3 2 4 2 2 2 2" xfId="24467" xr:uid="{00000000-0005-0000-0000-00007F620000}"/>
    <cellStyle name="Normal 22 3 2 4 2 2 2 3" xfId="42568" xr:uid="{00000000-0005-0000-0000-000080620000}"/>
    <cellStyle name="Normal 22 3 2 4 2 2 3" xfId="19753" xr:uid="{00000000-0005-0000-0000-000081620000}"/>
    <cellStyle name="Normal 22 3 2 4 2 2 4" xfId="38272" xr:uid="{00000000-0005-0000-0000-000082620000}"/>
    <cellStyle name="Normal 22 3 2 4 2 3" xfId="10933" xr:uid="{00000000-0005-0000-0000-000083620000}"/>
    <cellStyle name="Normal 22 3 2 4 2 3 2" xfId="22319" xr:uid="{00000000-0005-0000-0000-000084620000}"/>
    <cellStyle name="Normal 22 3 2 4 2 3 3" xfId="40477" xr:uid="{00000000-0005-0000-0000-000085620000}"/>
    <cellStyle name="Normal 22 3 2 4 2 4" xfId="17604" xr:uid="{00000000-0005-0000-0000-000086620000}"/>
    <cellStyle name="Normal 22 3 2 4 2 5" xfId="36181" xr:uid="{00000000-0005-0000-0000-000087620000}"/>
    <cellStyle name="Normal 22 3 2 4 3" xfId="7287" xr:uid="{00000000-0005-0000-0000-000088620000}"/>
    <cellStyle name="Normal 22 3 2 4 3 2" xfId="12058" xr:uid="{00000000-0005-0000-0000-000089620000}"/>
    <cellStyle name="Normal 22 3 2 4 3 2 2" xfId="23416" xr:uid="{00000000-0005-0000-0000-00008A620000}"/>
    <cellStyle name="Normal 22 3 2 4 3 2 3" xfId="41532" xr:uid="{00000000-0005-0000-0000-00008B620000}"/>
    <cellStyle name="Normal 22 3 2 4 3 3" xfId="18705" xr:uid="{00000000-0005-0000-0000-00008C620000}"/>
    <cellStyle name="Normal 22 3 2 4 3 4" xfId="37236" xr:uid="{00000000-0005-0000-0000-00008D620000}"/>
    <cellStyle name="Normal 22 3 2 4 4" xfId="9873" xr:uid="{00000000-0005-0000-0000-00008E620000}"/>
    <cellStyle name="Normal 22 3 2 4 4 2" xfId="21268" xr:uid="{00000000-0005-0000-0000-00008F620000}"/>
    <cellStyle name="Normal 22 3 2 4 4 3" xfId="39440" xr:uid="{00000000-0005-0000-0000-000090620000}"/>
    <cellStyle name="Normal 22 3 2 4 5" xfId="16545" xr:uid="{00000000-0005-0000-0000-000091620000}"/>
    <cellStyle name="Normal 22 3 2 4 6" xfId="35145" xr:uid="{00000000-0005-0000-0000-000092620000}"/>
    <cellStyle name="Normal 22 3 2 5" xfId="5597" xr:uid="{00000000-0005-0000-0000-000093620000}"/>
    <cellStyle name="Normal 22 3 2 5 2" xfId="7799" xr:uid="{00000000-0005-0000-0000-000094620000}"/>
    <cellStyle name="Normal 22 3 2 5 2 2" xfId="12570" xr:uid="{00000000-0005-0000-0000-000095620000}"/>
    <cellStyle name="Normal 22 3 2 5 2 2 2" xfId="23928" xr:uid="{00000000-0005-0000-0000-000096620000}"/>
    <cellStyle name="Normal 22 3 2 5 2 2 3" xfId="42044" xr:uid="{00000000-0005-0000-0000-000097620000}"/>
    <cellStyle name="Normal 22 3 2 5 2 3" xfId="19217" xr:uid="{00000000-0005-0000-0000-000098620000}"/>
    <cellStyle name="Normal 22 3 2 5 2 4" xfId="37748" xr:uid="{00000000-0005-0000-0000-000099620000}"/>
    <cellStyle name="Normal 22 3 2 5 3" xfId="10387" xr:uid="{00000000-0005-0000-0000-00009A620000}"/>
    <cellStyle name="Normal 22 3 2 5 3 2" xfId="21782" xr:uid="{00000000-0005-0000-0000-00009B620000}"/>
    <cellStyle name="Normal 22 3 2 5 3 3" xfId="39953" xr:uid="{00000000-0005-0000-0000-00009C620000}"/>
    <cellStyle name="Normal 22 3 2 5 4" xfId="17063" xr:uid="{00000000-0005-0000-0000-00009D620000}"/>
    <cellStyle name="Normal 22 3 2 5 5" xfId="35657" xr:uid="{00000000-0005-0000-0000-00009E620000}"/>
    <cellStyle name="Normal 22 3 2 6" xfId="6755" xr:uid="{00000000-0005-0000-0000-00009F620000}"/>
    <cellStyle name="Normal 22 3 2 6 2" xfId="11526" xr:uid="{00000000-0005-0000-0000-0000A0620000}"/>
    <cellStyle name="Normal 22 3 2 6 2 2" xfId="22893" xr:uid="{00000000-0005-0000-0000-0000A1620000}"/>
    <cellStyle name="Normal 22 3 2 6 2 3" xfId="41020" xr:uid="{00000000-0005-0000-0000-0000A2620000}"/>
    <cellStyle name="Normal 22 3 2 6 3" xfId="18181" xr:uid="{00000000-0005-0000-0000-0000A3620000}"/>
    <cellStyle name="Normal 22 3 2 6 4" xfId="36724" xr:uid="{00000000-0005-0000-0000-0000A4620000}"/>
    <cellStyle name="Normal 22 3 2 7" xfId="9355" xr:uid="{00000000-0005-0000-0000-0000A5620000}"/>
    <cellStyle name="Normal 22 3 2 7 2" xfId="20750" xr:uid="{00000000-0005-0000-0000-0000A6620000}"/>
    <cellStyle name="Normal 22 3 2 7 3" xfId="38927" xr:uid="{00000000-0005-0000-0000-0000A7620000}"/>
    <cellStyle name="Normal 22 3 2 8" xfId="16015" xr:uid="{00000000-0005-0000-0000-0000A8620000}"/>
    <cellStyle name="Normal 22 3 2 9" xfId="34633" xr:uid="{00000000-0005-0000-0000-0000A9620000}"/>
    <cellStyle name="Normal 22 3 3" xfId="4581" xr:uid="{00000000-0005-0000-0000-0000AA620000}"/>
    <cellStyle name="Normal 22 3 3 2" xfId="4858" xr:uid="{00000000-0005-0000-0000-0000AB620000}"/>
    <cellStyle name="Normal 22 3 3 2 2" xfId="5392" xr:uid="{00000000-0005-0000-0000-0000AC620000}"/>
    <cellStyle name="Normal 22 3 3 2 2 2" xfId="6476" xr:uid="{00000000-0005-0000-0000-0000AD620000}"/>
    <cellStyle name="Normal 22 3 3 2 2 2 2" xfId="8668" xr:uid="{00000000-0005-0000-0000-0000AE620000}"/>
    <cellStyle name="Normal 22 3 3 2 2 2 2 2" xfId="13439" xr:uid="{00000000-0005-0000-0000-0000AF620000}"/>
    <cellStyle name="Normal 22 3 3 2 2 2 2 2 2" xfId="24792" xr:uid="{00000000-0005-0000-0000-0000B0620000}"/>
    <cellStyle name="Normal 22 3 3 2 2 2 2 2 3" xfId="42893" xr:uid="{00000000-0005-0000-0000-0000B1620000}"/>
    <cellStyle name="Normal 22 3 3 2 2 2 2 3" xfId="20078" xr:uid="{00000000-0005-0000-0000-0000B2620000}"/>
    <cellStyle name="Normal 22 3 3 2 2 2 2 4" xfId="38597" xr:uid="{00000000-0005-0000-0000-0000B3620000}"/>
    <cellStyle name="Normal 22 3 3 2 2 2 3" xfId="11258" xr:uid="{00000000-0005-0000-0000-0000B4620000}"/>
    <cellStyle name="Normal 22 3 3 2 2 2 3 2" xfId="22644" xr:uid="{00000000-0005-0000-0000-0000B5620000}"/>
    <cellStyle name="Normal 22 3 3 2 2 2 3 3" xfId="40802" xr:uid="{00000000-0005-0000-0000-0000B6620000}"/>
    <cellStyle name="Normal 22 3 3 2 2 2 4" xfId="17929" xr:uid="{00000000-0005-0000-0000-0000B7620000}"/>
    <cellStyle name="Normal 22 3 3 2 2 2 5" xfId="36506" xr:uid="{00000000-0005-0000-0000-0000B8620000}"/>
    <cellStyle name="Normal 22 3 3 2 2 3" xfId="7607" xr:uid="{00000000-0005-0000-0000-0000B9620000}"/>
    <cellStyle name="Normal 22 3 3 2 2 3 2" xfId="12378" xr:uid="{00000000-0005-0000-0000-0000BA620000}"/>
    <cellStyle name="Normal 22 3 3 2 2 3 2 2" xfId="23736" xr:uid="{00000000-0005-0000-0000-0000BB620000}"/>
    <cellStyle name="Normal 22 3 3 2 2 3 2 3" xfId="41852" xr:uid="{00000000-0005-0000-0000-0000BC620000}"/>
    <cellStyle name="Normal 22 3 3 2 2 3 3" xfId="19025" xr:uid="{00000000-0005-0000-0000-0000BD620000}"/>
    <cellStyle name="Normal 22 3 3 2 2 3 4" xfId="37556" xr:uid="{00000000-0005-0000-0000-0000BE620000}"/>
    <cellStyle name="Normal 22 3 3 2 2 4" xfId="10194" xr:uid="{00000000-0005-0000-0000-0000BF620000}"/>
    <cellStyle name="Normal 22 3 3 2 2 4 2" xfId="21589" xr:uid="{00000000-0005-0000-0000-0000C0620000}"/>
    <cellStyle name="Normal 22 3 3 2 2 4 3" xfId="39761" xr:uid="{00000000-0005-0000-0000-0000C1620000}"/>
    <cellStyle name="Normal 22 3 3 2 2 5" xfId="16866" xr:uid="{00000000-0005-0000-0000-0000C2620000}"/>
    <cellStyle name="Normal 22 3 3 2 2 6" xfId="35465" xr:uid="{00000000-0005-0000-0000-0000C3620000}"/>
    <cellStyle name="Normal 22 3 3 2 3" xfId="5944" xr:uid="{00000000-0005-0000-0000-0000C4620000}"/>
    <cellStyle name="Normal 22 3 3 2 3 2" xfId="8141" xr:uid="{00000000-0005-0000-0000-0000C5620000}"/>
    <cellStyle name="Normal 22 3 3 2 3 2 2" xfId="12912" xr:uid="{00000000-0005-0000-0000-0000C6620000}"/>
    <cellStyle name="Normal 22 3 3 2 3 2 2 2" xfId="24267" xr:uid="{00000000-0005-0000-0000-0000C7620000}"/>
    <cellStyle name="Normal 22 3 3 2 3 2 2 3" xfId="42374" xr:uid="{00000000-0005-0000-0000-0000C8620000}"/>
    <cellStyle name="Normal 22 3 3 2 3 2 3" xfId="19553" xr:uid="{00000000-0005-0000-0000-0000C9620000}"/>
    <cellStyle name="Normal 22 3 3 2 3 2 4" xfId="38078" xr:uid="{00000000-0005-0000-0000-0000CA620000}"/>
    <cellStyle name="Normal 22 3 3 2 3 3" xfId="10730" xr:uid="{00000000-0005-0000-0000-0000CB620000}"/>
    <cellStyle name="Normal 22 3 3 2 3 3 2" xfId="22119" xr:uid="{00000000-0005-0000-0000-0000CC620000}"/>
    <cellStyle name="Normal 22 3 3 2 3 3 3" xfId="40283" xr:uid="{00000000-0005-0000-0000-0000CD620000}"/>
    <cellStyle name="Normal 22 3 3 2 3 4" xfId="17403" xr:uid="{00000000-0005-0000-0000-0000CE620000}"/>
    <cellStyle name="Normal 22 3 3 2 3 5" xfId="35987" xr:uid="{00000000-0005-0000-0000-0000CF620000}"/>
    <cellStyle name="Normal 22 3 3 2 4" xfId="7087" xr:uid="{00000000-0005-0000-0000-0000D0620000}"/>
    <cellStyle name="Normal 22 3 3 2 4 2" xfId="11858" xr:uid="{00000000-0005-0000-0000-0000D1620000}"/>
    <cellStyle name="Normal 22 3 3 2 4 2 2" xfId="23219" xr:uid="{00000000-0005-0000-0000-0000D2620000}"/>
    <cellStyle name="Normal 22 3 3 2 4 2 3" xfId="41340" xr:uid="{00000000-0005-0000-0000-0000D3620000}"/>
    <cellStyle name="Normal 22 3 3 2 4 3" xfId="18508" xr:uid="{00000000-0005-0000-0000-0000D4620000}"/>
    <cellStyle name="Normal 22 3 3 2 4 4" xfId="37044" xr:uid="{00000000-0005-0000-0000-0000D5620000}"/>
    <cellStyle name="Normal 22 3 3 2 5" xfId="9679" xr:uid="{00000000-0005-0000-0000-0000D6620000}"/>
    <cellStyle name="Normal 22 3 3 2 5 2" xfId="21074" xr:uid="{00000000-0005-0000-0000-0000D7620000}"/>
    <cellStyle name="Normal 22 3 3 2 5 3" xfId="39247" xr:uid="{00000000-0005-0000-0000-0000D8620000}"/>
    <cellStyle name="Normal 22 3 3 2 6" xfId="16346" xr:uid="{00000000-0005-0000-0000-0000D9620000}"/>
    <cellStyle name="Normal 22 3 3 2 7" xfId="34953" xr:uid="{00000000-0005-0000-0000-0000DA620000}"/>
    <cellStyle name="Normal 22 3 3 3" xfId="5129" xr:uid="{00000000-0005-0000-0000-0000DB620000}"/>
    <cellStyle name="Normal 22 3 3 3 2" xfId="6215" xr:uid="{00000000-0005-0000-0000-0000DC620000}"/>
    <cellStyle name="Normal 22 3 3 3 2 2" xfId="8407" xr:uid="{00000000-0005-0000-0000-0000DD620000}"/>
    <cellStyle name="Normal 22 3 3 3 2 2 2" xfId="13178" xr:uid="{00000000-0005-0000-0000-0000DE620000}"/>
    <cellStyle name="Normal 22 3 3 3 2 2 2 2" xfId="24531" xr:uid="{00000000-0005-0000-0000-0000DF620000}"/>
    <cellStyle name="Normal 22 3 3 3 2 2 2 3" xfId="42632" xr:uid="{00000000-0005-0000-0000-0000E0620000}"/>
    <cellStyle name="Normal 22 3 3 3 2 2 3" xfId="19817" xr:uid="{00000000-0005-0000-0000-0000E1620000}"/>
    <cellStyle name="Normal 22 3 3 3 2 2 4" xfId="38336" xr:uid="{00000000-0005-0000-0000-0000E2620000}"/>
    <cellStyle name="Normal 22 3 3 3 2 3" xfId="10997" xr:uid="{00000000-0005-0000-0000-0000E3620000}"/>
    <cellStyle name="Normal 22 3 3 3 2 3 2" xfId="22383" xr:uid="{00000000-0005-0000-0000-0000E4620000}"/>
    <cellStyle name="Normal 22 3 3 3 2 3 3" xfId="40541" xr:uid="{00000000-0005-0000-0000-0000E5620000}"/>
    <cellStyle name="Normal 22 3 3 3 2 4" xfId="17668" xr:uid="{00000000-0005-0000-0000-0000E6620000}"/>
    <cellStyle name="Normal 22 3 3 3 2 5" xfId="36245" xr:uid="{00000000-0005-0000-0000-0000E7620000}"/>
    <cellStyle name="Normal 22 3 3 3 3" xfId="7351" xr:uid="{00000000-0005-0000-0000-0000E8620000}"/>
    <cellStyle name="Normal 22 3 3 3 3 2" xfId="12122" xr:uid="{00000000-0005-0000-0000-0000E9620000}"/>
    <cellStyle name="Normal 22 3 3 3 3 2 2" xfId="23480" xr:uid="{00000000-0005-0000-0000-0000EA620000}"/>
    <cellStyle name="Normal 22 3 3 3 3 2 3" xfId="41596" xr:uid="{00000000-0005-0000-0000-0000EB620000}"/>
    <cellStyle name="Normal 22 3 3 3 3 3" xfId="18769" xr:uid="{00000000-0005-0000-0000-0000EC620000}"/>
    <cellStyle name="Normal 22 3 3 3 3 4" xfId="37300" xr:uid="{00000000-0005-0000-0000-0000ED620000}"/>
    <cellStyle name="Normal 22 3 3 3 4" xfId="9937" xr:uid="{00000000-0005-0000-0000-0000EE620000}"/>
    <cellStyle name="Normal 22 3 3 3 4 2" xfId="21332" xr:uid="{00000000-0005-0000-0000-0000EF620000}"/>
    <cellStyle name="Normal 22 3 3 3 4 3" xfId="39504" xr:uid="{00000000-0005-0000-0000-0000F0620000}"/>
    <cellStyle name="Normal 22 3 3 3 5" xfId="16609" xr:uid="{00000000-0005-0000-0000-0000F1620000}"/>
    <cellStyle name="Normal 22 3 3 3 6" xfId="35209" xr:uid="{00000000-0005-0000-0000-0000F2620000}"/>
    <cellStyle name="Normal 22 3 3 4" xfId="5668" xr:uid="{00000000-0005-0000-0000-0000F3620000}"/>
    <cellStyle name="Normal 22 3 3 4 2" xfId="7870" xr:uid="{00000000-0005-0000-0000-0000F4620000}"/>
    <cellStyle name="Normal 22 3 3 4 2 2" xfId="12641" xr:uid="{00000000-0005-0000-0000-0000F5620000}"/>
    <cellStyle name="Normal 22 3 3 4 2 2 2" xfId="23998" xr:uid="{00000000-0005-0000-0000-0000F6620000}"/>
    <cellStyle name="Normal 22 3 3 4 2 2 3" xfId="42113" xr:uid="{00000000-0005-0000-0000-0000F7620000}"/>
    <cellStyle name="Normal 22 3 3 4 2 3" xfId="19286" xr:uid="{00000000-0005-0000-0000-0000F8620000}"/>
    <cellStyle name="Normal 22 3 3 4 2 4" xfId="37817" xr:uid="{00000000-0005-0000-0000-0000F9620000}"/>
    <cellStyle name="Normal 22 3 3 4 3" xfId="10458" xr:uid="{00000000-0005-0000-0000-0000FA620000}"/>
    <cellStyle name="Normal 22 3 3 4 3 2" xfId="21851" xr:uid="{00000000-0005-0000-0000-0000FB620000}"/>
    <cellStyle name="Normal 22 3 3 4 3 3" xfId="40022" xr:uid="{00000000-0005-0000-0000-0000FC620000}"/>
    <cellStyle name="Normal 22 3 3 4 4" xfId="17134" xr:uid="{00000000-0005-0000-0000-0000FD620000}"/>
    <cellStyle name="Normal 22 3 3 4 5" xfId="35726" xr:uid="{00000000-0005-0000-0000-0000FE620000}"/>
    <cellStyle name="Normal 22 3 3 5" xfId="6821" xr:uid="{00000000-0005-0000-0000-0000FF620000}"/>
    <cellStyle name="Normal 22 3 3 5 2" xfId="11592" xr:uid="{00000000-0005-0000-0000-000000630000}"/>
    <cellStyle name="Normal 22 3 3 5 2 2" xfId="22958" xr:uid="{00000000-0005-0000-0000-000001630000}"/>
    <cellStyle name="Normal 22 3 3 5 2 3" xfId="41084" xr:uid="{00000000-0005-0000-0000-000002630000}"/>
    <cellStyle name="Normal 22 3 3 5 3" xfId="18245" xr:uid="{00000000-0005-0000-0000-000003630000}"/>
    <cellStyle name="Normal 22 3 3 5 4" xfId="36788" xr:uid="{00000000-0005-0000-0000-000004630000}"/>
    <cellStyle name="Normal 22 3 3 6" xfId="9421" xr:uid="{00000000-0005-0000-0000-000005630000}"/>
    <cellStyle name="Normal 22 3 3 6 2" xfId="20816" xr:uid="{00000000-0005-0000-0000-000006630000}"/>
    <cellStyle name="Normal 22 3 3 6 3" xfId="38991" xr:uid="{00000000-0005-0000-0000-000007630000}"/>
    <cellStyle name="Normal 22 3 3 7" xfId="16081" xr:uid="{00000000-0005-0000-0000-000008630000}"/>
    <cellStyle name="Normal 22 3 3 8" xfId="34697" xr:uid="{00000000-0005-0000-0000-000009630000}"/>
    <cellStyle name="Normal 22 3 4" xfId="4723" xr:uid="{00000000-0005-0000-0000-00000A630000}"/>
    <cellStyle name="Normal 22 3 4 2" xfId="5257" xr:uid="{00000000-0005-0000-0000-00000B630000}"/>
    <cellStyle name="Normal 22 3 4 2 2" xfId="6343" xr:uid="{00000000-0005-0000-0000-00000C630000}"/>
    <cellStyle name="Normal 22 3 4 2 2 2" xfId="8535" xr:uid="{00000000-0005-0000-0000-00000D630000}"/>
    <cellStyle name="Normal 22 3 4 2 2 2 2" xfId="13306" xr:uid="{00000000-0005-0000-0000-00000E630000}"/>
    <cellStyle name="Normal 22 3 4 2 2 2 2 2" xfId="24659" xr:uid="{00000000-0005-0000-0000-00000F630000}"/>
    <cellStyle name="Normal 22 3 4 2 2 2 2 3" xfId="42760" xr:uid="{00000000-0005-0000-0000-000010630000}"/>
    <cellStyle name="Normal 22 3 4 2 2 2 3" xfId="19945" xr:uid="{00000000-0005-0000-0000-000011630000}"/>
    <cellStyle name="Normal 22 3 4 2 2 2 4" xfId="38464" xr:uid="{00000000-0005-0000-0000-000012630000}"/>
    <cellStyle name="Normal 22 3 4 2 2 3" xfId="11125" xr:uid="{00000000-0005-0000-0000-000013630000}"/>
    <cellStyle name="Normal 22 3 4 2 2 3 2" xfId="22511" xr:uid="{00000000-0005-0000-0000-000014630000}"/>
    <cellStyle name="Normal 22 3 4 2 2 3 3" xfId="40669" xr:uid="{00000000-0005-0000-0000-000015630000}"/>
    <cellStyle name="Normal 22 3 4 2 2 4" xfId="17796" xr:uid="{00000000-0005-0000-0000-000016630000}"/>
    <cellStyle name="Normal 22 3 4 2 2 5" xfId="36373" xr:uid="{00000000-0005-0000-0000-000017630000}"/>
    <cellStyle name="Normal 22 3 4 2 3" xfId="7479" xr:uid="{00000000-0005-0000-0000-000018630000}"/>
    <cellStyle name="Normal 22 3 4 2 3 2" xfId="12250" xr:uid="{00000000-0005-0000-0000-000019630000}"/>
    <cellStyle name="Normal 22 3 4 2 3 2 2" xfId="23608" xr:uid="{00000000-0005-0000-0000-00001A630000}"/>
    <cellStyle name="Normal 22 3 4 2 3 2 3" xfId="41724" xr:uid="{00000000-0005-0000-0000-00001B630000}"/>
    <cellStyle name="Normal 22 3 4 2 3 3" xfId="18897" xr:uid="{00000000-0005-0000-0000-00001C630000}"/>
    <cellStyle name="Normal 22 3 4 2 3 4" xfId="37428" xr:uid="{00000000-0005-0000-0000-00001D630000}"/>
    <cellStyle name="Normal 22 3 4 2 4" xfId="10065" xr:uid="{00000000-0005-0000-0000-00001E630000}"/>
    <cellStyle name="Normal 22 3 4 2 4 2" xfId="21460" xr:uid="{00000000-0005-0000-0000-00001F630000}"/>
    <cellStyle name="Normal 22 3 4 2 4 3" xfId="39632" xr:uid="{00000000-0005-0000-0000-000020630000}"/>
    <cellStyle name="Normal 22 3 4 2 5" xfId="16737" xr:uid="{00000000-0005-0000-0000-000021630000}"/>
    <cellStyle name="Normal 22 3 4 2 6" xfId="35337" xr:uid="{00000000-0005-0000-0000-000022630000}"/>
    <cellStyle name="Normal 22 3 4 3" xfId="5809" xr:uid="{00000000-0005-0000-0000-000023630000}"/>
    <cellStyle name="Normal 22 3 4 3 2" xfId="8011" xr:uid="{00000000-0005-0000-0000-000024630000}"/>
    <cellStyle name="Normal 22 3 4 3 2 2" xfId="12782" xr:uid="{00000000-0005-0000-0000-000025630000}"/>
    <cellStyle name="Normal 22 3 4 3 2 2 2" xfId="24137" xr:uid="{00000000-0005-0000-0000-000026630000}"/>
    <cellStyle name="Normal 22 3 4 3 2 2 3" xfId="42246" xr:uid="{00000000-0005-0000-0000-000027630000}"/>
    <cellStyle name="Normal 22 3 4 3 2 3" xfId="19424" xr:uid="{00000000-0005-0000-0000-000028630000}"/>
    <cellStyle name="Normal 22 3 4 3 2 4" xfId="37950" xr:uid="{00000000-0005-0000-0000-000029630000}"/>
    <cellStyle name="Normal 22 3 4 3 3" xfId="10599" xr:uid="{00000000-0005-0000-0000-00002A630000}"/>
    <cellStyle name="Normal 22 3 4 3 3 2" xfId="21988" xr:uid="{00000000-0005-0000-0000-00002B630000}"/>
    <cellStyle name="Normal 22 3 4 3 3 3" xfId="40155" xr:uid="{00000000-0005-0000-0000-00002C630000}"/>
    <cellStyle name="Normal 22 3 4 3 4" xfId="17273" xr:uid="{00000000-0005-0000-0000-00002D630000}"/>
    <cellStyle name="Normal 22 3 4 3 5" xfId="35859" xr:uid="{00000000-0005-0000-0000-00002E630000}"/>
    <cellStyle name="Normal 22 3 4 4" xfId="6957" xr:uid="{00000000-0005-0000-0000-00002F630000}"/>
    <cellStyle name="Normal 22 3 4 4 2" xfId="11728" xr:uid="{00000000-0005-0000-0000-000030630000}"/>
    <cellStyle name="Normal 22 3 4 4 2 2" xfId="23090" xr:uid="{00000000-0005-0000-0000-000031630000}"/>
    <cellStyle name="Normal 22 3 4 4 2 3" xfId="41212" xr:uid="{00000000-0005-0000-0000-000032630000}"/>
    <cellStyle name="Normal 22 3 4 4 3" xfId="18380" xr:uid="{00000000-0005-0000-0000-000033630000}"/>
    <cellStyle name="Normal 22 3 4 4 4" xfId="36916" xr:uid="{00000000-0005-0000-0000-000034630000}"/>
    <cellStyle name="Normal 22 3 4 5" xfId="9551" xr:uid="{00000000-0005-0000-0000-000035630000}"/>
    <cellStyle name="Normal 22 3 4 5 2" xfId="20946" xr:uid="{00000000-0005-0000-0000-000036630000}"/>
    <cellStyle name="Normal 22 3 4 5 3" xfId="39119" xr:uid="{00000000-0005-0000-0000-000037630000}"/>
    <cellStyle name="Normal 22 3 4 6" xfId="16216" xr:uid="{00000000-0005-0000-0000-000038630000}"/>
    <cellStyle name="Normal 22 3 4 7" xfId="34825" xr:uid="{00000000-0005-0000-0000-000039630000}"/>
    <cellStyle name="Normal 22 3 5" xfId="5001" xr:uid="{00000000-0005-0000-0000-00003A630000}"/>
    <cellStyle name="Normal 22 3 5 2" xfId="6087" xr:uid="{00000000-0005-0000-0000-00003B630000}"/>
    <cellStyle name="Normal 22 3 5 2 2" xfId="8279" xr:uid="{00000000-0005-0000-0000-00003C630000}"/>
    <cellStyle name="Normal 22 3 5 2 2 2" xfId="13050" xr:uid="{00000000-0005-0000-0000-00003D630000}"/>
    <cellStyle name="Normal 22 3 5 2 2 2 2" xfId="24403" xr:uid="{00000000-0005-0000-0000-00003E630000}"/>
    <cellStyle name="Normal 22 3 5 2 2 2 3" xfId="42504" xr:uid="{00000000-0005-0000-0000-00003F630000}"/>
    <cellStyle name="Normal 22 3 5 2 2 3" xfId="19689" xr:uid="{00000000-0005-0000-0000-000040630000}"/>
    <cellStyle name="Normal 22 3 5 2 2 4" xfId="38208" xr:uid="{00000000-0005-0000-0000-000041630000}"/>
    <cellStyle name="Normal 22 3 5 2 3" xfId="10869" xr:uid="{00000000-0005-0000-0000-000042630000}"/>
    <cellStyle name="Normal 22 3 5 2 3 2" xfId="22255" xr:uid="{00000000-0005-0000-0000-000043630000}"/>
    <cellStyle name="Normal 22 3 5 2 3 3" xfId="40413" xr:uid="{00000000-0005-0000-0000-000044630000}"/>
    <cellStyle name="Normal 22 3 5 2 4" xfId="17540" xr:uid="{00000000-0005-0000-0000-000045630000}"/>
    <cellStyle name="Normal 22 3 5 2 5" xfId="36117" xr:uid="{00000000-0005-0000-0000-000046630000}"/>
    <cellStyle name="Normal 22 3 5 3" xfId="7223" xr:uid="{00000000-0005-0000-0000-000047630000}"/>
    <cellStyle name="Normal 22 3 5 3 2" xfId="11994" xr:uid="{00000000-0005-0000-0000-000048630000}"/>
    <cellStyle name="Normal 22 3 5 3 2 2" xfId="23352" xr:uid="{00000000-0005-0000-0000-000049630000}"/>
    <cellStyle name="Normal 22 3 5 3 2 3" xfId="41468" xr:uid="{00000000-0005-0000-0000-00004A630000}"/>
    <cellStyle name="Normal 22 3 5 3 3" xfId="18641" xr:uid="{00000000-0005-0000-0000-00004B630000}"/>
    <cellStyle name="Normal 22 3 5 3 4" xfId="37172" xr:uid="{00000000-0005-0000-0000-00004C630000}"/>
    <cellStyle name="Normal 22 3 5 4" xfId="9809" xr:uid="{00000000-0005-0000-0000-00004D630000}"/>
    <cellStyle name="Normal 22 3 5 4 2" xfId="21204" xr:uid="{00000000-0005-0000-0000-00004E630000}"/>
    <cellStyle name="Normal 22 3 5 4 3" xfId="39376" xr:uid="{00000000-0005-0000-0000-00004F630000}"/>
    <cellStyle name="Normal 22 3 5 5" xfId="16481" xr:uid="{00000000-0005-0000-0000-000050630000}"/>
    <cellStyle name="Normal 22 3 5 6" xfId="35081" xr:uid="{00000000-0005-0000-0000-000051630000}"/>
    <cellStyle name="Normal 22 3 6" xfId="5533" xr:uid="{00000000-0005-0000-0000-000052630000}"/>
    <cellStyle name="Normal 22 3 6 2" xfId="7735" xr:uid="{00000000-0005-0000-0000-000053630000}"/>
    <cellStyle name="Normal 22 3 6 2 2" xfId="12506" xr:uid="{00000000-0005-0000-0000-000054630000}"/>
    <cellStyle name="Normal 22 3 6 2 2 2" xfId="23864" xr:uid="{00000000-0005-0000-0000-000055630000}"/>
    <cellStyle name="Normal 22 3 6 2 2 3" xfId="41980" xr:uid="{00000000-0005-0000-0000-000056630000}"/>
    <cellStyle name="Normal 22 3 6 2 3" xfId="19153" xr:uid="{00000000-0005-0000-0000-000057630000}"/>
    <cellStyle name="Normal 22 3 6 2 4" xfId="37684" xr:uid="{00000000-0005-0000-0000-000058630000}"/>
    <cellStyle name="Normal 22 3 6 3" xfId="10323" xr:uid="{00000000-0005-0000-0000-000059630000}"/>
    <cellStyle name="Normal 22 3 6 3 2" xfId="21718" xr:uid="{00000000-0005-0000-0000-00005A630000}"/>
    <cellStyle name="Normal 22 3 6 3 3" xfId="39889" xr:uid="{00000000-0005-0000-0000-00005B630000}"/>
    <cellStyle name="Normal 22 3 6 4" xfId="16999" xr:uid="{00000000-0005-0000-0000-00005C630000}"/>
    <cellStyle name="Normal 22 3 6 5" xfId="35593" xr:uid="{00000000-0005-0000-0000-00005D630000}"/>
    <cellStyle name="Normal 22 3 7" xfId="6683" xr:uid="{00000000-0005-0000-0000-00005E630000}"/>
    <cellStyle name="Normal 22 3 7 2" xfId="11454" xr:uid="{00000000-0005-0000-0000-00005F630000}"/>
    <cellStyle name="Normal 22 3 7 2 2" xfId="22825" xr:uid="{00000000-0005-0000-0000-000060630000}"/>
    <cellStyle name="Normal 22 3 7 2 3" xfId="40956" xr:uid="{00000000-0005-0000-0000-000061630000}"/>
    <cellStyle name="Normal 22 3 7 3" xfId="18110" xr:uid="{00000000-0005-0000-0000-000062630000}"/>
    <cellStyle name="Normal 22 3 7 4" xfId="36660" xr:uid="{00000000-0005-0000-0000-000063630000}"/>
    <cellStyle name="Normal 22 3 8" xfId="9289" xr:uid="{00000000-0005-0000-0000-000064630000}"/>
    <cellStyle name="Normal 22 3 8 2" xfId="20684" xr:uid="{00000000-0005-0000-0000-000065630000}"/>
    <cellStyle name="Normal 22 3 8 3" xfId="38863" xr:uid="{00000000-0005-0000-0000-000066630000}"/>
    <cellStyle name="Normal 22 3 9" xfId="15946" xr:uid="{00000000-0005-0000-0000-000067630000}"/>
    <cellStyle name="Normal 22 4" xfId="4478" xr:uid="{00000000-0005-0000-0000-000068630000}"/>
    <cellStyle name="Normal 22 4 2" xfId="4626" xr:uid="{00000000-0005-0000-0000-000069630000}"/>
    <cellStyle name="Normal 22 4 2 2" xfId="4903" xr:uid="{00000000-0005-0000-0000-00006A630000}"/>
    <cellStyle name="Normal 22 4 2 2 2" xfId="5437" xr:uid="{00000000-0005-0000-0000-00006B630000}"/>
    <cellStyle name="Normal 22 4 2 2 2 2" xfId="6513" xr:uid="{00000000-0005-0000-0000-00006C630000}"/>
    <cellStyle name="Normal 22 4 2 2 2 2 2" xfId="8705" xr:uid="{00000000-0005-0000-0000-00006D630000}"/>
    <cellStyle name="Normal 22 4 2 2 2 2 2 2" xfId="13476" xr:uid="{00000000-0005-0000-0000-00006E630000}"/>
    <cellStyle name="Normal 22 4 2 2 2 2 2 2 2" xfId="24829" xr:uid="{00000000-0005-0000-0000-00006F630000}"/>
    <cellStyle name="Normal 22 4 2 2 2 2 2 2 3" xfId="42930" xr:uid="{00000000-0005-0000-0000-000070630000}"/>
    <cellStyle name="Normal 22 4 2 2 2 2 2 3" xfId="20115" xr:uid="{00000000-0005-0000-0000-000071630000}"/>
    <cellStyle name="Normal 22 4 2 2 2 2 2 4" xfId="38634" xr:uid="{00000000-0005-0000-0000-000072630000}"/>
    <cellStyle name="Normal 22 4 2 2 2 2 3" xfId="11295" xr:uid="{00000000-0005-0000-0000-000073630000}"/>
    <cellStyle name="Normal 22 4 2 2 2 2 3 2" xfId="22681" xr:uid="{00000000-0005-0000-0000-000074630000}"/>
    <cellStyle name="Normal 22 4 2 2 2 2 3 3" xfId="40839" xr:uid="{00000000-0005-0000-0000-000075630000}"/>
    <cellStyle name="Normal 22 4 2 2 2 2 4" xfId="17966" xr:uid="{00000000-0005-0000-0000-000076630000}"/>
    <cellStyle name="Normal 22 4 2 2 2 2 5" xfId="36543" xr:uid="{00000000-0005-0000-0000-000077630000}"/>
    <cellStyle name="Normal 22 4 2 2 2 3" xfId="7639" xr:uid="{00000000-0005-0000-0000-000078630000}"/>
    <cellStyle name="Normal 22 4 2 2 2 3 2" xfId="12410" xr:uid="{00000000-0005-0000-0000-000079630000}"/>
    <cellStyle name="Normal 22 4 2 2 2 3 2 2" xfId="23768" xr:uid="{00000000-0005-0000-0000-00007A630000}"/>
    <cellStyle name="Normal 22 4 2 2 2 3 2 3" xfId="41884" xr:uid="{00000000-0005-0000-0000-00007B630000}"/>
    <cellStyle name="Normal 22 4 2 2 2 3 3" xfId="19057" xr:uid="{00000000-0005-0000-0000-00007C630000}"/>
    <cellStyle name="Normal 22 4 2 2 2 3 4" xfId="37588" xr:uid="{00000000-0005-0000-0000-00007D630000}"/>
    <cellStyle name="Normal 22 4 2 2 2 4" xfId="10227" xr:uid="{00000000-0005-0000-0000-00007E630000}"/>
    <cellStyle name="Normal 22 4 2 2 2 4 2" xfId="21622" xr:uid="{00000000-0005-0000-0000-00007F630000}"/>
    <cellStyle name="Normal 22 4 2 2 2 4 3" xfId="39793" xr:uid="{00000000-0005-0000-0000-000080630000}"/>
    <cellStyle name="Normal 22 4 2 2 2 5" xfId="16903" xr:uid="{00000000-0005-0000-0000-000081630000}"/>
    <cellStyle name="Normal 22 4 2 2 2 6" xfId="35497" xr:uid="{00000000-0005-0000-0000-000082630000}"/>
    <cellStyle name="Normal 22 4 2 2 3" xfId="5989" xr:uid="{00000000-0005-0000-0000-000083630000}"/>
    <cellStyle name="Normal 22 4 2 2 3 2" xfId="8181" xr:uid="{00000000-0005-0000-0000-000084630000}"/>
    <cellStyle name="Normal 22 4 2 2 3 2 2" xfId="12952" xr:uid="{00000000-0005-0000-0000-000085630000}"/>
    <cellStyle name="Normal 22 4 2 2 3 2 2 2" xfId="24305" xr:uid="{00000000-0005-0000-0000-000086630000}"/>
    <cellStyle name="Normal 22 4 2 2 3 2 2 3" xfId="42406" xr:uid="{00000000-0005-0000-0000-000087630000}"/>
    <cellStyle name="Normal 22 4 2 2 3 2 3" xfId="19591" xr:uid="{00000000-0005-0000-0000-000088630000}"/>
    <cellStyle name="Normal 22 4 2 2 3 2 4" xfId="38110" xr:uid="{00000000-0005-0000-0000-000089630000}"/>
    <cellStyle name="Normal 22 4 2 2 3 3" xfId="10771" xr:uid="{00000000-0005-0000-0000-00008A630000}"/>
    <cellStyle name="Normal 22 4 2 2 3 3 2" xfId="22157" xr:uid="{00000000-0005-0000-0000-00008B630000}"/>
    <cellStyle name="Normal 22 4 2 2 3 3 3" xfId="40315" xr:uid="{00000000-0005-0000-0000-00008C630000}"/>
    <cellStyle name="Normal 22 4 2 2 3 4" xfId="17442" xr:uid="{00000000-0005-0000-0000-00008D630000}"/>
    <cellStyle name="Normal 22 4 2 2 3 5" xfId="36019" xr:uid="{00000000-0005-0000-0000-00008E630000}"/>
    <cellStyle name="Normal 22 4 2 2 4" xfId="7127" xr:uid="{00000000-0005-0000-0000-00008F630000}"/>
    <cellStyle name="Normal 22 4 2 2 4 2" xfId="11898" xr:uid="{00000000-0005-0000-0000-000090630000}"/>
    <cellStyle name="Normal 22 4 2 2 4 2 2" xfId="23256" xr:uid="{00000000-0005-0000-0000-000091630000}"/>
    <cellStyle name="Normal 22 4 2 2 4 2 3" xfId="41372" xr:uid="{00000000-0005-0000-0000-000092630000}"/>
    <cellStyle name="Normal 22 4 2 2 4 3" xfId="18545" xr:uid="{00000000-0005-0000-0000-000093630000}"/>
    <cellStyle name="Normal 22 4 2 2 4 4" xfId="37076" xr:uid="{00000000-0005-0000-0000-000094630000}"/>
    <cellStyle name="Normal 22 4 2 2 5" xfId="9713" xr:uid="{00000000-0005-0000-0000-000095630000}"/>
    <cellStyle name="Normal 22 4 2 2 5 2" xfId="21108" xr:uid="{00000000-0005-0000-0000-000096630000}"/>
    <cellStyle name="Normal 22 4 2 2 5 3" xfId="39280" xr:uid="{00000000-0005-0000-0000-000097630000}"/>
    <cellStyle name="Normal 22 4 2 2 6" xfId="16385" xr:uid="{00000000-0005-0000-0000-000098630000}"/>
    <cellStyle name="Normal 22 4 2 2 7" xfId="34985" xr:uid="{00000000-0005-0000-0000-000099630000}"/>
    <cellStyle name="Normal 22 4 2 3" xfId="5161" xr:uid="{00000000-0005-0000-0000-00009A630000}"/>
    <cellStyle name="Normal 22 4 2 3 2" xfId="6247" xr:uid="{00000000-0005-0000-0000-00009B630000}"/>
    <cellStyle name="Normal 22 4 2 3 2 2" xfId="8439" xr:uid="{00000000-0005-0000-0000-00009C630000}"/>
    <cellStyle name="Normal 22 4 2 3 2 2 2" xfId="13210" xr:uid="{00000000-0005-0000-0000-00009D630000}"/>
    <cellStyle name="Normal 22 4 2 3 2 2 2 2" xfId="24563" xr:uid="{00000000-0005-0000-0000-00009E630000}"/>
    <cellStyle name="Normal 22 4 2 3 2 2 2 3" xfId="42664" xr:uid="{00000000-0005-0000-0000-00009F630000}"/>
    <cellStyle name="Normal 22 4 2 3 2 2 3" xfId="19849" xr:uid="{00000000-0005-0000-0000-0000A0630000}"/>
    <cellStyle name="Normal 22 4 2 3 2 2 4" xfId="38368" xr:uid="{00000000-0005-0000-0000-0000A1630000}"/>
    <cellStyle name="Normal 22 4 2 3 2 3" xfId="11029" xr:uid="{00000000-0005-0000-0000-0000A2630000}"/>
    <cellStyle name="Normal 22 4 2 3 2 3 2" xfId="22415" xr:uid="{00000000-0005-0000-0000-0000A3630000}"/>
    <cellStyle name="Normal 22 4 2 3 2 3 3" xfId="40573" xr:uid="{00000000-0005-0000-0000-0000A4630000}"/>
    <cellStyle name="Normal 22 4 2 3 2 4" xfId="17700" xr:uid="{00000000-0005-0000-0000-0000A5630000}"/>
    <cellStyle name="Normal 22 4 2 3 2 5" xfId="36277" xr:uid="{00000000-0005-0000-0000-0000A6630000}"/>
    <cellStyle name="Normal 22 4 2 3 3" xfId="7383" xr:uid="{00000000-0005-0000-0000-0000A7630000}"/>
    <cellStyle name="Normal 22 4 2 3 3 2" xfId="12154" xr:uid="{00000000-0005-0000-0000-0000A8630000}"/>
    <cellStyle name="Normal 22 4 2 3 3 2 2" xfId="23512" xr:uid="{00000000-0005-0000-0000-0000A9630000}"/>
    <cellStyle name="Normal 22 4 2 3 3 2 3" xfId="41628" xr:uid="{00000000-0005-0000-0000-0000AA630000}"/>
    <cellStyle name="Normal 22 4 2 3 3 3" xfId="18801" xr:uid="{00000000-0005-0000-0000-0000AB630000}"/>
    <cellStyle name="Normal 22 4 2 3 3 4" xfId="37332" xr:uid="{00000000-0005-0000-0000-0000AC630000}"/>
    <cellStyle name="Normal 22 4 2 3 4" xfId="9969" xr:uid="{00000000-0005-0000-0000-0000AD630000}"/>
    <cellStyle name="Normal 22 4 2 3 4 2" xfId="21364" xr:uid="{00000000-0005-0000-0000-0000AE630000}"/>
    <cellStyle name="Normal 22 4 2 3 4 3" xfId="39536" xr:uid="{00000000-0005-0000-0000-0000AF630000}"/>
    <cellStyle name="Normal 22 4 2 3 5" xfId="16641" xr:uid="{00000000-0005-0000-0000-0000B0630000}"/>
    <cellStyle name="Normal 22 4 2 3 6" xfId="35241" xr:uid="{00000000-0005-0000-0000-0000B1630000}"/>
    <cellStyle name="Normal 22 4 2 4" xfId="5713" xr:uid="{00000000-0005-0000-0000-0000B2630000}"/>
    <cellStyle name="Normal 22 4 2 4 2" xfId="7915" xr:uid="{00000000-0005-0000-0000-0000B3630000}"/>
    <cellStyle name="Normal 22 4 2 4 2 2" xfId="12686" xr:uid="{00000000-0005-0000-0000-0000B4630000}"/>
    <cellStyle name="Normal 22 4 2 4 2 2 2" xfId="24041" xr:uid="{00000000-0005-0000-0000-0000B5630000}"/>
    <cellStyle name="Normal 22 4 2 4 2 2 3" xfId="42150" xr:uid="{00000000-0005-0000-0000-0000B6630000}"/>
    <cellStyle name="Normal 22 4 2 4 2 3" xfId="19328" xr:uid="{00000000-0005-0000-0000-0000B7630000}"/>
    <cellStyle name="Normal 22 4 2 4 2 4" xfId="37854" xr:uid="{00000000-0005-0000-0000-0000B8630000}"/>
    <cellStyle name="Normal 22 4 2 4 3" xfId="10503" xr:uid="{00000000-0005-0000-0000-0000B9630000}"/>
    <cellStyle name="Normal 22 4 2 4 3 2" xfId="21892" xr:uid="{00000000-0005-0000-0000-0000BA630000}"/>
    <cellStyle name="Normal 22 4 2 4 3 3" xfId="40059" xr:uid="{00000000-0005-0000-0000-0000BB630000}"/>
    <cellStyle name="Normal 22 4 2 4 4" xfId="17177" xr:uid="{00000000-0005-0000-0000-0000BC630000}"/>
    <cellStyle name="Normal 22 4 2 4 5" xfId="35763" xr:uid="{00000000-0005-0000-0000-0000BD630000}"/>
    <cellStyle name="Normal 22 4 2 5" xfId="6861" xr:uid="{00000000-0005-0000-0000-0000BE630000}"/>
    <cellStyle name="Normal 22 4 2 5 2" xfId="11632" xr:uid="{00000000-0005-0000-0000-0000BF630000}"/>
    <cellStyle name="Normal 22 4 2 5 2 2" xfId="22994" xr:uid="{00000000-0005-0000-0000-0000C0630000}"/>
    <cellStyle name="Normal 22 4 2 5 2 3" xfId="41116" xr:uid="{00000000-0005-0000-0000-0000C1630000}"/>
    <cellStyle name="Normal 22 4 2 5 3" xfId="18284" xr:uid="{00000000-0005-0000-0000-0000C2630000}"/>
    <cellStyle name="Normal 22 4 2 5 4" xfId="36820" xr:uid="{00000000-0005-0000-0000-0000C3630000}"/>
    <cellStyle name="Normal 22 4 2 6" xfId="9454" xr:uid="{00000000-0005-0000-0000-0000C4630000}"/>
    <cellStyle name="Normal 22 4 2 6 2" xfId="20849" xr:uid="{00000000-0005-0000-0000-0000C5630000}"/>
    <cellStyle name="Normal 22 4 2 6 3" xfId="39023" xr:uid="{00000000-0005-0000-0000-0000C6630000}"/>
    <cellStyle name="Normal 22 4 2 7" xfId="16120" xr:uid="{00000000-0005-0000-0000-0000C7630000}"/>
    <cellStyle name="Normal 22 4 2 8" xfId="34729" xr:uid="{00000000-0005-0000-0000-0000C8630000}"/>
    <cellStyle name="Normal 22 4 3" xfId="4755" xr:uid="{00000000-0005-0000-0000-0000C9630000}"/>
    <cellStyle name="Normal 22 4 3 2" xfId="5289" xr:uid="{00000000-0005-0000-0000-0000CA630000}"/>
    <cellStyle name="Normal 22 4 3 2 2" xfId="6375" xr:uid="{00000000-0005-0000-0000-0000CB630000}"/>
    <cellStyle name="Normal 22 4 3 2 2 2" xfId="8567" xr:uid="{00000000-0005-0000-0000-0000CC630000}"/>
    <cellStyle name="Normal 22 4 3 2 2 2 2" xfId="13338" xr:uid="{00000000-0005-0000-0000-0000CD630000}"/>
    <cellStyle name="Normal 22 4 3 2 2 2 2 2" xfId="24691" xr:uid="{00000000-0005-0000-0000-0000CE630000}"/>
    <cellStyle name="Normal 22 4 3 2 2 2 2 3" xfId="42792" xr:uid="{00000000-0005-0000-0000-0000CF630000}"/>
    <cellStyle name="Normal 22 4 3 2 2 2 3" xfId="19977" xr:uid="{00000000-0005-0000-0000-0000D0630000}"/>
    <cellStyle name="Normal 22 4 3 2 2 2 4" xfId="38496" xr:uid="{00000000-0005-0000-0000-0000D1630000}"/>
    <cellStyle name="Normal 22 4 3 2 2 3" xfId="11157" xr:uid="{00000000-0005-0000-0000-0000D2630000}"/>
    <cellStyle name="Normal 22 4 3 2 2 3 2" xfId="22543" xr:uid="{00000000-0005-0000-0000-0000D3630000}"/>
    <cellStyle name="Normal 22 4 3 2 2 3 3" xfId="40701" xr:uid="{00000000-0005-0000-0000-0000D4630000}"/>
    <cellStyle name="Normal 22 4 3 2 2 4" xfId="17828" xr:uid="{00000000-0005-0000-0000-0000D5630000}"/>
    <cellStyle name="Normal 22 4 3 2 2 5" xfId="36405" xr:uid="{00000000-0005-0000-0000-0000D6630000}"/>
    <cellStyle name="Normal 22 4 3 2 3" xfId="7511" xr:uid="{00000000-0005-0000-0000-0000D7630000}"/>
    <cellStyle name="Normal 22 4 3 2 3 2" xfId="12282" xr:uid="{00000000-0005-0000-0000-0000D8630000}"/>
    <cellStyle name="Normal 22 4 3 2 3 2 2" xfId="23640" xr:uid="{00000000-0005-0000-0000-0000D9630000}"/>
    <cellStyle name="Normal 22 4 3 2 3 2 3" xfId="41756" xr:uid="{00000000-0005-0000-0000-0000DA630000}"/>
    <cellStyle name="Normal 22 4 3 2 3 3" xfId="18929" xr:uid="{00000000-0005-0000-0000-0000DB630000}"/>
    <cellStyle name="Normal 22 4 3 2 3 4" xfId="37460" xr:uid="{00000000-0005-0000-0000-0000DC630000}"/>
    <cellStyle name="Normal 22 4 3 2 4" xfId="10097" xr:uid="{00000000-0005-0000-0000-0000DD630000}"/>
    <cellStyle name="Normal 22 4 3 2 4 2" xfId="21492" xr:uid="{00000000-0005-0000-0000-0000DE630000}"/>
    <cellStyle name="Normal 22 4 3 2 4 3" xfId="39664" xr:uid="{00000000-0005-0000-0000-0000DF630000}"/>
    <cellStyle name="Normal 22 4 3 2 5" xfId="16769" xr:uid="{00000000-0005-0000-0000-0000E0630000}"/>
    <cellStyle name="Normal 22 4 3 2 6" xfId="35369" xr:uid="{00000000-0005-0000-0000-0000E1630000}"/>
    <cellStyle name="Normal 22 4 3 3" xfId="5841" xr:uid="{00000000-0005-0000-0000-0000E2630000}"/>
    <cellStyle name="Normal 22 4 3 3 2" xfId="8043" xr:uid="{00000000-0005-0000-0000-0000E3630000}"/>
    <cellStyle name="Normal 22 4 3 3 2 2" xfId="12814" xr:uid="{00000000-0005-0000-0000-0000E4630000}"/>
    <cellStyle name="Normal 22 4 3 3 2 2 2" xfId="24169" xr:uid="{00000000-0005-0000-0000-0000E5630000}"/>
    <cellStyle name="Normal 22 4 3 3 2 2 3" xfId="42278" xr:uid="{00000000-0005-0000-0000-0000E6630000}"/>
    <cellStyle name="Normal 22 4 3 3 2 3" xfId="19456" xr:uid="{00000000-0005-0000-0000-0000E7630000}"/>
    <cellStyle name="Normal 22 4 3 3 2 4" xfId="37982" xr:uid="{00000000-0005-0000-0000-0000E8630000}"/>
    <cellStyle name="Normal 22 4 3 3 3" xfId="10631" xr:uid="{00000000-0005-0000-0000-0000E9630000}"/>
    <cellStyle name="Normal 22 4 3 3 3 2" xfId="22020" xr:uid="{00000000-0005-0000-0000-0000EA630000}"/>
    <cellStyle name="Normal 22 4 3 3 3 3" xfId="40187" xr:uid="{00000000-0005-0000-0000-0000EB630000}"/>
    <cellStyle name="Normal 22 4 3 3 4" xfId="17305" xr:uid="{00000000-0005-0000-0000-0000EC630000}"/>
    <cellStyle name="Normal 22 4 3 3 5" xfId="35891" xr:uid="{00000000-0005-0000-0000-0000ED630000}"/>
    <cellStyle name="Normal 22 4 3 4" xfId="6989" xr:uid="{00000000-0005-0000-0000-0000EE630000}"/>
    <cellStyle name="Normal 22 4 3 4 2" xfId="11760" xr:uid="{00000000-0005-0000-0000-0000EF630000}"/>
    <cellStyle name="Normal 22 4 3 4 2 2" xfId="23122" xr:uid="{00000000-0005-0000-0000-0000F0630000}"/>
    <cellStyle name="Normal 22 4 3 4 2 3" xfId="41244" xr:uid="{00000000-0005-0000-0000-0000F1630000}"/>
    <cellStyle name="Normal 22 4 3 4 3" xfId="18412" xr:uid="{00000000-0005-0000-0000-0000F2630000}"/>
    <cellStyle name="Normal 22 4 3 4 4" xfId="36948" xr:uid="{00000000-0005-0000-0000-0000F3630000}"/>
    <cellStyle name="Normal 22 4 3 5" xfId="9583" xr:uid="{00000000-0005-0000-0000-0000F4630000}"/>
    <cellStyle name="Normal 22 4 3 5 2" xfId="20978" xr:uid="{00000000-0005-0000-0000-0000F5630000}"/>
    <cellStyle name="Normal 22 4 3 5 3" xfId="39151" xr:uid="{00000000-0005-0000-0000-0000F6630000}"/>
    <cellStyle name="Normal 22 4 3 6" xfId="16248" xr:uid="{00000000-0005-0000-0000-0000F7630000}"/>
    <cellStyle name="Normal 22 4 3 7" xfId="34857" xr:uid="{00000000-0005-0000-0000-0000F8630000}"/>
    <cellStyle name="Normal 22 4 4" xfId="5033" xr:uid="{00000000-0005-0000-0000-0000F9630000}"/>
    <cellStyle name="Normal 22 4 4 2" xfId="6119" xr:uid="{00000000-0005-0000-0000-0000FA630000}"/>
    <cellStyle name="Normal 22 4 4 2 2" xfId="8311" xr:uid="{00000000-0005-0000-0000-0000FB630000}"/>
    <cellStyle name="Normal 22 4 4 2 2 2" xfId="13082" xr:uid="{00000000-0005-0000-0000-0000FC630000}"/>
    <cellStyle name="Normal 22 4 4 2 2 2 2" xfId="24435" xr:uid="{00000000-0005-0000-0000-0000FD630000}"/>
    <cellStyle name="Normal 22 4 4 2 2 2 3" xfId="42536" xr:uid="{00000000-0005-0000-0000-0000FE630000}"/>
    <cellStyle name="Normal 22 4 4 2 2 3" xfId="19721" xr:uid="{00000000-0005-0000-0000-0000FF630000}"/>
    <cellStyle name="Normal 22 4 4 2 2 4" xfId="38240" xr:uid="{00000000-0005-0000-0000-000000640000}"/>
    <cellStyle name="Normal 22 4 4 2 3" xfId="10901" xr:uid="{00000000-0005-0000-0000-000001640000}"/>
    <cellStyle name="Normal 22 4 4 2 3 2" xfId="22287" xr:uid="{00000000-0005-0000-0000-000002640000}"/>
    <cellStyle name="Normal 22 4 4 2 3 3" xfId="40445" xr:uid="{00000000-0005-0000-0000-000003640000}"/>
    <cellStyle name="Normal 22 4 4 2 4" xfId="17572" xr:uid="{00000000-0005-0000-0000-000004640000}"/>
    <cellStyle name="Normal 22 4 4 2 5" xfId="36149" xr:uid="{00000000-0005-0000-0000-000005640000}"/>
    <cellStyle name="Normal 22 4 4 3" xfId="7255" xr:uid="{00000000-0005-0000-0000-000006640000}"/>
    <cellStyle name="Normal 22 4 4 3 2" xfId="12026" xr:uid="{00000000-0005-0000-0000-000007640000}"/>
    <cellStyle name="Normal 22 4 4 3 2 2" xfId="23384" xr:uid="{00000000-0005-0000-0000-000008640000}"/>
    <cellStyle name="Normal 22 4 4 3 2 3" xfId="41500" xr:uid="{00000000-0005-0000-0000-000009640000}"/>
    <cellStyle name="Normal 22 4 4 3 3" xfId="18673" xr:uid="{00000000-0005-0000-0000-00000A640000}"/>
    <cellStyle name="Normal 22 4 4 3 4" xfId="37204" xr:uid="{00000000-0005-0000-0000-00000B640000}"/>
    <cellStyle name="Normal 22 4 4 4" xfId="9841" xr:uid="{00000000-0005-0000-0000-00000C640000}"/>
    <cellStyle name="Normal 22 4 4 4 2" xfId="21236" xr:uid="{00000000-0005-0000-0000-00000D640000}"/>
    <cellStyle name="Normal 22 4 4 4 3" xfId="39408" xr:uid="{00000000-0005-0000-0000-00000E640000}"/>
    <cellStyle name="Normal 22 4 4 5" xfId="16513" xr:uid="{00000000-0005-0000-0000-00000F640000}"/>
    <cellStyle name="Normal 22 4 4 6" xfId="35113" xr:uid="{00000000-0005-0000-0000-000010640000}"/>
    <cellStyle name="Normal 22 4 5" xfId="5565" xr:uid="{00000000-0005-0000-0000-000011640000}"/>
    <cellStyle name="Normal 22 4 5 2" xfId="7767" xr:uid="{00000000-0005-0000-0000-000012640000}"/>
    <cellStyle name="Normal 22 4 5 2 2" xfId="12538" xr:uid="{00000000-0005-0000-0000-000013640000}"/>
    <cellStyle name="Normal 22 4 5 2 2 2" xfId="23896" xr:uid="{00000000-0005-0000-0000-000014640000}"/>
    <cellStyle name="Normal 22 4 5 2 2 3" xfId="42012" xr:uid="{00000000-0005-0000-0000-000015640000}"/>
    <cellStyle name="Normal 22 4 5 2 3" xfId="19185" xr:uid="{00000000-0005-0000-0000-000016640000}"/>
    <cellStyle name="Normal 22 4 5 2 4" xfId="37716" xr:uid="{00000000-0005-0000-0000-000017640000}"/>
    <cellStyle name="Normal 22 4 5 3" xfId="10355" xr:uid="{00000000-0005-0000-0000-000018640000}"/>
    <cellStyle name="Normal 22 4 5 3 2" xfId="21750" xr:uid="{00000000-0005-0000-0000-000019640000}"/>
    <cellStyle name="Normal 22 4 5 3 3" xfId="39921" xr:uid="{00000000-0005-0000-0000-00001A640000}"/>
    <cellStyle name="Normal 22 4 5 4" xfId="17031" xr:uid="{00000000-0005-0000-0000-00001B640000}"/>
    <cellStyle name="Normal 22 4 5 5" xfId="35625" xr:uid="{00000000-0005-0000-0000-00001C640000}"/>
    <cellStyle name="Normal 22 4 6" xfId="6723" xr:uid="{00000000-0005-0000-0000-00001D640000}"/>
    <cellStyle name="Normal 22 4 6 2" xfId="11494" xr:uid="{00000000-0005-0000-0000-00001E640000}"/>
    <cellStyle name="Normal 22 4 6 2 2" xfId="22861" xr:uid="{00000000-0005-0000-0000-00001F640000}"/>
    <cellStyle name="Normal 22 4 6 2 3" xfId="40988" xr:uid="{00000000-0005-0000-0000-000020640000}"/>
    <cellStyle name="Normal 22 4 6 3" xfId="18149" xr:uid="{00000000-0005-0000-0000-000021640000}"/>
    <cellStyle name="Normal 22 4 6 4" xfId="36692" xr:uid="{00000000-0005-0000-0000-000022640000}"/>
    <cellStyle name="Normal 22 4 7" xfId="9323" xr:uid="{00000000-0005-0000-0000-000023640000}"/>
    <cellStyle name="Normal 22 4 7 2" xfId="20718" xr:uid="{00000000-0005-0000-0000-000024640000}"/>
    <cellStyle name="Normal 22 4 7 3" xfId="38895" xr:uid="{00000000-0005-0000-0000-000025640000}"/>
    <cellStyle name="Normal 22 4 8" xfId="15983" xr:uid="{00000000-0005-0000-0000-000026640000}"/>
    <cellStyle name="Normal 22 4 9" xfId="34601" xr:uid="{00000000-0005-0000-0000-000027640000}"/>
    <cellStyle name="Normal 22 5" xfId="4543" xr:uid="{00000000-0005-0000-0000-000028640000}"/>
    <cellStyle name="Normal 22 5 2" xfId="4820" xr:uid="{00000000-0005-0000-0000-000029640000}"/>
    <cellStyle name="Normal 22 5 2 2" xfId="5354" xr:uid="{00000000-0005-0000-0000-00002A640000}"/>
    <cellStyle name="Normal 22 5 2 2 2" xfId="6440" xr:uid="{00000000-0005-0000-0000-00002B640000}"/>
    <cellStyle name="Normal 22 5 2 2 2 2" xfId="8632" xr:uid="{00000000-0005-0000-0000-00002C640000}"/>
    <cellStyle name="Normal 22 5 2 2 2 2 2" xfId="13403" xr:uid="{00000000-0005-0000-0000-00002D640000}"/>
    <cellStyle name="Normal 22 5 2 2 2 2 2 2" xfId="24756" xr:uid="{00000000-0005-0000-0000-00002E640000}"/>
    <cellStyle name="Normal 22 5 2 2 2 2 2 3" xfId="42857" xr:uid="{00000000-0005-0000-0000-00002F640000}"/>
    <cellStyle name="Normal 22 5 2 2 2 2 3" xfId="20042" xr:uid="{00000000-0005-0000-0000-000030640000}"/>
    <cellStyle name="Normal 22 5 2 2 2 2 4" xfId="38561" xr:uid="{00000000-0005-0000-0000-000031640000}"/>
    <cellStyle name="Normal 22 5 2 2 2 3" xfId="11222" xr:uid="{00000000-0005-0000-0000-000032640000}"/>
    <cellStyle name="Normal 22 5 2 2 2 3 2" xfId="22608" xr:uid="{00000000-0005-0000-0000-000033640000}"/>
    <cellStyle name="Normal 22 5 2 2 2 3 3" xfId="40766" xr:uid="{00000000-0005-0000-0000-000034640000}"/>
    <cellStyle name="Normal 22 5 2 2 2 4" xfId="17893" xr:uid="{00000000-0005-0000-0000-000035640000}"/>
    <cellStyle name="Normal 22 5 2 2 2 5" xfId="36470" xr:uid="{00000000-0005-0000-0000-000036640000}"/>
    <cellStyle name="Normal 22 5 2 2 3" xfId="7575" xr:uid="{00000000-0005-0000-0000-000037640000}"/>
    <cellStyle name="Normal 22 5 2 2 3 2" xfId="12346" xr:uid="{00000000-0005-0000-0000-000038640000}"/>
    <cellStyle name="Normal 22 5 2 2 3 2 2" xfId="23704" xr:uid="{00000000-0005-0000-0000-000039640000}"/>
    <cellStyle name="Normal 22 5 2 2 3 2 3" xfId="41820" xr:uid="{00000000-0005-0000-0000-00003A640000}"/>
    <cellStyle name="Normal 22 5 2 2 3 3" xfId="18993" xr:uid="{00000000-0005-0000-0000-00003B640000}"/>
    <cellStyle name="Normal 22 5 2 2 3 4" xfId="37524" xr:uid="{00000000-0005-0000-0000-00003C640000}"/>
    <cellStyle name="Normal 22 5 2 2 4" xfId="10161" xr:uid="{00000000-0005-0000-0000-00003D640000}"/>
    <cellStyle name="Normal 22 5 2 2 4 2" xfId="21556" xr:uid="{00000000-0005-0000-0000-00003E640000}"/>
    <cellStyle name="Normal 22 5 2 2 4 3" xfId="39728" xr:uid="{00000000-0005-0000-0000-00003F640000}"/>
    <cellStyle name="Normal 22 5 2 2 5" xfId="16833" xr:uid="{00000000-0005-0000-0000-000040640000}"/>
    <cellStyle name="Normal 22 5 2 2 6" xfId="35433" xr:uid="{00000000-0005-0000-0000-000041640000}"/>
    <cellStyle name="Normal 22 5 2 3" xfId="5906" xr:uid="{00000000-0005-0000-0000-000042640000}"/>
    <cellStyle name="Normal 22 5 2 3 2" xfId="8107" xr:uid="{00000000-0005-0000-0000-000043640000}"/>
    <cellStyle name="Normal 22 5 2 3 2 2" xfId="12878" xr:uid="{00000000-0005-0000-0000-000044640000}"/>
    <cellStyle name="Normal 22 5 2 3 2 2 2" xfId="24233" xr:uid="{00000000-0005-0000-0000-000045640000}"/>
    <cellStyle name="Normal 22 5 2 3 2 2 3" xfId="42342" xr:uid="{00000000-0005-0000-0000-000046640000}"/>
    <cellStyle name="Normal 22 5 2 3 2 3" xfId="19520" xr:uid="{00000000-0005-0000-0000-000047640000}"/>
    <cellStyle name="Normal 22 5 2 3 2 4" xfId="38046" xr:uid="{00000000-0005-0000-0000-000048640000}"/>
    <cellStyle name="Normal 22 5 2 3 3" xfId="10695" xr:uid="{00000000-0005-0000-0000-000049640000}"/>
    <cellStyle name="Normal 22 5 2 3 3 2" xfId="22084" xr:uid="{00000000-0005-0000-0000-00004A640000}"/>
    <cellStyle name="Normal 22 5 2 3 3 3" xfId="40251" xr:uid="{00000000-0005-0000-0000-00004B640000}"/>
    <cellStyle name="Normal 22 5 2 3 4" xfId="17369" xr:uid="{00000000-0005-0000-0000-00004C640000}"/>
    <cellStyle name="Normal 22 5 2 3 5" xfId="35955" xr:uid="{00000000-0005-0000-0000-00004D640000}"/>
    <cellStyle name="Normal 22 5 2 4" xfId="7053" xr:uid="{00000000-0005-0000-0000-00004E640000}"/>
    <cellStyle name="Normal 22 5 2 4 2" xfId="11824" xr:uid="{00000000-0005-0000-0000-00004F640000}"/>
    <cellStyle name="Normal 22 5 2 4 2 2" xfId="23186" xr:uid="{00000000-0005-0000-0000-000050640000}"/>
    <cellStyle name="Normal 22 5 2 4 2 3" xfId="41308" xr:uid="{00000000-0005-0000-0000-000051640000}"/>
    <cellStyle name="Normal 22 5 2 4 3" xfId="18476" xr:uid="{00000000-0005-0000-0000-000052640000}"/>
    <cellStyle name="Normal 22 5 2 4 4" xfId="37012" xr:uid="{00000000-0005-0000-0000-000053640000}"/>
    <cellStyle name="Normal 22 5 2 5" xfId="9647" xr:uid="{00000000-0005-0000-0000-000054640000}"/>
    <cellStyle name="Normal 22 5 2 5 2" xfId="21042" xr:uid="{00000000-0005-0000-0000-000055640000}"/>
    <cellStyle name="Normal 22 5 2 5 3" xfId="39215" xr:uid="{00000000-0005-0000-0000-000056640000}"/>
    <cellStyle name="Normal 22 5 2 6" xfId="16313" xr:uid="{00000000-0005-0000-0000-000057640000}"/>
    <cellStyle name="Normal 22 5 2 7" xfId="34921" xr:uid="{00000000-0005-0000-0000-000058640000}"/>
    <cellStyle name="Normal 22 5 3" xfId="5097" xr:uid="{00000000-0005-0000-0000-000059640000}"/>
    <cellStyle name="Normal 22 5 3 2" xfId="6183" xr:uid="{00000000-0005-0000-0000-00005A640000}"/>
    <cellStyle name="Normal 22 5 3 2 2" xfId="8375" xr:uid="{00000000-0005-0000-0000-00005B640000}"/>
    <cellStyle name="Normal 22 5 3 2 2 2" xfId="13146" xr:uid="{00000000-0005-0000-0000-00005C640000}"/>
    <cellStyle name="Normal 22 5 3 2 2 2 2" xfId="24499" xr:uid="{00000000-0005-0000-0000-00005D640000}"/>
    <cellStyle name="Normal 22 5 3 2 2 2 3" xfId="42600" xr:uid="{00000000-0005-0000-0000-00005E640000}"/>
    <cellStyle name="Normal 22 5 3 2 2 3" xfId="19785" xr:uid="{00000000-0005-0000-0000-00005F640000}"/>
    <cellStyle name="Normal 22 5 3 2 2 4" xfId="38304" xr:uid="{00000000-0005-0000-0000-000060640000}"/>
    <cellStyle name="Normal 22 5 3 2 3" xfId="10965" xr:uid="{00000000-0005-0000-0000-000061640000}"/>
    <cellStyle name="Normal 22 5 3 2 3 2" xfId="22351" xr:uid="{00000000-0005-0000-0000-000062640000}"/>
    <cellStyle name="Normal 22 5 3 2 3 3" xfId="40509" xr:uid="{00000000-0005-0000-0000-000063640000}"/>
    <cellStyle name="Normal 22 5 3 2 4" xfId="17636" xr:uid="{00000000-0005-0000-0000-000064640000}"/>
    <cellStyle name="Normal 22 5 3 2 5" xfId="36213" xr:uid="{00000000-0005-0000-0000-000065640000}"/>
    <cellStyle name="Normal 22 5 3 3" xfId="7319" xr:uid="{00000000-0005-0000-0000-000066640000}"/>
    <cellStyle name="Normal 22 5 3 3 2" xfId="12090" xr:uid="{00000000-0005-0000-0000-000067640000}"/>
    <cellStyle name="Normal 22 5 3 3 2 2" xfId="23448" xr:uid="{00000000-0005-0000-0000-000068640000}"/>
    <cellStyle name="Normal 22 5 3 3 2 3" xfId="41564" xr:uid="{00000000-0005-0000-0000-000069640000}"/>
    <cellStyle name="Normal 22 5 3 3 3" xfId="18737" xr:uid="{00000000-0005-0000-0000-00006A640000}"/>
    <cellStyle name="Normal 22 5 3 3 4" xfId="37268" xr:uid="{00000000-0005-0000-0000-00006B640000}"/>
    <cellStyle name="Normal 22 5 3 4" xfId="9905" xr:uid="{00000000-0005-0000-0000-00006C640000}"/>
    <cellStyle name="Normal 22 5 3 4 2" xfId="21300" xr:uid="{00000000-0005-0000-0000-00006D640000}"/>
    <cellStyle name="Normal 22 5 3 4 3" xfId="39472" xr:uid="{00000000-0005-0000-0000-00006E640000}"/>
    <cellStyle name="Normal 22 5 3 5" xfId="16577" xr:uid="{00000000-0005-0000-0000-00006F640000}"/>
    <cellStyle name="Normal 22 5 3 6" xfId="35177" xr:uid="{00000000-0005-0000-0000-000070640000}"/>
    <cellStyle name="Normal 22 5 4" xfId="5630" xr:uid="{00000000-0005-0000-0000-000071640000}"/>
    <cellStyle name="Normal 22 5 4 2" xfId="7832" xr:uid="{00000000-0005-0000-0000-000072640000}"/>
    <cellStyle name="Normal 22 5 4 2 2" xfId="12603" xr:uid="{00000000-0005-0000-0000-000073640000}"/>
    <cellStyle name="Normal 22 5 4 2 2 2" xfId="23961" xr:uid="{00000000-0005-0000-0000-000074640000}"/>
    <cellStyle name="Normal 22 5 4 2 2 3" xfId="42077" xr:uid="{00000000-0005-0000-0000-000075640000}"/>
    <cellStyle name="Normal 22 5 4 2 3" xfId="19250" xr:uid="{00000000-0005-0000-0000-000076640000}"/>
    <cellStyle name="Normal 22 5 4 2 4" xfId="37781" xr:uid="{00000000-0005-0000-0000-000077640000}"/>
    <cellStyle name="Normal 22 5 4 3" xfId="10420" xr:uid="{00000000-0005-0000-0000-000078640000}"/>
    <cellStyle name="Normal 22 5 4 3 2" xfId="21815" xr:uid="{00000000-0005-0000-0000-000079640000}"/>
    <cellStyle name="Normal 22 5 4 3 3" xfId="39986" xr:uid="{00000000-0005-0000-0000-00007A640000}"/>
    <cellStyle name="Normal 22 5 4 4" xfId="17096" xr:uid="{00000000-0005-0000-0000-00007B640000}"/>
    <cellStyle name="Normal 22 5 4 5" xfId="35690" xr:uid="{00000000-0005-0000-0000-00007C640000}"/>
    <cellStyle name="Normal 22 5 5" xfId="6787" xr:uid="{00000000-0005-0000-0000-00007D640000}"/>
    <cellStyle name="Normal 22 5 5 2" xfId="11558" xr:uid="{00000000-0005-0000-0000-00007E640000}"/>
    <cellStyle name="Normal 22 5 5 2 2" xfId="22925" xr:uid="{00000000-0005-0000-0000-00007F640000}"/>
    <cellStyle name="Normal 22 5 5 2 3" xfId="41052" xr:uid="{00000000-0005-0000-0000-000080640000}"/>
    <cellStyle name="Normal 22 5 5 3" xfId="18213" xr:uid="{00000000-0005-0000-0000-000081640000}"/>
    <cellStyle name="Normal 22 5 5 4" xfId="36756" xr:uid="{00000000-0005-0000-0000-000082640000}"/>
    <cellStyle name="Normal 22 5 6" xfId="9387" xr:uid="{00000000-0005-0000-0000-000083640000}"/>
    <cellStyle name="Normal 22 5 6 2" xfId="20782" xr:uid="{00000000-0005-0000-0000-000084640000}"/>
    <cellStyle name="Normal 22 5 6 3" xfId="38959" xr:uid="{00000000-0005-0000-0000-000085640000}"/>
    <cellStyle name="Normal 22 5 7" xfId="16047" xr:uid="{00000000-0005-0000-0000-000086640000}"/>
    <cellStyle name="Normal 22 5 8" xfId="34665" xr:uid="{00000000-0005-0000-0000-000087640000}"/>
    <cellStyle name="Normal 22 6" xfId="4691" xr:uid="{00000000-0005-0000-0000-000088640000}"/>
    <cellStyle name="Normal 22 6 2" xfId="5225" xr:uid="{00000000-0005-0000-0000-000089640000}"/>
    <cellStyle name="Normal 22 6 2 2" xfId="6311" xr:uid="{00000000-0005-0000-0000-00008A640000}"/>
    <cellStyle name="Normal 22 6 2 2 2" xfId="8503" xr:uid="{00000000-0005-0000-0000-00008B640000}"/>
    <cellStyle name="Normal 22 6 2 2 2 2" xfId="13274" xr:uid="{00000000-0005-0000-0000-00008C640000}"/>
    <cellStyle name="Normal 22 6 2 2 2 2 2" xfId="24627" xr:uid="{00000000-0005-0000-0000-00008D640000}"/>
    <cellStyle name="Normal 22 6 2 2 2 2 3" xfId="42728" xr:uid="{00000000-0005-0000-0000-00008E640000}"/>
    <cellStyle name="Normal 22 6 2 2 2 3" xfId="19913" xr:uid="{00000000-0005-0000-0000-00008F640000}"/>
    <cellStyle name="Normal 22 6 2 2 2 4" xfId="38432" xr:uid="{00000000-0005-0000-0000-000090640000}"/>
    <cellStyle name="Normal 22 6 2 2 3" xfId="11093" xr:uid="{00000000-0005-0000-0000-000091640000}"/>
    <cellStyle name="Normal 22 6 2 2 3 2" xfId="22479" xr:uid="{00000000-0005-0000-0000-000092640000}"/>
    <cellStyle name="Normal 22 6 2 2 3 3" xfId="40637" xr:uid="{00000000-0005-0000-0000-000093640000}"/>
    <cellStyle name="Normal 22 6 2 2 4" xfId="17764" xr:uid="{00000000-0005-0000-0000-000094640000}"/>
    <cellStyle name="Normal 22 6 2 2 5" xfId="36341" xr:uid="{00000000-0005-0000-0000-000095640000}"/>
    <cellStyle name="Normal 22 6 2 3" xfId="7447" xr:uid="{00000000-0005-0000-0000-000096640000}"/>
    <cellStyle name="Normal 22 6 2 3 2" xfId="12218" xr:uid="{00000000-0005-0000-0000-000097640000}"/>
    <cellStyle name="Normal 22 6 2 3 2 2" xfId="23576" xr:uid="{00000000-0005-0000-0000-000098640000}"/>
    <cellStyle name="Normal 22 6 2 3 2 3" xfId="41692" xr:uid="{00000000-0005-0000-0000-000099640000}"/>
    <cellStyle name="Normal 22 6 2 3 3" xfId="18865" xr:uid="{00000000-0005-0000-0000-00009A640000}"/>
    <cellStyle name="Normal 22 6 2 3 4" xfId="37396" xr:uid="{00000000-0005-0000-0000-00009B640000}"/>
    <cellStyle name="Normal 22 6 2 4" xfId="10033" xr:uid="{00000000-0005-0000-0000-00009C640000}"/>
    <cellStyle name="Normal 22 6 2 4 2" xfId="21428" xr:uid="{00000000-0005-0000-0000-00009D640000}"/>
    <cellStyle name="Normal 22 6 2 4 3" xfId="39600" xr:uid="{00000000-0005-0000-0000-00009E640000}"/>
    <cellStyle name="Normal 22 6 2 5" xfId="16705" xr:uid="{00000000-0005-0000-0000-00009F640000}"/>
    <cellStyle name="Normal 22 6 2 6" xfId="35305" xr:uid="{00000000-0005-0000-0000-0000A0640000}"/>
    <cellStyle name="Normal 22 6 3" xfId="5777" xr:uid="{00000000-0005-0000-0000-0000A1640000}"/>
    <cellStyle name="Normal 22 6 3 2" xfId="7979" xr:uid="{00000000-0005-0000-0000-0000A2640000}"/>
    <cellStyle name="Normal 22 6 3 2 2" xfId="12750" xr:uid="{00000000-0005-0000-0000-0000A3640000}"/>
    <cellStyle name="Normal 22 6 3 2 2 2" xfId="24105" xr:uid="{00000000-0005-0000-0000-0000A4640000}"/>
    <cellStyle name="Normal 22 6 3 2 2 3" xfId="42214" xr:uid="{00000000-0005-0000-0000-0000A5640000}"/>
    <cellStyle name="Normal 22 6 3 2 3" xfId="19392" xr:uid="{00000000-0005-0000-0000-0000A6640000}"/>
    <cellStyle name="Normal 22 6 3 2 4" xfId="37918" xr:uid="{00000000-0005-0000-0000-0000A7640000}"/>
    <cellStyle name="Normal 22 6 3 3" xfId="10567" xr:uid="{00000000-0005-0000-0000-0000A8640000}"/>
    <cellStyle name="Normal 22 6 3 3 2" xfId="21956" xr:uid="{00000000-0005-0000-0000-0000A9640000}"/>
    <cellStyle name="Normal 22 6 3 3 3" xfId="40123" xr:uid="{00000000-0005-0000-0000-0000AA640000}"/>
    <cellStyle name="Normal 22 6 3 4" xfId="17241" xr:uid="{00000000-0005-0000-0000-0000AB640000}"/>
    <cellStyle name="Normal 22 6 3 5" xfId="35827" xr:uid="{00000000-0005-0000-0000-0000AC640000}"/>
    <cellStyle name="Normal 22 6 4" xfId="6925" xr:uid="{00000000-0005-0000-0000-0000AD640000}"/>
    <cellStyle name="Normal 22 6 4 2" xfId="11696" xr:uid="{00000000-0005-0000-0000-0000AE640000}"/>
    <cellStyle name="Normal 22 6 4 2 2" xfId="23058" xr:uid="{00000000-0005-0000-0000-0000AF640000}"/>
    <cellStyle name="Normal 22 6 4 2 3" xfId="41180" xr:uid="{00000000-0005-0000-0000-0000B0640000}"/>
    <cellStyle name="Normal 22 6 4 3" xfId="18348" xr:uid="{00000000-0005-0000-0000-0000B1640000}"/>
    <cellStyle name="Normal 22 6 4 4" xfId="36884" xr:uid="{00000000-0005-0000-0000-0000B2640000}"/>
    <cellStyle name="Normal 22 6 5" xfId="9519" xr:uid="{00000000-0005-0000-0000-0000B3640000}"/>
    <cellStyle name="Normal 22 6 5 2" xfId="20914" xr:uid="{00000000-0005-0000-0000-0000B4640000}"/>
    <cellStyle name="Normal 22 6 5 3" xfId="39087" xr:uid="{00000000-0005-0000-0000-0000B5640000}"/>
    <cellStyle name="Normal 22 6 6" xfId="16184" xr:uid="{00000000-0005-0000-0000-0000B6640000}"/>
    <cellStyle name="Normal 22 6 7" xfId="34793" xr:uid="{00000000-0005-0000-0000-0000B7640000}"/>
    <cellStyle name="Normal 22 7" xfId="4969" xr:uid="{00000000-0005-0000-0000-0000B8640000}"/>
    <cellStyle name="Normal 22 7 2" xfId="6055" xr:uid="{00000000-0005-0000-0000-0000B9640000}"/>
    <cellStyle name="Normal 22 7 2 2" xfId="8247" xr:uid="{00000000-0005-0000-0000-0000BA640000}"/>
    <cellStyle name="Normal 22 7 2 2 2" xfId="13018" xr:uid="{00000000-0005-0000-0000-0000BB640000}"/>
    <cellStyle name="Normal 22 7 2 2 2 2" xfId="24371" xr:uid="{00000000-0005-0000-0000-0000BC640000}"/>
    <cellStyle name="Normal 22 7 2 2 2 3" xfId="42472" xr:uid="{00000000-0005-0000-0000-0000BD640000}"/>
    <cellStyle name="Normal 22 7 2 2 3" xfId="19657" xr:uid="{00000000-0005-0000-0000-0000BE640000}"/>
    <cellStyle name="Normal 22 7 2 2 4" xfId="38176" xr:uid="{00000000-0005-0000-0000-0000BF640000}"/>
    <cellStyle name="Normal 22 7 2 3" xfId="10837" xr:uid="{00000000-0005-0000-0000-0000C0640000}"/>
    <cellStyle name="Normal 22 7 2 3 2" xfId="22223" xr:uid="{00000000-0005-0000-0000-0000C1640000}"/>
    <cellStyle name="Normal 22 7 2 3 3" xfId="40381" xr:uid="{00000000-0005-0000-0000-0000C2640000}"/>
    <cellStyle name="Normal 22 7 2 4" xfId="17508" xr:uid="{00000000-0005-0000-0000-0000C3640000}"/>
    <cellStyle name="Normal 22 7 2 5" xfId="36085" xr:uid="{00000000-0005-0000-0000-0000C4640000}"/>
    <cellStyle name="Normal 22 7 3" xfId="7191" xr:uid="{00000000-0005-0000-0000-0000C5640000}"/>
    <cellStyle name="Normal 22 7 3 2" xfId="11962" xr:uid="{00000000-0005-0000-0000-0000C6640000}"/>
    <cellStyle name="Normal 22 7 3 2 2" xfId="23320" xr:uid="{00000000-0005-0000-0000-0000C7640000}"/>
    <cellStyle name="Normal 22 7 3 2 3" xfId="41436" xr:uid="{00000000-0005-0000-0000-0000C8640000}"/>
    <cellStyle name="Normal 22 7 3 3" xfId="18609" xr:uid="{00000000-0005-0000-0000-0000C9640000}"/>
    <cellStyle name="Normal 22 7 3 4" xfId="37140" xr:uid="{00000000-0005-0000-0000-0000CA640000}"/>
    <cellStyle name="Normal 22 7 4" xfId="9777" xr:uid="{00000000-0005-0000-0000-0000CB640000}"/>
    <cellStyle name="Normal 22 7 4 2" xfId="21172" xr:uid="{00000000-0005-0000-0000-0000CC640000}"/>
    <cellStyle name="Normal 22 7 4 3" xfId="39344" xr:uid="{00000000-0005-0000-0000-0000CD640000}"/>
    <cellStyle name="Normal 22 7 5" xfId="16449" xr:uid="{00000000-0005-0000-0000-0000CE640000}"/>
    <cellStyle name="Normal 22 7 6" xfId="35049" xr:uid="{00000000-0005-0000-0000-0000CF640000}"/>
    <cellStyle name="Normal 22 8" xfId="5501" xr:uid="{00000000-0005-0000-0000-0000D0640000}"/>
    <cellStyle name="Normal 22 8 2" xfId="7703" xr:uid="{00000000-0005-0000-0000-0000D1640000}"/>
    <cellStyle name="Normal 22 8 2 2" xfId="12474" xr:uid="{00000000-0005-0000-0000-0000D2640000}"/>
    <cellStyle name="Normal 22 8 2 2 2" xfId="23832" xr:uid="{00000000-0005-0000-0000-0000D3640000}"/>
    <cellStyle name="Normal 22 8 2 2 3" xfId="41948" xr:uid="{00000000-0005-0000-0000-0000D4640000}"/>
    <cellStyle name="Normal 22 8 2 3" xfId="19121" xr:uid="{00000000-0005-0000-0000-0000D5640000}"/>
    <cellStyle name="Normal 22 8 2 4" xfId="37652" xr:uid="{00000000-0005-0000-0000-0000D6640000}"/>
    <cellStyle name="Normal 22 8 3" xfId="10291" xr:uid="{00000000-0005-0000-0000-0000D7640000}"/>
    <cellStyle name="Normal 22 8 3 2" xfId="21686" xr:uid="{00000000-0005-0000-0000-0000D8640000}"/>
    <cellStyle name="Normal 22 8 3 3" xfId="39857" xr:uid="{00000000-0005-0000-0000-0000D9640000}"/>
    <cellStyle name="Normal 22 8 4" xfId="16967" xr:uid="{00000000-0005-0000-0000-0000DA640000}"/>
    <cellStyle name="Normal 22 8 5" xfId="35561" xr:uid="{00000000-0005-0000-0000-0000DB640000}"/>
    <cellStyle name="Normal 22 9" xfId="6647" xr:uid="{00000000-0005-0000-0000-0000DC640000}"/>
    <cellStyle name="Normal 22 9 2" xfId="11418" xr:uid="{00000000-0005-0000-0000-0000DD640000}"/>
    <cellStyle name="Normal 22 9 2 2" xfId="22791" xr:uid="{00000000-0005-0000-0000-0000DE640000}"/>
    <cellStyle name="Normal 22 9 2 3" xfId="40923" xr:uid="{00000000-0005-0000-0000-0000DF640000}"/>
    <cellStyle name="Normal 22 9 3" xfId="18075" xr:uid="{00000000-0005-0000-0000-0000E0640000}"/>
    <cellStyle name="Normal 22 9 4" xfId="36627" xr:uid="{00000000-0005-0000-0000-0000E1640000}"/>
    <cellStyle name="Normal 23" xfId="4351" xr:uid="{00000000-0005-0000-0000-0000E2640000}"/>
    <cellStyle name="Normal 23 10" xfId="9249" xr:uid="{00000000-0005-0000-0000-0000E3640000}"/>
    <cellStyle name="Normal 23 10 2" xfId="20644" xr:uid="{00000000-0005-0000-0000-0000E4640000}"/>
    <cellStyle name="Normal 23 10 3" xfId="38831" xr:uid="{00000000-0005-0000-0000-0000E5640000}"/>
    <cellStyle name="Normal 23 11" xfId="15896" xr:uid="{00000000-0005-0000-0000-0000E6640000}"/>
    <cellStyle name="Normal 23 12" xfId="34538" xr:uid="{00000000-0005-0000-0000-0000E7640000}"/>
    <cellStyle name="Normal 23 2" xfId="4416" xr:uid="{00000000-0005-0000-0000-0000E8640000}"/>
    <cellStyle name="Normal 23 2 10" xfId="15930" xr:uid="{00000000-0005-0000-0000-0000E9640000}"/>
    <cellStyle name="Normal 23 2 11" xfId="34554" xr:uid="{00000000-0005-0000-0000-0000EA640000}"/>
    <cellStyle name="Normal 23 2 2" xfId="4455" xr:uid="{00000000-0005-0000-0000-0000EB640000}"/>
    <cellStyle name="Normal 23 2 2 10" xfId="34586" xr:uid="{00000000-0005-0000-0000-0000EC640000}"/>
    <cellStyle name="Normal 23 2 2 2" xfId="4527" xr:uid="{00000000-0005-0000-0000-0000ED640000}"/>
    <cellStyle name="Normal 23 2 2 2 2" xfId="4675" xr:uid="{00000000-0005-0000-0000-0000EE640000}"/>
    <cellStyle name="Normal 23 2 2 2 2 2" xfId="4952" xr:uid="{00000000-0005-0000-0000-0000EF640000}"/>
    <cellStyle name="Normal 23 2 2 2 2 2 2" xfId="5486" xr:uid="{00000000-0005-0000-0000-0000F0640000}"/>
    <cellStyle name="Normal 23 2 2 2 2 2 2 2" xfId="6562" xr:uid="{00000000-0005-0000-0000-0000F1640000}"/>
    <cellStyle name="Normal 23 2 2 2 2 2 2 2 2" xfId="8754" xr:uid="{00000000-0005-0000-0000-0000F2640000}"/>
    <cellStyle name="Normal 23 2 2 2 2 2 2 2 2 2" xfId="13525" xr:uid="{00000000-0005-0000-0000-0000F3640000}"/>
    <cellStyle name="Normal 23 2 2 2 2 2 2 2 2 2 2" xfId="24878" xr:uid="{00000000-0005-0000-0000-0000F4640000}"/>
    <cellStyle name="Normal 23 2 2 2 2 2 2 2 2 2 3" xfId="42979" xr:uid="{00000000-0005-0000-0000-0000F5640000}"/>
    <cellStyle name="Normal 23 2 2 2 2 2 2 2 2 3" xfId="20164" xr:uid="{00000000-0005-0000-0000-0000F6640000}"/>
    <cellStyle name="Normal 23 2 2 2 2 2 2 2 2 4" xfId="38683" xr:uid="{00000000-0005-0000-0000-0000F7640000}"/>
    <cellStyle name="Normal 23 2 2 2 2 2 2 2 3" xfId="11344" xr:uid="{00000000-0005-0000-0000-0000F8640000}"/>
    <cellStyle name="Normal 23 2 2 2 2 2 2 2 3 2" xfId="22730" xr:uid="{00000000-0005-0000-0000-0000F9640000}"/>
    <cellStyle name="Normal 23 2 2 2 2 2 2 2 3 3" xfId="40888" xr:uid="{00000000-0005-0000-0000-0000FA640000}"/>
    <cellStyle name="Normal 23 2 2 2 2 2 2 2 4" xfId="18015" xr:uid="{00000000-0005-0000-0000-0000FB640000}"/>
    <cellStyle name="Normal 23 2 2 2 2 2 2 2 5" xfId="36592" xr:uid="{00000000-0005-0000-0000-0000FC640000}"/>
    <cellStyle name="Normal 23 2 2 2 2 2 2 3" xfId="7688" xr:uid="{00000000-0005-0000-0000-0000FD640000}"/>
    <cellStyle name="Normal 23 2 2 2 2 2 2 3 2" xfId="12459" xr:uid="{00000000-0005-0000-0000-0000FE640000}"/>
    <cellStyle name="Normal 23 2 2 2 2 2 2 3 2 2" xfId="23817" xr:uid="{00000000-0005-0000-0000-0000FF640000}"/>
    <cellStyle name="Normal 23 2 2 2 2 2 2 3 2 3" xfId="41933" xr:uid="{00000000-0005-0000-0000-000000650000}"/>
    <cellStyle name="Normal 23 2 2 2 2 2 2 3 3" xfId="19106" xr:uid="{00000000-0005-0000-0000-000001650000}"/>
    <cellStyle name="Normal 23 2 2 2 2 2 2 3 4" xfId="37637" xr:uid="{00000000-0005-0000-0000-000002650000}"/>
    <cellStyle name="Normal 23 2 2 2 2 2 2 4" xfId="10276" xr:uid="{00000000-0005-0000-0000-000003650000}"/>
    <cellStyle name="Normal 23 2 2 2 2 2 2 4 2" xfId="21671" xr:uid="{00000000-0005-0000-0000-000004650000}"/>
    <cellStyle name="Normal 23 2 2 2 2 2 2 4 3" xfId="39842" xr:uid="{00000000-0005-0000-0000-000005650000}"/>
    <cellStyle name="Normal 23 2 2 2 2 2 2 5" xfId="16952" xr:uid="{00000000-0005-0000-0000-000006650000}"/>
    <cellStyle name="Normal 23 2 2 2 2 2 2 6" xfId="35546" xr:uid="{00000000-0005-0000-0000-000007650000}"/>
    <cellStyle name="Normal 23 2 2 2 2 2 3" xfId="6038" xr:uid="{00000000-0005-0000-0000-000008650000}"/>
    <cellStyle name="Normal 23 2 2 2 2 2 3 2" xfId="8230" xr:uid="{00000000-0005-0000-0000-000009650000}"/>
    <cellStyle name="Normal 23 2 2 2 2 2 3 2 2" xfId="13001" xr:uid="{00000000-0005-0000-0000-00000A650000}"/>
    <cellStyle name="Normal 23 2 2 2 2 2 3 2 2 2" xfId="24354" xr:uid="{00000000-0005-0000-0000-00000B650000}"/>
    <cellStyle name="Normal 23 2 2 2 2 2 3 2 2 3" xfId="42455" xr:uid="{00000000-0005-0000-0000-00000C650000}"/>
    <cellStyle name="Normal 23 2 2 2 2 2 3 2 3" xfId="19640" xr:uid="{00000000-0005-0000-0000-00000D650000}"/>
    <cellStyle name="Normal 23 2 2 2 2 2 3 2 4" xfId="38159" xr:uid="{00000000-0005-0000-0000-00000E650000}"/>
    <cellStyle name="Normal 23 2 2 2 2 2 3 3" xfId="10820" xr:uid="{00000000-0005-0000-0000-00000F650000}"/>
    <cellStyle name="Normal 23 2 2 2 2 2 3 3 2" xfId="22206" xr:uid="{00000000-0005-0000-0000-000010650000}"/>
    <cellStyle name="Normal 23 2 2 2 2 2 3 3 3" xfId="40364" xr:uid="{00000000-0005-0000-0000-000011650000}"/>
    <cellStyle name="Normal 23 2 2 2 2 2 3 4" xfId="17491" xr:uid="{00000000-0005-0000-0000-000012650000}"/>
    <cellStyle name="Normal 23 2 2 2 2 2 3 5" xfId="36068" xr:uid="{00000000-0005-0000-0000-000013650000}"/>
    <cellStyle name="Normal 23 2 2 2 2 2 4" xfId="7176" xr:uid="{00000000-0005-0000-0000-000014650000}"/>
    <cellStyle name="Normal 23 2 2 2 2 2 4 2" xfId="11947" xr:uid="{00000000-0005-0000-0000-000015650000}"/>
    <cellStyle name="Normal 23 2 2 2 2 2 4 2 2" xfId="23305" xr:uid="{00000000-0005-0000-0000-000016650000}"/>
    <cellStyle name="Normal 23 2 2 2 2 2 4 2 3" xfId="41421" xr:uid="{00000000-0005-0000-0000-000017650000}"/>
    <cellStyle name="Normal 23 2 2 2 2 2 4 3" xfId="18594" xr:uid="{00000000-0005-0000-0000-000018650000}"/>
    <cellStyle name="Normal 23 2 2 2 2 2 4 4" xfId="37125" xr:uid="{00000000-0005-0000-0000-000019650000}"/>
    <cellStyle name="Normal 23 2 2 2 2 2 5" xfId="9762" xr:uid="{00000000-0005-0000-0000-00001A650000}"/>
    <cellStyle name="Normal 23 2 2 2 2 2 5 2" xfId="21157" xr:uid="{00000000-0005-0000-0000-00001B650000}"/>
    <cellStyle name="Normal 23 2 2 2 2 2 5 3" xfId="39329" xr:uid="{00000000-0005-0000-0000-00001C650000}"/>
    <cellStyle name="Normal 23 2 2 2 2 2 6" xfId="16434" xr:uid="{00000000-0005-0000-0000-00001D650000}"/>
    <cellStyle name="Normal 23 2 2 2 2 2 7" xfId="35034" xr:uid="{00000000-0005-0000-0000-00001E650000}"/>
    <cellStyle name="Normal 23 2 2 2 2 3" xfId="5210" xr:uid="{00000000-0005-0000-0000-00001F650000}"/>
    <cellStyle name="Normal 23 2 2 2 2 3 2" xfId="6296" xr:uid="{00000000-0005-0000-0000-000020650000}"/>
    <cellStyle name="Normal 23 2 2 2 2 3 2 2" xfId="8488" xr:uid="{00000000-0005-0000-0000-000021650000}"/>
    <cellStyle name="Normal 23 2 2 2 2 3 2 2 2" xfId="13259" xr:uid="{00000000-0005-0000-0000-000022650000}"/>
    <cellStyle name="Normal 23 2 2 2 2 3 2 2 2 2" xfId="24612" xr:uid="{00000000-0005-0000-0000-000023650000}"/>
    <cellStyle name="Normal 23 2 2 2 2 3 2 2 2 3" xfId="42713" xr:uid="{00000000-0005-0000-0000-000024650000}"/>
    <cellStyle name="Normal 23 2 2 2 2 3 2 2 3" xfId="19898" xr:uid="{00000000-0005-0000-0000-000025650000}"/>
    <cellStyle name="Normal 23 2 2 2 2 3 2 2 4" xfId="38417" xr:uid="{00000000-0005-0000-0000-000026650000}"/>
    <cellStyle name="Normal 23 2 2 2 2 3 2 3" xfId="11078" xr:uid="{00000000-0005-0000-0000-000027650000}"/>
    <cellStyle name="Normal 23 2 2 2 2 3 2 3 2" xfId="22464" xr:uid="{00000000-0005-0000-0000-000028650000}"/>
    <cellStyle name="Normal 23 2 2 2 2 3 2 3 3" xfId="40622" xr:uid="{00000000-0005-0000-0000-000029650000}"/>
    <cellStyle name="Normal 23 2 2 2 2 3 2 4" xfId="17749" xr:uid="{00000000-0005-0000-0000-00002A650000}"/>
    <cellStyle name="Normal 23 2 2 2 2 3 2 5" xfId="36326" xr:uid="{00000000-0005-0000-0000-00002B650000}"/>
    <cellStyle name="Normal 23 2 2 2 2 3 3" xfId="7432" xr:uid="{00000000-0005-0000-0000-00002C650000}"/>
    <cellStyle name="Normal 23 2 2 2 2 3 3 2" xfId="12203" xr:uid="{00000000-0005-0000-0000-00002D650000}"/>
    <cellStyle name="Normal 23 2 2 2 2 3 3 2 2" xfId="23561" xr:uid="{00000000-0005-0000-0000-00002E650000}"/>
    <cellStyle name="Normal 23 2 2 2 2 3 3 2 3" xfId="41677" xr:uid="{00000000-0005-0000-0000-00002F650000}"/>
    <cellStyle name="Normal 23 2 2 2 2 3 3 3" xfId="18850" xr:uid="{00000000-0005-0000-0000-000030650000}"/>
    <cellStyle name="Normal 23 2 2 2 2 3 3 4" xfId="37381" xr:uid="{00000000-0005-0000-0000-000031650000}"/>
    <cellStyle name="Normal 23 2 2 2 2 3 4" xfId="10018" xr:uid="{00000000-0005-0000-0000-000032650000}"/>
    <cellStyle name="Normal 23 2 2 2 2 3 4 2" xfId="21413" xr:uid="{00000000-0005-0000-0000-000033650000}"/>
    <cellStyle name="Normal 23 2 2 2 2 3 4 3" xfId="39585" xr:uid="{00000000-0005-0000-0000-000034650000}"/>
    <cellStyle name="Normal 23 2 2 2 2 3 5" xfId="16690" xr:uid="{00000000-0005-0000-0000-000035650000}"/>
    <cellStyle name="Normal 23 2 2 2 2 3 6" xfId="35290" xr:uid="{00000000-0005-0000-0000-000036650000}"/>
    <cellStyle name="Normal 23 2 2 2 2 4" xfId="5762" xr:uid="{00000000-0005-0000-0000-000037650000}"/>
    <cellStyle name="Normal 23 2 2 2 2 4 2" xfId="7964" xr:uid="{00000000-0005-0000-0000-000038650000}"/>
    <cellStyle name="Normal 23 2 2 2 2 4 2 2" xfId="12735" xr:uid="{00000000-0005-0000-0000-000039650000}"/>
    <cellStyle name="Normal 23 2 2 2 2 4 2 2 2" xfId="24090" xr:uid="{00000000-0005-0000-0000-00003A650000}"/>
    <cellStyle name="Normal 23 2 2 2 2 4 2 2 3" xfId="42199" xr:uid="{00000000-0005-0000-0000-00003B650000}"/>
    <cellStyle name="Normal 23 2 2 2 2 4 2 3" xfId="19377" xr:uid="{00000000-0005-0000-0000-00003C650000}"/>
    <cellStyle name="Normal 23 2 2 2 2 4 2 4" xfId="37903" xr:uid="{00000000-0005-0000-0000-00003D650000}"/>
    <cellStyle name="Normal 23 2 2 2 2 4 3" xfId="10552" xr:uid="{00000000-0005-0000-0000-00003E650000}"/>
    <cellStyle name="Normal 23 2 2 2 2 4 3 2" xfId="21941" xr:uid="{00000000-0005-0000-0000-00003F650000}"/>
    <cellStyle name="Normal 23 2 2 2 2 4 3 3" xfId="40108" xr:uid="{00000000-0005-0000-0000-000040650000}"/>
    <cellStyle name="Normal 23 2 2 2 2 4 4" xfId="17226" xr:uid="{00000000-0005-0000-0000-000041650000}"/>
    <cellStyle name="Normal 23 2 2 2 2 4 5" xfId="35812" xr:uid="{00000000-0005-0000-0000-000042650000}"/>
    <cellStyle name="Normal 23 2 2 2 2 5" xfId="6910" xr:uid="{00000000-0005-0000-0000-000043650000}"/>
    <cellStyle name="Normal 23 2 2 2 2 5 2" xfId="11681" xr:uid="{00000000-0005-0000-0000-000044650000}"/>
    <cellStyle name="Normal 23 2 2 2 2 5 2 2" xfId="23043" xr:uid="{00000000-0005-0000-0000-000045650000}"/>
    <cellStyle name="Normal 23 2 2 2 2 5 2 3" xfId="41165" xr:uid="{00000000-0005-0000-0000-000046650000}"/>
    <cellStyle name="Normal 23 2 2 2 2 5 3" xfId="18333" xr:uid="{00000000-0005-0000-0000-000047650000}"/>
    <cellStyle name="Normal 23 2 2 2 2 5 4" xfId="36869" xr:uid="{00000000-0005-0000-0000-000048650000}"/>
    <cellStyle name="Normal 23 2 2 2 2 6" xfId="9503" xr:uid="{00000000-0005-0000-0000-000049650000}"/>
    <cellStyle name="Normal 23 2 2 2 2 6 2" xfId="20898" xr:uid="{00000000-0005-0000-0000-00004A650000}"/>
    <cellStyle name="Normal 23 2 2 2 2 6 3" xfId="39072" xr:uid="{00000000-0005-0000-0000-00004B650000}"/>
    <cellStyle name="Normal 23 2 2 2 2 7" xfId="16169" xr:uid="{00000000-0005-0000-0000-00004C650000}"/>
    <cellStyle name="Normal 23 2 2 2 2 8" xfId="34778" xr:uid="{00000000-0005-0000-0000-00004D650000}"/>
    <cellStyle name="Normal 23 2 2 2 3" xfId="4804" xr:uid="{00000000-0005-0000-0000-00004E650000}"/>
    <cellStyle name="Normal 23 2 2 2 3 2" xfId="5338" xr:uid="{00000000-0005-0000-0000-00004F650000}"/>
    <cellStyle name="Normal 23 2 2 2 3 2 2" xfId="6424" xr:uid="{00000000-0005-0000-0000-000050650000}"/>
    <cellStyle name="Normal 23 2 2 2 3 2 2 2" xfId="8616" xr:uid="{00000000-0005-0000-0000-000051650000}"/>
    <cellStyle name="Normal 23 2 2 2 3 2 2 2 2" xfId="13387" xr:uid="{00000000-0005-0000-0000-000052650000}"/>
    <cellStyle name="Normal 23 2 2 2 3 2 2 2 2 2" xfId="24740" xr:uid="{00000000-0005-0000-0000-000053650000}"/>
    <cellStyle name="Normal 23 2 2 2 3 2 2 2 2 3" xfId="42841" xr:uid="{00000000-0005-0000-0000-000054650000}"/>
    <cellStyle name="Normal 23 2 2 2 3 2 2 2 3" xfId="20026" xr:uid="{00000000-0005-0000-0000-000055650000}"/>
    <cellStyle name="Normal 23 2 2 2 3 2 2 2 4" xfId="38545" xr:uid="{00000000-0005-0000-0000-000056650000}"/>
    <cellStyle name="Normal 23 2 2 2 3 2 2 3" xfId="11206" xr:uid="{00000000-0005-0000-0000-000057650000}"/>
    <cellStyle name="Normal 23 2 2 2 3 2 2 3 2" xfId="22592" xr:uid="{00000000-0005-0000-0000-000058650000}"/>
    <cellStyle name="Normal 23 2 2 2 3 2 2 3 3" xfId="40750" xr:uid="{00000000-0005-0000-0000-000059650000}"/>
    <cellStyle name="Normal 23 2 2 2 3 2 2 4" xfId="17877" xr:uid="{00000000-0005-0000-0000-00005A650000}"/>
    <cellStyle name="Normal 23 2 2 2 3 2 2 5" xfId="36454" xr:uid="{00000000-0005-0000-0000-00005B650000}"/>
    <cellStyle name="Normal 23 2 2 2 3 2 3" xfId="7560" xr:uid="{00000000-0005-0000-0000-00005C650000}"/>
    <cellStyle name="Normal 23 2 2 2 3 2 3 2" xfId="12331" xr:uid="{00000000-0005-0000-0000-00005D650000}"/>
    <cellStyle name="Normal 23 2 2 2 3 2 3 2 2" xfId="23689" xr:uid="{00000000-0005-0000-0000-00005E650000}"/>
    <cellStyle name="Normal 23 2 2 2 3 2 3 2 3" xfId="41805" xr:uid="{00000000-0005-0000-0000-00005F650000}"/>
    <cellStyle name="Normal 23 2 2 2 3 2 3 3" xfId="18978" xr:uid="{00000000-0005-0000-0000-000060650000}"/>
    <cellStyle name="Normal 23 2 2 2 3 2 3 4" xfId="37509" xr:uid="{00000000-0005-0000-0000-000061650000}"/>
    <cellStyle name="Normal 23 2 2 2 3 2 4" xfId="10146" xr:uid="{00000000-0005-0000-0000-000062650000}"/>
    <cellStyle name="Normal 23 2 2 2 3 2 4 2" xfId="21541" xr:uid="{00000000-0005-0000-0000-000063650000}"/>
    <cellStyle name="Normal 23 2 2 2 3 2 4 3" xfId="39713" xr:uid="{00000000-0005-0000-0000-000064650000}"/>
    <cellStyle name="Normal 23 2 2 2 3 2 5" xfId="16818" xr:uid="{00000000-0005-0000-0000-000065650000}"/>
    <cellStyle name="Normal 23 2 2 2 3 2 6" xfId="35418" xr:uid="{00000000-0005-0000-0000-000066650000}"/>
    <cellStyle name="Normal 23 2 2 2 3 3" xfId="5890" xr:uid="{00000000-0005-0000-0000-000067650000}"/>
    <cellStyle name="Normal 23 2 2 2 3 3 2" xfId="8092" xr:uid="{00000000-0005-0000-0000-000068650000}"/>
    <cellStyle name="Normal 23 2 2 2 3 3 2 2" xfId="12863" xr:uid="{00000000-0005-0000-0000-000069650000}"/>
    <cellStyle name="Normal 23 2 2 2 3 3 2 2 2" xfId="24218" xr:uid="{00000000-0005-0000-0000-00006A650000}"/>
    <cellStyle name="Normal 23 2 2 2 3 3 2 2 3" xfId="42327" xr:uid="{00000000-0005-0000-0000-00006B650000}"/>
    <cellStyle name="Normal 23 2 2 2 3 3 2 3" xfId="19505" xr:uid="{00000000-0005-0000-0000-00006C650000}"/>
    <cellStyle name="Normal 23 2 2 2 3 3 2 4" xfId="38031" xr:uid="{00000000-0005-0000-0000-00006D650000}"/>
    <cellStyle name="Normal 23 2 2 2 3 3 3" xfId="10680" xr:uid="{00000000-0005-0000-0000-00006E650000}"/>
    <cellStyle name="Normal 23 2 2 2 3 3 3 2" xfId="22069" xr:uid="{00000000-0005-0000-0000-00006F650000}"/>
    <cellStyle name="Normal 23 2 2 2 3 3 3 3" xfId="40236" xr:uid="{00000000-0005-0000-0000-000070650000}"/>
    <cellStyle name="Normal 23 2 2 2 3 3 4" xfId="17354" xr:uid="{00000000-0005-0000-0000-000071650000}"/>
    <cellStyle name="Normal 23 2 2 2 3 3 5" xfId="35940" xr:uid="{00000000-0005-0000-0000-000072650000}"/>
    <cellStyle name="Normal 23 2 2 2 3 4" xfId="7038" xr:uid="{00000000-0005-0000-0000-000073650000}"/>
    <cellStyle name="Normal 23 2 2 2 3 4 2" xfId="11809" xr:uid="{00000000-0005-0000-0000-000074650000}"/>
    <cellStyle name="Normal 23 2 2 2 3 4 2 2" xfId="23171" xr:uid="{00000000-0005-0000-0000-000075650000}"/>
    <cellStyle name="Normal 23 2 2 2 3 4 2 3" xfId="41293" xr:uid="{00000000-0005-0000-0000-000076650000}"/>
    <cellStyle name="Normal 23 2 2 2 3 4 3" xfId="18461" xr:uid="{00000000-0005-0000-0000-000077650000}"/>
    <cellStyle name="Normal 23 2 2 2 3 4 4" xfId="36997" xr:uid="{00000000-0005-0000-0000-000078650000}"/>
    <cellStyle name="Normal 23 2 2 2 3 5" xfId="9632" xr:uid="{00000000-0005-0000-0000-000079650000}"/>
    <cellStyle name="Normal 23 2 2 2 3 5 2" xfId="21027" xr:uid="{00000000-0005-0000-0000-00007A650000}"/>
    <cellStyle name="Normal 23 2 2 2 3 5 3" xfId="39200" xr:uid="{00000000-0005-0000-0000-00007B650000}"/>
    <cellStyle name="Normal 23 2 2 2 3 6" xfId="16297" xr:uid="{00000000-0005-0000-0000-00007C650000}"/>
    <cellStyle name="Normal 23 2 2 2 3 7" xfId="34906" xr:uid="{00000000-0005-0000-0000-00007D650000}"/>
    <cellStyle name="Normal 23 2 2 2 4" xfId="5082" xr:uid="{00000000-0005-0000-0000-00007E650000}"/>
    <cellStyle name="Normal 23 2 2 2 4 2" xfId="6168" xr:uid="{00000000-0005-0000-0000-00007F650000}"/>
    <cellStyle name="Normal 23 2 2 2 4 2 2" xfId="8360" xr:uid="{00000000-0005-0000-0000-000080650000}"/>
    <cellStyle name="Normal 23 2 2 2 4 2 2 2" xfId="13131" xr:uid="{00000000-0005-0000-0000-000081650000}"/>
    <cellStyle name="Normal 23 2 2 2 4 2 2 2 2" xfId="24484" xr:uid="{00000000-0005-0000-0000-000082650000}"/>
    <cellStyle name="Normal 23 2 2 2 4 2 2 2 3" xfId="42585" xr:uid="{00000000-0005-0000-0000-000083650000}"/>
    <cellStyle name="Normal 23 2 2 2 4 2 2 3" xfId="19770" xr:uid="{00000000-0005-0000-0000-000084650000}"/>
    <cellStyle name="Normal 23 2 2 2 4 2 2 4" xfId="38289" xr:uid="{00000000-0005-0000-0000-000085650000}"/>
    <cellStyle name="Normal 23 2 2 2 4 2 3" xfId="10950" xr:uid="{00000000-0005-0000-0000-000086650000}"/>
    <cellStyle name="Normal 23 2 2 2 4 2 3 2" xfId="22336" xr:uid="{00000000-0005-0000-0000-000087650000}"/>
    <cellStyle name="Normal 23 2 2 2 4 2 3 3" xfId="40494" xr:uid="{00000000-0005-0000-0000-000088650000}"/>
    <cellStyle name="Normal 23 2 2 2 4 2 4" xfId="17621" xr:uid="{00000000-0005-0000-0000-000089650000}"/>
    <cellStyle name="Normal 23 2 2 2 4 2 5" xfId="36198" xr:uid="{00000000-0005-0000-0000-00008A650000}"/>
    <cellStyle name="Normal 23 2 2 2 4 3" xfId="7304" xr:uid="{00000000-0005-0000-0000-00008B650000}"/>
    <cellStyle name="Normal 23 2 2 2 4 3 2" xfId="12075" xr:uid="{00000000-0005-0000-0000-00008C650000}"/>
    <cellStyle name="Normal 23 2 2 2 4 3 2 2" xfId="23433" xr:uid="{00000000-0005-0000-0000-00008D650000}"/>
    <cellStyle name="Normal 23 2 2 2 4 3 2 3" xfId="41549" xr:uid="{00000000-0005-0000-0000-00008E650000}"/>
    <cellStyle name="Normal 23 2 2 2 4 3 3" xfId="18722" xr:uid="{00000000-0005-0000-0000-00008F650000}"/>
    <cellStyle name="Normal 23 2 2 2 4 3 4" xfId="37253" xr:uid="{00000000-0005-0000-0000-000090650000}"/>
    <cellStyle name="Normal 23 2 2 2 4 4" xfId="9890" xr:uid="{00000000-0005-0000-0000-000091650000}"/>
    <cellStyle name="Normal 23 2 2 2 4 4 2" xfId="21285" xr:uid="{00000000-0005-0000-0000-000092650000}"/>
    <cellStyle name="Normal 23 2 2 2 4 4 3" xfId="39457" xr:uid="{00000000-0005-0000-0000-000093650000}"/>
    <cellStyle name="Normal 23 2 2 2 4 5" xfId="16562" xr:uid="{00000000-0005-0000-0000-000094650000}"/>
    <cellStyle name="Normal 23 2 2 2 4 6" xfId="35162" xr:uid="{00000000-0005-0000-0000-000095650000}"/>
    <cellStyle name="Normal 23 2 2 2 5" xfId="5614" xr:uid="{00000000-0005-0000-0000-000096650000}"/>
    <cellStyle name="Normal 23 2 2 2 5 2" xfId="7816" xr:uid="{00000000-0005-0000-0000-000097650000}"/>
    <cellStyle name="Normal 23 2 2 2 5 2 2" xfId="12587" xr:uid="{00000000-0005-0000-0000-000098650000}"/>
    <cellStyle name="Normal 23 2 2 2 5 2 2 2" xfId="23945" xr:uid="{00000000-0005-0000-0000-000099650000}"/>
    <cellStyle name="Normal 23 2 2 2 5 2 2 3" xfId="42061" xr:uid="{00000000-0005-0000-0000-00009A650000}"/>
    <cellStyle name="Normal 23 2 2 2 5 2 3" xfId="19234" xr:uid="{00000000-0005-0000-0000-00009B650000}"/>
    <cellStyle name="Normal 23 2 2 2 5 2 4" xfId="37765" xr:uid="{00000000-0005-0000-0000-00009C650000}"/>
    <cellStyle name="Normal 23 2 2 2 5 3" xfId="10404" xr:uid="{00000000-0005-0000-0000-00009D650000}"/>
    <cellStyle name="Normal 23 2 2 2 5 3 2" xfId="21799" xr:uid="{00000000-0005-0000-0000-00009E650000}"/>
    <cellStyle name="Normal 23 2 2 2 5 3 3" xfId="39970" xr:uid="{00000000-0005-0000-0000-00009F650000}"/>
    <cellStyle name="Normal 23 2 2 2 5 4" xfId="17080" xr:uid="{00000000-0005-0000-0000-0000A0650000}"/>
    <cellStyle name="Normal 23 2 2 2 5 5" xfId="35674" xr:uid="{00000000-0005-0000-0000-0000A1650000}"/>
    <cellStyle name="Normal 23 2 2 2 6" xfId="6772" xr:uid="{00000000-0005-0000-0000-0000A2650000}"/>
    <cellStyle name="Normal 23 2 2 2 6 2" xfId="11543" xr:uid="{00000000-0005-0000-0000-0000A3650000}"/>
    <cellStyle name="Normal 23 2 2 2 6 2 2" xfId="22910" xr:uid="{00000000-0005-0000-0000-0000A4650000}"/>
    <cellStyle name="Normal 23 2 2 2 6 2 3" xfId="41037" xr:uid="{00000000-0005-0000-0000-0000A5650000}"/>
    <cellStyle name="Normal 23 2 2 2 6 3" xfId="18198" xr:uid="{00000000-0005-0000-0000-0000A6650000}"/>
    <cellStyle name="Normal 23 2 2 2 6 4" xfId="36741" xr:uid="{00000000-0005-0000-0000-0000A7650000}"/>
    <cellStyle name="Normal 23 2 2 2 7" xfId="9372" xr:uid="{00000000-0005-0000-0000-0000A8650000}"/>
    <cellStyle name="Normal 23 2 2 2 7 2" xfId="20767" xr:uid="{00000000-0005-0000-0000-0000A9650000}"/>
    <cellStyle name="Normal 23 2 2 2 7 3" xfId="38944" xr:uid="{00000000-0005-0000-0000-0000AA650000}"/>
    <cellStyle name="Normal 23 2 2 2 8" xfId="16032" xr:uid="{00000000-0005-0000-0000-0000AB650000}"/>
    <cellStyle name="Normal 23 2 2 2 9" xfId="34650" xr:uid="{00000000-0005-0000-0000-0000AC650000}"/>
    <cellStyle name="Normal 23 2 2 3" xfId="4603" xr:uid="{00000000-0005-0000-0000-0000AD650000}"/>
    <cellStyle name="Normal 23 2 2 3 2" xfId="4880" xr:uid="{00000000-0005-0000-0000-0000AE650000}"/>
    <cellStyle name="Normal 23 2 2 3 2 2" xfId="5414" xr:uid="{00000000-0005-0000-0000-0000AF650000}"/>
    <cellStyle name="Normal 23 2 2 3 2 2 2" xfId="6496" xr:uid="{00000000-0005-0000-0000-0000B0650000}"/>
    <cellStyle name="Normal 23 2 2 3 2 2 2 2" xfId="8688" xr:uid="{00000000-0005-0000-0000-0000B1650000}"/>
    <cellStyle name="Normal 23 2 2 3 2 2 2 2 2" xfId="13459" xr:uid="{00000000-0005-0000-0000-0000B2650000}"/>
    <cellStyle name="Normal 23 2 2 3 2 2 2 2 2 2" xfId="24812" xr:uid="{00000000-0005-0000-0000-0000B3650000}"/>
    <cellStyle name="Normal 23 2 2 3 2 2 2 2 2 3" xfId="42913" xr:uid="{00000000-0005-0000-0000-0000B4650000}"/>
    <cellStyle name="Normal 23 2 2 3 2 2 2 2 3" xfId="20098" xr:uid="{00000000-0005-0000-0000-0000B5650000}"/>
    <cellStyle name="Normal 23 2 2 3 2 2 2 2 4" xfId="38617" xr:uid="{00000000-0005-0000-0000-0000B6650000}"/>
    <cellStyle name="Normal 23 2 2 3 2 2 2 3" xfId="11278" xr:uid="{00000000-0005-0000-0000-0000B7650000}"/>
    <cellStyle name="Normal 23 2 2 3 2 2 2 3 2" xfId="22664" xr:uid="{00000000-0005-0000-0000-0000B8650000}"/>
    <cellStyle name="Normal 23 2 2 3 2 2 2 3 3" xfId="40822" xr:uid="{00000000-0005-0000-0000-0000B9650000}"/>
    <cellStyle name="Normal 23 2 2 3 2 2 2 4" xfId="17949" xr:uid="{00000000-0005-0000-0000-0000BA650000}"/>
    <cellStyle name="Normal 23 2 2 3 2 2 2 5" xfId="36526" xr:uid="{00000000-0005-0000-0000-0000BB650000}"/>
    <cellStyle name="Normal 23 2 2 3 2 2 3" xfId="7624" xr:uid="{00000000-0005-0000-0000-0000BC650000}"/>
    <cellStyle name="Normal 23 2 2 3 2 2 3 2" xfId="12395" xr:uid="{00000000-0005-0000-0000-0000BD650000}"/>
    <cellStyle name="Normal 23 2 2 3 2 2 3 2 2" xfId="23753" xr:uid="{00000000-0005-0000-0000-0000BE650000}"/>
    <cellStyle name="Normal 23 2 2 3 2 2 3 2 3" xfId="41869" xr:uid="{00000000-0005-0000-0000-0000BF650000}"/>
    <cellStyle name="Normal 23 2 2 3 2 2 3 3" xfId="19042" xr:uid="{00000000-0005-0000-0000-0000C0650000}"/>
    <cellStyle name="Normal 23 2 2 3 2 2 3 4" xfId="37573" xr:uid="{00000000-0005-0000-0000-0000C1650000}"/>
    <cellStyle name="Normal 23 2 2 3 2 2 4" xfId="10211" xr:uid="{00000000-0005-0000-0000-0000C2650000}"/>
    <cellStyle name="Normal 23 2 2 3 2 2 4 2" xfId="21606" xr:uid="{00000000-0005-0000-0000-0000C3650000}"/>
    <cellStyle name="Normal 23 2 2 3 2 2 4 3" xfId="39778" xr:uid="{00000000-0005-0000-0000-0000C4650000}"/>
    <cellStyle name="Normal 23 2 2 3 2 2 5" xfId="16885" xr:uid="{00000000-0005-0000-0000-0000C5650000}"/>
    <cellStyle name="Normal 23 2 2 3 2 2 6" xfId="35482" xr:uid="{00000000-0005-0000-0000-0000C6650000}"/>
    <cellStyle name="Normal 23 2 2 3 2 3" xfId="5966" xr:uid="{00000000-0005-0000-0000-0000C7650000}"/>
    <cellStyle name="Normal 23 2 2 3 2 3 2" xfId="8160" xr:uid="{00000000-0005-0000-0000-0000C8650000}"/>
    <cellStyle name="Normal 23 2 2 3 2 3 2 2" xfId="12931" xr:uid="{00000000-0005-0000-0000-0000C9650000}"/>
    <cellStyle name="Normal 23 2 2 3 2 3 2 2 2" xfId="24286" xr:uid="{00000000-0005-0000-0000-0000CA650000}"/>
    <cellStyle name="Normal 23 2 2 3 2 3 2 2 3" xfId="42391" xr:uid="{00000000-0005-0000-0000-0000CB650000}"/>
    <cellStyle name="Normal 23 2 2 3 2 3 2 3" xfId="19571" xr:uid="{00000000-0005-0000-0000-0000CC650000}"/>
    <cellStyle name="Normal 23 2 2 3 2 3 2 4" xfId="38095" xr:uid="{00000000-0005-0000-0000-0000CD650000}"/>
    <cellStyle name="Normal 23 2 2 3 2 3 3" xfId="10750" xr:uid="{00000000-0005-0000-0000-0000CE650000}"/>
    <cellStyle name="Normal 23 2 2 3 2 3 3 2" xfId="22138" xr:uid="{00000000-0005-0000-0000-0000CF650000}"/>
    <cellStyle name="Normal 23 2 2 3 2 3 3 3" xfId="40300" xr:uid="{00000000-0005-0000-0000-0000D0650000}"/>
    <cellStyle name="Normal 23 2 2 3 2 3 4" xfId="17423" xr:uid="{00000000-0005-0000-0000-0000D1650000}"/>
    <cellStyle name="Normal 23 2 2 3 2 3 5" xfId="36004" xr:uid="{00000000-0005-0000-0000-0000D2650000}"/>
    <cellStyle name="Normal 23 2 2 3 2 4" xfId="7106" xr:uid="{00000000-0005-0000-0000-0000D3650000}"/>
    <cellStyle name="Normal 23 2 2 3 2 4 2" xfId="11877" xr:uid="{00000000-0005-0000-0000-0000D4650000}"/>
    <cellStyle name="Normal 23 2 2 3 2 4 2 2" xfId="23238" xr:uid="{00000000-0005-0000-0000-0000D5650000}"/>
    <cellStyle name="Normal 23 2 2 3 2 4 2 3" xfId="41357" xr:uid="{00000000-0005-0000-0000-0000D6650000}"/>
    <cellStyle name="Normal 23 2 2 3 2 4 3" xfId="18526" xr:uid="{00000000-0005-0000-0000-0000D7650000}"/>
    <cellStyle name="Normal 23 2 2 3 2 4 4" xfId="37061" xr:uid="{00000000-0005-0000-0000-0000D8650000}"/>
    <cellStyle name="Normal 23 2 2 3 2 5" xfId="9697" xr:uid="{00000000-0005-0000-0000-0000D9650000}"/>
    <cellStyle name="Normal 23 2 2 3 2 5 2" xfId="21092" xr:uid="{00000000-0005-0000-0000-0000DA650000}"/>
    <cellStyle name="Normal 23 2 2 3 2 5 3" xfId="39265" xr:uid="{00000000-0005-0000-0000-0000DB650000}"/>
    <cellStyle name="Normal 23 2 2 3 2 6" xfId="16365" xr:uid="{00000000-0005-0000-0000-0000DC650000}"/>
    <cellStyle name="Normal 23 2 2 3 2 7" xfId="34970" xr:uid="{00000000-0005-0000-0000-0000DD650000}"/>
    <cellStyle name="Normal 23 2 2 3 3" xfId="5146" xr:uid="{00000000-0005-0000-0000-0000DE650000}"/>
    <cellStyle name="Normal 23 2 2 3 3 2" xfId="6232" xr:uid="{00000000-0005-0000-0000-0000DF650000}"/>
    <cellStyle name="Normal 23 2 2 3 3 2 2" xfId="8424" xr:uid="{00000000-0005-0000-0000-0000E0650000}"/>
    <cellStyle name="Normal 23 2 2 3 3 2 2 2" xfId="13195" xr:uid="{00000000-0005-0000-0000-0000E1650000}"/>
    <cellStyle name="Normal 23 2 2 3 3 2 2 2 2" xfId="24548" xr:uid="{00000000-0005-0000-0000-0000E2650000}"/>
    <cellStyle name="Normal 23 2 2 3 3 2 2 2 3" xfId="42649" xr:uid="{00000000-0005-0000-0000-0000E3650000}"/>
    <cellStyle name="Normal 23 2 2 3 3 2 2 3" xfId="19834" xr:uid="{00000000-0005-0000-0000-0000E4650000}"/>
    <cellStyle name="Normal 23 2 2 3 3 2 2 4" xfId="38353" xr:uid="{00000000-0005-0000-0000-0000E5650000}"/>
    <cellStyle name="Normal 23 2 2 3 3 2 3" xfId="11014" xr:uid="{00000000-0005-0000-0000-0000E6650000}"/>
    <cellStyle name="Normal 23 2 2 3 3 2 3 2" xfId="22400" xr:uid="{00000000-0005-0000-0000-0000E7650000}"/>
    <cellStyle name="Normal 23 2 2 3 3 2 3 3" xfId="40558" xr:uid="{00000000-0005-0000-0000-0000E8650000}"/>
    <cellStyle name="Normal 23 2 2 3 3 2 4" xfId="17685" xr:uid="{00000000-0005-0000-0000-0000E9650000}"/>
    <cellStyle name="Normal 23 2 2 3 3 2 5" xfId="36262" xr:uid="{00000000-0005-0000-0000-0000EA650000}"/>
    <cellStyle name="Normal 23 2 2 3 3 3" xfId="7368" xr:uid="{00000000-0005-0000-0000-0000EB650000}"/>
    <cellStyle name="Normal 23 2 2 3 3 3 2" xfId="12139" xr:uid="{00000000-0005-0000-0000-0000EC650000}"/>
    <cellStyle name="Normal 23 2 2 3 3 3 2 2" xfId="23497" xr:uid="{00000000-0005-0000-0000-0000ED650000}"/>
    <cellStyle name="Normal 23 2 2 3 3 3 2 3" xfId="41613" xr:uid="{00000000-0005-0000-0000-0000EE650000}"/>
    <cellStyle name="Normal 23 2 2 3 3 3 3" xfId="18786" xr:uid="{00000000-0005-0000-0000-0000EF650000}"/>
    <cellStyle name="Normal 23 2 2 3 3 3 4" xfId="37317" xr:uid="{00000000-0005-0000-0000-0000F0650000}"/>
    <cellStyle name="Normal 23 2 2 3 3 4" xfId="9954" xr:uid="{00000000-0005-0000-0000-0000F1650000}"/>
    <cellStyle name="Normal 23 2 2 3 3 4 2" xfId="21349" xr:uid="{00000000-0005-0000-0000-0000F2650000}"/>
    <cellStyle name="Normal 23 2 2 3 3 4 3" xfId="39521" xr:uid="{00000000-0005-0000-0000-0000F3650000}"/>
    <cellStyle name="Normal 23 2 2 3 3 5" xfId="16626" xr:uid="{00000000-0005-0000-0000-0000F4650000}"/>
    <cellStyle name="Normal 23 2 2 3 3 6" xfId="35226" xr:uid="{00000000-0005-0000-0000-0000F5650000}"/>
    <cellStyle name="Normal 23 2 2 3 4" xfId="5690" xr:uid="{00000000-0005-0000-0000-0000F6650000}"/>
    <cellStyle name="Normal 23 2 2 3 4 2" xfId="7892" xr:uid="{00000000-0005-0000-0000-0000F7650000}"/>
    <cellStyle name="Normal 23 2 2 3 4 2 2" xfId="12663" xr:uid="{00000000-0005-0000-0000-0000F8650000}"/>
    <cellStyle name="Normal 23 2 2 3 4 2 2 2" xfId="24019" xr:uid="{00000000-0005-0000-0000-0000F9650000}"/>
    <cellStyle name="Normal 23 2 2 3 4 2 2 3" xfId="42133" xr:uid="{00000000-0005-0000-0000-0000FA650000}"/>
    <cellStyle name="Normal 23 2 2 3 4 2 3" xfId="19307" xr:uid="{00000000-0005-0000-0000-0000FB650000}"/>
    <cellStyle name="Normal 23 2 2 3 4 2 4" xfId="37837" xr:uid="{00000000-0005-0000-0000-0000FC650000}"/>
    <cellStyle name="Normal 23 2 2 3 4 3" xfId="10480" xr:uid="{00000000-0005-0000-0000-0000FD650000}"/>
    <cellStyle name="Normal 23 2 2 3 4 3 2" xfId="21872" xr:uid="{00000000-0005-0000-0000-0000FE650000}"/>
    <cellStyle name="Normal 23 2 2 3 4 3 3" xfId="40042" xr:uid="{00000000-0005-0000-0000-0000FF650000}"/>
    <cellStyle name="Normal 23 2 2 3 4 4" xfId="17156" xr:uid="{00000000-0005-0000-0000-000000660000}"/>
    <cellStyle name="Normal 23 2 2 3 4 5" xfId="35746" xr:uid="{00000000-0005-0000-0000-000001660000}"/>
    <cellStyle name="Normal 23 2 2 3 5" xfId="6840" xr:uid="{00000000-0005-0000-0000-000002660000}"/>
    <cellStyle name="Normal 23 2 2 3 5 2" xfId="11611" xr:uid="{00000000-0005-0000-0000-000003660000}"/>
    <cellStyle name="Normal 23 2 2 3 5 2 2" xfId="22976" xr:uid="{00000000-0005-0000-0000-000004660000}"/>
    <cellStyle name="Normal 23 2 2 3 5 2 3" xfId="41101" xr:uid="{00000000-0005-0000-0000-000005660000}"/>
    <cellStyle name="Normal 23 2 2 3 5 3" xfId="18264" xr:uid="{00000000-0005-0000-0000-000006660000}"/>
    <cellStyle name="Normal 23 2 2 3 5 4" xfId="36805" xr:uid="{00000000-0005-0000-0000-000007660000}"/>
    <cellStyle name="Normal 23 2 2 3 6" xfId="9438" xr:uid="{00000000-0005-0000-0000-000008660000}"/>
    <cellStyle name="Normal 23 2 2 3 6 2" xfId="20833" xr:uid="{00000000-0005-0000-0000-000009660000}"/>
    <cellStyle name="Normal 23 2 2 3 6 3" xfId="39008" xr:uid="{00000000-0005-0000-0000-00000A660000}"/>
    <cellStyle name="Normal 23 2 2 3 7" xfId="16101" xr:uid="{00000000-0005-0000-0000-00000B660000}"/>
    <cellStyle name="Normal 23 2 2 3 8" xfId="34714" xr:uid="{00000000-0005-0000-0000-00000C660000}"/>
    <cellStyle name="Normal 23 2 2 4" xfId="4740" xr:uid="{00000000-0005-0000-0000-00000D660000}"/>
    <cellStyle name="Normal 23 2 2 4 2" xfId="5274" xr:uid="{00000000-0005-0000-0000-00000E660000}"/>
    <cellStyle name="Normal 23 2 2 4 2 2" xfId="6360" xr:uid="{00000000-0005-0000-0000-00000F660000}"/>
    <cellStyle name="Normal 23 2 2 4 2 2 2" xfId="8552" xr:uid="{00000000-0005-0000-0000-000010660000}"/>
    <cellStyle name="Normal 23 2 2 4 2 2 2 2" xfId="13323" xr:uid="{00000000-0005-0000-0000-000011660000}"/>
    <cellStyle name="Normal 23 2 2 4 2 2 2 2 2" xfId="24676" xr:uid="{00000000-0005-0000-0000-000012660000}"/>
    <cellStyle name="Normal 23 2 2 4 2 2 2 2 3" xfId="42777" xr:uid="{00000000-0005-0000-0000-000013660000}"/>
    <cellStyle name="Normal 23 2 2 4 2 2 2 3" xfId="19962" xr:uid="{00000000-0005-0000-0000-000014660000}"/>
    <cellStyle name="Normal 23 2 2 4 2 2 2 4" xfId="38481" xr:uid="{00000000-0005-0000-0000-000015660000}"/>
    <cellStyle name="Normal 23 2 2 4 2 2 3" xfId="11142" xr:uid="{00000000-0005-0000-0000-000016660000}"/>
    <cellStyle name="Normal 23 2 2 4 2 2 3 2" xfId="22528" xr:uid="{00000000-0005-0000-0000-000017660000}"/>
    <cellStyle name="Normal 23 2 2 4 2 2 3 3" xfId="40686" xr:uid="{00000000-0005-0000-0000-000018660000}"/>
    <cellStyle name="Normal 23 2 2 4 2 2 4" xfId="17813" xr:uid="{00000000-0005-0000-0000-000019660000}"/>
    <cellStyle name="Normal 23 2 2 4 2 2 5" xfId="36390" xr:uid="{00000000-0005-0000-0000-00001A660000}"/>
    <cellStyle name="Normal 23 2 2 4 2 3" xfId="7496" xr:uid="{00000000-0005-0000-0000-00001B660000}"/>
    <cellStyle name="Normal 23 2 2 4 2 3 2" xfId="12267" xr:uid="{00000000-0005-0000-0000-00001C660000}"/>
    <cellStyle name="Normal 23 2 2 4 2 3 2 2" xfId="23625" xr:uid="{00000000-0005-0000-0000-00001D660000}"/>
    <cellStyle name="Normal 23 2 2 4 2 3 2 3" xfId="41741" xr:uid="{00000000-0005-0000-0000-00001E660000}"/>
    <cellStyle name="Normal 23 2 2 4 2 3 3" xfId="18914" xr:uid="{00000000-0005-0000-0000-00001F660000}"/>
    <cellStyle name="Normal 23 2 2 4 2 3 4" xfId="37445" xr:uid="{00000000-0005-0000-0000-000020660000}"/>
    <cellStyle name="Normal 23 2 2 4 2 4" xfId="10082" xr:uid="{00000000-0005-0000-0000-000021660000}"/>
    <cellStyle name="Normal 23 2 2 4 2 4 2" xfId="21477" xr:uid="{00000000-0005-0000-0000-000022660000}"/>
    <cellStyle name="Normal 23 2 2 4 2 4 3" xfId="39649" xr:uid="{00000000-0005-0000-0000-000023660000}"/>
    <cellStyle name="Normal 23 2 2 4 2 5" xfId="16754" xr:uid="{00000000-0005-0000-0000-000024660000}"/>
    <cellStyle name="Normal 23 2 2 4 2 6" xfId="35354" xr:uid="{00000000-0005-0000-0000-000025660000}"/>
    <cellStyle name="Normal 23 2 2 4 3" xfId="5826" xr:uid="{00000000-0005-0000-0000-000026660000}"/>
    <cellStyle name="Normal 23 2 2 4 3 2" xfId="8028" xr:uid="{00000000-0005-0000-0000-000027660000}"/>
    <cellStyle name="Normal 23 2 2 4 3 2 2" xfId="12799" xr:uid="{00000000-0005-0000-0000-000028660000}"/>
    <cellStyle name="Normal 23 2 2 4 3 2 2 2" xfId="24154" xr:uid="{00000000-0005-0000-0000-000029660000}"/>
    <cellStyle name="Normal 23 2 2 4 3 2 2 3" xfId="42263" xr:uid="{00000000-0005-0000-0000-00002A660000}"/>
    <cellStyle name="Normal 23 2 2 4 3 2 3" xfId="19441" xr:uid="{00000000-0005-0000-0000-00002B660000}"/>
    <cellStyle name="Normal 23 2 2 4 3 2 4" xfId="37967" xr:uid="{00000000-0005-0000-0000-00002C660000}"/>
    <cellStyle name="Normal 23 2 2 4 3 3" xfId="10616" xr:uid="{00000000-0005-0000-0000-00002D660000}"/>
    <cellStyle name="Normal 23 2 2 4 3 3 2" xfId="22005" xr:uid="{00000000-0005-0000-0000-00002E660000}"/>
    <cellStyle name="Normal 23 2 2 4 3 3 3" xfId="40172" xr:uid="{00000000-0005-0000-0000-00002F660000}"/>
    <cellStyle name="Normal 23 2 2 4 3 4" xfId="17290" xr:uid="{00000000-0005-0000-0000-000030660000}"/>
    <cellStyle name="Normal 23 2 2 4 3 5" xfId="35876" xr:uid="{00000000-0005-0000-0000-000031660000}"/>
    <cellStyle name="Normal 23 2 2 4 4" xfId="6974" xr:uid="{00000000-0005-0000-0000-000032660000}"/>
    <cellStyle name="Normal 23 2 2 4 4 2" xfId="11745" xr:uid="{00000000-0005-0000-0000-000033660000}"/>
    <cellStyle name="Normal 23 2 2 4 4 2 2" xfId="23107" xr:uid="{00000000-0005-0000-0000-000034660000}"/>
    <cellStyle name="Normal 23 2 2 4 4 2 3" xfId="41229" xr:uid="{00000000-0005-0000-0000-000035660000}"/>
    <cellStyle name="Normal 23 2 2 4 4 3" xfId="18397" xr:uid="{00000000-0005-0000-0000-000036660000}"/>
    <cellStyle name="Normal 23 2 2 4 4 4" xfId="36933" xr:uid="{00000000-0005-0000-0000-000037660000}"/>
    <cellStyle name="Normal 23 2 2 4 5" xfId="9568" xr:uid="{00000000-0005-0000-0000-000038660000}"/>
    <cellStyle name="Normal 23 2 2 4 5 2" xfId="20963" xr:uid="{00000000-0005-0000-0000-000039660000}"/>
    <cellStyle name="Normal 23 2 2 4 5 3" xfId="39136" xr:uid="{00000000-0005-0000-0000-00003A660000}"/>
    <cellStyle name="Normal 23 2 2 4 6" xfId="16233" xr:uid="{00000000-0005-0000-0000-00003B660000}"/>
    <cellStyle name="Normal 23 2 2 4 7" xfId="34842" xr:uid="{00000000-0005-0000-0000-00003C660000}"/>
    <cellStyle name="Normal 23 2 2 5" xfId="5018" xr:uid="{00000000-0005-0000-0000-00003D660000}"/>
    <cellStyle name="Normal 23 2 2 5 2" xfId="6104" xr:uid="{00000000-0005-0000-0000-00003E660000}"/>
    <cellStyle name="Normal 23 2 2 5 2 2" xfId="8296" xr:uid="{00000000-0005-0000-0000-00003F660000}"/>
    <cellStyle name="Normal 23 2 2 5 2 2 2" xfId="13067" xr:uid="{00000000-0005-0000-0000-000040660000}"/>
    <cellStyle name="Normal 23 2 2 5 2 2 2 2" xfId="24420" xr:uid="{00000000-0005-0000-0000-000041660000}"/>
    <cellStyle name="Normal 23 2 2 5 2 2 2 3" xfId="42521" xr:uid="{00000000-0005-0000-0000-000042660000}"/>
    <cellStyle name="Normal 23 2 2 5 2 2 3" xfId="19706" xr:uid="{00000000-0005-0000-0000-000043660000}"/>
    <cellStyle name="Normal 23 2 2 5 2 2 4" xfId="38225" xr:uid="{00000000-0005-0000-0000-000044660000}"/>
    <cellStyle name="Normal 23 2 2 5 2 3" xfId="10886" xr:uid="{00000000-0005-0000-0000-000045660000}"/>
    <cellStyle name="Normal 23 2 2 5 2 3 2" xfId="22272" xr:uid="{00000000-0005-0000-0000-000046660000}"/>
    <cellStyle name="Normal 23 2 2 5 2 3 3" xfId="40430" xr:uid="{00000000-0005-0000-0000-000047660000}"/>
    <cellStyle name="Normal 23 2 2 5 2 4" xfId="17557" xr:uid="{00000000-0005-0000-0000-000048660000}"/>
    <cellStyle name="Normal 23 2 2 5 2 5" xfId="36134" xr:uid="{00000000-0005-0000-0000-000049660000}"/>
    <cellStyle name="Normal 23 2 2 5 3" xfId="7240" xr:uid="{00000000-0005-0000-0000-00004A660000}"/>
    <cellStyle name="Normal 23 2 2 5 3 2" xfId="12011" xr:uid="{00000000-0005-0000-0000-00004B660000}"/>
    <cellStyle name="Normal 23 2 2 5 3 2 2" xfId="23369" xr:uid="{00000000-0005-0000-0000-00004C660000}"/>
    <cellStyle name="Normal 23 2 2 5 3 2 3" xfId="41485" xr:uid="{00000000-0005-0000-0000-00004D660000}"/>
    <cellStyle name="Normal 23 2 2 5 3 3" xfId="18658" xr:uid="{00000000-0005-0000-0000-00004E660000}"/>
    <cellStyle name="Normal 23 2 2 5 3 4" xfId="37189" xr:uid="{00000000-0005-0000-0000-00004F660000}"/>
    <cellStyle name="Normal 23 2 2 5 4" xfId="9826" xr:uid="{00000000-0005-0000-0000-000050660000}"/>
    <cellStyle name="Normal 23 2 2 5 4 2" xfId="21221" xr:uid="{00000000-0005-0000-0000-000051660000}"/>
    <cellStyle name="Normal 23 2 2 5 4 3" xfId="39393" xr:uid="{00000000-0005-0000-0000-000052660000}"/>
    <cellStyle name="Normal 23 2 2 5 5" xfId="16498" xr:uid="{00000000-0005-0000-0000-000053660000}"/>
    <cellStyle name="Normal 23 2 2 5 6" xfId="35098" xr:uid="{00000000-0005-0000-0000-000054660000}"/>
    <cellStyle name="Normal 23 2 2 6" xfId="5550" xr:uid="{00000000-0005-0000-0000-000055660000}"/>
    <cellStyle name="Normal 23 2 2 6 2" xfId="7752" xr:uid="{00000000-0005-0000-0000-000056660000}"/>
    <cellStyle name="Normal 23 2 2 6 2 2" xfId="12523" xr:uid="{00000000-0005-0000-0000-000057660000}"/>
    <cellStyle name="Normal 23 2 2 6 2 2 2" xfId="23881" xr:uid="{00000000-0005-0000-0000-000058660000}"/>
    <cellStyle name="Normal 23 2 2 6 2 2 3" xfId="41997" xr:uid="{00000000-0005-0000-0000-000059660000}"/>
    <cellStyle name="Normal 23 2 2 6 2 3" xfId="19170" xr:uid="{00000000-0005-0000-0000-00005A660000}"/>
    <cellStyle name="Normal 23 2 2 6 2 4" xfId="37701" xr:uid="{00000000-0005-0000-0000-00005B660000}"/>
    <cellStyle name="Normal 23 2 2 6 3" xfId="10340" xr:uid="{00000000-0005-0000-0000-00005C660000}"/>
    <cellStyle name="Normal 23 2 2 6 3 2" xfId="21735" xr:uid="{00000000-0005-0000-0000-00005D660000}"/>
    <cellStyle name="Normal 23 2 2 6 3 3" xfId="39906" xr:uid="{00000000-0005-0000-0000-00005E660000}"/>
    <cellStyle name="Normal 23 2 2 6 4" xfId="17016" xr:uid="{00000000-0005-0000-0000-00005F660000}"/>
    <cellStyle name="Normal 23 2 2 6 5" xfId="35610" xr:uid="{00000000-0005-0000-0000-000060660000}"/>
    <cellStyle name="Normal 23 2 2 7" xfId="6702" xr:uid="{00000000-0005-0000-0000-000061660000}"/>
    <cellStyle name="Normal 23 2 2 7 2" xfId="11473" xr:uid="{00000000-0005-0000-0000-000062660000}"/>
    <cellStyle name="Normal 23 2 2 7 2 2" xfId="22842" xr:uid="{00000000-0005-0000-0000-000063660000}"/>
    <cellStyle name="Normal 23 2 2 7 2 3" xfId="40973" xr:uid="{00000000-0005-0000-0000-000064660000}"/>
    <cellStyle name="Normal 23 2 2 7 3" xfId="18128" xr:uid="{00000000-0005-0000-0000-000065660000}"/>
    <cellStyle name="Normal 23 2 2 7 4" xfId="36677" xr:uid="{00000000-0005-0000-0000-000066660000}"/>
    <cellStyle name="Normal 23 2 2 8" xfId="9306" xr:uid="{00000000-0005-0000-0000-000067660000}"/>
    <cellStyle name="Normal 23 2 2 8 2" xfId="20701" xr:uid="{00000000-0005-0000-0000-000068660000}"/>
    <cellStyle name="Normal 23 2 2 8 3" xfId="38880" xr:uid="{00000000-0005-0000-0000-000069660000}"/>
    <cellStyle name="Normal 23 2 2 9" xfId="15966" xr:uid="{00000000-0005-0000-0000-00006A660000}"/>
    <cellStyle name="Normal 23 2 3" xfId="4495" xr:uid="{00000000-0005-0000-0000-00006B660000}"/>
    <cellStyle name="Normal 23 2 3 2" xfId="4643" xr:uid="{00000000-0005-0000-0000-00006C660000}"/>
    <cellStyle name="Normal 23 2 3 2 2" xfId="4920" xr:uid="{00000000-0005-0000-0000-00006D660000}"/>
    <cellStyle name="Normal 23 2 3 2 2 2" xfId="5454" xr:uid="{00000000-0005-0000-0000-00006E660000}"/>
    <cellStyle name="Normal 23 2 3 2 2 2 2" xfId="6530" xr:uid="{00000000-0005-0000-0000-00006F660000}"/>
    <cellStyle name="Normal 23 2 3 2 2 2 2 2" xfId="8722" xr:uid="{00000000-0005-0000-0000-000070660000}"/>
    <cellStyle name="Normal 23 2 3 2 2 2 2 2 2" xfId="13493" xr:uid="{00000000-0005-0000-0000-000071660000}"/>
    <cellStyle name="Normal 23 2 3 2 2 2 2 2 2 2" xfId="24846" xr:uid="{00000000-0005-0000-0000-000072660000}"/>
    <cellStyle name="Normal 23 2 3 2 2 2 2 2 2 3" xfId="42947" xr:uid="{00000000-0005-0000-0000-000073660000}"/>
    <cellStyle name="Normal 23 2 3 2 2 2 2 2 3" xfId="20132" xr:uid="{00000000-0005-0000-0000-000074660000}"/>
    <cellStyle name="Normal 23 2 3 2 2 2 2 2 4" xfId="38651" xr:uid="{00000000-0005-0000-0000-000075660000}"/>
    <cellStyle name="Normal 23 2 3 2 2 2 2 3" xfId="11312" xr:uid="{00000000-0005-0000-0000-000076660000}"/>
    <cellStyle name="Normal 23 2 3 2 2 2 2 3 2" xfId="22698" xr:uid="{00000000-0005-0000-0000-000077660000}"/>
    <cellStyle name="Normal 23 2 3 2 2 2 2 3 3" xfId="40856" xr:uid="{00000000-0005-0000-0000-000078660000}"/>
    <cellStyle name="Normal 23 2 3 2 2 2 2 4" xfId="17983" xr:uid="{00000000-0005-0000-0000-000079660000}"/>
    <cellStyle name="Normal 23 2 3 2 2 2 2 5" xfId="36560" xr:uid="{00000000-0005-0000-0000-00007A660000}"/>
    <cellStyle name="Normal 23 2 3 2 2 2 3" xfId="7656" xr:uid="{00000000-0005-0000-0000-00007B660000}"/>
    <cellStyle name="Normal 23 2 3 2 2 2 3 2" xfId="12427" xr:uid="{00000000-0005-0000-0000-00007C660000}"/>
    <cellStyle name="Normal 23 2 3 2 2 2 3 2 2" xfId="23785" xr:uid="{00000000-0005-0000-0000-00007D660000}"/>
    <cellStyle name="Normal 23 2 3 2 2 2 3 2 3" xfId="41901" xr:uid="{00000000-0005-0000-0000-00007E660000}"/>
    <cellStyle name="Normal 23 2 3 2 2 2 3 3" xfId="19074" xr:uid="{00000000-0005-0000-0000-00007F660000}"/>
    <cellStyle name="Normal 23 2 3 2 2 2 3 4" xfId="37605" xr:uid="{00000000-0005-0000-0000-000080660000}"/>
    <cellStyle name="Normal 23 2 3 2 2 2 4" xfId="10244" xr:uid="{00000000-0005-0000-0000-000081660000}"/>
    <cellStyle name="Normal 23 2 3 2 2 2 4 2" xfId="21639" xr:uid="{00000000-0005-0000-0000-000082660000}"/>
    <cellStyle name="Normal 23 2 3 2 2 2 4 3" xfId="39810" xr:uid="{00000000-0005-0000-0000-000083660000}"/>
    <cellStyle name="Normal 23 2 3 2 2 2 5" xfId="16920" xr:uid="{00000000-0005-0000-0000-000084660000}"/>
    <cellStyle name="Normal 23 2 3 2 2 2 6" xfId="35514" xr:uid="{00000000-0005-0000-0000-000085660000}"/>
    <cellStyle name="Normal 23 2 3 2 2 3" xfId="6006" xr:uid="{00000000-0005-0000-0000-000086660000}"/>
    <cellStyle name="Normal 23 2 3 2 2 3 2" xfId="8198" xr:uid="{00000000-0005-0000-0000-000087660000}"/>
    <cellStyle name="Normal 23 2 3 2 2 3 2 2" xfId="12969" xr:uid="{00000000-0005-0000-0000-000088660000}"/>
    <cellStyle name="Normal 23 2 3 2 2 3 2 2 2" xfId="24322" xr:uid="{00000000-0005-0000-0000-000089660000}"/>
    <cellStyle name="Normal 23 2 3 2 2 3 2 2 3" xfId="42423" xr:uid="{00000000-0005-0000-0000-00008A660000}"/>
    <cellStyle name="Normal 23 2 3 2 2 3 2 3" xfId="19608" xr:uid="{00000000-0005-0000-0000-00008B660000}"/>
    <cellStyle name="Normal 23 2 3 2 2 3 2 4" xfId="38127" xr:uid="{00000000-0005-0000-0000-00008C660000}"/>
    <cellStyle name="Normal 23 2 3 2 2 3 3" xfId="10788" xr:uid="{00000000-0005-0000-0000-00008D660000}"/>
    <cellStyle name="Normal 23 2 3 2 2 3 3 2" xfId="22174" xr:uid="{00000000-0005-0000-0000-00008E660000}"/>
    <cellStyle name="Normal 23 2 3 2 2 3 3 3" xfId="40332" xr:uid="{00000000-0005-0000-0000-00008F660000}"/>
    <cellStyle name="Normal 23 2 3 2 2 3 4" xfId="17459" xr:uid="{00000000-0005-0000-0000-000090660000}"/>
    <cellStyle name="Normal 23 2 3 2 2 3 5" xfId="36036" xr:uid="{00000000-0005-0000-0000-000091660000}"/>
    <cellStyle name="Normal 23 2 3 2 2 4" xfId="7144" xr:uid="{00000000-0005-0000-0000-000092660000}"/>
    <cellStyle name="Normal 23 2 3 2 2 4 2" xfId="11915" xr:uid="{00000000-0005-0000-0000-000093660000}"/>
    <cellStyle name="Normal 23 2 3 2 2 4 2 2" xfId="23273" xr:uid="{00000000-0005-0000-0000-000094660000}"/>
    <cellStyle name="Normal 23 2 3 2 2 4 2 3" xfId="41389" xr:uid="{00000000-0005-0000-0000-000095660000}"/>
    <cellStyle name="Normal 23 2 3 2 2 4 3" xfId="18562" xr:uid="{00000000-0005-0000-0000-000096660000}"/>
    <cellStyle name="Normal 23 2 3 2 2 4 4" xfId="37093" xr:uid="{00000000-0005-0000-0000-000097660000}"/>
    <cellStyle name="Normal 23 2 3 2 2 5" xfId="9730" xr:uid="{00000000-0005-0000-0000-000098660000}"/>
    <cellStyle name="Normal 23 2 3 2 2 5 2" xfId="21125" xr:uid="{00000000-0005-0000-0000-000099660000}"/>
    <cellStyle name="Normal 23 2 3 2 2 5 3" xfId="39297" xr:uid="{00000000-0005-0000-0000-00009A660000}"/>
    <cellStyle name="Normal 23 2 3 2 2 6" xfId="16402" xr:uid="{00000000-0005-0000-0000-00009B660000}"/>
    <cellStyle name="Normal 23 2 3 2 2 7" xfId="35002" xr:uid="{00000000-0005-0000-0000-00009C660000}"/>
    <cellStyle name="Normal 23 2 3 2 3" xfId="5178" xr:uid="{00000000-0005-0000-0000-00009D660000}"/>
    <cellStyle name="Normal 23 2 3 2 3 2" xfId="6264" xr:uid="{00000000-0005-0000-0000-00009E660000}"/>
    <cellStyle name="Normal 23 2 3 2 3 2 2" xfId="8456" xr:uid="{00000000-0005-0000-0000-00009F660000}"/>
    <cellStyle name="Normal 23 2 3 2 3 2 2 2" xfId="13227" xr:uid="{00000000-0005-0000-0000-0000A0660000}"/>
    <cellStyle name="Normal 23 2 3 2 3 2 2 2 2" xfId="24580" xr:uid="{00000000-0005-0000-0000-0000A1660000}"/>
    <cellStyle name="Normal 23 2 3 2 3 2 2 2 3" xfId="42681" xr:uid="{00000000-0005-0000-0000-0000A2660000}"/>
    <cellStyle name="Normal 23 2 3 2 3 2 2 3" xfId="19866" xr:uid="{00000000-0005-0000-0000-0000A3660000}"/>
    <cellStyle name="Normal 23 2 3 2 3 2 2 4" xfId="38385" xr:uid="{00000000-0005-0000-0000-0000A4660000}"/>
    <cellStyle name="Normal 23 2 3 2 3 2 3" xfId="11046" xr:uid="{00000000-0005-0000-0000-0000A5660000}"/>
    <cellStyle name="Normal 23 2 3 2 3 2 3 2" xfId="22432" xr:uid="{00000000-0005-0000-0000-0000A6660000}"/>
    <cellStyle name="Normal 23 2 3 2 3 2 3 3" xfId="40590" xr:uid="{00000000-0005-0000-0000-0000A7660000}"/>
    <cellStyle name="Normal 23 2 3 2 3 2 4" xfId="17717" xr:uid="{00000000-0005-0000-0000-0000A8660000}"/>
    <cellStyle name="Normal 23 2 3 2 3 2 5" xfId="36294" xr:uid="{00000000-0005-0000-0000-0000A9660000}"/>
    <cellStyle name="Normal 23 2 3 2 3 3" xfId="7400" xr:uid="{00000000-0005-0000-0000-0000AA660000}"/>
    <cellStyle name="Normal 23 2 3 2 3 3 2" xfId="12171" xr:uid="{00000000-0005-0000-0000-0000AB660000}"/>
    <cellStyle name="Normal 23 2 3 2 3 3 2 2" xfId="23529" xr:uid="{00000000-0005-0000-0000-0000AC660000}"/>
    <cellStyle name="Normal 23 2 3 2 3 3 2 3" xfId="41645" xr:uid="{00000000-0005-0000-0000-0000AD660000}"/>
    <cellStyle name="Normal 23 2 3 2 3 3 3" xfId="18818" xr:uid="{00000000-0005-0000-0000-0000AE660000}"/>
    <cellStyle name="Normal 23 2 3 2 3 3 4" xfId="37349" xr:uid="{00000000-0005-0000-0000-0000AF660000}"/>
    <cellStyle name="Normal 23 2 3 2 3 4" xfId="9986" xr:uid="{00000000-0005-0000-0000-0000B0660000}"/>
    <cellStyle name="Normal 23 2 3 2 3 4 2" xfId="21381" xr:uid="{00000000-0005-0000-0000-0000B1660000}"/>
    <cellStyle name="Normal 23 2 3 2 3 4 3" xfId="39553" xr:uid="{00000000-0005-0000-0000-0000B2660000}"/>
    <cellStyle name="Normal 23 2 3 2 3 5" xfId="16658" xr:uid="{00000000-0005-0000-0000-0000B3660000}"/>
    <cellStyle name="Normal 23 2 3 2 3 6" xfId="35258" xr:uid="{00000000-0005-0000-0000-0000B4660000}"/>
    <cellStyle name="Normal 23 2 3 2 4" xfId="5730" xr:uid="{00000000-0005-0000-0000-0000B5660000}"/>
    <cellStyle name="Normal 23 2 3 2 4 2" xfId="7932" xr:uid="{00000000-0005-0000-0000-0000B6660000}"/>
    <cellStyle name="Normal 23 2 3 2 4 2 2" xfId="12703" xr:uid="{00000000-0005-0000-0000-0000B7660000}"/>
    <cellStyle name="Normal 23 2 3 2 4 2 2 2" xfId="24058" xr:uid="{00000000-0005-0000-0000-0000B8660000}"/>
    <cellStyle name="Normal 23 2 3 2 4 2 2 3" xfId="42167" xr:uid="{00000000-0005-0000-0000-0000B9660000}"/>
    <cellStyle name="Normal 23 2 3 2 4 2 3" xfId="19345" xr:uid="{00000000-0005-0000-0000-0000BA660000}"/>
    <cellStyle name="Normal 23 2 3 2 4 2 4" xfId="37871" xr:uid="{00000000-0005-0000-0000-0000BB660000}"/>
    <cellStyle name="Normal 23 2 3 2 4 3" xfId="10520" xr:uid="{00000000-0005-0000-0000-0000BC660000}"/>
    <cellStyle name="Normal 23 2 3 2 4 3 2" xfId="21909" xr:uid="{00000000-0005-0000-0000-0000BD660000}"/>
    <cellStyle name="Normal 23 2 3 2 4 3 3" xfId="40076" xr:uid="{00000000-0005-0000-0000-0000BE660000}"/>
    <cellStyle name="Normal 23 2 3 2 4 4" xfId="17194" xr:uid="{00000000-0005-0000-0000-0000BF660000}"/>
    <cellStyle name="Normal 23 2 3 2 4 5" xfId="35780" xr:uid="{00000000-0005-0000-0000-0000C0660000}"/>
    <cellStyle name="Normal 23 2 3 2 5" xfId="6878" xr:uid="{00000000-0005-0000-0000-0000C1660000}"/>
    <cellStyle name="Normal 23 2 3 2 5 2" xfId="11649" xr:uid="{00000000-0005-0000-0000-0000C2660000}"/>
    <cellStyle name="Normal 23 2 3 2 5 2 2" xfId="23011" xr:uid="{00000000-0005-0000-0000-0000C3660000}"/>
    <cellStyle name="Normal 23 2 3 2 5 2 3" xfId="41133" xr:uid="{00000000-0005-0000-0000-0000C4660000}"/>
    <cellStyle name="Normal 23 2 3 2 5 3" xfId="18301" xr:uid="{00000000-0005-0000-0000-0000C5660000}"/>
    <cellStyle name="Normal 23 2 3 2 5 4" xfId="36837" xr:uid="{00000000-0005-0000-0000-0000C6660000}"/>
    <cellStyle name="Normal 23 2 3 2 6" xfId="9471" xr:uid="{00000000-0005-0000-0000-0000C7660000}"/>
    <cellStyle name="Normal 23 2 3 2 6 2" xfId="20866" xr:uid="{00000000-0005-0000-0000-0000C8660000}"/>
    <cellStyle name="Normal 23 2 3 2 6 3" xfId="39040" xr:uid="{00000000-0005-0000-0000-0000C9660000}"/>
    <cellStyle name="Normal 23 2 3 2 7" xfId="16137" xr:uid="{00000000-0005-0000-0000-0000CA660000}"/>
    <cellStyle name="Normal 23 2 3 2 8" xfId="34746" xr:uid="{00000000-0005-0000-0000-0000CB660000}"/>
    <cellStyle name="Normal 23 2 3 3" xfId="4772" xr:uid="{00000000-0005-0000-0000-0000CC660000}"/>
    <cellStyle name="Normal 23 2 3 3 2" xfId="5306" xr:uid="{00000000-0005-0000-0000-0000CD660000}"/>
    <cellStyle name="Normal 23 2 3 3 2 2" xfId="6392" xr:uid="{00000000-0005-0000-0000-0000CE660000}"/>
    <cellStyle name="Normal 23 2 3 3 2 2 2" xfId="8584" xr:uid="{00000000-0005-0000-0000-0000CF660000}"/>
    <cellStyle name="Normal 23 2 3 3 2 2 2 2" xfId="13355" xr:uid="{00000000-0005-0000-0000-0000D0660000}"/>
    <cellStyle name="Normal 23 2 3 3 2 2 2 2 2" xfId="24708" xr:uid="{00000000-0005-0000-0000-0000D1660000}"/>
    <cellStyle name="Normal 23 2 3 3 2 2 2 2 3" xfId="42809" xr:uid="{00000000-0005-0000-0000-0000D2660000}"/>
    <cellStyle name="Normal 23 2 3 3 2 2 2 3" xfId="19994" xr:uid="{00000000-0005-0000-0000-0000D3660000}"/>
    <cellStyle name="Normal 23 2 3 3 2 2 2 4" xfId="38513" xr:uid="{00000000-0005-0000-0000-0000D4660000}"/>
    <cellStyle name="Normal 23 2 3 3 2 2 3" xfId="11174" xr:uid="{00000000-0005-0000-0000-0000D5660000}"/>
    <cellStyle name="Normal 23 2 3 3 2 2 3 2" xfId="22560" xr:uid="{00000000-0005-0000-0000-0000D6660000}"/>
    <cellStyle name="Normal 23 2 3 3 2 2 3 3" xfId="40718" xr:uid="{00000000-0005-0000-0000-0000D7660000}"/>
    <cellStyle name="Normal 23 2 3 3 2 2 4" xfId="17845" xr:uid="{00000000-0005-0000-0000-0000D8660000}"/>
    <cellStyle name="Normal 23 2 3 3 2 2 5" xfId="36422" xr:uid="{00000000-0005-0000-0000-0000D9660000}"/>
    <cellStyle name="Normal 23 2 3 3 2 3" xfId="7528" xr:uid="{00000000-0005-0000-0000-0000DA660000}"/>
    <cellStyle name="Normal 23 2 3 3 2 3 2" xfId="12299" xr:uid="{00000000-0005-0000-0000-0000DB660000}"/>
    <cellStyle name="Normal 23 2 3 3 2 3 2 2" xfId="23657" xr:uid="{00000000-0005-0000-0000-0000DC660000}"/>
    <cellStyle name="Normal 23 2 3 3 2 3 2 3" xfId="41773" xr:uid="{00000000-0005-0000-0000-0000DD660000}"/>
    <cellStyle name="Normal 23 2 3 3 2 3 3" xfId="18946" xr:uid="{00000000-0005-0000-0000-0000DE660000}"/>
    <cellStyle name="Normal 23 2 3 3 2 3 4" xfId="37477" xr:uid="{00000000-0005-0000-0000-0000DF660000}"/>
    <cellStyle name="Normal 23 2 3 3 2 4" xfId="10114" xr:uid="{00000000-0005-0000-0000-0000E0660000}"/>
    <cellStyle name="Normal 23 2 3 3 2 4 2" xfId="21509" xr:uid="{00000000-0005-0000-0000-0000E1660000}"/>
    <cellStyle name="Normal 23 2 3 3 2 4 3" xfId="39681" xr:uid="{00000000-0005-0000-0000-0000E2660000}"/>
    <cellStyle name="Normal 23 2 3 3 2 5" xfId="16786" xr:uid="{00000000-0005-0000-0000-0000E3660000}"/>
    <cellStyle name="Normal 23 2 3 3 2 6" xfId="35386" xr:uid="{00000000-0005-0000-0000-0000E4660000}"/>
    <cellStyle name="Normal 23 2 3 3 3" xfId="5858" xr:uid="{00000000-0005-0000-0000-0000E5660000}"/>
    <cellStyle name="Normal 23 2 3 3 3 2" xfId="8060" xr:uid="{00000000-0005-0000-0000-0000E6660000}"/>
    <cellStyle name="Normal 23 2 3 3 3 2 2" xfId="12831" xr:uid="{00000000-0005-0000-0000-0000E7660000}"/>
    <cellStyle name="Normal 23 2 3 3 3 2 2 2" xfId="24186" xr:uid="{00000000-0005-0000-0000-0000E8660000}"/>
    <cellStyle name="Normal 23 2 3 3 3 2 2 3" xfId="42295" xr:uid="{00000000-0005-0000-0000-0000E9660000}"/>
    <cellStyle name="Normal 23 2 3 3 3 2 3" xfId="19473" xr:uid="{00000000-0005-0000-0000-0000EA660000}"/>
    <cellStyle name="Normal 23 2 3 3 3 2 4" xfId="37999" xr:uid="{00000000-0005-0000-0000-0000EB660000}"/>
    <cellStyle name="Normal 23 2 3 3 3 3" xfId="10648" xr:uid="{00000000-0005-0000-0000-0000EC660000}"/>
    <cellStyle name="Normal 23 2 3 3 3 3 2" xfId="22037" xr:uid="{00000000-0005-0000-0000-0000ED660000}"/>
    <cellStyle name="Normal 23 2 3 3 3 3 3" xfId="40204" xr:uid="{00000000-0005-0000-0000-0000EE660000}"/>
    <cellStyle name="Normal 23 2 3 3 3 4" xfId="17322" xr:uid="{00000000-0005-0000-0000-0000EF660000}"/>
    <cellStyle name="Normal 23 2 3 3 3 5" xfId="35908" xr:uid="{00000000-0005-0000-0000-0000F0660000}"/>
    <cellStyle name="Normal 23 2 3 3 4" xfId="7006" xr:uid="{00000000-0005-0000-0000-0000F1660000}"/>
    <cellStyle name="Normal 23 2 3 3 4 2" xfId="11777" xr:uid="{00000000-0005-0000-0000-0000F2660000}"/>
    <cellStyle name="Normal 23 2 3 3 4 2 2" xfId="23139" xr:uid="{00000000-0005-0000-0000-0000F3660000}"/>
    <cellStyle name="Normal 23 2 3 3 4 2 3" xfId="41261" xr:uid="{00000000-0005-0000-0000-0000F4660000}"/>
    <cellStyle name="Normal 23 2 3 3 4 3" xfId="18429" xr:uid="{00000000-0005-0000-0000-0000F5660000}"/>
    <cellStyle name="Normal 23 2 3 3 4 4" xfId="36965" xr:uid="{00000000-0005-0000-0000-0000F6660000}"/>
    <cellStyle name="Normal 23 2 3 3 5" xfId="9600" xr:uid="{00000000-0005-0000-0000-0000F7660000}"/>
    <cellStyle name="Normal 23 2 3 3 5 2" xfId="20995" xr:uid="{00000000-0005-0000-0000-0000F8660000}"/>
    <cellStyle name="Normal 23 2 3 3 5 3" xfId="39168" xr:uid="{00000000-0005-0000-0000-0000F9660000}"/>
    <cellStyle name="Normal 23 2 3 3 6" xfId="16265" xr:uid="{00000000-0005-0000-0000-0000FA660000}"/>
    <cellStyle name="Normal 23 2 3 3 7" xfId="34874" xr:uid="{00000000-0005-0000-0000-0000FB660000}"/>
    <cellStyle name="Normal 23 2 3 4" xfId="5050" xr:uid="{00000000-0005-0000-0000-0000FC660000}"/>
    <cellStyle name="Normal 23 2 3 4 2" xfId="6136" xr:uid="{00000000-0005-0000-0000-0000FD660000}"/>
    <cellStyle name="Normal 23 2 3 4 2 2" xfId="8328" xr:uid="{00000000-0005-0000-0000-0000FE660000}"/>
    <cellStyle name="Normal 23 2 3 4 2 2 2" xfId="13099" xr:uid="{00000000-0005-0000-0000-0000FF660000}"/>
    <cellStyle name="Normal 23 2 3 4 2 2 2 2" xfId="24452" xr:uid="{00000000-0005-0000-0000-000000670000}"/>
    <cellStyle name="Normal 23 2 3 4 2 2 2 3" xfId="42553" xr:uid="{00000000-0005-0000-0000-000001670000}"/>
    <cellStyle name="Normal 23 2 3 4 2 2 3" xfId="19738" xr:uid="{00000000-0005-0000-0000-000002670000}"/>
    <cellStyle name="Normal 23 2 3 4 2 2 4" xfId="38257" xr:uid="{00000000-0005-0000-0000-000003670000}"/>
    <cellStyle name="Normal 23 2 3 4 2 3" xfId="10918" xr:uid="{00000000-0005-0000-0000-000004670000}"/>
    <cellStyle name="Normal 23 2 3 4 2 3 2" xfId="22304" xr:uid="{00000000-0005-0000-0000-000005670000}"/>
    <cellStyle name="Normal 23 2 3 4 2 3 3" xfId="40462" xr:uid="{00000000-0005-0000-0000-000006670000}"/>
    <cellStyle name="Normal 23 2 3 4 2 4" xfId="17589" xr:uid="{00000000-0005-0000-0000-000007670000}"/>
    <cellStyle name="Normal 23 2 3 4 2 5" xfId="36166" xr:uid="{00000000-0005-0000-0000-000008670000}"/>
    <cellStyle name="Normal 23 2 3 4 3" xfId="7272" xr:uid="{00000000-0005-0000-0000-000009670000}"/>
    <cellStyle name="Normal 23 2 3 4 3 2" xfId="12043" xr:uid="{00000000-0005-0000-0000-00000A670000}"/>
    <cellStyle name="Normal 23 2 3 4 3 2 2" xfId="23401" xr:uid="{00000000-0005-0000-0000-00000B670000}"/>
    <cellStyle name="Normal 23 2 3 4 3 2 3" xfId="41517" xr:uid="{00000000-0005-0000-0000-00000C670000}"/>
    <cellStyle name="Normal 23 2 3 4 3 3" xfId="18690" xr:uid="{00000000-0005-0000-0000-00000D670000}"/>
    <cellStyle name="Normal 23 2 3 4 3 4" xfId="37221" xr:uid="{00000000-0005-0000-0000-00000E670000}"/>
    <cellStyle name="Normal 23 2 3 4 4" xfId="9858" xr:uid="{00000000-0005-0000-0000-00000F670000}"/>
    <cellStyle name="Normal 23 2 3 4 4 2" xfId="21253" xr:uid="{00000000-0005-0000-0000-000010670000}"/>
    <cellStyle name="Normal 23 2 3 4 4 3" xfId="39425" xr:uid="{00000000-0005-0000-0000-000011670000}"/>
    <cellStyle name="Normal 23 2 3 4 5" xfId="16530" xr:uid="{00000000-0005-0000-0000-000012670000}"/>
    <cellStyle name="Normal 23 2 3 4 6" xfId="35130" xr:uid="{00000000-0005-0000-0000-000013670000}"/>
    <cellStyle name="Normal 23 2 3 5" xfId="5582" xr:uid="{00000000-0005-0000-0000-000014670000}"/>
    <cellStyle name="Normal 23 2 3 5 2" xfId="7784" xr:uid="{00000000-0005-0000-0000-000015670000}"/>
    <cellStyle name="Normal 23 2 3 5 2 2" xfId="12555" xr:uid="{00000000-0005-0000-0000-000016670000}"/>
    <cellStyle name="Normal 23 2 3 5 2 2 2" xfId="23913" xr:uid="{00000000-0005-0000-0000-000017670000}"/>
    <cellStyle name="Normal 23 2 3 5 2 2 3" xfId="42029" xr:uid="{00000000-0005-0000-0000-000018670000}"/>
    <cellStyle name="Normal 23 2 3 5 2 3" xfId="19202" xr:uid="{00000000-0005-0000-0000-000019670000}"/>
    <cellStyle name="Normal 23 2 3 5 2 4" xfId="37733" xr:uid="{00000000-0005-0000-0000-00001A670000}"/>
    <cellStyle name="Normal 23 2 3 5 3" xfId="10372" xr:uid="{00000000-0005-0000-0000-00001B670000}"/>
    <cellStyle name="Normal 23 2 3 5 3 2" xfId="21767" xr:uid="{00000000-0005-0000-0000-00001C670000}"/>
    <cellStyle name="Normal 23 2 3 5 3 3" xfId="39938" xr:uid="{00000000-0005-0000-0000-00001D670000}"/>
    <cellStyle name="Normal 23 2 3 5 4" xfId="17048" xr:uid="{00000000-0005-0000-0000-00001E670000}"/>
    <cellStyle name="Normal 23 2 3 5 5" xfId="35642" xr:uid="{00000000-0005-0000-0000-00001F670000}"/>
    <cellStyle name="Normal 23 2 3 6" xfId="6740" xr:uid="{00000000-0005-0000-0000-000020670000}"/>
    <cellStyle name="Normal 23 2 3 6 2" xfId="11511" xr:uid="{00000000-0005-0000-0000-000021670000}"/>
    <cellStyle name="Normal 23 2 3 6 2 2" xfId="22878" xr:uid="{00000000-0005-0000-0000-000022670000}"/>
    <cellStyle name="Normal 23 2 3 6 2 3" xfId="41005" xr:uid="{00000000-0005-0000-0000-000023670000}"/>
    <cellStyle name="Normal 23 2 3 6 3" xfId="18166" xr:uid="{00000000-0005-0000-0000-000024670000}"/>
    <cellStyle name="Normal 23 2 3 6 4" xfId="36709" xr:uid="{00000000-0005-0000-0000-000025670000}"/>
    <cellStyle name="Normal 23 2 3 7" xfId="9340" xr:uid="{00000000-0005-0000-0000-000026670000}"/>
    <cellStyle name="Normal 23 2 3 7 2" xfId="20735" xr:uid="{00000000-0005-0000-0000-000027670000}"/>
    <cellStyle name="Normal 23 2 3 7 3" xfId="38912" xr:uid="{00000000-0005-0000-0000-000028670000}"/>
    <cellStyle name="Normal 23 2 3 8" xfId="16000" xr:uid="{00000000-0005-0000-0000-000029670000}"/>
    <cellStyle name="Normal 23 2 3 9" xfId="34618" xr:uid="{00000000-0005-0000-0000-00002A670000}"/>
    <cellStyle name="Normal 23 2 4" xfId="4565" xr:uid="{00000000-0005-0000-0000-00002B670000}"/>
    <cellStyle name="Normal 23 2 4 2" xfId="4842" xr:uid="{00000000-0005-0000-0000-00002C670000}"/>
    <cellStyle name="Normal 23 2 4 2 2" xfId="5376" xr:uid="{00000000-0005-0000-0000-00002D670000}"/>
    <cellStyle name="Normal 23 2 4 2 2 2" xfId="6460" xr:uid="{00000000-0005-0000-0000-00002E670000}"/>
    <cellStyle name="Normal 23 2 4 2 2 2 2" xfId="8652" xr:uid="{00000000-0005-0000-0000-00002F670000}"/>
    <cellStyle name="Normal 23 2 4 2 2 2 2 2" xfId="13423" xr:uid="{00000000-0005-0000-0000-000030670000}"/>
    <cellStyle name="Normal 23 2 4 2 2 2 2 2 2" xfId="24776" xr:uid="{00000000-0005-0000-0000-000031670000}"/>
    <cellStyle name="Normal 23 2 4 2 2 2 2 2 3" xfId="42877" xr:uid="{00000000-0005-0000-0000-000032670000}"/>
    <cellStyle name="Normal 23 2 4 2 2 2 2 3" xfId="20062" xr:uid="{00000000-0005-0000-0000-000033670000}"/>
    <cellStyle name="Normal 23 2 4 2 2 2 2 4" xfId="38581" xr:uid="{00000000-0005-0000-0000-000034670000}"/>
    <cellStyle name="Normal 23 2 4 2 2 2 3" xfId="11242" xr:uid="{00000000-0005-0000-0000-000035670000}"/>
    <cellStyle name="Normal 23 2 4 2 2 2 3 2" xfId="22628" xr:uid="{00000000-0005-0000-0000-000036670000}"/>
    <cellStyle name="Normal 23 2 4 2 2 2 3 3" xfId="40786" xr:uid="{00000000-0005-0000-0000-000037670000}"/>
    <cellStyle name="Normal 23 2 4 2 2 2 4" xfId="17913" xr:uid="{00000000-0005-0000-0000-000038670000}"/>
    <cellStyle name="Normal 23 2 4 2 2 2 5" xfId="36490" xr:uid="{00000000-0005-0000-0000-000039670000}"/>
    <cellStyle name="Normal 23 2 4 2 2 3" xfId="7592" xr:uid="{00000000-0005-0000-0000-00003A670000}"/>
    <cellStyle name="Normal 23 2 4 2 2 3 2" xfId="12363" xr:uid="{00000000-0005-0000-0000-00003B670000}"/>
    <cellStyle name="Normal 23 2 4 2 2 3 2 2" xfId="23721" xr:uid="{00000000-0005-0000-0000-00003C670000}"/>
    <cellStyle name="Normal 23 2 4 2 2 3 2 3" xfId="41837" xr:uid="{00000000-0005-0000-0000-00003D670000}"/>
    <cellStyle name="Normal 23 2 4 2 2 3 3" xfId="19010" xr:uid="{00000000-0005-0000-0000-00003E670000}"/>
    <cellStyle name="Normal 23 2 4 2 2 3 4" xfId="37541" xr:uid="{00000000-0005-0000-0000-00003F670000}"/>
    <cellStyle name="Normal 23 2 4 2 2 4" xfId="10179" xr:uid="{00000000-0005-0000-0000-000040670000}"/>
    <cellStyle name="Normal 23 2 4 2 2 4 2" xfId="21574" xr:uid="{00000000-0005-0000-0000-000041670000}"/>
    <cellStyle name="Normal 23 2 4 2 2 4 3" xfId="39746" xr:uid="{00000000-0005-0000-0000-000042670000}"/>
    <cellStyle name="Normal 23 2 4 2 2 5" xfId="16851" xr:uid="{00000000-0005-0000-0000-000043670000}"/>
    <cellStyle name="Normal 23 2 4 2 2 6" xfId="35450" xr:uid="{00000000-0005-0000-0000-000044670000}"/>
    <cellStyle name="Normal 23 2 4 2 3" xfId="5928" xr:uid="{00000000-0005-0000-0000-000045670000}"/>
    <cellStyle name="Normal 23 2 4 2 3 2" xfId="8126" xr:uid="{00000000-0005-0000-0000-000046670000}"/>
    <cellStyle name="Normal 23 2 4 2 3 2 2" xfId="12897" xr:uid="{00000000-0005-0000-0000-000047670000}"/>
    <cellStyle name="Normal 23 2 4 2 3 2 2 2" xfId="24252" xr:uid="{00000000-0005-0000-0000-000048670000}"/>
    <cellStyle name="Normal 23 2 4 2 3 2 2 3" xfId="42359" xr:uid="{00000000-0005-0000-0000-000049670000}"/>
    <cellStyle name="Normal 23 2 4 2 3 2 3" xfId="19538" xr:uid="{00000000-0005-0000-0000-00004A670000}"/>
    <cellStyle name="Normal 23 2 4 2 3 2 4" xfId="38063" xr:uid="{00000000-0005-0000-0000-00004B670000}"/>
    <cellStyle name="Normal 23 2 4 2 3 3" xfId="10715" xr:uid="{00000000-0005-0000-0000-00004C670000}"/>
    <cellStyle name="Normal 23 2 4 2 3 3 2" xfId="22104" xr:uid="{00000000-0005-0000-0000-00004D670000}"/>
    <cellStyle name="Normal 23 2 4 2 3 3 3" xfId="40268" xr:uid="{00000000-0005-0000-0000-00004E670000}"/>
    <cellStyle name="Normal 23 2 4 2 3 4" xfId="17388" xr:uid="{00000000-0005-0000-0000-00004F670000}"/>
    <cellStyle name="Normal 23 2 4 2 3 5" xfId="35972" xr:uid="{00000000-0005-0000-0000-000050670000}"/>
    <cellStyle name="Normal 23 2 4 2 4" xfId="7072" xr:uid="{00000000-0005-0000-0000-000051670000}"/>
    <cellStyle name="Normal 23 2 4 2 4 2" xfId="11843" xr:uid="{00000000-0005-0000-0000-000052670000}"/>
    <cellStyle name="Normal 23 2 4 2 4 2 2" xfId="23204" xr:uid="{00000000-0005-0000-0000-000053670000}"/>
    <cellStyle name="Normal 23 2 4 2 4 2 3" xfId="41325" xr:uid="{00000000-0005-0000-0000-000054670000}"/>
    <cellStyle name="Normal 23 2 4 2 4 3" xfId="18493" xr:uid="{00000000-0005-0000-0000-000055670000}"/>
    <cellStyle name="Normal 23 2 4 2 4 4" xfId="37029" xr:uid="{00000000-0005-0000-0000-000056670000}"/>
    <cellStyle name="Normal 23 2 4 2 5" xfId="9664" xr:uid="{00000000-0005-0000-0000-000057670000}"/>
    <cellStyle name="Normal 23 2 4 2 5 2" xfId="21059" xr:uid="{00000000-0005-0000-0000-000058670000}"/>
    <cellStyle name="Normal 23 2 4 2 5 3" xfId="39232" xr:uid="{00000000-0005-0000-0000-000059670000}"/>
    <cellStyle name="Normal 23 2 4 2 6" xfId="16330" xr:uid="{00000000-0005-0000-0000-00005A670000}"/>
    <cellStyle name="Normal 23 2 4 2 7" xfId="34938" xr:uid="{00000000-0005-0000-0000-00005B670000}"/>
    <cellStyle name="Normal 23 2 4 3" xfId="5114" xr:uid="{00000000-0005-0000-0000-00005C670000}"/>
    <cellStyle name="Normal 23 2 4 3 2" xfId="6200" xr:uid="{00000000-0005-0000-0000-00005D670000}"/>
    <cellStyle name="Normal 23 2 4 3 2 2" xfId="8392" xr:uid="{00000000-0005-0000-0000-00005E670000}"/>
    <cellStyle name="Normal 23 2 4 3 2 2 2" xfId="13163" xr:uid="{00000000-0005-0000-0000-00005F670000}"/>
    <cellStyle name="Normal 23 2 4 3 2 2 2 2" xfId="24516" xr:uid="{00000000-0005-0000-0000-000060670000}"/>
    <cellStyle name="Normal 23 2 4 3 2 2 2 3" xfId="42617" xr:uid="{00000000-0005-0000-0000-000061670000}"/>
    <cellStyle name="Normal 23 2 4 3 2 2 3" xfId="19802" xr:uid="{00000000-0005-0000-0000-000062670000}"/>
    <cellStyle name="Normal 23 2 4 3 2 2 4" xfId="38321" xr:uid="{00000000-0005-0000-0000-000063670000}"/>
    <cellStyle name="Normal 23 2 4 3 2 3" xfId="10982" xr:uid="{00000000-0005-0000-0000-000064670000}"/>
    <cellStyle name="Normal 23 2 4 3 2 3 2" xfId="22368" xr:uid="{00000000-0005-0000-0000-000065670000}"/>
    <cellStyle name="Normal 23 2 4 3 2 3 3" xfId="40526" xr:uid="{00000000-0005-0000-0000-000066670000}"/>
    <cellStyle name="Normal 23 2 4 3 2 4" xfId="17653" xr:uid="{00000000-0005-0000-0000-000067670000}"/>
    <cellStyle name="Normal 23 2 4 3 2 5" xfId="36230" xr:uid="{00000000-0005-0000-0000-000068670000}"/>
    <cellStyle name="Normal 23 2 4 3 3" xfId="7336" xr:uid="{00000000-0005-0000-0000-000069670000}"/>
    <cellStyle name="Normal 23 2 4 3 3 2" xfId="12107" xr:uid="{00000000-0005-0000-0000-00006A670000}"/>
    <cellStyle name="Normal 23 2 4 3 3 2 2" xfId="23465" xr:uid="{00000000-0005-0000-0000-00006B670000}"/>
    <cellStyle name="Normal 23 2 4 3 3 2 3" xfId="41581" xr:uid="{00000000-0005-0000-0000-00006C670000}"/>
    <cellStyle name="Normal 23 2 4 3 3 3" xfId="18754" xr:uid="{00000000-0005-0000-0000-00006D670000}"/>
    <cellStyle name="Normal 23 2 4 3 3 4" xfId="37285" xr:uid="{00000000-0005-0000-0000-00006E670000}"/>
    <cellStyle name="Normal 23 2 4 3 4" xfId="9922" xr:uid="{00000000-0005-0000-0000-00006F670000}"/>
    <cellStyle name="Normal 23 2 4 3 4 2" xfId="21317" xr:uid="{00000000-0005-0000-0000-000070670000}"/>
    <cellStyle name="Normal 23 2 4 3 4 3" xfId="39489" xr:uid="{00000000-0005-0000-0000-000071670000}"/>
    <cellStyle name="Normal 23 2 4 3 5" xfId="16594" xr:uid="{00000000-0005-0000-0000-000072670000}"/>
    <cellStyle name="Normal 23 2 4 3 6" xfId="35194" xr:uid="{00000000-0005-0000-0000-000073670000}"/>
    <cellStyle name="Normal 23 2 4 4" xfId="5652" xr:uid="{00000000-0005-0000-0000-000074670000}"/>
    <cellStyle name="Normal 23 2 4 4 2" xfId="7854" xr:uid="{00000000-0005-0000-0000-000075670000}"/>
    <cellStyle name="Normal 23 2 4 4 2 2" xfId="12625" xr:uid="{00000000-0005-0000-0000-000076670000}"/>
    <cellStyle name="Normal 23 2 4 4 2 2 2" xfId="23982" xr:uid="{00000000-0005-0000-0000-000077670000}"/>
    <cellStyle name="Normal 23 2 4 4 2 2 3" xfId="42097" xr:uid="{00000000-0005-0000-0000-000078670000}"/>
    <cellStyle name="Normal 23 2 4 4 2 3" xfId="19270" xr:uid="{00000000-0005-0000-0000-000079670000}"/>
    <cellStyle name="Normal 23 2 4 4 2 4" xfId="37801" xr:uid="{00000000-0005-0000-0000-00007A670000}"/>
    <cellStyle name="Normal 23 2 4 4 3" xfId="10442" xr:uid="{00000000-0005-0000-0000-00007B670000}"/>
    <cellStyle name="Normal 23 2 4 4 3 2" xfId="21835" xr:uid="{00000000-0005-0000-0000-00007C670000}"/>
    <cellStyle name="Normal 23 2 4 4 3 3" xfId="40006" xr:uid="{00000000-0005-0000-0000-00007D670000}"/>
    <cellStyle name="Normal 23 2 4 4 4" xfId="17118" xr:uid="{00000000-0005-0000-0000-00007E670000}"/>
    <cellStyle name="Normal 23 2 4 4 5" xfId="35710" xr:uid="{00000000-0005-0000-0000-00007F670000}"/>
    <cellStyle name="Normal 23 2 4 5" xfId="6806" xr:uid="{00000000-0005-0000-0000-000080670000}"/>
    <cellStyle name="Normal 23 2 4 5 2" xfId="11577" xr:uid="{00000000-0005-0000-0000-000081670000}"/>
    <cellStyle name="Normal 23 2 4 5 2 2" xfId="22943" xr:uid="{00000000-0005-0000-0000-000082670000}"/>
    <cellStyle name="Normal 23 2 4 5 2 3" xfId="41069" xr:uid="{00000000-0005-0000-0000-000083670000}"/>
    <cellStyle name="Normal 23 2 4 5 3" xfId="18230" xr:uid="{00000000-0005-0000-0000-000084670000}"/>
    <cellStyle name="Normal 23 2 4 5 4" xfId="36773" xr:uid="{00000000-0005-0000-0000-000085670000}"/>
    <cellStyle name="Normal 23 2 4 6" xfId="9406" xr:uid="{00000000-0005-0000-0000-000086670000}"/>
    <cellStyle name="Normal 23 2 4 6 2" xfId="20801" xr:uid="{00000000-0005-0000-0000-000087670000}"/>
    <cellStyle name="Normal 23 2 4 6 3" xfId="38976" xr:uid="{00000000-0005-0000-0000-000088670000}"/>
    <cellStyle name="Normal 23 2 4 7" xfId="16065" xr:uid="{00000000-0005-0000-0000-000089670000}"/>
    <cellStyle name="Normal 23 2 4 8" xfId="34682" xr:uid="{00000000-0005-0000-0000-00008A670000}"/>
    <cellStyle name="Normal 23 2 5" xfId="4708" xr:uid="{00000000-0005-0000-0000-00008B670000}"/>
    <cellStyle name="Normal 23 2 5 2" xfId="5242" xr:uid="{00000000-0005-0000-0000-00008C670000}"/>
    <cellStyle name="Normal 23 2 5 2 2" xfId="6328" xr:uid="{00000000-0005-0000-0000-00008D670000}"/>
    <cellStyle name="Normal 23 2 5 2 2 2" xfId="8520" xr:uid="{00000000-0005-0000-0000-00008E670000}"/>
    <cellStyle name="Normal 23 2 5 2 2 2 2" xfId="13291" xr:uid="{00000000-0005-0000-0000-00008F670000}"/>
    <cellStyle name="Normal 23 2 5 2 2 2 2 2" xfId="24644" xr:uid="{00000000-0005-0000-0000-000090670000}"/>
    <cellStyle name="Normal 23 2 5 2 2 2 2 3" xfId="42745" xr:uid="{00000000-0005-0000-0000-000091670000}"/>
    <cellStyle name="Normal 23 2 5 2 2 2 3" xfId="19930" xr:uid="{00000000-0005-0000-0000-000092670000}"/>
    <cellStyle name="Normal 23 2 5 2 2 2 4" xfId="38449" xr:uid="{00000000-0005-0000-0000-000093670000}"/>
    <cellStyle name="Normal 23 2 5 2 2 3" xfId="11110" xr:uid="{00000000-0005-0000-0000-000094670000}"/>
    <cellStyle name="Normal 23 2 5 2 2 3 2" xfId="22496" xr:uid="{00000000-0005-0000-0000-000095670000}"/>
    <cellStyle name="Normal 23 2 5 2 2 3 3" xfId="40654" xr:uid="{00000000-0005-0000-0000-000096670000}"/>
    <cellStyle name="Normal 23 2 5 2 2 4" xfId="17781" xr:uid="{00000000-0005-0000-0000-000097670000}"/>
    <cellStyle name="Normal 23 2 5 2 2 5" xfId="36358" xr:uid="{00000000-0005-0000-0000-000098670000}"/>
    <cellStyle name="Normal 23 2 5 2 3" xfId="7464" xr:uid="{00000000-0005-0000-0000-000099670000}"/>
    <cellStyle name="Normal 23 2 5 2 3 2" xfId="12235" xr:uid="{00000000-0005-0000-0000-00009A670000}"/>
    <cellStyle name="Normal 23 2 5 2 3 2 2" xfId="23593" xr:uid="{00000000-0005-0000-0000-00009B670000}"/>
    <cellStyle name="Normal 23 2 5 2 3 2 3" xfId="41709" xr:uid="{00000000-0005-0000-0000-00009C670000}"/>
    <cellStyle name="Normal 23 2 5 2 3 3" xfId="18882" xr:uid="{00000000-0005-0000-0000-00009D670000}"/>
    <cellStyle name="Normal 23 2 5 2 3 4" xfId="37413" xr:uid="{00000000-0005-0000-0000-00009E670000}"/>
    <cellStyle name="Normal 23 2 5 2 4" xfId="10050" xr:uid="{00000000-0005-0000-0000-00009F670000}"/>
    <cellStyle name="Normal 23 2 5 2 4 2" xfId="21445" xr:uid="{00000000-0005-0000-0000-0000A0670000}"/>
    <cellStyle name="Normal 23 2 5 2 4 3" xfId="39617" xr:uid="{00000000-0005-0000-0000-0000A1670000}"/>
    <cellStyle name="Normal 23 2 5 2 5" xfId="16722" xr:uid="{00000000-0005-0000-0000-0000A2670000}"/>
    <cellStyle name="Normal 23 2 5 2 6" xfId="35322" xr:uid="{00000000-0005-0000-0000-0000A3670000}"/>
    <cellStyle name="Normal 23 2 5 3" xfId="5794" xr:uid="{00000000-0005-0000-0000-0000A4670000}"/>
    <cellStyle name="Normal 23 2 5 3 2" xfId="7996" xr:uid="{00000000-0005-0000-0000-0000A5670000}"/>
    <cellStyle name="Normal 23 2 5 3 2 2" xfId="12767" xr:uid="{00000000-0005-0000-0000-0000A6670000}"/>
    <cellStyle name="Normal 23 2 5 3 2 2 2" xfId="24122" xr:uid="{00000000-0005-0000-0000-0000A7670000}"/>
    <cellStyle name="Normal 23 2 5 3 2 2 3" xfId="42231" xr:uid="{00000000-0005-0000-0000-0000A8670000}"/>
    <cellStyle name="Normal 23 2 5 3 2 3" xfId="19409" xr:uid="{00000000-0005-0000-0000-0000A9670000}"/>
    <cellStyle name="Normal 23 2 5 3 2 4" xfId="37935" xr:uid="{00000000-0005-0000-0000-0000AA670000}"/>
    <cellStyle name="Normal 23 2 5 3 3" xfId="10584" xr:uid="{00000000-0005-0000-0000-0000AB670000}"/>
    <cellStyle name="Normal 23 2 5 3 3 2" xfId="21973" xr:uid="{00000000-0005-0000-0000-0000AC670000}"/>
    <cellStyle name="Normal 23 2 5 3 3 3" xfId="40140" xr:uid="{00000000-0005-0000-0000-0000AD670000}"/>
    <cellStyle name="Normal 23 2 5 3 4" xfId="17258" xr:uid="{00000000-0005-0000-0000-0000AE670000}"/>
    <cellStyle name="Normal 23 2 5 3 5" xfId="35844" xr:uid="{00000000-0005-0000-0000-0000AF670000}"/>
    <cellStyle name="Normal 23 2 5 4" xfId="6942" xr:uid="{00000000-0005-0000-0000-0000B0670000}"/>
    <cellStyle name="Normal 23 2 5 4 2" xfId="11713" xr:uid="{00000000-0005-0000-0000-0000B1670000}"/>
    <cellStyle name="Normal 23 2 5 4 2 2" xfId="23075" xr:uid="{00000000-0005-0000-0000-0000B2670000}"/>
    <cellStyle name="Normal 23 2 5 4 2 3" xfId="41197" xr:uid="{00000000-0005-0000-0000-0000B3670000}"/>
    <cellStyle name="Normal 23 2 5 4 3" xfId="18365" xr:uid="{00000000-0005-0000-0000-0000B4670000}"/>
    <cellStyle name="Normal 23 2 5 4 4" xfId="36901" xr:uid="{00000000-0005-0000-0000-0000B5670000}"/>
    <cellStyle name="Normal 23 2 5 5" xfId="9536" xr:uid="{00000000-0005-0000-0000-0000B6670000}"/>
    <cellStyle name="Normal 23 2 5 5 2" xfId="20931" xr:uid="{00000000-0005-0000-0000-0000B7670000}"/>
    <cellStyle name="Normal 23 2 5 5 3" xfId="39104" xr:uid="{00000000-0005-0000-0000-0000B8670000}"/>
    <cellStyle name="Normal 23 2 5 6" xfId="16201" xr:uid="{00000000-0005-0000-0000-0000B9670000}"/>
    <cellStyle name="Normal 23 2 5 7" xfId="34810" xr:uid="{00000000-0005-0000-0000-0000BA670000}"/>
    <cellStyle name="Normal 23 2 6" xfId="4986" xr:uid="{00000000-0005-0000-0000-0000BB670000}"/>
    <cellStyle name="Normal 23 2 6 2" xfId="6072" xr:uid="{00000000-0005-0000-0000-0000BC670000}"/>
    <cellStyle name="Normal 23 2 6 2 2" xfId="8264" xr:uid="{00000000-0005-0000-0000-0000BD670000}"/>
    <cellStyle name="Normal 23 2 6 2 2 2" xfId="13035" xr:uid="{00000000-0005-0000-0000-0000BE670000}"/>
    <cellStyle name="Normal 23 2 6 2 2 2 2" xfId="24388" xr:uid="{00000000-0005-0000-0000-0000BF670000}"/>
    <cellStyle name="Normal 23 2 6 2 2 2 3" xfId="42489" xr:uid="{00000000-0005-0000-0000-0000C0670000}"/>
    <cellStyle name="Normal 23 2 6 2 2 3" xfId="19674" xr:uid="{00000000-0005-0000-0000-0000C1670000}"/>
    <cellStyle name="Normal 23 2 6 2 2 4" xfId="38193" xr:uid="{00000000-0005-0000-0000-0000C2670000}"/>
    <cellStyle name="Normal 23 2 6 2 3" xfId="10854" xr:uid="{00000000-0005-0000-0000-0000C3670000}"/>
    <cellStyle name="Normal 23 2 6 2 3 2" xfId="22240" xr:uid="{00000000-0005-0000-0000-0000C4670000}"/>
    <cellStyle name="Normal 23 2 6 2 3 3" xfId="40398" xr:uid="{00000000-0005-0000-0000-0000C5670000}"/>
    <cellStyle name="Normal 23 2 6 2 4" xfId="17525" xr:uid="{00000000-0005-0000-0000-0000C6670000}"/>
    <cellStyle name="Normal 23 2 6 2 5" xfId="36102" xr:uid="{00000000-0005-0000-0000-0000C7670000}"/>
    <cellStyle name="Normal 23 2 6 3" xfId="7208" xr:uid="{00000000-0005-0000-0000-0000C8670000}"/>
    <cellStyle name="Normal 23 2 6 3 2" xfId="11979" xr:uid="{00000000-0005-0000-0000-0000C9670000}"/>
    <cellStyle name="Normal 23 2 6 3 2 2" xfId="23337" xr:uid="{00000000-0005-0000-0000-0000CA670000}"/>
    <cellStyle name="Normal 23 2 6 3 2 3" xfId="41453" xr:uid="{00000000-0005-0000-0000-0000CB670000}"/>
    <cellStyle name="Normal 23 2 6 3 3" xfId="18626" xr:uid="{00000000-0005-0000-0000-0000CC670000}"/>
    <cellStyle name="Normal 23 2 6 3 4" xfId="37157" xr:uid="{00000000-0005-0000-0000-0000CD670000}"/>
    <cellStyle name="Normal 23 2 6 4" xfId="9794" xr:uid="{00000000-0005-0000-0000-0000CE670000}"/>
    <cellStyle name="Normal 23 2 6 4 2" xfId="21189" xr:uid="{00000000-0005-0000-0000-0000CF670000}"/>
    <cellStyle name="Normal 23 2 6 4 3" xfId="39361" xr:uid="{00000000-0005-0000-0000-0000D0670000}"/>
    <cellStyle name="Normal 23 2 6 5" xfId="16466" xr:uid="{00000000-0005-0000-0000-0000D1670000}"/>
    <cellStyle name="Normal 23 2 6 6" xfId="35066" xr:uid="{00000000-0005-0000-0000-0000D2670000}"/>
    <cellStyle name="Normal 23 2 7" xfId="5518" xr:uid="{00000000-0005-0000-0000-0000D3670000}"/>
    <cellStyle name="Normal 23 2 7 2" xfId="7720" xr:uid="{00000000-0005-0000-0000-0000D4670000}"/>
    <cellStyle name="Normal 23 2 7 2 2" xfId="12491" xr:uid="{00000000-0005-0000-0000-0000D5670000}"/>
    <cellStyle name="Normal 23 2 7 2 2 2" xfId="23849" xr:uid="{00000000-0005-0000-0000-0000D6670000}"/>
    <cellStyle name="Normal 23 2 7 2 2 3" xfId="41965" xr:uid="{00000000-0005-0000-0000-0000D7670000}"/>
    <cellStyle name="Normal 23 2 7 2 3" xfId="19138" xr:uid="{00000000-0005-0000-0000-0000D8670000}"/>
    <cellStyle name="Normal 23 2 7 2 4" xfId="37669" xr:uid="{00000000-0005-0000-0000-0000D9670000}"/>
    <cellStyle name="Normal 23 2 7 3" xfId="10308" xr:uid="{00000000-0005-0000-0000-0000DA670000}"/>
    <cellStyle name="Normal 23 2 7 3 2" xfId="21703" xr:uid="{00000000-0005-0000-0000-0000DB670000}"/>
    <cellStyle name="Normal 23 2 7 3 3" xfId="39874" xr:uid="{00000000-0005-0000-0000-0000DC670000}"/>
    <cellStyle name="Normal 23 2 7 4" xfId="16984" xr:uid="{00000000-0005-0000-0000-0000DD670000}"/>
    <cellStyle name="Normal 23 2 7 5" xfId="35578" xr:uid="{00000000-0005-0000-0000-0000DE670000}"/>
    <cellStyle name="Normal 23 2 8" xfId="6668" xr:uid="{00000000-0005-0000-0000-0000DF670000}"/>
    <cellStyle name="Normal 23 2 8 2" xfId="11439" xr:uid="{00000000-0005-0000-0000-0000E0670000}"/>
    <cellStyle name="Normal 23 2 8 2 2" xfId="22810" xr:uid="{00000000-0005-0000-0000-0000E1670000}"/>
    <cellStyle name="Normal 23 2 8 2 3" xfId="40941" xr:uid="{00000000-0005-0000-0000-0000E2670000}"/>
    <cellStyle name="Normal 23 2 8 3" xfId="18095" xr:uid="{00000000-0005-0000-0000-0000E3670000}"/>
    <cellStyle name="Normal 23 2 8 4" xfId="36645" xr:uid="{00000000-0005-0000-0000-0000E4670000}"/>
    <cellStyle name="Normal 23 2 9" xfId="9273" xr:uid="{00000000-0005-0000-0000-0000E5670000}"/>
    <cellStyle name="Normal 23 2 9 2" xfId="20668" xr:uid="{00000000-0005-0000-0000-0000E6670000}"/>
    <cellStyle name="Normal 23 2 9 3" xfId="38848" xr:uid="{00000000-0005-0000-0000-0000E7670000}"/>
    <cellStyle name="Normal 23 3" xfId="4434" xr:uid="{00000000-0005-0000-0000-0000E8670000}"/>
    <cellStyle name="Normal 23 3 10" xfId="34570" xr:uid="{00000000-0005-0000-0000-0000E9670000}"/>
    <cellStyle name="Normal 23 3 2" xfId="4511" xr:uid="{00000000-0005-0000-0000-0000EA670000}"/>
    <cellStyle name="Normal 23 3 2 2" xfId="4659" xr:uid="{00000000-0005-0000-0000-0000EB670000}"/>
    <cellStyle name="Normal 23 3 2 2 2" xfId="4936" xr:uid="{00000000-0005-0000-0000-0000EC670000}"/>
    <cellStyle name="Normal 23 3 2 2 2 2" xfId="5470" xr:uid="{00000000-0005-0000-0000-0000ED670000}"/>
    <cellStyle name="Normal 23 3 2 2 2 2 2" xfId="6546" xr:uid="{00000000-0005-0000-0000-0000EE670000}"/>
    <cellStyle name="Normal 23 3 2 2 2 2 2 2" xfId="8738" xr:uid="{00000000-0005-0000-0000-0000EF670000}"/>
    <cellStyle name="Normal 23 3 2 2 2 2 2 2 2" xfId="13509" xr:uid="{00000000-0005-0000-0000-0000F0670000}"/>
    <cellStyle name="Normal 23 3 2 2 2 2 2 2 2 2" xfId="24862" xr:uid="{00000000-0005-0000-0000-0000F1670000}"/>
    <cellStyle name="Normal 23 3 2 2 2 2 2 2 2 3" xfId="42963" xr:uid="{00000000-0005-0000-0000-0000F2670000}"/>
    <cellStyle name="Normal 23 3 2 2 2 2 2 2 3" xfId="20148" xr:uid="{00000000-0005-0000-0000-0000F3670000}"/>
    <cellStyle name="Normal 23 3 2 2 2 2 2 2 4" xfId="38667" xr:uid="{00000000-0005-0000-0000-0000F4670000}"/>
    <cellStyle name="Normal 23 3 2 2 2 2 2 3" xfId="11328" xr:uid="{00000000-0005-0000-0000-0000F5670000}"/>
    <cellStyle name="Normal 23 3 2 2 2 2 2 3 2" xfId="22714" xr:uid="{00000000-0005-0000-0000-0000F6670000}"/>
    <cellStyle name="Normal 23 3 2 2 2 2 2 3 3" xfId="40872" xr:uid="{00000000-0005-0000-0000-0000F7670000}"/>
    <cellStyle name="Normal 23 3 2 2 2 2 2 4" xfId="17999" xr:uid="{00000000-0005-0000-0000-0000F8670000}"/>
    <cellStyle name="Normal 23 3 2 2 2 2 2 5" xfId="36576" xr:uid="{00000000-0005-0000-0000-0000F9670000}"/>
    <cellStyle name="Normal 23 3 2 2 2 2 3" xfId="7672" xr:uid="{00000000-0005-0000-0000-0000FA670000}"/>
    <cellStyle name="Normal 23 3 2 2 2 2 3 2" xfId="12443" xr:uid="{00000000-0005-0000-0000-0000FB670000}"/>
    <cellStyle name="Normal 23 3 2 2 2 2 3 2 2" xfId="23801" xr:uid="{00000000-0005-0000-0000-0000FC670000}"/>
    <cellStyle name="Normal 23 3 2 2 2 2 3 2 3" xfId="41917" xr:uid="{00000000-0005-0000-0000-0000FD670000}"/>
    <cellStyle name="Normal 23 3 2 2 2 2 3 3" xfId="19090" xr:uid="{00000000-0005-0000-0000-0000FE670000}"/>
    <cellStyle name="Normal 23 3 2 2 2 2 3 4" xfId="37621" xr:uid="{00000000-0005-0000-0000-0000FF670000}"/>
    <cellStyle name="Normal 23 3 2 2 2 2 4" xfId="10260" xr:uid="{00000000-0005-0000-0000-000000680000}"/>
    <cellStyle name="Normal 23 3 2 2 2 2 4 2" xfId="21655" xr:uid="{00000000-0005-0000-0000-000001680000}"/>
    <cellStyle name="Normal 23 3 2 2 2 2 4 3" xfId="39826" xr:uid="{00000000-0005-0000-0000-000002680000}"/>
    <cellStyle name="Normal 23 3 2 2 2 2 5" xfId="16936" xr:uid="{00000000-0005-0000-0000-000003680000}"/>
    <cellStyle name="Normal 23 3 2 2 2 2 6" xfId="35530" xr:uid="{00000000-0005-0000-0000-000004680000}"/>
    <cellStyle name="Normal 23 3 2 2 2 3" xfId="6022" xr:uid="{00000000-0005-0000-0000-000005680000}"/>
    <cellStyle name="Normal 23 3 2 2 2 3 2" xfId="8214" xr:uid="{00000000-0005-0000-0000-000006680000}"/>
    <cellStyle name="Normal 23 3 2 2 2 3 2 2" xfId="12985" xr:uid="{00000000-0005-0000-0000-000007680000}"/>
    <cellStyle name="Normal 23 3 2 2 2 3 2 2 2" xfId="24338" xr:uid="{00000000-0005-0000-0000-000008680000}"/>
    <cellStyle name="Normal 23 3 2 2 2 3 2 2 3" xfId="42439" xr:uid="{00000000-0005-0000-0000-000009680000}"/>
    <cellStyle name="Normal 23 3 2 2 2 3 2 3" xfId="19624" xr:uid="{00000000-0005-0000-0000-00000A680000}"/>
    <cellStyle name="Normal 23 3 2 2 2 3 2 4" xfId="38143" xr:uid="{00000000-0005-0000-0000-00000B680000}"/>
    <cellStyle name="Normal 23 3 2 2 2 3 3" xfId="10804" xr:uid="{00000000-0005-0000-0000-00000C680000}"/>
    <cellStyle name="Normal 23 3 2 2 2 3 3 2" xfId="22190" xr:uid="{00000000-0005-0000-0000-00000D680000}"/>
    <cellStyle name="Normal 23 3 2 2 2 3 3 3" xfId="40348" xr:uid="{00000000-0005-0000-0000-00000E680000}"/>
    <cellStyle name="Normal 23 3 2 2 2 3 4" xfId="17475" xr:uid="{00000000-0005-0000-0000-00000F680000}"/>
    <cellStyle name="Normal 23 3 2 2 2 3 5" xfId="36052" xr:uid="{00000000-0005-0000-0000-000010680000}"/>
    <cellStyle name="Normal 23 3 2 2 2 4" xfId="7160" xr:uid="{00000000-0005-0000-0000-000011680000}"/>
    <cellStyle name="Normal 23 3 2 2 2 4 2" xfId="11931" xr:uid="{00000000-0005-0000-0000-000012680000}"/>
    <cellStyle name="Normal 23 3 2 2 2 4 2 2" xfId="23289" xr:uid="{00000000-0005-0000-0000-000013680000}"/>
    <cellStyle name="Normal 23 3 2 2 2 4 2 3" xfId="41405" xr:uid="{00000000-0005-0000-0000-000014680000}"/>
    <cellStyle name="Normal 23 3 2 2 2 4 3" xfId="18578" xr:uid="{00000000-0005-0000-0000-000015680000}"/>
    <cellStyle name="Normal 23 3 2 2 2 4 4" xfId="37109" xr:uid="{00000000-0005-0000-0000-000016680000}"/>
    <cellStyle name="Normal 23 3 2 2 2 5" xfId="9746" xr:uid="{00000000-0005-0000-0000-000017680000}"/>
    <cellStyle name="Normal 23 3 2 2 2 5 2" xfId="21141" xr:uid="{00000000-0005-0000-0000-000018680000}"/>
    <cellStyle name="Normal 23 3 2 2 2 5 3" xfId="39313" xr:uid="{00000000-0005-0000-0000-000019680000}"/>
    <cellStyle name="Normal 23 3 2 2 2 6" xfId="16418" xr:uid="{00000000-0005-0000-0000-00001A680000}"/>
    <cellStyle name="Normal 23 3 2 2 2 7" xfId="35018" xr:uid="{00000000-0005-0000-0000-00001B680000}"/>
    <cellStyle name="Normal 23 3 2 2 3" xfId="5194" xr:uid="{00000000-0005-0000-0000-00001C680000}"/>
    <cellStyle name="Normal 23 3 2 2 3 2" xfId="6280" xr:uid="{00000000-0005-0000-0000-00001D680000}"/>
    <cellStyle name="Normal 23 3 2 2 3 2 2" xfId="8472" xr:uid="{00000000-0005-0000-0000-00001E680000}"/>
    <cellStyle name="Normal 23 3 2 2 3 2 2 2" xfId="13243" xr:uid="{00000000-0005-0000-0000-00001F680000}"/>
    <cellStyle name="Normal 23 3 2 2 3 2 2 2 2" xfId="24596" xr:uid="{00000000-0005-0000-0000-000020680000}"/>
    <cellStyle name="Normal 23 3 2 2 3 2 2 2 3" xfId="42697" xr:uid="{00000000-0005-0000-0000-000021680000}"/>
    <cellStyle name="Normal 23 3 2 2 3 2 2 3" xfId="19882" xr:uid="{00000000-0005-0000-0000-000022680000}"/>
    <cellStyle name="Normal 23 3 2 2 3 2 2 4" xfId="38401" xr:uid="{00000000-0005-0000-0000-000023680000}"/>
    <cellStyle name="Normal 23 3 2 2 3 2 3" xfId="11062" xr:uid="{00000000-0005-0000-0000-000024680000}"/>
    <cellStyle name="Normal 23 3 2 2 3 2 3 2" xfId="22448" xr:uid="{00000000-0005-0000-0000-000025680000}"/>
    <cellStyle name="Normal 23 3 2 2 3 2 3 3" xfId="40606" xr:uid="{00000000-0005-0000-0000-000026680000}"/>
    <cellStyle name="Normal 23 3 2 2 3 2 4" xfId="17733" xr:uid="{00000000-0005-0000-0000-000027680000}"/>
    <cellStyle name="Normal 23 3 2 2 3 2 5" xfId="36310" xr:uid="{00000000-0005-0000-0000-000028680000}"/>
    <cellStyle name="Normal 23 3 2 2 3 3" xfId="7416" xr:uid="{00000000-0005-0000-0000-000029680000}"/>
    <cellStyle name="Normal 23 3 2 2 3 3 2" xfId="12187" xr:uid="{00000000-0005-0000-0000-00002A680000}"/>
    <cellStyle name="Normal 23 3 2 2 3 3 2 2" xfId="23545" xr:uid="{00000000-0005-0000-0000-00002B680000}"/>
    <cellStyle name="Normal 23 3 2 2 3 3 2 3" xfId="41661" xr:uid="{00000000-0005-0000-0000-00002C680000}"/>
    <cellStyle name="Normal 23 3 2 2 3 3 3" xfId="18834" xr:uid="{00000000-0005-0000-0000-00002D680000}"/>
    <cellStyle name="Normal 23 3 2 2 3 3 4" xfId="37365" xr:uid="{00000000-0005-0000-0000-00002E680000}"/>
    <cellStyle name="Normal 23 3 2 2 3 4" xfId="10002" xr:uid="{00000000-0005-0000-0000-00002F680000}"/>
    <cellStyle name="Normal 23 3 2 2 3 4 2" xfId="21397" xr:uid="{00000000-0005-0000-0000-000030680000}"/>
    <cellStyle name="Normal 23 3 2 2 3 4 3" xfId="39569" xr:uid="{00000000-0005-0000-0000-000031680000}"/>
    <cellStyle name="Normal 23 3 2 2 3 5" xfId="16674" xr:uid="{00000000-0005-0000-0000-000032680000}"/>
    <cellStyle name="Normal 23 3 2 2 3 6" xfId="35274" xr:uid="{00000000-0005-0000-0000-000033680000}"/>
    <cellStyle name="Normal 23 3 2 2 4" xfId="5746" xr:uid="{00000000-0005-0000-0000-000034680000}"/>
    <cellStyle name="Normal 23 3 2 2 4 2" xfId="7948" xr:uid="{00000000-0005-0000-0000-000035680000}"/>
    <cellStyle name="Normal 23 3 2 2 4 2 2" xfId="12719" xr:uid="{00000000-0005-0000-0000-000036680000}"/>
    <cellStyle name="Normal 23 3 2 2 4 2 2 2" xfId="24074" xr:uid="{00000000-0005-0000-0000-000037680000}"/>
    <cellStyle name="Normal 23 3 2 2 4 2 2 3" xfId="42183" xr:uid="{00000000-0005-0000-0000-000038680000}"/>
    <cellStyle name="Normal 23 3 2 2 4 2 3" xfId="19361" xr:uid="{00000000-0005-0000-0000-000039680000}"/>
    <cellStyle name="Normal 23 3 2 2 4 2 4" xfId="37887" xr:uid="{00000000-0005-0000-0000-00003A680000}"/>
    <cellStyle name="Normal 23 3 2 2 4 3" xfId="10536" xr:uid="{00000000-0005-0000-0000-00003B680000}"/>
    <cellStyle name="Normal 23 3 2 2 4 3 2" xfId="21925" xr:uid="{00000000-0005-0000-0000-00003C680000}"/>
    <cellStyle name="Normal 23 3 2 2 4 3 3" xfId="40092" xr:uid="{00000000-0005-0000-0000-00003D680000}"/>
    <cellStyle name="Normal 23 3 2 2 4 4" xfId="17210" xr:uid="{00000000-0005-0000-0000-00003E680000}"/>
    <cellStyle name="Normal 23 3 2 2 4 5" xfId="35796" xr:uid="{00000000-0005-0000-0000-00003F680000}"/>
    <cellStyle name="Normal 23 3 2 2 5" xfId="6894" xr:uid="{00000000-0005-0000-0000-000040680000}"/>
    <cellStyle name="Normal 23 3 2 2 5 2" xfId="11665" xr:uid="{00000000-0005-0000-0000-000041680000}"/>
    <cellStyle name="Normal 23 3 2 2 5 2 2" xfId="23027" xr:uid="{00000000-0005-0000-0000-000042680000}"/>
    <cellStyle name="Normal 23 3 2 2 5 2 3" xfId="41149" xr:uid="{00000000-0005-0000-0000-000043680000}"/>
    <cellStyle name="Normal 23 3 2 2 5 3" xfId="18317" xr:uid="{00000000-0005-0000-0000-000044680000}"/>
    <cellStyle name="Normal 23 3 2 2 5 4" xfId="36853" xr:uid="{00000000-0005-0000-0000-000045680000}"/>
    <cellStyle name="Normal 23 3 2 2 6" xfId="9487" xr:uid="{00000000-0005-0000-0000-000046680000}"/>
    <cellStyle name="Normal 23 3 2 2 6 2" xfId="20882" xr:uid="{00000000-0005-0000-0000-000047680000}"/>
    <cellStyle name="Normal 23 3 2 2 6 3" xfId="39056" xr:uid="{00000000-0005-0000-0000-000048680000}"/>
    <cellStyle name="Normal 23 3 2 2 7" xfId="16153" xr:uid="{00000000-0005-0000-0000-000049680000}"/>
    <cellStyle name="Normal 23 3 2 2 8" xfId="34762" xr:uid="{00000000-0005-0000-0000-00004A680000}"/>
    <cellStyle name="Normal 23 3 2 3" xfId="4788" xr:uid="{00000000-0005-0000-0000-00004B680000}"/>
    <cellStyle name="Normal 23 3 2 3 2" xfId="5322" xr:uid="{00000000-0005-0000-0000-00004C680000}"/>
    <cellStyle name="Normal 23 3 2 3 2 2" xfId="6408" xr:uid="{00000000-0005-0000-0000-00004D680000}"/>
    <cellStyle name="Normal 23 3 2 3 2 2 2" xfId="8600" xr:uid="{00000000-0005-0000-0000-00004E680000}"/>
    <cellStyle name="Normal 23 3 2 3 2 2 2 2" xfId="13371" xr:uid="{00000000-0005-0000-0000-00004F680000}"/>
    <cellStyle name="Normal 23 3 2 3 2 2 2 2 2" xfId="24724" xr:uid="{00000000-0005-0000-0000-000050680000}"/>
    <cellStyle name="Normal 23 3 2 3 2 2 2 2 3" xfId="42825" xr:uid="{00000000-0005-0000-0000-000051680000}"/>
    <cellStyle name="Normal 23 3 2 3 2 2 2 3" xfId="20010" xr:uid="{00000000-0005-0000-0000-000052680000}"/>
    <cellStyle name="Normal 23 3 2 3 2 2 2 4" xfId="38529" xr:uid="{00000000-0005-0000-0000-000053680000}"/>
    <cellStyle name="Normal 23 3 2 3 2 2 3" xfId="11190" xr:uid="{00000000-0005-0000-0000-000054680000}"/>
    <cellStyle name="Normal 23 3 2 3 2 2 3 2" xfId="22576" xr:uid="{00000000-0005-0000-0000-000055680000}"/>
    <cellStyle name="Normal 23 3 2 3 2 2 3 3" xfId="40734" xr:uid="{00000000-0005-0000-0000-000056680000}"/>
    <cellStyle name="Normal 23 3 2 3 2 2 4" xfId="17861" xr:uid="{00000000-0005-0000-0000-000057680000}"/>
    <cellStyle name="Normal 23 3 2 3 2 2 5" xfId="36438" xr:uid="{00000000-0005-0000-0000-000058680000}"/>
    <cellStyle name="Normal 23 3 2 3 2 3" xfId="7544" xr:uid="{00000000-0005-0000-0000-000059680000}"/>
    <cellStyle name="Normal 23 3 2 3 2 3 2" xfId="12315" xr:uid="{00000000-0005-0000-0000-00005A680000}"/>
    <cellStyle name="Normal 23 3 2 3 2 3 2 2" xfId="23673" xr:uid="{00000000-0005-0000-0000-00005B680000}"/>
    <cellStyle name="Normal 23 3 2 3 2 3 2 3" xfId="41789" xr:uid="{00000000-0005-0000-0000-00005C680000}"/>
    <cellStyle name="Normal 23 3 2 3 2 3 3" xfId="18962" xr:uid="{00000000-0005-0000-0000-00005D680000}"/>
    <cellStyle name="Normal 23 3 2 3 2 3 4" xfId="37493" xr:uid="{00000000-0005-0000-0000-00005E680000}"/>
    <cellStyle name="Normal 23 3 2 3 2 4" xfId="10130" xr:uid="{00000000-0005-0000-0000-00005F680000}"/>
    <cellStyle name="Normal 23 3 2 3 2 4 2" xfId="21525" xr:uid="{00000000-0005-0000-0000-000060680000}"/>
    <cellStyle name="Normal 23 3 2 3 2 4 3" xfId="39697" xr:uid="{00000000-0005-0000-0000-000061680000}"/>
    <cellStyle name="Normal 23 3 2 3 2 5" xfId="16802" xr:uid="{00000000-0005-0000-0000-000062680000}"/>
    <cellStyle name="Normal 23 3 2 3 2 6" xfId="35402" xr:uid="{00000000-0005-0000-0000-000063680000}"/>
    <cellStyle name="Normal 23 3 2 3 3" xfId="5874" xr:uid="{00000000-0005-0000-0000-000064680000}"/>
    <cellStyle name="Normal 23 3 2 3 3 2" xfId="8076" xr:uid="{00000000-0005-0000-0000-000065680000}"/>
    <cellStyle name="Normal 23 3 2 3 3 2 2" xfId="12847" xr:uid="{00000000-0005-0000-0000-000066680000}"/>
    <cellStyle name="Normal 23 3 2 3 3 2 2 2" xfId="24202" xr:uid="{00000000-0005-0000-0000-000067680000}"/>
    <cellStyle name="Normal 23 3 2 3 3 2 2 3" xfId="42311" xr:uid="{00000000-0005-0000-0000-000068680000}"/>
    <cellStyle name="Normal 23 3 2 3 3 2 3" xfId="19489" xr:uid="{00000000-0005-0000-0000-000069680000}"/>
    <cellStyle name="Normal 23 3 2 3 3 2 4" xfId="38015" xr:uid="{00000000-0005-0000-0000-00006A680000}"/>
    <cellStyle name="Normal 23 3 2 3 3 3" xfId="10664" xr:uid="{00000000-0005-0000-0000-00006B680000}"/>
    <cellStyle name="Normal 23 3 2 3 3 3 2" xfId="22053" xr:uid="{00000000-0005-0000-0000-00006C680000}"/>
    <cellStyle name="Normal 23 3 2 3 3 3 3" xfId="40220" xr:uid="{00000000-0005-0000-0000-00006D680000}"/>
    <cellStyle name="Normal 23 3 2 3 3 4" xfId="17338" xr:uid="{00000000-0005-0000-0000-00006E680000}"/>
    <cellStyle name="Normal 23 3 2 3 3 5" xfId="35924" xr:uid="{00000000-0005-0000-0000-00006F680000}"/>
    <cellStyle name="Normal 23 3 2 3 4" xfId="7022" xr:uid="{00000000-0005-0000-0000-000070680000}"/>
    <cellStyle name="Normal 23 3 2 3 4 2" xfId="11793" xr:uid="{00000000-0005-0000-0000-000071680000}"/>
    <cellStyle name="Normal 23 3 2 3 4 2 2" xfId="23155" xr:uid="{00000000-0005-0000-0000-000072680000}"/>
    <cellStyle name="Normal 23 3 2 3 4 2 3" xfId="41277" xr:uid="{00000000-0005-0000-0000-000073680000}"/>
    <cellStyle name="Normal 23 3 2 3 4 3" xfId="18445" xr:uid="{00000000-0005-0000-0000-000074680000}"/>
    <cellStyle name="Normal 23 3 2 3 4 4" xfId="36981" xr:uid="{00000000-0005-0000-0000-000075680000}"/>
    <cellStyle name="Normal 23 3 2 3 5" xfId="9616" xr:uid="{00000000-0005-0000-0000-000076680000}"/>
    <cellStyle name="Normal 23 3 2 3 5 2" xfId="21011" xr:uid="{00000000-0005-0000-0000-000077680000}"/>
    <cellStyle name="Normal 23 3 2 3 5 3" xfId="39184" xr:uid="{00000000-0005-0000-0000-000078680000}"/>
    <cellStyle name="Normal 23 3 2 3 6" xfId="16281" xr:uid="{00000000-0005-0000-0000-000079680000}"/>
    <cellStyle name="Normal 23 3 2 3 7" xfId="34890" xr:uid="{00000000-0005-0000-0000-00007A680000}"/>
    <cellStyle name="Normal 23 3 2 4" xfId="5066" xr:uid="{00000000-0005-0000-0000-00007B680000}"/>
    <cellStyle name="Normal 23 3 2 4 2" xfId="6152" xr:uid="{00000000-0005-0000-0000-00007C680000}"/>
    <cellStyle name="Normal 23 3 2 4 2 2" xfId="8344" xr:uid="{00000000-0005-0000-0000-00007D680000}"/>
    <cellStyle name="Normal 23 3 2 4 2 2 2" xfId="13115" xr:uid="{00000000-0005-0000-0000-00007E680000}"/>
    <cellStyle name="Normal 23 3 2 4 2 2 2 2" xfId="24468" xr:uid="{00000000-0005-0000-0000-00007F680000}"/>
    <cellStyle name="Normal 23 3 2 4 2 2 2 3" xfId="42569" xr:uid="{00000000-0005-0000-0000-000080680000}"/>
    <cellStyle name="Normal 23 3 2 4 2 2 3" xfId="19754" xr:uid="{00000000-0005-0000-0000-000081680000}"/>
    <cellStyle name="Normal 23 3 2 4 2 2 4" xfId="38273" xr:uid="{00000000-0005-0000-0000-000082680000}"/>
    <cellStyle name="Normal 23 3 2 4 2 3" xfId="10934" xr:uid="{00000000-0005-0000-0000-000083680000}"/>
    <cellStyle name="Normal 23 3 2 4 2 3 2" xfId="22320" xr:uid="{00000000-0005-0000-0000-000084680000}"/>
    <cellStyle name="Normal 23 3 2 4 2 3 3" xfId="40478" xr:uid="{00000000-0005-0000-0000-000085680000}"/>
    <cellStyle name="Normal 23 3 2 4 2 4" xfId="17605" xr:uid="{00000000-0005-0000-0000-000086680000}"/>
    <cellStyle name="Normal 23 3 2 4 2 5" xfId="36182" xr:uid="{00000000-0005-0000-0000-000087680000}"/>
    <cellStyle name="Normal 23 3 2 4 3" xfId="7288" xr:uid="{00000000-0005-0000-0000-000088680000}"/>
    <cellStyle name="Normal 23 3 2 4 3 2" xfId="12059" xr:uid="{00000000-0005-0000-0000-000089680000}"/>
    <cellStyle name="Normal 23 3 2 4 3 2 2" xfId="23417" xr:uid="{00000000-0005-0000-0000-00008A680000}"/>
    <cellStyle name="Normal 23 3 2 4 3 2 3" xfId="41533" xr:uid="{00000000-0005-0000-0000-00008B680000}"/>
    <cellStyle name="Normal 23 3 2 4 3 3" xfId="18706" xr:uid="{00000000-0005-0000-0000-00008C680000}"/>
    <cellStyle name="Normal 23 3 2 4 3 4" xfId="37237" xr:uid="{00000000-0005-0000-0000-00008D680000}"/>
    <cellStyle name="Normal 23 3 2 4 4" xfId="9874" xr:uid="{00000000-0005-0000-0000-00008E680000}"/>
    <cellStyle name="Normal 23 3 2 4 4 2" xfId="21269" xr:uid="{00000000-0005-0000-0000-00008F680000}"/>
    <cellStyle name="Normal 23 3 2 4 4 3" xfId="39441" xr:uid="{00000000-0005-0000-0000-000090680000}"/>
    <cellStyle name="Normal 23 3 2 4 5" xfId="16546" xr:uid="{00000000-0005-0000-0000-000091680000}"/>
    <cellStyle name="Normal 23 3 2 4 6" xfId="35146" xr:uid="{00000000-0005-0000-0000-000092680000}"/>
    <cellStyle name="Normal 23 3 2 5" xfId="5598" xr:uid="{00000000-0005-0000-0000-000093680000}"/>
    <cellStyle name="Normal 23 3 2 5 2" xfId="7800" xr:uid="{00000000-0005-0000-0000-000094680000}"/>
    <cellStyle name="Normal 23 3 2 5 2 2" xfId="12571" xr:uid="{00000000-0005-0000-0000-000095680000}"/>
    <cellStyle name="Normal 23 3 2 5 2 2 2" xfId="23929" xr:uid="{00000000-0005-0000-0000-000096680000}"/>
    <cellStyle name="Normal 23 3 2 5 2 2 3" xfId="42045" xr:uid="{00000000-0005-0000-0000-000097680000}"/>
    <cellStyle name="Normal 23 3 2 5 2 3" xfId="19218" xr:uid="{00000000-0005-0000-0000-000098680000}"/>
    <cellStyle name="Normal 23 3 2 5 2 4" xfId="37749" xr:uid="{00000000-0005-0000-0000-000099680000}"/>
    <cellStyle name="Normal 23 3 2 5 3" xfId="10388" xr:uid="{00000000-0005-0000-0000-00009A680000}"/>
    <cellStyle name="Normal 23 3 2 5 3 2" xfId="21783" xr:uid="{00000000-0005-0000-0000-00009B680000}"/>
    <cellStyle name="Normal 23 3 2 5 3 3" xfId="39954" xr:uid="{00000000-0005-0000-0000-00009C680000}"/>
    <cellStyle name="Normal 23 3 2 5 4" xfId="17064" xr:uid="{00000000-0005-0000-0000-00009D680000}"/>
    <cellStyle name="Normal 23 3 2 5 5" xfId="35658" xr:uid="{00000000-0005-0000-0000-00009E680000}"/>
    <cellStyle name="Normal 23 3 2 6" xfId="6756" xr:uid="{00000000-0005-0000-0000-00009F680000}"/>
    <cellStyle name="Normal 23 3 2 6 2" xfId="11527" xr:uid="{00000000-0005-0000-0000-0000A0680000}"/>
    <cellStyle name="Normal 23 3 2 6 2 2" xfId="22894" xr:uid="{00000000-0005-0000-0000-0000A1680000}"/>
    <cellStyle name="Normal 23 3 2 6 2 3" xfId="41021" xr:uid="{00000000-0005-0000-0000-0000A2680000}"/>
    <cellStyle name="Normal 23 3 2 6 3" xfId="18182" xr:uid="{00000000-0005-0000-0000-0000A3680000}"/>
    <cellStyle name="Normal 23 3 2 6 4" xfId="36725" xr:uid="{00000000-0005-0000-0000-0000A4680000}"/>
    <cellStyle name="Normal 23 3 2 7" xfId="9356" xr:uid="{00000000-0005-0000-0000-0000A5680000}"/>
    <cellStyle name="Normal 23 3 2 7 2" xfId="20751" xr:uid="{00000000-0005-0000-0000-0000A6680000}"/>
    <cellStyle name="Normal 23 3 2 7 3" xfId="38928" xr:uid="{00000000-0005-0000-0000-0000A7680000}"/>
    <cellStyle name="Normal 23 3 2 8" xfId="16016" xr:uid="{00000000-0005-0000-0000-0000A8680000}"/>
    <cellStyle name="Normal 23 3 2 9" xfId="34634" xr:uid="{00000000-0005-0000-0000-0000A9680000}"/>
    <cellStyle name="Normal 23 3 3" xfId="4582" xr:uid="{00000000-0005-0000-0000-0000AA680000}"/>
    <cellStyle name="Normal 23 3 3 2" xfId="4859" xr:uid="{00000000-0005-0000-0000-0000AB680000}"/>
    <cellStyle name="Normal 23 3 3 2 2" xfId="5393" xr:uid="{00000000-0005-0000-0000-0000AC680000}"/>
    <cellStyle name="Normal 23 3 3 2 2 2" xfId="6477" xr:uid="{00000000-0005-0000-0000-0000AD680000}"/>
    <cellStyle name="Normal 23 3 3 2 2 2 2" xfId="8669" xr:uid="{00000000-0005-0000-0000-0000AE680000}"/>
    <cellStyle name="Normal 23 3 3 2 2 2 2 2" xfId="13440" xr:uid="{00000000-0005-0000-0000-0000AF680000}"/>
    <cellStyle name="Normal 23 3 3 2 2 2 2 2 2" xfId="24793" xr:uid="{00000000-0005-0000-0000-0000B0680000}"/>
    <cellStyle name="Normal 23 3 3 2 2 2 2 2 3" xfId="42894" xr:uid="{00000000-0005-0000-0000-0000B1680000}"/>
    <cellStyle name="Normal 23 3 3 2 2 2 2 3" xfId="20079" xr:uid="{00000000-0005-0000-0000-0000B2680000}"/>
    <cellStyle name="Normal 23 3 3 2 2 2 2 4" xfId="38598" xr:uid="{00000000-0005-0000-0000-0000B3680000}"/>
    <cellStyle name="Normal 23 3 3 2 2 2 3" xfId="11259" xr:uid="{00000000-0005-0000-0000-0000B4680000}"/>
    <cellStyle name="Normal 23 3 3 2 2 2 3 2" xfId="22645" xr:uid="{00000000-0005-0000-0000-0000B5680000}"/>
    <cellStyle name="Normal 23 3 3 2 2 2 3 3" xfId="40803" xr:uid="{00000000-0005-0000-0000-0000B6680000}"/>
    <cellStyle name="Normal 23 3 3 2 2 2 4" xfId="17930" xr:uid="{00000000-0005-0000-0000-0000B7680000}"/>
    <cellStyle name="Normal 23 3 3 2 2 2 5" xfId="36507" xr:uid="{00000000-0005-0000-0000-0000B8680000}"/>
    <cellStyle name="Normal 23 3 3 2 2 3" xfId="7608" xr:uid="{00000000-0005-0000-0000-0000B9680000}"/>
    <cellStyle name="Normal 23 3 3 2 2 3 2" xfId="12379" xr:uid="{00000000-0005-0000-0000-0000BA680000}"/>
    <cellStyle name="Normal 23 3 3 2 2 3 2 2" xfId="23737" xr:uid="{00000000-0005-0000-0000-0000BB680000}"/>
    <cellStyle name="Normal 23 3 3 2 2 3 2 3" xfId="41853" xr:uid="{00000000-0005-0000-0000-0000BC680000}"/>
    <cellStyle name="Normal 23 3 3 2 2 3 3" xfId="19026" xr:uid="{00000000-0005-0000-0000-0000BD680000}"/>
    <cellStyle name="Normal 23 3 3 2 2 3 4" xfId="37557" xr:uid="{00000000-0005-0000-0000-0000BE680000}"/>
    <cellStyle name="Normal 23 3 3 2 2 4" xfId="10195" xr:uid="{00000000-0005-0000-0000-0000BF680000}"/>
    <cellStyle name="Normal 23 3 3 2 2 4 2" xfId="21590" xr:uid="{00000000-0005-0000-0000-0000C0680000}"/>
    <cellStyle name="Normal 23 3 3 2 2 4 3" xfId="39762" xr:uid="{00000000-0005-0000-0000-0000C1680000}"/>
    <cellStyle name="Normal 23 3 3 2 2 5" xfId="16867" xr:uid="{00000000-0005-0000-0000-0000C2680000}"/>
    <cellStyle name="Normal 23 3 3 2 2 6" xfId="35466" xr:uid="{00000000-0005-0000-0000-0000C3680000}"/>
    <cellStyle name="Normal 23 3 3 2 3" xfId="5945" xr:uid="{00000000-0005-0000-0000-0000C4680000}"/>
    <cellStyle name="Normal 23 3 3 2 3 2" xfId="8142" xr:uid="{00000000-0005-0000-0000-0000C5680000}"/>
    <cellStyle name="Normal 23 3 3 2 3 2 2" xfId="12913" xr:uid="{00000000-0005-0000-0000-0000C6680000}"/>
    <cellStyle name="Normal 23 3 3 2 3 2 2 2" xfId="24268" xr:uid="{00000000-0005-0000-0000-0000C7680000}"/>
    <cellStyle name="Normal 23 3 3 2 3 2 2 3" xfId="42375" xr:uid="{00000000-0005-0000-0000-0000C8680000}"/>
    <cellStyle name="Normal 23 3 3 2 3 2 3" xfId="19554" xr:uid="{00000000-0005-0000-0000-0000C9680000}"/>
    <cellStyle name="Normal 23 3 3 2 3 2 4" xfId="38079" xr:uid="{00000000-0005-0000-0000-0000CA680000}"/>
    <cellStyle name="Normal 23 3 3 2 3 3" xfId="10731" xr:uid="{00000000-0005-0000-0000-0000CB680000}"/>
    <cellStyle name="Normal 23 3 3 2 3 3 2" xfId="22120" xr:uid="{00000000-0005-0000-0000-0000CC680000}"/>
    <cellStyle name="Normal 23 3 3 2 3 3 3" xfId="40284" xr:uid="{00000000-0005-0000-0000-0000CD680000}"/>
    <cellStyle name="Normal 23 3 3 2 3 4" xfId="17404" xr:uid="{00000000-0005-0000-0000-0000CE680000}"/>
    <cellStyle name="Normal 23 3 3 2 3 5" xfId="35988" xr:uid="{00000000-0005-0000-0000-0000CF680000}"/>
    <cellStyle name="Normal 23 3 3 2 4" xfId="7088" xr:uid="{00000000-0005-0000-0000-0000D0680000}"/>
    <cellStyle name="Normal 23 3 3 2 4 2" xfId="11859" xr:uid="{00000000-0005-0000-0000-0000D1680000}"/>
    <cellStyle name="Normal 23 3 3 2 4 2 2" xfId="23220" xr:uid="{00000000-0005-0000-0000-0000D2680000}"/>
    <cellStyle name="Normal 23 3 3 2 4 2 3" xfId="41341" xr:uid="{00000000-0005-0000-0000-0000D3680000}"/>
    <cellStyle name="Normal 23 3 3 2 4 3" xfId="18509" xr:uid="{00000000-0005-0000-0000-0000D4680000}"/>
    <cellStyle name="Normal 23 3 3 2 4 4" xfId="37045" xr:uid="{00000000-0005-0000-0000-0000D5680000}"/>
    <cellStyle name="Normal 23 3 3 2 5" xfId="9680" xr:uid="{00000000-0005-0000-0000-0000D6680000}"/>
    <cellStyle name="Normal 23 3 3 2 5 2" xfId="21075" xr:uid="{00000000-0005-0000-0000-0000D7680000}"/>
    <cellStyle name="Normal 23 3 3 2 5 3" xfId="39248" xr:uid="{00000000-0005-0000-0000-0000D8680000}"/>
    <cellStyle name="Normal 23 3 3 2 6" xfId="16347" xr:uid="{00000000-0005-0000-0000-0000D9680000}"/>
    <cellStyle name="Normal 23 3 3 2 7" xfId="34954" xr:uid="{00000000-0005-0000-0000-0000DA680000}"/>
    <cellStyle name="Normal 23 3 3 3" xfId="5130" xr:uid="{00000000-0005-0000-0000-0000DB680000}"/>
    <cellStyle name="Normal 23 3 3 3 2" xfId="6216" xr:uid="{00000000-0005-0000-0000-0000DC680000}"/>
    <cellStyle name="Normal 23 3 3 3 2 2" xfId="8408" xr:uid="{00000000-0005-0000-0000-0000DD680000}"/>
    <cellStyle name="Normal 23 3 3 3 2 2 2" xfId="13179" xr:uid="{00000000-0005-0000-0000-0000DE680000}"/>
    <cellStyle name="Normal 23 3 3 3 2 2 2 2" xfId="24532" xr:uid="{00000000-0005-0000-0000-0000DF680000}"/>
    <cellStyle name="Normal 23 3 3 3 2 2 2 3" xfId="42633" xr:uid="{00000000-0005-0000-0000-0000E0680000}"/>
    <cellStyle name="Normal 23 3 3 3 2 2 3" xfId="19818" xr:uid="{00000000-0005-0000-0000-0000E1680000}"/>
    <cellStyle name="Normal 23 3 3 3 2 2 4" xfId="38337" xr:uid="{00000000-0005-0000-0000-0000E2680000}"/>
    <cellStyle name="Normal 23 3 3 3 2 3" xfId="10998" xr:uid="{00000000-0005-0000-0000-0000E3680000}"/>
    <cellStyle name="Normal 23 3 3 3 2 3 2" xfId="22384" xr:uid="{00000000-0005-0000-0000-0000E4680000}"/>
    <cellStyle name="Normal 23 3 3 3 2 3 3" xfId="40542" xr:uid="{00000000-0005-0000-0000-0000E5680000}"/>
    <cellStyle name="Normal 23 3 3 3 2 4" xfId="17669" xr:uid="{00000000-0005-0000-0000-0000E6680000}"/>
    <cellStyle name="Normal 23 3 3 3 2 5" xfId="36246" xr:uid="{00000000-0005-0000-0000-0000E7680000}"/>
    <cellStyle name="Normal 23 3 3 3 3" xfId="7352" xr:uid="{00000000-0005-0000-0000-0000E8680000}"/>
    <cellStyle name="Normal 23 3 3 3 3 2" xfId="12123" xr:uid="{00000000-0005-0000-0000-0000E9680000}"/>
    <cellStyle name="Normal 23 3 3 3 3 2 2" xfId="23481" xr:uid="{00000000-0005-0000-0000-0000EA680000}"/>
    <cellStyle name="Normal 23 3 3 3 3 2 3" xfId="41597" xr:uid="{00000000-0005-0000-0000-0000EB680000}"/>
    <cellStyle name="Normal 23 3 3 3 3 3" xfId="18770" xr:uid="{00000000-0005-0000-0000-0000EC680000}"/>
    <cellStyle name="Normal 23 3 3 3 3 4" xfId="37301" xr:uid="{00000000-0005-0000-0000-0000ED680000}"/>
    <cellStyle name="Normal 23 3 3 3 4" xfId="9938" xr:uid="{00000000-0005-0000-0000-0000EE680000}"/>
    <cellStyle name="Normal 23 3 3 3 4 2" xfId="21333" xr:uid="{00000000-0005-0000-0000-0000EF680000}"/>
    <cellStyle name="Normal 23 3 3 3 4 3" xfId="39505" xr:uid="{00000000-0005-0000-0000-0000F0680000}"/>
    <cellStyle name="Normal 23 3 3 3 5" xfId="16610" xr:uid="{00000000-0005-0000-0000-0000F1680000}"/>
    <cellStyle name="Normal 23 3 3 3 6" xfId="35210" xr:uid="{00000000-0005-0000-0000-0000F2680000}"/>
    <cellStyle name="Normal 23 3 3 4" xfId="5669" xr:uid="{00000000-0005-0000-0000-0000F3680000}"/>
    <cellStyle name="Normal 23 3 3 4 2" xfId="7871" xr:uid="{00000000-0005-0000-0000-0000F4680000}"/>
    <cellStyle name="Normal 23 3 3 4 2 2" xfId="12642" xr:uid="{00000000-0005-0000-0000-0000F5680000}"/>
    <cellStyle name="Normal 23 3 3 4 2 2 2" xfId="23999" xr:uid="{00000000-0005-0000-0000-0000F6680000}"/>
    <cellStyle name="Normal 23 3 3 4 2 2 3" xfId="42114" xr:uid="{00000000-0005-0000-0000-0000F7680000}"/>
    <cellStyle name="Normal 23 3 3 4 2 3" xfId="19287" xr:uid="{00000000-0005-0000-0000-0000F8680000}"/>
    <cellStyle name="Normal 23 3 3 4 2 4" xfId="37818" xr:uid="{00000000-0005-0000-0000-0000F9680000}"/>
    <cellStyle name="Normal 23 3 3 4 3" xfId="10459" xr:uid="{00000000-0005-0000-0000-0000FA680000}"/>
    <cellStyle name="Normal 23 3 3 4 3 2" xfId="21852" xr:uid="{00000000-0005-0000-0000-0000FB680000}"/>
    <cellStyle name="Normal 23 3 3 4 3 3" xfId="40023" xr:uid="{00000000-0005-0000-0000-0000FC680000}"/>
    <cellStyle name="Normal 23 3 3 4 4" xfId="17135" xr:uid="{00000000-0005-0000-0000-0000FD680000}"/>
    <cellStyle name="Normal 23 3 3 4 5" xfId="35727" xr:uid="{00000000-0005-0000-0000-0000FE680000}"/>
    <cellStyle name="Normal 23 3 3 5" xfId="6822" xr:uid="{00000000-0005-0000-0000-0000FF680000}"/>
    <cellStyle name="Normal 23 3 3 5 2" xfId="11593" xr:uid="{00000000-0005-0000-0000-000000690000}"/>
    <cellStyle name="Normal 23 3 3 5 2 2" xfId="22959" xr:uid="{00000000-0005-0000-0000-000001690000}"/>
    <cellStyle name="Normal 23 3 3 5 2 3" xfId="41085" xr:uid="{00000000-0005-0000-0000-000002690000}"/>
    <cellStyle name="Normal 23 3 3 5 3" xfId="18246" xr:uid="{00000000-0005-0000-0000-000003690000}"/>
    <cellStyle name="Normal 23 3 3 5 4" xfId="36789" xr:uid="{00000000-0005-0000-0000-000004690000}"/>
    <cellStyle name="Normal 23 3 3 6" xfId="9422" xr:uid="{00000000-0005-0000-0000-000005690000}"/>
    <cellStyle name="Normal 23 3 3 6 2" xfId="20817" xr:uid="{00000000-0005-0000-0000-000006690000}"/>
    <cellStyle name="Normal 23 3 3 6 3" xfId="38992" xr:uid="{00000000-0005-0000-0000-000007690000}"/>
    <cellStyle name="Normal 23 3 3 7" xfId="16082" xr:uid="{00000000-0005-0000-0000-000008690000}"/>
    <cellStyle name="Normal 23 3 3 8" xfId="34698" xr:uid="{00000000-0005-0000-0000-000009690000}"/>
    <cellStyle name="Normal 23 3 4" xfId="4724" xr:uid="{00000000-0005-0000-0000-00000A690000}"/>
    <cellStyle name="Normal 23 3 4 2" xfId="5258" xr:uid="{00000000-0005-0000-0000-00000B690000}"/>
    <cellStyle name="Normal 23 3 4 2 2" xfId="6344" xr:uid="{00000000-0005-0000-0000-00000C690000}"/>
    <cellStyle name="Normal 23 3 4 2 2 2" xfId="8536" xr:uid="{00000000-0005-0000-0000-00000D690000}"/>
    <cellStyle name="Normal 23 3 4 2 2 2 2" xfId="13307" xr:uid="{00000000-0005-0000-0000-00000E690000}"/>
    <cellStyle name="Normal 23 3 4 2 2 2 2 2" xfId="24660" xr:uid="{00000000-0005-0000-0000-00000F690000}"/>
    <cellStyle name="Normal 23 3 4 2 2 2 2 3" xfId="42761" xr:uid="{00000000-0005-0000-0000-000010690000}"/>
    <cellStyle name="Normal 23 3 4 2 2 2 3" xfId="19946" xr:uid="{00000000-0005-0000-0000-000011690000}"/>
    <cellStyle name="Normal 23 3 4 2 2 2 4" xfId="38465" xr:uid="{00000000-0005-0000-0000-000012690000}"/>
    <cellStyle name="Normal 23 3 4 2 2 3" xfId="11126" xr:uid="{00000000-0005-0000-0000-000013690000}"/>
    <cellStyle name="Normal 23 3 4 2 2 3 2" xfId="22512" xr:uid="{00000000-0005-0000-0000-000014690000}"/>
    <cellStyle name="Normal 23 3 4 2 2 3 3" xfId="40670" xr:uid="{00000000-0005-0000-0000-000015690000}"/>
    <cellStyle name="Normal 23 3 4 2 2 4" xfId="17797" xr:uid="{00000000-0005-0000-0000-000016690000}"/>
    <cellStyle name="Normal 23 3 4 2 2 5" xfId="36374" xr:uid="{00000000-0005-0000-0000-000017690000}"/>
    <cellStyle name="Normal 23 3 4 2 3" xfId="7480" xr:uid="{00000000-0005-0000-0000-000018690000}"/>
    <cellStyle name="Normal 23 3 4 2 3 2" xfId="12251" xr:uid="{00000000-0005-0000-0000-000019690000}"/>
    <cellStyle name="Normal 23 3 4 2 3 2 2" xfId="23609" xr:uid="{00000000-0005-0000-0000-00001A690000}"/>
    <cellStyle name="Normal 23 3 4 2 3 2 3" xfId="41725" xr:uid="{00000000-0005-0000-0000-00001B690000}"/>
    <cellStyle name="Normal 23 3 4 2 3 3" xfId="18898" xr:uid="{00000000-0005-0000-0000-00001C690000}"/>
    <cellStyle name="Normal 23 3 4 2 3 4" xfId="37429" xr:uid="{00000000-0005-0000-0000-00001D690000}"/>
    <cellStyle name="Normal 23 3 4 2 4" xfId="10066" xr:uid="{00000000-0005-0000-0000-00001E690000}"/>
    <cellStyle name="Normal 23 3 4 2 4 2" xfId="21461" xr:uid="{00000000-0005-0000-0000-00001F690000}"/>
    <cellStyle name="Normal 23 3 4 2 4 3" xfId="39633" xr:uid="{00000000-0005-0000-0000-000020690000}"/>
    <cellStyle name="Normal 23 3 4 2 5" xfId="16738" xr:uid="{00000000-0005-0000-0000-000021690000}"/>
    <cellStyle name="Normal 23 3 4 2 6" xfId="35338" xr:uid="{00000000-0005-0000-0000-000022690000}"/>
    <cellStyle name="Normal 23 3 4 3" xfId="5810" xr:uid="{00000000-0005-0000-0000-000023690000}"/>
    <cellStyle name="Normal 23 3 4 3 2" xfId="8012" xr:uid="{00000000-0005-0000-0000-000024690000}"/>
    <cellStyle name="Normal 23 3 4 3 2 2" xfId="12783" xr:uid="{00000000-0005-0000-0000-000025690000}"/>
    <cellStyle name="Normal 23 3 4 3 2 2 2" xfId="24138" xr:uid="{00000000-0005-0000-0000-000026690000}"/>
    <cellStyle name="Normal 23 3 4 3 2 2 3" xfId="42247" xr:uid="{00000000-0005-0000-0000-000027690000}"/>
    <cellStyle name="Normal 23 3 4 3 2 3" xfId="19425" xr:uid="{00000000-0005-0000-0000-000028690000}"/>
    <cellStyle name="Normal 23 3 4 3 2 4" xfId="37951" xr:uid="{00000000-0005-0000-0000-000029690000}"/>
    <cellStyle name="Normal 23 3 4 3 3" xfId="10600" xr:uid="{00000000-0005-0000-0000-00002A690000}"/>
    <cellStyle name="Normal 23 3 4 3 3 2" xfId="21989" xr:uid="{00000000-0005-0000-0000-00002B690000}"/>
    <cellStyle name="Normal 23 3 4 3 3 3" xfId="40156" xr:uid="{00000000-0005-0000-0000-00002C690000}"/>
    <cellStyle name="Normal 23 3 4 3 4" xfId="17274" xr:uid="{00000000-0005-0000-0000-00002D690000}"/>
    <cellStyle name="Normal 23 3 4 3 5" xfId="35860" xr:uid="{00000000-0005-0000-0000-00002E690000}"/>
    <cellStyle name="Normal 23 3 4 4" xfId="6958" xr:uid="{00000000-0005-0000-0000-00002F690000}"/>
    <cellStyle name="Normal 23 3 4 4 2" xfId="11729" xr:uid="{00000000-0005-0000-0000-000030690000}"/>
    <cellStyle name="Normal 23 3 4 4 2 2" xfId="23091" xr:uid="{00000000-0005-0000-0000-000031690000}"/>
    <cellStyle name="Normal 23 3 4 4 2 3" xfId="41213" xr:uid="{00000000-0005-0000-0000-000032690000}"/>
    <cellStyle name="Normal 23 3 4 4 3" xfId="18381" xr:uid="{00000000-0005-0000-0000-000033690000}"/>
    <cellStyle name="Normal 23 3 4 4 4" xfId="36917" xr:uid="{00000000-0005-0000-0000-000034690000}"/>
    <cellStyle name="Normal 23 3 4 5" xfId="9552" xr:uid="{00000000-0005-0000-0000-000035690000}"/>
    <cellStyle name="Normal 23 3 4 5 2" xfId="20947" xr:uid="{00000000-0005-0000-0000-000036690000}"/>
    <cellStyle name="Normal 23 3 4 5 3" xfId="39120" xr:uid="{00000000-0005-0000-0000-000037690000}"/>
    <cellStyle name="Normal 23 3 4 6" xfId="16217" xr:uid="{00000000-0005-0000-0000-000038690000}"/>
    <cellStyle name="Normal 23 3 4 7" xfId="34826" xr:uid="{00000000-0005-0000-0000-000039690000}"/>
    <cellStyle name="Normal 23 3 5" xfId="5002" xr:uid="{00000000-0005-0000-0000-00003A690000}"/>
    <cellStyle name="Normal 23 3 5 2" xfId="6088" xr:uid="{00000000-0005-0000-0000-00003B690000}"/>
    <cellStyle name="Normal 23 3 5 2 2" xfId="8280" xr:uid="{00000000-0005-0000-0000-00003C690000}"/>
    <cellStyle name="Normal 23 3 5 2 2 2" xfId="13051" xr:uid="{00000000-0005-0000-0000-00003D690000}"/>
    <cellStyle name="Normal 23 3 5 2 2 2 2" xfId="24404" xr:uid="{00000000-0005-0000-0000-00003E690000}"/>
    <cellStyle name="Normal 23 3 5 2 2 2 3" xfId="42505" xr:uid="{00000000-0005-0000-0000-00003F690000}"/>
    <cellStyle name="Normal 23 3 5 2 2 3" xfId="19690" xr:uid="{00000000-0005-0000-0000-000040690000}"/>
    <cellStyle name="Normal 23 3 5 2 2 4" xfId="38209" xr:uid="{00000000-0005-0000-0000-000041690000}"/>
    <cellStyle name="Normal 23 3 5 2 3" xfId="10870" xr:uid="{00000000-0005-0000-0000-000042690000}"/>
    <cellStyle name="Normal 23 3 5 2 3 2" xfId="22256" xr:uid="{00000000-0005-0000-0000-000043690000}"/>
    <cellStyle name="Normal 23 3 5 2 3 3" xfId="40414" xr:uid="{00000000-0005-0000-0000-000044690000}"/>
    <cellStyle name="Normal 23 3 5 2 4" xfId="17541" xr:uid="{00000000-0005-0000-0000-000045690000}"/>
    <cellStyle name="Normal 23 3 5 2 5" xfId="36118" xr:uid="{00000000-0005-0000-0000-000046690000}"/>
    <cellStyle name="Normal 23 3 5 3" xfId="7224" xr:uid="{00000000-0005-0000-0000-000047690000}"/>
    <cellStyle name="Normal 23 3 5 3 2" xfId="11995" xr:uid="{00000000-0005-0000-0000-000048690000}"/>
    <cellStyle name="Normal 23 3 5 3 2 2" xfId="23353" xr:uid="{00000000-0005-0000-0000-000049690000}"/>
    <cellStyle name="Normal 23 3 5 3 2 3" xfId="41469" xr:uid="{00000000-0005-0000-0000-00004A690000}"/>
    <cellStyle name="Normal 23 3 5 3 3" xfId="18642" xr:uid="{00000000-0005-0000-0000-00004B690000}"/>
    <cellStyle name="Normal 23 3 5 3 4" xfId="37173" xr:uid="{00000000-0005-0000-0000-00004C690000}"/>
    <cellStyle name="Normal 23 3 5 4" xfId="9810" xr:uid="{00000000-0005-0000-0000-00004D690000}"/>
    <cellStyle name="Normal 23 3 5 4 2" xfId="21205" xr:uid="{00000000-0005-0000-0000-00004E690000}"/>
    <cellStyle name="Normal 23 3 5 4 3" xfId="39377" xr:uid="{00000000-0005-0000-0000-00004F690000}"/>
    <cellStyle name="Normal 23 3 5 5" xfId="16482" xr:uid="{00000000-0005-0000-0000-000050690000}"/>
    <cellStyle name="Normal 23 3 5 6" xfId="35082" xr:uid="{00000000-0005-0000-0000-000051690000}"/>
    <cellStyle name="Normal 23 3 6" xfId="5534" xr:uid="{00000000-0005-0000-0000-000052690000}"/>
    <cellStyle name="Normal 23 3 6 2" xfId="7736" xr:uid="{00000000-0005-0000-0000-000053690000}"/>
    <cellStyle name="Normal 23 3 6 2 2" xfId="12507" xr:uid="{00000000-0005-0000-0000-000054690000}"/>
    <cellStyle name="Normal 23 3 6 2 2 2" xfId="23865" xr:uid="{00000000-0005-0000-0000-000055690000}"/>
    <cellStyle name="Normal 23 3 6 2 2 3" xfId="41981" xr:uid="{00000000-0005-0000-0000-000056690000}"/>
    <cellStyle name="Normal 23 3 6 2 3" xfId="19154" xr:uid="{00000000-0005-0000-0000-000057690000}"/>
    <cellStyle name="Normal 23 3 6 2 4" xfId="37685" xr:uid="{00000000-0005-0000-0000-000058690000}"/>
    <cellStyle name="Normal 23 3 6 3" xfId="10324" xr:uid="{00000000-0005-0000-0000-000059690000}"/>
    <cellStyle name="Normal 23 3 6 3 2" xfId="21719" xr:uid="{00000000-0005-0000-0000-00005A690000}"/>
    <cellStyle name="Normal 23 3 6 3 3" xfId="39890" xr:uid="{00000000-0005-0000-0000-00005B690000}"/>
    <cellStyle name="Normal 23 3 6 4" xfId="17000" xr:uid="{00000000-0005-0000-0000-00005C690000}"/>
    <cellStyle name="Normal 23 3 6 5" xfId="35594" xr:uid="{00000000-0005-0000-0000-00005D690000}"/>
    <cellStyle name="Normal 23 3 7" xfId="6684" xr:uid="{00000000-0005-0000-0000-00005E690000}"/>
    <cellStyle name="Normal 23 3 7 2" xfId="11455" xr:uid="{00000000-0005-0000-0000-00005F690000}"/>
    <cellStyle name="Normal 23 3 7 2 2" xfId="22826" xr:uid="{00000000-0005-0000-0000-000060690000}"/>
    <cellStyle name="Normal 23 3 7 2 3" xfId="40957" xr:uid="{00000000-0005-0000-0000-000061690000}"/>
    <cellStyle name="Normal 23 3 7 3" xfId="18111" xr:uid="{00000000-0005-0000-0000-000062690000}"/>
    <cellStyle name="Normal 23 3 7 4" xfId="36661" xr:uid="{00000000-0005-0000-0000-000063690000}"/>
    <cellStyle name="Normal 23 3 8" xfId="9290" xr:uid="{00000000-0005-0000-0000-000064690000}"/>
    <cellStyle name="Normal 23 3 8 2" xfId="20685" xr:uid="{00000000-0005-0000-0000-000065690000}"/>
    <cellStyle name="Normal 23 3 8 3" xfId="38864" xr:uid="{00000000-0005-0000-0000-000066690000}"/>
    <cellStyle name="Normal 23 3 9" xfId="15947" xr:uid="{00000000-0005-0000-0000-000067690000}"/>
    <cellStyle name="Normal 23 4" xfId="4479" xr:uid="{00000000-0005-0000-0000-000068690000}"/>
    <cellStyle name="Normal 23 4 2" xfId="4627" xr:uid="{00000000-0005-0000-0000-000069690000}"/>
    <cellStyle name="Normal 23 4 2 2" xfId="4904" xr:uid="{00000000-0005-0000-0000-00006A690000}"/>
    <cellStyle name="Normal 23 4 2 2 2" xfId="5438" xr:uid="{00000000-0005-0000-0000-00006B690000}"/>
    <cellStyle name="Normal 23 4 2 2 2 2" xfId="6514" xr:uid="{00000000-0005-0000-0000-00006C690000}"/>
    <cellStyle name="Normal 23 4 2 2 2 2 2" xfId="8706" xr:uid="{00000000-0005-0000-0000-00006D690000}"/>
    <cellStyle name="Normal 23 4 2 2 2 2 2 2" xfId="13477" xr:uid="{00000000-0005-0000-0000-00006E690000}"/>
    <cellStyle name="Normal 23 4 2 2 2 2 2 2 2" xfId="24830" xr:uid="{00000000-0005-0000-0000-00006F690000}"/>
    <cellStyle name="Normal 23 4 2 2 2 2 2 2 3" xfId="42931" xr:uid="{00000000-0005-0000-0000-000070690000}"/>
    <cellStyle name="Normal 23 4 2 2 2 2 2 3" xfId="20116" xr:uid="{00000000-0005-0000-0000-000071690000}"/>
    <cellStyle name="Normal 23 4 2 2 2 2 2 4" xfId="38635" xr:uid="{00000000-0005-0000-0000-000072690000}"/>
    <cellStyle name="Normal 23 4 2 2 2 2 3" xfId="11296" xr:uid="{00000000-0005-0000-0000-000073690000}"/>
    <cellStyle name="Normal 23 4 2 2 2 2 3 2" xfId="22682" xr:uid="{00000000-0005-0000-0000-000074690000}"/>
    <cellStyle name="Normal 23 4 2 2 2 2 3 3" xfId="40840" xr:uid="{00000000-0005-0000-0000-000075690000}"/>
    <cellStyle name="Normal 23 4 2 2 2 2 4" xfId="17967" xr:uid="{00000000-0005-0000-0000-000076690000}"/>
    <cellStyle name="Normal 23 4 2 2 2 2 5" xfId="36544" xr:uid="{00000000-0005-0000-0000-000077690000}"/>
    <cellStyle name="Normal 23 4 2 2 2 3" xfId="7640" xr:uid="{00000000-0005-0000-0000-000078690000}"/>
    <cellStyle name="Normal 23 4 2 2 2 3 2" xfId="12411" xr:uid="{00000000-0005-0000-0000-000079690000}"/>
    <cellStyle name="Normal 23 4 2 2 2 3 2 2" xfId="23769" xr:uid="{00000000-0005-0000-0000-00007A690000}"/>
    <cellStyle name="Normal 23 4 2 2 2 3 2 3" xfId="41885" xr:uid="{00000000-0005-0000-0000-00007B690000}"/>
    <cellStyle name="Normal 23 4 2 2 2 3 3" xfId="19058" xr:uid="{00000000-0005-0000-0000-00007C690000}"/>
    <cellStyle name="Normal 23 4 2 2 2 3 4" xfId="37589" xr:uid="{00000000-0005-0000-0000-00007D690000}"/>
    <cellStyle name="Normal 23 4 2 2 2 4" xfId="10228" xr:uid="{00000000-0005-0000-0000-00007E690000}"/>
    <cellStyle name="Normal 23 4 2 2 2 4 2" xfId="21623" xr:uid="{00000000-0005-0000-0000-00007F690000}"/>
    <cellStyle name="Normal 23 4 2 2 2 4 3" xfId="39794" xr:uid="{00000000-0005-0000-0000-000080690000}"/>
    <cellStyle name="Normal 23 4 2 2 2 5" xfId="16904" xr:uid="{00000000-0005-0000-0000-000081690000}"/>
    <cellStyle name="Normal 23 4 2 2 2 6" xfId="35498" xr:uid="{00000000-0005-0000-0000-000082690000}"/>
    <cellStyle name="Normal 23 4 2 2 3" xfId="5990" xr:uid="{00000000-0005-0000-0000-000083690000}"/>
    <cellStyle name="Normal 23 4 2 2 3 2" xfId="8182" xr:uid="{00000000-0005-0000-0000-000084690000}"/>
    <cellStyle name="Normal 23 4 2 2 3 2 2" xfId="12953" xr:uid="{00000000-0005-0000-0000-000085690000}"/>
    <cellStyle name="Normal 23 4 2 2 3 2 2 2" xfId="24306" xr:uid="{00000000-0005-0000-0000-000086690000}"/>
    <cellStyle name="Normal 23 4 2 2 3 2 2 3" xfId="42407" xr:uid="{00000000-0005-0000-0000-000087690000}"/>
    <cellStyle name="Normal 23 4 2 2 3 2 3" xfId="19592" xr:uid="{00000000-0005-0000-0000-000088690000}"/>
    <cellStyle name="Normal 23 4 2 2 3 2 4" xfId="38111" xr:uid="{00000000-0005-0000-0000-000089690000}"/>
    <cellStyle name="Normal 23 4 2 2 3 3" xfId="10772" xr:uid="{00000000-0005-0000-0000-00008A690000}"/>
    <cellStyle name="Normal 23 4 2 2 3 3 2" xfId="22158" xr:uid="{00000000-0005-0000-0000-00008B690000}"/>
    <cellStyle name="Normal 23 4 2 2 3 3 3" xfId="40316" xr:uid="{00000000-0005-0000-0000-00008C690000}"/>
    <cellStyle name="Normal 23 4 2 2 3 4" xfId="17443" xr:uid="{00000000-0005-0000-0000-00008D690000}"/>
    <cellStyle name="Normal 23 4 2 2 3 5" xfId="36020" xr:uid="{00000000-0005-0000-0000-00008E690000}"/>
    <cellStyle name="Normal 23 4 2 2 4" xfId="7128" xr:uid="{00000000-0005-0000-0000-00008F690000}"/>
    <cellStyle name="Normal 23 4 2 2 4 2" xfId="11899" xr:uid="{00000000-0005-0000-0000-000090690000}"/>
    <cellStyle name="Normal 23 4 2 2 4 2 2" xfId="23257" xr:uid="{00000000-0005-0000-0000-000091690000}"/>
    <cellStyle name="Normal 23 4 2 2 4 2 3" xfId="41373" xr:uid="{00000000-0005-0000-0000-000092690000}"/>
    <cellStyle name="Normal 23 4 2 2 4 3" xfId="18546" xr:uid="{00000000-0005-0000-0000-000093690000}"/>
    <cellStyle name="Normal 23 4 2 2 4 4" xfId="37077" xr:uid="{00000000-0005-0000-0000-000094690000}"/>
    <cellStyle name="Normal 23 4 2 2 5" xfId="9714" xr:uid="{00000000-0005-0000-0000-000095690000}"/>
    <cellStyle name="Normal 23 4 2 2 5 2" xfId="21109" xr:uid="{00000000-0005-0000-0000-000096690000}"/>
    <cellStyle name="Normal 23 4 2 2 5 3" xfId="39281" xr:uid="{00000000-0005-0000-0000-000097690000}"/>
    <cellStyle name="Normal 23 4 2 2 6" xfId="16386" xr:uid="{00000000-0005-0000-0000-000098690000}"/>
    <cellStyle name="Normal 23 4 2 2 7" xfId="34986" xr:uid="{00000000-0005-0000-0000-000099690000}"/>
    <cellStyle name="Normal 23 4 2 3" xfId="5162" xr:uid="{00000000-0005-0000-0000-00009A690000}"/>
    <cellStyle name="Normal 23 4 2 3 2" xfId="6248" xr:uid="{00000000-0005-0000-0000-00009B690000}"/>
    <cellStyle name="Normal 23 4 2 3 2 2" xfId="8440" xr:uid="{00000000-0005-0000-0000-00009C690000}"/>
    <cellStyle name="Normal 23 4 2 3 2 2 2" xfId="13211" xr:uid="{00000000-0005-0000-0000-00009D690000}"/>
    <cellStyle name="Normal 23 4 2 3 2 2 2 2" xfId="24564" xr:uid="{00000000-0005-0000-0000-00009E690000}"/>
    <cellStyle name="Normal 23 4 2 3 2 2 2 3" xfId="42665" xr:uid="{00000000-0005-0000-0000-00009F690000}"/>
    <cellStyle name="Normal 23 4 2 3 2 2 3" xfId="19850" xr:uid="{00000000-0005-0000-0000-0000A0690000}"/>
    <cellStyle name="Normal 23 4 2 3 2 2 4" xfId="38369" xr:uid="{00000000-0005-0000-0000-0000A1690000}"/>
    <cellStyle name="Normal 23 4 2 3 2 3" xfId="11030" xr:uid="{00000000-0005-0000-0000-0000A2690000}"/>
    <cellStyle name="Normal 23 4 2 3 2 3 2" xfId="22416" xr:uid="{00000000-0005-0000-0000-0000A3690000}"/>
    <cellStyle name="Normal 23 4 2 3 2 3 3" xfId="40574" xr:uid="{00000000-0005-0000-0000-0000A4690000}"/>
    <cellStyle name="Normal 23 4 2 3 2 4" xfId="17701" xr:uid="{00000000-0005-0000-0000-0000A5690000}"/>
    <cellStyle name="Normal 23 4 2 3 2 5" xfId="36278" xr:uid="{00000000-0005-0000-0000-0000A6690000}"/>
    <cellStyle name="Normal 23 4 2 3 3" xfId="7384" xr:uid="{00000000-0005-0000-0000-0000A7690000}"/>
    <cellStyle name="Normal 23 4 2 3 3 2" xfId="12155" xr:uid="{00000000-0005-0000-0000-0000A8690000}"/>
    <cellStyle name="Normal 23 4 2 3 3 2 2" xfId="23513" xr:uid="{00000000-0005-0000-0000-0000A9690000}"/>
    <cellStyle name="Normal 23 4 2 3 3 2 3" xfId="41629" xr:uid="{00000000-0005-0000-0000-0000AA690000}"/>
    <cellStyle name="Normal 23 4 2 3 3 3" xfId="18802" xr:uid="{00000000-0005-0000-0000-0000AB690000}"/>
    <cellStyle name="Normal 23 4 2 3 3 4" xfId="37333" xr:uid="{00000000-0005-0000-0000-0000AC690000}"/>
    <cellStyle name="Normal 23 4 2 3 4" xfId="9970" xr:uid="{00000000-0005-0000-0000-0000AD690000}"/>
    <cellStyle name="Normal 23 4 2 3 4 2" xfId="21365" xr:uid="{00000000-0005-0000-0000-0000AE690000}"/>
    <cellStyle name="Normal 23 4 2 3 4 3" xfId="39537" xr:uid="{00000000-0005-0000-0000-0000AF690000}"/>
    <cellStyle name="Normal 23 4 2 3 5" xfId="16642" xr:uid="{00000000-0005-0000-0000-0000B0690000}"/>
    <cellStyle name="Normal 23 4 2 3 6" xfId="35242" xr:uid="{00000000-0005-0000-0000-0000B1690000}"/>
    <cellStyle name="Normal 23 4 2 4" xfId="5714" xr:uid="{00000000-0005-0000-0000-0000B2690000}"/>
    <cellStyle name="Normal 23 4 2 4 2" xfId="7916" xr:uid="{00000000-0005-0000-0000-0000B3690000}"/>
    <cellStyle name="Normal 23 4 2 4 2 2" xfId="12687" xr:uid="{00000000-0005-0000-0000-0000B4690000}"/>
    <cellStyle name="Normal 23 4 2 4 2 2 2" xfId="24042" xr:uid="{00000000-0005-0000-0000-0000B5690000}"/>
    <cellStyle name="Normal 23 4 2 4 2 2 3" xfId="42151" xr:uid="{00000000-0005-0000-0000-0000B6690000}"/>
    <cellStyle name="Normal 23 4 2 4 2 3" xfId="19329" xr:uid="{00000000-0005-0000-0000-0000B7690000}"/>
    <cellStyle name="Normal 23 4 2 4 2 4" xfId="37855" xr:uid="{00000000-0005-0000-0000-0000B8690000}"/>
    <cellStyle name="Normal 23 4 2 4 3" xfId="10504" xr:uid="{00000000-0005-0000-0000-0000B9690000}"/>
    <cellStyle name="Normal 23 4 2 4 3 2" xfId="21893" xr:uid="{00000000-0005-0000-0000-0000BA690000}"/>
    <cellStyle name="Normal 23 4 2 4 3 3" xfId="40060" xr:uid="{00000000-0005-0000-0000-0000BB690000}"/>
    <cellStyle name="Normal 23 4 2 4 4" xfId="17178" xr:uid="{00000000-0005-0000-0000-0000BC690000}"/>
    <cellStyle name="Normal 23 4 2 4 5" xfId="35764" xr:uid="{00000000-0005-0000-0000-0000BD690000}"/>
    <cellStyle name="Normal 23 4 2 5" xfId="6862" xr:uid="{00000000-0005-0000-0000-0000BE690000}"/>
    <cellStyle name="Normal 23 4 2 5 2" xfId="11633" xr:uid="{00000000-0005-0000-0000-0000BF690000}"/>
    <cellStyle name="Normal 23 4 2 5 2 2" xfId="22995" xr:uid="{00000000-0005-0000-0000-0000C0690000}"/>
    <cellStyle name="Normal 23 4 2 5 2 3" xfId="41117" xr:uid="{00000000-0005-0000-0000-0000C1690000}"/>
    <cellStyle name="Normal 23 4 2 5 3" xfId="18285" xr:uid="{00000000-0005-0000-0000-0000C2690000}"/>
    <cellStyle name="Normal 23 4 2 5 4" xfId="36821" xr:uid="{00000000-0005-0000-0000-0000C3690000}"/>
    <cellStyle name="Normal 23 4 2 6" xfId="9455" xr:uid="{00000000-0005-0000-0000-0000C4690000}"/>
    <cellStyle name="Normal 23 4 2 6 2" xfId="20850" xr:uid="{00000000-0005-0000-0000-0000C5690000}"/>
    <cellStyle name="Normal 23 4 2 6 3" xfId="39024" xr:uid="{00000000-0005-0000-0000-0000C6690000}"/>
    <cellStyle name="Normal 23 4 2 7" xfId="16121" xr:uid="{00000000-0005-0000-0000-0000C7690000}"/>
    <cellStyle name="Normal 23 4 2 8" xfId="34730" xr:uid="{00000000-0005-0000-0000-0000C8690000}"/>
    <cellStyle name="Normal 23 4 3" xfId="4756" xr:uid="{00000000-0005-0000-0000-0000C9690000}"/>
    <cellStyle name="Normal 23 4 3 2" xfId="5290" xr:uid="{00000000-0005-0000-0000-0000CA690000}"/>
    <cellStyle name="Normal 23 4 3 2 2" xfId="6376" xr:uid="{00000000-0005-0000-0000-0000CB690000}"/>
    <cellStyle name="Normal 23 4 3 2 2 2" xfId="8568" xr:uid="{00000000-0005-0000-0000-0000CC690000}"/>
    <cellStyle name="Normal 23 4 3 2 2 2 2" xfId="13339" xr:uid="{00000000-0005-0000-0000-0000CD690000}"/>
    <cellStyle name="Normal 23 4 3 2 2 2 2 2" xfId="24692" xr:uid="{00000000-0005-0000-0000-0000CE690000}"/>
    <cellStyle name="Normal 23 4 3 2 2 2 2 3" xfId="42793" xr:uid="{00000000-0005-0000-0000-0000CF690000}"/>
    <cellStyle name="Normal 23 4 3 2 2 2 3" xfId="19978" xr:uid="{00000000-0005-0000-0000-0000D0690000}"/>
    <cellStyle name="Normal 23 4 3 2 2 2 4" xfId="38497" xr:uid="{00000000-0005-0000-0000-0000D1690000}"/>
    <cellStyle name="Normal 23 4 3 2 2 3" xfId="11158" xr:uid="{00000000-0005-0000-0000-0000D2690000}"/>
    <cellStyle name="Normal 23 4 3 2 2 3 2" xfId="22544" xr:uid="{00000000-0005-0000-0000-0000D3690000}"/>
    <cellStyle name="Normal 23 4 3 2 2 3 3" xfId="40702" xr:uid="{00000000-0005-0000-0000-0000D4690000}"/>
    <cellStyle name="Normal 23 4 3 2 2 4" xfId="17829" xr:uid="{00000000-0005-0000-0000-0000D5690000}"/>
    <cellStyle name="Normal 23 4 3 2 2 5" xfId="36406" xr:uid="{00000000-0005-0000-0000-0000D6690000}"/>
    <cellStyle name="Normal 23 4 3 2 3" xfId="7512" xr:uid="{00000000-0005-0000-0000-0000D7690000}"/>
    <cellStyle name="Normal 23 4 3 2 3 2" xfId="12283" xr:uid="{00000000-0005-0000-0000-0000D8690000}"/>
    <cellStyle name="Normal 23 4 3 2 3 2 2" xfId="23641" xr:uid="{00000000-0005-0000-0000-0000D9690000}"/>
    <cellStyle name="Normal 23 4 3 2 3 2 3" xfId="41757" xr:uid="{00000000-0005-0000-0000-0000DA690000}"/>
    <cellStyle name="Normal 23 4 3 2 3 3" xfId="18930" xr:uid="{00000000-0005-0000-0000-0000DB690000}"/>
    <cellStyle name="Normal 23 4 3 2 3 4" xfId="37461" xr:uid="{00000000-0005-0000-0000-0000DC690000}"/>
    <cellStyle name="Normal 23 4 3 2 4" xfId="10098" xr:uid="{00000000-0005-0000-0000-0000DD690000}"/>
    <cellStyle name="Normal 23 4 3 2 4 2" xfId="21493" xr:uid="{00000000-0005-0000-0000-0000DE690000}"/>
    <cellStyle name="Normal 23 4 3 2 4 3" xfId="39665" xr:uid="{00000000-0005-0000-0000-0000DF690000}"/>
    <cellStyle name="Normal 23 4 3 2 5" xfId="16770" xr:uid="{00000000-0005-0000-0000-0000E0690000}"/>
    <cellStyle name="Normal 23 4 3 2 6" xfId="35370" xr:uid="{00000000-0005-0000-0000-0000E1690000}"/>
    <cellStyle name="Normal 23 4 3 3" xfId="5842" xr:uid="{00000000-0005-0000-0000-0000E2690000}"/>
    <cellStyle name="Normal 23 4 3 3 2" xfId="8044" xr:uid="{00000000-0005-0000-0000-0000E3690000}"/>
    <cellStyle name="Normal 23 4 3 3 2 2" xfId="12815" xr:uid="{00000000-0005-0000-0000-0000E4690000}"/>
    <cellStyle name="Normal 23 4 3 3 2 2 2" xfId="24170" xr:uid="{00000000-0005-0000-0000-0000E5690000}"/>
    <cellStyle name="Normal 23 4 3 3 2 2 3" xfId="42279" xr:uid="{00000000-0005-0000-0000-0000E6690000}"/>
    <cellStyle name="Normal 23 4 3 3 2 3" xfId="19457" xr:uid="{00000000-0005-0000-0000-0000E7690000}"/>
    <cellStyle name="Normal 23 4 3 3 2 4" xfId="37983" xr:uid="{00000000-0005-0000-0000-0000E8690000}"/>
    <cellStyle name="Normal 23 4 3 3 3" xfId="10632" xr:uid="{00000000-0005-0000-0000-0000E9690000}"/>
    <cellStyle name="Normal 23 4 3 3 3 2" xfId="22021" xr:uid="{00000000-0005-0000-0000-0000EA690000}"/>
    <cellStyle name="Normal 23 4 3 3 3 3" xfId="40188" xr:uid="{00000000-0005-0000-0000-0000EB690000}"/>
    <cellStyle name="Normal 23 4 3 3 4" xfId="17306" xr:uid="{00000000-0005-0000-0000-0000EC690000}"/>
    <cellStyle name="Normal 23 4 3 3 5" xfId="35892" xr:uid="{00000000-0005-0000-0000-0000ED690000}"/>
    <cellStyle name="Normal 23 4 3 4" xfId="6990" xr:uid="{00000000-0005-0000-0000-0000EE690000}"/>
    <cellStyle name="Normal 23 4 3 4 2" xfId="11761" xr:uid="{00000000-0005-0000-0000-0000EF690000}"/>
    <cellStyle name="Normal 23 4 3 4 2 2" xfId="23123" xr:uid="{00000000-0005-0000-0000-0000F0690000}"/>
    <cellStyle name="Normal 23 4 3 4 2 3" xfId="41245" xr:uid="{00000000-0005-0000-0000-0000F1690000}"/>
    <cellStyle name="Normal 23 4 3 4 3" xfId="18413" xr:uid="{00000000-0005-0000-0000-0000F2690000}"/>
    <cellStyle name="Normal 23 4 3 4 4" xfId="36949" xr:uid="{00000000-0005-0000-0000-0000F3690000}"/>
    <cellStyle name="Normal 23 4 3 5" xfId="9584" xr:uid="{00000000-0005-0000-0000-0000F4690000}"/>
    <cellStyle name="Normal 23 4 3 5 2" xfId="20979" xr:uid="{00000000-0005-0000-0000-0000F5690000}"/>
    <cellStyle name="Normal 23 4 3 5 3" xfId="39152" xr:uid="{00000000-0005-0000-0000-0000F6690000}"/>
    <cellStyle name="Normal 23 4 3 6" xfId="16249" xr:uid="{00000000-0005-0000-0000-0000F7690000}"/>
    <cellStyle name="Normal 23 4 3 7" xfId="34858" xr:uid="{00000000-0005-0000-0000-0000F8690000}"/>
    <cellStyle name="Normal 23 4 4" xfId="5034" xr:uid="{00000000-0005-0000-0000-0000F9690000}"/>
    <cellStyle name="Normal 23 4 4 2" xfId="6120" xr:uid="{00000000-0005-0000-0000-0000FA690000}"/>
    <cellStyle name="Normal 23 4 4 2 2" xfId="8312" xr:uid="{00000000-0005-0000-0000-0000FB690000}"/>
    <cellStyle name="Normal 23 4 4 2 2 2" xfId="13083" xr:uid="{00000000-0005-0000-0000-0000FC690000}"/>
    <cellStyle name="Normal 23 4 4 2 2 2 2" xfId="24436" xr:uid="{00000000-0005-0000-0000-0000FD690000}"/>
    <cellStyle name="Normal 23 4 4 2 2 2 3" xfId="42537" xr:uid="{00000000-0005-0000-0000-0000FE690000}"/>
    <cellStyle name="Normal 23 4 4 2 2 3" xfId="19722" xr:uid="{00000000-0005-0000-0000-0000FF690000}"/>
    <cellStyle name="Normal 23 4 4 2 2 4" xfId="38241" xr:uid="{00000000-0005-0000-0000-0000006A0000}"/>
    <cellStyle name="Normal 23 4 4 2 3" xfId="10902" xr:uid="{00000000-0005-0000-0000-0000016A0000}"/>
    <cellStyle name="Normal 23 4 4 2 3 2" xfId="22288" xr:uid="{00000000-0005-0000-0000-0000026A0000}"/>
    <cellStyle name="Normal 23 4 4 2 3 3" xfId="40446" xr:uid="{00000000-0005-0000-0000-0000036A0000}"/>
    <cellStyle name="Normal 23 4 4 2 4" xfId="17573" xr:uid="{00000000-0005-0000-0000-0000046A0000}"/>
    <cellStyle name="Normal 23 4 4 2 5" xfId="36150" xr:uid="{00000000-0005-0000-0000-0000056A0000}"/>
    <cellStyle name="Normal 23 4 4 3" xfId="7256" xr:uid="{00000000-0005-0000-0000-0000066A0000}"/>
    <cellStyle name="Normal 23 4 4 3 2" xfId="12027" xr:uid="{00000000-0005-0000-0000-0000076A0000}"/>
    <cellStyle name="Normal 23 4 4 3 2 2" xfId="23385" xr:uid="{00000000-0005-0000-0000-0000086A0000}"/>
    <cellStyle name="Normal 23 4 4 3 2 3" xfId="41501" xr:uid="{00000000-0005-0000-0000-0000096A0000}"/>
    <cellStyle name="Normal 23 4 4 3 3" xfId="18674" xr:uid="{00000000-0005-0000-0000-00000A6A0000}"/>
    <cellStyle name="Normal 23 4 4 3 4" xfId="37205" xr:uid="{00000000-0005-0000-0000-00000B6A0000}"/>
    <cellStyle name="Normal 23 4 4 4" xfId="9842" xr:uid="{00000000-0005-0000-0000-00000C6A0000}"/>
    <cellStyle name="Normal 23 4 4 4 2" xfId="21237" xr:uid="{00000000-0005-0000-0000-00000D6A0000}"/>
    <cellStyle name="Normal 23 4 4 4 3" xfId="39409" xr:uid="{00000000-0005-0000-0000-00000E6A0000}"/>
    <cellStyle name="Normal 23 4 4 5" xfId="16514" xr:uid="{00000000-0005-0000-0000-00000F6A0000}"/>
    <cellStyle name="Normal 23 4 4 6" xfId="35114" xr:uid="{00000000-0005-0000-0000-0000106A0000}"/>
    <cellStyle name="Normal 23 4 5" xfId="5566" xr:uid="{00000000-0005-0000-0000-0000116A0000}"/>
    <cellStyle name="Normal 23 4 5 2" xfId="7768" xr:uid="{00000000-0005-0000-0000-0000126A0000}"/>
    <cellStyle name="Normal 23 4 5 2 2" xfId="12539" xr:uid="{00000000-0005-0000-0000-0000136A0000}"/>
    <cellStyle name="Normal 23 4 5 2 2 2" xfId="23897" xr:uid="{00000000-0005-0000-0000-0000146A0000}"/>
    <cellStyle name="Normal 23 4 5 2 2 3" xfId="42013" xr:uid="{00000000-0005-0000-0000-0000156A0000}"/>
    <cellStyle name="Normal 23 4 5 2 3" xfId="19186" xr:uid="{00000000-0005-0000-0000-0000166A0000}"/>
    <cellStyle name="Normal 23 4 5 2 4" xfId="37717" xr:uid="{00000000-0005-0000-0000-0000176A0000}"/>
    <cellStyle name="Normal 23 4 5 3" xfId="10356" xr:uid="{00000000-0005-0000-0000-0000186A0000}"/>
    <cellStyle name="Normal 23 4 5 3 2" xfId="21751" xr:uid="{00000000-0005-0000-0000-0000196A0000}"/>
    <cellStyle name="Normal 23 4 5 3 3" xfId="39922" xr:uid="{00000000-0005-0000-0000-00001A6A0000}"/>
    <cellStyle name="Normal 23 4 5 4" xfId="17032" xr:uid="{00000000-0005-0000-0000-00001B6A0000}"/>
    <cellStyle name="Normal 23 4 5 5" xfId="35626" xr:uid="{00000000-0005-0000-0000-00001C6A0000}"/>
    <cellStyle name="Normal 23 4 6" xfId="6724" xr:uid="{00000000-0005-0000-0000-00001D6A0000}"/>
    <cellStyle name="Normal 23 4 6 2" xfId="11495" xr:uid="{00000000-0005-0000-0000-00001E6A0000}"/>
    <cellStyle name="Normal 23 4 6 2 2" xfId="22862" xr:uid="{00000000-0005-0000-0000-00001F6A0000}"/>
    <cellStyle name="Normal 23 4 6 2 3" xfId="40989" xr:uid="{00000000-0005-0000-0000-0000206A0000}"/>
    <cellStyle name="Normal 23 4 6 3" xfId="18150" xr:uid="{00000000-0005-0000-0000-0000216A0000}"/>
    <cellStyle name="Normal 23 4 6 4" xfId="36693" xr:uid="{00000000-0005-0000-0000-0000226A0000}"/>
    <cellStyle name="Normal 23 4 7" xfId="9324" xr:uid="{00000000-0005-0000-0000-0000236A0000}"/>
    <cellStyle name="Normal 23 4 7 2" xfId="20719" xr:uid="{00000000-0005-0000-0000-0000246A0000}"/>
    <cellStyle name="Normal 23 4 7 3" xfId="38896" xr:uid="{00000000-0005-0000-0000-0000256A0000}"/>
    <cellStyle name="Normal 23 4 8" xfId="15984" xr:uid="{00000000-0005-0000-0000-0000266A0000}"/>
    <cellStyle name="Normal 23 4 9" xfId="34602" xr:uid="{00000000-0005-0000-0000-0000276A0000}"/>
    <cellStyle name="Normal 23 5" xfId="4544" xr:uid="{00000000-0005-0000-0000-0000286A0000}"/>
    <cellStyle name="Normal 23 5 2" xfId="4821" xr:uid="{00000000-0005-0000-0000-0000296A0000}"/>
    <cellStyle name="Normal 23 5 2 2" xfId="5355" xr:uid="{00000000-0005-0000-0000-00002A6A0000}"/>
    <cellStyle name="Normal 23 5 2 2 2" xfId="6441" xr:uid="{00000000-0005-0000-0000-00002B6A0000}"/>
    <cellStyle name="Normal 23 5 2 2 2 2" xfId="8633" xr:uid="{00000000-0005-0000-0000-00002C6A0000}"/>
    <cellStyle name="Normal 23 5 2 2 2 2 2" xfId="13404" xr:uid="{00000000-0005-0000-0000-00002D6A0000}"/>
    <cellStyle name="Normal 23 5 2 2 2 2 2 2" xfId="24757" xr:uid="{00000000-0005-0000-0000-00002E6A0000}"/>
    <cellStyle name="Normal 23 5 2 2 2 2 2 3" xfId="42858" xr:uid="{00000000-0005-0000-0000-00002F6A0000}"/>
    <cellStyle name="Normal 23 5 2 2 2 2 3" xfId="20043" xr:uid="{00000000-0005-0000-0000-0000306A0000}"/>
    <cellStyle name="Normal 23 5 2 2 2 2 4" xfId="38562" xr:uid="{00000000-0005-0000-0000-0000316A0000}"/>
    <cellStyle name="Normal 23 5 2 2 2 3" xfId="11223" xr:uid="{00000000-0005-0000-0000-0000326A0000}"/>
    <cellStyle name="Normal 23 5 2 2 2 3 2" xfId="22609" xr:uid="{00000000-0005-0000-0000-0000336A0000}"/>
    <cellStyle name="Normal 23 5 2 2 2 3 3" xfId="40767" xr:uid="{00000000-0005-0000-0000-0000346A0000}"/>
    <cellStyle name="Normal 23 5 2 2 2 4" xfId="17894" xr:uid="{00000000-0005-0000-0000-0000356A0000}"/>
    <cellStyle name="Normal 23 5 2 2 2 5" xfId="36471" xr:uid="{00000000-0005-0000-0000-0000366A0000}"/>
    <cellStyle name="Normal 23 5 2 2 3" xfId="7576" xr:uid="{00000000-0005-0000-0000-0000376A0000}"/>
    <cellStyle name="Normal 23 5 2 2 3 2" xfId="12347" xr:uid="{00000000-0005-0000-0000-0000386A0000}"/>
    <cellStyle name="Normal 23 5 2 2 3 2 2" xfId="23705" xr:uid="{00000000-0005-0000-0000-0000396A0000}"/>
    <cellStyle name="Normal 23 5 2 2 3 2 3" xfId="41821" xr:uid="{00000000-0005-0000-0000-00003A6A0000}"/>
    <cellStyle name="Normal 23 5 2 2 3 3" xfId="18994" xr:uid="{00000000-0005-0000-0000-00003B6A0000}"/>
    <cellStyle name="Normal 23 5 2 2 3 4" xfId="37525" xr:uid="{00000000-0005-0000-0000-00003C6A0000}"/>
    <cellStyle name="Normal 23 5 2 2 4" xfId="10162" xr:uid="{00000000-0005-0000-0000-00003D6A0000}"/>
    <cellStyle name="Normal 23 5 2 2 4 2" xfId="21557" xr:uid="{00000000-0005-0000-0000-00003E6A0000}"/>
    <cellStyle name="Normal 23 5 2 2 4 3" xfId="39729" xr:uid="{00000000-0005-0000-0000-00003F6A0000}"/>
    <cellStyle name="Normal 23 5 2 2 5" xfId="16834" xr:uid="{00000000-0005-0000-0000-0000406A0000}"/>
    <cellStyle name="Normal 23 5 2 2 6" xfId="35434" xr:uid="{00000000-0005-0000-0000-0000416A0000}"/>
    <cellStyle name="Normal 23 5 2 3" xfId="5907" xr:uid="{00000000-0005-0000-0000-0000426A0000}"/>
    <cellStyle name="Normal 23 5 2 3 2" xfId="8108" xr:uid="{00000000-0005-0000-0000-0000436A0000}"/>
    <cellStyle name="Normal 23 5 2 3 2 2" xfId="12879" xr:uid="{00000000-0005-0000-0000-0000446A0000}"/>
    <cellStyle name="Normal 23 5 2 3 2 2 2" xfId="24234" xr:uid="{00000000-0005-0000-0000-0000456A0000}"/>
    <cellStyle name="Normal 23 5 2 3 2 2 3" xfId="42343" xr:uid="{00000000-0005-0000-0000-0000466A0000}"/>
    <cellStyle name="Normal 23 5 2 3 2 3" xfId="19521" xr:uid="{00000000-0005-0000-0000-0000476A0000}"/>
    <cellStyle name="Normal 23 5 2 3 2 4" xfId="38047" xr:uid="{00000000-0005-0000-0000-0000486A0000}"/>
    <cellStyle name="Normal 23 5 2 3 3" xfId="10696" xr:uid="{00000000-0005-0000-0000-0000496A0000}"/>
    <cellStyle name="Normal 23 5 2 3 3 2" xfId="22085" xr:uid="{00000000-0005-0000-0000-00004A6A0000}"/>
    <cellStyle name="Normal 23 5 2 3 3 3" xfId="40252" xr:uid="{00000000-0005-0000-0000-00004B6A0000}"/>
    <cellStyle name="Normal 23 5 2 3 4" xfId="17370" xr:uid="{00000000-0005-0000-0000-00004C6A0000}"/>
    <cellStyle name="Normal 23 5 2 3 5" xfId="35956" xr:uid="{00000000-0005-0000-0000-00004D6A0000}"/>
    <cellStyle name="Normal 23 5 2 4" xfId="7054" xr:uid="{00000000-0005-0000-0000-00004E6A0000}"/>
    <cellStyle name="Normal 23 5 2 4 2" xfId="11825" xr:uid="{00000000-0005-0000-0000-00004F6A0000}"/>
    <cellStyle name="Normal 23 5 2 4 2 2" xfId="23187" xr:uid="{00000000-0005-0000-0000-0000506A0000}"/>
    <cellStyle name="Normal 23 5 2 4 2 3" xfId="41309" xr:uid="{00000000-0005-0000-0000-0000516A0000}"/>
    <cellStyle name="Normal 23 5 2 4 3" xfId="18477" xr:uid="{00000000-0005-0000-0000-0000526A0000}"/>
    <cellStyle name="Normal 23 5 2 4 4" xfId="37013" xr:uid="{00000000-0005-0000-0000-0000536A0000}"/>
    <cellStyle name="Normal 23 5 2 5" xfId="9648" xr:uid="{00000000-0005-0000-0000-0000546A0000}"/>
    <cellStyle name="Normal 23 5 2 5 2" xfId="21043" xr:uid="{00000000-0005-0000-0000-0000556A0000}"/>
    <cellStyle name="Normal 23 5 2 5 3" xfId="39216" xr:uid="{00000000-0005-0000-0000-0000566A0000}"/>
    <cellStyle name="Normal 23 5 2 6" xfId="16314" xr:uid="{00000000-0005-0000-0000-0000576A0000}"/>
    <cellStyle name="Normal 23 5 2 7" xfId="34922" xr:uid="{00000000-0005-0000-0000-0000586A0000}"/>
    <cellStyle name="Normal 23 5 3" xfId="5098" xr:uid="{00000000-0005-0000-0000-0000596A0000}"/>
    <cellStyle name="Normal 23 5 3 2" xfId="6184" xr:uid="{00000000-0005-0000-0000-00005A6A0000}"/>
    <cellStyle name="Normal 23 5 3 2 2" xfId="8376" xr:uid="{00000000-0005-0000-0000-00005B6A0000}"/>
    <cellStyle name="Normal 23 5 3 2 2 2" xfId="13147" xr:uid="{00000000-0005-0000-0000-00005C6A0000}"/>
    <cellStyle name="Normal 23 5 3 2 2 2 2" xfId="24500" xr:uid="{00000000-0005-0000-0000-00005D6A0000}"/>
    <cellStyle name="Normal 23 5 3 2 2 2 3" xfId="42601" xr:uid="{00000000-0005-0000-0000-00005E6A0000}"/>
    <cellStyle name="Normal 23 5 3 2 2 3" xfId="19786" xr:uid="{00000000-0005-0000-0000-00005F6A0000}"/>
    <cellStyle name="Normal 23 5 3 2 2 4" xfId="38305" xr:uid="{00000000-0005-0000-0000-0000606A0000}"/>
    <cellStyle name="Normal 23 5 3 2 3" xfId="10966" xr:uid="{00000000-0005-0000-0000-0000616A0000}"/>
    <cellStyle name="Normal 23 5 3 2 3 2" xfId="22352" xr:uid="{00000000-0005-0000-0000-0000626A0000}"/>
    <cellStyle name="Normal 23 5 3 2 3 3" xfId="40510" xr:uid="{00000000-0005-0000-0000-0000636A0000}"/>
    <cellStyle name="Normal 23 5 3 2 4" xfId="17637" xr:uid="{00000000-0005-0000-0000-0000646A0000}"/>
    <cellStyle name="Normal 23 5 3 2 5" xfId="36214" xr:uid="{00000000-0005-0000-0000-0000656A0000}"/>
    <cellStyle name="Normal 23 5 3 3" xfId="7320" xr:uid="{00000000-0005-0000-0000-0000666A0000}"/>
    <cellStyle name="Normal 23 5 3 3 2" xfId="12091" xr:uid="{00000000-0005-0000-0000-0000676A0000}"/>
    <cellStyle name="Normal 23 5 3 3 2 2" xfId="23449" xr:uid="{00000000-0005-0000-0000-0000686A0000}"/>
    <cellStyle name="Normal 23 5 3 3 2 3" xfId="41565" xr:uid="{00000000-0005-0000-0000-0000696A0000}"/>
    <cellStyle name="Normal 23 5 3 3 3" xfId="18738" xr:uid="{00000000-0005-0000-0000-00006A6A0000}"/>
    <cellStyle name="Normal 23 5 3 3 4" xfId="37269" xr:uid="{00000000-0005-0000-0000-00006B6A0000}"/>
    <cellStyle name="Normal 23 5 3 4" xfId="9906" xr:uid="{00000000-0005-0000-0000-00006C6A0000}"/>
    <cellStyle name="Normal 23 5 3 4 2" xfId="21301" xr:uid="{00000000-0005-0000-0000-00006D6A0000}"/>
    <cellStyle name="Normal 23 5 3 4 3" xfId="39473" xr:uid="{00000000-0005-0000-0000-00006E6A0000}"/>
    <cellStyle name="Normal 23 5 3 5" xfId="16578" xr:uid="{00000000-0005-0000-0000-00006F6A0000}"/>
    <cellStyle name="Normal 23 5 3 6" xfId="35178" xr:uid="{00000000-0005-0000-0000-0000706A0000}"/>
    <cellStyle name="Normal 23 5 4" xfId="5631" xr:uid="{00000000-0005-0000-0000-0000716A0000}"/>
    <cellStyle name="Normal 23 5 4 2" xfId="7833" xr:uid="{00000000-0005-0000-0000-0000726A0000}"/>
    <cellStyle name="Normal 23 5 4 2 2" xfId="12604" xr:uid="{00000000-0005-0000-0000-0000736A0000}"/>
    <cellStyle name="Normal 23 5 4 2 2 2" xfId="23962" xr:uid="{00000000-0005-0000-0000-0000746A0000}"/>
    <cellStyle name="Normal 23 5 4 2 2 3" xfId="42078" xr:uid="{00000000-0005-0000-0000-0000756A0000}"/>
    <cellStyle name="Normal 23 5 4 2 3" xfId="19251" xr:uid="{00000000-0005-0000-0000-0000766A0000}"/>
    <cellStyle name="Normal 23 5 4 2 4" xfId="37782" xr:uid="{00000000-0005-0000-0000-0000776A0000}"/>
    <cellStyle name="Normal 23 5 4 3" xfId="10421" xr:uid="{00000000-0005-0000-0000-0000786A0000}"/>
    <cellStyle name="Normal 23 5 4 3 2" xfId="21816" xr:uid="{00000000-0005-0000-0000-0000796A0000}"/>
    <cellStyle name="Normal 23 5 4 3 3" xfId="39987" xr:uid="{00000000-0005-0000-0000-00007A6A0000}"/>
    <cellStyle name="Normal 23 5 4 4" xfId="17097" xr:uid="{00000000-0005-0000-0000-00007B6A0000}"/>
    <cellStyle name="Normal 23 5 4 5" xfId="35691" xr:uid="{00000000-0005-0000-0000-00007C6A0000}"/>
    <cellStyle name="Normal 23 5 5" xfId="6788" xr:uid="{00000000-0005-0000-0000-00007D6A0000}"/>
    <cellStyle name="Normal 23 5 5 2" xfId="11559" xr:uid="{00000000-0005-0000-0000-00007E6A0000}"/>
    <cellStyle name="Normal 23 5 5 2 2" xfId="22926" xr:uid="{00000000-0005-0000-0000-00007F6A0000}"/>
    <cellStyle name="Normal 23 5 5 2 3" xfId="41053" xr:uid="{00000000-0005-0000-0000-0000806A0000}"/>
    <cellStyle name="Normal 23 5 5 3" xfId="18214" xr:uid="{00000000-0005-0000-0000-0000816A0000}"/>
    <cellStyle name="Normal 23 5 5 4" xfId="36757" xr:uid="{00000000-0005-0000-0000-0000826A0000}"/>
    <cellStyle name="Normal 23 5 6" xfId="9388" xr:uid="{00000000-0005-0000-0000-0000836A0000}"/>
    <cellStyle name="Normal 23 5 6 2" xfId="20783" xr:uid="{00000000-0005-0000-0000-0000846A0000}"/>
    <cellStyle name="Normal 23 5 6 3" xfId="38960" xr:uid="{00000000-0005-0000-0000-0000856A0000}"/>
    <cellStyle name="Normal 23 5 7" xfId="16048" xr:uid="{00000000-0005-0000-0000-0000866A0000}"/>
    <cellStyle name="Normal 23 5 8" xfId="34666" xr:uid="{00000000-0005-0000-0000-0000876A0000}"/>
    <cellStyle name="Normal 23 6" xfId="4692" xr:uid="{00000000-0005-0000-0000-0000886A0000}"/>
    <cellStyle name="Normal 23 6 2" xfId="5226" xr:uid="{00000000-0005-0000-0000-0000896A0000}"/>
    <cellStyle name="Normal 23 6 2 2" xfId="6312" xr:uid="{00000000-0005-0000-0000-00008A6A0000}"/>
    <cellStyle name="Normal 23 6 2 2 2" xfId="8504" xr:uid="{00000000-0005-0000-0000-00008B6A0000}"/>
    <cellStyle name="Normal 23 6 2 2 2 2" xfId="13275" xr:uid="{00000000-0005-0000-0000-00008C6A0000}"/>
    <cellStyle name="Normal 23 6 2 2 2 2 2" xfId="24628" xr:uid="{00000000-0005-0000-0000-00008D6A0000}"/>
    <cellStyle name="Normal 23 6 2 2 2 2 3" xfId="42729" xr:uid="{00000000-0005-0000-0000-00008E6A0000}"/>
    <cellStyle name="Normal 23 6 2 2 2 3" xfId="19914" xr:uid="{00000000-0005-0000-0000-00008F6A0000}"/>
    <cellStyle name="Normal 23 6 2 2 2 4" xfId="38433" xr:uid="{00000000-0005-0000-0000-0000906A0000}"/>
    <cellStyle name="Normal 23 6 2 2 3" xfId="11094" xr:uid="{00000000-0005-0000-0000-0000916A0000}"/>
    <cellStyle name="Normal 23 6 2 2 3 2" xfId="22480" xr:uid="{00000000-0005-0000-0000-0000926A0000}"/>
    <cellStyle name="Normal 23 6 2 2 3 3" xfId="40638" xr:uid="{00000000-0005-0000-0000-0000936A0000}"/>
    <cellStyle name="Normal 23 6 2 2 4" xfId="17765" xr:uid="{00000000-0005-0000-0000-0000946A0000}"/>
    <cellStyle name="Normal 23 6 2 2 5" xfId="36342" xr:uid="{00000000-0005-0000-0000-0000956A0000}"/>
    <cellStyle name="Normal 23 6 2 3" xfId="7448" xr:uid="{00000000-0005-0000-0000-0000966A0000}"/>
    <cellStyle name="Normal 23 6 2 3 2" xfId="12219" xr:uid="{00000000-0005-0000-0000-0000976A0000}"/>
    <cellStyle name="Normal 23 6 2 3 2 2" xfId="23577" xr:uid="{00000000-0005-0000-0000-0000986A0000}"/>
    <cellStyle name="Normal 23 6 2 3 2 3" xfId="41693" xr:uid="{00000000-0005-0000-0000-0000996A0000}"/>
    <cellStyle name="Normal 23 6 2 3 3" xfId="18866" xr:uid="{00000000-0005-0000-0000-00009A6A0000}"/>
    <cellStyle name="Normal 23 6 2 3 4" xfId="37397" xr:uid="{00000000-0005-0000-0000-00009B6A0000}"/>
    <cellStyle name="Normal 23 6 2 4" xfId="10034" xr:uid="{00000000-0005-0000-0000-00009C6A0000}"/>
    <cellStyle name="Normal 23 6 2 4 2" xfId="21429" xr:uid="{00000000-0005-0000-0000-00009D6A0000}"/>
    <cellStyle name="Normal 23 6 2 4 3" xfId="39601" xr:uid="{00000000-0005-0000-0000-00009E6A0000}"/>
    <cellStyle name="Normal 23 6 2 5" xfId="16706" xr:uid="{00000000-0005-0000-0000-00009F6A0000}"/>
    <cellStyle name="Normal 23 6 2 6" xfId="35306" xr:uid="{00000000-0005-0000-0000-0000A06A0000}"/>
    <cellStyle name="Normal 23 6 3" xfId="5778" xr:uid="{00000000-0005-0000-0000-0000A16A0000}"/>
    <cellStyle name="Normal 23 6 3 2" xfId="7980" xr:uid="{00000000-0005-0000-0000-0000A26A0000}"/>
    <cellStyle name="Normal 23 6 3 2 2" xfId="12751" xr:uid="{00000000-0005-0000-0000-0000A36A0000}"/>
    <cellStyle name="Normal 23 6 3 2 2 2" xfId="24106" xr:uid="{00000000-0005-0000-0000-0000A46A0000}"/>
    <cellStyle name="Normal 23 6 3 2 2 3" xfId="42215" xr:uid="{00000000-0005-0000-0000-0000A56A0000}"/>
    <cellStyle name="Normal 23 6 3 2 3" xfId="19393" xr:uid="{00000000-0005-0000-0000-0000A66A0000}"/>
    <cellStyle name="Normal 23 6 3 2 4" xfId="37919" xr:uid="{00000000-0005-0000-0000-0000A76A0000}"/>
    <cellStyle name="Normal 23 6 3 3" xfId="10568" xr:uid="{00000000-0005-0000-0000-0000A86A0000}"/>
    <cellStyle name="Normal 23 6 3 3 2" xfId="21957" xr:uid="{00000000-0005-0000-0000-0000A96A0000}"/>
    <cellStyle name="Normal 23 6 3 3 3" xfId="40124" xr:uid="{00000000-0005-0000-0000-0000AA6A0000}"/>
    <cellStyle name="Normal 23 6 3 4" xfId="17242" xr:uid="{00000000-0005-0000-0000-0000AB6A0000}"/>
    <cellStyle name="Normal 23 6 3 5" xfId="35828" xr:uid="{00000000-0005-0000-0000-0000AC6A0000}"/>
    <cellStyle name="Normal 23 6 4" xfId="6926" xr:uid="{00000000-0005-0000-0000-0000AD6A0000}"/>
    <cellStyle name="Normal 23 6 4 2" xfId="11697" xr:uid="{00000000-0005-0000-0000-0000AE6A0000}"/>
    <cellStyle name="Normal 23 6 4 2 2" xfId="23059" xr:uid="{00000000-0005-0000-0000-0000AF6A0000}"/>
    <cellStyle name="Normal 23 6 4 2 3" xfId="41181" xr:uid="{00000000-0005-0000-0000-0000B06A0000}"/>
    <cellStyle name="Normal 23 6 4 3" xfId="18349" xr:uid="{00000000-0005-0000-0000-0000B16A0000}"/>
    <cellStyle name="Normal 23 6 4 4" xfId="36885" xr:uid="{00000000-0005-0000-0000-0000B26A0000}"/>
    <cellStyle name="Normal 23 6 5" xfId="9520" xr:uid="{00000000-0005-0000-0000-0000B36A0000}"/>
    <cellStyle name="Normal 23 6 5 2" xfId="20915" xr:uid="{00000000-0005-0000-0000-0000B46A0000}"/>
    <cellStyle name="Normal 23 6 5 3" xfId="39088" xr:uid="{00000000-0005-0000-0000-0000B56A0000}"/>
    <cellStyle name="Normal 23 6 6" xfId="16185" xr:uid="{00000000-0005-0000-0000-0000B66A0000}"/>
    <cellStyle name="Normal 23 6 7" xfId="34794" xr:uid="{00000000-0005-0000-0000-0000B76A0000}"/>
    <cellStyle name="Normal 23 7" xfId="4970" xr:uid="{00000000-0005-0000-0000-0000B86A0000}"/>
    <cellStyle name="Normal 23 7 2" xfId="6056" xr:uid="{00000000-0005-0000-0000-0000B96A0000}"/>
    <cellStyle name="Normal 23 7 2 2" xfId="8248" xr:uid="{00000000-0005-0000-0000-0000BA6A0000}"/>
    <cellStyle name="Normal 23 7 2 2 2" xfId="13019" xr:uid="{00000000-0005-0000-0000-0000BB6A0000}"/>
    <cellStyle name="Normal 23 7 2 2 2 2" xfId="24372" xr:uid="{00000000-0005-0000-0000-0000BC6A0000}"/>
    <cellStyle name="Normal 23 7 2 2 2 3" xfId="42473" xr:uid="{00000000-0005-0000-0000-0000BD6A0000}"/>
    <cellStyle name="Normal 23 7 2 2 3" xfId="19658" xr:uid="{00000000-0005-0000-0000-0000BE6A0000}"/>
    <cellStyle name="Normal 23 7 2 2 4" xfId="38177" xr:uid="{00000000-0005-0000-0000-0000BF6A0000}"/>
    <cellStyle name="Normal 23 7 2 3" xfId="10838" xr:uid="{00000000-0005-0000-0000-0000C06A0000}"/>
    <cellStyle name="Normal 23 7 2 3 2" xfId="22224" xr:uid="{00000000-0005-0000-0000-0000C16A0000}"/>
    <cellStyle name="Normal 23 7 2 3 3" xfId="40382" xr:uid="{00000000-0005-0000-0000-0000C26A0000}"/>
    <cellStyle name="Normal 23 7 2 4" xfId="17509" xr:uid="{00000000-0005-0000-0000-0000C36A0000}"/>
    <cellStyle name="Normal 23 7 2 5" xfId="36086" xr:uid="{00000000-0005-0000-0000-0000C46A0000}"/>
    <cellStyle name="Normal 23 7 3" xfId="7192" xr:uid="{00000000-0005-0000-0000-0000C56A0000}"/>
    <cellStyle name="Normal 23 7 3 2" xfId="11963" xr:uid="{00000000-0005-0000-0000-0000C66A0000}"/>
    <cellStyle name="Normal 23 7 3 2 2" xfId="23321" xr:uid="{00000000-0005-0000-0000-0000C76A0000}"/>
    <cellStyle name="Normal 23 7 3 2 3" xfId="41437" xr:uid="{00000000-0005-0000-0000-0000C86A0000}"/>
    <cellStyle name="Normal 23 7 3 3" xfId="18610" xr:uid="{00000000-0005-0000-0000-0000C96A0000}"/>
    <cellStyle name="Normal 23 7 3 4" xfId="37141" xr:uid="{00000000-0005-0000-0000-0000CA6A0000}"/>
    <cellStyle name="Normal 23 7 4" xfId="9778" xr:uid="{00000000-0005-0000-0000-0000CB6A0000}"/>
    <cellStyle name="Normal 23 7 4 2" xfId="21173" xr:uid="{00000000-0005-0000-0000-0000CC6A0000}"/>
    <cellStyle name="Normal 23 7 4 3" xfId="39345" xr:uid="{00000000-0005-0000-0000-0000CD6A0000}"/>
    <cellStyle name="Normal 23 7 5" xfId="16450" xr:uid="{00000000-0005-0000-0000-0000CE6A0000}"/>
    <cellStyle name="Normal 23 7 6" xfId="35050" xr:uid="{00000000-0005-0000-0000-0000CF6A0000}"/>
    <cellStyle name="Normal 23 8" xfId="5502" xr:uid="{00000000-0005-0000-0000-0000D06A0000}"/>
    <cellStyle name="Normal 23 8 2" xfId="7704" xr:uid="{00000000-0005-0000-0000-0000D16A0000}"/>
    <cellStyle name="Normal 23 8 2 2" xfId="12475" xr:uid="{00000000-0005-0000-0000-0000D26A0000}"/>
    <cellStyle name="Normal 23 8 2 2 2" xfId="23833" xr:uid="{00000000-0005-0000-0000-0000D36A0000}"/>
    <cellStyle name="Normal 23 8 2 2 3" xfId="41949" xr:uid="{00000000-0005-0000-0000-0000D46A0000}"/>
    <cellStyle name="Normal 23 8 2 3" xfId="19122" xr:uid="{00000000-0005-0000-0000-0000D56A0000}"/>
    <cellStyle name="Normal 23 8 2 4" xfId="37653" xr:uid="{00000000-0005-0000-0000-0000D66A0000}"/>
    <cellStyle name="Normal 23 8 3" xfId="10292" xr:uid="{00000000-0005-0000-0000-0000D76A0000}"/>
    <cellStyle name="Normal 23 8 3 2" xfId="21687" xr:uid="{00000000-0005-0000-0000-0000D86A0000}"/>
    <cellStyle name="Normal 23 8 3 3" xfId="39858" xr:uid="{00000000-0005-0000-0000-0000D96A0000}"/>
    <cellStyle name="Normal 23 8 4" xfId="16968" xr:uid="{00000000-0005-0000-0000-0000DA6A0000}"/>
    <cellStyle name="Normal 23 8 5" xfId="35562" xr:uid="{00000000-0005-0000-0000-0000DB6A0000}"/>
    <cellStyle name="Normal 23 9" xfId="6648" xr:uid="{00000000-0005-0000-0000-0000DC6A0000}"/>
    <cellStyle name="Normal 23 9 2" xfId="11419" xr:uid="{00000000-0005-0000-0000-0000DD6A0000}"/>
    <cellStyle name="Normal 23 9 2 2" xfId="22792" xr:uid="{00000000-0005-0000-0000-0000DE6A0000}"/>
    <cellStyle name="Normal 23 9 2 3" xfId="40924" xr:uid="{00000000-0005-0000-0000-0000DF6A0000}"/>
    <cellStyle name="Normal 23 9 3" xfId="18076" xr:uid="{00000000-0005-0000-0000-0000E06A0000}"/>
    <cellStyle name="Normal 23 9 4" xfId="36628" xr:uid="{00000000-0005-0000-0000-0000E16A0000}"/>
    <cellStyle name="Normal 24" xfId="4352" xr:uid="{00000000-0005-0000-0000-0000E26A0000}"/>
    <cellStyle name="Normal 24 10" xfId="9250" xr:uid="{00000000-0005-0000-0000-0000E36A0000}"/>
    <cellStyle name="Normal 24 10 2" xfId="20645" xr:uid="{00000000-0005-0000-0000-0000E46A0000}"/>
    <cellStyle name="Normal 24 10 3" xfId="38832" xr:uid="{00000000-0005-0000-0000-0000E56A0000}"/>
    <cellStyle name="Normal 24 11" xfId="15897" xr:uid="{00000000-0005-0000-0000-0000E66A0000}"/>
    <cellStyle name="Normal 24 12" xfId="34539" xr:uid="{00000000-0005-0000-0000-0000E76A0000}"/>
    <cellStyle name="Normal 24 2" xfId="4417" xr:uid="{00000000-0005-0000-0000-0000E86A0000}"/>
    <cellStyle name="Normal 24 2 10" xfId="15931" xr:uid="{00000000-0005-0000-0000-0000E96A0000}"/>
    <cellStyle name="Normal 24 2 11" xfId="34555" xr:uid="{00000000-0005-0000-0000-0000EA6A0000}"/>
    <cellStyle name="Normal 24 2 2" xfId="4456" xr:uid="{00000000-0005-0000-0000-0000EB6A0000}"/>
    <cellStyle name="Normal 24 2 2 10" xfId="34587" xr:uid="{00000000-0005-0000-0000-0000EC6A0000}"/>
    <cellStyle name="Normal 24 2 2 2" xfId="4528" xr:uid="{00000000-0005-0000-0000-0000ED6A0000}"/>
    <cellStyle name="Normal 24 2 2 2 2" xfId="4676" xr:uid="{00000000-0005-0000-0000-0000EE6A0000}"/>
    <cellStyle name="Normal 24 2 2 2 2 2" xfId="4953" xr:uid="{00000000-0005-0000-0000-0000EF6A0000}"/>
    <cellStyle name="Normal 24 2 2 2 2 2 2" xfId="5487" xr:uid="{00000000-0005-0000-0000-0000F06A0000}"/>
    <cellStyle name="Normal 24 2 2 2 2 2 2 2" xfId="6563" xr:uid="{00000000-0005-0000-0000-0000F16A0000}"/>
    <cellStyle name="Normal 24 2 2 2 2 2 2 2 2" xfId="8755" xr:uid="{00000000-0005-0000-0000-0000F26A0000}"/>
    <cellStyle name="Normal 24 2 2 2 2 2 2 2 2 2" xfId="13526" xr:uid="{00000000-0005-0000-0000-0000F36A0000}"/>
    <cellStyle name="Normal 24 2 2 2 2 2 2 2 2 2 2" xfId="24879" xr:uid="{00000000-0005-0000-0000-0000F46A0000}"/>
    <cellStyle name="Normal 24 2 2 2 2 2 2 2 2 2 3" xfId="42980" xr:uid="{00000000-0005-0000-0000-0000F56A0000}"/>
    <cellStyle name="Normal 24 2 2 2 2 2 2 2 2 3" xfId="20165" xr:uid="{00000000-0005-0000-0000-0000F66A0000}"/>
    <cellStyle name="Normal 24 2 2 2 2 2 2 2 2 4" xfId="38684" xr:uid="{00000000-0005-0000-0000-0000F76A0000}"/>
    <cellStyle name="Normal 24 2 2 2 2 2 2 2 3" xfId="11345" xr:uid="{00000000-0005-0000-0000-0000F86A0000}"/>
    <cellStyle name="Normal 24 2 2 2 2 2 2 2 3 2" xfId="22731" xr:uid="{00000000-0005-0000-0000-0000F96A0000}"/>
    <cellStyle name="Normal 24 2 2 2 2 2 2 2 3 3" xfId="40889" xr:uid="{00000000-0005-0000-0000-0000FA6A0000}"/>
    <cellStyle name="Normal 24 2 2 2 2 2 2 2 4" xfId="18016" xr:uid="{00000000-0005-0000-0000-0000FB6A0000}"/>
    <cellStyle name="Normal 24 2 2 2 2 2 2 2 5" xfId="36593" xr:uid="{00000000-0005-0000-0000-0000FC6A0000}"/>
    <cellStyle name="Normal 24 2 2 2 2 2 2 3" xfId="7689" xr:uid="{00000000-0005-0000-0000-0000FD6A0000}"/>
    <cellStyle name="Normal 24 2 2 2 2 2 2 3 2" xfId="12460" xr:uid="{00000000-0005-0000-0000-0000FE6A0000}"/>
    <cellStyle name="Normal 24 2 2 2 2 2 2 3 2 2" xfId="23818" xr:uid="{00000000-0005-0000-0000-0000FF6A0000}"/>
    <cellStyle name="Normal 24 2 2 2 2 2 2 3 2 3" xfId="41934" xr:uid="{00000000-0005-0000-0000-0000006B0000}"/>
    <cellStyle name="Normal 24 2 2 2 2 2 2 3 3" xfId="19107" xr:uid="{00000000-0005-0000-0000-0000016B0000}"/>
    <cellStyle name="Normal 24 2 2 2 2 2 2 3 4" xfId="37638" xr:uid="{00000000-0005-0000-0000-0000026B0000}"/>
    <cellStyle name="Normal 24 2 2 2 2 2 2 4" xfId="10277" xr:uid="{00000000-0005-0000-0000-0000036B0000}"/>
    <cellStyle name="Normal 24 2 2 2 2 2 2 4 2" xfId="21672" xr:uid="{00000000-0005-0000-0000-0000046B0000}"/>
    <cellStyle name="Normal 24 2 2 2 2 2 2 4 3" xfId="39843" xr:uid="{00000000-0005-0000-0000-0000056B0000}"/>
    <cellStyle name="Normal 24 2 2 2 2 2 2 5" xfId="16953" xr:uid="{00000000-0005-0000-0000-0000066B0000}"/>
    <cellStyle name="Normal 24 2 2 2 2 2 2 6" xfId="35547" xr:uid="{00000000-0005-0000-0000-0000076B0000}"/>
    <cellStyle name="Normal 24 2 2 2 2 2 3" xfId="6039" xr:uid="{00000000-0005-0000-0000-0000086B0000}"/>
    <cellStyle name="Normal 24 2 2 2 2 2 3 2" xfId="8231" xr:uid="{00000000-0005-0000-0000-0000096B0000}"/>
    <cellStyle name="Normal 24 2 2 2 2 2 3 2 2" xfId="13002" xr:uid="{00000000-0005-0000-0000-00000A6B0000}"/>
    <cellStyle name="Normal 24 2 2 2 2 2 3 2 2 2" xfId="24355" xr:uid="{00000000-0005-0000-0000-00000B6B0000}"/>
    <cellStyle name="Normal 24 2 2 2 2 2 3 2 2 3" xfId="42456" xr:uid="{00000000-0005-0000-0000-00000C6B0000}"/>
    <cellStyle name="Normal 24 2 2 2 2 2 3 2 3" xfId="19641" xr:uid="{00000000-0005-0000-0000-00000D6B0000}"/>
    <cellStyle name="Normal 24 2 2 2 2 2 3 2 4" xfId="38160" xr:uid="{00000000-0005-0000-0000-00000E6B0000}"/>
    <cellStyle name="Normal 24 2 2 2 2 2 3 3" xfId="10821" xr:uid="{00000000-0005-0000-0000-00000F6B0000}"/>
    <cellStyle name="Normal 24 2 2 2 2 2 3 3 2" xfId="22207" xr:uid="{00000000-0005-0000-0000-0000106B0000}"/>
    <cellStyle name="Normal 24 2 2 2 2 2 3 3 3" xfId="40365" xr:uid="{00000000-0005-0000-0000-0000116B0000}"/>
    <cellStyle name="Normal 24 2 2 2 2 2 3 4" xfId="17492" xr:uid="{00000000-0005-0000-0000-0000126B0000}"/>
    <cellStyle name="Normal 24 2 2 2 2 2 3 5" xfId="36069" xr:uid="{00000000-0005-0000-0000-0000136B0000}"/>
    <cellStyle name="Normal 24 2 2 2 2 2 4" xfId="7177" xr:uid="{00000000-0005-0000-0000-0000146B0000}"/>
    <cellStyle name="Normal 24 2 2 2 2 2 4 2" xfId="11948" xr:uid="{00000000-0005-0000-0000-0000156B0000}"/>
    <cellStyle name="Normal 24 2 2 2 2 2 4 2 2" xfId="23306" xr:uid="{00000000-0005-0000-0000-0000166B0000}"/>
    <cellStyle name="Normal 24 2 2 2 2 2 4 2 3" xfId="41422" xr:uid="{00000000-0005-0000-0000-0000176B0000}"/>
    <cellStyle name="Normal 24 2 2 2 2 2 4 3" xfId="18595" xr:uid="{00000000-0005-0000-0000-0000186B0000}"/>
    <cellStyle name="Normal 24 2 2 2 2 2 4 4" xfId="37126" xr:uid="{00000000-0005-0000-0000-0000196B0000}"/>
    <cellStyle name="Normal 24 2 2 2 2 2 5" xfId="9763" xr:uid="{00000000-0005-0000-0000-00001A6B0000}"/>
    <cellStyle name="Normal 24 2 2 2 2 2 5 2" xfId="21158" xr:uid="{00000000-0005-0000-0000-00001B6B0000}"/>
    <cellStyle name="Normal 24 2 2 2 2 2 5 3" xfId="39330" xr:uid="{00000000-0005-0000-0000-00001C6B0000}"/>
    <cellStyle name="Normal 24 2 2 2 2 2 6" xfId="16435" xr:uid="{00000000-0005-0000-0000-00001D6B0000}"/>
    <cellStyle name="Normal 24 2 2 2 2 2 7" xfId="35035" xr:uid="{00000000-0005-0000-0000-00001E6B0000}"/>
    <cellStyle name="Normal 24 2 2 2 2 3" xfId="5211" xr:uid="{00000000-0005-0000-0000-00001F6B0000}"/>
    <cellStyle name="Normal 24 2 2 2 2 3 2" xfId="6297" xr:uid="{00000000-0005-0000-0000-0000206B0000}"/>
    <cellStyle name="Normal 24 2 2 2 2 3 2 2" xfId="8489" xr:uid="{00000000-0005-0000-0000-0000216B0000}"/>
    <cellStyle name="Normal 24 2 2 2 2 3 2 2 2" xfId="13260" xr:uid="{00000000-0005-0000-0000-0000226B0000}"/>
    <cellStyle name="Normal 24 2 2 2 2 3 2 2 2 2" xfId="24613" xr:uid="{00000000-0005-0000-0000-0000236B0000}"/>
    <cellStyle name="Normal 24 2 2 2 2 3 2 2 2 3" xfId="42714" xr:uid="{00000000-0005-0000-0000-0000246B0000}"/>
    <cellStyle name="Normal 24 2 2 2 2 3 2 2 3" xfId="19899" xr:uid="{00000000-0005-0000-0000-0000256B0000}"/>
    <cellStyle name="Normal 24 2 2 2 2 3 2 2 4" xfId="38418" xr:uid="{00000000-0005-0000-0000-0000266B0000}"/>
    <cellStyle name="Normal 24 2 2 2 2 3 2 3" xfId="11079" xr:uid="{00000000-0005-0000-0000-0000276B0000}"/>
    <cellStyle name="Normal 24 2 2 2 2 3 2 3 2" xfId="22465" xr:uid="{00000000-0005-0000-0000-0000286B0000}"/>
    <cellStyle name="Normal 24 2 2 2 2 3 2 3 3" xfId="40623" xr:uid="{00000000-0005-0000-0000-0000296B0000}"/>
    <cellStyle name="Normal 24 2 2 2 2 3 2 4" xfId="17750" xr:uid="{00000000-0005-0000-0000-00002A6B0000}"/>
    <cellStyle name="Normal 24 2 2 2 2 3 2 5" xfId="36327" xr:uid="{00000000-0005-0000-0000-00002B6B0000}"/>
    <cellStyle name="Normal 24 2 2 2 2 3 3" xfId="7433" xr:uid="{00000000-0005-0000-0000-00002C6B0000}"/>
    <cellStyle name="Normal 24 2 2 2 2 3 3 2" xfId="12204" xr:uid="{00000000-0005-0000-0000-00002D6B0000}"/>
    <cellStyle name="Normal 24 2 2 2 2 3 3 2 2" xfId="23562" xr:uid="{00000000-0005-0000-0000-00002E6B0000}"/>
    <cellStyle name="Normal 24 2 2 2 2 3 3 2 3" xfId="41678" xr:uid="{00000000-0005-0000-0000-00002F6B0000}"/>
    <cellStyle name="Normal 24 2 2 2 2 3 3 3" xfId="18851" xr:uid="{00000000-0005-0000-0000-0000306B0000}"/>
    <cellStyle name="Normal 24 2 2 2 2 3 3 4" xfId="37382" xr:uid="{00000000-0005-0000-0000-0000316B0000}"/>
    <cellStyle name="Normal 24 2 2 2 2 3 4" xfId="10019" xr:uid="{00000000-0005-0000-0000-0000326B0000}"/>
    <cellStyle name="Normal 24 2 2 2 2 3 4 2" xfId="21414" xr:uid="{00000000-0005-0000-0000-0000336B0000}"/>
    <cellStyle name="Normal 24 2 2 2 2 3 4 3" xfId="39586" xr:uid="{00000000-0005-0000-0000-0000346B0000}"/>
    <cellStyle name="Normal 24 2 2 2 2 3 5" xfId="16691" xr:uid="{00000000-0005-0000-0000-0000356B0000}"/>
    <cellStyle name="Normal 24 2 2 2 2 3 6" xfId="35291" xr:uid="{00000000-0005-0000-0000-0000366B0000}"/>
    <cellStyle name="Normal 24 2 2 2 2 4" xfId="5763" xr:uid="{00000000-0005-0000-0000-0000376B0000}"/>
    <cellStyle name="Normal 24 2 2 2 2 4 2" xfId="7965" xr:uid="{00000000-0005-0000-0000-0000386B0000}"/>
    <cellStyle name="Normal 24 2 2 2 2 4 2 2" xfId="12736" xr:uid="{00000000-0005-0000-0000-0000396B0000}"/>
    <cellStyle name="Normal 24 2 2 2 2 4 2 2 2" xfId="24091" xr:uid="{00000000-0005-0000-0000-00003A6B0000}"/>
    <cellStyle name="Normal 24 2 2 2 2 4 2 2 3" xfId="42200" xr:uid="{00000000-0005-0000-0000-00003B6B0000}"/>
    <cellStyle name="Normal 24 2 2 2 2 4 2 3" xfId="19378" xr:uid="{00000000-0005-0000-0000-00003C6B0000}"/>
    <cellStyle name="Normal 24 2 2 2 2 4 2 4" xfId="37904" xr:uid="{00000000-0005-0000-0000-00003D6B0000}"/>
    <cellStyle name="Normal 24 2 2 2 2 4 3" xfId="10553" xr:uid="{00000000-0005-0000-0000-00003E6B0000}"/>
    <cellStyle name="Normal 24 2 2 2 2 4 3 2" xfId="21942" xr:uid="{00000000-0005-0000-0000-00003F6B0000}"/>
    <cellStyle name="Normal 24 2 2 2 2 4 3 3" xfId="40109" xr:uid="{00000000-0005-0000-0000-0000406B0000}"/>
    <cellStyle name="Normal 24 2 2 2 2 4 4" xfId="17227" xr:uid="{00000000-0005-0000-0000-0000416B0000}"/>
    <cellStyle name="Normal 24 2 2 2 2 4 5" xfId="35813" xr:uid="{00000000-0005-0000-0000-0000426B0000}"/>
    <cellStyle name="Normal 24 2 2 2 2 5" xfId="6911" xr:uid="{00000000-0005-0000-0000-0000436B0000}"/>
    <cellStyle name="Normal 24 2 2 2 2 5 2" xfId="11682" xr:uid="{00000000-0005-0000-0000-0000446B0000}"/>
    <cellStyle name="Normal 24 2 2 2 2 5 2 2" xfId="23044" xr:uid="{00000000-0005-0000-0000-0000456B0000}"/>
    <cellStyle name="Normal 24 2 2 2 2 5 2 3" xfId="41166" xr:uid="{00000000-0005-0000-0000-0000466B0000}"/>
    <cellStyle name="Normal 24 2 2 2 2 5 3" xfId="18334" xr:uid="{00000000-0005-0000-0000-0000476B0000}"/>
    <cellStyle name="Normal 24 2 2 2 2 5 4" xfId="36870" xr:uid="{00000000-0005-0000-0000-0000486B0000}"/>
    <cellStyle name="Normal 24 2 2 2 2 6" xfId="9504" xr:uid="{00000000-0005-0000-0000-0000496B0000}"/>
    <cellStyle name="Normal 24 2 2 2 2 6 2" xfId="20899" xr:uid="{00000000-0005-0000-0000-00004A6B0000}"/>
    <cellStyle name="Normal 24 2 2 2 2 6 3" xfId="39073" xr:uid="{00000000-0005-0000-0000-00004B6B0000}"/>
    <cellStyle name="Normal 24 2 2 2 2 7" xfId="16170" xr:uid="{00000000-0005-0000-0000-00004C6B0000}"/>
    <cellStyle name="Normal 24 2 2 2 2 8" xfId="34779" xr:uid="{00000000-0005-0000-0000-00004D6B0000}"/>
    <cellStyle name="Normal 24 2 2 2 3" xfId="4805" xr:uid="{00000000-0005-0000-0000-00004E6B0000}"/>
    <cellStyle name="Normal 24 2 2 2 3 2" xfId="5339" xr:uid="{00000000-0005-0000-0000-00004F6B0000}"/>
    <cellStyle name="Normal 24 2 2 2 3 2 2" xfId="6425" xr:uid="{00000000-0005-0000-0000-0000506B0000}"/>
    <cellStyle name="Normal 24 2 2 2 3 2 2 2" xfId="8617" xr:uid="{00000000-0005-0000-0000-0000516B0000}"/>
    <cellStyle name="Normal 24 2 2 2 3 2 2 2 2" xfId="13388" xr:uid="{00000000-0005-0000-0000-0000526B0000}"/>
    <cellStyle name="Normal 24 2 2 2 3 2 2 2 2 2" xfId="24741" xr:uid="{00000000-0005-0000-0000-0000536B0000}"/>
    <cellStyle name="Normal 24 2 2 2 3 2 2 2 2 3" xfId="42842" xr:uid="{00000000-0005-0000-0000-0000546B0000}"/>
    <cellStyle name="Normal 24 2 2 2 3 2 2 2 3" xfId="20027" xr:uid="{00000000-0005-0000-0000-0000556B0000}"/>
    <cellStyle name="Normal 24 2 2 2 3 2 2 2 4" xfId="38546" xr:uid="{00000000-0005-0000-0000-0000566B0000}"/>
    <cellStyle name="Normal 24 2 2 2 3 2 2 3" xfId="11207" xr:uid="{00000000-0005-0000-0000-0000576B0000}"/>
    <cellStyle name="Normal 24 2 2 2 3 2 2 3 2" xfId="22593" xr:uid="{00000000-0005-0000-0000-0000586B0000}"/>
    <cellStyle name="Normal 24 2 2 2 3 2 2 3 3" xfId="40751" xr:uid="{00000000-0005-0000-0000-0000596B0000}"/>
    <cellStyle name="Normal 24 2 2 2 3 2 2 4" xfId="17878" xr:uid="{00000000-0005-0000-0000-00005A6B0000}"/>
    <cellStyle name="Normal 24 2 2 2 3 2 2 5" xfId="36455" xr:uid="{00000000-0005-0000-0000-00005B6B0000}"/>
    <cellStyle name="Normal 24 2 2 2 3 2 3" xfId="7561" xr:uid="{00000000-0005-0000-0000-00005C6B0000}"/>
    <cellStyle name="Normal 24 2 2 2 3 2 3 2" xfId="12332" xr:uid="{00000000-0005-0000-0000-00005D6B0000}"/>
    <cellStyle name="Normal 24 2 2 2 3 2 3 2 2" xfId="23690" xr:uid="{00000000-0005-0000-0000-00005E6B0000}"/>
    <cellStyle name="Normal 24 2 2 2 3 2 3 2 3" xfId="41806" xr:uid="{00000000-0005-0000-0000-00005F6B0000}"/>
    <cellStyle name="Normal 24 2 2 2 3 2 3 3" xfId="18979" xr:uid="{00000000-0005-0000-0000-0000606B0000}"/>
    <cellStyle name="Normal 24 2 2 2 3 2 3 4" xfId="37510" xr:uid="{00000000-0005-0000-0000-0000616B0000}"/>
    <cellStyle name="Normal 24 2 2 2 3 2 4" xfId="10147" xr:uid="{00000000-0005-0000-0000-0000626B0000}"/>
    <cellStyle name="Normal 24 2 2 2 3 2 4 2" xfId="21542" xr:uid="{00000000-0005-0000-0000-0000636B0000}"/>
    <cellStyle name="Normal 24 2 2 2 3 2 4 3" xfId="39714" xr:uid="{00000000-0005-0000-0000-0000646B0000}"/>
    <cellStyle name="Normal 24 2 2 2 3 2 5" xfId="16819" xr:uid="{00000000-0005-0000-0000-0000656B0000}"/>
    <cellStyle name="Normal 24 2 2 2 3 2 6" xfId="35419" xr:uid="{00000000-0005-0000-0000-0000666B0000}"/>
    <cellStyle name="Normal 24 2 2 2 3 3" xfId="5891" xr:uid="{00000000-0005-0000-0000-0000676B0000}"/>
    <cellStyle name="Normal 24 2 2 2 3 3 2" xfId="8093" xr:uid="{00000000-0005-0000-0000-0000686B0000}"/>
    <cellStyle name="Normal 24 2 2 2 3 3 2 2" xfId="12864" xr:uid="{00000000-0005-0000-0000-0000696B0000}"/>
    <cellStyle name="Normal 24 2 2 2 3 3 2 2 2" xfId="24219" xr:uid="{00000000-0005-0000-0000-00006A6B0000}"/>
    <cellStyle name="Normal 24 2 2 2 3 3 2 2 3" xfId="42328" xr:uid="{00000000-0005-0000-0000-00006B6B0000}"/>
    <cellStyle name="Normal 24 2 2 2 3 3 2 3" xfId="19506" xr:uid="{00000000-0005-0000-0000-00006C6B0000}"/>
    <cellStyle name="Normal 24 2 2 2 3 3 2 4" xfId="38032" xr:uid="{00000000-0005-0000-0000-00006D6B0000}"/>
    <cellStyle name="Normal 24 2 2 2 3 3 3" xfId="10681" xr:uid="{00000000-0005-0000-0000-00006E6B0000}"/>
    <cellStyle name="Normal 24 2 2 2 3 3 3 2" xfId="22070" xr:uid="{00000000-0005-0000-0000-00006F6B0000}"/>
    <cellStyle name="Normal 24 2 2 2 3 3 3 3" xfId="40237" xr:uid="{00000000-0005-0000-0000-0000706B0000}"/>
    <cellStyle name="Normal 24 2 2 2 3 3 4" xfId="17355" xr:uid="{00000000-0005-0000-0000-0000716B0000}"/>
    <cellStyle name="Normal 24 2 2 2 3 3 5" xfId="35941" xr:uid="{00000000-0005-0000-0000-0000726B0000}"/>
    <cellStyle name="Normal 24 2 2 2 3 4" xfId="7039" xr:uid="{00000000-0005-0000-0000-0000736B0000}"/>
    <cellStyle name="Normal 24 2 2 2 3 4 2" xfId="11810" xr:uid="{00000000-0005-0000-0000-0000746B0000}"/>
    <cellStyle name="Normal 24 2 2 2 3 4 2 2" xfId="23172" xr:uid="{00000000-0005-0000-0000-0000756B0000}"/>
    <cellStyle name="Normal 24 2 2 2 3 4 2 3" xfId="41294" xr:uid="{00000000-0005-0000-0000-0000766B0000}"/>
    <cellStyle name="Normal 24 2 2 2 3 4 3" xfId="18462" xr:uid="{00000000-0005-0000-0000-0000776B0000}"/>
    <cellStyle name="Normal 24 2 2 2 3 4 4" xfId="36998" xr:uid="{00000000-0005-0000-0000-0000786B0000}"/>
    <cellStyle name="Normal 24 2 2 2 3 5" xfId="9633" xr:uid="{00000000-0005-0000-0000-0000796B0000}"/>
    <cellStyle name="Normal 24 2 2 2 3 5 2" xfId="21028" xr:uid="{00000000-0005-0000-0000-00007A6B0000}"/>
    <cellStyle name="Normal 24 2 2 2 3 5 3" xfId="39201" xr:uid="{00000000-0005-0000-0000-00007B6B0000}"/>
    <cellStyle name="Normal 24 2 2 2 3 6" xfId="16298" xr:uid="{00000000-0005-0000-0000-00007C6B0000}"/>
    <cellStyle name="Normal 24 2 2 2 3 7" xfId="34907" xr:uid="{00000000-0005-0000-0000-00007D6B0000}"/>
    <cellStyle name="Normal 24 2 2 2 4" xfId="5083" xr:uid="{00000000-0005-0000-0000-00007E6B0000}"/>
    <cellStyle name="Normal 24 2 2 2 4 2" xfId="6169" xr:uid="{00000000-0005-0000-0000-00007F6B0000}"/>
    <cellStyle name="Normal 24 2 2 2 4 2 2" xfId="8361" xr:uid="{00000000-0005-0000-0000-0000806B0000}"/>
    <cellStyle name="Normal 24 2 2 2 4 2 2 2" xfId="13132" xr:uid="{00000000-0005-0000-0000-0000816B0000}"/>
    <cellStyle name="Normal 24 2 2 2 4 2 2 2 2" xfId="24485" xr:uid="{00000000-0005-0000-0000-0000826B0000}"/>
    <cellStyle name="Normal 24 2 2 2 4 2 2 2 3" xfId="42586" xr:uid="{00000000-0005-0000-0000-0000836B0000}"/>
    <cellStyle name="Normal 24 2 2 2 4 2 2 3" xfId="19771" xr:uid="{00000000-0005-0000-0000-0000846B0000}"/>
    <cellStyle name="Normal 24 2 2 2 4 2 2 4" xfId="38290" xr:uid="{00000000-0005-0000-0000-0000856B0000}"/>
    <cellStyle name="Normal 24 2 2 2 4 2 3" xfId="10951" xr:uid="{00000000-0005-0000-0000-0000866B0000}"/>
    <cellStyle name="Normal 24 2 2 2 4 2 3 2" xfId="22337" xr:uid="{00000000-0005-0000-0000-0000876B0000}"/>
    <cellStyle name="Normal 24 2 2 2 4 2 3 3" xfId="40495" xr:uid="{00000000-0005-0000-0000-0000886B0000}"/>
    <cellStyle name="Normal 24 2 2 2 4 2 4" xfId="17622" xr:uid="{00000000-0005-0000-0000-0000896B0000}"/>
    <cellStyle name="Normal 24 2 2 2 4 2 5" xfId="36199" xr:uid="{00000000-0005-0000-0000-00008A6B0000}"/>
    <cellStyle name="Normal 24 2 2 2 4 3" xfId="7305" xr:uid="{00000000-0005-0000-0000-00008B6B0000}"/>
    <cellStyle name="Normal 24 2 2 2 4 3 2" xfId="12076" xr:uid="{00000000-0005-0000-0000-00008C6B0000}"/>
    <cellStyle name="Normal 24 2 2 2 4 3 2 2" xfId="23434" xr:uid="{00000000-0005-0000-0000-00008D6B0000}"/>
    <cellStyle name="Normal 24 2 2 2 4 3 2 3" xfId="41550" xr:uid="{00000000-0005-0000-0000-00008E6B0000}"/>
    <cellStyle name="Normal 24 2 2 2 4 3 3" xfId="18723" xr:uid="{00000000-0005-0000-0000-00008F6B0000}"/>
    <cellStyle name="Normal 24 2 2 2 4 3 4" xfId="37254" xr:uid="{00000000-0005-0000-0000-0000906B0000}"/>
    <cellStyle name="Normal 24 2 2 2 4 4" xfId="9891" xr:uid="{00000000-0005-0000-0000-0000916B0000}"/>
    <cellStyle name="Normal 24 2 2 2 4 4 2" xfId="21286" xr:uid="{00000000-0005-0000-0000-0000926B0000}"/>
    <cellStyle name="Normal 24 2 2 2 4 4 3" xfId="39458" xr:uid="{00000000-0005-0000-0000-0000936B0000}"/>
    <cellStyle name="Normal 24 2 2 2 4 5" xfId="16563" xr:uid="{00000000-0005-0000-0000-0000946B0000}"/>
    <cellStyle name="Normal 24 2 2 2 4 6" xfId="35163" xr:uid="{00000000-0005-0000-0000-0000956B0000}"/>
    <cellStyle name="Normal 24 2 2 2 5" xfId="5615" xr:uid="{00000000-0005-0000-0000-0000966B0000}"/>
    <cellStyle name="Normal 24 2 2 2 5 2" xfId="7817" xr:uid="{00000000-0005-0000-0000-0000976B0000}"/>
    <cellStyle name="Normal 24 2 2 2 5 2 2" xfId="12588" xr:uid="{00000000-0005-0000-0000-0000986B0000}"/>
    <cellStyle name="Normal 24 2 2 2 5 2 2 2" xfId="23946" xr:uid="{00000000-0005-0000-0000-0000996B0000}"/>
    <cellStyle name="Normal 24 2 2 2 5 2 2 3" xfId="42062" xr:uid="{00000000-0005-0000-0000-00009A6B0000}"/>
    <cellStyle name="Normal 24 2 2 2 5 2 3" xfId="19235" xr:uid="{00000000-0005-0000-0000-00009B6B0000}"/>
    <cellStyle name="Normal 24 2 2 2 5 2 4" xfId="37766" xr:uid="{00000000-0005-0000-0000-00009C6B0000}"/>
    <cellStyle name="Normal 24 2 2 2 5 3" xfId="10405" xr:uid="{00000000-0005-0000-0000-00009D6B0000}"/>
    <cellStyle name="Normal 24 2 2 2 5 3 2" xfId="21800" xr:uid="{00000000-0005-0000-0000-00009E6B0000}"/>
    <cellStyle name="Normal 24 2 2 2 5 3 3" xfId="39971" xr:uid="{00000000-0005-0000-0000-00009F6B0000}"/>
    <cellStyle name="Normal 24 2 2 2 5 4" xfId="17081" xr:uid="{00000000-0005-0000-0000-0000A06B0000}"/>
    <cellStyle name="Normal 24 2 2 2 5 5" xfId="35675" xr:uid="{00000000-0005-0000-0000-0000A16B0000}"/>
    <cellStyle name="Normal 24 2 2 2 6" xfId="6773" xr:uid="{00000000-0005-0000-0000-0000A26B0000}"/>
    <cellStyle name="Normal 24 2 2 2 6 2" xfId="11544" xr:uid="{00000000-0005-0000-0000-0000A36B0000}"/>
    <cellStyle name="Normal 24 2 2 2 6 2 2" xfId="22911" xr:uid="{00000000-0005-0000-0000-0000A46B0000}"/>
    <cellStyle name="Normal 24 2 2 2 6 2 3" xfId="41038" xr:uid="{00000000-0005-0000-0000-0000A56B0000}"/>
    <cellStyle name="Normal 24 2 2 2 6 3" xfId="18199" xr:uid="{00000000-0005-0000-0000-0000A66B0000}"/>
    <cellStyle name="Normal 24 2 2 2 6 4" xfId="36742" xr:uid="{00000000-0005-0000-0000-0000A76B0000}"/>
    <cellStyle name="Normal 24 2 2 2 7" xfId="9373" xr:uid="{00000000-0005-0000-0000-0000A86B0000}"/>
    <cellStyle name="Normal 24 2 2 2 7 2" xfId="20768" xr:uid="{00000000-0005-0000-0000-0000A96B0000}"/>
    <cellStyle name="Normal 24 2 2 2 7 3" xfId="38945" xr:uid="{00000000-0005-0000-0000-0000AA6B0000}"/>
    <cellStyle name="Normal 24 2 2 2 8" xfId="16033" xr:uid="{00000000-0005-0000-0000-0000AB6B0000}"/>
    <cellStyle name="Normal 24 2 2 2 9" xfId="34651" xr:uid="{00000000-0005-0000-0000-0000AC6B0000}"/>
    <cellStyle name="Normal 24 2 2 3" xfId="4604" xr:uid="{00000000-0005-0000-0000-0000AD6B0000}"/>
    <cellStyle name="Normal 24 2 2 3 2" xfId="4881" xr:uid="{00000000-0005-0000-0000-0000AE6B0000}"/>
    <cellStyle name="Normal 24 2 2 3 2 2" xfId="5415" xr:uid="{00000000-0005-0000-0000-0000AF6B0000}"/>
    <cellStyle name="Normal 24 2 2 3 2 2 2" xfId="6497" xr:uid="{00000000-0005-0000-0000-0000B06B0000}"/>
    <cellStyle name="Normal 24 2 2 3 2 2 2 2" xfId="8689" xr:uid="{00000000-0005-0000-0000-0000B16B0000}"/>
    <cellStyle name="Normal 24 2 2 3 2 2 2 2 2" xfId="13460" xr:uid="{00000000-0005-0000-0000-0000B26B0000}"/>
    <cellStyle name="Normal 24 2 2 3 2 2 2 2 2 2" xfId="24813" xr:uid="{00000000-0005-0000-0000-0000B36B0000}"/>
    <cellStyle name="Normal 24 2 2 3 2 2 2 2 2 3" xfId="42914" xr:uid="{00000000-0005-0000-0000-0000B46B0000}"/>
    <cellStyle name="Normal 24 2 2 3 2 2 2 2 3" xfId="20099" xr:uid="{00000000-0005-0000-0000-0000B56B0000}"/>
    <cellStyle name="Normal 24 2 2 3 2 2 2 2 4" xfId="38618" xr:uid="{00000000-0005-0000-0000-0000B66B0000}"/>
    <cellStyle name="Normal 24 2 2 3 2 2 2 3" xfId="11279" xr:uid="{00000000-0005-0000-0000-0000B76B0000}"/>
    <cellStyle name="Normal 24 2 2 3 2 2 2 3 2" xfId="22665" xr:uid="{00000000-0005-0000-0000-0000B86B0000}"/>
    <cellStyle name="Normal 24 2 2 3 2 2 2 3 3" xfId="40823" xr:uid="{00000000-0005-0000-0000-0000B96B0000}"/>
    <cellStyle name="Normal 24 2 2 3 2 2 2 4" xfId="17950" xr:uid="{00000000-0005-0000-0000-0000BA6B0000}"/>
    <cellStyle name="Normal 24 2 2 3 2 2 2 5" xfId="36527" xr:uid="{00000000-0005-0000-0000-0000BB6B0000}"/>
    <cellStyle name="Normal 24 2 2 3 2 2 3" xfId="7625" xr:uid="{00000000-0005-0000-0000-0000BC6B0000}"/>
    <cellStyle name="Normal 24 2 2 3 2 2 3 2" xfId="12396" xr:uid="{00000000-0005-0000-0000-0000BD6B0000}"/>
    <cellStyle name="Normal 24 2 2 3 2 2 3 2 2" xfId="23754" xr:uid="{00000000-0005-0000-0000-0000BE6B0000}"/>
    <cellStyle name="Normal 24 2 2 3 2 2 3 2 3" xfId="41870" xr:uid="{00000000-0005-0000-0000-0000BF6B0000}"/>
    <cellStyle name="Normal 24 2 2 3 2 2 3 3" xfId="19043" xr:uid="{00000000-0005-0000-0000-0000C06B0000}"/>
    <cellStyle name="Normal 24 2 2 3 2 2 3 4" xfId="37574" xr:uid="{00000000-0005-0000-0000-0000C16B0000}"/>
    <cellStyle name="Normal 24 2 2 3 2 2 4" xfId="10212" xr:uid="{00000000-0005-0000-0000-0000C26B0000}"/>
    <cellStyle name="Normal 24 2 2 3 2 2 4 2" xfId="21607" xr:uid="{00000000-0005-0000-0000-0000C36B0000}"/>
    <cellStyle name="Normal 24 2 2 3 2 2 4 3" xfId="39779" xr:uid="{00000000-0005-0000-0000-0000C46B0000}"/>
    <cellStyle name="Normal 24 2 2 3 2 2 5" xfId="16886" xr:uid="{00000000-0005-0000-0000-0000C56B0000}"/>
    <cellStyle name="Normal 24 2 2 3 2 2 6" xfId="35483" xr:uid="{00000000-0005-0000-0000-0000C66B0000}"/>
    <cellStyle name="Normal 24 2 2 3 2 3" xfId="5967" xr:uid="{00000000-0005-0000-0000-0000C76B0000}"/>
    <cellStyle name="Normal 24 2 2 3 2 3 2" xfId="8161" xr:uid="{00000000-0005-0000-0000-0000C86B0000}"/>
    <cellStyle name="Normal 24 2 2 3 2 3 2 2" xfId="12932" xr:uid="{00000000-0005-0000-0000-0000C96B0000}"/>
    <cellStyle name="Normal 24 2 2 3 2 3 2 2 2" xfId="24287" xr:uid="{00000000-0005-0000-0000-0000CA6B0000}"/>
    <cellStyle name="Normal 24 2 2 3 2 3 2 2 3" xfId="42392" xr:uid="{00000000-0005-0000-0000-0000CB6B0000}"/>
    <cellStyle name="Normal 24 2 2 3 2 3 2 3" xfId="19572" xr:uid="{00000000-0005-0000-0000-0000CC6B0000}"/>
    <cellStyle name="Normal 24 2 2 3 2 3 2 4" xfId="38096" xr:uid="{00000000-0005-0000-0000-0000CD6B0000}"/>
    <cellStyle name="Normal 24 2 2 3 2 3 3" xfId="10751" xr:uid="{00000000-0005-0000-0000-0000CE6B0000}"/>
    <cellStyle name="Normal 24 2 2 3 2 3 3 2" xfId="22139" xr:uid="{00000000-0005-0000-0000-0000CF6B0000}"/>
    <cellStyle name="Normal 24 2 2 3 2 3 3 3" xfId="40301" xr:uid="{00000000-0005-0000-0000-0000D06B0000}"/>
    <cellStyle name="Normal 24 2 2 3 2 3 4" xfId="17424" xr:uid="{00000000-0005-0000-0000-0000D16B0000}"/>
    <cellStyle name="Normal 24 2 2 3 2 3 5" xfId="36005" xr:uid="{00000000-0005-0000-0000-0000D26B0000}"/>
    <cellStyle name="Normal 24 2 2 3 2 4" xfId="7107" xr:uid="{00000000-0005-0000-0000-0000D36B0000}"/>
    <cellStyle name="Normal 24 2 2 3 2 4 2" xfId="11878" xr:uid="{00000000-0005-0000-0000-0000D46B0000}"/>
    <cellStyle name="Normal 24 2 2 3 2 4 2 2" xfId="23239" xr:uid="{00000000-0005-0000-0000-0000D56B0000}"/>
    <cellStyle name="Normal 24 2 2 3 2 4 2 3" xfId="41358" xr:uid="{00000000-0005-0000-0000-0000D66B0000}"/>
    <cellStyle name="Normal 24 2 2 3 2 4 3" xfId="18527" xr:uid="{00000000-0005-0000-0000-0000D76B0000}"/>
    <cellStyle name="Normal 24 2 2 3 2 4 4" xfId="37062" xr:uid="{00000000-0005-0000-0000-0000D86B0000}"/>
    <cellStyle name="Normal 24 2 2 3 2 5" xfId="9698" xr:uid="{00000000-0005-0000-0000-0000D96B0000}"/>
    <cellStyle name="Normal 24 2 2 3 2 5 2" xfId="21093" xr:uid="{00000000-0005-0000-0000-0000DA6B0000}"/>
    <cellStyle name="Normal 24 2 2 3 2 5 3" xfId="39266" xr:uid="{00000000-0005-0000-0000-0000DB6B0000}"/>
    <cellStyle name="Normal 24 2 2 3 2 6" xfId="16366" xr:uid="{00000000-0005-0000-0000-0000DC6B0000}"/>
    <cellStyle name="Normal 24 2 2 3 2 7" xfId="34971" xr:uid="{00000000-0005-0000-0000-0000DD6B0000}"/>
    <cellStyle name="Normal 24 2 2 3 3" xfId="5147" xr:uid="{00000000-0005-0000-0000-0000DE6B0000}"/>
    <cellStyle name="Normal 24 2 2 3 3 2" xfId="6233" xr:uid="{00000000-0005-0000-0000-0000DF6B0000}"/>
    <cellStyle name="Normal 24 2 2 3 3 2 2" xfId="8425" xr:uid="{00000000-0005-0000-0000-0000E06B0000}"/>
    <cellStyle name="Normal 24 2 2 3 3 2 2 2" xfId="13196" xr:uid="{00000000-0005-0000-0000-0000E16B0000}"/>
    <cellStyle name="Normal 24 2 2 3 3 2 2 2 2" xfId="24549" xr:uid="{00000000-0005-0000-0000-0000E26B0000}"/>
    <cellStyle name="Normal 24 2 2 3 3 2 2 2 3" xfId="42650" xr:uid="{00000000-0005-0000-0000-0000E36B0000}"/>
    <cellStyle name="Normal 24 2 2 3 3 2 2 3" xfId="19835" xr:uid="{00000000-0005-0000-0000-0000E46B0000}"/>
    <cellStyle name="Normal 24 2 2 3 3 2 2 4" xfId="38354" xr:uid="{00000000-0005-0000-0000-0000E56B0000}"/>
    <cellStyle name="Normal 24 2 2 3 3 2 3" xfId="11015" xr:uid="{00000000-0005-0000-0000-0000E66B0000}"/>
    <cellStyle name="Normal 24 2 2 3 3 2 3 2" xfId="22401" xr:uid="{00000000-0005-0000-0000-0000E76B0000}"/>
    <cellStyle name="Normal 24 2 2 3 3 2 3 3" xfId="40559" xr:uid="{00000000-0005-0000-0000-0000E86B0000}"/>
    <cellStyle name="Normal 24 2 2 3 3 2 4" xfId="17686" xr:uid="{00000000-0005-0000-0000-0000E96B0000}"/>
    <cellStyle name="Normal 24 2 2 3 3 2 5" xfId="36263" xr:uid="{00000000-0005-0000-0000-0000EA6B0000}"/>
    <cellStyle name="Normal 24 2 2 3 3 3" xfId="7369" xr:uid="{00000000-0005-0000-0000-0000EB6B0000}"/>
    <cellStyle name="Normal 24 2 2 3 3 3 2" xfId="12140" xr:uid="{00000000-0005-0000-0000-0000EC6B0000}"/>
    <cellStyle name="Normal 24 2 2 3 3 3 2 2" xfId="23498" xr:uid="{00000000-0005-0000-0000-0000ED6B0000}"/>
    <cellStyle name="Normal 24 2 2 3 3 3 2 3" xfId="41614" xr:uid="{00000000-0005-0000-0000-0000EE6B0000}"/>
    <cellStyle name="Normal 24 2 2 3 3 3 3" xfId="18787" xr:uid="{00000000-0005-0000-0000-0000EF6B0000}"/>
    <cellStyle name="Normal 24 2 2 3 3 3 4" xfId="37318" xr:uid="{00000000-0005-0000-0000-0000F06B0000}"/>
    <cellStyle name="Normal 24 2 2 3 3 4" xfId="9955" xr:uid="{00000000-0005-0000-0000-0000F16B0000}"/>
    <cellStyle name="Normal 24 2 2 3 3 4 2" xfId="21350" xr:uid="{00000000-0005-0000-0000-0000F26B0000}"/>
    <cellStyle name="Normal 24 2 2 3 3 4 3" xfId="39522" xr:uid="{00000000-0005-0000-0000-0000F36B0000}"/>
    <cellStyle name="Normal 24 2 2 3 3 5" xfId="16627" xr:uid="{00000000-0005-0000-0000-0000F46B0000}"/>
    <cellStyle name="Normal 24 2 2 3 3 6" xfId="35227" xr:uid="{00000000-0005-0000-0000-0000F56B0000}"/>
    <cellStyle name="Normal 24 2 2 3 4" xfId="5691" xr:uid="{00000000-0005-0000-0000-0000F66B0000}"/>
    <cellStyle name="Normal 24 2 2 3 4 2" xfId="7893" xr:uid="{00000000-0005-0000-0000-0000F76B0000}"/>
    <cellStyle name="Normal 24 2 2 3 4 2 2" xfId="12664" xr:uid="{00000000-0005-0000-0000-0000F86B0000}"/>
    <cellStyle name="Normal 24 2 2 3 4 2 2 2" xfId="24020" xr:uid="{00000000-0005-0000-0000-0000F96B0000}"/>
    <cellStyle name="Normal 24 2 2 3 4 2 2 3" xfId="42134" xr:uid="{00000000-0005-0000-0000-0000FA6B0000}"/>
    <cellStyle name="Normal 24 2 2 3 4 2 3" xfId="19308" xr:uid="{00000000-0005-0000-0000-0000FB6B0000}"/>
    <cellStyle name="Normal 24 2 2 3 4 2 4" xfId="37838" xr:uid="{00000000-0005-0000-0000-0000FC6B0000}"/>
    <cellStyle name="Normal 24 2 2 3 4 3" xfId="10481" xr:uid="{00000000-0005-0000-0000-0000FD6B0000}"/>
    <cellStyle name="Normal 24 2 2 3 4 3 2" xfId="21873" xr:uid="{00000000-0005-0000-0000-0000FE6B0000}"/>
    <cellStyle name="Normal 24 2 2 3 4 3 3" xfId="40043" xr:uid="{00000000-0005-0000-0000-0000FF6B0000}"/>
    <cellStyle name="Normal 24 2 2 3 4 4" xfId="17157" xr:uid="{00000000-0005-0000-0000-0000006C0000}"/>
    <cellStyle name="Normal 24 2 2 3 4 5" xfId="35747" xr:uid="{00000000-0005-0000-0000-0000016C0000}"/>
    <cellStyle name="Normal 24 2 2 3 5" xfId="6841" xr:uid="{00000000-0005-0000-0000-0000026C0000}"/>
    <cellStyle name="Normal 24 2 2 3 5 2" xfId="11612" xr:uid="{00000000-0005-0000-0000-0000036C0000}"/>
    <cellStyle name="Normal 24 2 2 3 5 2 2" xfId="22977" xr:uid="{00000000-0005-0000-0000-0000046C0000}"/>
    <cellStyle name="Normal 24 2 2 3 5 2 3" xfId="41102" xr:uid="{00000000-0005-0000-0000-0000056C0000}"/>
    <cellStyle name="Normal 24 2 2 3 5 3" xfId="18265" xr:uid="{00000000-0005-0000-0000-0000066C0000}"/>
    <cellStyle name="Normal 24 2 2 3 5 4" xfId="36806" xr:uid="{00000000-0005-0000-0000-0000076C0000}"/>
    <cellStyle name="Normal 24 2 2 3 6" xfId="9439" xr:uid="{00000000-0005-0000-0000-0000086C0000}"/>
    <cellStyle name="Normal 24 2 2 3 6 2" xfId="20834" xr:uid="{00000000-0005-0000-0000-0000096C0000}"/>
    <cellStyle name="Normal 24 2 2 3 6 3" xfId="39009" xr:uid="{00000000-0005-0000-0000-00000A6C0000}"/>
    <cellStyle name="Normal 24 2 2 3 7" xfId="16102" xr:uid="{00000000-0005-0000-0000-00000B6C0000}"/>
    <cellStyle name="Normal 24 2 2 3 8" xfId="34715" xr:uid="{00000000-0005-0000-0000-00000C6C0000}"/>
    <cellStyle name="Normal 24 2 2 4" xfId="4741" xr:uid="{00000000-0005-0000-0000-00000D6C0000}"/>
    <cellStyle name="Normal 24 2 2 4 2" xfId="5275" xr:uid="{00000000-0005-0000-0000-00000E6C0000}"/>
    <cellStyle name="Normal 24 2 2 4 2 2" xfId="6361" xr:uid="{00000000-0005-0000-0000-00000F6C0000}"/>
    <cellStyle name="Normal 24 2 2 4 2 2 2" xfId="8553" xr:uid="{00000000-0005-0000-0000-0000106C0000}"/>
    <cellStyle name="Normal 24 2 2 4 2 2 2 2" xfId="13324" xr:uid="{00000000-0005-0000-0000-0000116C0000}"/>
    <cellStyle name="Normal 24 2 2 4 2 2 2 2 2" xfId="24677" xr:uid="{00000000-0005-0000-0000-0000126C0000}"/>
    <cellStyle name="Normal 24 2 2 4 2 2 2 2 3" xfId="42778" xr:uid="{00000000-0005-0000-0000-0000136C0000}"/>
    <cellStyle name="Normal 24 2 2 4 2 2 2 3" xfId="19963" xr:uid="{00000000-0005-0000-0000-0000146C0000}"/>
    <cellStyle name="Normal 24 2 2 4 2 2 2 4" xfId="38482" xr:uid="{00000000-0005-0000-0000-0000156C0000}"/>
    <cellStyle name="Normal 24 2 2 4 2 2 3" xfId="11143" xr:uid="{00000000-0005-0000-0000-0000166C0000}"/>
    <cellStyle name="Normal 24 2 2 4 2 2 3 2" xfId="22529" xr:uid="{00000000-0005-0000-0000-0000176C0000}"/>
    <cellStyle name="Normal 24 2 2 4 2 2 3 3" xfId="40687" xr:uid="{00000000-0005-0000-0000-0000186C0000}"/>
    <cellStyle name="Normal 24 2 2 4 2 2 4" xfId="17814" xr:uid="{00000000-0005-0000-0000-0000196C0000}"/>
    <cellStyle name="Normal 24 2 2 4 2 2 5" xfId="36391" xr:uid="{00000000-0005-0000-0000-00001A6C0000}"/>
    <cellStyle name="Normal 24 2 2 4 2 3" xfId="7497" xr:uid="{00000000-0005-0000-0000-00001B6C0000}"/>
    <cellStyle name="Normal 24 2 2 4 2 3 2" xfId="12268" xr:uid="{00000000-0005-0000-0000-00001C6C0000}"/>
    <cellStyle name="Normal 24 2 2 4 2 3 2 2" xfId="23626" xr:uid="{00000000-0005-0000-0000-00001D6C0000}"/>
    <cellStyle name="Normal 24 2 2 4 2 3 2 3" xfId="41742" xr:uid="{00000000-0005-0000-0000-00001E6C0000}"/>
    <cellStyle name="Normal 24 2 2 4 2 3 3" xfId="18915" xr:uid="{00000000-0005-0000-0000-00001F6C0000}"/>
    <cellStyle name="Normal 24 2 2 4 2 3 4" xfId="37446" xr:uid="{00000000-0005-0000-0000-0000206C0000}"/>
    <cellStyle name="Normal 24 2 2 4 2 4" xfId="10083" xr:uid="{00000000-0005-0000-0000-0000216C0000}"/>
    <cellStyle name="Normal 24 2 2 4 2 4 2" xfId="21478" xr:uid="{00000000-0005-0000-0000-0000226C0000}"/>
    <cellStyle name="Normal 24 2 2 4 2 4 3" xfId="39650" xr:uid="{00000000-0005-0000-0000-0000236C0000}"/>
    <cellStyle name="Normal 24 2 2 4 2 5" xfId="16755" xr:uid="{00000000-0005-0000-0000-0000246C0000}"/>
    <cellStyle name="Normal 24 2 2 4 2 6" xfId="35355" xr:uid="{00000000-0005-0000-0000-0000256C0000}"/>
    <cellStyle name="Normal 24 2 2 4 3" xfId="5827" xr:uid="{00000000-0005-0000-0000-0000266C0000}"/>
    <cellStyle name="Normal 24 2 2 4 3 2" xfId="8029" xr:uid="{00000000-0005-0000-0000-0000276C0000}"/>
    <cellStyle name="Normal 24 2 2 4 3 2 2" xfId="12800" xr:uid="{00000000-0005-0000-0000-0000286C0000}"/>
    <cellStyle name="Normal 24 2 2 4 3 2 2 2" xfId="24155" xr:uid="{00000000-0005-0000-0000-0000296C0000}"/>
    <cellStyle name="Normal 24 2 2 4 3 2 2 3" xfId="42264" xr:uid="{00000000-0005-0000-0000-00002A6C0000}"/>
    <cellStyle name="Normal 24 2 2 4 3 2 3" xfId="19442" xr:uid="{00000000-0005-0000-0000-00002B6C0000}"/>
    <cellStyle name="Normal 24 2 2 4 3 2 4" xfId="37968" xr:uid="{00000000-0005-0000-0000-00002C6C0000}"/>
    <cellStyle name="Normal 24 2 2 4 3 3" xfId="10617" xr:uid="{00000000-0005-0000-0000-00002D6C0000}"/>
    <cellStyle name="Normal 24 2 2 4 3 3 2" xfId="22006" xr:uid="{00000000-0005-0000-0000-00002E6C0000}"/>
    <cellStyle name="Normal 24 2 2 4 3 3 3" xfId="40173" xr:uid="{00000000-0005-0000-0000-00002F6C0000}"/>
    <cellStyle name="Normal 24 2 2 4 3 4" xfId="17291" xr:uid="{00000000-0005-0000-0000-0000306C0000}"/>
    <cellStyle name="Normal 24 2 2 4 3 5" xfId="35877" xr:uid="{00000000-0005-0000-0000-0000316C0000}"/>
    <cellStyle name="Normal 24 2 2 4 4" xfId="6975" xr:uid="{00000000-0005-0000-0000-0000326C0000}"/>
    <cellStyle name="Normal 24 2 2 4 4 2" xfId="11746" xr:uid="{00000000-0005-0000-0000-0000336C0000}"/>
    <cellStyle name="Normal 24 2 2 4 4 2 2" xfId="23108" xr:uid="{00000000-0005-0000-0000-0000346C0000}"/>
    <cellStyle name="Normal 24 2 2 4 4 2 3" xfId="41230" xr:uid="{00000000-0005-0000-0000-0000356C0000}"/>
    <cellStyle name="Normal 24 2 2 4 4 3" xfId="18398" xr:uid="{00000000-0005-0000-0000-0000366C0000}"/>
    <cellStyle name="Normal 24 2 2 4 4 4" xfId="36934" xr:uid="{00000000-0005-0000-0000-0000376C0000}"/>
    <cellStyle name="Normal 24 2 2 4 5" xfId="9569" xr:uid="{00000000-0005-0000-0000-0000386C0000}"/>
    <cellStyle name="Normal 24 2 2 4 5 2" xfId="20964" xr:uid="{00000000-0005-0000-0000-0000396C0000}"/>
    <cellStyle name="Normal 24 2 2 4 5 3" xfId="39137" xr:uid="{00000000-0005-0000-0000-00003A6C0000}"/>
    <cellStyle name="Normal 24 2 2 4 6" xfId="16234" xr:uid="{00000000-0005-0000-0000-00003B6C0000}"/>
    <cellStyle name="Normal 24 2 2 4 7" xfId="34843" xr:uid="{00000000-0005-0000-0000-00003C6C0000}"/>
    <cellStyle name="Normal 24 2 2 5" xfId="5019" xr:uid="{00000000-0005-0000-0000-00003D6C0000}"/>
    <cellStyle name="Normal 24 2 2 5 2" xfId="6105" xr:uid="{00000000-0005-0000-0000-00003E6C0000}"/>
    <cellStyle name="Normal 24 2 2 5 2 2" xfId="8297" xr:uid="{00000000-0005-0000-0000-00003F6C0000}"/>
    <cellStyle name="Normal 24 2 2 5 2 2 2" xfId="13068" xr:uid="{00000000-0005-0000-0000-0000406C0000}"/>
    <cellStyle name="Normal 24 2 2 5 2 2 2 2" xfId="24421" xr:uid="{00000000-0005-0000-0000-0000416C0000}"/>
    <cellStyle name="Normal 24 2 2 5 2 2 2 3" xfId="42522" xr:uid="{00000000-0005-0000-0000-0000426C0000}"/>
    <cellStyle name="Normal 24 2 2 5 2 2 3" xfId="19707" xr:uid="{00000000-0005-0000-0000-0000436C0000}"/>
    <cellStyle name="Normal 24 2 2 5 2 2 4" xfId="38226" xr:uid="{00000000-0005-0000-0000-0000446C0000}"/>
    <cellStyle name="Normal 24 2 2 5 2 3" xfId="10887" xr:uid="{00000000-0005-0000-0000-0000456C0000}"/>
    <cellStyle name="Normal 24 2 2 5 2 3 2" xfId="22273" xr:uid="{00000000-0005-0000-0000-0000466C0000}"/>
    <cellStyle name="Normal 24 2 2 5 2 3 3" xfId="40431" xr:uid="{00000000-0005-0000-0000-0000476C0000}"/>
    <cellStyle name="Normal 24 2 2 5 2 4" xfId="17558" xr:uid="{00000000-0005-0000-0000-0000486C0000}"/>
    <cellStyle name="Normal 24 2 2 5 2 5" xfId="36135" xr:uid="{00000000-0005-0000-0000-0000496C0000}"/>
    <cellStyle name="Normal 24 2 2 5 3" xfId="7241" xr:uid="{00000000-0005-0000-0000-00004A6C0000}"/>
    <cellStyle name="Normal 24 2 2 5 3 2" xfId="12012" xr:uid="{00000000-0005-0000-0000-00004B6C0000}"/>
    <cellStyle name="Normal 24 2 2 5 3 2 2" xfId="23370" xr:uid="{00000000-0005-0000-0000-00004C6C0000}"/>
    <cellStyle name="Normal 24 2 2 5 3 2 3" xfId="41486" xr:uid="{00000000-0005-0000-0000-00004D6C0000}"/>
    <cellStyle name="Normal 24 2 2 5 3 3" xfId="18659" xr:uid="{00000000-0005-0000-0000-00004E6C0000}"/>
    <cellStyle name="Normal 24 2 2 5 3 4" xfId="37190" xr:uid="{00000000-0005-0000-0000-00004F6C0000}"/>
    <cellStyle name="Normal 24 2 2 5 4" xfId="9827" xr:uid="{00000000-0005-0000-0000-0000506C0000}"/>
    <cellStyle name="Normal 24 2 2 5 4 2" xfId="21222" xr:uid="{00000000-0005-0000-0000-0000516C0000}"/>
    <cellStyle name="Normal 24 2 2 5 4 3" xfId="39394" xr:uid="{00000000-0005-0000-0000-0000526C0000}"/>
    <cellStyle name="Normal 24 2 2 5 5" xfId="16499" xr:uid="{00000000-0005-0000-0000-0000536C0000}"/>
    <cellStyle name="Normal 24 2 2 5 6" xfId="35099" xr:uid="{00000000-0005-0000-0000-0000546C0000}"/>
    <cellStyle name="Normal 24 2 2 6" xfId="5551" xr:uid="{00000000-0005-0000-0000-0000556C0000}"/>
    <cellStyle name="Normal 24 2 2 6 2" xfId="7753" xr:uid="{00000000-0005-0000-0000-0000566C0000}"/>
    <cellStyle name="Normal 24 2 2 6 2 2" xfId="12524" xr:uid="{00000000-0005-0000-0000-0000576C0000}"/>
    <cellStyle name="Normal 24 2 2 6 2 2 2" xfId="23882" xr:uid="{00000000-0005-0000-0000-0000586C0000}"/>
    <cellStyle name="Normal 24 2 2 6 2 2 3" xfId="41998" xr:uid="{00000000-0005-0000-0000-0000596C0000}"/>
    <cellStyle name="Normal 24 2 2 6 2 3" xfId="19171" xr:uid="{00000000-0005-0000-0000-00005A6C0000}"/>
    <cellStyle name="Normal 24 2 2 6 2 4" xfId="37702" xr:uid="{00000000-0005-0000-0000-00005B6C0000}"/>
    <cellStyle name="Normal 24 2 2 6 3" xfId="10341" xr:uid="{00000000-0005-0000-0000-00005C6C0000}"/>
    <cellStyle name="Normal 24 2 2 6 3 2" xfId="21736" xr:uid="{00000000-0005-0000-0000-00005D6C0000}"/>
    <cellStyle name="Normal 24 2 2 6 3 3" xfId="39907" xr:uid="{00000000-0005-0000-0000-00005E6C0000}"/>
    <cellStyle name="Normal 24 2 2 6 4" xfId="17017" xr:uid="{00000000-0005-0000-0000-00005F6C0000}"/>
    <cellStyle name="Normal 24 2 2 6 5" xfId="35611" xr:uid="{00000000-0005-0000-0000-0000606C0000}"/>
    <cellStyle name="Normal 24 2 2 7" xfId="6703" xr:uid="{00000000-0005-0000-0000-0000616C0000}"/>
    <cellStyle name="Normal 24 2 2 7 2" xfId="11474" xr:uid="{00000000-0005-0000-0000-0000626C0000}"/>
    <cellStyle name="Normal 24 2 2 7 2 2" xfId="22843" xr:uid="{00000000-0005-0000-0000-0000636C0000}"/>
    <cellStyle name="Normal 24 2 2 7 2 3" xfId="40974" xr:uid="{00000000-0005-0000-0000-0000646C0000}"/>
    <cellStyle name="Normal 24 2 2 7 3" xfId="18129" xr:uid="{00000000-0005-0000-0000-0000656C0000}"/>
    <cellStyle name="Normal 24 2 2 7 4" xfId="36678" xr:uid="{00000000-0005-0000-0000-0000666C0000}"/>
    <cellStyle name="Normal 24 2 2 8" xfId="9307" xr:uid="{00000000-0005-0000-0000-0000676C0000}"/>
    <cellStyle name="Normal 24 2 2 8 2" xfId="20702" xr:uid="{00000000-0005-0000-0000-0000686C0000}"/>
    <cellStyle name="Normal 24 2 2 8 3" xfId="38881" xr:uid="{00000000-0005-0000-0000-0000696C0000}"/>
    <cellStyle name="Normal 24 2 2 9" xfId="15967" xr:uid="{00000000-0005-0000-0000-00006A6C0000}"/>
    <cellStyle name="Normal 24 2 3" xfId="4496" xr:uid="{00000000-0005-0000-0000-00006B6C0000}"/>
    <cellStyle name="Normal 24 2 3 2" xfId="4644" xr:uid="{00000000-0005-0000-0000-00006C6C0000}"/>
    <cellStyle name="Normal 24 2 3 2 2" xfId="4921" xr:uid="{00000000-0005-0000-0000-00006D6C0000}"/>
    <cellStyle name="Normal 24 2 3 2 2 2" xfId="5455" xr:uid="{00000000-0005-0000-0000-00006E6C0000}"/>
    <cellStyle name="Normal 24 2 3 2 2 2 2" xfId="6531" xr:uid="{00000000-0005-0000-0000-00006F6C0000}"/>
    <cellStyle name="Normal 24 2 3 2 2 2 2 2" xfId="8723" xr:uid="{00000000-0005-0000-0000-0000706C0000}"/>
    <cellStyle name="Normal 24 2 3 2 2 2 2 2 2" xfId="13494" xr:uid="{00000000-0005-0000-0000-0000716C0000}"/>
    <cellStyle name="Normal 24 2 3 2 2 2 2 2 2 2" xfId="24847" xr:uid="{00000000-0005-0000-0000-0000726C0000}"/>
    <cellStyle name="Normal 24 2 3 2 2 2 2 2 2 3" xfId="42948" xr:uid="{00000000-0005-0000-0000-0000736C0000}"/>
    <cellStyle name="Normal 24 2 3 2 2 2 2 2 3" xfId="20133" xr:uid="{00000000-0005-0000-0000-0000746C0000}"/>
    <cellStyle name="Normal 24 2 3 2 2 2 2 2 4" xfId="38652" xr:uid="{00000000-0005-0000-0000-0000756C0000}"/>
    <cellStyle name="Normal 24 2 3 2 2 2 2 3" xfId="11313" xr:uid="{00000000-0005-0000-0000-0000766C0000}"/>
    <cellStyle name="Normal 24 2 3 2 2 2 2 3 2" xfId="22699" xr:uid="{00000000-0005-0000-0000-0000776C0000}"/>
    <cellStyle name="Normal 24 2 3 2 2 2 2 3 3" xfId="40857" xr:uid="{00000000-0005-0000-0000-0000786C0000}"/>
    <cellStyle name="Normal 24 2 3 2 2 2 2 4" xfId="17984" xr:uid="{00000000-0005-0000-0000-0000796C0000}"/>
    <cellStyle name="Normal 24 2 3 2 2 2 2 5" xfId="36561" xr:uid="{00000000-0005-0000-0000-00007A6C0000}"/>
    <cellStyle name="Normal 24 2 3 2 2 2 3" xfId="7657" xr:uid="{00000000-0005-0000-0000-00007B6C0000}"/>
    <cellStyle name="Normal 24 2 3 2 2 2 3 2" xfId="12428" xr:uid="{00000000-0005-0000-0000-00007C6C0000}"/>
    <cellStyle name="Normal 24 2 3 2 2 2 3 2 2" xfId="23786" xr:uid="{00000000-0005-0000-0000-00007D6C0000}"/>
    <cellStyle name="Normal 24 2 3 2 2 2 3 2 3" xfId="41902" xr:uid="{00000000-0005-0000-0000-00007E6C0000}"/>
    <cellStyle name="Normal 24 2 3 2 2 2 3 3" xfId="19075" xr:uid="{00000000-0005-0000-0000-00007F6C0000}"/>
    <cellStyle name="Normal 24 2 3 2 2 2 3 4" xfId="37606" xr:uid="{00000000-0005-0000-0000-0000806C0000}"/>
    <cellStyle name="Normal 24 2 3 2 2 2 4" xfId="10245" xr:uid="{00000000-0005-0000-0000-0000816C0000}"/>
    <cellStyle name="Normal 24 2 3 2 2 2 4 2" xfId="21640" xr:uid="{00000000-0005-0000-0000-0000826C0000}"/>
    <cellStyle name="Normal 24 2 3 2 2 2 4 3" xfId="39811" xr:uid="{00000000-0005-0000-0000-0000836C0000}"/>
    <cellStyle name="Normal 24 2 3 2 2 2 5" xfId="16921" xr:uid="{00000000-0005-0000-0000-0000846C0000}"/>
    <cellStyle name="Normal 24 2 3 2 2 2 6" xfId="35515" xr:uid="{00000000-0005-0000-0000-0000856C0000}"/>
    <cellStyle name="Normal 24 2 3 2 2 3" xfId="6007" xr:uid="{00000000-0005-0000-0000-0000866C0000}"/>
    <cellStyle name="Normal 24 2 3 2 2 3 2" xfId="8199" xr:uid="{00000000-0005-0000-0000-0000876C0000}"/>
    <cellStyle name="Normal 24 2 3 2 2 3 2 2" xfId="12970" xr:uid="{00000000-0005-0000-0000-0000886C0000}"/>
    <cellStyle name="Normal 24 2 3 2 2 3 2 2 2" xfId="24323" xr:uid="{00000000-0005-0000-0000-0000896C0000}"/>
    <cellStyle name="Normal 24 2 3 2 2 3 2 2 3" xfId="42424" xr:uid="{00000000-0005-0000-0000-00008A6C0000}"/>
    <cellStyle name="Normal 24 2 3 2 2 3 2 3" xfId="19609" xr:uid="{00000000-0005-0000-0000-00008B6C0000}"/>
    <cellStyle name="Normal 24 2 3 2 2 3 2 4" xfId="38128" xr:uid="{00000000-0005-0000-0000-00008C6C0000}"/>
    <cellStyle name="Normal 24 2 3 2 2 3 3" xfId="10789" xr:uid="{00000000-0005-0000-0000-00008D6C0000}"/>
    <cellStyle name="Normal 24 2 3 2 2 3 3 2" xfId="22175" xr:uid="{00000000-0005-0000-0000-00008E6C0000}"/>
    <cellStyle name="Normal 24 2 3 2 2 3 3 3" xfId="40333" xr:uid="{00000000-0005-0000-0000-00008F6C0000}"/>
    <cellStyle name="Normal 24 2 3 2 2 3 4" xfId="17460" xr:uid="{00000000-0005-0000-0000-0000906C0000}"/>
    <cellStyle name="Normal 24 2 3 2 2 3 5" xfId="36037" xr:uid="{00000000-0005-0000-0000-0000916C0000}"/>
    <cellStyle name="Normal 24 2 3 2 2 4" xfId="7145" xr:uid="{00000000-0005-0000-0000-0000926C0000}"/>
    <cellStyle name="Normal 24 2 3 2 2 4 2" xfId="11916" xr:uid="{00000000-0005-0000-0000-0000936C0000}"/>
    <cellStyle name="Normal 24 2 3 2 2 4 2 2" xfId="23274" xr:uid="{00000000-0005-0000-0000-0000946C0000}"/>
    <cellStyle name="Normal 24 2 3 2 2 4 2 3" xfId="41390" xr:uid="{00000000-0005-0000-0000-0000956C0000}"/>
    <cellStyle name="Normal 24 2 3 2 2 4 3" xfId="18563" xr:uid="{00000000-0005-0000-0000-0000966C0000}"/>
    <cellStyle name="Normal 24 2 3 2 2 4 4" xfId="37094" xr:uid="{00000000-0005-0000-0000-0000976C0000}"/>
    <cellStyle name="Normal 24 2 3 2 2 5" xfId="9731" xr:uid="{00000000-0005-0000-0000-0000986C0000}"/>
    <cellStyle name="Normal 24 2 3 2 2 5 2" xfId="21126" xr:uid="{00000000-0005-0000-0000-0000996C0000}"/>
    <cellStyle name="Normal 24 2 3 2 2 5 3" xfId="39298" xr:uid="{00000000-0005-0000-0000-00009A6C0000}"/>
    <cellStyle name="Normal 24 2 3 2 2 6" xfId="16403" xr:uid="{00000000-0005-0000-0000-00009B6C0000}"/>
    <cellStyle name="Normal 24 2 3 2 2 7" xfId="35003" xr:uid="{00000000-0005-0000-0000-00009C6C0000}"/>
    <cellStyle name="Normal 24 2 3 2 3" xfId="5179" xr:uid="{00000000-0005-0000-0000-00009D6C0000}"/>
    <cellStyle name="Normal 24 2 3 2 3 2" xfId="6265" xr:uid="{00000000-0005-0000-0000-00009E6C0000}"/>
    <cellStyle name="Normal 24 2 3 2 3 2 2" xfId="8457" xr:uid="{00000000-0005-0000-0000-00009F6C0000}"/>
    <cellStyle name="Normal 24 2 3 2 3 2 2 2" xfId="13228" xr:uid="{00000000-0005-0000-0000-0000A06C0000}"/>
    <cellStyle name="Normal 24 2 3 2 3 2 2 2 2" xfId="24581" xr:uid="{00000000-0005-0000-0000-0000A16C0000}"/>
    <cellStyle name="Normal 24 2 3 2 3 2 2 2 3" xfId="42682" xr:uid="{00000000-0005-0000-0000-0000A26C0000}"/>
    <cellStyle name="Normal 24 2 3 2 3 2 2 3" xfId="19867" xr:uid="{00000000-0005-0000-0000-0000A36C0000}"/>
    <cellStyle name="Normal 24 2 3 2 3 2 2 4" xfId="38386" xr:uid="{00000000-0005-0000-0000-0000A46C0000}"/>
    <cellStyle name="Normal 24 2 3 2 3 2 3" xfId="11047" xr:uid="{00000000-0005-0000-0000-0000A56C0000}"/>
    <cellStyle name="Normal 24 2 3 2 3 2 3 2" xfId="22433" xr:uid="{00000000-0005-0000-0000-0000A66C0000}"/>
    <cellStyle name="Normal 24 2 3 2 3 2 3 3" xfId="40591" xr:uid="{00000000-0005-0000-0000-0000A76C0000}"/>
    <cellStyle name="Normal 24 2 3 2 3 2 4" xfId="17718" xr:uid="{00000000-0005-0000-0000-0000A86C0000}"/>
    <cellStyle name="Normal 24 2 3 2 3 2 5" xfId="36295" xr:uid="{00000000-0005-0000-0000-0000A96C0000}"/>
    <cellStyle name="Normal 24 2 3 2 3 3" xfId="7401" xr:uid="{00000000-0005-0000-0000-0000AA6C0000}"/>
    <cellStyle name="Normal 24 2 3 2 3 3 2" xfId="12172" xr:uid="{00000000-0005-0000-0000-0000AB6C0000}"/>
    <cellStyle name="Normal 24 2 3 2 3 3 2 2" xfId="23530" xr:uid="{00000000-0005-0000-0000-0000AC6C0000}"/>
    <cellStyle name="Normal 24 2 3 2 3 3 2 3" xfId="41646" xr:uid="{00000000-0005-0000-0000-0000AD6C0000}"/>
    <cellStyle name="Normal 24 2 3 2 3 3 3" xfId="18819" xr:uid="{00000000-0005-0000-0000-0000AE6C0000}"/>
    <cellStyle name="Normal 24 2 3 2 3 3 4" xfId="37350" xr:uid="{00000000-0005-0000-0000-0000AF6C0000}"/>
    <cellStyle name="Normal 24 2 3 2 3 4" xfId="9987" xr:uid="{00000000-0005-0000-0000-0000B06C0000}"/>
    <cellStyle name="Normal 24 2 3 2 3 4 2" xfId="21382" xr:uid="{00000000-0005-0000-0000-0000B16C0000}"/>
    <cellStyle name="Normal 24 2 3 2 3 4 3" xfId="39554" xr:uid="{00000000-0005-0000-0000-0000B26C0000}"/>
    <cellStyle name="Normal 24 2 3 2 3 5" xfId="16659" xr:uid="{00000000-0005-0000-0000-0000B36C0000}"/>
    <cellStyle name="Normal 24 2 3 2 3 6" xfId="35259" xr:uid="{00000000-0005-0000-0000-0000B46C0000}"/>
    <cellStyle name="Normal 24 2 3 2 4" xfId="5731" xr:uid="{00000000-0005-0000-0000-0000B56C0000}"/>
    <cellStyle name="Normal 24 2 3 2 4 2" xfId="7933" xr:uid="{00000000-0005-0000-0000-0000B66C0000}"/>
    <cellStyle name="Normal 24 2 3 2 4 2 2" xfId="12704" xr:uid="{00000000-0005-0000-0000-0000B76C0000}"/>
    <cellStyle name="Normal 24 2 3 2 4 2 2 2" xfId="24059" xr:uid="{00000000-0005-0000-0000-0000B86C0000}"/>
    <cellStyle name="Normal 24 2 3 2 4 2 2 3" xfId="42168" xr:uid="{00000000-0005-0000-0000-0000B96C0000}"/>
    <cellStyle name="Normal 24 2 3 2 4 2 3" xfId="19346" xr:uid="{00000000-0005-0000-0000-0000BA6C0000}"/>
    <cellStyle name="Normal 24 2 3 2 4 2 4" xfId="37872" xr:uid="{00000000-0005-0000-0000-0000BB6C0000}"/>
    <cellStyle name="Normal 24 2 3 2 4 3" xfId="10521" xr:uid="{00000000-0005-0000-0000-0000BC6C0000}"/>
    <cellStyle name="Normal 24 2 3 2 4 3 2" xfId="21910" xr:uid="{00000000-0005-0000-0000-0000BD6C0000}"/>
    <cellStyle name="Normal 24 2 3 2 4 3 3" xfId="40077" xr:uid="{00000000-0005-0000-0000-0000BE6C0000}"/>
    <cellStyle name="Normal 24 2 3 2 4 4" xfId="17195" xr:uid="{00000000-0005-0000-0000-0000BF6C0000}"/>
    <cellStyle name="Normal 24 2 3 2 4 5" xfId="35781" xr:uid="{00000000-0005-0000-0000-0000C06C0000}"/>
    <cellStyle name="Normal 24 2 3 2 5" xfId="6879" xr:uid="{00000000-0005-0000-0000-0000C16C0000}"/>
    <cellStyle name="Normal 24 2 3 2 5 2" xfId="11650" xr:uid="{00000000-0005-0000-0000-0000C26C0000}"/>
    <cellStyle name="Normal 24 2 3 2 5 2 2" xfId="23012" xr:uid="{00000000-0005-0000-0000-0000C36C0000}"/>
    <cellStyle name="Normal 24 2 3 2 5 2 3" xfId="41134" xr:uid="{00000000-0005-0000-0000-0000C46C0000}"/>
    <cellStyle name="Normal 24 2 3 2 5 3" xfId="18302" xr:uid="{00000000-0005-0000-0000-0000C56C0000}"/>
    <cellStyle name="Normal 24 2 3 2 5 4" xfId="36838" xr:uid="{00000000-0005-0000-0000-0000C66C0000}"/>
    <cellStyle name="Normal 24 2 3 2 6" xfId="9472" xr:uid="{00000000-0005-0000-0000-0000C76C0000}"/>
    <cellStyle name="Normal 24 2 3 2 6 2" xfId="20867" xr:uid="{00000000-0005-0000-0000-0000C86C0000}"/>
    <cellStyle name="Normal 24 2 3 2 6 3" xfId="39041" xr:uid="{00000000-0005-0000-0000-0000C96C0000}"/>
    <cellStyle name="Normal 24 2 3 2 7" xfId="16138" xr:uid="{00000000-0005-0000-0000-0000CA6C0000}"/>
    <cellStyle name="Normal 24 2 3 2 8" xfId="34747" xr:uid="{00000000-0005-0000-0000-0000CB6C0000}"/>
    <cellStyle name="Normal 24 2 3 3" xfId="4773" xr:uid="{00000000-0005-0000-0000-0000CC6C0000}"/>
    <cellStyle name="Normal 24 2 3 3 2" xfId="5307" xr:uid="{00000000-0005-0000-0000-0000CD6C0000}"/>
    <cellStyle name="Normal 24 2 3 3 2 2" xfId="6393" xr:uid="{00000000-0005-0000-0000-0000CE6C0000}"/>
    <cellStyle name="Normal 24 2 3 3 2 2 2" xfId="8585" xr:uid="{00000000-0005-0000-0000-0000CF6C0000}"/>
    <cellStyle name="Normal 24 2 3 3 2 2 2 2" xfId="13356" xr:uid="{00000000-0005-0000-0000-0000D06C0000}"/>
    <cellStyle name="Normal 24 2 3 3 2 2 2 2 2" xfId="24709" xr:uid="{00000000-0005-0000-0000-0000D16C0000}"/>
    <cellStyle name="Normal 24 2 3 3 2 2 2 2 3" xfId="42810" xr:uid="{00000000-0005-0000-0000-0000D26C0000}"/>
    <cellStyle name="Normal 24 2 3 3 2 2 2 3" xfId="19995" xr:uid="{00000000-0005-0000-0000-0000D36C0000}"/>
    <cellStyle name="Normal 24 2 3 3 2 2 2 4" xfId="38514" xr:uid="{00000000-0005-0000-0000-0000D46C0000}"/>
    <cellStyle name="Normal 24 2 3 3 2 2 3" xfId="11175" xr:uid="{00000000-0005-0000-0000-0000D56C0000}"/>
    <cellStyle name="Normal 24 2 3 3 2 2 3 2" xfId="22561" xr:uid="{00000000-0005-0000-0000-0000D66C0000}"/>
    <cellStyle name="Normal 24 2 3 3 2 2 3 3" xfId="40719" xr:uid="{00000000-0005-0000-0000-0000D76C0000}"/>
    <cellStyle name="Normal 24 2 3 3 2 2 4" xfId="17846" xr:uid="{00000000-0005-0000-0000-0000D86C0000}"/>
    <cellStyle name="Normal 24 2 3 3 2 2 5" xfId="36423" xr:uid="{00000000-0005-0000-0000-0000D96C0000}"/>
    <cellStyle name="Normal 24 2 3 3 2 3" xfId="7529" xr:uid="{00000000-0005-0000-0000-0000DA6C0000}"/>
    <cellStyle name="Normal 24 2 3 3 2 3 2" xfId="12300" xr:uid="{00000000-0005-0000-0000-0000DB6C0000}"/>
    <cellStyle name="Normal 24 2 3 3 2 3 2 2" xfId="23658" xr:uid="{00000000-0005-0000-0000-0000DC6C0000}"/>
    <cellStyle name="Normal 24 2 3 3 2 3 2 3" xfId="41774" xr:uid="{00000000-0005-0000-0000-0000DD6C0000}"/>
    <cellStyle name="Normal 24 2 3 3 2 3 3" xfId="18947" xr:uid="{00000000-0005-0000-0000-0000DE6C0000}"/>
    <cellStyle name="Normal 24 2 3 3 2 3 4" xfId="37478" xr:uid="{00000000-0005-0000-0000-0000DF6C0000}"/>
    <cellStyle name="Normal 24 2 3 3 2 4" xfId="10115" xr:uid="{00000000-0005-0000-0000-0000E06C0000}"/>
    <cellStyle name="Normal 24 2 3 3 2 4 2" xfId="21510" xr:uid="{00000000-0005-0000-0000-0000E16C0000}"/>
    <cellStyle name="Normal 24 2 3 3 2 4 3" xfId="39682" xr:uid="{00000000-0005-0000-0000-0000E26C0000}"/>
    <cellStyle name="Normal 24 2 3 3 2 5" xfId="16787" xr:uid="{00000000-0005-0000-0000-0000E36C0000}"/>
    <cellStyle name="Normal 24 2 3 3 2 6" xfId="35387" xr:uid="{00000000-0005-0000-0000-0000E46C0000}"/>
    <cellStyle name="Normal 24 2 3 3 3" xfId="5859" xr:uid="{00000000-0005-0000-0000-0000E56C0000}"/>
    <cellStyle name="Normal 24 2 3 3 3 2" xfId="8061" xr:uid="{00000000-0005-0000-0000-0000E66C0000}"/>
    <cellStyle name="Normal 24 2 3 3 3 2 2" xfId="12832" xr:uid="{00000000-0005-0000-0000-0000E76C0000}"/>
    <cellStyle name="Normal 24 2 3 3 3 2 2 2" xfId="24187" xr:uid="{00000000-0005-0000-0000-0000E86C0000}"/>
    <cellStyle name="Normal 24 2 3 3 3 2 2 3" xfId="42296" xr:uid="{00000000-0005-0000-0000-0000E96C0000}"/>
    <cellStyle name="Normal 24 2 3 3 3 2 3" xfId="19474" xr:uid="{00000000-0005-0000-0000-0000EA6C0000}"/>
    <cellStyle name="Normal 24 2 3 3 3 2 4" xfId="38000" xr:uid="{00000000-0005-0000-0000-0000EB6C0000}"/>
    <cellStyle name="Normal 24 2 3 3 3 3" xfId="10649" xr:uid="{00000000-0005-0000-0000-0000EC6C0000}"/>
    <cellStyle name="Normal 24 2 3 3 3 3 2" xfId="22038" xr:uid="{00000000-0005-0000-0000-0000ED6C0000}"/>
    <cellStyle name="Normal 24 2 3 3 3 3 3" xfId="40205" xr:uid="{00000000-0005-0000-0000-0000EE6C0000}"/>
    <cellStyle name="Normal 24 2 3 3 3 4" xfId="17323" xr:uid="{00000000-0005-0000-0000-0000EF6C0000}"/>
    <cellStyle name="Normal 24 2 3 3 3 5" xfId="35909" xr:uid="{00000000-0005-0000-0000-0000F06C0000}"/>
    <cellStyle name="Normal 24 2 3 3 4" xfId="7007" xr:uid="{00000000-0005-0000-0000-0000F16C0000}"/>
    <cellStyle name="Normal 24 2 3 3 4 2" xfId="11778" xr:uid="{00000000-0005-0000-0000-0000F26C0000}"/>
    <cellStyle name="Normal 24 2 3 3 4 2 2" xfId="23140" xr:uid="{00000000-0005-0000-0000-0000F36C0000}"/>
    <cellStyle name="Normal 24 2 3 3 4 2 3" xfId="41262" xr:uid="{00000000-0005-0000-0000-0000F46C0000}"/>
    <cellStyle name="Normal 24 2 3 3 4 3" xfId="18430" xr:uid="{00000000-0005-0000-0000-0000F56C0000}"/>
    <cellStyle name="Normal 24 2 3 3 4 4" xfId="36966" xr:uid="{00000000-0005-0000-0000-0000F66C0000}"/>
    <cellStyle name="Normal 24 2 3 3 5" xfId="9601" xr:uid="{00000000-0005-0000-0000-0000F76C0000}"/>
    <cellStyle name="Normal 24 2 3 3 5 2" xfId="20996" xr:uid="{00000000-0005-0000-0000-0000F86C0000}"/>
    <cellStyle name="Normal 24 2 3 3 5 3" xfId="39169" xr:uid="{00000000-0005-0000-0000-0000F96C0000}"/>
    <cellStyle name="Normal 24 2 3 3 6" xfId="16266" xr:uid="{00000000-0005-0000-0000-0000FA6C0000}"/>
    <cellStyle name="Normal 24 2 3 3 7" xfId="34875" xr:uid="{00000000-0005-0000-0000-0000FB6C0000}"/>
    <cellStyle name="Normal 24 2 3 4" xfId="5051" xr:uid="{00000000-0005-0000-0000-0000FC6C0000}"/>
    <cellStyle name="Normal 24 2 3 4 2" xfId="6137" xr:uid="{00000000-0005-0000-0000-0000FD6C0000}"/>
    <cellStyle name="Normal 24 2 3 4 2 2" xfId="8329" xr:uid="{00000000-0005-0000-0000-0000FE6C0000}"/>
    <cellStyle name="Normal 24 2 3 4 2 2 2" xfId="13100" xr:uid="{00000000-0005-0000-0000-0000FF6C0000}"/>
    <cellStyle name="Normal 24 2 3 4 2 2 2 2" xfId="24453" xr:uid="{00000000-0005-0000-0000-0000006D0000}"/>
    <cellStyle name="Normal 24 2 3 4 2 2 2 3" xfId="42554" xr:uid="{00000000-0005-0000-0000-0000016D0000}"/>
    <cellStyle name="Normal 24 2 3 4 2 2 3" xfId="19739" xr:uid="{00000000-0005-0000-0000-0000026D0000}"/>
    <cellStyle name="Normal 24 2 3 4 2 2 4" xfId="38258" xr:uid="{00000000-0005-0000-0000-0000036D0000}"/>
    <cellStyle name="Normal 24 2 3 4 2 3" xfId="10919" xr:uid="{00000000-0005-0000-0000-0000046D0000}"/>
    <cellStyle name="Normal 24 2 3 4 2 3 2" xfId="22305" xr:uid="{00000000-0005-0000-0000-0000056D0000}"/>
    <cellStyle name="Normal 24 2 3 4 2 3 3" xfId="40463" xr:uid="{00000000-0005-0000-0000-0000066D0000}"/>
    <cellStyle name="Normal 24 2 3 4 2 4" xfId="17590" xr:uid="{00000000-0005-0000-0000-0000076D0000}"/>
    <cellStyle name="Normal 24 2 3 4 2 5" xfId="36167" xr:uid="{00000000-0005-0000-0000-0000086D0000}"/>
    <cellStyle name="Normal 24 2 3 4 3" xfId="7273" xr:uid="{00000000-0005-0000-0000-0000096D0000}"/>
    <cellStyle name="Normal 24 2 3 4 3 2" xfId="12044" xr:uid="{00000000-0005-0000-0000-00000A6D0000}"/>
    <cellStyle name="Normal 24 2 3 4 3 2 2" xfId="23402" xr:uid="{00000000-0005-0000-0000-00000B6D0000}"/>
    <cellStyle name="Normal 24 2 3 4 3 2 3" xfId="41518" xr:uid="{00000000-0005-0000-0000-00000C6D0000}"/>
    <cellStyle name="Normal 24 2 3 4 3 3" xfId="18691" xr:uid="{00000000-0005-0000-0000-00000D6D0000}"/>
    <cellStyle name="Normal 24 2 3 4 3 4" xfId="37222" xr:uid="{00000000-0005-0000-0000-00000E6D0000}"/>
    <cellStyle name="Normal 24 2 3 4 4" xfId="9859" xr:uid="{00000000-0005-0000-0000-00000F6D0000}"/>
    <cellStyle name="Normal 24 2 3 4 4 2" xfId="21254" xr:uid="{00000000-0005-0000-0000-0000106D0000}"/>
    <cellStyle name="Normal 24 2 3 4 4 3" xfId="39426" xr:uid="{00000000-0005-0000-0000-0000116D0000}"/>
    <cellStyle name="Normal 24 2 3 4 5" xfId="16531" xr:uid="{00000000-0005-0000-0000-0000126D0000}"/>
    <cellStyle name="Normal 24 2 3 4 6" xfId="35131" xr:uid="{00000000-0005-0000-0000-0000136D0000}"/>
    <cellStyle name="Normal 24 2 3 5" xfId="5583" xr:uid="{00000000-0005-0000-0000-0000146D0000}"/>
    <cellStyle name="Normal 24 2 3 5 2" xfId="7785" xr:uid="{00000000-0005-0000-0000-0000156D0000}"/>
    <cellStyle name="Normal 24 2 3 5 2 2" xfId="12556" xr:uid="{00000000-0005-0000-0000-0000166D0000}"/>
    <cellStyle name="Normal 24 2 3 5 2 2 2" xfId="23914" xr:uid="{00000000-0005-0000-0000-0000176D0000}"/>
    <cellStyle name="Normal 24 2 3 5 2 2 3" xfId="42030" xr:uid="{00000000-0005-0000-0000-0000186D0000}"/>
    <cellStyle name="Normal 24 2 3 5 2 3" xfId="19203" xr:uid="{00000000-0005-0000-0000-0000196D0000}"/>
    <cellStyle name="Normal 24 2 3 5 2 4" xfId="37734" xr:uid="{00000000-0005-0000-0000-00001A6D0000}"/>
    <cellStyle name="Normal 24 2 3 5 3" xfId="10373" xr:uid="{00000000-0005-0000-0000-00001B6D0000}"/>
    <cellStyle name="Normal 24 2 3 5 3 2" xfId="21768" xr:uid="{00000000-0005-0000-0000-00001C6D0000}"/>
    <cellStyle name="Normal 24 2 3 5 3 3" xfId="39939" xr:uid="{00000000-0005-0000-0000-00001D6D0000}"/>
    <cellStyle name="Normal 24 2 3 5 4" xfId="17049" xr:uid="{00000000-0005-0000-0000-00001E6D0000}"/>
    <cellStyle name="Normal 24 2 3 5 5" xfId="35643" xr:uid="{00000000-0005-0000-0000-00001F6D0000}"/>
    <cellStyle name="Normal 24 2 3 6" xfId="6741" xr:uid="{00000000-0005-0000-0000-0000206D0000}"/>
    <cellStyle name="Normal 24 2 3 6 2" xfId="11512" xr:uid="{00000000-0005-0000-0000-0000216D0000}"/>
    <cellStyle name="Normal 24 2 3 6 2 2" xfId="22879" xr:uid="{00000000-0005-0000-0000-0000226D0000}"/>
    <cellStyle name="Normal 24 2 3 6 2 3" xfId="41006" xr:uid="{00000000-0005-0000-0000-0000236D0000}"/>
    <cellStyle name="Normal 24 2 3 6 3" xfId="18167" xr:uid="{00000000-0005-0000-0000-0000246D0000}"/>
    <cellStyle name="Normal 24 2 3 6 4" xfId="36710" xr:uid="{00000000-0005-0000-0000-0000256D0000}"/>
    <cellStyle name="Normal 24 2 3 7" xfId="9341" xr:uid="{00000000-0005-0000-0000-0000266D0000}"/>
    <cellStyle name="Normal 24 2 3 7 2" xfId="20736" xr:uid="{00000000-0005-0000-0000-0000276D0000}"/>
    <cellStyle name="Normal 24 2 3 7 3" xfId="38913" xr:uid="{00000000-0005-0000-0000-0000286D0000}"/>
    <cellStyle name="Normal 24 2 3 8" xfId="16001" xr:uid="{00000000-0005-0000-0000-0000296D0000}"/>
    <cellStyle name="Normal 24 2 3 9" xfId="34619" xr:uid="{00000000-0005-0000-0000-00002A6D0000}"/>
    <cellStyle name="Normal 24 2 4" xfId="4566" xr:uid="{00000000-0005-0000-0000-00002B6D0000}"/>
    <cellStyle name="Normal 24 2 4 2" xfId="4843" xr:uid="{00000000-0005-0000-0000-00002C6D0000}"/>
    <cellStyle name="Normal 24 2 4 2 2" xfId="5377" xr:uid="{00000000-0005-0000-0000-00002D6D0000}"/>
    <cellStyle name="Normal 24 2 4 2 2 2" xfId="6461" xr:uid="{00000000-0005-0000-0000-00002E6D0000}"/>
    <cellStyle name="Normal 24 2 4 2 2 2 2" xfId="8653" xr:uid="{00000000-0005-0000-0000-00002F6D0000}"/>
    <cellStyle name="Normal 24 2 4 2 2 2 2 2" xfId="13424" xr:uid="{00000000-0005-0000-0000-0000306D0000}"/>
    <cellStyle name="Normal 24 2 4 2 2 2 2 2 2" xfId="24777" xr:uid="{00000000-0005-0000-0000-0000316D0000}"/>
    <cellStyle name="Normal 24 2 4 2 2 2 2 2 3" xfId="42878" xr:uid="{00000000-0005-0000-0000-0000326D0000}"/>
    <cellStyle name="Normal 24 2 4 2 2 2 2 3" xfId="20063" xr:uid="{00000000-0005-0000-0000-0000336D0000}"/>
    <cellStyle name="Normal 24 2 4 2 2 2 2 4" xfId="38582" xr:uid="{00000000-0005-0000-0000-0000346D0000}"/>
    <cellStyle name="Normal 24 2 4 2 2 2 3" xfId="11243" xr:uid="{00000000-0005-0000-0000-0000356D0000}"/>
    <cellStyle name="Normal 24 2 4 2 2 2 3 2" xfId="22629" xr:uid="{00000000-0005-0000-0000-0000366D0000}"/>
    <cellStyle name="Normal 24 2 4 2 2 2 3 3" xfId="40787" xr:uid="{00000000-0005-0000-0000-0000376D0000}"/>
    <cellStyle name="Normal 24 2 4 2 2 2 4" xfId="17914" xr:uid="{00000000-0005-0000-0000-0000386D0000}"/>
    <cellStyle name="Normal 24 2 4 2 2 2 5" xfId="36491" xr:uid="{00000000-0005-0000-0000-0000396D0000}"/>
    <cellStyle name="Normal 24 2 4 2 2 3" xfId="7593" xr:uid="{00000000-0005-0000-0000-00003A6D0000}"/>
    <cellStyle name="Normal 24 2 4 2 2 3 2" xfId="12364" xr:uid="{00000000-0005-0000-0000-00003B6D0000}"/>
    <cellStyle name="Normal 24 2 4 2 2 3 2 2" xfId="23722" xr:uid="{00000000-0005-0000-0000-00003C6D0000}"/>
    <cellStyle name="Normal 24 2 4 2 2 3 2 3" xfId="41838" xr:uid="{00000000-0005-0000-0000-00003D6D0000}"/>
    <cellStyle name="Normal 24 2 4 2 2 3 3" xfId="19011" xr:uid="{00000000-0005-0000-0000-00003E6D0000}"/>
    <cellStyle name="Normal 24 2 4 2 2 3 4" xfId="37542" xr:uid="{00000000-0005-0000-0000-00003F6D0000}"/>
    <cellStyle name="Normal 24 2 4 2 2 4" xfId="10180" xr:uid="{00000000-0005-0000-0000-0000406D0000}"/>
    <cellStyle name="Normal 24 2 4 2 2 4 2" xfId="21575" xr:uid="{00000000-0005-0000-0000-0000416D0000}"/>
    <cellStyle name="Normal 24 2 4 2 2 4 3" xfId="39747" xr:uid="{00000000-0005-0000-0000-0000426D0000}"/>
    <cellStyle name="Normal 24 2 4 2 2 5" xfId="16852" xr:uid="{00000000-0005-0000-0000-0000436D0000}"/>
    <cellStyle name="Normal 24 2 4 2 2 6" xfId="35451" xr:uid="{00000000-0005-0000-0000-0000446D0000}"/>
    <cellStyle name="Normal 24 2 4 2 3" xfId="5929" xr:uid="{00000000-0005-0000-0000-0000456D0000}"/>
    <cellStyle name="Normal 24 2 4 2 3 2" xfId="8127" xr:uid="{00000000-0005-0000-0000-0000466D0000}"/>
    <cellStyle name="Normal 24 2 4 2 3 2 2" xfId="12898" xr:uid="{00000000-0005-0000-0000-0000476D0000}"/>
    <cellStyle name="Normal 24 2 4 2 3 2 2 2" xfId="24253" xr:uid="{00000000-0005-0000-0000-0000486D0000}"/>
    <cellStyle name="Normal 24 2 4 2 3 2 2 3" xfId="42360" xr:uid="{00000000-0005-0000-0000-0000496D0000}"/>
    <cellStyle name="Normal 24 2 4 2 3 2 3" xfId="19539" xr:uid="{00000000-0005-0000-0000-00004A6D0000}"/>
    <cellStyle name="Normal 24 2 4 2 3 2 4" xfId="38064" xr:uid="{00000000-0005-0000-0000-00004B6D0000}"/>
    <cellStyle name="Normal 24 2 4 2 3 3" xfId="10716" xr:uid="{00000000-0005-0000-0000-00004C6D0000}"/>
    <cellStyle name="Normal 24 2 4 2 3 3 2" xfId="22105" xr:uid="{00000000-0005-0000-0000-00004D6D0000}"/>
    <cellStyle name="Normal 24 2 4 2 3 3 3" xfId="40269" xr:uid="{00000000-0005-0000-0000-00004E6D0000}"/>
    <cellStyle name="Normal 24 2 4 2 3 4" xfId="17389" xr:uid="{00000000-0005-0000-0000-00004F6D0000}"/>
    <cellStyle name="Normal 24 2 4 2 3 5" xfId="35973" xr:uid="{00000000-0005-0000-0000-0000506D0000}"/>
    <cellStyle name="Normal 24 2 4 2 4" xfId="7073" xr:uid="{00000000-0005-0000-0000-0000516D0000}"/>
    <cellStyle name="Normal 24 2 4 2 4 2" xfId="11844" xr:uid="{00000000-0005-0000-0000-0000526D0000}"/>
    <cellStyle name="Normal 24 2 4 2 4 2 2" xfId="23205" xr:uid="{00000000-0005-0000-0000-0000536D0000}"/>
    <cellStyle name="Normal 24 2 4 2 4 2 3" xfId="41326" xr:uid="{00000000-0005-0000-0000-0000546D0000}"/>
    <cellStyle name="Normal 24 2 4 2 4 3" xfId="18494" xr:uid="{00000000-0005-0000-0000-0000556D0000}"/>
    <cellStyle name="Normal 24 2 4 2 4 4" xfId="37030" xr:uid="{00000000-0005-0000-0000-0000566D0000}"/>
    <cellStyle name="Normal 24 2 4 2 5" xfId="9665" xr:uid="{00000000-0005-0000-0000-0000576D0000}"/>
    <cellStyle name="Normal 24 2 4 2 5 2" xfId="21060" xr:uid="{00000000-0005-0000-0000-0000586D0000}"/>
    <cellStyle name="Normal 24 2 4 2 5 3" xfId="39233" xr:uid="{00000000-0005-0000-0000-0000596D0000}"/>
    <cellStyle name="Normal 24 2 4 2 6" xfId="16331" xr:uid="{00000000-0005-0000-0000-00005A6D0000}"/>
    <cellStyle name="Normal 24 2 4 2 7" xfId="34939" xr:uid="{00000000-0005-0000-0000-00005B6D0000}"/>
    <cellStyle name="Normal 24 2 4 3" xfId="5115" xr:uid="{00000000-0005-0000-0000-00005C6D0000}"/>
    <cellStyle name="Normal 24 2 4 3 2" xfId="6201" xr:uid="{00000000-0005-0000-0000-00005D6D0000}"/>
    <cellStyle name="Normal 24 2 4 3 2 2" xfId="8393" xr:uid="{00000000-0005-0000-0000-00005E6D0000}"/>
    <cellStyle name="Normal 24 2 4 3 2 2 2" xfId="13164" xr:uid="{00000000-0005-0000-0000-00005F6D0000}"/>
    <cellStyle name="Normal 24 2 4 3 2 2 2 2" xfId="24517" xr:uid="{00000000-0005-0000-0000-0000606D0000}"/>
    <cellStyle name="Normal 24 2 4 3 2 2 2 3" xfId="42618" xr:uid="{00000000-0005-0000-0000-0000616D0000}"/>
    <cellStyle name="Normal 24 2 4 3 2 2 3" xfId="19803" xr:uid="{00000000-0005-0000-0000-0000626D0000}"/>
    <cellStyle name="Normal 24 2 4 3 2 2 4" xfId="38322" xr:uid="{00000000-0005-0000-0000-0000636D0000}"/>
    <cellStyle name="Normal 24 2 4 3 2 3" xfId="10983" xr:uid="{00000000-0005-0000-0000-0000646D0000}"/>
    <cellStyle name="Normal 24 2 4 3 2 3 2" xfId="22369" xr:uid="{00000000-0005-0000-0000-0000656D0000}"/>
    <cellStyle name="Normal 24 2 4 3 2 3 3" xfId="40527" xr:uid="{00000000-0005-0000-0000-0000666D0000}"/>
    <cellStyle name="Normal 24 2 4 3 2 4" xfId="17654" xr:uid="{00000000-0005-0000-0000-0000676D0000}"/>
    <cellStyle name="Normal 24 2 4 3 2 5" xfId="36231" xr:uid="{00000000-0005-0000-0000-0000686D0000}"/>
    <cellStyle name="Normal 24 2 4 3 3" xfId="7337" xr:uid="{00000000-0005-0000-0000-0000696D0000}"/>
    <cellStyle name="Normal 24 2 4 3 3 2" xfId="12108" xr:uid="{00000000-0005-0000-0000-00006A6D0000}"/>
    <cellStyle name="Normal 24 2 4 3 3 2 2" xfId="23466" xr:uid="{00000000-0005-0000-0000-00006B6D0000}"/>
    <cellStyle name="Normal 24 2 4 3 3 2 3" xfId="41582" xr:uid="{00000000-0005-0000-0000-00006C6D0000}"/>
    <cellStyle name="Normal 24 2 4 3 3 3" xfId="18755" xr:uid="{00000000-0005-0000-0000-00006D6D0000}"/>
    <cellStyle name="Normal 24 2 4 3 3 4" xfId="37286" xr:uid="{00000000-0005-0000-0000-00006E6D0000}"/>
    <cellStyle name="Normal 24 2 4 3 4" xfId="9923" xr:uid="{00000000-0005-0000-0000-00006F6D0000}"/>
    <cellStyle name="Normal 24 2 4 3 4 2" xfId="21318" xr:uid="{00000000-0005-0000-0000-0000706D0000}"/>
    <cellStyle name="Normal 24 2 4 3 4 3" xfId="39490" xr:uid="{00000000-0005-0000-0000-0000716D0000}"/>
    <cellStyle name="Normal 24 2 4 3 5" xfId="16595" xr:uid="{00000000-0005-0000-0000-0000726D0000}"/>
    <cellStyle name="Normal 24 2 4 3 6" xfId="35195" xr:uid="{00000000-0005-0000-0000-0000736D0000}"/>
    <cellStyle name="Normal 24 2 4 4" xfId="5653" xr:uid="{00000000-0005-0000-0000-0000746D0000}"/>
    <cellStyle name="Normal 24 2 4 4 2" xfId="7855" xr:uid="{00000000-0005-0000-0000-0000756D0000}"/>
    <cellStyle name="Normal 24 2 4 4 2 2" xfId="12626" xr:uid="{00000000-0005-0000-0000-0000766D0000}"/>
    <cellStyle name="Normal 24 2 4 4 2 2 2" xfId="23983" xr:uid="{00000000-0005-0000-0000-0000776D0000}"/>
    <cellStyle name="Normal 24 2 4 4 2 2 3" xfId="42098" xr:uid="{00000000-0005-0000-0000-0000786D0000}"/>
    <cellStyle name="Normal 24 2 4 4 2 3" xfId="19271" xr:uid="{00000000-0005-0000-0000-0000796D0000}"/>
    <cellStyle name="Normal 24 2 4 4 2 4" xfId="37802" xr:uid="{00000000-0005-0000-0000-00007A6D0000}"/>
    <cellStyle name="Normal 24 2 4 4 3" xfId="10443" xr:uid="{00000000-0005-0000-0000-00007B6D0000}"/>
    <cellStyle name="Normal 24 2 4 4 3 2" xfId="21836" xr:uid="{00000000-0005-0000-0000-00007C6D0000}"/>
    <cellStyle name="Normal 24 2 4 4 3 3" xfId="40007" xr:uid="{00000000-0005-0000-0000-00007D6D0000}"/>
    <cellStyle name="Normal 24 2 4 4 4" xfId="17119" xr:uid="{00000000-0005-0000-0000-00007E6D0000}"/>
    <cellStyle name="Normal 24 2 4 4 5" xfId="35711" xr:uid="{00000000-0005-0000-0000-00007F6D0000}"/>
    <cellStyle name="Normal 24 2 4 5" xfId="6807" xr:uid="{00000000-0005-0000-0000-0000806D0000}"/>
    <cellStyle name="Normal 24 2 4 5 2" xfId="11578" xr:uid="{00000000-0005-0000-0000-0000816D0000}"/>
    <cellStyle name="Normal 24 2 4 5 2 2" xfId="22944" xr:uid="{00000000-0005-0000-0000-0000826D0000}"/>
    <cellStyle name="Normal 24 2 4 5 2 3" xfId="41070" xr:uid="{00000000-0005-0000-0000-0000836D0000}"/>
    <cellStyle name="Normal 24 2 4 5 3" xfId="18231" xr:uid="{00000000-0005-0000-0000-0000846D0000}"/>
    <cellStyle name="Normal 24 2 4 5 4" xfId="36774" xr:uid="{00000000-0005-0000-0000-0000856D0000}"/>
    <cellStyle name="Normal 24 2 4 6" xfId="9407" xr:uid="{00000000-0005-0000-0000-0000866D0000}"/>
    <cellStyle name="Normal 24 2 4 6 2" xfId="20802" xr:uid="{00000000-0005-0000-0000-0000876D0000}"/>
    <cellStyle name="Normal 24 2 4 6 3" xfId="38977" xr:uid="{00000000-0005-0000-0000-0000886D0000}"/>
    <cellStyle name="Normal 24 2 4 7" xfId="16066" xr:uid="{00000000-0005-0000-0000-0000896D0000}"/>
    <cellStyle name="Normal 24 2 4 8" xfId="34683" xr:uid="{00000000-0005-0000-0000-00008A6D0000}"/>
    <cellStyle name="Normal 24 2 5" xfId="4709" xr:uid="{00000000-0005-0000-0000-00008B6D0000}"/>
    <cellStyle name="Normal 24 2 5 2" xfId="5243" xr:uid="{00000000-0005-0000-0000-00008C6D0000}"/>
    <cellStyle name="Normal 24 2 5 2 2" xfId="6329" xr:uid="{00000000-0005-0000-0000-00008D6D0000}"/>
    <cellStyle name="Normal 24 2 5 2 2 2" xfId="8521" xr:uid="{00000000-0005-0000-0000-00008E6D0000}"/>
    <cellStyle name="Normal 24 2 5 2 2 2 2" xfId="13292" xr:uid="{00000000-0005-0000-0000-00008F6D0000}"/>
    <cellStyle name="Normal 24 2 5 2 2 2 2 2" xfId="24645" xr:uid="{00000000-0005-0000-0000-0000906D0000}"/>
    <cellStyle name="Normal 24 2 5 2 2 2 2 3" xfId="42746" xr:uid="{00000000-0005-0000-0000-0000916D0000}"/>
    <cellStyle name="Normal 24 2 5 2 2 2 3" xfId="19931" xr:uid="{00000000-0005-0000-0000-0000926D0000}"/>
    <cellStyle name="Normal 24 2 5 2 2 2 4" xfId="38450" xr:uid="{00000000-0005-0000-0000-0000936D0000}"/>
    <cellStyle name="Normal 24 2 5 2 2 3" xfId="11111" xr:uid="{00000000-0005-0000-0000-0000946D0000}"/>
    <cellStyle name="Normal 24 2 5 2 2 3 2" xfId="22497" xr:uid="{00000000-0005-0000-0000-0000956D0000}"/>
    <cellStyle name="Normal 24 2 5 2 2 3 3" xfId="40655" xr:uid="{00000000-0005-0000-0000-0000966D0000}"/>
    <cellStyle name="Normal 24 2 5 2 2 4" xfId="17782" xr:uid="{00000000-0005-0000-0000-0000976D0000}"/>
    <cellStyle name="Normal 24 2 5 2 2 5" xfId="36359" xr:uid="{00000000-0005-0000-0000-0000986D0000}"/>
    <cellStyle name="Normal 24 2 5 2 3" xfId="7465" xr:uid="{00000000-0005-0000-0000-0000996D0000}"/>
    <cellStyle name="Normal 24 2 5 2 3 2" xfId="12236" xr:uid="{00000000-0005-0000-0000-00009A6D0000}"/>
    <cellStyle name="Normal 24 2 5 2 3 2 2" xfId="23594" xr:uid="{00000000-0005-0000-0000-00009B6D0000}"/>
    <cellStyle name="Normal 24 2 5 2 3 2 3" xfId="41710" xr:uid="{00000000-0005-0000-0000-00009C6D0000}"/>
    <cellStyle name="Normal 24 2 5 2 3 3" xfId="18883" xr:uid="{00000000-0005-0000-0000-00009D6D0000}"/>
    <cellStyle name="Normal 24 2 5 2 3 4" xfId="37414" xr:uid="{00000000-0005-0000-0000-00009E6D0000}"/>
    <cellStyle name="Normal 24 2 5 2 4" xfId="10051" xr:uid="{00000000-0005-0000-0000-00009F6D0000}"/>
    <cellStyle name="Normal 24 2 5 2 4 2" xfId="21446" xr:uid="{00000000-0005-0000-0000-0000A06D0000}"/>
    <cellStyle name="Normal 24 2 5 2 4 3" xfId="39618" xr:uid="{00000000-0005-0000-0000-0000A16D0000}"/>
    <cellStyle name="Normal 24 2 5 2 5" xfId="16723" xr:uid="{00000000-0005-0000-0000-0000A26D0000}"/>
    <cellStyle name="Normal 24 2 5 2 6" xfId="35323" xr:uid="{00000000-0005-0000-0000-0000A36D0000}"/>
    <cellStyle name="Normal 24 2 5 3" xfId="5795" xr:uid="{00000000-0005-0000-0000-0000A46D0000}"/>
    <cellStyle name="Normal 24 2 5 3 2" xfId="7997" xr:uid="{00000000-0005-0000-0000-0000A56D0000}"/>
    <cellStyle name="Normal 24 2 5 3 2 2" xfId="12768" xr:uid="{00000000-0005-0000-0000-0000A66D0000}"/>
    <cellStyle name="Normal 24 2 5 3 2 2 2" xfId="24123" xr:uid="{00000000-0005-0000-0000-0000A76D0000}"/>
    <cellStyle name="Normal 24 2 5 3 2 2 3" xfId="42232" xr:uid="{00000000-0005-0000-0000-0000A86D0000}"/>
    <cellStyle name="Normal 24 2 5 3 2 3" xfId="19410" xr:uid="{00000000-0005-0000-0000-0000A96D0000}"/>
    <cellStyle name="Normal 24 2 5 3 2 4" xfId="37936" xr:uid="{00000000-0005-0000-0000-0000AA6D0000}"/>
    <cellStyle name="Normal 24 2 5 3 3" xfId="10585" xr:uid="{00000000-0005-0000-0000-0000AB6D0000}"/>
    <cellStyle name="Normal 24 2 5 3 3 2" xfId="21974" xr:uid="{00000000-0005-0000-0000-0000AC6D0000}"/>
    <cellStyle name="Normal 24 2 5 3 3 3" xfId="40141" xr:uid="{00000000-0005-0000-0000-0000AD6D0000}"/>
    <cellStyle name="Normal 24 2 5 3 4" xfId="17259" xr:uid="{00000000-0005-0000-0000-0000AE6D0000}"/>
    <cellStyle name="Normal 24 2 5 3 5" xfId="35845" xr:uid="{00000000-0005-0000-0000-0000AF6D0000}"/>
    <cellStyle name="Normal 24 2 5 4" xfId="6943" xr:uid="{00000000-0005-0000-0000-0000B06D0000}"/>
    <cellStyle name="Normal 24 2 5 4 2" xfId="11714" xr:uid="{00000000-0005-0000-0000-0000B16D0000}"/>
    <cellStyle name="Normal 24 2 5 4 2 2" xfId="23076" xr:uid="{00000000-0005-0000-0000-0000B26D0000}"/>
    <cellStyle name="Normal 24 2 5 4 2 3" xfId="41198" xr:uid="{00000000-0005-0000-0000-0000B36D0000}"/>
    <cellStyle name="Normal 24 2 5 4 3" xfId="18366" xr:uid="{00000000-0005-0000-0000-0000B46D0000}"/>
    <cellStyle name="Normal 24 2 5 4 4" xfId="36902" xr:uid="{00000000-0005-0000-0000-0000B56D0000}"/>
    <cellStyle name="Normal 24 2 5 5" xfId="9537" xr:uid="{00000000-0005-0000-0000-0000B66D0000}"/>
    <cellStyle name="Normal 24 2 5 5 2" xfId="20932" xr:uid="{00000000-0005-0000-0000-0000B76D0000}"/>
    <cellStyle name="Normal 24 2 5 5 3" xfId="39105" xr:uid="{00000000-0005-0000-0000-0000B86D0000}"/>
    <cellStyle name="Normal 24 2 5 6" xfId="16202" xr:uid="{00000000-0005-0000-0000-0000B96D0000}"/>
    <cellStyle name="Normal 24 2 5 7" xfId="34811" xr:uid="{00000000-0005-0000-0000-0000BA6D0000}"/>
    <cellStyle name="Normal 24 2 6" xfId="4987" xr:uid="{00000000-0005-0000-0000-0000BB6D0000}"/>
    <cellStyle name="Normal 24 2 6 2" xfId="6073" xr:uid="{00000000-0005-0000-0000-0000BC6D0000}"/>
    <cellStyle name="Normal 24 2 6 2 2" xfId="8265" xr:uid="{00000000-0005-0000-0000-0000BD6D0000}"/>
    <cellStyle name="Normal 24 2 6 2 2 2" xfId="13036" xr:uid="{00000000-0005-0000-0000-0000BE6D0000}"/>
    <cellStyle name="Normal 24 2 6 2 2 2 2" xfId="24389" xr:uid="{00000000-0005-0000-0000-0000BF6D0000}"/>
    <cellStyle name="Normal 24 2 6 2 2 2 3" xfId="42490" xr:uid="{00000000-0005-0000-0000-0000C06D0000}"/>
    <cellStyle name="Normal 24 2 6 2 2 3" xfId="19675" xr:uid="{00000000-0005-0000-0000-0000C16D0000}"/>
    <cellStyle name="Normal 24 2 6 2 2 4" xfId="38194" xr:uid="{00000000-0005-0000-0000-0000C26D0000}"/>
    <cellStyle name="Normal 24 2 6 2 3" xfId="10855" xr:uid="{00000000-0005-0000-0000-0000C36D0000}"/>
    <cellStyle name="Normal 24 2 6 2 3 2" xfId="22241" xr:uid="{00000000-0005-0000-0000-0000C46D0000}"/>
    <cellStyle name="Normal 24 2 6 2 3 3" xfId="40399" xr:uid="{00000000-0005-0000-0000-0000C56D0000}"/>
    <cellStyle name="Normal 24 2 6 2 4" xfId="17526" xr:uid="{00000000-0005-0000-0000-0000C66D0000}"/>
    <cellStyle name="Normal 24 2 6 2 5" xfId="36103" xr:uid="{00000000-0005-0000-0000-0000C76D0000}"/>
    <cellStyle name="Normal 24 2 6 3" xfId="7209" xr:uid="{00000000-0005-0000-0000-0000C86D0000}"/>
    <cellStyle name="Normal 24 2 6 3 2" xfId="11980" xr:uid="{00000000-0005-0000-0000-0000C96D0000}"/>
    <cellStyle name="Normal 24 2 6 3 2 2" xfId="23338" xr:uid="{00000000-0005-0000-0000-0000CA6D0000}"/>
    <cellStyle name="Normal 24 2 6 3 2 3" xfId="41454" xr:uid="{00000000-0005-0000-0000-0000CB6D0000}"/>
    <cellStyle name="Normal 24 2 6 3 3" xfId="18627" xr:uid="{00000000-0005-0000-0000-0000CC6D0000}"/>
    <cellStyle name="Normal 24 2 6 3 4" xfId="37158" xr:uid="{00000000-0005-0000-0000-0000CD6D0000}"/>
    <cellStyle name="Normal 24 2 6 4" xfId="9795" xr:uid="{00000000-0005-0000-0000-0000CE6D0000}"/>
    <cellStyle name="Normal 24 2 6 4 2" xfId="21190" xr:uid="{00000000-0005-0000-0000-0000CF6D0000}"/>
    <cellStyle name="Normal 24 2 6 4 3" xfId="39362" xr:uid="{00000000-0005-0000-0000-0000D06D0000}"/>
    <cellStyle name="Normal 24 2 6 5" xfId="16467" xr:uid="{00000000-0005-0000-0000-0000D16D0000}"/>
    <cellStyle name="Normal 24 2 6 6" xfId="35067" xr:uid="{00000000-0005-0000-0000-0000D26D0000}"/>
    <cellStyle name="Normal 24 2 7" xfId="5519" xr:uid="{00000000-0005-0000-0000-0000D36D0000}"/>
    <cellStyle name="Normal 24 2 7 2" xfId="7721" xr:uid="{00000000-0005-0000-0000-0000D46D0000}"/>
    <cellStyle name="Normal 24 2 7 2 2" xfId="12492" xr:uid="{00000000-0005-0000-0000-0000D56D0000}"/>
    <cellStyle name="Normal 24 2 7 2 2 2" xfId="23850" xr:uid="{00000000-0005-0000-0000-0000D66D0000}"/>
    <cellStyle name="Normal 24 2 7 2 2 3" xfId="41966" xr:uid="{00000000-0005-0000-0000-0000D76D0000}"/>
    <cellStyle name="Normal 24 2 7 2 3" xfId="19139" xr:uid="{00000000-0005-0000-0000-0000D86D0000}"/>
    <cellStyle name="Normal 24 2 7 2 4" xfId="37670" xr:uid="{00000000-0005-0000-0000-0000D96D0000}"/>
    <cellStyle name="Normal 24 2 7 3" xfId="10309" xr:uid="{00000000-0005-0000-0000-0000DA6D0000}"/>
    <cellStyle name="Normal 24 2 7 3 2" xfId="21704" xr:uid="{00000000-0005-0000-0000-0000DB6D0000}"/>
    <cellStyle name="Normal 24 2 7 3 3" xfId="39875" xr:uid="{00000000-0005-0000-0000-0000DC6D0000}"/>
    <cellStyle name="Normal 24 2 7 4" xfId="16985" xr:uid="{00000000-0005-0000-0000-0000DD6D0000}"/>
    <cellStyle name="Normal 24 2 7 5" xfId="35579" xr:uid="{00000000-0005-0000-0000-0000DE6D0000}"/>
    <cellStyle name="Normal 24 2 8" xfId="6669" xr:uid="{00000000-0005-0000-0000-0000DF6D0000}"/>
    <cellStyle name="Normal 24 2 8 2" xfId="11440" xr:uid="{00000000-0005-0000-0000-0000E06D0000}"/>
    <cellStyle name="Normal 24 2 8 2 2" xfId="22811" xr:uid="{00000000-0005-0000-0000-0000E16D0000}"/>
    <cellStyle name="Normal 24 2 8 2 3" xfId="40942" xr:uid="{00000000-0005-0000-0000-0000E26D0000}"/>
    <cellStyle name="Normal 24 2 8 3" xfId="18096" xr:uid="{00000000-0005-0000-0000-0000E36D0000}"/>
    <cellStyle name="Normal 24 2 8 4" xfId="36646" xr:uid="{00000000-0005-0000-0000-0000E46D0000}"/>
    <cellStyle name="Normal 24 2 9" xfId="9274" xr:uid="{00000000-0005-0000-0000-0000E56D0000}"/>
    <cellStyle name="Normal 24 2 9 2" xfId="20669" xr:uid="{00000000-0005-0000-0000-0000E66D0000}"/>
    <cellStyle name="Normal 24 2 9 3" xfId="38849" xr:uid="{00000000-0005-0000-0000-0000E76D0000}"/>
    <cellStyle name="Normal 24 3" xfId="4435" xr:uid="{00000000-0005-0000-0000-0000E86D0000}"/>
    <cellStyle name="Normal 24 3 10" xfId="34571" xr:uid="{00000000-0005-0000-0000-0000E96D0000}"/>
    <cellStyle name="Normal 24 3 2" xfId="4512" xr:uid="{00000000-0005-0000-0000-0000EA6D0000}"/>
    <cellStyle name="Normal 24 3 2 2" xfId="4660" xr:uid="{00000000-0005-0000-0000-0000EB6D0000}"/>
    <cellStyle name="Normal 24 3 2 2 2" xfId="4937" xr:uid="{00000000-0005-0000-0000-0000EC6D0000}"/>
    <cellStyle name="Normal 24 3 2 2 2 2" xfId="5471" xr:uid="{00000000-0005-0000-0000-0000ED6D0000}"/>
    <cellStyle name="Normal 24 3 2 2 2 2 2" xfId="6547" xr:uid="{00000000-0005-0000-0000-0000EE6D0000}"/>
    <cellStyle name="Normal 24 3 2 2 2 2 2 2" xfId="8739" xr:uid="{00000000-0005-0000-0000-0000EF6D0000}"/>
    <cellStyle name="Normal 24 3 2 2 2 2 2 2 2" xfId="13510" xr:uid="{00000000-0005-0000-0000-0000F06D0000}"/>
    <cellStyle name="Normal 24 3 2 2 2 2 2 2 2 2" xfId="24863" xr:uid="{00000000-0005-0000-0000-0000F16D0000}"/>
    <cellStyle name="Normal 24 3 2 2 2 2 2 2 2 3" xfId="42964" xr:uid="{00000000-0005-0000-0000-0000F26D0000}"/>
    <cellStyle name="Normal 24 3 2 2 2 2 2 2 3" xfId="20149" xr:uid="{00000000-0005-0000-0000-0000F36D0000}"/>
    <cellStyle name="Normal 24 3 2 2 2 2 2 2 4" xfId="38668" xr:uid="{00000000-0005-0000-0000-0000F46D0000}"/>
    <cellStyle name="Normal 24 3 2 2 2 2 2 3" xfId="11329" xr:uid="{00000000-0005-0000-0000-0000F56D0000}"/>
    <cellStyle name="Normal 24 3 2 2 2 2 2 3 2" xfId="22715" xr:uid="{00000000-0005-0000-0000-0000F66D0000}"/>
    <cellStyle name="Normal 24 3 2 2 2 2 2 3 3" xfId="40873" xr:uid="{00000000-0005-0000-0000-0000F76D0000}"/>
    <cellStyle name="Normal 24 3 2 2 2 2 2 4" xfId="18000" xr:uid="{00000000-0005-0000-0000-0000F86D0000}"/>
    <cellStyle name="Normal 24 3 2 2 2 2 2 5" xfId="36577" xr:uid="{00000000-0005-0000-0000-0000F96D0000}"/>
    <cellStyle name="Normal 24 3 2 2 2 2 3" xfId="7673" xr:uid="{00000000-0005-0000-0000-0000FA6D0000}"/>
    <cellStyle name="Normal 24 3 2 2 2 2 3 2" xfId="12444" xr:uid="{00000000-0005-0000-0000-0000FB6D0000}"/>
    <cellStyle name="Normal 24 3 2 2 2 2 3 2 2" xfId="23802" xr:uid="{00000000-0005-0000-0000-0000FC6D0000}"/>
    <cellStyle name="Normal 24 3 2 2 2 2 3 2 3" xfId="41918" xr:uid="{00000000-0005-0000-0000-0000FD6D0000}"/>
    <cellStyle name="Normal 24 3 2 2 2 2 3 3" xfId="19091" xr:uid="{00000000-0005-0000-0000-0000FE6D0000}"/>
    <cellStyle name="Normal 24 3 2 2 2 2 3 4" xfId="37622" xr:uid="{00000000-0005-0000-0000-0000FF6D0000}"/>
    <cellStyle name="Normal 24 3 2 2 2 2 4" xfId="10261" xr:uid="{00000000-0005-0000-0000-0000006E0000}"/>
    <cellStyle name="Normal 24 3 2 2 2 2 4 2" xfId="21656" xr:uid="{00000000-0005-0000-0000-0000016E0000}"/>
    <cellStyle name="Normal 24 3 2 2 2 2 4 3" xfId="39827" xr:uid="{00000000-0005-0000-0000-0000026E0000}"/>
    <cellStyle name="Normal 24 3 2 2 2 2 5" xfId="16937" xr:uid="{00000000-0005-0000-0000-0000036E0000}"/>
    <cellStyle name="Normal 24 3 2 2 2 2 6" xfId="35531" xr:uid="{00000000-0005-0000-0000-0000046E0000}"/>
    <cellStyle name="Normal 24 3 2 2 2 3" xfId="6023" xr:uid="{00000000-0005-0000-0000-0000056E0000}"/>
    <cellStyle name="Normal 24 3 2 2 2 3 2" xfId="8215" xr:uid="{00000000-0005-0000-0000-0000066E0000}"/>
    <cellStyle name="Normal 24 3 2 2 2 3 2 2" xfId="12986" xr:uid="{00000000-0005-0000-0000-0000076E0000}"/>
    <cellStyle name="Normal 24 3 2 2 2 3 2 2 2" xfId="24339" xr:uid="{00000000-0005-0000-0000-0000086E0000}"/>
    <cellStyle name="Normal 24 3 2 2 2 3 2 2 3" xfId="42440" xr:uid="{00000000-0005-0000-0000-0000096E0000}"/>
    <cellStyle name="Normal 24 3 2 2 2 3 2 3" xfId="19625" xr:uid="{00000000-0005-0000-0000-00000A6E0000}"/>
    <cellStyle name="Normal 24 3 2 2 2 3 2 4" xfId="38144" xr:uid="{00000000-0005-0000-0000-00000B6E0000}"/>
    <cellStyle name="Normal 24 3 2 2 2 3 3" xfId="10805" xr:uid="{00000000-0005-0000-0000-00000C6E0000}"/>
    <cellStyle name="Normal 24 3 2 2 2 3 3 2" xfId="22191" xr:uid="{00000000-0005-0000-0000-00000D6E0000}"/>
    <cellStyle name="Normal 24 3 2 2 2 3 3 3" xfId="40349" xr:uid="{00000000-0005-0000-0000-00000E6E0000}"/>
    <cellStyle name="Normal 24 3 2 2 2 3 4" xfId="17476" xr:uid="{00000000-0005-0000-0000-00000F6E0000}"/>
    <cellStyle name="Normal 24 3 2 2 2 3 5" xfId="36053" xr:uid="{00000000-0005-0000-0000-0000106E0000}"/>
    <cellStyle name="Normal 24 3 2 2 2 4" xfId="7161" xr:uid="{00000000-0005-0000-0000-0000116E0000}"/>
    <cellStyle name="Normal 24 3 2 2 2 4 2" xfId="11932" xr:uid="{00000000-0005-0000-0000-0000126E0000}"/>
    <cellStyle name="Normal 24 3 2 2 2 4 2 2" xfId="23290" xr:uid="{00000000-0005-0000-0000-0000136E0000}"/>
    <cellStyle name="Normal 24 3 2 2 2 4 2 3" xfId="41406" xr:uid="{00000000-0005-0000-0000-0000146E0000}"/>
    <cellStyle name="Normal 24 3 2 2 2 4 3" xfId="18579" xr:uid="{00000000-0005-0000-0000-0000156E0000}"/>
    <cellStyle name="Normal 24 3 2 2 2 4 4" xfId="37110" xr:uid="{00000000-0005-0000-0000-0000166E0000}"/>
    <cellStyle name="Normal 24 3 2 2 2 5" xfId="9747" xr:uid="{00000000-0005-0000-0000-0000176E0000}"/>
    <cellStyle name="Normal 24 3 2 2 2 5 2" xfId="21142" xr:uid="{00000000-0005-0000-0000-0000186E0000}"/>
    <cellStyle name="Normal 24 3 2 2 2 5 3" xfId="39314" xr:uid="{00000000-0005-0000-0000-0000196E0000}"/>
    <cellStyle name="Normal 24 3 2 2 2 6" xfId="16419" xr:uid="{00000000-0005-0000-0000-00001A6E0000}"/>
    <cellStyle name="Normal 24 3 2 2 2 7" xfId="35019" xr:uid="{00000000-0005-0000-0000-00001B6E0000}"/>
    <cellStyle name="Normal 24 3 2 2 3" xfId="5195" xr:uid="{00000000-0005-0000-0000-00001C6E0000}"/>
    <cellStyle name="Normal 24 3 2 2 3 2" xfId="6281" xr:uid="{00000000-0005-0000-0000-00001D6E0000}"/>
    <cellStyle name="Normal 24 3 2 2 3 2 2" xfId="8473" xr:uid="{00000000-0005-0000-0000-00001E6E0000}"/>
    <cellStyle name="Normal 24 3 2 2 3 2 2 2" xfId="13244" xr:uid="{00000000-0005-0000-0000-00001F6E0000}"/>
    <cellStyle name="Normal 24 3 2 2 3 2 2 2 2" xfId="24597" xr:uid="{00000000-0005-0000-0000-0000206E0000}"/>
    <cellStyle name="Normal 24 3 2 2 3 2 2 2 3" xfId="42698" xr:uid="{00000000-0005-0000-0000-0000216E0000}"/>
    <cellStyle name="Normal 24 3 2 2 3 2 2 3" xfId="19883" xr:uid="{00000000-0005-0000-0000-0000226E0000}"/>
    <cellStyle name="Normal 24 3 2 2 3 2 2 4" xfId="38402" xr:uid="{00000000-0005-0000-0000-0000236E0000}"/>
    <cellStyle name="Normal 24 3 2 2 3 2 3" xfId="11063" xr:uid="{00000000-0005-0000-0000-0000246E0000}"/>
    <cellStyle name="Normal 24 3 2 2 3 2 3 2" xfId="22449" xr:uid="{00000000-0005-0000-0000-0000256E0000}"/>
    <cellStyle name="Normal 24 3 2 2 3 2 3 3" xfId="40607" xr:uid="{00000000-0005-0000-0000-0000266E0000}"/>
    <cellStyle name="Normal 24 3 2 2 3 2 4" xfId="17734" xr:uid="{00000000-0005-0000-0000-0000276E0000}"/>
    <cellStyle name="Normal 24 3 2 2 3 2 5" xfId="36311" xr:uid="{00000000-0005-0000-0000-0000286E0000}"/>
    <cellStyle name="Normal 24 3 2 2 3 3" xfId="7417" xr:uid="{00000000-0005-0000-0000-0000296E0000}"/>
    <cellStyle name="Normal 24 3 2 2 3 3 2" xfId="12188" xr:uid="{00000000-0005-0000-0000-00002A6E0000}"/>
    <cellStyle name="Normal 24 3 2 2 3 3 2 2" xfId="23546" xr:uid="{00000000-0005-0000-0000-00002B6E0000}"/>
    <cellStyle name="Normal 24 3 2 2 3 3 2 3" xfId="41662" xr:uid="{00000000-0005-0000-0000-00002C6E0000}"/>
    <cellStyle name="Normal 24 3 2 2 3 3 3" xfId="18835" xr:uid="{00000000-0005-0000-0000-00002D6E0000}"/>
    <cellStyle name="Normal 24 3 2 2 3 3 4" xfId="37366" xr:uid="{00000000-0005-0000-0000-00002E6E0000}"/>
    <cellStyle name="Normal 24 3 2 2 3 4" xfId="10003" xr:uid="{00000000-0005-0000-0000-00002F6E0000}"/>
    <cellStyle name="Normal 24 3 2 2 3 4 2" xfId="21398" xr:uid="{00000000-0005-0000-0000-0000306E0000}"/>
    <cellStyle name="Normal 24 3 2 2 3 4 3" xfId="39570" xr:uid="{00000000-0005-0000-0000-0000316E0000}"/>
    <cellStyle name="Normal 24 3 2 2 3 5" xfId="16675" xr:uid="{00000000-0005-0000-0000-0000326E0000}"/>
    <cellStyle name="Normal 24 3 2 2 3 6" xfId="35275" xr:uid="{00000000-0005-0000-0000-0000336E0000}"/>
    <cellStyle name="Normal 24 3 2 2 4" xfId="5747" xr:uid="{00000000-0005-0000-0000-0000346E0000}"/>
    <cellStyle name="Normal 24 3 2 2 4 2" xfId="7949" xr:uid="{00000000-0005-0000-0000-0000356E0000}"/>
    <cellStyle name="Normal 24 3 2 2 4 2 2" xfId="12720" xr:uid="{00000000-0005-0000-0000-0000366E0000}"/>
    <cellStyle name="Normal 24 3 2 2 4 2 2 2" xfId="24075" xr:uid="{00000000-0005-0000-0000-0000376E0000}"/>
    <cellStyle name="Normal 24 3 2 2 4 2 2 3" xfId="42184" xr:uid="{00000000-0005-0000-0000-0000386E0000}"/>
    <cellStyle name="Normal 24 3 2 2 4 2 3" xfId="19362" xr:uid="{00000000-0005-0000-0000-0000396E0000}"/>
    <cellStyle name="Normal 24 3 2 2 4 2 4" xfId="37888" xr:uid="{00000000-0005-0000-0000-00003A6E0000}"/>
    <cellStyle name="Normal 24 3 2 2 4 3" xfId="10537" xr:uid="{00000000-0005-0000-0000-00003B6E0000}"/>
    <cellStyle name="Normal 24 3 2 2 4 3 2" xfId="21926" xr:uid="{00000000-0005-0000-0000-00003C6E0000}"/>
    <cellStyle name="Normal 24 3 2 2 4 3 3" xfId="40093" xr:uid="{00000000-0005-0000-0000-00003D6E0000}"/>
    <cellStyle name="Normal 24 3 2 2 4 4" xfId="17211" xr:uid="{00000000-0005-0000-0000-00003E6E0000}"/>
    <cellStyle name="Normal 24 3 2 2 4 5" xfId="35797" xr:uid="{00000000-0005-0000-0000-00003F6E0000}"/>
    <cellStyle name="Normal 24 3 2 2 5" xfId="6895" xr:uid="{00000000-0005-0000-0000-0000406E0000}"/>
    <cellStyle name="Normal 24 3 2 2 5 2" xfId="11666" xr:uid="{00000000-0005-0000-0000-0000416E0000}"/>
    <cellStyle name="Normal 24 3 2 2 5 2 2" xfId="23028" xr:uid="{00000000-0005-0000-0000-0000426E0000}"/>
    <cellStyle name="Normal 24 3 2 2 5 2 3" xfId="41150" xr:uid="{00000000-0005-0000-0000-0000436E0000}"/>
    <cellStyle name="Normal 24 3 2 2 5 3" xfId="18318" xr:uid="{00000000-0005-0000-0000-0000446E0000}"/>
    <cellStyle name="Normal 24 3 2 2 5 4" xfId="36854" xr:uid="{00000000-0005-0000-0000-0000456E0000}"/>
    <cellStyle name="Normal 24 3 2 2 6" xfId="9488" xr:uid="{00000000-0005-0000-0000-0000466E0000}"/>
    <cellStyle name="Normal 24 3 2 2 6 2" xfId="20883" xr:uid="{00000000-0005-0000-0000-0000476E0000}"/>
    <cellStyle name="Normal 24 3 2 2 6 3" xfId="39057" xr:uid="{00000000-0005-0000-0000-0000486E0000}"/>
    <cellStyle name="Normal 24 3 2 2 7" xfId="16154" xr:uid="{00000000-0005-0000-0000-0000496E0000}"/>
    <cellStyle name="Normal 24 3 2 2 8" xfId="34763" xr:uid="{00000000-0005-0000-0000-00004A6E0000}"/>
    <cellStyle name="Normal 24 3 2 3" xfId="4789" xr:uid="{00000000-0005-0000-0000-00004B6E0000}"/>
    <cellStyle name="Normal 24 3 2 3 2" xfId="5323" xr:uid="{00000000-0005-0000-0000-00004C6E0000}"/>
    <cellStyle name="Normal 24 3 2 3 2 2" xfId="6409" xr:uid="{00000000-0005-0000-0000-00004D6E0000}"/>
    <cellStyle name="Normal 24 3 2 3 2 2 2" xfId="8601" xr:uid="{00000000-0005-0000-0000-00004E6E0000}"/>
    <cellStyle name="Normal 24 3 2 3 2 2 2 2" xfId="13372" xr:uid="{00000000-0005-0000-0000-00004F6E0000}"/>
    <cellStyle name="Normal 24 3 2 3 2 2 2 2 2" xfId="24725" xr:uid="{00000000-0005-0000-0000-0000506E0000}"/>
    <cellStyle name="Normal 24 3 2 3 2 2 2 2 3" xfId="42826" xr:uid="{00000000-0005-0000-0000-0000516E0000}"/>
    <cellStyle name="Normal 24 3 2 3 2 2 2 3" xfId="20011" xr:uid="{00000000-0005-0000-0000-0000526E0000}"/>
    <cellStyle name="Normal 24 3 2 3 2 2 2 4" xfId="38530" xr:uid="{00000000-0005-0000-0000-0000536E0000}"/>
    <cellStyle name="Normal 24 3 2 3 2 2 3" xfId="11191" xr:uid="{00000000-0005-0000-0000-0000546E0000}"/>
    <cellStyle name="Normal 24 3 2 3 2 2 3 2" xfId="22577" xr:uid="{00000000-0005-0000-0000-0000556E0000}"/>
    <cellStyle name="Normal 24 3 2 3 2 2 3 3" xfId="40735" xr:uid="{00000000-0005-0000-0000-0000566E0000}"/>
    <cellStyle name="Normal 24 3 2 3 2 2 4" xfId="17862" xr:uid="{00000000-0005-0000-0000-0000576E0000}"/>
    <cellStyle name="Normal 24 3 2 3 2 2 5" xfId="36439" xr:uid="{00000000-0005-0000-0000-0000586E0000}"/>
    <cellStyle name="Normal 24 3 2 3 2 3" xfId="7545" xr:uid="{00000000-0005-0000-0000-0000596E0000}"/>
    <cellStyle name="Normal 24 3 2 3 2 3 2" xfId="12316" xr:uid="{00000000-0005-0000-0000-00005A6E0000}"/>
    <cellStyle name="Normal 24 3 2 3 2 3 2 2" xfId="23674" xr:uid="{00000000-0005-0000-0000-00005B6E0000}"/>
    <cellStyle name="Normal 24 3 2 3 2 3 2 3" xfId="41790" xr:uid="{00000000-0005-0000-0000-00005C6E0000}"/>
    <cellStyle name="Normal 24 3 2 3 2 3 3" xfId="18963" xr:uid="{00000000-0005-0000-0000-00005D6E0000}"/>
    <cellStyle name="Normal 24 3 2 3 2 3 4" xfId="37494" xr:uid="{00000000-0005-0000-0000-00005E6E0000}"/>
    <cellStyle name="Normal 24 3 2 3 2 4" xfId="10131" xr:uid="{00000000-0005-0000-0000-00005F6E0000}"/>
    <cellStyle name="Normal 24 3 2 3 2 4 2" xfId="21526" xr:uid="{00000000-0005-0000-0000-0000606E0000}"/>
    <cellStyle name="Normal 24 3 2 3 2 4 3" xfId="39698" xr:uid="{00000000-0005-0000-0000-0000616E0000}"/>
    <cellStyle name="Normal 24 3 2 3 2 5" xfId="16803" xr:uid="{00000000-0005-0000-0000-0000626E0000}"/>
    <cellStyle name="Normal 24 3 2 3 2 6" xfId="35403" xr:uid="{00000000-0005-0000-0000-0000636E0000}"/>
    <cellStyle name="Normal 24 3 2 3 3" xfId="5875" xr:uid="{00000000-0005-0000-0000-0000646E0000}"/>
    <cellStyle name="Normal 24 3 2 3 3 2" xfId="8077" xr:uid="{00000000-0005-0000-0000-0000656E0000}"/>
    <cellStyle name="Normal 24 3 2 3 3 2 2" xfId="12848" xr:uid="{00000000-0005-0000-0000-0000666E0000}"/>
    <cellStyle name="Normal 24 3 2 3 3 2 2 2" xfId="24203" xr:uid="{00000000-0005-0000-0000-0000676E0000}"/>
    <cellStyle name="Normal 24 3 2 3 3 2 2 3" xfId="42312" xr:uid="{00000000-0005-0000-0000-0000686E0000}"/>
    <cellStyle name="Normal 24 3 2 3 3 2 3" xfId="19490" xr:uid="{00000000-0005-0000-0000-0000696E0000}"/>
    <cellStyle name="Normal 24 3 2 3 3 2 4" xfId="38016" xr:uid="{00000000-0005-0000-0000-00006A6E0000}"/>
    <cellStyle name="Normal 24 3 2 3 3 3" xfId="10665" xr:uid="{00000000-0005-0000-0000-00006B6E0000}"/>
    <cellStyle name="Normal 24 3 2 3 3 3 2" xfId="22054" xr:uid="{00000000-0005-0000-0000-00006C6E0000}"/>
    <cellStyle name="Normal 24 3 2 3 3 3 3" xfId="40221" xr:uid="{00000000-0005-0000-0000-00006D6E0000}"/>
    <cellStyle name="Normal 24 3 2 3 3 4" xfId="17339" xr:uid="{00000000-0005-0000-0000-00006E6E0000}"/>
    <cellStyle name="Normal 24 3 2 3 3 5" xfId="35925" xr:uid="{00000000-0005-0000-0000-00006F6E0000}"/>
    <cellStyle name="Normal 24 3 2 3 4" xfId="7023" xr:uid="{00000000-0005-0000-0000-0000706E0000}"/>
    <cellStyle name="Normal 24 3 2 3 4 2" xfId="11794" xr:uid="{00000000-0005-0000-0000-0000716E0000}"/>
    <cellStyle name="Normal 24 3 2 3 4 2 2" xfId="23156" xr:uid="{00000000-0005-0000-0000-0000726E0000}"/>
    <cellStyle name="Normal 24 3 2 3 4 2 3" xfId="41278" xr:uid="{00000000-0005-0000-0000-0000736E0000}"/>
    <cellStyle name="Normal 24 3 2 3 4 3" xfId="18446" xr:uid="{00000000-0005-0000-0000-0000746E0000}"/>
    <cellStyle name="Normal 24 3 2 3 4 4" xfId="36982" xr:uid="{00000000-0005-0000-0000-0000756E0000}"/>
    <cellStyle name="Normal 24 3 2 3 5" xfId="9617" xr:uid="{00000000-0005-0000-0000-0000766E0000}"/>
    <cellStyle name="Normal 24 3 2 3 5 2" xfId="21012" xr:uid="{00000000-0005-0000-0000-0000776E0000}"/>
    <cellStyle name="Normal 24 3 2 3 5 3" xfId="39185" xr:uid="{00000000-0005-0000-0000-0000786E0000}"/>
    <cellStyle name="Normal 24 3 2 3 6" xfId="16282" xr:uid="{00000000-0005-0000-0000-0000796E0000}"/>
    <cellStyle name="Normal 24 3 2 3 7" xfId="34891" xr:uid="{00000000-0005-0000-0000-00007A6E0000}"/>
    <cellStyle name="Normal 24 3 2 4" xfId="5067" xr:uid="{00000000-0005-0000-0000-00007B6E0000}"/>
    <cellStyle name="Normal 24 3 2 4 2" xfId="6153" xr:uid="{00000000-0005-0000-0000-00007C6E0000}"/>
    <cellStyle name="Normal 24 3 2 4 2 2" xfId="8345" xr:uid="{00000000-0005-0000-0000-00007D6E0000}"/>
    <cellStyle name="Normal 24 3 2 4 2 2 2" xfId="13116" xr:uid="{00000000-0005-0000-0000-00007E6E0000}"/>
    <cellStyle name="Normal 24 3 2 4 2 2 2 2" xfId="24469" xr:uid="{00000000-0005-0000-0000-00007F6E0000}"/>
    <cellStyle name="Normal 24 3 2 4 2 2 2 3" xfId="42570" xr:uid="{00000000-0005-0000-0000-0000806E0000}"/>
    <cellStyle name="Normal 24 3 2 4 2 2 3" xfId="19755" xr:uid="{00000000-0005-0000-0000-0000816E0000}"/>
    <cellStyle name="Normal 24 3 2 4 2 2 4" xfId="38274" xr:uid="{00000000-0005-0000-0000-0000826E0000}"/>
    <cellStyle name="Normal 24 3 2 4 2 3" xfId="10935" xr:uid="{00000000-0005-0000-0000-0000836E0000}"/>
    <cellStyle name="Normal 24 3 2 4 2 3 2" xfId="22321" xr:uid="{00000000-0005-0000-0000-0000846E0000}"/>
    <cellStyle name="Normal 24 3 2 4 2 3 3" xfId="40479" xr:uid="{00000000-0005-0000-0000-0000856E0000}"/>
    <cellStyle name="Normal 24 3 2 4 2 4" xfId="17606" xr:uid="{00000000-0005-0000-0000-0000866E0000}"/>
    <cellStyle name="Normal 24 3 2 4 2 5" xfId="36183" xr:uid="{00000000-0005-0000-0000-0000876E0000}"/>
    <cellStyle name="Normal 24 3 2 4 3" xfId="7289" xr:uid="{00000000-0005-0000-0000-0000886E0000}"/>
    <cellStyle name="Normal 24 3 2 4 3 2" xfId="12060" xr:uid="{00000000-0005-0000-0000-0000896E0000}"/>
    <cellStyle name="Normal 24 3 2 4 3 2 2" xfId="23418" xr:uid="{00000000-0005-0000-0000-00008A6E0000}"/>
    <cellStyle name="Normal 24 3 2 4 3 2 3" xfId="41534" xr:uid="{00000000-0005-0000-0000-00008B6E0000}"/>
    <cellStyle name="Normal 24 3 2 4 3 3" xfId="18707" xr:uid="{00000000-0005-0000-0000-00008C6E0000}"/>
    <cellStyle name="Normal 24 3 2 4 3 4" xfId="37238" xr:uid="{00000000-0005-0000-0000-00008D6E0000}"/>
    <cellStyle name="Normal 24 3 2 4 4" xfId="9875" xr:uid="{00000000-0005-0000-0000-00008E6E0000}"/>
    <cellStyle name="Normal 24 3 2 4 4 2" xfId="21270" xr:uid="{00000000-0005-0000-0000-00008F6E0000}"/>
    <cellStyle name="Normal 24 3 2 4 4 3" xfId="39442" xr:uid="{00000000-0005-0000-0000-0000906E0000}"/>
    <cellStyle name="Normal 24 3 2 4 5" xfId="16547" xr:uid="{00000000-0005-0000-0000-0000916E0000}"/>
    <cellStyle name="Normal 24 3 2 4 6" xfId="35147" xr:uid="{00000000-0005-0000-0000-0000926E0000}"/>
    <cellStyle name="Normal 24 3 2 5" xfId="5599" xr:uid="{00000000-0005-0000-0000-0000936E0000}"/>
    <cellStyle name="Normal 24 3 2 5 2" xfId="7801" xr:uid="{00000000-0005-0000-0000-0000946E0000}"/>
    <cellStyle name="Normal 24 3 2 5 2 2" xfId="12572" xr:uid="{00000000-0005-0000-0000-0000956E0000}"/>
    <cellStyle name="Normal 24 3 2 5 2 2 2" xfId="23930" xr:uid="{00000000-0005-0000-0000-0000966E0000}"/>
    <cellStyle name="Normal 24 3 2 5 2 2 3" xfId="42046" xr:uid="{00000000-0005-0000-0000-0000976E0000}"/>
    <cellStyle name="Normal 24 3 2 5 2 3" xfId="19219" xr:uid="{00000000-0005-0000-0000-0000986E0000}"/>
    <cellStyle name="Normal 24 3 2 5 2 4" xfId="37750" xr:uid="{00000000-0005-0000-0000-0000996E0000}"/>
    <cellStyle name="Normal 24 3 2 5 3" xfId="10389" xr:uid="{00000000-0005-0000-0000-00009A6E0000}"/>
    <cellStyle name="Normal 24 3 2 5 3 2" xfId="21784" xr:uid="{00000000-0005-0000-0000-00009B6E0000}"/>
    <cellStyle name="Normal 24 3 2 5 3 3" xfId="39955" xr:uid="{00000000-0005-0000-0000-00009C6E0000}"/>
    <cellStyle name="Normal 24 3 2 5 4" xfId="17065" xr:uid="{00000000-0005-0000-0000-00009D6E0000}"/>
    <cellStyle name="Normal 24 3 2 5 5" xfId="35659" xr:uid="{00000000-0005-0000-0000-00009E6E0000}"/>
    <cellStyle name="Normal 24 3 2 6" xfId="6757" xr:uid="{00000000-0005-0000-0000-00009F6E0000}"/>
    <cellStyle name="Normal 24 3 2 6 2" xfId="11528" xr:uid="{00000000-0005-0000-0000-0000A06E0000}"/>
    <cellStyle name="Normal 24 3 2 6 2 2" xfId="22895" xr:uid="{00000000-0005-0000-0000-0000A16E0000}"/>
    <cellStyle name="Normal 24 3 2 6 2 3" xfId="41022" xr:uid="{00000000-0005-0000-0000-0000A26E0000}"/>
    <cellStyle name="Normal 24 3 2 6 3" xfId="18183" xr:uid="{00000000-0005-0000-0000-0000A36E0000}"/>
    <cellStyle name="Normal 24 3 2 6 4" xfId="36726" xr:uid="{00000000-0005-0000-0000-0000A46E0000}"/>
    <cellStyle name="Normal 24 3 2 7" xfId="9357" xr:uid="{00000000-0005-0000-0000-0000A56E0000}"/>
    <cellStyle name="Normal 24 3 2 7 2" xfId="20752" xr:uid="{00000000-0005-0000-0000-0000A66E0000}"/>
    <cellStyle name="Normal 24 3 2 7 3" xfId="38929" xr:uid="{00000000-0005-0000-0000-0000A76E0000}"/>
    <cellStyle name="Normal 24 3 2 8" xfId="16017" xr:uid="{00000000-0005-0000-0000-0000A86E0000}"/>
    <cellStyle name="Normal 24 3 2 9" xfId="34635" xr:uid="{00000000-0005-0000-0000-0000A96E0000}"/>
    <cellStyle name="Normal 24 3 3" xfId="4583" xr:uid="{00000000-0005-0000-0000-0000AA6E0000}"/>
    <cellStyle name="Normal 24 3 3 2" xfId="4860" xr:uid="{00000000-0005-0000-0000-0000AB6E0000}"/>
    <cellStyle name="Normal 24 3 3 2 2" xfId="5394" xr:uid="{00000000-0005-0000-0000-0000AC6E0000}"/>
    <cellStyle name="Normal 24 3 3 2 2 2" xfId="6478" xr:uid="{00000000-0005-0000-0000-0000AD6E0000}"/>
    <cellStyle name="Normal 24 3 3 2 2 2 2" xfId="8670" xr:uid="{00000000-0005-0000-0000-0000AE6E0000}"/>
    <cellStyle name="Normal 24 3 3 2 2 2 2 2" xfId="13441" xr:uid="{00000000-0005-0000-0000-0000AF6E0000}"/>
    <cellStyle name="Normal 24 3 3 2 2 2 2 2 2" xfId="24794" xr:uid="{00000000-0005-0000-0000-0000B06E0000}"/>
    <cellStyle name="Normal 24 3 3 2 2 2 2 2 3" xfId="42895" xr:uid="{00000000-0005-0000-0000-0000B16E0000}"/>
    <cellStyle name="Normal 24 3 3 2 2 2 2 3" xfId="20080" xr:uid="{00000000-0005-0000-0000-0000B26E0000}"/>
    <cellStyle name="Normal 24 3 3 2 2 2 2 4" xfId="38599" xr:uid="{00000000-0005-0000-0000-0000B36E0000}"/>
    <cellStyle name="Normal 24 3 3 2 2 2 3" xfId="11260" xr:uid="{00000000-0005-0000-0000-0000B46E0000}"/>
    <cellStyle name="Normal 24 3 3 2 2 2 3 2" xfId="22646" xr:uid="{00000000-0005-0000-0000-0000B56E0000}"/>
    <cellStyle name="Normal 24 3 3 2 2 2 3 3" xfId="40804" xr:uid="{00000000-0005-0000-0000-0000B66E0000}"/>
    <cellStyle name="Normal 24 3 3 2 2 2 4" xfId="17931" xr:uid="{00000000-0005-0000-0000-0000B76E0000}"/>
    <cellStyle name="Normal 24 3 3 2 2 2 5" xfId="36508" xr:uid="{00000000-0005-0000-0000-0000B86E0000}"/>
    <cellStyle name="Normal 24 3 3 2 2 3" xfId="7609" xr:uid="{00000000-0005-0000-0000-0000B96E0000}"/>
    <cellStyle name="Normal 24 3 3 2 2 3 2" xfId="12380" xr:uid="{00000000-0005-0000-0000-0000BA6E0000}"/>
    <cellStyle name="Normal 24 3 3 2 2 3 2 2" xfId="23738" xr:uid="{00000000-0005-0000-0000-0000BB6E0000}"/>
    <cellStyle name="Normal 24 3 3 2 2 3 2 3" xfId="41854" xr:uid="{00000000-0005-0000-0000-0000BC6E0000}"/>
    <cellStyle name="Normal 24 3 3 2 2 3 3" xfId="19027" xr:uid="{00000000-0005-0000-0000-0000BD6E0000}"/>
    <cellStyle name="Normal 24 3 3 2 2 3 4" xfId="37558" xr:uid="{00000000-0005-0000-0000-0000BE6E0000}"/>
    <cellStyle name="Normal 24 3 3 2 2 4" xfId="10196" xr:uid="{00000000-0005-0000-0000-0000BF6E0000}"/>
    <cellStyle name="Normal 24 3 3 2 2 4 2" xfId="21591" xr:uid="{00000000-0005-0000-0000-0000C06E0000}"/>
    <cellStyle name="Normal 24 3 3 2 2 4 3" xfId="39763" xr:uid="{00000000-0005-0000-0000-0000C16E0000}"/>
    <cellStyle name="Normal 24 3 3 2 2 5" xfId="16868" xr:uid="{00000000-0005-0000-0000-0000C26E0000}"/>
    <cellStyle name="Normal 24 3 3 2 2 6" xfId="35467" xr:uid="{00000000-0005-0000-0000-0000C36E0000}"/>
    <cellStyle name="Normal 24 3 3 2 3" xfId="5946" xr:uid="{00000000-0005-0000-0000-0000C46E0000}"/>
    <cellStyle name="Normal 24 3 3 2 3 2" xfId="8143" xr:uid="{00000000-0005-0000-0000-0000C56E0000}"/>
    <cellStyle name="Normal 24 3 3 2 3 2 2" xfId="12914" xr:uid="{00000000-0005-0000-0000-0000C66E0000}"/>
    <cellStyle name="Normal 24 3 3 2 3 2 2 2" xfId="24269" xr:uid="{00000000-0005-0000-0000-0000C76E0000}"/>
    <cellStyle name="Normal 24 3 3 2 3 2 2 3" xfId="42376" xr:uid="{00000000-0005-0000-0000-0000C86E0000}"/>
    <cellStyle name="Normal 24 3 3 2 3 2 3" xfId="19555" xr:uid="{00000000-0005-0000-0000-0000C96E0000}"/>
    <cellStyle name="Normal 24 3 3 2 3 2 4" xfId="38080" xr:uid="{00000000-0005-0000-0000-0000CA6E0000}"/>
    <cellStyle name="Normal 24 3 3 2 3 3" xfId="10732" xr:uid="{00000000-0005-0000-0000-0000CB6E0000}"/>
    <cellStyle name="Normal 24 3 3 2 3 3 2" xfId="22121" xr:uid="{00000000-0005-0000-0000-0000CC6E0000}"/>
    <cellStyle name="Normal 24 3 3 2 3 3 3" xfId="40285" xr:uid="{00000000-0005-0000-0000-0000CD6E0000}"/>
    <cellStyle name="Normal 24 3 3 2 3 4" xfId="17405" xr:uid="{00000000-0005-0000-0000-0000CE6E0000}"/>
    <cellStyle name="Normal 24 3 3 2 3 5" xfId="35989" xr:uid="{00000000-0005-0000-0000-0000CF6E0000}"/>
    <cellStyle name="Normal 24 3 3 2 4" xfId="7089" xr:uid="{00000000-0005-0000-0000-0000D06E0000}"/>
    <cellStyle name="Normal 24 3 3 2 4 2" xfId="11860" xr:uid="{00000000-0005-0000-0000-0000D16E0000}"/>
    <cellStyle name="Normal 24 3 3 2 4 2 2" xfId="23221" xr:uid="{00000000-0005-0000-0000-0000D26E0000}"/>
    <cellStyle name="Normal 24 3 3 2 4 2 3" xfId="41342" xr:uid="{00000000-0005-0000-0000-0000D36E0000}"/>
    <cellStyle name="Normal 24 3 3 2 4 3" xfId="18510" xr:uid="{00000000-0005-0000-0000-0000D46E0000}"/>
    <cellStyle name="Normal 24 3 3 2 4 4" xfId="37046" xr:uid="{00000000-0005-0000-0000-0000D56E0000}"/>
    <cellStyle name="Normal 24 3 3 2 5" xfId="9681" xr:uid="{00000000-0005-0000-0000-0000D66E0000}"/>
    <cellStyle name="Normal 24 3 3 2 5 2" xfId="21076" xr:uid="{00000000-0005-0000-0000-0000D76E0000}"/>
    <cellStyle name="Normal 24 3 3 2 5 3" xfId="39249" xr:uid="{00000000-0005-0000-0000-0000D86E0000}"/>
    <cellStyle name="Normal 24 3 3 2 6" xfId="16348" xr:uid="{00000000-0005-0000-0000-0000D96E0000}"/>
    <cellStyle name="Normal 24 3 3 2 7" xfId="34955" xr:uid="{00000000-0005-0000-0000-0000DA6E0000}"/>
    <cellStyle name="Normal 24 3 3 3" xfId="5131" xr:uid="{00000000-0005-0000-0000-0000DB6E0000}"/>
    <cellStyle name="Normal 24 3 3 3 2" xfId="6217" xr:uid="{00000000-0005-0000-0000-0000DC6E0000}"/>
    <cellStyle name="Normal 24 3 3 3 2 2" xfId="8409" xr:uid="{00000000-0005-0000-0000-0000DD6E0000}"/>
    <cellStyle name="Normal 24 3 3 3 2 2 2" xfId="13180" xr:uid="{00000000-0005-0000-0000-0000DE6E0000}"/>
    <cellStyle name="Normal 24 3 3 3 2 2 2 2" xfId="24533" xr:uid="{00000000-0005-0000-0000-0000DF6E0000}"/>
    <cellStyle name="Normal 24 3 3 3 2 2 2 3" xfId="42634" xr:uid="{00000000-0005-0000-0000-0000E06E0000}"/>
    <cellStyle name="Normal 24 3 3 3 2 2 3" xfId="19819" xr:uid="{00000000-0005-0000-0000-0000E16E0000}"/>
    <cellStyle name="Normal 24 3 3 3 2 2 4" xfId="38338" xr:uid="{00000000-0005-0000-0000-0000E26E0000}"/>
    <cellStyle name="Normal 24 3 3 3 2 3" xfId="10999" xr:uid="{00000000-0005-0000-0000-0000E36E0000}"/>
    <cellStyle name="Normal 24 3 3 3 2 3 2" xfId="22385" xr:uid="{00000000-0005-0000-0000-0000E46E0000}"/>
    <cellStyle name="Normal 24 3 3 3 2 3 3" xfId="40543" xr:uid="{00000000-0005-0000-0000-0000E56E0000}"/>
    <cellStyle name="Normal 24 3 3 3 2 4" xfId="17670" xr:uid="{00000000-0005-0000-0000-0000E66E0000}"/>
    <cellStyle name="Normal 24 3 3 3 2 5" xfId="36247" xr:uid="{00000000-0005-0000-0000-0000E76E0000}"/>
    <cellStyle name="Normal 24 3 3 3 3" xfId="7353" xr:uid="{00000000-0005-0000-0000-0000E86E0000}"/>
    <cellStyle name="Normal 24 3 3 3 3 2" xfId="12124" xr:uid="{00000000-0005-0000-0000-0000E96E0000}"/>
    <cellStyle name="Normal 24 3 3 3 3 2 2" xfId="23482" xr:uid="{00000000-0005-0000-0000-0000EA6E0000}"/>
    <cellStyle name="Normal 24 3 3 3 3 2 3" xfId="41598" xr:uid="{00000000-0005-0000-0000-0000EB6E0000}"/>
    <cellStyle name="Normal 24 3 3 3 3 3" xfId="18771" xr:uid="{00000000-0005-0000-0000-0000EC6E0000}"/>
    <cellStyle name="Normal 24 3 3 3 3 4" xfId="37302" xr:uid="{00000000-0005-0000-0000-0000ED6E0000}"/>
    <cellStyle name="Normal 24 3 3 3 4" xfId="9939" xr:uid="{00000000-0005-0000-0000-0000EE6E0000}"/>
    <cellStyle name="Normal 24 3 3 3 4 2" xfId="21334" xr:uid="{00000000-0005-0000-0000-0000EF6E0000}"/>
    <cellStyle name="Normal 24 3 3 3 4 3" xfId="39506" xr:uid="{00000000-0005-0000-0000-0000F06E0000}"/>
    <cellStyle name="Normal 24 3 3 3 5" xfId="16611" xr:uid="{00000000-0005-0000-0000-0000F16E0000}"/>
    <cellStyle name="Normal 24 3 3 3 6" xfId="35211" xr:uid="{00000000-0005-0000-0000-0000F26E0000}"/>
    <cellStyle name="Normal 24 3 3 4" xfId="5670" xr:uid="{00000000-0005-0000-0000-0000F36E0000}"/>
    <cellStyle name="Normal 24 3 3 4 2" xfId="7872" xr:uid="{00000000-0005-0000-0000-0000F46E0000}"/>
    <cellStyle name="Normal 24 3 3 4 2 2" xfId="12643" xr:uid="{00000000-0005-0000-0000-0000F56E0000}"/>
    <cellStyle name="Normal 24 3 3 4 2 2 2" xfId="24000" xr:uid="{00000000-0005-0000-0000-0000F66E0000}"/>
    <cellStyle name="Normal 24 3 3 4 2 2 3" xfId="42115" xr:uid="{00000000-0005-0000-0000-0000F76E0000}"/>
    <cellStyle name="Normal 24 3 3 4 2 3" xfId="19288" xr:uid="{00000000-0005-0000-0000-0000F86E0000}"/>
    <cellStyle name="Normal 24 3 3 4 2 4" xfId="37819" xr:uid="{00000000-0005-0000-0000-0000F96E0000}"/>
    <cellStyle name="Normal 24 3 3 4 3" xfId="10460" xr:uid="{00000000-0005-0000-0000-0000FA6E0000}"/>
    <cellStyle name="Normal 24 3 3 4 3 2" xfId="21853" xr:uid="{00000000-0005-0000-0000-0000FB6E0000}"/>
    <cellStyle name="Normal 24 3 3 4 3 3" xfId="40024" xr:uid="{00000000-0005-0000-0000-0000FC6E0000}"/>
    <cellStyle name="Normal 24 3 3 4 4" xfId="17136" xr:uid="{00000000-0005-0000-0000-0000FD6E0000}"/>
    <cellStyle name="Normal 24 3 3 4 5" xfId="35728" xr:uid="{00000000-0005-0000-0000-0000FE6E0000}"/>
    <cellStyle name="Normal 24 3 3 5" xfId="6823" xr:uid="{00000000-0005-0000-0000-0000FF6E0000}"/>
    <cellStyle name="Normal 24 3 3 5 2" xfId="11594" xr:uid="{00000000-0005-0000-0000-0000006F0000}"/>
    <cellStyle name="Normal 24 3 3 5 2 2" xfId="22960" xr:uid="{00000000-0005-0000-0000-0000016F0000}"/>
    <cellStyle name="Normal 24 3 3 5 2 3" xfId="41086" xr:uid="{00000000-0005-0000-0000-0000026F0000}"/>
    <cellStyle name="Normal 24 3 3 5 3" xfId="18247" xr:uid="{00000000-0005-0000-0000-0000036F0000}"/>
    <cellStyle name="Normal 24 3 3 5 4" xfId="36790" xr:uid="{00000000-0005-0000-0000-0000046F0000}"/>
    <cellStyle name="Normal 24 3 3 6" xfId="9423" xr:uid="{00000000-0005-0000-0000-0000056F0000}"/>
    <cellStyle name="Normal 24 3 3 6 2" xfId="20818" xr:uid="{00000000-0005-0000-0000-0000066F0000}"/>
    <cellStyle name="Normal 24 3 3 6 3" xfId="38993" xr:uid="{00000000-0005-0000-0000-0000076F0000}"/>
    <cellStyle name="Normal 24 3 3 7" xfId="16083" xr:uid="{00000000-0005-0000-0000-0000086F0000}"/>
    <cellStyle name="Normal 24 3 3 8" xfId="34699" xr:uid="{00000000-0005-0000-0000-0000096F0000}"/>
    <cellStyle name="Normal 24 3 4" xfId="4725" xr:uid="{00000000-0005-0000-0000-00000A6F0000}"/>
    <cellStyle name="Normal 24 3 4 2" xfId="5259" xr:uid="{00000000-0005-0000-0000-00000B6F0000}"/>
    <cellStyle name="Normal 24 3 4 2 2" xfId="6345" xr:uid="{00000000-0005-0000-0000-00000C6F0000}"/>
    <cellStyle name="Normal 24 3 4 2 2 2" xfId="8537" xr:uid="{00000000-0005-0000-0000-00000D6F0000}"/>
    <cellStyle name="Normal 24 3 4 2 2 2 2" xfId="13308" xr:uid="{00000000-0005-0000-0000-00000E6F0000}"/>
    <cellStyle name="Normal 24 3 4 2 2 2 2 2" xfId="24661" xr:uid="{00000000-0005-0000-0000-00000F6F0000}"/>
    <cellStyle name="Normal 24 3 4 2 2 2 2 3" xfId="42762" xr:uid="{00000000-0005-0000-0000-0000106F0000}"/>
    <cellStyle name="Normal 24 3 4 2 2 2 3" xfId="19947" xr:uid="{00000000-0005-0000-0000-0000116F0000}"/>
    <cellStyle name="Normal 24 3 4 2 2 2 4" xfId="38466" xr:uid="{00000000-0005-0000-0000-0000126F0000}"/>
    <cellStyle name="Normal 24 3 4 2 2 3" xfId="11127" xr:uid="{00000000-0005-0000-0000-0000136F0000}"/>
    <cellStyle name="Normal 24 3 4 2 2 3 2" xfId="22513" xr:uid="{00000000-0005-0000-0000-0000146F0000}"/>
    <cellStyle name="Normal 24 3 4 2 2 3 3" xfId="40671" xr:uid="{00000000-0005-0000-0000-0000156F0000}"/>
    <cellStyle name="Normal 24 3 4 2 2 4" xfId="17798" xr:uid="{00000000-0005-0000-0000-0000166F0000}"/>
    <cellStyle name="Normal 24 3 4 2 2 5" xfId="36375" xr:uid="{00000000-0005-0000-0000-0000176F0000}"/>
    <cellStyle name="Normal 24 3 4 2 3" xfId="7481" xr:uid="{00000000-0005-0000-0000-0000186F0000}"/>
    <cellStyle name="Normal 24 3 4 2 3 2" xfId="12252" xr:uid="{00000000-0005-0000-0000-0000196F0000}"/>
    <cellStyle name="Normal 24 3 4 2 3 2 2" xfId="23610" xr:uid="{00000000-0005-0000-0000-00001A6F0000}"/>
    <cellStyle name="Normal 24 3 4 2 3 2 3" xfId="41726" xr:uid="{00000000-0005-0000-0000-00001B6F0000}"/>
    <cellStyle name="Normal 24 3 4 2 3 3" xfId="18899" xr:uid="{00000000-0005-0000-0000-00001C6F0000}"/>
    <cellStyle name="Normal 24 3 4 2 3 4" xfId="37430" xr:uid="{00000000-0005-0000-0000-00001D6F0000}"/>
    <cellStyle name="Normal 24 3 4 2 4" xfId="10067" xr:uid="{00000000-0005-0000-0000-00001E6F0000}"/>
    <cellStyle name="Normal 24 3 4 2 4 2" xfId="21462" xr:uid="{00000000-0005-0000-0000-00001F6F0000}"/>
    <cellStyle name="Normal 24 3 4 2 4 3" xfId="39634" xr:uid="{00000000-0005-0000-0000-0000206F0000}"/>
    <cellStyle name="Normal 24 3 4 2 5" xfId="16739" xr:uid="{00000000-0005-0000-0000-0000216F0000}"/>
    <cellStyle name="Normal 24 3 4 2 6" xfId="35339" xr:uid="{00000000-0005-0000-0000-0000226F0000}"/>
    <cellStyle name="Normal 24 3 4 3" xfId="5811" xr:uid="{00000000-0005-0000-0000-0000236F0000}"/>
    <cellStyle name="Normal 24 3 4 3 2" xfId="8013" xr:uid="{00000000-0005-0000-0000-0000246F0000}"/>
    <cellStyle name="Normal 24 3 4 3 2 2" xfId="12784" xr:uid="{00000000-0005-0000-0000-0000256F0000}"/>
    <cellStyle name="Normal 24 3 4 3 2 2 2" xfId="24139" xr:uid="{00000000-0005-0000-0000-0000266F0000}"/>
    <cellStyle name="Normal 24 3 4 3 2 2 3" xfId="42248" xr:uid="{00000000-0005-0000-0000-0000276F0000}"/>
    <cellStyle name="Normal 24 3 4 3 2 3" xfId="19426" xr:uid="{00000000-0005-0000-0000-0000286F0000}"/>
    <cellStyle name="Normal 24 3 4 3 2 4" xfId="37952" xr:uid="{00000000-0005-0000-0000-0000296F0000}"/>
    <cellStyle name="Normal 24 3 4 3 3" xfId="10601" xr:uid="{00000000-0005-0000-0000-00002A6F0000}"/>
    <cellStyle name="Normal 24 3 4 3 3 2" xfId="21990" xr:uid="{00000000-0005-0000-0000-00002B6F0000}"/>
    <cellStyle name="Normal 24 3 4 3 3 3" xfId="40157" xr:uid="{00000000-0005-0000-0000-00002C6F0000}"/>
    <cellStyle name="Normal 24 3 4 3 4" xfId="17275" xr:uid="{00000000-0005-0000-0000-00002D6F0000}"/>
    <cellStyle name="Normal 24 3 4 3 5" xfId="35861" xr:uid="{00000000-0005-0000-0000-00002E6F0000}"/>
    <cellStyle name="Normal 24 3 4 4" xfId="6959" xr:uid="{00000000-0005-0000-0000-00002F6F0000}"/>
    <cellStyle name="Normal 24 3 4 4 2" xfId="11730" xr:uid="{00000000-0005-0000-0000-0000306F0000}"/>
    <cellStyle name="Normal 24 3 4 4 2 2" xfId="23092" xr:uid="{00000000-0005-0000-0000-0000316F0000}"/>
    <cellStyle name="Normal 24 3 4 4 2 3" xfId="41214" xr:uid="{00000000-0005-0000-0000-0000326F0000}"/>
    <cellStyle name="Normal 24 3 4 4 3" xfId="18382" xr:uid="{00000000-0005-0000-0000-0000336F0000}"/>
    <cellStyle name="Normal 24 3 4 4 4" xfId="36918" xr:uid="{00000000-0005-0000-0000-0000346F0000}"/>
    <cellStyle name="Normal 24 3 4 5" xfId="9553" xr:uid="{00000000-0005-0000-0000-0000356F0000}"/>
    <cellStyle name="Normal 24 3 4 5 2" xfId="20948" xr:uid="{00000000-0005-0000-0000-0000366F0000}"/>
    <cellStyle name="Normal 24 3 4 5 3" xfId="39121" xr:uid="{00000000-0005-0000-0000-0000376F0000}"/>
    <cellStyle name="Normal 24 3 4 6" xfId="16218" xr:uid="{00000000-0005-0000-0000-0000386F0000}"/>
    <cellStyle name="Normal 24 3 4 7" xfId="34827" xr:uid="{00000000-0005-0000-0000-0000396F0000}"/>
    <cellStyle name="Normal 24 3 5" xfId="5003" xr:uid="{00000000-0005-0000-0000-00003A6F0000}"/>
    <cellStyle name="Normal 24 3 5 2" xfId="6089" xr:uid="{00000000-0005-0000-0000-00003B6F0000}"/>
    <cellStyle name="Normal 24 3 5 2 2" xfId="8281" xr:uid="{00000000-0005-0000-0000-00003C6F0000}"/>
    <cellStyle name="Normal 24 3 5 2 2 2" xfId="13052" xr:uid="{00000000-0005-0000-0000-00003D6F0000}"/>
    <cellStyle name="Normal 24 3 5 2 2 2 2" xfId="24405" xr:uid="{00000000-0005-0000-0000-00003E6F0000}"/>
    <cellStyle name="Normal 24 3 5 2 2 2 3" xfId="42506" xr:uid="{00000000-0005-0000-0000-00003F6F0000}"/>
    <cellStyle name="Normal 24 3 5 2 2 3" xfId="19691" xr:uid="{00000000-0005-0000-0000-0000406F0000}"/>
    <cellStyle name="Normal 24 3 5 2 2 4" xfId="38210" xr:uid="{00000000-0005-0000-0000-0000416F0000}"/>
    <cellStyle name="Normal 24 3 5 2 3" xfId="10871" xr:uid="{00000000-0005-0000-0000-0000426F0000}"/>
    <cellStyle name="Normal 24 3 5 2 3 2" xfId="22257" xr:uid="{00000000-0005-0000-0000-0000436F0000}"/>
    <cellStyle name="Normal 24 3 5 2 3 3" xfId="40415" xr:uid="{00000000-0005-0000-0000-0000446F0000}"/>
    <cellStyle name="Normal 24 3 5 2 4" xfId="17542" xr:uid="{00000000-0005-0000-0000-0000456F0000}"/>
    <cellStyle name="Normal 24 3 5 2 5" xfId="36119" xr:uid="{00000000-0005-0000-0000-0000466F0000}"/>
    <cellStyle name="Normal 24 3 5 3" xfId="7225" xr:uid="{00000000-0005-0000-0000-0000476F0000}"/>
    <cellStyle name="Normal 24 3 5 3 2" xfId="11996" xr:uid="{00000000-0005-0000-0000-0000486F0000}"/>
    <cellStyle name="Normal 24 3 5 3 2 2" xfId="23354" xr:uid="{00000000-0005-0000-0000-0000496F0000}"/>
    <cellStyle name="Normal 24 3 5 3 2 3" xfId="41470" xr:uid="{00000000-0005-0000-0000-00004A6F0000}"/>
    <cellStyle name="Normal 24 3 5 3 3" xfId="18643" xr:uid="{00000000-0005-0000-0000-00004B6F0000}"/>
    <cellStyle name="Normal 24 3 5 3 4" xfId="37174" xr:uid="{00000000-0005-0000-0000-00004C6F0000}"/>
    <cellStyle name="Normal 24 3 5 4" xfId="9811" xr:uid="{00000000-0005-0000-0000-00004D6F0000}"/>
    <cellStyle name="Normal 24 3 5 4 2" xfId="21206" xr:uid="{00000000-0005-0000-0000-00004E6F0000}"/>
    <cellStyle name="Normal 24 3 5 4 3" xfId="39378" xr:uid="{00000000-0005-0000-0000-00004F6F0000}"/>
    <cellStyle name="Normal 24 3 5 5" xfId="16483" xr:uid="{00000000-0005-0000-0000-0000506F0000}"/>
    <cellStyle name="Normal 24 3 5 6" xfId="35083" xr:uid="{00000000-0005-0000-0000-0000516F0000}"/>
    <cellStyle name="Normal 24 3 6" xfId="5535" xr:uid="{00000000-0005-0000-0000-0000526F0000}"/>
    <cellStyle name="Normal 24 3 6 2" xfId="7737" xr:uid="{00000000-0005-0000-0000-0000536F0000}"/>
    <cellStyle name="Normal 24 3 6 2 2" xfId="12508" xr:uid="{00000000-0005-0000-0000-0000546F0000}"/>
    <cellStyle name="Normal 24 3 6 2 2 2" xfId="23866" xr:uid="{00000000-0005-0000-0000-0000556F0000}"/>
    <cellStyle name="Normal 24 3 6 2 2 3" xfId="41982" xr:uid="{00000000-0005-0000-0000-0000566F0000}"/>
    <cellStyle name="Normal 24 3 6 2 3" xfId="19155" xr:uid="{00000000-0005-0000-0000-0000576F0000}"/>
    <cellStyle name="Normal 24 3 6 2 4" xfId="37686" xr:uid="{00000000-0005-0000-0000-0000586F0000}"/>
    <cellStyle name="Normal 24 3 6 3" xfId="10325" xr:uid="{00000000-0005-0000-0000-0000596F0000}"/>
    <cellStyle name="Normal 24 3 6 3 2" xfId="21720" xr:uid="{00000000-0005-0000-0000-00005A6F0000}"/>
    <cellStyle name="Normal 24 3 6 3 3" xfId="39891" xr:uid="{00000000-0005-0000-0000-00005B6F0000}"/>
    <cellStyle name="Normal 24 3 6 4" xfId="17001" xr:uid="{00000000-0005-0000-0000-00005C6F0000}"/>
    <cellStyle name="Normal 24 3 6 5" xfId="35595" xr:uid="{00000000-0005-0000-0000-00005D6F0000}"/>
    <cellStyle name="Normal 24 3 7" xfId="6685" xr:uid="{00000000-0005-0000-0000-00005E6F0000}"/>
    <cellStyle name="Normal 24 3 7 2" xfId="11456" xr:uid="{00000000-0005-0000-0000-00005F6F0000}"/>
    <cellStyle name="Normal 24 3 7 2 2" xfId="22827" xr:uid="{00000000-0005-0000-0000-0000606F0000}"/>
    <cellStyle name="Normal 24 3 7 2 3" xfId="40958" xr:uid="{00000000-0005-0000-0000-0000616F0000}"/>
    <cellStyle name="Normal 24 3 7 3" xfId="18112" xr:uid="{00000000-0005-0000-0000-0000626F0000}"/>
    <cellStyle name="Normal 24 3 7 4" xfId="36662" xr:uid="{00000000-0005-0000-0000-0000636F0000}"/>
    <cellStyle name="Normal 24 3 8" xfId="9291" xr:uid="{00000000-0005-0000-0000-0000646F0000}"/>
    <cellStyle name="Normal 24 3 8 2" xfId="20686" xr:uid="{00000000-0005-0000-0000-0000656F0000}"/>
    <cellStyle name="Normal 24 3 8 3" xfId="38865" xr:uid="{00000000-0005-0000-0000-0000666F0000}"/>
    <cellStyle name="Normal 24 3 9" xfId="15948" xr:uid="{00000000-0005-0000-0000-0000676F0000}"/>
    <cellStyle name="Normal 24 4" xfId="4480" xr:uid="{00000000-0005-0000-0000-0000686F0000}"/>
    <cellStyle name="Normal 24 4 2" xfId="4628" xr:uid="{00000000-0005-0000-0000-0000696F0000}"/>
    <cellStyle name="Normal 24 4 2 2" xfId="4905" xr:uid="{00000000-0005-0000-0000-00006A6F0000}"/>
    <cellStyle name="Normal 24 4 2 2 2" xfId="5439" xr:uid="{00000000-0005-0000-0000-00006B6F0000}"/>
    <cellStyle name="Normal 24 4 2 2 2 2" xfId="6515" xr:uid="{00000000-0005-0000-0000-00006C6F0000}"/>
    <cellStyle name="Normal 24 4 2 2 2 2 2" xfId="8707" xr:uid="{00000000-0005-0000-0000-00006D6F0000}"/>
    <cellStyle name="Normal 24 4 2 2 2 2 2 2" xfId="13478" xr:uid="{00000000-0005-0000-0000-00006E6F0000}"/>
    <cellStyle name="Normal 24 4 2 2 2 2 2 2 2" xfId="24831" xr:uid="{00000000-0005-0000-0000-00006F6F0000}"/>
    <cellStyle name="Normal 24 4 2 2 2 2 2 2 3" xfId="42932" xr:uid="{00000000-0005-0000-0000-0000706F0000}"/>
    <cellStyle name="Normal 24 4 2 2 2 2 2 3" xfId="20117" xr:uid="{00000000-0005-0000-0000-0000716F0000}"/>
    <cellStyle name="Normal 24 4 2 2 2 2 2 4" xfId="38636" xr:uid="{00000000-0005-0000-0000-0000726F0000}"/>
    <cellStyle name="Normal 24 4 2 2 2 2 3" xfId="11297" xr:uid="{00000000-0005-0000-0000-0000736F0000}"/>
    <cellStyle name="Normal 24 4 2 2 2 2 3 2" xfId="22683" xr:uid="{00000000-0005-0000-0000-0000746F0000}"/>
    <cellStyle name="Normal 24 4 2 2 2 2 3 3" xfId="40841" xr:uid="{00000000-0005-0000-0000-0000756F0000}"/>
    <cellStyle name="Normal 24 4 2 2 2 2 4" xfId="17968" xr:uid="{00000000-0005-0000-0000-0000766F0000}"/>
    <cellStyle name="Normal 24 4 2 2 2 2 5" xfId="36545" xr:uid="{00000000-0005-0000-0000-0000776F0000}"/>
    <cellStyle name="Normal 24 4 2 2 2 3" xfId="7641" xr:uid="{00000000-0005-0000-0000-0000786F0000}"/>
    <cellStyle name="Normal 24 4 2 2 2 3 2" xfId="12412" xr:uid="{00000000-0005-0000-0000-0000796F0000}"/>
    <cellStyle name="Normal 24 4 2 2 2 3 2 2" xfId="23770" xr:uid="{00000000-0005-0000-0000-00007A6F0000}"/>
    <cellStyle name="Normal 24 4 2 2 2 3 2 3" xfId="41886" xr:uid="{00000000-0005-0000-0000-00007B6F0000}"/>
    <cellStyle name="Normal 24 4 2 2 2 3 3" xfId="19059" xr:uid="{00000000-0005-0000-0000-00007C6F0000}"/>
    <cellStyle name="Normal 24 4 2 2 2 3 4" xfId="37590" xr:uid="{00000000-0005-0000-0000-00007D6F0000}"/>
    <cellStyle name="Normal 24 4 2 2 2 4" xfId="10229" xr:uid="{00000000-0005-0000-0000-00007E6F0000}"/>
    <cellStyle name="Normal 24 4 2 2 2 4 2" xfId="21624" xr:uid="{00000000-0005-0000-0000-00007F6F0000}"/>
    <cellStyle name="Normal 24 4 2 2 2 4 3" xfId="39795" xr:uid="{00000000-0005-0000-0000-0000806F0000}"/>
    <cellStyle name="Normal 24 4 2 2 2 5" xfId="16905" xr:uid="{00000000-0005-0000-0000-0000816F0000}"/>
    <cellStyle name="Normal 24 4 2 2 2 6" xfId="35499" xr:uid="{00000000-0005-0000-0000-0000826F0000}"/>
    <cellStyle name="Normal 24 4 2 2 3" xfId="5991" xr:uid="{00000000-0005-0000-0000-0000836F0000}"/>
    <cellStyle name="Normal 24 4 2 2 3 2" xfId="8183" xr:uid="{00000000-0005-0000-0000-0000846F0000}"/>
    <cellStyle name="Normal 24 4 2 2 3 2 2" xfId="12954" xr:uid="{00000000-0005-0000-0000-0000856F0000}"/>
    <cellStyle name="Normal 24 4 2 2 3 2 2 2" xfId="24307" xr:uid="{00000000-0005-0000-0000-0000866F0000}"/>
    <cellStyle name="Normal 24 4 2 2 3 2 2 3" xfId="42408" xr:uid="{00000000-0005-0000-0000-0000876F0000}"/>
    <cellStyle name="Normal 24 4 2 2 3 2 3" xfId="19593" xr:uid="{00000000-0005-0000-0000-0000886F0000}"/>
    <cellStyle name="Normal 24 4 2 2 3 2 4" xfId="38112" xr:uid="{00000000-0005-0000-0000-0000896F0000}"/>
    <cellStyle name="Normal 24 4 2 2 3 3" xfId="10773" xr:uid="{00000000-0005-0000-0000-00008A6F0000}"/>
    <cellStyle name="Normal 24 4 2 2 3 3 2" xfId="22159" xr:uid="{00000000-0005-0000-0000-00008B6F0000}"/>
    <cellStyle name="Normal 24 4 2 2 3 3 3" xfId="40317" xr:uid="{00000000-0005-0000-0000-00008C6F0000}"/>
    <cellStyle name="Normal 24 4 2 2 3 4" xfId="17444" xr:uid="{00000000-0005-0000-0000-00008D6F0000}"/>
    <cellStyle name="Normal 24 4 2 2 3 5" xfId="36021" xr:uid="{00000000-0005-0000-0000-00008E6F0000}"/>
    <cellStyle name="Normal 24 4 2 2 4" xfId="7129" xr:uid="{00000000-0005-0000-0000-00008F6F0000}"/>
    <cellStyle name="Normal 24 4 2 2 4 2" xfId="11900" xr:uid="{00000000-0005-0000-0000-0000906F0000}"/>
    <cellStyle name="Normal 24 4 2 2 4 2 2" xfId="23258" xr:uid="{00000000-0005-0000-0000-0000916F0000}"/>
    <cellStyle name="Normal 24 4 2 2 4 2 3" xfId="41374" xr:uid="{00000000-0005-0000-0000-0000926F0000}"/>
    <cellStyle name="Normal 24 4 2 2 4 3" xfId="18547" xr:uid="{00000000-0005-0000-0000-0000936F0000}"/>
    <cellStyle name="Normal 24 4 2 2 4 4" xfId="37078" xr:uid="{00000000-0005-0000-0000-0000946F0000}"/>
    <cellStyle name="Normal 24 4 2 2 5" xfId="9715" xr:uid="{00000000-0005-0000-0000-0000956F0000}"/>
    <cellStyle name="Normal 24 4 2 2 5 2" xfId="21110" xr:uid="{00000000-0005-0000-0000-0000966F0000}"/>
    <cellStyle name="Normal 24 4 2 2 5 3" xfId="39282" xr:uid="{00000000-0005-0000-0000-0000976F0000}"/>
    <cellStyle name="Normal 24 4 2 2 6" xfId="16387" xr:uid="{00000000-0005-0000-0000-0000986F0000}"/>
    <cellStyle name="Normal 24 4 2 2 7" xfId="34987" xr:uid="{00000000-0005-0000-0000-0000996F0000}"/>
    <cellStyle name="Normal 24 4 2 3" xfId="5163" xr:uid="{00000000-0005-0000-0000-00009A6F0000}"/>
    <cellStyle name="Normal 24 4 2 3 2" xfId="6249" xr:uid="{00000000-0005-0000-0000-00009B6F0000}"/>
    <cellStyle name="Normal 24 4 2 3 2 2" xfId="8441" xr:uid="{00000000-0005-0000-0000-00009C6F0000}"/>
    <cellStyle name="Normal 24 4 2 3 2 2 2" xfId="13212" xr:uid="{00000000-0005-0000-0000-00009D6F0000}"/>
    <cellStyle name="Normal 24 4 2 3 2 2 2 2" xfId="24565" xr:uid="{00000000-0005-0000-0000-00009E6F0000}"/>
    <cellStyle name="Normal 24 4 2 3 2 2 2 3" xfId="42666" xr:uid="{00000000-0005-0000-0000-00009F6F0000}"/>
    <cellStyle name="Normal 24 4 2 3 2 2 3" xfId="19851" xr:uid="{00000000-0005-0000-0000-0000A06F0000}"/>
    <cellStyle name="Normal 24 4 2 3 2 2 4" xfId="38370" xr:uid="{00000000-0005-0000-0000-0000A16F0000}"/>
    <cellStyle name="Normal 24 4 2 3 2 3" xfId="11031" xr:uid="{00000000-0005-0000-0000-0000A26F0000}"/>
    <cellStyle name="Normal 24 4 2 3 2 3 2" xfId="22417" xr:uid="{00000000-0005-0000-0000-0000A36F0000}"/>
    <cellStyle name="Normal 24 4 2 3 2 3 3" xfId="40575" xr:uid="{00000000-0005-0000-0000-0000A46F0000}"/>
    <cellStyle name="Normal 24 4 2 3 2 4" xfId="17702" xr:uid="{00000000-0005-0000-0000-0000A56F0000}"/>
    <cellStyle name="Normal 24 4 2 3 2 5" xfId="36279" xr:uid="{00000000-0005-0000-0000-0000A66F0000}"/>
    <cellStyle name="Normal 24 4 2 3 3" xfId="7385" xr:uid="{00000000-0005-0000-0000-0000A76F0000}"/>
    <cellStyle name="Normal 24 4 2 3 3 2" xfId="12156" xr:uid="{00000000-0005-0000-0000-0000A86F0000}"/>
    <cellStyle name="Normal 24 4 2 3 3 2 2" xfId="23514" xr:uid="{00000000-0005-0000-0000-0000A96F0000}"/>
    <cellStyle name="Normal 24 4 2 3 3 2 3" xfId="41630" xr:uid="{00000000-0005-0000-0000-0000AA6F0000}"/>
    <cellStyle name="Normal 24 4 2 3 3 3" xfId="18803" xr:uid="{00000000-0005-0000-0000-0000AB6F0000}"/>
    <cellStyle name="Normal 24 4 2 3 3 4" xfId="37334" xr:uid="{00000000-0005-0000-0000-0000AC6F0000}"/>
    <cellStyle name="Normal 24 4 2 3 4" xfId="9971" xr:uid="{00000000-0005-0000-0000-0000AD6F0000}"/>
    <cellStyle name="Normal 24 4 2 3 4 2" xfId="21366" xr:uid="{00000000-0005-0000-0000-0000AE6F0000}"/>
    <cellStyle name="Normal 24 4 2 3 4 3" xfId="39538" xr:uid="{00000000-0005-0000-0000-0000AF6F0000}"/>
    <cellStyle name="Normal 24 4 2 3 5" xfId="16643" xr:uid="{00000000-0005-0000-0000-0000B06F0000}"/>
    <cellStyle name="Normal 24 4 2 3 6" xfId="35243" xr:uid="{00000000-0005-0000-0000-0000B16F0000}"/>
    <cellStyle name="Normal 24 4 2 4" xfId="5715" xr:uid="{00000000-0005-0000-0000-0000B26F0000}"/>
    <cellStyle name="Normal 24 4 2 4 2" xfId="7917" xr:uid="{00000000-0005-0000-0000-0000B36F0000}"/>
    <cellStyle name="Normal 24 4 2 4 2 2" xfId="12688" xr:uid="{00000000-0005-0000-0000-0000B46F0000}"/>
    <cellStyle name="Normal 24 4 2 4 2 2 2" xfId="24043" xr:uid="{00000000-0005-0000-0000-0000B56F0000}"/>
    <cellStyle name="Normal 24 4 2 4 2 2 3" xfId="42152" xr:uid="{00000000-0005-0000-0000-0000B66F0000}"/>
    <cellStyle name="Normal 24 4 2 4 2 3" xfId="19330" xr:uid="{00000000-0005-0000-0000-0000B76F0000}"/>
    <cellStyle name="Normal 24 4 2 4 2 4" xfId="37856" xr:uid="{00000000-0005-0000-0000-0000B86F0000}"/>
    <cellStyle name="Normal 24 4 2 4 3" xfId="10505" xr:uid="{00000000-0005-0000-0000-0000B96F0000}"/>
    <cellStyle name="Normal 24 4 2 4 3 2" xfId="21894" xr:uid="{00000000-0005-0000-0000-0000BA6F0000}"/>
    <cellStyle name="Normal 24 4 2 4 3 3" xfId="40061" xr:uid="{00000000-0005-0000-0000-0000BB6F0000}"/>
    <cellStyle name="Normal 24 4 2 4 4" xfId="17179" xr:uid="{00000000-0005-0000-0000-0000BC6F0000}"/>
    <cellStyle name="Normal 24 4 2 4 5" xfId="35765" xr:uid="{00000000-0005-0000-0000-0000BD6F0000}"/>
    <cellStyle name="Normal 24 4 2 5" xfId="6863" xr:uid="{00000000-0005-0000-0000-0000BE6F0000}"/>
    <cellStyle name="Normal 24 4 2 5 2" xfId="11634" xr:uid="{00000000-0005-0000-0000-0000BF6F0000}"/>
    <cellStyle name="Normal 24 4 2 5 2 2" xfId="22996" xr:uid="{00000000-0005-0000-0000-0000C06F0000}"/>
    <cellStyle name="Normal 24 4 2 5 2 3" xfId="41118" xr:uid="{00000000-0005-0000-0000-0000C16F0000}"/>
    <cellStyle name="Normal 24 4 2 5 3" xfId="18286" xr:uid="{00000000-0005-0000-0000-0000C26F0000}"/>
    <cellStyle name="Normal 24 4 2 5 4" xfId="36822" xr:uid="{00000000-0005-0000-0000-0000C36F0000}"/>
    <cellStyle name="Normal 24 4 2 6" xfId="9456" xr:uid="{00000000-0005-0000-0000-0000C46F0000}"/>
    <cellStyle name="Normal 24 4 2 6 2" xfId="20851" xr:uid="{00000000-0005-0000-0000-0000C56F0000}"/>
    <cellStyle name="Normal 24 4 2 6 3" xfId="39025" xr:uid="{00000000-0005-0000-0000-0000C66F0000}"/>
    <cellStyle name="Normal 24 4 2 7" xfId="16122" xr:uid="{00000000-0005-0000-0000-0000C76F0000}"/>
    <cellStyle name="Normal 24 4 2 8" xfId="34731" xr:uid="{00000000-0005-0000-0000-0000C86F0000}"/>
    <cellStyle name="Normal 24 4 3" xfId="4757" xr:uid="{00000000-0005-0000-0000-0000C96F0000}"/>
    <cellStyle name="Normal 24 4 3 2" xfId="5291" xr:uid="{00000000-0005-0000-0000-0000CA6F0000}"/>
    <cellStyle name="Normal 24 4 3 2 2" xfId="6377" xr:uid="{00000000-0005-0000-0000-0000CB6F0000}"/>
    <cellStyle name="Normal 24 4 3 2 2 2" xfId="8569" xr:uid="{00000000-0005-0000-0000-0000CC6F0000}"/>
    <cellStyle name="Normal 24 4 3 2 2 2 2" xfId="13340" xr:uid="{00000000-0005-0000-0000-0000CD6F0000}"/>
    <cellStyle name="Normal 24 4 3 2 2 2 2 2" xfId="24693" xr:uid="{00000000-0005-0000-0000-0000CE6F0000}"/>
    <cellStyle name="Normal 24 4 3 2 2 2 2 3" xfId="42794" xr:uid="{00000000-0005-0000-0000-0000CF6F0000}"/>
    <cellStyle name="Normal 24 4 3 2 2 2 3" xfId="19979" xr:uid="{00000000-0005-0000-0000-0000D06F0000}"/>
    <cellStyle name="Normal 24 4 3 2 2 2 4" xfId="38498" xr:uid="{00000000-0005-0000-0000-0000D16F0000}"/>
    <cellStyle name="Normal 24 4 3 2 2 3" xfId="11159" xr:uid="{00000000-0005-0000-0000-0000D26F0000}"/>
    <cellStyle name="Normal 24 4 3 2 2 3 2" xfId="22545" xr:uid="{00000000-0005-0000-0000-0000D36F0000}"/>
    <cellStyle name="Normal 24 4 3 2 2 3 3" xfId="40703" xr:uid="{00000000-0005-0000-0000-0000D46F0000}"/>
    <cellStyle name="Normal 24 4 3 2 2 4" xfId="17830" xr:uid="{00000000-0005-0000-0000-0000D56F0000}"/>
    <cellStyle name="Normal 24 4 3 2 2 5" xfId="36407" xr:uid="{00000000-0005-0000-0000-0000D66F0000}"/>
    <cellStyle name="Normal 24 4 3 2 3" xfId="7513" xr:uid="{00000000-0005-0000-0000-0000D76F0000}"/>
    <cellStyle name="Normal 24 4 3 2 3 2" xfId="12284" xr:uid="{00000000-0005-0000-0000-0000D86F0000}"/>
    <cellStyle name="Normal 24 4 3 2 3 2 2" xfId="23642" xr:uid="{00000000-0005-0000-0000-0000D96F0000}"/>
    <cellStyle name="Normal 24 4 3 2 3 2 3" xfId="41758" xr:uid="{00000000-0005-0000-0000-0000DA6F0000}"/>
    <cellStyle name="Normal 24 4 3 2 3 3" xfId="18931" xr:uid="{00000000-0005-0000-0000-0000DB6F0000}"/>
    <cellStyle name="Normal 24 4 3 2 3 4" xfId="37462" xr:uid="{00000000-0005-0000-0000-0000DC6F0000}"/>
    <cellStyle name="Normal 24 4 3 2 4" xfId="10099" xr:uid="{00000000-0005-0000-0000-0000DD6F0000}"/>
    <cellStyle name="Normal 24 4 3 2 4 2" xfId="21494" xr:uid="{00000000-0005-0000-0000-0000DE6F0000}"/>
    <cellStyle name="Normal 24 4 3 2 4 3" xfId="39666" xr:uid="{00000000-0005-0000-0000-0000DF6F0000}"/>
    <cellStyle name="Normal 24 4 3 2 5" xfId="16771" xr:uid="{00000000-0005-0000-0000-0000E06F0000}"/>
    <cellStyle name="Normal 24 4 3 2 6" xfId="35371" xr:uid="{00000000-0005-0000-0000-0000E16F0000}"/>
    <cellStyle name="Normal 24 4 3 3" xfId="5843" xr:uid="{00000000-0005-0000-0000-0000E26F0000}"/>
    <cellStyle name="Normal 24 4 3 3 2" xfId="8045" xr:uid="{00000000-0005-0000-0000-0000E36F0000}"/>
    <cellStyle name="Normal 24 4 3 3 2 2" xfId="12816" xr:uid="{00000000-0005-0000-0000-0000E46F0000}"/>
    <cellStyle name="Normal 24 4 3 3 2 2 2" xfId="24171" xr:uid="{00000000-0005-0000-0000-0000E56F0000}"/>
    <cellStyle name="Normal 24 4 3 3 2 2 3" xfId="42280" xr:uid="{00000000-0005-0000-0000-0000E66F0000}"/>
    <cellStyle name="Normal 24 4 3 3 2 3" xfId="19458" xr:uid="{00000000-0005-0000-0000-0000E76F0000}"/>
    <cellStyle name="Normal 24 4 3 3 2 4" xfId="37984" xr:uid="{00000000-0005-0000-0000-0000E86F0000}"/>
    <cellStyle name="Normal 24 4 3 3 3" xfId="10633" xr:uid="{00000000-0005-0000-0000-0000E96F0000}"/>
    <cellStyle name="Normal 24 4 3 3 3 2" xfId="22022" xr:uid="{00000000-0005-0000-0000-0000EA6F0000}"/>
    <cellStyle name="Normal 24 4 3 3 3 3" xfId="40189" xr:uid="{00000000-0005-0000-0000-0000EB6F0000}"/>
    <cellStyle name="Normal 24 4 3 3 4" xfId="17307" xr:uid="{00000000-0005-0000-0000-0000EC6F0000}"/>
    <cellStyle name="Normal 24 4 3 3 5" xfId="35893" xr:uid="{00000000-0005-0000-0000-0000ED6F0000}"/>
    <cellStyle name="Normal 24 4 3 4" xfId="6991" xr:uid="{00000000-0005-0000-0000-0000EE6F0000}"/>
    <cellStyle name="Normal 24 4 3 4 2" xfId="11762" xr:uid="{00000000-0005-0000-0000-0000EF6F0000}"/>
    <cellStyle name="Normal 24 4 3 4 2 2" xfId="23124" xr:uid="{00000000-0005-0000-0000-0000F06F0000}"/>
    <cellStyle name="Normal 24 4 3 4 2 3" xfId="41246" xr:uid="{00000000-0005-0000-0000-0000F16F0000}"/>
    <cellStyle name="Normal 24 4 3 4 3" xfId="18414" xr:uid="{00000000-0005-0000-0000-0000F26F0000}"/>
    <cellStyle name="Normal 24 4 3 4 4" xfId="36950" xr:uid="{00000000-0005-0000-0000-0000F36F0000}"/>
    <cellStyle name="Normal 24 4 3 5" xfId="9585" xr:uid="{00000000-0005-0000-0000-0000F46F0000}"/>
    <cellStyle name="Normal 24 4 3 5 2" xfId="20980" xr:uid="{00000000-0005-0000-0000-0000F56F0000}"/>
    <cellStyle name="Normal 24 4 3 5 3" xfId="39153" xr:uid="{00000000-0005-0000-0000-0000F66F0000}"/>
    <cellStyle name="Normal 24 4 3 6" xfId="16250" xr:uid="{00000000-0005-0000-0000-0000F76F0000}"/>
    <cellStyle name="Normal 24 4 3 7" xfId="34859" xr:uid="{00000000-0005-0000-0000-0000F86F0000}"/>
    <cellStyle name="Normal 24 4 4" xfId="5035" xr:uid="{00000000-0005-0000-0000-0000F96F0000}"/>
    <cellStyle name="Normal 24 4 4 2" xfId="6121" xr:uid="{00000000-0005-0000-0000-0000FA6F0000}"/>
    <cellStyle name="Normal 24 4 4 2 2" xfId="8313" xr:uid="{00000000-0005-0000-0000-0000FB6F0000}"/>
    <cellStyle name="Normal 24 4 4 2 2 2" xfId="13084" xr:uid="{00000000-0005-0000-0000-0000FC6F0000}"/>
    <cellStyle name="Normal 24 4 4 2 2 2 2" xfId="24437" xr:uid="{00000000-0005-0000-0000-0000FD6F0000}"/>
    <cellStyle name="Normal 24 4 4 2 2 2 3" xfId="42538" xr:uid="{00000000-0005-0000-0000-0000FE6F0000}"/>
    <cellStyle name="Normal 24 4 4 2 2 3" xfId="19723" xr:uid="{00000000-0005-0000-0000-0000FF6F0000}"/>
    <cellStyle name="Normal 24 4 4 2 2 4" xfId="38242" xr:uid="{00000000-0005-0000-0000-000000700000}"/>
    <cellStyle name="Normal 24 4 4 2 3" xfId="10903" xr:uid="{00000000-0005-0000-0000-000001700000}"/>
    <cellStyle name="Normal 24 4 4 2 3 2" xfId="22289" xr:uid="{00000000-0005-0000-0000-000002700000}"/>
    <cellStyle name="Normal 24 4 4 2 3 3" xfId="40447" xr:uid="{00000000-0005-0000-0000-000003700000}"/>
    <cellStyle name="Normal 24 4 4 2 4" xfId="17574" xr:uid="{00000000-0005-0000-0000-000004700000}"/>
    <cellStyle name="Normal 24 4 4 2 5" xfId="36151" xr:uid="{00000000-0005-0000-0000-000005700000}"/>
    <cellStyle name="Normal 24 4 4 3" xfId="7257" xr:uid="{00000000-0005-0000-0000-000006700000}"/>
    <cellStyle name="Normal 24 4 4 3 2" xfId="12028" xr:uid="{00000000-0005-0000-0000-000007700000}"/>
    <cellStyle name="Normal 24 4 4 3 2 2" xfId="23386" xr:uid="{00000000-0005-0000-0000-000008700000}"/>
    <cellStyle name="Normal 24 4 4 3 2 3" xfId="41502" xr:uid="{00000000-0005-0000-0000-000009700000}"/>
    <cellStyle name="Normal 24 4 4 3 3" xfId="18675" xr:uid="{00000000-0005-0000-0000-00000A700000}"/>
    <cellStyle name="Normal 24 4 4 3 4" xfId="37206" xr:uid="{00000000-0005-0000-0000-00000B700000}"/>
    <cellStyle name="Normal 24 4 4 4" xfId="9843" xr:uid="{00000000-0005-0000-0000-00000C700000}"/>
    <cellStyle name="Normal 24 4 4 4 2" xfId="21238" xr:uid="{00000000-0005-0000-0000-00000D700000}"/>
    <cellStyle name="Normal 24 4 4 4 3" xfId="39410" xr:uid="{00000000-0005-0000-0000-00000E700000}"/>
    <cellStyle name="Normal 24 4 4 5" xfId="16515" xr:uid="{00000000-0005-0000-0000-00000F700000}"/>
    <cellStyle name="Normal 24 4 4 6" xfId="35115" xr:uid="{00000000-0005-0000-0000-000010700000}"/>
    <cellStyle name="Normal 24 4 5" xfId="5567" xr:uid="{00000000-0005-0000-0000-000011700000}"/>
    <cellStyle name="Normal 24 4 5 2" xfId="7769" xr:uid="{00000000-0005-0000-0000-000012700000}"/>
    <cellStyle name="Normal 24 4 5 2 2" xfId="12540" xr:uid="{00000000-0005-0000-0000-000013700000}"/>
    <cellStyle name="Normal 24 4 5 2 2 2" xfId="23898" xr:uid="{00000000-0005-0000-0000-000014700000}"/>
    <cellStyle name="Normal 24 4 5 2 2 3" xfId="42014" xr:uid="{00000000-0005-0000-0000-000015700000}"/>
    <cellStyle name="Normal 24 4 5 2 3" xfId="19187" xr:uid="{00000000-0005-0000-0000-000016700000}"/>
    <cellStyle name="Normal 24 4 5 2 4" xfId="37718" xr:uid="{00000000-0005-0000-0000-000017700000}"/>
    <cellStyle name="Normal 24 4 5 3" xfId="10357" xr:uid="{00000000-0005-0000-0000-000018700000}"/>
    <cellStyle name="Normal 24 4 5 3 2" xfId="21752" xr:uid="{00000000-0005-0000-0000-000019700000}"/>
    <cellStyle name="Normal 24 4 5 3 3" xfId="39923" xr:uid="{00000000-0005-0000-0000-00001A700000}"/>
    <cellStyle name="Normal 24 4 5 4" xfId="17033" xr:uid="{00000000-0005-0000-0000-00001B700000}"/>
    <cellStyle name="Normal 24 4 5 5" xfId="35627" xr:uid="{00000000-0005-0000-0000-00001C700000}"/>
    <cellStyle name="Normal 24 4 6" xfId="6725" xr:uid="{00000000-0005-0000-0000-00001D700000}"/>
    <cellStyle name="Normal 24 4 6 2" xfId="11496" xr:uid="{00000000-0005-0000-0000-00001E700000}"/>
    <cellStyle name="Normal 24 4 6 2 2" xfId="22863" xr:uid="{00000000-0005-0000-0000-00001F700000}"/>
    <cellStyle name="Normal 24 4 6 2 3" xfId="40990" xr:uid="{00000000-0005-0000-0000-000020700000}"/>
    <cellStyle name="Normal 24 4 6 3" xfId="18151" xr:uid="{00000000-0005-0000-0000-000021700000}"/>
    <cellStyle name="Normal 24 4 6 4" xfId="36694" xr:uid="{00000000-0005-0000-0000-000022700000}"/>
    <cellStyle name="Normal 24 4 7" xfId="9325" xr:uid="{00000000-0005-0000-0000-000023700000}"/>
    <cellStyle name="Normal 24 4 7 2" xfId="20720" xr:uid="{00000000-0005-0000-0000-000024700000}"/>
    <cellStyle name="Normal 24 4 7 3" xfId="38897" xr:uid="{00000000-0005-0000-0000-000025700000}"/>
    <cellStyle name="Normal 24 4 8" xfId="15985" xr:uid="{00000000-0005-0000-0000-000026700000}"/>
    <cellStyle name="Normal 24 4 9" xfId="34603" xr:uid="{00000000-0005-0000-0000-000027700000}"/>
    <cellStyle name="Normal 24 5" xfId="4545" xr:uid="{00000000-0005-0000-0000-000028700000}"/>
    <cellStyle name="Normal 24 5 2" xfId="4822" xr:uid="{00000000-0005-0000-0000-000029700000}"/>
    <cellStyle name="Normal 24 5 2 2" xfId="5356" xr:uid="{00000000-0005-0000-0000-00002A700000}"/>
    <cellStyle name="Normal 24 5 2 2 2" xfId="6442" xr:uid="{00000000-0005-0000-0000-00002B700000}"/>
    <cellStyle name="Normal 24 5 2 2 2 2" xfId="8634" xr:uid="{00000000-0005-0000-0000-00002C700000}"/>
    <cellStyle name="Normal 24 5 2 2 2 2 2" xfId="13405" xr:uid="{00000000-0005-0000-0000-00002D700000}"/>
    <cellStyle name="Normal 24 5 2 2 2 2 2 2" xfId="24758" xr:uid="{00000000-0005-0000-0000-00002E700000}"/>
    <cellStyle name="Normal 24 5 2 2 2 2 2 3" xfId="42859" xr:uid="{00000000-0005-0000-0000-00002F700000}"/>
    <cellStyle name="Normal 24 5 2 2 2 2 3" xfId="20044" xr:uid="{00000000-0005-0000-0000-000030700000}"/>
    <cellStyle name="Normal 24 5 2 2 2 2 4" xfId="38563" xr:uid="{00000000-0005-0000-0000-000031700000}"/>
    <cellStyle name="Normal 24 5 2 2 2 3" xfId="11224" xr:uid="{00000000-0005-0000-0000-000032700000}"/>
    <cellStyle name="Normal 24 5 2 2 2 3 2" xfId="22610" xr:uid="{00000000-0005-0000-0000-000033700000}"/>
    <cellStyle name="Normal 24 5 2 2 2 3 3" xfId="40768" xr:uid="{00000000-0005-0000-0000-000034700000}"/>
    <cellStyle name="Normal 24 5 2 2 2 4" xfId="17895" xr:uid="{00000000-0005-0000-0000-000035700000}"/>
    <cellStyle name="Normal 24 5 2 2 2 5" xfId="36472" xr:uid="{00000000-0005-0000-0000-000036700000}"/>
    <cellStyle name="Normal 24 5 2 2 3" xfId="7577" xr:uid="{00000000-0005-0000-0000-000037700000}"/>
    <cellStyle name="Normal 24 5 2 2 3 2" xfId="12348" xr:uid="{00000000-0005-0000-0000-000038700000}"/>
    <cellStyle name="Normal 24 5 2 2 3 2 2" xfId="23706" xr:uid="{00000000-0005-0000-0000-000039700000}"/>
    <cellStyle name="Normal 24 5 2 2 3 2 3" xfId="41822" xr:uid="{00000000-0005-0000-0000-00003A700000}"/>
    <cellStyle name="Normal 24 5 2 2 3 3" xfId="18995" xr:uid="{00000000-0005-0000-0000-00003B700000}"/>
    <cellStyle name="Normal 24 5 2 2 3 4" xfId="37526" xr:uid="{00000000-0005-0000-0000-00003C700000}"/>
    <cellStyle name="Normal 24 5 2 2 4" xfId="10163" xr:uid="{00000000-0005-0000-0000-00003D700000}"/>
    <cellStyle name="Normal 24 5 2 2 4 2" xfId="21558" xr:uid="{00000000-0005-0000-0000-00003E700000}"/>
    <cellStyle name="Normal 24 5 2 2 4 3" xfId="39730" xr:uid="{00000000-0005-0000-0000-00003F700000}"/>
    <cellStyle name="Normal 24 5 2 2 5" xfId="16835" xr:uid="{00000000-0005-0000-0000-000040700000}"/>
    <cellStyle name="Normal 24 5 2 2 6" xfId="35435" xr:uid="{00000000-0005-0000-0000-000041700000}"/>
    <cellStyle name="Normal 24 5 2 3" xfId="5908" xr:uid="{00000000-0005-0000-0000-000042700000}"/>
    <cellStyle name="Normal 24 5 2 3 2" xfId="8109" xr:uid="{00000000-0005-0000-0000-000043700000}"/>
    <cellStyle name="Normal 24 5 2 3 2 2" xfId="12880" xr:uid="{00000000-0005-0000-0000-000044700000}"/>
    <cellStyle name="Normal 24 5 2 3 2 2 2" xfId="24235" xr:uid="{00000000-0005-0000-0000-000045700000}"/>
    <cellStyle name="Normal 24 5 2 3 2 2 3" xfId="42344" xr:uid="{00000000-0005-0000-0000-000046700000}"/>
    <cellStyle name="Normal 24 5 2 3 2 3" xfId="19522" xr:uid="{00000000-0005-0000-0000-000047700000}"/>
    <cellStyle name="Normal 24 5 2 3 2 4" xfId="38048" xr:uid="{00000000-0005-0000-0000-000048700000}"/>
    <cellStyle name="Normal 24 5 2 3 3" xfId="10697" xr:uid="{00000000-0005-0000-0000-000049700000}"/>
    <cellStyle name="Normal 24 5 2 3 3 2" xfId="22086" xr:uid="{00000000-0005-0000-0000-00004A700000}"/>
    <cellStyle name="Normal 24 5 2 3 3 3" xfId="40253" xr:uid="{00000000-0005-0000-0000-00004B700000}"/>
    <cellStyle name="Normal 24 5 2 3 4" xfId="17371" xr:uid="{00000000-0005-0000-0000-00004C700000}"/>
    <cellStyle name="Normal 24 5 2 3 5" xfId="35957" xr:uid="{00000000-0005-0000-0000-00004D700000}"/>
    <cellStyle name="Normal 24 5 2 4" xfId="7055" xr:uid="{00000000-0005-0000-0000-00004E700000}"/>
    <cellStyle name="Normal 24 5 2 4 2" xfId="11826" xr:uid="{00000000-0005-0000-0000-00004F700000}"/>
    <cellStyle name="Normal 24 5 2 4 2 2" xfId="23188" xr:uid="{00000000-0005-0000-0000-000050700000}"/>
    <cellStyle name="Normal 24 5 2 4 2 3" xfId="41310" xr:uid="{00000000-0005-0000-0000-000051700000}"/>
    <cellStyle name="Normal 24 5 2 4 3" xfId="18478" xr:uid="{00000000-0005-0000-0000-000052700000}"/>
    <cellStyle name="Normal 24 5 2 4 4" xfId="37014" xr:uid="{00000000-0005-0000-0000-000053700000}"/>
    <cellStyle name="Normal 24 5 2 5" xfId="9649" xr:uid="{00000000-0005-0000-0000-000054700000}"/>
    <cellStyle name="Normal 24 5 2 5 2" xfId="21044" xr:uid="{00000000-0005-0000-0000-000055700000}"/>
    <cellStyle name="Normal 24 5 2 5 3" xfId="39217" xr:uid="{00000000-0005-0000-0000-000056700000}"/>
    <cellStyle name="Normal 24 5 2 6" xfId="16315" xr:uid="{00000000-0005-0000-0000-000057700000}"/>
    <cellStyle name="Normal 24 5 2 7" xfId="34923" xr:uid="{00000000-0005-0000-0000-000058700000}"/>
    <cellStyle name="Normal 24 5 3" xfId="5099" xr:uid="{00000000-0005-0000-0000-000059700000}"/>
    <cellStyle name="Normal 24 5 3 2" xfId="6185" xr:uid="{00000000-0005-0000-0000-00005A700000}"/>
    <cellStyle name="Normal 24 5 3 2 2" xfId="8377" xr:uid="{00000000-0005-0000-0000-00005B700000}"/>
    <cellStyle name="Normal 24 5 3 2 2 2" xfId="13148" xr:uid="{00000000-0005-0000-0000-00005C700000}"/>
    <cellStyle name="Normal 24 5 3 2 2 2 2" xfId="24501" xr:uid="{00000000-0005-0000-0000-00005D700000}"/>
    <cellStyle name="Normal 24 5 3 2 2 2 3" xfId="42602" xr:uid="{00000000-0005-0000-0000-00005E700000}"/>
    <cellStyle name="Normal 24 5 3 2 2 3" xfId="19787" xr:uid="{00000000-0005-0000-0000-00005F700000}"/>
    <cellStyle name="Normal 24 5 3 2 2 4" xfId="38306" xr:uid="{00000000-0005-0000-0000-000060700000}"/>
    <cellStyle name="Normal 24 5 3 2 3" xfId="10967" xr:uid="{00000000-0005-0000-0000-000061700000}"/>
    <cellStyle name="Normal 24 5 3 2 3 2" xfId="22353" xr:uid="{00000000-0005-0000-0000-000062700000}"/>
    <cellStyle name="Normal 24 5 3 2 3 3" xfId="40511" xr:uid="{00000000-0005-0000-0000-000063700000}"/>
    <cellStyle name="Normal 24 5 3 2 4" xfId="17638" xr:uid="{00000000-0005-0000-0000-000064700000}"/>
    <cellStyle name="Normal 24 5 3 2 5" xfId="36215" xr:uid="{00000000-0005-0000-0000-000065700000}"/>
    <cellStyle name="Normal 24 5 3 3" xfId="7321" xr:uid="{00000000-0005-0000-0000-000066700000}"/>
    <cellStyle name="Normal 24 5 3 3 2" xfId="12092" xr:uid="{00000000-0005-0000-0000-000067700000}"/>
    <cellStyle name="Normal 24 5 3 3 2 2" xfId="23450" xr:uid="{00000000-0005-0000-0000-000068700000}"/>
    <cellStyle name="Normal 24 5 3 3 2 3" xfId="41566" xr:uid="{00000000-0005-0000-0000-000069700000}"/>
    <cellStyle name="Normal 24 5 3 3 3" xfId="18739" xr:uid="{00000000-0005-0000-0000-00006A700000}"/>
    <cellStyle name="Normal 24 5 3 3 4" xfId="37270" xr:uid="{00000000-0005-0000-0000-00006B700000}"/>
    <cellStyle name="Normal 24 5 3 4" xfId="9907" xr:uid="{00000000-0005-0000-0000-00006C700000}"/>
    <cellStyle name="Normal 24 5 3 4 2" xfId="21302" xr:uid="{00000000-0005-0000-0000-00006D700000}"/>
    <cellStyle name="Normal 24 5 3 4 3" xfId="39474" xr:uid="{00000000-0005-0000-0000-00006E700000}"/>
    <cellStyle name="Normal 24 5 3 5" xfId="16579" xr:uid="{00000000-0005-0000-0000-00006F700000}"/>
    <cellStyle name="Normal 24 5 3 6" xfId="35179" xr:uid="{00000000-0005-0000-0000-000070700000}"/>
    <cellStyle name="Normal 24 5 4" xfId="5632" xr:uid="{00000000-0005-0000-0000-000071700000}"/>
    <cellStyle name="Normal 24 5 4 2" xfId="7834" xr:uid="{00000000-0005-0000-0000-000072700000}"/>
    <cellStyle name="Normal 24 5 4 2 2" xfId="12605" xr:uid="{00000000-0005-0000-0000-000073700000}"/>
    <cellStyle name="Normal 24 5 4 2 2 2" xfId="23963" xr:uid="{00000000-0005-0000-0000-000074700000}"/>
    <cellStyle name="Normal 24 5 4 2 2 3" xfId="42079" xr:uid="{00000000-0005-0000-0000-000075700000}"/>
    <cellStyle name="Normal 24 5 4 2 3" xfId="19252" xr:uid="{00000000-0005-0000-0000-000076700000}"/>
    <cellStyle name="Normal 24 5 4 2 4" xfId="37783" xr:uid="{00000000-0005-0000-0000-000077700000}"/>
    <cellStyle name="Normal 24 5 4 3" xfId="10422" xr:uid="{00000000-0005-0000-0000-000078700000}"/>
    <cellStyle name="Normal 24 5 4 3 2" xfId="21817" xr:uid="{00000000-0005-0000-0000-000079700000}"/>
    <cellStyle name="Normal 24 5 4 3 3" xfId="39988" xr:uid="{00000000-0005-0000-0000-00007A700000}"/>
    <cellStyle name="Normal 24 5 4 4" xfId="17098" xr:uid="{00000000-0005-0000-0000-00007B700000}"/>
    <cellStyle name="Normal 24 5 4 5" xfId="35692" xr:uid="{00000000-0005-0000-0000-00007C700000}"/>
    <cellStyle name="Normal 24 5 5" xfId="6789" xr:uid="{00000000-0005-0000-0000-00007D700000}"/>
    <cellStyle name="Normal 24 5 5 2" xfId="11560" xr:uid="{00000000-0005-0000-0000-00007E700000}"/>
    <cellStyle name="Normal 24 5 5 2 2" xfId="22927" xr:uid="{00000000-0005-0000-0000-00007F700000}"/>
    <cellStyle name="Normal 24 5 5 2 3" xfId="41054" xr:uid="{00000000-0005-0000-0000-000080700000}"/>
    <cellStyle name="Normal 24 5 5 3" xfId="18215" xr:uid="{00000000-0005-0000-0000-000081700000}"/>
    <cellStyle name="Normal 24 5 5 4" xfId="36758" xr:uid="{00000000-0005-0000-0000-000082700000}"/>
    <cellStyle name="Normal 24 5 6" xfId="9389" xr:uid="{00000000-0005-0000-0000-000083700000}"/>
    <cellStyle name="Normal 24 5 6 2" xfId="20784" xr:uid="{00000000-0005-0000-0000-000084700000}"/>
    <cellStyle name="Normal 24 5 6 3" xfId="38961" xr:uid="{00000000-0005-0000-0000-000085700000}"/>
    <cellStyle name="Normal 24 5 7" xfId="16049" xr:uid="{00000000-0005-0000-0000-000086700000}"/>
    <cellStyle name="Normal 24 5 8" xfId="34667" xr:uid="{00000000-0005-0000-0000-000087700000}"/>
    <cellStyle name="Normal 24 6" xfId="4693" xr:uid="{00000000-0005-0000-0000-000088700000}"/>
    <cellStyle name="Normal 24 6 2" xfId="5227" xr:uid="{00000000-0005-0000-0000-000089700000}"/>
    <cellStyle name="Normal 24 6 2 2" xfId="6313" xr:uid="{00000000-0005-0000-0000-00008A700000}"/>
    <cellStyle name="Normal 24 6 2 2 2" xfId="8505" xr:uid="{00000000-0005-0000-0000-00008B700000}"/>
    <cellStyle name="Normal 24 6 2 2 2 2" xfId="13276" xr:uid="{00000000-0005-0000-0000-00008C700000}"/>
    <cellStyle name="Normal 24 6 2 2 2 2 2" xfId="24629" xr:uid="{00000000-0005-0000-0000-00008D700000}"/>
    <cellStyle name="Normal 24 6 2 2 2 2 3" xfId="42730" xr:uid="{00000000-0005-0000-0000-00008E700000}"/>
    <cellStyle name="Normal 24 6 2 2 2 3" xfId="19915" xr:uid="{00000000-0005-0000-0000-00008F700000}"/>
    <cellStyle name="Normal 24 6 2 2 2 4" xfId="38434" xr:uid="{00000000-0005-0000-0000-000090700000}"/>
    <cellStyle name="Normal 24 6 2 2 3" xfId="11095" xr:uid="{00000000-0005-0000-0000-000091700000}"/>
    <cellStyle name="Normal 24 6 2 2 3 2" xfId="22481" xr:uid="{00000000-0005-0000-0000-000092700000}"/>
    <cellStyle name="Normal 24 6 2 2 3 3" xfId="40639" xr:uid="{00000000-0005-0000-0000-000093700000}"/>
    <cellStyle name="Normal 24 6 2 2 4" xfId="17766" xr:uid="{00000000-0005-0000-0000-000094700000}"/>
    <cellStyle name="Normal 24 6 2 2 5" xfId="36343" xr:uid="{00000000-0005-0000-0000-000095700000}"/>
    <cellStyle name="Normal 24 6 2 3" xfId="7449" xr:uid="{00000000-0005-0000-0000-000096700000}"/>
    <cellStyle name="Normal 24 6 2 3 2" xfId="12220" xr:uid="{00000000-0005-0000-0000-000097700000}"/>
    <cellStyle name="Normal 24 6 2 3 2 2" xfId="23578" xr:uid="{00000000-0005-0000-0000-000098700000}"/>
    <cellStyle name="Normal 24 6 2 3 2 3" xfId="41694" xr:uid="{00000000-0005-0000-0000-000099700000}"/>
    <cellStyle name="Normal 24 6 2 3 3" xfId="18867" xr:uid="{00000000-0005-0000-0000-00009A700000}"/>
    <cellStyle name="Normal 24 6 2 3 4" xfId="37398" xr:uid="{00000000-0005-0000-0000-00009B700000}"/>
    <cellStyle name="Normal 24 6 2 4" xfId="10035" xr:uid="{00000000-0005-0000-0000-00009C700000}"/>
    <cellStyle name="Normal 24 6 2 4 2" xfId="21430" xr:uid="{00000000-0005-0000-0000-00009D700000}"/>
    <cellStyle name="Normal 24 6 2 4 3" xfId="39602" xr:uid="{00000000-0005-0000-0000-00009E700000}"/>
    <cellStyle name="Normal 24 6 2 5" xfId="16707" xr:uid="{00000000-0005-0000-0000-00009F700000}"/>
    <cellStyle name="Normal 24 6 2 6" xfId="35307" xr:uid="{00000000-0005-0000-0000-0000A0700000}"/>
    <cellStyle name="Normal 24 6 3" xfId="5779" xr:uid="{00000000-0005-0000-0000-0000A1700000}"/>
    <cellStyle name="Normal 24 6 3 2" xfId="7981" xr:uid="{00000000-0005-0000-0000-0000A2700000}"/>
    <cellStyle name="Normal 24 6 3 2 2" xfId="12752" xr:uid="{00000000-0005-0000-0000-0000A3700000}"/>
    <cellStyle name="Normal 24 6 3 2 2 2" xfId="24107" xr:uid="{00000000-0005-0000-0000-0000A4700000}"/>
    <cellStyle name="Normal 24 6 3 2 2 3" xfId="42216" xr:uid="{00000000-0005-0000-0000-0000A5700000}"/>
    <cellStyle name="Normal 24 6 3 2 3" xfId="19394" xr:uid="{00000000-0005-0000-0000-0000A6700000}"/>
    <cellStyle name="Normal 24 6 3 2 4" xfId="37920" xr:uid="{00000000-0005-0000-0000-0000A7700000}"/>
    <cellStyle name="Normal 24 6 3 3" xfId="10569" xr:uid="{00000000-0005-0000-0000-0000A8700000}"/>
    <cellStyle name="Normal 24 6 3 3 2" xfId="21958" xr:uid="{00000000-0005-0000-0000-0000A9700000}"/>
    <cellStyle name="Normal 24 6 3 3 3" xfId="40125" xr:uid="{00000000-0005-0000-0000-0000AA700000}"/>
    <cellStyle name="Normal 24 6 3 4" xfId="17243" xr:uid="{00000000-0005-0000-0000-0000AB700000}"/>
    <cellStyle name="Normal 24 6 3 5" xfId="35829" xr:uid="{00000000-0005-0000-0000-0000AC700000}"/>
    <cellStyle name="Normal 24 6 4" xfId="6927" xr:uid="{00000000-0005-0000-0000-0000AD700000}"/>
    <cellStyle name="Normal 24 6 4 2" xfId="11698" xr:uid="{00000000-0005-0000-0000-0000AE700000}"/>
    <cellStyle name="Normal 24 6 4 2 2" xfId="23060" xr:uid="{00000000-0005-0000-0000-0000AF700000}"/>
    <cellStyle name="Normal 24 6 4 2 3" xfId="41182" xr:uid="{00000000-0005-0000-0000-0000B0700000}"/>
    <cellStyle name="Normal 24 6 4 3" xfId="18350" xr:uid="{00000000-0005-0000-0000-0000B1700000}"/>
    <cellStyle name="Normal 24 6 4 4" xfId="36886" xr:uid="{00000000-0005-0000-0000-0000B2700000}"/>
    <cellStyle name="Normal 24 6 5" xfId="9521" xr:uid="{00000000-0005-0000-0000-0000B3700000}"/>
    <cellStyle name="Normal 24 6 5 2" xfId="20916" xr:uid="{00000000-0005-0000-0000-0000B4700000}"/>
    <cellStyle name="Normal 24 6 5 3" xfId="39089" xr:uid="{00000000-0005-0000-0000-0000B5700000}"/>
    <cellStyle name="Normal 24 6 6" xfId="16186" xr:uid="{00000000-0005-0000-0000-0000B6700000}"/>
    <cellStyle name="Normal 24 6 7" xfId="34795" xr:uid="{00000000-0005-0000-0000-0000B7700000}"/>
    <cellStyle name="Normal 24 7" xfId="4971" xr:uid="{00000000-0005-0000-0000-0000B8700000}"/>
    <cellStyle name="Normal 24 7 2" xfId="6057" xr:uid="{00000000-0005-0000-0000-0000B9700000}"/>
    <cellStyle name="Normal 24 7 2 2" xfId="8249" xr:uid="{00000000-0005-0000-0000-0000BA700000}"/>
    <cellStyle name="Normal 24 7 2 2 2" xfId="13020" xr:uid="{00000000-0005-0000-0000-0000BB700000}"/>
    <cellStyle name="Normal 24 7 2 2 2 2" xfId="24373" xr:uid="{00000000-0005-0000-0000-0000BC700000}"/>
    <cellStyle name="Normal 24 7 2 2 2 3" xfId="42474" xr:uid="{00000000-0005-0000-0000-0000BD700000}"/>
    <cellStyle name="Normal 24 7 2 2 3" xfId="19659" xr:uid="{00000000-0005-0000-0000-0000BE700000}"/>
    <cellStyle name="Normal 24 7 2 2 4" xfId="38178" xr:uid="{00000000-0005-0000-0000-0000BF700000}"/>
    <cellStyle name="Normal 24 7 2 3" xfId="10839" xr:uid="{00000000-0005-0000-0000-0000C0700000}"/>
    <cellStyle name="Normal 24 7 2 3 2" xfId="22225" xr:uid="{00000000-0005-0000-0000-0000C1700000}"/>
    <cellStyle name="Normal 24 7 2 3 3" xfId="40383" xr:uid="{00000000-0005-0000-0000-0000C2700000}"/>
    <cellStyle name="Normal 24 7 2 4" xfId="17510" xr:uid="{00000000-0005-0000-0000-0000C3700000}"/>
    <cellStyle name="Normal 24 7 2 5" xfId="36087" xr:uid="{00000000-0005-0000-0000-0000C4700000}"/>
    <cellStyle name="Normal 24 7 3" xfId="7193" xr:uid="{00000000-0005-0000-0000-0000C5700000}"/>
    <cellStyle name="Normal 24 7 3 2" xfId="11964" xr:uid="{00000000-0005-0000-0000-0000C6700000}"/>
    <cellStyle name="Normal 24 7 3 2 2" xfId="23322" xr:uid="{00000000-0005-0000-0000-0000C7700000}"/>
    <cellStyle name="Normal 24 7 3 2 3" xfId="41438" xr:uid="{00000000-0005-0000-0000-0000C8700000}"/>
    <cellStyle name="Normal 24 7 3 3" xfId="18611" xr:uid="{00000000-0005-0000-0000-0000C9700000}"/>
    <cellStyle name="Normal 24 7 3 4" xfId="37142" xr:uid="{00000000-0005-0000-0000-0000CA700000}"/>
    <cellStyle name="Normal 24 7 4" xfId="9779" xr:uid="{00000000-0005-0000-0000-0000CB700000}"/>
    <cellStyle name="Normal 24 7 4 2" xfId="21174" xr:uid="{00000000-0005-0000-0000-0000CC700000}"/>
    <cellStyle name="Normal 24 7 4 3" xfId="39346" xr:uid="{00000000-0005-0000-0000-0000CD700000}"/>
    <cellStyle name="Normal 24 7 5" xfId="16451" xr:uid="{00000000-0005-0000-0000-0000CE700000}"/>
    <cellStyle name="Normal 24 7 6" xfId="35051" xr:uid="{00000000-0005-0000-0000-0000CF700000}"/>
    <cellStyle name="Normal 24 8" xfId="5503" xr:uid="{00000000-0005-0000-0000-0000D0700000}"/>
    <cellStyle name="Normal 24 8 2" xfId="7705" xr:uid="{00000000-0005-0000-0000-0000D1700000}"/>
    <cellStyle name="Normal 24 8 2 2" xfId="12476" xr:uid="{00000000-0005-0000-0000-0000D2700000}"/>
    <cellStyle name="Normal 24 8 2 2 2" xfId="23834" xr:uid="{00000000-0005-0000-0000-0000D3700000}"/>
    <cellStyle name="Normal 24 8 2 2 3" xfId="41950" xr:uid="{00000000-0005-0000-0000-0000D4700000}"/>
    <cellStyle name="Normal 24 8 2 3" xfId="19123" xr:uid="{00000000-0005-0000-0000-0000D5700000}"/>
    <cellStyle name="Normal 24 8 2 4" xfId="37654" xr:uid="{00000000-0005-0000-0000-0000D6700000}"/>
    <cellStyle name="Normal 24 8 3" xfId="10293" xr:uid="{00000000-0005-0000-0000-0000D7700000}"/>
    <cellStyle name="Normal 24 8 3 2" xfId="21688" xr:uid="{00000000-0005-0000-0000-0000D8700000}"/>
    <cellStyle name="Normal 24 8 3 3" xfId="39859" xr:uid="{00000000-0005-0000-0000-0000D9700000}"/>
    <cellStyle name="Normal 24 8 4" xfId="16969" xr:uid="{00000000-0005-0000-0000-0000DA700000}"/>
    <cellStyle name="Normal 24 8 5" xfId="35563" xr:uid="{00000000-0005-0000-0000-0000DB700000}"/>
    <cellStyle name="Normal 24 9" xfId="6649" xr:uid="{00000000-0005-0000-0000-0000DC700000}"/>
    <cellStyle name="Normal 24 9 2" xfId="11420" xr:uid="{00000000-0005-0000-0000-0000DD700000}"/>
    <cellStyle name="Normal 24 9 2 2" xfId="22793" xr:uid="{00000000-0005-0000-0000-0000DE700000}"/>
    <cellStyle name="Normal 24 9 2 3" xfId="40925" xr:uid="{00000000-0005-0000-0000-0000DF700000}"/>
    <cellStyle name="Normal 24 9 3" xfId="18077" xr:uid="{00000000-0005-0000-0000-0000E0700000}"/>
    <cellStyle name="Normal 24 9 4" xfId="36629" xr:uid="{00000000-0005-0000-0000-0000E1700000}"/>
    <cellStyle name="Normal 25" xfId="4353" xr:uid="{00000000-0005-0000-0000-0000E2700000}"/>
    <cellStyle name="Normal 25 10" xfId="9251" xr:uid="{00000000-0005-0000-0000-0000E3700000}"/>
    <cellStyle name="Normal 25 10 2" xfId="20646" xr:uid="{00000000-0005-0000-0000-0000E4700000}"/>
    <cellStyle name="Normal 25 10 3" xfId="38833" xr:uid="{00000000-0005-0000-0000-0000E5700000}"/>
    <cellStyle name="Normal 25 11" xfId="15898" xr:uid="{00000000-0005-0000-0000-0000E6700000}"/>
    <cellStyle name="Normal 25 12" xfId="34540" xr:uid="{00000000-0005-0000-0000-0000E7700000}"/>
    <cellStyle name="Normal 25 2" xfId="4418" xr:uid="{00000000-0005-0000-0000-0000E8700000}"/>
    <cellStyle name="Normal 25 2 10" xfId="15932" xr:uid="{00000000-0005-0000-0000-0000E9700000}"/>
    <cellStyle name="Normal 25 2 11" xfId="34556" xr:uid="{00000000-0005-0000-0000-0000EA700000}"/>
    <cellStyle name="Normal 25 2 2" xfId="4457" xr:uid="{00000000-0005-0000-0000-0000EB700000}"/>
    <cellStyle name="Normal 25 2 2 10" xfId="34588" xr:uid="{00000000-0005-0000-0000-0000EC700000}"/>
    <cellStyle name="Normal 25 2 2 2" xfId="4529" xr:uid="{00000000-0005-0000-0000-0000ED700000}"/>
    <cellStyle name="Normal 25 2 2 2 2" xfId="4677" xr:uid="{00000000-0005-0000-0000-0000EE700000}"/>
    <cellStyle name="Normal 25 2 2 2 2 2" xfId="4954" xr:uid="{00000000-0005-0000-0000-0000EF700000}"/>
    <cellStyle name="Normal 25 2 2 2 2 2 2" xfId="5488" xr:uid="{00000000-0005-0000-0000-0000F0700000}"/>
    <cellStyle name="Normal 25 2 2 2 2 2 2 2" xfId="6564" xr:uid="{00000000-0005-0000-0000-0000F1700000}"/>
    <cellStyle name="Normal 25 2 2 2 2 2 2 2 2" xfId="8756" xr:uid="{00000000-0005-0000-0000-0000F2700000}"/>
    <cellStyle name="Normal 25 2 2 2 2 2 2 2 2 2" xfId="13527" xr:uid="{00000000-0005-0000-0000-0000F3700000}"/>
    <cellStyle name="Normal 25 2 2 2 2 2 2 2 2 2 2" xfId="24880" xr:uid="{00000000-0005-0000-0000-0000F4700000}"/>
    <cellStyle name="Normal 25 2 2 2 2 2 2 2 2 2 3" xfId="42981" xr:uid="{00000000-0005-0000-0000-0000F5700000}"/>
    <cellStyle name="Normal 25 2 2 2 2 2 2 2 2 3" xfId="20166" xr:uid="{00000000-0005-0000-0000-0000F6700000}"/>
    <cellStyle name="Normal 25 2 2 2 2 2 2 2 2 4" xfId="38685" xr:uid="{00000000-0005-0000-0000-0000F7700000}"/>
    <cellStyle name="Normal 25 2 2 2 2 2 2 2 3" xfId="11346" xr:uid="{00000000-0005-0000-0000-0000F8700000}"/>
    <cellStyle name="Normal 25 2 2 2 2 2 2 2 3 2" xfId="22732" xr:uid="{00000000-0005-0000-0000-0000F9700000}"/>
    <cellStyle name="Normal 25 2 2 2 2 2 2 2 3 3" xfId="40890" xr:uid="{00000000-0005-0000-0000-0000FA700000}"/>
    <cellStyle name="Normal 25 2 2 2 2 2 2 2 4" xfId="18017" xr:uid="{00000000-0005-0000-0000-0000FB700000}"/>
    <cellStyle name="Normal 25 2 2 2 2 2 2 2 5" xfId="36594" xr:uid="{00000000-0005-0000-0000-0000FC700000}"/>
    <cellStyle name="Normal 25 2 2 2 2 2 2 3" xfId="7690" xr:uid="{00000000-0005-0000-0000-0000FD700000}"/>
    <cellStyle name="Normal 25 2 2 2 2 2 2 3 2" xfId="12461" xr:uid="{00000000-0005-0000-0000-0000FE700000}"/>
    <cellStyle name="Normal 25 2 2 2 2 2 2 3 2 2" xfId="23819" xr:uid="{00000000-0005-0000-0000-0000FF700000}"/>
    <cellStyle name="Normal 25 2 2 2 2 2 2 3 2 3" xfId="41935" xr:uid="{00000000-0005-0000-0000-000000710000}"/>
    <cellStyle name="Normal 25 2 2 2 2 2 2 3 3" xfId="19108" xr:uid="{00000000-0005-0000-0000-000001710000}"/>
    <cellStyle name="Normal 25 2 2 2 2 2 2 3 4" xfId="37639" xr:uid="{00000000-0005-0000-0000-000002710000}"/>
    <cellStyle name="Normal 25 2 2 2 2 2 2 4" xfId="10278" xr:uid="{00000000-0005-0000-0000-000003710000}"/>
    <cellStyle name="Normal 25 2 2 2 2 2 2 4 2" xfId="21673" xr:uid="{00000000-0005-0000-0000-000004710000}"/>
    <cellStyle name="Normal 25 2 2 2 2 2 2 4 3" xfId="39844" xr:uid="{00000000-0005-0000-0000-000005710000}"/>
    <cellStyle name="Normal 25 2 2 2 2 2 2 5" xfId="16954" xr:uid="{00000000-0005-0000-0000-000006710000}"/>
    <cellStyle name="Normal 25 2 2 2 2 2 2 6" xfId="35548" xr:uid="{00000000-0005-0000-0000-000007710000}"/>
    <cellStyle name="Normal 25 2 2 2 2 2 3" xfId="6040" xr:uid="{00000000-0005-0000-0000-000008710000}"/>
    <cellStyle name="Normal 25 2 2 2 2 2 3 2" xfId="8232" xr:uid="{00000000-0005-0000-0000-000009710000}"/>
    <cellStyle name="Normal 25 2 2 2 2 2 3 2 2" xfId="13003" xr:uid="{00000000-0005-0000-0000-00000A710000}"/>
    <cellStyle name="Normal 25 2 2 2 2 2 3 2 2 2" xfId="24356" xr:uid="{00000000-0005-0000-0000-00000B710000}"/>
    <cellStyle name="Normal 25 2 2 2 2 2 3 2 2 3" xfId="42457" xr:uid="{00000000-0005-0000-0000-00000C710000}"/>
    <cellStyle name="Normal 25 2 2 2 2 2 3 2 3" xfId="19642" xr:uid="{00000000-0005-0000-0000-00000D710000}"/>
    <cellStyle name="Normal 25 2 2 2 2 2 3 2 4" xfId="38161" xr:uid="{00000000-0005-0000-0000-00000E710000}"/>
    <cellStyle name="Normal 25 2 2 2 2 2 3 3" xfId="10822" xr:uid="{00000000-0005-0000-0000-00000F710000}"/>
    <cellStyle name="Normal 25 2 2 2 2 2 3 3 2" xfId="22208" xr:uid="{00000000-0005-0000-0000-000010710000}"/>
    <cellStyle name="Normal 25 2 2 2 2 2 3 3 3" xfId="40366" xr:uid="{00000000-0005-0000-0000-000011710000}"/>
    <cellStyle name="Normal 25 2 2 2 2 2 3 4" xfId="17493" xr:uid="{00000000-0005-0000-0000-000012710000}"/>
    <cellStyle name="Normal 25 2 2 2 2 2 3 5" xfId="36070" xr:uid="{00000000-0005-0000-0000-000013710000}"/>
    <cellStyle name="Normal 25 2 2 2 2 2 4" xfId="7178" xr:uid="{00000000-0005-0000-0000-000014710000}"/>
    <cellStyle name="Normal 25 2 2 2 2 2 4 2" xfId="11949" xr:uid="{00000000-0005-0000-0000-000015710000}"/>
    <cellStyle name="Normal 25 2 2 2 2 2 4 2 2" xfId="23307" xr:uid="{00000000-0005-0000-0000-000016710000}"/>
    <cellStyle name="Normal 25 2 2 2 2 2 4 2 3" xfId="41423" xr:uid="{00000000-0005-0000-0000-000017710000}"/>
    <cellStyle name="Normal 25 2 2 2 2 2 4 3" xfId="18596" xr:uid="{00000000-0005-0000-0000-000018710000}"/>
    <cellStyle name="Normal 25 2 2 2 2 2 4 4" xfId="37127" xr:uid="{00000000-0005-0000-0000-000019710000}"/>
    <cellStyle name="Normal 25 2 2 2 2 2 5" xfId="9764" xr:uid="{00000000-0005-0000-0000-00001A710000}"/>
    <cellStyle name="Normal 25 2 2 2 2 2 5 2" xfId="21159" xr:uid="{00000000-0005-0000-0000-00001B710000}"/>
    <cellStyle name="Normal 25 2 2 2 2 2 5 3" xfId="39331" xr:uid="{00000000-0005-0000-0000-00001C710000}"/>
    <cellStyle name="Normal 25 2 2 2 2 2 6" xfId="16436" xr:uid="{00000000-0005-0000-0000-00001D710000}"/>
    <cellStyle name="Normal 25 2 2 2 2 2 7" xfId="35036" xr:uid="{00000000-0005-0000-0000-00001E710000}"/>
    <cellStyle name="Normal 25 2 2 2 2 3" xfId="5212" xr:uid="{00000000-0005-0000-0000-00001F710000}"/>
    <cellStyle name="Normal 25 2 2 2 2 3 2" xfId="6298" xr:uid="{00000000-0005-0000-0000-000020710000}"/>
    <cellStyle name="Normal 25 2 2 2 2 3 2 2" xfId="8490" xr:uid="{00000000-0005-0000-0000-000021710000}"/>
    <cellStyle name="Normal 25 2 2 2 2 3 2 2 2" xfId="13261" xr:uid="{00000000-0005-0000-0000-000022710000}"/>
    <cellStyle name="Normal 25 2 2 2 2 3 2 2 2 2" xfId="24614" xr:uid="{00000000-0005-0000-0000-000023710000}"/>
    <cellStyle name="Normal 25 2 2 2 2 3 2 2 2 3" xfId="42715" xr:uid="{00000000-0005-0000-0000-000024710000}"/>
    <cellStyle name="Normal 25 2 2 2 2 3 2 2 3" xfId="19900" xr:uid="{00000000-0005-0000-0000-000025710000}"/>
    <cellStyle name="Normal 25 2 2 2 2 3 2 2 4" xfId="38419" xr:uid="{00000000-0005-0000-0000-000026710000}"/>
    <cellStyle name="Normal 25 2 2 2 2 3 2 3" xfId="11080" xr:uid="{00000000-0005-0000-0000-000027710000}"/>
    <cellStyle name="Normal 25 2 2 2 2 3 2 3 2" xfId="22466" xr:uid="{00000000-0005-0000-0000-000028710000}"/>
    <cellStyle name="Normal 25 2 2 2 2 3 2 3 3" xfId="40624" xr:uid="{00000000-0005-0000-0000-000029710000}"/>
    <cellStyle name="Normal 25 2 2 2 2 3 2 4" xfId="17751" xr:uid="{00000000-0005-0000-0000-00002A710000}"/>
    <cellStyle name="Normal 25 2 2 2 2 3 2 5" xfId="36328" xr:uid="{00000000-0005-0000-0000-00002B710000}"/>
    <cellStyle name="Normal 25 2 2 2 2 3 3" xfId="7434" xr:uid="{00000000-0005-0000-0000-00002C710000}"/>
    <cellStyle name="Normal 25 2 2 2 2 3 3 2" xfId="12205" xr:uid="{00000000-0005-0000-0000-00002D710000}"/>
    <cellStyle name="Normal 25 2 2 2 2 3 3 2 2" xfId="23563" xr:uid="{00000000-0005-0000-0000-00002E710000}"/>
    <cellStyle name="Normal 25 2 2 2 2 3 3 2 3" xfId="41679" xr:uid="{00000000-0005-0000-0000-00002F710000}"/>
    <cellStyle name="Normal 25 2 2 2 2 3 3 3" xfId="18852" xr:uid="{00000000-0005-0000-0000-000030710000}"/>
    <cellStyle name="Normal 25 2 2 2 2 3 3 4" xfId="37383" xr:uid="{00000000-0005-0000-0000-000031710000}"/>
    <cellStyle name="Normal 25 2 2 2 2 3 4" xfId="10020" xr:uid="{00000000-0005-0000-0000-000032710000}"/>
    <cellStyle name="Normal 25 2 2 2 2 3 4 2" xfId="21415" xr:uid="{00000000-0005-0000-0000-000033710000}"/>
    <cellStyle name="Normal 25 2 2 2 2 3 4 3" xfId="39587" xr:uid="{00000000-0005-0000-0000-000034710000}"/>
    <cellStyle name="Normal 25 2 2 2 2 3 5" xfId="16692" xr:uid="{00000000-0005-0000-0000-000035710000}"/>
    <cellStyle name="Normal 25 2 2 2 2 3 6" xfId="35292" xr:uid="{00000000-0005-0000-0000-000036710000}"/>
    <cellStyle name="Normal 25 2 2 2 2 4" xfId="5764" xr:uid="{00000000-0005-0000-0000-000037710000}"/>
    <cellStyle name="Normal 25 2 2 2 2 4 2" xfId="7966" xr:uid="{00000000-0005-0000-0000-000038710000}"/>
    <cellStyle name="Normal 25 2 2 2 2 4 2 2" xfId="12737" xr:uid="{00000000-0005-0000-0000-000039710000}"/>
    <cellStyle name="Normal 25 2 2 2 2 4 2 2 2" xfId="24092" xr:uid="{00000000-0005-0000-0000-00003A710000}"/>
    <cellStyle name="Normal 25 2 2 2 2 4 2 2 3" xfId="42201" xr:uid="{00000000-0005-0000-0000-00003B710000}"/>
    <cellStyle name="Normal 25 2 2 2 2 4 2 3" xfId="19379" xr:uid="{00000000-0005-0000-0000-00003C710000}"/>
    <cellStyle name="Normal 25 2 2 2 2 4 2 4" xfId="37905" xr:uid="{00000000-0005-0000-0000-00003D710000}"/>
    <cellStyle name="Normal 25 2 2 2 2 4 3" xfId="10554" xr:uid="{00000000-0005-0000-0000-00003E710000}"/>
    <cellStyle name="Normal 25 2 2 2 2 4 3 2" xfId="21943" xr:uid="{00000000-0005-0000-0000-00003F710000}"/>
    <cellStyle name="Normal 25 2 2 2 2 4 3 3" xfId="40110" xr:uid="{00000000-0005-0000-0000-000040710000}"/>
    <cellStyle name="Normal 25 2 2 2 2 4 4" xfId="17228" xr:uid="{00000000-0005-0000-0000-000041710000}"/>
    <cellStyle name="Normal 25 2 2 2 2 4 5" xfId="35814" xr:uid="{00000000-0005-0000-0000-000042710000}"/>
    <cellStyle name="Normal 25 2 2 2 2 5" xfId="6912" xr:uid="{00000000-0005-0000-0000-000043710000}"/>
    <cellStyle name="Normal 25 2 2 2 2 5 2" xfId="11683" xr:uid="{00000000-0005-0000-0000-000044710000}"/>
    <cellStyle name="Normal 25 2 2 2 2 5 2 2" xfId="23045" xr:uid="{00000000-0005-0000-0000-000045710000}"/>
    <cellStyle name="Normal 25 2 2 2 2 5 2 3" xfId="41167" xr:uid="{00000000-0005-0000-0000-000046710000}"/>
    <cellStyle name="Normal 25 2 2 2 2 5 3" xfId="18335" xr:uid="{00000000-0005-0000-0000-000047710000}"/>
    <cellStyle name="Normal 25 2 2 2 2 5 4" xfId="36871" xr:uid="{00000000-0005-0000-0000-000048710000}"/>
    <cellStyle name="Normal 25 2 2 2 2 6" xfId="9505" xr:uid="{00000000-0005-0000-0000-000049710000}"/>
    <cellStyle name="Normal 25 2 2 2 2 6 2" xfId="20900" xr:uid="{00000000-0005-0000-0000-00004A710000}"/>
    <cellStyle name="Normal 25 2 2 2 2 6 3" xfId="39074" xr:uid="{00000000-0005-0000-0000-00004B710000}"/>
    <cellStyle name="Normal 25 2 2 2 2 7" xfId="16171" xr:uid="{00000000-0005-0000-0000-00004C710000}"/>
    <cellStyle name="Normal 25 2 2 2 2 8" xfId="34780" xr:uid="{00000000-0005-0000-0000-00004D710000}"/>
    <cellStyle name="Normal 25 2 2 2 3" xfId="4806" xr:uid="{00000000-0005-0000-0000-00004E710000}"/>
    <cellStyle name="Normal 25 2 2 2 3 2" xfId="5340" xr:uid="{00000000-0005-0000-0000-00004F710000}"/>
    <cellStyle name="Normal 25 2 2 2 3 2 2" xfId="6426" xr:uid="{00000000-0005-0000-0000-000050710000}"/>
    <cellStyle name="Normal 25 2 2 2 3 2 2 2" xfId="8618" xr:uid="{00000000-0005-0000-0000-000051710000}"/>
    <cellStyle name="Normal 25 2 2 2 3 2 2 2 2" xfId="13389" xr:uid="{00000000-0005-0000-0000-000052710000}"/>
    <cellStyle name="Normal 25 2 2 2 3 2 2 2 2 2" xfId="24742" xr:uid="{00000000-0005-0000-0000-000053710000}"/>
    <cellStyle name="Normal 25 2 2 2 3 2 2 2 2 3" xfId="42843" xr:uid="{00000000-0005-0000-0000-000054710000}"/>
    <cellStyle name="Normal 25 2 2 2 3 2 2 2 3" xfId="20028" xr:uid="{00000000-0005-0000-0000-000055710000}"/>
    <cellStyle name="Normal 25 2 2 2 3 2 2 2 4" xfId="38547" xr:uid="{00000000-0005-0000-0000-000056710000}"/>
    <cellStyle name="Normal 25 2 2 2 3 2 2 3" xfId="11208" xr:uid="{00000000-0005-0000-0000-000057710000}"/>
    <cellStyle name="Normal 25 2 2 2 3 2 2 3 2" xfId="22594" xr:uid="{00000000-0005-0000-0000-000058710000}"/>
    <cellStyle name="Normal 25 2 2 2 3 2 2 3 3" xfId="40752" xr:uid="{00000000-0005-0000-0000-000059710000}"/>
    <cellStyle name="Normal 25 2 2 2 3 2 2 4" xfId="17879" xr:uid="{00000000-0005-0000-0000-00005A710000}"/>
    <cellStyle name="Normal 25 2 2 2 3 2 2 5" xfId="36456" xr:uid="{00000000-0005-0000-0000-00005B710000}"/>
    <cellStyle name="Normal 25 2 2 2 3 2 3" xfId="7562" xr:uid="{00000000-0005-0000-0000-00005C710000}"/>
    <cellStyle name="Normal 25 2 2 2 3 2 3 2" xfId="12333" xr:uid="{00000000-0005-0000-0000-00005D710000}"/>
    <cellStyle name="Normal 25 2 2 2 3 2 3 2 2" xfId="23691" xr:uid="{00000000-0005-0000-0000-00005E710000}"/>
    <cellStyle name="Normal 25 2 2 2 3 2 3 2 3" xfId="41807" xr:uid="{00000000-0005-0000-0000-00005F710000}"/>
    <cellStyle name="Normal 25 2 2 2 3 2 3 3" xfId="18980" xr:uid="{00000000-0005-0000-0000-000060710000}"/>
    <cellStyle name="Normal 25 2 2 2 3 2 3 4" xfId="37511" xr:uid="{00000000-0005-0000-0000-000061710000}"/>
    <cellStyle name="Normal 25 2 2 2 3 2 4" xfId="10148" xr:uid="{00000000-0005-0000-0000-000062710000}"/>
    <cellStyle name="Normal 25 2 2 2 3 2 4 2" xfId="21543" xr:uid="{00000000-0005-0000-0000-000063710000}"/>
    <cellStyle name="Normal 25 2 2 2 3 2 4 3" xfId="39715" xr:uid="{00000000-0005-0000-0000-000064710000}"/>
    <cellStyle name="Normal 25 2 2 2 3 2 5" xfId="16820" xr:uid="{00000000-0005-0000-0000-000065710000}"/>
    <cellStyle name="Normal 25 2 2 2 3 2 6" xfId="35420" xr:uid="{00000000-0005-0000-0000-000066710000}"/>
    <cellStyle name="Normal 25 2 2 2 3 3" xfId="5892" xr:uid="{00000000-0005-0000-0000-000067710000}"/>
    <cellStyle name="Normal 25 2 2 2 3 3 2" xfId="8094" xr:uid="{00000000-0005-0000-0000-000068710000}"/>
    <cellStyle name="Normal 25 2 2 2 3 3 2 2" xfId="12865" xr:uid="{00000000-0005-0000-0000-000069710000}"/>
    <cellStyle name="Normal 25 2 2 2 3 3 2 2 2" xfId="24220" xr:uid="{00000000-0005-0000-0000-00006A710000}"/>
    <cellStyle name="Normal 25 2 2 2 3 3 2 2 3" xfId="42329" xr:uid="{00000000-0005-0000-0000-00006B710000}"/>
    <cellStyle name="Normal 25 2 2 2 3 3 2 3" xfId="19507" xr:uid="{00000000-0005-0000-0000-00006C710000}"/>
    <cellStyle name="Normal 25 2 2 2 3 3 2 4" xfId="38033" xr:uid="{00000000-0005-0000-0000-00006D710000}"/>
    <cellStyle name="Normal 25 2 2 2 3 3 3" xfId="10682" xr:uid="{00000000-0005-0000-0000-00006E710000}"/>
    <cellStyle name="Normal 25 2 2 2 3 3 3 2" xfId="22071" xr:uid="{00000000-0005-0000-0000-00006F710000}"/>
    <cellStyle name="Normal 25 2 2 2 3 3 3 3" xfId="40238" xr:uid="{00000000-0005-0000-0000-000070710000}"/>
    <cellStyle name="Normal 25 2 2 2 3 3 4" xfId="17356" xr:uid="{00000000-0005-0000-0000-000071710000}"/>
    <cellStyle name="Normal 25 2 2 2 3 3 5" xfId="35942" xr:uid="{00000000-0005-0000-0000-000072710000}"/>
    <cellStyle name="Normal 25 2 2 2 3 4" xfId="7040" xr:uid="{00000000-0005-0000-0000-000073710000}"/>
    <cellStyle name="Normal 25 2 2 2 3 4 2" xfId="11811" xr:uid="{00000000-0005-0000-0000-000074710000}"/>
    <cellStyle name="Normal 25 2 2 2 3 4 2 2" xfId="23173" xr:uid="{00000000-0005-0000-0000-000075710000}"/>
    <cellStyle name="Normal 25 2 2 2 3 4 2 3" xfId="41295" xr:uid="{00000000-0005-0000-0000-000076710000}"/>
    <cellStyle name="Normal 25 2 2 2 3 4 3" xfId="18463" xr:uid="{00000000-0005-0000-0000-000077710000}"/>
    <cellStyle name="Normal 25 2 2 2 3 4 4" xfId="36999" xr:uid="{00000000-0005-0000-0000-000078710000}"/>
    <cellStyle name="Normal 25 2 2 2 3 5" xfId="9634" xr:uid="{00000000-0005-0000-0000-000079710000}"/>
    <cellStyle name="Normal 25 2 2 2 3 5 2" xfId="21029" xr:uid="{00000000-0005-0000-0000-00007A710000}"/>
    <cellStyle name="Normal 25 2 2 2 3 5 3" xfId="39202" xr:uid="{00000000-0005-0000-0000-00007B710000}"/>
    <cellStyle name="Normal 25 2 2 2 3 6" xfId="16299" xr:uid="{00000000-0005-0000-0000-00007C710000}"/>
    <cellStyle name="Normal 25 2 2 2 3 7" xfId="34908" xr:uid="{00000000-0005-0000-0000-00007D710000}"/>
    <cellStyle name="Normal 25 2 2 2 4" xfId="5084" xr:uid="{00000000-0005-0000-0000-00007E710000}"/>
    <cellStyle name="Normal 25 2 2 2 4 2" xfId="6170" xr:uid="{00000000-0005-0000-0000-00007F710000}"/>
    <cellStyle name="Normal 25 2 2 2 4 2 2" xfId="8362" xr:uid="{00000000-0005-0000-0000-000080710000}"/>
    <cellStyle name="Normal 25 2 2 2 4 2 2 2" xfId="13133" xr:uid="{00000000-0005-0000-0000-000081710000}"/>
    <cellStyle name="Normal 25 2 2 2 4 2 2 2 2" xfId="24486" xr:uid="{00000000-0005-0000-0000-000082710000}"/>
    <cellStyle name="Normal 25 2 2 2 4 2 2 2 3" xfId="42587" xr:uid="{00000000-0005-0000-0000-000083710000}"/>
    <cellStyle name="Normal 25 2 2 2 4 2 2 3" xfId="19772" xr:uid="{00000000-0005-0000-0000-000084710000}"/>
    <cellStyle name="Normal 25 2 2 2 4 2 2 4" xfId="38291" xr:uid="{00000000-0005-0000-0000-000085710000}"/>
    <cellStyle name="Normal 25 2 2 2 4 2 3" xfId="10952" xr:uid="{00000000-0005-0000-0000-000086710000}"/>
    <cellStyle name="Normal 25 2 2 2 4 2 3 2" xfId="22338" xr:uid="{00000000-0005-0000-0000-000087710000}"/>
    <cellStyle name="Normal 25 2 2 2 4 2 3 3" xfId="40496" xr:uid="{00000000-0005-0000-0000-000088710000}"/>
    <cellStyle name="Normal 25 2 2 2 4 2 4" xfId="17623" xr:uid="{00000000-0005-0000-0000-000089710000}"/>
    <cellStyle name="Normal 25 2 2 2 4 2 5" xfId="36200" xr:uid="{00000000-0005-0000-0000-00008A710000}"/>
    <cellStyle name="Normal 25 2 2 2 4 3" xfId="7306" xr:uid="{00000000-0005-0000-0000-00008B710000}"/>
    <cellStyle name="Normal 25 2 2 2 4 3 2" xfId="12077" xr:uid="{00000000-0005-0000-0000-00008C710000}"/>
    <cellStyle name="Normal 25 2 2 2 4 3 2 2" xfId="23435" xr:uid="{00000000-0005-0000-0000-00008D710000}"/>
    <cellStyle name="Normal 25 2 2 2 4 3 2 3" xfId="41551" xr:uid="{00000000-0005-0000-0000-00008E710000}"/>
    <cellStyle name="Normal 25 2 2 2 4 3 3" xfId="18724" xr:uid="{00000000-0005-0000-0000-00008F710000}"/>
    <cellStyle name="Normal 25 2 2 2 4 3 4" xfId="37255" xr:uid="{00000000-0005-0000-0000-000090710000}"/>
    <cellStyle name="Normal 25 2 2 2 4 4" xfId="9892" xr:uid="{00000000-0005-0000-0000-000091710000}"/>
    <cellStyle name="Normal 25 2 2 2 4 4 2" xfId="21287" xr:uid="{00000000-0005-0000-0000-000092710000}"/>
    <cellStyle name="Normal 25 2 2 2 4 4 3" xfId="39459" xr:uid="{00000000-0005-0000-0000-000093710000}"/>
    <cellStyle name="Normal 25 2 2 2 4 5" xfId="16564" xr:uid="{00000000-0005-0000-0000-000094710000}"/>
    <cellStyle name="Normal 25 2 2 2 4 6" xfId="35164" xr:uid="{00000000-0005-0000-0000-000095710000}"/>
    <cellStyle name="Normal 25 2 2 2 5" xfId="5616" xr:uid="{00000000-0005-0000-0000-000096710000}"/>
    <cellStyle name="Normal 25 2 2 2 5 2" xfId="7818" xr:uid="{00000000-0005-0000-0000-000097710000}"/>
    <cellStyle name="Normal 25 2 2 2 5 2 2" xfId="12589" xr:uid="{00000000-0005-0000-0000-000098710000}"/>
    <cellStyle name="Normal 25 2 2 2 5 2 2 2" xfId="23947" xr:uid="{00000000-0005-0000-0000-000099710000}"/>
    <cellStyle name="Normal 25 2 2 2 5 2 2 3" xfId="42063" xr:uid="{00000000-0005-0000-0000-00009A710000}"/>
    <cellStyle name="Normal 25 2 2 2 5 2 3" xfId="19236" xr:uid="{00000000-0005-0000-0000-00009B710000}"/>
    <cellStyle name="Normal 25 2 2 2 5 2 4" xfId="37767" xr:uid="{00000000-0005-0000-0000-00009C710000}"/>
    <cellStyle name="Normal 25 2 2 2 5 3" xfId="10406" xr:uid="{00000000-0005-0000-0000-00009D710000}"/>
    <cellStyle name="Normal 25 2 2 2 5 3 2" xfId="21801" xr:uid="{00000000-0005-0000-0000-00009E710000}"/>
    <cellStyle name="Normal 25 2 2 2 5 3 3" xfId="39972" xr:uid="{00000000-0005-0000-0000-00009F710000}"/>
    <cellStyle name="Normal 25 2 2 2 5 4" xfId="17082" xr:uid="{00000000-0005-0000-0000-0000A0710000}"/>
    <cellStyle name="Normal 25 2 2 2 5 5" xfId="35676" xr:uid="{00000000-0005-0000-0000-0000A1710000}"/>
    <cellStyle name="Normal 25 2 2 2 6" xfId="6774" xr:uid="{00000000-0005-0000-0000-0000A2710000}"/>
    <cellStyle name="Normal 25 2 2 2 6 2" xfId="11545" xr:uid="{00000000-0005-0000-0000-0000A3710000}"/>
    <cellStyle name="Normal 25 2 2 2 6 2 2" xfId="22912" xr:uid="{00000000-0005-0000-0000-0000A4710000}"/>
    <cellStyle name="Normal 25 2 2 2 6 2 3" xfId="41039" xr:uid="{00000000-0005-0000-0000-0000A5710000}"/>
    <cellStyle name="Normal 25 2 2 2 6 3" xfId="18200" xr:uid="{00000000-0005-0000-0000-0000A6710000}"/>
    <cellStyle name="Normal 25 2 2 2 6 4" xfId="36743" xr:uid="{00000000-0005-0000-0000-0000A7710000}"/>
    <cellStyle name="Normal 25 2 2 2 7" xfId="9374" xr:uid="{00000000-0005-0000-0000-0000A8710000}"/>
    <cellStyle name="Normal 25 2 2 2 7 2" xfId="20769" xr:uid="{00000000-0005-0000-0000-0000A9710000}"/>
    <cellStyle name="Normal 25 2 2 2 7 3" xfId="38946" xr:uid="{00000000-0005-0000-0000-0000AA710000}"/>
    <cellStyle name="Normal 25 2 2 2 8" xfId="16034" xr:uid="{00000000-0005-0000-0000-0000AB710000}"/>
    <cellStyle name="Normal 25 2 2 2 9" xfId="34652" xr:uid="{00000000-0005-0000-0000-0000AC710000}"/>
    <cellStyle name="Normal 25 2 2 3" xfId="4605" xr:uid="{00000000-0005-0000-0000-0000AD710000}"/>
    <cellStyle name="Normal 25 2 2 3 2" xfId="4882" xr:uid="{00000000-0005-0000-0000-0000AE710000}"/>
    <cellStyle name="Normal 25 2 2 3 2 2" xfId="5416" xr:uid="{00000000-0005-0000-0000-0000AF710000}"/>
    <cellStyle name="Normal 25 2 2 3 2 2 2" xfId="6498" xr:uid="{00000000-0005-0000-0000-0000B0710000}"/>
    <cellStyle name="Normal 25 2 2 3 2 2 2 2" xfId="8690" xr:uid="{00000000-0005-0000-0000-0000B1710000}"/>
    <cellStyle name="Normal 25 2 2 3 2 2 2 2 2" xfId="13461" xr:uid="{00000000-0005-0000-0000-0000B2710000}"/>
    <cellStyle name="Normal 25 2 2 3 2 2 2 2 2 2" xfId="24814" xr:uid="{00000000-0005-0000-0000-0000B3710000}"/>
    <cellStyle name="Normal 25 2 2 3 2 2 2 2 2 3" xfId="42915" xr:uid="{00000000-0005-0000-0000-0000B4710000}"/>
    <cellStyle name="Normal 25 2 2 3 2 2 2 2 3" xfId="20100" xr:uid="{00000000-0005-0000-0000-0000B5710000}"/>
    <cellStyle name="Normal 25 2 2 3 2 2 2 2 4" xfId="38619" xr:uid="{00000000-0005-0000-0000-0000B6710000}"/>
    <cellStyle name="Normal 25 2 2 3 2 2 2 3" xfId="11280" xr:uid="{00000000-0005-0000-0000-0000B7710000}"/>
    <cellStyle name="Normal 25 2 2 3 2 2 2 3 2" xfId="22666" xr:uid="{00000000-0005-0000-0000-0000B8710000}"/>
    <cellStyle name="Normal 25 2 2 3 2 2 2 3 3" xfId="40824" xr:uid="{00000000-0005-0000-0000-0000B9710000}"/>
    <cellStyle name="Normal 25 2 2 3 2 2 2 4" xfId="17951" xr:uid="{00000000-0005-0000-0000-0000BA710000}"/>
    <cellStyle name="Normal 25 2 2 3 2 2 2 5" xfId="36528" xr:uid="{00000000-0005-0000-0000-0000BB710000}"/>
    <cellStyle name="Normal 25 2 2 3 2 2 3" xfId="7626" xr:uid="{00000000-0005-0000-0000-0000BC710000}"/>
    <cellStyle name="Normal 25 2 2 3 2 2 3 2" xfId="12397" xr:uid="{00000000-0005-0000-0000-0000BD710000}"/>
    <cellStyle name="Normal 25 2 2 3 2 2 3 2 2" xfId="23755" xr:uid="{00000000-0005-0000-0000-0000BE710000}"/>
    <cellStyle name="Normal 25 2 2 3 2 2 3 2 3" xfId="41871" xr:uid="{00000000-0005-0000-0000-0000BF710000}"/>
    <cellStyle name="Normal 25 2 2 3 2 2 3 3" xfId="19044" xr:uid="{00000000-0005-0000-0000-0000C0710000}"/>
    <cellStyle name="Normal 25 2 2 3 2 2 3 4" xfId="37575" xr:uid="{00000000-0005-0000-0000-0000C1710000}"/>
    <cellStyle name="Normal 25 2 2 3 2 2 4" xfId="10213" xr:uid="{00000000-0005-0000-0000-0000C2710000}"/>
    <cellStyle name="Normal 25 2 2 3 2 2 4 2" xfId="21608" xr:uid="{00000000-0005-0000-0000-0000C3710000}"/>
    <cellStyle name="Normal 25 2 2 3 2 2 4 3" xfId="39780" xr:uid="{00000000-0005-0000-0000-0000C4710000}"/>
    <cellStyle name="Normal 25 2 2 3 2 2 5" xfId="16887" xr:uid="{00000000-0005-0000-0000-0000C5710000}"/>
    <cellStyle name="Normal 25 2 2 3 2 2 6" xfId="35484" xr:uid="{00000000-0005-0000-0000-0000C6710000}"/>
    <cellStyle name="Normal 25 2 2 3 2 3" xfId="5968" xr:uid="{00000000-0005-0000-0000-0000C7710000}"/>
    <cellStyle name="Normal 25 2 2 3 2 3 2" xfId="8162" xr:uid="{00000000-0005-0000-0000-0000C8710000}"/>
    <cellStyle name="Normal 25 2 2 3 2 3 2 2" xfId="12933" xr:uid="{00000000-0005-0000-0000-0000C9710000}"/>
    <cellStyle name="Normal 25 2 2 3 2 3 2 2 2" xfId="24288" xr:uid="{00000000-0005-0000-0000-0000CA710000}"/>
    <cellStyle name="Normal 25 2 2 3 2 3 2 2 3" xfId="42393" xr:uid="{00000000-0005-0000-0000-0000CB710000}"/>
    <cellStyle name="Normal 25 2 2 3 2 3 2 3" xfId="19573" xr:uid="{00000000-0005-0000-0000-0000CC710000}"/>
    <cellStyle name="Normal 25 2 2 3 2 3 2 4" xfId="38097" xr:uid="{00000000-0005-0000-0000-0000CD710000}"/>
    <cellStyle name="Normal 25 2 2 3 2 3 3" xfId="10752" xr:uid="{00000000-0005-0000-0000-0000CE710000}"/>
    <cellStyle name="Normal 25 2 2 3 2 3 3 2" xfId="22140" xr:uid="{00000000-0005-0000-0000-0000CF710000}"/>
    <cellStyle name="Normal 25 2 2 3 2 3 3 3" xfId="40302" xr:uid="{00000000-0005-0000-0000-0000D0710000}"/>
    <cellStyle name="Normal 25 2 2 3 2 3 4" xfId="17425" xr:uid="{00000000-0005-0000-0000-0000D1710000}"/>
    <cellStyle name="Normal 25 2 2 3 2 3 5" xfId="36006" xr:uid="{00000000-0005-0000-0000-0000D2710000}"/>
    <cellStyle name="Normal 25 2 2 3 2 4" xfId="7108" xr:uid="{00000000-0005-0000-0000-0000D3710000}"/>
    <cellStyle name="Normal 25 2 2 3 2 4 2" xfId="11879" xr:uid="{00000000-0005-0000-0000-0000D4710000}"/>
    <cellStyle name="Normal 25 2 2 3 2 4 2 2" xfId="23240" xr:uid="{00000000-0005-0000-0000-0000D5710000}"/>
    <cellStyle name="Normal 25 2 2 3 2 4 2 3" xfId="41359" xr:uid="{00000000-0005-0000-0000-0000D6710000}"/>
    <cellStyle name="Normal 25 2 2 3 2 4 3" xfId="18528" xr:uid="{00000000-0005-0000-0000-0000D7710000}"/>
    <cellStyle name="Normal 25 2 2 3 2 4 4" xfId="37063" xr:uid="{00000000-0005-0000-0000-0000D8710000}"/>
    <cellStyle name="Normal 25 2 2 3 2 5" xfId="9699" xr:uid="{00000000-0005-0000-0000-0000D9710000}"/>
    <cellStyle name="Normal 25 2 2 3 2 5 2" xfId="21094" xr:uid="{00000000-0005-0000-0000-0000DA710000}"/>
    <cellStyle name="Normal 25 2 2 3 2 5 3" xfId="39267" xr:uid="{00000000-0005-0000-0000-0000DB710000}"/>
    <cellStyle name="Normal 25 2 2 3 2 6" xfId="16367" xr:uid="{00000000-0005-0000-0000-0000DC710000}"/>
    <cellStyle name="Normal 25 2 2 3 2 7" xfId="34972" xr:uid="{00000000-0005-0000-0000-0000DD710000}"/>
    <cellStyle name="Normal 25 2 2 3 3" xfId="5148" xr:uid="{00000000-0005-0000-0000-0000DE710000}"/>
    <cellStyle name="Normal 25 2 2 3 3 2" xfId="6234" xr:uid="{00000000-0005-0000-0000-0000DF710000}"/>
    <cellStyle name="Normal 25 2 2 3 3 2 2" xfId="8426" xr:uid="{00000000-0005-0000-0000-0000E0710000}"/>
    <cellStyle name="Normal 25 2 2 3 3 2 2 2" xfId="13197" xr:uid="{00000000-0005-0000-0000-0000E1710000}"/>
    <cellStyle name="Normal 25 2 2 3 3 2 2 2 2" xfId="24550" xr:uid="{00000000-0005-0000-0000-0000E2710000}"/>
    <cellStyle name="Normal 25 2 2 3 3 2 2 2 3" xfId="42651" xr:uid="{00000000-0005-0000-0000-0000E3710000}"/>
    <cellStyle name="Normal 25 2 2 3 3 2 2 3" xfId="19836" xr:uid="{00000000-0005-0000-0000-0000E4710000}"/>
    <cellStyle name="Normal 25 2 2 3 3 2 2 4" xfId="38355" xr:uid="{00000000-0005-0000-0000-0000E5710000}"/>
    <cellStyle name="Normal 25 2 2 3 3 2 3" xfId="11016" xr:uid="{00000000-0005-0000-0000-0000E6710000}"/>
    <cellStyle name="Normal 25 2 2 3 3 2 3 2" xfId="22402" xr:uid="{00000000-0005-0000-0000-0000E7710000}"/>
    <cellStyle name="Normal 25 2 2 3 3 2 3 3" xfId="40560" xr:uid="{00000000-0005-0000-0000-0000E8710000}"/>
    <cellStyle name="Normal 25 2 2 3 3 2 4" xfId="17687" xr:uid="{00000000-0005-0000-0000-0000E9710000}"/>
    <cellStyle name="Normal 25 2 2 3 3 2 5" xfId="36264" xr:uid="{00000000-0005-0000-0000-0000EA710000}"/>
    <cellStyle name="Normal 25 2 2 3 3 3" xfId="7370" xr:uid="{00000000-0005-0000-0000-0000EB710000}"/>
    <cellStyle name="Normal 25 2 2 3 3 3 2" xfId="12141" xr:uid="{00000000-0005-0000-0000-0000EC710000}"/>
    <cellStyle name="Normal 25 2 2 3 3 3 2 2" xfId="23499" xr:uid="{00000000-0005-0000-0000-0000ED710000}"/>
    <cellStyle name="Normal 25 2 2 3 3 3 2 3" xfId="41615" xr:uid="{00000000-0005-0000-0000-0000EE710000}"/>
    <cellStyle name="Normal 25 2 2 3 3 3 3" xfId="18788" xr:uid="{00000000-0005-0000-0000-0000EF710000}"/>
    <cellStyle name="Normal 25 2 2 3 3 3 4" xfId="37319" xr:uid="{00000000-0005-0000-0000-0000F0710000}"/>
    <cellStyle name="Normal 25 2 2 3 3 4" xfId="9956" xr:uid="{00000000-0005-0000-0000-0000F1710000}"/>
    <cellStyle name="Normal 25 2 2 3 3 4 2" xfId="21351" xr:uid="{00000000-0005-0000-0000-0000F2710000}"/>
    <cellStyle name="Normal 25 2 2 3 3 4 3" xfId="39523" xr:uid="{00000000-0005-0000-0000-0000F3710000}"/>
    <cellStyle name="Normal 25 2 2 3 3 5" xfId="16628" xr:uid="{00000000-0005-0000-0000-0000F4710000}"/>
    <cellStyle name="Normal 25 2 2 3 3 6" xfId="35228" xr:uid="{00000000-0005-0000-0000-0000F5710000}"/>
    <cellStyle name="Normal 25 2 2 3 4" xfId="5692" xr:uid="{00000000-0005-0000-0000-0000F6710000}"/>
    <cellStyle name="Normal 25 2 2 3 4 2" xfId="7894" xr:uid="{00000000-0005-0000-0000-0000F7710000}"/>
    <cellStyle name="Normal 25 2 2 3 4 2 2" xfId="12665" xr:uid="{00000000-0005-0000-0000-0000F8710000}"/>
    <cellStyle name="Normal 25 2 2 3 4 2 2 2" xfId="24021" xr:uid="{00000000-0005-0000-0000-0000F9710000}"/>
    <cellStyle name="Normal 25 2 2 3 4 2 2 3" xfId="42135" xr:uid="{00000000-0005-0000-0000-0000FA710000}"/>
    <cellStyle name="Normal 25 2 2 3 4 2 3" xfId="19309" xr:uid="{00000000-0005-0000-0000-0000FB710000}"/>
    <cellStyle name="Normal 25 2 2 3 4 2 4" xfId="37839" xr:uid="{00000000-0005-0000-0000-0000FC710000}"/>
    <cellStyle name="Normal 25 2 2 3 4 3" xfId="10482" xr:uid="{00000000-0005-0000-0000-0000FD710000}"/>
    <cellStyle name="Normal 25 2 2 3 4 3 2" xfId="21874" xr:uid="{00000000-0005-0000-0000-0000FE710000}"/>
    <cellStyle name="Normal 25 2 2 3 4 3 3" xfId="40044" xr:uid="{00000000-0005-0000-0000-0000FF710000}"/>
    <cellStyle name="Normal 25 2 2 3 4 4" xfId="17158" xr:uid="{00000000-0005-0000-0000-000000720000}"/>
    <cellStyle name="Normal 25 2 2 3 4 5" xfId="35748" xr:uid="{00000000-0005-0000-0000-000001720000}"/>
    <cellStyle name="Normal 25 2 2 3 5" xfId="6842" xr:uid="{00000000-0005-0000-0000-000002720000}"/>
    <cellStyle name="Normal 25 2 2 3 5 2" xfId="11613" xr:uid="{00000000-0005-0000-0000-000003720000}"/>
    <cellStyle name="Normal 25 2 2 3 5 2 2" xfId="22978" xr:uid="{00000000-0005-0000-0000-000004720000}"/>
    <cellStyle name="Normal 25 2 2 3 5 2 3" xfId="41103" xr:uid="{00000000-0005-0000-0000-000005720000}"/>
    <cellStyle name="Normal 25 2 2 3 5 3" xfId="18266" xr:uid="{00000000-0005-0000-0000-000006720000}"/>
    <cellStyle name="Normal 25 2 2 3 5 4" xfId="36807" xr:uid="{00000000-0005-0000-0000-000007720000}"/>
    <cellStyle name="Normal 25 2 2 3 6" xfId="9440" xr:uid="{00000000-0005-0000-0000-000008720000}"/>
    <cellStyle name="Normal 25 2 2 3 6 2" xfId="20835" xr:uid="{00000000-0005-0000-0000-000009720000}"/>
    <cellStyle name="Normal 25 2 2 3 6 3" xfId="39010" xr:uid="{00000000-0005-0000-0000-00000A720000}"/>
    <cellStyle name="Normal 25 2 2 3 7" xfId="16103" xr:uid="{00000000-0005-0000-0000-00000B720000}"/>
    <cellStyle name="Normal 25 2 2 3 8" xfId="34716" xr:uid="{00000000-0005-0000-0000-00000C720000}"/>
    <cellStyle name="Normal 25 2 2 4" xfId="4742" xr:uid="{00000000-0005-0000-0000-00000D720000}"/>
    <cellStyle name="Normal 25 2 2 4 2" xfId="5276" xr:uid="{00000000-0005-0000-0000-00000E720000}"/>
    <cellStyle name="Normal 25 2 2 4 2 2" xfId="6362" xr:uid="{00000000-0005-0000-0000-00000F720000}"/>
    <cellStyle name="Normal 25 2 2 4 2 2 2" xfId="8554" xr:uid="{00000000-0005-0000-0000-000010720000}"/>
    <cellStyle name="Normal 25 2 2 4 2 2 2 2" xfId="13325" xr:uid="{00000000-0005-0000-0000-000011720000}"/>
    <cellStyle name="Normal 25 2 2 4 2 2 2 2 2" xfId="24678" xr:uid="{00000000-0005-0000-0000-000012720000}"/>
    <cellStyle name="Normal 25 2 2 4 2 2 2 2 3" xfId="42779" xr:uid="{00000000-0005-0000-0000-000013720000}"/>
    <cellStyle name="Normal 25 2 2 4 2 2 2 3" xfId="19964" xr:uid="{00000000-0005-0000-0000-000014720000}"/>
    <cellStyle name="Normal 25 2 2 4 2 2 2 4" xfId="38483" xr:uid="{00000000-0005-0000-0000-000015720000}"/>
    <cellStyle name="Normal 25 2 2 4 2 2 3" xfId="11144" xr:uid="{00000000-0005-0000-0000-000016720000}"/>
    <cellStyle name="Normal 25 2 2 4 2 2 3 2" xfId="22530" xr:uid="{00000000-0005-0000-0000-000017720000}"/>
    <cellStyle name="Normal 25 2 2 4 2 2 3 3" xfId="40688" xr:uid="{00000000-0005-0000-0000-000018720000}"/>
    <cellStyle name="Normal 25 2 2 4 2 2 4" xfId="17815" xr:uid="{00000000-0005-0000-0000-000019720000}"/>
    <cellStyle name="Normal 25 2 2 4 2 2 5" xfId="36392" xr:uid="{00000000-0005-0000-0000-00001A720000}"/>
    <cellStyle name="Normal 25 2 2 4 2 3" xfId="7498" xr:uid="{00000000-0005-0000-0000-00001B720000}"/>
    <cellStyle name="Normal 25 2 2 4 2 3 2" xfId="12269" xr:uid="{00000000-0005-0000-0000-00001C720000}"/>
    <cellStyle name="Normal 25 2 2 4 2 3 2 2" xfId="23627" xr:uid="{00000000-0005-0000-0000-00001D720000}"/>
    <cellStyle name="Normal 25 2 2 4 2 3 2 3" xfId="41743" xr:uid="{00000000-0005-0000-0000-00001E720000}"/>
    <cellStyle name="Normal 25 2 2 4 2 3 3" xfId="18916" xr:uid="{00000000-0005-0000-0000-00001F720000}"/>
    <cellStyle name="Normal 25 2 2 4 2 3 4" xfId="37447" xr:uid="{00000000-0005-0000-0000-000020720000}"/>
    <cellStyle name="Normal 25 2 2 4 2 4" xfId="10084" xr:uid="{00000000-0005-0000-0000-000021720000}"/>
    <cellStyle name="Normal 25 2 2 4 2 4 2" xfId="21479" xr:uid="{00000000-0005-0000-0000-000022720000}"/>
    <cellStyle name="Normal 25 2 2 4 2 4 3" xfId="39651" xr:uid="{00000000-0005-0000-0000-000023720000}"/>
    <cellStyle name="Normal 25 2 2 4 2 5" xfId="16756" xr:uid="{00000000-0005-0000-0000-000024720000}"/>
    <cellStyle name="Normal 25 2 2 4 2 6" xfId="35356" xr:uid="{00000000-0005-0000-0000-000025720000}"/>
    <cellStyle name="Normal 25 2 2 4 3" xfId="5828" xr:uid="{00000000-0005-0000-0000-000026720000}"/>
    <cellStyle name="Normal 25 2 2 4 3 2" xfId="8030" xr:uid="{00000000-0005-0000-0000-000027720000}"/>
    <cellStyle name="Normal 25 2 2 4 3 2 2" xfId="12801" xr:uid="{00000000-0005-0000-0000-000028720000}"/>
    <cellStyle name="Normal 25 2 2 4 3 2 2 2" xfId="24156" xr:uid="{00000000-0005-0000-0000-000029720000}"/>
    <cellStyle name="Normal 25 2 2 4 3 2 2 3" xfId="42265" xr:uid="{00000000-0005-0000-0000-00002A720000}"/>
    <cellStyle name="Normal 25 2 2 4 3 2 3" xfId="19443" xr:uid="{00000000-0005-0000-0000-00002B720000}"/>
    <cellStyle name="Normal 25 2 2 4 3 2 4" xfId="37969" xr:uid="{00000000-0005-0000-0000-00002C720000}"/>
    <cellStyle name="Normal 25 2 2 4 3 3" xfId="10618" xr:uid="{00000000-0005-0000-0000-00002D720000}"/>
    <cellStyle name="Normal 25 2 2 4 3 3 2" xfId="22007" xr:uid="{00000000-0005-0000-0000-00002E720000}"/>
    <cellStyle name="Normal 25 2 2 4 3 3 3" xfId="40174" xr:uid="{00000000-0005-0000-0000-00002F720000}"/>
    <cellStyle name="Normal 25 2 2 4 3 4" xfId="17292" xr:uid="{00000000-0005-0000-0000-000030720000}"/>
    <cellStyle name="Normal 25 2 2 4 3 5" xfId="35878" xr:uid="{00000000-0005-0000-0000-000031720000}"/>
    <cellStyle name="Normal 25 2 2 4 4" xfId="6976" xr:uid="{00000000-0005-0000-0000-000032720000}"/>
    <cellStyle name="Normal 25 2 2 4 4 2" xfId="11747" xr:uid="{00000000-0005-0000-0000-000033720000}"/>
    <cellStyle name="Normal 25 2 2 4 4 2 2" xfId="23109" xr:uid="{00000000-0005-0000-0000-000034720000}"/>
    <cellStyle name="Normal 25 2 2 4 4 2 3" xfId="41231" xr:uid="{00000000-0005-0000-0000-000035720000}"/>
    <cellStyle name="Normal 25 2 2 4 4 3" xfId="18399" xr:uid="{00000000-0005-0000-0000-000036720000}"/>
    <cellStyle name="Normal 25 2 2 4 4 4" xfId="36935" xr:uid="{00000000-0005-0000-0000-000037720000}"/>
    <cellStyle name="Normal 25 2 2 4 5" xfId="9570" xr:uid="{00000000-0005-0000-0000-000038720000}"/>
    <cellStyle name="Normal 25 2 2 4 5 2" xfId="20965" xr:uid="{00000000-0005-0000-0000-000039720000}"/>
    <cellStyle name="Normal 25 2 2 4 5 3" xfId="39138" xr:uid="{00000000-0005-0000-0000-00003A720000}"/>
    <cellStyle name="Normal 25 2 2 4 6" xfId="16235" xr:uid="{00000000-0005-0000-0000-00003B720000}"/>
    <cellStyle name="Normal 25 2 2 4 7" xfId="34844" xr:uid="{00000000-0005-0000-0000-00003C720000}"/>
    <cellStyle name="Normal 25 2 2 5" xfId="5020" xr:uid="{00000000-0005-0000-0000-00003D720000}"/>
    <cellStyle name="Normal 25 2 2 5 2" xfId="6106" xr:uid="{00000000-0005-0000-0000-00003E720000}"/>
    <cellStyle name="Normal 25 2 2 5 2 2" xfId="8298" xr:uid="{00000000-0005-0000-0000-00003F720000}"/>
    <cellStyle name="Normal 25 2 2 5 2 2 2" xfId="13069" xr:uid="{00000000-0005-0000-0000-000040720000}"/>
    <cellStyle name="Normal 25 2 2 5 2 2 2 2" xfId="24422" xr:uid="{00000000-0005-0000-0000-000041720000}"/>
    <cellStyle name="Normal 25 2 2 5 2 2 2 3" xfId="42523" xr:uid="{00000000-0005-0000-0000-000042720000}"/>
    <cellStyle name="Normal 25 2 2 5 2 2 3" xfId="19708" xr:uid="{00000000-0005-0000-0000-000043720000}"/>
    <cellStyle name="Normal 25 2 2 5 2 2 4" xfId="38227" xr:uid="{00000000-0005-0000-0000-000044720000}"/>
    <cellStyle name="Normal 25 2 2 5 2 3" xfId="10888" xr:uid="{00000000-0005-0000-0000-000045720000}"/>
    <cellStyle name="Normal 25 2 2 5 2 3 2" xfId="22274" xr:uid="{00000000-0005-0000-0000-000046720000}"/>
    <cellStyle name="Normal 25 2 2 5 2 3 3" xfId="40432" xr:uid="{00000000-0005-0000-0000-000047720000}"/>
    <cellStyle name="Normal 25 2 2 5 2 4" xfId="17559" xr:uid="{00000000-0005-0000-0000-000048720000}"/>
    <cellStyle name="Normal 25 2 2 5 2 5" xfId="36136" xr:uid="{00000000-0005-0000-0000-000049720000}"/>
    <cellStyle name="Normal 25 2 2 5 3" xfId="7242" xr:uid="{00000000-0005-0000-0000-00004A720000}"/>
    <cellStyle name="Normal 25 2 2 5 3 2" xfId="12013" xr:uid="{00000000-0005-0000-0000-00004B720000}"/>
    <cellStyle name="Normal 25 2 2 5 3 2 2" xfId="23371" xr:uid="{00000000-0005-0000-0000-00004C720000}"/>
    <cellStyle name="Normal 25 2 2 5 3 2 3" xfId="41487" xr:uid="{00000000-0005-0000-0000-00004D720000}"/>
    <cellStyle name="Normal 25 2 2 5 3 3" xfId="18660" xr:uid="{00000000-0005-0000-0000-00004E720000}"/>
    <cellStyle name="Normal 25 2 2 5 3 4" xfId="37191" xr:uid="{00000000-0005-0000-0000-00004F720000}"/>
    <cellStyle name="Normal 25 2 2 5 4" xfId="9828" xr:uid="{00000000-0005-0000-0000-000050720000}"/>
    <cellStyle name="Normal 25 2 2 5 4 2" xfId="21223" xr:uid="{00000000-0005-0000-0000-000051720000}"/>
    <cellStyle name="Normal 25 2 2 5 4 3" xfId="39395" xr:uid="{00000000-0005-0000-0000-000052720000}"/>
    <cellStyle name="Normal 25 2 2 5 5" xfId="16500" xr:uid="{00000000-0005-0000-0000-000053720000}"/>
    <cellStyle name="Normal 25 2 2 5 6" xfId="35100" xr:uid="{00000000-0005-0000-0000-000054720000}"/>
    <cellStyle name="Normal 25 2 2 6" xfId="5552" xr:uid="{00000000-0005-0000-0000-000055720000}"/>
    <cellStyle name="Normal 25 2 2 6 2" xfId="7754" xr:uid="{00000000-0005-0000-0000-000056720000}"/>
    <cellStyle name="Normal 25 2 2 6 2 2" xfId="12525" xr:uid="{00000000-0005-0000-0000-000057720000}"/>
    <cellStyle name="Normal 25 2 2 6 2 2 2" xfId="23883" xr:uid="{00000000-0005-0000-0000-000058720000}"/>
    <cellStyle name="Normal 25 2 2 6 2 2 3" xfId="41999" xr:uid="{00000000-0005-0000-0000-000059720000}"/>
    <cellStyle name="Normal 25 2 2 6 2 3" xfId="19172" xr:uid="{00000000-0005-0000-0000-00005A720000}"/>
    <cellStyle name="Normal 25 2 2 6 2 4" xfId="37703" xr:uid="{00000000-0005-0000-0000-00005B720000}"/>
    <cellStyle name="Normal 25 2 2 6 3" xfId="10342" xr:uid="{00000000-0005-0000-0000-00005C720000}"/>
    <cellStyle name="Normal 25 2 2 6 3 2" xfId="21737" xr:uid="{00000000-0005-0000-0000-00005D720000}"/>
    <cellStyle name="Normal 25 2 2 6 3 3" xfId="39908" xr:uid="{00000000-0005-0000-0000-00005E720000}"/>
    <cellStyle name="Normal 25 2 2 6 4" xfId="17018" xr:uid="{00000000-0005-0000-0000-00005F720000}"/>
    <cellStyle name="Normal 25 2 2 6 5" xfId="35612" xr:uid="{00000000-0005-0000-0000-000060720000}"/>
    <cellStyle name="Normal 25 2 2 7" xfId="6704" xr:uid="{00000000-0005-0000-0000-000061720000}"/>
    <cellStyle name="Normal 25 2 2 7 2" xfId="11475" xr:uid="{00000000-0005-0000-0000-000062720000}"/>
    <cellStyle name="Normal 25 2 2 7 2 2" xfId="22844" xr:uid="{00000000-0005-0000-0000-000063720000}"/>
    <cellStyle name="Normal 25 2 2 7 2 3" xfId="40975" xr:uid="{00000000-0005-0000-0000-000064720000}"/>
    <cellStyle name="Normal 25 2 2 7 3" xfId="18130" xr:uid="{00000000-0005-0000-0000-000065720000}"/>
    <cellStyle name="Normal 25 2 2 7 4" xfId="36679" xr:uid="{00000000-0005-0000-0000-000066720000}"/>
    <cellStyle name="Normal 25 2 2 8" xfId="9308" xr:uid="{00000000-0005-0000-0000-000067720000}"/>
    <cellStyle name="Normal 25 2 2 8 2" xfId="20703" xr:uid="{00000000-0005-0000-0000-000068720000}"/>
    <cellStyle name="Normal 25 2 2 8 3" xfId="38882" xr:uid="{00000000-0005-0000-0000-000069720000}"/>
    <cellStyle name="Normal 25 2 2 9" xfId="15968" xr:uid="{00000000-0005-0000-0000-00006A720000}"/>
    <cellStyle name="Normal 25 2 3" xfId="4497" xr:uid="{00000000-0005-0000-0000-00006B720000}"/>
    <cellStyle name="Normal 25 2 3 2" xfId="4645" xr:uid="{00000000-0005-0000-0000-00006C720000}"/>
    <cellStyle name="Normal 25 2 3 2 2" xfId="4922" xr:uid="{00000000-0005-0000-0000-00006D720000}"/>
    <cellStyle name="Normal 25 2 3 2 2 2" xfId="5456" xr:uid="{00000000-0005-0000-0000-00006E720000}"/>
    <cellStyle name="Normal 25 2 3 2 2 2 2" xfId="6532" xr:uid="{00000000-0005-0000-0000-00006F720000}"/>
    <cellStyle name="Normal 25 2 3 2 2 2 2 2" xfId="8724" xr:uid="{00000000-0005-0000-0000-000070720000}"/>
    <cellStyle name="Normal 25 2 3 2 2 2 2 2 2" xfId="13495" xr:uid="{00000000-0005-0000-0000-000071720000}"/>
    <cellStyle name="Normal 25 2 3 2 2 2 2 2 2 2" xfId="24848" xr:uid="{00000000-0005-0000-0000-000072720000}"/>
    <cellStyle name="Normal 25 2 3 2 2 2 2 2 2 3" xfId="42949" xr:uid="{00000000-0005-0000-0000-000073720000}"/>
    <cellStyle name="Normal 25 2 3 2 2 2 2 2 3" xfId="20134" xr:uid="{00000000-0005-0000-0000-000074720000}"/>
    <cellStyle name="Normal 25 2 3 2 2 2 2 2 4" xfId="38653" xr:uid="{00000000-0005-0000-0000-000075720000}"/>
    <cellStyle name="Normal 25 2 3 2 2 2 2 3" xfId="11314" xr:uid="{00000000-0005-0000-0000-000076720000}"/>
    <cellStyle name="Normal 25 2 3 2 2 2 2 3 2" xfId="22700" xr:uid="{00000000-0005-0000-0000-000077720000}"/>
    <cellStyle name="Normal 25 2 3 2 2 2 2 3 3" xfId="40858" xr:uid="{00000000-0005-0000-0000-000078720000}"/>
    <cellStyle name="Normal 25 2 3 2 2 2 2 4" xfId="17985" xr:uid="{00000000-0005-0000-0000-000079720000}"/>
    <cellStyle name="Normal 25 2 3 2 2 2 2 5" xfId="36562" xr:uid="{00000000-0005-0000-0000-00007A720000}"/>
    <cellStyle name="Normal 25 2 3 2 2 2 3" xfId="7658" xr:uid="{00000000-0005-0000-0000-00007B720000}"/>
    <cellStyle name="Normal 25 2 3 2 2 2 3 2" xfId="12429" xr:uid="{00000000-0005-0000-0000-00007C720000}"/>
    <cellStyle name="Normal 25 2 3 2 2 2 3 2 2" xfId="23787" xr:uid="{00000000-0005-0000-0000-00007D720000}"/>
    <cellStyle name="Normal 25 2 3 2 2 2 3 2 3" xfId="41903" xr:uid="{00000000-0005-0000-0000-00007E720000}"/>
    <cellStyle name="Normal 25 2 3 2 2 2 3 3" xfId="19076" xr:uid="{00000000-0005-0000-0000-00007F720000}"/>
    <cellStyle name="Normal 25 2 3 2 2 2 3 4" xfId="37607" xr:uid="{00000000-0005-0000-0000-000080720000}"/>
    <cellStyle name="Normal 25 2 3 2 2 2 4" xfId="10246" xr:uid="{00000000-0005-0000-0000-000081720000}"/>
    <cellStyle name="Normal 25 2 3 2 2 2 4 2" xfId="21641" xr:uid="{00000000-0005-0000-0000-000082720000}"/>
    <cellStyle name="Normal 25 2 3 2 2 2 4 3" xfId="39812" xr:uid="{00000000-0005-0000-0000-000083720000}"/>
    <cellStyle name="Normal 25 2 3 2 2 2 5" xfId="16922" xr:uid="{00000000-0005-0000-0000-000084720000}"/>
    <cellStyle name="Normal 25 2 3 2 2 2 6" xfId="35516" xr:uid="{00000000-0005-0000-0000-000085720000}"/>
    <cellStyle name="Normal 25 2 3 2 2 3" xfId="6008" xr:uid="{00000000-0005-0000-0000-000086720000}"/>
    <cellStyle name="Normal 25 2 3 2 2 3 2" xfId="8200" xr:uid="{00000000-0005-0000-0000-000087720000}"/>
    <cellStyle name="Normal 25 2 3 2 2 3 2 2" xfId="12971" xr:uid="{00000000-0005-0000-0000-000088720000}"/>
    <cellStyle name="Normal 25 2 3 2 2 3 2 2 2" xfId="24324" xr:uid="{00000000-0005-0000-0000-000089720000}"/>
    <cellStyle name="Normal 25 2 3 2 2 3 2 2 3" xfId="42425" xr:uid="{00000000-0005-0000-0000-00008A720000}"/>
    <cellStyle name="Normal 25 2 3 2 2 3 2 3" xfId="19610" xr:uid="{00000000-0005-0000-0000-00008B720000}"/>
    <cellStyle name="Normal 25 2 3 2 2 3 2 4" xfId="38129" xr:uid="{00000000-0005-0000-0000-00008C720000}"/>
    <cellStyle name="Normal 25 2 3 2 2 3 3" xfId="10790" xr:uid="{00000000-0005-0000-0000-00008D720000}"/>
    <cellStyle name="Normal 25 2 3 2 2 3 3 2" xfId="22176" xr:uid="{00000000-0005-0000-0000-00008E720000}"/>
    <cellStyle name="Normal 25 2 3 2 2 3 3 3" xfId="40334" xr:uid="{00000000-0005-0000-0000-00008F720000}"/>
    <cellStyle name="Normal 25 2 3 2 2 3 4" xfId="17461" xr:uid="{00000000-0005-0000-0000-000090720000}"/>
    <cellStyle name="Normal 25 2 3 2 2 3 5" xfId="36038" xr:uid="{00000000-0005-0000-0000-000091720000}"/>
    <cellStyle name="Normal 25 2 3 2 2 4" xfId="7146" xr:uid="{00000000-0005-0000-0000-000092720000}"/>
    <cellStyle name="Normal 25 2 3 2 2 4 2" xfId="11917" xr:uid="{00000000-0005-0000-0000-000093720000}"/>
    <cellStyle name="Normal 25 2 3 2 2 4 2 2" xfId="23275" xr:uid="{00000000-0005-0000-0000-000094720000}"/>
    <cellStyle name="Normal 25 2 3 2 2 4 2 3" xfId="41391" xr:uid="{00000000-0005-0000-0000-000095720000}"/>
    <cellStyle name="Normal 25 2 3 2 2 4 3" xfId="18564" xr:uid="{00000000-0005-0000-0000-000096720000}"/>
    <cellStyle name="Normal 25 2 3 2 2 4 4" xfId="37095" xr:uid="{00000000-0005-0000-0000-000097720000}"/>
    <cellStyle name="Normal 25 2 3 2 2 5" xfId="9732" xr:uid="{00000000-0005-0000-0000-000098720000}"/>
    <cellStyle name="Normal 25 2 3 2 2 5 2" xfId="21127" xr:uid="{00000000-0005-0000-0000-000099720000}"/>
    <cellStyle name="Normal 25 2 3 2 2 5 3" xfId="39299" xr:uid="{00000000-0005-0000-0000-00009A720000}"/>
    <cellStyle name="Normal 25 2 3 2 2 6" xfId="16404" xr:uid="{00000000-0005-0000-0000-00009B720000}"/>
    <cellStyle name="Normal 25 2 3 2 2 7" xfId="35004" xr:uid="{00000000-0005-0000-0000-00009C720000}"/>
    <cellStyle name="Normal 25 2 3 2 3" xfId="5180" xr:uid="{00000000-0005-0000-0000-00009D720000}"/>
    <cellStyle name="Normal 25 2 3 2 3 2" xfId="6266" xr:uid="{00000000-0005-0000-0000-00009E720000}"/>
    <cellStyle name="Normal 25 2 3 2 3 2 2" xfId="8458" xr:uid="{00000000-0005-0000-0000-00009F720000}"/>
    <cellStyle name="Normal 25 2 3 2 3 2 2 2" xfId="13229" xr:uid="{00000000-0005-0000-0000-0000A0720000}"/>
    <cellStyle name="Normal 25 2 3 2 3 2 2 2 2" xfId="24582" xr:uid="{00000000-0005-0000-0000-0000A1720000}"/>
    <cellStyle name="Normal 25 2 3 2 3 2 2 2 3" xfId="42683" xr:uid="{00000000-0005-0000-0000-0000A2720000}"/>
    <cellStyle name="Normal 25 2 3 2 3 2 2 3" xfId="19868" xr:uid="{00000000-0005-0000-0000-0000A3720000}"/>
    <cellStyle name="Normal 25 2 3 2 3 2 2 4" xfId="38387" xr:uid="{00000000-0005-0000-0000-0000A4720000}"/>
    <cellStyle name="Normal 25 2 3 2 3 2 3" xfId="11048" xr:uid="{00000000-0005-0000-0000-0000A5720000}"/>
    <cellStyle name="Normal 25 2 3 2 3 2 3 2" xfId="22434" xr:uid="{00000000-0005-0000-0000-0000A6720000}"/>
    <cellStyle name="Normal 25 2 3 2 3 2 3 3" xfId="40592" xr:uid="{00000000-0005-0000-0000-0000A7720000}"/>
    <cellStyle name="Normal 25 2 3 2 3 2 4" xfId="17719" xr:uid="{00000000-0005-0000-0000-0000A8720000}"/>
    <cellStyle name="Normal 25 2 3 2 3 2 5" xfId="36296" xr:uid="{00000000-0005-0000-0000-0000A9720000}"/>
    <cellStyle name="Normal 25 2 3 2 3 3" xfId="7402" xr:uid="{00000000-0005-0000-0000-0000AA720000}"/>
    <cellStyle name="Normal 25 2 3 2 3 3 2" xfId="12173" xr:uid="{00000000-0005-0000-0000-0000AB720000}"/>
    <cellStyle name="Normal 25 2 3 2 3 3 2 2" xfId="23531" xr:uid="{00000000-0005-0000-0000-0000AC720000}"/>
    <cellStyle name="Normal 25 2 3 2 3 3 2 3" xfId="41647" xr:uid="{00000000-0005-0000-0000-0000AD720000}"/>
    <cellStyle name="Normal 25 2 3 2 3 3 3" xfId="18820" xr:uid="{00000000-0005-0000-0000-0000AE720000}"/>
    <cellStyle name="Normal 25 2 3 2 3 3 4" xfId="37351" xr:uid="{00000000-0005-0000-0000-0000AF720000}"/>
    <cellStyle name="Normal 25 2 3 2 3 4" xfId="9988" xr:uid="{00000000-0005-0000-0000-0000B0720000}"/>
    <cellStyle name="Normal 25 2 3 2 3 4 2" xfId="21383" xr:uid="{00000000-0005-0000-0000-0000B1720000}"/>
    <cellStyle name="Normal 25 2 3 2 3 4 3" xfId="39555" xr:uid="{00000000-0005-0000-0000-0000B2720000}"/>
    <cellStyle name="Normal 25 2 3 2 3 5" xfId="16660" xr:uid="{00000000-0005-0000-0000-0000B3720000}"/>
    <cellStyle name="Normal 25 2 3 2 3 6" xfId="35260" xr:uid="{00000000-0005-0000-0000-0000B4720000}"/>
    <cellStyle name="Normal 25 2 3 2 4" xfId="5732" xr:uid="{00000000-0005-0000-0000-0000B5720000}"/>
    <cellStyle name="Normal 25 2 3 2 4 2" xfId="7934" xr:uid="{00000000-0005-0000-0000-0000B6720000}"/>
    <cellStyle name="Normal 25 2 3 2 4 2 2" xfId="12705" xr:uid="{00000000-0005-0000-0000-0000B7720000}"/>
    <cellStyle name="Normal 25 2 3 2 4 2 2 2" xfId="24060" xr:uid="{00000000-0005-0000-0000-0000B8720000}"/>
    <cellStyle name="Normal 25 2 3 2 4 2 2 3" xfId="42169" xr:uid="{00000000-0005-0000-0000-0000B9720000}"/>
    <cellStyle name="Normal 25 2 3 2 4 2 3" xfId="19347" xr:uid="{00000000-0005-0000-0000-0000BA720000}"/>
    <cellStyle name="Normal 25 2 3 2 4 2 4" xfId="37873" xr:uid="{00000000-0005-0000-0000-0000BB720000}"/>
    <cellStyle name="Normal 25 2 3 2 4 3" xfId="10522" xr:uid="{00000000-0005-0000-0000-0000BC720000}"/>
    <cellStyle name="Normal 25 2 3 2 4 3 2" xfId="21911" xr:uid="{00000000-0005-0000-0000-0000BD720000}"/>
    <cellStyle name="Normal 25 2 3 2 4 3 3" xfId="40078" xr:uid="{00000000-0005-0000-0000-0000BE720000}"/>
    <cellStyle name="Normal 25 2 3 2 4 4" xfId="17196" xr:uid="{00000000-0005-0000-0000-0000BF720000}"/>
    <cellStyle name="Normal 25 2 3 2 4 5" xfId="35782" xr:uid="{00000000-0005-0000-0000-0000C0720000}"/>
    <cellStyle name="Normal 25 2 3 2 5" xfId="6880" xr:uid="{00000000-0005-0000-0000-0000C1720000}"/>
    <cellStyle name="Normal 25 2 3 2 5 2" xfId="11651" xr:uid="{00000000-0005-0000-0000-0000C2720000}"/>
    <cellStyle name="Normal 25 2 3 2 5 2 2" xfId="23013" xr:uid="{00000000-0005-0000-0000-0000C3720000}"/>
    <cellStyle name="Normal 25 2 3 2 5 2 3" xfId="41135" xr:uid="{00000000-0005-0000-0000-0000C4720000}"/>
    <cellStyle name="Normal 25 2 3 2 5 3" xfId="18303" xr:uid="{00000000-0005-0000-0000-0000C5720000}"/>
    <cellStyle name="Normal 25 2 3 2 5 4" xfId="36839" xr:uid="{00000000-0005-0000-0000-0000C6720000}"/>
    <cellStyle name="Normal 25 2 3 2 6" xfId="9473" xr:uid="{00000000-0005-0000-0000-0000C7720000}"/>
    <cellStyle name="Normal 25 2 3 2 6 2" xfId="20868" xr:uid="{00000000-0005-0000-0000-0000C8720000}"/>
    <cellStyle name="Normal 25 2 3 2 6 3" xfId="39042" xr:uid="{00000000-0005-0000-0000-0000C9720000}"/>
    <cellStyle name="Normal 25 2 3 2 7" xfId="16139" xr:uid="{00000000-0005-0000-0000-0000CA720000}"/>
    <cellStyle name="Normal 25 2 3 2 8" xfId="34748" xr:uid="{00000000-0005-0000-0000-0000CB720000}"/>
    <cellStyle name="Normal 25 2 3 3" xfId="4774" xr:uid="{00000000-0005-0000-0000-0000CC720000}"/>
    <cellStyle name="Normal 25 2 3 3 2" xfId="5308" xr:uid="{00000000-0005-0000-0000-0000CD720000}"/>
    <cellStyle name="Normal 25 2 3 3 2 2" xfId="6394" xr:uid="{00000000-0005-0000-0000-0000CE720000}"/>
    <cellStyle name="Normal 25 2 3 3 2 2 2" xfId="8586" xr:uid="{00000000-0005-0000-0000-0000CF720000}"/>
    <cellStyle name="Normal 25 2 3 3 2 2 2 2" xfId="13357" xr:uid="{00000000-0005-0000-0000-0000D0720000}"/>
    <cellStyle name="Normal 25 2 3 3 2 2 2 2 2" xfId="24710" xr:uid="{00000000-0005-0000-0000-0000D1720000}"/>
    <cellStyle name="Normal 25 2 3 3 2 2 2 2 3" xfId="42811" xr:uid="{00000000-0005-0000-0000-0000D2720000}"/>
    <cellStyle name="Normal 25 2 3 3 2 2 2 3" xfId="19996" xr:uid="{00000000-0005-0000-0000-0000D3720000}"/>
    <cellStyle name="Normal 25 2 3 3 2 2 2 4" xfId="38515" xr:uid="{00000000-0005-0000-0000-0000D4720000}"/>
    <cellStyle name="Normal 25 2 3 3 2 2 3" xfId="11176" xr:uid="{00000000-0005-0000-0000-0000D5720000}"/>
    <cellStyle name="Normal 25 2 3 3 2 2 3 2" xfId="22562" xr:uid="{00000000-0005-0000-0000-0000D6720000}"/>
    <cellStyle name="Normal 25 2 3 3 2 2 3 3" xfId="40720" xr:uid="{00000000-0005-0000-0000-0000D7720000}"/>
    <cellStyle name="Normal 25 2 3 3 2 2 4" xfId="17847" xr:uid="{00000000-0005-0000-0000-0000D8720000}"/>
    <cellStyle name="Normal 25 2 3 3 2 2 5" xfId="36424" xr:uid="{00000000-0005-0000-0000-0000D9720000}"/>
    <cellStyle name="Normal 25 2 3 3 2 3" xfId="7530" xr:uid="{00000000-0005-0000-0000-0000DA720000}"/>
    <cellStyle name="Normal 25 2 3 3 2 3 2" xfId="12301" xr:uid="{00000000-0005-0000-0000-0000DB720000}"/>
    <cellStyle name="Normal 25 2 3 3 2 3 2 2" xfId="23659" xr:uid="{00000000-0005-0000-0000-0000DC720000}"/>
    <cellStyle name="Normal 25 2 3 3 2 3 2 3" xfId="41775" xr:uid="{00000000-0005-0000-0000-0000DD720000}"/>
    <cellStyle name="Normal 25 2 3 3 2 3 3" xfId="18948" xr:uid="{00000000-0005-0000-0000-0000DE720000}"/>
    <cellStyle name="Normal 25 2 3 3 2 3 4" xfId="37479" xr:uid="{00000000-0005-0000-0000-0000DF720000}"/>
    <cellStyle name="Normal 25 2 3 3 2 4" xfId="10116" xr:uid="{00000000-0005-0000-0000-0000E0720000}"/>
    <cellStyle name="Normal 25 2 3 3 2 4 2" xfId="21511" xr:uid="{00000000-0005-0000-0000-0000E1720000}"/>
    <cellStyle name="Normal 25 2 3 3 2 4 3" xfId="39683" xr:uid="{00000000-0005-0000-0000-0000E2720000}"/>
    <cellStyle name="Normal 25 2 3 3 2 5" xfId="16788" xr:uid="{00000000-0005-0000-0000-0000E3720000}"/>
    <cellStyle name="Normal 25 2 3 3 2 6" xfId="35388" xr:uid="{00000000-0005-0000-0000-0000E4720000}"/>
    <cellStyle name="Normal 25 2 3 3 3" xfId="5860" xr:uid="{00000000-0005-0000-0000-0000E5720000}"/>
    <cellStyle name="Normal 25 2 3 3 3 2" xfId="8062" xr:uid="{00000000-0005-0000-0000-0000E6720000}"/>
    <cellStyle name="Normal 25 2 3 3 3 2 2" xfId="12833" xr:uid="{00000000-0005-0000-0000-0000E7720000}"/>
    <cellStyle name="Normal 25 2 3 3 3 2 2 2" xfId="24188" xr:uid="{00000000-0005-0000-0000-0000E8720000}"/>
    <cellStyle name="Normal 25 2 3 3 3 2 2 3" xfId="42297" xr:uid="{00000000-0005-0000-0000-0000E9720000}"/>
    <cellStyle name="Normal 25 2 3 3 3 2 3" xfId="19475" xr:uid="{00000000-0005-0000-0000-0000EA720000}"/>
    <cellStyle name="Normal 25 2 3 3 3 2 4" xfId="38001" xr:uid="{00000000-0005-0000-0000-0000EB720000}"/>
    <cellStyle name="Normal 25 2 3 3 3 3" xfId="10650" xr:uid="{00000000-0005-0000-0000-0000EC720000}"/>
    <cellStyle name="Normal 25 2 3 3 3 3 2" xfId="22039" xr:uid="{00000000-0005-0000-0000-0000ED720000}"/>
    <cellStyle name="Normal 25 2 3 3 3 3 3" xfId="40206" xr:uid="{00000000-0005-0000-0000-0000EE720000}"/>
    <cellStyle name="Normal 25 2 3 3 3 4" xfId="17324" xr:uid="{00000000-0005-0000-0000-0000EF720000}"/>
    <cellStyle name="Normal 25 2 3 3 3 5" xfId="35910" xr:uid="{00000000-0005-0000-0000-0000F0720000}"/>
    <cellStyle name="Normal 25 2 3 3 4" xfId="7008" xr:uid="{00000000-0005-0000-0000-0000F1720000}"/>
    <cellStyle name="Normal 25 2 3 3 4 2" xfId="11779" xr:uid="{00000000-0005-0000-0000-0000F2720000}"/>
    <cellStyle name="Normal 25 2 3 3 4 2 2" xfId="23141" xr:uid="{00000000-0005-0000-0000-0000F3720000}"/>
    <cellStyle name="Normal 25 2 3 3 4 2 3" xfId="41263" xr:uid="{00000000-0005-0000-0000-0000F4720000}"/>
    <cellStyle name="Normal 25 2 3 3 4 3" xfId="18431" xr:uid="{00000000-0005-0000-0000-0000F5720000}"/>
    <cellStyle name="Normal 25 2 3 3 4 4" xfId="36967" xr:uid="{00000000-0005-0000-0000-0000F6720000}"/>
    <cellStyle name="Normal 25 2 3 3 5" xfId="9602" xr:uid="{00000000-0005-0000-0000-0000F7720000}"/>
    <cellStyle name="Normal 25 2 3 3 5 2" xfId="20997" xr:uid="{00000000-0005-0000-0000-0000F8720000}"/>
    <cellStyle name="Normal 25 2 3 3 5 3" xfId="39170" xr:uid="{00000000-0005-0000-0000-0000F9720000}"/>
    <cellStyle name="Normal 25 2 3 3 6" xfId="16267" xr:uid="{00000000-0005-0000-0000-0000FA720000}"/>
    <cellStyle name="Normal 25 2 3 3 7" xfId="34876" xr:uid="{00000000-0005-0000-0000-0000FB720000}"/>
    <cellStyle name="Normal 25 2 3 4" xfId="5052" xr:uid="{00000000-0005-0000-0000-0000FC720000}"/>
    <cellStyle name="Normal 25 2 3 4 2" xfId="6138" xr:uid="{00000000-0005-0000-0000-0000FD720000}"/>
    <cellStyle name="Normal 25 2 3 4 2 2" xfId="8330" xr:uid="{00000000-0005-0000-0000-0000FE720000}"/>
    <cellStyle name="Normal 25 2 3 4 2 2 2" xfId="13101" xr:uid="{00000000-0005-0000-0000-0000FF720000}"/>
    <cellStyle name="Normal 25 2 3 4 2 2 2 2" xfId="24454" xr:uid="{00000000-0005-0000-0000-000000730000}"/>
    <cellStyle name="Normal 25 2 3 4 2 2 2 3" xfId="42555" xr:uid="{00000000-0005-0000-0000-000001730000}"/>
    <cellStyle name="Normal 25 2 3 4 2 2 3" xfId="19740" xr:uid="{00000000-0005-0000-0000-000002730000}"/>
    <cellStyle name="Normal 25 2 3 4 2 2 4" xfId="38259" xr:uid="{00000000-0005-0000-0000-000003730000}"/>
    <cellStyle name="Normal 25 2 3 4 2 3" xfId="10920" xr:uid="{00000000-0005-0000-0000-000004730000}"/>
    <cellStyle name="Normal 25 2 3 4 2 3 2" xfId="22306" xr:uid="{00000000-0005-0000-0000-000005730000}"/>
    <cellStyle name="Normal 25 2 3 4 2 3 3" xfId="40464" xr:uid="{00000000-0005-0000-0000-000006730000}"/>
    <cellStyle name="Normal 25 2 3 4 2 4" xfId="17591" xr:uid="{00000000-0005-0000-0000-000007730000}"/>
    <cellStyle name="Normal 25 2 3 4 2 5" xfId="36168" xr:uid="{00000000-0005-0000-0000-000008730000}"/>
    <cellStyle name="Normal 25 2 3 4 3" xfId="7274" xr:uid="{00000000-0005-0000-0000-000009730000}"/>
    <cellStyle name="Normal 25 2 3 4 3 2" xfId="12045" xr:uid="{00000000-0005-0000-0000-00000A730000}"/>
    <cellStyle name="Normal 25 2 3 4 3 2 2" xfId="23403" xr:uid="{00000000-0005-0000-0000-00000B730000}"/>
    <cellStyle name="Normal 25 2 3 4 3 2 3" xfId="41519" xr:uid="{00000000-0005-0000-0000-00000C730000}"/>
    <cellStyle name="Normal 25 2 3 4 3 3" xfId="18692" xr:uid="{00000000-0005-0000-0000-00000D730000}"/>
    <cellStyle name="Normal 25 2 3 4 3 4" xfId="37223" xr:uid="{00000000-0005-0000-0000-00000E730000}"/>
    <cellStyle name="Normal 25 2 3 4 4" xfId="9860" xr:uid="{00000000-0005-0000-0000-00000F730000}"/>
    <cellStyle name="Normal 25 2 3 4 4 2" xfId="21255" xr:uid="{00000000-0005-0000-0000-000010730000}"/>
    <cellStyle name="Normal 25 2 3 4 4 3" xfId="39427" xr:uid="{00000000-0005-0000-0000-000011730000}"/>
    <cellStyle name="Normal 25 2 3 4 5" xfId="16532" xr:uid="{00000000-0005-0000-0000-000012730000}"/>
    <cellStyle name="Normal 25 2 3 4 6" xfId="35132" xr:uid="{00000000-0005-0000-0000-000013730000}"/>
    <cellStyle name="Normal 25 2 3 5" xfId="5584" xr:uid="{00000000-0005-0000-0000-000014730000}"/>
    <cellStyle name="Normal 25 2 3 5 2" xfId="7786" xr:uid="{00000000-0005-0000-0000-000015730000}"/>
    <cellStyle name="Normal 25 2 3 5 2 2" xfId="12557" xr:uid="{00000000-0005-0000-0000-000016730000}"/>
    <cellStyle name="Normal 25 2 3 5 2 2 2" xfId="23915" xr:uid="{00000000-0005-0000-0000-000017730000}"/>
    <cellStyle name="Normal 25 2 3 5 2 2 3" xfId="42031" xr:uid="{00000000-0005-0000-0000-000018730000}"/>
    <cellStyle name="Normal 25 2 3 5 2 3" xfId="19204" xr:uid="{00000000-0005-0000-0000-000019730000}"/>
    <cellStyle name="Normal 25 2 3 5 2 4" xfId="37735" xr:uid="{00000000-0005-0000-0000-00001A730000}"/>
    <cellStyle name="Normal 25 2 3 5 3" xfId="10374" xr:uid="{00000000-0005-0000-0000-00001B730000}"/>
    <cellStyle name="Normal 25 2 3 5 3 2" xfId="21769" xr:uid="{00000000-0005-0000-0000-00001C730000}"/>
    <cellStyle name="Normal 25 2 3 5 3 3" xfId="39940" xr:uid="{00000000-0005-0000-0000-00001D730000}"/>
    <cellStyle name="Normal 25 2 3 5 4" xfId="17050" xr:uid="{00000000-0005-0000-0000-00001E730000}"/>
    <cellStyle name="Normal 25 2 3 5 5" xfId="35644" xr:uid="{00000000-0005-0000-0000-00001F730000}"/>
    <cellStyle name="Normal 25 2 3 6" xfId="6742" xr:uid="{00000000-0005-0000-0000-000020730000}"/>
    <cellStyle name="Normal 25 2 3 6 2" xfId="11513" xr:uid="{00000000-0005-0000-0000-000021730000}"/>
    <cellStyle name="Normal 25 2 3 6 2 2" xfId="22880" xr:uid="{00000000-0005-0000-0000-000022730000}"/>
    <cellStyle name="Normal 25 2 3 6 2 3" xfId="41007" xr:uid="{00000000-0005-0000-0000-000023730000}"/>
    <cellStyle name="Normal 25 2 3 6 3" xfId="18168" xr:uid="{00000000-0005-0000-0000-000024730000}"/>
    <cellStyle name="Normal 25 2 3 6 4" xfId="36711" xr:uid="{00000000-0005-0000-0000-000025730000}"/>
    <cellStyle name="Normal 25 2 3 7" xfId="9342" xr:uid="{00000000-0005-0000-0000-000026730000}"/>
    <cellStyle name="Normal 25 2 3 7 2" xfId="20737" xr:uid="{00000000-0005-0000-0000-000027730000}"/>
    <cellStyle name="Normal 25 2 3 7 3" xfId="38914" xr:uid="{00000000-0005-0000-0000-000028730000}"/>
    <cellStyle name="Normal 25 2 3 8" xfId="16002" xr:uid="{00000000-0005-0000-0000-000029730000}"/>
    <cellStyle name="Normal 25 2 3 9" xfId="34620" xr:uid="{00000000-0005-0000-0000-00002A730000}"/>
    <cellStyle name="Normal 25 2 4" xfId="4567" xr:uid="{00000000-0005-0000-0000-00002B730000}"/>
    <cellStyle name="Normal 25 2 4 2" xfId="4844" xr:uid="{00000000-0005-0000-0000-00002C730000}"/>
    <cellStyle name="Normal 25 2 4 2 2" xfId="5378" xr:uid="{00000000-0005-0000-0000-00002D730000}"/>
    <cellStyle name="Normal 25 2 4 2 2 2" xfId="6462" xr:uid="{00000000-0005-0000-0000-00002E730000}"/>
    <cellStyle name="Normal 25 2 4 2 2 2 2" xfId="8654" xr:uid="{00000000-0005-0000-0000-00002F730000}"/>
    <cellStyle name="Normal 25 2 4 2 2 2 2 2" xfId="13425" xr:uid="{00000000-0005-0000-0000-000030730000}"/>
    <cellStyle name="Normal 25 2 4 2 2 2 2 2 2" xfId="24778" xr:uid="{00000000-0005-0000-0000-000031730000}"/>
    <cellStyle name="Normal 25 2 4 2 2 2 2 2 3" xfId="42879" xr:uid="{00000000-0005-0000-0000-000032730000}"/>
    <cellStyle name="Normal 25 2 4 2 2 2 2 3" xfId="20064" xr:uid="{00000000-0005-0000-0000-000033730000}"/>
    <cellStyle name="Normal 25 2 4 2 2 2 2 4" xfId="38583" xr:uid="{00000000-0005-0000-0000-000034730000}"/>
    <cellStyle name="Normal 25 2 4 2 2 2 3" xfId="11244" xr:uid="{00000000-0005-0000-0000-000035730000}"/>
    <cellStyle name="Normal 25 2 4 2 2 2 3 2" xfId="22630" xr:uid="{00000000-0005-0000-0000-000036730000}"/>
    <cellStyle name="Normal 25 2 4 2 2 2 3 3" xfId="40788" xr:uid="{00000000-0005-0000-0000-000037730000}"/>
    <cellStyle name="Normal 25 2 4 2 2 2 4" xfId="17915" xr:uid="{00000000-0005-0000-0000-000038730000}"/>
    <cellStyle name="Normal 25 2 4 2 2 2 5" xfId="36492" xr:uid="{00000000-0005-0000-0000-000039730000}"/>
    <cellStyle name="Normal 25 2 4 2 2 3" xfId="7594" xr:uid="{00000000-0005-0000-0000-00003A730000}"/>
    <cellStyle name="Normal 25 2 4 2 2 3 2" xfId="12365" xr:uid="{00000000-0005-0000-0000-00003B730000}"/>
    <cellStyle name="Normal 25 2 4 2 2 3 2 2" xfId="23723" xr:uid="{00000000-0005-0000-0000-00003C730000}"/>
    <cellStyle name="Normal 25 2 4 2 2 3 2 3" xfId="41839" xr:uid="{00000000-0005-0000-0000-00003D730000}"/>
    <cellStyle name="Normal 25 2 4 2 2 3 3" xfId="19012" xr:uid="{00000000-0005-0000-0000-00003E730000}"/>
    <cellStyle name="Normal 25 2 4 2 2 3 4" xfId="37543" xr:uid="{00000000-0005-0000-0000-00003F730000}"/>
    <cellStyle name="Normal 25 2 4 2 2 4" xfId="10181" xr:uid="{00000000-0005-0000-0000-000040730000}"/>
    <cellStyle name="Normal 25 2 4 2 2 4 2" xfId="21576" xr:uid="{00000000-0005-0000-0000-000041730000}"/>
    <cellStyle name="Normal 25 2 4 2 2 4 3" xfId="39748" xr:uid="{00000000-0005-0000-0000-000042730000}"/>
    <cellStyle name="Normal 25 2 4 2 2 5" xfId="16853" xr:uid="{00000000-0005-0000-0000-000043730000}"/>
    <cellStyle name="Normal 25 2 4 2 2 6" xfId="35452" xr:uid="{00000000-0005-0000-0000-000044730000}"/>
    <cellStyle name="Normal 25 2 4 2 3" xfId="5930" xr:uid="{00000000-0005-0000-0000-000045730000}"/>
    <cellStyle name="Normal 25 2 4 2 3 2" xfId="8128" xr:uid="{00000000-0005-0000-0000-000046730000}"/>
    <cellStyle name="Normal 25 2 4 2 3 2 2" xfId="12899" xr:uid="{00000000-0005-0000-0000-000047730000}"/>
    <cellStyle name="Normal 25 2 4 2 3 2 2 2" xfId="24254" xr:uid="{00000000-0005-0000-0000-000048730000}"/>
    <cellStyle name="Normal 25 2 4 2 3 2 2 3" xfId="42361" xr:uid="{00000000-0005-0000-0000-000049730000}"/>
    <cellStyle name="Normal 25 2 4 2 3 2 3" xfId="19540" xr:uid="{00000000-0005-0000-0000-00004A730000}"/>
    <cellStyle name="Normal 25 2 4 2 3 2 4" xfId="38065" xr:uid="{00000000-0005-0000-0000-00004B730000}"/>
    <cellStyle name="Normal 25 2 4 2 3 3" xfId="10717" xr:uid="{00000000-0005-0000-0000-00004C730000}"/>
    <cellStyle name="Normal 25 2 4 2 3 3 2" xfId="22106" xr:uid="{00000000-0005-0000-0000-00004D730000}"/>
    <cellStyle name="Normal 25 2 4 2 3 3 3" xfId="40270" xr:uid="{00000000-0005-0000-0000-00004E730000}"/>
    <cellStyle name="Normal 25 2 4 2 3 4" xfId="17390" xr:uid="{00000000-0005-0000-0000-00004F730000}"/>
    <cellStyle name="Normal 25 2 4 2 3 5" xfId="35974" xr:uid="{00000000-0005-0000-0000-000050730000}"/>
    <cellStyle name="Normal 25 2 4 2 4" xfId="7074" xr:uid="{00000000-0005-0000-0000-000051730000}"/>
    <cellStyle name="Normal 25 2 4 2 4 2" xfId="11845" xr:uid="{00000000-0005-0000-0000-000052730000}"/>
    <cellStyle name="Normal 25 2 4 2 4 2 2" xfId="23206" xr:uid="{00000000-0005-0000-0000-000053730000}"/>
    <cellStyle name="Normal 25 2 4 2 4 2 3" xfId="41327" xr:uid="{00000000-0005-0000-0000-000054730000}"/>
    <cellStyle name="Normal 25 2 4 2 4 3" xfId="18495" xr:uid="{00000000-0005-0000-0000-000055730000}"/>
    <cellStyle name="Normal 25 2 4 2 4 4" xfId="37031" xr:uid="{00000000-0005-0000-0000-000056730000}"/>
    <cellStyle name="Normal 25 2 4 2 5" xfId="9666" xr:uid="{00000000-0005-0000-0000-000057730000}"/>
    <cellStyle name="Normal 25 2 4 2 5 2" xfId="21061" xr:uid="{00000000-0005-0000-0000-000058730000}"/>
    <cellStyle name="Normal 25 2 4 2 5 3" xfId="39234" xr:uid="{00000000-0005-0000-0000-000059730000}"/>
    <cellStyle name="Normal 25 2 4 2 6" xfId="16332" xr:uid="{00000000-0005-0000-0000-00005A730000}"/>
    <cellStyle name="Normal 25 2 4 2 7" xfId="34940" xr:uid="{00000000-0005-0000-0000-00005B730000}"/>
    <cellStyle name="Normal 25 2 4 3" xfId="5116" xr:uid="{00000000-0005-0000-0000-00005C730000}"/>
    <cellStyle name="Normal 25 2 4 3 2" xfId="6202" xr:uid="{00000000-0005-0000-0000-00005D730000}"/>
    <cellStyle name="Normal 25 2 4 3 2 2" xfId="8394" xr:uid="{00000000-0005-0000-0000-00005E730000}"/>
    <cellStyle name="Normal 25 2 4 3 2 2 2" xfId="13165" xr:uid="{00000000-0005-0000-0000-00005F730000}"/>
    <cellStyle name="Normal 25 2 4 3 2 2 2 2" xfId="24518" xr:uid="{00000000-0005-0000-0000-000060730000}"/>
    <cellStyle name="Normal 25 2 4 3 2 2 2 3" xfId="42619" xr:uid="{00000000-0005-0000-0000-000061730000}"/>
    <cellStyle name="Normal 25 2 4 3 2 2 3" xfId="19804" xr:uid="{00000000-0005-0000-0000-000062730000}"/>
    <cellStyle name="Normal 25 2 4 3 2 2 4" xfId="38323" xr:uid="{00000000-0005-0000-0000-000063730000}"/>
    <cellStyle name="Normal 25 2 4 3 2 3" xfId="10984" xr:uid="{00000000-0005-0000-0000-000064730000}"/>
    <cellStyle name="Normal 25 2 4 3 2 3 2" xfId="22370" xr:uid="{00000000-0005-0000-0000-000065730000}"/>
    <cellStyle name="Normal 25 2 4 3 2 3 3" xfId="40528" xr:uid="{00000000-0005-0000-0000-000066730000}"/>
    <cellStyle name="Normal 25 2 4 3 2 4" xfId="17655" xr:uid="{00000000-0005-0000-0000-000067730000}"/>
    <cellStyle name="Normal 25 2 4 3 2 5" xfId="36232" xr:uid="{00000000-0005-0000-0000-000068730000}"/>
    <cellStyle name="Normal 25 2 4 3 3" xfId="7338" xr:uid="{00000000-0005-0000-0000-000069730000}"/>
    <cellStyle name="Normal 25 2 4 3 3 2" xfId="12109" xr:uid="{00000000-0005-0000-0000-00006A730000}"/>
    <cellStyle name="Normal 25 2 4 3 3 2 2" xfId="23467" xr:uid="{00000000-0005-0000-0000-00006B730000}"/>
    <cellStyle name="Normal 25 2 4 3 3 2 3" xfId="41583" xr:uid="{00000000-0005-0000-0000-00006C730000}"/>
    <cellStyle name="Normal 25 2 4 3 3 3" xfId="18756" xr:uid="{00000000-0005-0000-0000-00006D730000}"/>
    <cellStyle name="Normal 25 2 4 3 3 4" xfId="37287" xr:uid="{00000000-0005-0000-0000-00006E730000}"/>
    <cellStyle name="Normal 25 2 4 3 4" xfId="9924" xr:uid="{00000000-0005-0000-0000-00006F730000}"/>
    <cellStyle name="Normal 25 2 4 3 4 2" xfId="21319" xr:uid="{00000000-0005-0000-0000-000070730000}"/>
    <cellStyle name="Normal 25 2 4 3 4 3" xfId="39491" xr:uid="{00000000-0005-0000-0000-000071730000}"/>
    <cellStyle name="Normal 25 2 4 3 5" xfId="16596" xr:uid="{00000000-0005-0000-0000-000072730000}"/>
    <cellStyle name="Normal 25 2 4 3 6" xfId="35196" xr:uid="{00000000-0005-0000-0000-000073730000}"/>
    <cellStyle name="Normal 25 2 4 4" xfId="5654" xr:uid="{00000000-0005-0000-0000-000074730000}"/>
    <cellStyle name="Normal 25 2 4 4 2" xfId="7856" xr:uid="{00000000-0005-0000-0000-000075730000}"/>
    <cellStyle name="Normal 25 2 4 4 2 2" xfId="12627" xr:uid="{00000000-0005-0000-0000-000076730000}"/>
    <cellStyle name="Normal 25 2 4 4 2 2 2" xfId="23984" xr:uid="{00000000-0005-0000-0000-000077730000}"/>
    <cellStyle name="Normal 25 2 4 4 2 2 3" xfId="42099" xr:uid="{00000000-0005-0000-0000-000078730000}"/>
    <cellStyle name="Normal 25 2 4 4 2 3" xfId="19272" xr:uid="{00000000-0005-0000-0000-000079730000}"/>
    <cellStyle name="Normal 25 2 4 4 2 4" xfId="37803" xr:uid="{00000000-0005-0000-0000-00007A730000}"/>
    <cellStyle name="Normal 25 2 4 4 3" xfId="10444" xr:uid="{00000000-0005-0000-0000-00007B730000}"/>
    <cellStyle name="Normal 25 2 4 4 3 2" xfId="21837" xr:uid="{00000000-0005-0000-0000-00007C730000}"/>
    <cellStyle name="Normal 25 2 4 4 3 3" xfId="40008" xr:uid="{00000000-0005-0000-0000-00007D730000}"/>
    <cellStyle name="Normal 25 2 4 4 4" xfId="17120" xr:uid="{00000000-0005-0000-0000-00007E730000}"/>
    <cellStyle name="Normal 25 2 4 4 5" xfId="35712" xr:uid="{00000000-0005-0000-0000-00007F730000}"/>
    <cellStyle name="Normal 25 2 4 5" xfId="6808" xr:uid="{00000000-0005-0000-0000-000080730000}"/>
    <cellStyle name="Normal 25 2 4 5 2" xfId="11579" xr:uid="{00000000-0005-0000-0000-000081730000}"/>
    <cellStyle name="Normal 25 2 4 5 2 2" xfId="22945" xr:uid="{00000000-0005-0000-0000-000082730000}"/>
    <cellStyle name="Normal 25 2 4 5 2 3" xfId="41071" xr:uid="{00000000-0005-0000-0000-000083730000}"/>
    <cellStyle name="Normal 25 2 4 5 3" xfId="18232" xr:uid="{00000000-0005-0000-0000-000084730000}"/>
    <cellStyle name="Normal 25 2 4 5 4" xfId="36775" xr:uid="{00000000-0005-0000-0000-000085730000}"/>
    <cellStyle name="Normal 25 2 4 6" xfId="9408" xr:uid="{00000000-0005-0000-0000-000086730000}"/>
    <cellStyle name="Normal 25 2 4 6 2" xfId="20803" xr:uid="{00000000-0005-0000-0000-000087730000}"/>
    <cellStyle name="Normal 25 2 4 6 3" xfId="38978" xr:uid="{00000000-0005-0000-0000-000088730000}"/>
    <cellStyle name="Normal 25 2 4 7" xfId="16067" xr:uid="{00000000-0005-0000-0000-000089730000}"/>
    <cellStyle name="Normal 25 2 4 8" xfId="34684" xr:uid="{00000000-0005-0000-0000-00008A730000}"/>
    <cellStyle name="Normal 25 2 5" xfId="4710" xr:uid="{00000000-0005-0000-0000-00008B730000}"/>
    <cellStyle name="Normal 25 2 5 2" xfId="5244" xr:uid="{00000000-0005-0000-0000-00008C730000}"/>
    <cellStyle name="Normal 25 2 5 2 2" xfId="6330" xr:uid="{00000000-0005-0000-0000-00008D730000}"/>
    <cellStyle name="Normal 25 2 5 2 2 2" xfId="8522" xr:uid="{00000000-0005-0000-0000-00008E730000}"/>
    <cellStyle name="Normal 25 2 5 2 2 2 2" xfId="13293" xr:uid="{00000000-0005-0000-0000-00008F730000}"/>
    <cellStyle name="Normal 25 2 5 2 2 2 2 2" xfId="24646" xr:uid="{00000000-0005-0000-0000-000090730000}"/>
    <cellStyle name="Normal 25 2 5 2 2 2 2 3" xfId="42747" xr:uid="{00000000-0005-0000-0000-000091730000}"/>
    <cellStyle name="Normal 25 2 5 2 2 2 3" xfId="19932" xr:uid="{00000000-0005-0000-0000-000092730000}"/>
    <cellStyle name="Normal 25 2 5 2 2 2 4" xfId="38451" xr:uid="{00000000-0005-0000-0000-000093730000}"/>
    <cellStyle name="Normal 25 2 5 2 2 3" xfId="11112" xr:uid="{00000000-0005-0000-0000-000094730000}"/>
    <cellStyle name="Normal 25 2 5 2 2 3 2" xfId="22498" xr:uid="{00000000-0005-0000-0000-000095730000}"/>
    <cellStyle name="Normal 25 2 5 2 2 3 3" xfId="40656" xr:uid="{00000000-0005-0000-0000-000096730000}"/>
    <cellStyle name="Normal 25 2 5 2 2 4" xfId="17783" xr:uid="{00000000-0005-0000-0000-000097730000}"/>
    <cellStyle name="Normal 25 2 5 2 2 5" xfId="36360" xr:uid="{00000000-0005-0000-0000-000098730000}"/>
    <cellStyle name="Normal 25 2 5 2 3" xfId="7466" xr:uid="{00000000-0005-0000-0000-000099730000}"/>
    <cellStyle name="Normal 25 2 5 2 3 2" xfId="12237" xr:uid="{00000000-0005-0000-0000-00009A730000}"/>
    <cellStyle name="Normal 25 2 5 2 3 2 2" xfId="23595" xr:uid="{00000000-0005-0000-0000-00009B730000}"/>
    <cellStyle name="Normal 25 2 5 2 3 2 3" xfId="41711" xr:uid="{00000000-0005-0000-0000-00009C730000}"/>
    <cellStyle name="Normal 25 2 5 2 3 3" xfId="18884" xr:uid="{00000000-0005-0000-0000-00009D730000}"/>
    <cellStyle name="Normal 25 2 5 2 3 4" xfId="37415" xr:uid="{00000000-0005-0000-0000-00009E730000}"/>
    <cellStyle name="Normal 25 2 5 2 4" xfId="10052" xr:uid="{00000000-0005-0000-0000-00009F730000}"/>
    <cellStyle name="Normal 25 2 5 2 4 2" xfId="21447" xr:uid="{00000000-0005-0000-0000-0000A0730000}"/>
    <cellStyle name="Normal 25 2 5 2 4 3" xfId="39619" xr:uid="{00000000-0005-0000-0000-0000A1730000}"/>
    <cellStyle name="Normal 25 2 5 2 5" xfId="16724" xr:uid="{00000000-0005-0000-0000-0000A2730000}"/>
    <cellStyle name="Normal 25 2 5 2 6" xfId="35324" xr:uid="{00000000-0005-0000-0000-0000A3730000}"/>
    <cellStyle name="Normal 25 2 5 3" xfId="5796" xr:uid="{00000000-0005-0000-0000-0000A4730000}"/>
    <cellStyle name="Normal 25 2 5 3 2" xfId="7998" xr:uid="{00000000-0005-0000-0000-0000A5730000}"/>
    <cellStyle name="Normal 25 2 5 3 2 2" xfId="12769" xr:uid="{00000000-0005-0000-0000-0000A6730000}"/>
    <cellStyle name="Normal 25 2 5 3 2 2 2" xfId="24124" xr:uid="{00000000-0005-0000-0000-0000A7730000}"/>
    <cellStyle name="Normal 25 2 5 3 2 2 3" xfId="42233" xr:uid="{00000000-0005-0000-0000-0000A8730000}"/>
    <cellStyle name="Normal 25 2 5 3 2 3" xfId="19411" xr:uid="{00000000-0005-0000-0000-0000A9730000}"/>
    <cellStyle name="Normal 25 2 5 3 2 4" xfId="37937" xr:uid="{00000000-0005-0000-0000-0000AA730000}"/>
    <cellStyle name="Normal 25 2 5 3 3" xfId="10586" xr:uid="{00000000-0005-0000-0000-0000AB730000}"/>
    <cellStyle name="Normal 25 2 5 3 3 2" xfId="21975" xr:uid="{00000000-0005-0000-0000-0000AC730000}"/>
    <cellStyle name="Normal 25 2 5 3 3 3" xfId="40142" xr:uid="{00000000-0005-0000-0000-0000AD730000}"/>
    <cellStyle name="Normal 25 2 5 3 4" xfId="17260" xr:uid="{00000000-0005-0000-0000-0000AE730000}"/>
    <cellStyle name="Normal 25 2 5 3 5" xfId="35846" xr:uid="{00000000-0005-0000-0000-0000AF730000}"/>
    <cellStyle name="Normal 25 2 5 4" xfId="6944" xr:uid="{00000000-0005-0000-0000-0000B0730000}"/>
    <cellStyle name="Normal 25 2 5 4 2" xfId="11715" xr:uid="{00000000-0005-0000-0000-0000B1730000}"/>
    <cellStyle name="Normal 25 2 5 4 2 2" xfId="23077" xr:uid="{00000000-0005-0000-0000-0000B2730000}"/>
    <cellStyle name="Normal 25 2 5 4 2 3" xfId="41199" xr:uid="{00000000-0005-0000-0000-0000B3730000}"/>
    <cellStyle name="Normal 25 2 5 4 3" xfId="18367" xr:uid="{00000000-0005-0000-0000-0000B4730000}"/>
    <cellStyle name="Normal 25 2 5 4 4" xfId="36903" xr:uid="{00000000-0005-0000-0000-0000B5730000}"/>
    <cellStyle name="Normal 25 2 5 5" xfId="9538" xr:uid="{00000000-0005-0000-0000-0000B6730000}"/>
    <cellStyle name="Normal 25 2 5 5 2" xfId="20933" xr:uid="{00000000-0005-0000-0000-0000B7730000}"/>
    <cellStyle name="Normal 25 2 5 5 3" xfId="39106" xr:uid="{00000000-0005-0000-0000-0000B8730000}"/>
    <cellStyle name="Normal 25 2 5 6" xfId="16203" xr:uid="{00000000-0005-0000-0000-0000B9730000}"/>
    <cellStyle name="Normal 25 2 5 7" xfId="34812" xr:uid="{00000000-0005-0000-0000-0000BA730000}"/>
    <cellStyle name="Normal 25 2 6" xfId="4988" xr:uid="{00000000-0005-0000-0000-0000BB730000}"/>
    <cellStyle name="Normal 25 2 6 2" xfId="6074" xr:uid="{00000000-0005-0000-0000-0000BC730000}"/>
    <cellStyle name="Normal 25 2 6 2 2" xfId="8266" xr:uid="{00000000-0005-0000-0000-0000BD730000}"/>
    <cellStyle name="Normal 25 2 6 2 2 2" xfId="13037" xr:uid="{00000000-0005-0000-0000-0000BE730000}"/>
    <cellStyle name="Normal 25 2 6 2 2 2 2" xfId="24390" xr:uid="{00000000-0005-0000-0000-0000BF730000}"/>
    <cellStyle name="Normal 25 2 6 2 2 2 3" xfId="42491" xr:uid="{00000000-0005-0000-0000-0000C0730000}"/>
    <cellStyle name="Normal 25 2 6 2 2 3" xfId="19676" xr:uid="{00000000-0005-0000-0000-0000C1730000}"/>
    <cellStyle name="Normal 25 2 6 2 2 4" xfId="38195" xr:uid="{00000000-0005-0000-0000-0000C2730000}"/>
    <cellStyle name="Normal 25 2 6 2 3" xfId="10856" xr:uid="{00000000-0005-0000-0000-0000C3730000}"/>
    <cellStyle name="Normal 25 2 6 2 3 2" xfId="22242" xr:uid="{00000000-0005-0000-0000-0000C4730000}"/>
    <cellStyle name="Normal 25 2 6 2 3 3" xfId="40400" xr:uid="{00000000-0005-0000-0000-0000C5730000}"/>
    <cellStyle name="Normal 25 2 6 2 4" xfId="17527" xr:uid="{00000000-0005-0000-0000-0000C6730000}"/>
    <cellStyle name="Normal 25 2 6 2 5" xfId="36104" xr:uid="{00000000-0005-0000-0000-0000C7730000}"/>
    <cellStyle name="Normal 25 2 6 3" xfId="7210" xr:uid="{00000000-0005-0000-0000-0000C8730000}"/>
    <cellStyle name="Normal 25 2 6 3 2" xfId="11981" xr:uid="{00000000-0005-0000-0000-0000C9730000}"/>
    <cellStyle name="Normal 25 2 6 3 2 2" xfId="23339" xr:uid="{00000000-0005-0000-0000-0000CA730000}"/>
    <cellStyle name="Normal 25 2 6 3 2 3" xfId="41455" xr:uid="{00000000-0005-0000-0000-0000CB730000}"/>
    <cellStyle name="Normal 25 2 6 3 3" xfId="18628" xr:uid="{00000000-0005-0000-0000-0000CC730000}"/>
    <cellStyle name="Normal 25 2 6 3 4" xfId="37159" xr:uid="{00000000-0005-0000-0000-0000CD730000}"/>
    <cellStyle name="Normal 25 2 6 4" xfId="9796" xr:uid="{00000000-0005-0000-0000-0000CE730000}"/>
    <cellStyle name="Normal 25 2 6 4 2" xfId="21191" xr:uid="{00000000-0005-0000-0000-0000CF730000}"/>
    <cellStyle name="Normal 25 2 6 4 3" xfId="39363" xr:uid="{00000000-0005-0000-0000-0000D0730000}"/>
    <cellStyle name="Normal 25 2 6 5" xfId="16468" xr:uid="{00000000-0005-0000-0000-0000D1730000}"/>
    <cellStyle name="Normal 25 2 6 6" xfId="35068" xr:uid="{00000000-0005-0000-0000-0000D2730000}"/>
    <cellStyle name="Normal 25 2 7" xfId="5520" xr:uid="{00000000-0005-0000-0000-0000D3730000}"/>
    <cellStyle name="Normal 25 2 7 2" xfId="7722" xr:uid="{00000000-0005-0000-0000-0000D4730000}"/>
    <cellStyle name="Normal 25 2 7 2 2" xfId="12493" xr:uid="{00000000-0005-0000-0000-0000D5730000}"/>
    <cellStyle name="Normal 25 2 7 2 2 2" xfId="23851" xr:uid="{00000000-0005-0000-0000-0000D6730000}"/>
    <cellStyle name="Normal 25 2 7 2 2 3" xfId="41967" xr:uid="{00000000-0005-0000-0000-0000D7730000}"/>
    <cellStyle name="Normal 25 2 7 2 3" xfId="19140" xr:uid="{00000000-0005-0000-0000-0000D8730000}"/>
    <cellStyle name="Normal 25 2 7 2 4" xfId="37671" xr:uid="{00000000-0005-0000-0000-0000D9730000}"/>
    <cellStyle name="Normal 25 2 7 3" xfId="10310" xr:uid="{00000000-0005-0000-0000-0000DA730000}"/>
    <cellStyle name="Normal 25 2 7 3 2" xfId="21705" xr:uid="{00000000-0005-0000-0000-0000DB730000}"/>
    <cellStyle name="Normal 25 2 7 3 3" xfId="39876" xr:uid="{00000000-0005-0000-0000-0000DC730000}"/>
    <cellStyle name="Normal 25 2 7 4" xfId="16986" xr:uid="{00000000-0005-0000-0000-0000DD730000}"/>
    <cellStyle name="Normal 25 2 7 5" xfId="35580" xr:uid="{00000000-0005-0000-0000-0000DE730000}"/>
    <cellStyle name="Normal 25 2 8" xfId="6670" xr:uid="{00000000-0005-0000-0000-0000DF730000}"/>
    <cellStyle name="Normal 25 2 8 2" xfId="11441" xr:uid="{00000000-0005-0000-0000-0000E0730000}"/>
    <cellStyle name="Normal 25 2 8 2 2" xfId="22812" xr:uid="{00000000-0005-0000-0000-0000E1730000}"/>
    <cellStyle name="Normal 25 2 8 2 3" xfId="40943" xr:uid="{00000000-0005-0000-0000-0000E2730000}"/>
    <cellStyle name="Normal 25 2 8 3" xfId="18097" xr:uid="{00000000-0005-0000-0000-0000E3730000}"/>
    <cellStyle name="Normal 25 2 8 4" xfId="36647" xr:uid="{00000000-0005-0000-0000-0000E4730000}"/>
    <cellStyle name="Normal 25 2 9" xfId="9275" xr:uid="{00000000-0005-0000-0000-0000E5730000}"/>
    <cellStyle name="Normal 25 2 9 2" xfId="20670" xr:uid="{00000000-0005-0000-0000-0000E6730000}"/>
    <cellStyle name="Normal 25 2 9 3" xfId="38850" xr:uid="{00000000-0005-0000-0000-0000E7730000}"/>
    <cellStyle name="Normal 25 3" xfId="4436" xr:uid="{00000000-0005-0000-0000-0000E8730000}"/>
    <cellStyle name="Normal 25 3 10" xfId="34572" xr:uid="{00000000-0005-0000-0000-0000E9730000}"/>
    <cellStyle name="Normal 25 3 2" xfId="4513" xr:uid="{00000000-0005-0000-0000-0000EA730000}"/>
    <cellStyle name="Normal 25 3 2 2" xfId="4661" xr:uid="{00000000-0005-0000-0000-0000EB730000}"/>
    <cellStyle name="Normal 25 3 2 2 2" xfId="4938" xr:uid="{00000000-0005-0000-0000-0000EC730000}"/>
    <cellStyle name="Normal 25 3 2 2 2 2" xfId="5472" xr:uid="{00000000-0005-0000-0000-0000ED730000}"/>
    <cellStyle name="Normal 25 3 2 2 2 2 2" xfId="6548" xr:uid="{00000000-0005-0000-0000-0000EE730000}"/>
    <cellStyle name="Normal 25 3 2 2 2 2 2 2" xfId="8740" xr:uid="{00000000-0005-0000-0000-0000EF730000}"/>
    <cellStyle name="Normal 25 3 2 2 2 2 2 2 2" xfId="13511" xr:uid="{00000000-0005-0000-0000-0000F0730000}"/>
    <cellStyle name="Normal 25 3 2 2 2 2 2 2 2 2" xfId="24864" xr:uid="{00000000-0005-0000-0000-0000F1730000}"/>
    <cellStyle name="Normal 25 3 2 2 2 2 2 2 2 3" xfId="42965" xr:uid="{00000000-0005-0000-0000-0000F2730000}"/>
    <cellStyle name="Normal 25 3 2 2 2 2 2 2 3" xfId="20150" xr:uid="{00000000-0005-0000-0000-0000F3730000}"/>
    <cellStyle name="Normal 25 3 2 2 2 2 2 2 4" xfId="38669" xr:uid="{00000000-0005-0000-0000-0000F4730000}"/>
    <cellStyle name="Normal 25 3 2 2 2 2 2 3" xfId="11330" xr:uid="{00000000-0005-0000-0000-0000F5730000}"/>
    <cellStyle name="Normal 25 3 2 2 2 2 2 3 2" xfId="22716" xr:uid="{00000000-0005-0000-0000-0000F6730000}"/>
    <cellStyle name="Normal 25 3 2 2 2 2 2 3 3" xfId="40874" xr:uid="{00000000-0005-0000-0000-0000F7730000}"/>
    <cellStyle name="Normal 25 3 2 2 2 2 2 4" xfId="18001" xr:uid="{00000000-0005-0000-0000-0000F8730000}"/>
    <cellStyle name="Normal 25 3 2 2 2 2 2 5" xfId="36578" xr:uid="{00000000-0005-0000-0000-0000F9730000}"/>
    <cellStyle name="Normal 25 3 2 2 2 2 3" xfId="7674" xr:uid="{00000000-0005-0000-0000-0000FA730000}"/>
    <cellStyle name="Normal 25 3 2 2 2 2 3 2" xfId="12445" xr:uid="{00000000-0005-0000-0000-0000FB730000}"/>
    <cellStyle name="Normal 25 3 2 2 2 2 3 2 2" xfId="23803" xr:uid="{00000000-0005-0000-0000-0000FC730000}"/>
    <cellStyle name="Normal 25 3 2 2 2 2 3 2 3" xfId="41919" xr:uid="{00000000-0005-0000-0000-0000FD730000}"/>
    <cellStyle name="Normal 25 3 2 2 2 2 3 3" xfId="19092" xr:uid="{00000000-0005-0000-0000-0000FE730000}"/>
    <cellStyle name="Normal 25 3 2 2 2 2 3 4" xfId="37623" xr:uid="{00000000-0005-0000-0000-0000FF730000}"/>
    <cellStyle name="Normal 25 3 2 2 2 2 4" xfId="10262" xr:uid="{00000000-0005-0000-0000-000000740000}"/>
    <cellStyle name="Normal 25 3 2 2 2 2 4 2" xfId="21657" xr:uid="{00000000-0005-0000-0000-000001740000}"/>
    <cellStyle name="Normal 25 3 2 2 2 2 4 3" xfId="39828" xr:uid="{00000000-0005-0000-0000-000002740000}"/>
    <cellStyle name="Normal 25 3 2 2 2 2 5" xfId="16938" xr:uid="{00000000-0005-0000-0000-000003740000}"/>
    <cellStyle name="Normal 25 3 2 2 2 2 6" xfId="35532" xr:uid="{00000000-0005-0000-0000-000004740000}"/>
    <cellStyle name="Normal 25 3 2 2 2 3" xfId="6024" xr:uid="{00000000-0005-0000-0000-000005740000}"/>
    <cellStyle name="Normal 25 3 2 2 2 3 2" xfId="8216" xr:uid="{00000000-0005-0000-0000-000006740000}"/>
    <cellStyle name="Normal 25 3 2 2 2 3 2 2" xfId="12987" xr:uid="{00000000-0005-0000-0000-000007740000}"/>
    <cellStyle name="Normal 25 3 2 2 2 3 2 2 2" xfId="24340" xr:uid="{00000000-0005-0000-0000-000008740000}"/>
    <cellStyle name="Normal 25 3 2 2 2 3 2 2 3" xfId="42441" xr:uid="{00000000-0005-0000-0000-000009740000}"/>
    <cellStyle name="Normal 25 3 2 2 2 3 2 3" xfId="19626" xr:uid="{00000000-0005-0000-0000-00000A740000}"/>
    <cellStyle name="Normal 25 3 2 2 2 3 2 4" xfId="38145" xr:uid="{00000000-0005-0000-0000-00000B740000}"/>
    <cellStyle name="Normal 25 3 2 2 2 3 3" xfId="10806" xr:uid="{00000000-0005-0000-0000-00000C740000}"/>
    <cellStyle name="Normal 25 3 2 2 2 3 3 2" xfId="22192" xr:uid="{00000000-0005-0000-0000-00000D740000}"/>
    <cellStyle name="Normal 25 3 2 2 2 3 3 3" xfId="40350" xr:uid="{00000000-0005-0000-0000-00000E740000}"/>
    <cellStyle name="Normal 25 3 2 2 2 3 4" xfId="17477" xr:uid="{00000000-0005-0000-0000-00000F740000}"/>
    <cellStyle name="Normal 25 3 2 2 2 3 5" xfId="36054" xr:uid="{00000000-0005-0000-0000-000010740000}"/>
    <cellStyle name="Normal 25 3 2 2 2 4" xfId="7162" xr:uid="{00000000-0005-0000-0000-000011740000}"/>
    <cellStyle name="Normal 25 3 2 2 2 4 2" xfId="11933" xr:uid="{00000000-0005-0000-0000-000012740000}"/>
    <cellStyle name="Normal 25 3 2 2 2 4 2 2" xfId="23291" xr:uid="{00000000-0005-0000-0000-000013740000}"/>
    <cellStyle name="Normal 25 3 2 2 2 4 2 3" xfId="41407" xr:uid="{00000000-0005-0000-0000-000014740000}"/>
    <cellStyle name="Normal 25 3 2 2 2 4 3" xfId="18580" xr:uid="{00000000-0005-0000-0000-000015740000}"/>
    <cellStyle name="Normal 25 3 2 2 2 4 4" xfId="37111" xr:uid="{00000000-0005-0000-0000-000016740000}"/>
    <cellStyle name="Normal 25 3 2 2 2 5" xfId="9748" xr:uid="{00000000-0005-0000-0000-000017740000}"/>
    <cellStyle name="Normal 25 3 2 2 2 5 2" xfId="21143" xr:uid="{00000000-0005-0000-0000-000018740000}"/>
    <cellStyle name="Normal 25 3 2 2 2 5 3" xfId="39315" xr:uid="{00000000-0005-0000-0000-000019740000}"/>
    <cellStyle name="Normal 25 3 2 2 2 6" xfId="16420" xr:uid="{00000000-0005-0000-0000-00001A740000}"/>
    <cellStyle name="Normal 25 3 2 2 2 7" xfId="35020" xr:uid="{00000000-0005-0000-0000-00001B740000}"/>
    <cellStyle name="Normal 25 3 2 2 3" xfId="5196" xr:uid="{00000000-0005-0000-0000-00001C740000}"/>
    <cellStyle name="Normal 25 3 2 2 3 2" xfId="6282" xr:uid="{00000000-0005-0000-0000-00001D740000}"/>
    <cellStyle name="Normal 25 3 2 2 3 2 2" xfId="8474" xr:uid="{00000000-0005-0000-0000-00001E740000}"/>
    <cellStyle name="Normal 25 3 2 2 3 2 2 2" xfId="13245" xr:uid="{00000000-0005-0000-0000-00001F740000}"/>
    <cellStyle name="Normal 25 3 2 2 3 2 2 2 2" xfId="24598" xr:uid="{00000000-0005-0000-0000-000020740000}"/>
    <cellStyle name="Normal 25 3 2 2 3 2 2 2 3" xfId="42699" xr:uid="{00000000-0005-0000-0000-000021740000}"/>
    <cellStyle name="Normal 25 3 2 2 3 2 2 3" xfId="19884" xr:uid="{00000000-0005-0000-0000-000022740000}"/>
    <cellStyle name="Normal 25 3 2 2 3 2 2 4" xfId="38403" xr:uid="{00000000-0005-0000-0000-000023740000}"/>
    <cellStyle name="Normal 25 3 2 2 3 2 3" xfId="11064" xr:uid="{00000000-0005-0000-0000-000024740000}"/>
    <cellStyle name="Normal 25 3 2 2 3 2 3 2" xfId="22450" xr:uid="{00000000-0005-0000-0000-000025740000}"/>
    <cellStyle name="Normal 25 3 2 2 3 2 3 3" xfId="40608" xr:uid="{00000000-0005-0000-0000-000026740000}"/>
    <cellStyle name="Normal 25 3 2 2 3 2 4" xfId="17735" xr:uid="{00000000-0005-0000-0000-000027740000}"/>
    <cellStyle name="Normal 25 3 2 2 3 2 5" xfId="36312" xr:uid="{00000000-0005-0000-0000-000028740000}"/>
    <cellStyle name="Normal 25 3 2 2 3 3" xfId="7418" xr:uid="{00000000-0005-0000-0000-000029740000}"/>
    <cellStyle name="Normal 25 3 2 2 3 3 2" xfId="12189" xr:uid="{00000000-0005-0000-0000-00002A740000}"/>
    <cellStyle name="Normal 25 3 2 2 3 3 2 2" xfId="23547" xr:uid="{00000000-0005-0000-0000-00002B740000}"/>
    <cellStyle name="Normal 25 3 2 2 3 3 2 3" xfId="41663" xr:uid="{00000000-0005-0000-0000-00002C740000}"/>
    <cellStyle name="Normal 25 3 2 2 3 3 3" xfId="18836" xr:uid="{00000000-0005-0000-0000-00002D740000}"/>
    <cellStyle name="Normal 25 3 2 2 3 3 4" xfId="37367" xr:uid="{00000000-0005-0000-0000-00002E740000}"/>
    <cellStyle name="Normal 25 3 2 2 3 4" xfId="10004" xr:uid="{00000000-0005-0000-0000-00002F740000}"/>
    <cellStyle name="Normal 25 3 2 2 3 4 2" xfId="21399" xr:uid="{00000000-0005-0000-0000-000030740000}"/>
    <cellStyle name="Normal 25 3 2 2 3 4 3" xfId="39571" xr:uid="{00000000-0005-0000-0000-000031740000}"/>
    <cellStyle name="Normal 25 3 2 2 3 5" xfId="16676" xr:uid="{00000000-0005-0000-0000-000032740000}"/>
    <cellStyle name="Normal 25 3 2 2 3 6" xfId="35276" xr:uid="{00000000-0005-0000-0000-000033740000}"/>
    <cellStyle name="Normal 25 3 2 2 4" xfId="5748" xr:uid="{00000000-0005-0000-0000-000034740000}"/>
    <cellStyle name="Normal 25 3 2 2 4 2" xfId="7950" xr:uid="{00000000-0005-0000-0000-000035740000}"/>
    <cellStyle name="Normal 25 3 2 2 4 2 2" xfId="12721" xr:uid="{00000000-0005-0000-0000-000036740000}"/>
    <cellStyle name="Normal 25 3 2 2 4 2 2 2" xfId="24076" xr:uid="{00000000-0005-0000-0000-000037740000}"/>
    <cellStyle name="Normal 25 3 2 2 4 2 2 3" xfId="42185" xr:uid="{00000000-0005-0000-0000-000038740000}"/>
    <cellStyle name="Normal 25 3 2 2 4 2 3" xfId="19363" xr:uid="{00000000-0005-0000-0000-000039740000}"/>
    <cellStyle name="Normal 25 3 2 2 4 2 4" xfId="37889" xr:uid="{00000000-0005-0000-0000-00003A740000}"/>
    <cellStyle name="Normal 25 3 2 2 4 3" xfId="10538" xr:uid="{00000000-0005-0000-0000-00003B740000}"/>
    <cellStyle name="Normal 25 3 2 2 4 3 2" xfId="21927" xr:uid="{00000000-0005-0000-0000-00003C740000}"/>
    <cellStyle name="Normal 25 3 2 2 4 3 3" xfId="40094" xr:uid="{00000000-0005-0000-0000-00003D740000}"/>
    <cellStyle name="Normal 25 3 2 2 4 4" xfId="17212" xr:uid="{00000000-0005-0000-0000-00003E740000}"/>
    <cellStyle name="Normal 25 3 2 2 4 5" xfId="35798" xr:uid="{00000000-0005-0000-0000-00003F740000}"/>
    <cellStyle name="Normal 25 3 2 2 5" xfId="6896" xr:uid="{00000000-0005-0000-0000-000040740000}"/>
    <cellStyle name="Normal 25 3 2 2 5 2" xfId="11667" xr:uid="{00000000-0005-0000-0000-000041740000}"/>
    <cellStyle name="Normal 25 3 2 2 5 2 2" xfId="23029" xr:uid="{00000000-0005-0000-0000-000042740000}"/>
    <cellStyle name="Normal 25 3 2 2 5 2 3" xfId="41151" xr:uid="{00000000-0005-0000-0000-000043740000}"/>
    <cellStyle name="Normal 25 3 2 2 5 3" xfId="18319" xr:uid="{00000000-0005-0000-0000-000044740000}"/>
    <cellStyle name="Normal 25 3 2 2 5 4" xfId="36855" xr:uid="{00000000-0005-0000-0000-000045740000}"/>
    <cellStyle name="Normal 25 3 2 2 6" xfId="9489" xr:uid="{00000000-0005-0000-0000-000046740000}"/>
    <cellStyle name="Normal 25 3 2 2 6 2" xfId="20884" xr:uid="{00000000-0005-0000-0000-000047740000}"/>
    <cellStyle name="Normal 25 3 2 2 6 3" xfId="39058" xr:uid="{00000000-0005-0000-0000-000048740000}"/>
    <cellStyle name="Normal 25 3 2 2 7" xfId="16155" xr:uid="{00000000-0005-0000-0000-000049740000}"/>
    <cellStyle name="Normal 25 3 2 2 8" xfId="34764" xr:uid="{00000000-0005-0000-0000-00004A740000}"/>
    <cellStyle name="Normal 25 3 2 3" xfId="4790" xr:uid="{00000000-0005-0000-0000-00004B740000}"/>
    <cellStyle name="Normal 25 3 2 3 2" xfId="5324" xr:uid="{00000000-0005-0000-0000-00004C740000}"/>
    <cellStyle name="Normal 25 3 2 3 2 2" xfId="6410" xr:uid="{00000000-0005-0000-0000-00004D740000}"/>
    <cellStyle name="Normal 25 3 2 3 2 2 2" xfId="8602" xr:uid="{00000000-0005-0000-0000-00004E740000}"/>
    <cellStyle name="Normal 25 3 2 3 2 2 2 2" xfId="13373" xr:uid="{00000000-0005-0000-0000-00004F740000}"/>
    <cellStyle name="Normal 25 3 2 3 2 2 2 2 2" xfId="24726" xr:uid="{00000000-0005-0000-0000-000050740000}"/>
    <cellStyle name="Normal 25 3 2 3 2 2 2 2 3" xfId="42827" xr:uid="{00000000-0005-0000-0000-000051740000}"/>
    <cellStyle name="Normal 25 3 2 3 2 2 2 3" xfId="20012" xr:uid="{00000000-0005-0000-0000-000052740000}"/>
    <cellStyle name="Normal 25 3 2 3 2 2 2 4" xfId="38531" xr:uid="{00000000-0005-0000-0000-000053740000}"/>
    <cellStyle name="Normal 25 3 2 3 2 2 3" xfId="11192" xr:uid="{00000000-0005-0000-0000-000054740000}"/>
    <cellStyle name="Normal 25 3 2 3 2 2 3 2" xfId="22578" xr:uid="{00000000-0005-0000-0000-000055740000}"/>
    <cellStyle name="Normal 25 3 2 3 2 2 3 3" xfId="40736" xr:uid="{00000000-0005-0000-0000-000056740000}"/>
    <cellStyle name="Normal 25 3 2 3 2 2 4" xfId="17863" xr:uid="{00000000-0005-0000-0000-000057740000}"/>
    <cellStyle name="Normal 25 3 2 3 2 2 5" xfId="36440" xr:uid="{00000000-0005-0000-0000-000058740000}"/>
    <cellStyle name="Normal 25 3 2 3 2 3" xfId="7546" xr:uid="{00000000-0005-0000-0000-000059740000}"/>
    <cellStyle name="Normal 25 3 2 3 2 3 2" xfId="12317" xr:uid="{00000000-0005-0000-0000-00005A740000}"/>
    <cellStyle name="Normal 25 3 2 3 2 3 2 2" xfId="23675" xr:uid="{00000000-0005-0000-0000-00005B740000}"/>
    <cellStyle name="Normal 25 3 2 3 2 3 2 3" xfId="41791" xr:uid="{00000000-0005-0000-0000-00005C740000}"/>
    <cellStyle name="Normal 25 3 2 3 2 3 3" xfId="18964" xr:uid="{00000000-0005-0000-0000-00005D740000}"/>
    <cellStyle name="Normal 25 3 2 3 2 3 4" xfId="37495" xr:uid="{00000000-0005-0000-0000-00005E740000}"/>
    <cellStyle name="Normal 25 3 2 3 2 4" xfId="10132" xr:uid="{00000000-0005-0000-0000-00005F740000}"/>
    <cellStyle name="Normal 25 3 2 3 2 4 2" xfId="21527" xr:uid="{00000000-0005-0000-0000-000060740000}"/>
    <cellStyle name="Normal 25 3 2 3 2 4 3" xfId="39699" xr:uid="{00000000-0005-0000-0000-000061740000}"/>
    <cellStyle name="Normal 25 3 2 3 2 5" xfId="16804" xr:uid="{00000000-0005-0000-0000-000062740000}"/>
    <cellStyle name="Normal 25 3 2 3 2 6" xfId="35404" xr:uid="{00000000-0005-0000-0000-000063740000}"/>
    <cellStyle name="Normal 25 3 2 3 3" xfId="5876" xr:uid="{00000000-0005-0000-0000-000064740000}"/>
    <cellStyle name="Normal 25 3 2 3 3 2" xfId="8078" xr:uid="{00000000-0005-0000-0000-000065740000}"/>
    <cellStyle name="Normal 25 3 2 3 3 2 2" xfId="12849" xr:uid="{00000000-0005-0000-0000-000066740000}"/>
    <cellStyle name="Normal 25 3 2 3 3 2 2 2" xfId="24204" xr:uid="{00000000-0005-0000-0000-000067740000}"/>
    <cellStyle name="Normal 25 3 2 3 3 2 2 3" xfId="42313" xr:uid="{00000000-0005-0000-0000-000068740000}"/>
    <cellStyle name="Normal 25 3 2 3 3 2 3" xfId="19491" xr:uid="{00000000-0005-0000-0000-000069740000}"/>
    <cellStyle name="Normal 25 3 2 3 3 2 4" xfId="38017" xr:uid="{00000000-0005-0000-0000-00006A740000}"/>
    <cellStyle name="Normal 25 3 2 3 3 3" xfId="10666" xr:uid="{00000000-0005-0000-0000-00006B740000}"/>
    <cellStyle name="Normal 25 3 2 3 3 3 2" xfId="22055" xr:uid="{00000000-0005-0000-0000-00006C740000}"/>
    <cellStyle name="Normal 25 3 2 3 3 3 3" xfId="40222" xr:uid="{00000000-0005-0000-0000-00006D740000}"/>
    <cellStyle name="Normal 25 3 2 3 3 4" xfId="17340" xr:uid="{00000000-0005-0000-0000-00006E740000}"/>
    <cellStyle name="Normal 25 3 2 3 3 5" xfId="35926" xr:uid="{00000000-0005-0000-0000-00006F740000}"/>
    <cellStyle name="Normal 25 3 2 3 4" xfId="7024" xr:uid="{00000000-0005-0000-0000-000070740000}"/>
    <cellStyle name="Normal 25 3 2 3 4 2" xfId="11795" xr:uid="{00000000-0005-0000-0000-000071740000}"/>
    <cellStyle name="Normal 25 3 2 3 4 2 2" xfId="23157" xr:uid="{00000000-0005-0000-0000-000072740000}"/>
    <cellStyle name="Normal 25 3 2 3 4 2 3" xfId="41279" xr:uid="{00000000-0005-0000-0000-000073740000}"/>
    <cellStyle name="Normal 25 3 2 3 4 3" xfId="18447" xr:uid="{00000000-0005-0000-0000-000074740000}"/>
    <cellStyle name="Normal 25 3 2 3 4 4" xfId="36983" xr:uid="{00000000-0005-0000-0000-000075740000}"/>
    <cellStyle name="Normal 25 3 2 3 5" xfId="9618" xr:uid="{00000000-0005-0000-0000-000076740000}"/>
    <cellStyle name="Normal 25 3 2 3 5 2" xfId="21013" xr:uid="{00000000-0005-0000-0000-000077740000}"/>
    <cellStyle name="Normal 25 3 2 3 5 3" xfId="39186" xr:uid="{00000000-0005-0000-0000-000078740000}"/>
    <cellStyle name="Normal 25 3 2 3 6" xfId="16283" xr:uid="{00000000-0005-0000-0000-000079740000}"/>
    <cellStyle name="Normal 25 3 2 3 7" xfId="34892" xr:uid="{00000000-0005-0000-0000-00007A740000}"/>
    <cellStyle name="Normal 25 3 2 4" xfId="5068" xr:uid="{00000000-0005-0000-0000-00007B740000}"/>
    <cellStyle name="Normal 25 3 2 4 2" xfId="6154" xr:uid="{00000000-0005-0000-0000-00007C740000}"/>
    <cellStyle name="Normal 25 3 2 4 2 2" xfId="8346" xr:uid="{00000000-0005-0000-0000-00007D740000}"/>
    <cellStyle name="Normal 25 3 2 4 2 2 2" xfId="13117" xr:uid="{00000000-0005-0000-0000-00007E740000}"/>
    <cellStyle name="Normal 25 3 2 4 2 2 2 2" xfId="24470" xr:uid="{00000000-0005-0000-0000-00007F740000}"/>
    <cellStyle name="Normal 25 3 2 4 2 2 2 3" xfId="42571" xr:uid="{00000000-0005-0000-0000-000080740000}"/>
    <cellStyle name="Normal 25 3 2 4 2 2 3" xfId="19756" xr:uid="{00000000-0005-0000-0000-000081740000}"/>
    <cellStyle name="Normal 25 3 2 4 2 2 4" xfId="38275" xr:uid="{00000000-0005-0000-0000-000082740000}"/>
    <cellStyle name="Normal 25 3 2 4 2 3" xfId="10936" xr:uid="{00000000-0005-0000-0000-000083740000}"/>
    <cellStyle name="Normal 25 3 2 4 2 3 2" xfId="22322" xr:uid="{00000000-0005-0000-0000-000084740000}"/>
    <cellStyle name="Normal 25 3 2 4 2 3 3" xfId="40480" xr:uid="{00000000-0005-0000-0000-000085740000}"/>
    <cellStyle name="Normal 25 3 2 4 2 4" xfId="17607" xr:uid="{00000000-0005-0000-0000-000086740000}"/>
    <cellStyle name="Normal 25 3 2 4 2 5" xfId="36184" xr:uid="{00000000-0005-0000-0000-000087740000}"/>
    <cellStyle name="Normal 25 3 2 4 3" xfId="7290" xr:uid="{00000000-0005-0000-0000-000088740000}"/>
    <cellStyle name="Normal 25 3 2 4 3 2" xfId="12061" xr:uid="{00000000-0005-0000-0000-000089740000}"/>
    <cellStyle name="Normal 25 3 2 4 3 2 2" xfId="23419" xr:uid="{00000000-0005-0000-0000-00008A740000}"/>
    <cellStyle name="Normal 25 3 2 4 3 2 3" xfId="41535" xr:uid="{00000000-0005-0000-0000-00008B740000}"/>
    <cellStyle name="Normal 25 3 2 4 3 3" xfId="18708" xr:uid="{00000000-0005-0000-0000-00008C740000}"/>
    <cellStyle name="Normal 25 3 2 4 3 4" xfId="37239" xr:uid="{00000000-0005-0000-0000-00008D740000}"/>
    <cellStyle name="Normal 25 3 2 4 4" xfId="9876" xr:uid="{00000000-0005-0000-0000-00008E740000}"/>
    <cellStyle name="Normal 25 3 2 4 4 2" xfId="21271" xr:uid="{00000000-0005-0000-0000-00008F740000}"/>
    <cellStyle name="Normal 25 3 2 4 4 3" xfId="39443" xr:uid="{00000000-0005-0000-0000-000090740000}"/>
    <cellStyle name="Normal 25 3 2 4 5" xfId="16548" xr:uid="{00000000-0005-0000-0000-000091740000}"/>
    <cellStyle name="Normal 25 3 2 4 6" xfId="35148" xr:uid="{00000000-0005-0000-0000-000092740000}"/>
    <cellStyle name="Normal 25 3 2 5" xfId="5600" xr:uid="{00000000-0005-0000-0000-000093740000}"/>
    <cellStyle name="Normal 25 3 2 5 2" xfId="7802" xr:uid="{00000000-0005-0000-0000-000094740000}"/>
    <cellStyle name="Normal 25 3 2 5 2 2" xfId="12573" xr:uid="{00000000-0005-0000-0000-000095740000}"/>
    <cellStyle name="Normal 25 3 2 5 2 2 2" xfId="23931" xr:uid="{00000000-0005-0000-0000-000096740000}"/>
    <cellStyle name="Normal 25 3 2 5 2 2 3" xfId="42047" xr:uid="{00000000-0005-0000-0000-000097740000}"/>
    <cellStyle name="Normal 25 3 2 5 2 3" xfId="19220" xr:uid="{00000000-0005-0000-0000-000098740000}"/>
    <cellStyle name="Normal 25 3 2 5 2 4" xfId="37751" xr:uid="{00000000-0005-0000-0000-000099740000}"/>
    <cellStyle name="Normal 25 3 2 5 3" xfId="10390" xr:uid="{00000000-0005-0000-0000-00009A740000}"/>
    <cellStyle name="Normal 25 3 2 5 3 2" xfId="21785" xr:uid="{00000000-0005-0000-0000-00009B740000}"/>
    <cellStyle name="Normal 25 3 2 5 3 3" xfId="39956" xr:uid="{00000000-0005-0000-0000-00009C740000}"/>
    <cellStyle name="Normal 25 3 2 5 4" xfId="17066" xr:uid="{00000000-0005-0000-0000-00009D740000}"/>
    <cellStyle name="Normal 25 3 2 5 5" xfId="35660" xr:uid="{00000000-0005-0000-0000-00009E740000}"/>
    <cellStyle name="Normal 25 3 2 6" xfId="6758" xr:uid="{00000000-0005-0000-0000-00009F740000}"/>
    <cellStyle name="Normal 25 3 2 6 2" xfId="11529" xr:uid="{00000000-0005-0000-0000-0000A0740000}"/>
    <cellStyle name="Normal 25 3 2 6 2 2" xfId="22896" xr:uid="{00000000-0005-0000-0000-0000A1740000}"/>
    <cellStyle name="Normal 25 3 2 6 2 3" xfId="41023" xr:uid="{00000000-0005-0000-0000-0000A2740000}"/>
    <cellStyle name="Normal 25 3 2 6 3" xfId="18184" xr:uid="{00000000-0005-0000-0000-0000A3740000}"/>
    <cellStyle name="Normal 25 3 2 6 4" xfId="36727" xr:uid="{00000000-0005-0000-0000-0000A4740000}"/>
    <cellStyle name="Normal 25 3 2 7" xfId="9358" xr:uid="{00000000-0005-0000-0000-0000A5740000}"/>
    <cellStyle name="Normal 25 3 2 7 2" xfId="20753" xr:uid="{00000000-0005-0000-0000-0000A6740000}"/>
    <cellStyle name="Normal 25 3 2 7 3" xfId="38930" xr:uid="{00000000-0005-0000-0000-0000A7740000}"/>
    <cellStyle name="Normal 25 3 2 8" xfId="16018" xr:uid="{00000000-0005-0000-0000-0000A8740000}"/>
    <cellStyle name="Normal 25 3 2 9" xfId="34636" xr:uid="{00000000-0005-0000-0000-0000A9740000}"/>
    <cellStyle name="Normal 25 3 3" xfId="4584" xr:uid="{00000000-0005-0000-0000-0000AA740000}"/>
    <cellStyle name="Normal 25 3 3 2" xfId="4861" xr:uid="{00000000-0005-0000-0000-0000AB740000}"/>
    <cellStyle name="Normal 25 3 3 2 2" xfId="5395" xr:uid="{00000000-0005-0000-0000-0000AC740000}"/>
    <cellStyle name="Normal 25 3 3 2 2 2" xfId="6479" xr:uid="{00000000-0005-0000-0000-0000AD740000}"/>
    <cellStyle name="Normal 25 3 3 2 2 2 2" xfId="8671" xr:uid="{00000000-0005-0000-0000-0000AE740000}"/>
    <cellStyle name="Normal 25 3 3 2 2 2 2 2" xfId="13442" xr:uid="{00000000-0005-0000-0000-0000AF740000}"/>
    <cellStyle name="Normal 25 3 3 2 2 2 2 2 2" xfId="24795" xr:uid="{00000000-0005-0000-0000-0000B0740000}"/>
    <cellStyle name="Normal 25 3 3 2 2 2 2 2 3" xfId="42896" xr:uid="{00000000-0005-0000-0000-0000B1740000}"/>
    <cellStyle name="Normal 25 3 3 2 2 2 2 3" xfId="20081" xr:uid="{00000000-0005-0000-0000-0000B2740000}"/>
    <cellStyle name="Normal 25 3 3 2 2 2 2 4" xfId="38600" xr:uid="{00000000-0005-0000-0000-0000B3740000}"/>
    <cellStyle name="Normal 25 3 3 2 2 2 3" xfId="11261" xr:uid="{00000000-0005-0000-0000-0000B4740000}"/>
    <cellStyle name="Normal 25 3 3 2 2 2 3 2" xfId="22647" xr:uid="{00000000-0005-0000-0000-0000B5740000}"/>
    <cellStyle name="Normal 25 3 3 2 2 2 3 3" xfId="40805" xr:uid="{00000000-0005-0000-0000-0000B6740000}"/>
    <cellStyle name="Normal 25 3 3 2 2 2 4" xfId="17932" xr:uid="{00000000-0005-0000-0000-0000B7740000}"/>
    <cellStyle name="Normal 25 3 3 2 2 2 5" xfId="36509" xr:uid="{00000000-0005-0000-0000-0000B8740000}"/>
    <cellStyle name="Normal 25 3 3 2 2 3" xfId="7610" xr:uid="{00000000-0005-0000-0000-0000B9740000}"/>
    <cellStyle name="Normal 25 3 3 2 2 3 2" xfId="12381" xr:uid="{00000000-0005-0000-0000-0000BA740000}"/>
    <cellStyle name="Normal 25 3 3 2 2 3 2 2" xfId="23739" xr:uid="{00000000-0005-0000-0000-0000BB740000}"/>
    <cellStyle name="Normal 25 3 3 2 2 3 2 3" xfId="41855" xr:uid="{00000000-0005-0000-0000-0000BC740000}"/>
    <cellStyle name="Normal 25 3 3 2 2 3 3" xfId="19028" xr:uid="{00000000-0005-0000-0000-0000BD740000}"/>
    <cellStyle name="Normal 25 3 3 2 2 3 4" xfId="37559" xr:uid="{00000000-0005-0000-0000-0000BE740000}"/>
    <cellStyle name="Normal 25 3 3 2 2 4" xfId="10197" xr:uid="{00000000-0005-0000-0000-0000BF740000}"/>
    <cellStyle name="Normal 25 3 3 2 2 4 2" xfId="21592" xr:uid="{00000000-0005-0000-0000-0000C0740000}"/>
    <cellStyle name="Normal 25 3 3 2 2 4 3" xfId="39764" xr:uid="{00000000-0005-0000-0000-0000C1740000}"/>
    <cellStyle name="Normal 25 3 3 2 2 5" xfId="16869" xr:uid="{00000000-0005-0000-0000-0000C2740000}"/>
    <cellStyle name="Normal 25 3 3 2 2 6" xfId="35468" xr:uid="{00000000-0005-0000-0000-0000C3740000}"/>
    <cellStyle name="Normal 25 3 3 2 3" xfId="5947" xr:uid="{00000000-0005-0000-0000-0000C4740000}"/>
    <cellStyle name="Normal 25 3 3 2 3 2" xfId="8144" xr:uid="{00000000-0005-0000-0000-0000C5740000}"/>
    <cellStyle name="Normal 25 3 3 2 3 2 2" xfId="12915" xr:uid="{00000000-0005-0000-0000-0000C6740000}"/>
    <cellStyle name="Normal 25 3 3 2 3 2 2 2" xfId="24270" xr:uid="{00000000-0005-0000-0000-0000C7740000}"/>
    <cellStyle name="Normal 25 3 3 2 3 2 2 3" xfId="42377" xr:uid="{00000000-0005-0000-0000-0000C8740000}"/>
    <cellStyle name="Normal 25 3 3 2 3 2 3" xfId="19556" xr:uid="{00000000-0005-0000-0000-0000C9740000}"/>
    <cellStyle name="Normal 25 3 3 2 3 2 4" xfId="38081" xr:uid="{00000000-0005-0000-0000-0000CA740000}"/>
    <cellStyle name="Normal 25 3 3 2 3 3" xfId="10733" xr:uid="{00000000-0005-0000-0000-0000CB740000}"/>
    <cellStyle name="Normal 25 3 3 2 3 3 2" xfId="22122" xr:uid="{00000000-0005-0000-0000-0000CC740000}"/>
    <cellStyle name="Normal 25 3 3 2 3 3 3" xfId="40286" xr:uid="{00000000-0005-0000-0000-0000CD740000}"/>
    <cellStyle name="Normal 25 3 3 2 3 4" xfId="17406" xr:uid="{00000000-0005-0000-0000-0000CE740000}"/>
    <cellStyle name="Normal 25 3 3 2 3 5" xfId="35990" xr:uid="{00000000-0005-0000-0000-0000CF740000}"/>
    <cellStyle name="Normal 25 3 3 2 4" xfId="7090" xr:uid="{00000000-0005-0000-0000-0000D0740000}"/>
    <cellStyle name="Normal 25 3 3 2 4 2" xfId="11861" xr:uid="{00000000-0005-0000-0000-0000D1740000}"/>
    <cellStyle name="Normal 25 3 3 2 4 2 2" xfId="23222" xr:uid="{00000000-0005-0000-0000-0000D2740000}"/>
    <cellStyle name="Normal 25 3 3 2 4 2 3" xfId="41343" xr:uid="{00000000-0005-0000-0000-0000D3740000}"/>
    <cellStyle name="Normal 25 3 3 2 4 3" xfId="18511" xr:uid="{00000000-0005-0000-0000-0000D4740000}"/>
    <cellStyle name="Normal 25 3 3 2 4 4" xfId="37047" xr:uid="{00000000-0005-0000-0000-0000D5740000}"/>
    <cellStyle name="Normal 25 3 3 2 5" xfId="9682" xr:uid="{00000000-0005-0000-0000-0000D6740000}"/>
    <cellStyle name="Normal 25 3 3 2 5 2" xfId="21077" xr:uid="{00000000-0005-0000-0000-0000D7740000}"/>
    <cellStyle name="Normal 25 3 3 2 5 3" xfId="39250" xr:uid="{00000000-0005-0000-0000-0000D8740000}"/>
    <cellStyle name="Normal 25 3 3 2 6" xfId="16349" xr:uid="{00000000-0005-0000-0000-0000D9740000}"/>
    <cellStyle name="Normal 25 3 3 2 7" xfId="34956" xr:uid="{00000000-0005-0000-0000-0000DA740000}"/>
    <cellStyle name="Normal 25 3 3 3" xfId="5132" xr:uid="{00000000-0005-0000-0000-0000DB740000}"/>
    <cellStyle name="Normal 25 3 3 3 2" xfId="6218" xr:uid="{00000000-0005-0000-0000-0000DC740000}"/>
    <cellStyle name="Normal 25 3 3 3 2 2" xfId="8410" xr:uid="{00000000-0005-0000-0000-0000DD740000}"/>
    <cellStyle name="Normal 25 3 3 3 2 2 2" xfId="13181" xr:uid="{00000000-0005-0000-0000-0000DE740000}"/>
    <cellStyle name="Normal 25 3 3 3 2 2 2 2" xfId="24534" xr:uid="{00000000-0005-0000-0000-0000DF740000}"/>
    <cellStyle name="Normal 25 3 3 3 2 2 2 3" xfId="42635" xr:uid="{00000000-0005-0000-0000-0000E0740000}"/>
    <cellStyle name="Normal 25 3 3 3 2 2 3" xfId="19820" xr:uid="{00000000-0005-0000-0000-0000E1740000}"/>
    <cellStyle name="Normal 25 3 3 3 2 2 4" xfId="38339" xr:uid="{00000000-0005-0000-0000-0000E2740000}"/>
    <cellStyle name="Normal 25 3 3 3 2 3" xfId="11000" xr:uid="{00000000-0005-0000-0000-0000E3740000}"/>
    <cellStyle name="Normal 25 3 3 3 2 3 2" xfId="22386" xr:uid="{00000000-0005-0000-0000-0000E4740000}"/>
    <cellStyle name="Normal 25 3 3 3 2 3 3" xfId="40544" xr:uid="{00000000-0005-0000-0000-0000E5740000}"/>
    <cellStyle name="Normal 25 3 3 3 2 4" xfId="17671" xr:uid="{00000000-0005-0000-0000-0000E6740000}"/>
    <cellStyle name="Normal 25 3 3 3 2 5" xfId="36248" xr:uid="{00000000-0005-0000-0000-0000E7740000}"/>
    <cellStyle name="Normal 25 3 3 3 3" xfId="7354" xr:uid="{00000000-0005-0000-0000-0000E8740000}"/>
    <cellStyle name="Normal 25 3 3 3 3 2" xfId="12125" xr:uid="{00000000-0005-0000-0000-0000E9740000}"/>
    <cellStyle name="Normal 25 3 3 3 3 2 2" xfId="23483" xr:uid="{00000000-0005-0000-0000-0000EA740000}"/>
    <cellStyle name="Normal 25 3 3 3 3 2 3" xfId="41599" xr:uid="{00000000-0005-0000-0000-0000EB740000}"/>
    <cellStyle name="Normal 25 3 3 3 3 3" xfId="18772" xr:uid="{00000000-0005-0000-0000-0000EC740000}"/>
    <cellStyle name="Normal 25 3 3 3 3 4" xfId="37303" xr:uid="{00000000-0005-0000-0000-0000ED740000}"/>
    <cellStyle name="Normal 25 3 3 3 4" xfId="9940" xr:uid="{00000000-0005-0000-0000-0000EE740000}"/>
    <cellStyle name="Normal 25 3 3 3 4 2" xfId="21335" xr:uid="{00000000-0005-0000-0000-0000EF740000}"/>
    <cellStyle name="Normal 25 3 3 3 4 3" xfId="39507" xr:uid="{00000000-0005-0000-0000-0000F0740000}"/>
    <cellStyle name="Normal 25 3 3 3 5" xfId="16612" xr:uid="{00000000-0005-0000-0000-0000F1740000}"/>
    <cellStyle name="Normal 25 3 3 3 6" xfId="35212" xr:uid="{00000000-0005-0000-0000-0000F2740000}"/>
    <cellStyle name="Normal 25 3 3 4" xfId="5671" xr:uid="{00000000-0005-0000-0000-0000F3740000}"/>
    <cellStyle name="Normal 25 3 3 4 2" xfId="7873" xr:uid="{00000000-0005-0000-0000-0000F4740000}"/>
    <cellStyle name="Normal 25 3 3 4 2 2" xfId="12644" xr:uid="{00000000-0005-0000-0000-0000F5740000}"/>
    <cellStyle name="Normal 25 3 3 4 2 2 2" xfId="24001" xr:uid="{00000000-0005-0000-0000-0000F6740000}"/>
    <cellStyle name="Normal 25 3 3 4 2 2 3" xfId="42116" xr:uid="{00000000-0005-0000-0000-0000F7740000}"/>
    <cellStyle name="Normal 25 3 3 4 2 3" xfId="19289" xr:uid="{00000000-0005-0000-0000-0000F8740000}"/>
    <cellStyle name="Normal 25 3 3 4 2 4" xfId="37820" xr:uid="{00000000-0005-0000-0000-0000F9740000}"/>
    <cellStyle name="Normal 25 3 3 4 3" xfId="10461" xr:uid="{00000000-0005-0000-0000-0000FA740000}"/>
    <cellStyle name="Normal 25 3 3 4 3 2" xfId="21854" xr:uid="{00000000-0005-0000-0000-0000FB740000}"/>
    <cellStyle name="Normal 25 3 3 4 3 3" xfId="40025" xr:uid="{00000000-0005-0000-0000-0000FC740000}"/>
    <cellStyle name="Normal 25 3 3 4 4" xfId="17137" xr:uid="{00000000-0005-0000-0000-0000FD740000}"/>
    <cellStyle name="Normal 25 3 3 4 5" xfId="35729" xr:uid="{00000000-0005-0000-0000-0000FE740000}"/>
    <cellStyle name="Normal 25 3 3 5" xfId="6824" xr:uid="{00000000-0005-0000-0000-0000FF740000}"/>
    <cellStyle name="Normal 25 3 3 5 2" xfId="11595" xr:uid="{00000000-0005-0000-0000-000000750000}"/>
    <cellStyle name="Normal 25 3 3 5 2 2" xfId="22961" xr:uid="{00000000-0005-0000-0000-000001750000}"/>
    <cellStyle name="Normal 25 3 3 5 2 3" xfId="41087" xr:uid="{00000000-0005-0000-0000-000002750000}"/>
    <cellStyle name="Normal 25 3 3 5 3" xfId="18248" xr:uid="{00000000-0005-0000-0000-000003750000}"/>
    <cellStyle name="Normal 25 3 3 5 4" xfId="36791" xr:uid="{00000000-0005-0000-0000-000004750000}"/>
    <cellStyle name="Normal 25 3 3 6" xfId="9424" xr:uid="{00000000-0005-0000-0000-000005750000}"/>
    <cellStyle name="Normal 25 3 3 6 2" xfId="20819" xr:uid="{00000000-0005-0000-0000-000006750000}"/>
    <cellStyle name="Normal 25 3 3 6 3" xfId="38994" xr:uid="{00000000-0005-0000-0000-000007750000}"/>
    <cellStyle name="Normal 25 3 3 7" xfId="16084" xr:uid="{00000000-0005-0000-0000-000008750000}"/>
    <cellStyle name="Normal 25 3 3 8" xfId="34700" xr:uid="{00000000-0005-0000-0000-000009750000}"/>
    <cellStyle name="Normal 25 3 4" xfId="4726" xr:uid="{00000000-0005-0000-0000-00000A750000}"/>
    <cellStyle name="Normal 25 3 4 2" xfId="5260" xr:uid="{00000000-0005-0000-0000-00000B750000}"/>
    <cellStyle name="Normal 25 3 4 2 2" xfId="6346" xr:uid="{00000000-0005-0000-0000-00000C750000}"/>
    <cellStyle name="Normal 25 3 4 2 2 2" xfId="8538" xr:uid="{00000000-0005-0000-0000-00000D750000}"/>
    <cellStyle name="Normal 25 3 4 2 2 2 2" xfId="13309" xr:uid="{00000000-0005-0000-0000-00000E750000}"/>
    <cellStyle name="Normal 25 3 4 2 2 2 2 2" xfId="24662" xr:uid="{00000000-0005-0000-0000-00000F750000}"/>
    <cellStyle name="Normal 25 3 4 2 2 2 2 3" xfId="42763" xr:uid="{00000000-0005-0000-0000-000010750000}"/>
    <cellStyle name="Normal 25 3 4 2 2 2 3" xfId="19948" xr:uid="{00000000-0005-0000-0000-000011750000}"/>
    <cellStyle name="Normal 25 3 4 2 2 2 4" xfId="38467" xr:uid="{00000000-0005-0000-0000-000012750000}"/>
    <cellStyle name="Normal 25 3 4 2 2 3" xfId="11128" xr:uid="{00000000-0005-0000-0000-000013750000}"/>
    <cellStyle name="Normal 25 3 4 2 2 3 2" xfId="22514" xr:uid="{00000000-0005-0000-0000-000014750000}"/>
    <cellStyle name="Normal 25 3 4 2 2 3 3" xfId="40672" xr:uid="{00000000-0005-0000-0000-000015750000}"/>
    <cellStyle name="Normal 25 3 4 2 2 4" xfId="17799" xr:uid="{00000000-0005-0000-0000-000016750000}"/>
    <cellStyle name="Normal 25 3 4 2 2 5" xfId="36376" xr:uid="{00000000-0005-0000-0000-000017750000}"/>
    <cellStyle name="Normal 25 3 4 2 3" xfId="7482" xr:uid="{00000000-0005-0000-0000-000018750000}"/>
    <cellStyle name="Normal 25 3 4 2 3 2" xfId="12253" xr:uid="{00000000-0005-0000-0000-000019750000}"/>
    <cellStyle name="Normal 25 3 4 2 3 2 2" xfId="23611" xr:uid="{00000000-0005-0000-0000-00001A750000}"/>
    <cellStyle name="Normal 25 3 4 2 3 2 3" xfId="41727" xr:uid="{00000000-0005-0000-0000-00001B750000}"/>
    <cellStyle name="Normal 25 3 4 2 3 3" xfId="18900" xr:uid="{00000000-0005-0000-0000-00001C750000}"/>
    <cellStyle name="Normal 25 3 4 2 3 4" xfId="37431" xr:uid="{00000000-0005-0000-0000-00001D750000}"/>
    <cellStyle name="Normal 25 3 4 2 4" xfId="10068" xr:uid="{00000000-0005-0000-0000-00001E750000}"/>
    <cellStyle name="Normal 25 3 4 2 4 2" xfId="21463" xr:uid="{00000000-0005-0000-0000-00001F750000}"/>
    <cellStyle name="Normal 25 3 4 2 4 3" xfId="39635" xr:uid="{00000000-0005-0000-0000-000020750000}"/>
    <cellStyle name="Normal 25 3 4 2 5" xfId="16740" xr:uid="{00000000-0005-0000-0000-000021750000}"/>
    <cellStyle name="Normal 25 3 4 2 6" xfId="35340" xr:uid="{00000000-0005-0000-0000-000022750000}"/>
    <cellStyle name="Normal 25 3 4 3" xfId="5812" xr:uid="{00000000-0005-0000-0000-000023750000}"/>
    <cellStyle name="Normal 25 3 4 3 2" xfId="8014" xr:uid="{00000000-0005-0000-0000-000024750000}"/>
    <cellStyle name="Normal 25 3 4 3 2 2" xfId="12785" xr:uid="{00000000-0005-0000-0000-000025750000}"/>
    <cellStyle name="Normal 25 3 4 3 2 2 2" xfId="24140" xr:uid="{00000000-0005-0000-0000-000026750000}"/>
    <cellStyle name="Normal 25 3 4 3 2 2 3" xfId="42249" xr:uid="{00000000-0005-0000-0000-000027750000}"/>
    <cellStyle name="Normal 25 3 4 3 2 3" xfId="19427" xr:uid="{00000000-0005-0000-0000-000028750000}"/>
    <cellStyle name="Normal 25 3 4 3 2 4" xfId="37953" xr:uid="{00000000-0005-0000-0000-000029750000}"/>
    <cellStyle name="Normal 25 3 4 3 3" xfId="10602" xr:uid="{00000000-0005-0000-0000-00002A750000}"/>
    <cellStyle name="Normal 25 3 4 3 3 2" xfId="21991" xr:uid="{00000000-0005-0000-0000-00002B750000}"/>
    <cellStyle name="Normal 25 3 4 3 3 3" xfId="40158" xr:uid="{00000000-0005-0000-0000-00002C750000}"/>
    <cellStyle name="Normal 25 3 4 3 4" xfId="17276" xr:uid="{00000000-0005-0000-0000-00002D750000}"/>
    <cellStyle name="Normal 25 3 4 3 5" xfId="35862" xr:uid="{00000000-0005-0000-0000-00002E750000}"/>
    <cellStyle name="Normal 25 3 4 4" xfId="6960" xr:uid="{00000000-0005-0000-0000-00002F750000}"/>
    <cellStyle name="Normal 25 3 4 4 2" xfId="11731" xr:uid="{00000000-0005-0000-0000-000030750000}"/>
    <cellStyle name="Normal 25 3 4 4 2 2" xfId="23093" xr:uid="{00000000-0005-0000-0000-000031750000}"/>
    <cellStyle name="Normal 25 3 4 4 2 3" xfId="41215" xr:uid="{00000000-0005-0000-0000-000032750000}"/>
    <cellStyle name="Normal 25 3 4 4 3" xfId="18383" xr:uid="{00000000-0005-0000-0000-000033750000}"/>
    <cellStyle name="Normal 25 3 4 4 4" xfId="36919" xr:uid="{00000000-0005-0000-0000-000034750000}"/>
    <cellStyle name="Normal 25 3 4 5" xfId="9554" xr:uid="{00000000-0005-0000-0000-000035750000}"/>
    <cellStyle name="Normal 25 3 4 5 2" xfId="20949" xr:uid="{00000000-0005-0000-0000-000036750000}"/>
    <cellStyle name="Normal 25 3 4 5 3" xfId="39122" xr:uid="{00000000-0005-0000-0000-000037750000}"/>
    <cellStyle name="Normal 25 3 4 6" xfId="16219" xr:uid="{00000000-0005-0000-0000-000038750000}"/>
    <cellStyle name="Normal 25 3 4 7" xfId="34828" xr:uid="{00000000-0005-0000-0000-000039750000}"/>
    <cellStyle name="Normal 25 3 5" xfId="5004" xr:uid="{00000000-0005-0000-0000-00003A750000}"/>
    <cellStyle name="Normal 25 3 5 2" xfId="6090" xr:uid="{00000000-0005-0000-0000-00003B750000}"/>
    <cellStyle name="Normal 25 3 5 2 2" xfId="8282" xr:uid="{00000000-0005-0000-0000-00003C750000}"/>
    <cellStyle name="Normal 25 3 5 2 2 2" xfId="13053" xr:uid="{00000000-0005-0000-0000-00003D750000}"/>
    <cellStyle name="Normal 25 3 5 2 2 2 2" xfId="24406" xr:uid="{00000000-0005-0000-0000-00003E750000}"/>
    <cellStyle name="Normal 25 3 5 2 2 2 3" xfId="42507" xr:uid="{00000000-0005-0000-0000-00003F750000}"/>
    <cellStyle name="Normal 25 3 5 2 2 3" xfId="19692" xr:uid="{00000000-0005-0000-0000-000040750000}"/>
    <cellStyle name="Normal 25 3 5 2 2 4" xfId="38211" xr:uid="{00000000-0005-0000-0000-000041750000}"/>
    <cellStyle name="Normal 25 3 5 2 3" xfId="10872" xr:uid="{00000000-0005-0000-0000-000042750000}"/>
    <cellStyle name="Normal 25 3 5 2 3 2" xfId="22258" xr:uid="{00000000-0005-0000-0000-000043750000}"/>
    <cellStyle name="Normal 25 3 5 2 3 3" xfId="40416" xr:uid="{00000000-0005-0000-0000-000044750000}"/>
    <cellStyle name="Normal 25 3 5 2 4" xfId="17543" xr:uid="{00000000-0005-0000-0000-000045750000}"/>
    <cellStyle name="Normal 25 3 5 2 5" xfId="36120" xr:uid="{00000000-0005-0000-0000-000046750000}"/>
    <cellStyle name="Normal 25 3 5 3" xfId="7226" xr:uid="{00000000-0005-0000-0000-000047750000}"/>
    <cellStyle name="Normal 25 3 5 3 2" xfId="11997" xr:uid="{00000000-0005-0000-0000-000048750000}"/>
    <cellStyle name="Normal 25 3 5 3 2 2" xfId="23355" xr:uid="{00000000-0005-0000-0000-000049750000}"/>
    <cellStyle name="Normal 25 3 5 3 2 3" xfId="41471" xr:uid="{00000000-0005-0000-0000-00004A750000}"/>
    <cellStyle name="Normal 25 3 5 3 3" xfId="18644" xr:uid="{00000000-0005-0000-0000-00004B750000}"/>
    <cellStyle name="Normal 25 3 5 3 4" xfId="37175" xr:uid="{00000000-0005-0000-0000-00004C750000}"/>
    <cellStyle name="Normal 25 3 5 4" xfId="9812" xr:uid="{00000000-0005-0000-0000-00004D750000}"/>
    <cellStyle name="Normal 25 3 5 4 2" xfId="21207" xr:uid="{00000000-0005-0000-0000-00004E750000}"/>
    <cellStyle name="Normal 25 3 5 4 3" xfId="39379" xr:uid="{00000000-0005-0000-0000-00004F750000}"/>
    <cellStyle name="Normal 25 3 5 5" xfId="16484" xr:uid="{00000000-0005-0000-0000-000050750000}"/>
    <cellStyle name="Normal 25 3 5 6" xfId="35084" xr:uid="{00000000-0005-0000-0000-000051750000}"/>
    <cellStyle name="Normal 25 3 6" xfId="5536" xr:uid="{00000000-0005-0000-0000-000052750000}"/>
    <cellStyle name="Normal 25 3 6 2" xfId="7738" xr:uid="{00000000-0005-0000-0000-000053750000}"/>
    <cellStyle name="Normal 25 3 6 2 2" xfId="12509" xr:uid="{00000000-0005-0000-0000-000054750000}"/>
    <cellStyle name="Normal 25 3 6 2 2 2" xfId="23867" xr:uid="{00000000-0005-0000-0000-000055750000}"/>
    <cellStyle name="Normal 25 3 6 2 2 3" xfId="41983" xr:uid="{00000000-0005-0000-0000-000056750000}"/>
    <cellStyle name="Normal 25 3 6 2 3" xfId="19156" xr:uid="{00000000-0005-0000-0000-000057750000}"/>
    <cellStyle name="Normal 25 3 6 2 4" xfId="37687" xr:uid="{00000000-0005-0000-0000-000058750000}"/>
    <cellStyle name="Normal 25 3 6 3" xfId="10326" xr:uid="{00000000-0005-0000-0000-000059750000}"/>
    <cellStyle name="Normal 25 3 6 3 2" xfId="21721" xr:uid="{00000000-0005-0000-0000-00005A750000}"/>
    <cellStyle name="Normal 25 3 6 3 3" xfId="39892" xr:uid="{00000000-0005-0000-0000-00005B750000}"/>
    <cellStyle name="Normal 25 3 6 4" xfId="17002" xr:uid="{00000000-0005-0000-0000-00005C750000}"/>
    <cellStyle name="Normal 25 3 6 5" xfId="35596" xr:uid="{00000000-0005-0000-0000-00005D750000}"/>
    <cellStyle name="Normal 25 3 7" xfId="6686" xr:uid="{00000000-0005-0000-0000-00005E750000}"/>
    <cellStyle name="Normal 25 3 7 2" xfId="11457" xr:uid="{00000000-0005-0000-0000-00005F750000}"/>
    <cellStyle name="Normal 25 3 7 2 2" xfId="22828" xr:uid="{00000000-0005-0000-0000-000060750000}"/>
    <cellStyle name="Normal 25 3 7 2 3" xfId="40959" xr:uid="{00000000-0005-0000-0000-000061750000}"/>
    <cellStyle name="Normal 25 3 7 3" xfId="18113" xr:uid="{00000000-0005-0000-0000-000062750000}"/>
    <cellStyle name="Normal 25 3 7 4" xfId="36663" xr:uid="{00000000-0005-0000-0000-000063750000}"/>
    <cellStyle name="Normal 25 3 8" xfId="9292" xr:uid="{00000000-0005-0000-0000-000064750000}"/>
    <cellStyle name="Normal 25 3 8 2" xfId="20687" xr:uid="{00000000-0005-0000-0000-000065750000}"/>
    <cellStyle name="Normal 25 3 8 3" xfId="38866" xr:uid="{00000000-0005-0000-0000-000066750000}"/>
    <cellStyle name="Normal 25 3 9" xfId="15949" xr:uid="{00000000-0005-0000-0000-000067750000}"/>
    <cellStyle name="Normal 25 4" xfId="4481" xr:uid="{00000000-0005-0000-0000-000068750000}"/>
    <cellStyle name="Normal 25 4 2" xfId="4629" xr:uid="{00000000-0005-0000-0000-000069750000}"/>
    <cellStyle name="Normal 25 4 2 2" xfId="4906" xr:uid="{00000000-0005-0000-0000-00006A750000}"/>
    <cellStyle name="Normal 25 4 2 2 2" xfId="5440" xr:uid="{00000000-0005-0000-0000-00006B750000}"/>
    <cellStyle name="Normal 25 4 2 2 2 2" xfId="6516" xr:uid="{00000000-0005-0000-0000-00006C750000}"/>
    <cellStyle name="Normal 25 4 2 2 2 2 2" xfId="8708" xr:uid="{00000000-0005-0000-0000-00006D750000}"/>
    <cellStyle name="Normal 25 4 2 2 2 2 2 2" xfId="13479" xr:uid="{00000000-0005-0000-0000-00006E750000}"/>
    <cellStyle name="Normal 25 4 2 2 2 2 2 2 2" xfId="24832" xr:uid="{00000000-0005-0000-0000-00006F750000}"/>
    <cellStyle name="Normal 25 4 2 2 2 2 2 2 3" xfId="42933" xr:uid="{00000000-0005-0000-0000-000070750000}"/>
    <cellStyle name="Normal 25 4 2 2 2 2 2 3" xfId="20118" xr:uid="{00000000-0005-0000-0000-000071750000}"/>
    <cellStyle name="Normal 25 4 2 2 2 2 2 4" xfId="38637" xr:uid="{00000000-0005-0000-0000-000072750000}"/>
    <cellStyle name="Normal 25 4 2 2 2 2 3" xfId="11298" xr:uid="{00000000-0005-0000-0000-000073750000}"/>
    <cellStyle name="Normal 25 4 2 2 2 2 3 2" xfId="22684" xr:uid="{00000000-0005-0000-0000-000074750000}"/>
    <cellStyle name="Normal 25 4 2 2 2 2 3 3" xfId="40842" xr:uid="{00000000-0005-0000-0000-000075750000}"/>
    <cellStyle name="Normal 25 4 2 2 2 2 4" xfId="17969" xr:uid="{00000000-0005-0000-0000-000076750000}"/>
    <cellStyle name="Normal 25 4 2 2 2 2 5" xfId="36546" xr:uid="{00000000-0005-0000-0000-000077750000}"/>
    <cellStyle name="Normal 25 4 2 2 2 3" xfId="7642" xr:uid="{00000000-0005-0000-0000-000078750000}"/>
    <cellStyle name="Normal 25 4 2 2 2 3 2" xfId="12413" xr:uid="{00000000-0005-0000-0000-000079750000}"/>
    <cellStyle name="Normal 25 4 2 2 2 3 2 2" xfId="23771" xr:uid="{00000000-0005-0000-0000-00007A750000}"/>
    <cellStyle name="Normal 25 4 2 2 2 3 2 3" xfId="41887" xr:uid="{00000000-0005-0000-0000-00007B750000}"/>
    <cellStyle name="Normal 25 4 2 2 2 3 3" xfId="19060" xr:uid="{00000000-0005-0000-0000-00007C750000}"/>
    <cellStyle name="Normal 25 4 2 2 2 3 4" xfId="37591" xr:uid="{00000000-0005-0000-0000-00007D750000}"/>
    <cellStyle name="Normal 25 4 2 2 2 4" xfId="10230" xr:uid="{00000000-0005-0000-0000-00007E750000}"/>
    <cellStyle name="Normal 25 4 2 2 2 4 2" xfId="21625" xr:uid="{00000000-0005-0000-0000-00007F750000}"/>
    <cellStyle name="Normal 25 4 2 2 2 4 3" xfId="39796" xr:uid="{00000000-0005-0000-0000-000080750000}"/>
    <cellStyle name="Normal 25 4 2 2 2 5" xfId="16906" xr:uid="{00000000-0005-0000-0000-000081750000}"/>
    <cellStyle name="Normal 25 4 2 2 2 6" xfId="35500" xr:uid="{00000000-0005-0000-0000-000082750000}"/>
    <cellStyle name="Normal 25 4 2 2 3" xfId="5992" xr:uid="{00000000-0005-0000-0000-000083750000}"/>
    <cellStyle name="Normal 25 4 2 2 3 2" xfId="8184" xr:uid="{00000000-0005-0000-0000-000084750000}"/>
    <cellStyle name="Normal 25 4 2 2 3 2 2" xfId="12955" xr:uid="{00000000-0005-0000-0000-000085750000}"/>
    <cellStyle name="Normal 25 4 2 2 3 2 2 2" xfId="24308" xr:uid="{00000000-0005-0000-0000-000086750000}"/>
    <cellStyle name="Normal 25 4 2 2 3 2 2 3" xfId="42409" xr:uid="{00000000-0005-0000-0000-000087750000}"/>
    <cellStyle name="Normal 25 4 2 2 3 2 3" xfId="19594" xr:uid="{00000000-0005-0000-0000-000088750000}"/>
    <cellStyle name="Normal 25 4 2 2 3 2 4" xfId="38113" xr:uid="{00000000-0005-0000-0000-000089750000}"/>
    <cellStyle name="Normal 25 4 2 2 3 3" xfId="10774" xr:uid="{00000000-0005-0000-0000-00008A750000}"/>
    <cellStyle name="Normal 25 4 2 2 3 3 2" xfId="22160" xr:uid="{00000000-0005-0000-0000-00008B750000}"/>
    <cellStyle name="Normal 25 4 2 2 3 3 3" xfId="40318" xr:uid="{00000000-0005-0000-0000-00008C750000}"/>
    <cellStyle name="Normal 25 4 2 2 3 4" xfId="17445" xr:uid="{00000000-0005-0000-0000-00008D750000}"/>
    <cellStyle name="Normal 25 4 2 2 3 5" xfId="36022" xr:uid="{00000000-0005-0000-0000-00008E750000}"/>
    <cellStyle name="Normal 25 4 2 2 4" xfId="7130" xr:uid="{00000000-0005-0000-0000-00008F750000}"/>
    <cellStyle name="Normal 25 4 2 2 4 2" xfId="11901" xr:uid="{00000000-0005-0000-0000-000090750000}"/>
    <cellStyle name="Normal 25 4 2 2 4 2 2" xfId="23259" xr:uid="{00000000-0005-0000-0000-000091750000}"/>
    <cellStyle name="Normal 25 4 2 2 4 2 3" xfId="41375" xr:uid="{00000000-0005-0000-0000-000092750000}"/>
    <cellStyle name="Normal 25 4 2 2 4 3" xfId="18548" xr:uid="{00000000-0005-0000-0000-000093750000}"/>
    <cellStyle name="Normal 25 4 2 2 4 4" xfId="37079" xr:uid="{00000000-0005-0000-0000-000094750000}"/>
    <cellStyle name="Normal 25 4 2 2 5" xfId="9716" xr:uid="{00000000-0005-0000-0000-000095750000}"/>
    <cellStyle name="Normal 25 4 2 2 5 2" xfId="21111" xr:uid="{00000000-0005-0000-0000-000096750000}"/>
    <cellStyle name="Normal 25 4 2 2 5 3" xfId="39283" xr:uid="{00000000-0005-0000-0000-000097750000}"/>
    <cellStyle name="Normal 25 4 2 2 6" xfId="16388" xr:uid="{00000000-0005-0000-0000-000098750000}"/>
    <cellStyle name="Normal 25 4 2 2 7" xfId="34988" xr:uid="{00000000-0005-0000-0000-000099750000}"/>
    <cellStyle name="Normal 25 4 2 3" xfId="5164" xr:uid="{00000000-0005-0000-0000-00009A750000}"/>
    <cellStyle name="Normal 25 4 2 3 2" xfId="6250" xr:uid="{00000000-0005-0000-0000-00009B750000}"/>
    <cellStyle name="Normal 25 4 2 3 2 2" xfId="8442" xr:uid="{00000000-0005-0000-0000-00009C750000}"/>
    <cellStyle name="Normal 25 4 2 3 2 2 2" xfId="13213" xr:uid="{00000000-0005-0000-0000-00009D750000}"/>
    <cellStyle name="Normal 25 4 2 3 2 2 2 2" xfId="24566" xr:uid="{00000000-0005-0000-0000-00009E750000}"/>
    <cellStyle name="Normal 25 4 2 3 2 2 2 3" xfId="42667" xr:uid="{00000000-0005-0000-0000-00009F750000}"/>
    <cellStyle name="Normal 25 4 2 3 2 2 3" xfId="19852" xr:uid="{00000000-0005-0000-0000-0000A0750000}"/>
    <cellStyle name="Normal 25 4 2 3 2 2 4" xfId="38371" xr:uid="{00000000-0005-0000-0000-0000A1750000}"/>
    <cellStyle name="Normal 25 4 2 3 2 3" xfId="11032" xr:uid="{00000000-0005-0000-0000-0000A2750000}"/>
    <cellStyle name="Normal 25 4 2 3 2 3 2" xfId="22418" xr:uid="{00000000-0005-0000-0000-0000A3750000}"/>
    <cellStyle name="Normal 25 4 2 3 2 3 3" xfId="40576" xr:uid="{00000000-0005-0000-0000-0000A4750000}"/>
    <cellStyle name="Normal 25 4 2 3 2 4" xfId="17703" xr:uid="{00000000-0005-0000-0000-0000A5750000}"/>
    <cellStyle name="Normal 25 4 2 3 2 5" xfId="36280" xr:uid="{00000000-0005-0000-0000-0000A6750000}"/>
    <cellStyle name="Normal 25 4 2 3 3" xfId="7386" xr:uid="{00000000-0005-0000-0000-0000A7750000}"/>
    <cellStyle name="Normal 25 4 2 3 3 2" xfId="12157" xr:uid="{00000000-0005-0000-0000-0000A8750000}"/>
    <cellStyle name="Normal 25 4 2 3 3 2 2" xfId="23515" xr:uid="{00000000-0005-0000-0000-0000A9750000}"/>
    <cellStyle name="Normal 25 4 2 3 3 2 3" xfId="41631" xr:uid="{00000000-0005-0000-0000-0000AA750000}"/>
    <cellStyle name="Normal 25 4 2 3 3 3" xfId="18804" xr:uid="{00000000-0005-0000-0000-0000AB750000}"/>
    <cellStyle name="Normal 25 4 2 3 3 4" xfId="37335" xr:uid="{00000000-0005-0000-0000-0000AC750000}"/>
    <cellStyle name="Normal 25 4 2 3 4" xfId="9972" xr:uid="{00000000-0005-0000-0000-0000AD750000}"/>
    <cellStyle name="Normal 25 4 2 3 4 2" xfId="21367" xr:uid="{00000000-0005-0000-0000-0000AE750000}"/>
    <cellStyle name="Normal 25 4 2 3 4 3" xfId="39539" xr:uid="{00000000-0005-0000-0000-0000AF750000}"/>
    <cellStyle name="Normal 25 4 2 3 5" xfId="16644" xr:uid="{00000000-0005-0000-0000-0000B0750000}"/>
    <cellStyle name="Normal 25 4 2 3 6" xfId="35244" xr:uid="{00000000-0005-0000-0000-0000B1750000}"/>
    <cellStyle name="Normal 25 4 2 4" xfId="5716" xr:uid="{00000000-0005-0000-0000-0000B2750000}"/>
    <cellStyle name="Normal 25 4 2 4 2" xfId="7918" xr:uid="{00000000-0005-0000-0000-0000B3750000}"/>
    <cellStyle name="Normal 25 4 2 4 2 2" xfId="12689" xr:uid="{00000000-0005-0000-0000-0000B4750000}"/>
    <cellStyle name="Normal 25 4 2 4 2 2 2" xfId="24044" xr:uid="{00000000-0005-0000-0000-0000B5750000}"/>
    <cellStyle name="Normal 25 4 2 4 2 2 3" xfId="42153" xr:uid="{00000000-0005-0000-0000-0000B6750000}"/>
    <cellStyle name="Normal 25 4 2 4 2 3" xfId="19331" xr:uid="{00000000-0005-0000-0000-0000B7750000}"/>
    <cellStyle name="Normal 25 4 2 4 2 4" xfId="37857" xr:uid="{00000000-0005-0000-0000-0000B8750000}"/>
    <cellStyle name="Normal 25 4 2 4 3" xfId="10506" xr:uid="{00000000-0005-0000-0000-0000B9750000}"/>
    <cellStyle name="Normal 25 4 2 4 3 2" xfId="21895" xr:uid="{00000000-0005-0000-0000-0000BA750000}"/>
    <cellStyle name="Normal 25 4 2 4 3 3" xfId="40062" xr:uid="{00000000-0005-0000-0000-0000BB750000}"/>
    <cellStyle name="Normal 25 4 2 4 4" xfId="17180" xr:uid="{00000000-0005-0000-0000-0000BC750000}"/>
    <cellStyle name="Normal 25 4 2 4 5" xfId="35766" xr:uid="{00000000-0005-0000-0000-0000BD750000}"/>
    <cellStyle name="Normal 25 4 2 5" xfId="6864" xr:uid="{00000000-0005-0000-0000-0000BE750000}"/>
    <cellStyle name="Normal 25 4 2 5 2" xfId="11635" xr:uid="{00000000-0005-0000-0000-0000BF750000}"/>
    <cellStyle name="Normal 25 4 2 5 2 2" xfId="22997" xr:uid="{00000000-0005-0000-0000-0000C0750000}"/>
    <cellStyle name="Normal 25 4 2 5 2 3" xfId="41119" xr:uid="{00000000-0005-0000-0000-0000C1750000}"/>
    <cellStyle name="Normal 25 4 2 5 3" xfId="18287" xr:uid="{00000000-0005-0000-0000-0000C2750000}"/>
    <cellStyle name="Normal 25 4 2 5 4" xfId="36823" xr:uid="{00000000-0005-0000-0000-0000C3750000}"/>
    <cellStyle name="Normal 25 4 2 6" xfId="9457" xr:uid="{00000000-0005-0000-0000-0000C4750000}"/>
    <cellStyle name="Normal 25 4 2 6 2" xfId="20852" xr:uid="{00000000-0005-0000-0000-0000C5750000}"/>
    <cellStyle name="Normal 25 4 2 6 3" xfId="39026" xr:uid="{00000000-0005-0000-0000-0000C6750000}"/>
    <cellStyle name="Normal 25 4 2 7" xfId="16123" xr:uid="{00000000-0005-0000-0000-0000C7750000}"/>
    <cellStyle name="Normal 25 4 2 8" xfId="34732" xr:uid="{00000000-0005-0000-0000-0000C8750000}"/>
    <cellStyle name="Normal 25 4 3" xfId="4758" xr:uid="{00000000-0005-0000-0000-0000C9750000}"/>
    <cellStyle name="Normal 25 4 3 2" xfId="5292" xr:uid="{00000000-0005-0000-0000-0000CA750000}"/>
    <cellStyle name="Normal 25 4 3 2 2" xfId="6378" xr:uid="{00000000-0005-0000-0000-0000CB750000}"/>
    <cellStyle name="Normal 25 4 3 2 2 2" xfId="8570" xr:uid="{00000000-0005-0000-0000-0000CC750000}"/>
    <cellStyle name="Normal 25 4 3 2 2 2 2" xfId="13341" xr:uid="{00000000-0005-0000-0000-0000CD750000}"/>
    <cellStyle name="Normal 25 4 3 2 2 2 2 2" xfId="24694" xr:uid="{00000000-0005-0000-0000-0000CE750000}"/>
    <cellStyle name="Normal 25 4 3 2 2 2 2 3" xfId="42795" xr:uid="{00000000-0005-0000-0000-0000CF750000}"/>
    <cellStyle name="Normal 25 4 3 2 2 2 3" xfId="19980" xr:uid="{00000000-0005-0000-0000-0000D0750000}"/>
    <cellStyle name="Normal 25 4 3 2 2 2 4" xfId="38499" xr:uid="{00000000-0005-0000-0000-0000D1750000}"/>
    <cellStyle name="Normal 25 4 3 2 2 3" xfId="11160" xr:uid="{00000000-0005-0000-0000-0000D2750000}"/>
    <cellStyle name="Normal 25 4 3 2 2 3 2" xfId="22546" xr:uid="{00000000-0005-0000-0000-0000D3750000}"/>
    <cellStyle name="Normal 25 4 3 2 2 3 3" xfId="40704" xr:uid="{00000000-0005-0000-0000-0000D4750000}"/>
    <cellStyle name="Normal 25 4 3 2 2 4" xfId="17831" xr:uid="{00000000-0005-0000-0000-0000D5750000}"/>
    <cellStyle name="Normal 25 4 3 2 2 5" xfId="36408" xr:uid="{00000000-0005-0000-0000-0000D6750000}"/>
    <cellStyle name="Normal 25 4 3 2 3" xfId="7514" xr:uid="{00000000-0005-0000-0000-0000D7750000}"/>
    <cellStyle name="Normal 25 4 3 2 3 2" xfId="12285" xr:uid="{00000000-0005-0000-0000-0000D8750000}"/>
    <cellStyle name="Normal 25 4 3 2 3 2 2" xfId="23643" xr:uid="{00000000-0005-0000-0000-0000D9750000}"/>
    <cellStyle name="Normal 25 4 3 2 3 2 3" xfId="41759" xr:uid="{00000000-0005-0000-0000-0000DA750000}"/>
    <cellStyle name="Normal 25 4 3 2 3 3" xfId="18932" xr:uid="{00000000-0005-0000-0000-0000DB750000}"/>
    <cellStyle name="Normal 25 4 3 2 3 4" xfId="37463" xr:uid="{00000000-0005-0000-0000-0000DC750000}"/>
    <cellStyle name="Normal 25 4 3 2 4" xfId="10100" xr:uid="{00000000-0005-0000-0000-0000DD750000}"/>
    <cellStyle name="Normal 25 4 3 2 4 2" xfId="21495" xr:uid="{00000000-0005-0000-0000-0000DE750000}"/>
    <cellStyle name="Normal 25 4 3 2 4 3" xfId="39667" xr:uid="{00000000-0005-0000-0000-0000DF750000}"/>
    <cellStyle name="Normal 25 4 3 2 5" xfId="16772" xr:uid="{00000000-0005-0000-0000-0000E0750000}"/>
    <cellStyle name="Normal 25 4 3 2 6" xfId="35372" xr:uid="{00000000-0005-0000-0000-0000E1750000}"/>
    <cellStyle name="Normal 25 4 3 3" xfId="5844" xr:uid="{00000000-0005-0000-0000-0000E2750000}"/>
    <cellStyle name="Normal 25 4 3 3 2" xfId="8046" xr:uid="{00000000-0005-0000-0000-0000E3750000}"/>
    <cellStyle name="Normal 25 4 3 3 2 2" xfId="12817" xr:uid="{00000000-0005-0000-0000-0000E4750000}"/>
    <cellStyle name="Normal 25 4 3 3 2 2 2" xfId="24172" xr:uid="{00000000-0005-0000-0000-0000E5750000}"/>
    <cellStyle name="Normal 25 4 3 3 2 2 3" xfId="42281" xr:uid="{00000000-0005-0000-0000-0000E6750000}"/>
    <cellStyle name="Normal 25 4 3 3 2 3" xfId="19459" xr:uid="{00000000-0005-0000-0000-0000E7750000}"/>
    <cellStyle name="Normal 25 4 3 3 2 4" xfId="37985" xr:uid="{00000000-0005-0000-0000-0000E8750000}"/>
    <cellStyle name="Normal 25 4 3 3 3" xfId="10634" xr:uid="{00000000-0005-0000-0000-0000E9750000}"/>
    <cellStyle name="Normal 25 4 3 3 3 2" xfId="22023" xr:uid="{00000000-0005-0000-0000-0000EA750000}"/>
    <cellStyle name="Normal 25 4 3 3 3 3" xfId="40190" xr:uid="{00000000-0005-0000-0000-0000EB750000}"/>
    <cellStyle name="Normal 25 4 3 3 4" xfId="17308" xr:uid="{00000000-0005-0000-0000-0000EC750000}"/>
    <cellStyle name="Normal 25 4 3 3 5" xfId="35894" xr:uid="{00000000-0005-0000-0000-0000ED750000}"/>
    <cellStyle name="Normal 25 4 3 4" xfId="6992" xr:uid="{00000000-0005-0000-0000-0000EE750000}"/>
    <cellStyle name="Normal 25 4 3 4 2" xfId="11763" xr:uid="{00000000-0005-0000-0000-0000EF750000}"/>
    <cellStyle name="Normal 25 4 3 4 2 2" xfId="23125" xr:uid="{00000000-0005-0000-0000-0000F0750000}"/>
    <cellStyle name="Normal 25 4 3 4 2 3" xfId="41247" xr:uid="{00000000-0005-0000-0000-0000F1750000}"/>
    <cellStyle name="Normal 25 4 3 4 3" xfId="18415" xr:uid="{00000000-0005-0000-0000-0000F2750000}"/>
    <cellStyle name="Normal 25 4 3 4 4" xfId="36951" xr:uid="{00000000-0005-0000-0000-0000F3750000}"/>
    <cellStyle name="Normal 25 4 3 5" xfId="9586" xr:uid="{00000000-0005-0000-0000-0000F4750000}"/>
    <cellStyle name="Normal 25 4 3 5 2" xfId="20981" xr:uid="{00000000-0005-0000-0000-0000F5750000}"/>
    <cellStyle name="Normal 25 4 3 5 3" xfId="39154" xr:uid="{00000000-0005-0000-0000-0000F6750000}"/>
    <cellStyle name="Normal 25 4 3 6" xfId="16251" xr:uid="{00000000-0005-0000-0000-0000F7750000}"/>
    <cellStyle name="Normal 25 4 3 7" xfId="34860" xr:uid="{00000000-0005-0000-0000-0000F8750000}"/>
    <cellStyle name="Normal 25 4 4" xfId="5036" xr:uid="{00000000-0005-0000-0000-0000F9750000}"/>
    <cellStyle name="Normal 25 4 4 2" xfId="6122" xr:uid="{00000000-0005-0000-0000-0000FA750000}"/>
    <cellStyle name="Normal 25 4 4 2 2" xfId="8314" xr:uid="{00000000-0005-0000-0000-0000FB750000}"/>
    <cellStyle name="Normal 25 4 4 2 2 2" xfId="13085" xr:uid="{00000000-0005-0000-0000-0000FC750000}"/>
    <cellStyle name="Normal 25 4 4 2 2 2 2" xfId="24438" xr:uid="{00000000-0005-0000-0000-0000FD750000}"/>
    <cellStyle name="Normal 25 4 4 2 2 2 3" xfId="42539" xr:uid="{00000000-0005-0000-0000-0000FE750000}"/>
    <cellStyle name="Normal 25 4 4 2 2 3" xfId="19724" xr:uid="{00000000-0005-0000-0000-0000FF750000}"/>
    <cellStyle name="Normal 25 4 4 2 2 4" xfId="38243" xr:uid="{00000000-0005-0000-0000-000000760000}"/>
    <cellStyle name="Normal 25 4 4 2 3" xfId="10904" xr:uid="{00000000-0005-0000-0000-000001760000}"/>
    <cellStyle name="Normal 25 4 4 2 3 2" xfId="22290" xr:uid="{00000000-0005-0000-0000-000002760000}"/>
    <cellStyle name="Normal 25 4 4 2 3 3" xfId="40448" xr:uid="{00000000-0005-0000-0000-000003760000}"/>
    <cellStyle name="Normal 25 4 4 2 4" xfId="17575" xr:uid="{00000000-0005-0000-0000-000004760000}"/>
    <cellStyle name="Normal 25 4 4 2 5" xfId="36152" xr:uid="{00000000-0005-0000-0000-000005760000}"/>
    <cellStyle name="Normal 25 4 4 3" xfId="7258" xr:uid="{00000000-0005-0000-0000-000006760000}"/>
    <cellStyle name="Normal 25 4 4 3 2" xfId="12029" xr:uid="{00000000-0005-0000-0000-000007760000}"/>
    <cellStyle name="Normal 25 4 4 3 2 2" xfId="23387" xr:uid="{00000000-0005-0000-0000-000008760000}"/>
    <cellStyle name="Normal 25 4 4 3 2 3" xfId="41503" xr:uid="{00000000-0005-0000-0000-000009760000}"/>
    <cellStyle name="Normal 25 4 4 3 3" xfId="18676" xr:uid="{00000000-0005-0000-0000-00000A760000}"/>
    <cellStyle name="Normal 25 4 4 3 4" xfId="37207" xr:uid="{00000000-0005-0000-0000-00000B760000}"/>
    <cellStyle name="Normal 25 4 4 4" xfId="9844" xr:uid="{00000000-0005-0000-0000-00000C760000}"/>
    <cellStyle name="Normal 25 4 4 4 2" xfId="21239" xr:uid="{00000000-0005-0000-0000-00000D760000}"/>
    <cellStyle name="Normal 25 4 4 4 3" xfId="39411" xr:uid="{00000000-0005-0000-0000-00000E760000}"/>
    <cellStyle name="Normal 25 4 4 5" xfId="16516" xr:uid="{00000000-0005-0000-0000-00000F760000}"/>
    <cellStyle name="Normal 25 4 4 6" xfId="35116" xr:uid="{00000000-0005-0000-0000-000010760000}"/>
    <cellStyle name="Normal 25 4 5" xfId="5568" xr:uid="{00000000-0005-0000-0000-000011760000}"/>
    <cellStyle name="Normal 25 4 5 2" xfId="7770" xr:uid="{00000000-0005-0000-0000-000012760000}"/>
    <cellStyle name="Normal 25 4 5 2 2" xfId="12541" xr:uid="{00000000-0005-0000-0000-000013760000}"/>
    <cellStyle name="Normal 25 4 5 2 2 2" xfId="23899" xr:uid="{00000000-0005-0000-0000-000014760000}"/>
    <cellStyle name="Normal 25 4 5 2 2 3" xfId="42015" xr:uid="{00000000-0005-0000-0000-000015760000}"/>
    <cellStyle name="Normal 25 4 5 2 3" xfId="19188" xr:uid="{00000000-0005-0000-0000-000016760000}"/>
    <cellStyle name="Normal 25 4 5 2 4" xfId="37719" xr:uid="{00000000-0005-0000-0000-000017760000}"/>
    <cellStyle name="Normal 25 4 5 3" xfId="10358" xr:uid="{00000000-0005-0000-0000-000018760000}"/>
    <cellStyle name="Normal 25 4 5 3 2" xfId="21753" xr:uid="{00000000-0005-0000-0000-000019760000}"/>
    <cellStyle name="Normal 25 4 5 3 3" xfId="39924" xr:uid="{00000000-0005-0000-0000-00001A760000}"/>
    <cellStyle name="Normal 25 4 5 4" xfId="17034" xr:uid="{00000000-0005-0000-0000-00001B760000}"/>
    <cellStyle name="Normal 25 4 5 5" xfId="35628" xr:uid="{00000000-0005-0000-0000-00001C760000}"/>
    <cellStyle name="Normal 25 4 6" xfId="6726" xr:uid="{00000000-0005-0000-0000-00001D760000}"/>
    <cellStyle name="Normal 25 4 6 2" xfId="11497" xr:uid="{00000000-0005-0000-0000-00001E760000}"/>
    <cellStyle name="Normal 25 4 6 2 2" xfId="22864" xr:uid="{00000000-0005-0000-0000-00001F760000}"/>
    <cellStyle name="Normal 25 4 6 2 3" xfId="40991" xr:uid="{00000000-0005-0000-0000-000020760000}"/>
    <cellStyle name="Normal 25 4 6 3" xfId="18152" xr:uid="{00000000-0005-0000-0000-000021760000}"/>
    <cellStyle name="Normal 25 4 6 4" xfId="36695" xr:uid="{00000000-0005-0000-0000-000022760000}"/>
    <cellStyle name="Normal 25 4 7" xfId="9326" xr:uid="{00000000-0005-0000-0000-000023760000}"/>
    <cellStyle name="Normal 25 4 7 2" xfId="20721" xr:uid="{00000000-0005-0000-0000-000024760000}"/>
    <cellStyle name="Normal 25 4 7 3" xfId="38898" xr:uid="{00000000-0005-0000-0000-000025760000}"/>
    <cellStyle name="Normal 25 4 8" xfId="15986" xr:uid="{00000000-0005-0000-0000-000026760000}"/>
    <cellStyle name="Normal 25 4 9" xfId="34604" xr:uid="{00000000-0005-0000-0000-000027760000}"/>
    <cellStyle name="Normal 25 5" xfId="4546" xr:uid="{00000000-0005-0000-0000-000028760000}"/>
    <cellStyle name="Normal 25 5 2" xfId="4823" xr:uid="{00000000-0005-0000-0000-000029760000}"/>
    <cellStyle name="Normal 25 5 2 2" xfId="5357" xr:uid="{00000000-0005-0000-0000-00002A760000}"/>
    <cellStyle name="Normal 25 5 2 2 2" xfId="6443" xr:uid="{00000000-0005-0000-0000-00002B760000}"/>
    <cellStyle name="Normal 25 5 2 2 2 2" xfId="8635" xr:uid="{00000000-0005-0000-0000-00002C760000}"/>
    <cellStyle name="Normal 25 5 2 2 2 2 2" xfId="13406" xr:uid="{00000000-0005-0000-0000-00002D760000}"/>
    <cellStyle name="Normal 25 5 2 2 2 2 2 2" xfId="24759" xr:uid="{00000000-0005-0000-0000-00002E760000}"/>
    <cellStyle name="Normal 25 5 2 2 2 2 2 3" xfId="42860" xr:uid="{00000000-0005-0000-0000-00002F760000}"/>
    <cellStyle name="Normal 25 5 2 2 2 2 3" xfId="20045" xr:uid="{00000000-0005-0000-0000-000030760000}"/>
    <cellStyle name="Normal 25 5 2 2 2 2 4" xfId="38564" xr:uid="{00000000-0005-0000-0000-000031760000}"/>
    <cellStyle name="Normal 25 5 2 2 2 3" xfId="11225" xr:uid="{00000000-0005-0000-0000-000032760000}"/>
    <cellStyle name="Normal 25 5 2 2 2 3 2" xfId="22611" xr:uid="{00000000-0005-0000-0000-000033760000}"/>
    <cellStyle name="Normal 25 5 2 2 2 3 3" xfId="40769" xr:uid="{00000000-0005-0000-0000-000034760000}"/>
    <cellStyle name="Normal 25 5 2 2 2 4" xfId="17896" xr:uid="{00000000-0005-0000-0000-000035760000}"/>
    <cellStyle name="Normal 25 5 2 2 2 5" xfId="36473" xr:uid="{00000000-0005-0000-0000-000036760000}"/>
    <cellStyle name="Normal 25 5 2 2 3" xfId="7578" xr:uid="{00000000-0005-0000-0000-000037760000}"/>
    <cellStyle name="Normal 25 5 2 2 3 2" xfId="12349" xr:uid="{00000000-0005-0000-0000-000038760000}"/>
    <cellStyle name="Normal 25 5 2 2 3 2 2" xfId="23707" xr:uid="{00000000-0005-0000-0000-000039760000}"/>
    <cellStyle name="Normal 25 5 2 2 3 2 3" xfId="41823" xr:uid="{00000000-0005-0000-0000-00003A760000}"/>
    <cellStyle name="Normal 25 5 2 2 3 3" xfId="18996" xr:uid="{00000000-0005-0000-0000-00003B760000}"/>
    <cellStyle name="Normal 25 5 2 2 3 4" xfId="37527" xr:uid="{00000000-0005-0000-0000-00003C760000}"/>
    <cellStyle name="Normal 25 5 2 2 4" xfId="10164" xr:uid="{00000000-0005-0000-0000-00003D760000}"/>
    <cellStyle name="Normal 25 5 2 2 4 2" xfId="21559" xr:uid="{00000000-0005-0000-0000-00003E760000}"/>
    <cellStyle name="Normal 25 5 2 2 4 3" xfId="39731" xr:uid="{00000000-0005-0000-0000-00003F760000}"/>
    <cellStyle name="Normal 25 5 2 2 5" xfId="16836" xr:uid="{00000000-0005-0000-0000-000040760000}"/>
    <cellStyle name="Normal 25 5 2 2 6" xfId="35436" xr:uid="{00000000-0005-0000-0000-000041760000}"/>
    <cellStyle name="Normal 25 5 2 3" xfId="5909" xr:uid="{00000000-0005-0000-0000-000042760000}"/>
    <cellStyle name="Normal 25 5 2 3 2" xfId="8110" xr:uid="{00000000-0005-0000-0000-000043760000}"/>
    <cellStyle name="Normal 25 5 2 3 2 2" xfId="12881" xr:uid="{00000000-0005-0000-0000-000044760000}"/>
    <cellStyle name="Normal 25 5 2 3 2 2 2" xfId="24236" xr:uid="{00000000-0005-0000-0000-000045760000}"/>
    <cellStyle name="Normal 25 5 2 3 2 2 3" xfId="42345" xr:uid="{00000000-0005-0000-0000-000046760000}"/>
    <cellStyle name="Normal 25 5 2 3 2 3" xfId="19523" xr:uid="{00000000-0005-0000-0000-000047760000}"/>
    <cellStyle name="Normal 25 5 2 3 2 4" xfId="38049" xr:uid="{00000000-0005-0000-0000-000048760000}"/>
    <cellStyle name="Normal 25 5 2 3 3" xfId="10698" xr:uid="{00000000-0005-0000-0000-000049760000}"/>
    <cellStyle name="Normal 25 5 2 3 3 2" xfId="22087" xr:uid="{00000000-0005-0000-0000-00004A760000}"/>
    <cellStyle name="Normal 25 5 2 3 3 3" xfId="40254" xr:uid="{00000000-0005-0000-0000-00004B760000}"/>
    <cellStyle name="Normal 25 5 2 3 4" xfId="17372" xr:uid="{00000000-0005-0000-0000-00004C760000}"/>
    <cellStyle name="Normal 25 5 2 3 5" xfId="35958" xr:uid="{00000000-0005-0000-0000-00004D760000}"/>
    <cellStyle name="Normal 25 5 2 4" xfId="7056" xr:uid="{00000000-0005-0000-0000-00004E760000}"/>
    <cellStyle name="Normal 25 5 2 4 2" xfId="11827" xr:uid="{00000000-0005-0000-0000-00004F760000}"/>
    <cellStyle name="Normal 25 5 2 4 2 2" xfId="23189" xr:uid="{00000000-0005-0000-0000-000050760000}"/>
    <cellStyle name="Normal 25 5 2 4 2 3" xfId="41311" xr:uid="{00000000-0005-0000-0000-000051760000}"/>
    <cellStyle name="Normal 25 5 2 4 3" xfId="18479" xr:uid="{00000000-0005-0000-0000-000052760000}"/>
    <cellStyle name="Normal 25 5 2 4 4" xfId="37015" xr:uid="{00000000-0005-0000-0000-000053760000}"/>
    <cellStyle name="Normal 25 5 2 5" xfId="9650" xr:uid="{00000000-0005-0000-0000-000054760000}"/>
    <cellStyle name="Normal 25 5 2 5 2" xfId="21045" xr:uid="{00000000-0005-0000-0000-000055760000}"/>
    <cellStyle name="Normal 25 5 2 5 3" xfId="39218" xr:uid="{00000000-0005-0000-0000-000056760000}"/>
    <cellStyle name="Normal 25 5 2 6" xfId="16316" xr:uid="{00000000-0005-0000-0000-000057760000}"/>
    <cellStyle name="Normal 25 5 2 7" xfId="34924" xr:uid="{00000000-0005-0000-0000-000058760000}"/>
    <cellStyle name="Normal 25 5 3" xfId="5100" xr:uid="{00000000-0005-0000-0000-000059760000}"/>
    <cellStyle name="Normal 25 5 3 2" xfId="6186" xr:uid="{00000000-0005-0000-0000-00005A760000}"/>
    <cellStyle name="Normal 25 5 3 2 2" xfId="8378" xr:uid="{00000000-0005-0000-0000-00005B760000}"/>
    <cellStyle name="Normal 25 5 3 2 2 2" xfId="13149" xr:uid="{00000000-0005-0000-0000-00005C760000}"/>
    <cellStyle name="Normal 25 5 3 2 2 2 2" xfId="24502" xr:uid="{00000000-0005-0000-0000-00005D760000}"/>
    <cellStyle name="Normal 25 5 3 2 2 2 3" xfId="42603" xr:uid="{00000000-0005-0000-0000-00005E760000}"/>
    <cellStyle name="Normal 25 5 3 2 2 3" xfId="19788" xr:uid="{00000000-0005-0000-0000-00005F760000}"/>
    <cellStyle name="Normal 25 5 3 2 2 4" xfId="38307" xr:uid="{00000000-0005-0000-0000-000060760000}"/>
    <cellStyle name="Normal 25 5 3 2 3" xfId="10968" xr:uid="{00000000-0005-0000-0000-000061760000}"/>
    <cellStyle name="Normal 25 5 3 2 3 2" xfId="22354" xr:uid="{00000000-0005-0000-0000-000062760000}"/>
    <cellStyle name="Normal 25 5 3 2 3 3" xfId="40512" xr:uid="{00000000-0005-0000-0000-000063760000}"/>
    <cellStyle name="Normal 25 5 3 2 4" xfId="17639" xr:uid="{00000000-0005-0000-0000-000064760000}"/>
    <cellStyle name="Normal 25 5 3 2 5" xfId="36216" xr:uid="{00000000-0005-0000-0000-000065760000}"/>
    <cellStyle name="Normal 25 5 3 3" xfId="7322" xr:uid="{00000000-0005-0000-0000-000066760000}"/>
    <cellStyle name="Normal 25 5 3 3 2" xfId="12093" xr:uid="{00000000-0005-0000-0000-000067760000}"/>
    <cellStyle name="Normal 25 5 3 3 2 2" xfId="23451" xr:uid="{00000000-0005-0000-0000-000068760000}"/>
    <cellStyle name="Normal 25 5 3 3 2 3" xfId="41567" xr:uid="{00000000-0005-0000-0000-000069760000}"/>
    <cellStyle name="Normal 25 5 3 3 3" xfId="18740" xr:uid="{00000000-0005-0000-0000-00006A760000}"/>
    <cellStyle name="Normal 25 5 3 3 4" xfId="37271" xr:uid="{00000000-0005-0000-0000-00006B760000}"/>
    <cellStyle name="Normal 25 5 3 4" xfId="9908" xr:uid="{00000000-0005-0000-0000-00006C760000}"/>
    <cellStyle name="Normal 25 5 3 4 2" xfId="21303" xr:uid="{00000000-0005-0000-0000-00006D760000}"/>
    <cellStyle name="Normal 25 5 3 4 3" xfId="39475" xr:uid="{00000000-0005-0000-0000-00006E760000}"/>
    <cellStyle name="Normal 25 5 3 5" xfId="16580" xr:uid="{00000000-0005-0000-0000-00006F760000}"/>
    <cellStyle name="Normal 25 5 3 6" xfId="35180" xr:uid="{00000000-0005-0000-0000-000070760000}"/>
    <cellStyle name="Normal 25 5 4" xfId="5633" xr:uid="{00000000-0005-0000-0000-000071760000}"/>
    <cellStyle name="Normal 25 5 4 2" xfId="7835" xr:uid="{00000000-0005-0000-0000-000072760000}"/>
    <cellStyle name="Normal 25 5 4 2 2" xfId="12606" xr:uid="{00000000-0005-0000-0000-000073760000}"/>
    <cellStyle name="Normal 25 5 4 2 2 2" xfId="23964" xr:uid="{00000000-0005-0000-0000-000074760000}"/>
    <cellStyle name="Normal 25 5 4 2 2 3" xfId="42080" xr:uid="{00000000-0005-0000-0000-000075760000}"/>
    <cellStyle name="Normal 25 5 4 2 3" xfId="19253" xr:uid="{00000000-0005-0000-0000-000076760000}"/>
    <cellStyle name="Normal 25 5 4 2 4" xfId="37784" xr:uid="{00000000-0005-0000-0000-000077760000}"/>
    <cellStyle name="Normal 25 5 4 3" xfId="10423" xr:uid="{00000000-0005-0000-0000-000078760000}"/>
    <cellStyle name="Normal 25 5 4 3 2" xfId="21818" xr:uid="{00000000-0005-0000-0000-000079760000}"/>
    <cellStyle name="Normal 25 5 4 3 3" xfId="39989" xr:uid="{00000000-0005-0000-0000-00007A760000}"/>
    <cellStyle name="Normal 25 5 4 4" xfId="17099" xr:uid="{00000000-0005-0000-0000-00007B760000}"/>
    <cellStyle name="Normal 25 5 4 5" xfId="35693" xr:uid="{00000000-0005-0000-0000-00007C760000}"/>
    <cellStyle name="Normal 25 5 5" xfId="6790" xr:uid="{00000000-0005-0000-0000-00007D760000}"/>
    <cellStyle name="Normal 25 5 5 2" xfId="11561" xr:uid="{00000000-0005-0000-0000-00007E760000}"/>
    <cellStyle name="Normal 25 5 5 2 2" xfId="22928" xr:uid="{00000000-0005-0000-0000-00007F760000}"/>
    <cellStyle name="Normal 25 5 5 2 3" xfId="41055" xr:uid="{00000000-0005-0000-0000-000080760000}"/>
    <cellStyle name="Normal 25 5 5 3" xfId="18216" xr:uid="{00000000-0005-0000-0000-000081760000}"/>
    <cellStyle name="Normal 25 5 5 4" xfId="36759" xr:uid="{00000000-0005-0000-0000-000082760000}"/>
    <cellStyle name="Normal 25 5 6" xfId="9390" xr:uid="{00000000-0005-0000-0000-000083760000}"/>
    <cellStyle name="Normal 25 5 6 2" xfId="20785" xr:uid="{00000000-0005-0000-0000-000084760000}"/>
    <cellStyle name="Normal 25 5 6 3" xfId="38962" xr:uid="{00000000-0005-0000-0000-000085760000}"/>
    <cellStyle name="Normal 25 5 7" xfId="16050" xr:uid="{00000000-0005-0000-0000-000086760000}"/>
    <cellStyle name="Normal 25 5 8" xfId="34668" xr:uid="{00000000-0005-0000-0000-000087760000}"/>
    <cellStyle name="Normal 25 6" xfId="4694" xr:uid="{00000000-0005-0000-0000-000088760000}"/>
    <cellStyle name="Normal 25 6 2" xfId="5228" xr:uid="{00000000-0005-0000-0000-000089760000}"/>
    <cellStyle name="Normal 25 6 2 2" xfId="6314" xr:uid="{00000000-0005-0000-0000-00008A760000}"/>
    <cellStyle name="Normal 25 6 2 2 2" xfId="8506" xr:uid="{00000000-0005-0000-0000-00008B760000}"/>
    <cellStyle name="Normal 25 6 2 2 2 2" xfId="13277" xr:uid="{00000000-0005-0000-0000-00008C760000}"/>
    <cellStyle name="Normal 25 6 2 2 2 2 2" xfId="24630" xr:uid="{00000000-0005-0000-0000-00008D760000}"/>
    <cellStyle name="Normal 25 6 2 2 2 2 3" xfId="42731" xr:uid="{00000000-0005-0000-0000-00008E760000}"/>
    <cellStyle name="Normal 25 6 2 2 2 3" xfId="19916" xr:uid="{00000000-0005-0000-0000-00008F760000}"/>
    <cellStyle name="Normal 25 6 2 2 2 4" xfId="38435" xr:uid="{00000000-0005-0000-0000-000090760000}"/>
    <cellStyle name="Normal 25 6 2 2 3" xfId="11096" xr:uid="{00000000-0005-0000-0000-000091760000}"/>
    <cellStyle name="Normal 25 6 2 2 3 2" xfId="22482" xr:uid="{00000000-0005-0000-0000-000092760000}"/>
    <cellStyle name="Normal 25 6 2 2 3 3" xfId="40640" xr:uid="{00000000-0005-0000-0000-000093760000}"/>
    <cellStyle name="Normal 25 6 2 2 4" xfId="17767" xr:uid="{00000000-0005-0000-0000-000094760000}"/>
    <cellStyle name="Normal 25 6 2 2 5" xfId="36344" xr:uid="{00000000-0005-0000-0000-000095760000}"/>
    <cellStyle name="Normal 25 6 2 3" xfId="7450" xr:uid="{00000000-0005-0000-0000-000096760000}"/>
    <cellStyle name="Normal 25 6 2 3 2" xfId="12221" xr:uid="{00000000-0005-0000-0000-000097760000}"/>
    <cellStyle name="Normal 25 6 2 3 2 2" xfId="23579" xr:uid="{00000000-0005-0000-0000-000098760000}"/>
    <cellStyle name="Normal 25 6 2 3 2 3" xfId="41695" xr:uid="{00000000-0005-0000-0000-000099760000}"/>
    <cellStyle name="Normal 25 6 2 3 3" xfId="18868" xr:uid="{00000000-0005-0000-0000-00009A760000}"/>
    <cellStyle name="Normal 25 6 2 3 4" xfId="37399" xr:uid="{00000000-0005-0000-0000-00009B760000}"/>
    <cellStyle name="Normal 25 6 2 4" xfId="10036" xr:uid="{00000000-0005-0000-0000-00009C760000}"/>
    <cellStyle name="Normal 25 6 2 4 2" xfId="21431" xr:uid="{00000000-0005-0000-0000-00009D760000}"/>
    <cellStyle name="Normal 25 6 2 4 3" xfId="39603" xr:uid="{00000000-0005-0000-0000-00009E760000}"/>
    <cellStyle name="Normal 25 6 2 5" xfId="16708" xr:uid="{00000000-0005-0000-0000-00009F760000}"/>
    <cellStyle name="Normal 25 6 2 6" xfId="35308" xr:uid="{00000000-0005-0000-0000-0000A0760000}"/>
    <cellStyle name="Normal 25 6 3" xfId="5780" xr:uid="{00000000-0005-0000-0000-0000A1760000}"/>
    <cellStyle name="Normal 25 6 3 2" xfId="7982" xr:uid="{00000000-0005-0000-0000-0000A2760000}"/>
    <cellStyle name="Normal 25 6 3 2 2" xfId="12753" xr:uid="{00000000-0005-0000-0000-0000A3760000}"/>
    <cellStyle name="Normal 25 6 3 2 2 2" xfId="24108" xr:uid="{00000000-0005-0000-0000-0000A4760000}"/>
    <cellStyle name="Normal 25 6 3 2 2 3" xfId="42217" xr:uid="{00000000-0005-0000-0000-0000A5760000}"/>
    <cellStyle name="Normal 25 6 3 2 3" xfId="19395" xr:uid="{00000000-0005-0000-0000-0000A6760000}"/>
    <cellStyle name="Normal 25 6 3 2 4" xfId="37921" xr:uid="{00000000-0005-0000-0000-0000A7760000}"/>
    <cellStyle name="Normal 25 6 3 3" xfId="10570" xr:uid="{00000000-0005-0000-0000-0000A8760000}"/>
    <cellStyle name="Normal 25 6 3 3 2" xfId="21959" xr:uid="{00000000-0005-0000-0000-0000A9760000}"/>
    <cellStyle name="Normal 25 6 3 3 3" xfId="40126" xr:uid="{00000000-0005-0000-0000-0000AA760000}"/>
    <cellStyle name="Normal 25 6 3 4" xfId="17244" xr:uid="{00000000-0005-0000-0000-0000AB760000}"/>
    <cellStyle name="Normal 25 6 3 5" xfId="35830" xr:uid="{00000000-0005-0000-0000-0000AC760000}"/>
    <cellStyle name="Normal 25 6 4" xfId="6928" xr:uid="{00000000-0005-0000-0000-0000AD760000}"/>
    <cellStyle name="Normal 25 6 4 2" xfId="11699" xr:uid="{00000000-0005-0000-0000-0000AE760000}"/>
    <cellStyle name="Normal 25 6 4 2 2" xfId="23061" xr:uid="{00000000-0005-0000-0000-0000AF760000}"/>
    <cellStyle name="Normal 25 6 4 2 3" xfId="41183" xr:uid="{00000000-0005-0000-0000-0000B0760000}"/>
    <cellStyle name="Normal 25 6 4 3" xfId="18351" xr:uid="{00000000-0005-0000-0000-0000B1760000}"/>
    <cellStyle name="Normal 25 6 4 4" xfId="36887" xr:uid="{00000000-0005-0000-0000-0000B2760000}"/>
    <cellStyle name="Normal 25 6 5" xfId="9522" xr:uid="{00000000-0005-0000-0000-0000B3760000}"/>
    <cellStyle name="Normal 25 6 5 2" xfId="20917" xr:uid="{00000000-0005-0000-0000-0000B4760000}"/>
    <cellStyle name="Normal 25 6 5 3" xfId="39090" xr:uid="{00000000-0005-0000-0000-0000B5760000}"/>
    <cellStyle name="Normal 25 6 6" xfId="16187" xr:uid="{00000000-0005-0000-0000-0000B6760000}"/>
    <cellStyle name="Normal 25 6 7" xfId="34796" xr:uid="{00000000-0005-0000-0000-0000B7760000}"/>
    <cellStyle name="Normal 25 7" xfId="4972" xr:uid="{00000000-0005-0000-0000-0000B8760000}"/>
    <cellStyle name="Normal 25 7 2" xfId="6058" xr:uid="{00000000-0005-0000-0000-0000B9760000}"/>
    <cellStyle name="Normal 25 7 2 2" xfId="8250" xr:uid="{00000000-0005-0000-0000-0000BA760000}"/>
    <cellStyle name="Normal 25 7 2 2 2" xfId="13021" xr:uid="{00000000-0005-0000-0000-0000BB760000}"/>
    <cellStyle name="Normal 25 7 2 2 2 2" xfId="24374" xr:uid="{00000000-0005-0000-0000-0000BC760000}"/>
    <cellStyle name="Normal 25 7 2 2 2 3" xfId="42475" xr:uid="{00000000-0005-0000-0000-0000BD760000}"/>
    <cellStyle name="Normal 25 7 2 2 3" xfId="19660" xr:uid="{00000000-0005-0000-0000-0000BE760000}"/>
    <cellStyle name="Normal 25 7 2 2 4" xfId="38179" xr:uid="{00000000-0005-0000-0000-0000BF760000}"/>
    <cellStyle name="Normal 25 7 2 3" xfId="10840" xr:uid="{00000000-0005-0000-0000-0000C0760000}"/>
    <cellStyle name="Normal 25 7 2 3 2" xfId="22226" xr:uid="{00000000-0005-0000-0000-0000C1760000}"/>
    <cellStyle name="Normal 25 7 2 3 3" xfId="40384" xr:uid="{00000000-0005-0000-0000-0000C2760000}"/>
    <cellStyle name="Normal 25 7 2 4" xfId="17511" xr:uid="{00000000-0005-0000-0000-0000C3760000}"/>
    <cellStyle name="Normal 25 7 2 5" xfId="36088" xr:uid="{00000000-0005-0000-0000-0000C4760000}"/>
    <cellStyle name="Normal 25 7 3" xfId="7194" xr:uid="{00000000-0005-0000-0000-0000C5760000}"/>
    <cellStyle name="Normal 25 7 3 2" xfId="11965" xr:uid="{00000000-0005-0000-0000-0000C6760000}"/>
    <cellStyle name="Normal 25 7 3 2 2" xfId="23323" xr:uid="{00000000-0005-0000-0000-0000C7760000}"/>
    <cellStyle name="Normal 25 7 3 2 3" xfId="41439" xr:uid="{00000000-0005-0000-0000-0000C8760000}"/>
    <cellStyle name="Normal 25 7 3 3" xfId="18612" xr:uid="{00000000-0005-0000-0000-0000C9760000}"/>
    <cellStyle name="Normal 25 7 3 4" xfId="37143" xr:uid="{00000000-0005-0000-0000-0000CA760000}"/>
    <cellStyle name="Normal 25 7 4" xfId="9780" xr:uid="{00000000-0005-0000-0000-0000CB760000}"/>
    <cellStyle name="Normal 25 7 4 2" xfId="21175" xr:uid="{00000000-0005-0000-0000-0000CC760000}"/>
    <cellStyle name="Normal 25 7 4 3" xfId="39347" xr:uid="{00000000-0005-0000-0000-0000CD760000}"/>
    <cellStyle name="Normal 25 7 5" xfId="16452" xr:uid="{00000000-0005-0000-0000-0000CE760000}"/>
    <cellStyle name="Normal 25 7 6" xfId="35052" xr:uid="{00000000-0005-0000-0000-0000CF760000}"/>
    <cellStyle name="Normal 25 8" xfId="5504" xr:uid="{00000000-0005-0000-0000-0000D0760000}"/>
    <cellStyle name="Normal 25 8 2" xfId="7706" xr:uid="{00000000-0005-0000-0000-0000D1760000}"/>
    <cellStyle name="Normal 25 8 2 2" xfId="12477" xr:uid="{00000000-0005-0000-0000-0000D2760000}"/>
    <cellStyle name="Normal 25 8 2 2 2" xfId="23835" xr:uid="{00000000-0005-0000-0000-0000D3760000}"/>
    <cellStyle name="Normal 25 8 2 2 3" xfId="41951" xr:uid="{00000000-0005-0000-0000-0000D4760000}"/>
    <cellStyle name="Normal 25 8 2 3" xfId="19124" xr:uid="{00000000-0005-0000-0000-0000D5760000}"/>
    <cellStyle name="Normal 25 8 2 4" xfId="37655" xr:uid="{00000000-0005-0000-0000-0000D6760000}"/>
    <cellStyle name="Normal 25 8 3" xfId="10294" xr:uid="{00000000-0005-0000-0000-0000D7760000}"/>
    <cellStyle name="Normal 25 8 3 2" xfId="21689" xr:uid="{00000000-0005-0000-0000-0000D8760000}"/>
    <cellStyle name="Normal 25 8 3 3" xfId="39860" xr:uid="{00000000-0005-0000-0000-0000D9760000}"/>
    <cellStyle name="Normal 25 8 4" xfId="16970" xr:uid="{00000000-0005-0000-0000-0000DA760000}"/>
    <cellStyle name="Normal 25 8 5" xfId="35564" xr:uid="{00000000-0005-0000-0000-0000DB760000}"/>
    <cellStyle name="Normal 25 9" xfId="6650" xr:uid="{00000000-0005-0000-0000-0000DC760000}"/>
    <cellStyle name="Normal 25 9 2" xfId="11421" xr:uid="{00000000-0005-0000-0000-0000DD760000}"/>
    <cellStyle name="Normal 25 9 2 2" xfId="22794" xr:uid="{00000000-0005-0000-0000-0000DE760000}"/>
    <cellStyle name="Normal 25 9 2 3" xfId="40926" xr:uid="{00000000-0005-0000-0000-0000DF760000}"/>
    <cellStyle name="Normal 25 9 3" xfId="18078" xr:uid="{00000000-0005-0000-0000-0000E0760000}"/>
    <cellStyle name="Normal 25 9 4" xfId="36630" xr:uid="{00000000-0005-0000-0000-0000E1760000}"/>
    <cellStyle name="Normal 26" xfId="4354" xr:uid="{00000000-0005-0000-0000-0000E2760000}"/>
    <cellStyle name="Normal 26 10" xfId="9252" xr:uid="{00000000-0005-0000-0000-0000E3760000}"/>
    <cellStyle name="Normal 26 10 2" xfId="20647" xr:uid="{00000000-0005-0000-0000-0000E4760000}"/>
    <cellStyle name="Normal 26 10 3" xfId="38834" xr:uid="{00000000-0005-0000-0000-0000E5760000}"/>
    <cellStyle name="Normal 26 11" xfId="15899" xr:uid="{00000000-0005-0000-0000-0000E6760000}"/>
    <cellStyle name="Normal 26 12" xfId="34541" xr:uid="{00000000-0005-0000-0000-0000E7760000}"/>
    <cellStyle name="Normal 26 2" xfId="4419" xr:uid="{00000000-0005-0000-0000-0000E8760000}"/>
    <cellStyle name="Normal 26 2 10" xfId="15933" xr:uid="{00000000-0005-0000-0000-0000E9760000}"/>
    <cellStyle name="Normal 26 2 11" xfId="34557" xr:uid="{00000000-0005-0000-0000-0000EA760000}"/>
    <cellStyle name="Normal 26 2 2" xfId="4458" xr:uid="{00000000-0005-0000-0000-0000EB760000}"/>
    <cellStyle name="Normal 26 2 2 10" xfId="34589" xr:uid="{00000000-0005-0000-0000-0000EC760000}"/>
    <cellStyle name="Normal 26 2 2 2" xfId="4530" xr:uid="{00000000-0005-0000-0000-0000ED760000}"/>
    <cellStyle name="Normal 26 2 2 2 2" xfId="4678" xr:uid="{00000000-0005-0000-0000-0000EE760000}"/>
    <cellStyle name="Normal 26 2 2 2 2 2" xfId="4955" xr:uid="{00000000-0005-0000-0000-0000EF760000}"/>
    <cellStyle name="Normal 26 2 2 2 2 2 2" xfId="5489" xr:uid="{00000000-0005-0000-0000-0000F0760000}"/>
    <cellStyle name="Normal 26 2 2 2 2 2 2 2" xfId="6565" xr:uid="{00000000-0005-0000-0000-0000F1760000}"/>
    <cellStyle name="Normal 26 2 2 2 2 2 2 2 2" xfId="8757" xr:uid="{00000000-0005-0000-0000-0000F2760000}"/>
    <cellStyle name="Normal 26 2 2 2 2 2 2 2 2 2" xfId="13528" xr:uid="{00000000-0005-0000-0000-0000F3760000}"/>
    <cellStyle name="Normal 26 2 2 2 2 2 2 2 2 2 2" xfId="24881" xr:uid="{00000000-0005-0000-0000-0000F4760000}"/>
    <cellStyle name="Normal 26 2 2 2 2 2 2 2 2 2 3" xfId="42982" xr:uid="{00000000-0005-0000-0000-0000F5760000}"/>
    <cellStyle name="Normal 26 2 2 2 2 2 2 2 2 3" xfId="20167" xr:uid="{00000000-0005-0000-0000-0000F6760000}"/>
    <cellStyle name="Normal 26 2 2 2 2 2 2 2 2 4" xfId="38686" xr:uid="{00000000-0005-0000-0000-0000F7760000}"/>
    <cellStyle name="Normal 26 2 2 2 2 2 2 2 3" xfId="11347" xr:uid="{00000000-0005-0000-0000-0000F8760000}"/>
    <cellStyle name="Normal 26 2 2 2 2 2 2 2 3 2" xfId="22733" xr:uid="{00000000-0005-0000-0000-0000F9760000}"/>
    <cellStyle name="Normal 26 2 2 2 2 2 2 2 3 3" xfId="40891" xr:uid="{00000000-0005-0000-0000-0000FA760000}"/>
    <cellStyle name="Normal 26 2 2 2 2 2 2 2 4" xfId="18018" xr:uid="{00000000-0005-0000-0000-0000FB760000}"/>
    <cellStyle name="Normal 26 2 2 2 2 2 2 2 5" xfId="36595" xr:uid="{00000000-0005-0000-0000-0000FC760000}"/>
    <cellStyle name="Normal 26 2 2 2 2 2 2 3" xfId="7691" xr:uid="{00000000-0005-0000-0000-0000FD760000}"/>
    <cellStyle name="Normal 26 2 2 2 2 2 2 3 2" xfId="12462" xr:uid="{00000000-0005-0000-0000-0000FE760000}"/>
    <cellStyle name="Normal 26 2 2 2 2 2 2 3 2 2" xfId="23820" xr:uid="{00000000-0005-0000-0000-0000FF760000}"/>
    <cellStyle name="Normal 26 2 2 2 2 2 2 3 2 3" xfId="41936" xr:uid="{00000000-0005-0000-0000-000000770000}"/>
    <cellStyle name="Normal 26 2 2 2 2 2 2 3 3" xfId="19109" xr:uid="{00000000-0005-0000-0000-000001770000}"/>
    <cellStyle name="Normal 26 2 2 2 2 2 2 3 4" xfId="37640" xr:uid="{00000000-0005-0000-0000-000002770000}"/>
    <cellStyle name="Normal 26 2 2 2 2 2 2 4" xfId="10279" xr:uid="{00000000-0005-0000-0000-000003770000}"/>
    <cellStyle name="Normal 26 2 2 2 2 2 2 4 2" xfId="21674" xr:uid="{00000000-0005-0000-0000-000004770000}"/>
    <cellStyle name="Normal 26 2 2 2 2 2 2 4 3" xfId="39845" xr:uid="{00000000-0005-0000-0000-000005770000}"/>
    <cellStyle name="Normal 26 2 2 2 2 2 2 5" xfId="16955" xr:uid="{00000000-0005-0000-0000-000006770000}"/>
    <cellStyle name="Normal 26 2 2 2 2 2 2 6" xfId="35549" xr:uid="{00000000-0005-0000-0000-000007770000}"/>
    <cellStyle name="Normal 26 2 2 2 2 2 3" xfId="6041" xr:uid="{00000000-0005-0000-0000-000008770000}"/>
    <cellStyle name="Normal 26 2 2 2 2 2 3 2" xfId="8233" xr:uid="{00000000-0005-0000-0000-000009770000}"/>
    <cellStyle name="Normal 26 2 2 2 2 2 3 2 2" xfId="13004" xr:uid="{00000000-0005-0000-0000-00000A770000}"/>
    <cellStyle name="Normal 26 2 2 2 2 2 3 2 2 2" xfId="24357" xr:uid="{00000000-0005-0000-0000-00000B770000}"/>
    <cellStyle name="Normal 26 2 2 2 2 2 3 2 2 3" xfId="42458" xr:uid="{00000000-0005-0000-0000-00000C770000}"/>
    <cellStyle name="Normal 26 2 2 2 2 2 3 2 3" xfId="19643" xr:uid="{00000000-0005-0000-0000-00000D770000}"/>
    <cellStyle name="Normal 26 2 2 2 2 2 3 2 4" xfId="38162" xr:uid="{00000000-0005-0000-0000-00000E770000}"/>
    <cellStyle name="Normal 26 2 2 2 2 2 3 3" xfId="10823" xr:uid="{00000000-0005-0000-0000-00000F770000}"/>
    <cellStyle name="Normal 26 2 2 2 2 2 3 3 2" xfId="22209" xr:uid="{00000000-0005-0000-0000-000010770000}"/>
    <cellStyle name="Normal 26 2 2 2 2 2 3 3 3" xfId="40367" xr:uid="{00000000-0005-0000-0000-000011770000}"/>
    <cellStyle name="Normal 26 2 2 2 2 2 3 4" xfId="17494" xr:uid="{00000000-0005-0000-0000-000012770000}"/>
    <cellStyle name="Normal 26 2 2 2 2 2 3 5" xfId="36071" xr:uid="{00000000-0005-0000-0000-000013770000}"/>
    <cellStyle name="Normal 26 2 2 2 2 2 4" xfId="7179" xr:uid="{00000000-0005-0000-0000-000014770000}"/>
    <cellStyle name="Normal 26 2 2 2 2 2 4 2" xfId="11950" xr:uid="{00000000-0005-0000-0000-000015770000}"/>
    <cellStyle name="Normal 26 2 2 2 2 2 4 2 2" xfId="23308" xr:uid="{00000000-0005-0000-0000-000016770000}"/>
    <cellStyle name="Normal 26 2 2 2 2 2 4 2 3" xfId="41424" xr:uid="{00000000-0005-0000-0000-000017770000}"/>
    <cellStyle name="Normal 26 2 2 2 2 2 4 3" xfId="18597" xr:uid="{00000000-0005-0000-0000-000018770000}"/>
    <cellStyle name="Normal 26 2 2 2 2 2 4 4" xfId="37128" xr:uid="{00000000-0005-0000-0000-000019770000}"/>
    <cellStyle name="Normal 26 2 2 2 2 2 5" xfId="9765" xr:uid="{00000000-0005-0000-0000-00001A770000}"/>
    <cellStyle name="Normal 26 2 2 2 2 2 5 2" xfId="21160" xr:uid="{00000000-0005-0000-0000-00001B770000}"/>
    <cellStyle name="Normal 26 2 2 2 2 2 5 3" xfId="39332" xr:uid="{00000000-0005-0000-0000-00001C770000}"/>
    <cellStyle name="Normal 26 2 2 2 2 2 6" xfId="16437" xr:uid="{00000000-0005-0000-0000-00001D770000}"/>
    <cellStyle name="Normal 26 2 2 2 2 2 7" xfId="35037" xr:uid="{00000000-0005-0000-0000-00001E770000}"/>
    <cellStyle name="Normal 26 2 2 2 2 3" xfId="5213" xr:uid="{00000000-0005-0000-0000-00001F770000}"/>
    <cellStyle name="Normal 26 2 2 2 2 3 2" xfId="6299" xr:uid="{00000000-0005-0000-0000-000020770000}"/>
    <cellStyle name="Normal 26 2 2 2 2 3 2 2" xfId="8491" xr:uid="{00000000-0005-0000-0000-000021770000}"/>
    <cellStyle name="Normal 26 2 2 2 2 3 2 2 2" xfId="13262" xr:uid="{00000000-0005-0000-0000-000022770000}"/>
    <cellStyle name="Normal 26 2 2 2 2 3 2 2 2 2" xfId="24615" xr:uid="{00000000-0005-0000-0000-000023770000}"/>
    <cellStyle name="Normal 26 2 2 2 2 3 2 2 2 3" xfId="42716" xr:uid="{00000000-0005-0000-0000-000024770000}"/>
    <cellStyle name="Normal 26 2 2 2 2 3 2 2 3" xfId="19901" xr:uid="{00000000-0005-0000-0000-000025770000}"/>
    <cellStyle name="Normal 26 2 2 2 2 3 2 2 4" xfId="38420" xr:uid="{00000000-0005-0000-0000-000026770000}"/>
    <cellStyle name="Normal 26 2 2 2 2 3 2 3" xfId="11081" xr:uid="{00000000-0005-0000-0000-000027770000}"/>
    <cellStyle name="Normal 26 2 2 2 2 3 2 3 2" xfId="22467" xr:uid="{00000000-0005-0000-0000-000028770000}"/>
    <cellStyle name="Normal 26 2 2 2 2 3 2 3 3" xfId="40625" xr:uid="{00000000-0005-0000-0000-000029770000}"/>
    <cellStyle name="Normal 26 2 2 2 2 3 2 4" xfId="17752" xr:uid="{00000000-0005-0000-0000-00002A770000}"/>
    <cellStyle name="Normal 26 2 2 2 2 3 2 5" xfId="36329" xr:uid="{00000000-0005-0000-0000-00002B770000}"/>
    <cellStyle name="Normal 26 2 2 2 2 3 3" xfId="7435" xr:uid="{00000000-0005-0000-0000-00002C770000}"/>
    <cellStyle name="Normal 26 2 2 2 2 3 3 2" xfId="12206" xr:uid="{00000000-0005-0000-0000-00002D770000}"/>
    <cellStyle name="Normal 26 2 2 2 2 3 3 2 2" xfId="23564" xr:uid="{00000000-0005-0000-0000-00002E770000}"/>
    <cellStyle name="Normal 26 2 2 2 2 3 3 2 3" xfId="41680" xr:uid="{00000000-0005-0000-0000-00002F770000}"/>
    <cellStyle name="Normal 26 2 2 2 2 3 3 3" xfId="18853" xr:uid="{00000000-0005-0000-0000-000030770000}"/>
    <cellStyle name="Normal 26 2 2 2 2 3 3 4" xfId="37384" xr:uid="{00000000-0005-0000-0000-000031770000}"/>
    <cellStyle name="Normal 26 2 2 2 2 3 4" xfId="10021" xr:uid="{00000000-0005-0000-0000-000032770000}"/>
    <cellStyle name="Normal 26 2 2 2 2 3 4 2" xfId="21416" xr:uid="{00000000-0005-0000-0000-000033770000}"/>
    <cellStyle name="Normal 26 2 2 2 2 3 4 3" xfId="39588" xr:uid="{00000000-0005-0000-0000-000034770000}"/>
    <cellStyle name="Normal 26 2 2 2 2 3 5" xfId="16693" xr:uid="{00000000-0005-0000-0000-000035770000}"/>
    <cellStyle name="Normal 26 2 2 2 2 3 6" xfId="35293" xr:uid="{00000000-0005-0000-0000-000036770000}"/>
    <cellStyle name="Normal 26 2 2 2 2 4" xfId="5765" xr:uid="{00000000-0005-0000-0000-000037770000}"/>
    <cellStyle name="Normal 26 2 2 2 2 4 2" xfId="7967" xr:uid="{00000000-0005-0000-0000-000038770000}"/>
    <cellStyle name="Normal 26 2 2 2 2 4 2 2" xfId="12738" xr:uid="{00000000-0005-0000-0000-000039770000}"/>
    <cellStyle name="Normal 26 2 2 2 2 4 2 2 2" xfId="24093" xr:uid="{00000000-0005-0000-0000-00003A770000}"/>
    <cellStyle name="Normal 26 2 2 2 2 4 2 2 3" xfId="42202" xr:uid="{00000000-0005-0000-0000-00003B770000}"/>
    <cellStyle name="Normal 26 2 2 2 2 4 2 3" xfId="19380" xr:uid="{00000000-0005-0000-0000-00003C770000}"/>
    <cellStyle name="Normal 26 2 2 2 2 4 2 4" xfId="37906" xr:uid="{00000000-0005-0000-0000-00003D770000}"/>
    <cellStyle name="Normal 26 2 2 2 2 4 3" xfId="10555" xr:uid="{00000000-0005-0000-0000-00003E770000}"/>
    <cellStyle name="Normal 26 2 2 2 2 4 3 2" xfId="21944" xr:uid="{00000000-0005-0000-0000-00003F770000}"/>
    <cellStyle name="Normal 26 2 2 2 2 4 3 3" xfId="40111" xr:uid="{00000000-0005-0000-0000-000040770000}"/>
    <cellStyle name="Normal 26 2 2 2 2 4 4" xfId="17229" xr:uid="{00000000-0005-0000-0000-000041770000}"/>
    <cellStyle name="Normal 26 2 2 2 2 4 5" xfId="35815" xr:uid="{00000000-0005-0000-0000-000042770000}"/>
    <cellStyle name="Normal 26 2 2 2 2 5" xfId="6913" xr:uid="{00000000-0005-0000-0000-000043770000}"/>
    <cellStyle name="Normal 26 2 2 2 2 5 2" xfId="11684" xr:uid="{00000000-0005-0000-0000-000044770000}"/>
    <cellStyle name="Normal 26 2 2 2 2 5 2 2" xfId="23046" xr:uid="{00000000-0005-0000-0000-000045770000}"/>
    <cellStyle name="Normal 26 2 2 2 2 5 2 3" xfId="41168" xr:uid="{00000000-0005-0000-0000-000046770000}"/>
    <cellStyle name="Normal 26 2 2 2 2 5 3" xfId="18336" xr:uid="{00000000-0005-0000-0000-000047770000}"/>
    <cellStyle name="Normal 26 2 2 2 2 5 4" xfId="36872" xr:uid="{00000000-0005-0000-0000-000048770000}"/>
    <cellStyle name="Normal 26 2 2 2 2 6" xfId="9506" xr:uid="{00000000-0005-0000-0000-000049770000}"/>
    <cellStyle name="Normal 26 2 2 2 2 6 2" xfId="20901" xr:uid="{00000000-0005-0000-0000-00004A770000}"/>
    <cellStyle name="Normal 26 2 2 2 2 6 3" xfId="39075" xr:uid="{00000000-0005-0000-0000-00004B770000}"/>
    <cellStyle name="Normal 26 2 2 2 2 7" xfId="16172" xr:uid="{00000000-0005-0000-0000-00004C770000}"/>
    <cellStyle name="Normal 26 2 2 2 2 8" xfId="34781" xr:uid="{00000000-0005-0000-0000-00004D770000}"/>
    <cellStyle name="Normal 26 2 2 2 3" xfId="4807" xr:uid="{00000000-0005-0000-0000-00004E770000}"/>
    <cellStyle name="Normal 26 2 2 2 3 2" xfId="5341" xr:uid="{00000000-0005-0000-0000-00004F770000}"/>
    <cellStyle name="Normal 26 2 2 2 3 2 2" xfId="6427" xr:uid="{00000000-0005-0000-0000-000050770000}"/>
    <cellStyle name="Normal 26 2 2 2 3 2 2 2" xfId="8619" xr:uid="{00000000-0005-0000-0000-000051770000}"/>
    <cellStyle name="Normal 26 2 2 2 3 2 2 2 2" xfId="13390" xr:uid="{00000000-0005-0000-0000-000052770000}"/>
    <cellStyle name="Normal 26 2 2 2 3 2 2 2 2 2" xfId="24743" xr:uid="{00000000-0005-0000-0000-000053770000}"/>
    <cellStyle name="Normal 26 2 2 2 3 2 2 2 2 3" xfId="42844" xr:uid="{00000000-0005-0000-0000-000054770000}"/>
    <cellStyle name="Normal 26 2 2 2 3 2 2 2 3" xfId="20029" xr:uid="{00000000-0005-0000-0000-000055770000}"/>
    <cellStyle name="Normal 26 2 2 2 3 2 2 2 4" xfId="38548" xr:uid="{00000000-0005-0000-0000-000056770000}"/>
    <cellStyle name="Normal 26 2 2 2 3 2 2 3" xfId="11209" xr:uid="{00000000-0005-0000-0000-000057770000}"/>
    <cellStyle name="Normal 26 2 2 2 3 2 2 3 2" xfId="22595" xr:uid="{00000000-0005-0000-0000-000058770000}"/>
    <cellStyle name="Normal 26 2 2 2 3 2 2 3 3" xfId="40753" xr:uid="{00000000-0005-0000-0000-000059770000}"/>
    <cellStyle name="Normal 26 2 2 2 3 2 2 4" xfId="17880" xr:uid="{00000000-0005-0000-0000-00005A770000}"/>
    <cellStyle name="Normal 26 2 2 2 3 2 2 5" xfId="36457" xr:uid="{00000000-0005-0000-0000-00005B770000}"/>
    <cellStyle name="Normal 26 2 2 2 3 2 3" xfId="7563" xr:uid="{00000000-0005-0000-0000-00005C770000}"/>
    <cellStyle name="Normal 26 2 2 2 3 2 3 2" xfId="12334" xr:uid="{00000000-0005-0000-0000-00005D770000}"/>
    <cellStyle name="Normal 26 2 2 2 3 2 3 2 2" xfId="23692" xr:uid="{00000000-0005-0000-0000-00005E770000}"/>
    <cellStyle name="Normal 26 2 2 2 3 2 3 2 3" xfId="41808" xr:uid="{00000000-0005-0000-0000-00005F770000}"/>
    <cellStyle name="Normal 26 2 2 2 3 2 3 3" xfId="18981" xr:uid="{00000000-0005-0000-0000-000060770000}"/>
    <cellStyle name="Normal 26 2 2 2 3 2 3 4" xfId="37512" xr:uid="{00000000-0005-0000-0000-000061770000}"/>
    <cellStyle name="Normal 26 2 2 2 3 2 4" xfId="10149" xr:uid="{00000000-0005-0000-0000-000062770000}"/>
    <cellStyle name="Normal 26 2 2 2 3 2 4 2" xfId="21544" xr:uid="{00000000-0005-0000-0000-000063770000}"/>
    <cellStyle name="Normal 26 2 2 2 3 2 4 3" xfId="39716" xr:uid="{00000000-0005-0000-0000-000064770000}"/>
    <cellStyle name="Normal 26 2 2 2 3 2 5" xfId="16821" xr:uid="{00000000-0005-0000-0000-000065770000}"/>
    <cellStyle name="Normal 26 2 2 2 3 2 6" xfId="35421" xr:uid="{00000000-0005-0000-0000-000066770000}"/>
    <cellStyle name="Normal 26 2 2 2 3 3" xfId="5893" xr:uid="{00000000-0005-0000-0000-000067770000}"/>
    <cellStyle name="Normal 26 2 2 2 3 3 2" xfId="8095" xr:uid="{00000000-0005-0000-0000-000068770000}"/>
    <cellStyle name="Normal 26 2 2 2 3 3 2 2" xfId="12866" xr:uid="{00000000-0005-0000-0000-000069770000}"/>
    <cellStyle name="Normal 26 2 2 2 3 3 2 2 2" xfId="24221" xr:uid="{00000000-0005-0000-0000-00006A770000}"/>
    <cellStyle name="Normal 26 2 2 2 3 3 2 2 3" xfId="42330" xr:uid="{00000000-0005-0000-0000-00006B770000}"/>
    <cellStyle name="Normal 26 2 2 2 3 3 2 3" xfId="19508" xr:uid="{00000000-0005-0000-0000-00006C770000}"/>
    <cellStyle name="Normal 26 2 2 2 3 3 2 4" xfId="38034" xr:uid="{00000000-0005-0000-0000-00006D770000}"/>
    <cellStyle name="Normal 26 2 2 2 3 3 3" xfId="10683" xr:uid="{00000000-0005-0000-0000-00006E770000}"/>
    <cellStyle name="Normal 26 2 2 2 3 3 3 2" xfId="22072" xr:uid="{00000000-0005-0000-0000-00006F770000}"/>
    <cellStyle name="Normal 26 2 2 2 3 3 3 3" xfId="40239" xr:uid="{00000000-0005-0000-0000-000070770000}"/>
    <cellStyle name="Normal 26 2 2 2 3 3 4" xfId="17357" xr:uid="{00000000-0005-0000-0000-000071770000}"/>
    <cellStyle name="Normal 26 2 2 2 3 3 5" xfId="35943" xr:uid="{00000000-0005-0000-0000-000072770000}"/>
    <cellStyle name="Normal 26 2 2 2 3 4" xfId="7041" xr:uid="{00000000-0005-0000-0000-000073770000}"/>
    <cellStyle name="Normal 26 2 2 2 3 4 2" xfId="11812" xr:uid="{00000000-0005-0000-0000-000074770000}"/>
    <cellStyle name="Normal 26 2 2 2 3 4 2 2" xfId="23174" xr:uid="{00000000-0005-0000-0000-000075770000}"/>
    <cellStyle name="Normal 26 2 2 2 3 4 2 3" xfId="41296" xr:uid="{00000000-0005-0000-0000-000076770000}"/>
    <cellStyle name="Normal 26 2 2 2 3 4 3" xfId="18464" xr:uid="{00000000-0005-0000-0000-000077770000}"/>
    <cellStyle name="Normal 26 2 2 2 3 4 4" xfId="37000" xr:uid="{00000000-0005-0000-0000-000078770000}"/>
    <cellStyle name="Normal 26 2 2 2 3 5" xfId="9635" xr:uid="{00000000-0005-0000-0000-000079770000}"/>
    <cellStyle name="Normal 26 2 2 2 3 5 2" xfId="21030" xr:uid="{00000000-0005-0000-0000-00007A770000}"/>
    <cellStyle name="Normal 26 2 2 2 3 5 3" xfId="39203" xr:uid="{00000000-0005-0000-0000-00007B770000}"/>
    <cellStyle name="Normal 26 2 2 2 3 6" xfId="16300" xr:uid="{00000000-0005-0000-0000-00007C770000}"/>
    <cellStyle name="Normal 26 2 2 2 3 7" xfId="34909" xr:uid="{00000000-0005-0000-0000-00007D770000}"/>
    <cellStyle name="Normal 26 2 2 2 4" xfId="5085" xr:uid="{00000000-0005-0000-0000-00007E770000}"/>
    <cellStyle name="Normal 26 2 2 2 4 2" xfId="6171" xr:uid="{00000000-0005-0000-0000-00007F770000}"/>
    <cellStyle name="Normal 26 2 2 2 4 2 2" xfId="8363" xr:uid="{00000000-0005-0000-0000-000080770000}"/>
    <cellStyle name="Normal 26 2 2 2 4 2 2 2" xfId="13134" xr:uid="{00000000-0005-0000-0000-000081770000}"/>
    <cellStyle name="Normal 26 2 2 2 4 2 2 2 2" xfId="24487" xr:uid="{00000000-0005-0000-0000-000082770000}"/>
    <cellStyle name="Normal 26 2 2 2 4 2 2 2 3" xfId="42588" xr:uid="{00000000-0005-0000-0000-000083770000}"/>
    <cellStyle name="Normal 26 2 2 2 4 2 2 3" xfId="19773" xr:uid="{00000000-0005-0000-0000-000084770000}"/>
    <cellStyle name="Normal 26 2 2 2 4 2 2 4" xfId="38292" xr:uid="{00000000-0005-0000-0000-000085770000}"/>
    <cellStyle name="Normal 26 2 2 2 4 2 3" xfId="10953" xr:uid="{00000000-0005-0000-0000-000086770000}"/>
    <cellStyle name="Normal 26 2 2 2 4 2 3 2" xfId="22339" xr:uid="{00000000-0005-0000-0000-000087770000}"/>
    <cellStyle name="Normal 26 2 2 2 4 2 3 3" xfId="40497" xr:uid="{00000000-0005-0000-0000-000088770000}"/>
    <cellStyle name="Normal 26 2 2 2 4 2 4" xfId="17624" xr:uid="{00000000-0005-0000-0000-000089770000}"/>
    <cellStyle name="Normal 26 2 2 2 4 2 5" xfId="36201" xr:uid="{00000000-0005-0000-0000-00008A770000}"/>
    <cellStyle name="Normal 26 2 2 2 4 3" xfId="7307" xr:uid="{00000000-0005-0000-0000-00008B770000}"/>
    <cellStyle name="Normal 26 2 2 2 4 3 2" xfId="12078" xr:uid="{00000000-0005-0000-0000-00008C770000}"/>
    <cellStyle name="Normal 26 2 2 2 4 3 2 2" xfId="23436" xr:uid="{00000000-0005-0000-0000-00008D770000}"/>
    <cellStyle name="Normal 26 2 2 2 4 3 2 3" xfId="41552" xr:uid="{00000000-0005-0000-0000-00008E770000}"/>
    <cellStyle name="Normal 26 2 2 2 4 3 3" xfId="18725" xr:uid="{00000000-0005-0000-0000-00008F770000}"/>
    <cellStyle name="Normal 26 2 2 2 4 3 4" xfId="37256" xr:uid="{00000000-0005-0000-0000-000090770000}"/>
    <cellStyle name="Normal 26 2 2 2 4 4" xfId="9893" xr:uid="{00000000-0005-0000-0000-000091770000}"/>
    <cellStyle name="Normal 26 2 2 2 4 4 2" xfId="21288" xr:uid="{00000000-0005-0000-0000-000092770000}"/>
    <cellStyle name="Normal 26 2 2 2 4 4 3" xfId="39460" xr:uid="{00000000-0005-0000-0000-000093770000}"/>
    <cellStyle name="Normal 26 2 2 2 4 5" xfId="16565" xr:uid="{00000000-0005-0000-0000-000094770000}"/>
    <cellStyle name="Normal 26 2 2 2 4 6" xfId="35165" xr:uid="{00000000-0005-0000-0000-000095770000}"/>
    <cellStyle name="Normal 26 2 2 2 5" xfId="5617" xr:uid="{00000000-0005-0000-0000-000096770000}"/>
    <cellStyle name="Normal 26 2 2 2 5 2" xfId="7819" xr:uid="{00000000-0005-0000-0000-000097770000}"/>
    <cellStyle name="Normal 26 2 2 2 5 2 2" xfId="12590" xr:uid="{00000000-0005-0000-0000-000098770000}"/>
    <cellStyle name="Normal 26 2 2 2 5 2 2 2" xfId="23948" xr:uid="{00000000-0005-0000-0000-000099770000}"/>
    <cellStyle name="Normal 26 2 2 2 5 2 2 3" xfId="42064" xr:uid="{00000000-0005-0000-0000-00009A770000}"/>
    <cellStyle name="Normal 26 2 2 2 5 2 3" xfId="19237" xr:uid="{00000000-0005-0000-0000-00009B770000}"/>
    <cellStyle name="Normal 26 2 2 2 5 2 4" xfId="37768" xr:uid="{00000000-0005-0000-0000-00009C770000}"/>
    <cellStyle name="Normal 26 2 2 2 5 3" xfId="10407" xr:uid="{00000000-0005-0000-0000-00009D770000}"/>
    <cellStyle name="Normal 26 2 2 2 5 3 2" xfId="21802" xr:uid="{00000000-0005-0000-0000-00009E770000}"/>
    <cellStyle name="Normal 26 2 2 2 5 3 3" xfId="39973" xr:uid="{00000000-0005-0000-0000-00009F770000}"/>
    <cellStyle name="Normal 26 2 2 2 5 4" xfId="17083" xr:uid="{00000000-0005-0000-0000-0000A0770000}"/>
    <cellStyle name="Normal 26 2 2 2 5 5" xfId="35677" xr:uid="{00000000-0005-0000-0000-0000A1770000}"/>
    <cellStyle name="Normal 26 2 2 2 6" xfId="6775" xr:uid="{00000000-0005-0000-0000-0000A2770000}"/>
    <cellStyle name="Normal 26 2 2 2 6 2" xfId="11546" xr:uid="{00000000-0005-0000-0000-0000A3770000}"/>
    <cellStyle name="Normal 26 2 2 2 6 2 2" xfId="22913" xr:uid="{00000000-0005-0000-0000-0000A4770000}"/>
    <cellStyle name="Normal 26 2 2 2 6 2 3" xfId="41040" xr:uid="{00000000-0005-0000-0000-0000A5770000}"/>
    <cellStyle name="Normal 26 2 2 2 6 3" xfId="18201" xr:uid="{00000000-0005-0000-0000-0000A6770000}"/>
    <cellStyle name="Normal 26 2 2 2 6 4" xfId="36744" xr:uid="{00000000-0005-0000-0000-0000A7770000}"/>
    <cellStyle name="Normal 26 2 2 2 7" xfId="9375" xr:uid="{00000000-0005-0000-0000-0000A8770000}"/>
    <cellStyle name="Normal 26 2 2 2 7 2" xfId="20770" xr:uid="{00000000-0005-0000-0000-0000A9770000}"/>
    <cellStyle name="Normal 26 2 2 2 7 3" xfId="38947" xr:uid="{00000000-0005-0000-0000-0000AA770000}"/>
    <cellStyle name="Normal 26 2 2 2 8" xfId="16035" xr:uid="{00000000-0005-0000-0000-0000AB770000}"/>
    <cellStyle name="Normal 26 2 2 2 9" xfId="34653" xr:uid="{00000000-0005-0000-0000-0000AC770000}"/>
    <cellStyle name="Normal 26 2 2 3" xfId="4606" xr:uid="{00000000-0005-0000-0000-0000AD770000}"/>
    <cellStyle name="Normal 26 2 2 3 2" xfId="4883" xr:uid="{00000000-0005-0000-0000-0000AE770000}"/>
    <cellStyle name="Normal 26 2 2 3 2 2" xfId="5417" xr:uid="{00000000-0005-0000-0000-0000AF770000}"/>
    <cellStyle name="Normal 26 2 2 3 2 2 2" xfId="6499" xr:uid="{00000000-0005-0000-0000-0000B0770000}"/>
    <cellStyle name="Normal 26 2 2 3 2 2 2 2" xfId="8691" xr:uid="{00000000-0005-0000-0000-0000B1770000}"/>
    <cellStyle name="Normal 26 2 2 3 2 2 2 2 2" xfId="13462" xr:uid="{00000000-0005-0000-0000-0000B2770000}"/>
    <cellStyle name="Normal 26 2 2 3 2 2 2 2 2 2" xfId="24815" xr:uid="{00000000-0005-0000-0000-0000B3770000}"/>
    <cellStyle name="Normal 26 2 2 3 2 2 2 2 2 3" xfId="42916" xr:uid="{00000000-0005-0000-0000-0000B4770000}"/>
    <cellStyle name="Normal 26 2 2 3 2 2 2 2 3" xfId="20101" xr:uid="{00000000-0005-0000-0000-0000B5770000}"/>
    <cellStyle name="Normal 26 2 2 3 2 2 2 2 4" xfId="38620" xr:uid="{00000000-0005-0000-0000-0000B6770000}"/>
    <cellStyle name="Normal 26 2 2 3 2 2 2 3" xfId="11281" xr:uid="{00000000-0005-0000-0000-0000B7770000}"/>
    <cellStyle name="Normal 26 2 2 3 2 2 2 3 2" xfId="22667" xr:uid="{00000000-0005-0000-0000-0000B8770000}"/>
    <cellStyle name="Normal 26 2 2 3 2 2 2 3 3" xfId="40825" xr:uid="{00000000-0005-0000-0000-0000B9770000}"/>
    <cellStyle name="Normal 26 2 2 3 2 2 2 4" xfId="17952" xr:uid="{00000000-0005-0000-0000-0000BA770000}"/>
    <cellStyle name="Normal 26 2 2 3 2 2 2 5" xfId="36529" xr:uid="{00000000-0005-0000-0000-0000BB770000}"/>
    <cellStyle name="Normal 26 2 2 3 2 2 3" xfId="7627" xr:uid="{00000000-0005-0000-0000-0000BC770000}"/>
    <cellStyle name="Normal 26 2 2 3 2 2 3 2" xfId="12398" xr:uid="{00000000-0005-0000-0000-0000BD770000}"/>
    <cellStyle name="Normal 26 2 2 3 2 2 3 2 2" xfId="23756" xr:uid="{00000000-0005-0000-0000-0000BE770000}"/>
    <cellStyle name="Normal 26 2 2 3 2 2 3 2 3" xfId="41872" xr:uid="{00000000-0005-0000-0000-0000BF770000}"/>
    <cellStyle name="Normal 26 2 2 3 2 2 3 3" xfId="19045" xr:uid="{00000000-0005-0000-0000-0000C0770000}"/>
    <cellStyle name="Normal 26 2 2 3 2 2 3 4" xfId="37576" xr:uid="{00000000-0005-0000-0000-0000C1770000}"/>
    <cellStyle name="Normal 26 2 2 3 2 2 4" xfId="10214" xr:uid="{00000000-0005-0000-0000-0000C2770000}"/>
    <cellStyle name="Normal 26 2 2 3 2 2 4 2" xfId="21609" xr:uid="{00000000-0005-0000-0000-0000C3770000}"/>
    <cellStyle name="Normal 26 2 2 3 2 2 4 3" xfId="39781" xr:uid="{00000000-0005-0000-0000-0000C4770000}"/>
    <cellStyle name="Normal 26 2 2 3 2 2 5" xfId="16888" xr:uid="{00000000-0005-0000-0000-0000C5770000}"/>
    <cellStyle name="Normal 26 2 2 3 2 2 6" xfId="35485" xr:uid="{00000000-0005-0000-0000-0000C6770000}"/>
    <cellStyle name="Normal 26 2 2 3 2 3" xfId="5969" xr:uid="{00000000-0005-0000-0000-0000C7770000}"/>
    <cellStyle name="Normal 26 2 2 3 2 3 2" xfId="8163" xr:uid="{00000000-0005-0000-0000-0000C8770000}"/>
    <cellStyle name="Normal 26 2 2 3 2 3 2 2" xfId="12934" xr:uid="{00000000-0005-0000-0000-0000C9770000}"/>
    <cellStyle name="Normal 26 2 2 3 2 3 2 2 2" xfId="24289" xr:uid="{00000000-0005-0000-0000-0000CA770000}"/>
    <cellStyle name="Normal 26 2 2 3 2 3 2 2 3" xfId="42394" xr:uid="{00000000-0005-0000-0000-0000CB770000}"/>
    <cellStyle name="Normal 26 2 2 3 2 3 2 3" xfId="19574" xr:uid="{00000000-0005-0000-0000-0000CC770000}"/>
    <cellStyle name="Normal 26 2 2 3 2 3 2 4" xfId="38098" xr:uid="{00000000-0005-0000-0000-0000CD770000}"/>
    <cellStyle name="Normal 26 2 2 3 2 3 3" xfId="10753" xr:uid="{00000000-0005-0000-0000-0000CE770000}"/>
    <cellStyle name="Normal 26 2 2 3 2 3 3 2" xfId="22141" xr:uid="{00000000-0005-0000-0000-0000CF770000}"/>
    <cellStyle name="Normal 26 2 2 3 2 3 3 3" xfId="40303" xr:uid="{00000000-0005-0000-0000-0000D0770000}"/>
    <cellStyle name="Normal 26 2 2 3 2 3 4" xfId="17426" xr:uid="{00000000-0005-0000-0000-0000D1770000}"/>
    <cellStyle name="Normal 26 2 2 3 2 3 5" xfId="36007" xr:uid="{00000000-0005-0000-0000-0000D2770000}"/>
    <cellStyle name="Normal 26 2 2 3 2 4" xfId="7109" xr:uid="{00000000-0005-0000-0000-0000D3770000}"/>
    <cellStyle name="Normal 26 2 2 3 2 4 2" xfId="11880" xr:uid="{00000000-0005-0000-0000-0000D4770000}"/>
    <cellStyle name="Normal 26 2 2 3 2 4 2 2" xfId="23241" xr:uid="{00000000-0005-0000-0000-0000D5770000}"/>
    <cellStyle name="Normal 26 2 2 3 2 4 2 3" xfId="41360" xr:uid="{00000000-0005-0000-0000-0000D6770000}"/>
    <cellStyle name="Normal 26 2 2 3 2 4 3" xfId="18529" xr:uid="{00000000-0005-0000-0000-0000D7770000}"/>
    <cellStyle name="Normal 26 2 2 3 2 4 4" xfId="37064" xr:uid="{00000000-0005-0000-0000-0000D8770000}"/>
    <cellStyle name="Normal 26 2 2 3 2 5" xfId="9700" xr:uid="{00000000-0005-0000-0000-0000D9770000}"/>
    <cellStyle name="Normal 26 2 2 3 2 5 2" xfId="21095" xr:uid="{00000000-0005-0000-0000-0000DA770000}"/>
    <cellStyle name="Normal 26 2 2 3 2 5 3" xfId="39268" xr:uid="{00000000-0005-0000-0000-0000DB770000}"/>
    <cellStyle name="Normal 26 2 2 3 2 6" xfId="16368" xr:uid="{00000000-0005-0000-0000-0000DC770000}"/>
    <cellStyle name="Normal 26 2 2 3 2 7" xfId="34973" xr:uid="{00000000-0005-0000-0000-0000DD770000}"/>
    <cellStyle name="Normal 26 2 2 3 3" xfId="5149" xr:uid="{00000000-0005-0000-0000-0000DE770000}"/>
    <cellStyle name="Normal 26 2 2 3 3 2" xfId="6235" xr:uid="{00000000-0005-0000-0000-0000DF770000}"/>
    <cellStyle name="Normal 26 2 2 3 3 2 2" xfId="8427" xr:uid="{00000000-0005-0000-0000-0000E0770000}"/>
    <cellStyle name="Normal 26 2 2 3 3 2 2 2" xfId="13198" xr:uid="{00000000-0005-0000-0000-0000E1770000}"/>
    <cellStyle name="Normal 26 2 2 3 3 2 2 2 2" xfId="24551" xr:uid="{00000000-0005-0000-0000-0000E2770000}"/>
    <cellStyle name="Normal 26 2 2 3 3 2 2 2 3" xfId="42652" xr:uid="{00000000-0005-0000-0000-0000E3770000}"/>
    <cellStyle name="Normal 26 2 2 3 3 2 2 3" xfId="19837" xr:uid="{00000000-0005-0000-0000-0000E4770000}"/>
    <cellStyle name="Normal 26 2 2 3 3 2 2 4" xfId="38356" xr:uid="{00000000-0005-0000-0000-0000E5770000}"/>
    <cellStyle name="Normal 26 2 2 3 3 2 3" xfId="11017" xr:uid="{00000000-0005-0000-0000-0000E6770000}"/>
    <cellStyle name="Normal 26 2 2 3 3 2 3 2" xfId="22403" xr:uid="{00000000-0005-0000-0000-0000E7770000}"/>
    <cellStyle name="Normal 26 2 2 3 3 2 3 3" xfId="40561" xr:uid="{00000000-0005-0000-0000-0000E8770000}"/>
    <cellStyle name="Normal 26 2 2 3 3 2 4" xfId="17688" xr:uid="{00000000-0005-0000-0000-0000E9770000}"/>
    <cellStyle name="Normal 26 2 2 3 3 2 5" xfId="36265" xr:uid="{00000000-0005-0000-0000-0000EA770000}"/>
    <cellStyle name="Normal 26 2 2 3 3 3" xfId="7371" xr:uid="{00000000-0005-0000-0000-0000EB770000}"/>
    <cellStyle name="Normal 26 2 2 3 3 3 2" xfId="12142" xr:uid="{00000000-0005-0000-0000-0000EC770000}"/>
    <cellStyle name="Normal 26 2 2 3 3 3 2 2" xfId="23500" xr:uid="{00000000-0005-0000-0000-0000ED770000}"/>
    <cellStyle name="Normal 26 2 2 3 3 3 2 3" xfId="41616" xr:uid="{00000000-0005-0000-0000-0000EE770000}"/>
    <cellStyle name="Normal 26 2 2 3 3 3 3" xfId="18789" xr:uid="{00000000-0005-0000-0000-0000EF770000}"/>
    <cellStyle name="Normal 26 2 2 3 3 3 4" xfId="37320" xr:uid="{00000000-0005-0000-0000-0000F0770000}"/>
    <cellStyle name="Normal 26 2 2 3 3 4" xfId="9957" xr:uid="{00000000-0005-0000-0000-0000F1770000}"/>
    <cellStyle name="Normal 26 2 2 3 3 4 2" xfId="21352" xr:uid="{00000000-0005-0000-0000-0000F2770000}"/>
    <cellStyle name="Normal 26 2 2 3 3 4 3" xfId="39524" xr:uid="{00000000-0005-0000-0000-0000F3770000}"/>
    <cellStyle name="Normal 26 2 2 3 3 5" xfId="16629" xr:uid="{00000000-0005-0000-0000-0000F4770000}"/>
    <cellStyle name="Normal 26 2 2 3 3 6" xfId="35229" xr:uid="{00000000-0005-0000-0000-0000F5770000}"/>
    <cellStyle name="Normal 26 2 2 3 4" xfId="5693" xr:uid="{00000000-0005-0000-0000-0000F6770000}"/>
    <cellStyle name="Normal 26 2 2 3 4 2" xfId="7895" xr:uid="{00000000-0005-0000-0000-0000F7770000}"/>
    <cellStyle name="Normal 26 2 2 3 4 2 2" xfId="12666" xr:uid="{00000000-0005-0000-0000-0000F8770000}"/>
    <cellStyle name="Normal 26 2 2 3 4 2 2 2" xfId="24022" xr:uid="{00000000-0005-0000-0000-0000F9770000}"/>
    <cellStyle name="Normal 26 2 2 3 4 2 2 3" xfId="42136" xr:uid="{00000000-0005-0000-0000-0000FA770000}"/>
    <cellStyle name="Normal 26 2 2 3 4 2 3" xfId="19310" xr:uid="{00000000-0005-0000-0000-0000FB770000}"/>
    <cellStyle name="Normal 26 2 2 3 4 2 4" xfId="37840" xr:uid="{00000000-0005-0000-0000-0000FC770000}"/>
    <cellStyle name="Normal 26 2 2 3 4 3" xfId="10483" xr:uid="{00000000-0005-0000-0000-0000FD770000}"/>
    <cellStyle name="Normal 26 2 2 3 4 3 2" xfId="21875" xr:uid="{00000000-0005-0000-0000-0000FE770000}"/>
    <cellStyle name="Normal 26 2 2 3 4 3 3" xfId="40045" xr:uid="{00000000-0005-0000-0000-0000FF770000}"/>
    <cellStyle name="Normal 26 2 2 3 4 4" xfId="17159" xr:uid="{00000000-0005-0000-0000-000000780000}"/>
    <cellStyle name="Normal 26 2 2 3 4 5" xfId="35749" xr:uid="{00000000-0005-0000-0000-000001780000}"/>
    <cellStyle name="Normal 26 2 2 3 5" xfId="6843" xr:uid="{00000000-0005-0000-0000-000002780000}"/>
    <cellStyle name="Normal 26 2 2 3 5 2" xfId="11614" xr:uid="{00000000-0005-0000-0000-000003780000}"/>
    <cellStyle name="Normal 26 2 2 3 5 2 2" xfId="22979" xr:uid="{00000000-0005-0000-0000-000004780000}"/>
    <cellStyle name="Normal 26 2 2 3 5 2 3" xfId="41104" xr:uid="{00000000-0005-0000-0000-000005780000}"/>
    <cellStyle name="Normal 26 2 2 3 5 3" xfId="18267" xr:uid="{00000000-0005-0000-0000-000006780000}"/>
    <cellStyle name="Normal 26 2 2 3 5 4" xfId="36808" xr:uid="{00000000-0005-0000-0000-000007780000}"/>
    <cellStyle name="Normal 26 2 2 3 6" xfId="9441" xr:uid="{00000000-0005-0000-0000-000008780000}"/>
    <cellStyle name="Normal 26 2 2 3 6 2" xfId="20836" xr:uid="{00000000-0005-0000-0000-000009780000}"/>
    <cellStyle name="Normal 26 2 2 3 6 3" xfId="39011" xr:uid="{00000000-0005-0000-0000-00000A780000}"/>
    <cellStyle name="Normal 26 2 2 3 7" xfId="16104" xr:uid="{00000000-0005-0000-0000-00000B780000}"/>
    <cellStyle name="Normal 26 2 2 3 8" xfId="34717" xr:uid="{00000000-0005-0000-0000-00000C780000}"/>
    <cellStyle name="Normal 26 2 2 4" xfId="4743" xr:uid="{00000000-0005-0000-0000-00000D780000}"/>
    <cellStyle name="Normal 26 2 2 4 2" xfId="5277" xr:uid="{00000000-0005-0000-0000-00000E780000}"/>
    <cellStyle name="Normal 26 2 2 4 2 2" xfId="6363" xr:uid="{00000000-0005-0000-0000-00000F780000}"/>
    <cellStyle name="Normal 26 2 2 4 2 2 2" xfId="8555" xr:uid="{00000000-0005-0000-0000-000010780000}"/>
    <cellStyle name="Normal 26 2 2 4 2 2 2 2" xfId="13326" xr:uid="{00000000-0005-0000-0000-000011780000}"/>
    <cellStyle name="Normal 26 2 2 4 2 2 2 2 2" xfId="24679" xr:uid="{00000000-0005-0000-0000-000012780000}"/>
    <cellStyle name="Normal 26 2 2 4 2 2 2 2 3" xfId="42780" xr:uid="{00000000-0005-0000-0000-000013780000}"/>
    <cellStyle name="Normal 26 2 2 4 2 2 2 3" xfId="19965" xr:uid="{00000000-0005-0000-0000-000014780000}"/>
    <cellStyle name="Normal 26 2 2 4 2 2 2 4" xfId="38484" xr:uid="{00000000-0005-0000-0000-000015780000}"/>
    <cellStyle name="Normal 26 2 2 4 2 2 3" xfId="11145" xr:uid="{00000000-0005-0000-0000-000016780000}"/>
    <cellStyle name="Normal 26 2 2 4 2 2 3 2" xfId="22531" xr:uid="{00000000-0005-0000-0000-000017780000}"/>
    <cellStyle name="Normal 26 2 2 4 2 2 3 3" xfId="40689" xr:uid="{00000000-0005-0000-0000-000018780000}"/>
    <cellStyle name="Normal 26 2 2 4 2 2 4" xfId="17816" xr:uid="{00000000-0005-0000-0000-000019780000}"/>
    <cellStyle name="Normal 26 2 2 4 2 2 5" xfId="36393" xr:uid="{00000000-0005-0000-0000-00001A780000}"/>
    <cellStyle name="Normal 26 2 2 4 2 3" xfId="7499" xr:uid="{00000000-0005-0000-0000-00001B780000}"/>
    <cellStyle name="Normal 26 2 2 4 2 3 2" xfId="12270" xr:uid="{00000000-0005-0000-0000-00001C780000}"/>
    <cellStyle name="Normal 26 2 2 4 2 3 2 2" xfId="23628" xr:uid="{00000000-0005-0000-0000-00001D780000}"/>
    <cellStyle name="Normal 26 2 2 4 2 3 2 3" xfId="41744" xr:uid="{00000000-0005-0000-0000-00001E780000}"/>
    <cellStyle name="Normal 26 2 2 4 2 3 3" xfId="18917" xr:uid="{00000000-0005-0000-0000-00001F780000}"/>
    <cellStyle name="Normal 26 2 2 4 2 3 4" xfId="37448" xr:uid="{00000000-0005-0000-0000-000020780000}"/>
    <cellStyle name="Normal 26 2 2 4 2 4" xfId="10085" xr:uid="{00000000-0005-0000-0000-000021780000}"/>
    <cellStyle name="Normal 26 2 2 4 2 4 2" xfId="21480" xr:uid="{00000000-0005-0000-0000-000022780000}"/>
    <cellStyle name="Normal 26 2 2 4 2 4 3" xfId="39652" xr:uid="{00000000-0005-0000-0000-000023780000}"/>
    <cellStyle name="Normal 26 2 2 4 2 5" xfId="16757" xr:uid="{00000000-0005-0000-0000-000024780000}"/>
    <cellStyle name="Normal 26 2 2 4 2 6" xfId="35357" xr:uid="{00000000-0005-0000-0000-000025780000}"/>
    <cellStyle name="Normal 26 2 2 4 3" xfId="5829" xr:uid="{00000000-0005-0000-0000-000026780000}"/>
    <cellStyle name="Normal 26 2 2 4 3 2" xfId="8031" xr:uid="{00000000-0005-0000-0000-000027780000}"/>
    <cellStyle name="Normal 26 2 2 4 3 2 2" xfId="12802" xr:uid="{00000000-0005-0000-0000-000028780000}"/>
    <cellStyle name="Normal 26 2 2 4 3 2 2 2" xfId="24157" xr:uid="{00000000-0005-0000-0000-000029780000}"/>
    <cellStyle name="Normal 26 2 2 4 3 2 2 3" xfId="42266" xr:uid="{00000000-0005-0000-0000-00002A780000}"/>
    <cellStyle name="Normal 26 2 2 4 3 2 3" xfId="19444" xr:uid="{00000000-0005-0000-0000-00002B780000}"/>
    <cellStyle name="Normal 26 2 2 4 3 2 4" xfId="37970" xr:uid="{00000000-0005-0000-0000-00002C780000}"/>
    <cellStyle name="Normal 26 2 2 4 3 3" xfId="10619" xr:uid="{00000000-0005-0000-0000-00002D780000}"/>
    <cellStyle name="Normal 26 2 2 4 3 3 2" xfId="22008" xr:uid="{00000000-0005-0000-0000-00002E780000}"/>
    <cellStyle name="Normal 26 2 2 4 3 3 3" xfId="40175" xr:uid="{00000000-0005-0000-0000-00002F780000}"/>
    <cellStyle name="Normal 26 2 2 4 3 4" xfId="17293" xr:uid="{00000000-0005-0000-0000-000030780000}"/>
    <cellStyle name="Normal 26 2 2 4 3 5" xfId="35879" xr:uid="{00000000-0005-0000-0000-000031780000}"/>
    <cellStyle name="Normal 26 2 2 4 4" xfId="6977" xr:uid="{00000000-0005-0000-0000-000032780000}"/>
    <cellStyle name="Normal 26 2 2 4 4 2" xfId="11748" xr:uid="{00000000-0005-0000-0000-000033780000}"/>
    <cellStyle name="Normal 26 2 2 4 4 2 2" xfId="23110" xr:uid="{00000000-0005-0000-0000-000034780000}"/>
    <cellStyle name="Normal 26 2 2 4 4 2 3" xfId="41232" xr:uid="{00000000-0005-0000-0000-000035780000}"/>
    <cellStyle name="Normal 26 2 2 4 4 3" xfId="18400" xr:uid="{00000000-0005-0000-0000-000036780000}"/>
    <cellStyle name="Normal 26 2 2 4 4 4" xfId="36936" xr:uid="{00000000-0005-0000-0000-000037780000}"/>
    <cellStyle name="Normal 26 2 2 4 5" xfId="9571" xr:uid="{00000000-0005-0000-0000-000038780000}"/>
    <cellStyle name="Normal 26 2 2 4 5 2" xfId="20966" xr:uid="{00000000-0005-0000-0000-000039780000}"/>
    <cellStyle name="Normal 26 2 2 4 5 3" xfId="39139" xr:uid="{00000000-0005-0000-0000-00003A780000}"/>
    <cellStyle name="Normal 26 2 2 4 6" xfId="16236" xr:uid="{00000000-0005-0000-0000-00003B780000}"/>
    <cellStyle name="Normal 26 2 2 4 7" xfId="34845" xr:uid="{00000000-0005-0000-0000-00003C780000}"/>
    <cellStyle name="Normal 26 2 2 5" xfId="5021" xr:uid="{00000000-0005-0000-0000-00003D780000}"/>
    <cellStyle name="Normal 26 2 2 5 2" xfId="6107" xr:uid="{00000000-0005-0000-0000-00003E780000}"/>
    <cellStyle name="Normal 26 2 2 5 2 2" xfId="8299" xr:uid="{00000000-0005-0000-0000-00003F780000}"/>
    <cellStyle name="Normal 26 2 2 5 2 2 2" xfId="13070" xr:uid="{00000000-0005-0000-0000-000040780000}"/>
    <cellStyle name="Normal 26 2 2 5 2 2 2 2" xfId="24423" xr:uid="{00000000-0005-0000-0000-000041780000}"/>
    <cellStyle name="Normal 26 2 2 5 2 2 2 3" xfId="42524" xr:uid="{00000000-0005-0000-0000-000042780000}"/>
    <cellStyle name="Normal 26 2 2 5 2 2 3" xfId="19709" xr:uid="{00000000-0005-0000-0000-000043780000}"/>
    <cellStyle name="Normal 26 2 2 5 2 2 4" xfId="38228" xr:uid="{00000000-0005-0000-0000-000044780000}"/>
    <cellStyle name="Normal 26 2 2 5 2 3" xfId="10889" xr:uid="{00000000-0005-0000-0000-000045780000}"/>
    <cellStyle name="Normal 26 2 2 5 2 3 2" xfId="22275" xr:uid="{00000000-0005-0000-0000-000046780000}"/>
    <cellStyle name="Normal 26 2 2 5 2 3 3" xfId="40433" xr:uid="{00000000-0005-0000-0000-000047780000}"/>
    <cellStyle name="Normal 26 2 2 5 2 4" xfId="17560" xr:uid="{00000000-0005-0000-0000-000048780000}"/>
    <cellStyle name="Normal 26 2 2 5 2 5" xfId="36137" xr:uid="{00000000-0005-0000-0000-000049780000}"/>
    <cellStyle name="Normal 26 2 2 5 3" xfId="7243" xr:uid="{00000000-0005-0000-0000-00004A780000}"/>
    <cellStyle name="Normal 26 2 2 5 3 2" xfId="12014" xr:uid="{00000000-0005-0000-0000-00004B780000}"/>
    <cellStyle name="Normal 26 2 2 5 3 2 2" xfId="23372" xr:uid="{00000000-0005-0000-0000-00004C780000}"/>
    <cellStyle name="Normal 26 2 2 5 3 2 3" xfId="41488" xr:uid="{00000000-0005-0000-0000-00004D780000}"/>
    <cellStyle name="Normal 26 2 2 5 3 3" xfId="18661" xr:uid="{00000000-0005-0000-0000-00004E780000}"/>
    <cellStyle name="Normal 26 2 2 5 3 4" xfId="37192" xr:uid="{00000000-0005-0000-0000-00004F780000}"/>
    <cellStyle name="Normal 26 2 2 5 4" xfId="9829" xr:uid="{00000000-0005-0000-0000-000050780000}"/>
    <cellStyle name="Normal 26 2 2 5 4 2" xfId="21224" xr:uid="{00000000-0005-0000-0000-000051780000}"/>
    <cellStyle name="Normal 26 2 2 5 4 3" xfId="39396" xr:uid="{00000000-0005-0000-0000-000052780000}"/>
    <cellStyle name="Normal 26 2 2 5 5" xfId="16501" xr:uid="{00000000-0005-0000-0000-000053780000}"/>
    <cellStyle name="Normal 26 2 2 5 6" xfId="35101" xr:uid="{00000000-0005-0000-0000-000054780000}"/>
    <cellStyle name="Normal 26 2 2 6" xfId="5553" xr:uid="{00000000-0005-0000-0000-000055780000}"/>
    <cellStyle name="Normal 26 2 2 6 2" xfId="7755" xr:uid="{00000000-0005-0000-0000-000056780000}"/>
    <cellStyle name="Normal 26 2 2 6 2 2" xfId="12526" xr:uid="{00000000-0005-0000-0000-000057780000}"/>
    <cellStyle name="Normal 26 2 2 6 2 2 2" xfId="23884" xr:uid="{00000000-0005-0000-0000-000058780000}"/>
    <cellStyle name="Normal 26 2 2 6 2 2 3" xfId="42000" xr:uid="{00000000-0005-0000-0000-000059780000}"/>
    <cellStyle name="Normal 26 2 2 6 2 3" xfId="19173" xr:uid="{00000000-0005-0000-0000-00005A780000}"/>
    <cellStyle name="Normal 26 2 2 6 2 4" xfId="37704" xr:uid="{00000000-0005-0000-0000-00005B780000}"/>
    <cellStyle name="Normal 26 2 2 6 3" xfId="10343" xr:uid="{00000000-0005-0000-0000-00005C780000}"/>
    <cellStyle name="Normal 26 2 2 6 3 2" xfId="21738" xr:uid="{00000000-0005-0000-0000-00005D780000}"/>
    <cellStyle name="Normal 26 2 2 6 3 3" xfId="39909" xr:uid="{00000000-0005-0000-0000-00005E780000}"/>
    <cellStyle name="Normal 26 2 2 6 4" xfId="17019" xr:uid="{00000000-0005-0000-0000-00005F780000}"/>
    <cellStyle name="Normal 26 2 2 6 5" xfId="35613" xr:uid="{00000000-0005-0000-0000-000060780000}"/>
    <cellStyle name="Normal 26 2 2 7" xfId="6705" xr:uid="{00000000-0005-0000-0000-000061780000}"/>
    <cellStyle name="Normal 26 2 2 7 2" xfId="11476" xr:uid="{00000000-0005-0000-0000-000062780000}"/>
    <cellStyle name="Normal 26 2 2 7 2 2" xfId="22845" xr:uid="{00000000-0005-0000-0000-000063780000}"/>
    <cellStyle name="Normal 26 2 2 7 2 3" xfId="40976" xr:uid="{00000000-0005-0000-0000-000064780000}"/>
    <cellStyle name="Normal 26 2 2 7 3" xfId="18131" xr:uid="{00000000-0005-0000-0000-000065780000}"/>
    <cellStyle name="Normal 26 2 2 7 4" xfId="36680" xr:uid="{00000000-0005-0000-0000-000066780000}"/>
    <cellStyle name="Normal 26 2 2 8" xfId="9309" xr:uid="{00000000-0005-0000-0000-000067780000}"/>
    <cellStyle name="Normal 26 2 2 8 2" xfId="20704" xr:uid="{00000000-0005-0000-0000-000068780000}"/>
    <cellStyle name="Normal 26 2 2 8 3" xfId="38883" xr:uid="{00000000-0005-0000-0000-000069780000}"/>
    <cellStyle name="Normal 26 2 2 9" xfId="15969" xr:uid="{00000000-0005-0000-0000-00006A780000}"/>
    <cellStyle name="Normal 26 2 3" xfId="4498" xr:uid="{00000000-0005-0000-0000-00006B780000}"/>
    <cellStyle name="Normal 26 2 3 2" xfId="4646" xr:uid="{00000000-0005-0000-0000-00006C780000}"/>
    <cellStyle name="Normal 26 2 3 2 2" xfId="4923" xr:uid="{00000000-0005-0000-0000-00006D780000}"/>
    <cellStyle name="Normal 26 2 3 2 2 2" xfId="5457" xr:uid="{00000000-0005-0000-0000-00006E780000}"/>
    <cellStyle name="Normal 26 2 3 2 2 2 2" xfId="6533" xr:uid="{00000000-0005-0000-0000-00006F780000}"/>
    <cellStyle name="Normal 26 2 3 2 2 2 2 2" xfId="8725" xr:uid="{00000000-0005-0000-0000-000070780000}"/>
    <cellStyle name="Normal 26 2 3 2 2 2 2 2 2" xfId="13496" xr:uid="{00000000-0005-0000-0000-000071780000}"/>
    <cellStyle name="Normal 26 2 3 2 2 2 2 2 2 2" xfId="24849" xr:uid="{00000000-0005-0000-0000-000072780000}"/>
    <cellStyle name="Normal 26 2 3 2 2 2 2 2 2 3" xfId="42950" xr:uid="{00000000-0005-0000-0000-000073780000}"/>
    <cellStyle name="Normal 26 2 3 2 2 2 2 2 3" xfId="20135" xr:uid="{00000000-0005-0000-0000-000074780000}"/>
    <cellStyle name="Normal 26 2 3 2 2 2 2 2 4" xfId="38654" xr:uid="{00000000-0005-0000-0000-000075780000}"/>
    <cellStyle name="Normal 26 2 3 2 2 2 2 3" xfId="11315" xr:uid="{00000000-0005-0000-0000-000076780000}"/>
    <cellStyle name="Normal 26 2 3 2 2 2 2 3 2" xfId="22701" xr:uid="{00000000-0005-0000-0000-000077780000}"/>
    <cellStyle name="Normal 26 2 3 2 2 2 2 3 3" xfId="40859" xr:uid="{00000000-0005-0000-0000-000078780000}"/>
    <cellStyle name="Normal 26 2 3 2 2 2 2 4" xfId="17986" xr:uid="{00000000-0005-0000-0000-000079780000}"/>
    <cellStyle name="Normal 26 2 3 2 2 2 2 5" xfId="36563" xr:uid="{00000000-0005-0000-0000-00007A780000}"/>
    <cellStyle name="Normal 26 2 3 2 2 2 3" xfId="7659" xr:uid="{00000000-0005-0000-0000-00007B780000}"/>
    <cellStyle name="Normal 26 2 3 2 2 2 3 2" xfId="12430" xr:uid="{00000000-0005-0000-0000-00007C780000}"/>
    <cellStyle name="Normal 26 2 3 2 2 2 3 2 2" xfId="23788" xr:uid="{00000000-0005-0000-0000-00007D780000}"/>
    <cellStyle name="Normal 26 2 3 2 2 2 3 2 3" xfId="41904" xr:uid="{00000000-0005-0000-0000-00007E780000}"/>
    <cellStyle name="Normal 26 2 3 2 2 2 3 3" xfId="19077" xr:uid="{00000000-0005-0000-0000-00007F780000}"/>
    <cellStyle name="Normal 26 2 3 2 2 2 3 4" xfId="37608" xr:uid="{00000000-0005-0000-0000-000080780000}"/>
    <cellStyle name="Normal 26 2 3 2 2 2 4" xfId="10247" xr:uid="{00000000-0005-0000-0000-000081780000}"/>
    <cellStyle name="Normal 26 2 3 2 2 2 4 2" xfId="21642" xr:uid="{00000000-0005-0000-0000-000082780000}"/>
    <cellStyle name="Normal 26 2 3 2 2 2 4 3" xfId="39813" xr:uid="{00000000-0005-0000-0000-000083780000}"/>
    <cellStyle name="Normal 26 2 3 2 2 2 5" xfId="16923" xr:uid="{00000000-0005-0000-0000-000084780000}"/>
    <cellStyle name="Normal 26 2 3 2 2 2 6" xfId="35517" xr:uid="{00000000-0005-0000-0000-000085780000}"/>
    <cellStyle name="Normal 26 2 3 2 2 3" xfId="6009" xr:uid="{00000000-0005-0000-0000-000086780000}"/>
    <cellStyle name="Normal 26 2 3 2 2 3 2" xfId="8201" xr:uid="{00000000-0005-0000-0000-000087780000}"/>
    <cellStyle name="Normal 26 2 3 2 2 3 2 2" xfId="12972" xr:uid="{00000000-0005-0000-0000-000088780000}"/>
    <cellStyle name="Normal 26 2 3 2 2 3 2 2 2" xfId="24325" xr:uid="{00000000-0005-0000-0000-000089780000}"/>
    <cellStyle name="Normal 26 2 3 2 2 3 2 2 3" xfId="42426" xr:uid="{00000000-0005-0000-0000-00008A780000}"/>
    <cellStyle name="Normal 26 2 3 2 2 3 2 3" xfId="19611" xr:uid="{00000000-0005-0000-0000-00008B780000}"/>
    <cellStyle name="Normal 26 2 3 2 2 3 2 4" xfId="38130" xr:uid="{00000000-0005-0000-0000-00008C780000}"/>
    <cellStyle name="Normal 26 2 3 2 2 3 3" xfId="10791" xr:uid="{00000000-0005-0000-0000-00008D780000}"/>
    <cellStyle name="Normal 26 2 3 2 2 3 3 2" xfId="22177" xr:uid="{00000000-0005-0000-0000-00008E780000}"/>
    <cellStyle name="Normal 26 2 3 2 2 3 3 3" xfId="40335" xr:uid="{00000000-0005-0000-0000-00008F780000}"/>
    <cellStyle name="Normal 26 2 3 2 2 3 4" xfId="17462" xr:uid="{00000000-0005-0000-0000-000090780000}"/>
    <cellStyle name="Normal 26 2 3 2 2 3 5" xfId="36039" xr:uid="{00000000-0005-0000-0000-000091780000}"/>
    <cellStyle name="Normal 26 2 3 2 2 4" xfId="7147" xr:uid="{00000000-0005-0000-0000-000092780000}"/>
    <cellStyle name="Normal 26 2 3 2 2 4 2" xfId="11918" xr:uid="{00000000-0005-0000-0000-000093780000}"/>
    <cellStyle name="Normal 26 2 3 2 2 4 2 2" xfId="23276" xr:uid="{00000000-0005-0000-0000-000094780000}"/>
    <cellStyle name="Normal 26 2 3 2 2 4 2 3" xfId="41392" xr:uid="{00000000-0005-0000-0000-000095780000}"/>
    <cellStyle name="Normal 26 2 3 2 2 4 3" xfId="18565" xr:uid="{00000000-0005-0000-0000-000096780000}"/>
    <cellStyle name="Normal 26 2 3 2 2 4 4" xfId="37096" xr:uid="{00000000-0005-0000-0000-000097780000}"/>
    <cellStyle name="Normal 26 2 3 2 2 5" xfId="9733" xr:uid="{00000000-0005-0000-0000-000098780000}"/>
    <cellStyle name="Normal 26 2 3 2 2 5 2" xfId="21128" xr:uid="{00000000-0005-0000-0000-000099780000}"/>
    <cellStyle name="Normal 26 2 3 2 2 5 3" xfId="39300" xr:uid="{00000000-0005-0000-0000-00009A780000}"/>
    <cellStyle name="Normal 26 2 3 2 2 6" xfId="16405" xr:uid="{00000000-0005-0000-0000-00009B780000}"/>
    <cellStyle name="Normal 26 2 3 2 2 7" xfId="35005" xr:uid="{00000000-0005-0000-0000-00009C780000}"/>
    <cellStyle name="Normal 26 2 3 2 3" xfId="5181" xr:uid="{00000000-0005-0000-0000-00009D780000}"/>
    <cellStyle name="Normal 26 2 3 2 3 2" xfId="6267" xr:uid="{00000000-0005-0000-0000-00009E780000}"/>
    <cellStyle name="Normal 26 2 3 2 3 2 2" xfId="8459" xr:uid="{00000000-0005-0000-0000-00009F780000}"/>
    <cellStyle name="Normal 26 2 3 2 3 2 2 2" xfId="13230" xr:uid="{00000000-0005-0000-0000-0000A0780000}"/>
    <cellStyle name="Normal 26 2 3 2 3 2 2 2 2" xfId="24583" xr:uid="{00000000-0005-0000-0000-0000A1780000}"/>
    <cellStyle name="Normal 26 2 3 2 3 2 2 2 3" xfId="42684" xr:uid="{00000000-0005-0000-0000-0000A2780000}"/>
    <cellStyle name="Normal 26 2 3 2 3 2 2 3" xfId="19869" xr:uid="{00000000-0005-0000-0000-0000A3780000}"/>
    <cellStyle name="Normal 26 2 3 2 3 2 2 4" xfId="38388" xr:uid="{00000000-0005-0000-0000-0000A4780000}"/>
    <cellStyle name="Normal 26 2 3 2 3 2 3" xfId="11049" xr:uid="{00000000-0005-0000-0000-0000A5780000}"/>
    <cellStyle name="Normal 26 2 3 2 3 2 3 2" xfId="22435" xr:uid="{00000000-0005-0000-0000-0000A6780000}"/>
    <cellStyle name="Normal 26 2 3 2 3 2 3 3" xfId="40593" xr:uid="{00000000-0005-0000-0000-0000A7780000}"/>
    <cellStyle name="Normal 26 2 3 2 3 2 4" xfId="17720" xr:uid="{00000000-0005-0000-0000-0000A8780000}"/>
    <cellStyle name="Normal 26 2 3 2 3 2 5" xfId="36297" xr:uid="{00000000-0005-0000-0000-0000A9780000}"/>
    <cellStyle name="Normal 26 2 3 2 3 3" xfId="7403" xr:uid="{00000000-0005-0000-0000-0000AA780000}"/>
    <cellStyle name="Normal 26 2 3 2 3 3 2" xfId="12174" xr:uid="{00000000-0005-0000-0000-0000AB780000}"/>
    <cellStyle name="Normal 26 2 3 2 3 3 2 2" xfId="23532" xr:uid="{00000000-0005-0000-0000-0000AC780000}"/>
    <cellStyle name="Normal 26 2 3 2 3 3 2 3" xfId="41648" xr:uid="{00000000-0005-0000-0000-0000AD780000}"/>
    <cellStyle name="Normal 26 2 3 2 3 3 3" xfId="18821" xr:uid="{00000000-0005-0000-0000-0000AE780000}"/>
    <cellStyle name="Normal 26 2 3 2 3 3 4" xfId="37352" xr:uid="{00000000-0005-0000-0000-0000AF780000}"/>
    <cellStyle name="Normal 26 2 3 2 3 4" xfId="9989" xr:uid="{00000000-0005-0000-0000-0000B0780000}"/>
    <cellStyle name="Normal 26 2 3 2 3 4 2" xfId="21384" xr:uid="{00000000-0005-0000-0000-0000B1780000}"/>
    <cellStyle name="Normal 26 2 3 2 3 4 3" xfId="39556" xr:uid="{00000000-0005-0000-0000-0000B2780000}"/>
    <cellStyle name="Normal 26 2 3 2 3 5" xfId="16661" xr:uid="{00000000-0005-0000-0000-0000B3780000}"/>
    <cellStyle name="Normal 26 2 3 2 3 6" xfId="35261" xr:uid="{00000000-0005-0000-0000-0000B4780000}"/>
    <cellStyle name="Normal 26 2 3 2 4" xfId="5733" xr:uid="{00000000-0005-0000-0000-0000B5780000}"/>
    <cellStyle name="Normal 26 2 3 2 4 2" xfId="7935" xr:uid="{00000000-0005-0000-0000-0000B6780000}"/>
    <cellStyle name="Normal 26 2 3 2 4 2 2" xfId="12706" xr:uid="{00000000-0005-0000-0000-0000B7780000}"/>
    <cellStyle name="Normal 26 2 3 2 4 2 2 2" xfId="24061" xr:uid="{00000000-0005-0000-0000-0000B8780000}"/>
    <cellStyle name="Normal 26 2 3 2 4 2 2 3" xfId="42170" xr:uid="{00000000-0005-0000-0000-0000B9780000}"/>
    <cellStyle name="Normal 26 2 3 2 4 2 3" xfId="19348" xr:uid="{00000000-0005-0000-0000-0000BA780000}"/>
    <cellStyle name="Normal 26 2 3 2 4 2 4" xfId="37874" xr:uid="{00000000-0005-0000-0000-0000BB780000}"/>
    <cellStyle name="Normal 26 2 3 2 4 3" xfId="10523" xr:uid="{00000000-0005-0000-0000-0000BC780000}"/>
    <cellStyle name="Normal 26 2 3 2 4 3 2" xfId="21912" xr:uid="{00000000-0005-0000-0000-0000BD780000}"/>
    <cellStyle name="Normal 26 2 3 2 4 3 3" xfId="40079" xr:uid="{00000000-0005-0000-0000-0000BE780000}"/>
    <cellStyle name="Normal 26 2 3 2 4 4" xfId="17197" xr:uid="{00000000-0005-0000-0000-0000BF780000}"/>
    <cellStyle name="Normal 26 2 3 2 4 5" xfId="35783" xr:uid="{00000000-0005-0000-0000-0000C0780000}"/>
    <cellStyle name="Normal 26 2 3 2 5" xfId="6881" xr:uid="{00000000-0005-0000-0000-0000C1780000}"/>
    <cellStyle name="Normal 26 2 3 2 5 2" xfId="11652" xr:uid="{00000000-0005-0000-0000-0000C2780000}"/>
    <cellStyle name="Normal 26 2 3 2 5 2 2" xfId="23014" xr:uid="{00000000-0005-0000-0000-0000C3780000}"/>
    <cellStyle name="Normal 26 2 3 2 5 2 3" xfId="41136" xr:uid="{00000000-0005-0000-0000-0000C4780000}"/>
    <cellStyle name="Normal 26 2 3 2 5 3" xfId="18304" xr:uid="{00000000-0005-0000-0000-0000C5780000}"/>
    <cellStyle name="Normal 26 2 3 2 5 4" xfId="36840" xr:uid="{00000000-0005-0000-0000-0000C6780000}"/>
    <cellStyle name="Normal 26 2 3 2 6" xfId="9474" xr:uid="{00000000-0005-0000-0000-0000C7780000}"/>
    <cellStyle name="Normal 26 2 3 2 6 2" xfId="20869" xr:uid="{00000000-0005-0000-0000-0000C8780000}"/>
    <cellStyle name="Normal 26 2 3 2 6 3" xfId="39043" xr:uid="{00000000-0005-0000-0000-0000C9780000}"/>
    <cellStyle name="Normal 26 2 3 2 7" xfId="16140" xr:uid="{00000000-0005-0000-0000-0000CA780000}"/>
    <cellStyle name="Normal 26 2 3 2 8" xfId="34749" xr:uid="{00000000-0005-0000-0000-0000CB780000}"/>
    <cellStyle name="Normal 26 2 3 3" xfId="4775" xr:uid="{00000000-0005-0000-0000-0000CC780000}"/>
    <cellStyle name="Normal 26 2 3 3 2" xfId="5309" xr:uid="{00000000-0005-0000-0000-0000CD780000}"/>
    <cellStyle name="Normal 26 2 3 3 2 2" xfId="6395" xr:uid="{00000000-0005-0000-0000-0000CE780000}"/>
    <cellStyle name="Normal 26 2 3 3 2 2 2" xfId="8587" xr:uid="{00000000-0005-0000-0000-0000CF780000}"/>
    <cellStyle name="Normal 26 2 3 3 2 2 2 2" xfId="13358" xr:uid="{00000000-0005-0000-0000-0000D0780000}"/>
    <cellStyle name="Normal 26 2 3 3 2 2 2 2 2" xfId="24711" xr:uid="{00000000-0005-0000-0000-0000D1780000}"/>
    <cellStyle name="Normal 26 2 3 3 2 2 2 2 3" xfId="42812" xr:uid="{00000000-0005-0000-0000-0000D2780000}"/>
    <cellStyle name="Normal 26 2 3 3 2 2 2 3" xfId="19997" xr:uid="{00000000-0005-0000-0000-0000D3780000}"/>
    <cellStyle name="Normal 26 2 3 3 2 2 2 4" xfId="38516" xr:uid="{00000000-0005-0000-0000-0000D4780000}"/>
    <cellStyle name="Normal 26 2 3 3 2 2 3" xfId="11177" xr:uid="{00000000-0005-0000-0000-0000D5780000}"/>
    <cellStyle name="Normal 26 2 3 3 2 2 3 2" xfId="22563" xr:uid="{00000000-0005-0000-0000-0000D6780000}"/>
    <cellStyle name="Normal 26 2 3 3 2 2 3 3" xfId="40721" xr:uid="{00000000-0005-0000-0000-0000D7780000}"/>
    <cellStyle name="Normal 26 2 3 3 2 2 4" xfId="17848" xr:uid="{00000000-0005-0000-0000-0000D8780000}"/>
    <cellStyle name="Normal 26 2 3 3 2 2 5" xfId="36425" xr:uid="{00000000-0005-0000-0000-0000D9780000}"/>
    <cellStyle name="Normal 26 2 3 3 2 3" xfId="7531" xr:uid="{00000000-0005-0000-0000-0000DA780000}"/>
    <cellStyle name="Normal 26 2 3 3 2 3 2" xfId="12302" xr:uid="{00000000-0005-0000-0000-0000DB780000}"/>
    <cellStyle name="Normal 26 2 3 3 2 3 2 2" xfId="23660" xr:uid="{00000000-0005-0000-0000-0000DC780000}"/>
    <cellStyle name="Normal 26 2 3 3 2 3 2 3" xfId="41776" xr:uid="{00000000-0005-0000-0000-0000DD780000}"/>
    <cellStyle name="Normal 26 2 3 3 2 3 3" xfId="18949" xr:uid="{00000000-0005-0000-0000-0000DE780000}"/>
    <cellStyle name="Normal 26 2 3 3 2 3 4" xfId="37480" xr:uid="{00000000-0005-0000-0000-0000DF780000}"/>
    <cellStyle name="Normal 26 2 3 3 2 4" xfId="10117" xr:uid="{00000000-0005-0000-0000-0000E0780000}"/>
    <cellStyle name="Normal 26 2 3 3 2 4 2" xfId="21512" xr:uid="{00000000-0005-0000-0000-0000E1780000}"/>
    <cellStyle name="Normal 26 2 3 3 2 4 3" xfId="39684" xr:uid="{00000000-0005-0000-0000-0000E2780000}"/>
    <cellStyle name="Normal 26 2 3 3 2 5" xfId="16789" xr:uid="{00000000-0005-0000-0000-0000E3780000}"/>
    <cellStyle name="Normal 26 2 3 3 2 6" xfId="35389" xr:uid="{00000000-0005-0000-0000-0000E4780000}"/>
    <cellStyle name="Normal 26 2 3 3 3" xfId="5861" xr:uid="{00000000-0005-0000-0000-0000E5780000}"/>
    <cellStyle name="Normal 26 2 3 3 3 2" xfId="8063" xr:uid="{00000000-0005-0000-0000-0000E6780000}"/>
    <cellStyle name="Normal 26 2 3 3 3 2 2" xfId="12834" xr:uid="{00000000-0005-0000-0000-0000E7780000}"/>
    <cellStyle name="Normal 26 2 3 3 3 2 2 2" xfId="24189" xr:uid="{00000000-0005-0000-0000-0000E8780000}"/>
    <cellStyle name="Normal 26 2 3 3 3 2 2 3" xfId="42298" xr:uid="{00000000-0005-0000-0000-0000E9780000}"/>
    <cellStyle name="Normal 26 2 3 3 3 2 3" xfId="19476" xr:uid="{00000000-0005-0000-0000-0000EA780000}"/>
    <cellStyle name="Normal 26 2 3 3 3 2 4" xfId="38002" xr:uid="{00000000-0005-0000-0000-0000EB780000}"/>
    <cellStyle name="Normal 26 2 3 3 3 3" xfId="10651" xr:uid="{00000000-0005-0000-0000-0000EC780000}"/>
    <cellStyle name="Normal 26 2 3 3 3 3 2" xfId="22040" xr:uid="{00000000-0005-0000-0000-0000ED780000}"/>
    <cellStyle name="Normal 26 2 3 3 3 3 3" xfId="40207" xr:uid="{00000000-0005-0000-0000-0000EE780000}"/>
    <cellStyle name="Normal 26 2 3 3 3 4" xfId="17325" xr:uid="{00000000-0005-0000-0000-0000EF780000}"/>
    <cellStyle name="Normal 26 2 3 3 3 5" xfId="35911" xr:uid="{00000000-0005-0000-0000-0000F0780000}"/>
    <cellStyle name="Normal 26 2 3 3 4" xfId="7009" xr:uid="{00000000-0005-0000-0000-0000F1780000}"/>
    <cellStyle name="Normal 26 2 3 3 4 2" xfId="11780" xr:uid="{00000000-0005-0000-0000-0000F2780000}"/>
    <cellStyle name="Normal 26 2 3 3 4 2 2" xfId="23142" xr:uid="{00000000-0005-0000-0000-0000F3780000}"/>
    <cellStyle name="Normal 26 2 3 3 4 2 3" xfId="41264" xr:uid="{00000000-0005-0000-0000-0000F4780000}"/>
    <cellStyle name="Normal 26 2 3 3 4 3" xfId="18432" xr:uid="{00000000-0005-0000-0000-0000F5780000}"/>
    <cellStyle name="Normal 26 2 3 3 4 4" xfId="36968" xr:uid="{00000000-0005-0000-0000-0000F6780000}"/>
    <cellStyle name="Normal 26 2 3 3 5" xfId="9603" xr:uid="{00000000-0005-0000-0000-0000F7780000}"/>
    <cellStyle name="Normal 26 2 3 3 5 2" xfId="20998" xr:uid="{00000000-0005-0000-0000-0000F8780000}"/>
    <cellStyle name="Normal 26 2 3 3 5 3" xfId="39171" xr:uid="{00000000-0005-0000-0000-0000F9780000}"/>
    <cellStyle name="Normal 26 2 3 3 6" xfId="16268" xr:uid="{00000000-0005-0000-0000-0000FA780000}"/>
    <cellStyle name="Normal 26 2 3 3 7" xfId="34877" xr:uid="{00000000-0005-0000-0000-0000FB780000}"/>
    <cellStyle name="Normal 26 2 3 4" xfId="5053" xr:uid="{00000000-0005-0000-0000-0000FC780000}"/>
    <cellStyle name="Normal 26 2 3 4 2" xfId="6139" xr:uid="{00000000-0005-0000-0000-0000FD780000}"/>
    <cellStyle name="Normal 26 2 3 4 2 2" xfId="8331" xr:uid="{00000000-0005-0000-0000-0000FE780000}"/>
    <cellStyle name="Normal 26 2 3 4 2 2 2" xfId="13102" xr:uid="{00000000-0005-0000-0000-0000FF780000}"/>
    <cellStyle name="Normal 26 2 3 4 2 2 2 2" xfId="24455" xr:uid="{00000000-0005-0000-0000-000000790000}"/>
    <cellStyle name="Normal 26 2 3 4 2 2 2 3" xfId="42556" xr:uid="{00000000-0005-0000-0000-000001790000}"/>
    <cellStyle name="Normal 26 2 3 4 2 2 3" xfId="19741" xr:uid="{00000000-0005-0000-0000-000002790000}"/>
    <cellStyle name="Normal 26 2 3 4 2 2 4" xfId="38260" xr:uid="{00000000-0005-0000-0000-000003790000}"/>
    <cellStyle name="Normal 26 2 3 4 2 3" xfId="10921" xr:uid="{00000000-0005-0000-0000-000004790000}"/>
    <cellStyle name="Normal 26 2 3 4 2 3 2" xfId="22307" xr:uid="{00000000-0005-0000-0000-000005790000}"/>
    <cellStyle name="Normal 26 2 3 4 2 3 3" xfId="40465" xr:uid="{00000000-0005-0000-0000-000006790000}"/>
    <cellStyle name="Normal 26 2 3 4 2 4" xfId="17592" xr:uid="{00000000-0005-0000-0000-000007790000}"/>
    <cellStyle name="Normal 26 2 3 4 2 5" xfId="36169" xr:uid="{00000000-0005-0000-0000-000008790000}"/>
    <cellStyle name="Normal 26 2 3 4 3" xfId="7275" xr:uid="{00000000-0005-0000-0000-000009790000}"/>
    <cellStyle name="Normal 26 2 3 4 3 2" xfId="12046" xr:uid="{00000000-0005-0000-0000-00000A790000}"/>
    <cellStyle name="Normal 26 2 3 4 3 2 2" xfId="23404" xr:uid="{00000000-0005-0000-0000-00000B790000}"/>
    <cellStyle name="Normal 26 2 3 4 3 2 3" xfId="41520" xr:uid="{00000000-0005-0000-0000-00000C790000}"/>
    <cellStyle name="Normal 26 2 3 4 3 3" xfId="18693" xr:uid="{00000000-0005-0000-0000-00000D790000}"/>
    <cellStyle name="Normal 26 2 3 4 3 4" xfId="37224" xr:uid="{00000000-0005-0000-0000-00000E790000}"/>
    <cellStyle name="Normal 26 2 3 4 4" xfId="9861" xr:uid="{00000000-0005-0000-0000-00000F790000}"/>
    <cellStyle name="Normal 26 2 3 4 4 2" xfId="21256" xr:uid="{00000000-0005-0000-0000-000010790000}"/>
    <cellStyle name="Normal 26 2 3 4 4 3" xfId="39428" xr:uid="{00000000-0005-0000-0000-000011790000}"/>
    <cellStyle name="Normal 26 2 3 4 5" xfId="16533" xr:uid="{00000000-0005-0000-0000-000012790000}"/>
    <cellStyle name="Normal 26 2 3 4 6" xfId="35133" xr:uid="{00000000-0005-0000-0000-000013790000}"/>
    <cellStyle name="Normal 26 2 3 5" xfId="5585" xr:uid="{00000000-0005-0000-0000-000014790000}"/>
    <cellStyle name="Normal 26 2 3 5 2" xfId="7787" xr:uid="{00000000-0005-0000-0000-000015790000}"/>
    <cellStyle name="Normal 26 2 3 5 2 2" xfId="12558" xr:uid="{00000000-0005-0000-0000-000016790000}"/>
    <cellStyle name="Normal 26 2 3 5 2 2 2" xfId="23916" xr:uid="{00000000-0005-0000-0000-000017790000}"/>
    <cellStyle name="Normal 26 2 3 5 2 2 3" xfId="42032" xr:uid="{00000000-0005-0000-0000-000018790000}"/>
    <cellStyle name="Normal 26 2 3 5 2 3" xfId="19205" xr:uid="{00000000-0005-0000-0000-000019790000}"/>
    <cellStyle name="Normal 26 2 3 5 2 4" xfId="37736" xr:uid="{00000000-0005-0000-0000-00001A790000}"/>
    <cellStyle name="Normal 26 2 3 5 3" xfId="10375" xr:uid="{00000000-0005-0000-0000-00001B790000}"/>
    <cellStyle name="Normal 26 2 3 5 3 2" xfId="21770" xr:uid="{00000000-0005-0000-0000-00001C790000}"/>
    <cellStyle name="Normal 26 2 3 5 3 3" xfId="39941" xr:uid="{00000000-0005-0000-0000-00001D790000}"/>
    <cellStyle name="Normal 26 2 3 5 4" xfId="17051" xr:uid="{00000000-0005-0000-0000-00001E790000}"/>
    <cellStyle name="Normal 26 2 3 5 5" xfId="35645" xr:uid="{00000000-0005-0000-0000-00001F790000}"/>
    <cellStyle name="Normal 26 2 3 6" xfId="6743" xr:uid="{00000000-0005-0000-0000-000020790000}"/>
    <cellStyle name="Normal 26 2 3 6 2" xfId="11514" xr:uid="{00000000-0005-0000-0000-000021790000}"/>
    <cellStyle name="Normal 26 2 3 6 2 2" xfId="22881" xr:uid="{00000000-0005-0000-0000-000022790000}"/>
    <cellStyle name="Normal 26 2 3 6 2 3" xfId="41008" xr:uid="{00000000-0005-0000-0000-000023790000}"/>
    <cellStyle name="Normal 26 2 3 6 3" xfId="18169" xr:uid="{00000000-0005-0000-0000-000024790000}"/>
    <cellStyle name="Normal 26 2 3 6 4" xfId="36712" xr:uid="{00000000-0005-0000-0000-000025790000}"/>
    <cellStyle name="Normal 26 2 3 7" xfId="9343" xr:uid="{00000000-0005-0000-0000-000026790000}"/>
    <cellStyle name="Normal 26 2 3 7 2" xfId="20738" xr:uid="{00000000-0005-0000-0000-000027790000}"/>
    <cellStyle name="Normal 26 2 3 7 3" xfId="38915" xr:uid="{00000000-0005-0000-0000-000028790000}"/>
    <cellStyle name="Normal 26 2 3 8" xfId="16003" xr:uid="{00000000-0005-0000-0000-000029790000}"/>
    <cellStyle name="Normal 26 2 3 9" xfId="34621" xr:uid="{00000000-0005-0000-0000-00002A790000}"/>
    <cellStyle name="Normal 26 2 4" xfId="4568" xr:uid="{00000000-0005-0000-0000-00002B790000}"/>
    <cellStyle name="Normal 26 2 4 2" xfId="4845" xr:uid="{00000000-0005-0000-0000-00002C790000}"/>
    <cellStyle name="Normal 26 2 4 2 2" xfId="5379" xr:uid="{00000000-0005-0000-0000-00002D790000}"/>
    <cellStyle name="Normal 26 2 4 2 2 2" xfId="6463" xr:uid="{00000000-0005-0000-0000-00002E790000}"/>
    <cellStyle name="Normal 26 2 4 2 2 2 2" xfId="8655" xr:uid="{00000000-0005-0000-0000-00002F790000}"/>
    <cellStyle name="Normal 26 2 4 2 2 2 2 2" xfId="13426" xr:uid="{00000000-0005-0000-0000-000030790000}"/>
    <cellStyle name="Normal 26 2 4 2 2 2 2 2 2" xfId="24779" xr:uid="{00000000-0005-0000-0000-000031790000}"/>
    <cellStyle name="Normal 26 2 4 2 2 2 2 2 3" xfId="42880" xr:uid="{00000000-0005-0000-0000-000032790000}"/>
    <cellStyle name="Normal 26 2 4 2 2 2 2 3" xfId="20065" xr:uid="{00000000-0005-0000-0000-000033790000}"/>
    <cellStyle name="Normal 26 2 4 2 2 2 2 4" xfId="38584" xr:uid="{00000000-0005-0000-0000-000034790000}"/>
    <cellStyle name="Normal 26 2 4 2 2 2 3" xfId="11245" xr:uid="{00000000-0005-0000-0000-000035790000}"/>
    <cellStyle name="Normal 26 2 4 2 2 2 3 2" xfId="22631" xr:uid="{00000000-0005-0000-0000-000036790000}"/>
    <cellStyle name="Normal 26 2 4 2 2 2 3 3" xfId="40789" xr:uid="{00000000-0005-0000-0000-000037790000}"/>
    <cellStyle name="Normal 26 2 4 2 2 2 4" xfId="17916" xr:uid="{00000000-0005-0000-0000-000038790000}"/>
    <cellStyle name="Normal 26 2 4 2 2 2 5" xfId="36493" xr:uid="{00000000-0005-0000-0000-000039790000}"/>
    <cellStyle name="Normal 26 2 4 2 2 3" xfId="7595" xr:uid="{00000000-0005-0000-0000-00003A790000}"/>
    <cellStyle name="Normal 26 2 4 2 2 3 2" xfId="12366" xr:uid="{00000000-0005-0000-0000-00003B790000}"/>
    <cellStyle name="Normal 26 2 4 2 2 3 2 2" xfId="23724" xr:uid="{00000000-0005-0000-0000-00003C790000}"/>
    <cellStyle name="Normal 26 2 4 2 2 3 2 3" xfId="41840" xr:uid="{00000000-0005-0000-0000-00003D790000}"/>
    <cellStyle name="Normal 26 2 4 2 2 3 3" xfId="19013" xr:uid="{00000000-0005-0000-0000-00003E790000}"/>
    <cellStyle name="Normal 26 2 4 2 2 3 4" xfId="37544" xr:uid="{00000000-0005-0000-0000-00003F790000}"/>
    <cellStyle name="Normal 26 2 4 2 2 4" xfId="10182" xr:uid="{00000000-0005-0000-0000-000040790000}"/>
    <cellStyle name="Normal 26 2 4 2 2 4 2" xfId="21577" xr:uid="{00000000-0005-0000-0000-000041790000}"/>
    <cellStyle name="Normal 26 2 4 2 2 4 3" xfId="39749" xr:uid="{00000000-0005-0000-0000-000042790000}"/>
    <cellStyle name="Normal 26 2 4 2 2 5" xfId="16854" xr:uid="{00000000-0005-0000-0000-000043790000}"/>
    <cellStyle name="Normal 26 2 4 2 2 6" xfId="35453" xr:uid="{00000000-0005-0000-0000-000044790000}"/>
    <cellStyle name="Normal 26 2 4 2 3" xfId="5931" xr:uid="{00000000-0005-0000-0000-000045790000}"/>
    <cellStyle name="Normal 26 2 4 2 3 2" xfId="8129" xr:uid="{00000000-0005-0000-0000-000046790000}"/>
    <cellStyle name="Normal 26 2 4 2 3 2 2" xfId="12900" xr:uid="{00000000-0005-0000-0000-000047790000}"/>
    <cellStyle name="Normal 26 2 4 2 3 2 2 2" xfId="24255" xr:uid="{00000000-0005-0000-0000-000048790000}"/>
    <cellStyle name="Normal 26 2 4 2 3 2 2 3" xfId="42362" xr:uid="{00000000-0005-0000-0000-000049790000}"/>
    <cellStyle name="Normal 26 2 4 2 3 2 3" xfId="19541" xr:uid="{00000000-0005-0000-0000-00004A790000}"/>
    <cellStyle name="Normal 26 2 4 2 3 2 4" xfId="38066" xr:uid="{00000000-0005-0000-0000-00004B790000}"/>
    <cellStyle name="Normal 26 2 4 2 3 3" xfId="10718" xr:uid="{00000000-0005-0000-0000-00004C790000}"/>
    <cellStyle name="Normal 26 2 4 2 3 3 2" xfId="22107" xr:uid="{00000000-0005-0000-0000-00004D790000}"/>
    <cellStyle name="Normal 26 2 4 2 3 3 3" xfId="40271" xr:uid="{00000000-0005-0000-0000-00004E790000}"/>
    <cellStyle name="Normal 26 2 4 2 3 4" xfId="17391" xr:uid="{00000000-0005-0000-0000-00004F790000}"/>
    <cellStyle name="Normal 26 2 4 2 3 5" xfId="35975" xr:uid="{00000000-0005-0000-0000-000050790000}"/>
    <cellStyle name="Normal 26 2 4 2 4" xfId="7075" xr:uid="{00000000-0005-0000-0000-000051790000}"/>
    <cellStyle name="Normal 26 2 4 2 4 2" xfId="11846" xr:uid="{00000000-0005-0000-0000-000052790000}"/>
    <cellStyle name="Normal 26 2 4 2 4 2 2" xfId="23207" xr:uid="{00000000-0005-0000-0000-000053790000}"/>
    <cellStyle name="Normal 26 2 4 2 4 2 3" xfId="41328" xr:uid="{00000000-0005-0000-0000-000054790000}"/>
    <cellStyle name="Normal 26 2 4 2 4 3" xfId="18496" xr:uid="{00000000-0005-0000-0000-000055790000}"/>
    <cellStyle name="Normal 26 2 4 2 4 4" xfId="37032" xr:uid="{00000000-0005-0000-0000-000056790000}"/>
    <cellStyle name="Normal 26 2 4 2 5" xfId="9667" xr:uid="{00000000-0005-0000-0000-000057790000}"/>
    <cellStyle name="Normal 26 2 4 2 5 2" xfId="21062" xr:uid="{00000000-0005-0000-0000-000058790000}"/>
    <cellStyle name="Normal 26 2 4 2 5 3" xfId="39235" xr:uid="{00000000-0005-0000-0000-000059790000}"/>
    <cellStyle name="Normal 26 2 4 2 6" xfId="16333" xr:uid="{00000000-0005-0000-0000-00005A790000}"/>
    <cellStyle name="Normal 26 2 4 2 7" xfId="34941" xr:uid="{00000000-0005-0000-0000-00005B790000}"/>
    <cellStyle name="Normal 26 2 4 3" xfId="5117" xr:uid="{00000000-0005-0000-0000-00005C790000}"/>
    <cellStyle name="Normal 26 2 4 3 2" xfId="6203" xr:uid="{00000000-0005-0000-0000-00005D790000}"/>
    <cellStyle name="Normal 26 2 4 3 2 2" xfId="8395" xr:uid="{00000000-0005-0000-0000-00005E790000}"/>
    <cellStyle name="Normal 26 2 4 3 2 2 2" xfId="13166" xr:uid="{00000000-0005-0000-0000-00005F790000}"/>
    <cellStyle name="Normal 26 2 4 3 2 2 2 2" xfId="24519" xr:uid="{00000000-0005-0000-0000-000060790000}"/>
    <cellStyle name="Normal 26 2 4 3 2 2 2 3" xfId="42620" xr:uid="{00000000-0005-0000-0000-000061790000}"/>
    <cellStyle name="Normal 26 2 4 3 2 2 3" xfId="19805" xr:uid="{00000000-0005-0000-0000-000062790000}"/>
    <cellStyle name="Normal 26 2 4 3 2 2 4" xfId="38324" xr:uid="{00000000-0005-0000-0000-000063790000}"/>
    <cellStyle name="Normal 26 2 4 3 2 3" xfId="10985" xr:uid="{00000000-0005-0000-0000-000064790000}"/>
    <cellStyle name="Normal 26 2 4 3 2 3 2" xfId="22371" xr:uid="{00000000-0005-0000-0000-000065790000}"/>
    <cellStyle name="Normal 26 2 4 3 2 3 3" xfId="40529" xr:uid="{00000000-0005-0000-0000-000066790000}"/>
    <cellStyle name="Normal 26 2 4 3 2 4" xfId="17656" xr:uid="{00000000-0005-0000-0000-000067790000}"/>
    <cellStyle name="Normal 26 2 4 3 2 5" xfId="36233" xr:uid="{00000000-0005-0000-0000-000068790000}"/>
    <cellStyle name="Normal 26 2 4 3 3" xfId="7339" xr:uid="{00000000-0005-0000-0000-000069790000}"/>
    <cellStyle name="Normal 26 2 4 3 3 2" xfId="12110" xr:uid="{00000000-0005-0000-0000-00006A790000}"/>
    <cellStyle name="Normal 26 2 4 3 3 2 2" xfId="23468" xr:uid="{00000000-0005-0000-0000-00006B790000}"/>
    <cellStyle name="Normal 26 2 4 3 3 2 3" xfId="41584" xr:uid="{00000000-0005-0000-0000-00006C790000}"/>
    <cellStyle name="Normal 26 2 4 3 3 3" xfId="18757" xr:uid="{00000000-0005-0000-0000-00006D790000}"/>
    <cellStyle name="Normal 26 2 4 3 3 4" xfId="37288" xr:uid="{00000000-0005-0000-0000-00006E790000}"/>
    <cellStyle name="Normal 26 2 4 3 4" xfId="9925" xr:uid="{00000000-0005-0000-0000-00006F790000}"/>
    <cellStyle name="Normal 26 2 4 3 4 2" xfId="21320" xr:uid="{00000000-0005-0000-0000-000070790000}"/>
    <cellStyle name="Normal 26 2 4 3 4 3" xfId="39492" xr:uid="{00000000-0005-0000-0000-000071790000}"/>
    <cellStyle name="Normal 26 2 4 3 5" xfId="16597" xr:uid="{00000000-0005-0000-0000-000072790000}"/>
    <cellStyle name="Normal 26 2 4 3 6" xfId="35197" xr:uid="{00000000-0005-0000-0000-000073790000}"/>
    <cellStyle name="Normal 26 2 4 4" xfId="5655" xr:uid="{00000000-0005-0000-0000-000074790000}"/>
    <cellStyle name="Normal 26 2 4 4 2" xfId="7857" xr:uid="{00000000-0005-0000-0000-000075790000}"/>
    <cellStyle name="Normal 26 2 4 4 2 2" xfId="12628" xr:uid="{00000000-0005-0000-0000-000076790000}"/>
    <cellStyle name="Normal 26 2 4 4 2 2 2" xfId="23985" xr:uid="{00000000-0005-0000-0000-000077790000}"/>
    <cellStyle name="Normal 26 2 4 4 2 2 3" xfId="42100" xr:uid="{00000000-0005-0000-0000-000078790000}"/>
    <cellStyle name="Normal 26 2 4 4 2 3" xfId="19273" xr:uid="{00000000-0005-0000-0000-000079790000}"/>
    <cellStyle name="Normal 26 2 4 4 2 4" xfId="37804" xr:uid="{00000000-0005-0000-0000-00007A790000}"/>
    <cellStyle name="Normal 26 2 4 4 3" xfId="10445" xr:uid="{00000000-0005-0000-0000-00007B790000}"/>
    <cellStyle name="Normal 26 2 4 4 3 2" xfId="21838" xr:uid="{00000000-0005-0000-0000-00007C790000}"/>
    <cellStyle name="Normal 26 2 4 4 3 3" xfId="40009" xr:uid="{00000000-0005-0000-0000-00007D790000}"/>
    <cellStyle name="Normal 26 2 4 4 4" xfId="17121" xr:uid="{00000000-0005-0000-0000-00007E790000}"/>
    <cellStyle name="Normal 26 2 4 4 5" xfId="35713" xr:uid="{00000000-0005-0000-0000-00007F790000}"/>
    <cellStyle name="Normal 26 2 4 5" xfId="6809" xr:uid="{00000000-0005-0000-0000-000080790000}"/>
    <cellStyle name="Normal 26 2 4 5 2" xfId="11580" xr:uid="{00000000-0005-0000-0000-000081790000}"/>
    <cellStyle name="Normal 26 2 4 5 2 2" xfId="22946" xr:uid="{00000000-0005-0000-0000-000082790000}"/>
    <cellStyle name="Normal 26 2 4 5 2 3" xfId="41072" xr:uid="{00000000-0005-0000-0000-000083790000}"/>
    <cellStyle name="Normal 26 2 4 5 3" xfId="18233" xr:uid="{00000000-0005-0000-0000-000084790000}"/>
    <cellStyle name="Normal 26 2 4 5 4" xfId="36776" xr:uid="{00000000-0005-0000-0000-000085790000}"/>
    <cellStyle name="Normal 26 2 4 6" xfId="9409" xr:uid="{00000000-0005-0000-0000-000086790000}"/>
    <cellStyle name="Normal 26 2 4 6 2" xfId="20804" xr:uid="{00000000-0005-0000-0000-000087790000}"/>
    <cellStyle name="Normal 26 2 4 6 3" xfId="38979" xr:uid="{00000000-0005-0000-0000-000088790000}"/>
    <cellStyle name="Normal 26 2 4 7" xfId="16068" xr:uid="{00000000-0005-0000-0000-000089790000}"/>
    <cellStyle name="Normal 26 2 4 8" xfId="34685" xr:uid="{00000000-0005-0000-0000-00008A790000}"/>
    <cellStyle name="Normal 26 2 5" xfId="4711" xr:uid="{00000000-0005-0000-0000-00008B790000}"/>
    <cellStyle name="Normal 26 2 5 2" xfId="5245" xr:uid="{00000000-0005-0000-0000-00008C790000}"/>
    <cellStyle name="Normal 26 2 5 2 2" xfId="6331" xr:uid="{00000000-0005-0000-0000-00008D790000}"/>
    <cellStyle name="Normal 26 2 5 2 2 2" xfId="8523" xr:uid="{00000000-0005-0000-0000-00008E790000}"/>
    <cellStyle name="Normal 26 2 5 2 2 2 2" xfId="13294" xr:uid="{00000000-0005-0000-0000-00008F790000}"/>
    <cellStyle name="Normal 26 2 5 2 2 2 2 2" xfId="24647" xr:uid="{00000000-0005-0000-0000-000090790000}"/>
    <cellStyle name="Normal 26 2 5 2 2 2 2 3" xfId="42748" xr:uid="{00000000-0005-0000-0000-000091790000}"/>
    <cellStyle name="Normal 26 2 5 2 2 2 3" xfId="19933" xr:uid="{00000000-0005-0000-0000-000092790000}"/>
    <cellStyle name="Normal 26 2 5 2 2 2 4" xfId="38452" xr:uid="{00000000-0005-0000-0000-000093790000}"/>
    <cellStyle name="Normal 26 2 5 2 2 3" xfId="11113" xr:uid="{00000000-0005-0000-0000-000094790000}"/>
    <cellStyle name="Normal 26 2 5 2 2 3 2" xfId="22499" xr:uid="{00000000-0005-0000-0000-000095790000}"/>
    <cellStyle name="Normal 26 2 5 2 2 3 3" xfId="40657" xr:uid="{00000000-0005-0000-0000-000096790000}"/>
    <cellStyle name="Normal 26 2 5 2 2 4" xfId="17784" xr:uid="{00000000-0005-0000-0000-000097790000}"/>
    <cellStyle name="Normal 26 2 5 2 2 5" xfId="36361" xr:uid="{00000000-0005-0000-0000-000098790000}"/>
    <cellStyle name="Normal 26 2 5 2 3" xfId="7467" xr:uid="{00000000-0005-0000-0000-000099790000}"/>
    <cellStyle name="Normal 26 2 5 2 3 2" xfId="12238" xr:uid="{00000000-0005-0000-0000-00009A790000}"/>
    <cellStyle name="Normal 26 2 5 2 3 2 2" xfId="23596" xr:uid="{00000000-0005-0000-0000-00009B790000}"/>
    <cellStyle name="Normal 26 2 5 2 3 2 3" xfId="41712" xr:uid="{00000000-0005-0000-0000-00009C790000}"/>
    <cellStyle name="Normal 26 2 5 2 3 3" xfId="18885" xr:uid="{00000000-0005-0000-0000-00009D790000}"/>
    <cellStyle name="Normal 26 2 5 2 3 4" xfId="37416" xr:uid="{00000000-0005-0000-0000-00009E790000}"/>
    <cellStyle name="Normal 26 2 5 2 4" xfId="10053" xr:uid="{00000000-0005-0000-0000-00009F790000}"/>
    <cellStyle name="Normal 26 2 5 2 4 2" xfId="21448" xr:uid="{00000000-0005-0000-0000-0000A0790000}"/>
    <cellStyle name="Normal 26 2 5 2 4 3" xfId="39620" xr:uid="{00000000-0005-0000-0000-0000A1790000}"/>
    <cellStyle name="Normal 26 2 5 2 5" xfId="16725" xr:uid="{00000000-0005-0000-0000-0000A2790000}"/>
    <cellStyle name="Normal 26 2 5 2 6" xfId="35325" xr:uid="{00000000-0005-0000-0000-0000A3790000}"/>
    <cellStyle name="Normal 26 2 5 3" xfId="5797" xr:uid="{00000000-0005-0000-0000-0000A4790000}"/>
    <cellStyle name="Normal 26 2 5 3 2" xfId="7999" xr:uid="{00000000-0005-0000-0000-0000A5790000}"/>
    <cellStyle name="Normal 26 2 5 3 2 2" xfId="12770" xr:uid="{00000000-0005-0000-0000-0000A6790000}"/>
    <cellStyle name="Normal 26 2 5 3 2 2 2" xfId="24125" xr:uid="{00000000-0005-0000-0000-0000A7790000}"/>
    <cellStyle name="Normal 26 2 5 3 2 2 3" xfId="42234" xr:uid="{00000000-0005-0000-0000-0000A8790000}"/>
    <cellStyle name="Normal 26 2 5 3 2 3" xfId="19412" xr:uid="{00000000-0005-0000-0000-0000A9790000}"/>
    <cellStyle name="Normal 26 2 5 3 2 4" xfId="37938" xr:uid="{00000000-0005-0000-0000-0000AA790000}"/>
    <cellStyle name="Normal 26 2 5 3 3" xfId="10587" xr:uid="{00000000-0005-0000-0000-0000AB790000}"/>
    <cellStyle name="Normal 26 2 5 3 3 2" xfId="21976" xr:uid="{00000000-0005-0000-0000-0000AC790000}"/>
    <cellStyle name="Normal 26 2 5 3 3 3" xfId="40143" xr:uid="{00000000-0005-0000-0000-0000AD790000}"/>
    <cellStyle name="Normal 26 2 5 3 4" xfId="17261" xr:uid="{00000000-0005-0000-0000-0000AE790000}"/>
    <cellStyle name="Normal 26 2 5 3 5" xfId="35847" xr:uid="{00000000-0005-0000-0000-0000AF790000}"/>
    <cellStyle name="Normal 26 2 5 4" xfId="6945" xr:uid="{00000000-0005-0000-0000-0000B0790000}"/>
    <cellStyle name="Normal 26 2 5 4 2" xfId="11716" xr:uid="{00000000-0005-0000-0000-0000B1790000}"/>
    <cellStyle name="Normal 26 2 5 4 2 2" xfId="23078" xr:uid="{00000000-0005-0000-0000-0000B2790000}"/>
    <cellStyle name="Normal 26 2 5 4 2 3" xfId="41200" xr:uid="{00000000-0005-0000-0000-0000B3790000}"/>
    <cellStyle name="Normal 26 2 5 4 3" xfId="18368" xr:uid="{00000000-0005-0000-0000-0000B4790000}"/>
    <cellStyle name="Normal 26 2 5 4 4" xfId="36904" xr:uid="{00000000-0005-0000-0000-0000B5790000}"/>
    <cellStyle name="Normal 26 2 5 5" xfId="9539" xr:uid="{00000000-0005-0000-0000-0000B6790000}"/>
    <cellStyle name="Normal 26 2 5 5 2" xfId="20934" xr:uid="{00000000-0005-0000-0000-0000B7790000}"/>
    <cellStyle name="Normal 26 2 5 5 3" xfId="39107" xr:uid="{00000000-0005-0000-0000-0000B8790000}"/>
    <cellStyle name="Normal 26 2 5 6" xfId="16204" xr:uid="{00000000-0005-0000-0000-0000B9790000}"/>
    <cellStyle name="Normal 26 2 5 7" xfId="34813" xr:uid="{00000000-0005-0000-0000-0000BA790000}"/>
    <cellStyle name="Normal 26 2 6" xfId="4989" xr:uid="{00000000-0005-0000-0000-0000BB790000}"/>
    <cellStyle name="Normal 26 2 6 2" xfId="6075" xr:uid="{00000000-0005-0000-0000-0000BC790000}"/>
    <cellStyle name="Normal 26 2 6 2 2" xfId="8267" xr:uid="{00000000-0005-0000-0000-0000BD790000}"/>
    <cellStyle name="Normal 26 2 6 2 2 2" xfId="13038" xr:uid="{00000000-0005-0000-0000-0000BE790000}"/>
    <cellStyle name="Normal 26 2 6 2 2 2 2" xfId="24391" xr:uid="{00000000-0005-0000-0000-0000BF790000}"/>
    <cellStyle name="Normal 26 2 6 2 2 2 3" xfId="42492" xr:uid="{00000000-0005-0000-0000-0000C0790000}"/>
    <cellStyle name="Normal 26 2 6 2 2 3" xfId="19677" xr:uid="{00000000-0005-0000-0000-0000C1790000}"/>
    <cellStyle name="Normal 26 2 6 2 2 4" xfId="38196" xr:uid="{00000000-0005-0000-0000-0000C2790000}"/>
    <cellStyle name="Normal 26 2 6 2 3" xfId="10857" xr:uid="{00000000-0005-0000-0000-0000C3790000}"/>
    <cellStyle name="Normal 26 2 6 2 3 2" xfId="22243" xr:uid="{00000000-0005-0000-0000-0000C4790000}"/>
    <cellStyle name="Normal 26 2 6 2 3 3" xfId="40401" xr:uid="{00000000-0005-0000-0000-0000C5790000}"/>
    <cellStyle name="Normal 26 2 6 2 4" xfId="17528" xr:uid="{00000000-0005-0000-0000-0000C6790000}"/>
    <cellStyle name="Normal 26 2 6 2 5" xfId="36105" xr:uid="{00000000-0005-0000-0000-0000C7790000}"/>
    <cellStyle name="Normal 26 2 6 3" xfId="7211" xr:uid="{00000000-0005-0000-0000-0000C8790000}"/>
    <cellStyle name="Normal 26 2 6 3 2" xfId="11982" xr:uid="{00000000-0005-0000-0000-0000C9790000}"/>
    <cellStyle name="Normal 26 2 6 3 2 2" xfId="23340" xr:uid="{00000000-0005-0000-0000-0000CA790000}"/>
    <cellStyle name="Normal 26 2 6 3 2 3" xfId="41456" xr:uid="{00000000-0005-0000-0000-0000CB790000}"/>
    <cellStyle name="Normal 26 2 6 3 3" xfId="18629" xr:uid="{00000000-0005-0000-0000-0000CC790000}"/>
    <cellStyle name="Normal 26 2 6 3 4" xfId="37160" xr:uid="{00000000-0005-0000-0000-0000CD790000}"/>
    <cellStyle name="Normal 26 2 6 4" xfId="9797" xr:uid="{00000000-0005-0000-0000-0000CE790000}"/>
    <cellStyle name="Normal 26 2 6 4 2" xfId="21192" xr:uid="{00000000-0005-0000-0000-0000CF790000}"/>
    <cellStyle name="Normal 26 2 6 4 3" xfId="39364" xr:uid="{00000000-0005-0000-0000-0000D0790000}"/>
    <cellStyle name="Normal 26 2 6 5" xfId="16469" xr:uid="{00000000-0005-0000-0000-0000D1790000}"/>
    <cellStyle name="Normal 26 2 6 6" xfId="35069" xr:uid="{00000000-0005-0000-0000-0000D2790000}"/>
    <cellStyle name="Normal 26 2 7" xfId="5521" xr:uid="{00000000-0005-0000-0000-0000D3790000}"/>
    <cellStyle name="Normal 26 2 7 2" xfId="7723" xr:uid="{00000000-0005-0000-0000-0000D4790000}"/>
    <cellStyle name="Normal 26 2 7 2 2" xfId="12494" xr:uid="{00000000-0005-0000-0000-0000D5790000}"/>
    <cellStyle name="Normal 26 2 7 2 2 2" xfId="23852" xr:uid="{00000000-0005-0000-0000-0000D6790000}"/>
    <cellStyle name="Normal 26 2 7 2 2 3" xfId="41968" xr:uid="{00000000-0005-0000-0000-0000D7790000}"/>
    <cellStyle name="Normal 26 2 7 2 3" xfId="19141" xr:uid="{00000000-0005-0000-0000-0000D8790000}"/>
    <cellStyle name="Normal 26 2 7 2 4" xfId="37672" xr:uid="{00000000-0005-0000-0000-0000D9790000}"/>
    <cellStyle name="Normal 26 2 7 3" xfId="10311" xr:uid="{00000000-0005-0000-0000-0000DA790000}"/>
    <cellStyle name="Normal 26 2 7 3 2" xfId="21706" xr:uid="{00000000-0005-0000-0000-0000DB790000}"/>
    <cellStyle name="Normal 26 2 7 3 3" xfId="39877" xr:uid="{00000000-0005-0000-0000-0000DC790000}"/>
    <cellStyle name="Normal 26 2 7 4" xfId="16987" xr:uid="{00000000-0005-0000-0000-0000DD790000}"/>
    <cellStyle name="Normal 26 2 7 5" xfId="35581" xr:uid="{00000000-0005-0000-0000-0000DE790000}"/>
    <cellStyle name="Normal 26 2 8" xfId="6671" xr:uid="{00000000-0005-0000-0000-0000DF790000}"/>
    <cellStyle name="Normal 26 2 8 2" xfId="11442" xr:uid="{00000000-0005-0000-0000-0000E0790000}"/>
    <cellStyle name="Normal 26 2 8 2 2" xfId="22813" xr:uid="{00000000-0005-0000-0000-0000E1790000}"/>
    <cellStyle name="Normal 26 2 8 2 3" xfId="40944" xr:uid="{00000000-0005-0000-0000-0000E2790000}"/>
    <cellStyle name="Normal 26 2 8 3" xfId="18098" xr:uid="{00000000-0005-0000-0000-0000E3790000}"/>
    <cellStyle name="Normal 26 2 8 4" xfId="36648" xr:uid="{00000000-0005-0000-0000-0000E4790000}"/>
    <cellStyle name="Normal 26 2 9" xfId="9276" xr:uid="{00000000-0005-0000-0000-0000E5790000}"/>
    <cellStyle name="Normal 26 2 9 2" xfId="20671" xr:uid="{00000000-0005-0000-0000-0000E6790000}"/>
    <cellStyle name="Normal 26 2 9 3" xfId="38851" xr:uid="{00000000-0005-0000-0000-0000E7790000}"/>
    <cellStyle name="Normal 26 3" xfId="4437" xr:uid="{00000000-0005-0000-0000-0000E8790000}"/>
    <cellStyle name="Normal 26 3 10" xfId="34573" xr:uid="{00000000-0005-0000-0000-0000E9790000}"/>
    <cellStyle name="Normal 26 3 2" xfId="4514" xr:uid="{00000000-0005-0000-0000-0000EA790000}"/>
    <cellStyle name="Normal 26 3 2 2" xfId="4662" xr:uid="{00000000-0005-0000-0000-0000EB790000}"/>
    <cellStyle name="Normal 26 3 2 2 2" xfId="4939" xr:uid="{00000000-0005-0000-0000-0000EC790000}"/>
    <cellStyle name="Normal 26 3 2 2 2 2" xfId="5473" xr:uid="{00000000-0005-0000-0000-0000ED790000}"/>
    <cellStyle name="Normal 26 3 2 2 2 2 2" xfId="6549" xr:uid="{00000000-0005-0000-0000-0000EE790000}"/>
    <cellStyle name="Normal 26 3 2 2 2 2 2 2" xfId="8741" xr:uid="{00000000-0005-0000-0000-0000EF790000}"/>
    <cellStyle name="Normal 26 3 2 2 2 2 2 2 2" xfId="13512" xr:uid="{00000000-0005-0000-0000-0000F0790000}"/>
    <cellStyle name="Normal 26 3 2 2 2 2 2 2 2 2" xfId="24865" xr:uid="{00000000-0005-0000-0000-0000F1790000}"/>
    <cellStyle name="Normal 26 3 2 2 2 2 2 2 2 3" xfId="42966" xr:uid="{00000000-0005-0000-0000-0000F2790000}"/>
    <cellStyle name="Normal 26 3 2 2 2 2 2 2 3" xfId="20151" xr:uid="{00000000-0005-0000-0000-0000F3790000}"/>
    <cellStyle name="Normal 26 3 2 2 2 2 2 2 4" xfId="38670" xr:uid="{00000000-0005-0000-0000-0000F4790000}"/>
    <cellStyle name="Normal 26 3 2 2 2 2 2 3" xfId="11331" xr:uid="{00000000-0005-0000-0000-0000F5790000}"/>
    <cellStyle name="Normal 26 3 2 2 2 2 2 3 2" xfId="22717" xr:uid="{00000000-0005-0000-0000-0000F6790000}"/>
    <cellStyle name="Normal 26 3 2 2 2 2 2 3 3" xfId="40875" xr:uid="{00000000-0005-0000-0000-0000F7790000}"/>
    <cellStyle name="Normal 26 3 2 2 2 2 2 4" xfId="18002" xr:uid="{00000000-0005-0000-0000-0000F8790000}"/>
    <cellStyle name="Normal 26 3 2 2 2 2 2 5" xfId="36579" xr:uid="{00000000-0005-0000-0000-0000F9790000}"/>
    <cellStyle name="Normal 26 3 2 2 2 2 3" xfId="7675" xr:uid="{00000000-0005-0000-0000-0000FA790000}"/>
    <cellStyle name="Normal 26 3 2 2 2 2 3 2" xfId="12446" xr:uid="{00000000-0005-0000-0000-0000FB790000}"/>
    <cellStyle name="Normal 26 3 2 2 2 2 3 2 2" xfId="23804" xr:uid="{00000000-0005-0000-0000-0000FC790000}"/>
    <cellStyle name="Normal 26 3 2 2 2 2 3 2 3" xfId="41920" xr:uid="{00000000-0005-0000-0000-0000FD790000}"/>
    <cellStyle name="Normal 26 3 2 2 2 2 3 3" xfId="19093" xr:uid="{00000000-0005-0000-0000-0000FE790000}"/>
    <cellStyle name="Normal 26 3 2 2 2 2 3 4" xfId="37624" xr:uid="{00000000-0005-0000-0000-0000FF790000}"/>
    <cellStyle name="Normal 26 3 2 2 2 2 4" xfId="10263" xr:uid="{00000000-0005-0000-0000-0000007A0000}"/>
    <cellStyle name="Normal 26 3 2 2 2 2 4 2" xfId="21658" xr:uid="{00000000-0005-0000-0000-0000017A0000}"/>
    <cellStyle name="Normal 26 3 2 2 2 2 4 3" xfId="39829" xr:uid="{00000000-0005-0000-0000-0000027A0000}"/>
    <cellStyle name="Normal 26 3 2 2 2 2 5" xfId="16939" xr:uid="{00000000-0005-0000-0000-0000037A0000}"/>
    <cellStyle name="Normal 26 3 2 2 2 2 6" xfId="35533" xr:uid="{00000000-0005-0000-0000-0000047A0000}"/>
    <cellStyle name="Normal 26 3 2 2 2 3" xfId="6025" xr:uid="{00000000-0005-0000-0000-0000057A0000}"/>
    <cellStyle name="Normal 26 3 2 2 2 3 2" xfId="8217" xr:uid="{00000000-0005-0000-0000-0000067A0000}"/>
    <cellStyle name="Normal 26 3 2 2 2 3 2 2" xfId="12988" xr:uid="{00000000-0005-0000-0000-0000077A0000}"/>
    <cellStyle name="Normal 26 3 2 2 2 3 2 2 2" xfId="24341" xr:uid="{00000000-0005-0000-0000-0000087A0000}"/>
    <cellStyle name="Normal 26 3 2 2 2 3 2 2 3" xfId="42442" xr:uid="{00000000-0005-0000-0000-0000097A0000}"/>
    <cellStyle name="Normal 26 3 2 2 2 3 2 3" xfId="19627" xr:uid="{00000000-0005-0000-0000-00000A7A0000}"/>
    <cellStyle name="Normal 26 3 2 2 2 3 2 4" xfId="38146" xr:uid="{00000000-0005-0000-0000-00000B7A0000}"/>
    <cellStyle name="Normal 26 3 2 2 2 3 3" xfId="10807" xr:uid="{00000000-0005-0000-0000-00000C7A0000}"/>
    <cellStyle name="Normal 26 3 2 2 2 3 3 2" xfId="22193" xr:uid="{00000000-0005-0000-0000-00000D7A0000}"/>
    <cellStyle name="Normal 26 3 2 2 2 3 3 3" xfId="40351" xr:uid="{00000000-0005-0000-0000-00000E7A0000}"/>
    <cellStyle name="Normal 26 3 2 2 2 3 4" xfId="17478" xr:uid="{00000000-0005-0000-0000-00000F7A0000}"/>
    <cellStyle name="Normal 26 3 2 2 2 3 5" xfId="36055" xr:uid="{00000000-0005-0000-0000-0000107A0000}"/>
    <cellStyle name="Normal 26 3 2 2 2 4" xfId="7163" xr:uid="{00000000-0005-0000-0000-0000117A0000}"/>
    <cellStyle name="Normal 26 3 2 2 2 4 2" xfId="11934" xr:uid="{00000000-0005-0000-0000-0000127A0000}"/>
    <cellStyle name="Normal 26 3 2 2 2 4 2 2" xfId="23292" xr:uid="{00000000-0005-0000-0000-0000137A0000}"/>
    <cellStyle name="Normal 26 3 2 2 2 4 2 3" xfId="41408" xr:uid="{00000000-0005-0000-0000-0000147A0000}"/>
    <cellStyle name="Normal 26 3 2 2 2 4 3" xfId="18581" xr:uid="{00000000-0005-0000-0000-0000157A0000}"/>
    <cellStyle name="Normal 26 3 2 2 2 4 4" xfId="37112" xr:uid="{00000000-0005-0000-0000-0000167A0000}"/>
    <cellStyle name="Normal 26 3 2 2 2 5" xfId="9749" xr:uid="{00000000-0005-0000-0000-0000177A0000}"/>
    <cellStyle name="Normal 26 3 2 2 2 5 2" xfId="21144" xr:uid="{00000000-0005-0000-0000-0000187A0000}"/>
    <cellStyle name="Normal 26 3 2 2 2 5 3" xfId="39316" xr:uid="{00000000-0005-0000-0000-0000197A0000}"/>
    <cellStyle name="Normal 26 3 2 2 2 6" xfId="16421" xr:uid="{00000000-0005-0000-0000-00001A7A0000}"/>
    <cellStyle name="Normal 26 3 2 2 2 7" xfId="35021" xr:uid="{00000000-0005-0000-0000-00001B7A0000}"/>
    <cellStyle name="Normal 26 3 2 2 3" xfId="5197" xr:uid="{00000000-0005-0000-0000-00001C7A0000}"/>
    <cellStyle name="Normal 26 3 2 2 3 2" xfId="6283" xr:uid="{00000000-0005-0000-0000-00001D7A0000}"/>
    <cellStyle name="Normal 26 3 2 2 3 2 2" xfId="8475" xr:uid="{00000000-0005-0000-0000-00001E7A0000}"/>
    <cellStyle name="Normal 26 3 2 2 3 2 2 2" xfId="13246" xr:uid="{00000000-0005-0000-0000-00001F7A0000}"/>
    <cellStyle name="Normal 26 3 2 2 3 2 2 2 2" xfId="24599" xr:uid="{00000000-0005-0000-0000-0000207A0000}"/>
    <cellStyle name="Normal 26 3 2 2 3 2 2 2 3" xfId="42700" xr:uid="{00000000-0005-0000-0000-0000217A0000}"/>
    <cellStyle name="Normal 26 3 2 2 3 2 2 3" xfId="19885" xr:uid="{00000000-0005-0000-0000-0000227A0000}"/>
    <cellStyle name="Normal 26 3 2 2 3 2 2 4" xfId="38404" xr:uid="{00000000-0005-0000-0000-0000237A0000}"/>
    <cellStyle name="Normal 26 3 2 2 3 2 3" xfId="11065" xr:uid="{00000000-0005-0000-0000-0000247A0000}"/>
    <cellStyle name="Normal 26 3 2 2 3 2 3 2" xfId="22451" xr:uid="{00000000-0005-0000-0000-0000257A0000}"/>
    <cellStyle name="Normal 26 3 2 2 3 2 3 3" xfId="40609" xr:uid="{00000000-0005-0000-0000-0000267A0000}"/>
    <cellStyle name="Normal 26 3 2 2 3 2 4" xfId="17736" xr:uid="{00000000-0005-0000-0000-0000277A0000}"/>
    <cellStyle name="Normal 26 3 2 2 3 2 5" xfId="36313" xr:uid="{00000000-0005-0000-0000-0000287A0000}"/>
    <cellStyle name="Normal 26 3 2 2 3 3" xfId="7419" xr:uid="{00000000-0005-0000-0000-0000297A0000}"/>
    <cellStyle name="Normal 26 3 2 2 3 3 2" xfId="12190" xr:uid="{00000000-0005-0000-0000-00002A7A0000}"/>
    <cellStyle name="Normal 26 3 2 2 3 3 2 2" xfId="23548" xr:uid="{00000000-0005-0000-0000-00002B7A0000}"/>
    <cellStyle name="Normal 26 3 2 2 3 3 2 3" xfId="41664" xr:uid="{00000000-0005-0000-0000-00002C7A0000}"/>
    <cellStyle name="Normal 26 3 2 2 3 3 3" xfId="18837" xr:uid="{00000000-0005-0000-0000-00002D7A0000}"/>
    <cellStyle name="Normal 26 3 2 2 3 3 4" xfId="37368" xr:uid="{00000000-0005-0000-0000-00002E7A0000}"/>
    <cellStyle name="Normal 26 3 2 2 3 4" xfId="10005" xr:uid="{00000000-0005-0000-0000-00002F7A0000}"/>
    <cellStyle name="Normal 26 3 2 2 3 4 2" xfId="21400" xr:uid="{00000000-0005-0000-0000-0000307A0000}"/>
    <cellStyle name="Normal 26 3 2 2 3 4 3" xfId="39572" xr:uid="{00000000-0005-0000-0000-0000317A0000}"/>
    <cellStyle name="Normal 26 3 2 2 3 5" xfId="16677" xr:uid="{00000000-0005-0000-0000-0000327A0000}"/>
    <cellStyle name="Normal 26 3 2 2 3 6" xfId="35277" xr:uid="{00000000-0005-0000-0000-0000337A0000}"/>
    <cellStyle name="Normal 26 3 2 2 4" xfId="5749" xr:uid="{00000000-0005-0000-0000-0000347A0000}"/>
    <cellStyle name="Normal 26 3 2 2 4 2" xfId="7951" xr:uid="{00000000-0005-0000-0000-0000357A0000}"/>
    <cellStyle name="Normal 26 3 2 2 4 2 2" xfId="12722" xr:uid="{00000000-0005-0000-0000-0000367A0000}"/>
    <cellStyle name="Normal 26 3 2 2 4 2 2 2" xfId="24077" xr:uid="{00000000-0005-0000-0000-0000377A0000}"/>
    <cellStyle name="Normal 26 3 2 2 4 2 2 3" xfId="42186" xr:uid="{00000000-0005-0000-0000-0000387A0000}"/>
    <cellStyle name="Normal 26 3 2 2 4 2 3" xfId="19364" xr:uid="{00000000-0005-0000-0000-0000397A0000}"/>
    <cellStyle name="Normal 26 3 2 2 4 2 4" xfId="37890" xr:uid="{00000000-0005-0000-0000-00003A7A0000}"/>
    <cellStyle name="Normal 26 3 2 2 4 3" xfId="10539" xr:uid="{00000000-0005-0000-0000-00003B7A0000}"/>
    <cellStyle name="Normal 26 3 2 2 4 3 2" xfId="21928" xr:uid="{00000000-0005-0000-0000-00003C7A0000}"/>
    <cellStyle name="Normal 26 3 2 2 4 3 3" xfId="40095" xr:uid="{00000000-0005-0000-0000-00003D7A0000}"/>
    <cellStyle name="Normal 26 3 2 2 4 4" xfId="17213" xr:uid="{00000000-0005-0000-0000-00003E7A0000}"/>
    <cellStyle name="Normal 26 3 2 2 4 5" xfId="35799" xr:uid="{00000000-0005-0000-0000-00003F7A0000}"/>
    <cellStyle name="Normal 26 3 2 2 5" xfId="6897" xr:uid="{00000000-0005-0000-0000-0000407A0000}"/>
    <cellStyle name="Normal 26 3 2 2 5 2" xfId="11668" xr:uid="{00000000-0005-0000-0000-0000417A0000}"/>
    <cellStyle name="Normal 26 3 2 2 5 2 2" xfId="23030" xr:uid="{00000000-0005-0000-0000-0000427A0000}"/>
    <cellStyle name="Normal 26 3 2 2 5 2 3" xfId="41152" xr:uid="{00000000-0005-0000-0000-0000437A0000}"/>
    <cellStyle name="Normal 26 3 2 2 5 3" xfId="18320" xr:uid="{00000000-0005-0000-0000-0000447A0000}"/>
    <cellStyle name="Normal 26 3 2 2 5 4" xfId="36856" xr:uid="{00000000-0005-0000-0000-0000457A0000}"/>
    <cellStyle name="Normal 26 3 2 2 6" xfId="9490" xr:uid="{00000000-0005-0000-0000-0000467A0000}"/>
    <cellStyle name="Normal 26 3 2 2 6 2" xfId="20885" xr:uid="{00000000-0005-0000-0000-0000477A0000}"/>
    <cellStyle name="Normal 26 3 2 2 6 3" xfId="39059" xr:uid="{00000000-0005-0000-0000-0000487A0000}"/>
    <cellStyle name="Normal 26 3 2 2 7" xfId="16156" xr:uid="{00000000-0005-0000-0000-0000497A0000}"/>
    <cellStyle name="Normal 26 3 2 2 8" xfId="34765" xr:uid="{00000000-0005-0000-0000-00004A7A0000}"/>
    <cellStyle name="Normal 26 3 2 3" xfId="4791" xr:uid="{00000000-0005-0000-0000-00004B7A0000}"/>
    <cellStyle name="Normal 26 3 2 3 2" xfId="5325" xr:uid="{00000000-0005-0000-0000-00004C7A0000}"/>
    <cellStyle name="Normal 26 3 2 3 2 2" xfId="6411" xr:uid="{00000000-0005-0000-0000-00004D7A0000}"/>
    <cellStyle name="Normal 26 3 2 3 2 2 2" xfId="8603" xr:uid="{00000000-0005-0000-0000-00004E7A0000}"/>
    <cellStyle name="Normal 26 3 2 3 2 2 2 2" xfId="13374" xr:uid="{00000000-0005-0000-0000-00004F7A0000}"/>
    <cellStyle name="Normal 26 3 2 3 2 2 2 2 2" xfId="24727" xr:uid="{00000000-0005-0000-0000-0000507A0000}"/>
    <cellStyle name="Normal 26 3 2 3 2 2 2 2 3" xfId="42828" xr:uid="{00000000-0005-0000-0000-0000517A0000}"/>
    <cellStyle name="Normal 26 3 2 3 2 2 2 3" xfId="20013" xr:uid="{00000000-0005-0000-0000-0000527A0000}"/>
    <cellStyle name="Normal 26 3 2 3 2 2 2 4" xfId="38532" xr:uid="{00000000-0005-0000-0000-0000537A0000}"/>
    <cellStyle name="Normal 26 3 2 3 2 2 3" xfId="11193" xr:uid="{00000000-0005-0000-0000-0000547A0000}"/>
    <cellStyle name="Normal 26 3 2 3 2 2 3 2" xfId="22579" xr:uid="{00000000-0005-0000-0000-0000557A0000}"/>
    <cellStyle name="Normal 26 3 2 3 2 2 3 3" xfId="40737" xr:uid="{00000000-0005-0000-0000-0000567A0000}"/>
    <cellStyle name="Normal 26 3 2 3 2 2 4" xfId="17864" xr:uid="{00000000-0005-0000-0000-0000577A0000}"/>
    <cellStyle name="Normal 26 3 2 3 2 2 5" xfId="36441" xr:uid="{00000000-0005-0000-0000-0000587A0000}"/>
    <cellStyle name="Normal 26 3 2 3 2 3" xfId="7547" xr:uid="{00000000-0005-0000-0000-0000597A0000}"/>
    <cellStyle name="Normal 26 3 2 3 2 3 2" xfId="12318" xr:uid="{00000000-0005-0000-0000-00005A7A0000}"/>
    <cellStyle name="Normal 26 3 2 3 2 3 2 2" xfId="23676" xr:uid="{00000000-0005-0000-0000-00005B7A0000}"/>
    <cellStyle name="Normal 26 3 2 3 2 3 2 3" xfId="41792" xr:uid="{00000000-0005-0000-0000-00005C7A0000}"/>
    <cellStyle name="Normal 26 3 2 3 2 3 3" xfId="18965" xr:uid="{00000000-0005-0000-0000-00005D7A0000}"/>
    <cellStyle name="Normal 26 3 2 3 2 3 4" xfId="37496" xr:uid="{00000000-0005-0000-0000-00005E7A0000}"/>
    <cellStyle name="Normal 26 3 2 3 2 4" xfId="10133" xr:uid="{00000000-0005-0000-0000-00005F7A0000}"/>
    <cellStyle name="Normal 26 3 2 3 2 4 2" xfId="21528" xr:uid="{00000000-0005-0000-0000-0000607A0000}"/>
    <cellStyle name="Normal 26 3 2 3 2 4 3" xfId="39700" xr:uid="{00000000-0005-0000-0000-0000617A0000}"/>
    <cellStyle name="Normal 26 3 2 3 2 5" xfId="16805" xr:uid="{00000000-0005-0000-0000-0000627A0000}"/>
    <cellStyle name="Normal 26 3 2 3 2 6" xfId="35405" xr:uid="{00000000-0005-0000-0000-0000637A0000}"/>
    <cellStyle name="Normal 26 3 2 3 3" xfId="5877" xr:uid="{00000000-0005-0000-0000-0000647A0000}"/>
    <cellStyle name="Normal 26 3 2 3 3 2" xfId="8079" xr:uid="{00000000-0005-0000-0000-0000657A0000}"/>
    <cellStyle name="Normal 26 3 2 3 3 2 2" xfId="12850" xr:uid="{00000000-0005-0000-0000-0000667A0000}"/>
    <cellStyle name="Normal 26 3 2 3 3 2 2 2" xfId="24205" xr:uid="{00000000-0005-0000-0000-0000677A0000}"/>
    <cellStyle name="Normal 26 3 2 3 3 2 2 3" xfId="42314" xr:uid="{00000000-0005-0000-0000-0000687A0000}"/>
    <cellStyle name="Normal 26 3 2 3 3 2 3" xfId="19492" xr:uid="{00000000-0005-0000-0000-0000697A0000}"/>
    <cellStyle name="Normal 26 3 2 3 3 2 4" xfId="38018" xr:uid="{00000000-0005-0000-0000-00006A7A0000}"/>
    <cellStyle name="Normal 26 3 2 3 3 3" xfId="10667" xr:uid="{00000000-0005-0000-0000-00006B7A0000}"/>
    <cellStyle name="Normal 26 3 2 3 3 3 2" xfId="22056" xr:uid="{00000000-0005-0000-0000-00006C7A0000}"/>
    <cellStyle name="Normal 26 3 2 3 3 3 3" xfId="40223" xr:uid="{00000000-0005-0000-0000-00006D7A0000}"/>
    <cellStyle name="Normal 26 3 2 3 3 4" xfId="17341" xr:uid="{00000000-0005-0000-0000-00006E7A0000}"/>
    <cellStyle name="Normal 26 3 2 3 3 5" xfId="35927" xr:uid="{00000000-0005-0000-0000-00006F7A0000}"/>
    <cellStyle name="Normal 26 3 2 3 4" xfId="7025" xr:uid="{00000000-0005-0000-0000-0000707A0000}"/>
    <cellStyle name="Normal 26 3 2 3 4 2" xfId="11796" xr:uid="{00000000-0005-0000-0000-0000717A0000}"/>
    <cellStyle name="Normal 26 3 2 3 4 2 2" xfId="23158" xr:uid="{00000000-0005-0000-0000-0000727A0000}"/>
    <cellStyle name="Normal 26 3 2 3 4 2 3" xfId="41280" xr:uid="{00000000-0005-0000-0000-0000737A0000}"/>
    <cellStyle name="Normal 26 3 2 3 4 3" xfId="18448" xr:uid="{00000000-0005-0000-0000-0000747A0000}"/>
    <cellStyle name="Normal 26 3 2 3 4 4" xfId="36984" xr:uid="{00000000-0005-0000-0000-0000757A0000}"/>
    <cellStyle name="Normal 26 3 2 3 5" xfId="9619" xr:uid="{00000000-0005-0000-0000-0000767A0000}"/>
    <cellStyle name="Normal 26 3 2 3 5 2" xfId="21014" xr:uid="{00000000-0005-0000-0000-0000777A0000}"/>
    <cellStyle name="Normal 26 3 2 3 5 3" xfId="39187" xr:uid="{00000000-0005-0000-0000-0000787A0000}"/>
    <cellStyle name="Normal 26 3 2 3 6" xfId="16284" xr:uid="{00000000-0005-0000-0000-0000797A0000}"/>
    <cellStyle name="Normal 26 3 2 3 7" xfId="34893" xr:uid="{00000000-0005-0000-0000-00007A7A0000}"/>
    <cellStyle name="Normal 26 3 2 4" xfId="5069" xr:uid="{00000000-0005-0000-0000-00007B7A0000}"/>
    <cellStyle name="Normal 26 3 2 4 2" xfId="6155" xr:uid="{00000000-0005-0000-0000-00007C7A0000}"/>
    <cellStyle name="Normal 26 3 2 4 2 2" xfId="8347" xr:uid="{00000000-0005-0000-0000-00007D7A0000}"/>
    <cellStyle name="Normal 26 3 2 4 2 2 2" xfId="13118" xr:uid="{00000000-0005-0000-0000-00007E7A0000}"/>
    <cellStyle name="Normal 26 3 2 4 2 2 2 2" xfId="24471" xr:uid="{00000000-0005-0000-0000-00007F7A0000}"/>
    <cellStyle name="Normal 26 3 2 4 2 2 2 3" xfId="42572" xr:uid="{00000000-0005-0000-0000-0000807A0000}"/>
    <cellStyle name="Normal 26 3 2 4 2 2 3" xfId="19757" xr:uid="{00000000-0005-0000-0000-0000817A0000}"/>
    <cellStyle name="Normal 26 3 2 4 2 2 4" xfId="38276" xr:uid="{00000000-0005-0000-0000-0000827A0000}"/>
    <cellStyle name="Normal 26 3 2 4 2 3" xfId="10937" xr:uid="{00000000-0005-0000-0000-0000837A0000}"/>
    <cellStyle name="Normal 26 3 2 4 2 3 2" xfId="22323" xr:uid="{00000000-0005-0000-0000-0000847A0000}"/>
    <cellStyle name="Normal 26 3 2 4 2 3 3" xfId="40481" xr:uid="{00000000-0005-0000-0000-0000857A0000}"/>
    <cellStyle name="Normal 26 3 2 4 2 4" xfId="17608" xr:uid="{00000000-0005-0000-0000-0000867A0000}"/>
    <cellStyle name="Normal 26 3 2 4 2 5" xfId="36185" xr:uid="{00000000-0005-0000-0000-0000877A0000}"/>
    <cellStyle name="Normal 26 3 2 4 3" xfId="7291" xr:uid="{00000000-0005-0000-0000-0000887A0000}"/>
    <cellStyle name="Normal 26 3 2 4 3 2" xfId="12062" xr:uid="{00000000-0005-0000-0000-0000897A0000}"/>
    <cellStyle name="Normal 26 3 2 4 3 2 2" xfId="23420" xr:uid="{00000000-0005-0000-0000-00008A7A0000}"/>
    <cellStyle name="Normal 26 3 2 4 3 2 3" xfId="41536" xr:uid="{00000000-0005-0000-0000-00008B7A0000}"/>
    <cellStyle name="Normal 26 3 2 4 3 3" xfId="18709" xr:uid="{00000000-0005-0000-0000-00008C7A0000}"/>
    <cellStyle name="Normal 26 3 2 4 3 4" xfId="37240" xr:uid="{00000000-0005-0000-0000-00008D7A0000}"/>
    <cellStyle name="Normal 26 3 2 4 4" xfId="9877" xr:uid="{00000000-0005-0000-0000-00008E7A0000}"/>
    <cellStyle name="Normal 26 3 2 4 4 2" xfId="21272" xr:uid="{00000000-0005-0000-0000-00008F7A0000}"/>
    <cellStyle name="Normal 26 3 2 4 4 3" xfId="39444" xr:uid="{00000000-0005-0000-0000-0000907A0000}"/>
    <cellStyle name="Normal 26 3 2 4 5" xfId="16549" xr:uid="{00000000-0005-0000-0000-0000917A0000}"/>
    <cellStyle name="Normal 26 3 2 4 6" xfId="35149" xr:uid="{00000000-0005-0000-0000-0000927A0000}"/>
    <cellStyle name="Normal 26 3 2 5" xfId="5601" xr:uid="{00000000-0005-0000-0000-0000937A0000}"/>
    <cellStyle name="Normal 26 3 2 5 2" xfId="7803" xr:uid="{00000000-0005-0000-0000-0000947A0000}"/>
    <cellStyle name="Normal 26 3 2 5 2 2" xfId="12574" xr:uid="{00000000-0005-0000-0000-0000957A0000}"/>
    <cellStyle name="Normal 26 3 2 5 2 2 2" xfId="23932" xr:uid="{00000000-0005-0000-0000-0000967A0000}"/>
    <cellStyle name="Normal 26 3 2 5 2 2 3" xfId="42048" xr:uid="{00000000-0005-0000-0000-0000977A0000}"/>
    <cellStyle name="Normal 26 3 2 5 2 3" xfId="19221" xr:uid="{00000000-0005-0000-0000-0000987A0000}"/>
    <cellStyle name="Normal 26 3 2 5 2 4" xfId="37752" xr:uid="{00000000-0005-0000-0000-0000997A0000}"/>
    <cellStyle name="Normal 26 3 2 5 3" xfId="10391" xr:uid="{00000000-0005-0000-0000-00009A7A0000}"/>
    <cellStyle name="Normal 26 3 2 5 3 2" xfId="21786" xr:uid="{00000000-0005-0000-0000-00009B7A0000}"/>
    <cellStyle name="Normal 26 3 2 5 3 3" xfId="39957" xr:uid="{00000000-0005-0000-0000-00009C7A0000}"/>
    <cellStyle name="Normal 26 3 2 5 4" xfId="17067" xr:uid="{00000000-0005-0000-0000-00009D7A0000}"/>
    <cellStyle name="Normal 26 3 2 5 5" xfId="35661" xr:uid="{00000000-0005-0000-0000-00009E7A0000}"/>
    <cellStyle name="Normal 26 3 2 6" xfId="6759" xr:uid="{00000000-0005-0000-0000-00009F7A0000}"/>
    <cellStyle name="Normal 26 3 2 6 2" xfId="11530" xr:uid="{00000000-0005-0000-0000-0000A07A0000}"/>
    <cellStyle name="Normal 26 3 2 6 2 2" xfId="22897" xr:uid="{00000000-0005-0000-0000-0000A17A0000}"/>
    <cellStyle name="Normal 26 3 2 6 2 3" xfId="41024" xr:uid="{00000000-0005-0000-0000-0000A27A0000}"/>
    <cellStyle name="Normal 26 3 2 6 3" xfId="18185" xr:uid="{00000000-0005-0000-0000-0000A37A0000}"/>
    <cellStyle name="Normal 26 3 2 6 4" xfId="36728" xr:uid="{00000000-0005-0000-0000-0000A47A0000}"/>
    <cellStyle name="Normal 26 3 2 7" xfId="9359" xr:uid="{00000000-0005-0000-0000-0000A57A0000}"/>
    <cellStyle name="Normal 26 3 2 7 2" xfId="20754" xr:uid="{00000000-0005-0000-0000-0000A67A0000}"/>
    <cellStyle name="Normal 26 3 2 7 3" xfId="38931" xr:uid="{00000000-0005-0000-0000-0000A77A0000}"/>
    <cellStyle name="Normal 26 3 2 8" xfId="16019" xr:uid="{00000000-0005-0000-0000-0000A87A0000}"/>
    <cellStyle name="Normal 26 3 2 9" xfId="34637" xr:uid="{00000000-0005-0000-0000-0000A97A0000}"/>
    <cellStyle name="Normal 26 3 3" xfId="4585" xr:uid="{00000000-0005-0000-0000-0000AA7A0000}"/>
    <cellStyle name="Normal 26 3 3 2" xfId="4862" xr:uid="{00000000-0005-0000-0000-0000AB7A0000}"/>
    <cellStyle name="Normal 26 3 3 2 2" xfId="5396" xr:uid="{00000000-0005-0000-0000-0000AC7A0000}"/>
    <cellStyle name="Normal 26 3 3 2 2 2" xfId="6480" xr:uid="{00000000-0005-0000-0000-0000AD7A0000}"/>
    <cellStyle name="Normal 26 3 3 2 2 2 2" xfId="8672" xr:uid="{00000000-0005-0000-0000-0000AE7A0000}"/>
    <cellStyle name="Normal 26 3 3 2 2 2 2 2" xfId="13443" xr:uid="{00000000-0005-0000-0000-0000AF7A0000}"/>
    <cellStyle name="Normal 26 3 3 2 2 2 2 2 2" xfId="24796" xr:uid="{00000000-0005-0000-0000-0000B07A0000}"/>
    <cellStyle name="Normal 26 3 3 2 2 2 2 2 3" xfId="42897" xr:uid="{00000000-0005-0000-0000-0000B17A0000}"/>
    <cellStyle name="Normal 26 3 3 2 2 2 2 3" xfId="20082" xr:uid="{00000000-0005-0000-0000-0000B27A0000}"/>
    <cellStyle name="Normal 26 3 3 2 2 2 2 4" xfId="38601" xr:uid="{00000000-0005-0000-0000-0000B37A0000}"/>
    <cellStyle name="Normal 26 3 3 2 2 2 3" xfId="11262" xr:uid="{00000000-0005-0000-0000-0000B47A0000}"/>
    <cellStyle name="Normal 26 3 3 2 2 2 3 2" xfId="22648" xr:uid="{00000000-0005-0000-0000-0000B57A0000}"/>
    <cellStyle name="Normal 26 3 3 2 2 2 3 3" xfId="40806" xr:uid="{00000000-0005-0000-0000-0000B67A0000}"/>
    <cellStyle name="Normal 26 3 3 2 2 2 4" xfId="17933" xr:uid="{00000000-0005-0000-0000-0000B77A0000}"/>
    <cellStyle name="Normal 26 3 3 2 2 2 5" xfId="36510" xr:uid="{00000000-0005-0000-0000-0000B87A0000}"/>
    <cellStyle name="Normal 26 3 3 2 2 3" xfId="7611" xr:uid="{00000000-0005-0000-0000-0000B97A0000}"/>
    <cellStyle name="Normal 26 3 3 2 2 3 2" xfId="12382" xr:uid="{00000000-0005-0000-0000-0000BA7A0000}"/>
    <cellStyle name="Normal 26 3 3 2 2 3 2 2" xfId="23740" xr:uid="{00000000-0005-0000-0000-0000BB7A0000}"/>
    <cellStyle name="Normal 26 3 3 2 2 3 2 3" xfId="41856" xr:uid="{00000000-0005-0000-0000-0000BC7A0000}"/>
    <cellStyle name="Normal 26 3 3 2 2 3 3" xfId="19029" xr:uid="{00000000-0005-0000-0000-0000BD7A0000}"/>
    <cellStyle name="Normal 26 3 3 2 2 3 4" xfId="37560" xr:uid="{00000000-0005-0000-0000-0000BE7A0000}"/>
    <cellStyle name="Normal 26 3 3 2 2 4" xfId="10198" xr:uid="{00000000-0005-0000-0000-0000BF7A0000}"/>
    <cellStyle name="Normal 26 3 3 2 2 4 2" xfId="21593" xr:uid="{00000000-0005-0000-0000-0000C07A0000}"/>
    <cellStyle name="Normal 26 3 3 2 2 4 3" xfId="39765" xr:uid="{00000000-0005-0000-0000-0000C17A0000}"/>
    <cellStyle name="Normal 26 3 3 2 2 5" xfId="16870" xr:uid="{00000000-0005-0000-0000-0000C27A0000}"/>
    <cellStyle name="Normal 26 3 3 2 2 6" xfId="35469" xr:uid="{00000000-0005-0000-0000-0000C37A0000}"/>
    <cellStyle name="Normal 26 3 3 2 3" xfId="5948" xr:uid="{00000000-0005-0000-0000-0000C47A0000}"/>
    <cellStyle name="Normal 26 3 3 2 3 2" xfId="8145" xr:uid="{00000000-0005-0000-0000-0000C57A0000}"/>
    <cellStyle name="Normal 26 3 3 2 3 2 2" xfId="12916" xr:uid="{00000000-0005-0000-0000-0000C67A0000}"/>
    <cellStyle name="Normal 26 3 3 2 3 2 2 2" xfId="24271" xr:uid="{00000000-0005-0000-0000-0000C77A0000}"/>
    <cellStyle name="Normal 26 3 3 2 3 2 2 3" xfId="42378" xr:uid="{00000000-0005-0000-0000-0000C87A0000}"/>
    <cellStyle name="Normal 26 3 3 2 3 2 3" xfId="19557" xr:uid="{00000000-0005-0000-0000-0000C97A0000}"/>
    <cellStyle name="Normal 26 3 3 2 3 2 4" xfId="38082" xr:uid="{00000000-0005-0000-0000-0000CA7A0000}"/>
    <cellStyle name="Normal 26 3 3 2 3 3" xfId="10734" xr:uid="{00000000-0005-0000-0000-0000CB7A0000}"/>
    <cellStyle name="Normal 26 3 3 2 3 3 2" xfId="22123" xr:uid="{00000000-0005-0000-0000-0000CC7A0000}"/>
    <cellStyle name="Normal 26 3 3 2 3 3 3" xfId="40287" xr:uid="{00000000-0005-0000-0000-0000CD7A0000}"/>
    <cellStyle name="Normal 26 3 3 2 3 4" xfId="17407" xr:uid="{00000000-0005-0000-0000-0000CE7A0000}"/>
    <cellStyle name="Normal 26 3 3 2 3 5" xfId="35991" xr:uid="{00000000-0005-0000-0000-0000CF7A0000}"/>
    <cellStyle name="Normal 26 3 3 2 4" xfId="7091" xr:uid="{00000000-0005-0000-0000-0000D07A0000}"/>
    <cellStyle name="Normal 26 3 3 2 4 2" xfId="11862" xr:uid="{00000000-0005-0000-0000-0000D17A0000}"/>
    <cellStyle name="Normal 26 3 3 2 4 2 2" xfId="23223" xr:uid="{00000000-0005-0000-0000-0000D27A0000}"/>
    <cellStyle name="Normal 26 3 3 2 4 2 3" xfId="41344" xr:uid="{00000000-0005-0000-0000-0000D37A0000}"/>
    <cellStyle name="Normal 26 3 3 2 4 3" xfId="18512" xr:uid="{00000000-0005-0000-0000-0000D47A0000}"/>
    <cellStyle name="Normal 26 3 3 2 4 4" xfId="37048" xr:uid="{00000000-0005-0000-0000-0000D57A0000}"/>
    <cellStyle name="Normal 26 3 3 2 5" xfId="9683" xr:uid="{00000000-0005-0000-0000-0000D67A0000}"/>
    <cellStyle name="Normal 26 3 3 2 5 2" xfId="21078" xr:uid="{00000000-0005-0000-0000-0000D77A0000}"/>
    <cellStyle name="Normal 26 3 3 2 5 3" xfId="39251" xr:uid="{00000000-0005-0000-0000-0000D87A0000}"/>
    <cellStyle name="Normal 26 3 3 2 6" xfId="16350" xr:uid="{00000000-0005-0000-0000-0000D97A0000}"/>
    <cellStyle name="Normal 26 3 3 2 7" xfId="34957" xr:uid="{00000000-0005-0000-0000-0000DA7A0000}"/>
    <cellStyle name="Normal 26 3 3 3" xfId="5133" xr:uid="{00000000-0005-0000-0000-0000DB7A0000}"/>
    <cellStyle name="Normal 26 3 3 3 2" xfId="6219" xr:uid="{00000000-0005-0000-0000-0000DC7A0000}"/>
    <cellStyle name="Normal 26 3 3 3 2 2" xfId="8411" xr:uid="{00000000-0005-0000-0000-0000DD7A0000}"/>
    <cellStyle name="Normal 26 3 3 3 2 2 2" xfId="13182" xr:uid="{00000000-0005-0000-0000-0000DE7A0000}"/>
    <cellStyle name="Normal 26 3 3 3 2 2 2 2" xfId="24535" xr:uid="{00000000-0005-0000-0000-0000DF7A0000}"/>
    <cellStyle name="Normal 26 3 3 3 2 2 2 3" xfId="42636" xr:uid="{00000000-0005-0000-0000-0000E07A0000}"/>
    <cellStyle name="Normal 26 3 3 3 2 2 3" xfId="19821" xr:uid="{00000000-0005-0000-0000-0000E17A0000}"/>
    <cellStyle name="Normal 26 3 3 3 2 2 4" xfId="38340" xr:uid="{00000000-0005-0000-0000-0000E27A0000}"/>
    <cellStyle name="Normal 26 3 3 3 2 3" xfId="11001" xr:uid="{00000000-0005-0000-0000-0000E37A0000}"/>
    <cellStyle name="Normal 26 3 3 3 2 3 2" xfId="22387" xr:uid="{00000000-0005-0000-0000-0000E47A0000}"/>
    <cellStyle name="Normal 26 3 3 3 2 3 3" xfId="40545" xr:uid="{00000000-0005-0000-0000-0000E57A0000}"/>
    <cellStyle name="Normal 26 3 3 3 2 4" xfId="17672" xr:uid="{00000000-0005-0000-0000-0000E67A0000}"/>
    <cellStyle name="Normal 26 3 3 3 2 5" xfId="36249" xr:uid="{00000000-0005-0000-0000-0000E77A0000}"/>
    <cellStyle name="Normal 26 3 3 3 3" xfId="7355" xr:uid="{00000000-0005-0000-0000-0000E87A0000}"/>
    <cellStyle name="Normal 26 3 3 3 3 2" xfId="12126" xr:uid="{00000000-0005-0000-0000-0000E97A0000}"/>
    <cellStyle name="Normal 26 3 3 3 3 2 2" xfId="23484" xr:uid="{00000000-0005-0000-0000-0000EA7A0000}"/>
    <cellStyle name="Normal 26 3 3 3 3 2 3" xfId="41600" xr:uid="{00000000-0005-0000-0000-0000EB7A0000}"/>
    <cellStyle name="Normal 26 3 3 3 3 3" xfId="18773" xr:uid="{00000000-0005-0000-0000-0000EC7A0000}"/>
    <cellStyle name="Normal 26 3 3 3 3 4" xfId="37304" xr:uid="{00000000-0005-0000-0000-0000ED7A0000}"/>
    <cellStyle name="Normal 26 3 3 3 4" xfId="9941" xr:uid="{00000000-0005-0000-0000-0000EE7A0000}"/>
    <cellStyle name="Normal 26 3 3 3 4 2" xfId="21336" xr:uid="{00000000-0005-0000-0000-0000EF7A0000}"/>
    <cellStyle name="Normal 26 3 3 3 4 3" xfId="39508" xr:uid="{00000000-0005-0000-0000-0000F07A0000}"/>
    <cellStyle name="Normal 26 3 3 3 5" xfId="16613" xr:uid="{00000000-0005-0000-0000-0000F17A0000}"/>
    <cellStyle name="Normal 26 3 3 3 6" xfId="35213" xr:uid="{00000000-0005-0000-0000-0000F27A0000}"/>
    <cellStyle name="Normal 26 3 3 4" xfId="5672" xr:uid="{00000000-0005-0000-0000-0000F37A0000}"/>
    <cellStyle name="Normal 26 3 3 4 2" xfId="7874" xr:uid="{00000000-0005-0000-0000-0000F47A0000}"/>
    <cellStyle name="Normal 26 3 3 4 2 2" xfId="12645" xr:uid="{00000000-0005-0000-0000-0000F57A0000}"/>
    <cellStyle name="Normal 26 3 3 4 2 2 2" xfId="24002" xr:uid="{00000000-0005-0000-0000-0000F67A0000}"/>
    <cellStyle name="Normal 26 3 3 4 2 2 3" xfId="42117" xr:uid="{00000000-0005-0000-0000-0000F77A0000}"/>
    <cellStyle name="Normal 26 3 3 4 2 3" xfId="19290" xr:uid="{00000000-0005-0000-0000-0000F87A0000}"/>
    <cellStyle name="Normal 26 3 3 4 2 4" xfId="37821" xr:uid="{00000000-0005-0000-0000-0000F97A0000}"/>
    <cellStyle name="Normal 26 3 3 4 3" xfId="10462" xr:uid="{00000000-0005-0000-0000-0000FA7A0000}"/>
    <cellStyle name="Normal 26 3 3 4 3 2" xfId="21855" xr:uid="{00000000-0005-0000-0000-0000FB7A0000}"/>
    <cellStyle name="Normal 26 3 3 4 3 3" xfId="40026" xr:uid="{00000000-0005-0000-0000-0000FC7A0000}"/>
    <cellStyle name="Normal 26 3 3 4 4" xfId="17138" xr:uid="{00000000-0005-0000-0000-0000FD7A0000}"/>
    <cellStyle name="Normal 26 3 3 4 5" xfId="35730" xr:uid="{00000000-0005-0000-0000-0000FE7A0000}"/>
    <cellStyle name="Normal 26 3 3 5" xfId="6825" xr:uid="{00000000-0005-0000-0000-0000FF7A0000}"/>
    <cellStyle name="Normal 26 3 3 5 2" xfId="11596" xr:uid="{00000000-0005-0000-0000-0000007B0000}"/>
    <cellStyle name="Normal 26 3 3 5 2 2" xfId="22962" xr:uid="{00000000-0005-0000-0000-0000017B0000}"/>
    <cellStyle name="Normal 26 3 3 5 2 3" xfId="41088" xr:uid="{00000000-0005-0000-0000-0000027B0000}"/>
    <cellStyle name="Normal 26 3 3 5 3" xfId="18249" xr:uid="{00000000-0005-0000-0000-0000037B0000}"/>
    <cellStyle name="Normal 26 3 3 5 4" xfId="36792" xr:uid="{00000000-0005-0000-0000-0000047B0000}"/>
    <cellStyle name="Normal 26 3 3 6" xfId="9425" xr:uid="{00000000-0005-0000-0000-0000057B0000}"/>
    <cellStyle name="Normal 26 3 3 6 2" xfId="20820" xr:uid="{00000000-0005-0000-0000-0000067B0000}"/>
    <cellStyle name="Normal 26 3 3 6 3" xfId="38995" xr:uid="{00000000-0005-0000-0000-0000077B0000}"/>
    <cellStyle name="Normal 26 3 3 7" xfId="16085" xr:uid="{00000000-0005-0000-0000-0000087B0000}"/>
    <cellStyle name="Normal 26 3 3 8" xfId="34701" xr:uid="{00000000-0005-0000-0000-0000097B0000}"/>
    <cellStyle name="Normal 26 3 4" xfId="4727" xr:uid="{00000000-0005-0000-0000-00000A7B0000}"/>
    <cellStyle name="Normal 26 3 4 2" xfId="5261" xr:uid="{00000000-0005-0000-0000-00000B7B0000}"/>
    <cellStyle name="Normal 26 3 4 2 2" xfId="6347" xr:uid="{00000000-0005-0000-0000-00000C7B0000}"/>
    <cellStyle name="Normal 26 3 4 2 2 2" xfId="8539" xr:uid="{00000000-0005-0000-0000-00000D7B0000}"/>
    <cellStyle name="Normal 26 3 4 2 2 2 2" xfId="13310" xr:uid="{00000000-0005-0000-0000-00000E7B0000}"/>
    <cellStyle name="Normal 26 3 4 2 2 2 2 2" xfId="24663" xr:uid="{00000000-0005-0000-0000-00000F7B0000}"/>
    <cellStyle name="Normal 26 3 4 2 2 2 2 3" xfId="42764" xr:uid="{00000000-0005-0000-0000-0000107B0000}"/>
    <cellStyle name="Normal 26 3 4 2 2 2 3" xfId="19949" xr:uid="{00000000-0005-0000-0000-0000117B0000}"/>
    <cellStyle name="Normal 26 3 4 2 2 2 4" xfId="38468" xr:uid="{00000000-0005-0000-0000-0000127B0000}"/>
    <cellStyle name="Normal 26 3 4 2 2 3" xfId="11129" xr:uid="{00000000-0005-0000-0000-0000137B0000}"/>
    <cellStyle name="Normal 26 3 4 2 2 3 2" xfId="22515" xr:uid="{00000000-0005-0000-0000-0000147B0000}"/>
    <cellStyle name="Normal 26 3 4 2 2 3 3" xfId="40673" xr:uid="{00000000-0005-0000-0000-0000157B0000}"/>
    <cellStyle name="Normal 26 3 4 2 2 4" xfId="17800" xr:uid="{00000000-0005-0000-0000-0000167B0000}"/>
    <cellStyle name="Normal 26 3 4 2 2 5" xfId="36377" xr:uid="{00000000-0005-0000-0000-0000177B0000}"/>
    <cellStyle name="Normal 26 3 4 2 3" xfId="7483" xr:uid="{00000000-0005-0000-0000-0000187B0000}"/>
    <cellStyle name="Normal 26 3 4 2 3 2" xfId="12254" xr:uid="{00000000-0005-0000-0000-0000197B0000}"/>
    <cellStyle name="Normal 26 3 4 2 3 2 2" xfId="23612" xr:uid="{00000000-0005-0000-0000-00001A7B0000}"/>
    <cellStyle name="Normal 26 3 4 2 3 2 3" xfId="41728" xr:uid="{00000000-0005-0000-0000-00001B7B0000}"/>
    <cellStyle name="Normal 26 3 4 2 3 3" xfId="18901" xr:uid="{00000000-0005-0000-0000-00001C7B0000}"/>
    <cellStyle name="Normal 26 3 4 2 3 4" xfId="37432" xr:uid="{00000000-0005-0000-0000-00001D7B0000}"/>
    <cellStyle name="Normal 26 3 4 2 4" xfId="10069" xr:uid="{00000000-0005-0000-0000-00001E7B0000}"/>
    <cellStyle name="Normal 26 3 4 2 4 2" xfId="21464" xr:uid="{00000000-0005-0000-0000-00001F7B0000}"/>
    <cellStyle name="Normal 26 3 4 2 4 3" xfId="39636" xr:uid="{00000000-0005-0000-0000-0000207B0000}"/>
    <cellStyle name="Normal 26 3 4 2 5" xfId="16741" xr:uid="{00000000-0005-0000-0000-0000217B0000}"/>
    <cellStyle name="Normal 26 3 4 2 6" xfId="35341" xr:uid="{00000000-0005-0000-0000-0000227B0000}"/>
    <cellStyle name="Normal 26 3 4 3" xfId="5813" xr:uid="{00000000-0005-0000-0000-0000237B0000}"/>
    <cellStyle name="Normal 26 3 4 3 2" xfId="8015" xr:uid="{00000000-0005-0000-0000-0000247B0000}"/>
    <cellStyle name="Normal 26 3 4 3 2 2" xfId="12786" xr:uid="{00000000-0005-0000-0000-0000257B0000}"/>
    <cellStyle name="Normal 26 3 4 3 2 2 2" xfId="24141" xr:uid="{00000000-0005-0000-0000-0000267B0000}"/>
    <cellStyle name="Normal 26 3 4 3 2 2 3" xfId="42250" xr:uid="{00000000-0005-0000-0000-0000277B0000}"/>
    <cellStyle name="Normal 26 3 4 3 2 3" xfId="19428" xr:uid="{00000000-0005-0000-0000-0000287B0000}"/>
    <cellStyle name="Normal 26 3 4 3 2 4" xfId="37954" xr:uid="{00000000-0005-0000-0000-0000297B0000}"/>
    <cellStyle name="Normal 26 3 4 3 3" xfId="10603" xr:uid="{00000000-0005-0000-0000-00002A7B0000}"/>
    <cellStyle name="Normal 26 3 4 3 3 2" xfId="21992" xr:uid="{00000000-0005-0000-0000-00002B7B0000}"/>
    <cellStyle name="Normal 26 3 4 3 3 3" xfId="40159" xr:uid="{00000000-0005-0000-0000-00002C7B0000}"/>
    <cellStyle name="Normal 26 3 4 3 4" xfId="17277" xr:uid="{00000000-0005-0000-0000-00002D7B0000}"/>
    <cellStyle name="Normal 26 3 4 3 5" xfId="35863" xr:uid="{00000000-0005-0000-0000-00002E7B0000}"/>
    <cellStyle name="Normal 26 3 4 4" xfId="6961" xr:uid="{00000000-0005-0000-0000-00002F7B0000}"/>
    <cellStyle name="Normal 26 3 4 4 2" xfId="11732" xr:uid="{00000000-0005-0000-0000-0000307B0000}"/>
    <cellStyle name="Normal 26 3 4 4 2 2" xfId="23094" xr:uid="{00000000-0005-0000-0000-0000317B0000}"/>
    <cellStyle name="Normal 26 3 4 4 2 3" xfId="41216" xr:uid="{00000000-0005-0000-0000-0000327B0000}"/>
    <cellStyle name="Normal 26 3 4 4 3" xfId="18384" xr:uid="{00000000-0005-0000-0000-0000337B0000}"/>
    <cellStyle name="Normal 26 3 4 4 4" xfId="36920" xr:uid="{00000000-0005-0000-0000-0000347B0000}"/>
    <cellStyle name="Normal 26 3 4 5" xfId="9555" xr:uid="{00000000-0005-0000-0000-0000357B0000}"/>
    <cellStyle name="Normal 26 3 4 5 2" xfId="20950" xr:uid="{00000000-0005-0000-0000-0000367B0000}"/>
    <cellStyle name="Normal 26 3 4 5 3" xfId="39123" xr:uid="{00000000-0005-0000-0000-0000377B0000}"/>
    <cellStyle name="Normal 26 3 4 6" xfId="16220" xr:uid="{00000000-0005-0000-0000-0000387B0000}"/>
    <cellStyle name="Normal 26 3 4 7" xfId="34829" xr:uid="{00000000-0005-0000-0000-0000397B0000}"/>
    <cellStyle name="Normal 26 3 5" xfId="5005" xr:uid="{00000000-0005-0000-0000-00003A7B0000}"/>
    <cellStyle name="Normal 26 3 5 2" xfId="6091" xr:uid="{00000000-0005-0000-0000-00003B7B0000}"/>
    <cellStyle name="Normal 26 3 5 2 2" xfId="8283" xr:uid="{00000000-0005-0000-0000-00003C7B0000}"/>
    <cellStyle name="Normal 26 3 5 2 2 2" xfId="13054" xr:uid="{00000000-0005-0000-0000-00003D7B0000}"/>
    <cellStyle name="Normal 26 3 5 2 2 2 2" xfId="24407" xr:uid="{00000000-0005-0000-0000-00003E7B0000}"/>
    <cellStyle name="Normal 26 3 5 2 2 2 3" xfId="42508" xr:uid="{00000000-0005-0000-0000-00003F7B0000}"/>
    <cellStyle name="Normal 26 3 5 2 2 3" xfId="19693" xr:uid="{00000000-0005-0000-0000-0000407B0000}"/>
    <cellStyle name="Normal 26 3 5 2 2 4" xfId="38212" xr:uid="{00000000-0005-0000-0000-0000417B0000}"/>
    <cellStyle name="Normal 26 3 5 2 3" xfId="10873" xr:uid="{00000000-0005-0000-0000-0000427B0000}"/>
    <cellStyle name="Normal 26 3 5 2 3 2" xfId="22259" xr:uid="{00000000-0005-0000-0000-0000437B0000}"/>
    <cellStyle name="Normal 26 3 5 2 3 3" xfId="40417" xr:uid="{00000000-0005-0000-0000-0000447B0000}"/>
    <cellStyle name="Normal 26 3 5 2 4" xfId="17544" xr:uid="{00000000-0005-0000-0000-0000457B0000}"/>
    <cellStyle name="Normal 26 3 5 2 5" xfId="36121" xr:uid="{00000000-0005-0000-0000-0000467B0000}"/>
    <cellStyle name="Normal 26 3 5 3" xfId="7227" xr:uid="{00000000-0005-0000-0000-0000477B0000}"/>
    <cellStyle name="Normal 26 3 5 3 2" xfId="11998" xr:uid="{00000000-0005-0000-0000-0000487B0000}"/>
    <cellStyle name="Normal 26 3 5 3 2 2" xfId="23356" xr:uid="{00000000-0005-0000-0000-0000497B0000}"/>
    <cellStyle name="Normal 26 3 5 3 2 3" xfId="41472" xr:uid="{00000000-0005-0000-0000-00004A7B0000}"/>
    <cellStyle name="Normal 26 3 5 3 3" xfId="18645" xr:uid="{00000000-0005-0000-0000-00004B7B0000}"/>
    <cellStyle name="Normal 26 3 5 3 4" xfId="37176" xr:uid="{00000000-0005-0000-0000-00004C7B0000}"/>
    <cellStyle name="Normal 26 3 5 4" xfId="9813" xr:uid="{00000000-0005-0000-0000-00004D7B0000}"/>
    <cellStyle name="Normal 26 3 5 4 2" xfId="21208" xr:uid="{00000000-0005-0000-0000-00004E7B0000}"/>
    <cellStyle name="Normal 26 3 5 4 3" xfId="39380" xr:uid="{00000000-0005-0000-0000-00004F7B0000}"/>
    <cellStyle name="Normal 26 3 5 5" xfId="16485" xr:uid="{00000000-0005-0000-0000-0000507B0000}"/>
    <cellStyle name="Normal 26 3 5 6" xfId="35085" xr:uid="{00000000-0005-0000-0000-0000517B0000}"/>
    <cellStyle name="Normal 26 3 6" xfId="5537" xr:uid="{00000000-0005-0000-0000-0000527B0000}"/>
    <cellStyle name="Normal 26 3 6 2" xfId="7739" xr:uid="{00000000-0005-0000-0000-0000537B0000}"/>
    <cellStyle name="Normal 26 3 6 2 2" xfId="12510" xr:uid="{00000000-0005-0000-0000-0000547B0000}"/>
    <cellStyle name="Normal 26 3 6 2 2 2" xfId="23868" xr:uid="{00000000-0005-0000-0000-0000557B0000}"/>
    <cellStyle name="Normal 26 3 6 2 2 3" xfId="41984" xr:uid="{00000000-0005-0000-0000-0000567B0000}"/>
    <cellStyle name="Normal 26 3 6 2 3" xfId="19157" xr:uid="{00000000-0005-0000-0000-0000577B0000}"/>
    <cellStyle name="Normal 26 3 6 2 4" xfId="37688" xr:uid="{00000000-0005-0000-0000-0000587B0000}"/>
    <cellStyle name="Normal 26 3 6 3" xfId="10327" xr:uid="{00000000-0005-0000-0000-0000597B0000}"/>
    <cellStyle name="Normal 26 3 6 3 2" xfId="21722" xr:uid="{00000000-0005-0000-0000-00005A7B0000}"/>
    <cellStyle name="Normal 26 3 6 3 3" xfId="39893" xr:uid="{00000000-0005-0000-0000-00005B7B0000}"/>
    <cellStyle name="Normal 26 3 6 4" xfId="17003" xr:uid="{00000000-0005-0000-0000-00005C7B0000}"/>
    <cellStyle name="Normal 26 3 6 5" xfId="35597" xr:uid="{00000000-0005-0000-0000-00005D7B0000}"/>
    <cellStyle name="Normal 26 3 7" xfId="6687" xr:uid="{00000000-0005-0000-0000-00005E7B0000}"/>
    <cellStyle name="Normal 26 3 7 2" xfId="11458" xr:uid="{00000000-0005-0000-0000-00005F7B0000}"/>
    <cellStyle name="Normal 26 3 7 2 2" xfId="22829" xr:uid="{00000000-0005-0000-0000-0000607B0000}"/>
    <cellStyle name="Normal 26 3 7 2 3" xfId="40960" xr:uid="{00000000-0005-0000-0000-0000617B0000}"/>
    <cellStyle name="Normal 26 3 7 3" xfId="18114" xr:uid="{00000000-0005-0000-0000-0000627B0000}"/>
    <cellStyle name="Normal 26 3 7 4" xfId="36664" xr:uid="{00000000-0005-0000-0000-0000637B0000}"/>
    <cellStyle name="Normal 26 3 8" xfId="9293" xr:uid="{00000000-0005-0000-0000-0000647B0000}"/>
    <cellStyle name="Normal 26 3 8 2" xfId="20688" xr:uid="{00000000-0005-0000-0000-0000657B0000}"/>
    <cellStyle name="Normal 26 3 8 3" xfId="38867" xr:uid="{00000000-0005-0000-0000-0000667B0000}"/>
    <cellStyle name="Normal 26 3 9" xfId="15950" xr:uid="{00000000-0005-0000-0000-0000677B0000}"/>
    <cellStyle name="Normal 26 4" xfId="4482" xr:uid="{00000000-0005-0000-0000-0000687B0000}"/>
    <cellStyle name="Normal 26 4 2" xfId="4630" xr:uid="{00000000-0005-0000-0000-0000697B0000}"/>
    <cellStyle name="Normal 26 4 2 2" xfId="4907" xr:uid="{00000000-0005-0000-0000-00006A7B0000}"/>
    <cellStyle name="Normal 26 4 2 2 2" xfId="5441" xr:uid="{00000000-0005-0000-0000-00006B7B0000}"/>
    <cellStyle name="Normal 26 4 2 2 2 2" xfId="6517" xr:uid="{00000000-0005-0000-0000-00006C7B0000}"/>
    <cellStyle name="Normal 26 4 2 2 2 2 2" xfId="8709" xr:uid="{00000000-0005-0000-0000-00006D7B0000}"/>
    <cellStyle name="Normal 26 4 2 2 2 2 2 2" xfId="13480" xr:uid="{00000000-0005-0000-0000-00006E7B0000}"/>
    <cellStyle name="Normal 26 4 2 2 2 2 2 2 2" xfId="24833" xr:uid="{00000000-0005-0000-0000-00006F7B0000}"/>
    <cellStyle name="Normal 26 4 2 2 2 2 2 2 3" xfId="42934" xr:uid="{00000000-0005-0000-0000-0000707B0000}"/>
    <cellStyle name="Normal 26 4 2 2 2 2 2 3" xfId="20119" xr:uid="{00000000-0005-0000-0000-0000717B0000}"/>
    <cellStyle name="Normal 26 4 2 2 2 2 2 4" xfId="38638" xr:uid="{00000000-0005-0000-0000-0000727B0000}"/>
    <cellStyle name="Normal 26 4 2 2 2 2 3" xfId="11299" xr:uid="{00000000-0005-0000-0000-0000737B0000}"/>
    <cellStyle name="Normal 26 4 2 2 2 2 3 2" xfId="22685" xr:uid="{00000000-0005-0000-0000-0000747B0000}"/>
    <cellStyle name="Normal 26 4 2 2 2 2 3 3" xfId="40843" xr:uid="{00000000-0005-0000-0000-0000757B0000}"/>
    <cellStyle name="Normal 26 4 2 2 2 2 4" xfId="17970" xr:uid="{00000000-0005-0000-0000-0000767B0000}"/>
    <cellStyle name="Normal 26 4 2 2 2 2 5" xfId="36547" xr:uid="{00000000-0005-0000-0000-0000777B0000}"/>
    <cellStyle name="Normal 26 4 2 2 2 3" xfId="7643" xr:uid="{00000000-0005-0000-0000-0000787B0000}"/>
    <cellStyle name="Normal 26 4 2 2 2 3 2" xfId="12414" xr:uid="{00000000-0005-0000-0000-0000797B0000}"/>
    <cellStyle name="Normal 26 4 2 2 2 3 2 2" xfId="23772" xr:uid="{00000000-0005-0000-0000-00007A7B0000}"/>
    <cellStyle name="Normal 26 4 2 2 2 3 2 3" xfId="41888" xr:uid="{00000000-0005-0000-0000-00007B7B0000}"/>
    <cellStyle name="Normal 26 4 2 2 2 3 3" xfId="19061" xr:uid="{00000000-0005-0000-0000-00007C7B0000}"/>
    <cellStyle name="Normal 26 4 2 2 2 3 4" xfId="37592" xr:uid="{00000000-0005-0000-0000-00007D7B0000}"/>
    <cellStyle name="Normal 26 4 2 2 2 4" xfId="10231" xr:uid="{00000000-0005-0000-0000-00007E7B0000}"/>
    <cellStyle name="Normal 26 4 2 2 2 4 2" xfId="21626" xr:uid="{00000000-0005-0000-0000-00007F7B0000}"/>
    <cellStyle name="Normal 26 4 2 2 2 4 3" xfId="39797" xr:uid="{00000000-0005-0000-0000-0000807B0000}"/>
    <cellStyle name="Normal 26 4 2 2 2 5" xfId="16907" xr:uid="{00000000-0005-0000-0000-0000817B0000}"/>
    <cellStyle name="Normal 26 4 2 2 2 6" xfId="35501" xr:uid="{00000000-0005-0000-0000-0000827B0000}"/>
    <cellStyle name="Normal 26 4 2 2 3" xfId="5993" xr:uid="{00000000-0005-0000-0000-0000837B0000}"/>
    <cellStyle name="Normal 26 4 2 2 3 2" xfId="8185" xr:uid="{00000000-0005-0000-0000-0000847B0000}"/>
    <cellStyle name="Normal 26 4 2 2 3 2 2" xfId="12956" xr:uid="{00000000-0005-0000-0000-0000857B0000}"/>
    <cellStyle name="Normal 26 4 2 2 3 2 2 2" xfId="24309" xr:uid="{00000000-0005-0000-0000-0000867B0000}"/>
    <cellStyle name="Normal 26 4 2 2 3 2 2 3" xfId="42410" xr:uid="{00000000-0005-0000-0000-0000877B0000}"/>
    <cellStyle name="Normal 26 4 2 2 3 2 3" xfId="19595" xr:uid="{00000000-0005-0000-0000-0000887B0000}"/>
    <cellStyle name="Normal 26 4 2 2 3 2 4" xfId="38114" xr:uid="{00000000-0005-0000-0000-0000897B0000}"/>
    <cellStyle name="Normal 26 4 2 2 3 3" xfId="10775" xr:uid="{00000000-0005-0000-0000-00008A7B0000}"/>
    <cellStyle name="Normal 26 4 2 2 3 3 2" xfId="22161" xr:uid="{00000000-0005-0000-0000-00008B7B0000}"/>
    <cellStyle name="Normal 26 4 2 2 3 3 3" xfId="40319" xr:uid="{00000000-0005-0000-0000-00008C7B0000}"/>
    <cellStyle name="Normal 26 4 2 2 3 4" xfId="17446" xr:uid="{00000000-0005-0000-0000-00008D7B0000}"/>
    <cellStyle name="Normal 26 4 2 2 3 5" xfId="36023" xr:uid="{00000000-0005-0000-0000-00008E7B0000}"/>
    <cellStyle name="Normal 26 4 2 2 4" xfId="7131" xr:uid="{00000000-0005-0000-0000-00008F7B0000}"/>
    <cellStyle name="Normal 26 4 2 2 4 2" xfId="11902" xr:uid="{00000000-0005-0000-0000-0000907B0000}"/>
    <cellStyle name="Normal 26 4 2 2 4 2 2" xfId="23260" xr:uid="{00000000-0005-0000-0000-0000917B0000}"/>
    <cellStyle name="Normal 26 4 2 2 4 2 3" xfId="41376" xr:uid="{00000000-0005-0000-0000-0000927B0000}"/>
    <cellStyle name="Normal 26 4 2 2 4 3" xfId="18549" xr:uid="{00000000-0005-0000-0000-0000937B0000}"/>
    <cellStyle name="Normal 26 4 2 2 4 4" xfId="37080" xr:uid="{00000000-0005-0000-0000-0000947B0000}"/>
    <cellStyle name="Normal 26 4 2 2 5" xfId="9717" xr:uid="{00000000-0005-0000-0000-0000957B0000}"/>
    <cellStyle name="Normal 26 4 2 2 5 2" xfId="21112" xr:uid="{00000000-0005-0000-0000-0000967B0000}"/>
    <cellStyle name="Normal 26 4 2 2 5 3" xfId="39284" xr:uid="{00000000-0005-0000-0000-0000977B0000}"/>
    <cellStyle name="Normal 26 4 2 2 6" xfId="16389" xr:uid="{00000000-0005-0000-0000-0000987B0000}"/>
    <cellStyle name="Normal 26 4 2 2 7" xfId="34989" xr:uid="{00000000-0005-0000-0000-0000997B0000}"/>
    <cellStyle name="Normal 26 4 2 3" xfId="5165" xr:uid="{00000000-0005-0000-0000-00009A7B0000}"/>
    <cellStyle name="Normal 26 4 2 3 2" xfId="6251" xr:uid="{00000000-0005-0000-0000-00009B7B0000}"/>
    <cellStyle name="Normal 26 4 2 3 2 2" xfId="8443" xr:uid="{00000000-0005-0000-0000-00009C7B0000}"/>
    <cellStyle name="Normal 26 4 2 3 2 2 2" xfId="13214" xr:uid="{00000000-0005-0000-0000-00009D7B0000}"/>
    <cellStyle name="Normal 26 4 2 3 2 2 2 2" xfId="24567" xr:uid="{00000000-0005-0000-0000-00009E7B0000}"/>
    <cellStyle name="Normal 26 4 2 3 2 2 2 3" xfId="42668" xr:uid="{00000000-0005-0000-0000-00009F7B0000}"/>
    <cellStyle name="Normal 26 4 2 3 2 2 3" xfId="19853" xr:uid="{00000000-0005-0000-0000-0000A07B0000}"/>
    <cellStyle name="Normal 26 4 2 3 2 2 4" xfId="38372" xr:uid="{00000000-0005-0000-0000-0000A17B0000}"/>
    <cellStyle name="Normal 26 4 2 3 2 3" xfId="11033" xr:uid="{00000000-0005-0000-0000-0000A27B0000}"/>
    <cellStyle name="Normal 26 4 2 3 2 3 2" xfId="22419" xr:uid="{00000000-0005-0000-0000-0000A37B0000}"/>
    <cellStyle name="Normal 26 4 2 3 2 3 3" xfId="40577" xr:uid="{00000000-0005-0000-0000-0000A47B0000}"/>
    <cellStyle name="Normal 26 4 2 3 2 4" xfId="17704" xr:uid="{00000000-0005-0000-0000-0000A57B0000}"/>
    <cellStyle name="Normal 26 4 2 3 2 5" xfId="36281" xr:uid="{00000000-0005-0000-0000-0000A67B0000}"/>
    <cellStyle name="Normal 26 4 2 3 3" xfId="7387" xr:uid="{00000000-0005-0000-0000-0000A77B0000}"/>
    <cellStyle name="Normal 26 4 2 3 3 2" xfId="12158" xr:uid="{00000000-0005-0000-0000-0000A87B0000}"/>
    <cellStyle name="Normal 26 4 2 3 3 2 2" xfId="23516" xr:uid="{00000000-0005-0000-0000-0000A97B0000}"/>
    <cellStyle name="Normal 26 4 2 3 3 2 3" xfId="41632" xr:uid="{00000000-0005-0000-0000-0000AA7B0000}"/>
    <cellStyle name="Normal 26 4 2 3 3 3" xfId="18805" xr:uid="{00000000-0005-0000-0000-0000AB7B0000}"/>
    <cellStyle name="Normal 26 4 2 3 3 4" xfId="37336" xr:uid="{00000000-0005-0000-0000-0000AC7B0000}"/>
    <cellStyle name="Normal 26 4 2 3 4" xfId="9973" xr:uid="{00000000-0005-0000-0000-0000AD7B0000}"/>
    <cellStyle name="Normal 26 4 2 3 4 2" xfId="21368" xr:uid="{00000000-0005-0000-0000-0000AE7B0000}"/>
    <cellStyle name="Normal 26 4 2 3 4 3" xfId="39540" xr:uid="{00000000-0005-0000-0000-0000AF7B0000}"/>
    <cellStyle name="Normal 26 4 2 3 5" xfId="16645" xr:uid="{00000000-0005-0000-0000-0000B07B0000}"/>
    <cellStyle name="Normal 26 4 2 3 6" xfId="35245" xr:uid="{00000000-0005-0000-0000-0000B17B0000}"/>
    <cellStyle name="Normal 26 4 2 4" xfId="5717" xr:uid="{00000000-0005-0000-0000-0000B27B0000}"/>
    <cellStyle name="Normal 26 4 2 4 2" xfId="7919" xr:uid="{00000000-0005-0000-0000-0000B37B0000}"/>
    <cellStyle name="Normal 26 4 2 4 2 2" xfId="12690" xr:uid="{00000000-0005-0000-0000-0000B47B0000}"/>
    <cellStyle name="Normal 26 4 2 4 2 2 2" xfId="24045" xr:uid="{00000000-0005-0000-0000-0000B57B0000}"/>
    <cellStyle name="Normal 26 4 2 4 2 2 3" xfId="42154" xr:uid="{00000000-0005-0000-0000-0000B67B0000}"/>
    <cellStyle name="Normal 26 4 2 4 2 3" xfId="19332" xr:uid="{00000000-0005-0000-0000-0000B77B0000}"/>
    <cellStyle name="Normal 26 4 2 4 2 4" xfId="37858" xr:uid="{00000000-0005-0000-0000-0000B87B0000}"/>
    <cellStyle name="Normal 26 4 2 4 3" xfId="10507" xr:uid="{00000000-0005-0000-0000-0000B97B0000}"/>
    <cellStyle name="Normal 26 4 2 4 3 2" xfId="21896" xr:uid="{00000000-0005-0000-0000-0000BA7B0000}"/>
    <cellStyle name="Normal 26 4 2 4 3 3" xfId="40063" xr:uid="{00000000-0005-0000-0000-0000BB7B0000}"/>
    <cellStyle name="Normal 26 4 2 4 4" xfId="17181" xr:uid="{00000000-0005-0000-0000-0000BC7B0000}"/>
    <cellStyle name="Normal 26 4 2 4 5" xfId="35767" xr:uid="{00000000-0005-0000-0000-0000BD7B0000}"/>
    <cellStyle name="Normal 26 4 2 5" xfId="6865" xr:uid="{00000000-0005-0000-0000-0000BE7B0000}"/>
    <cellStyle name="Normal 26 4 2 5 2" xfId="11636" xr:uid="{00000000-0005-0000-0000-0000BF7B0000}"/>
    <cellStyle name="Normal 26 4 2 5 2 2" xfId="22998" xr:uid="{00000000-0005-0000-0000-0000C07B0000}"/>
    <cellStyle name="Normal 26 4 2 5 2 3" xfId="41120" xr:uid="{00000000-0005-0000-0000-0000C17B0000}"/>
    <cellStyle name="Normal 26 4 2 5 3" xfId="18288" xr:uid="{00000000-0005-0000-0000-0000C27B0000}"/>
    <cellStyle name="Normal 26 4 2 5 4" xfId="36824" xr:uid="{00000000-0005-0000-0000-0000C37B0000}"/>
    <cellStyle name="Normal 26 4 2 6" xfId="9458" xr:uid="{00000000-0005-0000-0000-0000C47B0000}"/>
    <cellStyle name="Normal 26 4 2 6 2" xfId="20853" xr:uid="{00000000-0005-0000-0000-0000C57B0000}"/>
    <cellStyle name="Normal 26 4 2 6 3" xfId="39027" xr:uid="{00000000-0005-0000-0000-0000C67B0000}"/>
    <cellStyle name="Normal 26 4 2 7" xfId="16124" xr:uid="{00000000-0005-0000-0000-0000C77B0000}"/>
    <cellStyle name="Normal 26 4 2 8" xfId="34733" xr:uid="{00000000-0005-0000-0000-0000C87B0000}"/>
    <cellStyle name="Normal 26 4 3" xfId="4759" xr:uid="{00000000-0005-0000-0000-0000C97B0000}"/>
    <cellStyle name="Normal 26 4 3 2" xfId="5293" xr:uid="{00000000-0005-0000-0000-0000CA7B0000}"/>
    <cellStyle name="Normal 26 4 3 2 2" xfId="6379" xr:uid="{00000000-0005-0000-0000-0000CB7B0000}"/>
    <cellStyle name="Normal 26 4 3 2 2 2" xfId="8571" xr:uid="{00000000-0005-0000-0000-0000CC7B0000}"/>
    <cellStyle name="Normal 26 4 3 2 2 2 2" xfId="13342" xr:uid="{00000000-0005-0000-0000-0000CD7B0000}"/>
    <cellStyle name="Normal 26 4 3 2 2 2 2 2" xfId="24695" xr:uid="{00000000-0005-0000-0000-0000CE7B0000}"/>
    <cellStyle name="Normal 26 4 3 2 2 2 2 3" xfId="42796" xr:uid="{00000000-0005-0000-0000-0000CF7B0000}"/>
    <cellStyle name="Normal 26 4 3 2 2 2 3" xfId="19981" xr:uid="{00000000-0005-0000-0000-0000D07B0000}"/>
    <cellStyle name="Normal 26 4 3 2 2 2 4" xfId="38500" xr:uid="{00000000-0005-0000-0000-0000D17B0000}"/>
    <cellStyle name="Normal 26 4 3 2 2 3" xfId="11161" xr:uid="{00000000-0005-0000-0000-0000D27B0000}"/>
    <cellStyle name="Normal 26 4 3 2 2 3 2" xfId="22547" xr:uid="{00000000-0005-0000-0000-0000D37B0000}"/>
    <cellStyle name="Normal 26 4 3 2 2 3 3" xfId="40705" xr:uid="{00000000-0005-0000-0000-0000D47B0000}"/>
    <cellStyle name="Normal 26 4 3 2 2 4" xfId="17832" xr:uid="{00000000-0005-0000-0000-0000D57B0000}"/>
    <cellStyle name="Normal 26 4 3 2 2 5" xfId="36409" xr:uid="{00000000-0005-0000-0000-0000D67B0000}"/>
    <cellStyle name="Normal 26 4 3 2 3" xfId="7515" xr:uid="{00000000-0005-0000-0000-0000D77B0000}"/>
    <cellStyle name="Normal 26 4 3 2 3 2" xfId="12286" xr:uid="{00000000-0005-0000-0000-0000D87B0000}"/>
    <cellStyle name="Normal 26 4 3 2 3 2 2" xfId="23644" xr:uid="{00000000-0005-0000-0000-0000D97B0000}"/>
    <cellStyle name="Normal 26 4 3 2 3 2 3" xfId="41760" xr:uid="{00000000-0005-0000-0000-0000DA7B0000}"/>
    <cellStyle name="Normal 26 4 3 2 3 3" xfId="18933" xr:uid="{00000000-0005-0000-0000-0000DB7B0000}"/>
    <cellStyle name="Normal 26 4 3 2 3 4" xfId="37464" xr:uid="{00000000-0005-0000-0000-0000DC7B0000}"/>
    <cellStyle name="Normal 26 4 3 2 4" xfId="10101" xr:uid="{00000000-0005-0000-0000-0000DD7B0000}"/>
    <cellStyle name="Normal 26 4 3 2 4 2" xfId="21496" xr:uid="{00000000-0005-0000-0000-0000DE7B0000}"/>
    <cellStyle name="Normal 26 4 3 2 4 3" xfId="39668" xr:uid="{00000000-0005-0000-0000-0000DF7B0000}"/>
    <cellStyle name="Normal 26 4 3 2 5" xfId="16773" xr:uid="{00000000-0005-0000-0000-0000E07B0000}"/>
    <cellStyle name="Normal 26 4 3 2 6" xfId="35373" xr:uid="{00000000-0005-0000-0000-0000E17B0000}"/>
    <cellStyle name="Normal 26 4 3 3" xfId="5845" xr:uid="{00000000-0005-0000-0000-0000E27B0000}"/>
    <cellStyle name="Normal 26 4 3 3 2" xfId="8047" xr:uid="{00000000-0005-0000-0000-0000E37B0000}"/>
    <cellStyle name="Normal 26 4 3 3 2 2" xfId="12818" xr:uid="{00000000-0005-0000-0000-0000E47B0000}"/>
    <cellStyle name="Normal 26 4 3 3 2 2 2" xfId="24173" xr:uid="{00000000-0005-0000-0000-0000E57B0000}"/>
    <cellStyle name="Normal 26 4 3 3 2 2 3" xfId="42282" xr:uid="{00000000-0005-0000-0000-0000E67B0000}"/>
    <cellStyle name="Normal 26 4 3 3 2 3" xfId="19460" xr:uid="{00000000-0005-0000-0000-0000E77B0000}"/>
    <cellStyle name="Normal 26 4 3 3 2 4" xfId="37986" xr:uid="{00000000-0005-0000-0000-0000E87B0000}"/>
    <cellStyle name="Normal 26 4 3 3 3" xfId="10635" xr:uid="{00000000-0005-0000-0000-0000E97B0000}"/>
    <cellStyle name="Normal 26 4 3 3 3 2" xfId="22024" xr:uid="{00000000-0005-0000-0000-0000EA7B0000}"/>
    <cellStyle name="Normal 26 4 3 3 3 3" xfId="40191" xr:uid="{00000000-0005-0000-0000-0000EB7B0000}"/>
    <cellStyle name="Normal 26 4 3 3 4" xfId="17309" xr:uid="{00000000-0005-0000-0000-0000EC7B0000}"/>
    <cellStyle name="Normal 26 4 3 3 5" xfId="35895" xr:uid="{00000000-0005-0000-0000-0000ED7B0000}"/>
    <cellStyle name="Normal 26 4 3 4" xfId="6993" xr:uid="{00000000-0005-0000-0000-0000EE7B0000}"/>
    <cellStyle name="Normal 26 4 3 4 2" xfId="11764" xr:uid="{00000000-0005-0000-0000-0000EF7B0000}"/>
    <cellStyle name="Normal 26 4 3 4 2 2" xfId="23126" xr:uid="{00000000-0005-0000-0000-0000F07B0000}"/>
    <cellStyle name="Normal 26 4 3 4 2 3" xfId="41248" xr:uid="{00000000-0005-0000-0000-0000F17B0000}"/>
    <cellStyle name="Normal 26 4 3 4 3" xfId="18416" xr:uid="{00000000-0005-0000-0000-0000F27B0000}"/>
    <cellStyle name="Normal 26 4 3 4 4" xfId="36952" xr:uid="{00000000-0005-0000-0000-0000F37B0000}"/>
    <cellStyle name="Normal 26 4 3 5" xfId="9587" xr:uid="{00000000-0005-0000-0000-0000F47B0000}"/>
    <cellStyle name="Normal 26 4 3 5 2" xfId="20982" xr:uid="{00000000-0005-0000-0000-0000F57B0000}"/>
    <cellStyle name="Normal 26 4 3 5 3" xfId="39155" xr:uid="{00000000-0005-0000-0000-0000F67B0000}"/>
    <cellStyle name="Normal 26 4 3 6" xfId="16252" xr:uid="{00000000-0005-0000-0000-0000F77B0000}"/>
    <cellStyle name="Normal 26 4 3 7" xfId="34861" xr:uid="{00000000-0005-0000-0000-0000F87B0000}"/>
    <cellStyle name="Normal 26 4 4" xfId="5037" xr:uid="{00000000-0005-0000-0000-0000F97B0000}"/>
    <cellStyle name="Normal 26 4 4 2" xfId="6123" xr:uid="{00000000-0005-0000-0000-0000FA7B0000}"/>
    <cellStyle name="Normal 26 4 4 2 2" xfId="8315" xr:uid="{00000000-0005-0000-0000-0000FB7B0000}"/>
    <cellStyle name="Normal 26 4 4 2 2 2" xfId="13086" xr:uid="{00000000-0005-0000-0000-0000FC7B0000}"/>
    <cellStyle name="Normal 26 4 4 2 2 2 2" xfId="24439" xr:uid="{00000000-0005-0000-0000-0000FD7B0000}"/>
    <cellStyle name="Normal 26 4 4 2 2 2 3" xfId="42540" xr:uid="{00000000-0005-0000-0000-0000FE7B0000}"/>
    <cellStyle name="Normal 26 4 4 2 2 3" xfId="19725" xr:uid="{00000000-0005-0000-0000-0000FF7B0000}"/>
    <cellStyle name="Normal 26 4 4 2 2 4" xfId="38244" xr:uid="{00000000-0005-0000-0000-0000007C0000}"/>
    <cellStyle name="Normal 26 4 4 2 3" xfId="10905" xr:uid="{00000000-0005-0000-0000-0000017C0000}"/>
    <cellStyle name="Normal 26 4 4 2 3 2" xfId="22291" xr:uid="{00000000-0005-0000-0000-0000027C0000}"/>
    <cellStyle name="Normal 26 4 4 2 3 3" xfId="40449" xr:uid="{00000000-0005-0000-0000-0000037C0000}"/>
    <cellStyle name="Normal 26 4 4 2 4" xfId="17576" xr:uid="{00000000-0005-0000-0000-0000047C0000}"/>
    <cellStyle name="Normal 26 4 4 2 5" xfId="36153" xr:uid="{00000000-0005-0000-0000-0000057C0000}"/>
    <cellStyle name="Normal 26 4 4 3" xfId="7259" xr:uid="{00000000-0005-0000-0000-0000067C0000}"/>
    <cellStyle name="Normal 26 4 4 3 2" xfId="12030" xr:uid="{00000000-0005-0000-0000-0000077C0000}"/>
    <cellStyle name="Normal 26 4 4 3 2 2" xfId="23388" xr:uid="{00000000-0005-0000-0000-0000087C0000}"/>
    <cellStyle name="Normal 26 4 4 3 2 3" xfId="41504" xr:uid="{00000000-0005-0000-0000-0000097C0000}"/>
    <cellStyle name="Normal 26 4 4 3 3" xfId="18677" xr:uid="{00000000-0005-0000-0000-00000A7C0000}"/>
    <cellStyle name="Normal 26 4 4 3 4" xfId="37208" xr:uid="{00000000-0005-0000-0000-00000B7C0000}"/>
    <cellStyle name="Normal 26 4 4 4" xfId="9845" xr:uid="{00000000-0005-0000-0000-00000C7C0000}"/>
    <cellStyle name="Normal 26 4 4 4 2" xfId="21240" xr:uid="{00000000-0005-0000-0000-00000D7C0000}"/>
    <cellStyle name="Normal 26 4 4 4 3" xfId="39412" xr:uid="{00000000-0005-0000-0000-00000E7C0000}"/>
    <cellStyle name="Normal 26 4 4 5" xfId="16517" xr:uid="{00000000-0005-0000-0000-00000F7C0000}"/>
    <cellStyle name="Normal 26 4 4 6" xfId="35117" xr:uid="{00000000-0005-0000-0000-0000107C0000}"/>
    <cellStyle name="Normal 26 4 5" xfId="5569" xr:uid="{00000000-0005-0000-0000-0000117C0000}"/>
    <cellStyle name="Normal 26 4 5 2" xfId="7771" xr:uid="{00000000-0005-0000-0000-0000127C0000}"/>
    <cellStyle name="Normal 26 4 5 2 2" xfId="12542" xr:uid="{00000000-0005-0000-0000-0000137C0000}"/>
    <cellStyle name="Normal 26 4 5 2 2 2" xfId="23900" xr:uid="{00000000-0005-0000-0000-0000147C0000}"/>
    <cellStyle name="Normal 26 4 5 2 2 3" xfId="42016" xr:uid="{00000000-0005-0000-0000-0000157C0000}"/>
    <cellStyle name="Normal 26 4 5 2 3" xfId="19189" xr:uid="{00000000-0005-0000-0000-0000167C0000}"/>
    <cellStyle name="Normal 26 4 5 2 4" xfId="37720" xr:uid="{00000000-0005-0000-0000-0000177C0000}"/>
    <cellStyle name="Normal 26 4 5 3" xfId="10359" xr:uid="{00000000-0005-0000-0000-0000187C0000}"/>
    <cellStyle name="Normal 26 4 5 3 2" xfId="21754" xr:uid="{00000000-0005-0000-0000-0000197C0000}"/>
    <cellStyle name="Normal 26 4 5 3 3" xfId="39925" xr:uid="{00000000-0005-0000-0000-00001A7C0000}"/>
    <cellStyle name="Normal 26 4 5 4" xfId="17035" xr:uid="{00000000-0005-0000-0000-00001B7C0000}"/>
    <cellStyle name="Normal 26 4 5 5" xfId="35629" xr:uid="{00000000-0005-0000-0000-00001C7C0000}"/>
    <cellStyle name="Normal 26 4 6" xfId="6727" xr:uid="{00000000-0005-0000-0000-00001D7C0000}"/>
    <cellStyle name="Normal 26 4 6 2" xfId="11498" xr:uid="{00000000-0005-0000-0000-00001E7C0000}"/>
    <cellStyle name="Normal 26 4 6 2 2" xfId="22865" xr:uid="{00000000-0005-0000-0000-00001F7C0000}"/>
    <cellStyle name="Normal 26 4 6 2 3" xfId="40992" xr:uid="{00000000-0005-0000-0000-0000207C0000}"/>
    <cellStyle name="Normal 26 4 6 3" xfId="18153" xr:uid="{00000000-0005-0000-0000-0000217C0000}"/>
    <cellStyle name="Normal 26 4 6 4" xfId="36696" xr:uid="{00000000-0005-0000-0000-0000227C0000}"/>
    <cellStyle name="Normal 26 4 7" xfId="9327" xr:uid="{00000000-0005-0000-0000-0000237C0000}"/>
    <cellStyle name="Normal 26 4 7 2" xfId="20722" xr:uid="{00000000-0005-0000-0000-0000247C0000}"/>
    <cellStyle name="Normal 26 4 7 3" xfId="38899" xr:uid="{00000000-0005-0000-0000-0000257C0000}"/>
    <cellStyle name="Normal 26 4 8" xfId="15987" xr:uid="{00000000-0005-0000-0000-0000267C0000}"/>
    <cellStyle name="Normal 26 4 9" xfId="34605" xr:uid="{00000000-0005-0000-0000-0000277C0000}"/>
    <cellStyle name="Normal 26 5" xfId="4547" xr:uid="{00000000-0005-0000-0000-0000287C0000}"/>
    <cellStyle name="Normal 26 5 2" xfId="4824" xr:uid="{00000000-0005-0000-0000-0000297C0000}"/>
    <cellStyle name="Normal 26 5 2 2" xfId="5358" xr:uid="{00000000-0005-0000-0000-00002A7C0000}"/>
    <cellStyle name="Normal 26 5 2 2 2" xfId="6444" xr:uid="{00000000-0005-0000-0000-00002B7C0000}"/>
    <cellStyle name="Normal 26 5 2 2 2 2" xfId="8636" xr:uid="{00000000-0005-0000-0000-00002C7C0000}"/>
    <cellStyle name="Normal 26 5 2 2 2 2 2" xfId="13407" xr:uid="{00000000-0005-0000-0000-00002D7C0000}"/>
    <cellStyle name="Normal 26 5 2 2 2 2 2 2" xfId="24760" xr:uid="{00000000-0005-0000-0000-00002E7C0000}"/>
    <cellStyle name="Normal 26 5 2 2 2 2 2 3" xfId="42861" xr:uid="{00000000-0005-0000-0000-00002F7C0000}"/>
    <cellStyle name="Normal 26 5 2 2 2 2 3" xfId="20046" xr:uid="{00000000-0005-0000-0000-0000307C0000}"/>
    <cellStyle name="Normal 26 5 2 2 2 2 4" xfId="38565" xr:uid="{00000000-0005-0000-0000-0000317C0000}"/>
    <cellStyle name="Normal 26 5 2 2 2 3" xfId="11226" xr:uid="{00000000-0005-0000-0000-0000327C0000}"/>
    <cellStyle name="Normal 26 5 2 2 2 3 2" xfId="22612" xr:uid="{00000000-0005-0000-0000-0000337C0000}"/>
    <cellStyle name="Normal 26 5 2 2 2 3 3" xfId="40770" xr:uid="{00000000-0005-0000-0000-0000347C0000}"/>
    <cellStyle name="Normal 26 5 2 2 2 4" xfId="17897" xr:uid="{00000000-0005-0000-0000-0000357C0000}"/>
    <cellStyle name="Normal 26 5 2 2 2 5" xfId="36474" xr:uid="{00000000-0005-0000-0000-0000367C0000}"/>
    <cellStyle name="Normal 26 5 2 2 3" xfId="7579" xr:uid="{00000000-0005-0000-0000-0000377C0000}"/>
    <cellStyle name="Normal 26 5 2 2 3 2" xfId="12350" xr:uid="{00000000-0005-0000-0000-0000387C0000}"/>
    <cellStyle name="Normal 26 5 2 2 3 2 2" xfId="23708" xr:uid="{00000000-0005-0000-0000-0000397C0000}"/>
    <cellStyle name="Normal 26 5 2 2 3 2 3" xfId="41824" xr:uid="{00000000-0005-0000-0000-00003A7C0000}"/>
    <cellStyle name="Normal 26 5 2 2 3 3" xfId="18997" xr:uid="{00000000-0005-0000-0000-00003B7C0000}"/>
    <cellStyle name="Normal 26 5 2 2 3 4" xfId="37528" xr:uid="{00000000-0005-0000-0000-00003C7C0000}"/>
    <cellStyle name="Normal 26 5 2 2 4" xfId="10165" xr:uid="{00000000-0005-0000-0000-00003D7C0000}"/>
    <cellStyle name="Normal 26 5 2 2 4 2" xfId="21560" xr:uid="{00000000-0005-0000-0000-00003E7C0000}"/>
    <cellStyle name="Normal 26 5 2 2 4 3" xfId="39732" xr:uid="{00000000-0005-0000-0000-00003F7C0000}"/>
    <cellStyle name="Normal 26 5 2 2 5" xfId="16837" xr:uid="{00000000-0005-0000-0000-0000407C0000}"/>
    <cellStyle name="Normal 26 5 2 2 6" xfId="35437" xr:uid="{00000000-0005-0000-0000-0000417C0000}"/>
    <cellStyle name="Normal 26 5 2 3" xfId="5910" xr:uid="{00000000-0005-0000-0000-0000427C0000}"/>
    <cellStyle name="Normal 26 5 2 3 2" xfId="8111" xr:uid="{00000000-0005-0000-0000-0000437C0000}"/>
    <cellStyle name="Normal 26 5 2 3 2 2" xfId="12882" xr:uid="{00000000-0005-0000-0000-0000447C0000}"/>
    <cellStyle name="Normal 26 5 2 3 2 2 2" xfId="24237" xr:uid="{00000000-0005-0000-0000-0000457C0000}"/>
    <cellStyle name="Normal 26 5 2 3 2 2 3" xfId="42346" xr:uid="{00000000-0005-0000-0000-0000467C0000}"/>
    <cellStyle name="Normal 26 5 2 3 2 3" xfId="19524" xr:uid="{00000000-0005-0000-0000-0000477C0000}"/>
    <cellStyle name="Normal 26 5 2 3 2 4" xfId="38050" xr:uid="{00000000-0005-0000-0000-0000487C0000}"/>
    <cellStyle name="Normal 26 5 2 3 3" xfId="10699" xr:uid="{00000000-0005-0000-0000-0000497C0000}"/>
    <cellStyle name="Normal 26 5 2 3 3 2" xfId="22088" xr:uid="{00000000-0005-0000-0000-00004A7C0000}"/>
    <cellStyle name="Normal 26 5 2 3 3 3" xfId="40255" xr:uid="{00000000-0005-0000-0000-00004B7C0000}"/>
    <cellStyle name="Normal 26 5 2 3 4" xfId="17373" xr:uid="{00000000-0005-0000-0000-00004C7C0000}"/>
    <cellStyle name="Normal 26 5 2 3 5" xfId="35959" xr:uid="{00000000-0005-0000-0000-00004D7C0000}"/>
    <cellStyle name="Normal 26 5 2 4" xfId="7057" xr:uid="{00000000-0005-0000-0000-00004E7C0000}"/>
    <cellStyle name="Normal 26 5 2 4 2" xfId="11828" xr:uid="{00000000-0005-0000-0000-00004F7C0000}"/>
    <cellStyle name="Normal 26 5 2 4 2 2" xfId="23190" xr:uid="{00000000-0005-0000-0000-0000507C0000}"/>
    <cellStyle name="Normal 26 5 2 4 2 3" xfId="41312" xr:uid="{00000000-0005-0000-0000-0000517C0000}"/>
    <cellStyle name="Normal 26 5 2 4 3" xfId="18480" xr:uid="{00000000-0005-0000-0000-0000527C0000}"/>
    <cellStyle name="Normal 26 5 2 4 4" xfId="37016" xr:uid="{00000000-0005-0000-0000-0000537C0000}"/>
    <cellStyle name="Normal 26 5 2 5" xfId="9651" xr:uid="{00000000-0005-0000-0000-0000547C0000}"/>
    <cellStyle name="Normal 26 5 2 5 2" xfId="21046" xr:uid="{00000000-0005-0000-0000-0000557C0000}"/>
    <cellStyle name="Normal 26 5 2 5 3" xfId="39219" xr:uid="{00000000-0005-0000-0000-0000567C0000}"/>
    <cellStyle name="Normal 26 5 2 6" xfId="16317" xr:uid="{00000000-0005-0000-0000-0000577C0000}"/>
    <cellStyle name="Normal 26 5 2 7" xfId="34925" xr:uid="{00000000-0005-0000-0000-0000587C0000}"/>
    <cellStyle name="Normal 26 5 3" xfId="5101" xr:uid="{00000000-0005-0000-0000-0000597C0000}"/>
    <cellStyle name="Normal 26 5 3 2" xfId="6187" xr:uid="{00000000-0005-0000-0000-00005A7C0000}"/>
    <cellStyle name="Normal 26 5 3 2 2" xfId="8379" xr:uid="{00000000-0005-0000-0000-00005B7C0000}"/>
    <cellStyle name="Normal 26 5 3 2 2 2" xfId="13150" xr:uid="{00000000-0005-0000-0000-00005C7C0000}"/>
    <cellStyle name="Normal 26 5 3 2 2 2 2" xfId="24503" xr:uid="{00000000-0005-0000-0000-00005D7C0000}"/>
    <cellStyle name="Normal 26 5 3 2 2 2 3" xfId="42604" xr:uid="{00000000-0005-0000-0000-00005E7C0000}"/>
    <cellStyle name="Normal 26 5 3 2 2 3" xfId="19789" xr:uid="{00000000-0005-0000-0000-00005F7C0000}"/>
    <cellStyle name="Normal 26 5 3 2 2 4" xfId="38308" xr:uid="{00000000-0005-0000-0000-0000607C0000}"/>
    <cellStyle name="Normal 26 5 3 2 3" xfId="10969" xr:uid="{00000000-0005-0000-0000-0000617C0000}"/>
    <cellStyle name="Normal 26 5 3 2 3 2" xfId="22355" xr:uid="{00000000-0005-0000-0000-0000627C0000}"/>
    <cellStyle name="Normal 26 5 3 2 3 3" xfId="40513" xr:uid="{00000000-0005-0000-0000-0000637C0000}"/>
    <cellStyle name="Normal 26 5 3 2 4" xfId="17640" xr:uid="{00000000-0005-0000-0000-0000647C0000}"/>
    <cellStyle name="Normal 26 5 3 2 5" xfId="36217" xr:uid="{00000000-0005-0000-0000-0000657C0000}"/>
    <cellStyle name="Normal 26 5 3 3" xfId="7323" xr:uid="{00000000-0005-0000-0000-0000667C0000}"/>
    <cellStyle name="Normal 26 5 3 3 2" xfId="12094" xr:uid="{00000000-0005-0000-0000-0000677C0000}"/>
    <cellStyle name="Normal 26 5 3 3 2 2" xfId="23452" xr:uid="{00000000-0005-0000-0000-0000687C0000}"/>
    <cellStyle name="Normal 26 5 3 3 2 3" xfId="41568" xr:uid="{00000000-0005-0000-0000-0000697C0000}"/>
    <cellStyle name="Normal 26 5 3 3 3" xfId="18741" xr:uid="{00000000-0005-0000-0000-00006A7C0000}"/>
    <cellStyle name="Normal 26 5 3 3 4" xfId="37272" xr:uid="{00000000-0005-0000-0000-00006B7C0000}"/>
    <cellStyle name="Normal 26 5 3 4" xfId="9909" xr:uid="{00000000-0005-0000-0000-00006C7C0000}"/>
    <cellStyle name="Normal 26 5 3 4 2" xfId="21304" xr:uid="{00000000-0005-0000-0000-00006D7C0000}"/>
    <cellStyle name="Normal 26 5 3 4 3" xfId="39476" xr:uid="{00000000-0005-0000-0000-00006E7C0000}"/>
    <cellStyle name="Normal 26 5 3 5" xfId="16581" xr:uid="{00000000-0005-0000-0000-00006F7C0000}"/>
    <cellStyle name="Normal 26 5 3 6" xfId="35181" xr:uid="{00000000-0005-0000-0000-0000707C0000}"/>
    <cellStyle name="Normal 26 5 4" xfId="5634" xr:uid="{00000000-0005-0000-0000-0000717C0000}"/>
    <cellStyle name="Normal 26 5 4 2" xfId="7836" xr:uid="{00000000-0005-0000-0000-0000727C0000}"/>
    <cellStyle name="Normal 26 5 4 2 2" xfId="12607" xr:uid="{00000000-0005-0000-0000-0000737C0000}"/>
    <cellStyle name="Normal 26 5 4 2 2 2" xfId="23965" xr:uid="{00000000-0005-0000-0000-0000747C0000}"/>
    <cellStyle name="Normal 26 5 4 2 2 3" xfId="42081" xr:uid="{00000000-0005-0000-0000-0000757C0000}"/>
    <cellStyle name="Normal 26 5 4 2 3" xfId="19254" xr:uid="{00000000-0005-0000-0000-0000767C0000}"/>
    <cellStyle name="Normal 26 5 4 2 4" xfId="37785" xr:uid="{00000000-0005-0000-0000-0000777C0000}"/>
    <cellStyle name="Normal 26 5 4 3" xfId="10424" xr:uid="{00000000-0005-0000-0000-0000787C0000}"/>
    <cellStyle name="Normal 26 5 4 3 2" xfId="21819" xr:uid="{00000000-0005-0000-0000-0000797C0000}"/>
    <cellStyle name="Normal 26 5 4 3 3" xfId="39990" xr:uid="{00000000-0005-0000-0000-00007A7C0000}"/>
    <cellStyle name="Normal 26 5 4 4" xfId="17100" xr:uid="{00000000-0005-0000-0000-00007B7C0000}"/>
    <cellStyle name="Normal 26 5 4 5" xfId="35694" xr:uid="{00000000-0005-0000-0000-00007C7C0000}"/>
    <cellStyle name="Normal 26 5 5" xfId="6791" xr:uid="{00000000-0005-0000-0000-00007D7C0000}"/>
    <cellStyle name="Normal 26 5 5 2" xfId="11562" xr:uid="{00000000-0005-0000-0000-00007E7C0000}"/>
    <cellStyle name="Normal 26 5 5 2 2" xfId="22929" xr:uid="{00000000-0005-0000-0000-00007F7C0000}"/>
    <cellStyle name="Normal 26 5 5 2 3" xfId="41056" xr:uid="{00000000-0005-0000-0000-0000807C0000}"/>
    <cellStyle name="Normal 26 5 5 3" xfId="18217" xr:uid="{00000000-0005-0000-0000-0000817C0000}"/>
    <cellStyle name="Normal 26 5 5 4" xfId="36760" xr:uid="{00000000-0005-0000-0000-0000827C0000}"/>
    <cellStyle name="Normal 26 5 6" xfId="9391" xr:uid="{00000000-0005-0000-0000-0000837C0000}"/>
    <cellStyle name="Normal 26 5 6 2" xfId="20786" xr:uid="{00000000-0005-0000-0000-0000847C0000}"/>
    <cellStyle name="Normal 26 5 6 3" xfId="38963" xr:uid="{00000000-0005-0000-0000-0000857C0000}"/>
    <cellStyle name="Normal 26 5 7" xfId="16051" xr:uid="{00000000-0005-0000-0000-0000867C0000}"/>
    <cellStyle name="Normal 26 5 8" xfId="34669" xr:uid="{00000000-0005-0000-0000-0000877C0000}"/>
    <cellStyle name="Normal 26 6" xfId="4695" xr:uid="{00000000-0005-0000-0000-0000887C0000}"/>
    <cellStyle name="Normal 26 6 2" xfId="5229" xr:uid="{00000000-0005-0000-0000-0000897C0000}"/>
    <cellStyle name="Normal 26 6 2 2" xfId="6315" xr:uid="{00000000-0005-0000-0000-00008A7C0000}"/>
    <cellStyle name="Normal 26 6 2 2 2" xfId="8507" xr:uid="{00000000-0005-0000-0000-00008B7C0000}"/>
    <cellStyle name="Normal 26 6 2 2 2 2" xfId="13278" xr:uid="{00000000-0005-0000-0000-00008C7C0000}"/>
    <cellStyle name="Normal 26 6 2 2 2 2 2" xfId="24631" xr:uid="{00000000-0005-0000-0000-00008D7C0000}"/>
    <cellStyle name="Normal 26 6 2 2 2 2 3" xfId="42732" xr:uid="{00000000-0005-0000-0000-00008E7C0000}"/>
    <cellStyle name="Normal 26 6 2 2 2 3" xfId="19917" xr:uid="{00000000-0005-0000-0000-00008F7C0000}"/>
    <cellStyle name="Normal 26 6 2 2 2 4" xfId="38436" xr:uid="{00000000-0005-0000-0000-0000907C0000}"/>
    <cellStyle name="Normal 26 6 2 2 3" xfId="11097" xr:uid="{00000000-0005-0000-0000-0000917C0000}"/>
    <cellStyle name="Normal 26 6 2 2 3 2" xfId="22483" xr:uid="{00000000-0005-0000-0000-0000927C0000}"/>
    <cellStyle name="Normal 26 6 2 2 3 3" xfId="40641" xr:uid="{00000000-0005-0000-0000-0000937C0000}"/>
    <cellStyle name="Normal 26 6 2 2 4" xfId="17768" xr:uid="{00000000-0005-0000-0000-0000947C0000}"/>
    <cellStyle name="Normal 26 6 2 2 5" xfId="36345" xr:uid="{00000000-0005-0000-0000-0000957C0000}"/>
    <cellStyle name="Normal 26 6 2 3" xfId="7451" xr:uid="{00000000-0005-0000-0000-0000967C0000}"/>
    <cellStyle name="Normal 26 6 2 3 2" xfId="12222" xr:uid="{00000000-0005-0000-0000-0000977C0000}"/>
    <cellStyle name="Normal 26 6 2 3 2 2" xfId="23580" xr:uid="{00000000-0005-0000-0000-0000987C0000}"/>
    <cellStyle name="Normal 26 6 2 3 2 3" xfId="41696" xr:uid="{00000000-0005-0000-0000-0000997C0000}"/>
    <cellStyle name="Normal 26 6 2 3 3" xfId="18869" xr:uid="{00000000-0005-0000-0000-00009A7C0000}"/>
    <cellStyle name="Normal 26 6 2 3 4" xfId="37400" xr:uid="{00000000-0005-0000-0000-00009B7C0000}"/>
    <cellStyle name="Normal 26 6 2 4" xfId="10037" xr:uid="{00000000-0005-0000-0000-00009C7C0000}"/>
    <cellStyle name="Normal 26 6 2 4 2" xfId="21432" xr:uid="{00000000-0005-0000-0000-00009D7C0000}"/>
    <cellStyle name="Normal 26 6 2 4 3" xfId="39604" xr:uid="{00000000-0005-0000-0000-00009E7C0000}"/>
    <cellStyle name="Normal 26 6 2 5" xfId="16709" xr:uid="{00000000-0005-0000-0000-00009F7C0000}"/>
    <cellStyle name="Normal 26 6 2 6" xfId="35309" xr:uid="{00000000-0005-0000-0000-0000A07C0000}"/>
    <cellStyle name="Normal 26 6 3" xfId="5781" xr:uid="{00000000-0005-0000-0000-0000A17C0000}"/>
    <cellStyle name="Normal 26 6 3 2" xfId="7983" xr:uid="{00000000-0005-0000-0000-0000A27C0000}"/>
    <cellStyle name="Normal 26 6 3 2 2" xfId="12754" xr:uid="{00000000-0005-0000-0000-0000A37C0000}"/>
    <cellStyle name="Normal 26 6 3 2 2 2" xfId="24109" xr:uid="{00000000-0005-0000-0000-0000A47C0000}"/>
    <cellStyle name="Normal 26 6 3 2 2 3" xfId="42218" xr:uid="{00000000-0005-0000-0000-0000A57C0000}"/>
    <cellStyle name="Normal 26 6 3 2 3" xfId="19396" xr:uid="{00000000-0005-0000-0000-0000A67C0000}"/>
    <cellStyle name="Normal 26 6 3 2 4" xfId="37922" xr:uid="{00000000-0005-0000-0000-0000A77C0000}"/>
    <cellStyle name="Normal 26 6 3 3" xfId="10571" xr:uid="{00000000-0005-0000-0000-0000A87C0000}"/>
    <cellStyle name="Normal 26 6 3 3 2" xfId="21960" xr:uid="{00000000-0005-0000-0000-0000A97C0000}"/>
    <cellStyle name="Normal 26 6 3 3 3" xfId="40127" xr:uid="{00000000-0005-0000-0000-0000AA7C0000}"/>
    <cellStyle name="Normal 26 6 3 4" xfId="17245" xr:uid="{00000000-0005-0000-0000-0000AB7C0000}"/>
    <cellStyle name="Normal 26 6 3 5" xfId="35831" xr:uid="{00000000-0005-0000-0000-0000AC7C0000}"/>
    <cellStyle name="Normal 26 6 4" xfId="6929" xr:uid="{00000000-0005-0000-0000-0000AD7C0000}"/>
    <cellStyle name="Normal 26 6 4 2" xfId="11700" xr:uid="{00000000-0005-0000-0000-0000AE7C0000}"/>
    <cellStyle name="Normal 26 6 4 2 2" xfId="23062" xr:uid="{00000000-0005-0000-0000-0000AF7C0000}"/>
    <cellStyle name="Normal 26 6 4 2 3" xfId="41184" xr:uid="{00000000-0005-0000-0000-0000B07C0000}"/>
    <cellStyle name="Normal 26 6 4 3" xfId="18352" xr:uid="{00000000-0005-0000-0000-0000B17C0000}"/>
    <cellStyle name="Normal 26 6 4 4" xfId="36888" xr:uid="{00000000-0005-0000-0000-0000B27C0000}"/>
    <cellStyle name="Normal 26 6 5" xfId="9523" xr:uid="{00000000-0005-0000-0000-0000B37C0000}"/>
    <cellStyle name="Normal 26 6 5 2" xfId="20918" xr:uid="{00000000-0005-0000-0000-0000B47C0000}"/>
    <cellStyle name="Normal 26 6 5 3" xfId="39091" xr:uid="{00000000-0005-0000-0000-0000B57C0000}"/>
    <cellStyle name="Normal 26 6 6" xfId="16188" xr:uid="{00000000-0005-0000-0000-0000B67C0000}"/>
    <cellStyle name="Normal 26 6 7" xfId="34797" xr:uid="{00000000-0005-0000-0000-0000B77C0000}"/>
    <cellStyle name="Normal 26 7" xfId="4973" xr:uid="{00000000-0005-0000-0000-0000B87C0000}"/>
    <cellStyle name="Normal 26 7 2" xfId="6059" xr:uid="{00000000-0005-0000-0000-0000B97C0000}"/>
    <cellStyle name="Normal 26 7 2 2" xfId="8251" xr:uid="{00000000-0005-0000-0000-0000BA7C0000}"/>
    <cellStyle name="Normal 26 7 2 2 2" xfId="13022" xr:uid="{00000000-0005-0000-0000-0000BB7C0000}"/>
    <cellStyle name="Normal 26 7 2 2 2 2" xfId="24375" xr:uid="{00000000-0005-0000-0000-0000BC7C0000}"/>
    <cellStyle name="Normal 26 7 2 2 2 3" xfId="42476" xr:uid="{00000000-0005-0000-0000-0000BD7C0000}"/>
    <cellStyle name="Normal 26 7 2 2 3" xfId="19661" xr:uid="{00000000-0005-0000-0000-0000BE7C0000}"/>
    <cellStyle name="Normal 26 7 2 2 4" xfId="38180" xr:uid="{00000000-0005-0000-0000-0000BF7C0000}"/>
    <cellStyle name="Normal 26 7 2 3" xfId="10841" xr:uid="{00000000-0005-0000-0000-0000C07C0000}"/>
    <cellStyle name="Normal 26 7 2 3 2" xfId="22227" xr:uid="{00000000-0005-0000-0000-0000C17C0000}"/>
    <cellStyle name="Normal 26 7 2 3 3" xfId="40385" xr:uid="{00000000-0005-0000-0000-0000C27C0000}"/>
    <cellStyle name="Normal 26 7 2 4" xfId="17512" xr:uid="{00000000-0005-0000-0000-0000C37C0000}"/>
    <cellStyle name="Normal 26 7 2 5" xfId="36089" xr:uid="{00000000-0005-0000-0000-0000C47C0000}"/>
    <cellStyle name="Normal 26 7 3" xfId="7195" xr:uid="{00000000-0005-0000-0000-0000C57C0000}"/>
    <cellStyle name="Normal 26 7 3 2" xfId="11966" xr:uid="{00000000-0005-0000-0000-0000C67C0000}"/>
    <cellStyle name="Normal 26 7 3 2 2" xfId="23324" xr:uid="{00000000-0005-0000-0000-0000C77C0000}"/>
    <cellStyle name="Normal 26 7 3 2 3" xfId="41440" xr:uid="{00000000-0005-0000-0000-0000C87C0000}"/>
    <cellStyle name="Normal 26 7 3 3" xfId="18613" xr:uid="{00000000-0005-0000-0000-0000C97C0000}"/>
    <cellStyle name="Normal 26 7 3 4" xfId="37144" xr:uid="{00000000-0005-0000-0000-0000CA7C0000}"/>
    <cellStyle name="Normal 26 7 4" xfId="9781" xr:uid="{00000000-0005-0000-0000-0000CB7C0000}"/>
    <cellStyle name="Normal 26 7 4 2" xfId="21176" xr:uid="{00000000-0005-0000-0000-0000CC7C0000}"/>
    <cellStyle name="Normal 26 7 4 3" xfId="39348" xr:uid="{00000000-0005-0000-0000-0000CD7C0000}"/>
    <cellStyle name="Normal 26 7 5" xfId="16453" xr:uid="{00000000-0005-0000-0000-0000CE7C0000}"/>
    <cellStyle name="Normal 26 7 6" xfId="35053" xr:uid="{00000000-0005-0000-0000-0000CF7C0000}"/>
    <cellStyle name="Normal 26 8" xfId="5505" xr:uid="{00000000-0005-0000-0000-0000D07C0000}"/>
    <cellStyle name="Normal 26 8 2" xfId="7707" xr:uid="{00000000-0005-0000-0000-0000D17C0000}"/>
    <cellStyle name="Normal 26 8 2 2" xfId="12478" xr:uid="{00000000-0005-0000-0000-0000D27C0000}"/>
    <cellStyle name="Normal 26 8 2 2 2" xfId="23836" xr:uid="{00000000-0005-0000-0000-0000D37C0000}"/>
    <cellStyle name="Normal 26 8 2 2 3" xfId="41952" xr:uid="{00000000-0005-0000-0000-0000D47C0000}"/>
    <cellStyle name="Normal 26 8 2 3" xfId="19125" xr:uid="{00000000-0005-0000-0000-0000D57C0000}"/>
    <cellStyle name="Normal 26 8 2 4" xfId="37656" xr:uid="{00000000-0005-0000-0000-0000D67C0000}"/>
    <cellStyle name="Normal 26 8 3" xfId="10295" xr:uid="{00000000-0005-0000-0000-0000D77C0000}"/>
    <cellStyle name="Normal 26 8 3 2" xfId="21690" xr:uid="{00000000-0005-0000-0000-0000D87C0000}"/>
    <cellStyle name="Normal 26 8 3 3" xfId="39861" xr:uid="{00000000-0005-0000-0000-0000D97C0000}"/>
    <cellStyle name="Normal 26 8 4" xfId="16971" xr:uid="{00000000-0005-0000-0000-0000DA7C0000}"/>
    <cellStyle name="Normal 26 8 5" xfId="35565" xr:uid="{00000000-0005-0000-0000-0000DB7C0000}"/>
    <cellStyle name="Normal 26 9" xfId="6651" xr:uid="{00000000-0005-0000-0000-0000DC7C0000}"/>
    <cellStyle name="Normal 26 9 2" xfId="11422" xr:uid="{00000000-0005-0000-0000-0000DD7C0000}"/>
    <cellStyle name="Normal 26 9 2 2" xfId="22795" xr:uid="{00000000-0005-0000-0000-0000DE7C0000}"/>
    <cellStyle name="Normal 26 9 2 3" xfId="40927" xr:uid="{00000000-0005-0000-0000-0000DF7C0000}"/>
    <cellStyle name="Normal 26 9 3" xfId="18079" xr:uid="{00000000-0005-0000-0000-0000E07C0000}"/>
    <cellStyle name="Normal 26 9 4" xfId="36631" xr:uid="{00000000-0005-0000-0000-0000E17C0000}"/>
    <cellStyle name="Normal 27" xfId="4355" xr:uid="{00000000-0005-0000-0000-0000E27C0000}"/>
    <cellStyle name="Normal 27 10" xfId="9253" xr:uid="{00000000-0005-0000-0000-0000E37C0000}"/>
    <cellStyle name="Normal 27 10 2" xfId="20648" xr:uid="{00000000-0005-0000-0000-0000E47C0000}"/>
    <cellStyle name="Normal 27 10 3" xfId="38835" xr:uid="{00000000-0005-0000-0000-0000E57C0000}"/>
    <cellStyle name="Normal 27 11" xfId="15900" xr:uid="{00000000-0005-0000-0000-0000E67C0000}"/>
    <cellStyle name="Normal 27 12" xfId="34542" xr:uid="{00000000-0005-0000-0000-0000E77C0000}"/>
    <cellStyle name="Normal 27 2" xfId="4420" xr:uid="{00000000-0005-0000-0000-0000E87C0000}"/>
    <cellStyle name="Normal 27 2 10" xfId="15934" xr:uid="{00000000-0005-0000-0000-0000E97C0000}"/>
    <cellStyle name="Normal 27 2 11" xfId="34558" xr:uid="{00000000-0005-0000-0000-0000EA7C0000}"/>
    <cellStyle name="Normal 27 2 2" xfId="4459" xr:uid="{00000000-0005-0000-0000-0000EB7C0000}"/>
    <cellStyle name="Normal 27 2 2 10" xfId="34590" xr:uid="{00000000-0005-0000-0000-0000EC7C0000}"/>
    <cellStyle name="Normal 27 2 2 2" xfId="4531" xr:uid="{00000000-0005-0000-0000-0000ED7C0000}"/>
    <cellStyle name="Normal 27 2 2 2 2" xfId="4679" xr:uid="{00000000-0005-0000-0000-0000EE7C0000}"/>
    <cellStyle name="Normal 27 2 2 2 2 2" xfId="4956" xr:uid="{00000000-0005-0000-0000-0000EF7C0000}"/>
    <cellStyle name="Normal 27 2 2 2 2 2 2" xfId="5490" xr:uid="{00000000-0005-0000-0000-0000F07C0000}"/>
    <cellStyle name="Normal 27 2 2 2 2 2 2 2" xfId="6566" xr:uid="{00000000-0005-0000-0000-0000F17C0000}"/>
    <cellStyle name="Normal 27 2 2 2 2 2 2 2 2" xfId="8758" xr:uid="{00000000-0005-0000-0000-0000F27C0000}"/>
    <cellStyle name="Normal 27 2 2 2 2 2 2 2 2 2" xfId="13529" xr:uid="{00000000-0005-0000-0000-0000F37C0000}"/>
    <cellStyle name="Normal 27 2 2 2 2 2 2 2 2 2 2" xfId="24882" xr:uid="{00000000-0005-0000-0000-0000F47C0000}"/>
    <cellStyle name="Normal 27 2 2 2 2 2 2 2 2 2 3" xfId="42983" xr:uid="{00000000-0005-0000-0000-0000F57C0000}"/>
    <cellStyle name="Normal 27 2 2 2 2 2 2 2 2 3" xfId="20168" xr:uid="{00000000-0005-0000-0000-0000F67C0000}"/>
    <cellStyle name="Normal 27 2 2 2 2 2 2 2 2 4" xfId="38687" xr:uid="{00000000-0005-0000-0000-0000F77C0000}"/>
    <cellStyle name="Normal 27 2 2 2 2 2 2 2 3" xfId="11348" xr:uid="{00000000-0005-0000-0000-0000F87C0000}"/>
    <cellStyle name="Normal 27 2 2 2 2 2 2 2 3 2" xfId="22734" xr:uid="{00000000-0005-0000-0000-0000F97C0000}"/>
    <cellStyle name="Normal 27 2 2 2 2 2 2 2 3 3" xfId="40892" xr:uid="{00000000-0005-0000-0000-0000FA7C0000}"/>
    <cellStyle name="Normal 27 2 2 2 2 2 2 2 4" xfId="18019" xr:uid="{00000000-0005-0000-0000-0000FB7C0000}"/>
    <cellStyle name="Normal 27 2 2 2 2 2 2 2 5" xfId="36596" xr:uid="{00000000-0005-0000-0000-0000FC7C0000}"/>
    <cellStyle name="Normal 27 2 2 2 2 2 2 3" xfId="7692" xr:uid="{00000000-0005-0000-0000-0000FD7C0000}"/>
    <cellStyle name="Normal 27 2 2 2 2 2 2 3 2" xfId="12463" xr:uid="{00000000-0005-0000-0000-0000FE7C0000}"/>
    <cellStyle name="Normal 27 2 2 2 2 2 2 3 2 2" xfId="23821" xr:uid="{00000000-0005-0000-0000-0000FF7C0000}"/>
    <cellStyle name="Normal 27 2 2 2 2 2 2 3 2 3" xfId="41937" xr:uid="{00000000-0005-0000-0000-0000007D0000}"/>
    <cellStyle name="Normal 27 2 2 2 2 2 2 3 3" xfId="19110" xr:uid="{00000000-0005-0000-0000-0000017D0000}"/>
    <cellStyle name="Normal 27 2 2 2 2 2 2 3 4" xfId="37641" xr:uid="{00000000-0005-0000-0000-0000027D0000}"/>
    <cellStyle name="Normal 27 2 2 2 2 2 2 4" xfId="10280" xr:uid="{00000000-0005-0000-0000-0000037D0000}"/>
    <cellStyle name="Normal 27 2 2 2 2 2 2 4 2" xfId="21675" xr:uid="{00000000-0005-0000-0000-0000047D0000}"/>
    <cellStyle name="Normal 27 2 2 2 2 2 2 4 3" xfId="39846" xr:uid="{00000000-0005-0000-0000-0000057D0000}"/>
    <cellStyle name="Normal 27 2 2 2 2 2 2 5" xfId="16956" xr:uid="{00000000-0005-0000-0000-0000067D0000}"/>
    <cellStyle name="Normal 27 2 2 2 2 2 2 6" xfId="35550" xr:uid="{00000000-0005-0000-0000-0000077D0000}"/>
    <cellStyle name="Normal 27 2 2 2 2 2 3" xfId="6042" xr:uid="{00000000-0005-0000-0000-0000087D0000}"/>
    <cellStyle name="Normal 27 2 2 2 2 2 3 2" xfId="8234" xr:uid="{00000000-0005-0000-0000-0000097D0000}"/>
    <cellStyle name="Normal 27 2 2 2 2 2 3 2 2" xfId="13005" xr:uid="{00000000-0005-0000-0000-00000A7D0000}"/>
    <cellStyle name="Normal 27 2 2 2 2 2 3 2 2 2" xfId="24358" xr:uid="{00000000-0005-0000-0000-00000B7D0000}"/>
    <cellStyle name="Normal 27 2 2 2 2 2 3 2 2 3" xfId="42459" xr:uid="{00000000-0005-0000-0000-00000C7D0000}"/>
    <cellStyle name="Normal 27 2 2 2 2 2 3 2 3" xfId="19644" xr:uid="{00000000-0005-0000-0000-00000D7D0000}"/>
    <cellStyle name="Normal 27 2 2 2 2 2 3 2 4" xfId="38163" xr:uid="{00000000-0005-0000-0000-00000E7D0000}"/>
    <cellStyle name="Normal 27 2 2 2 2 2 3 3" xfId="10824" xr:uid="{00000000-0005-0000-0000-00000F7D0000}"/>
    <cellStyle name="Normal 27 2 2 2 2 2 3 3 2" xfId="22210" xr:uid="{00000000-0005-0000-0000-0000107D0000}"/>
    <cellStyle name="Normal 27 2 2 2 2 2 3 3 3" xfId="40368" xr:uid="{00000000-0005-0000-0000-0000117D0000}"/>
    <cellStyle name="Normal 27 2 2 2 2 2 3 4" xfId="17495" xr:uid="{00000000-0005-0000-0000-0000127D0000}"/>
    <cellStyle name="Normal 27 2 2 2 2 2 3 5" xfId="36072" xr:uid="{00000000-0005-0000-0000-0000137D0000}"/>
    <cellStyle name="Normal 27 2 2 2 2 2 4" xfId="7180" xr:uid="{00000000-0005-0000-0000-0000147D0000}"/>
    <cellStyle name="Normal 27 2 2 2 2 2 4 2" xfId="11951" xr:uid="{00000000-0005-0000-0000-0000157D0000}"/>
    <cellStyle name="Normal 27 2 2 2 2 2 4 2 2" xfId="23309" xr:uid="{00000000-0005-0000-0000-0000167D0000}"/>
    <cellStyle name="Normal 27 2 2 2 2 2 4 2 3" xfId="41425" xr:uid="{00000000-0005-0000-0000-0000177D0000}"/>
    <cellStyle name="Normal 27 2 2 2 2 2 4 3" xfId="18598" xr:uid="{00000000-0005-0000-0000-0000187D0000}"/>
    <cellStyle name="Normal 27 2 2 2 2 2 4 4" xfId="37129" xr:uid="{00000000-0005-0000-0000-0000197D0000}"/>
    <cellStyle name="Normal 27 2 2 2 2 2 5" xfId="9766" xr:uid="{00000000-0005-0000-0000-00001A7D0000}"/>
    <cellStyle name="Normal 27 2 2 2 2 2 5 2" xfId="21161" xr:uid="{00000000-0005-0000-0000-00001B7D0000}"/>
    <cellStyle name="Normal 27 2 2 2 2 2 5 3" xfId="39333" xr:uid="{00000000-0005-0000-0000-00001C7D0000}"/>
    <cellStyle name="Normal 27 2 2 2 2 2 6" xfId="16438" xr:uid="{00000000-0005-0000-0000-00001D7D0000}"/>
    <cellStyle name="Normal 27 2 2 2 2 2 7" xfId="35038" xr:uid="{00000000-0005-0000-0000-00001E7D0000}"/>
    <cellStyle name="Normal 27 2 2 2 2 3" xfId="5214" xr:uid="{00000000-0005-0000-0000-00001F7D0000}"/>
    <cellStyle name="Normal 27 2 2 2 2 3 2" xfId="6300" xr:uid="{00000000-0005-0000-0000-0000207D0000}"/>
    <cellStyle name="Normal 27 2 2 2 2 3 2 2" xfId="8492" xr:uid="{00000000-0005-0000-0000-0000217D0000}"/>
    <cellStyle name="Normal 27 2 2 2 2 3 2 2 2" xfId="13263" xr:uid="{00000000-0005-0000-0000-0000227D0000}"/>
    <cellStyle name="Normal 27 2 2 2 2 3 2 2 2 2" xfId="24616" xr:uid="{00000000-0005-0000-0000-0000237D0000}"/>
    <cellStyle name="Normal 27 2 2 2 2 3 2 2 2 3" xfId="42717" xr:uid="{00000000-0005-0000-0000-0000247D0000}"/>
    <cellStyle name="Normal 27 2 2 2 2 3 2 2 3" xfId="19902" xr:uid="{00000000-0005-0000-0000-0000257D0000}"/>
    <cellStyle name="Normal 27 2 2 2 2 3 2 2 4" xfId="38421" xr:uid="{00000000-0005-0000-0000-0000267D0000}"/>
    <cellStyle name="Normal 27 2 2 2 2 3 2 3" xfId="11082" xr:uid="{00000000-0005-0000-0000-0000277D0000}"/>
    <cellStyle name="Normal 27 2 2 2 2 3 2 3 2" xfId="22468" xr:uid="{00000000-0005-0000-0000-0000287D0000}"/>
    <cellStyle name="Normal 27 2 2 2 2 3 2 3 3" xfId="40626" xr:uid="{00000000-0005-0000-0000-0000297D0000}"/>
    <cellStyle name="Normal 27 2 2 2 2 3 2 4" xfId="17753" xr:uid="{00000000-0005-0000-0000-00002A7D0000}"/>
    <cellStyle name="Normal 27 2 2 2 2 3 2 5" xfId="36330" xr:uid="{00000000-0005-0000-0000-00002B7D0000}"/>
    <cellStyle name="Normal 27 2 2 2 2 3 3" xfId="7436" xr:uid="{00000000-0005-0000-0000-00002C7D0000}"/>
    <cellStyle name="Normal 27 2 2 2 2 3 3 2" xfId="12207" xr:uid="{00000000-0005-0000-0000-00002D7D0000}"/>
    <cellStyle name="Normal 27 2 2 2 2 3 3 2 2" xfId="23565" xr:uid="{00000000-0005-0000-0000-00002E7D0000}"/>
    <cellStyle name="Normal 27 2 2 2 2 3 3 2 3" xfId="41681" xr:uid="{00000000-0005-0000-0000-00002F7D0000}"/>
    <cellStyle name="Normal 27 2 2 2 2 3 3 3" xfId="18854" xr:uid="{00000000-0005-0000-0000-0000307D0000}"/>
    <cellStyle name="Normal 27 2 2 2 2 3 3 4" xfId="37385" xr:uid="{00000000-0005-0000-0000-0000317D0000}"/>
    <cellStyle name="Normal 27 2 2 2 2 3 4" xfId="10022" xr:uid="{00000000-0005-0000-0000-0000327D0000}"/>
    <cellStyle name="Normal 27 2 2 2 2 3 4 2" xfId="21417" xr:uid="{00000000-0005-0000-0000-0000337D0000}"/>
    <cellStyle name="Normal 27 2 2 2 2 3 4 3" xfId="39589" xr:uid="{00000000-0005-0000-0000-0000347D0000}"/>
    <cellStyle name="Normal 27 2 2 2 2 3 5" xfId="16694" xr:uid="{00000000-0005-0000-0000-0000357D0000}"/>
    <cellStyle name="Normal 27 2 2 2 2 3 6" xfId="35294" xr:uid="{00000000-0005-0000-0000-0000367D0000}"/>
    <cellStyle name="Normal 27 2 2 2 2 4" xfId="5766" xr:uid="{00000000-0005-0000-0000-0000377D0000}"/>
    <cellStyle name="Normal 27 2 2 2 2 4 2" xfId="7968" xr:uid="{00000000-0005-0000-0000-0000387D0000}"/>
    <cellStyle name="Normal 27 2 2 2 2 4 2 2" xfId="12739" xr:uid="{00000000-0005-0000-0000-0000397D0000}"/>
    <cellStyle name="Normal 27 2 2 2 2 4 2 2 2" xfId="24094" xr:uid="{00000000-0005-0000-0000-00003A7D0000}"/>
    <cellStyle name="Normal 27 2 2 2 2 4 2 2 3" xfId="42203" xr:uid="{00000000-0005-0000-0000-00003B7D0000}"/>
    <cellStyle name="Normal 27 2 2 2 2 4 2 3" xfId="19381" xr:uid="{00000000-0005-0000-0000-00003C7D0000}"/>
    <cellStyle name="Normal 27 2 2 2 2 4 2 4" xfId="37907" xr:uid="{00000000-0005-0000-0000-00003D7D0000}"/>
    <cellStyle name="Normal 27 2 2 2 2 4 3" xfId="10556" xr:uid="{00000000-0005-0000-0000-00003E7D0000}"/>
    <cellStyle name="Normal 27 2 2 2 2 4 3 2" xfId="21945" xr:uid="{00000000-0005-0000-0000-00003F7D0000}"/>
    <cellStyle name="Normal 27 2 2 2 2 4 3 3" xfId="40112" xr:uid="{00000000-0005-0000-0000-0000407D0000}"/>
    <cellStyle name="Normal 27 2 2 2 2 4 4" xfId="17230" xr:uid="{00000000-0005-0000-0000-0000417D0000}"/>
    <cellStyle name="Normal 27 2 2 2 2 4 5" xfId="35816" xr:uid="{00000000-0005-0000-0000-0000427D0000}"/>
    <cellStyle name="Normal 27 2 2 2 2 5" xfId="6914" xr:uid="{00000000-0005-0000-0000-0000437D0000}"/>
    <cellStyle name="Normal 27 2 2 2 2 5 2" xfId="11685" xr:uid="{00000000-0005-0000-0000-0000447D0000}"/>
    <cellStyle name="Normal 27 2 2 2 2 5 2 2" xfId="23047" xr:uid="{00000000-0005-0000-0000-0000457D0000}"/>
    <cellStyle name="Normal 27 2 2 2 2 5 2 3" xfId="41169" xr:uid="{00000000-0005-0000-0000-0000467D0000}"/>
    <cellStyle name="Normal 27 2 2 2 2 5 3" xfId="18337" xr:uid="{00000000-0005-0000-0000-0000477D0000}"/>
    <cellStyle name="Normal 27 2 2 2 2 5 4" xfId="36873" xr:uid="{00000000-0005-0000-0000-0000487D0000}"/>
    <cellStyle name="Normal 27 2 2 2 2 6" xfId="9507" xr:uid="{00000000-0005-0000-0000-0000497D0000}"/>
    <cellStyle name="Normal 27 2 2 2 2 6 2" xfId="20902" xr:uid="{00000000-0005-0000-0000-00004A7D0000}"/>
    <cellStyle name="Normal 27 2 2 2 2 6 3" xfId="39076" xr:uid="{00000000-0005-0000-0000-00004B7D0000}"/>
    <cellStyle name="Normal 27 2 2 2 2 7" xfId="16173" xr:uid="{00000000-0005-0000-0000-00004C7D0000}"/>
    <cellStyle name="Normal 27 2 2 2 2 8" xfId="34782" xr:uid="{00000000-0005-0000-0000-00004D7D0000}"/>
    <cellStyle name="Normal 27 2 2 2 3" xfId="4808" xr:uid="{00000000-0005-0000-0000-00004E7D0000}"/>
    <cellStyle name="Normal 27 2 2 2 3 2" xfId="5342" xr:uid="{00000000-0005-0000-0000-00004F7D0000}"/>
    <cellStyle name="Normal 27 2 2 2 3 2 2" xfId="6428" xr:uid="{00000000-0005-0000-0000-0000507D0000}"/>
    <cellStyle name="Normal 27 2 2 2 3 2 2 2" xfId="8620" xr:uid="{00000000-0005-0000-0000-0000517D0000}"/>
    <cellStyle name="Normal 27 2 2 2 3 2 2 2 2" xfId="13391" xr:uid="{00000000-0005-0000-0000-0000527D0000}"/>
    <cellStyle name="Normal 27 2 2 2 3 2 2 2 2 2" xfId="24744" xr:uid="{00000000-0005-0000-0000-0000537D0000}"/>
    <cellStyle name="Normal 27 2 2 2 3 2 2 2 2 3" xfId="42845" xr:uid="{00000000-0005-0000-0000-0000547D0000}"/>
    <cellStyle name="Normal 27 2 2 2 3 2 2 2 3" xfId="20030" xr:uid="{00000000-0005-0000-0000-0000557D0000}"/>
    <cellStyle name="Normal 27 2 2 2 3 2 2 2 4" xfId="38549" xr:uid="{00000000-0005-0000-0000-0000567D0000}"/>
    <cellStyle name="Normal 27 2 2 2 3 2 2 3" xfId="11210" xr:uid="{00000000-0005-0000-0000-0000577D0000}"/>
    <cellStyle name="Normal 27 2 2 2 3 2 2 3 2" xfId="22596" xr:uid="{00000000-0005-0000-0000-0000587D0000}"/>
    <cellStyle name="Normal 27 2 2 2 3 2 2 3 3" xfId="40754" xr:uid="{00000000-0005-0000-0000-0000597D0000}"/>
    <cellStyle name="Normal 27 2 2 2 3 2 2 4" xfId="17881" xr:uid="{00000000-0005-0000-0000-00005A7D0000}"/>
    <cellStyle name="Normal 27 2 2 2 3 2 2 5" xfId="36458" xr:uid="{00000000-0005-0000-0000-00005B7D0000}"/>
    <cellStyle name="Normal 27 2 2 2 3 2 3" xfId="7564" xr:uid="{00000000-0005-0000-0000-00005C7D0000}"/>
    <cellStyle name="Normal 27 2 2 2 3 2 3 2" xfId="12335" xr:uid="{00000000-0005-0000-0000-00005D7D0000}"/>
    <cellStyle name="Normal 27 2 2 2 3 2 3 2 2" xfId="23693" xr:uid="{00000000-0005-0000-0000-00005E7D0000}"/>
    <cellStyle name="Normal 27 2 2 2 3 2 3 2 3" xfId="41809" xr:uid="{00000000-0005-0000-0000-00005F7D0000}"/>
    <cellStyle name="Normal 27 2 2 2 3 2 3 3" xfId="18982" xr:uid="{00000000-0005-0000-0000-0000607D0000}"/>
    <cellStyle name="Normal 27 2 2 2 3 2 3 4" xfId="37513" xr:uid="{00000000-0005-0000-0000-0000617D0000}"/>
    <cellStyle name="Normal 27 2 2 2 3 2 4" xfId="10150" xr:uid="{00000000-0005-0000-0000-0000627D0000}"/>
    <cellStyle name="Normal 27 2 2 2 3 2 4 2" xfId="21545" xr:uid="{00000000-0005-0000-0000-0000637D0000}"/>
    <cellStyle name="Normal 27 2 2 2 3 2 4 3" xfId="39717" xr:uid="{00000000-0005-0000-0000-0000647D0000}"/>
    <cellStyle name="Normal 27 2 2 2 3 2 5" xfId="16822" xr:uid="{00000000-0005-0000-0000-0000657D0000}"/>
    <cellStyle name="Normal 27 2 2 2 3 2 6" xfId="35422" xr:uid="{00000000-0005-0000-0000-0000667D0000}"/>
    <cellStyle name="Normal 27 2 2 2 3 3" xfId="5894" xr:uid="{00000000-0005-0000-0000-0000677D0000}"/>
    <cellStyle name="Normal 27 2 2 2 3 3 2" xfId="8096" xr:uid="{00000000-0005-0000-0000-0000687D0000}"/>
    <cellStyle name="Normal 27 2 2 2 3 3 2 2" xfId="12867" xr:uid="{00000000-0005-0000-0000-0000697D0000}"/>
    <cellStyle name="Normal 27 2 2 2 3 3 2 2 2" xfId="24222" xr:uid="{00000000-0005-0000-0000-00006A7D0000}"/>
    <cellStyle name="Normal 27 2 2 2 3 3 2 2 3" xfId="42331" xr:uid="{00000000-0005-0000-0000-00006B7D0000}"/>
    <cellStyle name="Normal 27 2 2 2 3 3 2 3" xfId="19509" xr:uid="{00000000-0005-0000-0000-00006C7D0000}"/>
    <cellStyle name="Normal 27 2 2 2 3 3 2 4" xfId="38035" xr:uid="{00000000-0005-0000-0000-00006D7D0000}"/>
    <cellStyle name="Normal 27 2 2 2 3 3 3" xfId="10684" xr:uid="{00000000-0005-0000-0000-00006E7D0000}"/>
    <cellStyle name="Normal 27 2 2 2 3 3 3 2" xfId="22073" xr:uid="{00000000-0005-0000-0000-00006F7D0000}"/>
    <cellStyle name="Normal 27 2 2 2 3 3 3 3" xfId="40240" xr:uid="{00000000-0005-0000-0000-0000707D0000}"/>
    <cellStyle name="Normal 27 2 2 2 3 3 4" xfId="17358" xr:uid="{00000000-0005-0000-0000-0000717D0000}"/>
    <cellStyle name="Normal 27 2 2 2 3 3 5" xfId="35944" xr:uid="{00000000-0005-0000-0000-0000727D0000}"/>
    <cellStyle name="Normal 27 2 2 2 3 4" xfId="7042" xr:uid="{00000000-0005-0000-0000-0000737D0000}"/>
    <cellStyle name="Normal 27 2 2 2 3 4 2" xfId="11813" xr:uid="{00000000-0005-0000-0000-0000747D0000}"/>
    <cellStyle name="Normal 27 2 2 2 3 4 2 2" xfId="23175" xr:uid="{00000000-0005-0000-0000-0000757D0000}"/>
    <cellStyle name="Normal 27 2 2 2 3 4 2 3" xfId="41297" xr:uid="{00000000-0005-0000-0000-0000767D0000}"/>
    <cellStyle name="Normal 27 2 2 2 3 4 3" xfId="18465" xr:uid="{00000000-0005-0000-0000-0000777D0000}"/>
    <cellStyle name="Normal 27 2 2 2 3 4 4" xfId="37001" xr:uid="{00000000-0005-0000-0000-0000787D0000}"/>
    <cellStyle name="Normal 27 2 2 2 3 5" xfId="9636" xr:uid="{00000000-0005-0000-0000-0000797D0000}"/>
    <cellStyle name="Normal 27 2 2 2 3 5 2" xfId="21031" xr:uid="{00000000-0005-0000-0000-00007A7D0000}"/>
    <cellStyle name="Normal 27 2 2 2 3 5 3" xfId="39204" xr:uid="{00000000-0005-0000-0000-00007B7D0000}"/>
    <cellStyle name="Normal 27 2 2 2 3 6" xfId="16301" xr:uid="{00000000-0005-0000-0000-00007C7D0000}"/>
    <cellStyle name="Normal 27 2 2 2 3 7" xfId="34910" xr:uid="{00000000-0005-0000-0000-00007D7D0000}"/>
    <cellStyle name="Normal 27 2 2 2 4" xfId="5086" xr:uid="{00000000-0005-0000-0000-00007E7D0000}"/>
    <cellStyle name="Normal 27 2 2 2 4 2" xfId="6172" xr:uid="{00000000-0005-0000-0000-00007F7D0000}"/>
    <cellStyle name="Normal 27 2 2 2 4 2 2" xfId="8364" xr:uid="{00000000-0005-0000-0000-0000807D0000}"/>
    <cellStyle name="Normal 27 2 2 2 4 2 2 2" xfId="13135" xr:uid="{00000000-0005-0000-0000-0000817D0000}"/>
    <cellStyle name="Normal 27 2 2 2 4 2 2 2 2" xfId="24488" xr:uid="{00000000-0005-0000-0000-0000827D0000}"/>
    <cellStyle name="Normal 27 2 2 2 4 2 2 2 3" xfId="42589" xr:uid="{00000000-0005-0000-0000-0000837D0000}"/>
    <cellStyle name="Normal 27 2 2 2 4 2 2 3" xfId="19774" xr:uid="{00000000-0005-0000-0000-0000847D0000}"/>
    <cellStyle name="Normal 27 2 2 2 4 2 2 4" xfId="38293" xr:uid="{00000000-0005-0000-0000-0000857D0000}"/>
    <cellStyle name="Normal 27 2 2 2 4 2 3" xfId="10954" xr:uid="{00000000-0005-0000-0000-0000867D0000}"/>
    <cellStyle name="Normal 27 2 2 2 4 2 3 2" xfId="22340" xr:uid="{00000000-0005-0000-0000-0000877D0000}"/>
    <cellStyle name="Normal 27 2 2 2 4 2 3 3" xfId="40498" xr:uid="{00000000-0005-0000-0000-0000887D0000}"/>
    <cellStyle name="Normal 27 2 2 2 4 2 4" xfId="17625" xr:uid="{00000000-0005-0000-0000-0000897D0000}"/>
    <cellStyle name="Normal 27 2 2 2 4 2 5" xfId="36202" xr:uid="{00000000-0005-0000-0000-00008A7D0000}"/>
    <cellStyle name="Normal 27 2 2 2 4 3" xfId="7308" xr:uid="{00000000-0005-0000-0000-00008B7D0000}"/>
    <cellStyle name="Normal 27 2 2 2 4 3 2" xfId="12079" xr:uid="{00000000-0005-0000-0000-00008C7D0000}"/>
    <cellStyle name="Normal 27 2 2 2 4 3 2 2" xfId="23437" xr:uid="{00000000-0005-0000-0000-00008D7D0000}"/>
    <cellStyle name="Normal 27 2 2 2 4 3 2 3" xfId="41553" xr:uid="{00000000-0005-0000-0000-00008E7D0000}"/>
    <cellStyle name="Normal 27 2 2 2 4 3 3" xfId="18726" xr:uid="{00000000-0005-0000-0000-00008F7D0000}"/>
    <cellStyle name="Normal 27 2 2 2 4 3 4" xfId="37257" xr:uid="{00000000-0005-0000-0000-0000907D0000}"/>
    <cellStyle name="Normal 27 2 2 2 4 4" xfId="9894" xr:uid="{00000000-0005-0000-0000-0000917D0000}"/>
    <cellStyle name="Normal 27 2 2 2 4 4 2" xfId="21289" xr:uid="{00000000-0005-0000-0000-0000927D0000}"/>
    <cellStyle name="Normal 27 2 2 2 4 4 3" xfId="39461" xr:uid="{00000000-0005-0000-0000-0000937D0000}"/>
    <cellStyle name="Normal 27 2 2 2 4 5" xfId="16566" xr:uid="{00000000-0005-0000-0000-0000947D0000}"/>
    <cellStyle name="Normal 27 2 2 2 4 6" xfId="35166" xr:uid="{00000000-0005-0000-0000-0000957D0000}"/>
    <cellStyle name="Normal 27 2 2 2 5" xfId="5618" xr:uid="{00000000-0005-0000-0000-0000967D0000}"/>
    <cellStyle name="Normal 27 2 2 2 5 2" xfId="7820" xr:uid="{00000000-0005-0000-0000-0000977D0000}"/>
    <cellStyle name="Normal 27 2 2 2 5 2 2" xfId="12591" xr:uid="{00000000-0005-0000-0000-0000987D0000}"/>
    <cellStyle name="Normal 27 2 2 2 5 2 2 2" xfId="23949" xr:uid="{00000000-0005-0000-0000-0000997D0000}"/>
    <cellStyle name="Normal 27 2 2 2 5 2 2 3" xfId="42065" xr:uid="{00000000-0005-0000-0000-00009A7D0000}"/>
    <cellStyle name="Normal 27 2 2 2 5 2 3" xfId="19238" xr:uid="{00000000-0005-0000-0000-00009B7D0000}"/>
    <cellStyle name="Normal 27 2 2 2 5 2 4" xfId="37769" xr:uid="{00000000-0005-0000-0000-00009C7D0000}"/>
    <cellStyle name="Normal 27 2 2 2 5 3" xfId="10408" xr:uid="{00000000-0005-0000-0000-00009D7D0000}"/>
    <cellStyle name="Normal 27 2 2 2 5 3 2" xfId="21803" xr:uid="{00000000-0005-0000-0000-00009E7D0000}"/>
    <cellStyle name="Normal 27 2 2 2 5 3 3" xfId="39974" xr:uid="{00000000-0005-0000-0000-00009F7D0000}"/>
    <cellStyle name="Normal 27 2 2 2 5 4" xfId="17084" xr:uid="{00000000-0005-0000-0000-0000A07D0000}"/>
    <cellStyle name="Normal 27 2 2 2 5 5" xfId="35678" xr:uid="{00000000-0005-0000-0000-0000A17D0000}"/>
    <cellStyle name="Normal 27 2 2 2 6" xfId="6776" xr:uid="{00000000-0005-0000-0000-0000A27D0000}"/>
    <cellStyle name="Normal 27 2 2 2 6 2" xfId="11547" xr:uid="{00000000-0005-0000-0000-0000A37D0000}"/>
    <cellStyle name="Normal 27 2 2 2 6 2 2" xfId="22914" xr:uid="{00000000-0005-0000-0000-0000A47D0000}"/>
    <cellStyle name="Normal 27 2 2 2 6 2 3" xfId="41041" xr:uid="{00000000-0005-0000-0000-0000A57D0000}"/>
    <cellStyle name="Normal 27 2 2 2 6 3" xfId="18202" xr:uid="{00000000-0005-0000-0000-0000A67D0000}"/>
    <cellStyle name="Normal 27 2 2 2 6 4" xfId="36745" xr:uid="{00000000-0005-0000-0000-0000A77D0000}"/>
    <cellStyle name="Normal 27 2 2 2 7" xfId="9376" xr:uid="{00000000-0005-0000-0000-0000A87D0000}"/>
    <cellStyle name="Normal 27 2 2 2 7 2" xfId="20771" xr:uid="{00000000-0005-0000-0000-0000A97D0000}"/>
    <cellStyle name="Normal 27 2 2 2 7 3" xfId="38948" xr:uid="{00000000-0005-0000-0000-0000AA7D0000}"/>
    <cellStyle name="Normal 27 2 2 2 8" xfId="16036" xr:uid="{00000000-0005-0000-0000-0000AB7D0000}"/>
    <cellStyle name="Normal 27 2 2 2 9" xfId="34654" xr:uid="{00000000-0005-0000-0000-0000AC7D0000}"/>
    <cellStyle name="Normal 27 2 2 3" xfId="4607" xr:uid="{00000000-0005-0000-0000-0000AD7D0000}"/>
    <cellStyle name="Normal 27 2 2 3 2" xfId="4884" xr:uid="{00000000-0005-0000-0000-0000AE7D0000}"/>
    <cellStyle name="Normal 27 2 2 3 2 2" xfId="5418" xr:uid="{00000000-0005-0000-0000-0000AF7D0000}"/>
    <cellStyle name="Normal 27 2 2 3 2 2 2" xfId="6500" xr:uid="{00000000-0005-0000-0000-0000B07D0000}"/>
    <cellStyle name="Normal 27 2 2 3 2 2 2 2" xfId="8692" xr:uid="{00000000-0005-0000-0000-0000B17D0000}"/>
    <cellStyle name="Normal 27 2 2 3 2 2 2 2 2" xfId="13463" xr:uid="{00000000-0005-0000-0000-0000B27D0000}"/>
    <cellStyle name="Normal 27 2 2 3 2 2 2 2 2 2" xfId="24816" xr:uid="{00000000-0005-0000-0000-0000B37D0000}"/>
    <cellStyle name="Normal 27 2 2 3 2 2 2 2 2 3" xfId="42917" xr:uid="{00000000-0005-0000-0000-0000B47D0000}"/>
    <cellStyle name="Normal 27 2 2 3 2 2 2 2 3" xfId="20102" xr:uid="{00000000-0005-0000-0000-0000B57D0000}"/>
    <cellStyle name="Normal 27 2 2 3 2 2 2 2 4" xfId="38621" xr:uid="{00000000-0005-0000-0000-0000B67D0000}"/>
    <cellStyle name="Normal 27 2 2 3 2 2 2 3" xfId="11282" xr:uid="{00000000-0005-0000-0000-0000B77D0000}"/>
    <cellStyle name="Normal 27 2 2 3 2 2 2 3 2" xfId="22668" xr:uid="{00000000-0005-0000-0000-0000B87D0000}"/>
    <cellStyle name="Normal 27 2 2 3 2 2 2 3 3" xfId="40826" xr:uid="{00000000-0005-0000-0000-0000B97D0000}"/>
    <cellStyle name="Normal 27 2 2 3 2 2 2 4" xfId="17953" xr:uid="{00000000-0005-0000-0000-0000BA7D0000}"/>
    <cellStyle name="Normal 27 2 2 3 2 2 2 5" xfId="36530" xr:uid="{00000000-0005-0000-0000-0000BB7D0000}"/>
    <cellStyle name="Normal 27 2 2 3 2 2 3" xfId="7628" xr:uid="{00000000-0005-0000-0000-0000BC7D0000}"/>
    <cellStyle name="Normal 27 2 2 3 2 2 3 2" xfId="12399" xr:uid="{00000000-0005-0000-0000-0000BD7D0000}"/>
    <cellStyle name="Normal 27 2 2 3 2 2 3 2 2" xfId="23757" xr:uid="{00000000-0005-0000-0000-0000BE7D0000}"/>
    <cellStyle name="Normal 27 2 2 3 2 2 3 2 3" xfId="41873" xr:uid="{00000000-0005-0000-0000-0000BF7D0000}"/>
    <cellStyle name="Normal 27 2 2 3 2 2 3 3" xfId="19046" xr:uid="{00000000-0005-0000-0000-0000C07D0000}"/>
    <cellStyle name="Normal 27 2 2 3 2 2 3 4" xfId="37577" xr:uid="{00000000-0005-0000-0000-0000C17D0000}"/>
    <cellStyle name="Normal 27 2 2 3 2 2 4" xfId="10215" xr:uid="{00000000-0005-0000-0000-0000C27D0000}"/>
    <cellStyle name="Normal 27 2 2 3 2 2 4 2" xfId="21610" xr:uid="{00000000-0005-0000-0000-0000C37D0000}"/>
    <cellStyle name="Normal 27 2 2 3 2 2 4 3" xfId="39782" xr:uid="{00000000-0005-0000-0000-0000C47D0000}"/>
    <cellStyle name="Normal 27 2 2 3 2 2 5" xfId="16889" xr:uid="{00000000-0005-0000-0000-0000C57D0000}"/>
    <cellStyle name="Normal 27 2 2 3 2 2 6" xfId="35486" xr:uid="{00000000-0005-0000-0000-0000C67D0000}"/>
    <cellStyle name="Normal 27 2 2 3 2 3" xfId="5970" xr:uid="{00000000-0005-0000-0000-0000C77D0000}"/>
    <cellStyle name="Normal 27 2 2 3 2 3 2" xfId="8164" xr:uid="{00000000-0005-0000-0000-0000C87D0000}"/>
    <cellStyle name="Normal 27 2 2 3 2 3 2 2" xfId="12935" xr:uid="{00000000-0005-0000-0000-0000C97D0000}"/>
    <cellStyle name="Normal 27 2 2 3 2 3 2 2 2" xfId="24290" xr:uid="{00000000-0005-0000-0000-0000CA7D0000}"/>
    <cellStyle name="Normal 27 2 2 3 2 3 2 2 3" xfId="42395" xr:uid="{00000000-0005-0000-0000-0000CB7D0000}"/>
    <cellStyle name="Normal 27 2 2 3 2 3 2 3" xfId="19575" xr:uid="{00000000-0005-0000-0000-0000CC7D0000}"/>
    <cellStyle name="Normal 27 2 2 3 2 3 2 4" xfId="38099" xr:uid="{00000000-0005-0000-0000-0000CD7D0000}"/>
    <cellStyle name="Normal 27 2 2 3 2 3 3" xfId="10754" xr:uid="{00000000-0005-0000-0000-0000CE7D0000}"/>
    <cellStyle name="Normal 27 2 2 3 2 3 3 2" xfId="22142" xr:uid="{00000000-0005-0000-0000-0000CF7D0000}"/>
    <cellStyle name="Normal 27 2 2 3 2 3 3 3" xfId="40304" xr:uid="{00000000-0005-0000-0000-0000D07D0000}"/>
    <cellStyle name="Normal 27 2 2 3 2 3 4" xfId="17427" xr:uid="{00000000-0005-0000-0000-0000D17D0000}"/>
    <cellStyle name="Normal 27 2 2 3 2 3 5" xfId="36008" xr:uid="{00000000-0005-0000-0000-0000D27D0000}"/>
    <cellStyle name="Normal 27 2 2 3 2 4" xfId="7110" xr:uid="{00000000-0005-0000-0000-0000D37D0000}"/>
    <cellStyle name="Normal 27 2 2 3 2 4 2" xfId="11881" xr:uid="{00000000-0005-0000-0000-0000D47D0000}"/>
    <cellStyle name="Normal 27 2 2 3 2 4 2 2" xfId="23242" xr:uid="{00000000-0005-0000-0000-0000D57D0000}"/>
    <cellStyle name="Normal 27 2 2 3 2 4 2 3" xfId="41361" xr:uid="{00000000-0005-0000-0000-0000D67D0000}"/>
    <cellStyle name="Normal 27 2 2 3 2 4 3" xfId="18530" xr:uid="{00000000-0005-0000-0000-0000D77D0000}"/>
    <cellStyle name="Normal 27 2 2 3 2 4 4" xfId="37065" xr:uid="{00000000-0005-0000-0000-0000D87D0000}"/>
    <cellStyle name="Normal 27 2 2 3 2 5" xfId="9701" xr:uid="{00000000-0005-0000-0000-0000D97D0000}"/>
    <cellStyle name="Normal 27 2 2 3 2 5 2" xfId="21096" xr:uid="{00000000-0005-0000-0000-0000DA7D0000}"/>
    <cellStyle name="Normal 27 2 2 3 2 5 3" xfId="39269" xr:uid="{00000000-0005-0000-0000-0000DB7D0000}"/>
    <cellStyle name="Normal 27 2 2 3 2 6" xfId="16369" xr:uid="{00000000-0005-0000-0000-0000DC7D0000}"/>
    <cellStyle name="Normal 27 2 2 3 2 7" xfId="34974" xr:uid="{00000000-0005-0000-0000-0000DD7D0000}"/>
    <cellStyle name="Normal 27 2 2 3 3" xfId="5150" xr:uid="{00000000-0005-0000-0000-0000DE7D0000}"/>
    <cellStyle name="Normal 27 2 2 3 3 2" xfId="6236" xr:uid="{00000000-0005-0000-0000-0000DF7D0000}"/>
    <cellStyle name="Normal 27 2 2 3 3 2 2" xfId="8428" xr:uid="{00000000-0005-0000-0000-0000E07D0000}"/>
    <cellStyle name="Normal 27 2 2 3 3 2 2 2" xfId="13199" xr:uid="{00000000-0005-0000-0000-0000E17D0000}"/>
    <cellStyle name="Normal 27 2 2 3 3 2 2 2 2" xfId="24552" xr:uid="{00000000-0005-0000-0000-0000E27D0000}"/>
    <cellStyle name="Normal 27 2 2 3 3 2 2 2 3" xfId="42653" xr:uid="{00000000-0005-0000-0000-0000E37D0000}"/>
    <cellStyle name="Normal 27 2 2 3 3 2 2 3" xfId="19838" xr:uid="{00000000-0005-0000-0000-0000E47D0000}"/>
    <cellStyle name="Normal 27 2 2 3 3 2 2 4" xfId="38357" xr:uid="{00000000-0005-0000-0000-0000E57D0000}"/>
    <cellStyle name="Normal 27 2 2 3 3 2 3" xfId="11018" xr:uid="{00000000-0005-0000-0000-0000E67D0000}"/>
    <cellStyle name="Normal 27 2 2 3 3 2 3 2" xfId="22404" xr:uid="{00000000-0005-0000-0000-0000E77D0000}"/>
    <cellStyle name="Normal 27 2 2 3 3 2 3 3" xfId="40562" xr:uid="{00000000-0005-0000-0000-0000E87D0000}"/>
    <cellStyle name="Normal 27 2 2 3 3 2 4" xfId="17689" xr:uid="{00000000-0005-0000-0000-0000E97D0000}"/>
    <cellStyle name="Normal 27 2 2 3 3 2 5" xfId="36266" xr:uid="{00000000-0005-0000-0000-0000EA7D0000}"/>
    <cellStyle name="Normal 27 2 2 3 3 3" xfId="7372" xr:uid="{00000000-0005-0000-0000-0000EB7D0000}"/>
    <cellStyle name="Normal 27 2 2 3 3 3 2" xfId="12143" xr:uid="{00000000-0005-0000-0000-0000EC7D0000}"/>
    <cellStyle name="Normal 27 2 2 3 3 3 2 2" xfId="23501" xr:uid="{00000000-0005-0000-0000-0000ED7D0000}"/>
    <cellStyle name="Normal 27 2 2 3 3 3 2 3" xfId="41617" xr:uid="{00000000-0005-0000-0000-0000EE7D0000}"/>
    <cellStyle name="Normal 27 2 2 3 3 3 3" xfId="18790" xr:uid="{00000000-0005-0000-0000-0000EF7D0000}"/>
    <cellStyle name="Normal 27 2 2 3 3 3 4" xfId="37321" xr:uid="{00000000-0005-0000-0000-0000F07D0000}"/>
    <cellStyle name="Normal 27 2 2 3 3 4" xfId="9958" xr:uid="{00000000-0005-0000-0000-0000F17D0000}"/>
    <cellStyle name="Normal 27 2 2 3 3 4 2" xfId="21353" xr:uid="{00000000-0005-0000-0000-0000F27D0000}"/>
    <cellStyle name="Normal 27 2 2 3 3 4 3" xfId="39525" xr:uid="{00000000-0005-0000-0000-0000F37D0000}"/>
    <cellStyle name="Normal 27 2 2 3 3 5" xfId="16630" xr:uid="{00000000-0005-0000-0000-0000F47D0000}"/>
    <cellStyle name="Normal 27 2 2 3 3 6" xfId="35230" xr:uid="{00000000-0005-0000-0000-0000F57D0000}"/>
    <cellStyle name="Normal 27 2 2 3 4" xfId="5694" xr:uid="{00000000-0005-0000-0000-0000F67D0000}"/>
    <cellStyle name="Normal 27 2 2 3 4 2" xfId="7896" xr:uid="{00000000-0005-0000-0000-0000F77D0000}"/>
    <cellStyle name="Normal 27 2 2 3 4 2 2" xfId="12667" xr:uid="{00000000-0005-0000-0000-0000F87D0000}"/>
    <cellStyle name="Normal 27 2 2 3 4 2 2 2" xfId="24023" xr:uid="{00000000-0005-0000-0000-0000F97D0000}"/>
    <cellStyle name="Normal 27 2 2 3 4 2 2 3" xfId="42137" xr:uid="{00000000-0005-0000-0000-0000FA7D0000}"/>
    <cellStyle name="Normal 27 2 2 3 4 2 3" xfId="19311" xr:uid="{00000000-0005-0000-0000-0000FB7D0000}"/>
    <cellStyle name="Normal 27 2 2 3 4 2 4" xfId="37841" xr:uid="{00000000-0005-0000-0000-0000FC7D0000}"/>
    <cellStyle name="Normal 27 2 2 3 4 3" xfId="10484" xr:uid="{00000000-0005-0000-0000-0000FD7D0000}"/>
    <cellStyle name="Normal 27 2 2 3 4 3 2" xfId="21876" xr:uid="{00000000-0005-0000-0000-0000FE7D0000}"/>
    <cellStyle name="Normal 27 2 2 3 4 3 3" xfId="40046" xr:uid="{00000000-0005-0000-0000-0000FF7D0000}"/>
    <cellStyle name="Normal 27 2 2 3 4 4" xfId="17160" xr:uid="{00000000-0005-0000-0000-0000007E0000}"/>
    <cellStyle name="Normal 27 2 2 3 4 5" xfId="35750" xr:uid="{00000000-0005-0000-0000-0000017E0000}"/>
    <cellStyle name="Normal 27 2 2 3 5" xfId="6844" xr:uid="{00000000-0005-0000-0000-0000027E0000}"/>
    <cellStyle name="Normal 27 2 2 3 5 2" xfId="11615" xr:uid="{00000000-0005-0000-0000-0000037E0000}"/>
    <cellStyle name="Normal 27 2 2 3 5 2 2" xfId="22980" xr:uid="{00000000-0005-0000-0000-0000047E0000}"/>
    <cellStyle name="Normal 27 2 2 3 5 2 3" xfId="41105" xr:uid="{00000000-0005-0000-0000-0000057E0000}"/>
    <cellStyle name="Normal 27 2 2 3 5 3" xfId="18268" xr:uid="{00000000-0005-0000-0000-0000067E0000}"/>
    <cellStyle name="Normal 27 2 2 3 5 4" xfId="36809" xr:uid="{00000000-0005-0000-0000-0000077E0000}"/>
    <cellStyle name="Normal 27 2 2 3 6" xfId="9442" xr:uid="{00000000-0005-0000-0000-0000087E0000}"/>
    <cellStyle name="Normal 27 2 2 3 6 2" xfId="20837" xr:uid="{00000000-0005-0000-0000-0000097E0000}"/>
    <cellStyle name="Normal 27 2 2 3 6 3" xfId="39012" xr:uid="{00000000-0005-0000-0000-00000A7E0000}"/>
    <cellStyle name="Normal 27 2 2 3 7" xfId="16105" xr:uid="{00000000-0005-0000-0000-00000B7E0000}"/>
    <cellStyle name="Normal 27 2 2 3 8" xfId="34718" xr:uid="{00000000-0005-0000-0000-00000C7E0000}"/>
    <cellStyle name="Normal 27 2 2 4" xfId="4744" xr:uid="{00000000-0005-0000-0000-00000D7E0000}"/>
    <cellStyle name="Normal 27 2 2 4 2" xfId="5278" xr:uid="{00000000-0005-0000-0000-00000E7E0000}"/>
    <cellStyle name="Normal 27 2 2 4 2 2" xfId="6364" xr:uid="{00000000-0005-0000-0000-00000F7E0000}"/>
    <cellStyle name="Normal 27 2 2 4 2 2 2" xfId="8556" xr:uid="{00000000-0005-0000-0000-0000107E0000}"/>
    <cellStyle name="Normal 27 2 2 4 2 2 2 2" xfId="13327" xr:uid="{00000000-0005-0000-0000-0000117E0000}"/>
    <cellStyle name="Normal 27 2 2 4 2 2 2 2 2" xfId="24680" xr:uid="{00000000-0005-0000-0000-0000127E0000}"/>
    <cellStyle name="Normal 27 2 2 4 2 2 2 2 3" xfId="42781" xr:uid="{00000000-0005-0000-0000-0000137E0000}"/>
    <cellStyle name="Normal 27 2 2 4 2 2 2 3" xfId="19966" xr:uid="{00000000-0005-0000-0000-0000147E0000}"/>
    <cellStyle name="Normal 27 2 2 4 2 2 2 4" xfId="38485" xr:uid="{00000000-0005-0000-0000-0000157E0000}"/>
    <cellStyle name="Normal 27 2 2 4 2 2 3" xfId="11146" xr:uid="{00000000-0005-0000-0000-0000167E0000}"/>
    <cellStyle name="Normal 27 2 2 4 2 2 3 2" xfId="22532" xr:uid="{00000000-0005-0000-0000-0000177E0000}"/>
    <cellStyle name="Normal 27 2 2 4 2 2 3 3" xfId="40690" xr:uid="{00000000-0005-0000-0000-0000187E0000}"/>
    <cellStyle name="Normal 27 2 2 4 2 2 4" xfId="17817" xr:uid="{00000000-0005-0000-0000-0000197E0000}"/>
    <cellStyle name="Normal 27 2 2 4 2 2 5" xfId="36394" xr:uid="{00000000-0005-0000-0000-00001A7E0000}"/>
    <cellStyle name="Normal 27 2 2 4 2 3" xfId="7500" xr:uid="{00000000-0005-0000-0000-00001B7E0000}"/>
    <cellStyle name="Normal 27 2 2 4 2 3 2" xfId="12271" xr:uid="{00000000-0005-0000-0000-00001C7E0000}"/>
    <cellStyle name="Normal 27 2 2 4 2 3 2 2" xfId="23629" xr:uid="{00000000-0005-0000-0000-00001D7E0000}"/>
    <cellStyle name="Normal 27 2 2 4 2 3 2 3" xfId="41745" xr:uid="{00000000-0005-0000-0000-00001E7E0000}"/>
    <cellStyle name="Normal 27 2 2 4 2 3 3" xfId="18918" xr:uid="{00000000-0005-0000-0000-00001F7E0000}"/>
    <cellStyle name="Normal 27 2 2 4 2 3 4" xfId="37449" xr:uid="{00000000-0005-0000-0000-0000207E0000}"/>
    <cellStyle name="Normal 27 2 2 4 2 4" xfId="10086" xr:uid="{00000000-0005-0000-0000-0000217E0000}"/>
    <cellStyle name="Normal 27 2 2 4 2 4 2" xfId="21481" xr:uid="{00000000-0005-0000-0000-0000227E0000}"/>
    <cellStyle name="Normal 27 2 2 4 2 4 3" xfId="39653" xr:uid="{00000000-0005-0000-0000-0000237E0000}"/>
    <cellStyle name="Normal 27 2 2 4 2 5" xfId="16758" xr:uid="{00000000-0005-0000-0000-0000247E0000}"/>
    <cellStyle name="Normal 27 2 2 4 2 6" xfId="35358" xr:uid="{00000000-0005-0000-0000-0000257E0000}"/>
    <cellStyle name="Normal 27 2 2 4 3" xfId="5830" xr:uid="{00000000-0005-0000-0000-0000267E0000}"/>
    <cellStyle name="Normal 27 2 2 4 3 2" xfId="8032" xr:uid="{00000000-0005-0000-0000-0000277E0000}"/>
    <cellStyle name="Normal 27 2 2 4 3 2 2" xfId="12803" xr:uid="{00000000-0005-0000-0000-0000287E0000}"/>
    <cellStyle name="Normal 27 2 2 4 3 2 2 2" xfId="24158" xr:uid="{00000000-0005-0000-0000-0000297E0000}"/>
    <cellStyle name="Normal 27 2 2 4 3 2 2 3" xfId="42267" xr:uid="{00000000-0005-0000-0000-00002A7E0000}"/>
    <cellStyle name="Normal 27 2 2 4 3 2 3" xfId="19445" xr:uid="{00000000-0005-0000-0000-00002B7E0000}"/>
    <cellStyle name="Normal 27 2 2 4 3 2 4" xfId="37971" xr:uid="{00000000-0005-0000-0000-00002C7E0000}"/>
    <cellStyle name="Normal 27 2 2 4 3 3" xfId="10620" xr:uid="{00000000-0005-0000-0000-00002D7E0000}"/>
    <cellStyle name="Normal 27 2 2 4 3 3 2" xfId="22009" xr:uid="{00000000-0005-0000-0000-00002E7E0000}"/>
    <cellStyle name="Normal 27 2 2 4 3 3 3" xfId="40176" xr:uid="{00000000-0005-0000-0000-00002F7E0000}"/>
    <cellStyle name="Normal 27 2 2 4 3 4" xfId="17294" xr:uid="{00000000-0005-0000-0000-0000307E0000}"/>
    <cellStyle name="Normal 27 2 2 4 3 5" xfId="35880" xr:uid="{00000000-0005-0000-0000-0000317E0000}"/>
    <cellStyle name="Normal 27 2 2 4 4" xfId="6978" xr:uid="{00000000-0005-0000-0000-0000327E0000}"/>
    <cellStyle name="Normal 27 2 2 4 4 2" xfId="11749" xr:uid="{00000000-0005-0000-0000-0000337E0000}"/>
    <cellStyle name="Normal 27 2 2 4 4 2 2" xfId="23111" xr:uid="{00000000-0005-0000-0000-0000347E0000}"/>
    <cellStyle name="Normal 27 2 2 4 4 2 3" xfId="41233" xr:uid="{00000000-0005-0000-0000-0000357E0000}"/>
    <cellStyle name="Normal 27 2 2 4 4 3" xfId="18401" xr:uid="{00000000-0005-0000-0000-0000367E0000}"/>
    <cellStyle name="Normal 27 2 2 4 4 4" xfId="36937" xr:uid="{00000000-0005-0000-0000-0000377E0000}"/>
    <cellStyle name="Normal 27 2 2 4 5" xfId="9572" xr:uid="{00000000-0005-0000-0000-0000387E0000}"/>
    <cellStyle name="Normal 27 2 2 4 5 2" xfId="20967" xr:uid="{00000000-0005-0000-0000-0000397E0000}"/>
    <cellStyle name="Normal 27 2 2 4 5 3" xfId="39140" xr:uid="{00000000-0005-0000-0000-00003A7E0000}"/>
    <cellStyle name="Normal 27 2 2 4 6" xfId="16237" xr:uid="{00000000-0005-0000-0000-00003B7E0000}"/>
    <cellStyle name="Normal 27 2 2 4 7" xfId="34846" xr:uid="{00000000-0005-0000-0000-00003C7E0000}"/>
    <cellStyle name="Normal 27 2 2 5" xfId="5022" xr:uid="{00000000-0005-0000-0000-00003D7E0000}"/>
    <cellStyle name="Normal 27 2 2 5 2" xfId="6108" xr:uid="{00000000-0005-0000-0000-00003E7E0000}"/>
    <cellStyle name="Normal 27 2 2 5 2 2" xfId="8300" xr:uid="{00000000-0005-0000-0000-00003F7E0000}"/>
    <cellStyle name="Normal 27 2 2 5 2 2 2" xfId="13071" xr:uid="{00000000-0005-0000-0000-0000407E0000}"/>
    <cellStyle name="Normal 27 2 2 5 2 2 2 2" xfId="24424" xr:uid="{00000000-0005-0000-0000-0000417E0000}"/>
    <cellStyle name="Normal 27 2 2 5 2 2 2 3" xfId="42525" xr:uid="{00000000-0005-0000-0000-0000427E0000}"/>
    <cellStyle name="Normal 27 2 2 5 2 2 3" xfId="19710" xr:uid="{00000000-0005-0000-0000-0000437E0000}"/>
    <cellStyle name="Normal 27 2 2 5 2 2 4" xfId="38229" xr:uid="{00000000-0005-0000-0000-0000447E0000}"/>
    <cellStyle name="Normal 27 2 2 5 2 3" xfId="10890" xr:uid="{00000000-0005-0000-0000-0000457E0000}"/>
    <cellStyle name="Normal 27 2 2 5 2 3 2" xfId="22276" xr:uid="{00000000-0005-0000-0000-0000467E0000}"/>
    <cellStyle name="Normal 27 2 2 5 2 3 3" xfId="40434" xr:uid="{00000000-0005-0000-0000-0000477E0000}"/>
    <cellStyle name="Normal 27 2 2 5 2 4" xfId="17561" xr:uid="{00000000-0005-0000-0000-0000487E0000}"/>
    <cellStyle name="Normal 27 2 2 5 2 5" xfId="36138" xr:uid="{00000000-0005-0000-0000-0000497E0000}"/>
    <cellStyle name="Normal 27 2 2 5 3" xfId="7244" xr:uid="{00000000-0005-0000-0000-00004A7E0000}"/>
    <cellStyle name="Normal 27 2 2 5 3 2" xfId="12015" xr:uid="{00000000-0005-0000-0000-00004B7E0000}"/>
    <cellStyle name="Normal 27 2 2 5 3 2 2" xfId="23373" xr:uid="{00000000-0005-0000-0000-00004C7E0000}"/>
    <cellStyle name="Normal 27 2 2 5 3 2 3" xfId="41489" xr:uid="{00000000-0005-0000-0000-00004D7E0000}"/>
    <cellStyle name="Normal 27 2 2 5 3 3" xfId="18662" xr:uid="{00000000-0005-0000-0000-00004E7E0000}"/>
    <cellStyle name="Normal 27 2 2 5 3 4" xfId="37193" xr:uid="{00000000-0005-0000-0000-00004F7E0000}"/>
    <cellStyle name="Normal 27 2 2 5 4" xfId="9830" xr:uid="{00000000-0005-0000-0000-0000507E0000}"/>
    <cellStyle name="Normal 27 2 2 5 4 2" xfId="21225" xr:uid="{00000000-0005-0000-0000-0000517E0000}"/>
    <cellStyle name="Normal 27 2 2 5 4 3" xfId="39397" xr:uid="{00000000-0005-0000-0000-0000527E0000}"/>
    <cellStyle name="Normal 27 2 2 5 5" xfId="16502" xr:uid="{00000000-0005-0000-0000-0000537E0000}"/>
    <cellStyle name="Normal 27 2 2 5 6" xfId="35102" xr:uid="{00000000-0005-0000-0000-0000547E0000}"/>
    <cellStyle name="Normal 27 2 2 6" xfId="5554" xr:uid="{00000000-0005-0000-0000-0000557E0000}"/>
    <cellStyle name="Normal 27 2 2 6 2" xfId="7756" xr:uid="{00000000-0005-0000-0000-0000567E0000}"/>
    <cellStyle name="Normal 27 2 2 6 2 2" xfId="12527" xr:uid="{00000000-0005-0000-0000-0000577E0000}"/>
    <cellStyle name="Normal 27 2 2 6 2 2 2" xfId="23885" xr:uid="{00000000-0005-0000-0000-0000587E0000}"/>
    <cellStyle name="Normal 27 2 2 6 2 2 3" xfId="42001" xr:uid="{00000000-0005-0000-0000-0000597E0000}"/>
    <cellStyle name="Normal 27 2 2 6 2 3" xfId="19174" xr:uid="{00000000-0005-0000-0000-00005A7E0000}"/>
    <cellStyle name="Normal 27 2 2 6 2 4" xfId="37705" xr:uid="{00000000-0005-0000-0000-00005B7E0000}"/>
    <cellStyle name="Normal 27 2 2 6 3" xfId="10344" xr:uid="{00000000-0005-0000-0000-00005C7E0000}"/>
    <cellStyle name="Normal 27 2 2 6 3 2" xfId="21739" xr:uid="{00000000-0005-0000-0000-00005D7E0000}"/>
    <cellStyle name="Normal 27 2 2 6 3 3" xfId="39910" xr:uid="{00000000-0005-0000-0000-00005E7E0000}"/>
    <cellStyle name="Normal 27 2 2 6 4" xfId="17020" xr:uid="{00000000-0005-0000-0000-00005F7E0000}"/>
    <cellStyle name="Normal 27 2 2 6 5" xfId="35614" xr:uid="{00000000-0005-0000-0000-0000607E0000}"/>
    <cellStyle name="Normal 27 2 2 7" xfId="6706" xr:uid="{00000000-0005-0000-0000-0000617E0000}"/>
    <cellStyle name="Normal 27 2 2 7 2" xfId="11477" xr:uid="{00000000-0005-0000-0000-0000627E0000}"/>
    <cellStyle name="Normal 27 2 2 7 2 2" xfId="22846" xr:uid="{00000000-0005-0000-0000-0000637E0000}"/>
    <cellStyle name="Normal 27 2 2 7 2 3" xfId="40977" xr:uid="{00000000-0005-0000-0000-0000647E0000}"/>
    <cellStyle name="Normal 27 2 2 7 3" xfId="18132" xr:uid="{00000000-0005-0000-0000-0000657E0000}"/>
    <cellStyle name="Normal 27 2 2 7 4" xfId="36681" xr:uid="{00000000-0005-0000-0000-0000667E0000}"/>
    <cellStyle name="Normal 27 2 2 8" xfId="9310" xr:uid="{00000000-0005-0000-0000-0000677E0000}"/>
    <cellStyle name="Normal 27 2 2 8 2" xfId="20705" xr:uid="{00000000-0005-0000-0000-0000687E0000}"/>
    <cellStyle name="Normal 27 2 2 8 3" xfId="38884" xr:uid="{00000000-0005-0000-0000-0000697E0000}"/>
    <cellStyle name="Normal 27 2 2 9" xfId="15970" xr:uid="{00000000-0005-0000-0000-00006A7E0000}"/>
    <cellStyle name="Normal 27 2 3" xfId="4499" xr:uid="{00000000-0005-0000-0000-00006B7E0000}"/>
    <cellStyle name="Normal 27 2 3 2" xfId="4647" xr:uid="{00000000-0005-0000-0000-00006C7E0000}"/>
    <cellStyle name="Normal 27 2 3 2 2" xfId="4924" xr:uid="{00000000-0005-0000-0000-00006D7E0000}"/>
    <cellStyle name="Normal 27 2 3 2 2 2" xfId="5458" xr:uid="{00000000-0005-0000-0000-00006E7E0000}"/>
    <cellStyle name="Normal 27 2 3 2 2 2 2" xfId="6534" xr:uid="{00000000-0005-0000-0000-00006F7E0000}"/>
    <cellStyle name="Normal 27 2 3 2 2 2 2 2" xfId="8726" xr:uid="{00000000-0005-0000-0000-0000707E0000}"/>
    <cellStyle name="Normal 27 2 3 2 2 2 2 2 2" xfId="13497" xr:uid="{00000000-0005-0000-0000-0000717E0000}"/>
    <cellStyle name="Normal 27 2 3 2 2 2 2 2 2 2" xfId="24850" xr:uid="{00000000-0005-0000-0000-0000727E0000}"/>
    <cellStyle name="Normal 27 2 3 2 2 2 2 2 2 3" xfId="42951" xr:uid="{00000000-0005-0000-0000-0000737E0000}"/>
    <cellStyle name="Normal 27 2 3 2 2 2 2 2 3" xfId="20136" xr:uid="{00000000-0005-0000-0000-0000747E0000}"/>
    <cellStyle name="Normal 27 2 3 2 2 2 2 2 4" xfId="38655" xr:uid="{00000000-0005-0000-0000-0000757E0000}"/>
    <cellStyle name="Normal 27 2 3 2 2 2 2 3" xfId="11316" xr:uid="{00000000-0005-0000-0000-0000767E0000}"/>
    <cellStyle name="Normal 27 2 3 2 2 2 2 3 2" xfId="22702" xr:uid="{00000000-0005-0000-0000-0000777E0000}"/>
    <cellStyle name="Normal 27 2 3 2 2 2 2 3 3" xfId="40860" xr:uid="{00000000-0005-0000-0000-0000787E0000}"/>
    <cellStyle name="Normal 27 2 3 2 2 2 2 4" xfId="17987" xr:uid="{00000000-0005-0000-0000-0000797E0000}"/>
    <cellStyle name="Normal 27 2 3 2 2 2 2 5" xfId="36564" xr:uid="{00000000-0005-0000-0000-00007A7E0000}"/>
    <cellStyle name="Normal 27 2 3 2 2 2 3" xfId="7660" xr:uid="{00000000-0005-0000-0000-00007B7E0000}"/>
    <cellStyle name="Normal 27 2 3 2 2 2 3 2" xfId="12431" xr:uid="{00000000-0005-0000-0000-00007C7E0000}"/>
    <cellStyle name="Normal 27 2 3 2 2 2 3 2 2" xfId="23789" xr:uid="{00000000-0005-0000-0000-00007D7E0000}"/>
    <cellStyle name="Normal 27 2 3 2 2 2 3 2 3" xfId="41905" xr:uid="{00000000-0005-0000-0000-00007E7E0000}"/>
    <cellStyle name="Normal 27 2 3 2 2 2 3 3" xfId="19078" xr:uid="{00000000-0005-0000-0000-00007F7E0000}"/>
    <cellStyle name="Normal 27 2 3 2 2 2 3 4" xfId="37609" xr:uid="{00000000-0005-0000-0000-0000807E0000}"/>
    <cellStyle name="Normal 27 2 3 2 2 2 4" xfId="10248" xr:uid="{00000000-0005-0000-0000-0000817E0000}"/>
    <cellStyle name="Normal 27 2 3 2 2 2 4 2" xfId="21643" xr:uid="{00000000-0005-0000-0000-0000827E0000}"/>
    <cellStyle name="Normal 27 2 3 2 2 2 4 3" xfId="39814" xr:uid="{00000000-0005-0000-0000-0000837E0000}"/>
    <cellStyle name="Normal 27 2 3 2 2 2 5" xfId="16924" xr:uid="{00000000-0005-0000-0000-0000847E0000}"/>
    <cellStyle name="Normal 27 2 3 2 2 2 6" xfId="35518" xr:uid="{00000000-0005-0000-0000-0000857E0000}"/>
    <cellStyle name="Normal 27 2 3 2 2 3" xfId="6010" xr:uid="{00000000-0005-0000-0000-0000867E0000}"/>
    <cellStyle name="Normal 27 2 3 2 2 3 2" xfId="8202" xr:uid="{00000000-0005-0000-0000-0000877E0000}"/>
    <cellStyle name="Normal 27 2 3 2 2 3 2 2" xfId="12973" xr:uid="{00000000-0005-0000-0000-0000887E0000}"/>
    <cellStyle name="Normal 27 2 3 2 2 3 2 2 2" xfId="24326" xr:uid="{00000000-0005-0000-0000-0000897E0000}"/>
    <cellStyle name="Normal 27 2 3 2 2 3 2 2 3" xfId="42427" xr:uid="{00000000-0005-0000-0000-00008A7E0000}"/>
    <cellStyle name="Normal 27 2 3 2 2 3 2 3" xfId="19612" xr:uid="{00000000-0005-0000-0000-00008B7E0000}"/>
    <cellStyle name="Normal 27 2 3 2 2 3 2 4" xfId="38131" xr:uid="{00000000-0005-0000-0000-00008C7E0000}"/>
    <cellStyle name="Normal 27 2 3 2 2 3 3" xfId="10792" xr:uid="{00000000-0005-0000-0000-00008D7E0000}"/>
    <cellStyle name="Normal 27 2 3 2 2 3 3 2" xfId="22178" xr:uid="{00000000-0005-0000-0000-00008E7E0000}"/>
    <cellStyle name="Normal 27 2 3 2 2 3 3 3" xfId="40336" xr:uid="{00000000-0005-0000-0000-00008F7E0000}"/>
    <cellStyle name="Normal 27 2 3 2 2 3 4" xfId="17463" xr:uid="{00000000-0005-0000-0000-0000907E0000}"/>
    <cellStyle name="Normal 27 2 3 2 2 3 5" xfId="36040" xr:uid="{00000000-0005-0000-0000-0000917E0000}"/>
    <cellStyle name="Normal 27 2 3 2 2 4" xfId="7148" xr:uid="{00000000-0005-0000-0000-0000927E0000}"/>
    <cellStyle name="Normal 27 2 3 2 2 4 2" xfId="11919" xr:uid="{00000000-0005-0000-0000-0000937E0000}"/>
    <cellStyle name="Normal 27 2 3 2 2 4 2 2" xfId="23277" xr:uid="{00000000-0005-0000-0000-0000947E0000}"/>
    <cellStyle name="Normal 27 2 3 2 2 4 2 3" xfId="41393" xr:uid="{00000000-0005-0000-0000-0000957E0000}"/>
    <cellStyle name="Normal 27 2 3 2 2 4 3" xfId="18566" xr:uid="{00000000-0005-0000-0000-0000967E0000}"/>
    <cellStyle name="Normal 27 2 3 2 2 4 4" xfId="37097" xr:uid="{00000000-0005-0000-0000-0000977E0000}"/>
    <cellStyle name="Normal 27 2 3 2 2 5" xfId="9734" xr:uid="{00000000-0005-0000-0000-0000987E0000}"/>
    <cellStyle name="Normal 27 2 3 2 2 5 2" xfId="21129" xr:uid="{00000000-0005-0000-0000-0000997E0000}"/>
    <cellStyle name="Normal 27 2 3 2 2 5 3" xfId="39301" xr:uid="{00000000-0005-0000-0000-00009A7E0000}"/>
    <cellStyle name="Normal 27 2 3 2 2 6" xfId="16406" xr:uid="{00000000-0005-0000-0000-00009B7E0000}"/>
    <cellStyle name="Normal 27 2 3 2 2 7" xfId="35006" xr:uid="{00000000-0005-0000-0000-00009C7E0000}"/>
    <cellStyle name="Normal 27 2 3 2 3" xfId="5182" xr:uid="{00000000-0005-0000-0000-00009D7E0000}"/>
    <cellStyle name="Normal 27 2 3 2 3 2" xfId="6268" xr:uid="{00000000-0005-0000-0000-00009E7E0000}"/>
    <cellStyle name="Normal 27 2 3 2 3 2 2" xfId="8460" xr:uid="{00000000-0005-0000-0000-00009F7E0000}"/>
    <cellStyle name="Normal 27 2 3 2 3 2 2 2" xfId="13231" xr:uid="{00000000-0005-0000-0000-0000A07E0000}"/>
    <cellStyle name="Normal 27 2 3 2 3 2 2 2 2" xfId="24584" xr:uid="{00000000-0005-0000-0000-0000A17E0000}"/>
    <cellStyle name="Normal 27 2 3 2 3 2 2 2 3" xfId="42685" xr:uid="{00000000-0005-0000-0000-0000A27E0000}"/>
    <cellStyle name="Normal 27 2 3 2 3 2 2 3" xfId="19870" xr:uid="{00000000-0005-0000-0000-0000A37E0000}"/>
    <cellStyle name="Normal 27 2 3 2 3 2 2 4" xfId="38389" xr:uid="{00000000-0005-0000-0000-0000A47E0000}"/>
    <cellStyle name="Normal 27 2 3 2 3 2 3" xfId="11050" xr:uid="{00000000-0005-0000-0000-0000A57E0000}"/>
    <cellStyle name="Normal 27 2 3 2 3 2 3 2" xfId="22436" xr:uid="{00000000-0005-0000-0000-0000A67E0000}"/>
    <cellStyle name="Normal 27 2 3 2 3 2 3 3" xfId="40594" xr:uid="{00000000-0005-0000-0000-0000A77E0000}"/>
    <cellStyle name="Normal 27 2 3 2 3 2 4" xfId="17721" xr:uid="{00000000-0005-0000-0000-0000A87E0000}"/>
    <cellStyle name="Normal 27 2 3 2 3 2 5" xfId="36298" xr:uid="{00000000-0005-0000-0000-0000A97E0000}"/>
    <cellStyle name="Normal 27 2 3 2 3 3" xfId="7404" xr:uid="{00000000-0005-0000-0000-0000AA7E0000}"/>
    <cellStyle name="Normal 27 2 3 2 3 3 2" xfId="12175" xr:uid="{00000000-0005-0000-0000-0000AB7E0000}"/>
    <cellStyle name="Normal 27 2 3 2 3 3 2 2" xfId="23533" xr:uid="{00000000-0005-0000-0000-0000AC7E0000}"/>
    <cellStyle name="Normal 27 2 3 2 3 3 2 3" xfId="41649" xr:uid="{00000000-0005-0000-0000-0000AD7E0000}"/>
    <cellStyle name="Normal 27 2 3 2 3 3 3" xfId="18822" xr:uid="{00000000-0005-0000-0000-0000AE7E0000}"/>
    <cellStyle name="Normal 27 2 3 2 3 3 4" xfId="37353" xr:uid="{00000000-0005-0000-0000-0000AF7E0000}"/>
    <cellStyle name="Normal 27 2 3 2 3 4" xfId="9990" xr:uid="{00000000-0005-0000-0000-0000B07E0000}"/>
    <cellStyle name="Normal 27 2 3 2 3 4 2" xfId="21385" xr:uid="{00000000-0005-0000-0000-0000B17E0000}"/>
    <cellStyle name="Normal 27 2 3 2 3 4 3" xfId="39557" xr:uid="{00000000-0005-0000-0000-0000B27E0000}"/>
    <cellStyle name="Normal 27 2 3 2 3 5" xfId="16662" xr:uid="{00000000-0005-0000-0000-0000B37E0000}"/>
    <cellStyle name="Normal 27 2 3 2 3 6" xfId="35262" xr:uid="{00000000-0005-0000-0000-0000B47E0000}"/>
    <cellStyle name="Normal 27 2 3 2 4" xfId="5734" xr:uid="{00000000-0005-0000-0000-0000B57E0000}"/>
    <cellStyle name="Normal 27 2 3 2 4 2" xfId="7936" xr:uid="{00000000-0005-0000-0000-0000B67E0000}"/>
    <cellStyle name="Normal 27 2 3 2 4 2 2" xfId="12707" xr:uid="{00000000-0005-0000-0000-0000B77E0000}"/>
    <cellStyle name="Normal 27 2 3 2 4 2 2 2" xfId="24062" xr:uid="{00000000-0005-0000-0000-0000B87E0000}"/>
    <cellStyle name="Normal 27 2 3 2 4 2 2 3" xfId="42171" xr:uid="{00000000-0005-0000-0000-0000B97E0000}"/>
    <cellStyle name="Normal 27 2 3 2 4 2 3" xfId="19349" xr:uid="{00000000-0005-0000-0000-0000BA7E0000}"/>
    <cellStyle name="Normal 27 2 3 2 4 2 4" xfId="37875" xr:uid="{00000000-0005-0000-0000-0000BB7E0000}"/>
    <cellStyle name="Normal 27 2 3 2 4 3" xfId="10524" xr:uid="{00000000-0005-0000-0000-0000BC7E0000}"/>
    <cellStyle name="Normal 27 2 3 2 4 3 2" xfId="21913" xr:uid="{00000000-0005-0000-0000-0000BD7E0000}"/>
    <cellStyle name="Normal 27 2 3 2 4 3 3" xfId="40080" xr:uid="{00000000-0005-0000-0000-0000BE7E0000}"/>
    <cellStyle name="Normal 27 2 3 2 4 4" xfId="17198" xr:uid="{00000000-0005-0000-0000-0000BF7E0000}"/>
    <cellStyle name="Normal 27 2 3 2 4 5" xfId="35784" xr:uid="{00000000-0005-0000-0000-0000C07E0000}"/>
    <cellStyle name="Normal 27 2 3 2 5" xfId="6882" xr:uid="{00000000-0005-0000-0000-0000C17E0000}"/>
    <cellStyle name="Normal 27 2 3 2 5 2" xfId="11653" xr:uid="{00000000-0005-0000-0000-0000C27E0000}"/>
    <cellStyle name="Normal 27 2 3 2 5 2 2" xfId="23015" xr:uid="{00000000-0005-0000-0000-0000C37E0000}"/>
    <cellStyle name="Normal 27 2 3 2 5 2 3" xfId="41137" xr:uid="{00000000-0005-0000-0000-0000C47E0000}"/>
    <cellStyle name="Normal 27 2 3 2 5 3" xfId="18305" xr:uid="{00000000-0005-0000-0000-0000C57E0000}"/>
    <cellStyle name="Normal 27 2 3 2 5 4" xfId="36841" xr:uid="{00000000-0005-0000-0000-0000C67E0000}"/>
    <cellStyle name="Normal 27 2 3 2 6" xfId="9475" xr:uid="{00000000-0005-0000-0000-0000C77E0000}"/>
    <cellStyle name="Normal 27 2 3 2 6 2" xfId="20870" xr:uid="{00000000-0005-0000-0000-0000C87E0000}"/>
    <cellStyle name="Normal 27 2 3 2 6 3" xfId="39044" xr:uid="{00000000-0005-0000-0000-0000C97E0000}"/>
    <cellStyle name="Normal 27 2 3 2 7" xfId="16141" xr:uid="{00000000-0005-0000-0000-0000CA7E0000}"/>
    <cellStyle name="Normal 27 2 3 2 8" xfId="34750" xr:uid="{00000000-0005-0000-0000-0000CB7E0000}"/>
    <cellStyle name="Normal 27 2 3 3" xfId="4776" xr:uid="{00000000-0005-0000-0000-0000CC7E0000}"/>
    <cellStyle name="Normal 27 2 3 3 2" xfId="5310" xr:uid="{00000000-0005-0000-0000-0000CD7E0000}"/>
    <cellStyle name="Normal 27 2 3 3 2 2" xfId="6396" xr:uid="{00000000-0005-0000-0000-0000CE7E0000}"/>
    <cellStyle name="Normal 27 2 3 3 2 2 2" xfId="8588" xr:uid="{00000000-0005-0000-0000-0000CF7E0000}"/>
    <cellStyle name="Normal 27 2 3 3 2 2 2 2" xfId="13359" xr:uid="{00000000-0005-0000-0000-0000D07E0000}"/>
    <cellStyle name="Normal 27 2 3 3 2 2 2 2 2" xfId="24712" xr:uid="{00000000-0005-0000-0000-0000D17E0000}"/>
    <cellStyle name="Normal 27 2 3 3 2 2 2 2 3" xfId="42813" xr:uid="{00000000-0005-0000-0000-0000D27E0000}"/>
    <cellStyle name="Normal 27 2 3 3 2 2 2 3" xfId="19998" xr:uid="{00000000-0005-0000-0000-0000D37E0000}"/>
    <cellStyle name="Normal 27 2 3 3 2 2 2 4" xfId="38517" xr:uid="{00000000-0005-0000-0000-0000D47E0000}"/>
    <cellStyle name="Normal 27 2 3 3 2 2 3" xfId="11178" xr:uid="{00000000-0005-0000-0000-0000D57E0000}"/>
    <cellStyle name="Normal 27 2 3 3 2 2 3 2" xfId="22564" xr:uid="{00000000-0005-0000-0000-0000D67E0000}"/>
    <cellStyle name="Normal 27 2 3 3 2 2 3 3" xfId="40722" xr:uid="{00000000-0005-0000-0000-0000D77E0000}"/>
    <cellStyle name="Normal 27 2 3 3 2 2 4" xfId="17849" xr:uid="{00000000-0005-0000-0000-0000D87E0000}"/>
    <cellStyle name="Normal 27 2 3 3 2 2 5" xfId="36426" xr:uid="{00000000-0005-0000-0000-0000D97E0000}"/>
    <cellStyle name="Normal 27 2 3 3 2 3" xfId="7532" xr:uid="{00000000-0005-0000-0000-0000DA7E0000}"/>
    <cellStyle name="Normal 27 2 3 3 2 3 2" xfId="12303" xr:uid="{00000000-0005-0000-0000-0000DB7E0000}"/>
    <cellStyle name="Normal 27 2 3 3 2 3 2 2" xfId="23661" xr:uid="{00000000-0005-0000-0000-0000DC7E0000}"/>
    <cellStyle name="Normal 27 2 3 3 2 3 2 3" xfId="41777" xr:uid="{00000000-0005-0000-0000-0000DD7E0000}"/>
    <cellStyle name="Normal 27 2 3 3 2 3 3" xfId="18950" xr:uid="{00000000-0005-0000-0000-0000DE7E0000}"/>
    <cellStyle name="Normal 27 2 3 3 2 3 4" xfId="37481" xr:uid="{00000000-0005-0000-0000-0000DF7E0000}"/>
    <cellStyle name="Normal 27 2 3 3 2 4" xfId="10118" xr:uid="{00000000-0005-0000-0000-0000E07E0000}"/>
    <cellStyle name="Normal 27 2 3 3 2 4 2" xfId="21513" xr:uid="{00000000-0005-0000-0000-0000E17E0000}"/>
    <cellStyle name="Normal 27 2 3 3 2 4 3" xfId="39685" xr:uid="{00000000-0005-0000-0000-0000E27E0000}"/>
    <cellStyle name="Normal 27 2 3 3 2 5" xfId="16790" xr:uid="{00000000-0005-0000-0000-0000E37E0000}"/>
    <cellStyle name="Normal 27 2 3 3 2 6" xfId="35390" xr:uid="{00000000-0005-0000-0000-0000E47E0000}"/>
    <cellStyle name="Normal 27 2 3 3 3" xfId="5862" xr:uid="{00000000-0005-0000-0000-0000E57E0000}"/>
    <cellStyle name="Normal 27 2 3 3 3 2" xfId="8064" xr:uid="{00000000-0005-0000-0000-0000E67E0000}"/>
    <cellStyle name="Normal 27 2 3 3 3 2 2" xfId="12835" xr:uid="{00000000-0005-0000-0000-0000E77E0000}"/>
    <cellStyle name="Normal 27 2 3 3 3 2 2 2" xfId="24190" xr:uid="{00000000-0005-0000-0000-0000E87E0000}"/>
    <cellStyle name="Normal 27 2 3 3 3 2 2 3" xfId="42299" xr:uid="{00000000-0005-0000-0000-0000E97E0000}"/>
    <cellStyle name="Normal 27 2 3 3 3 2 3" xfId="19477" xr:uid="{00000000-0005-0000-0000-0000EA7E0000}"/>
    <cellStyle name="Normal 27 2 3 3 3 2 4" xfId="38003" xr:uid="{00000000-0005-0000-0000-0000EB7E0000}"/>
    <cellStyle name="Normal 27 2 3 3 3 3" xfId="10652" xr:uid="{00000000-0005-0000-0000-0000EC7E0000}"/>
    <cellStyle name="Normal 27 2 3 3 3 3 2" xfId="22041" xr:uid="{00000000-0005-0000-0000-0000ED7E0000}"/>
    <cellStyle name="Normal 27 2 3 3 3 3 3" xfId="40208" xr:uid="{00000000-0005-0000-0000-0000EE7E0000}"/>
    <cellStyle name="Normal 27 2 3 3 3 4" xfId="17326" xr:uid="{00000000-0005-0000-0000-0000EF7E0000}"/>
    <cellStyle name="Normal 27 2 3 3 3 5" xfId="35912" xr:uid="{00000000-0005-0000-0000-0000F07E0000}"/>
    <cellStyle name="Normal 27 2 3 3 4" xfId="7010" xr:uid="{00000000-0005-0000-0000-0000F17E0000}"/>
    <cellStyle name="Normal 27 2 3 3 4 2" xfId="11781" xr:uid="{00000000-0005-0000-0000-0000F27E0000}"/>
    <cellStyle name="Normal 27 2 3 3 4 2 2" xfId="23143" xr:uid="{00000000-0005-0000-0000-0000F37E0000}"/>
    <cellStyle name="Normal 27 2 3 3 4 2 3" xfId="41265" xr:uid="{00000000-0005-0000-0000-0000F47E0000}"/>
    <cellStyle name="Normal 27 2 3 3 4 3" xfId="18433" xr:uid="{00000000-0005-0000-0000-0000F57E0000}"/>
    <cellStyle name="Normal 27 2 3 3 4 4" xfId="36969" xr:uid="{00000000-0005-0000-0000-0000F67E0000}"/>
    <cellStyle name="Normal 27 2 3 3 5" xfId="9604" xr:uid="{00000000-0005-0000-0000-0000F77E0000}"/>
    <cellStyle name="Normal 27 2 3 3 5 2" xfId="20999" xr:uid="{00000000-0005-0000-0000-0000F87E0000}"/>
    <cellStyle name="Normal 27 2 3 3 5 3" xfId="39172" xr:uid="{00000000-0005-0000-0000-0000F97E0000}"/>
    <cellStyle name="Normal 27 2 3 3 6" xfId="16269" xr:uid="{00000000-0005-0000-0000-0000FA7E0000}"/>
    <cellStyle name="Normal 27 2 3 3 7" xfId="34878" xr:uid="{00000000-0005-0000-0000-0000FB7E0000}"/>
    <cellStyle name="Normal 27 2 3 4" xfId="5054" xr:uid="{00000000-0005-0000-0000-0000FC7E0000}"/>
    <cellStyle name="Normal 27 2 3 4 2" xfId="6140" xr:uid="{00000000-0005-0000-0000-0000FD7E0000}"/>
    <cellStyle name="Normal 27 2 3 4 2 2" xfId="8332" xr:uid="{00000000-0005-0000-0000-0000FE7E0000}"/>
    <cellStyle name="Normal 27 2 3 4 2 2 2" xfId="13103" xr:uid="{00000000-0005-0000-0000-0000FF7E0000}"/>
    <cellStyle name="Normal 27 2 3 4 2 2 2 2" xfId="24456" xr:uid="{00000000-0005-0000-0000-0000007F0000}"/>
    <cellStyle name="Normal 27 2 3 4 2 2 2 3" xfId="42557" xr:uid="{00000000-0005-0000-0000-0000017F0000}"/>
    <cellStyle name="Normal 27 2 3 4 2 2 3" xfId="19742" xr:uid="{00000000-0005-0000-0000-0000027F0000}"/>
    <cellStyle name="Normal 27 2 3 4 2 2 4" xfId="38261" xr:uid="{00000000-0005-0000-0000-0000037F0000}"/>
    <cellStyle name="Normal 27 2 3 4 2 3" xfId="10922" xr:uid="{00000000-0005-0000-0000-0000047F0000}"/>
    <cellStyle name="Normal 27 2 3 4 2 3 2" xfId="22308" xr:uid="{00000000-0005-0000-0000-0000057F0000}"/>
    <cellStyle name="Normal 27 2 3 4 2 3 3" xfId="40466" xr:uid="{00000000-0005-0000-0000-0000067F0000}"/>
    <cellStyle name="Normal 27 2 3 4 2 4" xfId="17593" xr:uid="{00000000-0005-0000-0000-0000077F0000}"/>
    <cellStyle name="Normal 27 2 3 4 2 5" xfId="36170" xr:uid="{00000000-0005-0000-0000-0000087F0000}"/>
    <cellStyle name="Normal 27 2 3 4 3" xfId="7276" xr:uid="{00000000-0005-0000-0000-0000097F0000}"/>
    <cellStyle name="Normal 27 2 3 4 3 2" xfId="12047" xr:uid="{00000000-0005-0000-0000-00000A7F0000}"/>
    <cellStyle name="Normal 27 2 3 4 3 2 2" xfId="23405" xr:uid="{00000000-0005-0000-0000-00000B7F0000}"/>
    <cellStyle name="Normal 27 2 3 4 3 2 3" xfId="41521" xr:uid="{00000000-0005-0000-0000-00000C7F0000}"/>
    <cellStyle name="Normal 27 2 3 4 3 3" xfId="18694" xr:uid="{00000000-0005-0000-0000-00000D7F0000}"/>
    <cellStyle name="Normal 27 2 3 4 3 4" xfId="37225" xr:uid="{00000000-0005-0000-0000-00000E7F0000}"/>
    <cellStyle name="Normal 27 2 3 4 4" xfId="9862" xr:uid="{00000000-0005-0000-0000-00000F7F0000}"/>
    <cellStyle name="Normal 27 2 3 4 4 2" xfId="21257" xr:uid="{00000000-0005-0000-0000-0000107F0000}"/>
    <cellStyle name="Normal 27 2 3 4 4 3" xfId="39429" xr:uid="{00000000-0005-0000-0000-0000117F0000}"/>
    <cellStyle name="Normal 27 2 3 4 5" xfId="16534" xr:uid="{00000000-0005-0000-0000-0000127F0000}"/>
    <cellStyle name="Normal 27 2 3 4 6" xfId="35134" xr:uid="{00000000-0005-0000-0000-0000137F0000}"/>
    <cellStyle name="Normal 27 2 3 5" xfId="5586" xr:uid="{00000000-0005-0000-0000-0000147F0000}"/>
    <cellStyle name="Normal 27 2 3 5 2" xfId="7788" xr:uid="{00000000-0005-0000-0000-0000157F0000}"/>
    <cellStyle name="Normal 27 2 3 5 2 2" xfId="12559" xr:uid="{00000000-0005-0000-0000-0000167F0000}"/>
    <cellStyle name="Normal 27 2 3 5 2 2 2" xfId="23917" xr:uid="{00000000-0005-0000-0000-0000177F0000}"/>
    <cellStyle name="Normal 27 2 3 5 2 2 3" xfId="42033" xr:uid="{00000000-0005-0000-0000-0000187F0000}"/>
    <cellStyle name="Normal 27 2 3 5 2 3" xfId="19206" xr:uid="{00000000-0005-0000-0000-0000197F0000}"/>
    <cellStyle name="Normal 27 2 3 5 2 4" xfId="37737" xr:uid="{00000000-0005-0000-0000-00001A7F0000}"/>
    <cellStyle name="Normal 27 2 3 5 3" xfId="10376" xr:uid="{00000000-0005-0000-0000-00001B7F0000}"/>
    <cellStyle name="Normal 27 2 3 5 3 2" xfId="21771" xr:uid="{00000000-0005-0000-0000-00001C7F0000}"/>
    <cellStyle name="Normal 27 2 3 5 3 3" xfId="39942" xr:uid="{00000000-0005-0000-0000-00001D7F0000}"/>
    <cellStyle name="Normal 27 2 3 5 4" xfId="17052" xr:uid="{00000000-0005-0000-0000-00001E7F0000}"/>
    <cellStyle name="Normal 27 2 3 5 5" xfId="35646" xr:uid="{00000000-0005-0000-0000-00001F7F0000}"/>
    <cellStyle name="Normal 27 2 3 6" xfId="6744" xr:uid="{00000000-0005-0000-0000-0000207F0000}"/>
    <cellStyle name="Normal 27 2 3 6 2" xfId="11515" xr:uid="{00000000-0005-0000-0000-0000217F0000}"/>
    <cellStyle name="Normal 27 2 3 6 2 2" xfId="22882" xr:uid="{00000000-0005-0000-0000-0000227F0000}"/>
    <cellStyle name="Normal 27 2 3 6 2 3" xfId="41009" xr:uid="{00000000-0005-0000-0000-0000237F0000}"/>
    <cellStyle name="Normal 27 2 3 6 3" xfId="18170" xr:uid="{00000000-0005-0000-0000-0000247F0000}"/>
    <cellStyle name="Normal 27 2 3 6 4" xfId="36713" xr:uid="{00000000-0005-0000-0000-0000257F0000}"/>
    <cellStyle name="Normal 27 2 3 7" xfId="9344" xr:uid="{00000000-0005-0000-0000-0000267F0000}"/>
    <cellStyle name="Normal 27 2 3 7 2" xfId="20739" xr:uid="{00000000-0005-0000-0000-0000277F0000}"/>
    <cellStyle name="Normal 27 2 3 7 3" xfId="38916" xr:uid="{00000000-0005-0000-0000-0000287F0000}"/>
    <cellStyle name="Normal 27 2 3 8" xfId="16004" xr:uid="{00000000-0005-0000-0000-0000297F0000}"/>
    <cellStyle name="Normal 27 2 3 9" xfId="34622" xr:uid="{00000000-0005-0000-0000-00002A7F0000}"/>
    <cellStyle name="Normal 27 2 4" xfId="4569" xr:uid="{00000000-0005-0000-0000-00002B7F0000}"/>
    <cellStyle name="Normal 27 2 4 2" xfId="4846" xr:uid="{00000000-0005-0000-0000-00002C7F0000}"/>
    <cellStyle name="Normal 27 2 4 2 2" xfId="5380" xr:uid="{00000000-0005-0000-0000-00002D7F0000}"/>
    <cellStyle name="Normal 27 2 4 2 2 2" xfId="6464" xr:uid="{00000000-0005-0000-0000-00002E7F0000}"/>
    <cellStyle name="Normal 27 2 4 2 2 2 2" xfId="8656" xr:uid="{00000000-0005-0000-0000-00002F7F0000}"/>
    <cellStyle name="Normal 27 2 4 2 2 2 2 2" xfId="13427" xr:uid="{00000000-0005-0000-0000-0000307F0000}"/>
    <cellStyle name="Normal 27 2 4 2 2 2 2 2 2" xfId="24780" xr:uid="{00000000-0005-0000-0000-0000317F0000}"/>
    <cellStyle name="Normal 27 2 4 2 2 2 2 2 3" xfId="42881" xr:uid="{00000000-0005-0000-0000-0000327F0000}"/>
    <cellStyle name="Normal 27 2 4 2 2 2 2 3" xfId="20066" xr:uid="{00000000-0005-0000-0000-0000337F0000}"/>
    <cellStyle name="Normal 27 2 4 2 2 2 2 4" xfId="38585" xr:uid="{00000000-0005-0000-0000-0000347F0000}"/>
    <cellStyle name="Normal 27 2 4 2 2 2 3" xfId="11246" xr:uid="{00000000-0005-0000-0000-0000357F0000}"/>
    <cellStyle name="Normal 27 2 4 2 2 2 3 2" xfId="22632" xr:uid="{00000000-0005-0000-0000-0000367F0000}"/>
    <cellStyle name="Normal 27 2 4 2 2 2 3 3" xfId="40790" xr:uid="{00000000-0005-0000-0000-0000377F0000}"/>
    <cellStyle name="Normal 27 2 4 2 2 2 4" xfId="17917" xr:uid="{00000000-0005-0000-0000-0000387F0000}"/>
    <cellStyle name="Normal 27 2 4 2 2 2 5" xfId="36494" xr:uid="{00000000-0005-0000-0000-0000397F0000}"/>
    <cellStyle name="Normal 27 2 4 2 2 3" xfId="7596" xr:uid="{00000000-0005-0000-0000-00003A7F0000}"/>
    <cellStyle name="Normal 27 2 4 2 2 3 2" xfId="12367" xr:uid="{00000000-0005-0000-0000-00003B7F0000}"/>
    <cellStyle name="Normal 27 2 4 2 2 3 2 2" xfId="23725" xr:uid="{00000000-0005-0000-0000-00003C7F0000}"/>
    <cellStyle name="Normal 27 2 4 2 2 3 2 3" xfId="41841" xr:uid="{00000000-0005-0000-0000-00003D7F0000}"/>
    <cellStyle name="Normal 27 2 4 2 2 3 3" xfId="19014" xr:uid="{00000000-0005-0000-0000-00003E7F0000}"/>
    <cellStyle name="Normal 27 2 4 2 2 3 4" xfId="37545" xr:uid="{00000000-0005-0000-0000-00003F7F0000}"/>
    <cellStyle name="Normal 27 2 4 2 2 4" xfId="10183" xr:uid="{00000000-0005-0000-0000-0000407F0000}"/>
    <cellStyle name="Normal 27 2 4 2 2 4 2" xfId="21578" xr:uid="{00000000-0005-0000-0000-0000417F0000}"/>
    <cellStyle name="Normal 27 2 4 2 2 4 3" xfId="39750" xr:uid="{00000000-0005-0000-0000-0000427F0000}"/>
    <cellStyle name="Normal 27 2 4 2 2 5" xfId="16855" xr:uid="{00000000-0005-0000-0000-0000437F0000}"/>
    <cellStyle name="Normal 27 2 4 2 2 6" xfId="35454" xr:uid="{00000000-0005-0000-0000-0000447F0000}"/>
    <cellStyle name="Normal 27 2 4 2 3" xfId="5932" xr:uid="{00000000-0005-0000-0000-0000457F0000}"/>
    <cellStyle name="Normal 27 2 4 2 3 2" xfId="8130" xr:uid="{00000000-0005-0000-0000-0000467F0000}"/>
    <cellStyle name="Normal 27 2 4 2 3 2 2" xfId="12901" xr:uid="{00000000-0005-0000-0000-0000477F0000}"/>
    <cellStyle name="Normal 27 2 4 2 3 2 2 2" xfId="24256" xr:uid="{00000000-0005-0000-0000-0000487F0000}"/>
    <cellStyle name="Normal 27 2 4 2 3 2 2 3" xfId="42363" xr:uid="{00000000-0005-0000-0000-0000497F0000}"/>
    <cellStyle name="Normal 27 2 4 2 3 2 3" xfId="19542" xr:uid="{00000000-0005-0000-0000-00004A7F0000}"/>
    <cellStyle name="Normal 27 2 4 2 3 2 4" xfId="38067" xr:uid="{00000000-0005-0000-0000-00004B7F0000}"/>
    <cellStyle name="Normal 27 2 4 2 3 3" xfId="10719" xr:uid="{00000000-0005-0000-0000-00004C7F0000}"/>
    <cellStyle name="Normal 27 2 4 2 3 3 2" xfId="22108" xr:uid="{00000000-0005-0000-0000-00004D7F0000}"/>
    <cellStyle name="Normal 27 2 4 2 3 3 3" xfId="40272" xr:uid="{00000000-0005-0000-0000-00004E7F0000}"/>
    <cellStyle name="Normal 27 2 4 2 3 4" xfId="17392" xr:uid="{00000000-0005-0000-0000-00004F7F0000}"/>
    <cellStyle name="Normal 27 2 4 2 3 5" xfId="35976" xr:uid="{00000000-0005-0000-0000-0000507F0000}"/>
    <cellStyle name="Normal 27 2 4 2 4" xfId="7076" xr:uid="{00000000-0005-0000-0000-0000517F0000}"/>
    <cellStyle name="Normal 27 2 4 2 4 2" xfId="11847" xr:uid="{00000000-0005-0000-0000-0000527F0000}"/>
    <cellStyle name="Normal 27 2 4 2 4 2 2" xfId="23208" xr:uid="{00000000-0005-0000-0000-0000537F0000}"/>
    <cellStyle name="Normal 27 2 4 2 4 2 3" xfId="41329" xr:uid="{00000000-0005-0000-0000-0000547F0000}"/>
    <cellStyle name="Normal 27 2 4 2 4 3" xfId="18497" xr:uid="{00000000-0005-0000-0000-0000557F0000}"/>
    <cellStyle name="Normal 27 2 4 2 4 4" xfId="37033" xr:uid="{00000000-0005-0000-0000-0000567F0000}"/>
    <cellStyle name="Normal 27 2 4 2 5" xfId="9668" xr:uid="{00000000-0005-0000-0000-0000577F0000}"/>
    <cellStyle name="Normal 27 2 4 2 5 2" xfId="21063" xr:uid="{00000000-0005-0000-0000-0000587F0000}"/>
    <cellStyle name="Normal 27 2 4 2 5 3" xfId="39236" xr:uid="{00000000-0005-0000-0000-0000597F0000}"/>
    <cellStyle name="Normal 27 2 4 2 6" xfId="16334" xr:uid="{00000000-0005-0000-0000-00005A7F0000}"/>
    <cellStyle name="Normal 27 2 4 2 7" xfId="34942" xr:uid="{00000000-0005-0000-0000-00005B7F0000}"/>
    <cellStyle name="Normal 27 2 4 3" xfId="5118" xr:uid="{00000000-0005-0000-0000-00005C7F0000}"/>
    <cellStyle name="Normal 27 2 4 3 2" xfId="6204" xr:uid="{00000000-0005-0000-0000-00005D7F0000}"/>
    <cellStyle name="Normal 27 2 4 3 2 2" xfId="8396" xr:uid="{00000000-0005-0000-0000-00005E7F0000}"/>
    <cellStyle name="Normal 27 2 4 3 2 2 2" xfId="13167" xr:uid="{00000000-0005-0000-0000-00005F7F0000}"/>
    <cellStyle name="Normal 27 2 4 3 2 2 2 2" xfId="24520" xr:uid="{00000000-0005-0000-0000-0000607F0000}"/>
    <cellStyle name="Normal 27 2 4 3 2 2 2 3" xfId="42621" xr:uid="{00000000-0005-0000-0000-0000617F0000}"/>
    <cellStyle name="Normal 27 2 4 3 2 2 3" xfId="19806" xr:uid="{00000000-0005-0000-0000-0000627F0000}"/>
    <cellStyle name="Normal 27 2 4 3 2 2 4" xfId="38325" xr:uid="{00000000-0005-0000-0000-0000637F0000}"/>
    <cellStyle name="Normal 27 2 4 3 2 3" xfId="10986" xr:uid="{00000000-0005-0000-0000-0000647F0000}"/>
    <cellStyle name="Normal 27 2 4 3 2 3 2" xfId="22372" xr:uid="{00000000-0005-0000-0000-0000657F0000}"/>
    <cellStyle name="Normal 27 2 4 3 2 3 3" xfId="40530" xr:uid="{00000000-0005-0000-0000-0000667F0000}"/>
    <cellStyle name="Normal 27 2 4 3 2 4" xfId="17657" xr:uid="{00000000-0005-0000-0000-0000677F0000}"/>
    <cellStyle name="Normal 27 2 4 3 2 5" xfId="36234" xr:uid="{00000000-0005-0000-0000-0000687F0000}"/>
    <cellStyle name="Normal 27 2 4 3 3" xfId="7340" xr:uid="{00000000-0005-0000-0000-0000697F0000}"/>
    <cellStyle name="Normal 27 2 4 3 3 2" xfId="12111" xr:uid="{00000000-0005-0000-0000-00006A7F0000}"/>
    <cellStyle name="Normal 27 2 4 3 3 2 2" xfId="23469" xr:uid="{00000000-0005-0000-0000-00006B7F0000}"/>
    <cellStyle name="Normal 27 2 4 3 3 2 3" xfId="41585" xr:uid="{00000000-0005-0000-0000-00006C7F0000}"/>
    <cellStyle name="Normal 27 2 4 3 3 3" xfId="18758" xr:uid="{00000000-0005-0000-0000-00006D7F0000}"/>
    <cellStyle name="Normal 27 2 4 3 3 4" xfId="37289" xr:uid="{00000000-0005-0000-0000-00006E7F0000}"/>
    <cellStyle name="Normal 27 2 4 3 4" xfId="9926" xr:uid="{00000000-0005-0000-0000-00006F7F0000}"/>
    <cellStyle name="Normal 27 2 4 3 4 2" xfId="21321" xr:uid="{00000000-0005-0000-0000-0000707F0000}"/>
    <cellStyle name="Normal 27 2 4 3 4 3" xfId="39493" xr:uid="{00000000-0005-0000-0000-0000717F0000}"/>
    <cellStyle name="Normal 27 2 4 3 5" xfId="16598" xr:uid="{00000000-0005-0000-0000-0000727F0000}"/>
    <cellStyle name="Normal 27 2 4 3 6" xfId="35198" xr:uid="{00000000-0005-0000-0000-0000737F0000}"/>
    <cellStyle name="Normal 27 2 4 4" xfId="5656" xr:uid="{00000000-0005-0000-0000-0000747F0000}"/>
    <cellStyle name="Normal 27 2 4 4 2" xfId="7858" xr:uid="{00000000-0005-0000-0000-0000757F0000}"/>
    <cellStyle name="Normal 27 2 4 4 2 2" xfId="12629" xr:uid="{00000000-0005-0000-0000-0000767F0000}"/>
    <cellStyle name="Normal 27 2 4 4 2 2 2" xfId="23986" xr:uid="{00000000-0005-0000-0000-0000777F0000}"/>
    <cellStyle name="Normal 27 2 4 4 2 2 3" xfId="42101" xr:uid="{00000000-0005-0000-0000-0000787F0000}"/>
    <cellStyle name="Normal 27 2 4 4 2 3" xfId="19274" xr:uid="{00000000-0005-0000-0000-0000797F0000}"/>
    <cellStyle name="Normal 27 2 4 4 2 4" xfId="37805" xr:uid="{00000000-0005-0000-0000-00007A7F0000}"/>
    <cellStyle name="Normal 27 2 4 4 3" xfId="10446" xr:uid="{00000000-0005-0000-0000-00007B7F0000}"/>
    <cellStyle name="Normal 27 2 4 4 3 2" xfId="21839" xr:uid="{00000000-0005-0000-0000-00007C7F0000}"/>
    <cellStyle name="Normal 27 2 4 4 3 3" xfId="40010" xr:uid="{00000000-0005-0000-0000-00007D7F0000}"/>
    <cellStyle name="Normal 27 2 4 4 4" xfId="17122" xr:uid="{00000000-0005-0000-0000-00007E7F0000}"/>
    <cellStyle name="Normal 27 2 4 4 5" xfId="35714" xr:uid="{00000000-0005-0000-0000-00007F7F0000}"/>
    <cellStyle name="Normal 27 2 4 5" xfId="6810" xr:uid="{00000000-0005-0000-0000-0000807F0000}"/>
    <cellStyle name="Normal 27 2 4 5 2" xfId="11581" xr:uid="{00000000-0005-0000-0000-0000817F0000}"/>
    <cellStyle name="Normal 27 2 4 5 2 2" xfId="22947" xr:uid="{00000000-0005-0000-0000-0000827F0000}"/>
    <cellStyle name="Normal 27 2 4 5 2 3" xfId="41073" xr:uid="{00000000-0005-0000-0000-0000837F0000}"/>
    <cellStyle name="Normal 27 2 4 5 3" xfId="18234" xr:uid="{00000000-0005-0000-0000-0000847F0000}"/>
    <cellStyle name="Normal 27 2 4 5 4" xfId="36777" xr:uid="{00000000-0005-0000-0000-0000857F0000}"/>
    <cellStyle name="Normal 27 2 4 6" xfId="9410" xr:uid="{00000000-0005-0000-0000-0000867F0000}"/>
    <cellStyle name="Normal 27 2 4 6 2" xfId="20805" xr:uid="{00000000-0005-0000-0000-0000877F0000}"/>
    <cellStyle name="Normal 27 2 4 6 3" xfId="38980" xr:uid="{00000000-0005-0000-0000-0000887F0000}"/>
    <cellStyle name="Normal 27 2 4 7" xfId="16069" xr:uid="{00000000-0005-0000-0000-0000897F0000}"/>
    <cellStyle name="Normal 27 2 4 8" xfId="34686" xr:uid="{00000000-0005-0000-0000-00008A7F0000}"/>
    <cellStyle name="Normal 27 2 5" xfId="4712" xr:uid="{00000000-0005-0000-0000-00008B7F0000}"/>
    <cellStyle name="Normal 27 2 5 2" xfId="5246" xr:uid="{00000000-0005-0000-0000-00008C7F0000}"/>
    <cellStyle name="Normal 27 2 5 2 2" xfId="6332" xr:uid="{00000000-0005-0000-0000-00008D7F0000}"/>
    <cellStyle name="Normal 27 2 5 2 2 2" xfId="8524" xr:uid="{00000000-0005-0000-0000-00008E7F0000}"/>
    <cellStyle name="Normal 27 2 5 2 2 2 2" xfId="13295" xr:uid="{00000000-0005-0000-0000-00008F7F0000}"/>
    <cellStyle name="Normal 27 2 5 2 2 2 2 2" xfId="24648" xr:uid="{00000000-0005-0000-0000-0000907F0000}"/>
    <cellStyle name="Normal 27 2 5 2 2 2 2 3" xfId="42749" xr:uid="{00000000-0005-0000-0000-0000917F0000}"/>
    <cellStyle name="Normal 27 2 5 2 2 2 3" xfId="19934" xr:uid="{00000000-0005-0000-0000-0000927F0000}"/>
    <cellStyle name="Normal 27 2 5 2 2 2 4" xfId="38453" xr:uid="{00000000-0005-0000-0000-0000937F0000}"/>
    <cellStyle name="Normal 27 2 5 2 2 3" xfId="11114" xr:uid="{00000000-0005-0000-0000-0000947F0000}"/>
    <cellStyle name="Normal 27 2 5 2 2 3 2" xfId="22500" xr:uid="{00000000-0005-0000-0000-0000957F0000}"/>
    <cellStyle name="Normal 27 2 5 2 2 3 3" xfId="40658" xr:uid="{00000000-0005-0000-0000-0000967F0000}"/>
    <cellStyle name="Normal 27 2 5 2 2 4" xfId="17785" xr:uid="{00000000-0005-0000-0000-0000977F0000}"/>
    <cellStyle name="Normal 27 2 5 2 2 5" xfId="36362" xr:uid="{00000000-0005-0000-0000-0000987F0000}"/>
    <cellStyle name="Normal 27 2 5 2 3" xfId="7468" xr:uid="{00000000-0005-0000-0000-0000997F0000}"/>
    <cellStyle name="Normal 27 2 5 2 3 2" xfId="12239" xr:uid="{00000000-0005-0000-0000-00009A7F0000}"/>
    <cellStyle name="Normal 27 2 5 2 3 2 2" xfId="23597" xr:uid="{00000000-0005-0000-0000-00009B7F0000}"/>
    <cellStyle name="Normal 27 2 5 2 3 2 3" xfId="41713" xr:uid="{00000000-0005-0000-0000-00009C7F0000}"/>
    <cellStyle name="Normal 27 2 5 2 3 3" xfId="18886" xr:uid="{00000000-0005-0000-0000-00009D7F0000}"/>
    <cellStyle name="Normal 27 2 5 2 3 4" xfId="37417" xr:uid="{00000000-0005-0000-0000-00009E7F0000}"/>
    <cellStyle name="Normal 27 2 5 2 4" xfId="10054" xr:uid="{00000000-0005-0000-0000-00009F7F0000}"/>
    <cellStyle name="Normal 27 2 5 2 4 2" xfId="21449" xr:uid="{00000000-0005-0000-0000-0000A07F0000}"/>
    <cellStyle name="Normal 27 2 5 2 4 3" xfId="39621" xr:uid="{00000000-0005-0000-0000-0000A17F0000}"/>
    <cellStyle name="Normal 27 2 5 2 5" xfId="16726" xr:uid="{00000000-0005-0000-0000-0000A27F0000}"/>
    <cellStyle name="Normal 27 2 5 2 6" xfId="35326" xr:uid="{00000000-0005-0000-0000-0000A37F0000}"/>
    <cellStyle name="Normal 27 2 5 3" xfId="5798" xr:uid="{00000000-0005-0000-0000-0000A47F0000}"/>
    <cellStyle name="Normal 27 2 5 3 2" xfId="8000" xr:uid="{00000000-0005-0000-0000-0000A57F0000}"/>
    <cellStyle name="Normal 27 2 5 3 2 2" xfId="12771" xr:uid="{00000000-0005-0000-0000-0000A67F0000}"/>
    <cellStyle name="Normal 27 2 5 3 2 2 2" xfId="24126" xr:uid="{00000000-0005-0000-0000-0000A77F0000}"/>
    <cellStyle name="Normal 27 2 5 3 2 2 3" xfId="42235" xr:uid="{00000000-0005-0000-0000-0000A87F0000}"/>
    <cellStyle name="Normal 27 2 5 3 2 3" xfId="19413" xr:uid="{00000000-0005-0000-0000-0000A97F0000}"/>
    <cellStyle name="Normal 27 2 5 3 2 4" xfId="37939" xr:uid="{00000000-0005-0000-0000-0000AA7F0000}"/>
    <cellStyle name="Normal 27 2 5 3 3" xfId="10588" xr:uid="{00000000-0005-0000-0000-0000AB7F0000}"/>
    <cellStyle name="Normal 27 2 5 3 3 2" xfId="21977" xr:uid="{00000000-0005-0000-0000-0000AC7F0000}"/>
    <cellStyle name="Normal 27 2 5 3 3 3" xfId="40144" xr:uid="{00000000-0005-0000-0000-0000AD7F0000}"/>
    <cellStyle name="Normal 27 2 5 3 4" xfId="17262" xr:uid="{00000000-0005-0000-0000-0000AE7F0000}"/>
    <cellStyle name="Normal 27 2 5 3 5" xfId="35848" xr:uid="{00000000-0005-0000-0000-0000AF7F0000}"/>
    <cellStyle name="Normal 27 2 5 4" xfId="6946" xr:uid="{00000000-0005-0000-0000-0000B07F0000}"/>
    <cellStyle name="Normal 27 2 5 4 2" xfId="11717" xr:uid="{00000000-0005-0000-0000-0000B17F0000}"/>
    <cellStyle name="Normal 27 2 5 4 2 2" xfId="23079" xr:uid="{00000000-0005-0000-0000-0000B27F0000}"/>
    <cellStyle name="Normal 27 2 5 4 2 3" xfId="41201" xr:uid="{00000000-0005-0000-0000-0000B37F0000}"/>
    <cellStyle name="Normal 27 2 5 4 3" xfId="18369" xr:uid="{00000000-0005-0000-0000-0000B47F0000}"/>
    <cellStyle name="Normal 27 2 5 4 4" xfId="36905" xr:uid="{00000000-0005-0000-0000-0000B57F0000}"/>
    <cellStyle name="Normal 27 2 5 5" xfId="9540" xr:uid="{00000000-0005-0000-0000-0000B67F0000}"/>
    <cellStyle name="Normal 27 2 5 5 2" xfId="20935" xr:uid="{00000000-0005-0000-0000-0000B77F0000}"/>
    <cellStyle name="Normal 27 2 5 5 3" xfId="39108" xr:uid="{00000000-0005-0000-0000-0000B87F0000}"/>
    <cellStyle name="Normal 27 2 5 6" xfId="16205" xr:uid="{00000000-0005-0000-0000-0000B97F0000}"/>
    <cellStyle name="Normal 27 2 5 7" xfId="34814" xr:uid="{00000000-0005-0000-0000-0000BA7F0000}"/>
    <cellStyle name="Normal 27 2 6" xfId="4990" xr:uid="{00000000-0005-0000-0000-0000BB7F0000}"/>
    <cellStyle name="Normal 27 2 6 2" xfId="6076" xr:uid="{00000000-0005-0000-0000-0000BC7F0000}"/>
    <cellStyle name="Normal 27 2 6 2 2" xfId="8268" xr:uid="{00000000-0005-0000-0000-0000BD7F0000}"/>
    <cellStyle name="Normal 27 2 6 2 2 2" xfId="13039" xr:uid="{00000000-0005-0000-0000-0000BE7F0000}"/>
    <cellStyle name="Normal 27 2 6 2 2 2 2" xfId="24392" xr:uid="{00000000-0005-0000-0000-0000BF7F0000}"/>
    <cellStyle name="Normal 27 2 6 2 2 2 3" xfId="42493" xr:uid="{00000000-0005-0000-0000-0000C07F0000}"/>
    <cellStyle name="Normal 27 2 6 2 2 3" xfId="19678" xr:uid="{00000000-0005-0000-0000-0000C17F0000}"/>
    <cellStyle name="Normal 27 2 6 2 2 4" xfId="38197" xr:uid="{00000000-0005-0000-0000-0000C27F0000}"/>
    <cellStyle name="Normal 27 2 6 2 3" xfId="10858" xr:uid="{00000000-0005-0000-0000-0000C37F0000}"/>
    <cellStyle name="Normal 27 2 6 2 3 2" xfId="22244" xr:uid="{00000000-0005-0000-0000-0000C47F0000}"/>
    <cellStyle name="Normal 27 2 6 2 3 3" xfId="40402" xr:uid="{00000000-0005-0000-0000-0000C57F0000}"/>
    <cellStyle name="Normal 27 2 6 2 4" xfId="17529" xr:uid="{00000000-0005-0000-0000-0000C67F0000}"/>
    <cellStyle name="Normal 27 2 6 2 5" xfId="36106" xr:uid="{00000000-0005-0000-0000-0000C77F0000}"/>
    <cellStyle name="Normal 27 2 6 3" xfId="7212" xr:uid="{00000000-0005-0000-0000-0000C87F0000}"/>
    <cellStyle name="Normal 27 2 6 3 2" xfId="11983" xr:uid="{00000000-0005-0000-0000-0000C97F0000}"/>
    <cellStyle name="Normal 27 2 6 3 2 2" xfId="23341" xr:uid="{00000000-0005-0000-0000-0000CA7F0000}"/>
    <cellStyle name="Normal 27 2 6 3 2 3" xfId="41457" xr:uid="{00000000-0005-0000-0000-0000CB7F0000}"/>
    <cellStyle name="Normal 27 2 6 3 3" xfId="18630" xr:uid="{00000000-0005-0000-0000-0000CC7F0000}"/>
    <cellStyle name="Normal 27 2 6 3 4" xfId="37161" xr:uid="{00000000-0005-0000-0000-0000CD7F0000}"/>
    <cellStyle name="Normal 27 2 6 4" xfId="9798" xr:uid="{00000000-0005-0000-0000-0000CE7F0000}"/>
    <cellStyle name="Normal 27 2 6 4 2" xfId="21193" xr:uid="{00000000-0005-0000-0000-0000CF7F0000}"/>
    <cellStyle name="Normal 27 2 6 4 3" xfId="39365" xr:uid="{00000000-0005-0000-0000-0000D07F0000}"/>
    <cellStyle name="Normal 27 2 6 5" xfId="16470" xr:uid="{00000000-0005-0000-0000-0000D17F0000}"/>
    <cellStyle name="Normal 27 2 6 6" xfId="35070" xr:uid="{00000000-0005-0000-0000-0000D27F0000}"/>
    <cellStyle name="Normal 27 2 7" xfId="5522" xr:uid="{00000000-0005-0000-0000-0000D37F0000}"/>
    <cellStyle name="Normal 27 2 7 2" xfId="7724" xr:uid="{00000000-0005-0000-0000-0000D47F0000}"/>
    <cellStyle name="Normal 27 2 7 2 2" xfId="12495" xr:uid="{00000000-0005-0000-0000-0000D57F0000}"/>
    <cellStyle name="Normal 27 2 7 2 2 2" xfId="23853" xr:uid="{00000000-0005-0000-0000-0000D67F0000}"/>
    <cellStyle name="Normal 27 2 7 2 2 3" xfId="41969" xr:uid="{00000000-0005-0000-0000-0000D77F0000}"/>
    <cellStyle name="Normal 27 2 7 2 3" xfId="19142" xr:uid="{00000000-0005-0000-0000-0000D87F0000}"/>
    <cellStyle name="Normal 27 2 7 2 4" xfId="37673" xr:uid="{00000000-0005-0000-0000-0000D97F0000}"/>
    <cellStyle name="Normal 27 2 7 3" xfId="10312" xr:uid="{00000000-0005-0000-0000-0000DA7F0000}"/>
    <cellStyle name="Normal 27 2 7 3 2" xfId="21707" xr:uid="{00000000-0005-0000-0000-0000DB7F0000}"/>
    <cellStyle name="Normal 27 2 7 3 3" xfId="39878" xr:uid="{00000000-0005-0000-0000-0000DC7F0000}"/>
    <cellStyle name="Normal 27 2 7 4" xfId="16988" xr:uid="{00000000-0005-0000-0000-0000DD7F0000}"/>
    <cellStyle name="Normal 27 2 7 5" xfId="35582" xr:uid="{00000000-0005-0000-0000-0000DE7F0000}"/>
    <cellStyle name="Normal 27 2 8" xfId="6672" xr:uid="{00000000-0005-0000-0000-0000DF7F0000}"/>
    <cellStyle name="Normal 27 2 8 2" xfId="11443" xr:uid="{00000000-0005-0000-0000-0000E07F0000}"/>
    <cellStyle name="Normal 27 2 8 2 2" xfId="22814" xr:uid="{00000000-0005-0000-0000-0000E17F0000}"/>
    <cellStyle name="Normal 27 2 8 2 3" xfId="40945" xr:uid="{00000000-0005-0000-0000-0000E27F0000}"/>
    <cellStyle name="Normal 27 2 8 3" xfId="18099" xr:uid="{00000000-0005-0000-0000-0000E37F0000}"/>
    <cellStyle name="Normal 27 2 8 4" xfId="36649" xr:uid="{00000000-0005-0000-0000-0000E47F0000}"/>
    <cellStyle name="Normal 27 2 9" xfId="9277" xr:uid="{00000000-0005-0000-0000-0000E57F0000}"/>
    <cellStyle name="Normal 27 2 9 2" xfId="20672" xr:uid="{00000000-0005-0000-0000-0000E67F0000}"/>
    <cellStyle name="Normal 27 2 9 3" xfId="38852" xr:uid="{00000000-0005-0000-0000-0000E77F0000}"/>
    <cellStyle name="Normal 27 3" xfId="4438" xr:uid="{00000000-0005-0000-0000-0000E87F0000}"/>
    <cellStyle name="Normal 27 3 10" xfId="34574" xr:uid="{00000000-0005-0000-0000-0000E97F0000}"/>
    <cellStyle name="Normal 27 3 2" xfId="4515" xr:uid="{00000000-0005-0000-0000-0000EA7F0000}"/>
    <cellStyle name="Normal 27 3 2 2" xfId="4663" xr:uid="{00000000-0005-0000-0000-0000EB7F0000}"/>
    <cellStyle name="Normal 27 3 2 2 2" xfId="4940" xr:uid="{00000000-0005-0000-0000-0000EC7F0000}"/>
    <cellStyle name="Normal 27 3 2 2 2 2" xfId="5474" xr:uid="{00000000-0005-0000-0000-0000ED7F0000}"/>
    <cellStyle name="Normal 27 3 2 2 2 2 2" xfId="6550" xr:uid="{00000000-0005-0000-0000-0000EE7F0000}"/>
    <cellStyle name="Normal 27 3 2 2 2 2 2 2" xfId="8742" xr:uid="{00000000-0005-0000-0000-0000EF7F0000}"/>
    <cellStyle name="Normal 27 3 2 2 2 2 2 2 2" xfId="13513" xr:uid="{00000000-0005-0000-0000-0000F07F0000}"/>
    <cellStyle name="Normal 27 3 2 2 2 2 2 2 2 2" xfId="24866" xr:uid="{00000000-0005-0000-0000-0000F17F0000}"/>
    <cellStyle name="Normal 27 3 2 2 2 2 2 2 2 3" xfId="42967" xr:uid="{00000000-0005-0000-0000-0000F27F0000}"/>
    <cellStyle name="Normal 27 3 2 2 2 2 2 2 3" xfId="20152" xr:uid="{00000000-0005-0000-0000-0000F37F0000}"/>
    <cellStyle name="Normal 27 3 2 2 2 2 2 2 4" xfId="38671" xr:uid="{00000000-0005-0000-0000-0000F47F0000}"/>
    <cellStyle name="Normal 27 3 2 2 2 2 2 3" xfId="11332" xr:uid="{00000000-0005-0000-0000-0000F57F0000}"/>
    <cellStyle name="Normal 27 3 2 2 2 2 2 3 2" xfId="22718" xr:uid="{00000000-0005-0000-0000-0000F67F0000}"/>
    <cellStyle name="Normal 27 3 2 2 2 2 2 3 3" xfId="40876" xr:uid="{00000000-0005-0000-0000-0000F77F0000}"/>
    <cellStyle name="Normal 27 3 2 2 2 2 2 4" xfId="18003" xr:uid="{00000000-0005-0000-0000-0000F87F0000}"/>
    <cellStyle name="Normal 27 3 2 2 2 2 2 5" xfId="36580" xr:uid="{00000000-0005-0000-0000-0000F97F0000}"/>
    <cellStyle name="Normal 27 3 2 2 2 2 3" xfId="7676" xr:uid="{00000000-0005-0000-0000-0000FA7F0000}"/>
    <cellStyle name="Normal 27 3 2 2 2 2 3 2" xfId="12447" xr:uid="{00000000-0005-0000-0000-0000FB7F0000}"/>
    <cellStyle name="Normal 27 3 2 2 2 2 3 2 2" xfId="23805" xr:uid="{00000000-0005-0000-0000-0000FC7F0000}"/>
    <cellStyle name="Normal 27 3 2 2 2 2 3 2 3" xfId="41921" xr:uid="{00000000-0005-0000-0000-0000FD7F0000}"/>
    <cellStyle name="Normal 27 3 2 2 2 2 3 3" xfId="19094" xr:uid="{00000000-0005-0000-0000-0000FE7F0000}"/>
    <cellStyle name="Normal 27 3 2 2 2 2 3 4" xfId="37625" xr:uid="{00000000-0005-0000-0000-0000FF7F0000}"/>
    <cellStyle name="Normal 27 3 2 2 2 2 4" xfId="10264" xr:uid="{00000000-0005-0000-0000-000000800000}"/>
    <cellStyle name="Normal 27 3 2 2 2 2 4 2" xfId="21659" xr:uid="{00000000-0005-0000-0000-000001800000}"/>
    <cellStyle name="Normal 27 3 2 2 2 2 4 3" xfId="39830" xr:uid="{00000000-0005-0000-0000-000002800000}"/>
    <cellStyle name="Normal 27 3 2 2 2 2 5" xfId="16940" xr:uid="{00000000-0005-0000-0000-000003800000}"/>
    <cellStyle name="Normal 27 3 2 2 2 2 6" xfId="35534" xr:uid="{00000000-0005-0000-0000-000004800000}"/>
    <cellStyle name="Normal 27 3 2 2 2 3" xfId="6026" xr:uid="{00000000-0005-0000-0000-000005800000}"/>
    <cellStyle name="Normal 27 3 2 2 2 3 2" xfId="8218" xr:uid="{00000000-0005-0000-0000-000006800000}"/>
    <cellStyle name="Normal 27 3 2 2 2 3 2 2" xfId="12989" xr:uid="{00000000-0005-0000-0000-000007800000}"/>
    <cellStyle name="Normal 27 3 2 2 2 3 2 2 2" xfId="24342" xr:uid="{00000000-0005-0000-0000-000008800000}"/>
    <cellStyle name="Normal 27 3 2 2 2 3 2 2 3" xfId="42443" xr:uid="{00000000-0005-0000-0000-000009800000}"/>
    <cellStyle name="Normal 27 3 2 2 2 3 2 3" xfId="19628" xr:uid="{00000000-0005-0000-0000-00000A800000}"/>
    <cellStyle name="Normal 27 3 2 2 2 3 2 4" xfId="38147" xr:uid="{00000000-0005-0000-0000-00000B800000}"/>
    <cellStyle name="Normal 27 3 2 2 2 3 3" xfId="10808" xr:uid="{00000000-0005-0000-0000-00000C800000}"/>
    <cellStyle name="Normal 27 3 2 2 2 3 3 2" xfId="22194" xr:uid="{00000000-0005-0000-0000-00000D800000}"/>
    <cellStyle name="Normal 27 3 2 2 2 3 3 3" xfId="40352" xr:uid="{00000000-0005-0000-0000-00000E800000}"/>
    <cellStyle name="Normal 27 3 2 2 2 3 4" xfId="17479" xr:uid="{00000000-0005-0000-0000-00000F800000}"/>
    <cellStyle name="Normal 27 3 2 2 2 3 5" xfId="36056" xr:uid="{00000000-0005-0000-0000-000010800000}"/>
    <cellStyle name="Normal 27 3 2 2 2 4" xfId="7164" xr:uid="{00000000-0005-0000-0000-000011800000}"/>
    <cellStyle name="Normal 27 3 2 2 2 4 2" xfId="11935" xr:uid="{00000000-0005-0000-0000-000012800000}"/>
    <cellStyle name="Normal 27 3 2 2 2 4 2 2" xfId="23293" xr:uid="{00000000-0005-0000-0000-000013800000}"/>
    <cellStyle name="Normal 27 3 2 2 2 4 2 3" xfId="41409" xr:uid="{00000000-0005-0000-0000-000014800000}"/>
    <cellStyle name="Normal 27 3 2 2 2 4 3" xfId="18582" xr:uid="{00000000-0005-0000-0000-000015800000}"/>
    <cellStyle name="Normal 27 3 2 2 2 4 4" xfId="37113" xr:uid="{00000000-0005-0000-0000-000016800000}"/>
    <cellStyle name="Normal 27 3 2 2 2 5" xfId="9750" xr:uid="{00000000-0005-0000-0000-000017800000}"/>
    <cellStyle name="Normal 27 3 2 2 2 5 2" xfId="21145" xr:uid="{00000000-0005-0000-0000-000018800000}"/>
    <cellStyle name="Normal 27 3 2 2 2 5 3" xfId="39317" xr:uid="{00000000-0005-0000-0000-000019800000}"/>
    <cellStyle name="Normal 27 3 2 2 2 6" xfId="16422" xr:uid="{00000000-0005-0000-0000-00001A800000}"/>
    <cellStyle name="Normal 27 3 2 2 2 7" xfId="35022" xr:uid="{00000000-0005-0000-0000-00001B800000}"/>
    <cellStyle name="Normal 27 3 2 2 3" xfId="5198" xr:uid="{00000000-0005-0000-0000-00001C800000}"/>
    <cellStyle name="Normal 27 3 2 2 3 2" xfId="6284" xr:uid="{00000000-0005-0000-0000-00001D800000}"/>
    <cellStyle name="Normal 27 3 2 2 3 2 2" xfId="8476" xr:uid="{00000000-0005-0000-0000-00001E800000}"/>
    <cellStyle name="Normal 27 3 2 2 3 2 2 2" xfId="13247" xr:uid="{00000000-0005-0000-0000-00001F800000}"/>
    <cellStyle name="Normal 27 3 2 2 3 2 2 2 2" xfId="24600" xr:uid="{00000000-0005-0000-0000-000020800000}"/>
    <cellStyle name="Normal 27 3 2 2 3 2 2 2 3" xfId="42701" xr:uid="{00000000-0005-0000-0000-000021800000}"/>
    <cellStyle name="Normal 27 3 2 2 3 2 2 3" xfId="19886" xr:uid="{00000000-0005-0000-0000-000022800000}"/>
    <cellStyle name="Normal 27 3 2 2 3 2 2 4" xfId="38405" xr:uid="{00000000-0005-0000-0000-000023800000}"/>
    <cellStyle name="Normal 27 3 2 2 3 2 3" xfId="11066" xr:uid="{00000000-0005-0000-0000-000024800000}"/>
    <cellStyle name="Normal 27 3 2 2 3 2 3 2" xfId="22452" xr:uid="{00000000-0005-0000-0000-000025800000}"/>
    <cellStyle name="Normal 27 3 2 2 3 2 3 3" xfId="40610" xr:uid="{00000000-0005-0000-0000-000026800000}"/>
    <cellStyle name="Normal 27 3 2 2 3 2 4" xfId="17737" xr:uid="{00000000-0005-0000-0000-000027800000}"/>
    <cellStyle name="Normal 27 3 2 2 3 2 5" xfId="36314" xr:uid="{00000000-0005-0000-0000-000028800000}"/>
    <cellStyle name="Normal 27 3 2 2 3 3" xfId="7420" xr:uid="{00000000-0005-0000-0000-000029800000}"/>
    <cellStyle name="Normal 27 3 2 2 3 3 2" xfId="12191" xr:uid="{00000000-0005-0000-0000-00002A800000}"/>
    <cellStyle name="Normal 27 3 2 2 3 3 2 2" xfId="23549" xr:uid="{00000000-0005-0000-0000-00002B800000}"/>
    <cellStyle name="Normal 27 3 2 2 3 3 2 3" xfId="41665" xr:uid="{00000000-0005-0000-0000-00002C800000}"/>
    <cellStyle name="Normal 27 3 2 2 3 3 3" xfId="18838" xr:uid="{00000000-0005-0000-0000-00002D800000}"/>
    <cellStyle name="Normal 27 3 2 2 3 3 4" xfId="37369" xr:uid="{00000000-0005-0000-0000-00002E800000}"/>
    <cellStyle name="Normal 27 3 2 2 3 4" xfId="10006" xr:uid="{00000000-0005-0000-0000-00002F800000}"/>
    <cellStyle name="Normal 27 3 2 2 3 4 2" xfId="21401" xr:uid="{00000000-0005-0000-0000-000030800000}"/>
    <cellStyle name="Normal 27 3 2 2 3 4 3" xfId="39573" xr:uid="{00000000-0005-0000-0000-000031800000}"/>
    <cellStyle name="Normal 27 3 2 2 3 5" xfId="16678" xr:uid="{00000000-0005-0000-0000-000032800000}"/>
    <cellStyle name="Normal 27 3 2 2 3 6" xfId="35278" xr:uid="{00000000-0005-0000-0000-000033800000}"/>
    <cellStyle name="Normal 27 3 2 2 4" xfId="5750" xr:uid="{00000000-0005-0000-0000-000034800000}"/>
    <cellStyle name="Normal 27 3 2 2 4 2" xfId="7952" xr:uid="{00000000-0005-0000-0000-000035800000}"/>
    <cellStyle name="Normal 27 3 2 2 4 2 2" xfId="12723" xr:uid="{00000000-0005-0000-0000-000036800000}"/>
    <cellStyle name="Normal 27 3 2 2 4 2 2 2" xfId="24078" xr:uid="{00000000-0005-0000-0000-000037800000}"/>
    <cellStyle name="Normal 27 3 2 2 4 2 2 3" xfId="42187" xr:uid="{00000000-0005-0000-0000-000038800000}"/>
    <cellStyle name="Normal 27 3 2 2 4 2 3" xfId="19365" xr:uid="{00000000-0005-0000-0000-000039800000}"/>
    <cellStyle name="Normal 27 3 2 2 4 2 4" xfId="37891" xr:uid="{00000000-0005-0000-0000-00003A800000}"/>
    <cellStyle name="Normal 27 3 2 2 4 3" xfId="10540" xr:uid="{00000000-0005-0000-0000-00003B800000}"/>
    <cellStyle name="Normal 27 3 2 2 4 3 2" xfId="21929" xr:uid="{00000000-0005-0000-0000-00003C800000}"/>
    <cellStyle name="Normal 27 3 2 2 4 3 3" xfId="40096" xr:uid="{00000000-0005-0000-0000-00003D800000}"/>
    <cellStyle name="Normal 27 3 2 2 4 4" xfId="17214" xr:uid="{00000000-0005-0000-0000-00003E800000}"/>
    <cellStyle name="Normal 27 3 2 2 4 5" xfId="35800" xr:uid="{00000000-0005-0000-0000-00003F800000}"/>
    <cellStyle name="Normal 27 3 2 2 5" xfId="6898" xr:uid="{00000000-0005-0000-0000-000040800000}"/>
    <cellStyle name="Normal 27 3 2 2 5 2" xfId="11669" xr:uid="{00000000-0005-0000-0000-000041800000}"/>
    <cellStyle name="Normal 27 3 2 2 5 2 2" xfId="23031" xr:uid="{00000000-0005-0000-0000-000042800000}"/>
    <cellStyle name="Normal 27 3 2 2 5 2 3" xfId="41153" xr:uid="{00000000-0005-0000-0000-000043800000}"/>
    <cellStyle name="Normal 27 3 2 2 5 3" xfId="18321" xr:uid="{00000000-0005-0000-0000-000044800000}"/>
    <cellStyle name="Normal 27 3 2 2 5 4" xfId="36857" xr:uid="{00000000-0005-0000-0000-000045800000}"/>
    <cellStyle name="Normal 27 3 2 2 6" xfId="9491" xr:uid="{00000000-0005-0000-0000-000046800000}"/>
    <cellStyle name="Normal 27 3 2 2 6 2" xfId="20886" xr:uid="{00000000-0005-0000-0000-000047800000}"/>
    <cellStyle name="Normal 27 3 2 2 6 3" xfId="39060" xr:uid="{00000000-0005-0000-0000-000048800000}"/>
    <cellStyle name="Normal 27 3 2 2 7" xfId="16157" xr:uid="{00000000-0005-0000-0000-000049800000}"/>
    <cellStyle name="Normal 27 3 2 2 8" xfId="34766" xr:uid="{00000000-0005-0000-0000-00004A800000}"/>
    <cellStyle name="Normal 27 3 2 3" xfId="4792" xr:uid="{00000000-0005-0000-0000-00004B800000}"/>
    <cellStyle name="Normal 27 3 2 3 2" xfId="5326" xr:uid="{00000000-0005-0000-0000-00004C800000}"/>
    <cellStyle name="Normal 27 3 2 3 2 2" xfId="6412" xr:uid="{00000000-0005-0000-0000-00004D800000}"/>
    <cellStyle name="Normal 27 3 2 3 2 2 2" xfId="8604" xr:uid="{00000000-0005-0000-0000-00004E800000}"/>
    <cellStyle name="Normal 27 3 2 3 2 2 2 2" xfId="13375" xr:uid="{00000000-0005-0000-0000-00004F800000}"/>
    <cellStyle name="Normal 27 3 2 3 2 2 2 2 2" xfId="24728" xr:uid="{00000000-0005-0000-0000-000050800000}"/>
    <cellStyle name="Normal 27 3 2 3 2 2 2 2 3" xfId="42829" xr:uid="{00000000-0005-0000-0000-000051800000}"/>
    <cellStyle name="Normal 27 3 2 3 2 2 2 3" xfId="20014" xr:uid="{00000000-0005-0000-0000-000052800000}"/>
    <cellStyle name="Normal 27 3 2 3 2 2 2 4" xfId="38533" xr:uid="{00000000-0005-0000-0000-000053800000}"/>
    <cellStyle name="Normal 27 3 2 3 2 2 3" xfId="11194" xr:uid="{00000000-0005-0000-0000-000054800000}"/>
    <cellStyle name="Normal 27 3 2 3 2 2 3 2" xfId="22580" xr:uid="{00000000-0005-0000-0000-000055800000}"/>
    <cellStyle name="Normal 27 3 2 3 2 2 3 3" xfId="40738" xr:uid="{00000000-0005-0000-0000-000056800000}"/>
    <cellStyle name="Normal 27 3 2 3 2 2 4" xfId="17865" xr:uid="{00000000-0005-0000-0000-000057800000}"/>
    <cellStyle name="Normal 27 3 2 3 2 2 5" xfId="36442" xr:uid="{00000000-0005-0000-0000-000058800000}"/>
    <cellStyle name="Normal 27 3 2 3 2 3" xfId="7548" xr:uid="{00000000-0005-0000-0000-000059800000}"/>
    <cellStyle name="Normal 27 3 2 3 2 3 2" xfId="12319" xr:uid="{00000000-0005-0000-0000-00005A800000}"/>
    <cellStyle name="Normal 27 3 2 3 2 3 2 2" xfId="23677" xr:uid="{00000000-0005-0000-0000-00005B800000}"/>
    <cellStyle name="Normal 27 3 2 3 2 3 2 3" xfId="41793" xr:uid="{00000000-0005-0000-0000-00005C800000}"/>
    <cellStyle name="Normal 27 3 2 3 2 3 3" xfId="18966" xr:uid="{00000000-0005-0000-0000-00005D800000}"/>
    <cellStyle name="Normal 27 3 2 3 2 3 4" xfId="37497" xr:uid="{00000000-0005-0000-0000-00005E800000}"/>
    <cellStyle name="Normal 27 3 2 3 2 4" xfId="10134" xr:uid="{00000000-0005-0000-0000-00005F800000}"/>
    <cellStyle name="Normal 27 3 2 3 2 4 2" xfId="21529" xr:uid="{00000000-0005-0000-0000-000060800000}"/>
    <cellStyle name="Normal 27 3 2 3 2 4 3" xfId="39701" xr:uid="{00000000-0005-0000-0000-000061800000}"/>
    <cellStyle name="Normal 27 3 2 3 2 5" xfId="16806" xr:uid="{00000000-0005-0000-0000-000062800000}"/>
    <cellStyle name="Normal 27 3 2 3 2 6" xfId="35406" xr:uid="{00000000-0005-0000-0000-000063800000}"/>
    <cellStyle name="Normal 27 3 2 3 3" xfId="5878" xr:uid="{00000000-0005-0000-0000-000064800000}"/>
    <cellStyle name="Normal 27 3 2 3 3 2" xfId="8080" xr:uid="{00000000-0005-0000-0000-000065800000}"/>
    <cellStyle name="Normal 27 3 2 3 3 2 2" xfId="12851" xr:uid="{00000000-0005-0000-0000-000066800000}"/>
    <cellStyle name="Normal 27 3 2 3 3 2 2 2" xfId="24206" xr:uid="{00000000-0005-0000-0000-000067800000}"/>
    <cellStyle name="Normal 27 3 2 3 3 2 2 3" xfId="42315" xr:uid="{00000000-0005-0000-0000-000068800000}"/>
    <cellStyle name="Normal 27 3 2 3 3 2 3" xfId="19493" xr:uid="{00000000-0005-0000-0000-000069800000}"/>
    <cellStyle name="Normal 27 3 2 3 3 2 4" xfId="38019" xr:uid="{00000000-0005-0000-0000-00006A800000}"/>
    <cellStyle name="Normal 27 3 2 3 3 3" xfId="10668" xr:uid="{00000000-0005-0000-0000-00006B800000}"/>
    <cellStyle name="Normal 27 3 2 3 3 3 2" xfId="22057" xr:uid="{00000000-0005-0000-0000-00006C800000}"/>
    <cellStyle name="Normal 27 3 2 3 3 3 3" xfId="40224" xr:uid="{00000000-0005-0000-0000-00006D800000}"/>
    <cellStyle name="Normal 27 3 2 3 3 4" xfId="17342" xr:uid="{00000000-0005-0000-0000-00006E800000}"/>
    <cellStyle name="Normal 27 3 2 3 3 5" xfId="35928" xr:uid="{00000000-0005-0000-0000-00006F800000}"/>
    <cellStyle name="Normal 27 3 2 3 4" xfId="7026" xr:uid="{00000000-0005-0000-0000-000070800000}"/>
    <cellStyle name="Normal 27 3 2 3 4 2" xfId="11797" xr:uid="{00000000-0005-0000-0000-000071800000}"/>
    <cellStyle name="Normal 27 3 2 3 4 2 2" xfId="23159" xr:uid="{00000000-0005-0000-0000-000072800000}"/>
    <cellStyle name="Normal 27 3 2 3 4 2 3" xfId="41281" xr:uid="{00000000-0005-0000-0000-000073800000}"/>
    <cellStyle name="Normal 27 3 2 3 4 3" xfId="18449" xr:uid="{00000000-0005-0000-0000-000074800000}"/>
    <cellStyle name="Normal 27 3 2 3 4 4" xfId="36985" xr:uid="{00000000-0005-0000-0000-000075800000}"/>
    <cellStyle name="Normal 27 3 2 3 5" xfId="9620" xr:uid="{00000000-0005-0000-0000-000076800000}"/>
    <cellStyle name="Normal 27 3 2 3 5 2" xfId="21015" xr:uid="{00000000-0005-0000-0000-000077800000}"/>
    <cellStyle name="Normal 27 3 2 3 5 3" xfId="39188" xr:uid="{00000000-0005-0000-0000-000078800000}"/>
    <cellStyle name="Normal 27 3 2 3 6" xfId="16285" xr:uid="{00000000-0005-0000-0000-000079800000}"/>
    <cellStyle name="Normal 27 3 2 3 7" xfId="34894" xr:uid="{00000000-0005-0000-0000-00007A800000}"/>
    <cellStyle name="Normal 27 3 2 4" xfId="5070" xr:uid="{00000000-0005-0000-0000-00007B800000}"/>
    <cellStyle name="Normal 27 3 2 4 2" xfId="6156" xr:uid="{00000000-0005-0000-0000-00007C800000}"/>
    <cellStyle name="Normal 27 3 2 4 2 2" xfId="8348" xr:uid="{00000000-0005-0000-0000-00007D800000}"/>
    <cellStyle name="Normal 27 3 2 4 2 2 2" xfId="13119" xr:uid="{00000000-0005-0000-0000-00007E800000}"/>
    <cellStyle name="Normal 27 3 2 4 2 2 2 2" xfId="24472" xr:uid="{00000000-0005-0000-0000-00007F800000}"/>
    <cellStyle name="Normal 27 3 2 4 2 2 2 3" xfId="42573" xr:uid="{00000000-0005-0000-0000-000080800000}"/>
    <cellStyle name="Normal 27 3 2 4 2 2 3" xfId="19758" xr:uid="{00000000-0005-0000-0000-000081800000}"/>
    <cellStyle name="Normal 27 3 2 4 2 2 4" xfId="38277" xr:uid="{00000000-0005-0000-0000-000082800000}"/>
    <cellStyle name="Normal 27 3 2 4 2 3" xfId="10938" xr:uid="{00000000-0005-0000-0000-000083800000}"/>
    <cellStyle name="Normal 27 3 2 4 2 3 2" xfId="22324" xr:uid="{00000000-0005-0000-0000-000084800000}"/>
    <cellStyle name="Normal 27 3 2 4 2 3 3" xfId="40482" xr:uid="{00000000-0005-0000-0000-000085800000}"/>
    <cellStyle name="Normal 27 3 2 4 2 4" xfId="17609" xr:uid="{00000000-0005-0000-0000-000086800000}"/>
    <cellStyle name="Normal 27 3 2 4 2 5" xfId="36186" xr:uid="{00000000-0005-0000-0000-000087800000}"/>
    <cellStyle name="Normal 27 3 2 4 3" xfId="7292" xr:uid="{00000000-0005-0000-0000-000088800000}"/>
    <cellStyle name="Normal 27 3 2 4 3 2" xfId="12063" xr:uid="{00000000-0005-0000-0000-000089800000}"/>
    <cellStyle name="Normal 27 3 2 4 3 2 2" xfId="23421" xr:uid="{00000000-0005-0000-0000-00008A800000}"/>
    <cellStyle name="Normal 27 3 2 4 3 2 3" xfId="41537" xr:uid="{00000000-0005-0000-0000-00008B800000}"/>
    <cellStyle name="Normal 27 3 2 4 3 3" xfId="18710" xr:uid="{00000000-0005-0000-0000-00008C800000}"/>
    <cellStyle name="Normal 27 3 2 4 3 4" xfId="37241" xr:uid="{00000000-0005-0000-0000-00008D800000}"/>
    <cellStyle name="Normal 27 3 2 4 4" xfId="9878" xr:uid="{00000000-0005-0000-0000-00008E800000}"/>
    <cellStyle name="Normal 27 3 2 4 4 2" xfId="21273" xr:uid="{00000000-0005-0000-0000-00008F800000}"/>
    <cellStyle name="Normal 27 3 2 4 4 3" xfId="39445" xr:uid="{00000000-0005-0000-0000-000090800000}"/>
    <cellStyle name="Normal 27 3 2 4 5" xfId="16550" xr:uid="{00000000-0005-0000-0000-000091800000}"/>
    <cellStyle name="Normal 27 3 2 4 6" xfId="35150" xr:uid="{00000000-0005-0000-0000-000092800000}"/>
    <cellStyle name="Normal 27 3 2 5" xfId="5602" xr:uid="{00000000-0005-0000-0000-000093800000}"/>
    <cellStyle name="Normal 27 3 2 5 2" xfId="7804" xr:uid="{00000000-0005-0000-0000-000094800000}"/>
    <cellStyle name="Normal 27 3 2 5 2 2" xfId="12575" xr:uid="{00000000-0005-0000-0000-000095800000}"/>
    <cellStyle name="Normal 27 3 2 5 2 2 2" xfId="23933" xr:uid="{00000000-0005-0000-0000-000096800000}"/>
    <cellStyle name="Normal 27 3 2 5 2 2 3" xfId="42049" xr:uid="{00000000-0005-0000-0000-000097800000}"/>
    <cellStyle name="Normal 27 3 2 5 2 3" xfId="19222" xr:uid="{00000000-0005-0000-0000-000098800000}"/>
    <cellStyle name="Normal 27 3 2 5 2 4" xfId="37753" xr:uid="{00000000-0005-0000-0000-000099800000}"/>
    <cellStyle name="Normal 27 3 2 5 3" xfId="10392" xr:uid="{00000000-0005-0000-0000-00009A800000}"/>
    <cellStyle name="Normal 27 3 2 5 3 2" xfId="21787" xr:uid="{00000000-0005-0000-0000-00009B800000}"/>
    <cellStyle name="Normal 27 3 2 5 3 3" xfId="39958" xr:uid="{00000000-0005-0000-0000-00009C800000}"/>
    <cellStyle name="Normal 27 3 2 5 4" xfId="17068" xr:uid="{00000000-0005-0000-0000-00009D800000}"/>
    <cellStyle name="Normal 27 3 2 5 5" xfId="35662" xr:uid="{00000000-0005-0000-0000-00009E800000}"/>
    <cellStyle name="Normal 27 3 2 6" xfId="6760" xr:uid="{00000000-0005-0000-0000-00009F800000}"/>
    <cellStyle name="Normal 27 3 2 6 2" xfId="11531" xr:uid="{00000000-0005-0000-0000-0000A0800000}"/>
    <cellStyle name="Normal 27 3 2 6 2 2" xfId="22898" xr:uid="{00000000-0005-0000-0000-0000A1800000}"/>
    <cellStyle name="Normal 27 3 2 6 2 3" xfId="41025" xr:uid="{00000000-0005-0000-0000-0000A2800000}"/>
    <cellStyle name="Normal 27 3 2 6 3" xfId="18186" xr:uid="{00000000-0005-0000-0000-0000A3800000}"/>
    <cellStyle name="Normal 27 3 2 6 4" xfId="36729" xr:uid="{00000000-0005-0000-0000-0000A4800000}"/>
    <cellStyle name="Normal 27 3 2 7" xfId="9360" xr:uid="{00000000-0005-0000-0000-0000A5800000}"/>
    <cellStyle name="Normal 27 3 2 7 2" xfId="20755" xr:uid="{00000000-0005-0000-0000-0000A6800000}"/>
    <cellStyle name="Normal 27 3 2 7 3" xfId="38932" xr:uid="{00000000-0005-0000-0000-0000A7800000}"/>
    <cellStyle name="Normal 27 3 2 8" xfId="16020" xr:uid="{00000000-0005-0000-0000-0000A8800000}"/>
    <cellStyle name="Normal 27 3 2 9" xfId="34638" xr:uid="{00000000-0005-0000-0000-0000A9800000}"/>
    <cellStyle name="Normal 27 3 3" xfId="4586" xr:uid="{00000000-0005-0000-0000-0000AA800000}"/>
    <cellStyle name="Normal 27 3 3 2" xfId="4863" xr:uid="{00000000-0005-0000-0000-0000AB800000}"/>
    <cellStyle name="Normal 27 3 3 2 2" xfId="5397" xr:uid="{00000000-0005-0000-0000-0000AC800000}"/>
    <cellStyle name="Normal 27 3 3 2 2 2" xfId="6481" xr:uid="{00000000-0005-0000-0000-0000AD800000}"/>
    <cellStyle name="Normal 27 3 3 2 2 2 2" xfId="8673" xr:uid="{00000000-0005-0000-0000-0000AE800000}"/>
    <cellStyle name="Normal 27 3 3 2 2 2 2 2" xfId="13444" xr:uid="{00000000-0005-0000-0000-0000AF800000}"/>
    <cellStyle name="Normal 27 3 3 2 2 2 2 2 2" xfId="24797" xr:uid="{00000000-0005-0000-0000-0000B0800000}"/>
    <cellStyle name="Normal 27 3 3 2 2 2 2 2 3" xfId="42898" xr:uid="{00000000-0005-0000-0000-0000B1800000}"/>
    <cellStyle name="Normal 27 3 3 2 2 2 2 3" xfId="20083" xr:uid="{00000000-0005-0000-0000-0000B2800000}"/>
    <cellStyle name="Normal 27 3 3 2 2 2 2 4" xfId="38602" xr:uid="{00000000-0005-0000-0000-0000B3800000}"/>
    <cellStyle name="Normal 27 3 3 2 2 2 3" xfId="11263" xr:uid="{00000000-0005-0000-0000-0000B4800000}"/>
    <cellStyle name="Normal 27 3 3 2 2 2 3 2" xfId="22649" xr:uid="{00000000-0005-0000-0000-0000B5800000}"/>
    <cellStyle name="Normal 27 3 3 2 2 2 3 3" xfId="40807" xr:uid="{00000000-0005-0000-0000-0000B6800000}"/>
    <cellStyle name="Normal 27 3 3 2 2 2 4" xfId="17934" xr:uid="{00000000-0005-0000-0000-0000B7800000}"/>
    <cellStyle name="Normal 27 3 3 2 2 2 5" xfId="36511" xr:uid="{00000000-0005-0000-0000-0000B8800000}"/>
    <cellStyle name="Normal 27 3 3 2 2 3" xfId="7612" xr:uid="{00000000-0005-0000-0000-0000B9800000}"/>
    <cellStyle name="Normal 27 3 3 2 2 3 2" xfId="12383" xr:uid="{00000000-0005-0000-0000-0000BA800000}"/>
    <cellStyle name="Normal 27 3 3 2 2 3 2 2" xfId="23741" xr:uid="{00000000-0005-0000-0000-0000BB800000}"/>
    <cellStyle name="Normal 27 3 3 2 2 3 2 3" xfId="41857" xr:uid="{00000000-0005-0000-0000-0000BC800000}"/>
    <cellStyle name="Normal 27 3 3 2 2 3 3" xfId="19030" xr:uid="{00000000-0005-0000-0000-0000BD800000}"/>
    <cellStyle name="Normal 27 3 3 2 2 3 4" xfId="37561" xr:uid="{00000000-0005-0000-0000-0000BE800000}"/>
    <cellStyle name="Normal 27 3 3 2 2 4" xfId="10199" xr:uid="{00000000-0005-0000-0000-0000BF800000}"/>
    <cellStyle name="Normal 27 3 3 2 2 4 2" xfId="21594" xr:uid="{00000000-0005-0000-0000-0000C0800000}"/>
    <cellStyle name="Normal 27 3 3 2 2 4 3" xfId="39766" xr:uid="{00000000-0005-0000-0000-0000C1800000}"/>
    <cellStyle name="Normal 27 3 3 2 2 5" xfId="16871" xr:uid="{00000000-0005-0000-0000-0000C2800000}"/>
    <cellStyle name="Normal 27 3 3 2 2 6" xfId="35470" xr:uid="{00000000-0005-0000-0000-0000C3800000}"/>
    <cellStyle name="Normal 27 3 3 2 3" xfId="5949" xr:uid="{00000000-0005-0000-0000-0000C4800000}"/>
    <cellStyle name="Normal 27 3 3 2 3 2" xfId="8146" xr:uid="{00000000-0005-0000-0000-0000C5800000}"/>
    <cellStyle name="Normal 27 3 3 2 3 2 2" xfId="12917" xr:uid="{00000000-0005-0000-0000-0000C6800000}"/>
    <cellStyle name="Normal 27 3 3 2 3 2 2 2" xfId="24272" xr:uid="{00000000-0005-0000-0000-0000C7800000}"/>
    <cellStyle name="Normal 27 3 3 2 3 2 2 3" xfId="42379" xr:uid="{00000000-0005-0000-0000-0000C8800000}"/>
    <cellStyle name="Normal 27 3 3 2 3 2 3" xfId="19558" xr:uid="{00000000-0005-0000-0000-0000C9800000}"/>
    <cellStyle name="Normal 27 3 3 2 3 2 4" xfId="38083" xr:uid="{00000000-0005-0000-0000-0000CA800000}"/>
    <cellStyle name="Normal 27 3 3 2 3 3" xfId="10735" xr:uid="{00000000-0005-0000-0000-0000CB800000}"/>
    <cellStyle name="Normal 27 3 3 2 3 3 2" xfId="22124" xr:uid="{00000000-0005-0000-0000-0000CC800000}"/>
    <cellStyle name="Normal 27 3 3 2 3 3 3" xfId="40288" xr:uid="{00000000-0005-0000-0000-0000CD800000}"/>
    <cellStyle name="Normal 27 3 3 2 3 4" xfId="17408" xr:uid="{00000000-0005-0000-0000-0000CE800000}"/>
    <cellStyle name="Normal 27 3 3 2 3 5" xfId="35992" xr:uid="{00000000-0005-0000-0000-0000CF800000}"/>
    <cellStyle name="Normal 27 3 3 2 4" xfId="7092" xr:uid="{00000000-0005-0000-0000-0000D0800000}"/>
    <cellStyle name="Normal 27 3 3 2 4 2" xfId="11863" xr:uid="{00000000-0005-0000-0000-0000D1800000}"/>
    <cellStyle name="Normal 27 3 3 2 4 2 2" xfId="23224" xr:uid="{00000000-0005-0000-0000-0000D2800000}"/>
    <cellStyle name="Normal 27 3 3 2 4 2 3" xfId="41345" xr:uid="{00000000-0005-0000-0000-0000D3800000}"/>
    <cellStyle name="Normal 27 3 3 2 4 3" xfId="18513" xr:uid="{00000000-0005-0000-0000-0000D4800000}"/>
    <cellStyle name="Normal 27 3 3 2 4 4" xfId="37049" xr:uid="{00000000-0005-0000-0000-0000D5800000}"/>
    <cellStyle name="Normal 27 3 3 2 5" xfId="9684" xr:uid="{00000000-0005-0000-0000-0000D6800000}"/>
    <cellStyle name="Normal 27 3 3 2 5 2" xfId="21079" xr:uid="{00000000-0005-0000-0000-0000D7800000}"/>
    <cellStyle name="Normal 27 3 3 2 5 3" xfId="39252" xr:uid="{00000000-0005-0000-0000-0000D8800000}"/>
    <cellStyle name="Normal 27 3 3 2 6" xfId="16351" xr:uid="{00000000-0005-0000-0000-0000D9800000}"/>
    <cellStyle name="Normal 27 3 3 2 7" xfId="34958" xr:uid="{00000000-0005-0000-0000-0000DA800000}"/>
    <cellStyle name="Normal 27 3 3 3" xfId="5134" xr:uid="{00000000-0005-0000-0000-0000DB800000}"/>
    <cellStyle name="Normal 27 3 3 3 2" xfId="6220" xr:uid="{00000000-0005-0000-0000-0000DC800000}"/>
    <cellStyle name="Normal 27 3 3 3 2 2" xfId="8412" xr:uid="{00000000-0005-0000-0000-0000DD800000}"/>
    <cellStyle name="Normal 27 3 3 3 2 2 2" xfId="13183" xr:uid="{00000000-0005-0000-0000-0000DE800000}"/>
    <cellStyle name="Normal 27 3 3 3 2 2 2 2" xfId="24536" xr:uid="{00000000-0005-0000-0000-0000DF800000}"/>
    <cellStyle name="Normal 27 3 3 3 2 2 2 3" xfId="42637" xr:uid="{00000000-0005-0000-0000-0000E0800000}"/>
    <cellStyle name="Normal 27 3 3 3 2 2 3" xfId="19822" xr:uid="{00000000-0005-0000-0000-0000E1800000}"/>
    <cellStyle name="Normal 27 3 3 3 2 2 4" xfId="38341" xr:uid="{00000000-0005-0000-0000-0000E2800000}"/>
    <cellStyle name="Normal 27 3 3 3 2 3" xfId="11002" xr:uid="{00000000-0005-0000-0000-0000E3800000}"/>
    <cellStyle name="Normal 27 3 3 3 2 3 2" xfId="22388" xr:uid="{00000000-0005-0000-0000-0000E4800000}"/>
    <cellStyle name="Normal 27 3 3 3 2 3 3" xfId="40546" xr:uid="{00000000-0005-0000-0000-0000E5800000}"/>
    <cellStyle name="Normal 27 3 3 3 2 4" xfId="17673" xr:uid="{00000000-0005-0000-0000-0000E6800000}"/>
    <cellStyle name="Normal 27 3 3 3 2 5" xfId="36250" xr:uid="{00000000-0005-0000-0000-0000E7800000}"/>
    <cellStyle name="Normal 27 3 3 3 3" xfId="7356" xr:uid="{00000000-0005-0000-0000-0000E8800000}"/>
    <cellStyle name="Normal 27 3 3 3 3 2" xfId="12127" xr:uid="{00000000-0005-0000-0000-0000E9800000}"/>
    <cellStyle name="Normal 27 3 3 3 3 2 2" xfId="23485" xr:uid="{00000000-0005-0000-0000-0000EA800000}"/>
    <cellStyle name="Normal 27 3 3 3 3 2 3" xfId="41601" xr:uid="{00000000-0005-0000-0000-0000EB800000}"/>
    <cellStyle name="Normal 27 3 3 3 3 3" xfId="18774" xr:uid="{00000000-0005-0000-0000-0000EC800000}"/>
    <cellStyle name="Normal 27 3 3 3 3 4" xfId="37305" xr:uid="{00000000-0005-0000-0000-0000ED800000}"/>
    <cellStyle name="Normal 27 3 3 3 4" xfId="9942" xr:uid="{00000000-0005-0000-0000-0000EE800000}"/>
    <cellStyle name="Normal 27 3 3 3 4 2" xfId="21337" xr:uid="{00000000-0005-0000-0000-0000EF800000}"/>
    <cellStyle name="Normal 27 3 3 3 4 3" xfId="39509" xr:uid="{00000000-0005-0000-0000-0000F0800000}"/>
    <cellStyle name="Normal 27 3 3 3 5" xfId="16614" xr:uid="{00000000-0005-0000-0000-0000F1800000}"/>
    <cellStyle name="Normal 27 3 3 3 6" xfId="35214" xr:uid="{00000000-0005-0000-0000-0000F2800000}"/>
    <cellStyle name="Normal 27 3 3 4" xfId="5673" xr:uid="{00000000-0005-0000-0000-0000F3800000}"/>
    <cellStyle name="Normal 27 3 3 4 2" xfId="7875" xr:uid="{00000000-0005-0000-0000-0000F4800000}"/>
    <cellStyle name="Normal 27 3 3 4 2 2" xfId="12646" xr:uid="{00000000-0005-0000-0000-0000F5800000}"/>
    <cellStyle name="Normal 27 3 3 4 2 2 2" xfId="24003" xr:uid="{00000000-0005-0000-0000-0000F6800000}"/>
    <cellStyle name="Normal 27 3 3 4 2 2 3" xfId="42118" xr:uid="{00000000-0005-0000-0000-0000F7800000}"/>
    <cellStyle name="Normal 27 3 3 4 2 3" xfId="19291" xr:uid="{00000000-0005-0000-0000-0000F8800000}"/>
    <cellStyle name="Normal 27 3 3 4 2 4" xfId="37822" xr:uid="{00000000-0005-0000-0000-0000F9800000}"/>
    <cellStyle name="Normal 27 3 3 4 3" xfId="10463" xr:uid="{00000000-0005-0000-0000-0000FA800000}"/>
    <cellStyle name="Normal 27 3 3 4 3 2" xfId="21856" xr:uid="{00000000-0005-0000-0000-0000FB800000}"/>
    <cellStyle name="Normal 27 3 3 4 3 3" xfId="40027" xr:uid="{00000000-0005-0000-0000-0000FC800000}"/>
    <cellStyle name="Normal 27 3 3 4 4" xfId="17139" xr:uid="{00000000-0005-0000-0000-0000FD800000}"/>
    <cellStyle name="Normal 27 3 3 4 5" xfId="35731" xr:uid="{00000000-0005-0000-0000-0000FE800000}"/>
    <cellStyle name="Normal 27 3 3 5" xfId="6826" xr:uid="{00000000-0005-0000-0000-0000FF800000}"/>
    <cellStyle name="Normal 27 3 3 5 2" xfId="11597" xr:uid="{00000000-0005-0000-0000-000000810000}"/>
    <cellStyle name="Normal 27 3 3 5 2 2" xfId="22963" xr:uid="{00000000-0005-0000-0000-000001810000}"/>
    <cellStyle name="Normal 27 3 3 5 2 3" xfId="41089" xr:uid="{00000000-0005-0000-0000-000002810000}"/>
    <cellStyle name="Normal 27 3 3 5 3" xfId="18250" xr:uid="{00000000-0005-0000-0000-000003810000}"/>
    <cellStyle name="Normal 27 3 3 5 4" xfId="36793" xr:uid="{00000000-0005-0000-0000-000004810000}"/>
    <cellStyle name="Normal 27 3 3 6" xfId="9426" xr:uid="{00000000-0005-0000-0000-000005810000}"/>
    <cellStyle name="Normal 27 3 3 6 2" xfId="20821" xr:uid="{00000000-0005-0000-0000-000006810000}"/>
    <cellStyle name="Normal 27 3 3 6 3" xfId="38996" xr:uid="{00000000-0005-0000-0000-000007810000}"/>
    <cellStyle name="Normal 27 3 3 7" xfId="16086" xr:uid="{00000000-0005-0000-0000-000008810000}"/>
    <cellStyle name="Normal 27 3 3 8" xfId="34702" xr:uid="{00000000-0005-0000-0000-000009810000}"/>
    <cellStyle name="Normal 27 3 4" xfId="4728" xr:uid="{00000000-0005-0000-0000-00000A810000}"/>
    <cellStyle name="Normal 27 3 4 2" xfId="5262" xr:uid="{00000000-0005-0000-0000-00000B810000}"/>
    <cellStyle name="Normal 27 3 4 2 2" xfId="6348" xr:uid="{00000000-0005-0000-0000-00000C810000}"/>
    <cellStyle name="Normal 27 3 4 2 2 2" xfId="8540" xr:uid="{00000000-0005-0000-0000-00000D810000}"/>
    <cellStyle name="Normal 27 3 4 2 2 2 2" xfId="13311" xr:uid="{00000000-0005-0000-0000-00000E810000}"/>
    <cellStyle name="Normal 27 3 4 2 2 2 2 2" xfId="24664" xr:uid="{00000000-0005-0000-0000-00000F810000}"/>
    <cellStyle name="Normal 27 3 4 2 2 2 2 3" xfId="42765" xr:uid="{00000000-0005-0000-0000-000010810000}"/>
    <cellStyle name="Normal 27 3 4 2 2 2 3" xfId="19950" xr:uid="{00000000-0005-0000-0000-000011810000}"/>
    <cellStyle name="Normal 27 3 4 2 2 2 4" xfId="38469" xr:uid="{00000000-0005-0000-0000-000012810000}"/>
    <cellStyle name="Normal 27 3 4 2 2 3" xfId="11130" xr:uid="{00000000-0005-0000-0000-000013810000}"/>
    <cellStyle name="Normal 27 3 4 2 2 3 2" xfId="22516" xr:uid="{00000000-0005-0000-0000-000014810000}"/>
    <cellStyle name="Normal 27 3 4 2 2 3 3" xfId="40674" xr:uid="{00000000-0005-0000-0000-000015810000}"/>
    <cellStyle name="Normal 27 3 4 2 2 4" xfId="17801" xr:uid="{00000000-0005-0000-0000-000016810000}"/>
    <cellStyle name="Normal 27 3 4 2 2 5" xfId="36378" xr:uid="{00000000-0005-0000-0000-000017810000}"/>
    <cellStyle name="Normal 27 3 4 2 3" xfId="7484" xr:uid="{00000000-0005-0000-0000-000018810000}"/>
    <cellStyle name="Normal 27 3 4 2 3 2" xfId="12255" xr:uid="{00000000-0005-0000-0000-000019810000}"/>
    <cellStyle name="Normal 27 3 4 2 3 2 2" xfId="23613" xr:uid="{00000000-0005-0000-0000-00001A810000}"/>
    <cellStyle name="Normal 27 3 4 2 3 2 3" xfId="41729" xr:uid="{00000000-0005-0000-0000-00001B810000}"/>
    <cellStyle name="Normal 27 3 4 2 3 3" xfId="18902" xr:uid="{00000000-0005-0000-0000-00001C810000}"/>
    <cellStyle name="Normal 27 3 4 2 3 4" xfId="37433" xr:uid="{00000000-0005-0000-0000-00001D810000}"/>
    <cellStyle name="Normal 27 3 4 2 4" xfId="10070" xr:uid="{00000000-0005-0000-0000-00001E810000}"/>
    <cellStyle name="Normal 27 3 4 2 4 2" xfId="21465" xr:uid="{00000000-0005-0000-0000-00001F810000}"/>
    <cellStyle name="Normal 27 3 4 2 4 3" xfId="39637" xr:uid="{00000000-0005-0000-0000-000020810000}"/>
    <cellStyle name="Normal 27 3 4 2 5" xfId="16742" xr:uid="{00000000-0005-0000-0000-000021810000}"/>
    <cellStyle name="Normal 27 3 4 2 6" xfId="35342" xr:uid="{00000000-0005-0000-0000-000022810000}"/>
    <cellStyle name="Normal 27 3 4 3" xfId="5814" xr:uid="{00000000-0005-0000-0000-000023810000}"/>
    <cellStyle name="Normal 27 3 4 3 2" xfId="8016" xr:uid="{00000000-0005-0000-0000-000024810000}"/>
    <cellStyle name="Normal 27 3 4 3 2 2" xfId="12787" xr:uid="{00000000-0005-0000-0000-000025810000}"/>
    <cellStyle name="Normal 27 3 4 3 2 2 2" xfId="24142" xr:uid="{00000000-0005-0000-0000-000026810000}"/>
    <cellStyle name="Normal 27 3 4 3 2 2 3" xfId="42251" xr:uid="{00000000-0005-0000-0000-000027810000}"/>
    <cellStyle name="Normal 27 3 4 3 2 3" xfId="19429" xr:uid="{00000000-0005-0000-0000-000028810000}"/>
    <cellStyle name="Normal 27 3 4 3 2 4" xfId="37955" xr:uid="{00000000-0005-0000-0000-000029810000}"/>
    <cellStyle name="Normal 27 3 4 3 3" xfId="10604" xr:uid="{00000000-0005-0000-0000-00002A810000}"/>
    <cellStyle name="Normal 27 3 4 3 3 2" xfId="21993" xr:uid="{00000000-0005-0000-0000-00002B810000}"/>
    <cellStyle name="Normal 27 3 4 3 3 3" xfId="40160" xr:uid="{00000000-0005-0000-0000-00002C810000}"/>
    <cellStyle name="Normal 27 3 4 3 4" xfId="17278" xr:uid="{00000000-0005-0000-0000-00002D810000}"/>
    <cellStyle name="Normal 27 3 4 3 5" xfId="35864" xr:uid="{00000000-0005-0000-0000-00002E810000}"/>
    <cellStyle name="Normal 27 3 4 4" xfId="6962" xr:uid="{00000000-0005-0000-0000-00002F810000}"/>
    <cellStyle name="Normal 27 3 4 4 2" xfId="11733" xr:uid="{00000000-0005-0000-0000-000030810000}"/>
    <cellStyle name="Normal 27 3 4 4 2 2" xfId="23095" xr:uid="{00000000-0005-0000-0000-000031810000}"/>
    <cellStyle name="Normal 27 3 4 4 2 3" xfId="41217" xr:uid="{00000000-0005-0000-0000-000032810000}"/>
    <cellStyle name="Normal 27 3 4 4 3" xfId="18385" xr:uid="{00000000-0005-0000-0000-000033810000}"/>
    <cellStyle name="Normal 27 3 4 4 4" xfId="36921" xr:uid="{00000000-0005-0000-0000-000034810000}"/>
    <cellStyle name="Normal 27 3 4 5" xfId="9556" xr:uid="{00000000-0005-0000-0000-000035810000}"/>
    <cellStyle name="Normal 27 3 4 5 2" xfId="20951" xr:uid="{00000000-0005-0000-0000-000036810000}"/>
    <cellStyle name="Normal 27 3 4 5 3" xfId="39124" xr:uid="{00000000-0005-0000-0000-000037810000}"/>
    <cellStyle name="Normal 27 3 4 6" xfId="16221" xr:uid="{00000000-0005-0000-0000-000038810000}"/>
    <cellStyle name="Normal 27 3 4 7" xfId="34830" xr:uid="{00000000-0005-0000-0000-000039810000}"/>
    <cellStyle name="Normal 27 3 5" xfId="5006" xr:uid="{00000000-0005-0000-0000-00003A810000}"/>
    <cellStyle name="Normal 27 3 5 2" xfId="6092" xr:uid="{00000000-0005-0000-0000-00003B810000}"/>
    <cellStyle name="Normal 27 3 5 2 2" xfId="8284" xr:uid="{00000000-0005-0000-0000-00003C810000}"/>
    <cellStyle name="Normal 27 3 5 2 2 2" xfId="13055" xr:uid="{00000000-0005-0000-0000-00003D810000}"/>
    <cellStyle name="Normal 27 3 5 2 2 2 2" xfId="24408" xr:uid="{00000000-0005-0000-0000-00003E810000}"/>
    <cellStyle name="Normal 27 3 5 2 2 2 3" xfId="42509" xr:uid="{00000000-0005-0000-0000-00003F810000}"/>
    <cellStyle name="Normal 27 3 5 2 2 3" xfId="19694" xr:uid="{00000000-0005-0000-0000-000040810000}"/>
    <cellStyle name="Normal 27 3 5 2 2 4" xfId="38213" xr:uid="{00000000-0005-0000-0000-000041810000}"/>
    <cellStyle name="Normal 27 3 5 2 3" xfId="10874" xr:uid="{00000000-0005-0000-0000-000042810000}"/>
    <cellStyle name="Normal 27 3 5 2 3 2" xfId="22260" xr:uid="{00000000-0005-0000-0000-000043810000}"/>
    <cellStyle name="Normal 27 3 5 2 3 3" xfId="40418" xr:uid="{00000000-0005-0000-0000-000044810000}"/>
    <cellStyle name="Normal 27 3 5 2 4" xfId="17545" xr:uid="{00000000-0005-0000-0000-000045810000}"/>
    <cellStyle name="Normal 27 3 5 2 5" xfId="36122" xr:uid="{00000000-0005-0000-0000-000046810000}"/>
    <cellStyle name="Normal 27 3 5 3" xfId="7228" xr:uid="{00000000-0005-0000-0000-000047810000}"/>
    <cellStyle name="Normal 27 3 5 3 2" xfId="11999" xr:uid="{00000000-0005-0000-0000-000048810000}"/>
    <cellStyle name="Normal 27 3 5 3 2 2" xfId="23357" xr:uid="{00000000-0005-0000-0000-000049810000}"/>
    <cellStyle name="Normal 27 3 5 3 2 3" xfId="41473" xr:uid="{00000000-0005-0000-0000-00004A810000}"/>
    <cellStyle name="Normal 27 3 5 3 3" xfId="18646" xr:uid="{00000000-0005-0000-0000-00004B810000}"/>
    <cellStyle name="Normal 27 3 5 3 4" xfId="37177" xr:uid="{00000000-0005-0000-0000-00004C810000}"/>
    <cellStyle name="Normal 27 3 5 4" xfId="9814" xr:uid="{00000000-0005-0000-0000-00004D810000}"/>
    <cellStyle name="Normal 27 3 5 4 2" xfId="21209" xr:uid="{00000000-0005-0000-0000-00004E810000}"/>
    <cellStyle name="Normal 27 3 5 4 3" xfId="39381" xr:uid="{00000000-0005-0000-0000-00004F810000}"/>
    <cellStyle name="Normal 27 3 5 5" xfId="16486" xr:uid="{00000000-0005-0000-0000-000050810000}"/>
    <cellStyle name="Normal 27 3 5 6" xfId="35086" xr:uid="{00000000-0005-0000-0000-000051810000}"/>
    <cellStyle name="Normal 27 3 6" xfId="5538" xr:uid="{00000000-0005-0000-0000-000052810000}"/>
    <cellStyle name="Normal 27 3 6 2" xfId="7740" xr:uid="{00000000-0005-0000-0000-000053810000}"/>
    <cellStyle name="Normal 27 3 6 2 2" xfId="12511" xr:uid="{00000000-0005-0000-0000-000054810000}"/>
    <cellStyle name="Normal 27 3 6 2 2 2" xfId="23869" xr:uid="{00000000-0005-0000-0000-000055810000}"/>
    <cellStyle name="Normal 27 3 6 2 2 3" xfId="41985" xr:uid="{00000000-0005-0000-0000-000056810000}"/>
    <cellStyle name="Normal 27 3 6 2 3" xfId="19158" xr:uid="{00000000-0005-0000-0000-000057810000}"/>
    <cellStyle name="Normal 27 3 6 2 4" xfId="37689" xr:uid="{00000000-0005-0000-0000-000058810000}"/>
    <cellStyle name="Normal 27 3 6 3" xfId="10328" xr:uid="{00000000-0005-0000-0000-000059810000}"/>
    <cellStyle name="Normal 27 3 6 3 2" xfId="21723" xr:uid="{00000000-0005-0000-0000-00005A810000}"/>
    <cellStyle name="Normal 27 3 6 3 3" xfId="39894" xr:uid="{00000000-0005-0000-0000-00005B810000}"/>
    <cellStyle name="Normal 27 3 6 4" xfId="17004" xr:uid="{00000000-0005-0000-0000-00005C810000}"/>
    <cellStyle name="Normal 27 3 6 5" xfId="35598" xr:uid="{00000000-0005-0000-0000-00005D810000}"/>
    <cellStyle name="Normal 27 3 7" xfId="6688" xr:uid="{00000000-0005-0000-0000-00005E810000}"/>
    <cellStyle name="Normal 27 3 7 2" xfId="11459" xr:uid="{00000000-0005-0000-0000-00005F810000}"/>
    <cellStyle name="Normal 27 3 7 2 2" xfId="22830" xr:uid="{00000000-0005-0000-0000-000060810000}"/>
    <cellStyle name="Normal 27 3 7 2 3" xfId="40961" xr:uid="{00000000-0005-0000-0000-000061810000}"/>
    <cellStyle name="Normal 27 3 7 3" xfId="18115" xr:uid="{00000000-0005-0000-0000-000062810000}"/>
    <cellStyle name="Normal 27 3 7 4" xfId="36665" xr:uid="{00000000-0005-0000-0000-000063810000}"/>
    <cellStyle name="Normal 27 3 8" xfId="9294" xr:uid="{00000000-0005-0000-0000-000064810000}"/>
    <cellStyle name="Normal 27 3 8 2" xfId="20689" xr:uid="{00000000-0005-0000-0000-000065810000}"/>
    <cellStyle name="Normal 27 3 8 3" xfId="38868" xr:uid="{00000000-0005-0000-0000-000066810000}"/>
    <cellStyle name="Normal 27 3 9" xfId="15951" xr:uid="{00000000-0005-0000-0000-000067810000}"/>
    <cellStyle name="Normal 27 4" xfId="4483" xr:uid="{00000000-0005-0000-0000-000068810000}"/>
    <cellStyle name="Normal 27 4 2" xfId="4631" xr:uid="{00000000-0005-0000-0000-000069810000}"/>
    <cellStyle name="Normal 27 4 2 2" xfId="4908" xr:uid="{00000000-0005-0000-0000-00006A810000}"/>
    <cellStyle name="Normal 27 4 2 2 2" xfId="5442" xr:uid="{00000000-0005-0000-0000-00006B810000}"/>
    <cellStyle name="Normal 27 4 2 2 2 2" xfId="6518" xr:uid="{00000000-0005-0000-0000-00006C810000}"/>
    <cellStyle name="Normal 27 4 2 2 2 2 2" xfId="8710" xr:uid="{00000000-0005-0000-0000-00006D810000}"/>
    <cellStyle name="Normal 27 4 2 2 2 2 2 2" xfId="13481" xr:uid="{00000000-0005-0000-0000-00006E810000}"/>
    <cellStyle name="Normal 27 4 2 2 2 2 2 2 2" xfId="24834" xr:uid="{00000000-0005-0000-0000-00006F810000}"/>
    <cellStyle name="Normal 27 4 2 2 2 2 2 2 3" xfId="42935" xr:uid="{00000000-0005-0000-0000-000070810000}"/>
    <cellStyle name="Normal 27 4 2 2 2 2 2 3" xfId="20120" xr:uid="{00000000-0005-0000-0000-000071810000}"/>
    <cellStyle name="Normal 27 4 2 2 2 2 2 4" xfId="38639" xr:uid="{00000000-0005-0000-0000-000072810000}"/>
    <cellStyle name="Normal 27 4 2 2 2 2 3" xfId="11300" xr:uid="{00000000-0005-0000-0000-000073810000}"/>
    <cellStyle name="Normal 27 4 2 2 2 2 3 2" xfId="22686" xr:uid="{00000000-0005-0000-0000-000074810000}"/>
    <cellStyle name="Normal 27 4 2 2 2 2 3 3" xfId="40844" xr:uid="{00000000-0005-0000-0000-000075810000}"/>
    <cellStyle name="Normal 27 4 2 2 2 2 4" xfId="17971" xr:uid="{00000000-0005-0000-0000-000076810000}"/>
    <cellStyle name="Normal 27 4 2 2 2 2 5" xfId="36548" xr:uid="{00000000-0005-0000-0000-000077810000}"/>
    <cellStyle name="Normal 27 4 2 2 2 3" xfId="7644" xr:uid="{00000000-0005-0000-0000-000078810000}"/>
    <cellStyle name="Normal 27 4 2 2 2 3 2" xfId="12415" xr:uid="{00000000-0005-0000-0000-000079810000}"/>
    <cellStyle name="Normal 27 4 2 2 2 3 2 2" xfId="23773" xr:uid="{00000000-0005-0000-0000-00007A810000}"/>
    <cellStyle name="Normal 27 4 2 2 2 3 2 3" xfId="41889" xr:uid="{00000000-0005-0000-0000-00007B810000}"/>
    <cellStyle name="Normal 27 4 2 2 2 3 3" xfId="19062" xr:uid="{00000000-0005-0000-0000-00007C810000}"/>
    <cellStyle name="Normal 27 4 2 2 2 3 4" xfId="37593" xr:uid="{00000000-0005-0000-0000-00007D810000}"/>
    <cellStyle name="Normal 27 4 2 2 2 4" xfId="10232" xr:uid="{00000000-0005-0000-0000-00007E810000}"/>
    <cellStyle name="Normal 27 4 2 2 2 4 2" xfId="21627" xr:uid="{00000000-0005-0000-0000-00007F810000}"/>
    <cellStyle name="Normal 27 4 2 2 2 4 3" xfId="39798" xr:uid="{00000000-0005-0000-0000-000080810000}"/>
    <cellStyle name="Normal 27 4 2 2 2 5" xfId="16908" xr:uid="{00000000-0005-0000-0000-000081810000}"/>
    <cellStyle name="Normal 27 4 2 2 2 6" xfId="35502" xr:uid="{00000000-0005-0000-0000-000082810000}"/>
    <cellStyle name="Normal 27 4 2 2 3" xfId="5994" xr:uid="{00000000-0005-0000-0000-000083810000}"/>
    <cellStyle name="Normal 27 4 2 2 3 2" xfId="8186" xr:uid="{00000000-0005-0000-0000-000084810000}"/>
    <cellStyle name="Normal 27 4 2 2 3 2 2" xfId="12957" xr:uid="{00000000-0005-0000-0000-000085810000}"/>
    <cellStyle name="Normal 27 4 2 2 3 2 2 2" xfId="24310" xr:uid="{00000000-0005-0000-0000-000086810000}"/>
    <cellStyle name="Normal 27 4 2 2 3 2 2 3" xfId="42411" xr:uid="{00000000-0005-0000-0000-000087810000}"/>
    <cellStyle name="Normal 27 4 2 2 3 2 3" xfId="19596" xr:uid="{00000000-0005-0000-0000-000088810000}"/>
    <cellStyle name="Normal 27 4 2 2 3 2 4" xfId="38115" xr:uid="{00000000-0005-0000-0000-000089810000}"/>
    <cellStyle name="Normal 27 4 2 2 3 3" xfId="10776" xr:uid="{00000000-0005-0000-0000-00008A810000}"/>
    <cellStyle name="Normal 27 4 2 2 3 3 2" xfId="22162" xr:uid="{00000000-0005-0000-0000-00008B810000}"/>
    <cellStyle name="Normal 27 4 2 2 3 3 3" xfId="40320" xr:uid="{00000000-0005-0000-0000-00008C810000}"/>
    <cellStyle name="Normal 27 4 2 2 3 4" xfId="17447" xr:uid="{00000000-0005-0000-0000-00008D810000}"/>
    <cellStyle name="Normal 27 4 2 2 3 5" xfId="36024" xr:uid="{00000000-0005-0000-0000-00008E810000}"/>
    <cellStyle name="Normal 27 4 2 2 4" xfId="7132" xr:uid="{00000000-0005-0000-0000-00008F810000}"/>
    <cellStyle name="Normal 27 4 2 2 4 2" xfId="11903" xr:uid="{00000000-0005-0000-0000-000090810000}"/>
    <cellStyle name="Normal 27 4 2 2 4 2 2" xfId="23261" xr:uid="{00000000-0005-0000-0000-000091810000}"/>
    <cellStyle name="Normal 27 4 2 2 4 2 3" xfId="41377" xr:uid="{00000000-0005-0000-0000-000092810000}"/>
    <cellStyle name="Normal 27 4 2 2 4 3" xfId="18550" xr:uid="{00000000-0005-0000-0000-000093810000}"/>
    <cellStyle name="Normal 27 4 2 2 4 4" xfId="37081" xr:uid="{00000000-0005-0000-0000-000094810000}"/>
    <cellStyle name="Normal 27 4 2 2 5" xfId="9718" xr:uid="{00000000-0005-0000-0000-000095810000}"/>
    <cellStyle name="Normal 27 4 2 2 5 2" xfId="21113" xr:uid="{00000000-0005-0000-0000-000096810000}"/>
    <cellStyle name="Normal 27 4 2 2 5 3" xfId="39285" xr:uid="{00000000-0005-0000-0000-000097810000}"/>
    <cellStyle name="Normal 27 4 2 2 6" xfId="16390" xr:uid="{00000000-0005-0000-0000-000098810000}"/>
    <cellStyle name="Normal 27 4 2 2 7" xfId="34990" xr:uid="{00000000-0005-0000-0000-000099810000}"/>
    <cellStyle name="Normal 27 4 2 3" xfId="5166" xr:uid="{00000000-0005-0000-0000-00009A810000}"/>
    <cellStyle name="Normal 27 4 2 3 2" xfId="6252" xr:uid="{00000000-0005-0000-0000-00009B810000}"/>
    <cellStyle name="Normal 27 4 2 3 2 2" xfId="8444" xr:uid="{00000000-0005-0000-0000-00009C810000}"/>
    <cellStyle name="Normal 27 4 2 3 2 2 2" xfId="13215" xr:uid="{00000000-0005-0000-0000-00009D810000}"/>
    <cellStyle name="Normal 27 4 2 3 2 2 2 2" xfId="24568" xr:uid="{00000000-0005-0000-0000-00009E810000}"/>
    <cellStyle name="Normal 27 4 2 3 2 2 2 3" xfId="42669" xr:uid="{00000000-0005-0000-0000-00009F810000}"/>
    <cellStyle name="Normal 27 4 2 3 2 2 3" xfId="19854" xr:uid="{00000000-0005-0000-0000-0000A0810000}"/>
    <cellStyle name="Normal 27 4 2 3 2 2 4" xfId="38373" xr:uid="{00000000-0005-0000-0000-0000A1810000}"/>
    <cellStyle name="Normal 27 4 2 3 2 3" xfId="11034" xr:uid="{00000000-0005-0000-0000-0000A2810000}"/>
    <cellStyle name="Normal 27 4 2 3 2 3 2" xfId="22420" xr:uid="{00000000-0005-0000-0000-0000A3810000}"/>
    <cellStyle name="Normal 27 4 2 3 2 3 3" xfId="40578" xr:uid="{00000000-0005-0000-0000-0000A4810000}"/>
    <cellStyle name="Normal 27 4 2 3 2 4" xfId="17705" xr:uid="{00000000-0005-0000-0000-0000A5810000}"/>
    <cellStyle name="Normal 27 4 2 3 2 5" xfId="36282" xr:uid="{00000000-0005-0000-0000-0000A6810000}"/>
    <cellStyle name="Normal 27 4 2 3 3" xfId="7388" xr:uid="{00000000-0005-0000-0000-0000A7810000}"/>
    <cellStyle name="Normal 27 4 2 3 3 2" xfId="12159" xr:uid="{00000000-0005-0000-0000-0000A8810000}"/>
    <cellStyle name="Normal 27 4 2 3 3 2 2" xfId="23517" xr:uid="{00000000-0005-0000-0000-0000A9810000}"/>
    <cellStyle name="Normal 27 4 2 3 3 2 3" xfId="41633" xr:uid="{00000000-0005-0000-0000-0000AA810000}"/>
    <cellStyle name="Normal 27 4 2 3 3 3" xfId="18806" xr:uid="{00000000-0005-0000-0000-0000AB810000}"/>
    <cellStyle name="Normal 27 4 2 3 3 4" xfId="37337" xr:uid="{00000000-0005-0000-0000-0000AC810000}"/>
    <cellStyle name="Normal 27 4 2 3 4" xfId="9974" xr:uid="{00000000-0005-0000-0000-0000AD810000}"/>
    <cellStyle name="Normal 27 4 2 3 4 2" xfId="21369" xr:uid="{00000000-0005-0000-0000-0000AE810000}"/>
    <cellStyle name="Normal 27 4 2 3 4 3" xfId="39541" xr:uid="{00000000-0005-0000-0000-0000AF810000}"/>
    <cellStyle name="Normal 27 4 2 3 5" xfId="16646" xr:uid="{00000000-0005-0000-0000-0000B0810000}"/>
    <cellStyle name="Normal 27 4 2 3 6" xfId="35246" xr:uid="{00000000-0005-0000-0000-0000B1810000}"/>
    <cellStyle name="Normal 27 4 2 4" xfId="5718" xr:uid="{00000000-0005-0000-0000-0000B2810000}"/>
    <cellStyle name="Normal 27 4 2 4 2" xfId="7920" xr:uid="{00000000-0005-0000-0000-0000B3810000}"/>
    <cellStyle name="Normal 27 4 2 4 2 2" xfId="12691" xr:uid="{00000000-0005-0000-0000-0000B4810000}"/>
    <cellStyle name="Normal 27 4 2 4 2 2 2" xfId="24046" xr:uid="{00000000-0005-0000-0000-0000B5810000}"/>
    <cellStyle name="Normal 27 4 2 4 2 2 3" xfId="42155" xr:uid="{00000000-0005-0000-0000-0000B6810000}"/>
    <cellStyle name="Normal 27 4 2 4 2 3" xfId="19333" xr:uid="{00000000-0005-0000-0000-0000B7810000}"/>
    <cellStyle name="Normal 27 4 2 4 2 4" xfId="37859" xr:uid="{00000000-0005-0000-0000-0000B8810000}"/>
    <cellStyle name="Normal 27 4 2 4 3" xfId="10508" xr:uid="{00000000-0005-0000-0000-0000B9810000}"/>
    <cellStyle name="Normal 27 4 2 4 3 2" xfId="21897" xr:uid="{00000000-0005-0000-0000-0000BA810000}"/>
    <cellStyle name="Normal 27 4 2 4 3 3" xfId="40064" xr:uid="{00000000-0005-0000-0000-0000BB810000}"/>
    <cellStyle name="Normal 27 4 2 4 4" xfId="17182" xr:uid="{00000000-0005-0000-0000-0000BC810000}"/>
    <cellStyle name="Normal 27 4 2 4 5" xfId="35768" xr:uid="{00000000-0005-0000-0000-0000BD810000}"/>
    <cellStyle name="Normal 27 4 2 5" xfId="6866" xr:uid="{00000000-0005-0000-0000-0000BE810000}"/>
    <cellStyle name="Normal 27 4 2 5 2" xfId="11637" xr:uid="{00000000-0005-0000-0000-0000BF810000}"/>
    <cellStyle name="Normal 27 4 2 5 2 2" xfId="22999" xr:uid="{00000000-0005-0000-0000-0000C0810000}"/>
    <cellStyle name="Normal 27 4 2 5 2 3" xfId="41121" xr:uid="{00000000-0005-0000-0000-0000C1810000}"/>
    <cellStyle name="Normal 27 4 2 5 3" xfId="18289" xr:uid="{00000000-0005-0000-0000-0000C2810000}"/>
    <cellStyle name="Normal 27 4 2 5 4" xfId="36825" xr:uid="{00000000-0005-0000-0000-0000C3810000}"/>
    <cellStyle name="Normal 27 4 2 6" xfId="9459" xr:uid="{00000000-0005-0000-0000-0000C4810000}"/>
    <cellStyle name="Normal 27 4 2 6 2" xfId="20854" xr:uid="{00000000-0005-0000-0000-0000C5810000}"/>
    <cellStyle name="Normal 27 4 2 6 3" xfId="39028" xr:uid="{00000000-0005-0000-0000-0000C6810000}"/>
    <cellStyle name="Normal 27 4 2 7" xfId="16125" xr:uid="{00000000-0005-0000-0000-0000C7810000}"/>
    <cellStyle name="Normal 27 4 2 8" xfId="34734" xr:uid="{00000000-0005-0000-0000-0000C8810000}"/>
    <cellStyle name="Normal 27 4 3" xfId="4760" xr:uid="{00000000-0005-0000-0000-0000C9810000}"/>
    <cellStyle name="Normal 27 4 3 2" xfId="5294" xr:uid="{00000000-0005-0000-0000-0000CA810000}"/>
    <cellStyle name="Normal 27 4 3 2 2" xfId="6380" xr:uid="{00000000-0005-0000-0000-0000CB810000}"/>
    <cellStyle name="Normal 27 4 3 2 2 2" xfId="8572" xr:uid="{00000000-0005-0000-0000-0000CC810000}"/>
    <cellStyle name="Normal 27 4 3 2 2 2 2" xfId="13343" xr:uid="{00000000-0005-0000-0000-0000CD810000}"/>
    <cellStyle name="Normal 27 4 3 2 2 2 2 2" xfId="24696" xr:uid="{00000000-0005-0000-0000-0000CE810000}"/>
    <cellStyle name="Normal 27 4 3 2 2 2 2 3" xfId="42797" xr:uid="{00000000-0005-0000-0000-0000CF810000}"/>
    <cellStyle name="Normal 27 4 3 2 2 2 3" xfId="19982" xr:uid="{00000000-0005-0000-0000-0000D0810000}"/>
    <cellStyle name="Normal 27 4 3 2 2 2 4" xfId="38501" xr:uid="{00000000-0005-0000-0000-0000D1810000}"/>
    <cellStyle name="Normal 27 4 3 2 2 3" xfId="11162" xr:uid="{00000000-0005-0000-0000-0000D2810000}"/>
    <cellStyle name="Normal 27 4 3 2 2 3 2" xfId="22548" xr:uid="{00000000-0005-0000-0000-0000D3810000}"/>
    <cellStyle name="Normal 27 4 3 2 2 3 3" xfId="40706" xr:uid="{00000000-0005-0000-0000-0000D4810000}"/>
    <cellStyle name="Normal 27 4 3 2 2 4" xfId="17833" xr:uid="{00000000-0005-0000-0000-0000D5810000}"/>
    <cellStyle name="Normal 27 4 3 2 2 5" xfId="36410" xr:uid="{00000000-0005-0000-0000-0000D6810000}"/>
    <cellStyle name="Normal 27 4 3 2 3" xfId="7516" xr:uid="{00000000-0005-0000-0000-0000D7810000}"/>
    <cellStyle name="Normal 27 4 3 2 3 2" xfId="12287" xr:uid="{00000000-0005-0000-0000-0000D8810000}"/>
    <cellStyle name="Normal 27 4 3 2 3 2 2" xfId="23645" xr:uid="{00000000-0005-0000-0000-0000D9810000}"/>
    <cellStyle name="Normal 27 4 3 2 3 2 3" xfId="41761" xr:uid="{00000000-0005-0000-0000-0000DA810000}"/>
    <cellStyle name="Normal 27 4 3 2 3 3" xfId="18934" xr:uid="{00000000-0005-0000-0000-0000DB810000}"/>
    <cellStyle name="Normal 27 4 3 2 3 4" xfId="37465" xr:uid="{00000000-0005-0000-0000-0000DC810000}"/>
    <cellStyle name="Normal 27 4 3 2 4" xfId="10102" xr:uid="{00000000-0005-0000-0000-0000DD810000}"/>
    <cellStyle name="Normal 27 4 3 2 4 2" xfId="21497" xr:uid="{00000000-0005-0000-0000-0000DE810000}"/>
    <cellStyle name="Normal 27 4 3 2 4 3" xfId="39669" xr:uid="{00000000-0005-0000-0000-0000DF810000}"/>
    <cellStyle name="Normal 27 4 3 2 5" xfId="16774" xr:uid="{00000000-0005-0000-0000-0000E0810000}"/>
    <cellStyle name="Normal 27 4 3 2 6" xfId="35374" xr:uid="{00000000-0005-0000-0000-0000E1810000}"/>
    <cellStyle name="Normal 27 4 3 3" xfId="5846" xr:uid="{00000000-0005-0000-0000-0000E2810000}"/>
    <cellStyle name="Normal 27 4 3 3 2" xfId="8048" xr:uid="{00000000-0005-0000-0000-0000E3810000}"/>
    <cellStyle name="Normal 27 4 3 3 2 2" xfId="12819" xr:uid="{00000000-0005-0000-0000-0000E4810000}"/>
    <cellStyle name="Normal 27 4 3 3 2 2 2" xfId="24174" xr:uid="{00000000-0005-0000-0000-0000E5810000}"/>
    <cellStyle name="Normal 27 4 3 3 2 2 3" xfId="42283" xr:uid="{00000000-0005-0000-0000-0000E6810000}"/>
    <cellStyle name="Normal 27 4 3 3 2 3" xfId="19461" xr:uid="{00000000-0005-0000-0000-0000E7810000}"/>
    <cellStyle name="Normal 27 4 3 3 2 4" xfId="37987" xr:uid="{00000000-0005-0000-0000-0000E8810000}"/>
    <cellStyle name="Normal 27 4 3 3 3" xfId="10636" xr:uid="{00000000-0005-0000-0000-0000E9810000}"/>
    <cellStyle name="Normal 27 4 3 3 3 2" xfId="22025" xr:uid="{00000000-0005-0000-0000-0000EA810000}"/>
    <cellStyle name="Normal 27 4 3 3 3 3" xfId="40192" xr:uid="{00000000-0005-0000-0000-0000EB810000}"/>
    <cellStyle name="Normal 27 4 3 3 4" xfId="17310" xr:uid="{00000000-0005-0000-0000-0000EC810000}"/>
    <cellStyle name="Normal 27 4 3 3 5" xfId="35896" xr:uid="{00000000-0005-0000-0000-0000ED810000}"/>
    <cellStyle name="Normal 27 4 3 4" xfId="6994" xr:uid="{00000000-0005-0000-0000-0000EE810000}"/>
    <cellStyle name="Normal 27 4 3 4 2" xfId="11765" xr:uid="{00000000-0005-0000-0000-0000EF810000}"/>
    <cellStyle name="Normal 27 4 3 4 2 2" xfId="23127" xr:uid="{00000000-0005-0000-0000-0000F0810000}"/>
    <cellStyle name="Normal 27 4 3 4 2 3" xfId="41249" xr:uid="{00000000-0005-0000-0000-0000F1810000}"/>
    <cellStyle name="Normal 27 4 3 4 3" xfId="18417" xr:uid="{00000000-0005-0000-0000-0000F2810000}"/>
    <cellStyle name="Normal 27 4 3 4 4" xfId="36953" xr:uid="{00000000-0005-0000-0000-0000F3810000}"/>
    <cellStyle name="Normal 27 4 3 5" xfId="9588" xr:uid="{00000000-0005-0000-0000-0000F4810000}"/>
    <cellStyle name="Normal 27 4 3 5 2" xfId="20983" xr:uid="{00000000-0005-0000-0000-0000F5810000}"/>
    <cellStyle name="Normal 27 4 3 5 3" xfId="39156" xr:uid="{00000000-0005-0000-0000-0000F6810000}"/>
    <cellStyle name="Normal 27 4 3 6" xfId="16253" xr:uid="{00000000-0005-0000-0000-0000F7810000}"/>
    <cellStyle name="Normal 27 4 3 7" xfId="34862" xr:uid="{00000000-0005-0000-0000-0000F8810000}"/>
    <cellStyle name="Normal 27 4 4" xfId="5038" xr:uid="{00000000-0005-0000-0000-0000F9810000}"/>
    <cellStyle name="Normal 27 4 4 2" xfId="6124" xr:uid="{00000000-0005-0000-0000-0000FA810000}"/>
    <cellStyle name="Normal 27 4 4 2 2" xfId="8316" xr:uid="{00000000-0005-0000-0000-0000FB810000}"/>
    <cellStyle name="Normal 27 4 4 2 2 2" xfId="13087" xr:uid="{00000000-0005-0000-0000-0000FC810000}"/>
    <cellStyle name="Normal 27 4 4 2 2 2 2" xfId="24440" xr:uid="{00000000-0005-0000-0000-0000FD810000}"/>
    <cellStyle name="Normal 27 4 4 2 2 2 3" xfId="42541" xr:uid="{00000000-0005-0000-0000-0000FE810000}"/>
    <cellStyle name="Normal 27 4 4 2 2 3" xfId="19726" xr:uid="{00000000-0005-0000-0000-0000FF810000}"/>
    <cellStyle name="Normal 27 4 4 2 2 4" xfId="38245" xr:uid="{00000000-0005-0000-0000-000000820000}"/>
    <cellStyle name="Normal 27 4 4 2 3" xfId="10906" xr:uid="{00000000-0005-0000-0000-000001820000}"/>
    <cellStyle name="Normal 27 4 4 2 3 2" xfId="22292" xr:uid="{00000000-0005-0000-0000-000002820000}"/>
    <cellStyle name="Normal 27 4 4 2 3 3" xfId="40450" xr:uid="{00000000-0005-0000-0000-000003820000}"/>
    <cellStyle name="Normal 27 4 4 2 4" xfId="17577" xr:uid="{00000000-0005-0000-0000-000004820000}"/>
    <cellStyle name="Normal 27 4 4 2 5" xfId="36154" xr:uid="{00000000-0005-0000-0000-000005820000}"/>
    <cellStyle name="Normal 27 4 4 3" xfId="7260" xr:uid="{00000000-0005-0000-0000-000006820000}"/>
    <cellStyle name="Normal 27 4 4 3 2" xfId="12031" xr:uid="{00000000-0005-0000-0000-000007820000}"/>
    <cellStyle name="Normal 27 4 4 3 2 2" xfId="23389" xr:uid="{00000000-0005-0000-0000-000008820000}"/>
    <cellStyle name="Normal 27 4 4 3 2 3" xfId="41505" xr:uid="{00000000-0005-0000-0000-000009820000}"/>
    <cellStyle name="Normal 27 4 4 3 3" xfId="18678" xr:uid="{00000000-0005-0000-0000-00000A820000}"/>
    <cellStyle name="Normal 27 4 4 3 4" xfId="37209" xr:uid="{00000000-0005-0000-0000-00000B820000}"/>
    <cellStyle name="Normal 27 4 4 4" xfId="9846" xr:uid="{00000000-0005-0000-0000-00000C820000}"/>
    <cellStyle name="Normal 27 4 4 4 2" xfId="21241" xr:uid="{00000000-0005-0000-0000-00000D820000}"/>
    <cellStyle name="Normal 27 4 4 4 3" xfId="39413" xr:uid="{00000000-0005-0000-0000-00000E820000}"/>
    <cellStyle name="Normal 27 4 4 5" xfId="16518" xr:uid="{00000000-0005-0000-0000-00000F820000}"/>
    <cellStyle name="Normal 27 4 4 6" xfId="35118" xr:uid="{00000000-0005-0000-0000-000010820000}"/>
    <cellStyle name="Normal 27 4 5" xfId="5570" xr:uid="{00000000-0005-0000-0000-000011820000}"/>
    <cellStyle name="Normal 27 4 5 2" xfId="7772" xr:uid="{00000000-0005-0000-0000-000012820000}"/>
    <cellStyle name="Normal 27 4 5 2 2" xfId="12543" xr:uid="{00000000-0005-0000-0000-000013820000}"/>
    <cellStyle name="Normal 27 4 5 2 2 2" xfId="23901" xr:uid="{00000000-0005-0000-0000-000014820000}"/>
    <cellStyle name="Normal 27 4 5 2 2 3" xfId="42017" xr:uid="{00000000-0005-0000-0000-000015820000}"/>
    <cellStyle name="Normal 27 4 5 2 3" xfId="19190" xr:uid="{00000000-0005-0000-0000-000016820000}"/>
    <cellStyle name="Normal 27 4 5 2 4" xfId="37721" xr:uid="{00000000-0005-0000-0000-000017820000}"/>
    <cellStyle name="Normal 27 4 5 3" xfId="10360" xr:uid="{00000000-0005-0000-0000-000018820000}"/>
    <cellStyle name="Normal 27 4 5 3 2" xfId="21755" xr:uid="{00000000-0005-0000-0000-000019820000}"/>
    <cellStyle name="Normal 27 4 5 3 3" xfId="39926" xr:uid="{00000000-0005-0000-0000-00001A820000}"/>
    <cellStyle name="Normal 27 4 5 4" xfId="17036" xr:uid="{00000000-0005-0000-0000-00001B820000}"/>
    <cellStyle name="Normal 27 4 5 5" xfId="35630" xr:uid="{00000000-0005-0000-0000-00001C820000}"/>
    <cellStyle name="Normal 27 4 6" xfId="6728" xr:uid="{00000000-0005-0000-0000-00001D820000}"/>
    <cellStyle name="Normal 27 4 6 2" xfId="11499" xr:uid="{00000000-0005-0000-0000-00001E820000}"/>
    <cellStyle name="Normal 27 4 6 2 2" xfId="22866" xr:uid="{00000000-0005-0000-0000-00001F820000}"/>
    <cellStyle name="Normal 27 4 6 2 3" xfId="40993" xr:uid="{00000000-0005-0000-0000-000020820000}"/>
    <cellStyle name="Normal 27 4 6 3" xfId="18154" xr:uid="{00000000-0005-0000-0000-000021820000}"/>
    <cellStyle name="Normal 27 4 6 4" xfId="36697" xr:uid="{00000000-0005-0000-0000-000022820000}"/>
    <cellStyle name="Normal 27 4 7" xfId="9328" xr:uid="{00000000-0005-0000-0000-000023820000}"/>
    <cellStyle name="Normal 27 4 7 2" xfId="20723" xr:uid="{00000000-0005-0000-0000-000024820000}"/>
    <cellStyle name="Normal 27 4 7 3" xfId="38900" xr:uid="{00000000-0005-0000-0000-000025820000}"/>
    <cellStyle name="Normal 27 4 8" xfId="15988" xr:uid="{00000000-0005-0000-0000-000026820000}"/>
    <cellStyle name="Normal 27 4 9" xfId="34606" xr:uid="{00000000-0005-0000-0000-000027820000}"/>
    <cellStyle name="Normal 27 5" xfId="4548" xr:uid="{00000000-0005-0000-0000-000028820000}"/>
    <cellStyle name="Normal 27 5 2" xfId="4825" xr:uid="{00000000-0005-0000-0000-000029820000}"/>
    <cellStyle name="Normal 27 5 2 2" xfId="5359" xr:uid="{00000000-0005-0000-0000-00002A820000}"/>
    <cellStyle name="Normal 27 5 2 2 2" xfId="6445" xr:uid="{00000000-0005-0000-0000-00002B820000}"/>
    <cellStyle name="Normal 27 5 2 2 2 2" xfId="8637" xr:uid="{00000000-0005-0000-0000-00002C820000}"/>
    <cellStyle name="Normal 27 5 2 2 2 2 2" xfId="13408" xr:uid="{00000000-0005-0000-0000-00002D820000}"/>
    <cellStyle name="Normal 27 5 2 2 2 2 2 2" xfId="24761" xr:uid="{00000000-0005-0000-0000-00002E820000}"/>
    <cellStyle name="Normal 27 5 2 2 2 2 2 3" xfId="42862" xr:uid="{00000000-0005-0000-0000-00002F820000}"/>
    <cellStyle name="Normal 27 5 2 2 2 2 3" xfId="20047" xr:uid="{00000000-0005-0000-0000-000030820000}"/>
    <cellStyle name="Normal 27 5 2 2 2 2 4" xfId="38566" xr:uid="{00000000-0005-0000-0000-000031820000}"/>
    <cellStyle name="Normal 27 5 2 2 2 3" xfId="11227" xr:uid="{00000000-0005-0000-0000-000032820000}"/>
    <cellStyle name="Normal 27 5 2 2 2 3 2" xfId="22613" xr:uid="{00000000-0005-0000-0000-000033820000}"/>
    <cellStyle name="Normal 27 5 2 2 2 3 3" xfId="40771" xr:uid="{00000000-0005-0000-0000-000034820000}"/>
    <cellStyle name="Normal 27 5 2 2 2 4" xfId="17898" xr:uid="{00000000-0005-0000-0000-000035820000}"/>
    <cellStyle name="Normal 27 5 2 2 2 5" xfId="36475" xr:uid="{00000000-0005-0000-0000-000036820000}"/>
    <cellStyle name="Normal 27 5 2 2 3" xfId="7580" xr:uid="{00000000-0005-0000-0000-000037820000}"/>
    <cellStyle name="Normal 27 5 2 2 3 2" xfId="12351" xr:uid="{00000000-0005-0000-0000-000038820000}"/>
    <cellStyle name="Normal 27 5 2 2 3 2 2" xfId="23709" xr:uid="{00000000-0005-0000-0000-000039820000}"/>
    <cellStyle name="Normal 27 5 2 2 3 2 3" xfId="41825" xr:uid="{00000000-0005-0000-0000-00003A820000}"/>
    <cellStyle name="Normal 27 5 2 2 3 3" xfId="18998" xr:uid="{00000000-0005-0000-0000-00003B820000}"/>
    <cellStyle name="Normal 27 5 2 2 3 4" xfId="37529" xr:uid="{00000000-0005-0000-0000-00003C820000}"/>
    <cellStyle name="Normal 27 5 2 2 4" xfId="10166" xr:uid="{00000000-0005-0000-0000-00003D820000}"/>
    <cellStyle name="Normal 27 5 2 2 4 2" xfId="21561" xr:uid="{00000000-0005-0000-0000-00003E820000}"/>
    <cellStyle name="Normal 27 5 2 2 4 3" xfId="39733" xr:uid="{00000000-0005-0000-0000-00003F820000}"/>
    <cellStyle name="Normal 27 5 2 2 5" xfId="16838" xr:uid="{00000000-0005-0000-0000-000040820000}"/>
    <cellStyle name="Normal 27 5 2 2 6" xfId="35438" xr:uid="{00000000-0005-0000-0000-000041820000}"/>
    <cellStyle name="Normal 27 5 2 3" xfId="5911" xr:uid="{00000000-0005-0000-0000-000042820000}"/>
    <cellStyle name="Normal 27 5 2 3 2" xfId="8112" xr:uid="{00000000-0005-0000-0000-000043820000}"/>
    <cellStyle name="Normal 27 5 2 3 2 2" xfId="12883" xr:uid="{00000000-0005-0000-0000-000044820000}"/>
    <cellStyle name="Normal 27 5 2 3 2 2 2" xfId="24238" xr:uid="{00000000-0005-0000-0000-000045820000}"/>
    <cellStyle name="Normal 27 5 2 3 2 2 3" xfId="42347" xr:uid="{00000000-0005-0000-0000-000046820000}"/>
    <cellStyle name="Normal 27 5 2 3 2 3" xfId="19525" xr:uid="{00000000-0005-0000-0000-000047820000}"/>
    <cellStyle name="Normal 27 5 2 3 2 4" xfId="38051" xr:uid="{00000000-0005-0000-0000-000048820000}"/>
    <cellStyle name="Normal 27 5 2 3 3" xfId="10700" xr:uid="{00000000-0005-0000-0000-000049820000}"/>
    <cellStyle name="Normal 27 5 2 3 3 2" xfId="22089" xr:uid="{00000000-0005-0000-0000-00004A820000}"/>
    <cellStyle name="Normal 27 5 2 3 3 3" xfId="40256" xr:uid="{00000000-0005-0000-0000-00004B820000}"/>
    <cellStyle name="Normal 27 5 2 3 4" xfId="17374" xr:uid="{00000000-0005-0000-0000-00004C820000}"/>
    <cellStyle name="Normal 27 5 2 3 5" xfId="35960" xr:uid="{00000000-0005-0000-0000-00004D820000}"/>
    <cellStyle name="Normal 27 5 2 4" xfId="7058" xr:uid="{00000000-0005-0000-0000-00004E820000}"/>
    <cellStyle name="Normal 27 5 2 4 2" xfId="11829" xr:uid="{00000000-0005-0000-0000-00004F820000}"/>
    <cellStyle name="Normal 27 5 2 4 2 2" xfId="23191" xr:uid="{00000000-0005-0000-0000-000050820000}"/>
    <cellStyle name="Normal 27 5 2 4 2 3" xfId="41313" xr:uid="{00000000-0005-0000-0000-000051820000}"/>
    <cellStyle name="Normal 27 5 2 4 3" xfId="18481" xr:uid="{00000000-0005-0000-0000-000052820000}"/>
    <cellStyle name="Normal 27 5 2 4 4" xfId="37017" xr:uid="{00000000-0005-0000-0000-000053820000}"/>
    <cellStyle name="Normal 27 5 2 5" xfId="9652" xr:uid="{00000000-0005-0000-0000-000054820000}"/>
    <cellStyle name="Normal 27 5 2 5 2" xfId="21047" xr:uid="{00000000-0005-0000-0000-000055820000}"/>
    <cellStyle name="Normal 27 5 2 5 3" xfId="39220" xr:uid="{00000000-0005-0000-0000-000056820000}"/>
    <cellStyle name="Normal 27 5 2 6" xfId="16318" xr:uid="{00000000-0005-0000-0000-000057820000}"/>
    <cellStyle name="Normal 27 5 2 7" xfId="34926" xr:uid="{00000000-0005-0000-0000-000058820000}"/>
    <cellStyle name="Normal 27 5 3" xfId="5102" xr:uid="{00000000-0005-0000-0000-000059820000}"/>
    <cellStyle name="Normal 27 5 3 2" xfId="6188" xr:uid="{00000000-0005-0000-0000-00005A820000}"/>
    <cellStyle name="Normal 27 5 3 2 2" xfId="8380" xr:uid="{00000000-0005-0000-0000-00005B820000}"/>
    <cellStyle name="Normal 27 5 3 2 2 2" xfId="13151" xr:uid="{00000000-0005-0000-0000-00005C820000}"/>
    <cellStyle name="Normal 27 5 3 2 2 2 2" xfId="24504" xr:uid="{00000000-0005-0000-0000-00005D820000}"/>
    <cellStyle name="Normal 27 5 3 2 2 2 3" xfId="42605" xr:uid="{00000000-0005-0000-0000-00005E820000}"/>
    <cellStyle name="Normal 27 5 3 2 2 3" xfId="19790" xr:uid="{00000000-0005-0000-0000-00005F820000}"/>
    <cellStyle name="Normal 27 5 3 2 2 4" xfId="38309" xr:uid="{00000000-0005-0000-0000-000060820000}"/>
    <cellStyle name="Normal 27 5 3 2 3" xfId="10970" xr:uid="{00000000-0005-0000-0000-000061820000}"/>
    <cellStyle name="Normal 27 5 3 2 3 2" xfId="22356" xr:uid="{00000000-0005-0000-0000-000062820000}"/>
    <cellStyle name="Normal 27 5 3 2 3 3" xfId="40514" xr:uid="{00000000-0005-0000-0000-000063820000}"/>
    <cellStyle name="Normal 27 5 3 2 4" xfId="17641" xr:uid="{00000000-0005-0000-0000-000064820000}"/>
    <cellStyle name="Normal 27 5 3 2 5" xfId="36218" xr:uid="{00000000-0005-0000-0000-000065820000}"/>
    <cellStyle name="Normal 27 5 3 3" xfId="7324" xr:uid="{00000000-0005-0000-0000-000066820000}"/>
    <cellStyle name="Normal 27 5 3 3 2" xfId="12095" xr:uid="{00000000-0005-0000-0000-000067820000}"/>
    <cellStyle name="Normal 27 5 3 3 2 2" xfId="23453" xr:uid="{00000000-0005-0000-0000-000068820000}"/>
    <cellStyle name="Normal 27 5 3 3 2 3" xfId="41569" xr:uid="{00000000-0005-0000-0000-000069820000}"/>
    <cellStyle name="Normal 27 5 3 3 3" xfId="18742" xr:uid="{00000000-0005-0000-0000-00006A820000}"/>
    <cellStyle name="Normal 27 5 3 3 4" xfId="37273" xr:uid="{00000000-0005-0000-0000-00006B820000}"/>
    <cellStyle name="Normal 27 5 3 4" xfId="9910" xr:uid="{00000000-0005-0000-0000-00006C820000}"/>
    <cellStyle name="Normal 27 5 3 4 2" xfId="21305" xr:uid="{00000000-0005-0000-0000-00006D820000}"/>
    <cellStyle name="Normal 27 5 3 4 3" xfId="39477" xr:uid="{00000000-0005-0000-0000-00006E820000}"/>
    <cellStyle name="Normal 27 5 3 5" xfId="16582" xr:uid="{00000000-0005-0000-0000-00006F820000}"/>
    <cellStyle name="Normal 27 5 3 6" xfId="35182" xr:uid="{00000000-0005-0000-0000-000070820000}"/>
    <cellStyle name="Normal 27 5 4" xfId="5635" xr:uid="{00000000-0005-0000-0000-000071820000}"/>
    <cellStyle name="Normal 27 5 4 2" xfId="7837" xr:uid="{00000000-0005-0000-0000-000072820000}"/>
    <cellStyle name="Normal 27 5 4 2 2" xfId="12608" xr:uid="{00000000-0005-0000-0000-000073820000}"/>
    <cellStyle name="Normal 27 5 4 2 2 2" xfId="23966" xr:uid="{00000000-0005-0000-0000-000074820000}"/>
    <cellStyle name="Normal 27 5 4 2 2 3" xfId="42082" xr:uid="{00000000-0005-0000-0000-000075820000}"/>
    <cellStyle name="Normal 27 5 4 2 3" xfId="19255" xr:uid="{00000000-0005-0000-0000-000076820000}"/>
    <cellStyle name="Normal 27 5 4 2 4" xfId="37786" xr:uid="{00000000-0005-0000-0000-000077820000}"/>
    <cellStyle name="Normal 27 5 4 3" xfId="10425" xr:uid="{00000000-0005-0000-0000-000078820000}"/>
    <cellStyle name="Normal 27 5 4 3 2" xfId="21820" xr:uid="{00000000-0005-0000-0000-000079820000}"/>
    <cellStyle name="Normal 27 5 4 3 3" xfId="39991" xr:uid="{00000000-0005-0000-0000-00007A820000}"/>
    <cellStyle name="Normal 27 5 4 4" xfId="17101" xr:uid="{00000000-0005-0000-0000-00007B820000}"/>
    <cellStyle name="Normal 27 5 4 5" xfId="35695" xr:uid="{00000000-0005-0000-0000-00007C820000}"/>
    <cellStyle name="Normal 27 5 5" xfId="6792" xr:uid="{00000000-0005-0000-0000-00007D820000}"/>
    <cellStyle name="Normal 27 5 5 2" xfId="11563" xr:uid="{00000000-0005-0000-0000-00007E820000}"/>
    <cellStyle name="Normal 27 5 5 2 2" xfId="22930" xr:uid="{00000000-0005-0000-0000-00007F820000}"/>
    <cellStyle name="Normal 27 5 5 2 3" xfId="41057" xr:uid="{00000000-0005-0000-0000-000080820000}"/>
    <cellStyle name="Normal 27 5 5 3" xfId="18218" xr:uid="{00000000-0005-0000-0000-000081820000}"/>
    <cellStyle name="Normal 27 5 5 4" xfId="36761" xr:uid="{00000000-0005-0000-0000-000082820000}"/>
    <cellStyle name="Normal 27 5 6" xfId="9392" xr:uid="{00000000-0005-0000-0000-000083820000}"/>
    <cellStyle name="Normal 27 5 6 2" xfId="20787" xr:uid="{00000000-0005-0000-0000-000084820000}"/>
    <cellStyle name="Normal 27 5 6 3" xfId="38964" xr:uid="{00000000-0005-0000-0000-000085820000}"/>
    <cellStyle name="Normal 27 5 7" xfId="16052" xr:uid="{00000000-0005-0000-0000-000086820000}"/>
    <cellStyle name="Normal 27 5 8" xfId="34670" xr:uid="{00000000-0005-0000-0000-000087820000}"/>
    <cellStyle name="Normal 27 6" xfId="4696" xr:uid="{00000000-0005-0000-0000-000088820000}"/>
    <cellStyle name="Normal 27 6 2" xfId="5230" xr:uid="{00000000-0005-0000-0000-000089820000}"/>
    <cellStyle name="Normal 27 6 2 2" xfId="6316" xr:uid="{00000000-0005-0000-0000-00008A820000}"/>
    <cellStyle name="Normal 27 6 2 2 2" xfId="8508" xr:uid="{00000000-0005-0000-0000-00008B820000}"/>
    <cellStyle name="Normal 27 6 2 2 2 2" xfId="13279" xr:uid="{00000000-0005-0000-0000-00008C820000}"/>
    <cellStyle name="Normal 27 6 2 2 2 2 2" xfId="24632" xr:uid="{00000000-0005-0000-0000-00008D820000}"/>
    <cellStyle name="Normal 27 6 2 2 2 2 3" xfId="42733" xr:uid="{00000000-0005-0000-0000-00008E820000}"/>
    <cellStyle name="Normal 27 6 2 2 2 3" xfId="19918" xr:uid="{00000000-0005-0000-0000-00008F820000}"/>
    <cellStyle name="Normal 27 6 2 2 2 4" xfId="38437" xr:uid="{00000000-0005-0000-0000-000090820000}"/>
    <cellStyle name="Normal 27 6 2 2 3" xfId="11098" xr:uid="{00000000-0005-0000-0000-000091820000}"/>
    <cellStyle name="Normal 27 6 2 2 3 2" xfId="22484" xr:uid="{00000000-0005-0000-0000-000092820000}"/>
    <cellStyle name="Normal 27 6 2 2 3 3" xfId="40642" xr:uid="{00000000-0005-0000-0000-000093820000}"/>
    <cellStyle name="Normal 27 6 2 2 4" xfId="17769" xr:uid="{00000000-0005-0000-0000-000094820000}"/>
    <cellStyle name="Normal 27 6 2 2 5" xfId="36346" xr:uid="{00000000-0005-0000-0000-000095820000}"/>
    <cellStyle name="Normal 27 6 2 3" xfId="7452" xr:uid="{00000000-0005-0000-0000-000096820000}"/>
    <cellStyle name="Normal 27 6 2 3 2" xfId="12223" xr:uid="{00000000-0005-0000-0000-000097820000}"/>
    <cellStyle name="Normal 27 6 2 3 2 2" xfId="23581" xr:uid="{00000000-0005-0000-0000-000098820000}"/>
    <cellStyle name="Normal 27 6 2 3 2 3" xfId="41697" xr:uid="{00000000-0005-0000-0000-000099820000}"/>
    <cellStyle name="Normal 27 6 2 3 3" xfId="18870" xr:uid="{00000000-0005-0000-0000-00009A820000}"/>
    <cellStyle name="Normal 27 6 2 3 4" xfId="37401" xr:uid="{00000000-0005-0000-0000-00009B820000}"/>
    <cellStyle name="Normal 27 6 2 4" xfId="10038" xr:uid="{00000000-0005-0000-0000-00009C820000}"/>
    <cellStyle name="Normal 27 6 2 4 2" xfId="21433" xr:uid="{00000000-0005-0000-0000-00009D820000}"/>
    <cellStyle name="Normal 27 6 2 4 3" xfId="39605" xr:uid="{00000000-0005-0000-0000-00009E820000}"/>
    <cellStyle name="Normal 27 6 2 5" xfId="16710" xr:uid="{00000000-0005-0000-0000-00009F820000}"/>
    <cellStyle name="Normal 27 6 2 6" xfId="35310" xr:uid="{00000000-0005-0000-0000-0000A0820000}"/>
    <cellStyle name="Normal 27 6 3" xfId="5782" xr:uid="{00000000-0005-0000-0000-0000A1820000}"/>
    <cellStyle name="Normal 27 6 3 2" xfId="7984" xr:uid="{00000000-0005-0000-0000-0000A2820000}"/>
    <cellStyle name="Normal 27 6 3 2 2" xfId="12755" xr:uid="{00000000-0005-0000-0000-0000A3820000}"/>
    <cellStyle name="Normal 27 6 3 2 2 2" xfId="24110" xr:uid="{00000000-0005-0000-0000-0000A4820000}"/>
    <cellStyle name="Normal 27 6 3 2 2 3" xfId="42219" xr:uid="{00000000-0005-0000-0000-0000A5820000}"/>
    <cellStyle name="Normal 27 6 3 2 3" xfId="19397" xr:uid="{00000000-0005-0000-0000-0000A6820000}"/>
    <cellStyle name="Normal 27 6 3 2 4" xfId="37923" xr:uid="{00000000-0005-0000-0000-0000A7820000}"/>
    <cellStyle name="Normal 27 6 3 3" xfId="10572" xr:uid="{00000000-0005-0000-0000-0000A8820000}"/>
    <cellStyle name="Normal 27 6 3 3 2" xfId="21961" xr:uid="{00000000-0005-0000-0000-0000A9820000}"/>
    <cellStyle name="Normal 27 6 3 3 3" xfId="40128" xr:uid="{00000000-0005-0000-0000-0000AA820000}"/>
    <cellStyle name="Normal 27 6 3 4" xfId="17246" xr:uid="{00000000-0005-0000-0000-0000AB820000}"/>
    <cellStyle name="Normal 27 6 3 5" xfId="35832" xr:uid="{00000000-0005-0000-0000-0000AC820000}"/>
    <cellStyle name="Normal 27 6 4" xfId="6930" xr:uid="{00000000-0005-0000-0000-0000AD820000}"/>
    <cellStyle name="Normal 27 6 4 2" xfId="11701" xr:uid="{00000000-0005-0000-0000-0000AE820000}"/>
    <cellStyle name="Normal 27 6 4 2 2" xfId="23063" xr:uid="{00000000-0005-0000-0000-0000AF820000}"/>
    <cellStyle name="Normal 27 6 4 2 3" xfId="41185" xr:uid="{00000000-0005-0000-0000-0000B0820000}"/>
    <cellStyle name="Normal 27 6 4 3" xfId="18353" xr:uid="{00000000-0005-0000-0000-0000B1820000}"/>
    <cellStyle name="Normal 27 6 4 4" xfId="36889" xr:uid="{00000000-0005-0000-0000-0000B2820000}"/>
    <cellStyle name="Normal 27 6 5" xfId="9524" xr:uid="{00000000-0005-0000-0000-0000B3820000}"/>
    <cellStyle name="Normal 27 6 5 2" xfId="20919" xr:uid="{00000000-0005-0000-0000-0000B4820000}"/>
    <cellStyle name="Normal 27 6 5 3" xfId="39092" xr:uid="{00000000-0005-0000-0000-0000B5820000}"/>
    <cellStyle name="Normal 27 6 6" xfId="16189" xr:uid="{00000000-0005-0000-0000-0000B6820000}"/>
    <cellStyle name="Normal 27 6 7" xfId="34798" xr:uid="{00000000-0005-0000-0000-0000B7820000}"/>
    <cellStyle name="Normal 27 7" xfId="4974" xr:uid="{00000000-0005-0000-0000-0000B8820000}"/>
    <cellStyle name="Normal 27 7 2" xfId="6060" xr:uid="{00000000-0005-0000-0000-0000B9820000}"/>
    <cellStyle name="Normal 27 7 2 2" xfId="8252" xr:uid="{00000000-0005-0000-0000-0000BA820000}"/>
    <cellStyle name="Normal 27 7 2 2 2" xfId="13023" xr:uid="{00000000-0005-0000-0000-0000BB820000}"/>
    <cellStyle name="Normal 27 7 2 2 2 2" xfId="24376" xr:uid="{00000000-0005-0000-0000-0000BC820000}"/>
    <cellStyle name="Normal 27 7 2 2 2 3" xfId="42477" xr:uid="{00000000-0005-0000-0000-0000BD820000}"/>
    <cellStyle name="Normal 27 7 2 2 3" xfId="19662" xr:uid="{00000000-0005-0000-0000-0000BE820000}"/>
    <cellStyle name="Normal 27 7 2 2 4" xfId="38181" xr:uid="{00000000-0005-0000-0000-0000BF820000}"/>
    <cellStyle name="Normal 27 7 2 3" xfId="10842" xr:uid="{00000000-0005-0000-0000-0000C0820000}"/>
    <cellStyle name="Normal 27 7 2 3 2" xfId="22228" xr:uid="{00000000-0005-0000-0000-0000C1820000}"/>
    <cellStyle name="Normal 27 7 2 3 3" xfId="40386" xr:uid="{00000000-0005-0000-0000-0000C2820000}"/>
    <cellStyle name="Normal 27 7 2 4" xfId="17513" xr:uid="{00000000-0005-0000-0000-0000C3820000}"/>
    <cellStyle name="Normal 27 7 2 5" xfId="36090" xr:uid="{00000000-0005-0000-0000-0000C4820000}"/>
    <cellStyle name="Normal 27 7 3" xfId="7196" xr:uid="{00000000-0005-0000-0000-0000C5820000}"/>
    <cellStyle name="Normal 27 7 3 2" xfId="11967" xr:uid="{00000000-0005-0000-0000-0000C6820000}"/>
    <cellStyle name="Normal 27 7 3 2 2" xfId="23325" xr:uid="{00000000-0005-0000-0000-0000C7820000}"/>
    <cellStyle name="Normal 27 7 3 2 3" xfId="41441" xr:uid="{00000000-0005-0000-0000-0000C8820000}"/>
    <cellStyle name="Normal 27 7 3 3" xfId="18614" xr:uid="{00000000-0005-0000-0000-0000C9820000}"/>
    <cellStyle name="Normal 27 7 3 4" xfId="37145" xr:uid="{00000000-0005-0000-0000-0000CA820000}"/>
    <cellStyle name="Normal 27 7 4" xfId="9782" xr:uid="{00000000-0005-0000-0000-0000CB820000}"/>
    <cellStyle name="Normal 27 7 4 2" xfId="21177" xr:uid="{00000000-0005-0000-0000-0000CC820000}"/>
    <cellStyle name="Normal 27 7 4 3" xfId="39349" xr:uid="{00000000-0005-0000-0000-0000CD820000}"/>
    <cellStyle name="Normal 27 7 5" xfId="16454" xr:uid="{00000000-0005-0000-0000-0000CE820000}"/>
    <cellStyle name="Normal 27 7 6" xfId="35054" xr:uid="{00000000-0005-0000-0000-0000CF820000}"/>
    <cellStyle name="Normal 27 8" xfId="5506" xr:uid="{00000000-0005-0000-0000-0000D0820000}"/>
    <cellStyle name="Normal 27 8 2" xfId="7708" xr:uid="{00000000-0005-0000-0000-0000D1820000}"/>
    <cellStyle name="Normal 27 8 2 2" xfId="12479" xr:uid="{00000000-0005-0000-0000-0000D2820000}"/>
    <cellStyle name="Normal 27 8 2 2 2" xfId="23837" xr:uid="{00000000-0005-0000-0000-0000D3820000}"/>
    <cellStyle name="Normal 27 8 2 2 3" xfId="41953" xr:uid="{00000000-0005-0000-0000-0000D4820000}"/>
    <cellStyle name="Normal 27 8 2 3" xfId="19126" xr:uid="{00000000-0005-0000-0000-0000D5820000}"/>
    <cellStyle name="Normal 27 8 2 4" xfId="37657" xr:uid="{00000000-0005-0000-0000-0000D6820000}"/>
    <cellStyle name="Normal 27 8 3" xfId="10296" xr:uid="{00000000-0005-0000-0000-0000D7820000}"/>
    <cellStyle name="Normal 27 8 3 2" xfId="21691" xr:uid="{00000000-0005-0000-0000-0000D8820000}"/>
    <cellStyle name="Normal 27 8 3 3" xfId="39862" xr:uid="{00000000-0005-0000-0000-0000D9820000}"/>
    <cellStyle name="Normal 27 8 4" xfId="16972" xr:uid="{00000000-0005-0000-0000-0000DA820000}"/>
    <cellStyle name="Normal 27 8 5" xfId="35566" xr:uid="{00000000-0005-0000-0000-0000DB820000}"/>
    <cellStyle name="Normal 27 9" xfId="6652" xr:uid="{00000000-0005-0000-0000-0000DC820000}"/>
    <cellStyle name="Normal 27 9 2" xfId="11423" xr:uid="{00000000-0005-0000-0000-0000DD820000}"/>
    <cellStyle name="Normal 27 9 2 2" xfId="22796" xr:uid="{00000000-0005-0000-0000-0000DE820000}"/>
    <cellStyle name="Normal 27 9 2 3" xfId="40928" xr:uid="{00000000-0005-0000-0000-0000DF820000}"/>
    <cellStyle name="Normal 27 9 3" xfId="18080" xr:uid="{00000000-0005-0000-0000-0000E0820000}"/>
    <cellStyle name="Normal 27 9 4" xfId="36632" xr:uid="{00000000-0005-0000-0000-0000E1820000}"/>
    <cellStyle name="Normal 28" xfId="4356" xr:uid="{00000000-0005-0000-0000-0000E2820000}"/>
    <cellStyle name="Normal 28 10" xfId="9254" xr:uid="{00000000-0005-0000-0000-0000E3820000}"/>
    <cellStyle name="Normal 28 10 2" xfId="20649" xr:uid="{00000000-0005-0000-0000-0000E4820000}"/>
    <cellStyle name="Normal 28 10 3" xfId="38836" xr:uid="{00000000-0005-0000-0000-0000E5820000}"/>
    <cellStyle name="Normal 28 11" xfId="15901" xr:uid="{00000000-0005-0000-0000-0000E6820000}"/>
    <cellStyle name="Normal 28 12" xfId="34543" xr:uid="{00000000-0005-0000-0000-0000E7820000}"/>
    <cellStyle name="Normal 28 2" xfId="4421" xr:uid="{00000000-0005-0000-0000-0000E8820000}"/>
    <cellStyle name="Normal 28 2 10" xfId="15935" xr:uid="{00000000-0005-0000-0000-0000E9820000}"/>
    <cellStyle name="Normal 28 2 11" xfId="34559" xr:uid="{00000000-0005-0000-0000-0000EA820000}"/>
    <cellStyle name="Normal 28 2 2" xfId="4460" xr:uid="{00000000-0005-0000-0000-0000EB820000}"/>
    <cellStyle name="Normal 28 2 2 10" xfId="34591" xr:uid="{00000000-0005-0000-0000-0000EC820000}"/>
    <cellStyle name="Normal 28 2 2 2" xfId="4532" xr:uid="{00000000-0005-0000-0000-0000ED820000}"/>
    <cellStyle name="Normal 28 2 2 2 2" xfId="4680" xr:uid="{00000000-0005-0000-0000-0000EE820000}"/>
    <cellStyle name="Normal 28 2 2 2 2 2" xfId="4957" xr:uid="{00000000-0005-0000-0000-0000EF820000}"/>
    <cellStyle name="Normal 28 2 2 2 2 2 2" xfId="5491" xr:uid="{00000000-0005-0000-0000-0000F0820000}"/>
    <cellStyle name="Normal 28 2 2 2 2 2 2 2" xfId="6567" xr:uid="{00000000-0005-0000-0000-0000F1820000}"/>
    <cellStyle name="Normal 28 2 2 2 2 2 2 2 2" xfId="8759" xr:uid="{00000000-0005-0000-0000-0000F2820000}"/>
    <cellStyle name="Normal 28 2 2 2 2 2 2 2 2 2" xfId="13530" xr:uid="{00000000-0005-0000-0000-0000F3820000}"/>
    <cellStyle name="Normal 28 2 2 2 2 2 2 2 2 2 2" xfId="24883" xr:uid="{00000000-0005-0000-0000-0000F4820000}"/>
    <cellStyle name="Normal 28 2 2 2 2 2 2 2 2 2 3" xfId="42984" xr:uid="{00000000-0005-0000-0000-0000F5820000}"/>
    <cellStyle name="Normal 28 2 2 2 2 2 2 2 2 3" xfId="20169" xr:uid="{00000000-0005-0000-0000-0000F6820000}"/>
    <cellStyle name="Normal 28 2 2 2 2 2 2 2 2 4" xfId="38688" xr:uid="{00000000-0005-0000-0000-0000F7820000}"/>
    <cellStyle name="Normal 28 2 2 2 2 2 2 2 3" xfId="11349" xr:uid="{00000000-0005-0000-0000-0000F8820000}"/>
    <cellStyle name="Normal 28 2 2 2 2 2 2 2 3 2" xfId="22735" xr:uid="{00000000-0005-0000-0000-0000F9820000}"/>
    <cellStyle name="Normal 28 2 2 2 2 2 2 2 3 3" xfId="40893" xr:uid="{00000000-0005-0000-0000-0000FA820000}"/>
    <cellStyle name="Normal 28 2 2 2 2 2 2 2 4" xfId="18020" xr:uid="{00000000-0005-0000-0000-0000FB820000}"/>
    <cellStyle name="Normal 28 2 2 2 2 2 2 2 5" xfId="36597" xr:uid="{00000000-0005-0000-0000-0000FC820000}"/>
    <cellStyle name="Normal 28 2 2 2 2 2 2 3" xfId="7693" xr:uid="{00000000-0005-0000-0000-0000FD820000}"/>
    <cellStyle name="Normal 28 2 2 2 2 2 2 3 2" xfId="12464" xr:uid="{00000000-0005-0000-0000-0000FE820000}"/>
    <cellStyle name="Normal 28 2 2 2 2 2 2 3 2 2" xfId="23822" xr:uid="{00000000-0005-0000-0000-0000FF820000}"/>
    <cellStyle name="Normal 28 2 2 2 2 2 2 3 2 3" xfId="41938" xr:uid="{00000000-0005-0000-0000-000000830000}"/>
    <cellStyle name="Normal 28 2 2 2 2 2 2 3 3" xfId="19111" xr:uid="{00000000-0005-0000-0000-000001830000}"/>
    <cellStyle name="Normal 28 2 2 2 2 2 2 3 4" xfId="37642" xr:uid="{00000000-0005-0000-0000-000002830000}"/>
    <cellStyle name="Normal 28 2 2 2 2 2 2 4" xfId="10281" xr:uid="{00000000-0005-0000-0000-000003830000}"/>
    <cellStyle name="Normal 28 2 2 2 2 2 2 4 2" xfId="21676" xr:uid="{00000000-0005-0000-0000-000004830000}"/>
    <cellStyle name="Normal 28 2 2 2 2 2 2 4 3" xfId="39847" xr:uid="{00000000-0005-0000-0000-000005830000}"/>
    <cellStyle name="Normal 28 2 2 2 2 2 2 5" xfId="16957" xr:uid="{00000000-0005-0000-0000-000006830000}"/>
    <cellStyle name="Normal 28 2 2 2 2 2 2 6" xfId="35551" xr:uid="{00000000-0005-0000-0000-000007830000}"/>
    <cellStyle name="Normal 28 2 2 2 2 2 3" xfId="6043" xr:uid="{00000000-0005-0000-0000-000008830000}"/>
    <cellStyle name="Normal 28 2 2 2 2 2 3 2" xfId="8235" xr:uid="{00000000-0005-0000-0000-000009830000}"/>
    <cellStyle name="Normal 28 2 2 2 2 2 3 2 2" xfId="13006" xr:uid="{00000000-0005-0000-0000-00000A830000}"/>
    <cellStyle name="Normal 28 2 2 2 2 2 3 2 2 2" xfId="24359" xr:uid="{00000000-0005-0000-0000-00000B830000}"/>
    <cellStyle name="Normal 28 2 2 2 2 2 3 2 2 3" xfId="42460" xr:uid="{00000000-0005-0000-0000-00000C830000}"/>
    <cellStyle name="Normal 28 2 2 2 2 2 3 2 3" xfId="19645" xr:uid="{00000000-0005-0000-0000-00000D830000}"/>
    <cellStyle name="Normal 28 2 2 2 2 2 3 2 4" xfId="38164" xr:uid="{00000000-0005-0000-0000-00000E830000}"/>
    <cellStyle name="Normal 28 2 2 2 2 2 3 3" xfId="10825" xr:uid="{00000000-0005-0000-0000-00000F830000}"/>
    <cellStyle name="Normal 28 2 2 2 2 2 3 3 2" xfId="22211" xr:uid="{00000000-0005-0000-0000-000010830000}"/>
    <cellStyle name="Normal 28 2 2 2 2 2 3 3 3" xfId="40369" xr:uid="{00000000-0005-0000-0000-000011830000}"/>
    <cellStyle name="Normal 28 2 2 2 2 2 3 4" xfId="17496" xr:uid="{00000000-0005-0000-0000-000012830000}"/>
    <cellStyle name="Normal 28 2 2 2 2 2 3 5" xfId="36073" xr:uid="{00000000-0005-0000-0000-000013830000}"/>
    <cellStyle name="Normal 28 2 2 2 2 2 4" xfId="7181" xr:uid="{00000000-0005-0000-0000-000014830000}"/>
    <cellStyle name="Normal 28 2 2 2 2 2 4 2" xfId="11952" xr:uid="{00000000-0005-0000-0000-000015830000}"/>
    <cellStyle name="Normal 28 2 2 2 2 2 4 2 2" xfId="23310" xr:uid="{00000000-0005-0000-0000-000016830000}"/>
    <cellStyle name="Normal 28 2 2 2 2 2 4 2 3" xfId="41426" xr:uid="{00000000-0005-0000-0000-000017830000}"/>
    <cellStyle name="Normal 28 2 2 2 2 2 4 3" xfId="18599" xr:uid="{00000000-0005-0000-0000-000018830000}"/>
    <cellStyle name="Normal 28 2 2 2 2 2 4 4" xfId="37130" xr:uid="{00000000-0005-0000-0000-000019830000}"/>
    <cellStyle name="Normal 28 2 2 2 2 2 5" xfId="9767" xr:uid="{00000000-0005-0000-0000-00001A830000}"/>
    <cellStyle name="Normal 28 2 2 2 2 2 5 2" xfId="21162" xr:uid="{00000000-0005-0000-0000-00001B830000}"/>
    <cellStyle name="Normal 28 2 2 2 2 2 5 3" xfId="39334" xr:uid="{00000000-0005-0000-0000-00001C830000}"/>
    <cellStyle name="Normal 28 2 2 2 2 2 6" xfId="16439" xr:uid="{00000000-0005-0000-0000-00001D830000}"/>
    <cellStyle name="Normal 28 2 2 2 2 2 7" xfId="35039" xr:uid="{00000000-0005-0000-0000-00001E830000}"/>
    <cellStyle name="Normal 28 2 2 2 2 3" xfId="5215" xr:uid="{00000000-0005-0000-0000-00001F830000}"/>
    <cellStyle name="Normal 28 2 2 2 2 3 2" xfId="6301" xr:uid="{00000000-0005-0000-0000-000020830000}"/>
    <cellStyle name="Normal 28 2 2 2 2 3 2 2" xfId="8493" xr:uid="{00000000-0005-0000-0000-000021830000}"/>
    <cellStyle name="Normal 28 2 2 2 2 3 2 2 2" xfId="13264" xr:uid="{00000000-0005-0000-0000-000022830000}"/>
    <cellStyle name="Normal 28 2 2 2 2 3 2 2 2 2" xfId="24617" xr:uid="{00000000-0005-0000-0000-000023830000}"/>
    <cellStyle name="Normal 28 2 2 2 2 3 2 2 2 3" xfId="42718" xr:uid="{00000000-0005-0000-0000-000024830000}"/>
    <cellStyle name="Normal 28 2 2 2 2 3 2 2 3" xfId="19903" xr:uid="{00000000-0005-0000-0000-000025830000}"/>
    <cellStyle name="Normal 28 2 2 2 2 3 2 2 4" xfId="38422" xr:uid="{00000000-0005-0000-0000-000026830000}"/>
    <cellStyle name="Normal 28 2 2 2 2 3 2 3" xfId="11083" xr:uid="{00000000-0005-0000-0000-000027830000}"/>
    <cellStyle name="Normal 28 2 2 2 2 3 2 3 2" xfId="22469" xr:uid="{00000000-0005-0000-0000-000028830000}"/>
    <cellStyle name="Normal 28 2 2 2 2 3 2 3 3" xfId="40627" xr:uid="{00000000-0005-0000-0000-000029830000}"/>
    <cellStyle name="Normal 28 2 2 2 2 3 2 4" xfId="17754" xr:uid="{00000000-0005-0000-0000-00002A830000}"/>
    <cellStyle name="Normal 28 2 2 2 2 3 2 5" xfId="36331" xr:uid="{00000000-0005-0000-0000-00002B830000}"/>
    <cellStyle name="Normal 28 2 2 2 2 3 3" xfId="7437" xr:uid="{00000000-0005-0000-0000-00002C830000}"/>
    <cellStyle name="Normal 28 2 2 2 2 3 3 2" xfId="12208" xr:uid="{00000000-0005-0000-0000-00002D830000}"/>
    <cellStyle name="Normal 28 2 2 2 2 3 3 2 2" xfId="23566" xr:uid="{00000000-0005-0000-0000-00002E830000}"/>
    <cellStyle name="Normal 28 2 2 2 2 3 3 2 3" xfId="41682" xr:uid="{00000000-0005-0000-0000-00002F830000}"/>
    <cellStyle name="Normal 28 2 2 2 2 3 3 3" xfId="18855" xr:uid="{00000000-0005-0000-0000-000030830000}"/>
    <cellStyle name="Normal 28 2 2 2 2 3 3 4" xfId="37386" xr:uid="{00000000-0005-0000-0000-000031830000}"/>
    <cellStyle name="Normal 28 2 2 2 2 3 4" xfId="10023" xr:uid="{00000000-0005-0000-0000-000032830000}"/>
    <cellStyle name="Normal 28 2 2 2 2 3 4 2" xfId="21418" xr:uid="{00000000-0005-0000-0000-000033830000}"/>
    <cellStyle name="Normal 28 2 2 2 2 3 4 3" xfId="39590" xr:uid="{00000000-0005-0000-0000-000034830000}"/>
    <cellStyle name="Normal 28 2 2 2 2 3 5" xfId="16695" xr:uid="{00000000-0005-0000-0000-000035830000}"/>
    <cellStyle name="Normal 28 2 2 2 2 3 6" xfId="35295" xr:uid="{00000000-0005-0000-0000-000036830000}"/>
    <cellStyle name="Normal 28 2 2 2 2 4" xfId="5767" xr:uid="{00000000-0005-0000-0000-000037830000}"/>
    <cellStyle name="Normal 28 2 2 2 2 4 2" xfId="7969" xr:uid="{00000000-0005-0000-0000-000038830000}"/>
    <cellStyle name="Normal 28 2 2 2 2 4 2 2" xfId="12740" xr:uid="{00000000-0005-0000-0000-000039830000}"/>
    <cellStyle name="Normal 28 2 2 2 2 4 2 2 2" xfId="24095" xr:uid="{00000000-0005-0000-0000-00003A830000}"/>
    <cellStyle name="Normal 28 2 2 2 2 4 2 2 3" xfId="42204" xr:uid="{00000000-0005-0000-0000-00003B830000}"/>
    <cellStyle name="Normal 28 2 2 2 2 4 2 3" xfId="19382" xr:uid="{00000000-0005-0000-0000-00003C830000}"/>
    <cellStyle name="Normal 28 2 2 2 2 4 2 4" xfId="37908" xr:uid="{00000000-0005-0000-0000-00003D830000}"/>
    <cellStyle name="Normal 28 2 2 2 2 4 3" xfId="10557" xr:uid="{00000000-0005-0000-0000-00003E830000}"/>
    <cellStyle name="Normal 28 2 2 2 2 4 3 2" xfId="21946" xr:uid="{00000000-0005-0000-0000-00003F830000}"/>
    <cellStyle name="Normal 28 2 2 2 2 4 3 3" xfId="40113" xr:uid="{00000000-0005-0000-0000-000040830000}"/>
    <cellStyle name="Normal 28 2 2 2 2 4 4" xfId="17231" xr:uid="{00000000-0005-0000-0000-000041830000}"/>
    <cellStyle name="Normal 28 2 2 2 2 4 5" xfId="35817" xr:uid="{00000000-0005-0000-0000-000042830000}"/>
    <cellStyle name="Normal 28 2 2 2 2 5" xfId="6915" xr:uid="{00000000-0005-0000-0000-000043830000}"/>
    <cellStyle name="Normal 28 2 2 2 2 5 2" xfId="11686" xr:uid="{00000000-0005-0000-0000-000044830000}"/>
    <cellStyle name="Normal 28 2 2 2 2 5 2 2" xfId="23048" xr:uid="{00000000-0005-0000-0000-000045830000}"/>
    <cellStyle name="Normal 28 2 2 2 2 5 2 3" xfId="41170" xr:uid="{00000000-0005-0000-0000-000046830000}"/>
    <cellStyle name="Normal 28 2 2 2 2 5 3" xfId="18338" xr:uid="{00000000-0005-0000-0000-000047830000}"/>
    <cellStyle name="Normal 28 2 2 2 2 5 4" xfId="36874" xr:uid="{00000000-0005-0000-0000-000048830000}"/>
    <cellStyle name="Normal 28 2 2 2 2 6" xfId="9508" xr:uid="{00000000-0005-0000-0000-000049830000}"/>
    <cellStyle name="Normal 28 2 2 2 2 6 2" xfId="20903" xr:uid="{00000000-0005-0000-0000-00004A830000}"/>
    <cellStyle name="Normal 28 2 2 2 2 6 3" xfId="39077" xr:uid="{00000000-0005-0000-0000-00004B830000}"/>
    <cellStyle name="Normal 28 2 2 2 2 7" xfId="16174" xr:uid="{00000000-0005-0000-0000-00004C830000}"/>
    <cellStyle name="Normal 28 2 2 2 2 8" xfId="34783" xr:uid="{00000000-0005-0000-0000-00004D830000}"/>
    <cellStyle name="Normal 28 2 2 2 3" xfId="4809" xr:uid="{00000000-0005-0000-0000-00004E830000}"/>
    <cellStyle name="Normal 28 2 2 2 3 2" xfId="5343" xr:uid="{00000000-0005-0000-0000-00004F830000}"/>
    <cellStyle name="Normal 28 2 2 2 3 2 2" xfId="6429" xr:uid="{00000000-0005-0000-0000-000050830000}"/>
    <cellStyle name="Normal 28 2 2 2 3 2 2 2" xfId="8621" xr:uid="{00000000-0005-0000-0000-000051830000}"/>
    <cellStyle name="Normal 28 2 2 2 3 2 2 2 2" xfId="13392" xr:uid="{00000000-0005-0000-0000-000052830000}"/>
    <cellStyle name="Normal 28 2 2 2 3 2 2 2 2 2" xfId="24745" xr:uid="{00000000-0005-0000-0000-000053830000}"/>
    <cellStyle name="Normal 28 2 2 2 3 2 2 2 2 3" xfId="42846" xr:uid="{00000000-0005-0000-0000-000054830000}"/>
    <cellStyle name="Normal 28 2 2 2 3 2 2 2 3" xfId="20031" xr:uid="{00000000-0005-0000-0000-000055830000}"/>
    <cellStyle name="Normal 28 2 2 2 3 2 2 2 4" xfId="38550" xr:uid="{00000000-0005-0000-0000-000056830000}"/>
    <cellStyle name="Normal 28 2 2 2 3 2 2 3" xfId="11211" xr:uid="{00000000-0005-0000-0000-000057830000}"/>
    <cellStyle name="Normal 28 2 2 2 3 2 2 3 2" xfId="22597" xr:uid="{00000000-0005-0000-0000-000058830000}"/>
    <cellStyle name="Normal 28 2 2 2 3 2 2 3 3" xfId="40755" xr:uid="{00000000-0005-0000-0000-000059830000}"/>
    <cellStyle name="Normal 28 2 2 2 3 2 2 4" xfId="17882" xr:uid="{00000000-0005-0000-0000-00005A830000}"/>
    <cellStyle name="Normal 28 2 2 2 3 2 2 5" xfId="36459" xr:uid="{00000000-0005-0000-0000-00005B830000}"/>
    <cellStyle name="Normal 28 2 2 2 3 2 3" xfId="7565" xr:uid="{00000000-0005-0000-0000-00005C830000}"/>
    <cellStyle name="Normal 28 2 2 2 3 2 3 2" xfId="12336" xr:uid="{00000000-0005-0000-0000-00005D830000}"/>
    <cellStyle name="Normal 28 2 2 2 3 2 3 2 2" xfId="23694" xr:uid="{00000000-0005-0000-0000-00005E830000}"/>
    <cellStyle name="Normal 28 2 2 2 3 2 3 2 3" xfId="41810" xr:uid="{00000000-0005-0000-0000-00005F830000}"/>
    <cellStyle name="Normal 28 2 2 2 3 2 3 3" xfId="18983" xr:uid="{00000000-0005-0000-0000-000060830000}"/>
    <cellStyle name="Normal 28 2 2 2 3 2 3 4" xfId="37514" xr:uid="{00000000-0005-0000-0000-000061830000}"/>
    <cellStyle name="Normal 28 2 2 2 3 2 4" xfId="10151" xr:uid="{00000000-0005-0000-0000-000062830000}"/>
    <cellStyle name="Normal 28 2 2 2 3 2 4 2" xfId="21546" xr:uid="{00000000-0005-0000-0000-000063830000}"/>
    <cellStyle name="Normal 28 2 2 2 3 2 4 3" xfId="39718" xr:uid="{00000000-0005-0000-0000-000064830000}"/>
    <cellStyle name="Normal 28 2 2 2 3 2 5" xfId="16823" xr:uid="{00000000-0005-0000-0000-000065830000}"/>
    <cellStyle name="Normal 28 2 2 2 3 2 6" xfId="35423" xr:uid="{00000000-0005-0000-0000-000066830000}"/>
    <cellStyle name="Normal 28 2 2 2 3 3" xfId="5895" xr:uid="{00000000-0005-0000-0000-000067830000}"/>
    <cellStyle name="Normal 28 2 2 2 3 3 2" xfId="8097" xr:uid="{00000000-0005-0000-0000-000068830000}"/>
    <cellStyle name="Normal 28 2 2 2 3 3 2 2" xfId="12868" xr:uid="{00000000-0005-0000-0000-000069830000}"/>
    <cellStyle name="Normal 28 2 2 2 3 3 2 2 2" xfId="24223" xr:uid="{00000000-0005-0000-0000-00006A830000}"/>
    <cellStyle name="Normal 28 2 2 2 3 3 2 2 3" xfId="42332" xr:uid="{00000000-0005-0000-0000-00006B830000}"/>
    <cellStyle name="Normal 28 2 2 2 3 3 2 3" xfId="19510" xr:uid="{00000000-0005-0000-0000-00006C830000}"/>
    <cellStyle name="Normal 28 2 2 2 3 3 2 4" xfId="38036" xr:uid="{00000000-0005-0000-0000-00006D830000}"/>
    <cellStyle name="Normal 28 2 2 2 3 3 3" xfId="10685" xr:uid="{00000000-0005-0000-0000-00006E830000}"/>
    <cellStyle name="Normal 28 2 2 2 3 3 3 2" xfId="22074" xr:uid="{00000000-0005-0000-0000-00006F830000}"/>
    <cellStyle name="Normal 28 2 2 2 3 3 3 3" xfId="40241" xr:uid="{00000000-0005-0000-0000-000070830000}"/>
    <cellStyle name="Normal 28 2 2 2 3 3 4" xfId="17359" xr:uid="{00000000-0005-0000-0000-000071830000}"/>
    <cellStyle name="Normal 28 2 2 2 3 3 5" xfId="35945" xr:uid="{00000000-0005-0000-0000-000072830000}"/>
    <cellStyle name="Normal 28 2 2 2 3 4" xfId="7043" xr:uid="{00000000-0005-0000-0000-000073830000}"/>
    <cellStyle name="Normal 28 2 2 2 3 4 2" xfId="11814" xr:uid="{00000000-0005-0000-0000-000074830000}"/>
    <cellStyle name="Normal 28 2 2 2 3 4 2 2" xfId="23176" xr:uid="{00000000-0005-0000-0000-000075830000}"/>
    <cellStyle name="Normal 28 2 2 2 3 4 2 3" xfId="41298" xr:uid="{00000000-0005-0000-0000-000076830000}"/>
    <cellStyle name="Normal 28 2 2 2 3 4 3" xfId="18466" xr:uid="{00000000-0005-0000-0000-000077830000}"/>
    <cellStyle name="Normal 28 2 2 2 3 4 4" xfId="37002" xr:uid="{00000000-0005-0000-0000-000078830000}"/>
    <cellStyle name="Normal 28 2 2 2 3 5" xfId="9637" xr:uid="{00000000-0005-0000-0000-000079830000}"/>
    <cellStyle name="Normal 28 2 2 2 3 5 2" xfId="21032" xr:uid="{00000000-0005-0000-0000-00007A830000}"/>
    <cellStyle name="Normal 28 2 2 2 3 5 3" xfId="39205" xr:uid="{00000000-0005-0000-0000-00007B830000}"/>
    <cellStyle name="Normal 28 2 2 2 3 6" xfId="16302" xr:uid="{00000000-0005-0000-0000-00007C830000}"/>
    <cellStyle name="Normal 28 2 2 2 3 7" xfId="34911" xr:uid="{00000000-0005-0000-0000-00007D830000}"/>
    <cellStyle name="Normal 28 2 2 2 4" xfId="5087" xr:uid="{00000000-0005-0000-0000-00007E830000}"/>
    <cellStyle name="Normal 28 2 2 2 4 2" xfId="6173" xr:uid="{00000000-0005-0000-0000-00007F830000}"/>
    <cellStyle name="Normal 28 2 2 2 4 2 2" xfId="8365" xr:uid="{00000000-0005-0000-0000-000080830000}"/>
    <cellStyle name="Normal 28 2 2 2 4 2 2 2" xfId="13136" xr:uid="{00000000-0005-0000-0000-000081830000}"/>
    <cellStyle name="Normal 28 2 2 2 4 2 2 2 2" xfId="24489" xr:uid="{00000000-0005-0000-0000-000082830000}"/>
    <cellStyle name="Normal 28 2 2 2 4 2 2 2 3" xfId="42590" xr:uid="{00000000-0005-0000-0000-000083830000}"/>
    <cellStyle name="Normal 28 2 2 2 4 2 2 3" xfId="19775" xr:uid="{00000000-0005-0000-0000-000084830000}"/>
    <cellStyle name="Normal 28 2 2 2 4 2 2 4" xfId="38294" xr:uid="{00000000-0005-0000-0000-000085830000}"/>
    <cellStyle name="Normal 28 2 2 2 4 2 3" xfId="10955" xr:uid="{00000000-0005-0000-0000-000086830000}"/>
    <cellStyle name="Normal 28 2 2 2 4 2 3 2" xfId="22341" xr:uid="{00000000-0005-0000-0000-000087830000}"/>
    <cellStyle name="Normal 28 2 2 2 4 2 3 3" xfId="40499" xr:uid="{00000000-0005-0000-0000-000088830000}"/>
    <cellStyle name="Normal 28 2 2 2 4 2 4" xfId="17626" xr:uid="{00000000-0005-0000-0000-000089830000}"/>
    <cellStyle name="Normal 28 2 2 2 4 2 5" xfId="36203" xr:uid="{00000000-0005-0000-0000-00008A830000}"/>
    <cellStyle name="Normal 28 2 2 2 4 3" xfId="7309" xr:uid="{00000000-0005-0000-0000-00008B830000}"/>
    <cellStyle name="Normal 28 2 2 2 4 3 2" xfId="12080" xr:uid="{00000000-0005-0000-0000-00008C830000}"/>
    <cellStyle name="Normal 28 2 2 2 4 3 2 2" xfId="23438" xr:uid="{00000000-0005-0000-0000-00008D830000}"/>
    <cellStyle name="Normal 28 2 2 2 4 3 2 3" xfId="41554" xr:uid="{00000000-0005-0000-0000-00008E830000}"/>
    <cellStyle name="Normal 28 2 2 2 4 3 3" xfId="18727" xr:uid="{00000000-0005-0000-0000-00008F830000}"/>
    <cellStyle name="Normal 28 2 2 2 4 3 4" xfId="37258" xr:uid="{00000000-0005-0000-0000-000090830000}"/>
    <cellStyle name="Normal 28 2 2 2 4 4" xfId="9895" xr:uid="{00000000-0005-0000-0000-000091830000}"/>
    <cellStyle name="Normal 28 2 2 2 4 4 2" xfId="21290" xr:uid="{00000000-0005-0000-0000-000092830000}"/>
    <cellStyle name="Normal 28 2 2 2 4 4 3" xfId="39462" xr:uid="{00000000-0005-0000-0000-000093830000}"/>
    <cellStyle name="Normal 28 2 2 2 4 5" xfId="16567" xr:uid="{00000000-0005-0000-0000-000094830000}"/>
    <cellStyle name="Normal 28 2 2 2 4 6" xfId="35167" xr:uid="{00000000-0005-0000-0000-000095830000}"/>
    <cellStyle name="Normal 28 2 2 2 5" xfId="5619" xr:uid="{00000000-0005-0000-0000-000096830000}"/>
    <cellStyle name="Normal 28 2 2 2 5 2" xfId="7821" xr:uid="{00000000-0005-0000-0000-000097830000}"/>
    <cellStyle name="Normal 28 2 2 2 5 2 2" xfId="12592" xr:uid="{00000000-0005-0000-0000-000098830000}"/>
    <cellStyle name="Normal 28 2 2 2 5 2 2 2" xfId="23950" xr:uid="{00000000-0005-0000-0000-000099830000}"/>
    <cellStyle name="Normal 28 2 2 2 5 2 2 3" xfId="42066" xr:uid="{00000000-0005-0000-0000-00009A830000}"/>
    <cellStyle name="Normal 28 2 2 2 5 2 3" xfId="19239" xr:uid="{00000000-0005-0000-0000-00009B830000}"/>
    <cellStyle name="Normal 28 2 2 2 5 2 4" xfId="37770" xr:uid="{00000000-0005-0000-0000-00009C830000}"/>
    <cellStyle name="Normal 28 2 2 2 5 3" xfId="10409" xr:uid="{00000000-0005-0000-0000-00009D830000}"/>
    <cellStyle name="Normal 28 2 2 2 5 3 2" xfId="21804" xr:uid="{00000000-0005-0000-0000-00009E830000}"/>
    <cellStyle name="Normal 28 2 2 2 5 3 3" xfId="39975" xr:uid="{00000000-0005-0000-0000-00009F830000}"/>
    <cellStyle name="Normal 28 2 2 2 5 4" xfId="17085" xr:uid="{00000000-0005-0000-0000-0000A0830000}"/>
    <cellStyle name="Normal 28 2 2 2 5 5" xfId="35679" xr:uid="{00000000-0005-0000-0000-0000A1830000}"/>
    <cellStyle name="Normal 28 2 2 2 6" xfId="6777" xr:uid="{00000000-0005-0000-0000-0000A2830000}"/>
    <cellStyle name="Normal 28 2 2 2 6 2" xfId="11548" xr:uid="{00000000-0005-0000-0000-0000A3830000}"/>
    <cellStyle name="Normal 28 2 2 2 6 2 2" xfId="22915" xr:uid="{00000000-0005-0000-0000-0000A4830000}"/>
    <cellStyle name="Normal 28 2 2 2 6 2 3" xfId="41042" xr:uid="{00000000-0005-0000-0000-0000A5830000}"/>
    <cellStyle name="Normal 28 2 2 2 6 3" xfId="18203" xr:uid="{00000000-0005-0000-0000-0000A6830000}"/>
    <cellStyle name="Normal 28 2 2 2 6 4" xfId="36746" xr:uid="{00000000-0005-0000-0000-0000A7830000}"/>
    <cellStyle name="Normal 28 2 2 2 7" xfId="9377" xr:uid="{00000000-0005-0000-0000-0000A8830000}"/>
    <cellStyle name="Normal 28 2 2 2 7 2" xfId="20772" xr:uid="{00000000-0005-0000-0000-0000A9830000}"/>
    <cellStyle name="Normal 28 2 2 2 7 3" xfId="38949" xr:uid="{00000000-0005-0000-0000-0000AA830000}"/>
    <cellStyle name="Normal 28 2 2 2 8" xfId="16037" xr:uid="{00000000-0005-0000-0000-0000AB830000}"/>
    <cellStyle name="Normal 28 2 2 2 9" xfId="34655" xr:uid="{00000000-0005-0000-0000-0000AC830000}"/>
    <cellStyle name="Normal 28 2 2 3" xfId="4608" xr:uid="{00000000-0005-0000-0000-0000AD830000}"/>
    <cellStyle name="Normal 28 2 2 3 2" xfId="4885" xr:uid="{00000000-0005-0000-0000-0000AE830000}"/>
    <cellStyle name="Normal 28 2 2 3 2 2" xfId="5419" xr:uid="{00000000-0005-0000-0000-0000AF830000}"/>
    <cellStyle name="Normal 28 2 2 3 2 2 2" xfId="6501" xr:uid="{00000000-0005-0000-0000-0000B0830000}"/>
    <cellStyle name="Normal 28 2 2 3 2 2 2 2" xfId="8693" xr:uid="{00000000-0005-0000-0000-0000B1830000}"/>
    <cellStyle name="Normal 28 2 2 3 2 2 2 2 2" xfId="13464" xr:uid="{00000000-0005-0000-0000-0000B2830000}"/>
    <cellStyle name="Normal 28 2 2 3 2 2 2 2 2 2" xfId="24817" xr:uid="{00000000-0005-0000-0000-0000B3830000}"/>
    <cellStyle name="Normal 28 2 2 3 2 2 2 2 2 3" xfId="42918" xr:uid="{00000000-0005-0000-0000-0000B4830000}"/>
    <cellStyle name="Normal 28 2 2 3 2 2 2 2 3" xfId="20103" xr:uid="{00000000-0005-0000-0000-0000B5830000}"/>
    <cellStyle name="Normal 28 2 2 3 2 2 2 2 4" xfId="38622" xr:uid="{00000000-0005-0000-0000-0000B6830000}"/>
    <cellStyle name="Normal 28 2 2 3 2 2 2 3" xfId="11283" xr:uid="{00000000-0005-0000-0000-0000B7830000}"/>
    <cellStyle name="Normal 28 2 2 3 2 2 2 3 2" xfId="22669" xr:uid="{00000000-0005-0000-0000-0000B8830000}"/>
    <cellStyle name="Normal 28 2 2 3 2 2 2 3 3" xfId="40827" xr:uid="{00000000-0005-0000-0000-0000B9830000}"/>
    <cellStyle name="Normal 28 2 2 3 2 2 2 4" xfId="17954" xr:uid="{00000000-0005-0000-0000-0000BA830000}"/>
    <cellStyle name="Normal 28 2 2 3 2 2 2 5" xfId="36531" xr:uid="{00000000-0005-0000-0000-0000BB830000}"/>
    <cellStyle name="Normal 28 2 2 3 2 2 3" xfId="7629" xr:uid="{00000000-0005-0000-0000-0000BC830000}"/>
    <cellStyle name="Normal 28 2 2 3 2 2 3 2" xfId="12400" xr:uid="{00000000-0005-0000-0000-0000BD830000}"/>
    <cellStyle name="Normal 28 2 2 3 2 2 3 2 2" xfId="23758" xr:uid="{00000000-0005-0000-0000-0000BE830000}"/>
    <cellStyle name="Normal 28 2 2 3 2 2 3 2 3" xfId="41874" xr:uid="{00000000-0005-0000-0000-0000BF830000}"/>
    <cellStyle name="Normal 28 2 2 3 2 2 3 3" xfId="19047" xr:uid="{00000000-0005-0000-0000-0000C0830000}"/>
    <cellStyle name="Normal 28 2 2 3 2 2 3 4" xfId="37578" xr:uid="{00000000-0005-0000-0000-0000C1830000}"/>
    <cellStyle name="Normal 28 2 2 3 2 2 4" xfId="10216" xr:uid="{00000000-0005-0000-0000-0000C2830000}"/>
    <cellStyle name="Normal 28 2 2 3 2 2 4 2" xfId="21611" xr:uid="{00000000-0005-0000-0000-0000C3830000}"/>
    <cellStyle name="Normal 28 2 2 3 2 2 4 3" xfId="39783" xr:uid="{00000000-0005-0000-0000-0000C4830000}"/>
    <cellStyle name="Normal 28 2 2 3 2 2 5" xfId="16890" xr:uid="{00000000-0005-0000-0000-0000C5830000}"/>
    <cellStyle name="Normal 28 2 2 3 2 2 6" xfId="35487" xr:uid="{00000000-0005-0000-0000-0000C6830000}"/>
    <cellStyle name="Normal 28 2 2 3 2 3" xfId="5971" xr:uid="{00000000-0005-0000-0000-0000C7830000}"/>
    <cellStyle name="Normal 28 2 2 3 2 3 2" xfId="8165" xr:uid="{00000000-0005-0000-0000-0000C8830000}"/>
    <cellStyle name="Normal 28 2 2 3 2 3 2 2" xfId="12936" xr:uid="{00000000-0005-0000-0000-0000C9830000}"/>
    <cellStyle name="Normal 28 2 2 3 2 3 2 2 2" xfId="24291" xr:uid="{00000000-0005-0000-0000-0000CA830000}"/>
    <cellStyle name="Normal 28 2 2 3 2 3 2 2 3" xfId="42396" xr:uid="{00000000-0005-0000-0000-0000CB830000}"/>
    <cellStyle name="Normal 28 2 2 3 2 3 2 3" xfId="19576" xr:uid="{00000000-0005-0000-0000-0000CC830000}"/>
    <cellStyle name="Normal 28 2 2 3 2 3 2 4" xfId="38100" xr:uid="{00000000-0005-0000-0000-0000CD830000}"/>
    <cellStyle name="Normal 28 2 2 3 2 3 3" xfId="10755" xr:uid="{00000000-0005-0000-0000-0000CE830000}"/>
    <cellStyle name="Normal 28 2 2 3 2 3 3 2" xfId="22143" xr:uid="{00000000-0005-0000-0000-0000CF830000}"/>
    <cellStyle name="Normal 28 2 2 3 2 3 3 3" xfId="40305" xr:uid="{00000000-0005-0000-0000-0000D0830000}"/>
    <cellStyle name="Normal 28 2 2 3 2 3 4" xfId="17428" xr:uid="{00000000-0005-0000-0000-0000D1830000}"/>
    <cellStyle name="Normal 28 2 2 3 2 3 5" xfId="36009" xr:uid="{00000000-0005-0000-0000-0000D2830000}"/>
    <cellStyle name="Normal 28 2 2 3 2 4" xfId="7111" xr:uid="{00000000-0005-0000-0000-0000D3830000}"/>
    <cellStyle name="Normal 28 2 2 3 2 4 2" xfId="11882" xr:uid="{00000000-0005-0000-0000-0000D4830000}"/>
    <cellStyle name="Normal 28 2 2 3 2 4 2 2" xfId="23243" xr:uid="{00000000-0005-0000-0000-0000D5830000}"/>
    <cellStyle name="Normal 28 2 2 3 2 4 2 3" xfId="41362" xr:uid="{00000000-0005-0000-0000-0000D6830000}"/>
    <cellStyle name="Normal 28 2 2 3 2 4 3" xfId="18531" xr:uid="{00000000-0005-0000-0000-0000D7830000}"/>
    <cellStyle name="Normal 28 2 2 3 2 4 4" xfId="37066" xr:uid="{00000000-0005-0000-0000-0000D8830000}"/>
    <cellStyle name="Normal 28 2 2 3 2 5" xfId="9702" xr:uid="{00000000-0005-0000-0000-0000D9830000}"/>
    <cellStyle name="Normal 28 2 2 3 2 5 2" xfId="21097" xr:uid="{00000000-0005-0000-0000-0000DA830000}"/>
    <cellStyle name="Normal 28 2 2 3 2 5 3" xfId="39270" xr:uid="{00000000-0005-0000-0000-0000DB830000}"/>
    <cellStyle name="Normal 28 2 2 3 2 6" xfId="16370" xr:uid="{00000000-0005-0000-0000-0000DC830000}"/>
    <cellStyle name="Normal 28 2 2 3 2 7" xfId="34975" xr:uid="{00000000-0005-0000-0000-0000DD830000}"/>
    <cellStyle name="Normal 28 2 2 3 3" xfId="5151" xr:uid="{00000000-0005-0000-0000-0000DE830000}"/>
    <cellStyle name="Normal 28 2 2 3 3 2" xfId="6237" xr:uid="{00000000-0005-0000-0000-0000DF830000}"/>
    <cellStyle name="Normal 28 2 2 3 3 2 2" xfId="8429" xr:uid="{00000000-0005-0000-0000-0000E0830000}"/>
    <cellStyle name="Normal 28 2 2 3 3 2 2 2" xfId="13200" xr:uid="{00000000-0005-0000-0000-0000E1830000}"/>
    <cellStyle name="Normal 28 2 2 3 3 2 2 2 2" xfId="24553" xr:uid="{00000000-0005-0000-0000-0000E2830000}"/>
    <cellStyle name="Normal 28 2 2 3 3 2 2 2 3" xfId="42654" xr:uid="{00000000-0005-0000-0000-0000E3830000}"/>
    <cellStyle name="Normal 28 2 2 3 3 2 2 3" xfId="19839" xr:uid="{00000000-0005-0000-0000-0000E4830000}"/>
    <cellStyle name="Normal 28 2 2 3 3 2 2 4" xfId="38358" xr:uid="{00000000-0005-0000-0000-0000E5830000}"/>
    <cellStyle name="Normal 28 2 2 3 3 2 3" xfId="11019" xr:uid="{00000000-0005-0000-0000-0000E6830000}"/>
    <cellStyle name="Normal 28 2 2 3 3 2 3 2" xfId="22405" xr:uid="{00000000-0005-0000-0000-0000E7830000}"/>
    <cellStyle name="Normal 28 2 2 3 3 2 3 3" xfId="40563" xr:uid="{00000000-0005-0000-0000-0000E8830000}"/>
    <cellStyle name="Normal 28 2 2 3 3 2 4" xfId="17690" xr:uid="{00000000-0005-0000-0000-0000E9830000}"/>
    <cellStyle name="Normal 28 2 2 3 3 2 5" xfId="36267" xr:uid="{00000000-0005-0000-0000-0000EA830000}"/>
    <cellStyle name="Normal 28 2 2 3 3 3" xfId="7373" xr:uid="{00000000-0005-0000-0000-0000EB830000}"/>
    <cellStyle name="Normal 28 2 2 3 3 3 2" xfId="12144" xr:uid="{00000000-0005-0000-0000-0000EC830000}"/>
    <cellStyle name="Normal 28 2 2 3 3 3 2 2" xfId="23502" xr:uid="{00000000-0005-0000-0000-0000ED830000}"/>
    <cellStyle name="Normal 28 2 2 3 3 3 2 3" xfId="41618" xr:uid="{00000000-0005-0000-0000-0000EE830000}"/>
    <cellStyle name="Normal 28 2 2 3 3 3 3" xfId="18791" xr:uid="{00000000-0005-0000-0000-0000EF830000}"/>
    <cellStyle name="Normal 28 2 2 3 3 3 4" xfId="37322" xr:uid="{00000000-0005-0000-0000-0000F0830000}"/>
    <cellStyle name="Normal 28 2 2 3 3 4" xfId="9959" xr:uid="{00000000-0005-0000-0000-0000F1830000}"/>
    <cellStyle name="Normal 28 2 2 3 3 4 2" xfId="21354" xr:uid="{00000000-0005-0000-0000-0000F2830000}"/>
    <cellStyle name="Normal 28 2 2 3 3 4 3" xfId="39526" xr:uid="{00000000-0005-0000-0000-0000F3830000}"/>
    <cellStyle name="Normal 28 2 2 3 3 5" xfId="16631" xr:uid="{00000000-0005-0000-0000-0000F4830000}"/>
    <cellStyle name="Normal 28 2 2 3 3 6" xfId="35231" xr:uid="{00000000-0005-0000-0000-0000F5830000}"/>
    <cellStyle name="Normal 28 2 2 3 4" xfId="5695" xr:uid="{00000000-0005-0000-0000-0000F6830000}"/>
    <cellStyle name="Normal 28 2 2 3 4 2" xfId="7897" xr:uid="{00000000-0005-0000-0000-0000F7830000}"/>
    <cellStyle name="Normal 28 2 2 3 4 2 2" xfId="12668" xr:uid="{00000000-0005-0000-0000-0000F8830000}"/>
    <cellStyle name="Normal 28 2 2 3 4 2 2 2" xfId="24024" xr:uid="{00000000-0005-0000-0000-0000F9830000}"/>
    <cellStyle name="Normal 28 2 2 3 4 2 2 3" xfId="42138" xr:uid="{00000000-0005-0000-0000-0000FA830000}"/>
    <cellStyle name="Normal 28 2 2 3 4 2 3" xfId="19312" xr:uid="{00000000-0005-0000-0000-0000FB830000}"/>
    <cellStyle name="Normal 28 2 2 3 4 2 4" xfId="37842" xr:uid="{00000000-0005-0000-0000-0000FC830000}"/>
    <cellStyle name="Normal 28 2 2 3 4 3" xfId="10485" xr:uid="{00000000-0005-0000-0000-0000FD830000}"/>
    <cellStyle name="Normal 28 2 2 3 4 3 2" xfId="21877" xr:uid="{00000000-0005-0000-0000-0000FE830000}"/>
    <cellStyle name="Normal 28 2 2 3 4 3 3" xfId="40047" xr:uid="{00000000-0005-0000-0000-0000FF830000}"/>
    <cellStyle name="Normal 28 2 2 3 4 4" xfId="17161" xr:uid="{00000000-0005-0000-0000-000000840000}"/>
    <cellStyle name="Normal 28 2 2 3 4 5" xfId="35751" xr:uid="{00000000-0005-0000-0000-000001840000}"/>
    <cellStyle name="Normal 28 2 2 3 5" xfId="6845" xr:uid="{00000000-0005-0000-0000-000002840000}"/>
    <cellStyle name="Normal 28 2 2 3 5 2" xfId="11616" xr:uid="{00000000-0005-0000-0000-000003840000}"/>
    <cellStyle name="Normal 28 2 2 3 5 2 2" xfId="22981" xr:uid="{00000000-0005-0000-0000-000004840000}"/>
    <cellStyle name="Normal 28 2 2 3 5 2 3" xfId="41106" xr:uid="{00000000-0005-0000-0000-000005840000}"/>
    <cellStyle name="Normal 28 2 2 3 5 3" xfId="18269" xr:uid="{00000000-0005-0000-0000-000006840000}"/>
    <cellStyle name="Normal 28 2 2 3 5 4" xfId="36810" xr:uid="{00000000-0005-0000-0000-000007840000}"/>
    <cellStyle name="Normal 28 2 2 3 6" xfId="9443" xr:uid="{00000000-0005-0000-0000-000008840000}"/>
    <cellStyle name="Normal 28 2 2 3 6 2" xfId="20838" xr:uid="{00000000-0005-0000-0000-000009840000}"/>
    <cellStyle name="Normal 28 2 2 3 6 3" xfId="39013" xr:uid="{00000000-0005-0000-0000-00000A840000}"/>
    <cellStyle name="Normal 28 2 2 3 7" xfId="16106" xr:uid="{00000000-0005-0000-0000-00000B840000}"/>
    <cellStyle name="Normal 28 2 2 3 8" xfId="34719" xr:uid="{00000000-0005-0000-0000-00000C840000}"/>
    <cellStyle name="Normal 28 2 2 4" xfId="4745" xr:uid="{00000000-0005-0000-0000-00000D840000}"/>
    <cellStyle name="Normal 28 2 2 4 2" xfId="5279" xr:uid="{00000000-0005-0000-0000-00000E840000}"/>
    <cellStyle name="Normal 28 2 2 4 2 2" xfId="6365" xr:uid="{00000000-0005-0000-0000-00000F840000}"/>
    <cellStyle name="Normal 28 2 2 4 2 2 2" xfId="8557" xr:uid="{00000000-0005-0000-0000-000010840000}"/>
    <cellStyle name="Normal 28 2 2 4 2 2 2 2" xfId="13328" xr:uid="{00000000-0005-0000-0000-000011840000}"/>
    <cellStyle name="Normal 28 2 2 4 2 2 2 2 2" xfId="24681" xr:uid="{00000000-0005-0000-0000-000012840000}"/>
    <cellStyle name="Normal 28 2 2 4 2 2 2 2 3" xfId="42782" xr:uid="{00000000-0005-0000-0000-000013840000}"/>
    <cellStyle name="Normal 28 2 2 4 2 2 2 3" xfId="19967" xr:uid="{00000000-0005-0000-0000-000014840000}"/>
    <cellStyle name="Normal 28 2 2 4 2 2 2 4" xfId="38486" xr:uid="{00000000-0005-0000-0000-000015840000}"/>
    <cellStyle name="Normal 28 2 2 4 2 2 3" xfId="11147" xr:uid="{00000000-0005-0000-0000-000016840000}"/>
    <cellStyle name="Normal 28 2 2 4 2 2 3 2" xfId="22533" xr:uid="{00000000-0005-0000-0000-000017840000}"/>
    <cellStyle name="Normal 28 2 2 4 2 2 3 3" xfId="40691" xr:uid="{00000000-0005-0000-0000-000018840000}"/>
    <cellStyle name="Normal 28 2 2 4 2 2 4" xfId="17818" xr:uid="{00000000-0005-0000-0000-000019840000}"/>
    <cellStyle name="Normal 28 2 2 4 2 2 5" xfId="36395" xr:uid="{00000000-0005-0000-0000-00001A840000}"/>
    <cellStyle name="Normal 28 2 2 4 2 3" xfId="7501" xr:uid="{00000000-0005-0000-0000-00001B840000}"/>
    <cellStyle name="Normal 28 2 2 4 2 3 2" xfId="12272" xr:uid="{00000000-0005-0000-0000-00001C840000}"/>
    <cellStyle name="Normal 28 2 2 4 2 3 2 2" xfId="23630" xr:uid="{00000000-0005-0000-0000-00001D840000}"/>
    <cellStyle name="Normal 28 2 2 4 2 3 2 3" xfId="41746" xr:uid="{00000000-0005-0000-0000-00001E840000}"/>
    <cellStyle name="Normal 28 2 2 4 2 3 3" xfId="18919" xr:uid="{00000000-0005-0000-0000-00001F840000}"/>
    <cellStyle name="Normal 28 2 2 4 2 3 4" xfId="37450" xr:uid="{00000000-0005-0000-0000-000020840000}"/>
    <cellStyle name="Normal 28 2 2 4 2 4" xfId="10087" xr:uid="{00000000-0005-0000-0000-000021840000}"/>
    <cellStyle name="Normal 28 2 2 4 2 4 2" xfId="21482" xr:uid="{00000000-0005-0000-0000-000022840000}"/>
    <cellStyle name="Normal 28 2 2 4 2 4 3" xfId="39654" xr:uid="{00000000-0005-0000-0000-000023840000}"/>
    <cellStyle name="Normal 28 2 2 4 2 5" xfId="16759" xr:uid="{00000000-0005-0000-0000-000024840000}"/>
    <cellStyle name="Normal 28 2 2 4 2 6" xfId="35359" xr:uid="{00000000-0005-0000-0000-000025840000}"/>
    <cellStyle name="Normal 28 2 2 4 3" xfId="5831" xr:uid="{00000000-0005-0000-0000-000026840000}"/>
    <cellStyle name="Normal 28 2 2 4 3 2" xfId="8033" xr:uid="{00000000-0005-0000-0000-000027840000}"/>
    <cellStyle name="Normal 28 2 2 4 3 2 2" xfId="12804" xr:uid="{00000000-0005-0000-0000-000028840000}"/>
    <cellStyle name="Normal 28 2 2 4 3 2 2 2" xfId="24159" xr:uid="{00000000-0005-0000-0000-000029840000}"/>
    <cellStyle name="Normal 28 2 2 4 3 2 2 3" xfId="42268" xr:uid="{00000000-0005-0000-0000-00002A840000}"/>
    <cellStyle name="Normal 28 2 2 4 3 2 3" xfId="19446" xr:uid="{00000000-0005-0000-0000-00002B840000}"/>
    <cellStyle name="Normal 28 2 2 4 3 2 4" xfId="37972" xr:uid="{00000000-0005-0000-0000-00002C840000}"/>
    <cellStyle name="Normal 28 2 2 4 3 3" xfId="10621" xr:uid="{00000000-0005-0000-0000-00002D840000}"/>
    <cellStyle name="Normal 28 2 2 4 3 3 2" xfId="22010" xr:uid="{00000000-0005-0000-0000-00002E840000}"/>
    <cellStyle name="Normal 28 2 2 4 3 3 3" xfId="40177" xr:uid="{00000000-0005-0000-0000-00002F840000}"/>
    <cellStyle name="Normal 28 2 2 4 3 4" xfId="17295" xr:uid="{00000000-0005-0000-0000-000030840000}"/>
    <cellStyle name="Normal 28 2 2 4 3 5" xfId="35881" xr:uid="{00000000-0005-0000-0000-000031840000}"/>
    <cellStyle name="Normal 28 2 2 4 4" xfId="6979" xr:uid="{00000000-0005-0000-0000-000032840000}"/>
    <cellStyle name="Normal 28 2 2 4 4 2" xfId="11750" xr:uid="{00000000-0005-0000-0000-000033840000}"/>
    <cellStyle name="Normal 28 2 2 4 4 2 2" xfId="23112" xr:uid="{00000000-0005-0000-0000-000034840000}"/>
    <cellStyle name="Normal 28 2 2 4 4 2 3" xfId="41234" xr:uid="{00000000-0005-0000-0000-000035840000}"/>
    <cellStyle name="Normal 28 2 2 4 4 3" xfId="18402" xr:uid="{00000000-0005-0000-0000-000036840000}"/>
    <cellStyle name="Normal 28 2 2 4 4 4" xfId="36938" xr:uid="{00000000-0005-0000-0000-000037840000}"/>
    <cellStyle name="Normal 28 2 2 4 5" xfId="9573" xr:uid="{00000000-0005-0000-0000-000038840000}"/>
    <cellStyle name="Normal 28 2 2 4 5 2" xfId="20968" xr:uid="{00000000-0005-0000-0000-000039840000}"/>
    <cellStyle name="Normal 28 2 2 4 5 3" xfId="39141" xr:uid="{00000000-0005-0000-0000-00003A840000}"/>
    <cellStyle name="Normal 28 2 2 4 6" xfId="16238" xr:uid="{00000000-0005-0000-0000-00003B840000}"/>
    <cellStyle name="Normal 28 2 2 4 7" xfId="34847" xr:uid="{00000000-0005-0000-0000-00003C840000}"/>
    <cellStyle name="Normal 28 2 2 5" xfId="5023" xr:uid="{00000000-0005-0000-0000-00003D840000}"/>
    <cellStyle name="Normal 28 2 2 5 2" xfId="6109" xr:uid="{00000000-0005-0000-0000-00003E840000}"/>
    <cellStyle name="Normal 28 2 2 5 2 2" xfId="8301" xr:uid="{00000000-0005-0000-0000-00003F840000}"/>
    <cellStyle name="Normal 28 2 2 5 2 2 2" xfId="13072" xr:uid="{00000000-0005-0000-0000-000040840000}"/>
    <cellStyle name="Normal 28 2 2 5 2 2 2 2" xfId="24425" xr:uid="{00000000-0005-0000-0000-000041840000}"/>
    <cellStyle name="Normal 28 2 2 5 2 2 2 3" xfId="42526" xr:uid="{00000000-0005-0000-0000-000042840000}"/>
    <cellStyle name="Normal 28 2 2 5 2 2 3" xfId="19711" xr:uid="{00000000-0005-0000-0000-000043840000}"/>
    <cellStyle name="Normal 28 2 2 5 2 2 4" xfId="38230" xr:uid="{00000000-0005-0000-0000-000044840000}"/>
    <cellStyle name="Normal 28 2 2 5 2 3" xfId="10891" xr:uid="{00000000-0005-0000-0000-000045840000}"/>
    <cellStyle name="Normal 28 2 2 5 2 3 2" xfId="22277" xr:uid="{00000000-0005-0000-0000-000046840000}"/>
    <cellStyle name="Normal 28 2 2 5 2 3 3" xfId="40435" xr:uid="{00000000-0005-0000-0000-000047840000}"/>
    <cellStyle name="Normal 28 2 2 5 2 4" xfId="17562" xr:uid="{00000000-0005-0000-0000-000048840000}"/>
    <cellStyle name="Normal 28 2 2 5 2 5" xfId="36139" xr:uid="{00000000-0005-0000-0000-000049840000}"/>
    <cellStyle name="Normal 28 2 2 5 3" xfId="7245" xr:uid="{00000000-0005-0000-0000-00004A840000}"/>
    <cellStyle name="Normal 28 2 2 5 3 2" xfId="12016" xr:uid="{00000000-0005-0000-0000-00004B840000}"/>
    <cellStyle name="Normal 28 2 2 5 3 2 2" xfId="23374" xr:uid="{00000000-0005-0000-0000-00004C840000}"/>
    <cellStyle name="Normal 28 2 2 5 3 2 3" xfId="41490" xr:uid="{00000000-0005-0000-0000-00004D840000}"/>
    <cellStyle name="Normal 28 2 2 5 3 3" xfId="18663" xr:uid="{00000000-0005-0000-0000-00004E840000}"/>
    <cellStyle name="Normal 28 2 2 5 3 4" xfId="37194" xr:uid="{00000000-0005-0000-0000-00004F840000}"/>
    <cellStyle name="Normal 28 2 2 5 4" xfId="9831" xr:uid="{00000000-0005-0000-0000-000050840000}"/>
    <cellStyle name="Normal 28 2 2 5 4 2" xfId="21226" xr:uid="{00000000-0005-0000-0000-000051840000}"/>
    <cellStyle name="Normal 28 2 2 5 4 3" xfId="39398" xr:uid="{00000000-0005-0000-0000-000052840000}"/>
    <cellStyle name="Normal 28 2 2 5 5" xfId="16503" xr:uid="{00000000-0005-0000-0000-000053840000}"/>
    <cellStyle name="Normal 28 2 2 5 6" xfId="35103" xr:uid="{00000000-0005-0000-0000-000054840000}"/>
    <cellStyle name="Normal 28 2 2 6" xfId="5555" xr:uid="{00000000-0005-0000-0000-000055840000}"/>
    <cellStyle name="Normal 28 2 2 6 2" xfId="7757" xr:uid="{00000000-0005-0000-0000-000056840000}"/>
    <cellStyle name="Normal 28 2 2 6 2 2" xfId="12528" xr:uid="{00000000-0005-0000-0000-000057840000}"/>
    <cellStyle name="Normal 28 2 2 6 2 2 2" xfId="23886" xr:uid="{00000000-0005-0000-0000-000058840000}"/>
    <cellStyle name="Normal 28 2 2 6 2 2 3" xfId="42002" xr:uid="{00000000-0005-0000-0000-000059840000}"/>
    <cellStyle name="Normal 28 2 2 6 2 3" xfId="19175" xr:uid="{00000000-0005-0000-0000-00005A840000}"/>
    <cellStyle name="Normal 28 2 2 6 2 4" xfId="37706" xr:uid="{00000000-0005-0000-0000-00005B840000}"/>
    <cellStyle name="Normal 28 2 2 6 3" xfId="10345" xr:uid="{00000000-0005-0000-0000-00005C840000}"/>
    <cellStyle name="Normal 28 2 2 6 3 2" xfId="21740" xr:uid="{00000000-0005-0000-0000-00005D840000}"/>
    <cellStyle name="Normal 28 2 2 6 3 3" xfId="39911" xr:uid="{00000000-0005-0000-0000-00005E840000}"/>
    <cellStyle name="Normal 28 2 2 6 4" xfId="17021" xr:uid="{00000000-0005-0000-0000-00005F840000}"/>
    <cellStyle name="Normal 28 2 2 6 5" xfId="35615" xr:uid="{00000000-0005-0000-0000-000060840000}"/>
    <cellStyle name="Normal 28 2 2 7" xfId="6707" xr:uid="{00000000-0005-0000-0000-000061840000}"/>
    <cellStyle name="Normal 28 2 2 7 2" xfId="11478" xr:uid="{00000000-0005-0000-0000-000062840000}"/>
    <cellStyle name="Normal 28 2 2 7 2 2" xfId="22847" xr:uid="{00000000-0005-0000-0000-000063840000}"/>
    <cellStyle name="Normal 28 2 2 7 2 3" xfId="40978" xr:uid="{00000000-0005-0000-0000-000064840000}"/>
    <cellStyle name="Normal 28 2 2 7 3" xfId="18133" xr:uid="{00000000-0005-0000-0000-000065840000}"/>
    <cellStyle name="Normal 28 2 2 7 4" xfId="36682" xr:uid="{00000000-0005-0000-0000-000066840000}"/>
    <cellStyle name="Normal 28 2 2 8" xfId="9311" xr:uid="{00000000-0005-0000-0000-000067840000}"/>
    <cellStyle name="Normal 28 2 2 8 2" xfId="20706" xr:uid="{00000000-0005-0000-0000-000068840000}"/>
    <cellStyle name="Normal 28 2 2 8 3" xfId="38885" xr:uid="{00000000-0005-0000-0000-000069840000}"/>
    <cellStyle name="Normal 28 2 2 9" xfId="15971" xr:uid="{00000000-0005-0000-0000-00006A840000}"/>
    <cellStyle name="Normal 28 2 3" xfId="4500" xr:uid="{00000000-0005-0000-0000-00006B840000}"/>
    <cellStyle name="Normal 28 2 3 2" xfId="4648" xr:uid="{00000000-0005-0000-0000-00006C840000}"/>
    <cellStyle name="Normal 28 2 3 2 2" xfId="4925" xr:uid="{00000000-0005-0000-0000-00006D840000}"/>
    <cellStyle name="Normal 28 2 3 2 2 2" xfId="5459" xr:uid="{00000000-0005-0000-0000-00006E840000}"/>
    <cellStyle name="Normal 28 2 3 2 2 2 2" xfId="6535" xr:uid="{00000000-0005-0000-0000-00006F840000}"/>
    <cellStyle name="Normal 28 2 3 2 2 2 2 2" xfId="8727" xr:uid="{00000000-0005-0000-0000-000070840000}"/>
    <cellStyle name="Normal 28 2 3 2 2 2 2 2 2" xfId="13498" xr:uid="{00000000-0005-0000-0000-000071840000}"/>
    <cellStyle name="Normal 28 2 3 2 2 2 2 2 2 2" xfId="24851" xr:uid="{00000000-0005-0000-0000-000072840000}"/>
    <cellStyle name="Normal 28 2 3 2 2 2 2 2 2 3" xfId="42952" xr:uid="{00000000-0005-0000-0000-000073840000}"/>
    <cellStyle name="Normal 28 2 3 2 2 2 2 2 3" xfId="20137" xr:uid="{00000000-0005-0000-0000-000074840000}"/>
    <cellStyle name="Normal 28 2 3 2 2 2 2 2 4" xfId="38656" xr:uid="{00000000-0005-0000-0000-000075840000}"/>
    <cellStyle name="Normal 28 2 3 2 2 2 2 3" xfId="11317" xr:uid="{00000000-0005-0000-0000-000076840000}"/>
    <cellStyle name="Normal 28 2 3 2 2 2 2 3 2" xfId="22703" xr:uid="{00000000-0005-0000-0000-000077840000}"/>
    <cellStyle name="Normal 28 2 3 2 2 2 2 3 3" xfId="40861" xr:uid="{00000000-0005-0000-0000-000078840000}"/>
    <cellStyle name="Normal 28 2 3 2 2 2 2 4" xfId="17988" xr:uid="{00000000-0005-0000-0000-000079840000}"/>
    <cellStyle name="Normal 28 2 3 2 2 2 2 5" xfId="36565" xr:uid="{00000000-0005-0000-0000-00007A840000}"/>
    <cellStyle name="Normal 28 2 3 2 2 2 3" xfId="7661" xr:uid="{00000000-0005-0000-0000-00007B840000}"/>
    <cellStyle name="Normal 28 2 3 2 2 2 3 2" xfId="12432" xr:uid="{00000000-0005-0000-0000-00007C840000}"/>
    <cellStyle name="Normal 28 2 3 2 2 2 3 2 2" xfId="23790" xr:uid="{00000000-0005-0000-0000-00007D840000}"/>
    <cellStyle name="Normal 28 2 3 2 2 2 3 2 3" xfId="41906" xr:uid="{00000000-0005-0000-0000-00007E840000}"/>
    <cellStyle name="Normal 28 2 3 2 2 2 3 3" xfId="19079" xr:uid="{00000000-0005-0000-0000-00007F840000}"/>
    <cellStyle name="Normal 28 2 3 2 2 2 3 4" xfId="37610" xr:uid="{00000000-0005-0000-0000-000080840000}"/>
    <cellStyle name="Normal 28 2 3 2 2 2 4" xfId="10249" xr:uid="{00000000-0005-0000-0000-000081840000}"/>
    <cellStyle name="Normal 28 2 3 2 2 2 4 2" xfId="21644" xr:uid="{00000000-0005-0000-0000-000082840000}"/>
    <cellStyle name="Normal 28 2 3 2 2 2 4 3" xfId="39815" xr:uid="{00000000-0005-0000-0000-000083840000}"/>
    <cellStyle name="Normal 28 2 3 2 2 2 5" xfId="16925" xr:uid="{00000000-0005-0000-0000-000084840000}"/>
    <cellStyle name="Normal 28 2 3 2 2 2 6" xfId="35519" xr:uid="{00000000-0005-0000-0000-000085840000}"/>
    <cellStyle name="Normal 28 2 3 2 2 3" xfId="6011" xr:uid="{00000000-0005-0000-0000-000086840000}"/>
    <cellStyle name="Normal 28 2 3 2 2 3 2" xfId="8203" xr:uid="{00000000-0005-0000-0000-000087840000}"/>
    <cellStyle name="Normal 28 2 3 2 2 3 2 2" xfId="12974" xr:uid="{00000000-0005-0000-0000-000088840000}"/>
    <cellStyle name="Normal 28 2 3 2 2 3 2 2 2" xfId="24327" xr:uid="{00000000-0005-0000-0000-000089840000}"/>
    <cellStyle name="Normal 28 2 3 2 2 3 2 2 3" xfId="42428" xr:uid="{00000000-0005-0000-0000-00008A840000}"/>
    <cellStyle name="Normal 28 2 3 2 2 3 2 3" xfId="19613" xr:uid="{00000000-0005-0000-0000-00008B840000}"/>
    <cellStyle name="Normal 28 2 3 2 2 3 2 4" xfId="38132" xr:uid="{00000000-0005-0000-0000-00008C840000}"/>
    <cellStyle name="Normal 28 2 3 2 2 3 3" xfId="10793" xr:uid="{00000000-0005-0000-0000-00008D840000}"/>
    <cellStyle name="Normal 28 2 3 2 2 3 3 2" xfId="22179" xr:uid="{00000000-0005-0000-0000-00008E840000}"/>
    <cellStyle name="Normal 28 2 3 2 2 3 3 3" xfId="40337" xr:uid="{00000000-0005-0000-0000-00008F840000}"/>
    <cellStyle name="Normal 28 2 3 2 2 3 4" xfId="17464" xr:uid="{00000000-0005-0000-0000-000090840000}"/>
    <cellStyle name="Normal 28 2 3 2 2 3 5" xfId="36041" xr:uid="{00000000-0005-0000-0000-000091840000}"/>
    <cellStyle name="Normal 28 2 3 2 2 4" xfId="7149" xr:uid="{00000000-0005-0000-0000-000092840000}"/>
    <cellStyle name="Normal 28 2 3 2 2 4 2" xfId="11920" xr:uid="{00000000-0005-0000-0000-000093840000}"/>
    <cellStyle name="Normal 28 2 3 2 2 4 2 2" xfId="23278" xr:uid="{00000000-0005-0000-0000-000094840000}"/>
    <cellStyle name="Normal 28 2 3 2 2 4 2 3" xfId="41394" xr:uid="{00000000-0005-0000-0000-000095840000}"/>
    <cellStyle name="Normal 28 2 3 2 2 4 3" xfId="18567" xr:uid="{00000000-0005-0000-0000-000096840000}"/>
    <cellStyle name="Normal 28 2 3 2 2 4 4" xfId="37098" xr:uid="{00000000-0005-0000-0000-000097840000}"/>
    <cellStyle name="Normal 28 2 3 2 2 5" xfId="9735" xr:uid="{00000000-0005-0000-0000-000098840000}"/>
    <cellStyle name="Normal 28 2 3 2 2 5 2" xfId="21130" xr:uid="{00000000-0005-0000-0000-000099840000}"/>
    <cellStyle name="Normal 28 2 3 2 2 5 3" xfId="39302" xr:uid="{00000000-0005-0000-0000-00009A840000}"/>
    <cellStyle name="Normal 28 2 3 2 2 6" xfId="16407" xr:uid="{00000000-0005-0000-0000-00009B840000}"/>
    <cellStyle name="Normal 28 2 3 2 2 7" xfId="35007" xr:uid="{00000000-0005-0000-0000-00009C840000}"/>
    <cellStyle name="Normal 28 2 3 2 3" xfId="5183" xr:uid="{00000000-0005-0000-0000-00009D840000}"/>
    <cellStyle name="Normal 28 2 3 2 3 2" xfId="6269" xr:uid="{00000000-0005-0000-0000-00009E840000}"/>
    <cellStyle name="Normal 28 2 3 2 3 2 2" xfId="8461" xr:uid="{00000000-0005-0000-0000-00009F840000}"/>
    <cellStyle name="Normal 28 2 3 2 3 2 2 2" xfId="13232" xr:uid="{00000000-0005-0000-0000-0000A0840000}"/>
    <cellStyle name="Normal 28 2 3 2 3 2 2 2 2" xfId="24585" xr:uid="{00000000-0005-0000-0000-0000A1840000}"/>
    <cellStyle name="Normal 28 2 3 2 3 2 2 2 3" xfId="42686" xr:uid="{00000000-0005-0000-0000-0000A2840000}"/>
    <cellStyle name="Normal 28 2 3 2 3 2 2 3" xfId="19871" xr:uid="{00000000-0005-0000-0000-0000A3840000}"/>
    <cellStyle name="Normal 28 2 3 2 3 2 2 4" xfId="38390" xr:uid="{00000000-0005-0000-0000-0000A4840000}"/>
    <cellStyle name="Normal 28 2 3 2 3 2 3" xfId="11051" xr:uid="{00000000-0005-0000-0000-0000A5840000}"/>
    <cellStyle name="Normal 28 2 3 2 3 2 3 2" xfId="22437" xr:uid="{00000000-0005-0000-0000-0000A6840000}"/>
    <cellStyle name="Normal 28 2 3 2 3 2 3 3" xfId="40595" xr:uid="{00000000-0005-0000-0000-0000A7840000}"/>
    <cellStyle name="Normal 28 2 3 2 3 2 4" xfId="17722" xr:uid="{00000000-0005-0000-0000-0000A8840000}"/>
    <cellStyle name="Normal 28 2 3 2 3 2 5" xfId="36299" xr:uid="{00000000-0005-0000-0000-0000A9840000}"/>
    <cellStyle name="Normal 28 2 3 2 3 3" xfId="7405" xr:uid="{00000000-0005-0000-0000-0000AA840000}"/>
    <cellStyle name="Normal 28 2 3 2 3 3 2" xfId="12176" xr:uid="{00000000-0005-0000-0000-0000AB840000}"/>
    <cellStyle name="Normal 28 2 3 2 3 3 2 2" xfId="23534" xr:uid="{00000000-0005-0000-0000-0000AC840000}"/>
    <cellStyle name="Normal 28 2 3 2 3 3 2 3" xfId="41650" xr:uid="{00000000-0005-0000-0000-0000AD840000}"/>
    <cellStyle name="Normal 28 2 3 2 3 3 3" xfId="18823" xr:uid="{00000000-0005-0000-0000-0000AE840000}"/>
    <cellStyle name="Normal 28 2 3 2 3 3 4" xfId="37354" xr:uid="{00000000-0005-0000-0000-0000AF840000}"/>
    <cellStyle name="Normal 28 2 3 2 3 4" xfId="9991" xr:uid="{00000000-0005-0000-0000-0000B0840000}"/>
    <cellStyle name="Normal 28 2 3 2 3 4 2" xfId="21386" xr:uid="{00000000-0005-0000-0000-0000B1840000}"/>
    <cellStyle name="Normal 28 2 3 2 3 4 3" xfId="39558" xr:uid="{00000000-0005-0000-0000-0000B2840000}"/>
    <cellStyle name="Normal 28 2 3 2 3 5" xfId="16663" xr:uid="{00000000-0005-0000-0000-0000B3840000}"/>
    <cellStyle name="Normal 28 2 3 2 3 6" xfId="35263" xr:uid="{00000000-0005-0000-0000-0000B4840000}"/>
    <cellStyle name="Normal 28 2 3 2 4" xfId="5735" xr:uid="{00000000-0005-0000-0000-0000B5840000}"/>
    <cellStyle name="Normal 28 2 3 2 4 2" xfId="7937" xr:uid="{00000000-0005-0000-0000-0000B6840000}"/>
    <cellStyle name="Normal 28 2 3 2 4 2 2" xfId="12708" xr:uid="{00000000-0005-0000-0000-0000B7840000}"/>
    <cellStyle name="Normal 28 2 3 2 4 2 2 2" xfId="24063" xr:uid="{00000000-0005-0000-0000-0000B8840000}"/>
    <cellStyle name="Normal 28 2 3 2 4 2 2 3" xfId="42172" xr:uid="{00000000-0005-0000-0000-0000B9840000}"/>
    <cellStyle name="Normal 28 2 3 2 4 2 3" xfId="19350" xr:uid="{00000000-0005-0000-0000-0000BA840000}"/>
    <cellStyle name="Normal 28 2 3 2 4 2 4" xfId="37876" xr:uid="{00000000-0005-0000-0000-0000BB840000}"/>
    <cellStyle name="Normal 28 2 3 2 4 3" xfId="10525" xr:uid="{00000000-0005-0000-0000-0000BC840000}"/>
    <cellStyle name="Normal 28 2 3 2 4 3 2" xfId="21914" xr:uid="{00000000-0005-0000-0000-0000BD840000}"/>
    <cellStyle name="Normal 28 2 3 2 4 3 3" xfId="40081" xr:uid="{00000000-0005-0000-0000-0000BE840000}"/>
    <cellStyle name="Normal 28 2 3 2 4 4" xfId="17199" xr:uid="{00000000-0005-0000-0000-0000BF840000}"/>
    <cellStyle name="Normal 28 2 3 2 4 5" xfId="35785" xr:uid="{00000000-0005-0000-0000-0000C0840000}"/>
    <cellStyle name="Normal 28 2 3 2 5" xfId="6883" xr:uid="{00000000-0005-0000-0000-0000C1840000}"/>
    <cellStyle name="Normal 28 2 3 2 5 2" xfId="11654" xr:uid="{00000000-0005-0000-0000-0000C2840000}"/>
    <cellStyle name="Normal 28 2 3 2 5 2 2" xfId="23016" xr:uid="{00000000-0005-0000-0000-0000C3840000}"/>
    <cellStyle name="Normal 28 2 3 2 5 2 3" xfId="41138" xr:uid="{00000000-0005-0000-0000-0000C4840000}"/>
    <cellStyle name="Normal 28 2 3 2 5 3" xfId="18306" xr:uid="{00000000-0005-0000-0000-0000C5840000}"/>
    <cellStyle name="Normal 28 2 3 2 5 4" xfId="36842" xr:uid="{00000000-0005-0000-0000-0000C6840000}"/>
    <cellStyle name="Normal 28 2 3 2 6" xfId="9476" xr:uid="{00000000-0005-0000-0000-0000C7840000}"/>
    <cellStyle name="Normal 28 2 3 2 6 2" xfId="20871" xr:uid="{00000000-0005-0000-0000-0000C8840000}"/>
    <cellStyle name="Normal 28 2 3 2 6 3" xfId="39045" xr:uid="{00000000-0005-0000-0000-0000C9840000}"/>
    <cellStyle name="Normal 28 2 3 2 7" xfId="16142" xr:uid="{00000000-0005-0000-0000-0000CA840000}"/>
    <cellStyle name="Normal 28 2 3 2 8" xfId="34751" xr:uid="{00000000-0005-0000-0000-0000CB840000}"/>
    <cellStyle name="Normal 28 2 3 3" xfId="4777" xr:uid="{00000000-0005-0000-0000-0000CC840000}"/>
    <cellStyle name="Normal 28 2 3 3 2" xfId="5311" xr:uid="{00000000-0005-0000-0000-0000CD840000}"/>
    <cellStyle name="Normal 28 2 3 3 2 2" xfId="6397" xr:uid="{00000000-0005-0000-0000-0000CE840000}"/>
    <cellStyle name="Normal 28 2 3 3 2 2 2" xfId="8589" xr:uid="{00000000-0005-0000-0000-0000CF840000}"/>
    <cellStyle name="Normal 28 2 3 3 2 2 2 2" xfId="13360" xr:uid="{00000000-0005-0000-0000-0000D0840000}"/>
    <cellStyle name="Normal 28 2 3 3 2 2 2 2 2" xfId="24713" xr:uid="{00000000-0005-0000-0000-0000D1840000}"/>
    <cellStyle name="Normal 28 2 3 3 2 2 2 2 3" xfId="42814" xr:uid="{00000000-0005-0000-0000-0000D2840000}"/>
    <cellStyle name="Normal 28 2 3 3 2 2 2 3" xfId="19999" xr:uid="{00000000-0005-0000-0000-0000D3840000}"/>
    <cellStyle name="Normal 28 2 3 3 2 2 2 4" xfId="38518" xr:uid="{00000000-0005-0000-0000-0000D4840000}"/>
    <cellStyle name="Normal 28 2 3 3 2 2 3" xfId="11179" xr:uid="{00000000-0005-0000-0000-0000D5840000}"/>
    <cellStyle name="Normal 28 2 3 3 2 2 3 2" xfId="22565" xr:uid="{00000000-0005-0000-0000-0000D6840000}"/>
    <cellStyle name="Normal 28 2 3 3 2 2 3 3" xfId="40723" xr:uid="{00000000-0005-0000-0000-0000D7840000}"/>
    <cellStyle name="Normal 28 2 3 3 2 2 4" xfId="17850" xr:uid="{00000000-0005-0000-0000-0000D8840000}"/>
    <cellStyle name="Normal 28 2 3 3 2 2 5" xfId="36427" xr:uid="{00000000-0005-0000-0000-0000D9840000}"/>
    <cellStyle name="Normal 28 2 3 3 2 3" xfId="7533" xr:uid="{00000000-0005-0000-0000-0000DA840000}"/>
    <cellStyle name="Normal 28 2 3 3 2 3 2" xfId="12304" xr:uid="{00000000-0005-0000-0000-0000DB840000}"/>
    <cellStyle name="Normal 28 2 3 3 2 3 2 2" xfId="23662" xr:uid="{00000000-0005-0000-0000-0000DC840000}"/>
    <cellStyle name="Normal 28 2 3 3 2 3 2 3" xfId="41778" xr:uid="{00000000-0005-0000-0000-0000DD840000}"/>
    <cellStyle name="Normal 28 2 3 3 2 3 3" xfId="18951" xr:uid="{00000000-0005-0000-0000-0000DE840000}"/>
    <cellStyle name="Normal 28 2 3 3 2 3 4" xfId="37482" xr:uid="{00000000-0005-0000-0000-0000DF840000}"/>
    <cellStyle name="Normal 28 2 3 3 2 4" xfId="10119" xr:uid="{00000000-0005-0000-0000-0000E0840000}"/>
    <cellStyle name="Normal 28 2 3 3 2 4 2" xfId="21514" xr:uid="{00000000-0005-0000-0000-0000E1840000}"/>
    <cellStyle name="Normal 28 2 3 3 2 4 3" xfId="39686" xr:uid="{00000000-0005-0000-0000-0000E2840000}"/>
    <cellStyle name="Normal 28 2 3 3 2 5" xfId="16791" xr:uid="{00000000-0005-0000-0000-0000E3840000}"/>
    <cellStyle name="Normal 28 2 3 3 2 6" xfId="35391" xr:uid="{00000000-0005-0000-0000-0000E4840000}"/>
    <cellStyle name="Normal 28 2 3 3 3" xfId="5863" xr:uid="{00000000-0005-0000-0000-0000E5840000}"/>
    <cellStyle name="Normal 28 2 3 3 3 2" xfId="8065" xr:uid="{00000000-0005-0000-0000-0000E6840000}"/>
    <cellStyle name="Normal 28 2 3 3 3 2 2" xfId="12836" xr:uid="{00000000-0005-0000-0000-0000E7840000}"/>
    <cellStyle name="Normal 28 2 3 3 3 2 2 2" xfId="24191" xr:uid="{00000000-0005-0000-0000-0000E8840000}"/>
    <cellStyle name="Normal 28 2 3 3 3 2 2 3" xfId="42300" xr:uid="{00000000-0005-0000-0000-0000E9840000}"/>
    <cellStyle name="Normal 28 2 3 3 3 2 3" xfId="19478" xr:uid="{00000000-0005-0000-0000-0000EA840000}"/>
    <cellStyle name="Normal 28 2 3 3 3 2 4" xfId="38004" xr:uid="{00000000-0005-0000-0000-0000EB840000}"/>
    <cellStyle name="Normal 28 2 3 3 3 3" xfId="10653" xr:uid="{00000000-0005-0000-0000-0000EC840000}"/>
    <cellStyle name="Normal 28 2 3 3 3 3 2" xfId="22042" xr:uid="{00000000-0005-0000-0000-0000ED840000}"/>
    <cellStyle name="Normal 28 2 3 3 3 3 3" xfId="40209" xr:uid="{00000000-0005-0000-0000-0000EE840000}"/>
    <cellStyle name="Normal 28 2 3 3 3 4" xfId="17327" xr:uid="{00000000-0005-0000-0000-0000EF840000}"/>
    <cellStyle name="Normal 28 2 3 3 3 5" xfId="35913" xr:uid="{00000000-0005-0000-0000-0000F0840000}"/>
    <cellStyle name="Normal 28 2 3 3 4" xfId="7011" xr:uid="{00000000-0005-0000-0000-0000F1840000}"/>
    <cellStyle name="Normal 28 2 3 3 4 2" xfId="11782" xr:uid="{00000000-0005-0000-0000-0000F2840000}"/>
    <cellStyle name="Normal 28 2 3 3 4 2 2" xfId="23144" xr:uid="{00000000-0005-0000-0000-0000F3840000}"/>
    <cellStyle name="Normal 28 2 3 3 4 2 3" xfId="41266" xr:uid="{00000000-0005-0000-0000-0000F4840000}"/>
    <cellStyle name="Normal 28 2 3 3 4 3" xfId="18434" xr:uid="{00000000-0005-0000-0000-0000F5840000}"/>
    <cellStyle name="Normal 28 2 3 3 4 4" xfId="36970" xr:uid="{00000000-0005-0000-0000-0000F6840000}"/>
    <cellStyle name="Normal 28 2 3 3 5" xfId="9605" xr:uid="{00000000-0005-0000-0000-0000F7840000}"/>
    <cellStyle name="Normal 28 2 3 3 5 2" xfId="21000" xr:uid="{00000000-0005-0000-0000-0000F8840000}"/>
    <cellStyle name="Normal 28 2 3 3 5 3" xfId="39173" xr:uid="{00000000-0005-0000-0000-0000F9840000}"/>
    <cellStyle name="Normal 28 2 3 3 6" xfId="16270" xr:uid="{00000000-0005-0000-0000-0000FA840000}"/>
    <cellStyle name="Normal 28 2 3 3 7" xfId="34879" xr:uid="{00000000-0005-0000-0000-0000FB840000}"/>
    <cellStyle name="Normal 28 2 3 4" xfId="5055" xr:uid="{00000000-0005-0000-0000-0000FC840000}"/>
    <cellStyle name="Normal 28 2 3 4 2" xfId="6141" xr:uid="{00000000-0005-0000-0000-0000FD840000}"/>
    <cellStyle name="Normal 28 2 3 4 2 2" xfId="8333" xr:uid="{00000000-0005-0000-0000-0000FE840000}"/>
    <cellStyle name="Normal 28 2 3 4 2 2 2" xfId="13104" xr:uid="{00000000-0005-0000-0000-0000FF840000}"/>
    <cellStyle name="Normal 28 2 3 4 2 2 2 2" xfId="24457" xr:uid="{00000000-0005-0000-0000-000000850000}"/>
    <cellStyle name="Normal 28 2 3 4 2 2 2 3" xfId="42558" xr:uid="{00000000-0005-0000-0000-000001850000}"/>
    <cellStyle name="Normal 28 2 3 4 2 2 3" xfId="19743" xr:uid="{00000000-0005-0000-0000-000002850000}"/>
    <cellStyle name="Normal 28 2 3 4 2 2 4" xfId="38262" xr:uid="{00000000-0005-0000-0000-000003850000}"/>
    <cellStyle name="Normal 28 2 3 4 2 3" xfId="10923" xr:uid="{00000000-0005-0000-0000-000004850000}"/>
    <cellStyle name="Normal 28 2 3 4 2 3 2" xfId="22309" xr:uid="{00000000-0005-0000-0000-000005850000}"/>
    <cellStyle name="Normal 28 2 3 4 2 3 3" xfId="40467" xr:uid="{00000000-0005-0000-0000-000006850000}"/>
    <cellStyle name="Normal 28 2 3 4 2 4" xfId="17594" xr:uid="{00000000-0005-0000-0000-000007850000}"/>
    <cellStyle name="Normal 28 2 3 4 2 5" xfId="36171" xr:uid="{00000000-0005-0000-0000-000008850000}"/>
    <cellStyle name="Normal 28 2 3 4 3" xfId="7277" xr:uid="{00000000-0005-0000-0000-000009850000}"/>
    <cellStyle name="Normal 28 2 3 4 3 2" xfId="12048" xr:uid="{00000000-0005-0000-0000-00000A850000}"/>
    <cellStyle name="Normal 28 2 3 4 3 2 2" xfId="23406" xr:uid="{00000000-0005-0000-0000-00000B850000}"/>
    <cellStyle name="Normal 28 2 3 4 3 2 3" xfId="41522" xr:uid="{00000000-0005-0000-0000-00000C850000}"/>
    <cellStyle name="Normal 28 2 3 4 3 3" xfId="18695" xr:uid="{00000000-0005-0000-0000-00000D850000}"/>
    <cellStyle name="Normal 28 2 3 4 3 4" xfId="37226" xr:uid="{00000000-0005-0000-0000-00000E850000}"/>
    <cellStyle name="Normal 28 2 3 4 4" xfId="9863" xr:uid="{00000000-0005-0000-0000-00000F850000}"/>
    <cellStyle name="Normal 28 2 3 4 4 2" xfId="21258" xr:uid="{00000000-0005-0000-0000-000010850000}"/>
    <cellStyle name="Normal 28 2 3 4 4 3" xfId="39430" xr:uid="{00000000-0005-0000-0000-000011850000}"/>
    <cellStyle name="Normal 28 2 3 4 5" xfId="16535" xr:uid="{00000000-0005-0000-0000-000012850000}"/>
    <cellStyle name="Normal 28 2 3 4 6" xfId="35135" xr:uid="{00000000-0005-0000-0000-000013850000}"/>
    <cellStyle name="Normal 28 2 3 5" xfId="5587" xr:uid="{00000000-0005-0000-0000-000014850000}"/>
    <cellStyle name="Normal 28 2 3 5 2" xfId="7789" xr:uid="{00000000-0005-0000-0000-000015850000}"/>
    <cellStyle name="Normal 28 2 3 5 2 2" xfId="12560" xr:uid="{00000000-0005-0000-0000-000016850000}"/>
    <cellStyle name="Normal 28 2 3 5 2 2 2" xfId="23918" xr:uid="{00000000-0005-0000-0000-000017850000}"/>
    <cellStyle name="Normal 28 2 3 5 2 2 3" xfId="42034" xr:uid="{00000000-0005-0000-0000-000018850000}"/>
    <cellStyle name="Normal 28 2 3 5 2 3" xfId="19207" xr:uid="{00000000-0005-0000-0000-000019850000}"/>
    <cellStyle name="Normal 28 2 3 5 2 4" xfId="37738" xr:uid="{00000000-0005-0000-0000-00001A850000}"/>
    <cellStyle name="Normal 28 2 3 5 3" xfId="10377" xr:uid="{00000000-0005-0000-0000-00001B850000}"/>
    <cellStyle name="Normal 28 2 3 5 3 2" xfId="21772" xr:uid="{00000000-0005-0000-0000-00001C850000}"/>
    <cellStyle name="Normal 28 2 3 5 3 3" xfId="39943" xr:uid="{00000000-0005-0000-0000-00001D850000}"/>
    <cellStyle name="Normal 28 2 3 5 4" xfId="17053" xr:uid="{00000000-0005-0000-0000-00001E850000}"/>
    <cellStyle name="Normal 28 2 3 5 5" xfId="35647" xr:uid="{00000000-0005-0000-0000-00001F850000}"/>
    <cellStyle name="Normal 28 2 3 6" xfId="6745" xr:uid="{00000000-0005-0000-0000-000020850000}"/>
    <cellStyle name="Normal 28 2 3 6 2" xfId="11516" xr:uid="{00000000-0005-0000-0000-000021850000}"/>
    <cellStyle name="Normal 28 2 3 6 2 2" xfId="22883" xr:uid="{00000000-0005-0000-0000-000022850000}"/>
    <cellStyle name="Normal 28 2 3 6 2 3" xfId="41010" xr:uid="{00000000-0005-0000-0000-000023850000}"/>
    <cellStyle name="Normal 28 2 3 6 3" xfId="18171" xr:uid="{00000000-0005-0000-0000-000024850000}"/>
    <cellStyle name="Normal 28 2 3 6 4" xfId="36714" xr:uid="{00000000-0005-0000-0000-000025850000}"/>
    <cellStyle name="Normal 28 2 3 7" xfId="9345" xr:uid="{00000000-0005-0000-0000-000026850000}"/>
    <cellStyle name="Normal 28 2 3 7 2" xfId="20740" xr:uid="{00000000-0005-0000-0000-000027850000}"/>
    <cellStyle name="Normal 28 2 3 7 3" xfId="38917" xr:uid="{00000000-0005-0000-0000-000028850000}"/>
    <cellStyle name="Normal 28 2 3 8" xfId="16005" xr:uid="{00000000-0005-0000-0000-000029850000}"/>
    <cellStyle name="Normal 28 2 3 9" xfId="34623" xr:uid="{00000000-0005-0000-0000-00002A850000}"/>
    <cellStyle name="Normal 28 2 4" xfId="4570" xr:uid="{00000000-0005-0000-0000-00002B850000}"/>
    <cellStyle name="Normal 28 2 4 2" xfId="4847" xr:uid="{00000000-0005-0000-0000-00002C850000}"/>
    <cellStyle name="Normal 28 2 4 2 2" xfId="5381" xr:uid="{00000000-0005-0000-0000-00002D850000}"/>
    <cellStyle name="Normal 28 2 4 2 2 2" xfId="6465" xr:uid="{00000000-0005-0000-0000-00002E850000}"/>
    <cellStyle name="Normal 28 2 4 2 2 2 2" xfId="8657" xr:uid="{00000000-0005-0000-0000-00002F850000}"/>
    <cellStyle name="Normal 28 2 4 2 2 2 2 2" xfId="13428" xr:uid="{00000000-0005-0000-0000-000030850000}"/>
    <cellStyle name="Normal 28 2 4 2 2 2 2 2 2" xfId="24781" xr:uid="{00000000-0005-0000-0000-000031850000}"/>
    <cellStyle name="Normal 28 2 4 2 2 2 2 2 3" xfId="42882" xr:uid="{00000000-0005-0000-0000-000032850000}"/>
    <cellStyle name="Normal 28 2 4 2 2 2 2 3" xfId="20067" xr:uid="{00000000-0005-0000-0000-000033850000}"/>
    <cellStyle name="Normal 28 2 4 2 2 2 2 4" xfId="38586" xr:uid="{00000000-0005-0000-0000-000034850000}"/>
    <cellStyle name="Normal 28 2 4 2 2 2 3" xfId="11247" xr:uid="{00000000-0005-0000-0000-000035850000}"/>
    <cellStyle name="Normal 28 2 4 2 2 2 3 2" xfId="22633" xr:uid="{00000000-0005-0000-0000-000036850000}"/>
    <cellStyle name="Normal 28 2 4 2 2 2 3 3" xfId="40791" xr:uid="{00000000-0005-0000-0000-000037850000}"/>
    <cellStyle name="Normal 28 2 4 2 2 2 4" xfId="17918" xr:uid="{00000000-0005-0000-0000-000038850000}"/>
    <cellStyle name="Normal 28 2 4 2 2 2 5" xfId="36495" xr:uid="{00000000-0005-0000-0000-000039850000}"/>
    <cellStyle name="Normal 28 2 4 2 2 3" xfId="7597" xr:uid="{00000000-0005-0000-0000-00003A850000}"/>
    <cellStyle name="Normal 28 2 4 2 2 3 2" xfId="12368" xr:uid="{00000000-0005-0000-0000-00003B850000}"/>
    <cellStyle name="Normal 28 2 4 2 2 3 2 2" xfId="23726" xr:uid="{00000000-0005-0000-0000-00003C850000}"/>
    <cellStyle name="Normal 28 2 4 2 2 3 2 3" xfId="41842" xr:uid="{00000000-0005-0000-0000-00003D850000}"/>
    <cellStyle name="Normal 28 2 4 2 2 3 3" xfId="19015" xr:uid="{00000000-0005-0000-0000-00003E850000}"/>
    <cellStyle name="Normal 28 2 4 2 2 3 4" xfId="37546" xr:uid="{00000000-0005-0000-0000-00003F850000}"/>
    <cellStyle name="Normal 28 2 4 2 2 4" xfId="10184" xr:uid="{00000000-0005-0000-0000-000040850000}"/>
    <cellStyle name="Normal 28 2 4 2 2 4 2" xfId="21579" xr:uid="{00000000-0005-0000-0000-000041850000}"/>
    <cellStyle name="Normal 28 2 4 2 2 4 3" xfId="39751" xr:uid="{00000000-0005-0000-0000-000042850000}"/>
    <cellStyle name="Normal 28 2 4 2 2 5" xfId="16856" xr:uid="{00000000-0005-0000-0000-000043850000}"/>
    <cellStyle name="Normal 28 2 4 2 2 6" xfId="35455" xr:uid="{00000000-0005-0000-0000-000044850000}"/>
    <cellStyle name="Normal 28 2 4 2 3" xfId="5933" xr:uid="{00000000-0005-0000-0000-000045850000}"/>
    <cellStyle name="Normal 28 2 4 2 3 2" xfId="8131" xr:uid="{00000000-0005-0000-0000-000046850000}"/>
    <cellStyle name="Normal 28 2 4 2 3 2 2" xfId="12902" xr:uid="{00000000-0005-0000-0000-000047850000}"/>
    <cellStyle name="Normal 28 2 4 2 3 2 2 2" xfId="24257" xr:uid="{00000000-0005-0000-0000-000048850000}"/>
    <cellStyle name="Normal 28 2 4 2 3 2 2 3" xfId="42364" xr:uid="{00000000-0005-0000-0000-000049850000}"/>
    <cellStyle name="Normal 28 2 4 2 3 2 3" xfId="19543" xr:uid="{00000000-0005-0000-0000-00004A850000}"/>
    <cellStyle name="Normal 28 2 4 2 3 2 4" xfId="38068" xr:uid="{00000000-0005-0000-0000-00004B850000}"/>
    <cellStyle name="Normal 28 2 4 2 3 3" xfId="10720" xr:uid="{00000000-0005-0000-0000-00004C850000}"/>
    <cellStyle name="Normal 28 2 4 2 3 3 2" xfId="22109" xr:uid="{00000000-0005-0000-0000-00004D850000}"/>
    <cellStyle name="Normal 28 2 4 2 3 3 3" xfId="40273" xr:uid="{00000000-0005-0000-0000-00004E850000}"/>
    <cellStyle name="Normal 28 2 4 2 3 4" xfId="17393" xr:uid="{00000000-0005-0000-0000-00004F850000}"/>
    <cellStyle name="Normal 28 2 4 2 3 5" xfId="35977" xr:uid="{00000000-0005-0000-0000-000050850000}"/>
    <cellStyle name="Normal 28 2 4 2 4" xfId="7077" xr:uid="{00000000-0005-0000-0000-000051850000}"/>
    <cellStyle name="Normal 28 2 4 2 4 2" xfId="11848" xr:uid="{00000000-0005-0000-0000-000052850000}"/>
    <cellStyle name="Normal 28 2 4 2 4 2 2" xfId="23209" xr:uid="{00000000-0005-0000-0000-000053850000}"/>
    <cellStyle name="Normal 28 2 4 2 4 2 3" xfId="41330" xr:uid="{00000000-0005-0000-0000-000054850000}"/>
    <cellStyle name="Normal 28 2 4 2 4 3" xfId="18498" xr:uid="{00000000-0005-0000-0000-000055850000}"/>
    <cellStyle name="Normal 28 2 4 2 4 4" xfId="37034" xr:uid="{00000000-0005-0000-0000-000056850000}"/>
    <cellStyle name="Normal 28 2 4 2 5" xfId="9669" xr:uid="{00000000-0005-0000-0000-000057850000}"/>
    <cellStyle name="Normal 28 2 4 2 5 2" xfId="21064" xr:uid="{00000000-0005-0000-0000-000058850000}"/>
    <cellStyle name="Normal 28 2 4 2 5 3" xfId="39237" xr:uid="{00000000-0005-0000-0000-000059850000}"/>
    <cellStyle name="Normal 28 2 4 2 6" xfId="16335" xr:uid="{00000000-0005-0000-0000-00005A850000}"/>
    <cellStyle name="Normal 28 2 4 2 7" xfId="34943" xr:uid="{00000000-0005-0000-0000-00005B850000}"/>
    <cellStyle name="Normal 28 2 4 3" xfId="5119" xr:uid="{00000000-0005-0000-0000-00005C850000}"/>
    <cellStyle name="Normal 28 2 4 3 2" xfId="6205" xr:uid="{00000000-0005-0000-0000-00005D850000}"/>
    <cellStyle name="Normal 28 2 4 3 2 2" xfId="8397" xr:uid="{00000000-0005-0000-0000-00005E850000}"/>
    <cellStyle name="Normal 28 2 4 3 2 2 2" xfId="13168" xr:uid="{00000000-0005-0000-0000-00005F850000}"/>
    <cellStyle name="Normal 28 2 4 3 2 2 2 2" xfId="24521" xr:uid="{00000000-0005-0000-0000-000060850000}"/>
    <cellStyle name="Normal 28 2 4 3 2 2 2 3" xfId="42622" xr:uid="{00000000-0005-0000-0000-000061850000}"/>
    <cellStyle name="Normal 28 2 4 3 2 2 3" xfId="19807" xr:uid="{00000000-0005-0000-0000-000062850000}"/>
    <cellStyle name="Normal 28 2 4 3 2 2 4" xfId="38326" xr:uid="{00000000-0005-0000-0000-000063850000}"/>
    <cellStyle name="Normal 28 2 4 3 2 3" xfId="10987" xr:uid="{00000000-0005-0000-0000-000064850000}"/>
    <cellStyle name="Normal 28 2 4 3 2 3 2" xfId="22373" xr:uid="{00000000-0005-0000-0000-000065850000}"/>
    <cellStyle name="Normal 28 2 4 3 2 3 3" xfId="40531" xr:uid="{00000000-0005-0000-0000-000066850000}"/>
    <cellStyle name="Normal 28 2 4 3 2 4" xfId="17658" xr:uid="{00000000-0005-0000-0000-000067850000}"/>
    <cellStyle name="Normal 28 2 4 3 2 5" xfId="36235" xr:uid="{00000000-0005-0000-0000-000068850000}"/>
    <cellStyle name="Normal 28 2 4 3 3" xfId="7341" xr:uid="{00000000-0005-0000-0000-000069850000}"/>
    <cellStyle name="Normal 28 2 4 3 3 2" xfId="12112" xr:uid="{00000000-0005-0000-0000-00006A850000}"/>
    <cellStyle name="Normal 28 2 4 3 3 2 2" xfId="23470" xr:uid="{00000000-0005-0000-0000-00006B850000}"/>
    <cellStyle name="Normal 28 2 4 3 3 2 3" xfId="41586" xr:uid="{00000000-0005-0000-0000-00006C850000}"/>
    <cellStyle name="Normal 28 2 4 3 3 3" xfId="18759" xr:uid="{00000000-0005-0000-0000-00006D850000}"/>
    <cellStyle name="Normal 28 2 4 3 3 4" xfId="37290" xr:uid="{00000000-0005-0000-0000-00006E850000}"/>
    <cellStyle name="Normal 28 2 4 3 4" xfId="9927" xr:uid="{00000000-0005-0000-0000-00006F850000}"/>
    <cellStyle name="Normal 28 2 4 3 4 2" xfId="21322" xr:uid="{00000000-0005-0000-0000-000070850000}"/>
    <cellStyle name="Normal 28 2 4 3 4 3" xfId="39494" xr:uid="{00000000-0005-0000-0000-000071850000}"/>
    <cellStyle name="Normal 28 2 4 3 5" xfId="16599" xr:uid="{00000000-0005-0000-0000-000072850000}"/>
    <cellStyle name="Normal 28 2 4 3 6" xfId="35199" xr:uid="{00000000-0005-0000-0000-000073850000}"/>
    <cellStyle name="Normal 28 2 4 4" xfId="5657" xr:uid="{00000000-0005-0000-0000-000074850000}"/>
    <cellStyle name="Normal 28 2 4 4 2" xfId="7859" xr:uid="{00000000-0005-0000-0000-000075850000}"/>
    <cellStyle name="Normal 28 2 4 4 2 2" xfId="12630" xr:uid="{00000000-0005-0000-0000-000076850000}"/>
    <cellStyle name="Normal 28 2 4 4 2 2 2" xfId="23987" xr:uid="{00000000-0005-0000-0000-000077850000}"/>
    <cellStyle name="Normal 28 2 4 4 2 2 3" xfId="42102" xr:uid="{00000000-0005-0000-0000-000078850000}"/>
    <cellStyle name="Normal 28 2 4 4 2 3" xfId="19275" xr:uid="{00000000-0005-0000-0000-000079850000}"/>
    <cellStyle name="Normal 28 2 4 4 2 4" xfId="37806" xr:uid="{00000000-0005-0000-0000-00007A850000}"/>
    <cellStyle name="Normal 28 2 4 4 3" xfId="10447" xr:uid="{00000000-0005-0000-0000-00007B850000}"/>
    <cellStyle name="Normal 28 2 4 4 3 2" xfId="21840" xr:uid="{00000000-0005-0000-0000-00007C850000}"/>
    <cellStyle name="Normal 28 2 4 4 3 3" xfId="40011" xr:uid="{00000000-0005-0000-0000-00007D850000}"/>
    <cellStyle name="Normal 28 2 4 4 4" xfId="17123" xr:uid="{00000000-0005-0000-0000-00007E850000}"/>
    <cellStyle name="Normal 28 2 4 4 5" xfId="35715" xr:uid="{00000000-0005-0000-0000-00007F850000}"/>
    <cellStyle name="Normal 28 2 4 5" xfId="6811" xr:uid="{00000000-0005-0000-0000-000080850000}"/>
    <cellStyle name="Normal 28 2 4 5 2" xfId="11582" xr:uid="{00000000-0005-0000-0000-000081850000}"/>
    <cellStyle name="Normal 28 2 4 5 2 2" xfId="22948" xr:uid="{00000000-0005-0000-0000-000082850000}"/>
    <cellStyle name="Normal 28 2 4 5 2 3" xfId="41074" xr:uid="{00000000-0005-0000-0000-000083850000}"/>
    <cellStyle name="Normal 28 2 4 5 3" xfId="18235" xr:uid="{00000000-0005-0000-0000-000084850000}"/>
    <cellStyle name="Normal 28 2 4 5 4" xfId="36778" xr:uid="{00000000-0005-0000-0000-000085850000}"/>
    <cellStyle name="Normal 28 2 4 6" xfId="9411" xr:uid="{00000000-0005-0000-0000-000086850000}"/>
    <cellStyle name="Normal 28 2 4 6 2" xfId="20806" xr:uid="{00000000-0005-0000-0000-000087850000}"/>
    <cellStyle name="Normal 28 2 4 6 3" xfId="38981" xr:uid="{00000000-0005-0000-0000-000088850000}"/>
    <cellStyle name="Normal 28 2 4 7" xfId="16070" xr:uid="{00000000-0005-0000-0000-000089850000}"/>
    <cellStyle name="Normal 28 2 4 8" xfId="34687" xr:uid="{00000000-0005-0000-0000-00008A850000}"/>
    <cellStyle name="Normal 28 2 5" xfId="4713" xr:uid="{00000000-0005-0000-0000-00008B850000}"/>
    <cellStyle name="Normal 28 2 5 2" xfId="5247" xr:uid="{00000000-0005-0000-0000-00008C850000}"/>
    <cellStyle name="Normal 28 2 5 2 2" xfId="6333" xr:uid="{00000000-0005-0000-0000-00008D850000}"/>
    <cellStyle name="Normal 28 2 5 2 2 2" xfId="8525" xr:uid="{00000000-0005-0000-0000-00008E850000}"/>
    <cellStyle name="Normal 28 2 5 2 2 2 2" xfId="13296" xr:uid="{00000000-0005-0000-0000-00008F850000}"/>
    <cellStyle name="Normal 28 2 5 2 2 2 2 2" xfId="24649" xr:uid="{00000000-0005-0000-0000-000090850000}"/>
    <cellStyle name="Normal 28 2 5 2 2 2 2 3" xfId="42750" xr:uid="{00000000-0005-0000-0000-000091850000}"/>
    <cellStyle name="Normal 28 2 5 2 2 2 3" xfId="19935" xr:uid="{00000000-0005-0000-0000-000092850000}"/>
    <cellStyle name="Normal 28 2 5 2 2 2 4" xfId="38454" xr:uid="{00000000-0005-0000-0000-000093850000}"/>
    <cellStyle name="Normal 28 2 5 2 2 3" xfId="11115" xr:uid="{00000000-0005-0000-0000-000094850000}"/>
    <cellStyle name="Normal 28 2 5 2 2 3 2" xfId="22501" xr:uid="{00000000-0005-0000-0000-000095850000}"/>
    <cellStyle name="Normal 28 2 5 2 2 3 3" xfId="40659" xr:uid="{00000000-0005-0000-0000-000096850000}"/>
    <cellStyle name="Normal 28 2 5 2 2 4" xfId="17786" xr:uid="{00000000-0005-0000-0000-000097850000}"/>
    <cellStyle name="Normal 28 2 5 2 2 5" xfId="36363" xr:uid="{00000000-0005-0000-0000-000098850000}"/>
    <cellStyle name="Normal 28 2 5 2 3" xfId="7469" xr:uid="{00000000-0005-0000-0000-000099850000}"/>
    <cellStyle name="Normal 28 2 5 2 3 2" xfId="12240" xr:uid="{00000000-0005-0000-0000-00009A850000}"/>
    <cellStyle name="Normal 28 2 5 2 3 2 2" xfId="23598" xr:uid="{00000000-0005-0000-0000-00009B850000}"/>
    <cellStyle name="Normal 28 2 5 2 3 2 3" xfId="41714" xr:uid="{00000000-0005-0000-0000-00009C850000}"/>
    <cellStyle name="Normal 28 2 5 2 3 3" xfId="18887" xr:uid="{00000000-0005-0000-0000-00009D850000}"/>
    <cellStyle name="Normal 28 2 5 2 3 4" xfId="37418" xr:uid="{00000000-0005-0000-0000-00009E850000}"/>
    <cellStyle name="Normal 28 2 5 2 4" xfId="10055" xr:uid="{00000000-0005-0000-0000-00009F850000}"/>
    <cellStyle name="Normal 28 2 5 2 4 2" xfId="21450" xr:uid="{00000000-0005-0000-0000-0000A0850000}"/>
    <cellStyle name="Normal 28 2 5 2 4 3" xfId="39622" xr:uid="{00000000-0005-0000-0000-0000A1850000}"/>
    <cellStyle name="Normal 28 2 5 2 5" xfId="16727" xr:uid="{00000000-0005-0000-0000-0000A2850000}"/>
    <cellStyle name="Normal 28 2 5 2 6" xfId="35327" xr:uid="{00000000-0005-0000-0000-0000A3850000}"/>
    <cellStyle name="Normal 28 2 5 3" xfId="5799" xr:uid="{00000000-0005-0000-0000-0000A4850000}"/>
    <cellStyle name="Normal 28 2 5 3 2" xfId="8001" xr:uid="{00000000-0005-0000-0000-0000A5850000}"/>
    <cellStyle name="Normal 28 2 5 3 2 2" xfId="12772" xr:uid="{00000000-0005-0000-0000-0000A6850000}"/>
    <cellStyle name="Normal 28 2 5 3 2 2 2" xfId="24127" xr:uid="{00000000-0005-0000-0000-0000A7850000}"/>
    <cellStyle name="Normal 28 2 5 3 2 2 3" xfId="42236" xr:uid="{00000000-0005-0000-0000-0000A8850000}"/>
    <cellStyle name="Normal 28 2 5 3 2 3" xfId="19414" xr:uid="{00000000-0005-0000-0000-0000A9850000}"/>
    <cellStyle name="Normal 28 2 5 3 2 4" xfId="37940" xr:uid="{00000000-0005-0000-0000-0000AA850000}"/>
    <cellStyle name="Normal 28 2 5 3 3" xfId="10589" xr:uid="{00000000-0005-0000-0000-0000AB850000}"/>
    <cellStyle name="Normal 28 2 5 3 3 2" xfId="21978" xr:uid="{00000000-0005-0000-0000-0000AC850000}"/>
    <cellStyle name="Normal 28 2 5 3 3 3" xfId="40145" xr:uid="{00000000-0005-0000-0000-0000AD850000}"/>
    <cellStyle name="Normal 28 2 5 3 4" xfId="17263" xr:uid="{00000000-0005-0000-0000-0000AE850000}"/>
    <cellStyle name="Normal 28 2 5 3 5" xfId="35849" xr:uid="{00000000-0005-0000-0000-0000AF850000}"/>
    <cellStyle name="Normal 28 2 5 4" xfId="6947" xr:uid="{00000000-0005-0000-0000-0000B0850000}"/>
    <cellStyle name="Normal 28 2 5 4 2" xfId="11718" xr:uid="{00000000-0005-0000-0000-0000B1850000}"/>
    <cellStyle name="Normal 28 2 5 4 2 2" xfId="23080" xr:uid="{00000000-0005-0000-0000-0000B2850000}"/>
    <cellStyle name="Normal 28 2 5 4 2 3" xfId="41202" xr:uid="{00000000-0005-0000-0000-0000B3850000}"/>
    <cellStyle name="Normal 28 2 5 4 3" xfId="18370" xr:uid="{00000000-0005-0000-0000-0000B4850000}"/>
    <cellStyle name="Normal 28 2 5 4 4" xfId="36906" xr:uid="{00000000-0005-0000-0000-0000B5850000}"/>
    <cellStyle name="Normal 28 2 5 5" xfId="9541" xr:uid="{00000000-0005-0000-0000-0000B6850000}"/>
    <cellStyle name="Normal 28 2 5 5 2" xfId="20936" xr:uid="{00000000-0005-0000-0000-0000B7850000}"/>
    <cellStyle name="Normal 28 2 5 5 3" xfId="39109" xr:uid="{00000000-0005-0000-0000-0000B8850000}"/>
    <cellStyle name="Normal 28 2 5 6" xfId="16206" xr:uid="{00000000-0005-0000-0000-0000B9850000}"/>
    <cellStyle name="Normal 28 2 5 7" xfId="34815" xr:uid="{00000000-0005-0000-0000-0000BA850000}"/>
    <cellStyle name="Normal 28 2 6" xfId="4991" xr:uid="{00000000-0005-0000-0000-0000BB850000}"/>
    <cellStyle name="Normal 28 2 6 2" xfId="6077" xr:uid="{00000000-0005-0000-0000-0000BC850000}"/>
    <cellStyle name="Normal 28 2 6 2 2" xfId="8269" xr:uid="{00000000-0005-0000-0000-0000BD850000}"/>
    <cellStyle name="Normal 28 2 6 2 2 2" xfId="13040" xr:uid="{00000000-0005-0000-0000-0000BE850000}"/>
    <cellStyle name="Normal 28 2 6 2 2 2 2" xfId="24393" xr:uid="{00000000-0005-0000-0000-0000BF850000}"/>
    <cellStyle name="Normal 28 2 6 2 2 2 3" xfId="42494" xr:uid="{00000000-0005-0000-0000-0000C0850000}"/>
    <cellStyle name="Normal 28 2 6 2 2 3" xfId="19679" xr:uid="{00000000-0005-0000-0000-0000C1850000}"/>
    <cellStyle name="Normal 28 2 6 2 2 4" xfId="38198" xr:uid="{00000000-0005-0000-0000-0000C2850000}"/>
    <cellStyle name="Normal 28 2 6 2 3" xfId="10859" xr:uid="{00000000-0005-0000-0000-0000C3850000}"/>
    <cellStyle name="Normal 28 2 6 2 3 2" xfId="22245" xr:uid="{00000000-0005-0000-0000-0000C4850000}"/>
    <cellStyle name="Normal 28 2 6 2 3 3" xfId="40403" xr:uid="{00000000-0005-0000-0000-0000C5850000}"/>
    <cellStyle name="Normal 28 2 6 2 4" xfId="17530" xr:uid="{00000000-0005-0000-0000-0000C6850000}"/>
    <cellStyle name="Normal 28 2 6 2 5" xfId="36107" xr:uid="{00000000-0005-0000-0000-0000C7850000}"/>
    <cellStyle name="Normal 28 2 6 3" xfId="7213" xr:uid="{00000000-0005-0000-0000-0000C8850000}"/>
    <cellStyle name="Normal 28 2 6 3 2" xfId="11984" xr:uid="{00000000-0005-0000-0000-0000C9850000}"/>
    <cellStyle name="Normal 28 2 6 3 2 2" xfId="23342" xr:uid="{00000000-0005-0000-0000-0000CA850000}"/>
    <cellStyle name="Normal 28 2 6 3 2 3" xfId="41458" xr:uid="{00000000-0005-0000-0000-0000CB850000}"/>
    <cellStyle name="Normal 28 2 6 3 3" xfId="18631" xr:uid="{00000000-0005-0000-0000-0000CC850000}"/>
    <cellStyle name="Normal 28 2 6 3 4" xfId="37162" xr:uid="{00000000-0005-0000-0000-0000CD850000}"/>
    <cellStyle name="Normal 28 2 6 4" xfId="9799" xr:uid="{00000000-0005-0000-0000-0000CE850000}"/>
    <cellStyle name="Normal 28 2 6 4 2" xfId="21194" xr:uid="{00000000-0005-0000-0000-0000CF850000}"/>
    <cellStyle name="Normal 28 2 6 4 3" xfId="39366" xr:uid="{00000000-0005-0000-0000-0000D0850000}"/>
    <cellStyle name="Normal 28 2 6 5" xfId="16471" xr:uid="{00000000-0005-0000-0000-0000D1850000}"/>
    <cellStyle name="Normal 28 2 6 6" xfId="35071" xr:uid="{00000000-0005-0000-0000-0000D2850000}"/>
    <cellStyle name="Normal 28 2 7" xfId="5523" xr:uid="{00000000-0005-0000-0000-0000D3850000}"/>
    <cellStyle name="Normal 28 2 7 2" xfId="7725" xr:uid="{00000000-0005-0000-0000-0000D4850000}"/>
    <cellStyle name="Normal 28 2 7 2 2" xfId="12496" xr:uid="{00000000-0005-0000-0000-0000D5850000}"/>
    <cellStyle name="Normal 28 2 7 2 2 2" xfId="23854" xr:uid="{00000000-0005-0000-0000-0000D6850000}"/>
    <cellStyle name="Normal 28 2 7 2 2 3" xfId="41970" xr:uid="{00000000-0005-0000-0000-0000D7850000}"/>
    <cellStyle name="Normal 28 2 7 2 3" xfId="19143" xr:uid="{00000000-0005-0000-0000-0000D8850000}"/>
    <cellStyle name="Normal 28 2 7 2 4" xfId="37674" xr:uid="{00000000-0005-0000-0000-0000D9850000}"/>
    <cellStyle name="Normal 28 2 7 3" xfId="10313" xr:uid="{00000000-0005-0000-0000-0000DA850000}"/>
    <cellStyle name="Normal 28 2 7 3 2" xfId="21708" xr:uid="{00000000-0005-0000-0000-0000DB850000}"/>
    <cellStyle name="Normal 28 2 7 3 3" xfId="39879" xr:uid="{00000000-0005-0000-0000-0000DC850000}"/>
    <cellStyle name="Normal 28 2 7 4" xfId="16989" xr:uid="{00000000-0005-0000-0000-0000DD850000}"/>
    <cellStyle name="Normal 28 2 7 5" xfId="35583" xr:uid="{00000000-0005-0000-0000-0000DE850000}"/>
    <cellStyle name="Normal 28 2 8" xfId="6673" xr:uid="{00000000-0005-0000-0000-0000DF850000}"/>
    <cellStyle name="Normal 28 2 8 2" xfId="11444" xr:uid="{00000000-0005-0000-0000-0000E0850000}"/>
    <cellStyle name="Normal 28 2 8 2 2" xfId="22815" xr:uid="{00000000-0005-0000-0000-0000E1850000}"/>
    <cellStyle name="Normal 28 2 8 2 3" xfId="40946" xr:uid="{00000000-0005-0000-0000-0000E2850000}"/>
    <cellStyle name="Normal 28 2 8 3" xfId="18100" xr:uid="{00000000-0005-0000-0000-0000E3850000}"/>
    <cellStyle name="Normal 28 2 8 4" xfId="36650" xr:uid="{00000000-0005-0000-0000-0000E4850000}"/>
    <cellStyle name="Normal 28 2 9" xfId="9278" xr:uid="{00000000-0005-0000-0000-0000E5850000}"/>
    <cellStyle name="Normal 28 2 9 2" xfId="20673" xr:uid="{00000000-0005-0000-0000-0000E6850000}"/>
    <cellStyle name="Normal 28 2 9 3" xfId="38853" xr:uid="{00000000-0005-0000-0000-0000E7850000}"/>
    <cellStyle name="Normal 28 3" xfId="4439" xr:uid="{00000000-0005-0000-0000-0000E8850000}"/>
    <cellStyle name="Normal 28 3 10" xfId="34575" xr:uid="{00000000-0005-0000-0000-0000E9850000}"/>
    <cellStyle name="Normal 28 3 2" xfId="4516" xr:uid="{00000000-0005-0000-0000-0000EA850000}"/>
    <cellStyle name="Normal 28 3 2 2" xfId="4664" xr:uid="{00000000-0005-0000-0000-0000EB850000}"/>
    <cellStyle name="Normal 28 3 2 2 2" xfId="4941" xr:uid="{00000000-0005-0000-0000-0000EC850000}"/>
    <cellStyle name="Normal 28 3 2 2 2 2" xfId="5475" xr:uid="{00000000-0005-0000-0000-0000ED850000}"/>
    <cellStyle name="Normal 28 3 2 2 2 2 2" xfId="6551" xr:uid="{00000000-0005-0000-0000-0000EE850000}"/>
    <cellStyle name="Normal 28 3 2 2 2 2 2 2" xfId="8743" xr:uid="{00000000-0005-0000-0000-0000EF850000}"/>
    <cellStyle name="Normal 28 3 2 2 2 2 2 2 2" xfId="13514" xr:uid="{00000000-0005-0000-0000-0000F0850000}"/>
    <cellStyle name="Normal 28 3 2 2 2 2 2 2 2 2" xfId="24867" xr:uid="{00000000-0005-0000-0000-0000F1850000}"/>
    <cellStyle name="Normal 28 3 2 2 2 2 2 2 2 3" xfId="42968" xr:uid="{00000000-0005-0000-0000-0000F2850000}"/>
    <cellStyle name="Normal 28 3 2 2 2 2 2 2 3" xfId="20153" xr:uid="{00000000-0005-0000-0000-0000F3850000}"/>
    <cellStyle name="Normal 28 3 2 2 2 2 2 2 4" xfId="38672" xr:uid="{00000000-0005-0000-0000-0000F4850000}"/>
    <cellStyle name="Normal 28 3 2 2 2 2 2 3" xfId="11333" xr:uid="{00000000-0005-0000-0000-0000F5850000}"/>
    <cellStyle name="Normal 28 3 2 2 2 2 2 3 2" xfId="22719" xr:uid="{00000000-0005-0000-0000-0000F6850000}"/>
    <cellStyle name="Normal 28 3 2 2 2 2 2 3 3" xfId="40877" xr:uid="{00000000-0005-0000-0000-0000F7850000}"/>
    <cellStyle name="Normal 28 3 2 2 2 2 2 4" xfId="18004" xr:uid="{00000000-0005-0000-0000-0000F8850000}"/>
    <cellStyle name="Normal 28 3 2 2 2 2 2 5" xfId="36581" xr:uid="{00000000-0005-0000-0000-0000F9850000}"/>
    <cellStyle name="Normal 28 3 2 2 2 2 3" xfId="7677" xr:uid="{00000000-0005-0000-0000-0000FA850000}"/>
    <cellStyle name="Normal 28 3 2 2 2 2 3 2" xfId="12448" xr:uid="{00000000-0005-0000-0000-0000FB850000}"/>
    <cellStyle name="Normal 28 3 2 2 2 2 3 2 2" xfId="23806" xr:uid="{00000000-0005-0000-0000-0000FC850000}"/>
    <cellStyle name="Normal 28 3 2 2 2 2 3 2 3" xfId="41922" xr:uid="{00000000-0005-0000-0000-0000FD850000}"/>
    <cellStyle name="Normal 28 3 2 2 2 2 3 3" xfId="19095" xr:uid="{00000000-0005-0000-0000-0000FE850000}"/>
    <cellStyle name="Normal 28 3 2 2 2 2 3 4" xfId="37626" xr:uid="{00000000-0005-0000-0000-0000FF850000}"/>
    <cellStyle name="Normal 28 3 2 2 2 2 4" xfId="10265" xr:uid="{00000000-0005-0000-0000-000000860000}"/>
    <cellStyle name="Normal 28 3 2 2 2 2 4 2" xfId="21660" xr:uid="{00000000-0005-0000-0000-000001860000}"/>
    <cellStyle name="Normal 28 3 2 2 2 2 4 3" xfId="39831" xr:uid="{00000000-0005-0000-0000-000002860000}"/>
    <cellStyle name="Normal 28 3 2 2 2 2 5" xfId="16941" xr:uid="{00000000-0005-0000-0000-000003860000}"/>
    <cellStyle name="Normal 28 3 2 2 2 2 6" xfId="35535" xr:uid="{00000000-0005-0000-0000-000004860000}"/>
    <cellStyle name="Normal 28 3 2 2 2 3" xfId="6027" xr:uid="{00000000-0005-0000-0000-000005860000}"/>
    <cellStyle name="Normal 28 3 2 2 2 3 2" xfId="8219" xr:uid="{00000000-0005-0000-0000-000006860000}"/>
    <cellStyle name="Normal 28 3 2 2 2 3 2 2" xfId="12990" xr:uid="{00000000-0005-0000-0000-000007860000}"/>
    <cellStyle name="Normal 28 3 2 2 2 3 2 2 2" xfId="24343" xr:uid="{00000000-0005-0000-0000-000008860000}"/>
    <cellStyle name="Normal 28 3 2 2 2 3 2 2 3" xfId="42444" xr:uid="{00000000-0005-0000-0000-000009860000}"/>
    <cellStyle name="Normal 28 3 2 2 2 3 2 3" xfId="19629" xr:uid="{00000000-0005-0000-0000-00000A860000}"/>
    <cellStyle name="Normal 28 3 2 2 2 3 2 4" xfId="38148" xr:uid="{00000000-0005-0000-0000-00000B860000}"/>
    <cellStyle name="Normal 28 3 2 2 2 3 3" xfId="10809" xr:uid="{00000000-0005-0000-0000-00000C860000}"/>
    <cellStyle name="Normal 28 3 2 2 2 3 3 2" xfId="22195" xr:uid="{00000000-0005-0000-0000-00000D860000}"/>
    <cellStyle name="Normal 28 3 2 2 2 3 3 3" xfId="40353" xr:uid="{00000000-0005-0000-0000-00000E860000}"/>
    <cellStyle name="Normal 28 3 2 2 2 3 4" xfId="17480" xr:uid="{00000000-0005-0000-0000-00000F860000}"/>
    <cellStyle name="Normal 28 3 2 2 2 3 5" xfId="36057" xr:uid="{00000000-0005-0000-0000-000010860000}"/>
    <cellStyle name="Normal 28 3 2 2 2 4" xfId="7165" xr:uid="{00000000-0005-0000-0000-000011860000}"/>
    <cellStyle name="Normal 28 3 2 2 2 4 2" xfId="11936" xr:uid="{00000000-0005-0000-0000-000012860000}"/>
    <cellStyle name="Normal 28 3 2 2 2 4 2 2" xfId="23294" xr:uid="{00000000-0005-0000-0000-000013860000}"/>
    <cellStyle name="Normal 28 3 2 2 2 4 2 3" xfId="41410" xr:uid="{00000000-0005-0000-0000-000014860000}"/>
    <cellStyle name="Normal 28 3 2 2 2 4 3" xfId="18583" xr:uid="{00000000-0005-0000-0000-000015860000}"/>
    <cellStyle name="Normal 28 3 2 2 2 4 4" xfId="37114" xr:uid="{00000000-0005-0000-0000-000016860000}"/>
    <cellStyle name="Normal 28 3 2 2 2 5" xfId="9751" xr:uid="{00000000-0005-0000-0000-000017860000}"/>
    <cellStyle name="Normal 28 3 2 2 2 5 2" xfId="21146" xr:uid="{00000000-0005-0000-0000-000018860000}"/>
    <cellStyle name="Normal 28 3 2 2 2 5 3" xfId="39318" xr:uid="{00000000-0005-0000-0000-000019860000}"/>
    <cellStyle name="Normal 28 3 2 2 2 6" xfId="16423" xr:uid="{00000000-0005-0000-0000-00001A860000}"/>
    <cellStyle name="Normal 28 3 2 2 2 7" xfId="35023" xr:uid="{00000000-0005-0000-0000-00001B860000}"/>
    <cellStyle name="Normal 28 3 2 2 3" xfId="5199" xr:uid="{00000000-0005-0000-0000-00001C860000}"/>
    <cellStyle name="Normal 28 3 2 2 3 2" xfId="6285" xr:uid="{00000000-0005-0000-0000-00001D860000}"/>
    <cellStyle name="Normal 28 3 2 2 3 2 2" xfId="8477" xr:uid="{00000000-0005-0000-0000-00001E860000}"/>
    <cellStyle name="Normal 28 3 2 2 3 2 2 2" xfId="13248" xr:uid="{00000000-0005-0000-0000-00001F860000}"/>
    <cellStyle name="Normal 28 3 2 2 3 2 2 2 2" xfId="24601" xr:uid="{00000000-0005-0000-0000-000020860000}"/>
    <cellStyle name="Normal 28 3 2 2 3 2 2 2 3" xfId="42702" xr:uid="{00000000-0005-0000-0000-000021860000}"/>
    <cellStyle name="Normal 28 3 2 2 3 2 2 3" xfId="19887" xr:uid="{00000000-0005-0000-0000-000022860000}"/>
    <cellStyle name="Normal 28 3 2 2 3 2 2 4" xfId="38406" xr:uid="{00000000-0005-0000-0000-000023860000}"/>
    <cellStyle name="Normal 28 3 2 2 3 2 3" xfId="11067" xr:uid="{00000000-0005-0000-0000-000024860000}"/>
    <cellStyle name="Normal 28 3 2 2 3 2 3 2" xfId="22453" xr:uid="{00000000-0005-0000-0000-000025860000}"/>
    <cellStyle name="Normal 28 3 2 2 3 2 3 3" xfId="40611" xr:uid="{00000000-0005-0000-0000-000026860000}"/>
    <cellStyle name="Normal 28 3 2 2 3 2 4" xfId="17738" xr:uid="{00000000-0005-0000-0000-000027860000}"/>
    <cellStyle name="Normal 28 3 2 2 3 2 5" xfId="36315" xr:uid="{00000000-0005-0000-0000-000028860000}"/>
    <cellStyle name="Normal 28 3 2 2 3 3" xfId="7421" xr:uid="{00000000-0005-0000-0000-000029860000}"/>
    <cellStyle name="Normal 28 3 2 2 3 3 2" xfId="12192" xr:uid="{00000000-0005-0000-0000-00002A860000}"/>
    <cellStyle name="Normal 28 3 2 2 3 3 2 2" xfId="23550" xr:uid="{00000000-0005-0000-0000-00002B860000}"/>
    <cellStyle name="Normal 28 3 2 2 3 3 2 3" xfId="41666" xr:uid="{00000000-0005-0000-0000-00002C860000}"/>
    <cellStyle name="Normal 28 3 2 2 3 3 3" xfId="18839" xr:uid="{00000000-0005-0000-0000-00002D860000}"/>
    <cellStyle name="Normal 28 3 2 2 3 3 4" xfId="37370" xr:uid="{00000000-0005-0000-0000-00002E860000}"/>
    <cellStyle name="Normal 28 3 2 2 3 4" xfId="10007" xr:uid="{00000000-0005-0000-0000-00002F860000}"/>
    <cellStyle name="Normal 28 3 2 2 3 4 2" xfId="21402" xr:uid="{00000000-0005-0000-0000-000030860000}"/>
    <cellStyle name="Normal 28 3 2 2 3 4 3" xfId="39574" xr:uid="{00000000-0005-0000-0000-000031860000}"/>
    <cellStyle name="Normal 28 3 2 2 3 5" xfId="16679" xr:uid="{00000000-0005-0000-0000-000032860000}"/>
    <cellStyle name="Normal 28 3 2 2 3 6" xfId="35279" xr:uid="{00000000-0005-0000-0000-000033860000}"/>
    <cellStyle name="Normal 28 3 2 2 4" xfId="5751" xr:uid="{00000000-0005-0000-0000-000034860000}"/>
    <cellStyle name="Normal 28 3 2 2 4 2" xfId="7953" xr:uid="{00000000-0005-0000-0000-000035860000}"/>
    <cellStyle name="Normal 28 3 2 2 4 2 2" xfId="12724" xr:uid="{00000000-0005-0000-0000-000036860000}"/>
    <cellStyle name="Normal 28 3 2 2 4 2 2 2" xfId="24079" xr:uid="{00000000-0005-0000-0000-000037860000}"/>
    <cellStyle name="Normal 28 3 2 2 4 2 2 3" xfId="42188" xr:uid="{00000000-0005-0000-0000-000038860000}"/>
    <cellStyle name="Normal 28 3 2 2 4 2 3" xfId="19366" xr:uid="{00000000-0005-0000-0000-000039860000}"/>
    <cellStyle name="Normal 28 3 2 2 4 2 4" xfId="37892" xr:uid="{00000000-0005-0000-0000-00003A860000}"/>
    <cellStyle name="Normal 28 3 2 2 4 3" xfId="10541" xr:uid="{00000000-0005-0000-0000-00003B860000}"/>
    <cellStyle name="Normal 28 3 2 2 4 3 2" xfId="21930" xr:uid="{00000000-0005-0000-0000-00003C860000}"/>
    <cellStyle name="Normal 28 3 2 2 4 3 3" xfId="40097" xr:uid="{00000000-0005-0000-0000-00003D860000}"/>
    <cellStyle name="Normal 28 3 2 2 4 4" xfId="17215" xr:uid="{00000000-0005-0000-0000-00003E860000}"/>
    <cellStyle name="Normal 28 3 2 2 4 5" xfId="35801" xr:uid="{00000000-0005-0000-0000-00003F860000}"/>
    <cellStyle name="Normal 28 3 2 2 5" xfId="6899" xr:uid="{00000000-0005-0000-0000-000040860000}"/>
    <cellStyle name="Normal 28 3 2 2 5 2" xfId="11670" xr:uid="{00000000-0005-0000-0000-000041860000}"/>
    <cellStyle name="Normal 28 3 2 2 5 2 2" xfId="23032" xr:uid="{00000000-0005-0000-0000-000042860000}"/>
    <cellStyle name="Normal 28 3 2 2 5 2 3" xfId="41154" xr:uid="{00000000-0005-0000-0000-000043860000}"/>
    <cellStyle name="Normal 28 3 2 2 5 3" xfId="18322" xr:uid="{00000000-0005-0000-0000-000044860000}"/>
    <cellStyle name="Normal 28 3 2 2 5 4" xfId="36858" xr:uid="{00000000-0005-0000-0000-000045860000}"/>
    <cellStyle name="Normal 28 3 2 2 6" xfId="9492" xr:uid="{00000000-0005-0000-0000-000046860000}"/>
    <cellStyle name="Normal 28 3 2 2 6 2" xfId="20887" xr:uid="{00000000-0005-0000-0000-000047860000}"/>
    <cellStyle name="Normal 28 3 2 2 6 3" xfId="39061" xr:uid="{00000000-0005-0000-0000-000048860000}"/>
    <cellStyle name="Normal 28 3 2 2 7" xfId="16158" xr:uid="{00000000-0005-0000-0000-000049860000}"/>
    <cellStyle name="Normal 28 3 2 2 8" xfId="34767" xr:uid="{00000000-0005-0000-0000-00004A860000}"/>
    <cellStyle name="Normal 28 3 2 3" xfId="4793" xr:uid="{00000000-0005-0000-0000-00004B860000}"/>
    <cellStyle name="Normal 28 3 2 3 2" xfId="5327" xr:uid="{00000000-0005-0000-0000-00004C860000}"/>
    <cellStyle name="Normal 28 3 2 3 2 2" xfId="6413" xr:uid="{00000000-0005-0000-0000-00004D860000}"/>
    <cellStyle name="Normal 28 3 2 3 2 2 2" xfId="8605" xr:uid="{00000000-0005-0000-0000-00004E860000}"/>
    <cellStyle name="Normal 28 3 2 3 2 2 2 2" xfId="13376" xr:uid="{00000000-0005-0000-0000-00004F860000}"/>
    <cellStyle name="Normal 28 3 2 3 2 2 2 2 2" xfId="24729" xr:uid="{00000000-0005-0000-0000-000050860000}"/>
    <cellStyle name="Normal 28 3 2 3 2 2 2 2 3" xfId="42830" xr:uid="{00000000-0005-0000-0000-000051860000}"/>
    <cellStyle name="Normal 28 3 2 3 2 2 2 3" xfId="20015" xr:uid="{00000000-0005-0000-0000-000052860000}"/>
    <cellStyle name="Normal 28 3 2 3 2 2 2 4" xfId="38534" xr:uid="{00000000-0005-0000-0000-000053860000}"/>
    <cellStyle name="Normal 28 3 2 3 2 2 3" xfId="11195" xr:uid="{00000000-0005-0000-0000-000054860000}"/>
    <cellStyle name="Normal 28 3 2 3 2 2 3 2" xfId="22581" xr:uid="{00000000-0005-0000-0000-000055860000}"/>
    <cellStyle name="Normal 28 3 2 3 2 2 3 3" xfId="40739" xr:uid="{00000000-0005-0000-0000-000056860000}"/>
    <cellStyle name="Normal 28 3 2 3 2 2 4" xfId="17866" xr:uid="{00000000-0005-0000-0000-000057860000}"/>
    <cellStyle name="Normal 28 3 2 3 2 2 5" xfId="36443" xr:uid="{00000000-0005-0000-0000-000058860000}"/>
    <cellStyle name="Normal 28 3 2 3 2 3" xfId="7549" xr:uid="{00000000-0005-0000-0000-000059860000}"/>
    <cellStyle name="Normal 28 3 2 3 2 3 2" xfId="12320" xr:uid="{00000000-0005-0000-0000-00005A860000}"/>
    <cellStyle name="Normal 28 3 2 3 2 3 2 2" xfId="23678" xr:uid="{00000000-0005-0000-0000-00005B860000}"/>
    <cellStyle name="Normal 28 3 2 3 2 3 2 3" xfId="41794" xr:uid="{00000000-0005-0000-0000-00005C860000}"/>
    <cellStyle name="Normal 28 3 2 3 2 3 3" xfId="18967" xr:uid="{00000000-0005-0000-0000-00005D860000}"/>
    <cellStyle name="Normal 28 3 2 3 2 3 4" xfId="37498" xr:uid="{00000000-0005-0000-0000-00005E860000}"/>
    <cellStyle name="Normal 28 3 2 3 2 4" xfId="10135" xr:uid="{00000000-0005-0000-0000-00005F860000}"/>
    <cellStyle name="Normal 28 3 2 3 2 4 2" xfId="21530" xr:uid="{00000000-0005-0000-0000-000060860000}"/>
    <cellStyle name="Normal 28 3 2 3 2 4 3" xfId="39702" xr:uid="{00000000-0005-0000-0000-000061860000}"/>
    <cellStyle name="Normal 28 3 2 3 2 5" xfId="16807" xr:uid="{00000000-0005-0000-0000-000062860000}"/>
    <cellStyle name="Normal 28 3 2 3 2 6" xfId="35407" xr:uid="{00000000-0005-0000-0000-000063860000}"/>
    <cellStyle name="Normal 28 3 2 3 3" xfId="5879" xr:uid="{00000000-0005-0000-0000-000064860000}"/>
    <cellStyle name="Normal 28 3 2 3 3 2" xfId="8081" xr:uid="{00000000-0005-0000-0000-000065860000}"/>
    <cellStyle name="Normal 28 3 2 3 3 2 2" xfId="12852" xr:uid="{00000000-0005-0000-0000-000066860000}"/>
    <cellStyle name="Normal 28 3 2 3 3 2 2 2" xfId="24207" xr:uid="{00000000-0005-0000-0000-000067860000}"/>
    <cellStyle name="Normal 28 3 2 3 3 2 2 3" xfId="42316" xr:uid="{00000000-0005-0000-0000-000068860000}"/>
    <cellStyle name="Normal 28 3 2 3 3 2 3" xfId="19494" xr:uid="{00000000-0005-0000-0000-000069860000}"/>
    <cellStyle name="Normal 28 3 2 3 3 2 4" xfId="38020" xr:uid="{00000000-0005-0000-0000-00006A860000}"/>
    <cellStyle name="Normal 28 3 2 3 3 3" xfId="10669" xr:uid="{00000000-0005-0000-0000-00006B860000}"/>
    <cellStyle name="Normal 28 3 2 3 3 3 2" xfId="22058" xr:uid="{00000000-0005-0000-0000-00006C860000}"/>
    <cellStyle name="Normal 28 3 2 3 3 3 3" xfId="40225" xr:uid="{00000000-0005-0000-0000-00006D860000}"/>
    <cellStyle name="Normal 28 3 2 3 3 4" xfId="17343" xr:uid="{00000000-0005-0000-0000-00006E860000}"/>
    <cellStyle name="Normal 28 3 2 3 3 5" xfId="35929" xr:uid="{00000000-0005-0000-0000-00006F860000}"/>
    <cellStyle name="Normal 28 3 2 3 4" xfId="7027" xr:uid="{00000000-0005-0000-0000-000070860000}"/>
    <cellStyle name="Normal 28 3 2 3 4 2" xfId="11798" xr:uid="{00000000-0005-0000-0000-000071860000}"/>
    <cellStyle name="Normal 28 3 2 3 4 2 2" xfId="23160" xr:uid="{00000000-0005-0000-0000-000072860000}"/>
    <cellStyle name="Normal 28 3 2 3 4 2 3" xfId="41282" xr:uid="{00000000-0005-0000-0000-000073860000}"/>
    <cellStyle name="Normal 28 3 2 3 4 3" xfId="18450" xr:uid="{00000000-0005-0000-0000-000074860000}"/>
    <cellStyle name="Normal 28 3 2 3 4 4" xfId="36986" xr:uid="{00000000-0005-0000-0000-000075860000}"/>
    <cellStyle name="Normal 28 3 2 3 5" xfId="9621" xr:uid="{00000000-0005-0000-0000-000076860000}"/>
    <cellStyle name="Normal 28 3 2 3 5 2" xfId="21016" xr:uid="{00000000-0005-0000-0000-000077860000}"/>
    <cellStyle name="Normal 28 3 2 3 5 3" xfId="39189" xr:uid="{00000000-0005-0000-0000-000078860000}"/>
    <cellStyle name="Normal 28 3 2 3 6" xfId="16286" xr:uid="{00000000-0005-0000-0000-000079860000}"/>
    <cellStyle name="Normal 28 3 2 3 7" xfId="34895" xr:uid="{00000000-0005-0000-0000-00007A860000}"/>
    <cellStyle name="Normal 28 3 2 4" xfId="5071" xr:uid="{00000000-0005-0000-0000-00007B860000}"/>
    <cellStyle name="Normal 28 3 2 4 2" xfId="6157" xr:uid="{00000000-0005-0000-0000-00007C860000}"/>
    <cellStyle name="Normal 28 3 2 4 2 2" xfId="8349" xr:uid="{00000000-0005-0000-0000-00007D860000}"/>
    <cellStyle name="Normal 28 3 2 4 2 2 2" xfId="13120" xr:uid="{00000000-0005-0000-0000-00007E860000}"/>
    <cellStyle name="Normal 28 3 2 4 2 2 2 2" xfId="24473" xr:uid="{00000000-0005-0000-0000-00007F860000}"/>
    <cellStyle name="Normal 28 3 2 4 2 2 2 3" xfId="42574" xr:uid="{00000000-0005-0000-0000-000080860000}"/>
    <cellStyle name="Normal 28 3 2 4 2 2 3" xfId="19759" xr:uid="{00000000-0005-0000-0000-000081860000}"/>
    <cellStyle name="Normal 28 3 2 4 2 2 4" xfId="38278" xr:uid="{00000000-0005-0000-0000-000082860000}"/>
    <cellStyle name="Normal 28 3 2 4 2 3" xfId="10939" xr:uid="{00000000-0005-0000-0000-000083860000}"/>
    <cellStyle name="Normal 28 3 2 4 2 3 2" xfId="22325" xr:uid="{00000000-0005-0000-0000-000084860000}"/>
    <cellStyle name="Normal 28 3 2 4 2 3 3" xfId="40483" xr:uid="{00000000-0005-0000-0000-000085860000}"/>
    <cellStyle name="Normal 28 3 2 4 2 4" xfId="17610" xr:uid="{00000000-0005-0000-0000-000086860000}"/>
    <cellStyle name="Normal 28 3 2 4 2 5" xfId="36187" xr:uid="{00000000-0005-0000-0000-000087860000}"/>
    <cellStyle name="Normal 28 3 2 4 3" xfId="7293" xr:uid="{00000000-0005-0000-0000-000088860000}"/>
    <cellStyle name="Normal 28 3 2 4 3 2" xfId="12064" xr:uid="{00000000-0005-0000-0000-000089860000}"/>
    <cellStyle name="Normal 28 3 2 4 3 2 2" xfId="23422" xr:uid="{00000000-0005-0000-0000-00008A860000}"/>
    <cellStyle name="Normal 28 3 2 4 3 2 3" xfId="41538" xr:uid="{00000000-0005-0000-0000-00008B860000}"/>
    <cellStyle name="Normal 28 3 2 4 3 3" xfId="18711" xr:uid="{00000000-0005-0000-0000-00008C860000}"/>
    <cellStyle name="Normal 28 3 2 4 3 4" xfId="37242" xr:uid="{00000000-0005-0000-0000-00008D860000}"/>
    <cellStyle name="Normal 28 3 2 4 4" xfId="9879" xr:uid="{00000000-0005-0000-0000-00008E860000}"/>
    <cellStyle name="Normal 28 3 2 4 4 2" xfId="21274" xr:uid="{00000000-0005-0000-0000-00008F860000}"/>
    <cellStyle name="Normal 28 3 2 4 4 3" xfId="39446" xr:uid="{00000000-0005-0000-0000-000090860000}"/>
    <cellStyle name="Normal 28 3 2 4 5" xfId="16551" xr:uid="{00000000-0005-0000-0000-000091860000}"/>
    <cellStyle name="Normal 28 3 2 4 6" xfId="35151" xr:uid="{00000000-0005-0000-0000-000092860000}"/>
    <cellStyle name="Normal 28 3 2 5" xfId="5603" xr:uid="{00000000-0005-0000-0000-000093860000}"/>
    <cellStyle name="Normal 28 3 2 5 2" xfId="7805" xr:uid="{00000000-0005-0000-0000-000094860000}"/>
    <cellStyle name="Normal 28 3 2 5 2 2" xfId="12576" xr:uid="{00000000-0005-0000-0000-000095860000}"/>
    <cellStyle name="Normal 28 3 2 5 2 2 2" xfId="23934" xr:uid="{00000000-0005-0000-0000-000096860000}"/>
    <cellStyle name="Normal 28 3 2 5 2 2 3" xfId="42050" xr:uid="{00000000-0005-0000-0000-000097860000}"/>
    <cellStyle name="Normal 28 3 2 5 2 3" xfId="19223" xr:uid="{00000000-0005-0000-0000-000098860000}"/>
    <cellStyle name="Normal 28 3 2 5 2 4" xfId="37754" xr:uid="{00000000-0005-0000-0000-000099860000}"/>
    <cellStyle name="Normal 28 3 2 5 3" xfId="10393" xr:uid="{00000000-0005-0000-0000-00009A860000}"/>
    <cellStyle name="Normal 28 3 2 5 3 2" xfId="21788" xr:uid="{00000000-0005-0000-0000-00009B860000}"/>
    <cellStyle name="Normal 28 3 2 5 3 3" xfId="39959" xr:uid="{00000000-0005-0000-0000-00009C860000}"/>
    <cellStyle name="Normal 28 3 2 5 4" xfId="17069" xr:uid="{00000000-0005-0000-0000-00009D860000}"/>
    <cellStyle name="Normal 28 3 2 5 5" xfId="35663" xr:uid="{00000000-0005-0000-0000-00009E860000}"/>
    <cellStyle name="Normal 28 3 2 6" xfId="6761" xr:uid="{00000000-0005-0000-0000-00009F860000}"/>
    <cellStyle name="Normal 28 3 2 6 2" xfId="11532" xr:uid="{00000000-0005-0000-0000-0000A0860000}"/>
    <cellStyle name="Normal 28 3 2 6 2 2" xfId="22899" xr:uid="{00000000-0005-0000-0000-0000A1860000}"/>
    <cellStyle name="Normal 28 3 2 6 2 3" xfId="41026" xr:uid="{00000000-0005-0000-0000-0000A2860000}"/>
    <cellStyle name="Normal 28 3 2 6 3" xfId="18187" xr:uid="{00000000-0005-0000-0000-0000A3860000}"/>
    <cellStyle name="Normal 28 3 2 6 4" xfId="36730" xr:uid="{00000000-0005-0000-0000-0000A4860000}"/>
    <cellStyle name="Normal 28 3 2 7" xfId="9361" xr:uid="{00000000-0005-0000-0000-0000A5860000}"/>
    <cellStyle name="Normal 28 3 2 7 2" xfId="20756" xr:uid="{00000000-0005-0000-0000-0000A6860000}"/>
    <cellStyle name="Normal 28 3 2 7 3" xfId="38933" xr:uid="{00000000-0005-0000-0000-0000A7860000}"/>
    <cellStyle name="Normal 28 3 2 8" xfId="16021" xr:uid="{00000000-0005-0000-0000-0000A8860000}"/>
    <cellStyle name="Normal 28 3 2 9" xfId="34639" xr:uid="{00000000-0005-0000-0000-0000A9860000}"/>
    <cellStyle name="Normal 28 3 3" xfId="4587" xr:uid="{00000000-0005-0000-0000-0000AA860000}"/>
    <cellStyle name="Normal 28 3 3 2" xfId="4864" xr:uid="{00000000-0005-0000-0000-0000AB860000}"/>
    <cellStyle name="Normal 28 3 3 2 2" xfId="5398" xr:uid="{00000000-0005-0000-0000-0000AC860000}"/>
    <cellStyle name="Normal 28 3 3 2 2 2" xfId="6482" xr:uid="{00000000-0005-0000-0000-0000AD860000}"/>
    <cellStyle name="Normal 28 3 3 2 2 2 2" xfId="8674" xr:uid="{00000000-0005-0000-0000-0000AE860000}"/>
    <cellStyle name="Normal 28 3 3 2 2 2 2 2" xfId="13445" xr:uid="{00000000-0005-0000-0000-0000AF860000}"/>
    <cellStyle name="Normal 28 3 3 2 2 2 2 2 2" xfId="24798" xr:uid="{00000000-0005-0000-0000-0000B0860000}"/>
    <cellStyle name="Normal 28 3 3 2 2 2 2 2 3" xfId="42899" xr:uid="{00000000-0005-0000-0000-0000B1860000}"/>
    <cellStyle name="Normal 28 3 3 2 2 2 2 3" xfId="20084" xr:uid="{00000000-0005-0000-0000-0000B2860000}"/>
    <cellStyle name="Normal 28 3 3 2 2 2 2 4" xfId="38603" xr:uid="{00000000-0005-0000-0000-0000B3860000}"/>
    <cellStyle name="Normal 28 3 3 2 2 2 3" xfId="11264" xr:uid="{00000000-0005-0000-0000-0000B4860000}"/>
    <cellStyle name="Normal 28 3 3 2 2 2 3 2" xfId="22650" xr:uid="{00000000-0005-0000-0000-0000B5860000}"/>
    <cellStyle name="Normal 28 3 3 2 2 2 3 3" xfId="40808" xr:uid="{00000000-0005-0000-0000-0000B6860000}"/>
    <cellStyle name="Normal 28 3 3 2 2 2 4" xfId="17935" xr:uid="{00000000-0005-0000-0000-0000B7860000}"/>
    <cellStyle name="Normal 28 3 3 2 2 2 5" xfId="36512" xr:uid="{00000000-0005-0000-0000-0000B8860000}"/>
    <cellStyle name="Normal 28 3 3 2 2 3" xfId="7613" xr:uid="{00000000-0005-0000-0000-0000B9860000}"/>
    <cellStyle name="Normal 28 3 3 2 2 3 2" xfId="12384" xr:uid="{00000000-0005-0000-0000-0000BA860000}"/>
    <cellStyle name="Normal 28 3 3 2 2 3 2 2" xfId="23742" xr:uid="{00000000-0005-0000-0000-0000BB860000}"/>
    <cellStyle name="Normal 28 3 3 2 2 3 2 3" xfId="41858" xr:uid="{00000000-0005-0000-0000-0000BC860000}"/>
    <cellStyle name="Normal 28 3 3 2 2 3 3" xfId="19031" xr:uid="{00000000-0005-0000-0000-0000BD860000}"/>
    <cellStyle name="Normal 28 3 3 2 2 3 4" xfId="37562" xr:uid="{00000000-0005-0000-0000-0000BE860000}"/>
    <cellStyle name="Normal 28 3 3 2 2 4" xfId="10200" xr:uid="{00000000-0005-0000-0000-0000BF860000}"/>
    <cellStyle name="Normal 28 3 3 2 2 4 2" xfId="21595" xr:uid="{00000000-0005-0000-0000-0000C0860000}"/>
    <cellStyle name="Normal 28 3 3 2 2 4 3" xfId="39767" xr:uid="{00000000-0005-0000-0000-0000C1860000}"/>
    <cellStyle name="Normal 28 3 3 2 2 5" xfId="16872" xr:uid="{00000000-0005-0000-0000-0000C2860000}"/>
    <cellStyle name="Normal 28 3 3 2 2 6" xfId="35471" xr:uid="{00000000-0005-0000-0000-0000C3860000}"/>
    <cellStyle name="Normal 28 3 3 2 3" xfId="5950" xr:uid="{00000000-0005-0000-0000-0000C4860000}"/>
    <cellStyle name="Normal 28 3 3 2 3 2" xfId="8147" xr:uid="{00000000-0005-0000-0000-0000C5860000}"/>
    <cellStyle name="Normal 28 3 3 2 3 2 2" xfId="12918" xr:uid="{00000000-0005-0000-0000-0000C6860000}"/>
    <cellStyle name="Normal 28 3 3 2 3 2 2 2" xfId="24273" xr:uid="{00000000-0005-0000-0000-0000C7860000}"/>
    <cellStyle name="Normal 28 3 3 2 3 2 2 3" xfId="42380" xr:uid="{00000000-0005-0000-0000-0000C8860000}"/>
    <cellStyle name="Normal 28 3 3 2 3 2 3" xfId="19559" xr:uid="{00000000-0005-0000-0000-0000C9860000}"/>
    <cellStyle name="Normal 28 3 3 2 3 2 4" xfId="38084" xr:uid="{00000000-0005-0000-0000-0000CA860000}"/>
    <cellStyle name="Normal 28 3 3 2 3 3" xfId="10736" xr:uid="{00000000-0005-0000-0000-0000CB860000}"/>
    <cellStyle name="Normal 28 3 3 2 3 3 2" xfId="22125" xr:uid="{00000000-0005-0000-0000-0000CC860000}"/>
    <cellStyle name="Normal 28 3 3 2 3 3 3" xfId="40289" xr:uid="{00000000-0005-0000-0000-0000CD860000}"/>
    <cellStyle name="Normal 28 3 3 2 3 4" xfId="17409" xr:uid="{00000000-0005-0000-0000-0000CE860000}"/>
    <cellStyle name="Normal 28 3 3 2 3 5" xfId="35993" xr:uid="{00000000-0005-0000-0000-0000CF860000}"/>
    <cellStyle name="Normal 28 3 3 2 4" xfId="7093" xr:uid="{00000000-0005-0000-0000-0000D0860000}"/>
    <cellStyle name="Normal 28 3 3 2 4 2" xfId="11864" xr:uid="{00000000-0005-0000-0000-0000D1860000}"/>
    <cellStyle name="Normal 28 3 3 2 4 2 2" xfId="23225" xr:uid="{00000000-0005-0000-0000-0000D2860000}"/>
    <cellStyle name="Normal 28 3 3 2 4 2 3" xfId="41346" xr:uid="{00000000-0005-0000-0000-0000D3860000}"/>
    <cellStyle name="Normal 28 3 3 2 4 3" xfId="18514" xr:uid="{00000000-0005-0000-0000-0000D4860000}"/>
    <cellStyle name="Normal 28 3 3 2 4 4" xfId="37050" xr:uid="{00000000-0005-0000-0000-0000D5860000}"/>
    <cellStyle name="Normal 28 3 3 2 5" xfId="9685" xr:uid="{00000000-0005-0000-0000-0000D6860000}"/>
    <cellStyle name="Normal 28 3 3 2 5 2" xfId="21080" xr:uid="{00000000-0005-0000-0000-0000D7860000}"/>
    <cellStyle name="Normal 28 3 3 2 5 3" xfId="39253" xr:uid="{00000000-0005-0000-0000-0000D8860000}"/>
    <cellStyle name="Normal 28 3 3 2 6" xfId="16352" xr:uid="{00000000-0005-0000-0000-0000D9860000}"/>
    <cellStyle name="Normal 28 3 3 2 7" xfId="34959" xr:uid="{00000000-0005-0000-0000-0000DA860000}"/>
    <cellStyle name="Normal 28 3 3 3" xfId="5135" xr:uid="{00000000-0005-0000-0000-0000DB860000}"/>
    <cellStyle name="Normal 28 3 3 3 2" xfId="6221" xr:uid="{00000000-0005-0000-0000-0000DC860000}"/>
    <cellStyle name="Normal 28 3 3 3 2 2" xfId="8413" xr:uid="{00000000-0005-0000-0000-0000DD860000}"/>
    <cellStyle name="Normal 28 3 3 3 2 2 2" xfId="13184" xr:uid="{00000000-0005-0000-0000-0000DE860000}"/>
    <cellStyle name="Normal 28 3 3 3 2 2 2 2" xfId="24537" xr:uid="{00000000-0005-0000-0000-0000DF860000}"/>
    <cellStyle name="Normal 28 3 3 3 2 2 2 3" xfId="42638" xr:uid="{00000000-0005-0000-0000-0000E0860000}"/>
    <cellStyle name="Normal 28 3 3 3 2 2 3" xfId="19823" xr:uid="{00000000-0005-0000-0000-0000E1860000}"/>
    <cellStyle name="Normal 28 3 3 3 2 2 4" xfId="38342" xr:uid="{00000000-0005-0000-0000-0000E2860000}"/>
    <cellStyle name="Normal 28 3 3 3 2 3" xfId="11003" xr:uid="{00000000-0005-0000-0000-0000E3860000}"/>
    <cellStyle name="Normal 28 3 3 3 2 3 2" xfId="22389" xr:uid="{00000000-0005-0000-0000-0000E4860000}"/>
    <cellStyle name="Normal 28 3 3 3 2 3 3" xfId="40547" xr:uid="{00000000-0005-0000-0000-0000E5860000}"/>
    <cellStyle name="Normal 28 3 3 3 2 4" xfId="17674" xr:uid="{00000000-0005-0000-0000-0000E6860000}"/>
    <cellStyle name="Normal 28 3 3 3 2 5" xfId="36251" xr:uid="{00000000-0005-0000-0000-0000E7860000}"/>
    <cellStyle name="Normal 28 3 3 3 3" xfId="7357" xr:uid="{00000000-0005-0000-0000-0000E8860000}"/>
    <cellStyle name="Normal 28 3 3 3 3 2" xfId="12128" xr:uid="{00000000-0005-0000-0000-0000E9860000}"/>
    <cellStyle name="Normal 28 3 3 3 3 2 2" xfId="23486" xr:uid="{00000000-0005-0000-0000-0000EA860000}"/>
    <cellStyle name="Normal 28 3 3 3 3 2 3" xfId="41602" xr:uid="{00000000-0005-0000-0000-0000EB860000}"/>
    <cellStyle name="Normal 28 3 3 3 3 3" xfId="18775" xr:uid="{00000000-0005-0000-0000-0000EC860000}"/>
    <cellStyle name="Normal 28 3 3 3 3 4" xfId="37306" xr:uid="{00000000-0005-0000-0000-0000ED860000}"/>
    <cellStyle name="Normal 28 3 3 3 4" xfId="9943" xr:uid="{00000000-0005-0000-0000-0000EE860000}"/>
    <cellStyle name="Normal 28 3 3 3 4 2" xfId="21338" xr:uid="{00000000-0005-0000-0000-0000EF860000}"/>
    <cellStyle name="Normal 28 3 3 3 4 3" xfId="39510" xr:uid="{00000000-0005-0000-0000-0000F0860000}"/>
    <cellStyle name="Normal 28 3 3 3 5" xfId="16615" xr:uid="{00000000-0005-0000-0000-0000F1860000}"/>
    <cellStyle name="Normal 28 3 3 3 6" xfId="35215" xr:uid="{00000000-0005-0000-0000-0000F2860000}"/>
    <cellStyle name="Normal 28 3 3 4" xfId="5674" xr:uid="{00000000-0005-0000-0000-0000F3860000}"/>
    <cellStyle name="Normal 28 3 3 4 2" xfId="7876" xr:uid="{00000000-0005-0000-0000-0000F4860000}"/>
    <cellStyle name="Normal 28 3 3 4 2 2" xfId="12647" xr:uid="{00000000-0005-0000-0000-0000F5860000}"/>
    <cellStyle name="Normal 28 3 3 4 2 2 2" xfId="24004" xr:uid="{00000000-0005-0000-0000-0000F6860000}"/>
    <cellStyle name="Normal 28 3 3 4 2 2 3" xfId="42119" xr:uid="{00000000-0005-0000-0000-0000F7860000}"/>
    <cellStyle name="Normal 28 3 3 4 2 3" xfId="19292" xr:uid="{00000000-0005-0000-0000-0000F8860000}"/>
    <cellStyle name="Normal 28 3 3 4 2 4" xfId="37823" xr:uid="{00000000-0005-0000-0000-0000F9860000}"/>
    <cellStyle name="Normal 28 3 3 4 3" xfId="10464" xr:uid="{00000000-0005-0000-0000-0000FA860000}"/>
    <cellStyle name="Normal 28 3 3 4 3 2" xfId="21857" xr:uid="{00000000-0005-0000-0000-0000FB860000}"/>
    <cellStyle name="Normal 28 3 3 4 3 3" xfId="40028" xr:uid="{00000000-0005-0000-0000-0000FC860000}"/>
    <cellStyle name="Normal 28 3 3 4 4" xfId="17140" xr:uid="{00000000-0005-0000-0000-0000FD860000}"/>
    <cellStyle name="Normal 28 3 3 4 5" xfId="35732" xr:uid="{00000000-0005-0000-0000-0000FE860000}"/>
    <cellStyle name="Normal 28 3 3 5" xfId="6827" xr:uid="{00000000-0005-0000-0000-0000FF860000}"/>
    <cellStyle name="Normal 28 3 3 5 2" xfId="11598" xr:uid="{00000000-0005-0000-0000-000000870000}"/>
    <cellStyle name="Normal 28 3 3 5 2 2" xfId="22964" xr:uid="{00000000-0005-0000-0000-000001870000}"/>
    <cellStyle name="Normal 28 3 3 5 2 3" xfId="41090" xr:uid="{00000000-0005-0000-0000-000002870000}"/>
    <cellStyle name="Normal 28 3 3 5 3" xfId="18251" xr:uid="{00000000-0005-0000-0000-000003870000}"/>
    <cellStyle name="Normal 28 3 3 5 4" xfId="36794" xr:uid="{00000000-0005-0000-0000-000004870000}"/>
    <cellStyle name="Normal 28 3 3 6" xfId="9427" xr:uid="{00000000-0005-0000-0000-000005870000}"/>
    <cellStyle name="Normal 28 3 3 6 2" xfId="20822" xr:uid="{00000000-0005-0000-0000-000006870000}"/>
    <cellStyle name="Normal 28 3 3 6 3" xfId="38997" xr:uid="{00000000-0005-0000-0000-000007870000}"/>
    <cellStyle name="Normal 28 3 3 7" xfId="16087" xr:uid="{00000000-0005-0000-0000-000008870000}"/>
    <cellStyle name="Normal 28 3 3 8" xfId="34703" xr:uid="{00000000-0005-0000-0000-000009870000}"/>
    <cellStyle name="Normal 28 3 4" xfId="4729" xr:uid="{00000000-0005-0000-0000-00000A870000}"/>
    <cellStyle name="Normal 28 3 4 2" xfId="5263" xr:uid="{00000000-0005-0000-0000-00000B870000}"/>
    <cellStyle name="Normal 28 3 4 2 2" xfId="6349" xr:uid="{00000000-0005-0000-0000-00000C870000}"/>
    <cellStyle name="Normal 28 3 4 2 2 2" xfId="8541" xr:uid="{00000000-0005-0000-0000-00000D870000}"/>
    <cellStyle name="Normal 28 3 4 2 2 2 2" xfId="13312" xr:uid="{00000000-0005-0000-0000-00000E870000}"/>
    <cellStyle name="Normal 28 3 4 2 2 2 2 2" xfId="24665" xr:uid="{00000000-0005-0000-0000-00000F870000}"/>
    <cellStyle name="Normal 28 3 4 2 2 2 2 3" xfId="42766" xr:uid="{00000000-0005-0000-0000-000010870000}"/>
    <cellStyle name="Normal 28 3 4 2 2 2 3" xfId="19951" xr:uid="{00000000-0005-0000-0000-000011870000}"/>
    <cellStyle name="Normal 28 3 4 2 2 2 4" xfId="38470" xr:uid="{00000000-0005-0000-0000-000012870000}"/>
    <cellStyle name="Normal 28 3 4 2 2 3" xfId="11131" xr:uid="{00000000-0005-0000-0000-000013870000}"/>
    <cellStyle name="Normal 28 3 4 2 2 3 2" xfId="22517" xr:uid="{00000000-0005-0000-0000-000014870000}"/>
    <cellStyle name="Normal 28 3 4 2 2 3 3" xfId="40675" xr:uid="{00000000-0005-0000-0000-000015870000}"/>
    <cellStyle name="Normal 28 3 4 2 2 4" xfId="17802" xr:uid="{00000000-0005-0000-0000-000016870000}"/>
    <cellStyle name="Normal 28 3 4 2 2 5" xfId="36379" xr:uid="{00000000-0005-0000-0000-000017870000}"/>
    <cellStyle name="Normal 28 3 4 2 3" xfId="7485" xr:uid="{00000000-0005-0000-0000-000018870000}"/>
    <cellStyle name="Normal 28 3 4 2 3 2" xfId="12256" xr:uid="{00000000-0005-0000-0000-000019870000}"/>
    <cellStyle name="Normal 28 3 4 2 3 2 2" xfId="23614" xr:uid="{00000000-0005-0000-0000-00001A870000}"/>
    <cellStyle name="Normal 28 3 4 2 3 2 3" xfId="41730" xr:uid="{00000000-0005-0000-0000-00001B870000}"/>
    <cellStyle name="Normal 28 3 4 2 3 3" xfId="18903" xr:uid="{00000000-0005-0000-0000-00001C870000}"/>
    <cellStyle name="Normal 28 3 4 2 3 4" xfId="37434" xr:uid="{00000000-0005-0000-0000-00001D870000}"/>
    <cellStyle name="Normal 28 3 4 2 4" xfId="10071" xr:uid="{00000000-0005-0000-0000-00001E870000}"/>
    <cellStyle name="Normal 28 3 4 2 4 2" xfId="21466" xr:uid="{00000000-0005-0000-0000-00001F870000}"/>
    <cellStyle name="Normal 28 3 4 2 4 3" xfId="39638" xr:uid="{00000000-0005-0000-0000-000020870000}"/>
    <cellStyle name="Normal 28 3 4 2 5" xfId="16743" xr:uid="{00000000-0005-0000-0000-000021870000}"/>
    <cellStyle name="Normal 28 3 4 2 6" xfId="35343" xr:uid="{00000000-0005-0000-0000-000022870000}"/>
    <cellStyle name="Normal 28 3 4 3" xfId="5815" xr:uid="{00000000-0005-0000-0000-000023870000}"/>
    <cellStyle name="Normal 28 3 4 3 2" xfId="8017" xr:uid="{00000000-0005-0000-0000-000024870000}"/>
    <cellStyle name="Normal 28 3 4 3 2 2" xfId="12788" xr:uid="{00000000-0005-0000-0000-000025870000}"/>
    <cellStyle name="Normal 28 3 4 3 2 2 2" xfId="24143" xr:uid="{00000000-0005-0000-0000-000026870000}"/>
    <cellStyle name="Normal 28 3 4 3 2 2 3" xfId="42252" xr:uid="{00000000-0005-0000-0000-000027870000}"/>
    <cellStyle name="Normal 28 3 4 3 2 3" xfId="19430" xr:uid="{00000000-0005-0000-0000-000028870000}"/>
    <cellStyle name="Normal 28 3 4 3 2 4" xfId="37956" xr:uid="{00000000-0005-0000-0000-000029870000}"/>
    <cellStyle name="Normal 28 3 4 3 3" xfId="10605" xr:uid="{00000000-0005-0000-0000-00002A870000}"/>
    <cellStyle name="Normal 28 3 4 3 3 2" xfId="21994" xr:uid="{00000000-0005-0000-0000-00002B870000}"/>
    <cellStyle name="Normal 28 3 4 3 3 3" xfId="40161" xr:uid="{00000000-0005-0000-0000-00002C870000}"/>
    <cellStyle name="Normal 28 3 4 3 4" xfId="17279" xr:uid="{00000000-0005-0000-0000-00002D870000}"/>
    <cellStyle name="Normal 28 3 4 3 5" xfId="35865" xr:uid="{00000000-0005-0000-0000-00002E870000}"/>
    <cellStyle name="Normal 28 3 4 4" xfId="6963" xr:uid="{00000000-0005-0000-0000-00002F870000}"/>
    <cellStyle name="Normal 28 3 4 4 2" xfId="11734" xr:uid="{00000000-0005-0000-0000-000030870000}"/>
    <cellStyle name="Normal 28 3 4 4 2 2" xfId="23096" xr:uid="{00000000-0005-0000-0000-000031870000}"/>
    <cellStyle name="Normal 28 3 4 4 2 3" xfId="41218" xr:uid="{00000000-0005-0000-0000-000032870000}"/>
    <cellStyle name="Normal 28 3 4 4 3" xfId="18386" xr:uid="{00000000-0005-0000-0000-000033870000}"/>
    <cellStyle name="Normal 28 3 4 4 4" xfId="36922" xr:uid="{00000000-0005-0000-0000-000034870000}"/>
    <cellStyle name="Normal 28 3 4 5" xfId="9557" xr:uid="{00000000-0005-0000-0000-000035870000}"/>
    <cellStyle name="Normal 28 3 4 5 2" xfId="20952" xr:uid="{00000000-0005-0000-0000-000036870000}"/>
    <cellStyle name="Normal 28 3 4 5 3" xfId="39125" xr:uid="{00000000-0005-0000-0000-000037870000}"/>
    <cellStyle name="Normal 28 3 4 6" xfId="16222" xr:uid="{00000000-0005-0000-0000-000038870000}"/>
    <cellStyle name="Normal 28 3 4 7" xfId="34831" xr:uid="{00000000-0005-0000-0000-000039870000}"/>
    <cellStyle name="Normal 28 3 5" xfId="5007" xr:uid="{00000000-0005-0000-0000-00003A870000}"/>
    <cellStyle name="Normal 28 3 5 2" xfId="6093" xr:uid="{00000000-0005-0000-0000-00003B870000}"/>
    <cellStyle name="Normal 28 3 5 2 2" xfId="8285" xr:uid="{00000000-0005-0000-0000-00003C870000}"/>
    <cellStyle name="Normal 28 3 5 2 2 2" xfId="13056" xr:uid="{00000000-0005-0000-0000-00003D870000}"/>
    <cellStyle name="Normal 28 3 5 2 2 2 2" xfId="24409" xr:uid="{00000000-0005-0000-0000-00003E870000}"/>
    <cellStyle name="Normal 28 3 5 2 2 2 3" xfId="42510" xr:uid="{00000000-0005-0000-0000-00003F870000}"/>
    <cellStyle name="Normal 28 3 5 2 2 3" xfId="19695" xr:uid="{00000000-0005-0000-0000-000040870000}"/>
    <cellStyle name="Normal 28 3 5 2 2 4" xfId="38214" xr:uid="{00000000-0005-0000-0000-000041870000}"/>
    <cellStyle name="Normal 28 3 5 2 3" xfId="10875" xr:uid="{00000000-0005-0000-0000-000042870000}"/>
    <cellStyle name="Normal 28 3 5 2 3 2" xfId="22261" xr:uid="{00000000-0005-0000-0000-000043870000}"/>
    <cellStyle name="Normal 28 3 5 2 3 3" xfId="40419" xr:uid="{00000000-0005-0000-0000-000044870000}"/>
    <cellStyle name="Normal 28 3 5 2 4" xfId="17546" xr:uid="{00000000-0005-0000-0000-000045870000}"/>
    <cellStyle name="Normal 28 3 5 2 5" xfId="36123" xr:uid="{00000000-0005-0000-0000-000046870000}"/>
    <cellStyle name="Normal 28 3 5 3" xfId="7229" xr:uid="{00000000-0005-0000-0000-000047870000}"/>
    <cellStyle name="Normal 28 3 5 3 2" xfId="12000" xr:uid="{00000000-0005-0000-0000-000048870000}"/>
    <cellStyle name="Normal 28 3 5 3 2 2" xfId="23358" xr:uid="{00000000-0005-0000-0000-000049870000}"/>
    <cellStyle name="Normal 28 3 5 3 2 3" xfId="41474" xr:uid="{00000000-0005-0000-0000-00004A870000}"/>
    <cellStyle name="Normal 28 3 5 3 3" xfId="18647" xr:uid="{00000000-0005-0000-0000-00004B870000}"/>
    <cellStyle name="Normal 28 3 5 3 4" xfId="37178" xr:uid="{00000000-0005-0000-0000-00004C870000}"/>
    <cellStyle name="Normal 28 3 5 4" xfId="9815" xr:uid="{00000000-0005-0000-0000-00004D870000}"/>
    <cellStyle name="Normal 28 3 5 4 2" xfId="21210" xr:uid="{00000000-0005-0000-0000-00004E870000}"/>
    <cellStyle name="Normal 28 3 5 4 3" xfId="39382" xr:uid="{00000000-0005-0000-0000-00004F870000}"/>
    <cellStyle name="Normal 28 3 5 5" xfId="16487" xr:uid="{00000000-0005-0000-0000-000050870000}"/>
    <cellStyle name="Normal 28 3 5 6" xfId="35087" xr:uid="{00000000-0005-0000-0000-000051870000}"/>
    <cellStyle name="Normal 28 3 6" xfId="5539" xr:uid="{00000000-0005-0000-0000-000052870000}"/>
    <cellStyle name="Normal 28 3 6 2" xfId="7741" xr:uid="{00000000-0005-0000-0000-000053870000}"/>
    <cellStyle name="Normal 28 3 6 2 2" xfId="12512" xr:uid="{00000000-0005-0000-0000-000054870000}"/>
    <cellStyle name="Normal 28 3 6 2 2 2" xfId="23870" xr:uid="{00000000-0005-0000-0000-000055870000}"/>
    <cellStyle name="Normal 28 3 6 2 2 3" xfId="41986" xr:uid="{00000000-0005-0000-0000-000056870000}"/>
    <cellStyle name="Normal 28 3 6 2 3" xfId="19159" xr:uid="{00000000-0005-0000-0000-000057870000}"/>
    <cellStyle name="Normal 28 3 6 2 4" xfId="37690" xr:uid="{00000000-0005-0000-0000-000058870000}"/>
    <cellStyle name="Normal 28 3 6 3" xfId="10329" xr:uid="{00000000-0005-0000-0000-000059870000}"/>
    <cellStyle name="Normal 28 3 6 3 2" xfId="21724" xr:uid="{00000000-0005-0000-0000-00005A870000}"/>
    <cellStyle name="Normal 28 3 6 3 3" xfId="39895" xr:uid="{00000000-0005-0000-0000-00005B870000}"/>
    <cellStyle name="Normal 28 3 6 4" xfId="17005" xr:uid="{00000000-0005-0000-0000-00005C870000}"/>
    <cellStyle name="Normal 28 3 6 5" xfId="35599" xr:uid="{00000000-0005-0000-0000-00005D870000}"/>
    <cellStyle name="Normal 28 3 7" xfId="6689" xr:uid="{00000000-0005-0000-0000-00005E870000}"/>
    <cellStyle name="Normal 28 3 7 2" xfId="11460" xr:uid="{00000000-0005-0000-0000-00005F870000}"/>
    <cellStyle name="Normal 28 3 7 2 2" xfId="22831" xr:uid="{00000000-0005-0000-0000-000060870000}"/>
    <cellStyle name="Normal 28 3 7 2 3" xfId="40962" xr:uid="{00000000-0005-0000-0000-000061870000}"/>
    <cellStyle name="Normal 28 3 7 3" xfId="18116" xr:uid="{00000000-0005-0000-0000-000062870000}"/>
    <cellStyle name="Normal 28 3 7 4" xfId="36666" xr:uid="{00000000-0005-0000-0000-000063870000}"/>
    <cellStyle name="Normal 28 3 8" xfId="9295" xr:uid="{00000000-0005-0000-0000-000064870000}"/>
    <cellStyle name="Normal 28 3 8 2" xfId="20690" xr:uid="{00000000-0005-0000-0000-000065870000}"/>
    <cellStyle name="Normal 28 3 8 3" xfId="38869" xr:uid="{00000000-0005-0000-0000-000066870000}"/>
    <cellStyle name="Normal 28 3 9" xfId="15952" xr:uid="{00000000-0005-0000-0000-000067870000}"/>
    <cellStyle name="Normal 28 4" xfId="4484" xr:uid="{00000000-0005-0000-0000-000068870000}"/>
    <cellStyle name="Normal 28 4 2" xfId="4632" xr:uid="{00000000-0005-0000-0000-000069870000}"/>
    <cellStyle name="Normal 28 4 2 2" xfId="4909" xr:uid="{00000000-0005-0000-0000-00006A870000}"/>
    <cellStyle name="Normal 28 4 2 2 2" xfId="5443" xr:uid="{00000000-0005-0000-0000-00006B870000}"/>
    <cellStyle name="Normal 28 4 2 2 2 2" xfId="6519" xr:uid="{00000000-0005-0000-0000-00006C870000}"/>
    <cellStyle name="Normal 28 4 2 2 2 2 2" xfId="8711" xr:uid="{00000000-0005-0000-0000-00006D870000}"/>
    <cellStyle name="Normal 28 4 2 2 2 2 2 2" xfId="13482" xr:uid="{00000000-0005-0000-0000-00006E870000}"/>
    <cellStyle name="Normal 28 4 2 2 2 2 2 2 2" xfId="24835" xr:uid="{00000000-0005-0000-0000-00006F870000}"/>
    <cellStyle name="Normal 28 4 2 2 2 2 2 2 3" xfId="42936" xr:uid="{00000000-0005-0000-0000-000070870000}"/>
    <cellStyle name="Normal 28 4 2 2 2 2 2 3" xfId="20121" xr:uid="{00000000-0005-0000-0000-000071870000}"/>
    <cellStyle name="Normal 28 4 2 2 2 2 2 4" xfId="38640" xr:uid="{00000000-0005-0000-0000-000072870000}"/>
    <cellStyle name="Normal 28 4 2 2 2 2 3" xfId="11301" xr:uid="{00000000-0005-0000-0000-000073870000}"/>
    <cellStyle name="Normal 28 4 2 2 2 2 3 2" xfId="22687" xr:uid="{00000000-0005-0000-0000-000074870000}"/>
    <cellStyle name="Normal 28 4 2 2 2 2 3 3" xfId="40845" xr:uid="{00000000-0005-0000-0000-000075870000}"/>
    <cellStyle name="Normal 28 4 2 2 2 2 4" xfId="17972" xr:uid="{00000000-0005-0000-0000-000076870000}"/>
    <cellStyle name="Normal 28 4 2 2 2 2 5" xfId="36549" xr:uid="{00000000-0005-0000-0000-000077870000}"/>
    <cellStyle name="Normal 28 4 2 2 2 3" xfId="7645" xr:uid="{00000000-0005-0000-0000-000078870000}"/>
    <cellStyle name="Normal 28 4 2 2 2 3 2" xfId="12416" xr:uid="{00000000-0005-0000-0000-000079870000}"/>
    <cellStyle name="Normal 28 4 2 2 2 3 2 2" xfId="23774" xr:uid="{00000000-0005-0000-0000-00007A870000}"/>
    <cellStyle name="Normal 28 4 2 2 2 3 2 3" xfId="41890" xr:uid="{00000000-0005-0000-0000-00007B870000}"/>
    <cellStyle name="Normal 28 4 2 2 2 3 3" xfId="19063" xr:uid="{00000000-0005-0000-0000-00007C870000}"/>
    <cellStyle name="Normal 28 4 2 2 2 3 4" xfId="37594" xr:uid="{00000000-0005-0000-0000-00007D870000}"/>
    <cellStyle name="Normal 28 4 2 2 2 4" xfId="10233" xr:uid="{00000000-0005-0000-0000-00007E870000}"/>
    <cellStyle name="Normal 28 4 2 2 2 4 2" xfId="21628" xr:uid="{00000000-0005-0000-0000-00007F870000}"/>
    <cellStyle name="Normal 28 4 2 2 2 4 3" xfId="39799" xr:uid="{00000000-0005-0000-0000-000080870000}"/>
    <cellStyle name="Normal 28 4 2 2 2 5" xfId="16909" xr:uid="{00000000-0005-0000-0000-000081870000}"/>
    <cellStyle name="Normal 28 4 2 2 2 6" xfId="35503" xr:uid="{00000000-0005-0000-0000-000082870000}"/>
    <cellStyle name="Normal 28 4 2 2 3" xfId="5995" xr:uid="{00000000-0005-0000-0000-000083870000}"/>
    <cellStyle name="Normal 28 4 2 2 3 2" xfId="8187" xr:uid="{00000000-0005-0000-0000-000084870000}"/>
    <cellStyle name="Normal 28 4 2 2 3 2 2" xfId="12958" xr:uid="{00000000-0005-0000-0000-000085870000}"/>
    <cellStyle name="Normal 28 4 2 2 3 2 2 2" xfId="24311" xr:uid="{00000000-0005-0000-0000-000086870000}"/>
    <cellStyle name="Normal 28 4 2 2 3 2 2 3" xfId="42412" xr:uid="{00000000-0005-0000-0000-000087870000}"/>
    <cellStyle name="Normal 28 4 2 2 3 2 3" xfId="19597" xr:uid="{00000000-0005-0000-0000-000088870000}"/>
    <cellStyle name="Normal 28 4 2 2 3 2 4" xfId="38116" xr:uid="{00000000-0005-0000-0000-000089870000}"/>
    <cellStyle name="Normal 28 4 2 2 3 3" xfId="10777" xr:uid="{00000000-0005-0000-0000-00008A870000}"/>
    <cellStyle name="Normal 28 4 2 2 3 3 2" xfId="22163" xr:uid="{00000000-0005-0000-0000-00008B870000}"/>
    <cellStyle name="Normal 28 4 2 2 3 3 3" xfId="40321" xr:uid="{00000000-0005-0000-0000-00008C870000}"/>
    <cellStyle name="Normal 28 4 2 2 3 4" xfId="17448" xr:uid="{00000000-0005-0000-0000-00008D870000}"/>
    <cellStyle name="Normal 28 4 2 2 3 5" xfId="36025" xr:uid="{00000000-0005-0000-0000-00008E870000}"/>
    <cellStyle name="Normal 28 4 2 2 4" xfId="7133" xr:uid="{00000000-0005-0000-0000-00008F870000}"/>
    <cellStyle name="Normal 28 4 2 2 4 2" xfId="11904" xr:uid="{00000000-0005-0000-0000-000090870000}"/>
    <cellStyle name="Normal 28 4 2 2 4 2 2" xfId="23262" xr:uid="{00000000-0005-0000-0000-000091870000}"/>
    <cellStyle name="Normal 28 4 2 2 4 2 3" xfId="41378" xr:uid="{00000000-0005-0000-0000-000092870000}"/>
    <cellStyle name="Normal 28 4 2 2 4 3" xfId="18551" xr:uid="{00000000-0005-0000-0000-000093870000}"/>
    <cellStyle name="Normal 28 4 2 2 4 4" xfId="37082" xr:uid="{00000000-0005-0000-0000-000094870000}"/>
    <cellStyle name="Normal 28 4 2 2 5" xfId="9719" xr:uid="{00000000-0005-0000-0000-000095870000}"/>
    <cellStyle name="Normal 28 4 2 2 5 2" xfId="21114" xr:uid="{00000000-0005-0000-0000-000096870000}"/>
    <cellStyle name="Normal 28 4 2 2 5 3" xfId="39286" xr:uid="{00000000-0005-0000-0000-000097870000}"/>
    <cellStyle name="Normal 28 4 2 2 6" xfId="16391" xr:uid="{00000000-0005-0000-0000-000098870000}"/>
    <cellStyle name="Normal 28 4 2 2 7" xfId="34991" xr:uid="{00000000-0005-0000-0000-000099870000}"/>
    <cellStyle name="Normal 28 4 2 3" xfId="5167" xr:uid="{00000000-0005-0000-0000-00009A870000}"/>
    <cellStyle name="Normal 28 4 2 3 2" xfId="6253" xr:uid="{00000000-0005-0000-0000-00009B870000}"/>
    <cellStyle name="Normal 28 4 2 3 2 2" xfId="8445" xr:uid="{00000000-0005-0000-0000-00009C870000}"/>
    <cellStyle name="Normal 28 4 2 3 2 2 2" xfId="13216" xr:uid="{00000000-0005-0000-0000-00009D870000}"/>
    <cellStyle name="Normal 28 4 2 3 2 2 2 2" xfId="24569" xr:uid="{00000000-0005-0000-0000-00009E870000}"/>
    <cellStyle name="Normal 28 4 2 3 2 2 2 3" xfId="42670" xr:uid="{00000000-0005-0000-0000-00009F870000}"/>
    <cellStyle name="Normal 28 4 2 3 2 2 3" xfId="19855" xr:uid="{00000000-0005-0000-0000-0000A0870000}"/>
    <cellStyle name="Normal 28 4 2 3 2 2 4" xfId="38374" xr:uid="{00000000-0005-0000-0000-0000A1870000}"/>
    <cellStyle name="Normal 28 4 2 3 2 3" xfId="11035" xr:uid="{00000000-0005-0000-0000-0000A2870000}"/>
    <cellStyle name="Normal 28 4 2 3 2 3 2" xfId="22421" xr:uid="{00000000-0005-0000-0000-0000A3870000}"/>
    <cellStyle name="Normal 28 4 2 3 2 3 3" xfId="40579" xr:uid="{00000000-0005-0000-0000-0000A4870000}"/>
    <cellStyle name="Normal 28 4 2 3 2 4" xfId="17706" xr:uid="{00000000-0005-0000-0000-0000A5870000}"/>
    <cellStyle name="Normal 28 4 2 3 2 5" xfId="36283" xr:uid="{00000000-0005-0000-0000-0000A6870000}"/>
    <cellStyle name="Normal 28 4 2 3 3" xfId="7389" xr:uid="{00000000-0005-0000-0000-0000A7870000}"/>
    <cellStyle name="Normal 28 4 2 3 3 2" xfId="12160" xr:uid="{00000000-0005-0000-0000-0000A8870000}"/>
    <cellStyle name="Normal 28 4 2 3 3 2 2" xfId="23518" xr:uid="{00000000-0005-0000-0000-0000A9870000}"/>
    <cellStyle name="Normal 28 4 2 3 3 2 3" xfId="41634" xr:uid="{00000000-0005-0000-0000-0000AA870000}"/>
    <cellStyle name="Normal 28 4 2 3 3 3" xfId="18807" xr:uid="{00000000-0005-0000-0000-0000AB870000}"/>
    <cellStyle name="Normal 28 4 2 3 3 4" xfId="37338" xr:uid="{00000000-0005-0000-0000-0000AC870000}"/>
    <cellStyle name="Normal 28 4 2 3 4" xfId="9975" xr:uid="{00000000-0005-0000-0000-0000AD870000}"/>
    <cellStyle name="Normal 28 4 2 3 4 2" xfId="21370" xr:uid="{00000000-0005-0000-0000-0000AE870000}"/>
    <cellStyle name="Normal 28 4 2 3 4 3" xfId="39542" xr:uid="{00000000-0005-0000-0000-0000AF870000}"/>
    <cellStyle name="Normal 28 4 2 3 5" xfId="16647" xr:uid="{00000000-0005-0000-0000-0000B0870000}"/>
    <cellStyle name="Normal 28 4 2 3 6" xfId="35247" xr:uid="{00000000-0005-0000-0000-0000B1870000}"/>
    <cellStyle name="Normal 28 4 2 4" xfId="5719" xr:uid="{00000000-0005-0000-0000-0000B2870000}"/>
    <cellStyle name="Normal 28 4 2 4 2" xfId="7921" xr:uid="{00000000-0005-0000-0000-0000B3870000}"/>
    <cellStyle name="Normal 28 4 2 4 2 2" xfId="12692" xr:uid="{00000000-0005-0000-0000-0000B4870000}"/>
    <cellStyle name="Normal 28 4 2 4 2 2 2" xfId="24047" xr:uid="{00000000-0005-0000-0000-0000B5870000}"/>
    <cellStyle name="Normal 28 4 2 4 2 2 3" xfId="42156" xr:uid="{00000000-0005-0000-0000-0000B6870000}"/>
    <cellStyle name="Normal 28 4 2 4 2 3" xfId="19334" xr:uid="{00000000-0005-0000-0000-0000B7870000}"/>
    <cellStyle name="Normal 28 4 2 4 2 4" xfId="37860" xr:uid="{00000000-0005-0000-0000-0000B8870000}"/>
    <cellStyle name="Normal 28 4 2 4 3" xfId="10509" xr:uid="{00000000-0005-0000-0000-0000B9870000}"/>
    <cellStyle name="Normal 28 4 2 4 3 2" xfId="21898" xr:uid="{00000000-0005-0000-0000-0000BA870000}"/>
    <cellStyle name="Normal 28 4 2 4 3 3" xfId="40065" xr:uid="{00000000-0005-0000-0000-0000BB870000}"/>
    <cellStyle name="Normal 28 4 2 4 4" xfId="17183" xr:uid="{00000000-0005-0000-0000-0000BC870000}"/>
    <cellStyle name="Normal 28 4 2 4 5" xfId="35769" xr:uid="{00000000-0005-0000-0000-0000BD870000}"/>
    <cellStyle name="Normal 28 4 2 5" xfId="6867" xr:uid="{00000000-0005-0000-0000-0000BE870000}"/>
    <cellStyle name="Normal 28 4 2 5 2" xfId="11638" xr:uid="{00000000-0005-0000-0000-0000BF870000}"/>
    <cellStyle name="Normal 28 4 2 5 2 2" xfId="23000" xr:uid="{00000000-0005-0000-0000-0000C0870000}"/>
    <cellStyle name="Normal 28 4 2 5 2 3" xfId="41122" xr:uid="{00000000-0005-0000-0000-0000C1870000}"/>
    <cellStyle name="Normal 28 4 2 5 3" xfId="18290" xr:uid="{00000000-0005-0000-0000-0000C2870000}"/>
    <cellStyle name="Normal 28 4 2 5 4" xfId="36826" xr:uid="{00000000-0005-0000-0000-0000C3870000}"/>
    <cellStyle name="Normal 28 4 2 6" xfId="9460" xr:uid="{00000000-0005-0000-0000-0000C4870000}"/>
    <cellStyle name="Normal 28 4 2 6 2" xfId="20855" xr:uid="{00000000-0005-0000-0000-0000C5870000}"/>
    <cellStyle name="Normal 28 4 2 6 3" xfId="39029" xr:uid="{00000000-0005-0000-0000-0000C6870000}"/>
    <cellStyle name="Normal 28 4 2 7" xfId="16126" xr:uid="{00000000-0005-0000-0000-0000C7870000}"/>
    <cellStyle name="Normal 28 4 2 8" xfId="34735" xr:uid="{00000000-0005-0000-0000-0000C8870000}"/>
    <cellStyle name="Normal 28 4 3" xfId="4761" xr:uid="{00000000-0005-0000-0000-0000C9870000}"/>
    <cellStyle name="Normal 28 4 3 2" xfId="5295" xr:uid="{00000000-0005-0000-0000-0000CA870000}"/>
    <cellStyle name="Normal 28 4 3 2 2" xfId="6381" xr:uid="{00000000-0005-0000-0000-0000CB870000}"/>
    <cellStyle name="Normal 28 4 3 2 2 2" xfId="8573" xr:uid="{00000000-0005-0000-0000-0000CC870000}"/>
    <cellStyle name="Normal 28 4 3 2 2 2 2" xfId="13344" xr:uid="{00000000-0005-0000-0000-0000CD870000}"/>
    <cellStyle name="Normal 28 4 3 2 2 2 2 2" xfId="24697" xr:uid="{00000000-0005-0000-0000-0000CE870000}"/>
    <cellStyle name="Normal 28 4 3 2 2 2 2 3" xfId="42798" xr:uid="{00000000-0005-0000-0000-0000CF870000}"/>
    <cellStyle name="Normal 28 4 3 2 2 2 3" xfId="19983" xr:uid="{00000000-0005-0000-0000-0000D0870000}"/>
    <cellStyle name="Normal 28 4 3 2 2 2 4" xfId="38502" xr:uid="{00000000-0005-0000-0000-0000D1870000}"/>
    <cellStyle name="Normal 28 4 3 2 2 3" xfId="11163" xr:uid="{00000000-0005-0000-0000-0000D2870000}"/>
    <cellStyle name="Normal 28 4 3 2 2 3 2" xfId="22549" xr:uid="{00000000-0005-0000-0000-0000D3870000}"/>
    <cellStyle name="Normal 28 4 3 2 2 3 3" xfId="40707" xr:uid="{00000000-0005-0000-0000-0000D4870000}"/>
    <cellStyle name="Normal 28 4 3 2 2 4" xfId="17834" xr:uid="{00000000-0005-0000-0000-0000D5870000}"/>
    <cellStyle name="Normal 28 4 3 2 2 5" xfId="36411" xr:uid="{00000000-0005-0000-0000-0000D6870000}"/>
    <cellStyle name="Normal 28 4 3 2 3" xfId="7517" xr:uid="{00000000-0005-0000-0000-0000D7870000}"/>
    <cellStyle name="Normal 28 4 3 2 3 2" xfId="12288" xr:uid="{00000000-0005-0000-0000-0000D8870000}"/>
    <cellStyle name="Normal 28 4 3 2 3 2 2" xfId="23646" xr:uid="{00000000-0005-0000-0000-0000D9870000}"/>
    <cellStyle name="Normal 28 4 3 2 3 2 3" xfId="41762" xr:uid="{00000000-0005-0000-0000-0000DA870000}"/>
    <cellStyle name="Normal 28 4 3 2 3 3" xfId="18935" xr:uid="{00000000-0005-0000-0000-0000DB870000}"/>
    <cellStyle name="Normal 28 4 3 2 3 4" xfId="37466" xr:uid="{00000000-0005-0000-0000-0000DC870000}"/>
    <cellStyle name="Normal 28 4 3 2 4" xfId="10103" xr:uid="{00000000-0005-0000-0000-0000DD870000}"/>
    <cellStyle name="Normal 28 4 3 2 4 2" xfId="21498" xr:uid="{00000000-0005-0000-0000-0000DE870000}"/>
    <cellStyle name="Normal 28 4 3 2 4 3" xfId="39670" xr:uid="{00000000-0005-0000-0000-0000DF870000}"/>
    <cellStyle name="Normal 28 4 3 2 5" xfId="16775" xr:uid="{00000000-0005-0000-0000-0000E0870000}"/>
    <cellStyle name="Normal 28 4 3 2 6" xfId="35375" xr:uid="{00000000-0005-0000-0000-0000E1870000}"/>
    <cellStyle name="Normal 28 4 3 3" xfId="5847" xr:uid="{00000000-0005-0000-0000-0000E2870000}"/>
    <cellStyle name="Normal 28 4 3 3 2" xfId="8049" xr:uid="{00000000-0005-0000-0000-0000E3870000}"/>
    <cellStyle name="Normal 28 4 3 3 2 2" xfId="12820" xr:uid="{00000000-0005-0000-0000-0000E4870000}"/>
    <cellStyle name="Normal 28 4 3 3 2 2 2" xfId="24175" xr:uid="{00000000-0005-0000-0000-0000E5870000}"/>
    <cellStyle name="Normal 28 4 3 3 2 2 3" xfId="42284" xr:uid="{00000000-0005-0000-0000-0000E6870000}"/>
    <cellStyle name="Normal 28 4 3 3 2 3" xfId="19462" xr:uid="{00000000-0005-0000-0000-0000E7870000}"/>
    <cellStyle name="Normal 28 4 3 3 2 4" xfId="37988" xr:uid="{00000000-0005-0000-0000-0000E8870000}"/>
    <cellStyle name="Normal 28 4 3 3 3" xfId="10637" xr:uid="{00000000-0005-0000-0000-0000E9870000}"/>
    <cellStyle name="Normal 28 4 3 3 3 2" xfId="22026" xr:uid="{00000000-0005-0000-0000-0000EA870000}"/>
    <cellStyle name="Normal 28 4 3 3 3 3" xfId="40193" xr:uid="{00000000-0005-0000-0000-0000EB870000}"/>
    <cellStyle name="Normal 28 4 3 3 4" xfId="17311" xr:uid="{00000000-0005-0000-0000-0000EC870000}"/>
    <cellStyle name="Normal 28 4 3 3 5" xfId="35897" xr:uid="{00000000-0005-0000-0000-0000ED870000}"/>
    <cellStyle name="Normal 28 4 3 4" xfId="6995" xr:uid="{00000000-0005-0000-0000-0000EE870000}"/>
    <cellStyle name="Normal 28 4 3 4 2" xfId="11766" xr:uid="{00000000-0005-0000-0000-0000EF870000}"/>
    <cellStyle name="Normal 28 4 3 4 2 2" xfId="23128" xr:uid="{00000000-0005-0000-0000-0000F0870000}"/>
    <cellStyle name="Normal 28 4 3 4 2 3" xfId="41250" xr:uid="{00000000-0005-0000-0000-0000F1870000}"/>
    <cellStyle name="Normal 28 4 3 4 3" xfId="18418" xr:uid="{00000000-0005-0000-0000-0000F2870000}"/>
    <cellStyle name="Normal 28 4 3 4 4" xfId="36954" xr:uid="{00000000-0005-0000-0000-0000F3870000}"/>
    <cellStyle name="Normal 28 4 3 5" xfId="9589" xr:uid="{00000000-0005-0000-0000-0000F4870000}"/>
    <cellStyle name="Normal 28 4 3 5 2" xfId="20984" xr:uid="{00000000-0005-0000-0000-0000F5870000}"/>
    <cellStyle name="Normal 28 4 3 5 3" xfId="39157" xr:uid="{00000000-0005-0000-0000-0000F6870000}"/>
    <cellStyle name="Normal 28 4 3 6" xfId="16254" xr:uid="{00000000-0005-0000-0000-0000F7870000}"/>
    <cellStyle name="Normal 28 4 3 7" xfId="34863" xr:uid="{00000000-0005-0000-0000-0000F8870000}"/>
    <cellStyle name="Normal 28 4 4" xfId="5039" xr:uid="{00000000-0005-0000-0000-0000F9870000}"/>
    <cellStyle name="Normal 28 4 4 2" xfId="6125" xr:uid="{00000000-0005-0000-0000-0000FA870000}"/>
    <cellStyle name="Normal 28 4 4 2 2" xfId="8317" xr:uid="{00000000-0005-0000-0000-0000FB870000}"/>
    <cellStyle name="Normal 28 4 4 2 2 2" xfId="13088" xr:uid="{00000000-0005-0000-0000-0000FC870000}"/>
    <cellStyle name="Normal 28 4 4 2 2 2 2" xfId="24441" xr:uid="{00000000-0005-0000-0000-0000FD870000}"/>
    <cellStyle name="Normal 28 4 4 2 2 2 3" xfId="42542" xr:uid="{00000000-0005-0000-0000-0000FE870000}"/>
    <cellStyle name="Normal 28 4 4 2 2 3" xfId="19727" xr:uid="{00000000-0005-0000-0000-0000FF870000}"/>
    <cellStyle name="Normal 28 4 4 2 2 4" xfId="38246" xr:uid="{00000000-0005-0000-0000-000000880000}"/>
    <cellStyle name="Normal 28 4 4 2 3" xfId="10907" xr:uid="{00000000-0005-0000-0000-000001880000}"/>
    <cellStyle name="Normal 28 4 4 2 3 2" xfId="22293" xr:uid="{00000000-0005-0000-0000-000002880000}"/>
    <cellStyle name="Normal 28 4 4 2 3 3" xfId="40451" xr:uid="{00000000-0005-0000-0000-000003880000}"/>
    <cellStyle name="Normal 28 4 4 2 4" xfId="17578" xr:uid="{00000000-0005-0000-0000-000004880000}"/>
    <cellStyle name="Normal 28 4 4 2 5" xfId="36155" xr:uid="{00000000-0005-0000-0000-000005880000}"/>
    <cellStyle name="Normal 28 4 4 3" xfId="7261" xr:uid="{00000000-0005-0000-0000-000006880000}"/>
    <cellStyle name="Normal 28 4 4 3 2" xfId="12032" xr:uid="{00000000-0005-0000-0000-000007880000}"/>
    <cellStyle name="Normal 28 4 4 3 2 2" xfId="23390" xr:uid="{00000000-0005-0000-0000-000008880000}"/>
    <cellStyle name="Normal 28 4 4 3 2 3" xfId="41506" xr:uid="{00000000-0005-0000-0000-000009880000}"/>
    <cellStyle name="Normal 28 4 4 3 3" xfId="18679" xr:uid="{00000000-0005-0000-0000-00000A880000}"/>
    <cellStyle name="Normal 28 4 4 3 4" xfId="37210" xr:uid="{00000000-0005-0000-0000-00000B880000}"/>
    <cellStyle name="Normal 28 4 4 4" xfId="9847" xr:uid="{00000000-0005-0000-0000-00000C880000}"/>
    <cellStyle name="Normal 28 4 4 4 2" xfId="21242" xr:uid="{00000000-0005-0000-0000-00000D880000}"/>
    <cellStyle name="Normal 28 4 4 4 3" xfId="39414" xr:uid="{00000000-0005-0000-0000-00000E880000}"/>
    <cellStyle name="Normal 28 4 4 5" xfId="16519" xr:uid="{00000000-0005-0000-0000-00000F880000}"/>
    <cellStyle name="Normal 28 4 4 6" xfId="35119" xr:uid="{00000000-0005-0000-0000-000010880000}"/>
    <cellStyle name="Normal 28 4 5" xfId="5571" xr:uid="{00000000-0005-0000-0000-000011880000}"/>
    <cellStyle name="Normal 28 4 5 2" xfId="7773" xr:uid="{00000000-0005-0000-0000-000012880000}"/>
    <cellStyle name="Normal 28 4 5 2 2" xfId="12544" xr:uid="{00000000-0005-0000-0000-000013880000}"/>
    <cellStyle name="Normal 28 4 5 2 2 2" xfId="23902" xr:uid="{00000000-0005-0000-0000-000014880000}"/>
    <cellStyle name="Normal 28 4 5 2 2 3" xfId="42018" xr:uid="{00000000-0005-0000-0000-000015880000}"/>
    <cellStyle name="Normal 28 4 5 2 3" xfId="19191" xr:uid="{00000000-0005-0000-0000-000016880000}"/>
    <cellStyle name="Normal 28 4 5 2 4" xfId="37722" xr:uid="{00000000-0005-0000-0000-000017880000}"/>
    <cellStyle name="Normal 28 4 5 3" xfId="10361" xr:uid="{00000000-0005-0000-0000-000018880000}"/>
    <cellStyle name="Normal 28 4 5 3 2" xfId="21756" xr:uid="{00000000-0005-0000-0000-000019880000}"/>
    <cellStyle name="Normal 28 4 5 3 3" xfId="39927" xr:uid="{00000000-0005-0000-0000-00001A880000}"/>
    <cellStyle name="Normal 28 4 5 4" xfId="17037" xr:uid="{00000000-0005-0000-0000-00001B880000}"/>
    <cellStyle name="Normal 28 4 5 5" xfId="35631" xr:uid="{00000000-0005-0000-0000-00001C880000}"/>
    <cellStyle name="Normal 28 4 6" xfId="6729" xr:uid="{00000000-0005-0000-0000-00001D880000}"/>
    <cellStyle name="Normal 28 4 6 2" xfId="11500" xr:uid="{00000000-0005-0000-0000-00001E880000}"/>
    <cellStyle name="Normal 28 4 6 2 2" xfId="22867" xr:uid="{00000000-0005-0000-0000-00001F880000}"/>
    <cellStyle name="Normal 28 4 6 2 3" xfId="40994" xr:uid="{00000000-0005-0000-0000-000020880000}"/>
    <cellStyle name="Normal 28 4 6 3" xfId="18155" xr:uid="{00000000-0005-0000-0000-000021880000}"/>
    <cellStyle name="Normal 28 4 6 4" xfId="36698" xr:uid="{00000000-0005-0000-0000-000022880000}"/>
    <cellStyle name="Normal 28 4 7" xfId="9329" xr:uid="{00000000-0005-0000-0000-000023880000}"/>
    <cellStyle name="Normal 28 4 7 2" xfId="20724" xr:uid="{00000000-0005-0000-0000-000024880000}"/>
    <cellStyle name="Normal 28 4 7 3" xfId="38901" xr:uid="{00000000-0005-0000-0000-000025880000}"/>
    <cellStyle name="Normal 28 4 8" xfId="15989" xr:uid="{00000000-0005-0000-0000-000026880000}"/>
    <cellStyle name="Normal 28 4 9" xfId="34607" xr:uid="{00000000-0005-0000-0000-000027880000}"/>
    <cellStyle name="Normal 28 5" xfId="4549" xr:uid="{00000000-0005-0000-0000-000028880000}"/>
    <cellStyle name="Normal 28 5 2" xfId="4826" xr:uid="{00000000-0005-0000-0000-000029880000}"/>
    <cellStyle name="Normal 28 5 2 2" xfId="5360" xr:uid="{00000000-0005-0000-0000-00002A880000}"/>
    <cellStyle name="Normal 28 5 2 2 2" xfId="6446" xr:uid="{00000000-0005-0000-0000-00002B880000}"/>
    <cellStyle name="Normal 28 5 2 2 2 2" xfId="8638" xr:uid="{00000000-0005-0000-0000-00002C880000}"/>
    <cellStyle name="Normal 28 5 2 2 2 2 2" xfId="13409" xr:uid="{00000000-0005-0000-0000-00002D880000}"/>
    <cellStyle name="Normal 28 5 2 2 2 2 2 2" xfId="24762" xr:uid="{00000000-0005-0000-0000-00002E880000}"/>
    <cellStyle name="Normal 28 5 2 2 2 2 2 3" xfId="42863" xr:uid="{00000000-0005-0000-0000-00002F880000}"/>
    <cellStyle name="Normal 28 5 2 2 2 2 3" xfId="20048" xr:uid="{00000000-0005-0000-0000-000030880000}"/>
    <cellStyle name="Normal 28 5 2 2 2 2 4" xfId="38567" xr:uid="{00000000-0005-0000-0000-000031880000}"/>
    <cellStyle name="Normal 28 5 2 2 2 3" xfId="11228" xr:uid="{00000000-0005-0000-0000-000032880000}"/>
    <cellStyle name="Normal 28 5 2 2 2 3 2" xfId="22614" xr:uid="{00000000-0005-0000-0000-000033880000}"/>
    <cellStyle name="Normal 28 5 2 2 2 3 3" xfId="40772" xr:uid="{00000000-0005-0000-0000-000034880000}"/>
    <cellStyle name="Normal 28 5 2 2 2 4" xfId="17899" xr:uid="{00000000-0005-0000-0000-000035880000}"/>
    <cellStyle name="Normal 28 5 2 2 2 5" xfId="36476" xr:uid="{00000000-0005-0000-0000-000036880000}"/>
    <cellStyle name="Normal 28 5 2 2 3" xfId="7581" xr:uid="{00000000-0005-0000-0000-000037880000}"/>
    <cellStyle name="Normal 28 5 2 2 3 2" xfId="12352" xr:uid="{00000000-0005-0000-0000-000038880000}"/>
    <cellStyle name="Normal 28 5 2 2 3 2 2" xfId="23710" xr:uid="{00000000-0005-0000-0000-000039880000}"/>
    <cellStyle name="Normal 28 5 2 2 3 2 3" xfId="41826" xr:uid="{00000000-0005-0000-0000-00003A880000}"/>
    <cellStyle name="Normal 28 5 2 2 3 3" xfId="18999" xr:uid="{00000000-0005-0000-0000-00003B880000}"/>
    <cellStyle name="Normal 28 5 2 2 3 4" xfId="37530" xr:uid="{00000000-0005-0000-0000-00003C880000}"/>
    <cellStyle name="Normal 28 5 2 2 4" xfId="10167" xr:uid="{00000000-0005-0000-0000-00003D880000}"/>
    <cellStyle name="Normal 28 5 2 2 4 2" xfId="21562" xr:uid="{00000000-0005-0000-0000-00003E880000}"/>
    <cellStyle name="Normal 28 5 2 2 4 3" xfId="39734" xr:uid="{00000000-0005-0000-0000-00003F880000}"/>
    <cellStyle name="Normal 28 5 2 2 5" xfId="16839" xr:uid="{00000000-0005-0000-0000-000040880000}"/>
    <cellStyle name="Normal 28 5 2 2 6" xfId="35439" xr:uid="{00000000-0005-0000-0000-000041880000}"/>
    <cellStyle name="Normal 28 5 2 3" xfId="5912" xr:uid="{00000000-0005-0000-0000-000042880000}"/>
    <cellStyle name="Normal 28 5 2 3 2" xfId="8113" xr:uid="{00000000-0005-0000-0000-000043880000}"/>
    <cellStyle name="Normal 28 5 2 3 2 2" xfId="12884" xr:uid="{00000000-0005-0000-0000-000044880000}"/>
    <cellStyle name="Normal 28 5 2 3 2 2 2" xfId="24239" xr:uid="{00000000-0005-0000-0000-000045880000}"/>
    <cellStyle name="Normal 28 5 2 3 2 2 3" xfId="42348" xr:uid="{00000000-0005-0000-0000-000046880000}"/>
    <cellStyle name="Normal 28 5 2 3 2 3" xfId="19526" xr:uid="{00000000-0005-0000-0000-000047880000}"/>
    <cellStyle name="Normal 28 5 2 3 2 4" xfId="38052" xr:uid="{00000000-0005-0000-0000-000048880000}"/>
    <cellStyle name="Normal 28 5 2 3 3" xfId="10701" xr:uid="{00000000-0005-0000-0000-000049880000}"/>
    <cellStyle name="Normal 28 5 2 3 3 2" xfId="22090" xr:uid="{00000000-0005-0000-0000-00004A880000}"/>
    <cellStyle name="Normal 28 5 2 3 3 3" xfId="40257" xr:uid="{00000000-0005-0000-0000-00004B880000}"/>
    <cellStyle name="Normal 28 5 2 3 4" xfId="17375" xr:uid="{00000000-0005-0000-0000-00004C880000}"/>
    <cellStyle name="Normal 28 5 2 3 5" xfId="35961" xr:uid="{00000000-0005-0000-0000-00004D880000}"/>
    <cellStyle name="Normal 28 5 2 4" xfId="7059" xr:uid="{00000000-0005-0000-0000-00004E880000}"/>
    <cellStyle name="Normal 28 5 2 4 2" xfId="11830" xr:uid="{00000000-0005-0000-0000-00004F880000}"/>
    <cellStyle name="Normal 28 5 2 4 2 2" xfId="23192" xr:uid="{00000000-0005-0000-0000-000050880000}"/>
    <cellStyle name="Normal 28 5 2 4 2 3" xfId="41314" xr:uid="{00000000-0005-0000-0000-000051880000}"/>
    <cellStyle name="Normal 28 5 2 4 3" xfId="18482" xr:uid="{00000000-0005-0000-0000-000052880000}"/>
    <cellStyle name="Normal 28 5 2 4 4" xfId="37018" xr:uid="{00000000-0005-0000-0000-000053880000}"/>
    <cellStyle name="Normal 28 5 2 5" xfId="9653" xr:uid="{00000000-0005-0000-0000-000054880000}"/>
    <cellStyle name="Normal 28 5 2 5 2" xfId="21048" xr:uid="{00000000-0005-0000-0000-000055880000}"/>
    <cellStyle name="Normal 28 5 2 5 3" xfId="39221" xr:uid="{00000000-0005-0000-0000-000056880000}"/>
    <cellStyle name="Normal 28 5 2 6" xfId="16319" xr:uid="{00000000-0005-0000-0000-000057880000}"/>
    <cellStyle name="Normal 28 5 2 7" xfId="34927" xr:uid="{00000000-0005-0000-0000-000058880000}"/>
    <cellStyle name="Normal 28 5 3" xfId="5103" xr:uid="{00000000-0005-0000-0000-000059880000}"/>
    <cellStyle name="Normal 28 5 3 2" xfId="6189" xr:uid="{00000000-0005-0000-0000-00005A880000}"/>
    <cellStyle name="Normal 28 5 3 2 2" xfId="8381" xr:uid="{00000000-0005-0000-0000-00005B880000}"/>
    <cellStyle name="Normal 28 5 3 2 2 2" xfId="13152" xr:uid="{00000000-0005-0000-0000-00005C880000}"/>
    <cellStyle name="Normal 28 5 3 2 2 2 2" xfId="24505" xr:uid="{00000000-0005-0000-0000-00005D880000}"/>
    <cellStyle name="Normal 28 5 3 2 2 2 3" xfId="42606" xr:uid="{00000000-0005-0000-0000-00005E880000}"/>
    <cellStyle name="Normal 28 5 3 2 2 3" xfId="19791" xr:uid="{00000000-0005-0000-0000-00005F880000}"/>
    <cellStyle name="Normal 28 5 3 2 2 4" xfId="38310" xr:uid="{00000000-0005-0000-0000-000060880000}"/>
    <cellStyle name="Normal 28 5 3 2 3" xfId="10971" xr:uid="{00000000-0005-0000-0000-000061880000}"/>
    <cellStyle name="Normal 28 5 3 2 3 2" xfId="22357" xr:uid="{00000000-0005-0000-0000-000062880000}"/>
    <cellStyle name="Normal 28 5 3 2 3 3" xfId="40515" xr:uid="{00000000-0005-0000-0000-000063880000}"/>
    <cellStyle name="Normal 28 5 3 2 4" xfId="17642" xr:uid="{00000000-0005-0000-0000-000064880000}"/>
    <cellStyle name="Normal 28 5 3 2 5" xfId="36219" xr:uid="{00000000-0005-0000-0000-000065880000}"/>
    <cellStyle name="Normal 28 5 3 3" xfId="7325" xr:uid="{00000000-0005-0000-0000-000066880000}"/>
    <cellStyle name="Normal 28 5 3 3 2" xfId="12096" xr:uid="{00000000-0005-0000-0000-000067880000}"/>
    <cellStyle name="Normal 28 5 3 3 2 2" xfId="23454" xr:uid="{00000000-0005-0000-0000-000068880000}"/>
    <cellStyle name="Normal 28 5 3 3 2 3" xfId="41570" xr:uid="{00000000-0005-0000-0000-000069880000}"/>
    <cellStyle name="Normal 28 5 3 3 3" xfId="18743" xr:uid="{00000000-0005-0000-0000-00006A880000}"/>
    <cellStyle name="Normal 28 5 3 3 4" xfId="37274" xr:uid="{00000000-0005-0000-0000-00006B880000}"/>
    <cellStyle name="Normal 28 5 3 4" xfId="9911" xr:uid="{00000000-0005-0000-0000-00006C880000}"/>
    <cellStyle name="Normal 28 5 3 4 2" xfId="21306" xr:uid="{00000000-0005-0000-0000-00006D880000}"/>
    <cellStyle name="Normal 28 5 3 4 3" xfId="39478" xr:uid="{00000000-0005-0000-0000-00006E880000}"/>
    <cellStyle name="Normal 28 5 3 5" xfId="16583" xr:uid="{00000000-0005-0000-0000-00006F880000}"/>
    <cellStyle name="Normal 28 5 3 6" xfId="35183" xr:uid="{00000000-0005-0000-0000-000070880000}"/>
    <cellStyle name="Normal 28 5 4" xfId="5636" xr:uid="{00000000-0005-0000-0000-000071880000}"/>
    <cellStyle name="Normal 28 5 4 2" xfId="7838" xr:uid="{00000000-0005-0000-0000-000072880000}"/>
    <cellStyle name="Normal 28 5 4 2 2" xfId="12609" xr:uid="{00000000-0005-0000-0000-000073880000}"/>
    <cellStyle name="Normal 28 5 4 2 2 2" xfId="23967" xr:uid="{00000000-0005-0000-0000-000074880000}"/>
    <cellStyle name="Normal 28 5 4 2 2 3" xfId="42083" xr:uid="{00000000-0005-0000-0000-000075880000}"/>
    <cellStyle name="Normal 28 5 4 2 3" xfId="19256" xr:uid="{00000000-0005-0000-0000-000076880000}"/>
    <cellStyle name="Normal 28 5 4 2 4" xfId="37787" xr:uid="{00000000-0005-0000-0000-000077880000}"/>
    <cellStyle name="Normal 28 5 4 3" xfId="10426" xr:uid="{00000000-0005-0000-0000-000078880000}"/>
    <cellStyle name="Normal 28 5 4 3 2" xfId="21821" xr:uid="{00000000-0005-0000-0000-000079880000}"/>
    <cellStyle name="Normal 28 5 4 3 3" xfId="39992" xr:uid="{00000000-0005-0000-0000-00007A880000}"/>
    <cellStyle name="Normal 28 5 4 4" xfId="17102" xr:uid="{00000000-0005-0000-0000-00007B880000}"/>
    <cellStyle name="Normal 28 5 4 5" xfId="35696" xr:uid="{00000000-0005-0000-0000-00007C880000}"/>
    <cellStyle name="Normal 28 5 5" xfId="6793" xr:uid="{00000000-0005-0000-0000-00007D880000}"/>
    <cellStyle name="Normal 28 5 5 2" xfId="11564" xr:uid="{00000000-0005-0000-0000-00007E880000}"/>
    <cellStyle name="Normal 28 5 5 2 2" xfId="22931" xr:uid="{00000000-0005-0000-0000-00007F880000}"/>
    <cellStyle name="Normal 28 5 5 2 3" xfId="41058" xr:uid="{00000000-0005-0000-0000-000080880000}"/>
    <cellStyle name="Normal 28 5 5 3" xfId="18219" xr:uid="{00000000-0005-0000-0000-000081880000}"/>
    <cellStyle name="Normal 28 5 5 4" xfId="36762" xr:uid="{00000000-0005-0000-0000-000082880000}"/>
    <cellStyle name="Normal 28 5 6" xfId="9393" xr:uid="{00000000-0005-0000-0000-000083880000}"/>
    <cellStyle name="Normal 28 5 6 2" xfId="20788" xr:uid="{00000000-0005-0000-0000-000084880000}"/>
    <cellStyle name="Normal 28 5 6 3" xfId="38965" xr:uid="{00000000-0005-0000-0000-000085880000}"/>
    <cellStyle name="Normal 28 5 7" xfId="16053" xr:uid="{00000000-0005-0000-0000-000086880000}"/>
    <cellStyle name="Normal 28 5 8" xfId="34671" xr:uid="{00000000-0005-0000-0000-000087880000}"/>
    <cellStyle name="Normal 28 6" xfId="4697" xr:uid="{00000000-0005-0000-0000-000088880000}"/>
    <cellStyle name="Normal 28 6 2" xfId="5231" xr:uid="{00000000-0005-0000-0000-000089880000}"/>
    <cellStyle name="Normal 28 6 2 2" xfId="6317" xr:uid="{00000000-0005-0000-0000-00008A880000}"/>
    <cellStyle name="Normal 28 6 2 2 2" xfId="8509" xr:uid="{00000000-0005-0000-0000-00008B880000}"/>
    <cellStyle name="Normal 28 6 2 2 2 2" xfId="13280" xr:uid="{00000000-0005-0000-0000-00008C880000}"/>
    <cellStyle name="Normal 28 6 2 2 2 2 2" xfId="24633" xr:uid="{00000000-0005-0000-0000-00008D880000}"/>
    <cellStyle name="Normal 28 6 2 2 2 2 3" xfId="42734" xr:uid="{00000000-0005-0000-0000-00008E880000}"/>
    <cellStyle name="Normal 28 6 2 2 2 3" xfId="19919" xr:uid="{00000000-0005-0000-0000-00008F880000}"/>
    <cellStyle name="Normal 28 6 2 2 2 4" xfId="38438" xr:uid="{00000000-0005-0000-0000-000090880000}"/>
    <cellStyle name="Normal 28 6 2 2 3" xfId="11099" xr:uid="{00000000-0005-0000-0000-000091880000}"/>
    <cellStyle name="Normal 28 6 2 2 3 2" xfId="22485" xr:uid="{00000000-0005-0000-0000-000092880000}"/>
    <cellStyle name="Normal 28 6 2 2 3 3" xfId="40643" xr:uid="{00000000-0005-0000-0000-000093880000}"/>
    <cellStyle name="Normal 28 6 2 2 4" xfId="17770" xr:uid="{00000000-0005-0000-0000-000094880000}"/>
    <cellStyle name="Normal 28 6 2 2 5" xfId="36347" xr:uid="{00000000-0005-0000-0000-000095880000}"/>
    <cellStyle name="Normal 28 6 2 3" xfId="7453" xr:uid="{00000000-0005-0000-0000-000096880000}"/>
    <cellStyle name="Normal 28 6 2 3 2" xfId="12224" xr:uid="{00000000-0005-0000-0000-000097880000}"/>
    <cellStyle name="Normal 28 6 2 3 2 2" xfId="23582" xr:uid="{00000000-0005-0000-0000-000098880000}"/>
    <cellStyle name="Normal 28 6 2 3 2 3" xfId="41698" xr:uid="{00000000-0005-0000-0000-000099880000}"/>
    <cellStyle name="Normal 28 6 2 3 3" xfId="18871" xr:uid="{00000000-0005-0000-0000-00009A880000}"/>
    <cellStyle name="Normal 28 6 2 3 4" xfId="37402" xr:uid="{00000000-0005-0000-0000-00009B880000}"/>
    <cellStyle name="Normal 28 6 2 4" xfId="10039" xr:uid="{00000000-0005-0000-0000-00009C880000}"/>
    <cellStyle name="Normal 28 6 2 4 2" xfId="21434" xr:uid="{00000000-0005-0000-0000-00009D880000}"/>
    <cellStyle name="Normal 28 6 2 4 3" xfId="39606" xr:uid="{00000000-0005-0000-0000-00009E880000}"/>
    <cellStyle name="Normal 28 6 2 5" xfId="16711" xr:uid="{00000000-0005-0000-0000-00009F880000}"/>
    <cellStyle name="Normal 28 6 2 6" xfId="35311" xr:uid="{00000000-0005-0000-0000-0000A0880000}"/>
    <cellStyle name="Normal 28 6 3" xfId="5783" xr:uid="{00000000-0005-0000-0000-0000A1880000}"/>
    <cellStyle name="Normal 28 6 3 2" xfId="7985" xr:uid="{00000000-0005-0000-0000-0000A2880000}"/>
    <cellStyle name="Normal 28 6 3 2 2" xfId="12756" xr:uid="{00000000-0005-0000-0000-0000A3880000}"/>
    <cellStyle name="Normal 28 6 3 2 2 2" xfId="24111" xr:uid="{00000000-0005-0000-0000-0000A4880000}"/>
    <cellStyle name="Normal 28 6 3 2 2 3" xfId="42220" xr:uid="{00000000-0005-0000-0000-0000A5880000}"/>
    <cellStyle name="Normal 28 6 3 2 3" xfId="19398" xr:uid="{00000000-0005-0000-0000-0000A6880000}"/>
    <cellStyle name="Normal 28 6 3 2 4" xfId="37924" xr:uid="{00000000-0005-0000-0000-0000A7880000}"/>
    <cellStyle name="Normal 28 6 3 3" xfId="10573" xr:uid="{00000000-0005-0000-0000-0000A8880000}"/>
    <cellStyle name="Normal 28 6 3 3 2" xfId="21962" xr:uid="{00000000-0005-0000-0000-0000A9880000}"/>
    <cellStyle name="Normal 28 6 3 3 3" xfId="40129" xr:uid="{00000000-0005-0000-0000-0000AA880000}"/>
    <cellStyle name="Normal 28 6 3 4" xfId="17247" xr:uid="{00000000-0005-0000-0000-0000AB880000}"/>
    <cellStyle name="Normal 28 6 3 5" xfId="35833" xr:uid="{00000000-0005-0000-0000-0000AC880000}"/>
    <cellStyle name="Normal 28 6 4" xfId="6931" xr:uid="{00000000-0005-0000-0000-0000AD880000}"/>
    <cellStyle name="Normal 28 6 4 2" xfId="11702" xr:uid="{00000000-0005-0000-0000-0000AE880000}"/>
    <cellStyle name="Normal 28 6 4 2 2" xfId="23064" xr:uid="{00000000-0005-0000-0000-0000AF880000}"/>
    <cellStyle name="Normal 28 6 4 2 3" xfId="41186" xr:uid="{00000000-0005-0000-0000-0000B0880000}"/>
    <cellStyle name="Normal 28 6 4 3" xfId="18354" xr:uid="{00000000-0005-0000-0000-0000B1880000}"/>
    <cellStyle name="Normal 28 6 4 4" xfId="36890" xr:uid="{00000000-0005-0000-0000-0000B2880000}"/>
    <cellStyle name="Normal 28 6 5" xfId="9525" xr:uid="{00000000-0005-0000-0000-0000B3880000}"/>
    <cellStyle name="Normal 28 6 5 2" xfId="20920" xr:uid="{00000000-0005-0000-0000-0000B4880000}"/>
    <cellStyle name="Normal 28 6 5 3" xfId="39093" xr:uid="{00000000-0005-0000-0000-0000B5880000}"/>
    <cellStyle name="Normal 28 6 6" xfId="16190" xr:uid="{00000000-0005-0000-0000-0000B6880000}"/>
    <cellStyle name="Normal 28 6 7" xfId="34799" xr:uid="{00000000-0005-0000-0000-0000B7880000}"/>
    <cellStyle name="Normal 28 7" xfId="4975" xr:uid="{00000000-0005-0000-0000-0000B8880000}"/>
    <cellStyle name="Normal 28 7 2" xfId="6061" xr:uid="{00000000-0005-0000-0000-0000B9880000}"/>
    <cellStyle name="Normal 28 7 2 2" xfId="8253" xr:uid="{00000000-0005-0000-0000-0000BA880000}"/>
    <cellStyle name="Normal 28 7 2 2 2" xfId="13024" xr:uid="{00000000-0005-0000-0000-0000BB880000}"/>
    <cellStyle name="Normal 28 7 2 2 2 2" xfId="24377" xr:uid="{00000000-0005-0000-0000-0000BC880000}"/>
    <cellStyle name="Normal 28 7 2 2 2 3" xfId="42478" xr:uid="{00000000-0005-0000-0000-0000BD880000}"/>
    <cellStyle name="Normal 28 7 2 2 3" xfId="19663" xr:uid="{00000000-0005-0000-0000-0000BE880000}"/>
    <cellStyle name="Normal 28 7 2 2 4" xfId="38182" xr:uid="{00000000-0005-0000-0000-0000BF880000}"/>
    <cellStyle name="Normal 28 7 2 3" xfId="10843" xr:uid="{00000000-0005-0000-0000-0000C0880000}"/>
    <cellStyle name="Normal 28 7 2 3 2" xfId="22229" xr:uid="{00000000-0005-0000-0000-0000C1880000}"/>
    <cellStyle name="Normal 28 7 2 3 3" xfId="40387" xr:uid="{00000000-0005-0000-0000-0000C2880000}"/>
    <cellStyle name="Normal 28 7 2 4" xfId="17514" xr:uid="{00000000-0005-0000-0000-0000C3880000}"/>
    <cellStyle name="Normal 28 7 2 5" xfId="36091" xr:uid="{00000000-0005-0000-0000-0000C4880000}"/>
    <cellStyle name="Normal 28 7 3" xfId="7197" xr:uid="{00000000-0005-0000-0000-0000C5880000}"/>
    <cellStyle name="Normal 28 7 3 2" xfId="11968" xr:uid="{00000000-0005-0000-0000-0000C6880000}"/>
    <cellStyle name="Normal 28 7 3 2 2" xfId="23326" xr:uid="{00000000-0005-0000-0000-0000C7880000}"/>
    <cellStyle name="Normal 28 7 3 2 3" xfId="41442" xr:uid="{00000000-0005-0000-0000-0000C8880000}"/>
    <cellStyle name="Normal 28 7 3 3" xfId="18615" xr:uid="{00000000-0005-0000-0000-0000C9880000}"/>
    <cellStyle name="Normal 28 7 3 4" xfId="37146" xr:uid="{00000000-0005-0000-0000-0000CA880000}"/>
    <cellStyle name="Normal 28 7 4" xfId="9783" xr:uid="{00000000-0005-0000-0000-0000CB880000}"/>
    <cellStyle name="Normal 28 7 4 2" xfId="21178" xr:uid="{00000000-0005-0000-0000-0000CC880000}"/>
    <cellStyle name="Normal 28 7 4 3" xfId="39350" xr:uid="{00000000-0005-0000-0000-0000CD880000}"/>
    <cellStyle name="Normal 28 7 5" xfId="16455" xr:uid="{00000000-0005-0000-0000-0000CE880000}"/>
    <cellStyle name="Normal 28 7 6" xfId="35055" xr:uid="{00000000-0005-0000-0000-0000CF880000}"/>
    <cellStyle name="Normal 28 8" xfId="5507" xr:uid="{00000000-0005-0000-0000-0000D0880000}"/>
    <cellStyle name="Normal 28 8 2" xfId="7709" xr:uid="{00000000-0005-0000-0000-0000D1880000}"/>
    <cellStyle name="Normal 28 8 2 2" xfId="12480" xr:uid="{00000000-0005-0000-0000-0000D2880000}"/>
    <cellStyle name="Normal 28 8 2 2 2" xfId="23838" xr:uid="{00000000-0005-0000-0000-0000D3880000}"/>
    <cellStyle name="Normal 28 8 2 2 3" xfId="41954" xr:uid="{00000000-0005-0000-0000-0000D4880000}"/>
    <cellStyle name="Normal 28 8 2 3" xfId="19127" xr:uid="{00000000-0005-0000-0000-0000D5880000}"/>
    <cellStyle name="Normal 28 8 2 4" xfId="37658" xr:uid="{00000000-0005-0000-0000-0000D6880000}"/>
    <cellStyle name="Normal 28 8 3" xfId="10297" xr:uid="{00000000-0005-0000-0000-0000D7880000}"/>
    <cellStyle name="Normal 28 8 3 2" xfId="21692" xr:uid="{00000000-0005-0000-0000-0000D8880000}"/>
    <cellStyle name="Normal 28 8 3 3" xfId="39863" xr:uid="{00000000-0005-0000-0000-0000D9880000}"/>
    <cellStyle name="Normal 28 8 4" xfId="16973" xr:uid="{00000000-0005-0000-0000-0000DA880000}"/>
    <cellStyle name="Normal 28 8 5" xfId="35567" xr:uid="{00000000-0005-0000-0000-0000DB880000}"/>
    <cellStyle name="Normal 28 9" xfId="6653" xr:uid="{00000000-0005-0000-0000-0000DC880000}"/>
    <cellStyle name="Normal 28 9 2" xfId="11424" xr:uid="{00000000-0005-0000-0000-0000DD880000}"/>
    <cellStyle name="Normal 28 9 2 2" xfId="22797" xr:uid="{00000000-0005-0000-0000-0000DE880000}"/>
    <cellStyle name="Normal 28 9 2 3" xfId="40929" xr:uid="{00000000-0005-0000-0000-0000DF880000}"/>
    <cellStyle name="Normal 28 9 3" xfId="18081" xr:uid="{00000000-0005-0000-0000-0000E0880000}"/>
    <cellStyle name="Normal 28 9 4" xfId="36633" xr:uid="{00000000-0005-0000-0000-0000E1880000}"/>
    <cellStyle name="Normal 29" xfId="4357" xr:uid="{00000000-0005-0000-0000-0000E2880000}"/>
    <cellStyle name="Normal 29 10" xfId="9255" xr:uid="{00000000-0005-0000-0000-0000E3880000}"/>
    <cellStyle name="Normal 29 10 2" xfId="20650" xr:uid="{00000000-0005-0000-0000-0000E4880000}"/>
    <cellStyle name="Normal 29 10 3" xfId="38837" xr:uid="{00000000-0005-0000-0000-0000E5880000}"/>
    <cellStyle name="Normal 29 11" xfId="15902" xr:uid="{00000000-0005-0000-0000-0000E6880000}"/>
    <cellStyle name="Normal 29 12" xfId="34544" xr:uid="{00000000-0005-0000-0000-0000E7880000}"/>
    <cellStyle name="Normal 29 2" xfId="4422" xr:uid="{00000000-0005-0000-0000-0000E8880000}"/>
    <cellStyle name="Normal 29 2 10" xfId="15936" xr:uid="{00000000-0005-0000-0000-0000E9880000}"/>
    <cellStyle name="Normal 29 2 11" xfId="34560" xr:uid="{00000000-0005-0000-0000-0000EA880000}"/>
    <cellStyle name="Normal 29 2 2" xfId="4461" xr:uid="{00000000-0005-0000-0000-0000EB880000}"/>
    <cellStyle name="Normal 29 2 2 10" xfId="34592" xr:uid="{00000000-0005-0000-0000-0000EC880000}"/>
    <cellStyle name="Normal 29 2 2 2" xfId="4533" xr:uid="{00000000-0005-0000-0000-0000ED880000}"/>
    <cellStyle name="Normal 29 2 2 2 2" xfId="4681" xr:uid="{00000000-0005-0000-0000-0000EE880000}"/>
    <cellStyle name="Normal 29 2 2 2 2 2" xfId="4958" xr:uid="{00000000-0005-0000-0000-0000EF880000}"/>
    <cellStyle name="Normal 29 2 2 2 2 2 2" xfId="5492" xr:uid="{00000000-0005-0000-0000-0000F0880000}"/>
    <cellStyle name="Normal 29 2 2 2 2 2 2 2" xfId="6568" xr:uid="{00000000-0005-0000-0000-0000F1880000}"/>
    <cellStyle name="Normal 29 2 2 2 2 2 2 2 2" xfId="8760" xr:uid="{00000000-0005-0000-0000-0000F2880000}"/>
    <cellStyle name="Normal 29 2 2 2 2 2 2 2 2 2" xfId="13531" xr:uid="{00000000-0005-0000-0000-0000F3880000}"/>
    <cellStyle name="Normal 29 2 2 2 2 2 2 2 2 2 2" xfId="24884" xr:uid="{00000000-0005-0000-0000-0000F4880000}"/>
    <cellStyle name="Normal 29 2 2 2 2 2 2 2 2 2 3" xfId="42985" xr:uid="{00000000-0005-0000-0000-0000F5880000}"/>
    <cellStyle name="Normal 29 2 2 2 2 2 2 2 2 3" xfId="20170" xr:uid="{00000000-0005-0000-0000-0000F6880000}"/>
    <cellStyle name="Normal 29 2 2 2 2 2 2 2 2 4" xfId="38689" xr:uid="{00000000-0005-0000-0000-0000F7880000}"/>
    <cellStyle name="Normal 29 2 2 2 2 2 2 2 3" xfId="11350" xr:uid="{00000000-0005-0000-0000-0000F8880000}"/>
    <cellStyle name="Normal 29 2 2 2 2 2 2 2 3 2" xfId="22736" xr:uid="{00000000-0005-0000-0000-0000F9880000}"/>
    <cellStyle name="Normal 29 2 2 2 2 2 2 2 3 3" xfId="40894" xr:uid="{00000000-0005-0000-0000-0000FA880000}"/>
    <cellStyle name="Normal 29 2 2 2 2 2 2 2 4" xfId="18021" xr:uid="{00000000-0005-0000-0000-0000FB880000}"/>
    <cellStyle name="Normal 29 2 2 2 2 2 2 2 5" xfId="36598" xr:uid="{00000000-0005-0000-0000-0000FC880000}"/>
    <cellStyle name="Normal 29 2 2 2 2 2 2 3" xfId="7694" xr:uid="{00000000-0005-0000-0000-0000FD880000}"/>
    <cellStyle name="Normal 29 2 2 2 2 2 2 3 2" xfId="12465" xr:uid="{00000000-0005-0000-0000-0000FE880000}"/>
    <cellStyle name="Normal 29 2 2 2 2 2 2 3 2 2" xfId="23823" xr:uid="{00000000-0005-0000-0000-0000FF880000}"/>
    <cellStyle name="Normal 29 2 2 2 2 2 2 3 2 3" xfId="41939" xr:uid="{00000000-0005-0000-0000-000000890000}"/>
    <cellStyle name="Normal 29 2 2 2 2 2 2 3 3" xfId="19112" xr:uid="{00000000-0005-0000-0000-000001890000}"/>
    <cellStyle name="Normal 29 2 2 2 2 2 2 3 4" xfId="37643" xr:uid="{00000000-0005-0000-0000-000002890000}"/>
    <cellStyle name="Normal 29 2 2 2 2 2 2 4" xfId="10282" xr:uid="{00000000-0005-0000-0000-000003890000}"/>
    <cellStyle name="Normal 29 2 2 2 2 2 2 4 2" xfId="21677" xr:uid="{00000000-0005-0000-0000-000004890000}"/>
    <cellStyle name="Normal 29 2 2 2 2 2 2 4 3" xfId="39848" xr:uid="{00000000-0005-0000-0000-000005890000}"/>
    <cellStyle name="Normal 29 2 2 2 2 2 2 5" xfId="16958" xr:uid="{00000000-0005-0000-0000-000006890000}"/>
    <cellStyle name="Normal 29 2 2 2 2 2 2 6" xfId="35552" xr:uid="{00000000-0005-0000-0000-000007890000}"/>
    <cellStyle name="Normal 29 2 2 2 2 2 3" xfId="6044" xr:uid="{00000000-0005-0000-0000-000008890000}"/>
    <cellStyle name="Normal 29 2 2 2 2 2 3 2" xfId="8236" xr:uid="{00000000-0005-0000-0000-000009890000}"/>
    <cellStyle name="Normal 29 2 2 2 2 2 3 2 2" xfId="13007" xr:uid="{00000000-0005-0000-0000-00000A890000}"/>
    <cellStyle name="Normal 29 2 2 2 2 2 3 2 2 2" xfId="24360" xr:uid="{00000000-0005-0000-0000-00000B890000}"/>
    <cellStyle name="Normal 29 2 2 2 2 2 3 2 2 3" xfId="42461" xr:uid="{00000000-0005-0000-0000-00000C890000}"/>
    <cellStyle name="Normal 29 2 2 2 2 2 3 2 3" xfId="19646" xr:uid="{00000000-0005-0000-0000-00000D890000}"/>
    <cellStyle name="Normal 29 2 2 2 2 2 3 2 4" xfId="38165" xr:uid="{00000000-0005-0000-0000-00000E890000}"/>
    <cellStyle name="Normal 29 2 2 2 2 2 3 3" xfId="10826" xr:uid="{00000000-0005-0000-0000-00000F890000}"/>
    <cellStyle name="Normal 29 2 2 2 2 2 3 3 2" xfId="22212" xr:uid="{00000000-0005-0000-0000-000010890000}"/>
    <cellStyle name="Normal 29 2 2 2 2 2 3 3 3" xfId="40370" xr:uid="{00000000-0005-0000-0000-000011890000}"/>
    <cellStyle name="Normal 29 2 2 2 2 2 3 4" xfId="17497" xr:uid="{00000000-0005-0000-0000-000012890000}"/>
    <cellStyle name="Normal 29 2 2 2 2 2 3 5" xfId="36074" xr:uid="{00000000-0005-0000-0000-000013890000}"/>
    <cellStyle name="Normal 29 2 2 2 2 2 4" xfId="7182" xr:uid="{00000000-0005-0000-0000-000014890000}"/>
    <cellStyle name="Normal 29 2 2 2 2 2 4 2" xfId="11953" xr:uid="{00000000-0005-0000-0000-000015890000}"/>
    <cellStyle name="Normal 29 2 2 2 2 2 4 2 2" xfId="23311" xr:uid="{00000000-0005-0000-0000-000016890000}"/>
    <cellStyle name="Normal 29 2 2 2 2 2 4 2 3" xfId="41427" xr:uid="{00000000-0005-0000-0000-000017890000}"/>
    <cellStyle name="Normal 29 2 2 2 2 2 4 3" xfId="18600" xr:uid="{00000000-0005-0000-0000-000018890000}"/>
    <cellStyle name="Normal 29 2 2 2 2 2 4 4" xfId="37131" xr:uid="{00000000-0005-0000-0000-000019890000}"/>
    <cellStyle name="Normal 29 2 2 2 2 2 5" xfId="9768" xr:uid="{00000000-0005-0000-0000-00001A890000}"/>
    <cellStyle name="Normal 29 2 2 2 2 2 5 2" xfId="21163" xr:uid="{00000000-0005-0000-0000-00001B890000}"/>
    <cellStyle name="Normal 29 2 2 2 2 2 5 3" xfId="39335" xr:uid="{00000000-0005-0000-0000-00001C890000}"/>
    <cellStyle name="Normal 29 2 2 2 2 2 6" xfId="16440" xr:uid="{00000000-0005-0000-0000-00001D890000}"/>
    <cellStyle name="Normal 29 2 2 2 2 2 7" xfId="35040" xr:uid="{00000000-0005-0000-0000-00001E890000}"/>
    <cellStyle name="Normal 29 2 2 2 2 3" xfId="5216" xr:uid="{00000000-0005-0000-0000-00001F890000}"/>
    <cellStyle name="Normal 29 2 2 2 2 3 2" xfId="6302" xr:uid="{00000000-0005-0000-0000-000020890000}"/>
    <cellStyle name="Normal 29 2 2 2 2 3 2 2" xfId="8494" xr:uid="{00000000-0005-0000-0000-000021890000}"/>
    <cellStyle name="Normal 29 2 2 2 2 3 2 2 2" xfId="13265" xr:uid="{00000000-0005-0000-0000-000022890000}"/>
    <cellStyle name="Normal 29 2 2 2 2 3 2 2 2 2" xfId="24618" xr:uid="{00000000-0005-0000-0000-000023890000}"/>
    <cellStyle name="Normal 29 2 2 2 2 3 2 2 2 3" xfId="42719" xr:uid="{00000000-0005-0000-0000-000024890000}"/>
    <cellStyle name="Normal 29 2 2 2 2 3 2 2 3" xfId="19904" xr:uid="{00000000-0005-0000-0000-000025890000}"/>
    <cellStyle name="Normal 29 2 2 2 2 3 2 2 4" xfId="38423" xr:uid="{00000000-0005-0000-0000-000026890000}"/>
    <cellStyle name="Normal 29 2 2 2 2 3 2 3" xfId="11084" xr:uid="{00000000-0005-0000-0000-000027890000}"/>
    <cellStyle name="Normal 29 2 2 2 2 3 2 3 2" xfId="22470" xr:uid="{00000000-0005-0000-0000-000028890000}"/>
    <cellStyle name="Normal 29 2 2 2 2 3 2 3 3" xfId="40628" xr:uid="{00000000-0005-0000-0000-000029890000}"/>
    <cellStyle name="Normal 29 2 2 2 2 3 2 4" xfId="17755" xr:uid="{00000000-0005-0000-0000-00002A890000}"/>
    <cellStyle name="Normal 29 2 2 2 2 3 2 5" xfId="36332" xr:uid="{00000000-0005-0000-0000-00002B890000}"/>
    <cellStyle name="Normal 29 2 2 2 2 3 3" xfId="7438" xr:uid="{00000000-0005-0000-0000-00002C890000}"/>
    <cellStyle name="Normal 29 2 2 2 2 3 3 2" xfId="12209" xr:uid="{00000000-0005-0000-0000-00002D890000}"/>
    <cellStyle name="Normal 29 2 2 2 2 3 3 2 2" xfId="23567" xr:uid="{00000000-0005-0000-0000-00002E890000}"/>
    <cellStyle name="Normal 29 2 2 2 2 3 3 2 3" xfId="41683" xr:uid="{00000000-0005-0000-0000-00002F890000}"/>
    <cellStyle name="Normal 29 2 2 2 2 3 3 3" xfId="18856" xr:uid="{00000000-0005-0000-0000-000030890000}"/>
    <cellStyle name="Normal 29 2 2 2 2 3 3 4" xfId="37387" xr:uid="{00000000-0005-0000-0000-000031890000}"/>
    <cellStyle name="Normal 29 2 2 2 2 3 4" xfId="10024" xr:uid="{00000000-0005-0000-0000-000032890000}"/>
    <cellStyle name="Normal 29 2 2 2 2 3 4 2" xfId="21419" xr:uid="{00000000-0005-0000-0000-000033890000}"/>
    <cellStyle name="Normal 29 2 2 2 2 3 4 3" xfId="39591" xr:uid="{00000000-0005-0000-0000-000034890000}"/>
    <cellStyle name="Normal 29 2 2 2 2 3 5" xfId="16696" xr:uid="{00000000-0005-0000-0000-000035890000}"/>
    <cellStyle name="Normal 29 2 2 2 2 3 6" xfId="35296" xr:uid="{00000000-0005-0000-0000-000036890000}"/>
    <cellStyle name="Normal 29 2 2 2 2 4" xfId="5768" xr:uid="{00000000-0005-0000-0000-000037890000}"/>
    <cellStyle name="Normal 29 2 2 2 2 4 2" xfId="7970" xr:uid="{00000000-0005-0000-0000-000038890000}"/>
    <cellStyle name="Normal 29 2 2 2 2 4 2 2" xfId="12741" xr:uid="{00000000-0005-0000-0000-000039890000}"/>
    <cellStyle name="Normal 29 2 2 2 2 4 2 2 2" xfId="24096" xr:uid="{00000000-0005-0000-0000-00003A890000}"/>
    <cellStyle name="Normal 29 2 2 2 2 4 2 2 3" xfId="42205" xr:uid="{00000000-0005-0000-0000-00003B890000}"/>
    <cellStyle name="Normal 29 2 2 2 2 4 2 3" xfId="19383" xr:uid="{00000000-0005-0000-0000-00003C890000}"/>
    <cellStyle name="Normal 29 2 2 2 2 4 2 4" xfId="37909" xr:uid="{00000000-0005-0000-0000-00003D890000}"/>
    <cellStyle name="Normal 29 2 2 2 2 4 3" xfId="10558" xr:uid="{00000000-0005-0000-0000-00003E890000}"/>
    <cellStyle name="Normal 29 2 2 2 2 4 3 2" xfId="21947" xr:uid="{00000000-0005-0000-0000-00003F890000}"/>
    <cellStyle name="Normal 29 2 2 2 2 4 3 3" xfId="40114" xr:uid="{00000000-0005-0000-0000-000040890000}"/>
    <cellStyle name="Normal 29 2 2 2 2 4 4" xfId="17232" xr:uid="{00000000-0005-0000-0000-000041890000}"/>
    <cellStyle name="Normal 29 2 2 2 2 4 5" xfId="35818" xr:uid="{00000000-0005-0000-0000-000042890000}"/>
    <cellStyle name="Normal 29 2 2 2 2 5" xfId="6916" xr:uid="{00000000-0005-0000-0000-000043890000}"/>
    <cellStyle name="Normal 29 2 2 2 2 5 2" xfId="11687" xr:uid="{00000000-0005-0000-0000-000044890000}"/>
    <cellStyle name="Normal 29 2 2 2 2 5 2 2" xfId="23049" xr:uid="{00000000-0005-0000-0000-000045890000}"/>
    <cellStyle name="Normal 29 2 2 2 2 5 2 3" xfId="41171" xr:uid="{00000000-0005-0000-0000-000046890000}"/>
    <cellStyle name="Normal 29 2 2 2 2 5 3" xfId="18339" xr:uid="{00000000-0005-0000-0000-000047890000}"/>
    <cellStyle name="Normal 29 2 2 2 2 5 4" xfId="36875" xr:uid="{00000000-0005-0000-0000-000048890000}"/>
    <cellStyle name="Normal 29 2 2 2 2 6" xfId="9509" xr:uid="{00000000-0005-0000-0000-000049890000}"/>
    <cellStyle name="Normal 29 2 2 2 2 6 2" xfId="20904" xr:uid="{00000000-0005-0000-0000-00004A890000}"/>
    <cellStyle name="Normal 29 2 2 2 2 6 3" xfId="39078" xr:uid="{00000000-0005-0000-0000-00004B890000}"/>
    <cellStyle name="Normal 29 2 2 2 2 7" xfId="16175" xr:uid="{00000000-0005-0000-0000-00004C890000}"/>
    <cellStyle name="Normal 29 2 2 2 2 8" xfId="34784" xr:uid="{00000000-0005-0000-0000-00004D890000}"/>
    <cellStyle name="Normal 29 2 2 2 3" xfId="4810" xr:uid="{00000000-0005-0000-0000-00004E890000}"/>
    <cellStyle name="Normal 29 2 2 2 3 2" xfId="5344" xr:uid="{00000000-0005-0000-0000-00004F890000}"/>
    <cellStyle name="Normal 29 2 2 2 3 2 2" xfId="6430" xr:uid="{00000000-0005-0000-0000-000050890000}"/>
    <cellStyle name="Normal 29 2 2 2 3 2 2 2" xfId="8622" xr:uid="{00000000-0005-0000-0000-000051890000}"/>
    <cellStyle name="Normal 29 2 2 2 3 2 2 2 2" xfId="13393" xr:uid="{00000000-0005-0000-0000-000052890000}"/>
    <cellStyle name="Normal 29 2 2 2 3 2 2 2 2 2" xfId="24746" xr:uid="{00000000-0005-0000-0000-000053890000}"/>
    <cellStyle name="Normal 29 2 2 2 3 2 2 2 2 3" xfId="42847" xr:uid="{00000000-0005-0000-0000-000054890000}"/>
    <cellStyle name="Normal 29 2 2 2 3 2 2 2 3" xfId="20032" xr:uid="{00000000-0005-0000-0000-000055890000}"/>
    <cellStyle name="Normal 29 2 2 2 3 2 2 2 4" xfId="38551" xr:uid="{00000000-0005-0000-0000-000056890000}"/>
    <cellStyle name="Normal 29 2 2 2 3 2 2 3" xfId="11212" xr:uid="{00000000-0005-0000-0000-000057890000}"/>
    <cellStyle name="Normal 29 2 2 2 3 2 2 3 2" xfId="22598" xr:uid="{00000000-0005-0000-0000-000058890000}"/>
    <cellStyle name="Normal 29 2 2 2 3 2 2 3 3" xfId="40756" xr:uid="{00000000-0005-0000-0000-000059890000}"/>
    <cellStyle name="Normal 29 2 2 2 3 2 2 4" xfId="17883" xr:uid="{00000000-0005-0000-0000-00005A890000}"/>
    <cellStyle name="Normal 29 2 2 2 3 2 2 5" xfId="36460" xr:uid="{00000000-0005-0000-0000-00005B890000}"/>
    <cellStyle name="Normal 29 2 2 2 3 2 3" xfId="7566" xr:uid="{00000000-0005-0000-0000-00005C890000}"/>
    <cellStyle name="Normal 29 2 2 2 3 2 3 2" xfId="12337" xr:uid="{00000000-0005-0000-0000-00005D890000}"/>
    <cellStyle name="Normal 29 2 2 2 3 2 3 2 2" xfId="23695" xr:uid="{00000000-0005-0000-0000-00005E890000}"/>
    <cellStyle name="Normal 29 2 2 2 3 2 3 2 3" xfId="41811" xr:uid="{00000000-0005-0000-0000-00005F890000}"/>
    <cellStyle name="Normal 29 2 2 2 3 2 3 3" xfId="18984" xr:uid="{00000000-0005-0000-0000-000060890000}"/>
    <cellStyle name="Normal 29 2 2 2 3 2 3 4" xfId="37515" xr:uid="{00000000-0005-0000-0000-000061890000}"/>
    <cellStyle name="Normal 29 2 2 2 3 2 4" xfId="10152" xr:uid="{00000000-0005-0000-0000-000062890000}"/>
    <cellStyle name="Normal 29 2 2 2 3 2 4 2" xfId="21547" xr:uid="{00000000-0005-0000-0000-000063890000}"/>
    <cellStyle name="Normal 29 2 2 2 3 2 4 3" xfId="39719" xr:uid="{00000000-0005-0000-0000-000064890000}"/>
    <cellStyle name="Normal 29 2 2 2 3 2 5" xfId="16824" xr:uid="{00000000-0005-0000-0000-000065890000}"/>
    <cellStyle name="Normal 29 2 2 2 3 2 6" xfId="35424" xr:uid="{00000000-0005-0000-0000-000066890000}"/>
    <cellStyle name="Normal 29 2 2 2 3 3" xfId="5896" xr:uid="{00000000-0005-0000-0000-000067890000}"/>
    <cellStyle name="Normal 29 2 2 2 3 3 2" xfId="8098" xr:uid="{00000000-0005-0000-0000-000068890000}"/>
    <cellStyle name="Normal 29 2 2 2 3 3 2 2" xfId="12869" xr:uid="{00000000-0005-0000-0000-000069890000}"/>
    <cellStyle name="Normal 29 2 2 2 3 3 2 2 2" xfId="24224" xr:uid="{00000000-0005-0000-0000-00006A890000}"/>
    <cellStyle name="Normal 29 2 2 2 3 3 2 2 3" xfId="42333" xr:uid="{00000000-0005-0000-0000-00006B890000}"/>
    <cellStyle name="Normal 29 2 2 2 3 3 2 3" xfId="19511" xr:uid="{00000000-0005-0000-0000-00006C890000}"/>
    <cellStyle name="Normal 29 2 2 2 3 3 2 4" xfId="38037" xr:uid="{00000000-0005-0000-0000-00006D890000}"/>
    <cellStyle name="Normal 29 2 2 2 3 3 3" xfId="10686" xr:uid="{00000000-0005-0000-0000-00006E890000}"/>
    <cellStyle name="Normal 29 2 2 2 3 3 3 2" xfId="22075" xr:uid="{00000000-0005-0000-0000-00006F890000}"/>
    <cellStyle name="Normal 29 2 2 2 3 3 3 3" xfId="40242" xr:uid="{00000000-0005-0000-0000-000070890000}"/>
    <cellStyle name="Normal 29 2 2 2 3 3 4" xfId="17360" xr:uid="{00000000-0005-0000-0000-000071890000}"/>
    <cellStyle name="Normal 29 2 2 2 3 3 5" xfId="35946" xr:uid="{00000000-0005-0000-0000-000072890000}"/>
    <cellStyle name="Normal 29 2 2 2 3 4" xfId="7044" xr:uid="{00000000-0005-0000-0000-000073890000}"/>
    <cellStyle name="Normal 29 2 2 2 3 4 2" xfId="11815" xr:uid="{00000000-0005-0000-0000-000074890000}"/>
    <cellStyle name="Normal 29 2 2 2 3 4 2 2" xfId="23177" xr:uid="{00000000-0005-0000-0000-000075890000}"/>
    <cellStyle name="Normal 29 2 2 2 3 4 2 3" xfId="41299" xr:uid="{00000000-0005-0000-0000-000076890000}"/>
    <cellStyle name="Normal 29 2 2 2 3 4 3" xfId="18467" xr:uid="{00000000-0005-0000-0000-000077890000}"/>
    <cellStyle name="Normal 29 2 2 2 3 4 4" xfId="37003" xr:uid="{00000000-0005-0000-0000-000078890000}"/>
    <cellStyle name="Normal 29 2 2 2 3 5" xfId="9638" xr:uid="{00000000-0005-0000-0000-000079890000}"/>
    <cellStyle name="Normal 29 2 2 2 3 5 2" xfId="21033" xr:uid="{00000000-0005-0000-0000-00007A890000}"/>
    <cellStyle name="Normal 29 2 2 2 3 5 3" xfId="39206" xr:uid="{00000000-0005-0000-0000-00007B890000}"/>
    <cellStyle name="Normal 29 2 2 2 3 6" xfId="16303" xr:uid="{00000000-0005-0000-0000-00007C890000}"/>
    <cellStyle name="Normal 29 2 2 2 3 7" xfId="34912" xr:uid="{00000000-0005-0000-0000-00007D890000}"/>
    <cellStyle name="Normal 29 2 2 2 4" xfId="5088" xr:uid="{00000000-0005-0000-0000-00007E890000}"/>
    <cellStyle name="Normal 29 2 2 2 4 2" xfId="6174" xr:uid="{00000000-0005-0000-0000-00007F890000}"/>
    <cellStyle name="Normal 29 2 2 2 4 2 2" xfId="8366" xr:uid="{00000000-0005-0000-0000-000080890000}"/>
    <cellStyle name="Normal 29 2 2 2 4 2 2 2" xfId="13137" xr:uid="{00000000-0005-0000-0000-000081890000}"/>
    <cellStyle name="Normal 29 2 2 2 4 2 2 2 2" xfId="24490" xr:uid="{00000000-0005-0000-0000-000082890000}"/>
    <cellStyle name="Normal 29 2 2 2 4 2 2 2 3" xfId="42591" xr:uid="{00000000-0005-0000-0000-000083890000}"/>
    <cellStyle name="Normal 29 2 2 2 4 2 2 3" xfId="19776" xr:uid="{00000000-0005-0000-0000-000084890000}"/>
    <cellStyle name="Normal 29 2 2 2 4 2 2 4" xfId="38295" xr:uid="{00000000-0005-0000-0000-000085890000}"/>
    <cellStyle name="Normal 29 2 2 2 4 2 3" xfId="10956" xr:uid="{00000000-0005-0000-0000-000086890000}"/>
    <cellStyle name="Normal 29 2 2 2 4 2 3 2" xfId="22342" xr:uid="{00000000-0005-0000-0000-000087890000}"/>
    <cellStyle name="Normal 29 2 2 2 4 2 3 3" xfId="40500" xr:uid="{00000000-0005-0000-0000-000088890000}"/>
    <cellStyle name="Normal 29 2 2 2 4 2 4" xfId="17627" xr:uid="{00000000-0005-0000-0000-000089890000}"/>
    <cellStyle name="Normal 29 2 2 2 4 2 5" xfId="36204" xr:uid="{00000000-0005-0000-0000-00008A890000}"/>
    <cellStyle name="Normal 29 2 2 2 4 3" xfId="7310" xr:uid="{00000000-0005-0000-0000-00008B890000}"/>
    <cellStyle name="Normal 29 2 2 2 4 3 2" xfId="12081" xr:uid="{00000000-0005-0000-0000-00008C890000}"/>
    <cellStyle name="Normal 29 2 2 2 4 3 2 2" xfId="23439" xr:uid="{00000000-0005-0000-0000-00008D890000}"/>
    <cellStyle name="Normal 29 2 2 2 4 3 2 3" xfId="41555" xr:uid="{00000000-0005-0000-0000-00008E890000}"/>
    <cellStyle name="Normal 29 2 2 2 4 3 3" xfId="18728" xr:uid="{00000000-0005-0000-0000-00008F890000}"/>
    <cellStyle name="Normal 29 2 2 2 4 3 4" xfId="37259" xr:uid="{00000000-0005-0000-0000-000090890000}"/>
    <cellStyle name="Normal 29 2 2 2 4 4" xfId="9896" xr:uid="{00000000-0005-0000-0000-000091890000}"/>
    <cellStyle name="Normal 29 2 2 2 4 4 2" xfId="21291" xr:uid="{00000000-0005-0000-0000-000092890000}"/>
    <cellStyle name="Normal 29 2 2 2 4 4 3" xfId="39463" xr:uid="{00000000-0005-0000-0000-000093890000}"/>
    <cellStyle name="Normal 29 2 2 2 4 5" xfId="16568" xr:uid="{00000000-0005-0000-0000-000094890000}"/>
    <cellStyle name="Normal 29 2 2 2 4 6" xfId="35168" xr:uid="{00000000-0005-0000-0000-000095890000}"/>
    <cellStyle name="Normal 29 2 2 2 5" xfId="5620" xr:uid="{00000000-0005-0000-0000-000096890000}"/>
    <cellStyle name="Normal 29 2 2 2 5 2" xfId="7822" xr:uid="{00000000-0005-0000-0000-000097890000}"/>
    <cellStyle name="Normal 29 2 2 2 5 2 2" xfId="12593" xr:uid="{00000000-0005-0000-0000-000098890000}"/>
    <cellStyle name="Normal 29 2 2 2 5 2 2 2" xfId="23951" xr:uid="{00000000-0005-0000-0000-000099890000}"/>
    <cellStyle name="Normal 29 2 2 2 5 2 2 3" xfId="42067" xr:uid="{00000000-0005-0000-0000-00009A890000}"/>
    <cellStyle name="Normal 29 2 2 2 5 2 3" xfId="19240" xr:uid="{00000000-0005-0000-0000-00009B890000}"/>
    <cellStyle name="Normal 29 2 2 2 5 2 4" xfId="37771" xr:uid="{00000000-0005-0000-0000-00009C890000}"/>
    <cellStyle name="Normal 29 2 2 2 5 3" xfId="10410" xr:uid="{00000000-0005-0000-0000-00009D890000}"/>
    <cellStyle name="Normal 29 2 2 2 5 3 2" xfId="21805" xr:uid="{00000000-0005-0000-0000-00009E890000}"/>
    <cellStyle name="Normal 29 2 2 2 5 3 3" xfId="39976" xr:uid="{00000000-0005-0000-0000-00009F890000}"/>
    <cellStyle name="Normal 29 2 2 2 5 4" xfId="17086" xr:uid="{00000000-0005-0000-0000-0000A0890000}"/>
    <cellStyle name="Normal 29 2 2 2 5 5" xfId="35680" xr:uid="{00000000-0005-0000-0000-0000A1890000}"/>
    <cellStyle name="Normal 29 2 2 2 6" xfId="6778" xr:uid="{00000000-0005-0000-0000-0000A2890000}"/>
    <cellStyle name="Normal 29 2 2 2 6 2" xfId="11549" xr:uid="{00000000-0005-0000-0000-0000A3890000}"/>
    <cellStyle name="Normal 29 2 2 2 6 2 2" xfId="22916" xr:uid="{00000000-0005-0000-0000-0000A4890000}"/>
    <cellStyle name="Normal 29 2 2 2 6 2 3" xfId="41043" xr:uid="{00000000-0005-0000-0000-0000A5890000}"/>
    <cellStyle name="Normal 29 2 2 2 6 3" xfId="18204" xr:uid="{00000000-0005-0000-0000-0000A6890000}"/>
    <cellStyle name="Normal 29 2 2 2 6 4" xfId="36747" xr:uid="{00000000-0005-0000-0000-0000A7890000}"/>
    <cellStyle name="Normal 29 2 2 2 7" xfId="9378" xr:uid="{00000000-0005-0000-0000-0000A8890000}"/>
    <cellStyle name="Normal 29 2 2 2 7 2" xfId="20773" xr:uid="{00000000-0005-0000-0000-0000A9890000}"/>
    <cellStyle name="Normal 29 2 2 2 7 3" xfId="38950" xr:uid="{00000000-0005-0000-0000-0000AA890000}"/>
    <cellStyle name="Normal 29 2 2 2 8" xfId="16038" xr:uid="{00000000-0005-0000-0000-0000AB890000}"/>
    <cellStyle name="Normal 29 2 2 2 9" xfId="34656" xr:uid="{00000000-0005-0000-0000-0000AC890000}"/>
    <cellStyle name="Normal 29 2 2 3" xfId="4609" xr:uid="{00000000-0005-0000-0000-0000AD890000}"/>
    <cellStyle name="Normal 29 2 2 3 2" xfId="4886" xr:uid="{00000000-0005-0000-0000-0000AE890000}"/>
    <cellStyle name="Normal 29 2 2 3 2 2" xfId="5420" xr:uid="{00000000-0005-0000-0000-0000AF890000}"/>
    <cellStyle name="Normal 29 2 2 3 2 2 2" xfId="6502" xr:uid="{00000000-0005-0000-0000-0000B0890000}"/>
    <cellStyle name="Normal 29 2 2 3 2 2 2 2" xfId="8694" xr:uid="{00000000-0005-0000-0000-0000B1890000}"/>
    <cellStyle name="Normal 29 2 2 3 2 2 2 2 2" xfId="13465" xr:uid="{00000000-0005-0000-0000-0000B2890000}"/>
    <cellStyle name="Normal 29 2 2 3 2 2 2 2 2 2" xfId="24818" xr:uid="{00000000-0005-0000-0000-0000B3890000}"/>
    <cellStyle name="Normal 29 2 2 3 2 2 2 2 2 3" xfId="42919" xr:uid="{00000000-0005-0000-0000-0000B4890000}"/>
    <cellStyle name="Normal 29 2 2 3 2 2 2 2 3" xfId="20104" xr:uid="{00000000-0005-0000-0000-0000B5890000}"/>
    <cellStyle name="Normal 29 2 2 3 2 2 2 2 4" xfId="38623" xr:uid="{00000000-0005-0000-0000-0000B6890000}"/>
    <cellStyle name="Normal 29 2 2 3 2 2 2 3" xfId="11284" xr:uid="{00000000-0005-0000-0000-0000B7890000}"/>
    <cellStyle name="Normal 29 2 2 3 2 2 2 3 2" xfId="22670" xr:uid="{00000000-0005-0000-0000-0000B8890000}"/>
    <cellStyle name="Normal 29 2 2 3 2 2 2 3 3" xfId="40828" xr:uid="{00000000-0005-0000-0000-0000B9890000}"/>
    <cellStyle name="Normal 29 2 2 3 2 2 2 4" xfId="17955" xr:uid="{00000000-0005-0000-0000-0000BA890000}"/>
    <cellStyle name="Normal 29 2 2 3 2 2 2 5" xfId="36532" xr:uid="{00000000-0005-0000-0000-0000BB890000}"/>
    <cellStyle name="Normal 29 2 2 3 2 2 3" xfId="7630" xr:uid="{00000000-0005-0000-0000-0000BC890000}"/>
    <cellStyle name="Normal 29 2 2 3 2 2 3 2" xfId="12401" xr:uid="{00000000-0005-0000-0000-0000BD890000}"/>
    <cellStyle name="Normal 29 2 2 3 2 2 3 2 2" xfId="23759" xr:uid="{00000000-0005-0000-0000-0000BE890000}"/>
    <cellStyle name="Normal 29 2 2 3 2 2 3 2 3" xfId="41875" xr:uid="{00000000-0005-0000-0000-0000BF890000}"/>
    <cellStyle name="Normal 29 2 2 3 2 2 3 3" xfId="19048" xr:uid="{00000000-0005-0000-0000-0000C0890000}"/>
    <cellStyle name="Normal 29 2 2 3 2 2 3 4" xfId="37579" xr:uid="{00000000-0005-0000-0000-0000C1890000}"/>
    <cellStyle name="Normal 29 2 2 3 2 2 4" xfId="10217" xr:uid="{00000000-0005-0000-0000-0000C2890000}"/>
    <cellStyle name="Normal 29 2 2 3 2 2 4 2" xfId="21612" xr:uid="{00000000-0005-0000-0000-0000C3890000}"/>
    <cellStyle name="Normal 29 2 2 3 2 2 4 3" xfId="39784" xr:uid="{00000000-0005-0000-0000-0000C4890000}"/>
    <cellStyle name="Normal 29 2 2 3 2 2 5" xfId="16891" xr:uid="{00000000-0005-0000-0000-0000C5890000}"/>
    <cellStyle name="Normal 29 2 2 3 2 2 6" xfId="35488" xr:uid="{00000000-0005-0000-0000-0000C6890000}"/>
    <cellStyle name="Normal 29 2 2 3 2 3" xfId="5972" xr:uid="{00000000-0005-0000-0000-0000C7890000}"/>
    <cellStyle name="Normal 29 2 2 3 2 3 2" xfId="8166" xr:uid="{00000000-0005-0000-0000-0000C8890000}"/>
    <cellStyle name="Normal 29 2 2 3 2 3 2 2" xfId="12937" xr:uid="{00000000-0005-0000-0000-0000C9890000}"/>
    <cellStyle name="Normal 29 2 2 3 2 3 2 2 2" xfId="24292" xr:uid="{00000000-0005-0000-0000-0000CA890000}"/>
    <cellStyle name="Normal 29 2 2 3 2 3 2 2 3" xfId="42397" xr:uid="{00000000-0005-0000-0000-0000CB890000}"/>
    <cellStyle name="Normal 29 2 2 3 2 3 2 3" xfId="19577" xr:uid="{00000000-0005-0000-0000-0000CC890000}"/>
    <cellStyle name="Normal 29 2 2 3 2 3 2 4" xfId="38101" xr:uid="{00000000-0005-0000-0000-0000CD890000}"/>
    <cellStyle name="Normal 29 2 2 3 2 3 3" xfId="10756" xr:uid="{00000000-0005-0000-0000-0000CE890000}"/>
    <cellStyle name="Normal 29 2 2 3 2 3 3 2" xfId="22144" xr:uid="{00000000-0005-0000-0000-0000CF890000}"/>
    <cellStyle name="Normal 29 2 2 3 2 3 3 3" xfId="40306" xr:uid="{00000000-0005-0000-0000-0000D0890000}"/>
    <cellStyle name="Normal 29 2 2 3 2 3 4" xfId="17429" xr:uid="{00000000-0005-0000-0000-0000D1890000}"/>
    <cellStyle name="Normal 29 2 2 3 2 3 5" xfId="36010" xr:uid="{00000000-0005-0000-0000-0000D2890000}"/>
    <cellStyle name="Normal 29 2 2 3 2 4" xfId="7112" xr:uid="{00000000-0005-0000-0000-0000D3890000}"/>
    <cellStyle name="Normal 29 2 2 3 2 4 2" xfId="11883" xr:uid="{00000000-0005-0000-0000-0000D4890000}"/>
    <cellStyle name="Normal 29 2 2 3 2 4 2 2" xfId="23244" xr:uid="{00000000-0005-0000-0000-0000D5890000}"/>
    <cellStyle name="Normal 29 2 2 3 2 4 2 3" xfId="41363" xr:uid="{00000000-0005-0000-0000-0000D6890000}"/>
    <cellStyle name="Normal 29 2 2 3 2 4 3" xfId="18532" xr:uid="{00000000-0005-0000-0000-0000D7890000}"/>
    <cellStyle name="Normal 29 2 2 3 2 4 4" xfId="37067" xr:uid="{00000000-0005-0000-0000-0000D8890000}"/>
    <cellStyle name="Normal 29 2 2 3 2 5" xfId="9703" xr:uid="{00000000-0005-0000-0000-0000D9890000}"/>
    <cellStyle name="Normal 29 2 2 3 2 5 2" xfId="21098" xr:uid="{00000000-0005-0000-0000-0000DA890000}"/>
    <cellStyle name="Normal 29 2 2 3 2 5 3" xfId="39271" xr:uid="{00000000-0005-0000-0000-0000DB890000}"/>
    <cellStyle name="Normal 29 2 2 3 2 6" xfId="16371" xr:uid="{00000000-0005-0000-0000-0000DC890000}"/>
    <cellStyle name="Normal 29 2 2 3 2 7" xfId="34976" xr:uid="{00000000-0005-0000-0000-0000DD890000}"/>
    <cellStyle name="Normal 29 2 2 3 3" xfId="5152" xr:uid="{00000000-0005-0000-0000-0000DE890000}"/>
    <cellStyle name="Normal 29 2 2 3 3 2" xfId="6238" xr:uid="{00000000-0005-0000-0000-0000DF890000}"/>
    <cellStyle name="Normal 29 2 2 3 3 2 2" xfId="8430" xr:uid="{00000000-0005-0000-0000-0000E0890000}"/>
    <cellStyle name="Normal 29 2 2 3 3 2 2 2" xfId="13201" xr:uid="{00000000-0005-0000-0000-0000E1890000}"/>
    <cellStyle name="Normal 29 2 2 3 3 2 2 2 2" xfId="24554" xr:uid="{00000000-0005-0000-0000-0000E2890000}"/>
    <cellStyle name="Normal 29 2 2 3 3 2 2 2 3" xfId="42655" xr:uid="{00000000-0005-0000-0000-0000E3890000}"/>
    <cellStyle name="Normal 29 2 2 3 3 2 2 3" xfId="19840" xr:uid="{00000000-0005-0000-0000-0000E4890000}"/>
    <cellStyle name="Normal 29 2 2 3 3 2 2 4" xfId="38359" xr:uid="{00000000-0005-0000-0000-0000E5890000}"/>
    <cellStyle name="Normal 29 2 2 3 3 2 3" xfId="11020" xr:uid="{00000000-0005-0000-0000-0000E6890000}"/>
    <cellStyle name="Normal 29 2 2 3 3 2 3 2" xfId="22406" xr:uid="{00000000-0005-0000-0000-0000E7890000}"/>
    <cellStyle name="Normal 29 2 2 3 3 2 3 3" xfId="40564" xr:uid="{00000000-0005-0000-0000-0000E8890000}"/>
    <cellStyle name="Normal 29 2 2 3 3 2 4" xfId="17691" xr:uid="{00000000-0005-0000-0000-0000E9890000}"/>
    <cellStyle name="Normal 29 2 2 3 3 2 5" xfId="36268" xr:uid="{00000000-0005-0000-0000-0000EA890000}"/>
    <cellStyle name="Normal 29 2 2 3 3 3" xfId="7374" xr:uid="{00000000-0005-0000-0000-0000EB890000}"/>
    <cellStyle name="Normal 29 2 2 3 3 3 2" xfId="12145" xr:uid="{00000000-0005-0000-0000-0000EC890000}"/>
    <cellStyle name="Normal 29 2 2 3 3 3 2 2" xfId="23503" xr:uid="{00000000-0005-0000-0000-0000ED890000}"/>
    <cellStyle name="Normal 29 2 2 3 3 3 2 3" xfId="41619" xr:uid="{00000000-0005-0000-0000-0000EE890000}"/>
    <cellStyle name="Normal 29 2 2 3 3 3 3" xfId="18792" xr:uid="{00000000-0005-0000-0000-0000EF890000}"/>
    <cellStyle name="Normal 29 2 2 3 3 3 4" xfId="37323" xr:uid="{00000000-0005-0000-0000-0000F0890000}"/>
    <cellStyle name="Normal 29 2 2 3 3 4" xfId="9960" xr:uid="{00000000-0005-0000-0000-0000F1890000}"/>
    <cellStyle name="Normal 29 2 2 3 3 4 2" xfId="21355" xr:uid="{00000000-0005-0000-0000-0000F2890000}"/>
    <cellStyle name="Normal 29 2 2 3 3 4 3" xfId="39527" xr:uid="{00000000-0005-0000-0000-0000F3890000}"/>
    <cellStyle name="Normal 29 2 2 3 3 5" xfId="16632" xr:uid="{00000000-0005-0000-0000-0000F4890000}"/>
    <cellStyle name="Normal 29 2 2 3 3 6" xfId="35232" xr:uid="{00000000-0005-0000-0000-0000F5890000}"/>
    <cellStyle name="Normal 29 2 2 3 4" xfId="5696" xr:uid="{00000000-0005-0000-0000-0000F6890000}"/>
    <cellStyle name="Normal 29 2 2 3 4 2" xfId="7898" xr:uid="{00000000-0005-0000-0000-0000F7890000}"/>
    <cellStyle name="Normal 29 2 2 3 4 2 2" xfId="12669" xr:uid="{00000000-0005-0000-0000-0000F8890000}"/>
    <cellStyle name="Normal 29 2 2 3 4 2 2 2" xfId="24025" xr:uid="{00000000-0005-0000-0000-0000F9890000}"/>
    <cellStyle name="Normal 29 2 2 3 4 2 2 3" xfId="42139" xr:uid="{00000000-0005-0000-0000-0000FA890000}"/>
    <cellStyle name="Normal 29 2 2 3 4 2 3" xfId="19313" xr:uid="{00000000-0005-0000-0000-0000FB890000}"/>
    <cellStyle name="Normal 29 2 2 3 4 2 4" xfId="37843" xr:uid="{00000000-0005-0000-0000-0000FC890000}"/>
    <cellStyle name="Normal 29 2 2 3 4 3" xfId="10486" xr:uid="{00000000-0005-0000-0000-0000FD890000}"/>
    <cellStyle name="Normal 29 2 2 3 4 3 2" xfId="21878" xr:uid="{00000000-0005-0000-0000-0000FE890000}"/>
    <cellStyle name="Normal 29 2 2 3 4 3 3" xfId="40048" xr:uid="{00000000-0005-0000-0000-0000FF890000}"/>
    <cellStyle name="Normal 29 2 2 3 4 4" xfId="17162" xr:uid="{00000000-0005-0000-0000-0000008A0000}"/>
    <cellStyle name="Normal 29 2 2 3 4 5" xfId="35752" xr:uid="{00000000-0005-0000-0000-0000018A0000}"/>
    <cellStyle name="Normal 29 2 2 3 5" xfId="6846" xr:uid="{00000000-0005-0000-0000-0000028A0000}"/>
    <cellStyle name="Normal 29 2 2 3 5 2" xfId="11617" xr:uid="{00000000-0005-0000-0000-0000038A0000}"/>
    <cellStyle name="Normal 29 2 2 3 5 2 2" xfId="22982" xr:uid="{00000000-0005-0000-0000-0000048A0000}"/>
    <cellStyle name="Normal 29 2 2 3 5 2 3" xfId="41107" xr:uid="{00000000-0005-0000-0000-0000058A0000}"/>
    <cellStyle name="Normal 29 2 2 3 5 3" xfId="18270" xr:uid="{00000000-0005-0000-0000-0000068A0000}"/>
    <cellStyle name="Normal 29 2 2 3 5 4" xfId="36811" xr:uid="{00000000-0005-0000-0000-0000078A0000}"/>
    <cellStyle name="Normal 29 2 2 3 6" xfId="9444" xr:uid="{00000000-0005-0000-0000-0000088A0000}"/>
    <cellStyle name="Normal 29 2 2 3 6 2" xfId="20839" xr:uid="{00000000-0005-0000-0000-0000098A0000}"/>
    <cellStyle name="Normal 29 2 2 3 6 3" xfId="39014" xr:uid="{00000000-0005-0000-0000-00000A8A0000}"/>
    <cellStyle name="Normal 29 2 2 3 7" xfId="16107" xr:uid="{00000000-0005-0000-0000-00000B8A0000}"/>
    <cellStyle name="Normal 29 2 2 3 8" xfId="34720" xr:uid="{00000000-0005-0000-0000-00000C8A0000}"/>
    <cellStyle name="Normal 29 2 2 4" xfId="4746" xr:uid="{00000000-0005-0000-0000-00000D8A0000}"/>
    <cellStyle name="Normal 29 2 2 4 2" xfId="5280" xr:uid="{00000000-0005-0000-0000-00000E8A0000}"/>
    <cellStyle name="Normal 29 2 2 4 2 2" xfId="6366" xr:uid="{00000000-0005-0000-0000-00000F8A0000}"/>
    <cellStyle name="Normal 29 2 2 4 2 2 2" xfId="8558" xr:uid="{00000000-0005-0000-0000-0000108A0000}"/>
    <cellStyle name="Normal 29 2 2 4 2 2 2 2" xfId="13329" xr:uid="{00000000-0005-0000-0000-0000118A0000}"/>
    <cellStyle name="Normal 29 2 2 4 2 2 2 2 2" xfId="24682" xr:uid="{00000000-0005-0000-0000-0000128A0000}"/>
    <cellStyle name="Normal 29 2 2 4 2 2 2 2 3" xfId="42783" xr:uid="{00000000-0005-0000-0000-0000138A0000}"/>
    <cellStyle name="Normal 29 2 2 4 2 2 2 3" xfId="19968" xr:uid="{00000000-0005-0000-0000-0000148A0000}"/>
    <cellStyle name="Normal 29 2 2 4 2 2 2 4" xfId="38487" xr:uid="{00000000-0005-0000-0000-0000158A0000}"/>
    <cellStyle name="Normal 29 2 2 4 2 2 3" xfId="11148" xr:uid="{00000000-0005-0000-0000-0000168A0000}"/>
    <cellStyle name="Normal 29 2 2 4 2 2 3 2" xfId="22534" xr:uid="{00000000-0005-0000-0000-0000178A0000}"/>
    <cellStyle name="Normal 29 2 2 4 2 2 3 3" xfId="40692" xr:uid="{00000000-0005-0000-0000-0000188A0000}"/>
    <cellStyle name="Normal 29 2 2 4 2 2 4" xfId="17819" xr:uid="{00000000-0005-0000-0000-0000198A0000}"/>
    <cellStyle name="Normal 29 2 2 4 2 2 5" xfId="36396" xr:uid="{00000000-0005-0000-0000-00001A8A0000}"/>
    <cellStyle name="Normal 29 2 2 4 2 3" xfId="7502" xr:uid="{00000000-0005-0000-0000-00001B8A0000}"/>
    <cellStyle name="Normal 29 2 2 4 2 3 2" xfId="12273" xr:uid="{00000000-0005-0000-0000-00001C8A0000}"/>
    <cellStyle name="Normal 29 2 2 4 2 3 2 2" xfId="23631" xr:uid="{00000000-0005-0000-0000-00001D8A0000}"/>
    <cellStyle name="Normal 29 2 2 4 2 3 2 3" xfId="41747" xr:uid="{00000000-0005-0000-0000-00001E8A0000}"/>
    <cellStyle name="Normal 29 2 2 4 2 3 3" xfId="18920" xr:uid="{00000000-0005-0000-0000-00001F8A0000}"/>
    <cellStyle name="Normal 29 2 2 4 2 3 4" xfId="37451" xr:uid="{00000000-0005-0000-0000-0000208A0000}"/>
    <cellStyle name="Normal 29 2 2 4 2 4" xfId="10088" xr:uid="{00000000-0005-0000-0000-0000218A0000}"/>
    <cellStyle name="Normal 29 2 2 4 2 4 2" xfId="21483" xr:uid="{00000000-0005-0000-0000-0000228A0000}"/>
    <cellStyle name="Normal 29 2 2 4 2 4 3" xfId="39655" xr:uid="{00000000-0005-0000-0000-0000238A0000}"/>
    <cellStyle name="Normal 29 2 2 4 2 5" xfId="16760" xr:uid="{00000000-0005-0000-0000-0000248A0000}"/>
    <cellStyle name="Normal 29 2 2 4 2 6" xfId="35360" xr:uid="{00000000-0005-0000-0000-0000258A0000}"/>
    <cellStyle name="Normal 29 2 2 4 3" xfId="5832" xr:uid="{00000000-0005-0000-0000-0000268A0000}"/>
    <cellStyle name="Normal 29 2 2 4 3 2" xfId="8034" xr:uid="{00000000-0005-0000-0000-0000278A0000}"/>
    <cellStyle name="Normal 29 2 2 4 3 2 2" xfId="12805" xr:uid="{00000000-0005-0000-0000-0000288A0000}"/>
    <cellStyle name="Normal 29 2 2 4 3 2 2 2" xfId="24160" xr:uid="{00000000-0005-0000-0000-0000298A0000}"/>
    <cellStyle name="Normal 29 2 2 4 3 2 2 3" xfId="42269" xr:uid="{00000000-0005-0000-0000-00002A8A0000}"/>
    <cellStyle name="Normal 29 2 2 4 3 2 3" xfId="19447" xr:uid="{00000000-0005-0000-0000-00002B8A0000}"/>
    <cellStyle name="Normal 29 2 2 4 3 2 4" xfId="37973" xr:uid="{00000000-0005-0000-0000-00002C8A0000}"/>
    <cellStyle name="Normal 29 2 2 4 3 3" xfId="10622" xr:uid="{00000000-0005-0000-0000-00002D8A0000}"/>
    <cellStyle name="Normal 29 2 2 4 3 3 2" xfId="22011" xr:uid="{00000000-0005-0000-0000-00002E8A0000}"/>
    <cellStyle name="Normal 29 2 2 4 3 3 3" xfId="40178" xr:uid="{00000000-0005-0000-0000-00002F8A0000}"/>
    <cellStyle name="Normal 29 2 2 4 3 4" xfId="17296" xr:uid="{00000000-0005-0000-0000-0000308A0000}"/>
    <cellStyle name="Normal 29 2 2 4 3 5" xfId="35882" xr:uid="{00000000-0005-0000-0000-0000318A0000}"/>
    <cellStyle name="Normal 29 2 2 4 4" xfId="6980" xr:uid="{00000000-0005-0000-0000-0000328A0000}"/>
    <cellStyle name="Normal 29 2 2 4 4 2" xfId="11751" xr:uid="{00000000-0005-0000-0000-0000338A0000}"/>
    <cellStyle name="Normal 29 2 2 4 4 2 2" xfId="23113" xr:uid="{00000000-0005-0000-0000-0000348A0000}"/>
    <cellStyle name="Normal 29 2 2 4 4 2 3" xfId="41235" xr:uid="{00000000-0005-0000-0000-0000358A0000}"/>
    <cellStyle name="Normal 29 2 2 4 4 3" xfId="18403" xr:uid="{00000000-0005-0000-0000-0000368A0000}"/>
    <cellStyle name="Normal 29 2 2 4 4 4" xfId="36939" xr:uid="{00000000-0005-0000-0000-0000378A0000}"/>
    <cellStyle name="Normal 29 2 2 4 5" xfId="9574" xr:uid="{00000000-0005-0000-0000-0000388A0000}"/>
    <cellStyle name="Normal 29 2 2 4 5 2" xfId="20969" xr:uid="{00000000-0005-0000-0000-0000398A0000}"/>
    <cellStyle name="Normal 29 2 2 4 5 3" xfId="39142" xr:uid="{00000000-0005-0000-0000-00003A8A0000}"/>
    <cellStyle name="Normal 29 2 2 4 6" xfId="16239" xr:uid="{00000000-0005-0000-0000-00003B8A0000}"/>
    <cellStyle name="Normal 29 2 2 4 7" xfId="34848" xr:uid="{00000000-0005-0000-0000-00003C8A0000}"/>
    <cellStyle name="Normal 29 2 2 5" xfId="5024" xr:uid="{00000000-0005-0000-0000-00003D8A0000}"/>
    <cellStyle name="Normal 29 2 2 5 2" xfId="6110" xr:uid="{00000000-0005-0000-0000-00003E8A0000}"/>
    <cellStyle name="Normal 29 2 2 5 2 2" xfId="8302" xr:uid="{00000000-0005-0000-0000-00003F8A0000}"/>
    <cellStyle name="Normal 29 2 2 5 2 2 2" xfId="13073" xr:uid="{00000000-0005-0000-0000-0000408A0000}"/>
    <cellStyle name="Normal 29 2 2 5 2 2 2 2" xfId="24426" xr:uid="{00000000-0005-0000-0000-0000418A0000}"/>
    <cellStyle name="Normal 29 2 2 5 2 2 2 3" xfId="42527" xr:uid="{00000000-0005-0000-0000-0000428A0000}"/>
    <cellStyle name="Normal 29 2 2 5 2 2 3" xfId="19712" xr:uid="{00000000-0005-0000-0000-0000438A0000}"/>
    <cellStyle name="Normal 29 2 2 5 2 2 4" xfId="38231" xr:uid="{00000000-0005-0000-0000-0000448A0000}"/>
    <cellStyle name="Normal 29 2 2 5 2 3" xfId="10892" xr:uid="{00000000-0005-0000-0000-0000458A0000}"/>
    <cellStyle name="Normal 29 2 2 5 2 3 2" xfId="22278" xr:uid="{00000000-0005-0000-0000-0000468A0000}"/>
    <cellStyle name="Normal 29 2 2 5 2 3 3" xfId="40436" xr:uid="{00000000-0005-0000-0000-0000478A0000}"/>
    <cellStyle name="Normal 29 2 2 5 2 4" xfId="17563" xr:uid="{00000000-0005-0000-0000-0000488A0000}"/>
    <cellStyle name="Normal 29 2 2 5 2 5" xfId="36140" xr:uid="{00000000-0005-0000-0000-0000498A0000}"/>
    <cellStyle name="Normal 29 2 2 5 3" xfId="7246" xr:uid="{00000000-0005-0000-0000-00004A8A0000}"/>
    <cellStyle name="Normal 29 2 2 5 3 2" xfId="12017" xr:uid="{00000000-0005-0000-0000-00004B8A0000}"/>
    <cellStyle name="Normal 29 2 2 5 3 2 2" xfId="23375" xr:uid="{00000000-0005-0000-0000-00004C8A0000}"/>
    <cellStyle name="Normal 29 2 2 5 3 2 3" xfId="41491" xr:uid="{00000000-0005-0000-0000-00004D8A0000}"/>
    <cellStyle name="Normal 29 2 2 5 3 3" xfId="18664" xr:uid="{00000000-0005-0000-0000-00004E8A0000}"/>
    <cellStyle name="Normal 29 2 2 5 3 4" xfId="37195" xr:uid="{00000000-0005-0000-0000-00004F8A0000}"/>
    <cellStyle name="Normal 29 2 2 5 4" xfId="9832" xr:uid="{00000000-0005-0000-0000-0000508A0000}"/>
    <cellStyle name="Normal 29 2 2 5 4 2" xfId="21227" xr:uid="{00000000-0005-0000-0000-0000518A0000}"/>
    <cellStyle name="Normal 29 2 2 5 4 3" xfId="39399" xr:uid="{00000000-0005-0000-0000-0000528A0000}"/>
    <cellStyle name="Normal 29 2 2 5 5" xfId="16504" xr:uid="{00000000-0005-0000-0000-0000538A0000}"/>
    <cellStyle name="Normal 29 2 2 5 6" xfId="35104" xr:uid="{00000000-0005-0000-0000-0000548A0000}"/>
    <cellStyle name="Normal 29 2 2 6" xfId="5556" xr:uid="{00000000-0005-0000-0000-0000558A0000}"/>
    <cellStyle name="Normal 29 2 2 6 2" xfId="7758" xr:uid="{00000000-0005-0000-0000-0000568A0000}"/>
    <cellStyle name="Normal 29 2 2 6 2 2" xfId="12529" xr:uid="{00000000-0005-0000-0000-0000578A0000}"/>
    <cellStyle name="Normal 29 2 2 6 2 2 2" xfId="23887" xr:uid="{00000000-0005-0000-0000-0000588A0000}"/>
    <cellStyle name="Normal 29 2 2 6 2 2 3" xfId="42003" xr:uid="{00000000-0005-0000-0000-0000598A0000}"/>
    <cellStyle name="Normal 29 2 2 6 2 3" xfId="19176" xr:uid="{00000000-0005-0000-0000-00005A8A0000}"/>
    <cellStyle name="Normal 29 2 2 6 2 4" xfId="37707" xr:uid="{00000000-0005-0000-0000-00005B8A0000}"/>
    <cellStyle name="Normal 29 2 2 6 3" xfId="10346" xr:uid="{00000000-0005-0000-0000-00005C8A0000}"/>
    <cellStyle name="Normal 29 2 2 6 3 2" xfId="21741" xr:uid="{00000000-0005-0000-0000-00005D8A0000}"/>
    <cellStyle name="Normal 29 2 2 6 3 3" xfId="39912" xr:uid="{00000000-0005-0000-0000-00005E8A0000}"/>
    <cellStyle name="Normal 29 2 2 6 4" xfId="17022" xr:uid="{00000000-0005-0000-0000-00005F8A0000}"/>
    <cellStyle name="Normal 29 2 2 6 5" xfId="35616" xr:uid="{00000000-0005-0000-0000-0000608A0000}"/>
    <cellStyle name="Normal 29 2 2 7" xfId="6708" xr:uid="{00000000-0005-0000-0000-0000618A0000}"/>
    <cellStyle name="Normal 29 2 2 7 2" xfId="11479" xr:uid="{00000000-0005-0000-0000-0000628A0000}"/>
    <cellStyle name="Normal 29 2 2 7 2 2" xfId="22848" xr:uid="{00000000-0005-0000-0000-0000638A0000}"/>
    <cellStyle name="Normal 29 2 2 7 2 3" xfId="40979" xr:uid="{00000000-0005-0000-0000-0000648A0000}"/>
    <cellStyle name="Normal 29 2 2 7 3" xfId="18134" xr:uid="{00000000-0005-0000-0000-0000658A0000}"/>
    <cellStyle name="Normal 29 2 2 7 4" xfId="36683" xr:uid="{00000000-0005-0000-0000-0000668A0000}"/>
    <cellStyle name="Normal 29 2 2 8" xfId="9312" xr:uid="{00000000-0005-0000-0000-0000678A0000}"/>
    <cellStyle name="Normal 29 2 2 8 2" xfId="20707" xr:uid="{00000000-0005-0000-0000-0000688A0000}"/>
    <cellStyle name="Normal 29 2 2 8 3" xfId="38886" xr:uid="{00000000-0005-0000-0000-0000698A0000}"/>
    <cellStyle name="Normal 29 2 2 9" xfId="15972" xr:uid="{00000000-0005-0000-0000-00006A8A0000}"/>
    <cellStyle name="Normal 29 2 3" xfId="4501" xr:uid="{00000000-0005-0000-0000-00006B8A0000}"/>
    <cellStyle name="Normal 29 2 3 2" xfId="4649" xr:uid="{00000000-0005-0000-0000-00006C8A0000}"/>
    <cellStyle name="Normal 29 2 3 2 2" xfId="4926" xr:uid="{00000000-0005-0000-0000-00006D8A0000}"/>
    <cellStyle name="Normal 29 2 3 2 2 2" xfId="5460" xr:uid="{00000000-0005-0000-0000-00006E8A0000}"/>
    <cellStyle name="Normal 29 2 3 2 2 2 2" xfId="6536" xr:uid="{00000000-0005-0000-0000-00006F8A0000}"/>
    <cellStyle name="Normal 29 2 3 2 2 2 2 2" xfId="8728" xr:uid="{00000000-0005-0000-0000-0000708A0000}"/>
    <cellStyle name="Normal 29 2 3 2 2 2 2 2 2" xfId="13499" xr:uid="{00000000-0005-0000-0000-0000718A0000}"/>
    <cellStyle name="Normal 29 2 3 2 2 2 2 2 2 2" xfId="24852" xr:uid="{00000000-0005-0000-0000-0000728A0000}"/>
    <cellStyle name="Normal 29 2 3 2 2 2 2 2 2 3" xfId="42953" xr:uid="{00000000-0005-0000-0000-0000738A0000}"/>
    <cellStyle name="Normal 29 2 3 2 2 2 2 2 3" xfId="20138" xr:uid="{00000000-0005-0000-0000-0000748A0000}"/>
    <cellStyle name="Normal 29 2 3 2 2 2 2 2 4" xfId="38657" xr:uid="{00000000-0005-0000-0000-0000758A0000}"/>
    <cellStyle name="Normal 29 2 3 2 2 2 2 3" xfId="11318" xr:uid="{00000000-0005-0000-0000-0000768A0000}"/>
    <cellStyle name="Normal 29 2 3 2 2 2 2 3 2" xfId="22704" xr:uid="{00000000-0005-0000-0000-0000778A0000}"/>
    <cellStyle name="Normal 29 2 3 2 2 2 2 3 3" xfId="40862" xr:uid="{00000000-0005-0000-0000-0000788A0000}"/>
    <cellStyle name="Normal 29 2 3 2 2 2 2 4" xfId="17989" xr:uid="{00000000-0005-0000-0000-0000798A0000}"/>
    <cellStyle name="Normal 29 2 3 2 2 2 2 5" xfId="36566" xr:uid="{00000000-0005-0000-0000-00007A8A0000}"/>
    <cellStyle name="Normal 29 2 3 2 2 2 3" xfId="7662" xr:uid="{00000000-0005-0000-0000-00007B8A0000}"/>
    <cellStyle name="Normal 29 2 3 2 2 2 3 2" xfId="12433" xr:uid="{00000000-0005-0000-0000-00007C8A0000}"/>
    <cellStyle name="Normal 29 2 3 2 2 2 3 2 2" xfId="23791" xr:uid="{00000000-0005-0000-0000-00007D8A0000}"/>
    <cellStyle name="Normal 29 2 3 2 2 2 3 2 3" xfId="41907" xr:uid="{00000000-0005-0000-0000-00007E8A0000}"/>
    <cellStyle name="Normal 29 2 3 2 2 2 3 3" xfId="19080" xr:uid="{00000000-0005-0000-0000-00007F8A0000}"/>
    <cellStyle name="Normal 29 2 3 2 2 2 3 4" xfId="37611" xr:uid="{00000000-0005-0000-0000-0000808A0000}"/>
    <cellStyle name="Normal 29 2 3 2 2 2 4" xfId="10250" xr:uid="{00000000-0005-0000-0000-0000818A0000}"/>
    <cellStyle name="Normal 29 2 3 2 2 2 4 2" xfId="21645" xr:uid="{00000000-0005-0000-0000-0000828A0000}"/>
    <cellStyle name="Normal 29 2 3 2 2 2 4 3" xfId="39816" xr:uid="{00000000-0005-0000-0000-0000838A0000}"/>
    <cellStyle name="Normal 29 2 3 2 2 2 5" xfId="16926" xr:uid="{00000000-0005-0000-0000-0000848A0000}"/>
    <cellStyle name="Normal 29 2 3 2 2 2 6" xfId="35520" xr:uid="{00000000-0005-0000-0000-0000858A0000}"/>
    <cellStyle name="Normal 29 2 3 2 2 3" xfId="6012" xr:uid="{00000000-0005-0000-0000-0000868A0000}"/>
    <cellStyle name="Normal 29 2 3 2 2 3 2" xfId="8204" xr:uid="{00000000-0005-0000-0000-0000878A0000}"/>
    <cellStyle name="Normal 29 2 3 2 2 3 2 2" xfId="12975" xr:uid="{00000000-0005-0000-0000-0000888A0000}"/>
    <cellStyle name="Normal 29 2 3 2 2 3 2 2 2" xfId="24328" xr:uid="{00000000-0005-0000-0000-0000898A0000}"/>
    <cellStyle name="Normal 29 2 3 2 2 3 2 2 3" xfId="42429" xr:uid="{00000000-0005-0000-0000-00008A8A0000}"/>
    <cellStyle name="Normal 29 2 3 2 2 3 2 3" xfId="19614" xr:uid="{00000000-0005-0000-0000-00008B8A0000}"/>
    <cellStyle name="Normal 29 2 3 2 2 3 2 4" xfId="38133" xr:uid="{00000000-0005-0000-0000-00008C8A0000}"/>
    <cellStyle name="Normal 29 2 3 2 2 3 3" xfId="10794" xr:uid="{00000000-0005-0000-0000-00008D8A0000}"/>
    <cellStyle name="Normal 29 2 3 2 2 3 3 2" xfId="22180" xr:uid="{00000000-0005-0000-0000-00008E8A0000}"/>
    <cellStyle name="Normal 29 2 3 2 2 3 3 3" xfId="40338" xr:uid="{00000000-0005-0000-0000-00008F8A0000}"/>
    <cellStyle name="Normal 29 2 3 2 2 3 4" xfId="17465" xr:uid="{00000000-0005-0000-0000-0000908A0000}"/>
    <cellStyle name="Normal 29 2 3 2 2 3 5" xfId="36042" xr:uid="{00000000-0005-0000-0000-0000918A0000}"/>
    <cellStyle name="Normal 29 2 3 2 2 4" xfId="7150" xr:uid="{00000000-0005-0000-0000-0000928A0000}"/>
    <cellStyle name="Normal 29 2 3 2 2 4 2" xfId="11921" xr:uid="{00000000-0005-0000-0000-0000938A0000}"/>
    <cellStyle name="Normal 29 2 3 2 2 4 2 2" xfId="23279" xr:uid="{00000000-0005-0000-0000-0000948A0000}"/>
    <cellStyle name="Normal 29 2 3 2 2 4 2 3" xfId="41395" xr:uid="{00000000-0005-0000-0000-0000958A0000}"/>
    <cellStyle name="Normal 29 2 3 2 2 4 3" xfId="18568" xr:uid="{00000000-0005-0000-0000-0000968A0000}"/>
    <cellStyle name="Normal 29 2 3 2 2 4 4" xfId="37099" xr:uid="{00000000-0005-0000-0000-0000978A0000}"/>
    <cellStyle name="Normal 29 2 3 2 2 5" xfId="9736" xr:uid="{00000000-0005-0000-0000-0000988A0000}"/>
    <cellStyle name="Normal 29 2 3 2 2 5 2" xfId="21131" xr:uid="{00000000-0005-0000-0000-0000998A0000}"/>
    <cellStyle name="Normal 29 2 3 2 2 5 3" xfId="39303" xr:uid="{00000000-0005-0000-0000-00009A8A0000}"/>
    <cellStyle name="Normal 29 2 3 2 2 6" xfId="16408" xr:uid="{00000000-0005-0000-0000-00009B8A0000}"/>
    <cellStyle name="Normal 29 2 3 2 2 7" xfId="35008" xr:uid="{00000000-0005-0000-0000-00009C8A0000}"/>
    <cellStyle name="Normal 29 2 3 2 3" xfId="5184" xr:uid="{00000000-0005-0000-0000-00009D8A0000}"/>
    <cellStyle name="Normal 29 2 3 2 3 2" xfId="6270" xr:uid="{00000000-0005-0000-0000-00009E8A0000}"/>
    <cellStyle name="Normal 29 2 3 2 3 2 2" xfId="8462" xr:uid="{00000000-0005-0000-0000-00009F8A0000}"/>
    <cellStyle name="Normal 29 2 3 2 3 2 2 2" xfId="13233" xr:uid="{00000000-0005-0000-0000-0000A08A0000}"/>
    <cellStyle name="Normal 29 2 3 2 3 2 2 2 2" xfId="24586" xr:uid="{00000000-0005-0000-0000-0000A18A0000}"/>
    <cellStyle name="Normal 29 2 3 2 3 2 2 2 3" xfId="42687" xr:uid="{00000000-0005-0000-0000-0000A28A0000}"/>
    <cellStyle name="Normal 29 2 3 2 3 2 2 3" xfId="19872" xr:uid="{00000000-0005-0000-0000-0000A38A0000}"/>
    <cellStyle name="Normal 29 2 3 2 3 2 2 4" xfId="38391" xr:uid="{00000000-0005-0000-0000-0000A48A0000}"/>
    <cellStyle name="Normal 29 2 3 2 3 2 3" xfId="11052" xr:uid="{00000000-0005-0000-0000-0000A58A0000}"/>
    <cellStyle name="Normal 29 2 3 2 3 2 3 2" xfId="22438" xr:uid="{00000000-0005-0000-0000-0000A68A0000}"/>
    <cellStyle name="Normal 29 2 3 2 3 2 3 3" xfId="40596" xr:uid="{00000000-0005-0000-0000-0000A78A0000}"/>
    <cellStyle name="Normal 29 2 3 2 3 2 4" xfId="17723" xr:uid="{00000000-0005-0000-0000-0000A88A0000}"/>
    <cellStyle name="Normal 29 2 3 2 3 2 5" xfId="36300" xr:uid="{00000000-0005-0000-0000-0000A98A0000}"/>
    <cellStyle name="Normal 29 2 3 2 3 3" xfId="7406" xr:uid="{00000000-0005-0000-0000-0000AA8A0000}"/>
    <cellStyle name="Normal 29 2 3 2 3 3 2" xfId="12177" xr:uid="{00000000-0005-0000-0000-0000AB8A0000}"/>
    <cellStyle name="Normal 29 2 3 2 3 3 2 2" xfId="23535" xr:uid="{00000000-0005-0000-0000-0000AC8A0000}"/>
    <cellStyle name="Normal 29 2 3 2 3 3 2 3" xfId="41651" xr:uid="{00000000-0005-0000-0000-0000AD8A0000}"/>
    <cellStyle name="Normal 29 2 3 2 3 3 3" xfId="18824" xr:uid="{00000000-0005-0000-0000-0000AE8A0000}"/>
    <cellStyle name="Normal 29 2 3 2 3 3 4" xfId="37355" xr:uid="{00000000-0005-0000-0000-0000AF8A0000}"/>
    <cellStyle name="Normal 29 2 3 2 3 4" xfId="9992" xr:uid="{00000000-0005-0000-0000-0000B08A0000}"/>
    <cellStyle name="Normal 29 2 3 2 3 4 2" xfId="21387" xr:uid="{00000000-0005-0000-0000-0000B18A0000}"/>
    <cellStyle name="Normal 29 2 3 2 3 4 3" xfId="39559" xr:uid="{00000000-0005-0000-0000-0000B28A0000}"/>
    <cellStyle name="Normal 29 2 3 2 3 5" xfId="16664" xr:uid="{00000000-0005-0000-0000-0000B38A0000}"/>
    <cellStyle name="Normal 29 2 3 2 3 6" xfId="35264" xr:uid="{00000000-0005-0000-0000-0000B48A0000}"/>
    <cellStyle name="Normal 29 2 3 2 4" xfId="5736" xr:uid="{00000000-0005-0000-0000-0000B58A0000}"/>
    <cellStyle name="Normal 29 2 3 2 4 2" xfId="7938" xr:uid="{00000000-0005-0000-0000-0000B68A0000}"/>
    <cellStyle name="Normal 29 2 3 2 4 2 2" xfId="12709" xr:uid="{00000000-0005-0000-0000-0000B78A0000}"/>
    <cellStyle name="Normal 29 2 3 2 4 2 2 2" xfId="24064" xr:uid="{00000000-0005-0000-0000-0000B88A0000}"/>
    <cellStyle name="Normal 29 2 3 2 4 2 2 3" xfId="42173" xr:uid="{00000000-0005-0000-0000-0000B98A0000}"/>
    <cellStyle name="Normal 29 2 3 2 4 2 3" xfId="19351" xr:uid="{00000000-0005-0000-0000-0000BA8A0000}"/>
    <cellStyle name="Normal 29 2 3 2 4 2 4" xfId="37877" xr:uid="{00000000-0005-0000-0000-0000BB8A0000}"/>
    <cellStyle name="Normal 29 2 3 2 4 3" xfId="10526" xr:uid="{00000000-0005-0000-0000-0000BC8A0000}"/>
    <cellStyle name="Normal 29 2 3 2 4 3 2" xfId="21915" xr:uid="{00000000-0005-0000-0000-0000BD8A0000}"/>
    <cellStyle name="Normal 29 2 3 2 4 3 3" xfId="40082" xr:uid="{00000000-0005-0000-0000-0000BE8A0000}"/>
    <cellStyle name="Normal 29 2 3 2 4 4" xfId="17200" xr:uid="{00000000-0005-0000-0000-0000BF8A0000}"/>
    <cellStyle name="Normal 29 2 3 2 4 5" xfId="35786" xr:uid="{00000000-0005-0000-0000-0000C08A0000}"/>
    <cellStyle name="Normal 29 2 3 2 5" xfId="6884" xr:uid="{00000000-0005-0000-0000-0000C18A0000}"/>
    <cellStyle name="Normal 29 2 3 2 5 2" xfId="11655" xr:uid="{00000000-0005-0000-0000-0000C28A0000}"/>
    <cellStyle name="Normal 29 2 3 2 5 2 2" xfId="23017" xr:uid="{00000000-0005-0000-0000-0000C38A0000}"/>
    <cellStyle name="Normal 29 2 3 2 5 2 3" xfId="41139" xr:uid="{00000000-0005-0000-0000-0000C48A0000}"/>
    <cellStyle name="Normal 29 2 3 2 5 3" xfId="18307" xr:uid="{00000000-0005-0000-0000-0000C58A0000}"/>
    <cellStyle name="Normal 29 2 3 2 5 4" xfId="36843" xr:uid="{00000000-0005-0000-0000-0000C68A0000}"/>
    <cellStyle name="Normal 29 2 3 2 6" xfId="9477" xr:uid="{00000000-0005-0000-0000-0000C78A0000}"/>
    <cellStyle name="Normal 29 2 3 2 6 2" xfId="20872" xr:uid="{00000000-0005-0000-0000-0000C88A0000}"/>
    <cellStyle name="Normal 29 2 3 2 6 3" xfId="39046" xr:uid="{00000000-0005-0000-0000-0000C98A0000}"/>
    <cellStyle name="Normal 29 2 3 2 7" xfId="16143" xr:uid="{00000000-0005-0000-0000-0000CA8A0000}"/>
    <cellStyle name="Normal 29 2 3 2 8" xfId="34752" xr:uid="{00000000-0005-0000-0000-0000CB8A0000}"/>
    <cellStyle name="Normal 29 2 3 3" xfId="4778" xr:uid="{00000000-0005-0000-0000-0000CC8A0000}"/>
    <cellStyle name="Normal 29 2 3 3 2" xfId="5312" xr:uid="{00000000-0005-0000-0000-0000CD8A0000}"/>
    <cellStyle name="Normal 29 2 3 3 2 2" xfId="6398" xr:uid="{00000000-0005-0000-0000-0000CE8A0000}"/>
    <cellStyle name="Normal 29 2 3 3 2 2 2" xfId="8590" xr:uid="{00000000-0005-0000-0000-0000CF8A0000}"/>
    <cellStyle name="Normal 29 2 3 3 2 2 2 2" xfId="13361" xr:uid="{00000000-0005-0000-0000-0000D08A0000}"/>
    <cellStyle name="Normal 29 2 3 3 2 2 2 2 2" xfId="24714" xr:uid="{00000000-0005-0000-0000-0000D18A0000}"/>
    <cellStyle name="Normal 29 2 3 3 2 2 2 2 3" xfId="42815" xr:uid="{00000000-0005-0000-0000-0000D28A0000}"/>
    <cellStyle name="Normal 29 2 3 3 2 2 2 3" xfId="20000" xr:uid="{00000000-0005-0000-0000-0000D38A0000}"/>
    <cellStyle name="Normal 29 2 3 3 2 2 2 4" xfId="38519" xr:uid="{00000000-0005-0000-0000-0000D48A0000}"/>
    <cellStyle name="Normal 29 2 3 3 2 2 3" xfId="11180" xr:uid="{00000000-0005-0000-0000-0000D58A0000}"/>
    <cellStyle name="Normal 29 2 3 3 2 2 3 2" xfId="22566" xr:uid="{00000000-0005-0000-0000-0000D68A0000}"/>
    <cellStyle name="Normal 29 2 3 3 2 2 3 3" xfId="40724" xr:uid="{00000000-0005-0000-0000-0000D78A0000}"/>
    <cellStyle name="Normal 29 2 3 3 2 2 4" xfId="17851" xr:uid="{00000000-0005-0000-0000-0000D88A0000}"/>
    <cellStyle name="Normal 29 2 3 3 2 2 5" xfId="36428" xr:uid="{00000000-0005-0000-0000-0000D98A0000}"/>
    <cellStyle name="Normal 29 2 3 3 2 3" xfId="7534" xr:uid="{00000000-0005-0000-0000-0000DA8A0000}"/>
    <cellStyle name="Normal 29 2 3 3 2 3 2" xfId="12305" xr:uid="{00000000-0005-0000-0000-0000DB8A0000}"/>
    <cellStyle name="Normal 29 2 3 3 2 3 2 2" xfId="23663" xr:uid="{00000000-0005-0000-0000-0000DC8A0000}"/>
    <cellStyle name="Normal 29 2 3 3 2 3 2 3" xfId="41779" xr:uid="{00000000-0005-0000-0000-0000DD8A0000}"/>
    <cellStyle name="Normal 29 2 3 3 2 3 3" xfId="18952" xr:uid="{00000000-0005-0000-0000-0000DE8A0000}"/>
    <cellStyle name="Normal 29 2 3 3 2 3 4" xfId="37483" xr:uid="{00000000-0005-0000-0000-0000DF8A0000}"/>
    <cellStyle name="Normal 29 2 3 3 2 4" xfId="10120" xr:uid="{00000000-0005-0000-0000-0000E08A0000}"/>
    <cellStyle name="Normal 29 2 3 3 2 4 2" xfId="21515" xr:uid="{00000000-0005-0000-0000-0000E18A0000}"/>
    <cellStyle name="Normal 29 2 3 3 2 4 3" xfId="39687" xr:uid="{00000000-0005-0000-0000-0000E28A0000}"/>
    <cellStyle name="Normal 29 2 3 3 2 5" xfId="16792" xr:uid="{00000000-0005-0000-0000-0000E38A0000}"/>
    <cellStyle name="Normal 29 2 3 3 2 6" xfId="35392" xr:uid="{00000000-0005-0000-0000-0000E48A0000}"/>
    <cellStyle name="Normal 29 2 3 3 3" xfId="5864" xr:uid="{00000000-0005-0000-0000-0000E58A0000}"/>
    <cellStyle name="Normal 29 2 3 3 3 2" xfId="8066" xr:uid="{00000000-0005-0000-0000-0000E68A0000}"/>
    <cellStyle name="Normal 29 2 3 3 3 2 2" xfId="12837" xr:uid="{00000000-0005-0000-0000-0000E78A0000}"/>
    <cellStyle name="Normal 29 2 3 3 3 2 2 2" xfId="24192" xr:uid="{00000000-0005-0000-0000-0000E88A0000}"/>
    <cellStyle name="Normal 29 2 3 3 3 2 2 3" xfId="42301" xr:uid="{00000000-0005-0000-0000-0000E98A0000}"/>
    <cellStyle name="Normal 29 2 3 3 3 2 3" xfId="19479" xr:uid="{00000000-0005-0000-0000-0000EA8A0000}"/>
    <cellStyle name="Normal 29 2 3 3 3 2 4" xfId="38005" xr:uid="{00000000-0005-0000-0000-0000EB8A0000}"/>
    <cellStyle name="Normal 29 2 3 3 3 3" xfId="10654" xr:uid="{00000000-0005-0000-0000-0000EC8A0000}"/>
    <cellStyle name="Normal 29 2 3 3 3 3 2" xfId="22043" xr:uid="{00000000-0005-0000-0000-0000ED8A0000}"/>
    <cellStyle name="Normal 29 2 3 3 3 3 3" xfId="40210" xr:uid="{00000000-0005-0000-0000-0000EE8A0000}"/>
    <cellStyle name="Normal 29 2 3 3 3 4" xfId="17328" xr:uid="{00000000-0005-0000-0000-0000EF8A0000}"/>
    <cellStyle name="Normal 29 2 3 3 3 5" xfId="35914" xr:uid="{00000000-0005-0000-0000-0000F08A0000}"/>
    <cellStyle name="Normal 29 2 3 3 4" xfId="7012" xr:uid="{00000000-0005-0000-0000-0000F18A0000}"/>
    <cellStyle name="Normal 29 2 3 3 4 2" xfId="11783" xr:uid="{00000000-0005-0000-0000-0000F28A0000}"/>
    <cellStyle name="Normal 29 2 3 3 4 2 2" xfId="23145" xr:uid="{00000000-0005-0000-0000-0000F38A0000}"/>
    <cellStyle name="Normal 29 2 3 3 4 2 3" xfId="41267" xr:uid="{00000000-0005-0000-0000-0000F48A0000}"/>
    <cellStyle name="Normal 29 2 3 3 4 3" xfId="18435" xr:uid="{00000000-0005-0000-0000-0000F58A0000}"/>
    <cellStyle name="Normal 29 2 3 3 4 4" xfId="36971" xr:uid="{00000000-0005-0000-0000-0000F68A0000}"/>
    <cellStyle name="Normal 29 2 3 3 5" xfId="9606" xr:uid="{00000000-0005-0000-0000-0000F78A0000}"/>
    <cellStyle name="Normal 29 2 3 3 5 2" xfId="21001" xr:uid="{00000000-0005-0000-0000-0000F88A0000}"/>
    <cellStyle name="Normal 29 2 3 3 5 3" xfId="39174" xr:uid="{00000000-0005-0000-0000-0000F98A0000}"/>
    <cellStyle name="Normal 29 2 3 3 6" xfId="16271" xr:uid="{00000000-0005-0000-0000-0000FA8A0000}"/>
    <cellStyle name="Normal 29 2 3 3 7" xfId="34880" xr:uid="{00000000-0005-0000-0000-0000FB8A0000}"/>
    <cellStyle name="Normal 29 2 3 4" xfId="5056" xr:uid="{00000000-0005-0000-0000-0000FC8A0000}"/>
    <cellStyle name="Normal 29 2 3 4 2" xfId="6142" xr:uid="{00000000-0005-0000-0000-0000FD8A0000}"/>
    <cellStyle name="Normal 29 2 3 4 2 2" xfId="8334" xr:uid="{00000000-0005-0000-0000-0000FE8A0000}"/>
    <cellStyle name="Normal 29 2 3 4 2 2 2" xfId="13105" xr:uid="{00000000-0005-0000-0000-0000FF8A0000}"/>
    <cellStyle name="Normal 29 2 3 4 2 2 2 2" xfId="24458" xr:uid="{00000000-0005-0000-0000-0000008B0000}"/>
    <cellStyle name="Normal 29 2 3 4 2 2 2 3" xfId="42559" xr:uid="{00000000-0005-0000-0000-0000018B0000}"/>
    <cellStyle name="Normal 29 2 3 4 2 2 3" xfId="19744" xr:uid="{00000000-0005-0000-0000-0000028B0000}"/>
    <cellStyle name="Normal 29 2 3 4 2 2 4" xfId="38263" xr:uid="{00000000-0005-0000-0000-0000038B0000}"/>
    <cellStyle name="Normal 29 2 3 4 2 3" xfId="10924" xr:uid="{00000000-0005-0000-0000-0000048B0000}"/>
    <cellStyle name="Normal 29 2 3 4 2 3 2" xfId="22310" xr:uid="{00000000-0005-0000-0000-0000058B0000}"/>
    <cellStyle name="Normal 29 2 3 4 2 3 3" xfId="40468" xr:uid="{00000000-0005-0000-0000-0000068B0000}"/>
    <cellStyle name="Normal 29 2 3 4 2 4" xfId="17595" xr:uid="{00000000-0005-0000-0000-0000078B0000}"/>
    <cellStyle name="Normal 29 2 3 4 2 5" xfId="36172" xr:uid="{00000000-0005-0000-0000-0000088B0000}"/>
    <cellStyle name="Normal 29 2 3 4 3" xfId="7278" xr:uid="{00000000-0005-0000-0000-0000098B0000}"/>
    <cellStyle name="Normal 29 2 3 4 3 2" xfId="12049" xr:uid="{00000000-0005-0000-0000-00000A8B0000}"/>
    <cellStyle name="Normal 29 2 3 4 3 2 2" xfId="23407" xr:uid="{00000000-0005-0000-0000-00000B8B0000}"/>
    <cellStyle name="Normal 29 2 3 4 3 2 3" xfId="41523" xr:uid="{00000000-0005-0000-0000-00000C8B0000}"/>
    <cellStyle name="Normal 29 2 3 4 3 3" xfId="18696" xr:uid="{00000000-0005-0000-0000-00000D8B0000}"/>
    <cellStyle name="Normal 29 2 3 4 3 4" xfId="37227" xr:uid="{00000000-0005-0000-0000-00000E8B0000}"/>
    <cellStyle name="Normal 29 2 3 4 4" xfId="9864" xr:uid="{00000000-0005-0000-0000-00000F8B0000}"/>
    <cellStyle name="Normal 29 2 3 4 4 2" xfId="21259" xr:uid="{00000000-0005-0000-0000-0000108B0000}"/>
    <cellStyle name="Normal 29 2 3 4 4 3" xfId="39431" xr:uid="{00000000-0005-0000-0000-0000118B0000}"/>
    <cellStyle name="Normal 29 2 3 4 5" xfId="16536" xr:uid="{00000000-0005-0000-0000-0000128B0000}"/>
    <cellStyle name="Normal 29 2 3 4 6" xfId="35136" xr:uid="{00000000-0005-0000-0000-0000138B0000}"/>
    <cellStyle name="Normal 29 2 3 5" xfId="5588" xr:uid="{00000000-0005-0000-0000-0000148B0000}"/>
    <cellStyle name="Normal 29 2 3 5 2" xfId="7790" xr:uid="{00000000-0005-0000-0000-0000158B0000}"/>
    <cellStyle name="Normal 29 2 3 5 2 2" xfId="12561" xr:uid="{00000000-0005-0000-0000-0000168B0000}"/>
    <cellStyle name="Normal 29 2 3 5 2 2 2" xfId="23919" xr:uid="{00000000-0005-0000-0000-0000178B0000}"/>
    <cellStyle name="Normal 29 2 3 5 2 2 3" xfId="42035" xr:uid="{00000000-0005-0000-0000-0000188B0000}"/>
    <cellStyle name="Normal 29 2 3 5 2 3" xfId="19208" xr:uid="{00000000-0005-0000-0000-0000198B0000}"/>
    <cellStyle name="Normal 29 2 3 5 2 4" xfId="37739" xr:uid="{00000000-0005-0000-0000-00001A8B0000}"/>
    <cellStyle name="Normal 29 2 3 5 3" xfId="10378" xr:uid="{00000000-0005-0000-0000-00001B8B0000}"/>
    <cellStyle name="Normal 29 2 3 5 3 2" xfId="21773" xr:uid="{00000000-0005-0000-0000-00001C8B0000}"/>
    <cellStyle name="Normal 29 2 3 5 3 3" xfId="39944" xr:uid="{00000000-0005-0000-0000-00001D8B0000}"/>
    <cellStyle name="Normal 29 2 3 5 4" xfId="17054" xr:uid="{00000000-0005-0000-0000-00001E8B0000}"/>
    <cellStyle name="Normal 29 2 3 5 5" xfId="35648" xr:uid="{00000000-0005-0000-0000-00001F8B0000}"/>
    <cellStyle name="Normal 29 2 3 6" xfId="6746" xr:uid="{00000000-0005-0000-0000-0000208B0000}"/>
    <cellStyle name="Normal 29 2 3 6 2" xfId="11517" xr:uid="{00000000-0005-0000-0000-0000218B0000}"/>
    <cellStyle name="Normal 29 2 3 6 2 2" xfId="22884" xr:uid="{00000000-0005-0000-0000-0000228B0000}"/>
    <cellStyle name="Normal 29 2 3 6 2 3" xfId="41011" xr:uid="{00000000-0005-0000-0000-0000238B0000}"/>
    <cellStyle name="Normal 29 2 3 6 3" xfId="18172" xr:uid="{00000000-0005-0000-0000-0000248B0000}"/>
    <cellStyle name="Normal 29 2 3 6 4" xfId="36715" xr:uid="{00000000-0005-0000-0000-0000258B0000}"/>
    <cellStyle name="Normal 29 2 3 7" xfId="9346" xr:uid="{00000000-0005-0000-0000-0000268B0000}"/>
    <cellStyle name="Normal 29 2 3 7 2" xfId="20741" xr:uid="{00000000-0005-0000-0000-0000278B0000}"/>
    <cellStyle name="Normal 29 2 3 7 3" xfId="38918" xr:uid="{00000000-0005-0000-0000-0000288B0000}"/>
    <cellStyle name="Normal 29 2 3 8" xfId="16006" xr:uid="{00000000-0005-0000-0000-0000298B0000}"/>
    <cellStyle name="Normal 29 2 3 9" xfId="34624" xr:uid="{00000000-0005-0000-0000-00002A8B0000}"/>
    <cellStyle name="Normal 29 2 4" xfId="4571" xr:uid="{00000000-0005-0000-0000-00002B8B0000}"/>
    <cellStyle name="Normal 29 2 4 2" xfId="4848" xr:uid="{00000000-0005-0000-0000-00002C8B0000}"/>
    <cellStyle name="Normal 29 2 4 2 2" xfId="5382" xr:uid="{00000000-0005-0000-0000-00002D8B0000}"/>
    <cellStyle name="Normal 29 2 4 2 2 2" xfId="6466" xr:uid="{00000000-0005-0000-0000-00002E8B0000}"/>
    <cellStyle name="Normal 29 2 4 2 2 2 2" xfId="8658" xr:uid="{00000000-0005-0000-0000-00002F8B0000}"/>
    <cellStyle name="Normal 29 2 4 2 2 2 2 2" xfId="13429" xr:uid="{00000000-0005-0000-0000-0000308B0000}"/>
    <cellStyle name="Normal 29 2 4 2 2 2 2 2 2" xfId="24782" xr:uid="{00000000-0005-0000-0000-0000318B0000}"/>
    <cellStyle name="Normal 29 2 4 2 2 2 2 2 3" xfId="42883" xr:uid="{00000000-0005-0000-0000-0000328B0000}"/>
    <cellStyle name="Normal 29 2 4 2 2 2 2 3" xfId="20068" xr:uid="{00000000-0005-0000-0000-0000338B0000}"/>
    <cellStyle name="Normal 29 2 4 2 2 2 2 4" xfId="38587" xr:uid="{00000000-0005-0000-0000-0000348B0000}"/>
    <cellStyle name="Normal 29 2 4 2 2 2 3" xfId="11248" xr:uid="{00000000-0005-0000-0000-0000358B0000}"/>
    <cellStyle name="Normal 29 2 4 2 2 2 3 2" xfId="22634" xr:uid="{00000000-0005-0000-0000-0000368B0000}"/>
    <cellStyle name="Normal 29 2 4 2 2 2 3 3" xfId="40792" xr:uid="{00000000-0005-0000-0000-0000378B0000}"/>
    <cellStyle name="Normal 29 2 4 2 2 2 4" xfId="17919" xr:uid="{00000000-0005-0000-0000-0000388B0000}"/>
    <cellStyle name="Normal 29 2 4 2 2 2 5" xfId="36496" xr:uid="{00000000-0005-0000-0000-0000398B0000}"/>
    <cellStyle name="Normal 29 2 4 2 2 3" xfId="7598" xr:uid="{00000000-0005-0000-0000-00003A8B0000}"/>
    <cellStyle name="Normal 29 2 4 2 2 3 2" xfId="12369" xr:uid="{00000000-0005-0000-0000-00003B8B0000}"/>
    <cellStyle name="Normal 29 2 4 2 2 3 2 2" xfId="23727" xr:uid="{00000000-0005-0000-0000-00003C8B0000}"/>
    <cellStyle name="Normal 29 2 4 2 2 3 2 3" xfId="41843" xr:uid="{00000000-0005-0000-0000-00003D8B0000}"/>
    <cellStyle name="Normal 29 2 4 2 2 3 3" xfId="19016" xr:uid="{00000000-0005-0000-0000-00003E8B0000}"/>
    <cellStyle name="Normal 29 2 4 2 2 3 4" xfId="37547" xr:uid="{00000000-0005-0000-0000-00003F8B0000}"/>
    <cellStyle name="Normal 29 2 4 2 2 4" xfId="10185" xr:uid="{00000000-0005-0000-0000-0000408B0000}"/>
    <cellStyle name="Normal 29 2 4 2 2 4 2" xfId="21580" xr:uid="{00000000-0005-0000-0000-0000418B0000}"/>
    <cellStyle name="Normal 29 2 4 2 2 4 3" xfId="39752" xr:uid="{00000000-0005-0000-0000-0000428B0000}"/>
    <cellStyle name="Normal 29 2 4 2 2 5" xfId="16857" xr:uid="{00000000-0005-0000-0000-0000438B0000}"/>
    <cellStyle name="Normal 29 2 4 2 2 6" xfId="35456" xr:uid="{00000000-0005-0000-0000-0000448B0000}"/>
    <cellStyle name="Normal 29 2 4 2 3" xfId="5934" xr:uid="{00000000-0005-0000-0000-0000458B0000}"/>
    <cellStyle name="Normal 29 2 4 2 3 2" xfId="8132" xr:uid="{00000000-0005-0000-0000-0000468B0000}"/>
    <cellStyle name="Normal 29 2 4 2 3 2 2" xfId="12903" xr:uid="{00000000-0005-0000-0000-0000478B0000}"/>
    <cellStyle name="Normal 29 2 4 2 3 2 2 2" xfId="24258" xr:uid="{00000000-0005-0000-0000-0000488B0000}"/>
    <cellStyle name="Normal 29 2 4 2 3 2 2 3" xfId="42365" xr:uid="{00000000-0005-0000-0000-0000498B0000}"/>
    <cellStyle name="Normal 29 2 4 2 3 2 3" xfId="19544" xr:uid="{00000000-0005-0000-0000-00004A8B0000}"/>
    <cellStyle name="Normal 29 2 4 2 3 2 4" xfId="38069" xr:uid="{00000000-0005-0000-0000-00004B8B0000}"/>
    <cellStyle name="Normal 29 2 4 2 3 3" xfId="10721" xr:uid="{00000000-0005-0000-0000-00004C8B0000}"/>
    <cellStyle name="Normal 29 2 4 2 3 3 2" xfId="22110" xr:uid="{00000000-0005-0000-0000-00004D8B0000}"/>
    <cellStyle name="Normal 29 2 4 2 3 3 3" xfId="40274" xr:uid="{00000000-0005-0000-0000-00004E8B0000}"/>
    <cellStyle name="Normal 29 2 4 2 3 4" xfId="17394" xr:uid="{00000000-0005-0000-0000-00004F8B0000}"/>
    <cellStyle name="Normal 29 2 4 2 3 5" xfId="35978" xr:uid="{00000000-0005-0000-0000-0000508B0000}"/>
    <cellStyle name="Normal 29 2 4 2 4" xfId="7078" xr:uid="{00000000-0005-0000-0000-0000518B0000}"/>
    <cellStyle name="Normal 29 2 4 2 4 2" xfId="11849" xr:uid="{00000000-0005-0000-0000-0000528B0000}"/>
    <cellStyle name="Normal 29 2 4 2 4 2 2" xfId="23210" xr:uid="{00000000-0005-0000-0000-0000538B0000}"/>
    <cellStyle name="Normal 29 2 4 2 4 2 3" xfId="41331" xr:uid="{00000000-0005-0000-0000-0000548B0000}"/>
    <cellStyle name="Normal 29 2 4 2 4 3" xfId="18499" xr:uid="{00000000-0005-0000-0000-0000558B0000}"/>
    <cellStyle name="Normal 29 2 4 2 4 4" xfId="37035" xr:uid="{00000000-0005-0000-0000-0000568B0000}"/>
    <cellStyle name="Normal 29 2 4 2 5" xfId="9670" xr:uid="{00000000-0005-0000-0000-0000578B0000}"/>
    <cellStyle name="Normal 29 2 4 2 5 2" xfId="21065" xr:uid="{00000000-0005-0000-0000-0000588B0000}"/>
    <cellStyle name="Normal 29 2 4 2 5 3" xfId="39238" xr:uid="{00000000-0005-0000-0000-0000598B0000}"/>
    <cellStyle name="Normal 29 2 4 2 6" xfId="16336" xr:uid="{00000000-0005-0000-0000-00005A8B0000}"/>
    <cellStyle name="Normal 29 2 4 2 7" xfId="34944" xr:uid="{00000000-0005-0000-0000-00005B8B0000}"/>
    <cellStyle name="Normal 29 2 4 3" xfId="5120" xr:uid="{00000000-0005-0000-0000-00005C8B0000}"/>
    <cellStyle name="Normal 29 2 4 3 2" xfId="6206" xr:uid="{00000000-0005-0000-0000-00005D8B0000}"/>
    <cellStyle name="Normal 29 2 4 3 2 2" xfId="8398" xr:uid="{00000000-0005-0000-0000-00005E8B0000}"/>
    <cellStyle name="Normal 29 2 4 3 2 2 2" xfId="13169" xr:uid="{00000000-0005-0000-0000-00005F8B0000}"/>
    <cellStyle name="Normal 29 2 4 3 2 2 2 2" xfId="24522" xr:uid="{00000000-0005-0000-0000-0000608B0000}"/>
    <cellStyle name="Normal 29 2 4 3 2 2 2 3" xfId="42623" xr:uid="{00000000-0005-0000-0000-0000618B0000}"/>
    <cellStyle name="Normal 29 2 4 3 2 2 3" xfId="19808" xr:uid="{00000000-0005-0000-0000-0000628B0000}"/>
    <cellStyle name="Normal 29 2 4 3 2 2 4" xfId="38327" xr:uid="{00000000-0005-0000-0000-0000638B0000}"/>
    <cellStyle name="Normal 29 2 4 3 2 3" xfId="10988" xr:uid="{00000000-0005-0000-0000-0000648B0000}"/>
    <cellStyle name="Normal 29 2 4 3 2 3 2" xfId="22374" xr:uid="{00000000-0005-0000-0000-0000658B0000}"/>
    <cellStyle name="Normal 29 2 4 3 2 3 3" xfId="40532" xr:uid="{00000000-0005-0000-0000-0000668B0000}"/>
    <cellStyle name="Normal 29 2 4 3 2 4" xfId="17659" xr:uid="{00000000-0005-0000-0000-0000678B0000}"/>
    <cellStyle name="Normal 29 2 4 3 2 5" xfId="36236" xr:uid="{00000000-0005-0000-0000-0000688B0000}"/>
    <cellStyle name="Normal 29 2 4 3 3" xfId="7342" xr:uid="{00000000-0005-0000-0000-0000698B0000}"/>
    <cellStyle name="Normal 29 2 4 3 3 2" xfId="12113" xr:uid="{00000000-0005-0000-0000-00006A8B0000}"/>
    <cellStyle name="Normal 29 2 4 3 3 2 2" xfId="23471" xr:uid="{00000000-0005-0000-0000-00006B8B0000}"/>
    <cellStyle name="Normal 29 2 4 3 3 2 3" xfId="41587" xr:uid="{00000000-0005-0000-0000-00006C8B0000}"/>
    <cellStyle name="Normal 29 2 4 3 3 3" xfId="18760" xr:uid="{00000000-0005-0000-0000-00006D8B0000}"/>
    <cellStyle name="Normal 29 2 4 3 3 4" xfId="37291" xr:uid="{00000000-0005-0000-0000-00006E8B0000}"/>
    <cellStyle name="Normal 29 2 4 3 4" xfId="9928" xr:uid="{00000000-0005-0000-0000-00006F8B0000}"/>
    <cellStyle name="Normal 29 2 4 3 4 2" xfId="21323" xr:uid="{00000000-0005-0000-0000-0000708B0000}"/>
    <cellStyle name="Normal 29 2 4 3 4 3" xfId="39495" xr:uid="{00000000-0005-0000-0000-0000718B0000}"/>
    <cellStyle name="Normal 29 2 4 3 5" xfId="16600" xr:uid="{00000000-0005-0000-0000-0000728B0000}"/>
    <cellStyle name="Normal 29 2 4 3 6" xfId="35200" xr:uid="{00000000-0005-0000-0000-0000738B0000}"/>
    <cellStyle name="Normal 29 2 4 4" xfId="5658" xr:uid="{00000000-0005-0000-0000-0000748B0000}"/>
    <cellStyle name="Normal 29 2 4 4 2" xfId="7860" xr:uid="{00000000-0005-0000-0000-0000758B0000}"/>
    <cellStyle name="Normal 29 2 4 4 2 2" xfId="12631" xr:uid="{00000000-0005-0000-0000-0000768B0000}"/>
    <cellStyle name="Normal 29 2 4 4 2 2 2" xfId="23988" xr:uid="{00000000-0005-0000-0000-0000778B0000}"/>
    <cellStyle name="Normal 29 2 4 4 2 2 3" xfId="42103" xr:uid="{00000000-0005-0000-0000-0000788B0000}"/>
    <cellStyle name="Normal 29 2 4 4 2 3" xfId="19276" xr:uid="{00000000-0005-0000-0000-0000798B0000}"/>
    <cellStyle name="Normal 29 2 4 4 2 4" xfId="37807" xr:uid="{00000000-0005-0000-0000-00007A8B0000}"/>
    <cellStyle name="Normal 29 2 4 4 3" xfId="10448" xr:uid="{00000000-0005-0000-0000-00007B8B0000}"/>
    <cellStyle name="Normal 29 2 4 4 3 2" xfId="21841" xr:uid="{00000000-0005-0000-0000-00007C8B0000}"/>
    <cellStyle name="Normal 29 2 4 4 3 3" xfId="40012" xr:uid="{00000000-0005-0000-0000-00007D8B0000}"/>
    <cellStyle name="Normal 29 2 4 4 4" xfId="17124" xr:uid="{00000000-0005-0000-0000-00007E8B0000}"/>
    <cellStyle name="Normal 29 2 4 4 5" xfId="35716" xr:uid="{00000000-0005-0000-0000-00007F8B0000}"/>
    <cellStyle name="Normal 29 2 4 5" xfId="6812" xr:uid="{00000000-0005-0000-0000-0000808B0000}"/>
    <cellStyle name="Normal 29 2 4 5 2" xfId="11583" xr:uid="{00000000-0005-0000-0000-0000818B0000}"/>
    <cellStyle name="Normal 29 2 4 5 2 2" xfId="22949" xr:uid="{00000000-0005-0000-0000-0000828B0000}"/>
    <cellStyle name="Normal 29 2 4 5 2 3" xfId="41075" xr:uid="{00000000-0005-0000-0000-0000838B0000}"/>
    <cellStyle name="Normal 29 2 4 5 3" xfId="18236" xr:uid="{00000000-0005-0000-0000-0000848B0000}"/>
    <cellStyle name="Normal 29 2 4 5 4" xfId="36779" xr:uid="{00000000-0005-0000-0000-0000858B0000}"/>
    <cellStyle name="Normal 29 2 4 6" xfId="9412" xr:uid="{00000000-0005-0000-0000-0000868B0000}"/>
    <cellStyle name="Normal 29 2 4 6 2" xfId="20807" xr:uid="{00000000-0005-0000-0000-0000878B0000}"/>
    <cellStyle name="Normal 29 2 4 6 3" xfId="38982" xr:uid="{00000000-0005-0000-0000-0000888B0000}"/>
    <cellStyle name="Normal 29 2 4 7" xfId="16071" xr:uid="{00000000-0005-0000-0000-0000898B0000}"/>
    <cellStyle name="Normal 29 2 4 8" xfId="34688" xr:uid="{00000000-0005-0000-0000-00008A8B0000}"/>
    <cellStyle name="Normal 29 2 5" xfId="4714" xr:uid="{00000000-0005-0000-0000-00008B8B0000}"/>
    <cellStyle name="Normal 29 2 5 2" xfId="5248" xr:uid="{00000000-0005-0000-0000-00008C8B0000}"/>
    <cellStyle name="Normal 29 2 5 2 2" xfId="6334" xr:uid="{00000000-0005-0000-0000-00008D8B0000}"/>
    <cellStyle name="Normal 29 2 5 2 2 2" xfId="8526" xr:uid="{00000000-0005-0000-0000-00008E8B0000}"/>
    <cellStyle name="Normal 29 2 5 2 2 2 2" xfId="13297" xr:uid="{00000000-0005-0000-0000-00008F8B0000}"/>
    <cellStyle name="Normal 29 2 5 2 2 2 2 2" xfId="24650" xr:uid="{00000000-0005-0000-0000-0000908B0000}"/>
    <cellStyle name="Normal 29 2 5 2 2 2 2 3" xfId="42751" xr:uid="{00000000-0005-0000-0000-0000918B0000}"/>
    <cellStyle name="Normal 29 2 5 2 2 2 3" xfId="19936" xr:uid="{00000000-0005-0000-0000-0000928B0000}"/>
    <cellStyle name="Normal 29 2 5 2 2 2 4" xfId="38455" xr:uid="{00000000-0005-0000-0000-0000938B0000}"/>
    <cellStyle name="Normal 29 2 5 2 2 3" xfId="11116" xr:uid="{00000000-0005-0000-0000-0000948B0000}"/>
    <cellStyle name="Normal 29 2 5 2 2 3 2" xfId="22502" xr:uid="{00000000-0005-0000-0000-0000958B0000}"/>
    <cellStyle name="Normal 29 2 5 2 2 3 3" xfId="40660" xr:uid="{00000000-0005-0000-0000-0000968B0000}"/>
    <cellStyle name="Normal 29 2 5 2 2 4" xfId="17787" xr:uid="{00000000-0005-0000-0000-0000978B0000}"/>
    <cellStyle name="Normal 29 2 5 2 2 5" xfId="36364" xr:uid="{00000000-0005-0000-0000-0000988B0000}"/>
    <cellStyle name="Normal 29 2 5 2 3" xfId="7470" xr:uid="{00000000-0005-0000-0000-0000998B0000}"/>
    <cellStyle name="Normal 29 2 5 2 3 2" xfId="12241" xr:uid="{00000000-0005-0000-0000-00009A8B0000}"/>
    <cellStyle name="Normal 29 2 5 2 3 2 2" xfId="23599" xr:uid="{00000000-0005-0000-0000-00009B8B0000}"/>
    <cellStyle name="Normal 29 2 5 2 3 2 3" xfId="41715" xr:uid="{00000000-0005-0000-0000-00009C8B0000}"/>
    <cellStyle name="Normal 29 2 5 2 3 3" xfId="18888" xr:uid="{00000000-0005-0000-0000-00009D8B0000}"/>
    <cellStyle name="Normal 29 2 5 2 3 4" xfId="37419" xr:uid="{00000000-0005-0000-0000-00009E8B0000}"/>
    <cellStyle name="Normal 29 2 5 2 4" xfId="10056" xr:uid="{00000000-0005-0000-0000-00009F8B0000}"/>
    <cellStyle name="Normal 29 2 5 2 4 2" xfId="21451" xr:uid="{00000000-0005-0000-0000-0000A08B0000}"/>
    <cellStyle name="Normal 29 2 5 2 4 3" xfId="39623" xr:uid="{00000000-0005-0000-0000-0000A18B0000}"/>
    <cellStyle name="Normal 29 2 5 2 5" xfId="16728" xr:uid="{00000000-0005-0000-0000-0000A28B0000}"/>
    <cellStyle name="Normal 29 2 5 2 6" xfId="35328" xr:uid="{00000000-0005-0000-0000-0000A38B0000}"/>
    <cellStyle name="Normal 29 2 5 3" xfId="5800" xr:uid="{00000000-0005-0000-0000-0000A48B0000}"/>
    <cellStyle name="Normal 29 2 5 3 2" xfId="8002" xr:uid="{00000000-0005-0000-0000-0000A58B0000}"/>
    <cellStyle name="Normal 29 2 5 3 2 2" xfId="12773" xr:uid="{00000000-0005-0000-0000-0000A68B0000}"/>
    <cellStyle name="Normal 29 2 5 3 2 2 2" xfId="24128" xr:uid="{00000000-0005-0000-0000-0000A78B0000}"/>
    <cellStyle name="Normal 29 2 5 3 2 2 3" xfId="42237" xr:uid="{00000000-0005-0000-0000-0000A88B0000}"/>
    <cellStyle name="Normal 29 2 5 3 2 3" xfId="19415" xr:uid="{00000000-0005-0000-0000-0000A98B0000}"/>
    <cellStyle name="Normal 29 2 5 3 2 4" xfId="37941" xr:uid="{00000000-0005-0000-0000-0000AA8B0000}"/>
    <cellStyle name="Normal 29 2 5 3 3" xfId="10590" xr:uid="{00000000-0005-0000-0000-0000AB8B0000}"/>
    <cellStyle name="Normal 29 2 5 3 3 2" xfId="21979" xr:uid="{00000000-0005-0000-0000-0000AC8B0000}"/>
    <cellStyle name="Normal 29 2 5 3 3 3" xfId="40146" xr:uid="{00000000-0005-0000-0000-0000AD8B0000}"/>
    <cellStyle name="Normal 29 2 5 3 4" xfId="17264" xr:uid="{00000000-0005-0000-0000-0000AE8B0000}"/>
    <cellStyle name="Normal 29 2 5 3 5" xfId="35850" xr:uid="{00000000-0005-0000-0000-0000AF8B0000}"/>
    <cellStyle name="Normal 29 2 5 4" xfId="6948" xr:uid="{00000000-0005-0000-0000-0000B08B0000}"/>
    <cellStyle name="Normal 29 2 5 4 2" xfId="11719" xr:uid="{00000000-0005-0000-0000-0000B18B0000}"/>
    <cellStyle name="Normal 29 2 5 4 2 2" xfId="23081" xr:uid="{00000000-0005-0000-0000-0000B28B0000}"/>
    <cellStyle name="Normal 29 2 5 4 2 3" xfId="41203" xr:uid="{00000000-0005-0000-0000-0000B38B0000}"/>
    <cellStyle name="Normal 29 2 5 4 3" xfId="18371" xr:uid="{00000000-0005-0000-0000-0000B48B0000}"/>
    <cellStyle name="Normal 29 2 5 4 4" xfId="36907" xr:uid="{00000000-0005-0000-0000-0000B58B0000}"/>
    <cellStyle name="Normal 29 2 5 5" xfId="9542" xr:uid="{00000000-0005-0000-0000-0000B68B0000}"/>
    <cellStyle name="Normal 29 2 5 5 2" xfId="20937" xr:uid="{00000000-0005-0000-0000-0000B78B0000}"/>
    <cellStyle name="Normal 29 2 5 5 3" xfId="39110" xr:uid="{00000000-0005-0000-0000-0000B88B0000}"/>
    <cellStyle name="Normal 29 2 5 6" xfId="16207" xr:uid="{00000000-0005-0000-0000-0000B98B0000}"/>
    <cellStyle name="Normal 29 2 5 7" xfId="34816" xr:uid="{00000000-0005-0000-0000-0000BA8B0000}"/>
    <cellStyle name="Normal 29 2 6" xfId="4992" xr:uid="{00000000-0005-0000-0000-0000BB8B0000}"/>
    <cellStyle name="Normal 29 2 6 2" xfId="6078" xr:uid="{00000000-0005-0000-0000-0000BC8B0000}"/>
    <cellStyle name="Normal 29 2 6 2 2" xfId="8270" xr:uid="{00000000-0005-0000-0000-0000BD8B0000}"/>
    <cellStyle name="Normal 29 2 6 2 2 2" xfId="13041" xr:uid="{00000000-0005-0000-0000-0000BE8B0000}"/>
    <cellStyle name="Normal 29 2 6 2 2 2 2" xfId="24394" xr:uid="{00000000-0005-0000-0000-0000BF8B0000}"/>
    <cellStyle name="Normal 29 2 6 2 2 2 3" xfId="42495" xr:uid="{00000000-0005-0000-0000-0000C08B0000}"/>
    <cellStyle name="Normal 29 2 6 2 2 3" xfId="19680" xr:uid="{00000000-0005-0000-0000-0000C18B0000}"/>
    <cellStyle name="Normal 29 2 6 2 2 4" xfId="38199" xr:uid="{00000000-0005-0000-0000-0000C28B0000}"/>
    <cellStyle name="Normal 29 2 6 2 3" xfId="10860" xr:uid="{00000000-0005-0000-0000-0000C38B0000}"/>
    <cellStyle name="Normal 29 2 6 2 3 2" xfId="22246" xr:uid="{00000000-0005-0000-0000-0000C48B0000}"/>
    <cellStyle name="Normal 29 2 6 2 3 3" xfId="40404" xr:uid="{00000000-0005-0000-0000-0000C58B0000}"/>
    <cellStyle name="Normal 29 2 6 2 4" xfId="17531" xr:uid="{00000000-0005-0000-0000-0000C68B0000}"/>
    <cellStyle name="Normal 29 2 6 2 5" xfId="36108" xr:uid="{00000000-0005-0000-0000-0000C78B0000}"/>
    <cellStyle name="Normal 29 2 6 3" xfId="7214" xr:uid="{00000000-0005-0000-0000-0000C88B0000}"/>
    <cellStyle name="Normal 29 2 6 3 2" xfId="11985" xr:uid="{00000000-0005-0000-0000-0000C98B0000}"/>
    <cellStyle name="Normal 29 2 6 3 2 2" xfId="23343" xr:uid="{00000000-0005-0000-0000-0000CA8B0000}"/>
    <cellStyle name="Normal 29 2 6 3 2 3" xfId="41459" xr:uid="{00000000-0005-0000-0000-0000CB8B0000}"/>
    <cellStyle name="Normal 29 2 6 3 3" xfId="18632" xr:uid="{00000000-0005-0000-0000-0000CC8B0000}"/>
    <cellStyle name="Normal 29 2 6 3 4" xfId="37163" xr:uid="{00000000-0005-0000-0000-0000CD8B0000}"/>
    <cellStyle name="Normal 29 2 6 4" xfId="9800" xr:uid="{00000000-0005-0000-0000-0000CE8B0000}"/>
    <cellStyle name="Normal 29 2 6 4 2" xfId="21195" xr:uid="{00000000-0005-0000-0000-0000CF8B0000}"/>
    <cellStyle name="Normal 29 2 6 4 3" xfId="39367" xr:uid="{00000000-0005-0000-0000-0000D08B0000}"/>
    <cellStyle name="Normal 29 2 6 5" xfId="16472" xr:uid="{00000000-0005-0000-0000-0000D18B0000}"/>
    <cellStyle name="Normal 29 2 6 6" xfId="35072" xr:uid="{00000000-0005-0000-0000-0000D28B0000}"/>
    <cellStyle name="Normal 29 2 7" xfId="5524" xr:uid="{00000000-0005-0000-0000-0000D38B0000}"/>
    <cellStyle name="Normal 29 2 7 2" xfId="7726" xr:uid="{00000000-0005-0000-0000-0000D48B0000}"/>
    <cellStyle name="Normal 29 2 7 2 2" xfId="12497" xr:uid="{00000000-0005-0000-0000-0000D58B0000}"/>
    <cellStyle name="Normal 29 2 7 2 2 2" xfId="23855" xr:uid="{00000000-0005-0000-0000-0000D68B0000}"/>
    <cellStyle name="Normal 29 2 7 2 2 3" xfId="41971" xr:uid="{00000000-0005-0000-0000-0000D78B0000}"/>
    <cellStyle name="Normal 29 2 7 2 3" xfId="19144" xr:uid="{00000000-0005-0000-0000-0000D88B0000}"/>
    <cellStyle name="Normal 29 2 7 2 4" xfId="37675" xr:uid="{00000000-0005-0000-0000-0000D98B0000}"/>
    <cellStyle name="Normal 29 2 7 3" xfId="10314" xr:uid="{00000000-0005-0000-0000-0000DA8B0000}"/>
    <cellStyle name="Normal 29 2 7 3 2" xfId="21709" xr:uid="{00000000-0005-0000-0000-0000DB8B0000}"/>
    <cellStyle name="Normal 29 2 7 3 3" xfId="39880" xr:uid="{00000000-0005-0000-0000-0000DC8B0000}"/>
    <cellStyle name="Normal 29 2 7 4" xfId="16990" xr:uid="{00000000-0005-0000-0000-0000DD8B0000}"/>
    <cellStyle name="Normal 29 2 7 5" xfId="35584" xr:uid="{00000000-0005-0000-0000-0000DE8B0000}"/>
    <cellStyle name="Normal 29 2 8" xfId="6674" xr:uid="{00000000-0005-0000-0000-0000DF8B0000}"/>
    <cellStyle name="Normal 29 2 8 2" xfId="11445" xr:uid="{00000000-0005-0000-0000-0000E08B0000}"/>
    <cellStyle name="Normal 29 2 8 2 2" xfId="22816" xr:uid="{00000000-0005-0000-0000-0000E18B0000}"/>
    <cellStyle name="Normal 29 2 8 2 3" xfId="40947" xr:uid="{00000000-0005-0000-0000-0000E28B0000}"/>
    <cellStyle name="Normal 29 2 8 3" xfId="18101" xr:uid="{00000000-0005-0000-0000-0000E38B0000}"/>
    <cellStyle name="Normal 29 2 8 4" xfId="36651" xr:uid="{00000000-0005-0000-0000-0000E48B0000}"/>
    <cellStyle name="Normal 29 2 9" xfId="9279" xr:uid="{00000000-0005-0000-0000-0000E58B0000}"/>
    <cellStyle name="Normal 29 2 9 2" xfId="20674" xr:uid="{00000000-0005-0000-0000-0000E68B0000}"/>
    <cellStyle name="Normal 29 2 9 3" xfId="38854" xr:uid="{00000000-0005-0000-0000-0000E78B0000}"/>
    <cellStyle name="Normal 29 3" xfId="4440" xr:uid="{00000000-0005-0000-0000-0000E88B0000}"/>
    <cellStyle name="Normal 29 3 10" xfId="34576" xr:uid="{00000000-0005-0000-0000-0000E98B0000}"/>
    <cellStyle name="Normal 29 3 2" xfId="4517" xr:uid="{00000000-0005-0000-0000-0000EA8B0000}"/>
    <cellStyle name="Normal 29 3 2 2" xfId="4665" xr:uid="{00000000-0005-0000-0000-0000EB8B0000}"/>
    <cellStyle name="Normal 29 3 2 2 2" xfId="4942" xr:uid="{00000000-0005-0000-0000-0000EC8B0000}"/>
    <cellStyle name="Normal 29 3 2 2 2 2" xfId="5476" xr:uid="{00000000-0005-0000-0000-0000ED8B0000}"/>
    <cellStyle name="Normal 29 3 2 2 2 2 2" xfId="6552" xr:uid="{00000000-0005-0000-0000-0000EE8B0000}"/>
    <cellStyle name="Normal 29 3 2 2 2 2 2 2" xfId="8744" xr:uid="{00000000-0005-0000-0000-0000EF8B0000}"/>
    <cellStyle name="Normal 29 3 2 2 2 2 2 2 2" xfId="13515" xr:uid="{00000000-0005-0000-0000-0000F08B0000}"/>
    <cellStyle name="Normal 29 3 2 2 2 2 2 2 2 2" xfId="24868" xr:uid="{00000000-0005-0000-0000-0000F18B0000}"/>
    <cellStyle name="Normal 29 3 2 2 2 2 2 2 2 3" xfId="42969" xr:uid="{00000000-0005-0000-0000-0000F28B0000}"/>
    <cellStyle name="Normal 29 3 2 2 2 2 2 2 3" xfId="20154" xr:uid="{00000000-0005-0000-0000-0000F38B0000}"/>
    <cellStyle name="Normal 29 3 2 2 2 2 2 2 4" xfId="38673" xr:uid="{00000000-0005-0000-0000-0000F48B0000}"/>
    <cellStyle name="Normal 29 3 2 2 2 2 2 3" xfId="11334" xr:uid="{00000000-0005-0000-0000-0000F58B0000}"/>
    <cellStyle name="Normal 29 3 2 2 2 2 2 3 2" xfId="22720" xr:uid="{00000000-0005-0000-0000-0000F68B0000}"/>
    <cellStyle name="Normal 29 3 2 2 2 2 2 3 3" xfId="40878" xr:uid="{00000000-0005-0000-0000-0000F78B0000}"/>
    <cellStyle name="Normal 29 3 2 2 2 2 2 4" xfId="18005" xr:uid="{00000000-0005-0000-0000-0000F88B0000}"/>
    <cellStyle name="Normal 29 3 2 2 2 2 2 5" xfId="36582" xr:uid="{00000000-0005-0000-0000-0000F98B0000}"/>
    <cellStyle name="Normal 29 3 2 2 2 2 3" xfId="7678" xr:uid="{00000000-0005-0000-0000-0000FA8B0000}"/>
    <cellStyle name="Normal 29 3 2 2 2 2 3 2" xfId="12449" xr:uid="{00000000-0005-0000-0000-0000FB8B0000}"/>
    <cellStyle name="Normal 29 3 2 2 2 2 3 2 2" xfId="23807" xr:uid="{00000000-0005-0000-0000-0000FC8B0000}"/>
    <cellStyle name="Normal 29 3 2 2 2 2 3 2 3" xfId="41923" xr:uid="{00000000-0005-0000-0000-0000FD8B0000}"/>
    <cellStyle name="Normal 29 3 2 2 2 2 3 3" xfId="19096" xr:uid="{00000000-0005-0000-0000-0000FE8B0000}"/>
    <cellStyle name="Normal 29 3 2 2 2 2 3 4" xfId="37627" xr:uid="{00000000-0005-0000-0000-0000FF8B0000}"/>
    <cellStyle name="Normal 29 3 2 2 2 2 4" xfId="10266" xr:uid="{00000000-0005-0000-0000-0000008C0000}"/>
    <cellStyle name="Normal 29 3 2 2 2 2 4 2" xfId="21661" xr:uid="{00000000-0005-0000-0000-0000018C0000}"/>
    <cellStyle name="Normal 29 3 2 2 2 2 4 3" xfId="39832" xr:uid="{00000000-0005-0000-0000-0000028C0000}"/>
    <cellStyle name="Normal 29 3 2 2 2 2 5" xfId="16942" xr:uid="{00000000-0005-0000-0000-0000038C0000}"/>
    <cellStyle name="Normal 29 3 2 2 2 2 6" xfId="35536" xr:uid="{00000000-0005-0000-0000-0000048C0000}"/>
    <cellStyle name="Normal 29 3 2 2 2 3" xfId="6028" xr:uid="{00000000-0005-0000-0000-0000058C0000}"/>
    <cellStyle name="Normal 29 3 2 2 2 3 2" xfId="8220" xr:uid="{00000000-0005-0000-0000-0000068C0000}"/>
    <cellStyle name="Normal 29 3 2 2 2 3 2 2" xfId="12991" xr:uid="{00000000-0005-0000-0000-0000078C0000}"/>
    <cellStyle name="Normal 29 3 2 2 2 3 2 2 2" xfId="24344" xr:uid="{00000000-0005-0000-0000-0000088C0000}"/>
    <cellStyle name="Normal 29 3 2 2 2 3 2 2 3" xfId="42445" xr:uid="{00000000-0005-0000-0000-0000098C0000}"/>
    <cellStyle name="Normal 29 3 2 2 2 3 2 3" xfId="19630" xr:uid="{00000000-0005-0000-0000-00000A8C0000}"/>
    <cellStyle name="Normal 29 3 2 2 2 3 2 4" xfId="38149" xr:uid="{00000000-0005-0000-0000-00000B8C0000}"/>
    <cellStyle name="Normal 29 3 2 2 2 3 3" xfId="10810" xr:uid="{00000000-0005-0000-0000-00000C8C0000}"/>
    <cellStyle name="Normal 29 3 2 2 2 3 3 2" xfId="22196" xr:uid="{00000000-0005-0000-0000-00000D8C0000}"/>
    <cellStyle name="Normal 29 3 2 2 2 3 3 3" xfId="40354" xr:uid="{00000000-0005-0000-0000-00000E8C0000}"/>
    <cellStyle name="Normal 29 3 2 2 2 3 4" xfId="17481" xr:uid="{00000000-0005-0000-0000-00000F8C0000}"/>
    <cellStyle name="Normal 29 3 2 2 2 3 5" xfId="36058" xr:uid="{00000000-0005-0000-0000-0000108C0000}"/>
    <cellStyle name="Normal 29 3 2 2 2 4" xfId="7166" xr:uid="{00000000-0005-0000-0000-0000118C0000}"/>
    <cellStyle name="Normal 29 3 2 2 2 4 2" xfId="11937" xr:uid="{00000000-0005-0000-0000-0000128C0000}"/>
    <cellStyle name="Normal 29 3 2 2 2 4 2 2" xfId="23295" xr:uid="{00000000-0005-0000-0000-0000138C0000}"/>
    <cellStyle name="Normal 29 3 2 2 2 4 2 3" xfId="41411" xr:uid="{00000000-0005-0000-0000-0000148C0000}"/>
    <cellStyle name="Normal 29 3 2 2 2 4 3" xfId="18584" xr:uid="{00000000-0005-0000-0000-0000158C0000}"/>
    <cellStyle name="Normal 29 3 2 2 2 4 4" xfId="37115" xr:uid="{00000000-0005-0000-0000-0000168C0000}"/>
    <cellStyle name="Normal 29 3 2 2 2 5" xfId="9752" xr:uid="{00000000-0005-0000-0000-0000178C0000}"/>
    <cellStyle name="Normal 29 3 2 2 2 5 2" xfId="21147" xr:uid="{00000000-0005-0000-0000-0000188C0000}"/>
    <cellStyle name="Normal 29 3 2 2 2 5 3" xfId="39319" xr:uid="{00000000-0005-0000-0000-0000198C0000}"/>
    <cellStyle name="Normal 29 3 2 2 2 6" xfId="16424" xr:uid="{00000000-0005-0000-0000-00001A8C0000}"/>
    <cellStyle name="Normal 29 3 2 2 2 7" xfId="35024" xr:uid="{00000000-0005-0000-0000-00001B8C0000}"/>
    <cellStyle name="Normal 29 3 2 2 3" xfId="5200" xr:uid="{00000000-0005-0000-0000-00001C8C0000}"/>
    <cellStyle name="Normal 29 3 2 2 3 2" xfId="6286" xr:uid="{00000000-0005-0000-0000-00001D8C0000}"/>
    <cellStyle name="Normal 29 3 2 2 3 2 2" xfId="8478" xr:uid="{00000000-0005-0000-0000-00001E8C0000}"/>
    <cellStyle name="Normal 29 3 2 2 3 2 2 2" xfId="13249" xr:uid="{00000000-0005-0000-0000-00001F8C0000}"/>
    <cellStyle name="Normal 29 3 2 2 3 2 2 2 2" xfId="24602" xr:uid="{00000000-0005-0000-0000-0000208C0000}"/>
    <cellStyle name="Normal 29 3 2 2 3 2 2 2 3" xfId="42703" xr:uid="{00000000-0005-0000-0000-0000218C0000}"/>
    <cellStyle name="Normal 29 3 2 2 3 2 2 3" xfId="19888" xr:uid="{00000000-0005-0000-0000-0000228C0000}"/>
    <cellStyle name="Normal 29 3 2 2 3 2 2 4" xfId="38407" xr:uid="{00000000-0005-0000-0000-0000238C0000}"/>
    <cellStyle name="Normal 29 3 2 2 3 2 3" xfId="11068" xr:uid="{00000000-0005-0000-0000-0000248C0000}"/>
    <cellStyle name="Normal 29 3 2 2 3 2 3 2" xfId="22454" xr:uid="{00000000-0005-0000-0000-0000258C0000}"/>
    <cellStyle name="Normal 29 3 2 2 3 2 3 3" xfId="40612" xr:uid="{00000000-0005-0000-0000-0000268C0000}"/>
    <cellStyle name="Normal 29 3 2 2 3 2 4" xfId="17739" xr:uid="{00000000-0005-0000-0000-0000278C0000}"/>
    <cellStyle name="Normal 29 3 2 2 3 2 5" xfId="36316" xr:uid="{00000000-0005-0000-0000-0000288C0000}"/>
    <cellStyle name="Normal 29 3 2 2 3 3" xfId="7422" xr:uid="{00000000-0005-0000-0000-0000298C0000}"/>
    <cellStyle name="Normal 29 3 2 2 3 3 2" xfId="12193" xr:uid="{00000000-0005-0000-0000-00002A8C0000}"/>
    <cellStyle name="Normal 29 3 2 2 3 3 2 2" xfId="23551" xr:uid="{00000000-0005-0000-0000-00002B8C0000}"/>
    <cellStyle name="Normal 29 3 2 2 3 3 2 3" xfId="41667" xr:uid="{00000000-0005-0000-0000-00002C8C0000}"/>
    <cellStyle name="Normal 29 3 2 2 3 3 3" xfId="18840" xr:uid="{00000000-0005-0000-0000-00002D8C0000}"/>
    <cellStyle name="Normal 29 3 2 2 3 3 4" xfId="37371" xr:uid="{00000000-0005-0000-0000-00002E8C0000}"/>
    <cellStyle name="Normal 29 3 2 2 3 4" xfId="10008" xr:uid="{00000000-0005-0000-0000-00002F8C0000}"/>
    <cellStyle name="Normal 29 3 2 2 3 4 2" xfId="21403" xr:uid="{00000000-0005-0000-0000-0000308C0000}"/>
    <cellStyle name="Normal 29 3 2 2 3 4 3" xfId="39575" xr:uid="{00000000-0005-0000-0000-0000318C0000}"/>
    <cellStyle name="Normal 29 3 2 2 3 5" xfId="16680" xr:uid="{00000000-0005-0000-0000-0000328C0000}"/>
    <cellStyle name="Normal 29 3 2 2 3 6" xfId="35280" xr:uid="{00000000-0005-0000-0000-0000338C0000}"/>
    <cellStyle name="Normal 29 3 2 2 4" xfId="5752" xr:uid="{00000000-0005-0000-0000-0000348C0000}"/>
    <cellStyle name="Normal 29 3 2 2 4 2" xfId="7954" xr:uid="{00000000-0005-0000-0000-0000358C0000}"/>
    <cellStyle name="Normal 29 3 2 2 4 2 2" xfId="12725" xr:uid="{00000000-0005-0000-0000-0000368C0000}"/>
    <cellStyle name="Normal 29 3 2 2 4 2 2 2" xfId="24080" xr:uid="{00000000-0005-0000-0000-0000378C0000}"/>
    <cellStyle name="Normal 29 3 2 2 4 2 2 3" xfId="42189" xr:uid="{00000000-0005-0000-0000-0000388C0000}"/>
    <cellStyle name="Normal 29 3 2 2 4 2 3" xfId="19367" xr:uid="{00000000-0005-0000-0000-0000398C0000}"/>
    <cellStyle name="Normal 29 3 2 2 4 2 4" xfId="37893" xr:uid="{00000000-0005-0000-0000-00003A8C0000}"/>
    <cellStyle name="Normal 29 3 2 2 4 3" xfId="10542" xr:uid="{00000000-0005-0000-0000-00003B8C0000}"/>
    <cellStyle name="Normal 29 3 2 2 4 3 2" xfId="21931" xr:uid="{00000000-0005-0000-0000-00003C8C0000}"/>
    <cellStyle name="Normal 29 3 2 2 4 3 3" xfId="40098" xr:uid="{00000000-0005-0000-0000-00003D8C0000}"/>
    <cellStyle name="Normal 29 3 2 2 4 4" xfId="17216" xr:uid="{00000000-0005-0000-0000-00003E8C0000}"/>
    <cellStyle name="Normal 29 3 2 2 4 5" xfId="35802" xr:uid="{00000000-0005-0000-0000-00003F8C0000}"/>
    <cellStyle name="Normal 29 3 2 2 5" xfId="6900" xr:uid="{00000000-0005-0000-0000-0000408C0000}"/>
    <cellStyle name="Normal 29 3 2 2 5 2" xfId="11671" xr:uid="{00000000-0005-0000-0000-0000418C0000}"/>
    <cellStyle name="Normal 29 3 2 2 5 2 2" xfId="23033" xr:uid="{00000000-0005-0000-0000-0000428C0000}"/>
    <cellStyle name="Normal 29 3 2 2 5 2 3" xfId="41155" xr:uid="{00000000-0005-0000-0000-0000438C0000}"/>
    <cellStyle name="Normal 29 3 2 2 5 3" xfId="18323" xr:uid="{00000000-0005-0000-0000-0000448C0000}"/>
    <cellStyle name="Normal 29 3 2 2 5 4" xfId="36859" xr:uid="{00000000-0005-0000-0000-0000458C0000}"/>
    <cellStyle name="Normal 29 3 2 2 6" xfId="9493" xr:uid="{00000000-0005-0000-0000-0000468C0000}"/>
    <cellStyle name="Normal 29 3 2 2 6 2" xfId="20888" xr:uid="{00000000-0005-0000-0000-0000478C0000}"/>
    <cellStyle name="Normal 29 3 2 2 6 3" xfId="39062" xr:uid="{00000000-0005-0000-0000-0000488C0000}"/>
    <cellStyle name="Normal 29 3 2 2 7" xfId="16159" xr:uid="{00000000-0005-0000-0000-0000498C0000}"/>
    <cellStyle name="Normal 29 3 2 2 8" xfId="34768" xr:uid="{00000000-0005-0000-0000-00004A8C0000}"/>
    <cellStyle name="Normal 29 3 2 3" xfId="4794" xr:uid="{00000000-0005-0000-0000-00004B8C0000}"/>
    <cellStyle name="Normal 29 3 2 3 2" xfId="5328" xr:uid="{00000000-0005-0000-0000-00004C8C0000}"/>
    <cellStyle name="Normal 29 3 2 3 2 2" xfId="6414" xr:uid="{00000000-0005-0000-0000-00004D8C0000}"/>
    <cellStyle name="Normal 29 3 2 3 2 2 2" xfId="8606" xr:uid="{00000000-0005-0000-0000-00004E8C0000}"/>
    <cellStyle name="Normal 29 3 2 3 2 2 2 2" xfId="13377" xr:uid="{00000000-0005-0000-0000-00004F8C0000}"/>
    <cellStyle name="Normal 29 3 2 3 2 2 2 2 2" xfId="24730" xr:uid="{00000000-0005-0000-0000-0000508C0000}"/>
    <cellStyle name="Normal 29 3 2 3 2 2 2 2 3" xfId="42831" xr:uid="{00000000-0005-0000-0000-0000518C0000}"/>
    <cellStyle name="Normal 29 3 2 3 2 2 2 3" xfId="20016" xr:uid="{00000000-0005-0000-0000-0000528C0000}"/>
    <cellStyle name="Normal 29 3 2 3 2 2 2 4" xfId="38535" xr:uid="{00000000-0005-0000-0000-0000538C0000}"/>
    <cellStyle name="Normal 29 3 2 3 2 2 3" xfId="11196" xr:uid="{00000000-0005-0000-0000-0000548C0000}"/>
    <cellStyle name="Normal 29 3 2 3 2 2 3 2" xfId="22582" xr:uid="{00000000-0005-0000-0000-0000558C0000}"/>
    <cellStyle name="Normal 29 3 2 3 2 2 3 3" xfId="40740" xr:uid="{00000000-0005-0000-0000-0000568C0000}"/>
    <cellStyle name="Normal 29 3 2 3 2 2 4" xfId="17867" xr:uid="{00000000-0005-0000-0000-0000578C0000}"/>
    <cellStyle name="Normal 29 3 2 3 2 2 5" xfId="36444" xr:uid="{00000000-0005-0000-0000-0000588C0000}"/>
    <cellStyle name="Normal 29 3 2 3 2 3" xfId="7550" xr:uid="{00000000-0005-0000-0000-0000598C0000}"/>
    <cellStyle name="Normal 29 3 2 3 2 3 2" xfId="12321" xr:uid="{00000000-0005-0000-0000-00005A8C0000}"/>
    <cellStyle name="Normal 29 3 2 3 2 3 2 2" xfId="23679" xr:uid="{00000000-0005-0000-0000-00005B8C0000}"/>
    <cellStyle name="Normal 29 3 2 3 2 3 2 3" xfId="41795" xr:uid="{00000000-0005-0000-0000-00005C8C0000}"/>
    <cellStyle name="Normal 29 3 2 3 2 3 3" xfId="18968" xr:uid="{00000000-0005-0000-0000-00005D8C0000}"/>
    <cellStyle name="Normal 29 3 2 3 2 3 4" xfId="37499" xr:uid="{00000000-0005-0000-0000-00005E8C0000}"/>
    <cellStyle name="Normal 29 3 2 3 2 4" xfId="10136" xr:uid="{00000000-0005-0000-0000-00005F8C0000}"/>
    <cellStyle name="Normal 29 3 2 3 2 4 2" xfId="21531" xr:uid="{00000000-0005-0000-0000-0000608C0000}"/>
    <cellStyle name="Normal 29 3 2 3 2 4 3" xfId="39703" xr:uid="{00000000-0005-0000-0000-0000618C0000}"/>
    <cellStyle name="Normal 29 3 2 3 2 5" xfId="16808" xr:uid="{00000000-0005-0000-0000-0000628C0000}"/>
    <cellStyle name="Normal 29 3 2 3 2 6" xfId="35408" xr:uid="{00000000-0005-0000-0000-0000638C0000}"/>
    <cellStyle name="Normal 29 3 2 3 3" xfId="5880" xr:uid="{00000000-0005-0000-0000-0000648C0000}"/>
    <cellStyle name="Normal 29 3 2 3 3 2" xfId="8082" xr:uid="{00000000-0005-0000-0000-0000658C0000}"/>
    <cellStyle name="Normal 29 3 2 3 3 2 2" xfId="12853" xr:uid="{00000000-0005-0000-0000-0000668C0000}"/>
    <cellStyle name="Normal 29 3 2 3 3 2 2 2" xfId="24208" xr:uid="{00000000-0005-0000-0000-0000678C0000}"/>
    <cellStyle name="Normal 29 3 2 3 3 2 2 3" xfId="42317" xr:uid="{00000000-0005-0000-0000-0000688C0000}"/>
    <cellStyle name="Normal 29 3 2 3 3 2 3" xfId="19495" xr:uid="{00000000-0005-0000-0000-0000698C0000}"/>
    <cellStyle name="Normal 29 3 2 3 3 2 4" xfId="38021" xr:uid="{00000000-0005-0000-0000-00006A8C0000}"/>
    <cellStyle name="Normal 29 3 2 3 3 3" xfId="10670" xr:uid="{00000000-0005-0000-0000-00006B8C0000}"/>
    <cellStyle name="Normal 29 3 2 3 3 3 2" xfId="22059" xr:uid="{00000000-0005-0000-0000-00006C8C0000}"/>
    <cellStyle name="Normal 29 3 2 3 3 3 3" xfId="40226" xr:uid="{00000000-0005-0000-0000-00006D8C0000}"/>
    <cellStyle name="Normal 29 3 2 3 3 4" xfId="17344" xr:uid="{00000000-0005-0000-0000-00006E8C0000}"/>
    <cellStyle name="Normal 29 3 2 3 3 5" xfId="35930" xr:uid="{00000000-0005-0000-0000-00006F8C0000}"/>
    <cellStyle name="Normal 29 3 2 3 4" xfId="7028" xr:uid="{00000000-0005-0000-0000-0000708C0000}"/>
    <cellStyle name="Normal 29 3 2 3 4 2" xfId="11799" xr:uid="{00000000-0005-0000-0000-0000718C0000}"/>
    <cellStyle name="Normal 29 3 2 3 4 2 2" xfId="23161" xr:uid="{00000000-0005-0000-0000-0000728C0000}"/>
    <cellStyle name="Normal 29 3 2 3 4 2 3" xfId="41283" xr:uid="{00000000-0005-0000-0000-0000738C0000}"/>
    <cellStyle name="Normal 29 3 2 3 4 3" xfId="18451" xr:uid="{00000000-0005-0000-0000-0000748C0000}"/>
    <cellStyle name="Normal 29 3 2 3 4 4" xfId="36987" xr:uid="{00000000-0005-0000-0000-0000758C0000}"/>
    <cellStyle name="Normal 29 3 2 3 5" xfId="9622" xr:uid="{00000000-0005-0000-0000-0000768C0000}"/>
    <cellStyle name="Normal 29 3 2 3 5 2" xfId="21017" xr:uid="{00000000-0005-0000-0000-0000778C0000}"/>
    <cellStyle name="Normal 29 3 2 3 5 3" xfId="39190" xr:uid="{00000000-0005-0000-0000-0000788C0000}"/>
    <cellStyle name="Normal 29 3 2 3 6" xfId="16287" xr:uid="{00000000-0005-0000-0000-0000798C0000}"/>
    <cellStyle name="Normal 29 3 2 3 7" xfId="34896" xr:uid="{00000000-0005-0000-0000-00007A8C0000}"/>
    <cellStyle name="Normal 29 3 2 4" xfId="5072" xr:uid="{00000000-0005-0000-0000-00007B8C0000}"/>
    <cellStyle name="Normal 29 3 2 4 2" xfId="6158" xr:uid="{00000000-0005-0000-0000-00007C8C0000}"/>
    <cellStyle name="Normal 29 3 2 4 2 2" xfId="8350" xr:uid="{00000000-0005-0000-0000-00007D8C0000}"/>
    <cellStyle name="Normal 29 3 2 4 2 2 2" xfId="13121" xr:uid="{00000000-0005-0000-0000-00007E8C0000}"/>
    <cellStyle name="Normal 29 3 2 4 2 2 2 2" xfId="24474" xr:uid="{00000000-0005-0000-0000-00007F8C0000}"/>
    <cellStyle name="Normal 29 3 2 4 2 2 2 3" xfId="42575" xr:uid="{00000000-0005-0000-0000-0000808C0000}"/>
    <cellStyle name="Normal 29 3 2 4 2 2 3" xfId="19760" xr:uid="{00000000-0005-0000-0000-0000818C0000}"/>
    <cellStyle name="Normal 29 3 2 4 2 2 4" xfId="38279" xr:uid="{00000000-0005-0000-0000-0000828C0000}"/>
    <cellStyle name="Normal 29 3 2 4 2 3" xfId="10940" xr:uid="{00000000-0005-0000-0000-0000838C0000}"/>
    <cellStyle name="Normal 29 3 2 4 2 3 2" xfId="22326" xr:uid="{00000000-0005-0000-0000-0000848C0000}"/>
    <cellStyle name="Normal 29 3 2 4 2 3 3" xfId="40484" xr:uid="{00000000-0005-0000-0000-0000858C0000}"/>
    <cellStyle name="Normal 29 3 2 4 2 4" xfId="17611" xr:uid="{00000000-0005-0000-0000-0000868C0000}"/>
    <cellStyle name="Normal 29 3 2 4 2 5" xfId="36188" xr:uid="{00000000-0005-0000-0000-0000878C0000}"/>
    <cellStyle name="Normal 29 3 2 4 3" xfId="7294" xr:uid="{00000000-0005-0000-0000-0000888C0000}"/>
    <cellStyle name="Normal 29 3 2 4 3 2" xfId="12065" xr:uid="{00000000-0005-0000-0000-0000898C0000}"/>
    <cellStyle name="Normal 29 3 2 4 3 2 2" xfId="23423" xr:uid="{00000000-0005-0000-0000-00008A8C0000}"/>
    <cellStyle name="Normal 29 3 2 4 3 2 3" xfId="41539" xr:uid="{00000000-0005-0000-0000-00008B8C0000}"/>
    <cellStyle name="Normal 29 3 2 4 3 3" xfId="18712" xr:uid="{00000000-0005-0000-0000-00008C8C0000}"/>
    <cellStyle name="Normal 29 3 2 4 3 4" xfId="37243" xr:uid="{00000000-0005-0000-0000-00008D8C0000}"/>
    <cellStyle name="Normal 29 3 2 4 4" xfId="9880" xr:uid="{00000000-0005-0000-0000-00008E8C0000}"/>
    <cellStyle name="Normal 29 3 2 4 4 2" xfId="21275" xr:uid="{00000000-0005-0000-0000-00008F8C0000}"/>
    <cellStyle name="Normal 29 3 2 4 4 3" xfId="39447" xr:uid="{00000000-0005-0000-0000-0000908C0000}"/>
    <cellStyle name="Normal 29 3 2 4 5" xfId="16552" xr:uid="{00000000-0005-0000-0000-0000918C0000}"/>
    <cellStyle name="Normal 29 3 2 4 6" xfId="35152" xr:uid="{00000000-0005-0000-0000-0000928C0000}"/>
    <cellStyle name="Normal 29 3 2 5" xfId="5604" xr:uid="{00000000-0005-0000-0000-0000938C0000}"/>
    <cellStyle name="Normal 29 3 2 5 2" xfId="7806" xr:uid="{00000000-0005-0000-0000-0000948C0000}"/>
    <cellStyle name="Normal 29 3 2 5 2 2" xfId="12577" xr:uid="{00000000-0005-0000-0000-0000958C0000}"/>
    <cellStyle name="Normal 29 3 2 5 2 2 2" xfId="23935" xr:uid="{00000000-0005-0000-0000-0000968C0000}"/>
    <cellStyle name="Normal 29 3 2 5 2 2 3" xfId="42051" xr:uid="{00000000-0005-0000-0000-0000978C0000}"/>
    <cellStyle name="Normal 29 3 2 5 2 3" xfId="19224" xr:uid="{00000000-0005-0000-0000-0000988C0000}"/>
    <cellStyle name="Normal 29 3 2 5 2 4" xfId="37755" xr:uid="{00000000-0005-0000-0000-0000998C0000}"/>
    <cellStyle name="Normal 29 3 2 5 3" xfId="10394" xr:uid="{00000000-0005-0000-0000-00009A8C0000}"/>
    <cellStyle name="Normal 29 3 2 5 3 2" xfId="21789" xr:uid="{00000000-0005-0000-0000-00009B8C0000}"/>
    <cellStyle name="Normal 29 3 2 5 3 3" xfId="39960" xr:uid="{00000000-0005-0000-0000-00009C8C0000}"/>
    <cellStyle name="Normal 29 3 2 5 4" xfId="17070" xr:uid="{00000000-0005-0000-0000-00009D8C0000}"/>
    <cellStyle name="Normal 29 3 2 5 5" xfId="35664" xr:uid="{00000000-0005-0000-0000-00009E8C0000}"/>
    <cellStyle name="Normal 29 3 2 6" xfId="6762" xr:uid="{00000000-0005-0000-0000-00009F8C0000}"/>
    <cellStyle name="Normal 29 3 2 6 2" xfId="11533" xr:uid="{00000000-0005-0000-0000-0000A08C0000}"/>
    <cellStyle name="Normal 29 3 2 6 2 2" xfId="22900" xr:uid="{00000000-0005-0000-0000-0000A18C0000}"/>
    <cellStyle name="Normal 29 3 2 6 2 3" xfId="41027" xr:uid="{00000000-0005-0000-0000-0000A28C0000}"/>
    <cellStyle name="Normal 29 3 2 6 3" xfId="18188" xr:uid="{00000000-0005-0000-0000-0000A38C0000}"/>
    <cellStyle name="Normal 29 3 2 6 4" xfId="36731" xr:uid="{00000000-0005-0000-0000-0000A48C0000}"/>
    <cellStyle name="Normal 29 3 2 7" xfId="9362" xr:uid="{00000000-0005-0000-0000-0000A58C0000}"/>
    <cellStyle name="Normal 29 3 2 7 2" xfId="20757" xr:uid="{00000000-0005-0000-0000-0000A68C0000}"/>
    <cellStyle name="Normal 29 3 2 7 3" xfId="38934" xr:uid="{00000000-0005-0000-0000-0000A78C0000}"/>
    <cellStyle name="Normal 29 3 2 8" xfId="16022" xr:uid="{00000000-0005-0000-0000-0000A88C0000}"/>
    <cellStyle name="Normal 29 3 2 9" xfId="34640" xr:uid="{00000000-0005-0000-0000-0000A98C0000}"/>
    <cellStyle name="Normal 29 3 3" xfId="4588" xr:uid="{00000000-0005-0000-0000-0000AA8C0000}"/>
    <cellStyle name="Normal 29 3 3 2" xfId="4865" xr:uid="{00000000-0005-0000-0000-0000AB8C0000}"/>
    <cellStyle name="Normal 29 3 3 2 2" xfId="5399" xr:uid="{00000000-0005-0000-0000-0000AC8C0000}"/>
    <cellStyle name="Normal 29 3 3 2 2 2" xfId="6483" xr:uid="{00000000-0005-0000-0000-0000AD8C0000}"/>
    <cellStyle name="Normal 29 3 3 2 2 2 2" xfId="8675" xr:uid="{00000000-0005-0000-0000-0000AE8C0000}"/>
    <cellStyle name="Normal 29 3 3 2 2 2 2 2" xfId="13446" xr:uid="{00000000-0005-0000-0000-0000AF8C0000}"/>
    <cellStyle name="Normal 29 3 3 2 2 2 2 2 2" xfId="24799" xr:uid="{00000000-0005-0000-0000-0000B08C0000}"/>
    <cellStyle name="Normal 29 3 3 2 2 2 2 2 3" xfId="42900" xr:uid="{00000000-0005-0000-0000-0000B18C0000}"/>
    <cellStyle name="Normal 29 3 3 2 2 2 2 3" xfId="20085" xr:uid="{00000000-0005-0000-0000-0000B28C0000}"/>
    <cellStyle name="Normal 29 3 3 2 2 2 2 4" xfId="38604" xr:uid="{00000000-0005-0000-0000-0000B38C0000}"/>
    <cellStyle name="Normal 29 3 3 2 2 2 3" xfId="11265" xr:uid="{00000000-0005-0000-0000-0000B48C0000}"/>
    <cellStyle name="Normal 29 3 3 2 2 2 3 2" xfId="22651" xr:uid="{00000000-0005-0000-0000-0000B58C0000}"/>
    <cellStyle name="Normal 29 3 3 2 2 2 3 3" xfId="40809" xr:uid="{00000000-0005-0000-0000-0000B68C0000}"/>
    <cellStyle name="Normal 29 3 3 2 2 2 4" xfId="17936" xr:uid="{00000000-0005-0000-0000-0000B78C0000}"/>
    <cellStyle name="Normal 29 3 3 2 2 2 5" xfId="36513" xr:uid="{00000000-0005-0000-0000-0000B88C0000}"/>
    <cellStyle name="Normal 29 3 3 2 2 3" xfId="7614" xr:uid="{00000000-0005-0000-0000-0000B98C0000}"/>
    <cellStyle name="Normal 29 3 3 2 2 3 2" xfId="12385" xr:uid="{00000000-0005-0000-0000-0000BA8C0000}"/>
    <cellStyle name="Normal 29 3 3 2 2 3 2 2" xfId="23743" xr:uid="{00000000-0005-0000-0000-0000BB8C0000}"/>
    <cellStyle name="Normal 29 3 3 2 2 3 2 3" xfId="41859" xr:uid="{00000000-0005-0000-0000-0000BC8C0000}"/>
    <cellStyle name="Normal 29 3 3 2 2 3 3" xfId="19032" xr:uid="{00000000-0005-0000-0000-0000BD8C0000}"/>
    <cellStyle name="Normal 29 3 3 2 2 3 4" xfId="37563" xr:uid="{00000000-0005-0000-0000-0000BE8C0000}"/>
    <cellStyle name="Normal 29 3 3 2 2 4" xfId="10201" xr:uid="{00000000-0005-0000-0000-0000BF8C0000}"/>
    <cellStyle name="Normal 29 3 3 2 2 4 2" xfId="21596" xr:uid="{00000000-0005-0000-0000-0000C08C0000}"/>
    <cellStyle name="Normal 29 3 3 2 2 4 3" xfId="39768" xr:uid="{00000000-0005-0000-0000-0000C18C0000}"/>
    <cellStyle name="Normal 29 3 3 2 2 5" xfId="16873" xr:uid="{00000000-0005-0000-0000-0000C28C0000}"/>
    <cellStyle name="Normal 29 3 3 2 2 6" xfId="35472" xr:uid="{00000000-0005-0000-0000-0000C38C0000}"/>
    <cellStyle name="Normal 29 3 3 2 3" xfId="5951" xr:uid="{00000000-0005-0000-0000-0000C48C0000}"/>
    <cellStyle name="Normal 29 3 3 2 3 2" xfId="8148" xr:uid="{00000000-0005-0000-0000-0000C58C0000}"/>
    <cellStyle name="Normal 29 3 3 2 3 2 2" xfId="12919" xr:uid="{00000000-0005-0000-0000-0000C68C0000}"/>
    <cellStyle name="Normal 29 3 3 2 3 2 2 2" xfId="24274" xr:uid="{00000000-0005-0000-0000-0000C78C0000}"/>
    <cellStyle name="Normal 29 3 3 2 3 2 2 3" xfId="42381" xr:uid="{00000000-0005-0000-0000-0000C88C0000}"/>
    <cellStyle name="Normal 29 3 3 2 3 2 3" xfId="19560" xr:uid="{00000000-0005-0000-0000-0000C98C0000}"/>
    <cellStyle name="Normal 29 3 3 2 3 2 4" xfId="38085" xr:uid="{00000000-0005-0000-0000-0000CA8C0000}"/>
    <cellStyle name="Normal 29 3 3 2 3 3" xfId="10737" xr:uid="{00000000-0005-0000-0000-0000CB8C0000}"/>
    <cellStyle name="Normal 29 3 3 2 3 3 2" xfId="22126" xr:uid="{00000000-0005-0000-0000-0000CC8C0000}"/>
    <cellStyle name="Normal 29 3 3 2 3 3 3" xfId="40290" xr:uid="{00000000-0005-0000-0000-0000CD8C0000}"/>
    <cellStyle name="Normal 29 3 3 2 3 4" xfId="17410" xr:uid="{00000000-0005-0000-0000-0000CE8C0000}"/>
    <cellStyle name="Normal 29 3 3 2 3 5" xfId="35994" xr:uid="{00000000-0005-0000-0000-0000CF8C0000}"/>
    <cellStyle name="Normal 29 3 3 2 4" xfId="7094" xr:uid="{00000000-0005-0000-0000-0000D08C0000}"/>
    <cellStyle name="Normal 29 3 3 2 4 2" xfId="11865" xr:uid="{00000000-0005-0000-0000-0000D18C0000}"/>
    <cellStyle name="Normal 29 3 3 2 4 2 2" xfId="23226" xr:uid="{00000000-0005-0000-0000-0000D28C0000}"/>
    <cellStyle name="Normal 29 3 3 2 4 2 3" xfId="41347" xr:uid="{00000000-0005-0000-0000-0000D38C0000}"/>
    <cellStyle name="Normal 29 3 3 2 4 3" xfId="18515" xr:uid="{00000000-0005-0000-0000-0000D48C0000}"/>
    <cellStyle name="Normal 29 3 3 2 4 4" xfId="37051" xr:uid="{00000000-0005-0000-0000-0000D58C0000}"/>
    <cellStyle name="Normal 29 3 3 2 5" xfId="9686" xr:uid="{00000000-0005-0000-0000-0000D68C0000}"/>
    <cellStyle name="Normal 29 3 3 2 5 2" xfId="21081" xr:uid="{00000000-0005-0000-0000-0000D78C0000}"/>
    <cellStyle name="Normal 29 3 3 2 5 3" xfId="39254" xr:uid="{00000000-0005-0000-0000-0000D88C0000}"/>
    <cellStyle name="Normal 29 3 3 2 6" xfId="16353" xr:uid="{00000000-0005-0000-0000-0000D98C0000}"/>
    <cellStyle name="Normal 29 3 3 2 7" xfId="34960" xr:uid="{00000000-0005-0000-0000-0000DA8C0000}"/>
    <cellStyle name="Normal 29 3 3 3" xfId="5136" xr:uid="{00000000-0005-0000-0000-0000DB8C0000}"/>
    <cellStyle name="Normal 29 3 3 3 2" xfId="6222" xr:uid="{00000000-0005-0000-0000-0000DC8C0000}"/>
    <cellStyle name="Normal 29 3 3 3 2 2" xfId="8414" xr:uid="{00000000-0005-0000-0000-0000DD8C0000}"/>
    <cellStyle name="Normal 29 3 3 3 2 2 2" xfId="13185" xr:uid="{00000000-0005-0000-0000-0000DE8C0000}"/>
    <cellStyle name="Normal 29 3 3 3 2 2 2 2" xfId="24538" xr:uid="{00000000-0005-0000-0000-0000DF8C0000}"/>
    <cellStyle name="Normal 29 3 3 3 2 2 2 3" xfId="42639" xr:uid="{00000000-0005-0000-0000-0000E08C0000}"/>
    <cellStyle name="Normal 29 3 3 3 2 2 3" xfId="19824" xr:uid="{00000000-0005-0000-0000-0000E18C0000}"/>
    <cellStyle name="Normal 29 3 3 3 2 2 4" xfId="38343" xr:uid="{00000000-0005-0000-0000-0000E28C0000}"/>
    <cellStyle name="Normal 29 3 3 3 2 3" xfId="11004" xr:uid="{00000000-0005-0000-0000-0000E38C0000}"/>
    <cellStyle name="Normal 29 3 3 3 2 3 2" xfId="22390" xr:uid="{00000000-0005-0000-0000-0000E48C0000}"/>
    <cellStyle name="Normal 29 3 3 3 2 3 3" xfId="40548" xr:uid="{00000000-0005-0000-0000-0000E58C0000}"/>
    <cellStyle name="Normal 29 3 3 3 2 4" xfId="17675" xr:uid="{00000000-0005-0000-0000-0000E68C0000}"/>
    <cellStyle name="Normal 29 3 3 3 2 5" xfId="36252" xr:uid="{00000000-0005-0000-0000-0000E78C0000}"/>
    <cellStyle name="Normal 29 3 3 3 3" xfId="7358" xr:uid="{00000000-0005-0000-0000-0000E88C0000}"/>
    <cellStyle name="Normal 29 3 3 3 3 2" xfId="12129" xr:uid="{00000000-0005-0000-0000-0000E98C0000}"/>
    <cellStyle name="Normal 29 3 3 3 3 2 2" xfId="23487" xr:uid="{00000000-0005-0000-0000-0000EA8C0000}"/>
    <cellStyle name="Normal 29 3 3 3 3 2 3" xfId="41603" xr:uid="{00000000-0005-0000-0000-0000EB8C0000}"/>
    <cellStyle name="Normal 29 3 3 3 3 3" xfId="18776" xr:uid="{00000000-0005-0000-0000-0000EC8C0000}"/>
    <cellStyle name="Normal 29 3 3 3 3 4" xfId="37307" xr:uid="{00000000-0005-0000-0000-0000ED8C0000}"/>
    <cellStyle name="Normal 29 3 3 3 4" xfId="9944" xr:uid="{00000000-0005-0000-0000-0000EE8C0000}"/>
    <cellStyle name="Normal 29 3 3 3 4 2" xfId="21339" xr:uid="{00000000-0005-0000-0000-0000EF8C0000}"/>
    <cellStyle name="Normal 29 3 3 3 4 3" xfId="39511" xr:uid="{00000000-0005-0000-0000-0000F08C0000}"/>
    <cellStyle name="Normal 29 3 3 3 5" xfId="16616" xr:uid="{00000000-0005-0000-0000-0000F18C0000}"/>
    <cellStyle name="Normal 29 3 3 3 6" xfId="35216" xr:uid="{00000000-0005-0000-0000-0000F28C0000}"/>
    <cellStyle name="Normal 29 3 3 4" xfId="5675" xr:uid="{00000000-0005-0000-0000-0000F38C0000}"/>
    <cellStyle name="Normal 29 3 3 4 2" xfId="7877" xr:uid="{00000000-0005-0000-0000-0000F48C0000}"/>
    <cellStyle name="Normal 29 3 3 4 2 2" xfId="12648" xr:uid="{00000000-0005-0000-0000-0000F58C0000}"/>
    <cellStyle name="Normal 29 3 3 4 2 2 2" xfId="24005" xr:uid="{00000000-0005-0000-0000-0000F68C0000}"/>
    <cellStyle name="Normal 29 3 3 4 2 2 3" xfId="42120" xr:uid="{00000000-0005-0000-0000-0000F78C0000}"/>
    <cellStyle name="Normal 29 3 3 4 2 3" xfId="19293" xr:uid="{00000000-0005-0000-0000-0000F88C0000}"/>
    <cellStyle name="Normal 29 3 3 4 2 4" xfId="37824" xr:uid="{00000000-0005-0000-0000-0000F98C0000}"/>
    <cellStyle name="Normal 29 3 3 4 3" xfId="10465" xr:uid="{00000000-0005-0000-0000-0000FA8C0000}"/>
    <cellStyle name="Normal 29 3 3 4 3 2" xfId="21858" xr:uid="{00000000-0005-0000-0000-0000FB8C0000}"/>
    <cellStyle name="Normal 29 3 3 4 3 3" xfId="40029" xr:uid="{00000000-0005-0000-0000-0000FC8C0000}"/>
    <cellStyle name="Normal 29 3 3 4 4" xfId="17141" xr:uid="{00000000-0005-0000-0000-0000FD8C0000}"/>
    <cellStyle name="Normal 29 3 3 4 5" xfId="35733" xr:uid="{00000000-0005-0000-0000-0000FE8C0000}"/>
    <cellStyle name="Normal 29 3 3 5" xfId="6828" xr:uid="{00000000-0005-0000-0000-0000FF8C0000}"/>
    <cellStyle name="Normal 29 3 3 5 2" xfId="11599" xr:uid="{00000000-0005-0000-0000-0000008D0000}"/>
    <cellStyle name="Normal 29 3 3 5 2 2" xfId="22965" xr:uid="{00000000-0005-0000-0000-0000018D0000}"/>
    <cellStyle name="Normal 29 3 3 5 2 3" xfId="41091" xr:uid="{00000000-0005-0000-0000-0000028D0000}"/>
    <cellStyle name="Normal 29 3 3 5 3" xfId="18252" xr:uid="{00000000-0005-0000-0000-0000038D0000}"/>
    <cellStyle name="Normal 29 3 3 5 4" xfId="36795" xr:uid="{00000000-0005-0000-0000-0000048D0000}"/>
    <cellStyle name="Normal 29 3 3 6" xfId="9428" xr:uid="{00000000-0005-0000-0000-0000058D0000}"/>
    <cellStyle name="Normal 29 3 3 6 2" xfId="20823" xr:uid="{00000000-0005-0000-0000-0000068D0000}"/>
    <cellStyle name="Normal 29 3 3 6 3" xfId="38998" xr:uid="{00000000-0005-0000-0000-0000078D0000}"/>
    <cellStyle name="Normal 29 3 3 7" xfId="16088" xr:uid="{00000000-0005-0000-0000-0000088D0000}"/>
    <cellStyle name="Normal 29 3 3 8" xfId="34704" xr:uid="{00000000-0005-0000-0000-0000098D0000}"/>
    <cellStyle name="Normal 29 3 4" xfId="4730" xr:uid="{00000000-0005-0000-0000-00000A8D0000}"/>
    <cellStyle name="Normal 29 3 4 2" xfId="5264" xr:uid="{00000000-0005-0000-0000-00000B8D0000}"/>
    <cellStyle name="Normal 29 3 4 2 2" xfId="6350" xr:uid="{00000000-0005-0000-0000-00000C8D0000}"/>
    <cellStyle name="Normal 29 3 4 2 2 2" xfId="8542" xr:uid="{00000000-0005-0000-0000-00000D8D0000}"/>
    <cellStyle name="Normal 29 3 4 2 2 2 2" xfId="13313" xr:uid="{00000000-0005-0000-0000-00000E8D0000}"/>
    <cellStyle name="Normal 29 3 4 2 2 2 2 2" xfId="24666" xr:uid="{00000000-0005-0000-0000-00000F8D0000}"/>
    <cellStyle name="Normal 29 3 4 2 2 2 2 3" xfId="42767" xr:uid="{00000000-0005-0000-0000-0000108D0000}"/>
    <cellStyle name="Normal 29 3 4 2 2 2 3" xfId="19952" xr:uid="{00000000-0005-0000-0000-0000118D0000}"/>
    <cellStyle name="Normal 29 3 4 2 2 2 4" xfId="38471" xr:uid="{00000000-0005-0000-0000-0000128D0000}"/>
    <cellStyle name="Normal 29 3 4 2 2 3" xfId="11132" xr:uid="{00000000-0005-0000-0000-0000138D0000}"/>
    <cellStyle name="Normal 29 3 4 2 2 3 2" xfId="22518" xr:uid="{00000000-0005-0000-0000-0000148D0000}"/>
    <cellStyle name="Normal 29 3 4 2 2 3 3" xfId="40676" xr:uid="{00000000-0005-0000-0000-0000158D0000}"/>
    <cellStyle name="Normal 29 3 4 2 2 4" xfId="17803" xr:uid="{00000000-0005-0000-0000-0000168D0000}"/>
    <cellStyle name="Normal 29 3 4 2 2 5" xfId="36380" xr:uid="{00000000-0005-0000-0000-0000178D0000}"/>
    <cellStyle name="Normal 29 3 4 2 3" xfId="7486" xr:uid="{00000000-0005-0000-0000-0000188D0000}"/>
    <cellStyle name="Normal 29 3 4 2 3 2" xfId="12257" xr:uid="{00000000-0005-0000-0000-0000198D0000}"/>
    <cellStyle name="Normal 29 3 4 2 3 2 2" xfId="23615" xr:uid="{00000000-0005-0000-0000-00001A8D0000}"/>
    <cellStyle name="Normal 29 3 4 2 3 2 3" xfId="41731" xr:uid="{00000000-0005-0000-0000-00001B8D0000}"/>
    <cellStyle name="Normal 29 3 4 2 3 3" xfId="18904" xr:uid="{00000000-0005-0000-0000-00001C8D0000}"/>
    <cellStyle name="Normal 29 3 4 2 3 4" xfId="37435" xr:uid="{00000000-0005-0000-0000-00001D8D0000}"/>
    <cellStyle name="Normal 29 3 4 2 4" xfId="10072" xr:uid="{00000000-0005-0000-0000-00001E8D0000}"/>
    <cellStyle name="Normal 29 3 4 2 4 2" xfId="21467" xr:uid="{00000000-0005-0000-0000-00001F8D0000}"/>
    <cellStyle name="Normal 29 3 4 2 4 3" xfId="39639" xr:uid="{00000000-0005-0000-0000-0000208D0000}"/>
    <cellStyle name="Normal 29 3 4 2 5" xfId="16744" xr:uid="{00000000-0005-0000-0000-0000218D0000}"/>
    <cellStyle name="Normal 29 3 4 2 6" xfId="35344" xr:uid="{00000000-0005-0000-0000-0000228D0000}"/>
    <cellStyle name="Normal 29 3 4 3" xfId="5816" xr:uid="{00000000-0005-0000-0000-0000238D0000}"/>
    <cellStyle name="Normal 29 3 4 3 2" xfId="8018" xr:uid="{00000000-0005-0000-0000-0000248D0000}"/>
    <cellStyle name="Normal 29 3 4 3 2 2" xfId="12789" xr:uid="{00000000-0005-0000-0000-0000258D0000}"/>
    <cellStyle name="Normal 29 3 4 3 2 2 2" xfId="24144" xr:uid="{00000000-0005-0000-0000-0000268D0000}"/>
    <cellStyle name="Normal 29 3 4 3 2 2 3" xfId="42253" xr:uid="{00000000-0005-0000-0000-0000278D0000}"/>
    <cellStyle name="Normal 29 3 4 3 2 3" xfId="19431" xr:uid="{00000000-0005-0000-0000-0000288D0000}"/>
    <cellStyle name="Normal 29 3 4 3 2 4" xfId="37957" xr:uid="{00000000-0005-0000-0000-0000298D0000}"/>
    <cellStyle name="Normal 29 3 4 3 3" xfId="10606" xr:uid="{00000000-0005-0000-0000-00002A8D0000}"/>
    <cellStyle name="Normal 29 3 4 3 3 2" xfId="21995" xr:uid="{00000000-0005-0000-0000-00002B8D0000}"/>
    <cellStyle name="Normal 29 3 4 3 3 3" xfId="40162" xr:uid="{00000000-0005-0000-0000-00002C8D0000}"/>
    <cellStyle name="Normal 29 3 4 3 4" xfId="17280" xr:uid="{00000000-0005-0000-0000-00002D8D0000}"/>
    <cellStyle name="Normal 29 3 4 3 5" xfId="35866" xr:uid="{00000000-0005-0000-0000-00002E8D0000}"/>
    <cellStyle name="Normal 29 3 4 4" xfId="6964" xr:uid="{00000000-0005-0000-0000-00002F8D0000}"/>
    <cellStyle name="Normal 29 3 4 4 2" xfId="11735" xr:uid="{00000000-0005-0000-0000-0000308D0000}"/>
    <cellStyle name="Normal 29 3 4 4 2 2" xfId="23097" xr:uid="{00000000-0005-0000-0000-0000318D0000}"/>
    <cellStyle name="Normal 29 3 4 4 2 3" xfId="41219" xr:uid="{00000000-0005-0000-0000-0000328D0000}"/>
    <cellStyle name="Normal 29 3 4 4 3" xfId="18387" xr:uid="{00000000-0005-0000-0000-0000338D0000}"/>
    <cellStyle name="Normal 29 3 4 4 4" xfId="36923" xr:uid="{00000000-0005-0000-0000-0000348D0000}"/>
    <cellStyle name="Normal 29 3 4 5" xfId="9558" xr:uid="{00000000-0005-0000-0000-0000358D0000}"/>
    <cellStyle name="Normal 29 3 4 5 2" xfId="20953" xr:uid="{00000000-0005-0000-0000-0000368D0000}"/>
    <cellStyle name="Normal 29 3 4 5 3" xfId="39126" xr:uid="{00000000-0005-0000-0000-0000378D0000}"/>
    <cellStyle name="Normal 29 3 4 6" xfId="16223" xr:uid="{00000000-0005-0000-0000-0000388D0000}"/>
    <cellStyle name="Normal 29 3 4 7" xfId="34832" xr:uid="{00000000-0005-0000-0000-0000398D0000}"/>
    <cellStyle name="Normal 29 3 5" xfId="5008" xr:uid="{00000000-0005-0000-0000-00003A8D0000}"/>
    <cellStyle name="Normal 29 3 5 2" xfId="6094" xr:uid="{00000000-0005-0000-0000-00003B8D0000}"/>
    <cellStyle name="Normal 29 3 5 2 2" xfId="8286" xr:uid="{00000000-0005-0000-0000-00003C8D0000}"/>
    <cellStyle name="Normal 29 3 5 2 2 2" xfId="13057" xr:uid="{00000000-0005-0000-0000-00003D8D0000}"/>
    <cellStyle name="Normal 29 3 5 2 2 2 2" xfId="24410" xr:uid="{00000000-0005-0000-0000-00003E8D0000}"/>
    <cellStyle name="Normal 29 3 5 2 2 2 3" xfId="42511" xr:uid="{00000000-0005-0000-0000-00003F8D0000}"/>
    <cellStyle name="Normal 29 3 5 2 2 3" xfId="19696" xr:uid="{00000000-0005-0000-0000-0000408D0000}"/>
    <cellStyle name="Normal 29 3 5 2 2 4" xfId="38215" xr:uid="{00000000-0005-0000-0000-0000418D0000}"/>
    <cellStyle name="Normal 29 3 5 2 3" xfId="10876" xr:uid="{00000000-0005-0000-0000-0000428D0000}"/>
    <cellStyle name="Normal 29 3 5 2 3 2" xfId="22262" xr:uid="{00000000-0005-0000-0000-0000438D0000}"/>
    <cellStyle name="Normal 29 3 5 2 3 3" xfId="40420" xr:uid="{00000000-0005-0000-0000-0000448D0000}"/>
    <cellStyle name="Normal 29 3 5 2 4" xfId="17547" xr:uid="{00000000-0005-0000-0000-0000458D0000}"/>
    <cellStyle name="Normal 29 3 5 2 5" xfId="36124" xr:uid="{00000000-0005-0000-0000-0000468D0000}"/>
    <cellStyle name="Normal 29 3 5 3" xfId="7230" xr:uid="{00000000-0005-0000-0000-0000478D0000}"/>
    <cellStyle name="Normal 29 3 5 3 2" xfId="12001" xr:uid="{00000000-0005-0000-0000-0000488D0000}"/>
    <cellStyle name="Normal 29 3 5 3 2 2" xfId="23359" xr:uid="{00000000-0005-0000-0000-0000498D0000}"/>
    <cellStyle name="Normal 29 3 5 3 2 3" xfId="41475" xr:uid="{00000000-0005-0000-0000-00004A8D0000}"/>
    <cellStyle name="Normal 29 3 5 3 3" xfId="18648" xr:uid="{00000000-0005-0000-0000-00004B8D0000}"/>
    <cellStyle name="Normal 29 3 5 3 4" xfId="37179" xr:uid="{00000000-0005-0000-0000-00004C8D0000}"/>
    <cellStyle name="Normal 29 3 5 4" xfId="9816" xr:uid="{00000000-0005-0000-0000-00004D8D0000}"/>
    <cellStyle name="Normal 29 3 5 4 2" xfId="21211" xr:uid="{00000000-0005-0000-0000-00004E8D0000}"/>
    <cellStyle name="Normal 29 3 5 4 3" xfId="39383" xr:uid="{00000000-0005-0000-0000-00004F8D0000}"/>
    <cellStyle name="Normal 29 3 5 5" xfId="16488" xr:uid="{00000000-0005-0000-0000-0000508D0000}"/>
    <cellStyle name="Normal 29 3 5 6" xfId="35088" xr:uid="{00000000-0005-0000-0000-0000518D0000}"/>
    <cellStyle name="Normal 29 3 6" xfId="5540" xr:uid="{00000000-0005-0000-0000-0000528D0000}"/>
    <cellStyle name="Normal 29 3 6 2" xfId="7742" xr:uid="{00000000-0005-0000-0000-0000538D0000}"/>
    <cellStyle name="Normal 29 3 6 2 2" xfId="12513" xr:uid="{00000000-0005-0000-0000-0000548D0000}"/>
    <cellStyle name="Normal 29 3 6 2 2 2" xfId="23871" xr:uid="{00000000-0005-0000-0000-0000558D0000}"/>
    <cellStyle name="Normal 29 3 6 2 2 3" xfId="41987" xr:uid="{00000000-0005-0000-0000-0000568D0000}"/>
    <cellStyle name="Normal 29 3 6 2 3" xfId="19160" xr:uid="{00000000-0005-0000-0000-0000578D0000}"/>
    <cellStyle name="Normal 29 3 6 2 4" xfId="37691" xr:uid="{00000000-0005-0000-0000-0000588D0000}"/>
    <cellStyle name="Normal 29 3 6 3" xfId="10330" xr:uid="{00000000-0005-0000-0000-0000598D0000}"/>
    <cellStyle name="Normal 29 3 6 3 2" xfId="21725" xr:uid="{00000000-0005-0000-0000-00005A8D0000}"/>
    <cellStyle name="Normal 29 3 6 3 3" xfId="39896" xr:uid="{00000000-0005-0000-0000-00005B8D0000}"/>
    <cellStyle name="Normal 29 3 6 4" xfId="17006" xr:uid="{00000000-0005-0000-0000-00005C8D0000}"/>
    <cellStyle name="Normal 29 3 6 5" xfId="35600" xr:uid="{00000000-0005-0000-0000-00005D8D0000}"/>
    <cellStyle name="Normal 29 3 7" xfId="6690" xr:uid="{00000000-0005-0000-0000-00005E8D0000}"/>
    <cellStyle name="Normal 29 3 7 2" xfId="11461" xr:uid="{00000000-0005-0000-0000-00005F8D0000}"/>
    <cellStyle name="Normal 29 3 7 2 2" xfId="22832" xr:uid="{00000000-0005-0000-0000-0000608D0000}"/>
    <cellStyle name="Normal 29 3 7 2 3" xfId="40963" xr:uid="{00000000-0005-0000-0000-0000618D0000}"/>
    <cellStyle name="Normal 29 3 7 3" xfId="18117" xr:uid="{00000000-0005-0000-0000-0000628D0000}"/>
    <cellStyle name="Normal 29 3 7 4" xfId="36667" xr:uid="{00000000-0005-0000-0000-0000638D0000}"/>
    <cellStyle name="Normal 29 3 8" xfId="9296" xr:uid="{00000000-0005-0000-0000-0000648D0000}"/>
    <cellStyle name="Normal 29 3 8 2" xfId="20691" xr:uid="{00000000-0005-0000-0000-0000658D0000}"/>
    <cellStyle name="Normal 29 3 8 3" xfId="38870" xr:uid="{00000000-0005-0000-0000-0000668D0000}"/>
    <cellStyle name="Normal 29 3 9" xfId="15953" xr:uid="{00000000-0005-0000-0000-0000678D0000}"/>
    <cellStyle name="Normal 29 4" xfId="4485" xr:uid="{00000000-0005-0000-0000-0000688D0000}"/>
    <cellStyle name="Normal 29 4 2" xfId="4633" xr:uid="{00000000-0005-0000-0000-0000698D0000}"/>
    <cellStyle name="Normal 29 4 2 2" xfId="4910" xr:uid="{00000000-0005-0000-0000-00006A8D0000}"/>
    <cellStyle name="Normal 29 4 2 2 2" xfId="5444" xr:uid="{00000000-0005-0000-0000-00006B8D0000}"/>
    <cellStyle name="Normal 29 4 2 2 2 2" xfId="6520" xr:uid="{00000000-0005-0000-0000-00006C8D0000}"/>
    <cellStyle name="Normal 29 4 2 2 2 2 2" xfId="8712" xr:uid="{00000000-0005-0000-0000-00006D8D0000}"/>
    <cellStyle name="Normal 29 4 2 2 2 2 2 2" xfId="13483" xr:uid="{00000000-0005-0000-0000-00006E8D0000}"/>
    <cellStyle name="Normal 29 4 2 2 2 2 2 2 2" xfId="24836" xr:uid="{00000000-0005-0000-0000-00006F8D0000}"/>
    <cellStyle name="Normal 29 4 2 2 2 2 2 2 3" xfId="42937" xr:uid="{00000000-0005-0000-0000-0000708D0000}"/>
    <cellStyle name="Normal 29 4 2 2 2 2 2 3" xfId="20122" xr:uid="{00000000-0005-0000-0000-0000718D0000}"/>
    <cellStyle name="Normal 29 4 2 2 2 2 2 4" xfId="38641" xr:uid="{00000000-0005-0000-0000-0000728D0000}"/>
    <cellStyle name="Normal 29 4 2 2 2 2 3" xfId="11302" xr:uid="{00000000-0005-0000-0000-0000738D0000}"/>
    <cellStyle name="Normal 29 4 2 2 2 2 3 2" xfId="22688" xr:uid="{00000000-0005-0000-0000-0000748D0000}"/>
    <cellStyle name="Normal 29 4 2 2 2 2 3 3" xfId="40846" xr:uid="{00000000-0005-0000-0000-0000758D0000}"/>
    <cellStyle name="Normal 29 4 2 2 2 2 4" xfId="17973" xr:uid="{00000000-0005-0000-0000-0000768D0000}"/>
    <cellStyle name="Normal 29 4 2 2 2 2 5" xfId="36550" xr:uid="{00000000-0005-0000-0000-0000778D0000}"/>
    <cellStyle name="Normal 29 4 2 2 2 3" xfId="7646" xr:uid="{00000000-0005-0000-0000-0000788D0000}"/>
    <cellStyle name="Normal 29 4 2 2 2 3 2" xfId="12417" xr:uid="{00000000-0005-0000-0000-0000798D0000}"/>
    <cellStyle name="Normal 29 4 2 2 2 3 2 2" xfId="23775" xr:uid="{00000000-0005-0000-0000-00007A8D0000}"/>
    <cellStyle name="Normal 29 4 2 2 2 3 2 3" xfId="41891" xr:uid="{00000000-0005-0000-0000-00007B8D0000}"/>
    <cellStyle name="Normal 29 4 2 2 2 3 3" xfId="19064" xr:uid="{00000000-0005-0000-0000-00007C8D0000}"/>
    <cellStyle name="Normal 29 4 2 2 2 3 4" xfId="37595" xr:uid="{00000000-0005-0000-0000-00007D8D0000}"/>
    <cellStyle name="Normal 29 4 2 2 2 4" xfId="10234" xr:uid="{00000000-0005-0000-0000-00007E8D0000}"/>
    <cellStyle name="Normal 29 4 2 2 2 4 2" xfId="21629" xr:uid="{00000000-0005-0000-0000-00007F8D0000}"/>
    <cellStyle name="Normal 29 4 2 2 2 4 3" xfId="39800" xr:uid="{00000000-0005-0000-0000-0000808D0000}"/>
    <cellStyle name="Normal 29 4 2 2 2 5" xfId="16910" xr:uid="{00000000-0005-0000-0000-0000818D0000}"/>
    <cellStyle name="Normal 29 4 2 2 2 6" xfId="35504" xr:uid="{00000000-0005-0000-0000-0000828D0000}"/>
    <cellStyle name="Normal 29 4 2 2 3" xfId="5996" xr:uid="{00000000-0005-0000-0000-0000838D0000}"/>
    <cellStyle name="Normal 29 4 2 2 3 2" xfId="8188" xr:uid="{00000000-0005-0000-0000-0000848D0000}"/>
    <cellStyle name="Normal 29 4 2 2 3 2 2" xfId="12959" xr:uid="{00000000-0005-0000-0000-0000858D0000}"/>
    <cellStyle name="Normal 29 4 2 2 3 2 2 2" xfId="24312" xr:uid="{00000000-0005-0000-0000-0000868D0000}"/>
    <cellStyle name="Normal 29 4 2 2 3 2 2 3" xfId="42413" xr:uid="{00000000-0005-0000-0000-0000878D0000}"/>
    <cellStyle name="Normal 29 4 2 2 3 2 3" xfId="19598" xr:uid="{00000000-0005-0000-0000-0000888D0000}"/>
    <cellStyle name="Normal 29 4 2 2 3 2 4" xfId="38117" xr:uid="{00000000-0005-0000-0000-0000898D0000}"/>
    <cellStyle name="Normal 29 4 2 2 3 3" xfId="10778" xr:uid="{00000000-0005-0000-0000-00008A8D0000}"/>
    <cellStyle name="Normal 29 4 2 2 3 3 2" xfId="22164" xr:uid="{00000000-0005-0000-0000-00008B8D0000}"/>
    <cellStyle name="Normal 29 4 2 2 3 3 3" xfId="40322" xr:uid="{00000000-0005-0000-0000-00008C8D0000}"/>
    <cellStyle name="Normal 29 4 2 2 3 4" xfId="17449" xr:uid="{00000000-0005-0000-0000-00008D8D0000}"/>
    <cellStyle name="Normal 29 4 2 2 3 5" xfId="36026" xr:uid="{00000000-0005-0000-0000-00008E8D0000}"/>
    <cellStyle name="Normal 29 4 2 2 4" xfId="7134" xr:uid="{00000000-0005-0000-0000-00008F8D0000}"/>
    <cellStyle name="Normal 29 4 2 2 4 2" xfId="11905" xr:uid="{00000000-0005-0000-0000-0000908D0000}"/>
    <cellStyle name="Normal 29 4 2 2 4 2 2" xfId="23263" xr:uid="{00000000-0005-0000-0000-0000918D0000}"/>
    <cellStyle name="Normal 29 4 2 2 4 2 3" xfId="41379" xr:uid="{00000000-0005-0000-0000-0000928D0000}"/>
    <cellStyle name="Normal 29 4 2 2 4 3" xfId="18552" xr:uid="{00000000-0005-0000-0000-0000938D0000}"/>
    <cellStyle name="Normal 29 4 2 2 4 4" xfId="37083" xr:uid="{00000000-0005-0000-0000-0000948D0000}"/>
    <cellStyle name="Normal 29 4 2 2 5" xfId="9720" xr:uid="{00000000-0005-0000-0000-0000958D0000}"/>
    <cellStyle name="Normal 29 4 2 2 5 2" xfId="21115" xr:uid="{00000000-0005-0000-0000-0000968D0000}"/>
    <cellStyle name="Normal 29 4 2 2 5 3" xfId="39287" xr:uid="{00000000-0005-0000-0000-0000978D0000}"/>
    <cellStyle name="Normal 29 4 2 2 6" xfId="16392" xr:uid="{00000000-0005-0000-0000-0000988D0000}"/>
    <cellStyle name="Normal 29 4 2 2 7" xfId="34992" xr:uid="{00000000-0005-0000-0000-0000998D0000}"/>
    <cellStyle name="Normal 29 4 2 3" xfId="5168" xr:uid="{00000000-0005-0000-0000-00009A8D0000}"/>
    <cellStyle name="Normal 29 4 2 3 2" xfId="6254" xr:uid="{00000000-0005-0000-0000-00009B8D0000}"/>
    <cellStyle name="Normal 29 4 2 3 2 2" xfId="8446" xr:uid="{00000000-0005-0000-0000-00009C8D0000}"/>
    <cellStyle name="Normal 29 4 2 3 2 2 2" xfId="13217" xr:uid="{00000000-0005-0000-0000-00009D8D0000}"/>
    <cellStyle name="Normal 29 4 2 3 2 2 2 2" xfId="24570" xr:uid="{00000000-0005-0000-0000-00009E8D0000}"/>
    <cellStyle name="Normal 29 4 2 3 2 2 2 3" xfId="42671" xr:uid="{00000000-0005-0000-0000-00009F8D0000}"/>
    <cellStyle name="Normal 29 4 2 3 2 2 3" xfId="19856" xr:uid="{00000000-0005-0000-0000-0000A08D0000}"/>
    <cellStyle name="Normal 29 4 2 3 2 2 4" xfId="38375" xr:uid="{00000000-0005-0000-0000-0000A18D0000}"/>
    <cellStyle name="Normal 29 4 2 3 2 3" xfId="11036" xr:uid="{00000000-0005-0000-0000-0000A28D0000}"/>
    <cellStyle name="Normal 29 4 2 3 2 3 2" xfId="22422" xr:uid="{00000000-0005-0000-0000-0000A38D0000}"/>
    <cellStyle name="Normal 29 4 2 3 2 3 3" xfId="40580" xr:uid="{00000000-0005-0000-0000-0000A48D0000}"/>
    <cellStyle name="Normal 29 4 2 3 2 4" xfId="17707" xr:uid="{00000000-0005-0000-0000-0000A58D0000}"/>
    <cellStyle name="Normal 29 4 2 3 2 5" xfId="36284" xr:uid="{00000000-0005-0000-0000-0000A68D0000}"/>
    <cellStyle name="Normal 29 4 2 3 3" xfId="7390" xr:uid="{00000000-0005-0000-0000-0000A78D0000}"/>
    <cellStyle name="Normal 29 4 2 3 3 2" xfId="12161" xr:uid="{00000000-0005-0000-0000-0000A88D0000}"/>
    <cellStyle name="Normal 29 4 2 3 3 2 2" xfId="23519" xr:uid="{00000000-0005-0000-0000-0000A98D0000}"/>
    <cellStyle name="Normal 29 4 2 3 3 2 3" xfId="41635" xr:uid="{00000000-0005-0000-0000-0000AA8D0000}"/>
    <cellStyle name="Normal 29 4 2 3 3 3" xfId="18808" xr:uid="{00000000-0005-0000-0000-0000AB8D0000}"/>
    <cellStyle name="Normal 29 4 2 3 3 4" xfId="37339" xr:uid="{00000000-0005-0000-0000-0000AC8D0000}"/>
    <cellStyle name="Normal 29 4 2 3 4" xfId="9976" xr:uid="{00000000-0005-0000-0000-0000AD8D0000}"/>
    <cellStyle name="Normal 29 4 2 3 4 2" xfId="21371" xr:uid="{00000000-0005-0000-0000-0000AE8D0000}"/>
    <cellStyle name="Normal 29 4 2 3 4 3" xfId="39543" xr:uid="{00000000-0005-0000-0000-0000AF8D0000}"/>
    <cellStyle name="Normal 29 4 2 3 5" xfId="16648" xr:uid="{00000000-0005-0000-0000-0000B08D0000}"/>
    <cellStyle name="Normal 29 4 2 3 6" xfId="35248" xr:uid="{00000000-0005-0000-0000-0000B18D0000}"/>
    <cellStyle name="Normal 29 4 2 4" xfId="5720" xr:uid="{00000000-0005-0000-0000-0000B28D0000}"/>
    <cellStyle name="Normal 29 4 2 4 2" xfId="7922" xr:uid="{00000000-0005-0000-0000-0000B38D0000}"/>
    <cellStyle name="Normal 29 4 2 4 2 2" xfId="12693" xr:uid="{00000000-0005-0000-0000-0000B48D0000}"/>
    <cellStyle name="Normal 29 4 2 4 2 2 2" xfId="24048" xr:uid="{00000000-0005-0000-0000-0000B58D0000}"/>
    <cellStyle name="Normal 29 4 2 4 2 2 3" xfId="42157" xr:uid="{00000000-0005-0000-0000-0000B68D0000}"/>
    <cellStyle name="Normal 29 4 2 4 2 3" xfId="19335" xr:uid="{00000000-0005-0000-0000-0000B78D0000}"/>
    <cellStyle name="Normal 29 4 2 4 2 4" xfId="37861" xr:uid="{00000000-0005-0000-0000-0000B88D0000}"/>
    <cellStyle name="Normal 29 4 2 4 3" xfId="10510" xr:uid="{00000000-0005-0000-0000-0000B98D0000}"/>
    <cellStyle name="Normal 29 4 2 4 3 2" xfId="21899" xr:uid="{00000000-0005-0000-0000-0000BA8D0000}"/>
    <cellStyle name="Normal 29 4 2 4 3 3" xfId="40066" xr:uid="{00000000-0005-0000-0000-0000BB8D0000}"/>
    <cellStyle name="Normal 29 4 2 4 4" xfId="17184" xr:uid="{00000000-0005-0000-0000-0000BC8D0000}"/>
    <cellStyle name="Normal 29 4 2 4 5" xfId="35770" xr:uid="{00000000-0005-0000-0000-0000BD8D0000}"/>
    <cellStyle name="Normal 29 4 2 5" xfId="6868" xr:uid="{00000000-0005-0000-0000-0000BE8D0000}"/>
    <cellStyle name="Normal 29 4 2 5 2" xfId="11639" xr:uid="{00000000-0005-0000-0000-0000BF8D0000}"/>
    <cellStyle name="Normal 29 4 2 5 2 2" xfId="23001" xr:uid="{00000000-0005-0000-0000-0000C08D0000}"/>
    <cellStyle name="Normal 29 4 2 5 2 3" xfId="41123" xr:uid="{00000000-0005-0000-0000-0000C18D0000}"/>
    <cellStyle name="Normal 29 4 2 5 3" xfId="18291" xr:uid="{00000000-0005-0000-0000-0000C28D0000}"/>
    <cellStyle name="Normal 29 4 2 5 4" xfId="36827" xr:uid="{00000000-0005-0000-0000-0000C38D0000}"/>
    <cellStyle name="Normal 29 4 2 6" xfId="9461" xr:uid="{00000000-0005-0000-0000-0000C48D0000}"/>
    <cellStyle name="Normal 29 4 2 6 2" xfId="20856" xr:uid="{00000000-0005-0000-0000-0000C58D0000}"/>
    <cellStyle name="Normal 29 4 2 6 3" xfId="39030" xr:uid="{00000000-0005-0000-0000-0000C68D0000}"/>
    <cellStyle name="Normal 29 4 2 7" xfId="16127" xr:uid="{00000000-0005-0000-0000-0000C78D0000}"/>
    <cellStyle name="Normal 29 4 2 8" xfId="34736" xr:uid="{00000000-0005-0000-0000-0000C88D0000}"/>
    <cellStyle name="Normal 29 4 3" xfId="4762" xr:uid="{00000000-0005-0000-0000-0000C98D0000}"/>
    <cellStyle name="Normal 29 4 3 2" xfId="5296" xr:uid="{00000000-0005-0000-0000-0000CA8D0000}"/>
    <cellStyle name="Normal 29 4 3 2 2" xfId="6382" xr:uid="{00000000-0005-0000-0000-0000CB8D0000}"/>
    <cellStyle name="Normal 29 4 3 2 2 2" xfId="8574" xr:uid="{00000000-0005-0000-0000-0000CC8D0000}"/>
    <cellStyle name="Normal 29 4 3 2 2 2 2" xfId="13345" xr:uid="{00000000-0005-0000-0000-0000CD8D0000}"/>
    <cellStyle name="Normal 29 4 3 2 2 2 2 2" xfId="24698" xr:uid="{00000000-0005-0000-0000-0000CE8D0000}"/>
    <cellStyle name="Normal 29 4 3 2 2 2 2 3" xfId="42799" xr:uid="{00000000-0005-0000-0000-0000CF8D0000}"/>
    <cellStyle name="Normal 29 4 3 2 2 2 3" xfId="19984" xr:uid="{00000000-0005-0000-0000-0000D08D0000}"/>
    <cellStyle name="Normal 29 4 3 2 2 2 4" xfId="38503" xr:uid="{00000000-0005-0000-0000-0000D18D0000}"/>
    <cellStyle name="Normal 29 4 3 2 2 3" xfId="11164" xr:uid="{00000000-0005-0000-0000-0000D28D0000}"/>
    <cellStyle name="Normal 29 4 3 2 2 3 2" xfId="22550" xr:uid="{00000000-0005-0000-0000-0000D38D0000}"/>
    <cellStyle name="Normal 29 4 3 2 2 3 3" xfId="40708" xr:uid="{00000000-0005-0000-0000-0000D48D0000}"/>
    <cellStyle name="Normal 29 4 3 2 2 4" xfId="17835" xr:uid="{00000000-0005-0000-0000-0000D58D0000}"/>
    <cellStyle name="Normal 29 4 3 2 2 5" xfId="36412" xr:uid="{00000000-0005-0000-0000-0000D68D0000}"/>
    <cellStyle name="Normal 29 4 3 2 3" xfId="7518" xr:uid="{00000000-0005-0000-0000-0000D78D0000}"/>
    <cellStyle name="Normal 29 4 3 2 3 2" xfId="12289" xr:uid="{00000000-0005-0000-0000-0000D88D0000}"/>
    <cellStyle name="Normal 29 4 3 2 3 2 2" xfId="23647" xr:uid="{00000000-0005-0000-0000-0000D98D0000}"/>
    <cellStyle name="Normal 29 4 3 2 3 2 3" xfId="41763" xr:uid="{00000000-0005-0000-0000-0000DA8D0000}"/>
    <cellStyle name="Normal 29 4 3 2 3 3" xfId="18936" xr:uid="{00000000-0005-0000-0000-0000DB8D0000}"/>
    <cellStyle name="Normal 29 4 3 2 3 4" xfId="37467" xr:uid="{00000000-0005-0000-0000-0000DC8D0000}"/>
    <cellStyle name="Normal 29 4 3 2 4" xfId="10104" xr:uid="{00000000-0005-0000-0000-0000DD8D0000}"/>
    <cellStyle name="Normal 29 4 3 2 4 2" xfId="21499" xr:uid="{00000000-0005-0000-0000-0000DE8D0000}"/>
    <cellStyle name="Normal 29 4 3 2 4 3" xfId="39671" xr:uid="{00000000-0005-0000-0000-0000DF8D0000}"/>
    <cellStyle name="Normal 29 4 3 2 5" xfId="16776" xr:uid="{00000000-0005-0000-0000-0000E08D0000}"/>
    <cellStyle name="Normal 29 4 3 2 6" xfId="35376" xr:uid="{00000000-0005-0000-0000-0000E18D0000}"/>
    <cellStyle name="Normal 29 4 3 3" xfId="5848" xr:uid="{00000000-0005-0000-0000-0000E28D0000}"/>
    <cellStyle name="Normal 29 4 3 3 2" xfId="8050" xr:uid="{00000000-0005-0000-0000-0000E38D0000}"/>
    <cellStyle name="Normal 29 4 3 3 2 2" xfId="12821" xr:uid="{00000000-0005-0000-0000-0000E48D0000}"/>
    <cellStyle name="Normal 29 4 3 3 2 2 2" xfId="24176" xr:uid="{00000000-0005-0000-0000-0000E58D0000}"/>
    <cellStyle name="Normal 29 4 3 3 2 2 3" xfId="42285" xr:uid="{00000000-0005-0000-0000-0000E68D0000}"/>
    <cellStyle name="Normal 29 4 3 3 2 3" xfId="19463" xr:uid="{00000000-0005-0000-0000-0000E78D0000}"/>
    <cellStyle name="Normal 29 4 3 3 2 4" xfId="37989" xr:uid="{00000000-0005-0000-0000-0000E88D0000}"/>
    <cellStyle name="Normal 29 4 3 3 3" xfId="10638" xr:uid="{00000000-0005-0000-0000-0000E98D0000}"/>
    <cellStyle name="Normal 29 4 3 3 3 2" xfId="22027" xr:uid="{00000000-0005-0000-0000-0000EA8D0000}"/>
    <cellStyle name="Normal 29 4 3 3 3 3" xfId="40194" xr:uid="{00000000-0005-0000-0000-0000EB8D0000}"/>
    <cellStyle name="Normal 29 4 3 3 4" xfId="17312" xr:uid="{00000000-0005-0000-0000-0000EC8D0000}"/>
    <cellStyle name="Normal 29 4 3 3 5" xfId="35898" xr:uid="{00000000-0005-0000-0000-0000ED8D0000}"/>
    <cellStyle name="Normal 29 4 3 4" xfId="6996" xr:uid="{00000000-0005-0000-0000-0000EE8D0000}"/>
    <cellStyle name="Normal 29 4 3 4 2" xfId="11767" xr:uid="{00000000-0005-0000-0000-0000EF8D0000}"/>
    <cellStyle name="Normal 29 4 3 4 2 2" xfId="23129" xr:uid="{00000000-0005-0000-0000-0000F08D0000}"/>
    <cellStyle name="Normal 29 4 3 4 2 3" xfId="41251" xr:uid="{00000000-0005-0000-0000-0000F18D0000}"/>
    <cellStyle name="Normal 29 4 3 4 3" xfId="18419" xr:uid="{00000000-0005-0000-0000-0000F28D0000}"/>
    <cellStyle name="Normal 29 4 3 4 4" xfId="36955" xr:uid="{00000000-0005-0000-0000-0000F38D0000}"/>
    <cellStyle name="Normal 29 4 3 5" xfId="9590" xr:uid="{00000000-0005-0000-0000-0000F48D0000}"/>
    <cellStyle name="Normal 29 4 3 5 2" xfId="20985" xr:uid="{00000000-0005-0000-0000-0000F58D0000}"/>
    <cellStyle name="Normal 29 4 3 5 3" xfId="39158" xr:uid="{00000000-0005-0000-0000-0000F68D0000}"/>
    <cellStyle name="Normal 29 4 3 6" xfId="16255" xr:uid="{00000000-0005-0000-0000-0000F78D0000}"/>
    <cellStyle name="Normal 29 4 3 7" xfId="34864" xr:uid="{00000000-0005-0000-0000-0000F88D0000}"/>
    <cellStyle name="Normal 29 4 4" xfId="5040" xr:uid="{00000000-0005-0000-0000-0000F98D0000}"/>
    <cellStyle name="Normal 29 4 4 2" xfId="6126" xr:uid="{00000000-0005-0000-0000-0000FA8D0000}"/>
    <cellStyle name="Normal 29 4 4 2 2" xfId="8318" xr:uid="{00000000-0005-0000-0000-0000FB8D0000}"/>
    <cellStyle name="Normal 29 4 4 2 2 2" xfId="13089" xr:uid="{00000000-0005-0000-0000-0000FC8D0000}"/>
    <cellStyle name="Normal 29 4 4 2 2 2 2" xfId="24442" xr:uid="{00000000-0005-0000-0000-0000FD8D0000}"/>
    <cellStyle name="Normal 29 4 4 2 2 2 3" xfId="42543" xr:uid="{00000000-0005-0000-0000-0000FE8D0000}"/>
    <cellStyle name="Normal 29 4 4 2 2 3" xfId="19728" xr:uid="{00000000-0005-0000-0000-0000FF8D0000}"/>
    <cellStyle name="Normal 29 4 4 2 2 4" xfId="38247" xr:uid="{00000000-0005-0000-0000-0000008E0000}"/>
    <cellStyle name="Normal 29 4 4 2 3" xfId="10908" xr:uid="{00000000-0005-0000-0000-0000018E0000}"/>
    <cellStyle name="Normal 29 4 4 2 3 2" xfId="22294" xr:uid="{00000000-0005-0000-0000-0000028E0000}"/>
    <cellStyle name="Normal 29 4 4 2 3 3" xfId="40452" xr:uid="{00000000-0005-0000-0000-0000038E0000}"/>
    <cellStyle name="Normal 29 4 4 2 4" xfId="17579" xr:uid="{00000000-0005-0000-0000-0000048E0000}"/>
    <cellStyle name="Normal 29 4 4 2 5" xfId="36156" xr:uid="{00000000-0005-0000-0000-0000058E0000}"/>
    <cellStyle name="Normal 29 4 4 3" xfId="7262" xr:uid="{00000000-0005-0000-0000-0000068E0000}"/>
    <cellStyle name="Normal 29 4 4 3 2" xfId="12033" xr:uid="{00000000-0005-0000-0000-0000078E0000}"/>
    <cellStyle name="Normal 29 4 4 3 2 2" xfId="23391" xr:uid="{00000000-0005-0000-0000-0000088E0000}"/>
    <cellStyle name="Normal 29 4 4 3 2 3" xfId="41507" xr:uid="{00000000-0005-0000-0000-0000098E0000}"/>
    <cellStyle name="Normal 29 4 4 3 3" xfId="18680" xr:uid="{00000000-0005-0000-0000-00000A8E0000}"/>
    <cellStyle name="Normal 29 4 4 3 4" xfId="37211" xr:uid="{00000000-0005-0000-0000-00000B8E0000}"/>
    <cellStyle name="Normal 29 4 4 4" xfId="9848" xr:uid="{00000000-0005-0000-0000-00000C8E0000}"/>
    <cellStyle name="Normal 29 4 4 4 2" xfId="21243" xr:uid="{00000000-0005-0000-0000-00000D8E0000}"/>
    <cellStyle name="Normal 29 4 4 4 3" xfId="39415" xr:uid="{00000000-0005-0000-0000-00000E8E0000}"/>
    <cellStyle name="Normal 29 4 4 5" xfId="16520" xr:uid="{00000000-0005-0000-0000-00000F8E0000}"/>
    <cellStyle name="Normal 29 4 4 6" xfId="35120" xr:uid="{00000000-0005-0000-0000-0000108E0000}"/>
    <cellStyle name="Normal 29 4 5" xfId="5572" xr:uid="{00000000-0005-0000-0000-0000118E0000}"/>
    <cellStyle name="Normal 29 4 5 2" xfId="7774" xr:uid="{00000000-0005-0000-0000-0000128E0000}"/>
    <cellStyle name="Normal 29 4 5 2 2" xfId="12545" xr:uid="{00000000-0005-0000-0000-0000138E0000}"/>
    <cellStyle name="Normal 29 4 5 2 2 2" xfId="23903" xr:uid="{00000000-0005-0000-0000-0000148E0000}"/>
    <cellStyle name="Normal 29 4 5 2 2 3" xfId="42019" xr:uid="{00000000-0005-0000-0000-0000158E0000}"/>
    <cellStyle name="Normal 29 4 5 2 3" xfId="19192" xr:uid="{00000000-0005-0000-0000-0000168E0000}"/>
    <cellStyle name="Normal 29 4 5 2 4" xfId="37723" xr:uid="{00000000-0005-0000-0000-0000178E0000}"/>
    <cellStyle name="Normal 29 4 5 3" xfId="10362" xr:uid="{00000000-0005-0000-0000-0000188E0000}"/>
    <cellStyle name="Normal 29 4 5 3 2" xfId="21757" xr:uid="{00000000-0005-0000-0000-0000198E0000}"/>
    <cellStyle name="Normal 29 4 5 3 3" xfId="39928" xr:uid="{00000000-0005-0000-0000-00001A8E0000}"/>
    <cellStyle name="Normal 29 4 5 4" xfId="17038" xr:uid="{00000000-0005-0000-0000-00001B8E0000}"/>
    <cellStyle name="Normal 29 4 5 5" xfId="35632" xr:uid="{00000000-0005-0000-0000-00001C8E0000}"/>
    <cellStyle name="Normal 29 4 6" xfId="6730" xr:uid="{00000000-0005-0000-0000-00001D8E0000}"/>
    <cellStyle name="Normal 29 4 6 2" xfId="11501" xr:uid="{00000000-0005-0000-0000-00001E8E0000}"/>
    <cellStyle name="Normal 29 4 6 2 2" xfId="22868" xr:uid="{00000000-0005-0000-0000-00001F8E0000}"/>
    <cellStyle name="Normal 29 4 6 2 3" xfId="40995" xr:uid="{00000000-0005-0000-0000-0000208E0000}"/>
    <cellStyle name="Normal 29 4 6 3" xfId="18156" xr:uid="{00000000-0005-0000-0000-0000218E0000}"/>
    <cellStyle name="Normal 29 4 6 4" xfId="36699" xr:uid="{00000000-0005-0000-0000-0000228E0000}"/>
    <cellStyle name="Normal 29 4 7" xfId="9330" xr:uid="{00000000-0005-0000-0000-0000238E0000}"/>
    <cellStyle name="Normal 29 4 7 2" xfId="20725" xr:uid="{00000000-0005-0000-0000-0000248E0000}"/>
    <cellStyle name="Normal 29 4 7 3" xfId="38902" xr:uid="{00000000-0005-0000-0000-0000258E0000}"/>
    <cellStyle name="Normal 29 4 8" xfId="15990" xr:uid="{00000000-0005-0000-0000-0000268E0000}"/>
    <cellStyle name="Normal 29 4 9" xfId="34608" xr:uid="{00000000-0005-0000-0000-0000278E0000}"/>
    <cellStyle name="Normal 29 5" xfId="4550" xr:uid="{00000000-0005-0000-0000-0000288E0000}"/>
    <cellStyle name="Normal 29 5 2" xfId="4827" xr:uid="{00000000-0005-0000-0000-0000298E0000}"/>
    <cellStyle name="Normal 29 5 2 2" xfId="5361" xr:uid="{00000000-0005-0000-0000-00002A8E0000}"/>
    <cellStyle name="Normal 29 5 2 2 2" xfId="6447" xr:uid="{00000000-0005-0000-0000-00002B8E0000}"/>
    <cellStyle name="Normal 29 5 2 2 2 2" xfId="8639" xr:uid="{00000000-0005-0000-0000-00002C8E0000}"/>
    <cellStyle name="Normal 29 5 2 2 2 2 2" xfId="13410" xr:uid="{00000000-0005-0000-0000-00002D8E0000}"/>
    <cellStyle name="Normal 29 5 2 2 2 2 2 2" xfId="24763" xr:uid="{00000000-0005-0000-0000-00002E8E0000}"/>
    <cellStyle name="Normal 29 5 2 2 2 2 2 3" xfId="42864" xr:uid="{00000000-0005-0000-0000-00002F8E0000}"/>
    <cellStyle name="Normal 29 5 2 2 2 2 3" xfId="20049" xr:uid="{00000000-0005-0000-0000-0000308E0000}"/>
    <cellStyle name="Normal 29 5 2 2 2 2 4" xfId="38568" xr:uid="{00000000-0005-0000-0000-0000318E0000}"/>
    <cellStyle name="Normal 29 5 2 2 2 3" xfId="11229" xr:uid="{00000000-0005-0000-0000-0000328E0000}"/>
    <cellStyle name="Normal 29 5 2 2 2 3 2" xfId="22615" xr:uid="{00000000-0005-0000-0000-0000338E0000}"/>
    <cellStyle name="Normal 29 5 2 2 2 3 3" xfId="40773" xr:uid="{00000000-0005-0000-0000-0000348E0000}"/>
    <cellStyle name="Normal 29 5 2 2 2 4" xfId="17900" xr:uid="{00000000-0005-0000-0000-0000358E0000}"/>
    <cellStyle name="Normal 29 5 2 2 2 5" xfId="36477" xr:uid="{00000000-0005-0000-0000-0000368E0000}"/>
    <cellStyle name="Normal 29 5 2 2 3" xfId="7582" xr:uid="{00000000-0005-0000-0000-0000378E0000}"/>
    <cellStyle name="Normal 29 5 2 2 3 2" xfId="12353" xr:uid="{00000000-0005-0000-0000-0000388E0000}"/>
    <cellStyle name="Normal 29 5 2 2 3 2 2" xfId="23711" xr:uid="{00000000-0005-0000-0000-0000398E0000}"/>
    <cellStyle name="Normal 29 5 2 2 3 2 3" xfId="41827" xr:uid="{00000000-0005-0000-0000-00003A8E0000}"/>
    <cellStyle name="Normal 29 5 2 2 3 3" xfId="19000" xr:uid="{00000000-0005-0000-0000-00003B8E0000}"/>
    <cellStyle name="Normal 29 5 2 2 3 4" xfId="37531" xr:uid="{00000000-0005-0000-0000-00003C8E0000}"/>
    <cellStyle name="Normal 29 5 2 2 4" xfId="10168" xr:uid="{00000000-0005-0000-0000-00003D8E0000}"/>
    <cellStyle name="Normal 29 5 2 2 4 2" xfId="21563" xr:uid="{00000000-0005-0000-0000-00003E8E0000}"/>
    <cellStyle name="Normal 29 5 2 2 4 3" xfId="39735" xr:uid="{00000000-0005-0000-0000-00003F8E0000}"/>
    <cellStyle name="Normal 29 5 2 2 5" xfId="16840" xr:uid="{00000000-0005-0000-0000-0000408E0000}"/>
    <cellStyle name="Normal 29 5 2 2 6" xfId="35440" xr:uid="{00000000-0005-0000-0000-0000418E0000}"/>
    <cellStyle name="Normal 29 5 2 3" xfId="5913" xr:uid="{00000000-0005-0000-0000-0000428E0000}"/>
    <cellStyle name="Normal 29 5 2 3 2" xfId="8114" xr:uid="{00000000-0005-0000-0000-0000438E0000}"/>
    <cellStyle name="Normal 29 5 2 3 2 2" xfId="12885" xr:uid="{00000000-0005-0000-0000-0000448E0000}"/>
    <cellStyle name="Normal 29 5 2 3 2 2 2" xfId="24240" xr:uid="{00000000-0005-0000-0000-0000458E0000}"/>
    <cellStyle name="Normal 29 5 2 3 2 2 3" xfId="42349" xr:uid="{00000000-0005-0000-0000-0000468E0000}"/>
    <cellStyle name="Normal 29 5 2 3 2 3" xfId="19527" xr:uid="{00000000-0005-0000-0000-0000478E0000}"/>
    <cellStyle name="Normal 29 5 2 3 2 4" xfId="38053" xr:uid="{00000000-0005-0000-0000-0000488E0000}"/>
    <cellStyle name="Normal 29 5 2 3 3" xfId="10702" xr:uid="{00000000-0005-0000-0000-0000498E0000}"/>
    <cellStyle name="Normal 29 5 2 3 3 2" xfId="22091" xr:uid="{00000000-0005-0000-0000-00004A8E0000}"/>
    <cellStyle name="Normal 29 5 2 3 3 3" xfId="40258" xr:uid="{00000000-0005-0000-0000-00004B8E0000}"/>
    <cellStyle name="Normal 29 5 2 3 4" xfId="17376" xr:uid="{00000000-0005-0000-0000-00004C8E0000}"/>
    <cellStyle name="Normal 29 5 2 3 5" xfId="35962" xr:uid="{00000000-0005-0000-0000-00004D8E0000}"/>
    <cellStyle name="Normal 29 5 2 4" xfId="7060" xr:uid="{00000000-0005-0000-0000-00004E8E0000}"/>
    <cellStyle name="Normal 29 5 2 4 2" xfId="11831" xr:uid="{00000000-0005-0000-0000-00004F8E0000}"/>
    <cellStyle name="Normal 29 5 2 4 2 2" xfId="23193" xr:uid="{00000000-0005-0000-0000-0000508E0000}"/>
    <cellStyle name="Normal 29 5 2 4 2 3" xfId="41315" xr:uid="{00000000-0005-0000-0000-0000518E0000}"/>
    <cellStyle name="Normal 29 5 2 4 3" xfId="18483" xr:uid="{00000000-0005-0000-0000-0000528E0000}"/>
    <cellStyle name="Normal 29 5 2 4 4" xfId="37019" xr:uid="{00000000-0005-0000-0000-0000538E0000}"/>
    <cellStyle name="Normal 29 5 2 5" xfId="9654" xr:uid="{00000000-0005-0000-0000-0000548E0000}"/>
    <cellStyle name="Normal 29 5 2 5 2" xfId="21049" xr:uid="{00000000-0005-0000-0000-0000558E0000}"/>
    <cellStyle name="Normal 29 5 2 5 3" xfId="39222" xr:uid="{00000000-0005-0000-0000-0000568E0000}"/>
    <cellStyle name="Normal 29 5 2 6" xfId="16320" xr:uid="{00000000-0005-0000-0000-0000578E0000}"/>
    <cellStyle name="Normal 29 5 2 7" xfId="34928" xr:uid="{00000000-0005-0000-0000-0000588E0000}"/>
    <cellStyle name="Normal 29 5 3" xfId="5104" xr:uid="{00000000-0005-0000-0000-0000598E0000}"/>
    <cellStyle name="Normal 29 5 3 2" xfId="6190" xr:uid="{00000000-0005-0000-0000-00005A8E0000}"/>
    <cellStyle name="Normal 29 5 3 2 2" xfId="8382" xr:uid="{00000000-0005-0000-0000-00005B8E0000}"/>
    <cellStyle name="Normal 29 5 3 2 2 2" xfId="13153" xr:uid="{00000000-0005-0000-0000-00005C8E0000}"/>
    <cellStyle name="Normal 29 5 3 2 2 2 2" xfId="24506" xr:uid="{00000000-0005-0000-0000-00005D8E0000}"/>
    <cellStyle name="Normal 29 5 3 2 2 2 3" xfId="42607" xr:uid="{00000000-0005-0000-0000-00005E8E0000}"/>
    <cellStyle name="Normal 29 5 3 2 2 3" xfId="19792" xr:uid="{00000000-0005-0000-0000-00005F8E0000}"/>
    <cellStyle name="Normal 29 5 3 2 2 4" xfId="38311" xr:uid="{00000000-0005-0000-0000-0000608E0000}"/>
    <cellStyle name="Normal 29 5 3 2 3" xfId="10972" xr:uid="{00000000-0005-0000-0000-0000618E0000}"/>
    <cellStyle name="Normal 29 5 3 2 3 2" xfId="22358" xr:uid="{00000000-0005-0000-0000-0000628E0000}"/>
    <cellStyle name="Normal 29 5 3 2 3 3" xfId="40516" xr:uid="{00000000-0005-0000-0000-0000638E0000}"/>
    <cellStyle name="Normal 29 5 3 2 4" xfId="17643" xr:uid="{00000000-0005-0000-0000-0000648E0000}"/>
    <cellStyle name="Normal 29 5 3 2 5" xfId="36220" xr:uid="{00000000-0005-0000-0000-0000658E0000}"/>
    <cellStyle name="Normal 29 5 3 3" xfId="7326" xr:uid="{00000000-0005-0000-0000-0000668E0000}"/>
    <cellStyle name="Normal 29 5 3 3 2" xfId="12097" xr:uid="{00000000-0005-0000-0000-0000678E0000}"/>
    <cellStyle name="Normal 29 5 3 3 2 2" xfId="23455" xr:uid="{00000000-0005-0000-0000-0000688E0000}"/>
    <cellStyle name="Normal 29 5 3 3 2 3" xfId="41571" xr:uid="{00000000-0005-0000-0000-0000698E0000}"/>
    <cellStyle name="Normal 29 5 3 3 3" xfId="18744" xr:uid="{00000000-0005-0000-0000-00006A8E0000}"/>
    <cellStyle name="Normal 29 5 3 3 4" xfId="37275" xr:uid="{00000000-0005-0000-0000-00006B8E0000}"/>
    <cellStyle name="Normal 29 5 3 4" xfId="9912" xr:uid="{00000000-0005-0000-0000-00006C8E0000}"/>
    <cellStyle name="Normal 29 5 3 4 2" xfId="21307" xr:uid="{00000000-0005-0000-0000-00006D8E0000}"/>
    <cellStyle name="Normal 29 5 3 4 3" xfId="39479" xr:uid="{00000000-0005-0000-0000-00006E8E0000}"/>
    <cellStyle name="Normal 29 5 3 5" xfId="16584" xr:uid="{00000000-0005-0000-0000-00006F8E0000}"/>
    <cellStyle name="Normal 29 5 3 6" xfId="35184" xr:uid="{00000000-0005-0000-0000-0000708E0000}"/>
    <cellStyle name="Normal 29 5 4" xfId="5637" xr:uid="{00000000-0005-0000-0000-0000718E0000}"/>
    <cellStyle name="Normal 29 5 4 2" xfId="7839" xr:uid="{00000000-0005-0000-0000-0000728E0000}"/>
    <cellStyle name="Normal 29 5 4 2 2" xfId="12610" xr:uid="{00000000-0005-0000-0000-0000738E0000}"/>
    <cellStyle name="Normal 29 5 4 2 2 2" xfId="23968" xr:uid="{00000000-0005-0000-0000-0000748E0000}"/>
    <cellStyle name="Normal 29 5 4 2 2 3" xfId="42084" xr:uid="{00000000-0005-0000-0000-0000758E0000}"/>
    <cellStyle name="Normal 29 5 4 2 3" xfId="19257" xr:uid="{00000000-0005-0000-0000-0000768E0000}"/>
    <cellStyle name="Normal 29 5 4 2 4" xfId="37788" xr:uid="{00000000-0005-0000-0000-0000778E0000}"/>
    <cellStyle name="Normal 29 5 4 3" xfId="10427" xr:uid="{00000000-0005-0000-0000-0000788E0000}"/>
    <cellStyle name="Normal 29 5 4 3 2" xfId="21822" xr:uid="{00000000-0005-0000-0000-0000798E0000}"/>
    <cellStyle name="Normal 29 5 4 3 3" xfId="39993" xr:uid="{00000000-0005-0000-0000-00007A8E0000}"/>
    <cellStyle name="Normal 29 5 4 4" xfId="17103" xr:uid="{00000000-0005-0000-0000-00007B8E0000}"/>
    <cellStyle name="Normal 29 5 4 5" xfId="35697" xr:uid="{00000000-0005-0000-0000-00007C8E0000}"/>
    <cellStyle name="Normal 29 5 5" xfId="6794" xr:uid="{00000000-0005-0000-0000-00007D8E0000}"/>
    <cellStyle name="Normal 29 5 5 2" xfId="11565" xr:uid="{00000000-0005-0000-0000-00007E8E0000}"/>
    <cellStyle name="Normal 29 5 5 2 2" xfId="22932" xr:uid="{00000000-0005-0000-0000-00007F8E0000}"/>
    <cellStyle name="Normal 29 5 5 2 3" xfId="41059" xr:uid="{00000000-0005-0000-0000-0000808E0000}"/>
    <cellStyle name="Normal 29 5 5 3" xfId="18220" xr:uid="{00000000-0005-0000-0000-0000818E0000}"/>
    <cellStyle name="Normal 29 5 5 4" xfId="36763" xr:uid="{00000000-0005-0000-0000-0000828E0000}"/>
    <cellStyle name="Normal 29 5 6" xfId="9394" xr:uid="{00000000-0005-0000-0000-0000838E0000}"/>
    <cellStyle name="Normal 29 5 6 2" xfId="20789" xr:uid="{00000000-0005-0000-0000-0000848E0000}"/>
    <cellStyle name="Normal 29 5 6 3" xfId="38966" xr:uid="{00000000-0005-0000-0000-0000858E0000}"/>
    <cellStyle name="Normal 29 5 7" xfId="16054" xr:uid="{00000000-0005-0000-0000-0000868E0000}"/>
    <cellStyle name="Normal 29 5 8" xfId="34672" xr:uid="{00000000-0005-0000-0000-0000878E0000}"/>
    <cellStyle name="Normal 29 6" xfId="4698" xr:uid="{00000000-0005-0000-0000-0000888E0000}"/>
    <cellStyle name="Normal 29 6 2" xfId="5232" xr:uid="{00000000-0005-0000-0000-0000898E0000}"/>
    <cellStyle name="Normal 29 6 2 2" xfId="6318" xr:uid="{00000000-0005-0000-0000-00008A8E0000}"/>
    <cellStyle name="Normal 29 6 2 2 2" xfId="8510" xr:uid="{00000000-0005-0000-0000-00008B8E0000}"/>
    <cellStyle name="Normal 29 6 2 2 2 2" xfId="13281" xr:uid="{00000000-0005-0000-0000-00008C8E0000}"/>
    <cellStyle name="Normal 29 6 2 2 2 2 2" xfId="24634" xr:uid="{00000000-0005-0000-0000-00008D8E0000}"/>
    <cellStyle name="Normal 29 6 2 2 2 2 3" xfId="42735" xr:uid="{00000000-0005-0000-0000-00008E8E0000}"/>
    <cellStyle name="Normal 29 6 2 2 2 3" xfId="19920" xr:uid="{00000000-0005-0000-0000-00008F8E0000}"/>
    <cellStyle name="Normal 29 6 2 2 2 4" xfId="38439" xr:uid="{00000000-0005-0000-0000-0000908E0000}"/>
    <cellStyle name="Normal 29 6 2 2 3" xfId="11100" xr:uid="{00000000-0005-0000-0000-0000918E0000}"/>
    <cellStyle name="Normal 29 6 2 2 3 2" xfId="22486" xr:uid="{00000000-0005-0000-0000-0000928E0000}"/>
    <cellStyle name="Normal 29 6 2 2 3 3" xfId="40644" xr:uid="{00000000-0005-0000-0000-0000938E0000}"/>
    <cellStyle name="Normal 29 6 2 2 4" xfId="17771" xr:uid="{00000000-0005-0000-0000-0000948E0000}"/>
    <cellStyle name="Normal 29 6 2 2 5" xfId="36348" xr:uid="{00000000-0005-0000-0000-0000958E0000}"/>
    <cellStyle name="Normal 29 6 2 3" xfId="7454" xr:uid="{00000000-0005-0000-0000-0000968E0000}"/>
    <cellStyle name="Normal 29 6 2 3 2" xfId="12225" xr:uid="{00000000-0005-0000-0000-0000978E0000}"/>
    <cellStyle name="Normal 29 6 2 3 2 2" xfId="23583" xr:uid="{00000000-0005-0000-0000-0000988E0000}"/>
    <cellStyle name="Normal 29 6 2 3 2 3" xfId="41699" xr:uid="{00000000-0005-0000-0000-0000998E0000}"/>
    <cellStyle name="Normal 29 6 2 3 3" xfId="18872" xr:uid="{00000000-0005-0000-0000-00009A8E0000}"/>
    <cellStyle name="Normal 29 6 2 3 4" xfId="37403" xr:uid="{00000000-0005-0000-0000-00009B8E0000}"/>
    <cellStyle name="Normal 29 6 2 4" xfId="10040" xr:uid="{00000000-0005-0000-0000-00009C8E0000}"/>
    <cellStyle name="Normal 29 6 2 4 2" xfId="21435" xr:uid="{00000000-0005-0000-0000-00009D8E0000}"/>
    <cellStyle name="Normal 29 6 2 4 3" xfId="39607" xr:uid="{00000000-0005-0000-0000-00009E8E0000}"/>
    <cellStyle name="Normal 29 6 2 5" xfId="16712" xr:uid="{00000000-0005-0000-0000-00009F8E0000}"/>
    <cellStyle name="Normal 29 6 2 6" xfId="35312" xr:uid="{00000000-0005-0000-0000-0000A08E0000}"/>
    <cellStyle name="Normal 29 6 3" xfId="5784" xr:uid="{00000000-0005-0000-0000-0000A18E0000}"/>
    <cellStyle name="Normal 29 6 3 2" xfId="7986" xr:uid="{00000000-0005-0000-0000-0000A28E0000}"/>
    <cellStyle name="Normal 29 6 3 2 2" xfId="12757" xr:uid="{00000000-0005-0000-0000-0000A38E0000}"/>
    <cellStyle name="Normal 29 6 3 2 2 2" xfId="24112" xr:uid="{00000000-0005-0000-0000-0000A48E0000}"/>
    <cellStyle name="Normal 29 6 3 2 2 3" xfId="42221" xr:uid="{00000000-0005-0000-0000-0000A58E0000}"/>
    <cellStyle name="Normal 29 6 3 2 3" xfId="19399" xr:uid="{00000000-0005-0000-0000-0000A68E0000}"/>
    <cellStyle name="Normal 29 6 3 2 4" xfId="37925" xr:uid="{00000000-0005-0000-0000-0000A78E0000}"/>
    <cellStyle name="Normal 29 6 3 3" xfId="10574" xr:uid="{00000000-0005-0000-0000-0000A88E0000}"/>
    <cellStyle name="Normal 29 6 3 3 2" xfId="21963" xr:uid="{00000000-0005-0000-0000-0000A98E0000}"/>
    <cellStyle name="Normal 29 6 3 3 3" xfId="40130" xr:uid="{00000000-0005-0000-0000-0000AA8E0000}"/>
    <cellStyle name="Normal 29 6 3 4" xfId="17248" xr:uid="{00000000-0005-0000-0000-0000AB8E0000}"/>
    <cellStyle name="Normal 29 6 3 5" xfId="35834" xr:uid="{00000000-0005-0000-0000-0000AC8E0000}"/>
    <cellStyle name="Normal 29 6 4" xfId="6932" xr:uid="{00000000-0005-0000-0000-0000AD8E0000}"/>
    <cellStyle name="Normal 29 6 4 2" xfId="11703" xr:uid="{00000000-0005-0000-0000-0000AE8E0000}"/>
    <cellStyle name="Normal 29 6 4 2 2" xfId="23065" xr:uid="{00000000-0005-0000-0000-0000AF8E0000}"/>
    <cellStyle name="Normal 29 6 4 2 3" xfId="41187" xr:uid="{00000000-0005-0000-0000-0000B08E0000}"/>
    <cellStyle name="Normal 29 6 4 3" xfId="18355" xr:uid="{00000000-0005-0000-0000-0000B18E0000}"/>
    <cellStyle name="Normal 29 6 4 4" xfId="36891" xr:uid="{00000000-0005-0000-0000-0000B28E0000}"/>
    <cellStyle name="Normal 29 6 5" xfId="9526" xr:uid="{00000000-0005-0000-0000-0000B38E0000}"/>
    <cellStyle name="Normal 29 6 5 2" xfId="20921" xr:uid="{00000000-0005-0000-0000-0000B48E0000}"/>
    <cellStyle name="Normal 29 6 5 3" xfId="39094" xr:uid="{00000000-0005-0000-0000-0000B58E0000}"/>
    <cellStyle name="Normal 29 6 6" xfId="16191" xr:uid="{00000000-0005-0000-0000-0000B68E0000}"/>
    <cellStyle name="Normal 29 6 7" xfId="34800" xr:uid="{00000000-0005-0000-0000-0000B78E0000}"/>
    <cellStyle name="Normal 29 7" xfId="4976" xr:uid="{00000000-0005-0000-0000-0000B88E0000}"/>
    <cellStyle name="Normal 29 7 2" xfId="6062" xr:uid="{00000000-0005-0000-0000-0000B98E0000}"/>
    <cellStyle name="Normal 29 7 2 2" xfId="8254" xr:uid="{00000000-0005-0000-0000-0000BA8E0000}"/>
    <cellStyle name="Normal 29 7 2 2 2" xfId="13025" xr:uid="{00000000-0005-0000-0000-0000BB8E0000}"/>
    <cellStyle name="Normal 29 7 2 2 2 2" xfId="24378" xr:uid="{00000000-0005-0000-0000-0000BC8E0000}"/>
    <cellStyle name="Normal 29 7 2 2 2 3" xfId="42479" xr:uid="{00000000-0005-0000-0000-0000BD8E0000}"/>
    <cellStyle name="Normal 29 7 2 2 3" xfId="19664" xr:uid="{00000000-0005-0000-0000-0000BE8E0000}"/>
    <cellStyle name="Normal 29 7 2 2 4" xfId="38183" xr:uid="{00000000-0005-0000-0000-0000BF8E0000}"/>
    <cellStyle name="Normal 29 7 2 3" xfId="10844" xr:uid="{00000000-0005-0000-0000-0000C08E0000}"/>
    <cellStyle name="Normal 29 7 2 3 2" xfId="22230" xr:uid="{00000000-0005-0000-0000-0000C18E0000}"/>
    <cellStyle name="Normal 29 7 2 3 3" xfId="40388" xr:uid="{00000000-0005-0000-0000-0000C28E0000}"/>
    <cellStyle name="Normal 29 7 2 4" xfId="17515" xr:uid="{00000000-0005-0000-0000-0000C38E0000}"/>
    <cellStyle name="Normal 29 7 2 5" xfId="36092" xr:uid="{00000000-0005-0000-0000-0000C48E0000}"/>
    <cellStyle name="Normal 29 7 3" xfId="7198" xr:uid="{00000000-0005-0000-0000-0000C58E0000}"/>
    <cellStyle name="Normal 29 7 3 2" xfId="11969" xr:uid="{00000000-0005-0000-0000-0000C68E0000}"/>
    <cellStyle name="Normal 29 7 3 2 2" xfId="23327" xr:uid="{00000000-0005-0000-0000-0000C78E0000}"/>
    <cellStyle name="Normal 29 7 3 2 3" xfId="41443" xr:uid="{00000000-0005-0000-0000-0000C88E0000}"/>
    <cellStyle name="Normal 29 7 3 3" xfId="18616" xr:uid="{00000000-0005-0000-0000-0000C98E0000}"/>
    <cellStyle name="Normal 29 7 3 4" xfId="37147" xr:uid="{00000000-0005-0000-0000-0000CA8E0000}"/>
    <cellStyle name="Normal 29 7 4" xfId="9784" xr:uid="{00000000-0005-0000-0000-0000CB8E0000}"/>
    <cellStyle name="Normal 29 7 4 2" xfId="21179" xr:uid="{00000000-0005-0000-0000-0000CC8E0000}"/>
    <cellStyle name="Normal 29 7 4 3" xfId="39351" xr:uid="{00000000-0005-0000-0000-0000CD8E0000}"/>
    <cellStyle name="Normal 29 7 5" xfId="16456" xr:uid="{00000000-0005-0000-0000-0000CE8E0000}"/>
    <cellStyle name="Normal 29 7 6" xfId="35056" xr:uid="{00000000-0005-0000-0000-0000CF8E0000}"/>
    <cellStyle name="Normal 29 8" xfId="5508" xr:uid="{00000000-0005-0000-0000-0000D08E0000}"/>
    <cellStyle name="Normal 29 8 2" xfId="7710" xr:uid="{00000000-0005-0000-0000-0000D18E0000}"/>
    <cellStyle name="Normal 29 8 2 2" xfId="12481" xr:uid="{00000000-0005-0000-0000-0000D28E0000}"/>
    <cellStyle name="Normal 29 8 2 2 2" xfId="23839" xr:uid="{00000000-0005-0000-0000-0000D38E0000}"/>
    <cellStyle name="Normal 29 8 2 2 3" xfId="41955" xr:uid="{00000000-0005-0000-0000-0000D48E0000}"/>
    <cellStyle name="Normal 29 8 2 3" xfId="19128" xr:uid="{00000000-0005-0000-0000-0000D58E0000}"/>
    <cellStyle name="Normal 29 8 2 4" xfId="37659" xr:uid="{00000000-0005-0000-0000-0000D68E0000}"/>
    <cellStyle name="Normal 29 8 3" xfId="10298" xr:uid="{00000000-0005-0000-0000-0000D78E0000}"/>
    <cellStyle name="Normal 29 8 3 2" xfId="21693" xr:uid="{00000000-0005-0000-0000-0000D88E0000}"/>
    <cellStyle name="Normal 29 8 3 3" xfId="39864" xr:uid="{00000000-0005-0000-0000-0000D98E0000}"/>
    <cellStyle name="Normal 29 8 4" xfId="16974" xr:uid="{00000000-0005-0000-0000-0000DA8E0000}"/>
    <cellStyle name="Normal 29 8 5" xfId="35568" xr:uid="{00000000-0005-0000-0000-0000DB8E0000}"/>
    <cellStyle name="Normal 29 9" xfId="6654" xr:uid="{00000000-0005-0000-0000-0000DC8E0000}"/>
    <cellStyle name="Normal 29 9 2" xfId="11425" xr:uid="{00000000-0005-0000-0000-0000DD8E0000}"/>
    <cellStyle name="Normal 29 9 2 2" xfId="22798" xr:uid="{00000000-0005-0000-0000-0000DE8E0000}"/>
    <cellStyle name="Normal 29 9 2 3" xfId="40930" xr:uid="{00000000-0005-0000-0000-0000DF8E0000}"/>
    <cellStyle name="Normal 29 9 3" xfId="18082" xr:uid="{00000000-0005-0000-0000-0000E08E0000}"/>
    <cellStyle name="Normal 29 9 4" xfId="36634" xr:uid="{00000000-0005-0000-0000-0000E18E0000}"/>
    <cellStyle name="Normal 3" xfId="2509" xr:uid="{00000000-0005-0000-0000-0000E28E0000}"/>
    <cellStyle name="Normal 3 10" xfId="4686" xr:uid="{00000000-0005-0000-0000-0000E38E0000}"/>
    <cellStyle name="Normal 3 10 2" xfId="5220" xr:uid="{00000000-0005-0000-0000-0000E48E0000}"/>
    <cellStyle name="Normal 3 10 2 2" xfId="6306" xr:uid="{00000000-0005-0000-0000-0000E58E0000}"/>
    <cellStyle name="Normal 3 10 2 2 2" xfId="8498" xr:uid="{00000000-0005-0000-0000-0000E68E0000}"/>
    <cellStyle name="Normal 3 10 2 2 2 2" xfId="13269" xr:uid="{00000000-0005-0000-0000-0000E78E0000}"/>
    <cellStyle name="Normal 3 10 2 2 2 2 2" xfId="24622" xr:uid="{00000000-0005-0000-0000-0000E88E0000}"/>
    <cellStyle name="Normal 3 10 2 2 2 2 3" xfId="42723" xr:uid="{00000000-0005-0000-0000-0000E98E0000}"/>
    <cellStyle name="Normal 3 10 2 2 2 3" xfId="19908" xr:uid="{00000000-0005-0000-0000-0000EA8E0000}"/>
    <cellStyle name="Normal 3 10 2 2 2 4" xfId="38427" xr:uid="{00000000-0005-0000-0000-0000EB8E0000}"/>
    <cellStyle name="Normal 3 10 2 2 3" xfId="11088" xr:uid="{00000000-0005-0000-0000-0000EC8E0000}"/>
    <cellStyle name="Normal 3 10 2 2 3 2" xfId="22474" xr:uid="{00000000-0005-0000-0000-0000ED8E0000}"/>
    <cellStyle name="Normal 3 10 2 2 3 3" xfId="40632" xr:uid="{00000000-0005-0000-0000-0000EE8E0000}"/>
    <cellStyle name="Normal 3 10 2 2 4" xfId="17759" xr:uid="{00000000-0005-0000-0000-0000EF8E0000}"/>
    <cellStyle name="Normal 3 10 2 2 5" xfId="36336" xr:uid="{00000000-0005-0000-0000-0000F08E0000}"/>
    <cellStyle name="Normal 3 10 2 3" xfId="7442" xr:uid="{00000000-0005-0000-0000-0000F18E0000}"/>
    <cellStyle name="Normal 3 10 2 3 2" xfId="12213" xr:uid="{00000000-0005-0000-0000-0000F28E0000}"/>
    <cellStyle name="Normal 3 10 2 3 2 2" xfId="23571" xr:uid="{00000000-0005-0000-0000-0000F38E0000}"/>
    <cellStyle name="Normal 3 10 2 3 2 3" xfId="41687" xr:uid="{00000000-0005-0000-0000-0000F48E0000}"/>
    <cellStyle name="Normal 3 10 2 3 3" xfId="18860" xr:uid="{00000000-0005-0000-0000-0000F58E0000}"/>
    <cellStyle name="Normal 3 10 2 3 4" xfId="37391" xr:uid="{00000000-0005-0000-0000-0000F68E0000}"/>
    <cellStyle name="Normal 3 10 2 4" xfId="10028" xr:uid="{00000000-0005-0000-0000-0000F78E0000}"/>
    <cellStyle name="Normal 3 10 2 4 2" xfId="21423" xr:uid="{00000000-0005-0000-0000-0000F88E0000}"/>
    <cellStyle name="Normal 3 10 2 4 3" xfId="39595" xr:uid="{00000000-0005-0000-0000-0000F98E0000}"/>
    <cellStyle name="Normal 3 10 2 5" xfId="16700" xr:uid="{00000000-0005-0000-0000-0000FA8E0000}"/>
    <cellStyle name="Normal 3 10 2 6" xfId="35300" xr:uid="{00000000-0005-0000-0000-0000FB8E0000}"/>
    <cellStyle name="Normal 3 10 3" xfId="5772" xr:uid="{00000000-0005-0000-0000-0000FC8E0000}"/>
    <cellStyle name="Normal 3 10 3 2" xfId="7974" xr:uid="{00000000-0005-0000-0000-0000FD8E0000}"/>
    <cellStyle name="Normal 3 10 3 2 2" xfId="12745" xr:uid="{00000000-0005-0000-0000-0000FE8E0000}"/>
    <cellStyle name="Normal 3 10 3 2 2 2" xfId="24100" xr:uid="{00000000-0005-0000-0000-0000FF8E0000}"/>
    <cellStyle name="Normal 3 10 3 2 2 3" xfId="42209" xr:uid="{00000000-0005-0000-0000-0000008F0000}"/>
    <cellStyle name="Normal 3 10 3 2 3" xfId="19387" xr:uid="{00000000-0005-0000-0000-0000018F0000}"/>
    <cellStyle name="Normal 3 10 3 2 4" xfId="37913" xr:uid="{00000000-0005-0000-0000-0000028F0000}"/>
    <cellStyle name="Normal 3 10 3 3" xfId="10562" xr:uid="{00000000-0005-0000-0000-0000038F0000}"/>
    <cellStyle name="Normal 3 10 3 3 2" xfId="21951" xr:uid="{00000000-0005-0000-0000-0000048F0000}"/>
    <cellStyle name="Normal 3 10 3 3 3" xfId="40118" xr:uid="{00000000-0005-0000-0000-0000058F0000}"/>
    <cellStyle name="Normal 3 10 3 4" xfId="17236" xr:uid="{00000000-0005-0000-0000-0000068F0000}"/>
    <cellStyle name="Normal 3 10 3 5" xfId="35822" xr:uid="{00000000-0005-0000-0000-0000078F0000}"/>
    <cellStyle name="Normal 3 10 4" xfId="6920" xr:uid="{00000000-0005-0000-0000-0000088F0000}"/>
    <cellStyle name="Normal 3 10 4 2" xfId="11691" xr:uid="{00000000-0005-0000-0000-0000098F0000}"/>
    <cellStyle name="Normal 3 10 4 2 2" xfId="23053" xr:uid="{00000000-0005-0000-0000-00000A8F0000}"/>
    <cellStyle name="Normal 3 10 4 2 3" xfId="41175" xr:uid="{00000000-0005-0000-0000-00000B8F0000}"/>
    <cellStyle name="Normal 3 10 4 3" xfId="18343" xr:uid="{00000000-0005-0000-0000-00000C8F0000}"/>
    <cellStyle name="Normal 3 10 4 4" xfId="36879" xr:uid="{00000000-0005-0000-0000-00000D8F0000}"/>
    <cellStyle name="Normal 3 10 5" xfId="9514" xr:uid="{00000000-0005-0000-0000-00000E8F0000}"/>
    <cellStyle name="Normal 3 10 5 2" xfId="20909" xr:uid="{00000000-0005-0000-0000-00000F8F0000}"/>
    <cellStyle name="Normal 3 10 5 3" xfId="39082" xr:uid="{00000000-0005-0000-0000-0000108F0000}"/>
    <cellStyle name="Normal 3 10 6" xfId="16179" xr:uid="{00000000-0005-0000-0000-0000118F0000}"/>
    <cellStyle name="Normal 3 10 7" xfId="34788" xr:uid="{00000000-0005-0000-0000-0000128F0000}"/>
    <cellStyle name="Normal 3 11" xfId="4964" xr:uid="{00000000-0005-0000-0000-0000138F0000}"/>
    <cellStyle name="Normal 3 11 2" xfId="6050" xr:uid="{00000000-0005-0000-0000-0000148F0000}"/>
    <cellStyle name="Normal 3 11 2 2" xfId="8242" xr:uid="{00000000-0005-0000-0000-0000158F0000}"/>
    <cellStyle name="Normal 3 11 2 2 2" xfId="13013" xr:uid="{00000000-0005-0000-0000-0000168F0000}"/>
    <cellStyle name="Normal 3 11 2 2 2 2" xfId="24366" xr:uid="{00000000-0005-0000-0000-0000178F0000}"/>
    <cellStyle name="Normal 3 11 2 2 2 3" xfId="42467" xr:uid="{00000000-0005-0000-0000-0000188F0000}"/>
    <cellStyle name="Normal 3 11 2 2 3" xfId="19652" xr:uid="{00000000-0005-0000-0000-0000198F0000}"/>
    <cellStyle name="Normal 3 11 2 2 4" xfId="38171" xr:uid="{00000000-0005-0000-0000-00001A8F0000}"/>
    <cellStyle name="Normal 3 11 2 3" xfId="10832" xr:uid="{00000000-0005-0000-0000-00001B8F0000}"/>
    <cellStyle name="Normal 3 11 2 3 2" xfId="22218" xr:uid="{00000000-0005-0000-0000-00001C8F0000}"/>
    <cellStyle name="Normal 3 11 2 3 3" xfId="40376" xr:uid="{00000000-0005-0000-0000-00001D8F0000}"/>
    <cellStyle name="Normal 3 11 2 4" xfId="17503" xr:uid="{00000000-0005-0000-0000-00001E8F0000}"/>
    <cellStyle name="Normal 3 11 2 5" xfId="36080" xr:uid="{00000000-0005-0000-0000-00001F8F0000}"/>
    <cellStyle name="Normal 3 11 3" xfId="7186" xr:uid="{00000000-0005-0000-0000-0000208F0000}"/>
    <cellStyle name="Normal 3 11 3 2" xfId="11957" xr:uid="{00000000-0005-0000-0000-0000218F0000}"/>
    <cellStyle name="Normal 3 11 3 2 2" xfId="23315" xr:uid="{00000000-0005-0000-0000-0000228F0000}"/>
    <cellStyle name="Normal 3 11 3 2 3" xfId="41431" xr:uid="{00000000-0005-0000-0000-0000238F0000}"/>
    <cellStyle name="Normal 3 11 3 3" xfId="18604" xr:uid="{00000000-0005-0000-0000-0000248F0000}"/>
    <cellStyle name="Normal 3 11 3 4" xfId="37135" xr:uid="{00000000-0005-0000-0000-0000258F0000}"/>
    <cellStyle name="Normal 3 11 4" xfId="9772" xr:uid="{00000000-0005-0000-0000-0000268F0000}"/>
    <cellStyle name="Normal 3 11 4 2" xfId="21167" xr:uid="{00000000-0005-0000-0000-0000278F0000}"/>
    <cellStyle name="Normal 3 11 4 3" xfId="39339" xr:uid="{00000000-0005-0000-0000-0000288F0000}"/>
    <cellStyle name="Normal 3 11 5" xfId="16444" xr:uid="{00000000-0005-0000-0000-0000298F0000}"/>
    <cellStyle name="Normal 3 11 6" xfId="35044" xr:uid="{00000000-0005-0000-0000-00002A8F0000}"/>
    <cellStyle name="Normal 3 12" xfId="5496" xr:uid="{00000000-0005-0000-0000-00002B8F0000}"/>
    <cellStyle name="Normal 3 12 2" xfId="7698" xr:uid="{00000000-0005-0000-0000-00002C8F0000}"/>
    <cellStyle name="Normal 3 12 2 2" xfId="12469" xr:uid="{00000000-0005-0000-0000-00002D8F0000}"/>
    <cellStyle name="Normal 3 12 2 2 2" xfId="23827" xr:uid="{00000000-0005-0000-0000-00002E8F0000}"/>
    <cellStyle name="Normal 3 12 2 2 3" xfId="41943" xr:uid="{00000000-0005-0000-0000-00002F8F0000}"/>
    <cellStyle name="Normal 3 12 2 3" xfId="19116" xr:uid="{00000000-0005-0000-0000-0000308F0000}"/>
    <cellStyle name="Normal 3 12 2 4" xfId="37647" xr:uid="{00000000-0005-0000-0000-0000318F0000}"/>
    <cellStyle name="Normal 3 12 3" xfId="10286" xr:uid="{00000000-0005-0000-0000-0000328F0000}"/>
    <cellStyle name="Normal 3 12 3 2" xfId="21681" xr:uid="{00000000-0005-0000-0000-0000338F0000}"/>
    <cellStyle name="Normal 3 12 3 3" xfId="39852" xr:uid="{00000000-0005-0000-0000-0000348F0000}"/>
    <cellStyle name="Normal 3 12 4" xfId="16962" xr:uid="{00000000-0005-0000-0000-0000358F0000}"/>
    <cellStyle name="Normal 3 12 5" xfId="35556" xr:uid="{00000000-0005-0000-0000-0000368F0000}"/>
    <cellStyle name="Normal 3 13" xfId="6616" xr:uid="{00000000-0005-0000-0000-0000378F0000}"/>
    <cellStyle name="Normal 3 13 2" xfId="11387" xr:uid="{00000000-0005-0000-0000-0000388F0000}"/>
    <cellStyle name="Normal 3 13 2 2" xfId="22765" xr:uid="{00000000-0005-0000-0000-0000398F0000}"/>
    <cellStyle name="Normal 3 13 2 3" xfId="40908" xr:uid="{00000000-0005-0000-0000-00003A8F0000}"/>
    <cellStyle name="Normal 3 13 3" xfId="18051" xr:uid="{00000000-0005-0000-0000-00003B8F0000}"/>
    <cellStyle name="Normal 3 13 4" xfId="36612" xr:uid="{00000000-0005-0000-0000-00003C8F0000}"/>
    <cellStyle name="Normal 3 14" xfId="9098" xr:uid="{00000000-0005-0000-0000-00003D8F0000}"/>
    <cellStyle name="Normal 3 14 2" xfId="20493" xr:uid="{00000000-0005-0000-0000-00003E8F0000}"/>
    <cellStyle name="Normal 3 14 3" xfId="38788" xr:uid="{00000000-0005-0000-0000-00003F8F0000}"/>
    <cellStyle name="Normal 3 15" xfId="15196" xr:uid="{00000000-0005-0000-0000-0000408F0000}"/>
    <cellStyle name="Normal 3 16" xfId="34532" xr:uid="{00000000-0005-0000-0000-0000418F0000}"/>
    <cellStyle name="Normal 3 2" xfId="2510" xr:uid="{00000000-0005-0000-0000-0000428F0000}"/>
    <cellStyle name="Normal 3 2 2" xfId="2511" xr:uid="{00000000-0005-0000-0000-0000438F0000}"/>
    <cellStyle name="Normal 3 2 3" xfId="2512" xr:uid="{00000000-0005-0000-0000-0000448F0000}"/>
    <cellStyle name="Normal 3 3" xfId="2513" xr:uid="{00000000-0005-0000-0000-0000458F0000}"/>
    <cellStyle name="Normal 3 4" xfId="2514" xr:uid="{00000000-0005-0000-0000-0000468F0000}"/>
    <cellStyle name="Normal 3 5" xfId="4392" xr:uid="{00000000-0005-0000-0000-0000478F0000}"/>
    <cellStyle name="Normal 3 5 10" xfId="9265" xr:uid="{00000000-0005-0000-0000-0000488F0000}"/>
    <cellStyle name="Normal 3 5 10 2" xfId="20660" xr:uid="{00000000-0005-0000-0000-0000498F0000}"/>
    <cellStyle name="Normal 3 5 10 3" xfId="38841" xr:uid="{00000000-0005-0000-0000-00004A8F0000}"/>
    <cellStyle name="Normal 3 5 11" xfId="15914" xr:uid="{00000000-0005-0000-0000-00004B8F0000}"/>
    <cellStyle name="Normal 3 5 12" xfId="34547" xr:uid="{00000000-0005-0000-0000-00004C8F0000}"/>
    <cellStyle name="Normal 3 5 2" xfId="4425" xr:uid="{00000000-0005-0000-0000-00004D8F0000}"/>
    <cellStyle name="Normal 3 5 2 10" xfId="15939" xr:uid="{00000000-0005-0000-0000-00004E8F0000}"/>
    <cellStyle name="Normal 3 5 2 11" xfId="34563" xr:uid="{00000000-0005-0000-0000-00004F8F0000}"/>
    <cellStyle name="Normal 3 5 2 2" xfId="4464" xr:uid="{00000000-0005-0000-0000-0000508F0000}"/>
    <cellStyle name="Normal 3 5 2 2 10" xfId="34595" xr:uid="{00000000-0005-0000-0000-0000518F0000}"/>
    <cellStyle name="Normal 3 5 2 2 2" xfId="4536" xr:uid="{00000000-0005-0000-0000-0000528F0000}"/>
    <cellStyle name="Normal 3 5 2 2 2 2" xfId="4684" xr:uid="{00000000-0005-0000-0000-0000538F0000}"/>
    <cellStyle name="Normal 3 5 2 2 2 2 2" xfId="4961" xr:uid="{00000000-0005-0000-0000-0000548F0000}"/>
    <cellStyle name="Normal 3 5 2 2 2 2 2 2" xfId="5495" xr:uid="{00000000-0005-0000-0000-0000558F0000}"/>
    <cellStyle name="Normal 3 5 2 2 2 2 2 2 2" xfId="6571" xr:uid="{00000000-0005-0000-0000-0000568F0000}"/>
    <cellStyle name="Normal 3 5 2 2 2 2 2 2 2 2" xfId="8763" xr:uid="{00000000-0005-0000-0000-0000578F0000}"/>
    <cellStyle name="Normal 3 5 2 2 2 2 2 2 2 2 2" xfId="13534" xr:uid="{00000000-0005-0000-0000-0000588F0000}"/>
    <cellStyle name="Normal 3 5 2 2 2 2 2 2 2 2 2 2" xfId="24887" xr:uid="{00000000-0005-0000-0000-0000598F0000}"/>
    <cellStyle name="Normal 3 5 2 2 2 2 2 2 2 2 2 3" xfId="42988" xr:uid="{00000000-0005-0000-0000-00005A8F0000}"/>
    <cellStyle name="Normal 3 5 2 2 2 2 2 2 2 2 3" xfId="20173" xr:uid="{00000000-0005-0000-0000-00005B8F0000}"/>
    <cellStyle name="Normal 3 5 2 2 2 2 2 2 2 2 4" xfId="38692" xr:uid="{00000000-0005-0000-0000-00005C8F0000}"/>
    <cellStyle name="Normal 3 5 2 2 2 2 2 2 2 3" xfId="11353" xr:uid="{00000000-0005-0000-0000-00005D8F0000}"/>
    <cellStyle name="Normal 3 5 2 2 2 2 2 2 2 3 2" xfId="22739" xr:uid="{00000000-0005-0000-0000-00005E8F0000}"/>
    <cellStyle name="Normal 3 5 2 2 2 2 2 2 2 3 3" xfId="40897" xr:uid="{00000000-0005-0000-0000-00005F8F0000}"/>
    <cellStyle name="Normal 3 5 2 2 2 2 2 2 2 4" xfId="18024" xr:uid="{00000000-0005-0000-0000-0000608F0000}"/>
    <cellStyle name="Normal 3 5 2 2 2 2 2 2 2 5" xfId="36601" xr:uid="{00000000-0005-0000-0000-0000618F0000}"/>
    <cellStyle name="Normal 3 5 2 2 2 2 2 2 3" xfId="7697" xr:uid="{00000000-0005-0000-0000-0000628F0000}"/>
    <cellStyle name="Normal 3 5 2 2 2 2 2 2 3 2" xfId="12468" xr:uid="{00000000-0005-0000-0000-0000638F0000}"/>
    <cellStyle name="Normal 3 5 2 2 2 2 2 2 3 2 2" xfId="23826" xr:uid="{00000000-0005-0000-0000-0000648F0000}"/>
    <cellStyle name="Normal 3 5 2 2 2 2 2 2 3 2 3" xfId="41942" xr:uid="{00000000-0005-0000-0000-0000658F0000}"/>
    <cellStyle name="Normal 3 5 2 2 2 2 2 2 3 3" xfId="19115" xr:uid="{00000000-0005-0000-0000-0000668F0000}"/>
    <cellStyle name="Normal 3 5 2 2 2 2 2 2 3 4" xfId="37646" xr:uid="{00000000-0005-0000-0000-0000678F0000}"/>
    <cellStyle name="Normal 3 5 2 2 2 2 2 2 4" xfId="10285" xr:uid="{00000000-0005-0000-0000-0000688F0000}"/>
    <cellStyle name="Normal 3 5 2 2 2 2 2 2 4 2" xfId="21680" xr:uid="{00000000-0005-0000-0000-0000698F0000}"/>
    <cellStyle name="Normal 3 5 2 2 2 2 2 2 4 3" xfId="39851" xr:uid="{00000000-0005-0000-0000-00006A8F0000}"/>
    <cellStyle name="Normal 3 5 2 2 2 2 2 2 5" xfId="16961" xr:uid="{00000000-0005-0000-0000-00006B8F0000}"/>
    <cellStyle name="Normal 3 5 2 2 2 2 2 2 6" xfId="35555" xr:uid="{00000000-0005-0000-0000-00006C8F0000}"/>
    <cellStyle name="Normal 3 5 2 2 2 2 2 3" xfId="6047" xr:uid="{00000000-0005-0000-0000-00006D8F0000}"/>
    <cellStyle name="Normal 3 5 2 2 2 2 2 3 2" xfId="8239" xr:uid="{00000000-0005-0000-0000-00006E8F0000}"/>
    <cellStyle name="Normal 3 5 2 2 2 2 2 3 2 2" xfId="13010" xr:uid="{00000000-0005-0000-0000-00006F8F0000}"/>
    <cellStyle name="Normal 3 5 2 2 2 2 2 3 2 2 2" xfId="24363" xr:uid="{00000000-0005-0000-0000-0000708F0000}"/>
    <cellStyle name="Normal 3 5 2 2 2 2 2 3 2 2 3" xfId="42464" xr:uid="{00000000-0005-0000-0000-0000718F0000}"/>
    <cellStyle name="Normal 3 5 2 2 2 2 2 3 2 3" xfId="19649" xr:uid="{00000000-0005-0000-0000-0000728F0000}"/>
    <cellStyle name="Normal 3 5 2 2 2 2 2 3 2 4" xfId="38168" xr:uid="{00000000-0005-0000-0000-0000738F0000}"/>
    <cellStyle name="Normal 3 5 2 2 2 2 2 3 3" xfId="10829" xr:uid="{00000000-0005-0000-0000-0000748F0000}"/>
    <cellStyle name="Normal 3 5 2 2 2 2 2 3 3 2" xfId="22215" xr:uid="{00000000-0005-0000-0000-0000758F0000}"/>
    <cellStyle name="Normal 3 5 2 2 2 2 2 3 3 3" xfId="40373" xr:uid="{00000000-0005-0000-0000-0000768F0000}"/>
    <cellStyle name="Normal 3 5 2 2 2 2 2 3 4" xfId="17500" xr:uid="{00000000-0005-0000-0000-0000778F0000}"/>
    <cellStyle name="Normal 3 5 2 2 2 2 2 3 5" xfId="36077" xr:uid="{00000000-0005-0000-0000-0000788F0000}"/>
    <cellStyle name="Normal 3 5 2 2 2 2 2 4" xfId="7185" xr:uid="{00000000-0005-0000-0000-0000798F0000}"/>
    <cellStyle name="Normal 3 5 2 2 2 2 2 4 2" xfId="11956" xr:uid="{00000000-0005-0000-0000-00007A8F0000}"/>
    <cellStyle name="Normal 3 5 2 2 2 2 2 4 2 2" xfId="23314" xr:uid="{00000000-0005-0000-0000-00007B8F0000}"/>
    <cellStyle name="Normal 3 5 2 2 2 2 2 4 2 3" xfId="41430" xr:uid="{00000000-0005-0000-0000-00007C8F0000}"/>
    <cellStyle name="Normal 3 5 2 2 2 2 2 4 3" xfId="18603" xr:uid="{00000000-0005-0000-0000-00007D8F0000}"/>
    <cellStyle name="Normal 3 5 2 2 2 2 2 4 4" xfId="37134" xr:uid="{00000000-0005-0000-0000-00007E8F0000}"/>
    <cellStyle name="Normal 3 5 2 2 2 2 2 5" xfId="9771" xr:uid="{00000000-0005-0000-0000-00007F8F0000}"/>
    <cellStyle name="Normal 3 5 2 2 2 2 2 5 2" xfId="21166" xr:uid="{00000000-0005-0000-0000-0000808F0000}"/>
    <cellStyle name="Normal 3 5 2 2 2 2 2 5 3" xfId="39338" xr:uid="{00000000-0005-0000-0000-0000818F0000}"/>
    <cellStyle name="Normal 3 5 2 2 2 2 2 6" xfId="16443" xr:uid="{00000000-0005-0000-0000-0000828F0000}"/>
    <cellStyle name="Normal 3 5 2 2 2 2 2 7" xfId="35043" xr:uid="{00000000-0005-0000-0000-0000838F0000}"/>
    <cellStyle name="Normal 3 5 2 2 2 2 3" xfId="5219" xr:uid="{00000000-0005-0000-0000-0000848F0000}"/>
    <cellStyle name="Normal 3 5 2 2 2 2 3 2" xfId="6305" xr:uid="{00000000-0005-0000-0000-0000858F0000}"/>
    <cellStyle name="Normal 3 5 2 2 2 2 3 2 2" xfId="8497" xr:uid="{00000000-0005-0000-0000-0000868F0000}"/>
    <cellStyle name="Normal 3 5 2 2 2 2 3 2 2 2" xfId="13268" xr:uid="{00000000-0005-0000-0000-0000878F0000}"/>
    <cellStyle name="Normal 3 5 2 2 2 2 3 2 2 2 2" xfId="24621" xr:uid="{00000000-0005-0000-0000-0000888F0000}"/>
    <cellStyle name="Normal 3 5 2 2 2 2 3 2 2 2 3" xfId="42722" xr:uid="{00000000-0005-0000-0000-0000898F0000}"/>
    <cellStyle name="Normal 3 5 2 2 2 2 3 2 2 3" xfId="19907" xr:uid="{00000000-0005-0000-0000-00008A8F0000}"/>
    <cellStyle name="Normal 3 5 2 2 2 2 3 2 2 4" xfId="38426" xr:uid="{00000000-0005-0000-0000-00008B8F0000}"/>
    <cellStyle name="Normal 3 5 2 2 2 2 3 2 3" xfId="11087" xr:uid="{00000000-0005-0000-0000-00008C8F0000}"/>
    <cellStyle name="Normal 3 5 2 2 2 2 3 2 3 2" xfId="22473" xr:uid="{00000000-0005-0000-0000-00008D8F0000}"/>
    <cellStyle name="Normal 3 5 2 2 2 2 3 2 3 3" xfId="40631" xr:uid="{00000000-0005-0000-0000-00008E8F0000}"/>
    <cellStyle name="Normal 3 5 2 2 2 2 3 2 4" xfId="17758" xr:uid="{00000000-0005-0000-0000-00008F8F0000}"/>
    <cellStyle name="Normal 3 5 2 2 2 2 3 2 5" xfId="36335" xr:uid="{00000000-0005-0000-0000-0000908F0000}"/>
    <cellStyle name="Normal 3 5 2 2 2 2 3 3" xfId="7441" xr:uid="{00000000-0005-0000-0000-0000918F0000}"/>
    <cellStyle name="Normal 3 5 2 2 2 2 3 3 2" xfId="12212" xr:uid="{00000000-0005-0000-0000-0000928F0000}"/>
    <cellStyle name="Normal 3 5 2 2 2 2 3 3 2 2" xfId="23570" xr:uid="{00000000-0005-0000-0000-0000938F0000}"/>
    <cellStyle name="Normal 3 5 2 2 2 2 3 3 2 3" xfId="41686" xr:uid="{00000000-0005-0000-0000-0000948F0000}"/>
    <cellStyle name="Normal 3 5 2 2 2 2 3 3 3" xfId="18859" xr:uid="{00000000-0005-0000-0000-0000958F0000}"/>
    <cellStyle name="Normal 3 5 2 2 2 2 3 3 4" xfId="37390" xr:uid="{00000000-0005-0000-0000-0000968F0000}"/>
    <cellStyle name="Normal 3 5 2 2 2 2 3 4" xfId="10027" xr:uid="{00000000-0005-0000-0000-0000978F0000}"/>
    <cellStyle name="Normal 3 5 2 2 2 2 3 4 2" xfId="21422" xr:uid="{00000000-0005-0000-0000-0000988F0000}"/>
    <cellStyle name="Normal 3 5 2 2 2 2 3 4 3" xfId="39594" xr:uid="{00000000-0005-0000-0000-0000998F0000}"/>
    <cellStyle name="Normal 3 5 2 2 2 2 3 5" xfId="16699" xr:uid="{00000000-0005-0000-0000-00009A8F0000}"/>
    <cellStyle name="Normal 3 5 2 2 2 2 3 6" xfId="35299" xr:uid="{00000000-0005-0000-0000-00009B8F0000}"/>
    <cellStyle name="Normal 3 5 2 2 2 2 4" xfId="5771" xr:uid="{00000000-0005-0000-0000-00009C8F0000}"/>
    <cellStyle name="Normal 3 5 2 2 2 2 4 2" xfId="7973" xr:uid="{00000000-0005-0000-0000-00009D8F0000}"/>
    <cellStyle name="Normal 3 5 2 2 2 2 4 2 2" xfId="12744" xr:uid="{00000000-0005-0000-0000-00009E8F0000}"/>
    <cellStyle name="Normal 3 5 2 2 2 2 4 2 2 2" xfId="24099" xr:uid="{00000000-0005-0000-0000-00009F8F0000}"/>
    <cellStyle name="Normal 3 5 2 2 2 2 4 2 2 3" xfId="42208" xr:uid="{00000000-0005-0000-0000-0000A08F0000}"/>
    <cellStyle name="Normal 3 5 2 2 2 2 4 2 3" xfId="19386" xr:uid="{00000000-0005-0000-0000-0000A18F0000}"/>
    <cellStyle name="Normal 3 5 2 2 2 2 4 2 4" xfId="37912" xr:uid="{00000000-0005-0000-0000-0000A28F0000}"/>
    <cellStyle name="Normal 3 5 2 2 2 2 4 3" xfId="10561" xr:uid="{00000000-0005-0000-0000-0000A38F0000}"/>
    <cellStyle name="Normal 3 5 2 2 2 2 4 3 2" xfId="21950" xr:uid="{00000000-0005-0000-0000-0000A48F0000}"/>
    <cellStyle name="Normal 3 5 2 2 2 2 4 3 3" xfId="40117" xr:uid="{00000000-0005-0000-0000-0000A58F0000}"/>
    <cellStyle name="Normal 3 5 2 2 2 2 4 4" xfId="17235" xr:uid="{00000000-0005-0000-0000-0000A68F0000}"/>
    <cellStyle name="Normal 3 5 2 2 2 2 4 5" xfId="35821" xr:uid="{00000000-0005-0000-0000-0000A78F0000}"/>
    <cellStyle name="Normal 3 5 2 2 2 2 5" xfId="6919" xr:uid="{00000000-0005-0000-0000-0000A88F0000}"/>
    <cellStyle name="Normal 3 5 2 2 2 2 5 2" xfId="11690" xr:uid="{00000000-0005-0000-0000-0000A98F0000}"/>
    <cellStyle name="Normal 3 5 2 2 2 2 5 2 2" xfId="23052" xr:uid="{00000000-0005-0000-0000-0000AA8F0000}"/>
    <cellStyle name="Normal 3 5 2 2 2 2 5 2 3" xfId="41174" xr:uid="{00000000-0005-0000-0000-0000AB8F0000}"/>
    <cellStyle name="Normal 3 5 2 2 2 2 5 3" xfId="18342" xr:uid="{00000000-0005-0000-0000-0000AC8F0000}"/>
    <cellStyle name="Normal 3 5 2 2 2 2 5 4" xfId="36878" xr:uid="{00000000-0005-0000-0000-0000AD8F0000}"/>
    <cellStyle name="Normal 3 5 2 2 2 2 6" xfId="9512" xr:uid="{00000000-0005-0000-0000-0000AE8F0000}"/>
    <cellStyle name="Normal 3 5 2 2 2 2 6 2" xfId="20907" xr:uid="{00000000-0005-0000-0000-0000AF8F0000}"/>
    <cellStyle name="Normal 3 5 2 2 2 2 6 3" xfId="39081" xr:uid="{00000000-0005-0000-0000-0000B08F0000}"/>
    <cellStyle name="Normal 3 5 2 2 2 2 7" xfId="16178" xr:uid="{00000000-0005-0000-0000-0000B18F0000}"/>
    <cellStyle name="Normal 3 5 2 2 2 2 8" xfId="34787" xr:uid="{00000000-0005-0000-0000-0000B28F0000}"/>
    <cellStyle name="Normal 3 5 2 2 2 3" xfId="4813" xr:uid="{00000000-0005-0000-0000-0000B38F0000}"/>
    <cellStyle name="Normal 3 5 2 2 2 3 2" xfId="5347" xr:uid="{00000000-0005-0000-0000-0000B48F0000}"/>
    <cellStyle name="Normal 3 5 2 2 2 3 2 2" xfId="6433" xr:uid="{00000000-0005-0000-0000-0000B58F0000}"/>
    <cellStyle name="Normal 3 5 2 2 2 3 2 2 2" xfId="8625" xr:uid="{00000000-0005-0000-0000-0000B68F0000}"/>
    <cellStyle name="Normal 3 5 2 2 2 3 2 2 2 2" xfId="13396" xr:uid="{00000000-0005-0000-0000-0000B78F0000}"/>
    <cellStyle name="Normal 3 5 2 2 2 3 2 2 2 2 2" xfId="24749" xr:uid="{00000000-0005-0000-0000-0000B88F0000}"/>
    <cellStyle name="Normal 3 5 2 2 2 3 2 2 2 2 3" xfId="42850" xr:uid="{00000000-0005-0000-0000-0000B98F0000}"/>
    <cellStyle name="Normal 3 5 2 2 2 3 2 2 2 3" xfId="20035" xr:uid="{00000000-0005-0000-0000-0000BA8F0000}"/>
    <cellStyle name="Normal 3 5 2 2 2 3 2 2 2 4" xfId="38554" xr:uid="{00000000-0005-0000-0000-0000BB8F0000}"/>
    <cellStyle name="Normal 3 5 2 2 2 3 2 2 3" xfId="11215" xr:uid="{00000000-0005-0000-0000-0000BC8F0000}"/>
    <cellStyle name="Normal 3 5 2 2 2 3 2 2 3 2" xfId="22601" xr:uid="{00000000-0005-0000-0000-0000BD8F0000}"/>
    <cellStyle name="Normal 3 5 2 2 2 3 2 2 3 3" xfId="40759" xr:uid="{00000000-0005-0000-0000-0000BE8F0000}"/>
    <cellStyle name="Normal 3 5 2 2 2 3 2 2 4" xfId="17886" xr:uid="{00000000-0005-0000-0000-0000BF8F0000}"/>
    <cellStyle name="Normal 3 5 2 2 2 3 2 2 5" xfId="36463" xr:uid="{00000000-0005-0000-0000-0000C08F0000}"/>
    <cellStyle name="Normal 3 5 2 2 2 3 2 3" xfId="7569" xr:uid="{00000000-0005-0000-0000-0000C18F0000}"/>
    <cellStyle name="Normal 3 5 2 2 2 3 2 3 2" xfId="12340" xr:uid="{00000000-0005-0000-0000-0000C28F0000}"/>
    <cellStyle name="Normal 3 5 2 2 2 3 2 3 2 2" xfId="23698" xr:uid="{00000000-0005-0000-0000-0000C38F0000}"/>
    <cellStyle name="Normal 3 5 2 2 2 3 2 3 2 3" xfId="41814" xr:uid="{00000000-0005-0000-0000-0000C48F0000}"/>
    <cellStyle name="Normal 3 5 2 2 2 3 2 3 3" xfId="18987" xr:uid="{00000000-0005-0000-0000-0000C58F0000}"/>
    <cellStyle name="Normal 3 5 2 2 2 3 2 3 4" xfId="37518" xr:uid="{00000000-0005-0000-0000-0000C68F0000}"/>
    <cellStyle name="Normal 3 5 2 2 2 3 2 4" xfId="10155" xr:uid="{00000000-0005-0000-0000-0000C78F0000}"/>
    <cellStyle name="Normal 3 5 2 2 2 3 2 4 2" xfId="21550" xr:uid="{00000000-0005-0000-0000-0000C88F0000}"/>
    <cellStyle name="Normal 3 5 2 2 2 3 2 4 3" xfId="39722" xr:uid="{00000000-0005-0000-0000-0000C98F0000}"/>
    <cellStyle name="Normal 3 5 2 2 2 3 2 5" xfId="16827" xr:uid="{00000000-0005-0000-0000-0000CA8F0000}"/>
    <cellStyle name="Normal 3 5 2 2 2 3 2 6" xfId="35427" xr:uid="{00000000-0005-0000-0000-0000CB8F0000}"/>
    <cellStyle name="Normal 3 5 2 2 2 3 3" xfId="5899" xr:uid="{00000000-0005-0000-0000-0000CC8F0000}"/>
    <cellStyle name="Normal 3 5 2 2 2 3 3 2" xfId="8101" xr:uid="{00000000-0005-0000-0000-0000CD8F0000}"/>
    <cellStyle name="Normal 3 5 2 2 2 3 3 2 2" xfId="12872" xr:uid="{00000000-0005-0000-0000-0000CE8F0000}"/>
    <cellStyle name="Normal 3 5 2 2 2 3 3 2 2 2" xfId="24227" xr:uid="{00000000-0005-0000-0000-0000CF8F0000}"/>
    <cellStyle name="Normal 3 5 2 2 2 3 3 2 2 3" xfId="42336" xr:uid="{00000000-0005-0000-0000-0000D08F0000}"/>
    <cellStyle name="Normal 3 5 2 2 2 3 3 2 3" xfId="19514" xr:uid="{00000000-0005-0000-0000-0000D18F0000}"/>
    <cellStyle name="Normal 3 5 2 2 2 3 3 2 4" xfId="38040" xr:uid="{00000000-0005-0000-0000-0000D28F0000}"/>
    <cellStyle name="Normal 3 5 2 2 2 3 3 3" xfId="10689" xr:uid="{00000000-0005-0000-0000-0000D38F0000}"/>
    <cellStyle name="Normal 3 5 2 2 2 3 3 3 2" xfId="22078" xr:uid="{00000000-0005-0000-0000-0000D48F0000}"/>
    <cellStyle name="Normal 3 5 2 2 2 3 3 3 3" xfId="40245" xr:uid="{00000000-0005-0000-0000-0000D58F0000}"/>
    <cellStyle name="Normal 3 5 2 2 2 3 3 4" xfId="17363" xr:uid="{00000000-0005-0000-0000-0000D68F0000}"/>
    <cellStyle name="Normal 3 5 2 2 2 3 3 5" xfId="35949" xr:uid="{00000000-0005-0000-0000-0000D78F0000}"/>
    <cellStyle name="Normal 3 5 2 2 2 3 4" xfId="7047" xr:uid="{00000000-0005-0000-0000-0000D88F0000}"/>
    <cellStyle name="Normal 3 5 2 2 2 3 4 2" xfId="11818" xr:uid="{00000000-0005-0000-0000-0000D98F0000}"/>
    <cellStyle name="Normal 3 5 2 2 2 3 4 2 2" xfId="23180" xr:uid="{00000000-0005-0000-0000-0000DA8F0000}"/>
    <cellStyle name="Normal 3 5 2 2 2 3 4 2 3" xfId="41302" xr:uid="{00000000-0005-0000-0000-0000DB8F0000}"/>
    <cellStyle name="Normal 3 5 2 2 2 3 4 3" xfId="18470" xr:uid="{00000000-0005-0000-0000-0000DC8F0000}"/>
    <cellStyle name="Normal 3 5 2 2 2 3 4 4" xfId="37006" xr:uid="{00000000-0005-0000-0000-0000DD8F0000}"/>
    <cellStyle name="Normal 3 5 2 2 2 3 5" xfId="9641" xr:uid="{00000000-0005-0000-0000-0000DE8F0000}"/>
    <cellStyle name="Normal 3 5 2 2 2 3 5 2" xfId="21036" xr:uid="{00000000-0005-0000-0000-0000DF8F0000}"/>
    <cellStyle name="Normal 3 5 2 2 2 3 5 3" xfId="39209" xr:uid="{00000000-0005-0000-0000-0000E08F0000}"/>
    <cellStyle name="Normal 3 5 2 2 2 3 6" xfId="16306" xr:uid="{00000000-0005-0000-0000-0000E18F0000}"/>
    <cellStyle name="Normal 3 5 2 2 2 3 7" xfId="34915" xr:uid="{00000000-0005-0000-0000-0000E28F0000}"/>
    <cellStyle name="Normal 3 5 2 2 2 4" xfId="5091" xr:uid="{00000000-0005-0000-0000-0000E38F0000}"/>
    <cellStyle name="Normal 3 5 2 2 2 4 2" xfId="6177" xr:uid="{00000000-0005-0000-0000-0000E48F0000}"/>
    <cellStyle name="Normal 3 5 2 2 2 4 2 2" xfId="8369" xr:uid="{00000000-0005-0000-0000-0000E58F0000}"/>
    <cellStyle name="Normal 3 5 2 2 2 4 2 2 2" xfId="13140" xr:uid="{00000000-0005-0000-0000-0000E68F0000}"/>
    <cellStyle name="Normal 3 5 2 2 2 4 2 2 2 2" xfId="24493" xr:uid="{00000000-0005-0000-0000-0000E78F0000}"/>
    <cellStyle name="Normal 3 5 2 2 2 4 2 2 2 3" xfId="42594" xr:uid="{00000000-0005-0000-0000-0000E88F0000}"/>
    <cellStyle name="Normal 3 5 2 2 2 4 2 2 3" xfId="19779" xr:uid="{00000000-0005-0000-0000-0000E98F0000}"/>
    <cellStyle name="Normal 3 5 2 2 2 4 2 2 4" xfId="38298" xr:uid="{00000000-0005-0000-0000-0000EA8F0000}"/>
    <cellStyle name="Normal 3 5 2 2 2 4 2 3" xfId="10959" xr:uid="{00000000-0005-0000-0000-0000EB8F0000}"/>
    <cellStyle name="Normal 3 5 2 2 2 4 2 3 2" xfId="22345" xr:uid="{00000000-0005-0000-0000-0000EC8F0000}"/>
    <cellStyle name="Normal 3 5 2 2 2 4 2 3 3" xfId="40503" xr:uid="{00000000-0005-0000-0000-0000ED8F0000}"/>
    <cellStyle name="Normal 3 5 2 2 2 4 2 4" xfId="17630" xr:uid="{00000000-0005-0000-0000-0000EE8F0000}"/>
    <cellStyle name="Normal 3 5 2 2 2 4 2 5" xfId="36207" xr:uid="{00000000-0005-0000-0000-0000EF8F0000}"/>
    <cellStyle name="Normal 3 5 2 2 2 4 3" xfId="7313" xr:uid="{00000000-0005-0000-0000-0000F08F0000}"/>
    <cellStyle name="Normal 3 5 2 2 2 4 3 2" xfId="12084" xr:uid="{00000000-0005-0000-0000-0000F18F0000}"/>
    <cellStyle name="Normal 3 5 2 2 2 4 3 2 2" xfId="23442" xr:uid="{00000000-0005-0000-0000-0000F28F0000}"/>
    <cellStyle name="Normal 3 5 2 2 2 4 3 2 3" xfId="41558" xr:uid="{00000000-0005-0000-0000-0000F38F0000}"/>
    <cellStyle name="Normal 3 5 2 2 2 4 3 3" xfId="18731" xr:uid="{00000000-0005-0000-0000-0000F48F0000}"/>
    <cellStyle name="Normal 3 5 2 2 2 4 3 4" xfId="37262" xr:uid="{00000000-0005-0000-0000-0000F58F0000}"/>
    <cellStyle name="Normal 3 5 2 2 2 4 4" xfId="9899" xr:uid="{00000000-0005-0000-0000-0000F68F0000}"/>
    <cellStyle name="Normal 3 5 2 2 2 4 4 2" xfId="21294" xr:uid="{00000000-0005-0000-0000-0000F78F0000}"/>
    <cellStyle name="Normal 3 5 2 2 2 4 4 3" xfId="39466" xr:uid="{00000000-0005-0000-0000-0000F88F0000}"/>
    <cellStyle name="Normal 3 5 2 2 2 4 5" xfId="16571" xr:uid="{00000000-0005-0000-0000-0000F98F0000}"/>
    <cellStyle name="Normal 3 5 2 2 2 4 6" xfId="35171" xr:uid="{00000000-0005-0000-0000-0000FA8F0000}"/>
    <cellStyle name="Normal 3 5 2 2 2 5" xfId="5623" xr:uid="{00000000-0005-0000-0000-0000FB8F0000}"/>
    <cellStyle name="Normal 3 5 2 2 2 5 2" xfId="7825" xr:uid="{00000000-0005-0000-0000-0000FC8F0000}"/>
    <cellStyle name="Normal 3 5 2 2 2 5 2 2" xfId="12596" xr:uid="{00000000-0005-0000-0000-0000FD8F0000}"/>
    <cellStyle name="Normal 3 5 2 2 2 5 2 2 2" xfId="23954" xr:uid="{00000000-0005-0000-0000-0000FE8F0000}"/>
    <cellStyle name="Normal 3 5 2 2 2 5 2 2 3" xfId="42070" xr:uid="{00000000-0005-0000-0000-0000FF8F0000}"/>
    <cellStyle name="Normal 3 5 2 2 2 5 2 3" xfId="19243" xr:uid="{00000000-0005-0000-0000-000000900000}"/>
    <cellStyle name="Normal 3 5 2 2 2 5 2 4" xfId="37774" xr:uid="{00000000-0005-0000-0000-000001900000}"/>
    <cellStyle name="Normal 3 5 2 2 2 5 3" xfId="10413" xr:uid="{00000000-0005-0000-0000-000002900000}"/>
    <cellStyle name="Normal 3 5 2 2 2 5 3 2" xfId="21808" xr:uid="{00000000-0005-0000-0000-000003900000}"/>
    <cellStyle name="Normal 3 5 2 2 2 5 3 3" xfId="39979" xr:uid="{00000000-0005-0000-0000-000004900000}"/>
    <cellStyle name="Normal 3 5 2 2 2 5 4" xfId="17089" xr:uid="{00000000-0005-0000-0000-000005900000}"/>
    <cellStyle name="Normal 3 5 2 2 2 5 5" xfId="35683" xr:uid="{00000000-0005-0000-0000-000006900000}"/>
    <cellStyle name="Normal 3 5 2 2 2 6" xfId="6781" xr:uid="{00000000-0005-0000-0000-000007900000}"/>
    <cellStyle name="Normal 3 5 2 2 2 6 2" xfId="11552" xr:uid="{00000000-0005-0000-0000-000008900000}"/>
    <cellStyle name="Normal 3 5 2 2 2 6 2 2" xfId="22919" xr:uid="{00000000-0005-0000-0000-000009900000}"/>
    <cellStyle name="Normal 3 5 2 2 2 6 2 3" xfId="41046" xr:uid="{00000000-0005-0000-0000-00000A900000}"/>
    <cellStyle name="Normal 3 5 2 2 2 6 3" xfId="18207" xr:uid="{00000000-0005-0000-0000-00000B900000}"/>
    <cellStyle name="Normal 3 5 2 2 2 6 4" xfId="36750" xr:uid="{00000000-0005-0000-0000-00000C900000}"/>
    <cellStyle name="Normal 3 5 2 2 2 7" xfId="9381" xr:uid="{00000000-0005-0000-0000-00000D900000}"/>
    <cellStyle name="Normal 3 5 2 2 2 7 2" xfId="20776" xr:uid="{00000000-0005-0000-0000-00000E900000}"/>
    <cellStyle name="Normal 3 5 2 2 2 7 3" xfId="38953" xr:uid="{00000000-0005-0000-0000-00000F900000}"/>
    <cellStyle name="Normal 3 5 2 2 2 8" xfId="16041" xr:uid="{00000000-0005-0000-0000-000010900000}"/>
    <cellStyle name="Normal 3 5 2 2 2 9" xfId="34659" xr:uid="{00000000-0005-0000-0000-000011900000}"/>
    <cellStyle name="Normal 3 5 2 2 3" xfId="4612" xr:uid="{00000000-0005-0000-0000-000012900000}"/>
    <cellStyle name="Normal 3 5 2 2 3 2" xfId="4889" xr:uid="{00000000-0005-0000-0000-000013900000}"/>
    <cellStyle name="Normal 3 5 2 2 3 2 2" xfId="5423" xr:uid="{00000000-0005-0000-0000-000014900000}"/>
    <cellStyle name="Normal 3 5 2 2 3 2 2 2" xfId="6505" xr:uid="{00000000-0005-0000-0000-000015900000}"/>
    <cellStyle name="Normal 3 5 2 2 3 2 2 2 2" xfId="8697" xr:uid="{00000000-0005-0000-0000-000016900000}"/>
    <cellStyle name="Normal 3 5 2 2 3 2 2 2 2 2" xfId="13468" xr:uid="{00000000-0005-0000-0000-000017900000}"/>
    <cellStyle name="Normal 3 5 2 2 3 2 2 2 2 2 2" xfId="24821" xr:uid="{00000000-0005-0000-0000-000018900000}"/>
    <cellStyle name="Normal 3 5 2 2 3 2 2 2 2 2 3" xfId="42922" xr:uid="{00000000-0005-0000-0000-000019900000}"/>
    <cellStyle name="Normal 3 5 2 2 3 2 2 2 2 3" xfId="20107" xr:uid="{00000000-0005-0000-0000-00001A900000}"/>
    <cellStyle name="Normal 3 5 2 2 3 2 2 2 2 4" xfId="38626" xr:uid="{00000000-0005-0000-0000-00001B900000}"/>
    <cellStyle name="Normal 3 5 2 2 3 2 2 2 3" xfId="11287" xr:uid="{00000000-0005-0000-0000-00001C900000}"/>
    <cellStyle name="Normal 3 5 2 2 3 2 2 2 3 2" xfId="22673" xr:uid="{00000000-0005-0000-0000-00001D900000}"/>
    <cellStyle name="Normal 3 5 2 2 3 2 2 2 3 3" xfId="40831" xr:uid="{00000000-0005-0000-0000-00001E900000}"/>
    <cellStyle name="Normal 3 5 2 2 3 2 2 2 4" xfId="17958" xr:uid="{00000000-0005-0000-0000-00001F900000}"/>
    <cellStyle name="Normal 3 5 2 2 3 2 2 2 5" xfId="36535" xr:uid="{00000000-0005-0000-0000-000020900000}"/>
    <cellStyle name="Normal 3 5 2 2 3 2 2 3" xfId="7633" xr:uid="{00000000-0005-0000-0000-000021900000}"/>
    <cellStyle name="Normal 3 5 2 2 3 2 2 3 2" xfId="12404" xr:uid="{00000000-0005-0000-0000-000022900000}"/>
    <cellStyle name="Normal 3 5 2 2 3 2 2 3 2 2" xfId="23762" xr:uid="{00000000-0005-0000-0000-000023900000}"/>
    <cellStyle name="Normal 3 5 2 2 3 2 2 3 2 3" xfId="41878" xr:uid="{00000000-0005-0000-0000-000024900000}"/>
    <cellStyle name="Normal 3 5 2 2 3 2 2 3 3" xfId="19051" xr:uid="{00000000-0005-0000-0000-000025900000}"/>
    <cellStyle name="Normal 3 5 2 2 3 2 2 3 4" xfId="37582" xr:uid="{00000000-0005-0000-0000-000026900000}"/>
    <cellStyle name="Normal 3 5 2 2 3 2 2 4" xfId="10220" xr:uid="{00000000-0005-0000-0000-000027900000}"/>
    <cellStyle name="Normal 3 5 2 2 3 2 2 4 2" xfId="21615" xr:uid="{00000000-0005-0000-0000-000028900000}"/>
    <cellStyle name="Normal 3 5 2 2 3 2 2 4 3" xfId="39787" xr:uid="{00000000-0005-0000-0000-000029900000}"/>
    <cellStyle name="Normal 3 5 2 2 3 2 2 5" xfId="16894" xr:uid="{00000000-0005-0000-0000-00002A900000}"/>
    <cellStyle name="Normal 3 5 2 2 3 2 2 6" xfId="35491" xr:uid="{00000000-0005-0000-0000-00002B900000}"/>
    <cellStyle name="Normal 3 5 2 2 3 2 3" xfId="5975" xr:uid="{00000000-0005-0000-0000-00002C900000}"/>
    <cellStyle name="Normal 3 5 2 2 3 2 3 2" xfId="8169" xr:uid="{00000000-0005-0000-0000-00002D900000}"/>
    <cellStyle name="Normal 3 5 2 2 3 2 3 2 2" xfId="12940" xr:uid="{00000000-0005-0000-0000-00002E900000}"/>
    <cellStyle name="Normal 3 5 2 2 3 2 3 2 2 2" xfId="24295" xr:uid="{00000000-0005-0000-0000-00002F900000}"/>
    <cellStyle name="Normal 3 5 2 2 3 2 3 2 2 3" xfId="42400" xr:uid="{00000000-0005-0000-0000-000030900000}"/>
    <cellStyle name="Normal 3 5 2 2 3 2 3 2 3" xfId="19580" xr:uid="{00000000-0005-0000-0000-000031900000}"/>
    <cellStyle name="Normal 3 5 2 2 3 2 3 2 4" xfId="38104" xr:uid="{00000000-0005-0000-0000-000032900000}"/>
    <cellStyle name="Normal 3 5 2 2 3 2 3 3" xfId="10759" xr:uid="{00000000-0005-0000-0000-000033900000}"/>
    <cellStyle name="Normal 3 5 2 2 3 2 3 3 2" xfId="22147" xr:uid="{00000000-0005-0000-0000-000034900000}"/>
    <cellStyle name="Normal 3 5 2 2 3 2 3 3 3" xfId="40309" xr:uid="{00000000-0005-0000-0000-000035900000}"/>
    <cellStyle name="Normal 3 5 2 2 3 2 3 4" xfId="17432" xr:uid="{00000000-0005-0000-0000-000036900000}"/>
    <cellStyle name="Normal 3 5 2 2 3 2 3 5" xfId="36013" xr:uid="{00000000-0005-0000-0000-000037900000}"/>
    <cellStyle name="Normal 3 5 2 2 3 2 4" xfId="7115" xr:uid="{00000000-0005-0000-0000-000038900000}"/>
    <cellStyle name="Normal 3 5 2 2 3 2 4 2" xfId="11886" xr:uid="{00000000-0005-0000-0000-000039900000}"/>
    <cellStyle name="Normal 3 5 2 2 3 2 4 2 2" xfId="23247" xr:uid="{00000000-0005-0000-0000-00003A900000}"/>
    <cellStyle name="Normal 3 5 2 2 3 2 4 2 3" xfId="41366" xr:uid="{00000000-0005-0000-0000-00003B900000}"/>
    <cellStyle name="Normal 3 5 2 2 3 2 4 3" xfId="18535" xr:uid="{00000000-0005-0000-0000-00003C900000}"/>
    <cellStyle name="Normal 3 5 2 2 3 2 4 4" xfId="37070" xr:uid="{00000000-0005-0000-0000-00003D900000}"/>
    <cellStyle name="Normal 3 5 2 2 3 2 5" xfId="9706" xr:uid="{00000000-0005-0000-0000-00003E900000}"/>
    <cellStyle name="Normal 3 5 2 2 3 2 5 2" xfId="21101" xr:uid="{00000000-0005-0000-0000-00003F900000}"/>
    <cellStyle name="Normal 3 5 2 2 3 2 5 3" xfId="39274" xr:uid="{00000000-0005-0000-0000-000040900000}"/>
    <cellStyle name="Normal 3 5 2 2 3 2 6" xfId="16374" xr:uid="{00000000-0005-0000-0000-000041900000}"/>
    <cellStyle name="Normal 3 5 2 2 3 2 7" xfId="34979" xr:uid="{00000000-0005-0000-0000-000042900000}"/>
    <cellStyle name="Normal 3 5 2 2 3 3" xfId="5155" xr:uid="{00000000-0005-0000-0000-000043900000}"/>
    <cellStyle name="Normal 3 5 2 2 3 3 2" xfId="6241" xr:uid="{00000000-0005-0000-0000-000044900000}"/>
    <cellStyle name="Normal 3 5 2 2 3 3 2 2" xfId="8433" xr:uid="{00000000-0005-0000-0000-000045900000}"/>
    <cellStyle name="Normal 3 5 2 2 3 3 2 2 2" xfId="13204" xr:uid="{00000000-0005-0000-0000-000046900000}"/>
    <cellStyle name="Normal 3 5 2 2 3 3 2 2 2 2" xfId="24557" xr:uid="{00000000-0005-0000-0000-000047900000}"/>
    <cellStyle name="Normal 3 5 2 2 3 3 2 2 2 3" xfId="42658" xr:uid="{00000000-0005-0000-0000-000048900000}"/>
    <cellStyle name="Normal 3 5 2 2 3 3 2 2 3" xfId="19843" xr:uid="{00000000-0005-0000-0000-000049900000}"/>
    <cellStyle name="Normal 3 5 2 2 3 3 2 2 4" xfId="38362" xr:uid="{00000000-0005-0000-0000-00004A900000}"/>
    <cellStyle name="Normal 3 5 2 2 3 3 2 3" xfId="11023" xr:uid="{00000000-0005-0000-0000-00004B900000}"/>
    <cellStyle name="Normal 3 5 2 2 3 3 2 3 2" xfId="22409" xr:uid="{00000000-0005-0000-0000-00004C900000}"/>
    <cellStyle name="Normal 3 5 2 2 3 3 2 3 3" xfId="40567" xr:uid="{00000000-0005-0000-0000-00004D900000}"/>
    <cellStyle name="Normal 3 5 2 2 3 3 2 4" xfId="17694" xr:uid="{00000000-0005-0000-0000-00004E900000}"/>
    <cellStyle name="Normal 3 5 2 2 3 3 2 5" xfId="36271" xr:uid="{00000000-0005-0000-0000-00004F900000}"/>
    <cellStyle name="Normal 3 5 2 2 3 3 3" xfId="7377" xr:uid="{00000000-0005-0000-0000-000050900000}"/>
    <cellStyle name="Normal 3 5 2 2 3 3 3 2" xfId="12148" xr:uid="{00000000-0005-0000-0000-000051900000}"/>
    <cellStyle name="Normal 3 5 2 2 3 3 3 2 2" xfId="23506" xr:uid="{00000000-0005-0000-0000-000052900000}"/>
    <cellStyle name="Normal 3 5 2 2 3 3 3 2 3" xfId="41622" xr:uid="{00000000-0005-0000-0000-000053900000}"/>
    <cellStyle name="Normal 3 5 2 2 3 3 3 3" xfId="18795" xr:uid="{00000000-0005-0000-0000-000054900000}"/>
    <cellStyle name="Normal 3 5 2 2 3 3 3 4" xfId="37326" xr:uid="{00000000-0005-0000-0000-000055900000}"/>
    <cellStyle name="Normal 3 5 2 2 3 3 4" xfId="9963" xr:uid="{00000000-0005-0000-0000-000056900000}"/>
    <cellStyle name="Normal 3 5 2 2 3 3 4 2" xfId="21358" xr:uid="{00000000-0005-0000-0000-000057900000}"/>
    <cellStyle name="Normal 3 5 2 2 3 3 4 3" xfId="39530" xr:uid="{00000000-0005-0000-0000-000058900000}"/>
    <cellStyle name="Normal 3 5 2 2 3 3 5" xfId="16635" xr:uid="{00000000-0005-0000-0000-000059900000}"/>
    <cellStyle name="Normal 3 5 2 2 3 3 6" xfId="35235" xr:uid="{00000000-0005-0000-0000-00005A900000}"/>
    <cellStyle name="Normal 3 5 2 2 3 4" xfId="5699" xr:uid="{00000000-0005-0000-0000-00005B900000}"/>
    <cellStyle name="Normal 3 5 2 2 3 4 2" xfId="7901" xr:uid="{00000000-0005-0000-0000-00005C900000}"/>
    <cellStyle name="Normal 3 5 2 2 3 4 2 2" xfId="12672" xr:uid="{00000000-0005-0000-0000-00005D900000}"/>
    <cellStyle name="Normal 3 5 2 2 3 4 2 2 2" xfId="24028" xr:uid="{00000000-0005-0000-0000-00005E900000}"/>
    <cellStyle name="Normal 3 5 2 2 3 4 2 2 3" xfId="42142" xr:uid="{00000000-0005-0000-0000-00005F900000}"/>
    <cellStyle name="Normal 3 5 2 2 3 4 2 3" xfId="19316" xr:uid="{00000000-0005-0000-0000-000060900000}"/>
    <cellStyle name="Normal 3 5 2 2 3 4 2 4" xfId="37846" xr:uid="{00000000-0005-0000-0000-000061900000}"/>
    <cellStyle name="Normal 3 5 2 2 3 4 3" xfId="10489" xr:uid="{00000000-0005-0000-0000-000062900000}"/>
    <cellStyle name="Normal 3 5 2 2 3 4 3 2" xfId="21881" xr:uid="{00000000-0005-0000-0000-000063900000}"/>
    <cellStyle name="Normal 3 5 2 2 3 4 3 3" xfId="40051" xr:uid="{00000000-0005-0000-0000-000064900000}"/>
    <cellStyle name="Normal 3 5 2 2 3 4 4" xfId="17165" xr:uid="{00000000-0005-0000-0000-000065900000}"/>
    <cellStyle name="Normal 3 5 2 2 3 4 5" xfId="35755" xr:uid="{00000000-0005-0000-0000-000066900000}"/>
    <cellStyle name="Normal 3 5 2 2 3 5" xfId="6849" xr:uid="{00000000-0005-0000-0000-000067900000}"/>
    <cellStyle name="Normal 3 5 2 2 3 5 2" xfId="11620" xr:uid="{00000000-0005-0000-0000-000068900000}"/>
    <cellStyle name="Normal 3 5 2 2 3 5 2 2" xfId="22985" xr:uid="{00000000-0005-0000-0000-000069900000}"/>
    <cellStyle name="Normal 3 5 2 2 3 5 2 3" xfId="41110" xr:uid="{00000000-0005-0000-0000-00006A900000}"/>
    <cellStyle name="Normal 3 5 2 2 3 5 3" xfId="18273" xr:uid="{00000000-0005-0000-0000-00006B900000}"/>
    <cellStyle name="Normal 3 5 2 2 3 5 4" xfId="36814" xr:uid="{00000000-0005-0000-0000-00006C900000}"/>
    <cellStyle name="Normal 3 5 2 2 3 6" xfId="9447" xr:uid="{00000000-0005-0000-0000-00006D900000}"/>
    <cellStyle name="Normal 3 5 2 2 3 6 2" xfId="20842" xr:uid="{00000000-0005-0000-0000-00006E900000}"/>
    <cellStyle name="Normal 3 5 2 2 3 6 3" xfId="39017" xr:uid="{00000000-0005-0000-0000-00006F900000}"/>
    <cellStyle name="Normal 3 5 2 2 3 7" xfId="16110" xr:uid="{00000000-0005-0000-0000-000070900000}"/>
    <cellStyle name="Normal 3 5 2 2 3 8" xfId="34723" xr:uid="{00000000-0005-0000-0000-000071900000}"/>
    <cellStyle name="Normal 3 5 2 2 4" xfId="4749" xr:uid="{00000000-0005-0000-0000-000072900000}"/>
    <cellStyle name="Normal 3 5 2 2 4 2" xfId="5283" xr:uid="{00000000-0005-0000-0000-000073900000}"/>
    <cellStyle name="Normal 3 5 2 2 4 2 2" xfId="6369" xr:uid="{00000000-0005-0000-0000-000074900000}"/>
    <cellStyle name="Normal 3 5 2 2 4 2 2 2" xfId="8561" xr:uid="{00000000-0005-0000-0000-000075900000}"/>
    <cellStyle name="Normal 3 5 2 2 4 2 2 2 2" xfId="13332" xr:uid="{00000000-0005-0000-0000-000076900000}"/>
    <cellStyle name="Normal 3 5 2 2 4 2 2 2 2 2" xfId="24685" xr:uid="{00000000-0005-0000-0000-000077900000}"/>
    <cellStyle name="Normal 3 5 2 2 4 2 2 2 2 3" xfId="42786" xr:uid="{00000000-0005-0000-0000-000078900000}"/>
    <cellStyle name="Normal 3 5 2 2 4 2 2 2 3" xfId="19971" xr:uid="{00000000-0005-0000-0000-000079900000}"/>
    <cellStyle name="Normal 3 5 2 2 4 2 2 2 4" xfId="38490" xr:uid="{00000000-0005-0000-0000-00007A900000}"/>
    <cellStyle name="Normal 3 5 2 2 4 2 2 3" xfId="11151" xr:uid="{00000000-0005-0000-0000-00007B900000}"/>
    <cellStyle name="Normal 3 5 2 2 4 2 2 3 2" xfId="22537" xr:uid="{00000000-0005-0000-0000-00007C900000}"/>
    <cellStyle name="Normal 3 5 2 2 4 2 2 3 3" xfId="40695" xr:uid="{00000000-0005-0000-0000-00007D900000}"/>
    <cellStyle name="Normal 3 5 2 2 4 2 2 4" xfId="17822" xr:uid="{00000000-0005-0000-0000-00007E900000}"/>
    <cellStyle name="Normal 3 5 2 2 4 2 2 5" xfId="36399" xr:uid="{00000000-0005-0000-0000-00007F900000}"/>
    <cellStyle name="Normal 3 5 2 2 4 2 3" xfId="7505" xr:uid="{00000000-0005-0000-0000-000080900000}"/>
    <cellStyle name="Normal 3 5 2 2 4 2 3 2" xfId="12276" xr:uid="{00000000-0005-0000-0000-000081900000}"/>
    <cellStyle name="Normal 3 5 2 2 4 2 3 2 2" xfId="23634" xr:uid="{00000000-0005-0000-0000-000082900000}"/>
    <cellStyle name="Normal 3 5 2 2 4 2 3 2 3" xfId="41750" xr:uid="{00000000-0005-0000-0000-000083900000}"/>
    <cellStyle name="Normal 3 5 2 2 4 2 3 3" xfId="18923" xr:uid="{00000000-0005-0000-0000-000084900000}"/>
    <cellStyle name="Normal 3 5 2 2 4 2 3 4" xfId="37454" xr:uid="{00000000-0005-0000-0000-000085900000}"/>
    <cellStyle name="Normal 3 5 2 2 4 2 4" xfId="10091" xr:uid="{00000000-0005-0000-0000-000086900000}"/>
    <cellStyle name="Normal 3 5 2 2 4 2 4 2" xfId="21486" xr:uid="{00000000-0005-0000-0000-000087900000}"/>
    <cellStyle name="Normal 3 5 2 2 4 2 4 3" xfId="39658" xr:uid="{00000000-0005-0000-0000-000088900000}"/>
    <cellStyle name="Normal 3 5 2 2 4 2 5" xfId="16763" xr:uid="{00000000-0005-0000-0000-000089900000}"/>
    <cellStyle name="Normal 3 5 2 2 4 2 6" xfId="35363" xr:uid="{00000000-0005-0000-0000-00008A900000}"/>
    <cellStyle name="Normal 3 5 2 2 4 3" xfId="5835" xr:uid="{00000000-0005-0000-0000-00008B900000}"/>
    <cellStyle name="Normal 3 5 2 2 4 3 2" xfId="8037" xr:uid="{00000000-0005-0000-0000-00008C900000}"/>
    <cellStyle name="Normal 3 5 2 2 4 3 2 2" xfId="12808" xr:uid="{00000000-0005-0000-0000-00008D900000}"/>
    <cellStyle name="Normal 3 5 2 2 4 3 2 2 2" xfId="24163" xr:uid="{00000000-0005-0000-0000-00008E900000}"/>
    <cellStyle name="Normal 3 5 2 2 4 3 2 2 3" xfId="42272" xr:uid="{00000000-0005-0000-0000-00008F900000}"/>
    <cellStyle name="Normal 3 5 2 2 4 3 2 3" xfId="19450" xr:uid="{00000000-0005-0000-0000-000090900000}"/>
    <cellStyle name="Normal 3 5 2 2 4 3 2 4" xfId="37976" xr:uid="{00000000-0005-0000-0000-000091900000}"/>
    <cellStyle name="Normal 3 5 2 2 4 3 3" xfId="10625" xr:uid="{00000000-0005-0000-0000-000092900000}"/>
    <cellStyle name="Normal 3 5 2 2 4 3 3 2" xfId="22014" xr:uid="{00000000-0005-0000-0000-000093900000}"/>
    <cellStyle name="Normal 3 5 2 2 4 3 3 3" xfId="40181" xr:uid="{00000000-0005-0000-0000-000094900000}"/>
    <cellStyle name="Normal 3 5 2 2 4 3 4" xfId="17299" xr:uid="{00000000-0005-0000-0000-000095900000}"/>
    <cellStyle name="Normal 3 5 2 2 4 3 5" xfId="35885" xr:uid="{00000000-0005-0000-0000-000096900000}"/>
    <cellStyle name="Normal 3 5 2 2 4 4" xfId="6983" xr:uid="{00000000-0005-0000-0000-000097900000}"/>
    <cellStyle name="Normal 3 5 2 2 4 4 2" xfId="11754" xr:uid="{00000000-0005-0000-0000-000098900000}"/>
    <cellStyle name="Normal 3 5 2 2 4 4 2 2" xfId="23116" xr:uid="{00000000-0005-0000-0000-000099900000}"/>
    <cellStyle name="Normal 3 5 2 2 4 4 2 3" xfId="41238" xr:uid="{00000000-0005-0000-0000-00009A900000}"/>
    <cellStyle name="Normal 3 5 2 2 4 4 3" xfId="18406" xr:uid="{00000000-0005-0000-0000-00009B900000}"/>
    <cellStyle name="Normal 3 5 2 2 4 4 4" xfId="36942" xr:uid="{00000000-0005-0000-0000-00009C900000}"/>
    <cellStyle name="Normal 3 5 2 2 4 5" xfId="9577" xr:uid="{00000000-0005-0000-0000-00009D900000}"/>
    <cellStyle name="Normal 3 5 2 2 4 5 2" xfId="20972" xr:uid="{00000000-0005-0000-0000-00009E900000}"/>
    <cellStyle name="Normal 3 5 2 2 4 5 3" xfId="39145" xr:uid="{00000000-0005-0000-0000-00009F900000}"/>
    <cellStyle name="Normal 3 5 2 2 4 6" xfId="16242" xr:uid="{00000000-0005-0000-0000-0000A0900000}"/>
    <cellStyle name="Normal 3 5 2 2 4 7" xfId="34851" xr:uid="{00000000-0005-0000-0000-0000A1900000}"/>
    <cellStyle name="Normal 3 5 2 2 5" xfId="5027" xr:uid="{00000000-0005-0000-0000-0000A2900000}"/>
    <cellStyle name="Normal 3 5 2 2 5 2" xfId="6113" xr:uid="{00000000-0005-0000-0000-0000A3900000}"/>
    <cellStyle name="Normal 3 5 2 2 5 2 2" xfId="8305" xr:uid="{00000000-0005-0000-0000-0000A4900000}"/>
    <cellStyle name="Normal 3 5 2 2 5 2 2 2" xfId="13076" xr:uid="{00000000-0005-0000-0000-0000A5900000}"/>
    <cellStyle name="Normal 3 5 2 2 5 2 2 2 2" xfId="24429" xr:uid="{00000000-0005-0000-0000-0000A6900000}"/>
    <cellStyle name="Normal 3 5 2 2 5 2 2 2 3" xfId="42530" xr:uid="{00000000-0005-0000-0000-0000A7900000}"/>
    <cellStyle name="Normal 3 5 2 2 5 2 2 3" xfId="19715" xr:uid="{00000000-0005-0000-0000-0000A8900000}"/>
    <cellStyle name="Normal 3 5 2 2 5 2 2 4" xfId="38234" xr:uid="{00000000-0005-0000-0000-0000A9900000}"/>
    <cellStyle name="Normal 3 5 2 2 5 2 3" xfId="10895" xr:uid="{00000000-0005-0000-0000-0000AA900000}"/>
    <cellStyle name="Normal 3 5 2 2 5 2 3 2" xfId="22281" xr:uid="{00000000-0005-0000-0000-0000AB900000}"/>
    <cellStyle name="Normal 3 5 2 2 5 2 3 3" xfId="40439" xr:uid="{00000000-0005-0000-0000-0000AC900000}"/>
    <cellStyle name="Normal 3 5 2 2 5 2 4" xfId="17566" xr:uid="{00000000-0005-0000-0000-0000AD900000}"/>
    <cellStyle name="Normal 3 5 2 2 5 2 5" xfId="36143" xr:uid="{00000000-0005-0000-0000-0000AE900000}"/>
    <cellStyle name="Normal 3 5 2 2 5 3" xfId="7249" xr:uid="{00000000-0005-0000-0000-0000AF900000}"/>
    <cellStyle name="Normal 3 5 2 2 5 3 2" xfId="12020" xr:uid="{00000000-0005-0000-0000-0000B0900000}"/>
    <cellStyle name="Normal 3 5 2 2 5 3 2 2" xfId="23378" xr:uid="{00000000-0005-0000-0000-0000B1900000}"/>
    <cellStyle name="Normal 3 5 2 2 5 3 2 3" xfId="41494" xr:uid="{00000000-0005-0000-0000-0000B2900000}"/>
    <cellStyle name="Normal 3 5 2 2 5 3 3" xfId="18667" xr:uid="{00000000-0005-0000-0000-0000B3900000}"/>
    <cellStyle name="Normal 3 5 2 2 5 3 4" xfId="37198" xr:uid="{00000000-0005-0000-0000-0000B4900000}"/>
    <cellStyle name="Normal 3 5 2 2 5 4" xfId="9835" xr:uid="{00000000-0005-0000-0000-0000B5900000}"/>
    <cellStyle name="Normal 3 5 2 2 5 4 2" xfId="21230" xr:uid="{00000000-0005-0000-0000-0000B6900000}"/>
    <cellStyle name="Normal 3 5 2 2 5 4 3" xfId="39402" xr:uid="{00000000-0005-0000-0000-0000B7900000}"/>
    <cellStyle name="Normal 3 5 2 2 5 5" xfId="16507" xr:uid="{00000000-0005-0000-0000-0000B8900000}"/>
    <cellStyle name="Normal 3 5 2 2 5 6" xfId="35107" xr:uid="{00000000-0005-0000-0000-0000B9900000}"/>
    <cellStyle name="Normal 3 5 2 2 6" xfId="5559" xr:uid="{00000000-0005-0000-0000-0000BA900000}"/>
    <cellStyle name="Normal 3 5 2 2 6 2" xfId="7761" xr:uid="{00000000-0005-0000-0000-0000BB900000}"/>
    <cellStyle name="Normal 3 5 2 2 6 2 2" xfId="12532" xr:uid="{00000000-0005-0000-0000-0000BC900000}"/>
    <cellStyle name="Normal 3 5 2 2 6 2 2 2" xfId="23890" xr:uid="{00000000-0005-0000-0000-0000BD900000}"/>
    <cellStyle name="Normal 3 5 2 2 6 2 2 3" xfId="42006" xr:uid="{00000000-0005-0000-0000-0000BE900000}"/>
    <cellStyle name="Normal 3 5 2 2 6 2 3" xfId="19179" xr:uid="{00000000-0005-0000-0000-0000BF900000}"/>
    <cellStyle name="Normal 3 5 2 2 6 2 4" xfId="37710" xr:uid="{00000000-0005-0000-0000-0000C0900000}"/>
    <cellStyle name="Normal 3 5 2 2 6 3" xfId="10349" xr:uid="{00000000-0005-0000-0000-0000C1900000}"/>
    <cellStyle name="Normal 3 5 2 2 6 3 2" xfId="21744" xr:uid="{00000000-0005-0000-0000-0000C2900000}"/>
    <cellStyle name="Normal 3 5 2 2 6 3 3" xfId="39915" xr:uid="{00000000-0005-0000-0000-0000C3900000}"/>
    <cellStyle name="Normal 3 5 2 2 6 4" xfId="17025" xr:uid="{00000000-0005-0000-0000-0000C4900000}"/>
    <cellStyle name="Normal 3 5 2 2 6 5" xfId="35619" xr:uid="{00000000-0005-0000-0000-0000C5900000}"/>
    <cellStyle name="Normal 3 5 2 2 7" xfId="6711" xr:uid="{00000000-0005-0000-0000-0000C6900000}"/>
    <cellStyle name="Normal 3 5 2 2 7 2" xfId="11482" xr:uid="{00000000-0005-0000-0000-0000C7900000}"/>
    <cellStyle name="Normal 3 5 2 2 7 2 2" xfId="22851" xr:uid="{00000000-0005-0000-0000-0000C8900000}"/>
    <cellStyle name="Normal 3 5 2 2 7 2 3" xfId="40982" xr:uid="{00000000-0005-0000-0000-0000C9900000}"/>
    <cellStyle name="Normal 3 5 2 2 7 3" xfId="18137" xr:uid="{00000000-0005-0000-0000-0000CA900000}"/>
    <cellStyle name="Normal 3 5 2 2 7 4" xfId="36686" xr:uid="{00000000-0005-0000-0000-0000CB900000}"/>
    <cellStyle name="Normal 3 5 2 2 8" xfId="9315" xr:uid="{00000000-0005-0000-0000-0000CC900000}"/>
    <cellStyle name="Normal 3 5 2 2 8 2" xfId="20710" xr:uid="{00000000-0005-0000-0000-0000CD900000}"/>
    <cellStyle name="Normal 3 5 2 2 8 3" xfId="38889" xr:uid="{00000000-0005-0000-0000-0000CE900000}"/>
    <cellStyle name="Normal 3 5 2 2 9" xfId="15975" xr:uid="{00000000-0005-0000-0000-0000CF900000}"/>
    <cellStyle name="Normal 3 5 2 3" xfId="4504" xr:uid="{00000000-0005-0000-0000-0000D0900000}"/>
    <cellStyle name="Normal 3 5 2 3 2" xfId="4652" xr:uid="{00000000-0005-0000-0000-0000D1900000}"/>
    <cellStyle name="Normal 3 5 2 3 2 2" xfId="4929" xr:uid="{00000000-0005-0000-0000-0000D2900000}"/>
    <cellStyle name="Normal 3 5 2 3 2 2 2" xfId="5463" xr:uid="{00000000-0005-0000-0000-0000D3900000}"/>
    <cellStyle name="Normal 3 5 2 3 2 2 2 2" xfId="6539" xr:uid="{00000000-0005-0000-0000-0000D4900000}"/>
    <cellStyle name="Normal 3 5 2 3 2 2 2 2 2" xfId="8731" xr:uid="{00000000-0005-0000-0000-0000D5900000}"/>
    <cellStyle name="Normal 3 5 2 3 2 2 2 2 2 2" xfId="13502" xr:uid="{00000000-0005-0000-0000-0000D6900000}"/>
    <cellStyle name="Normal 3 5 2 3 2 2 2 2 2 2 2" xfId="24855" xr:uid="{00000000-0005-0000-0000-0000D7900000}"/>
    <cellStyle name="Normal 3 5 2 3 2 2 2 2 2 2 3" xfId="42956" xr:uid="{00000000-0005-0000-0000-0000D8900000}"/>
    <cellStyle name="Normal 3 5 2 3 2 2 2 2 2 3" xfId="20141" xr:uid="{00000000-0005-0000-0000-0000D9900000}"/>
    <cellStyle name="Normal 3 5 2 3 2 2 2 2 2 4" xfId="38660" xr:uid="{00000000-0005-0000-0000-0000DA900000}"/>
    <cellStyle name="Normal 3 5 2 3 2 2 2 2 3" xfId="11321" xr:uid="{00000000-0005-0000-0000-0000DB900000}"/>
    <cellStyle name="Normal 3 5 2 3 2 2 2 2 3 2" xfId="22707" xr:uid="{00000000-0005-0000-0000-0000DC900000}"/>
    <cellStyle name="Normal 3 5 2 3 2 2 2 2 3 3" xfId="40865" xr:uid="{00000000-0005-0000-0000-0000DD900000}"/>
    <cellStyle name="Normal 3 5 2 3 2 2 2 2 4" xfId="17992" xr:uid="{00000000-0005-0000-0000-0000DE900000}"/>
    <cellStyle name="Normal 3 5 2 3 2 2 2 2 5" xfId="36569" xr:uid="{00000000-0005-0000-0000-0000DF900000}"/>
    <cellStyle name="Normal 3 5 2 3 2 2 2 3" xfId="7665" xr:uid="{00000000-0005-0000-0000-0000E0900000}"/>
    <cellStyle name="Normal 3 5 2 3 2 2 2 3 2" xfId="12436" xr:uid="{00000000-0005-0000-0000-0000E1900000}"/>
    <cellStyle name="Normal 3 5 2 3 2 2 2 3 2 2" xfId="23794" xr:uid="{00000000-0005-0000-0000-0000E2900000}"/>
    <cellStyle name="Normal 3 5 2 3 2 2 2 3 2 3" xfId="41910" xr:uid="{00000000-0005-0000-0000-0000E3900000}"/>
    <cellStyle name="Normal 3 5 2 3 2 2 2 3 3" xfId="19083" xr:uid="{00000000-0005-0000-0000-0000E4900000}"/>
    <cellStyle name="Normal 3 5 2 3 2 2 2 3 4" xfId="37614" xr:uid="{00000000-0005-0000-0000-0000E5900000}"/>
    <cellStyle name="Normal 3 5 2 3 2 2 2 4" xfId="10253" xr:uid="{00000000-0005-0000-0000-0000E6900000}"/>
    <cellStyle name="Normal 3 5 2 3 2 2 2 4 2" xfId="21648" xr:uid="{00000000-0005-0000-0000-0000E7900000}"/>
    <cellStyle name="Normal 3 5 2 3 2 2 2 4 3" xfId="39819" xr:uid="{00000000-0005-0000-0000-0000E8900000}"/>
    <cellStyle name="Normal 3 5 2 3 2 2 2 5" xfId="16929" xr:uid="{00000000-0005-0000-0000-0000E9900000}"/>
    <cellStyle name="Normal 3 5 2 3 2 2 2 6" xfId="35523" xr:uid="{00000000-0005-0000-0000-0000EA900000}"/>
    <cellStyle name="Normal 3 5 2 3 2 2 3" xfId="6015" xr:uid="{00000000-0005-0000-0000-0000EB900000}"/>
    <cellStyle name="Normal 3 5 2 3 2 2 3 2" xfId="8207" xr:uid="{00000000-0005-0000-0000-0000EC900000}"/>
    <cellStyle name="Normal 3 5 2 3 2 2 3 2 2" xfId="12978" xr:uid="{00000000-0005-0000-0000-0000ED900000}"/>
    <cellStyle name="Normal 3 5 2 3 2 2 3 2 2 2" xfId="24331" xr:uid="{00000000-0005-0000-0000-0000EE900000}"/>
    <cellStyle name="Normal 3 5 2 3 2 2 3 2 2 3" xfId="42432" xr:uid="{00000000-0005-0000-0000-0000EF900000}"/>
    <cellStyle name="Normal 3 5 2 3 2 2 3 2 3" xfId="19617" xr:uid="{00000000-0005-0000-0000-0000F0900000}"/>
    <cellStyle name="Normal 3 5 2 3 2 2 3 2 4" xfId="38136" xr:uid="{00000000-0005-0000-0000-0000F1900000}"/>
    <cellStyle name="Normal 3 5 2 3 2 2 3 3" xfId="10797" xr:uid="{00000000-0005-0000-0000-0000F2900000}"/>
    <cellStyle name="Normal 3 5 2 3 2 2 3 3 2" xfId="22183" xr:uid="{00000000-0005-0000-0000-0000F3900000}"/>
    <cellStyle name="Normal 3 5 2 3 2 2 3 3 3" xfId="40341" xr:uid="{00000000-0005-0000-0000-0000F4900000}"/>
    <cellStyle name="Normal 3 5 2 3 2 2 3 4" xfId="17468" xr:uid="{00000000-0005-0000-0000-0000F5900000}"/>
    <cellStyle name="Normal 3 5 2 3 2 2 3 5" xfId="36045" xr:uid="{00000000-0005-0000-0000-0000F6900000}"/>
    <cellStyle name="Normal 3 5 2 3 2 2 4" xfId="7153" xr:uid="{00000000-0005-0000-0000-0000F7900000}"/>
    <cellStyle name="Normal 3 5 2 3 2 2 4 2" xfId="11924" xr:uid="{00000000-0005-0000-0000-0000F8900000}"/>
    <cellStyle name="Normal 3 5 2 3 2 2 4 2 2" xfId="23282" xr:uid="{00000000-0005-0000-0000-0000F9900000}"/>
    <cellStyle name="Normal 3 5 2 3 2 2 4 2 3" xfId="41398" xr:uid="{00000000-0005-0000-0000-0000FA900000}"/>
    <cellStyle name="Normal 3 5 2 3 2 2 4 3" xfId="18571" xr:uid="{00000000-0005-0000-0000-0000FB900000}"/>
    <cellStyle name="Normal 3 5 2 3 2 2 4 4" xfId="37102" xr:uid="{00000000-0005-0000-0000-0000FC900000}"/>
    <cellStyle name="Normal 3 5 2 3 2 2 5" xfId="9739" xr:uid="{00000000-0005-0000-0000-0000FD900000}"/>
    <cellStyle name="Normal 3 5 2 3 2 2 5 2" xfId="21134" xr:uid="{00000000-0005-0000-0000-0000FE900000}"/>
    <cellStyle name="Normal 3 5 2 3 2 2 5 3" xfId="39306" xr:uid="{00000000-0005-0000-0000-0000FF900000}"/>
    <cellStyle name="Normal 3 5 2 3 2 2 6" xfId="16411" xr:uid="{00000000-0005-0000-0000-000000910000}"/>
    <cellStyle name="Normal 3 5 2 3 2 2 7" xfId="35011" xr:uid="{00000000-0005-0000-0000-000001910000}"/>
    <cellStyle name="Normal 3 5 2 3 2 3" xfId="5187" xr:uid="{00000000-0005-0000-0000-000002910000}"/>
    <cellStyle name="Normal 3 5 2 3 2 3 2" xfId="6273" xr:uid="{00000000-0005-0000-0000-000003910000}"/>
    <cellStyle name="Normal 3 5 2 3 2 3 2 2" xfId="8465" xr:uid="{00000000-0005-0000-0000-000004910000}"/>
    <cellStyle name="Normal 3 5 2 3 2 3 2 2 2" xfId="13236" xr:uid="{00000000-0005-0000-0000-000005910000}"/>
    <cellStyle name="Normal 3 5 2 3 2 3 2 2 2 2" xfId="24589" xr:uid="{00000000-0005-0000-0000-000006910000}"/>
    <cellStyle name="Normal 3 5 2 3 2 3 2 2 2 3" xfId="42690" xr:uid="{00000000-0005-0000-0000-000007910000}"/>
    <cellStyle name="Normal 3 5 2 3 2 3 2 2 3" xfId="19875" xr:uid="{00000000-0005-0000-0000-000008910000}"/>
    <cellStyle name="Normal 3 5 2 3 2 3 2 2 4" xfId="38394" xr:uid="{00000000-0005-0000-0000-000009910000}"/>
    <cellStyle name="Normal 3 5 2 3 2 3 2 3" xfId="11055" xr:uid="{00000000-0005-0000-0000-00000A910000}"/>
    <cellStyle name="Normal 3 5 2 3 2 3 2 3 2" xfId="22441" xr:uid="{00000000-0005-0000-0000-00000B910000}"/>
    <cellStyle name="Normal 3 5 2 3 2 3 2 3 3" xfId="40599" xr:uid="{00000000-0005-0000-0000-00000C910000}"/>
    <cellStyle name="Normal 3 5 2 3 2 3 2 4" xfId="17726" xr:uid="{00000000-0005-0000-0000-00000D910000}"/>
    <cellStyle name="Normal 3 5 2 3 2 3 2 5" xfId="36303" xr:uid="{00000000-0005-0000-0000-00000E910000}"/>
    <cellStyle name="Normal 3 5 2 3 2 3 3" xfId="7409" xr:uid="{00000000-0005-0000-0000-00000F910000}"/>
    <cellStyle name="Normal 3 5 2 3 2 3 3 2" xfId="12180" xr:uid="{00000000-0005-0000-0000-000010910000}"/>
    <cellStyle name="Normal 3 5 2 3 2 3 3 2 2" xfId="23538" xr:uid="{00000000-0005-0000-0000-000011910000}"/>
    <cellStyle name="Normal 3 5 2 3 2 3 3 2 3" xfId="41654" xr:uid="{00000000-0005-0000-0000-000012910000}"/>
    <cellStyle name="Normal 3 5 2 3 2 3 3 3" xfId="18827" xr:uid="{00000000-0005-0000-0000-000013910000}"/>
    <cellStyle name="Normal 3 5 2 3 2 3 3 4" xfId="37358" xr:uid="{00000000-0005-0000-0000-000014910000}"/>
    <cellStyle name="Normal 3 5 2 3 2 3 4" xfId="9995" xr:uid="{00000000-0005-0000-0000-000015910000}"/>
    <cellStyle name="Normal 3 5 2 3 2 3 4 2" xfId="21390" xr:uid="{00000000-0005-0000-0000-000016910000}"/>
    <cellStyle name="Normal 3 5 2 3 2 3 4 3" xfId="39562" xr:uid="{00000000-0005-0000-0000-000017910000}"/>
    <cellStyle name="Normal 3 5 2 3 2 3 5" xfId="16667" xr:uid="{00000000-0005-0000-0000-000018910000}"/>
    <cellStyle name="Normal 3 5 2 3 2 3 6" xfId="35267" xr:uid="{00000000-0005-0000-0000-000019910000}"/>
    <cellStyle name="Normal 3 5 2 3 2 4" xfId="5739" xr:uid="{00000000-0005-0000-0000-00001A910000}"/>
    <cellStyle name="Normal 3 5 2 3 2 4 2" xfId="7941" xr:uid="{00000000-0005-0000-0000-00001B910000}"/>
    <cellStyle name="Normal 3 5 2 3 2 4 2 2" xfId="12712" xr:uid="{00000000-0005-0000-0000-00001C910000}"/>
    <cellStyle name="Normal 3 5 2 3 2 4 2 2 2" xfId="24067" xr:uid="{00000000-0005-0000-0000-00001D910000}"/>
    <cellStyle name="Normal 3 5 2 3 2 4 2 2 3" xfId="42176" xr:uid="{00000000-0005-0000-0000-00001E910000}"/>
    <cellStyle name="Normal 3 5 2 3 2 4 2 3" xfId="19354" xr:uid="{00000000-0005-0000-0000-00001F910000}"/>
    <cellStyle name="Normal 3 5 2 3 2 4 2 4" xfId="37880" xr:uid="{00000000-0005-0000-0000-000020910000}"/>
    <cellStyle name="Normal 3 5 2 3 2 4 3" xfId="10529" xr:uid="{00000000-0005-0000-0000-000021910000}"/>
    <cellStyle name="Normal 3 5 2 3 2 4 3 2" xfId="21918" xr:uid="{00000000-0005-0000-0000-000022910000}"/>
    <cellStyle name="Normal 3 5 2 3 2 4 3 3" xfId="40085" xr:uid="{00000000-0005-0000-0000-000023910000}"/>
    <cellStyle name="Normal 3 5 2 3 2 4 4" xfId="17203" xr:uid="{00000000-0005-0000-0000-000024910000}"/>
    <cellStyle name="Normal 3 5 2 3 2 4 5" xfId="35789" xr:uid="{00000000-0005-0000-0000-000025910000}"/>
    <cellStyle name="Normal 3 5 2 3 2 5" xfId="6887" xr:uid="{00000000-0005-0000-0000-000026910000}"/>
    <cellStyle name="Normal 3 5 2 3 2 5 2" xfId="11658" xr:uid="{00000000-0005-0000-0000-000027910000}"/>
    <cellStyle name="Normal 3 5 2 3 2 5 2 2" xfId="23020" xr:uid="{00000000-0005-0000-0000-000028910000}"/>
    <cellStyle name="Normal 3 5 2 3 2 5 2 3" xfId="41142" xr:uid="{00000000-0005-0000-0000-000029910000}"/>
    <cellStyle name="Normal 3 5 2 3 2 5 3" xfId="18310" xr:uid="{00000000-0005-0000-0000-00002A910000}"/>
    <cellStyle name="Normal 3 5 2 3 2 5 4" xfId="36846" xr:uid="{00000000-0005-0000-0000-00002B910000}"/>
    <cellStyle name="Normal 3 5 2 3 2 6" xfId="9480" xr:uid="{00000000-0005-0000-0000-00002C910000}"/>
    <cellStyle name="Normal 3 5 2 3 2 6 2" xfId="20875" xr:uid="{00000000-0005-0000-0000-00002D910000}"/>
    <cellStyle name="Normal 3 5 2 3 2 6 3" xfId="39049" xr:uid="{00000000-0005-0000-0000-00002E910000}"/>
    <cellStyle name="Normal 3 5 2 3 2 7" xfId="16146" xr:uid="{00000000-0005-0000-0000-00002F910000}"/>
    <cellStyle name="Normal 3 5 2 3 2 8" xfId="34755" xr:uid="{00000000-0005-0000-0000-000030910000}"/>
    <cellStyle name="Normal 3 5 2 3 3" xfId="4781" xr:uid="{00000000-0005-0000-0000-000031910000}"/>
    <cellStyle name="Normal 3 5 2 3 3 2" xfId="5315" xr:uid="{00000000-0005-0000-0000-000032910000}"/>
    <cellStyle name="Normal 3 5 2 3 3 2 2" xfId="6401" xr:uid="{00000000-0005-0000-0000-000033910000}"/>
    <cellStyle name="Normal 3 5 2 3 3 2 2 2" xfId="8593" xr:uid="{00000000-0005-0000-0000-000034910000}"/>
    <cellStyle name="Normal 3 5 2 3 3 2 2 2 2" xfId="13364" xr:uid="{00000000-0005-0000-0000-000035910000}"/>
    <cellStyle name="Normal 3 5 2 3 3 2 2 2 2 2" xfId="24717" xr:uid="{00000000-0005-0000-0000-000036910000}"/>
    <cellStyle name="Normal 3 5 2 3 3 2 2 2 2 3" xfId="42818" xr:uid="{00000000-0005-0000-0000-000037910000}"/>
    <cellStyle name="Normal 3 5 2 3 3 2 2 2 3" xfId="20003" xr:uid="{00000000-0005-0000-0000-000038910000}"/>
    <cellStyle name="Normal 3 5 2 3 3 2 2 2 4" xfId="38522" xr:uid="{00000000-0005-0000-0000-000039910000}"/>
    <cellStyle name="Normal 3 5 2 3 3 2 2 3" xfId="11183" xr:uid="{00000000-0005-0000-0000-00003A910000}"/>
    <cellStyle name="Normal 3 5 2 3 3 2 2 3 2" xfId="22569" xr:uid="{00000000-0005-0000-0000-00003B910000}"/>
    <cellStyle name="Normal 3 5 2 3 3 2 2 3 3" xfId="40727" xr:uid="{00000000-0005-0000-0000-00003C910000}"/>
    <cellStyle name="Normal 3 5 2 3 3 2 2 4" xfId="17854" xr:uid="{00000000-0005-0000-0000-00003D910000}"/>
    <cellStyle name="Normal 3 5 2 3 3 2 2 5" xfId="36431" xr:uid="{00000000-0005-0000-0000-00003E910000}"/>
    <cellStyle name="Normal 3 5 2 3 3 2 3" xfId="7537" xr:uid="{00000000-0005-0000-0000-00003F910000}"/>
    <cellStyle name="Normal 3 5 2 3 3 2 3 2" xfId="12308" xr:uid="{00000000-0005-0000-0000-000040910000}"/>
    <cellStyle name="Normal 3 5 2 3 3 2 3 2 2" xfId="23666" xr:uid="{00000000-0005-0000-0000-000041910000}"/>
    <cellStyle name="Normal 3 5 2 3 3 2 3 2 3" xfId="41782" xr:uid="{00000000-0005-0000-0000-000042910000}"/>
    <cellStyle name="Normal 3 5 2 3 3 2 3 3" xfId="18955" xr:uid="{00000000-0005-0000-0000-000043910000}"/>
    <cellStyle name="Normal 3 5 2 3 3 2 3 4" xfId="37486" xr:uid="{00000000-0005-0000-0000-000044910000}"/>
    <cellStyle name="Normal 3 5 2 3 3 2 4" xfId="10123" xr:uid="{00000000-0005-0000-0000-000045910000}"/>
    <cellStyle name="Normal 3 5 2 3 3 2 4 2" xfId="21518" xr:uid="{00000000-0005-0000-0000-000046910000}"/>
    <cellStyle name="Normal 3 5 2 3 3 2 4 3" xfId="39690" xr:uid="{00000000-0005-0000-0000-000047910000}"/>
    <cellStyle name="Normal 3 5 2 3 3 2 5" xfId="16795" xr:uid="{00000000-0005-0000-0000-000048910000}"/>
    <cellStyle name="Normal 3 5 2 3 3 2 6" xfId="35395" xr:uid="{00000000-0005-0000-0000-000049910000}"/>
    <cellStyle name="Normal 3 5 2 3 3 3" xfId="5867" xr:uid="{00000000-0005-0000-0000-00004A910000}"/>
    <cellStyle name="Normal 3 5 2 3 3 3 2" xfId="8069" xr:uid="{00000000-0005-0000-0000-00004B910000}"/>
    <cellStyle name="Normal 3 5 2 3 3 3 2 2" xfId="12840" xr:uid="{00000000-0005-0000-0000-00004C910000}"/>
    <cellStyle name="Normal 3 5 2 3 3 3 2 2 2" xfId="24195" xr:uid="{00000000-0005-0000-0000-00004D910000}"/>
    <cellStyle name="Normal 3 5 2 3 3 3 2 2 3" xfId="42304" xr:uid="{00000000-0005-0000-0000-00004E910000}"/>
    <cellStyle name="Normal 3 5 2 3 3 3 2 3" xfId="19482" xr:uid="{00000000-0005-0000-0000-00004F910000}"/>
    <cellStyle name="Normal 3 5 2 3 3 3 2 4" xfId="38008" xr:uid="{00000000-0005-0000-0000-000050910000}"/>
    <cellStyle name="Normal 3 5 2 3 3 3 3" xfId="10657" xr:uid="{00000000-0005-0000-0000-000051910000}"/>
    <cellStyle name="Normal 3 5 2 3 3 3 3 2" xfId="22046" xr:uid="{00000000-0005-0000-0000-000052910000}"/>
    <cellStyle name="Normal 3 5 2 3 3 3 3 3" xfId="40213" xr:uid="{00000000-0005-0000-0000-000053910000}"/>
    <cellStyle name="Normal 3 5 2 3 3 3 4" xfId="17331" xr:uid="{00000000-0005-0000-0000-000054910000}"/>
    <cellStyle name="Normal 3 5 2 3 3 3 5" xfId="35917" xr:uid="{00000000-0005-0000-0000-000055910000}"/>
    <cellStyle name="Normal 3 5 2 3 3 4" xfId="7015" xr:uid="{00000000-0005-0000-0000-000056910000}"/>
    <cellStyle name="Normal 3 5 2 3 3 4 2" xfId="11786" xr:uid="{00000000-0005-0000-0000-000057910000}"/>
    <cellStyle name="Normal 3 5 2 3 3 4 2 2" xfId="23148" xr:uid="{00000000-0005-0000-0000-000058910000}"/>
    <cellStyle name="Normal 3 5 2 3 3 4 2 3" xfId="41270" xr:uid="{00000000-0005-0000-0000-000059910000}"/>
    <cellStyle name="Normal 3 5 2 3 3 4 3" xfId="18438" xr:uid="{00000000-0005-0000-0000-00005A910000}"/>
    <cellStyle name="Normal 3 5 2 3 3 4 4" xfId="36974" xr:uid="{00000000-0005-0000-0000-00005B910000}"/>
    <cellStyle name="Normal 3 5 2 3 3 5" xfId="9609" xr:uid="{00000000-0005-0000-0000-00005C910000}"/>
    <cellStyle name="Normal 3 5 2 3 3 5 2" xfId="21004" xr:uid="{00000000-0005-0000-0000-00005D910000}"/>
    <cellStyle name="Normal 3 5 2 3 3 5 3" xfId="39177" xr:uid="{00000000-0005-0000-0000-00005E910000}"/>
    <cellStyle name="Normal 3 5 2 3 3 6" xfId="16274" xr:uid="{00000000-0005-0000-0000-00005F910000}"/>
    <cellStyle name="Normal 3 5 2 3 3 7" xfId="34883" xr:uid="{00000000-0005-0000-0000-000060910000}"/>
    <cellStyle name="Normal 3 5 2 3 4" xfId="5059" xr:uid="{00000000-0005-0000-0000-000061910000}"/>
    <cellStyle name="Normal 3 5 2 3 4 2" xfId="6145" xr:uid="{00000000-0005-0000-0000-000062910000}"/>
    <cellStyle name="Normal 3 5 2 3 4 2 2" xfId="8337" xr:uid="{00000000-0005-0000-0000-000063910000}"/>
    <cellStyle name="Normal 3 5 2 3 4 2 2 2" xfId="13108" xr:uid="{00000000-0005-0000-0000-000064910000}"/>
    <cellStyle name="Normal 3 5 2 3 4 2 2 2 2" xfId="24461" xr:uid="{00000000-0005-0000-0000-000065910000}"/>
    <cellStyle name="Normal 3 5 2 3 4 2 2 2 3" xfId="42562" xr:uid="{00000000-0005-0000-0000-000066910000}"/>
    <cellStyle name="Normal 3 5 2 3 4 2 2 3" xfId="19747" xr:uid="{00000000-0005-0000-0000-000067910000}"/>
    <cellStyle name="Normal 3 5 2 3 4 2 2 4" xfId="38266" xr:uid="{00000000-0005-0000-0000-000068910000}"/>
    <cellStyle name="Normal 3 5 2 3 4 2 3" xfId="10927" xr:uid="{00000000-0005-0000-0000-000069910000}"/>
    <cellStyle name="Normal 3 5 2 3 4 2 3 2" xfId="22313" xr:uid="{00000000-0005-0000-0000-00006A910000}"/>
    <cellStyle name="Normal 3 5 2 3 4 2 3 3" xfId="40471" xr:uid="{00000000-0005-0000-0000-00006B910000}"/>
    <cellStyle name="Normal 3 5 2 3 4 2 4" xfId="17598" xr:uid="{00000000-0005-0000-0000-00006C910000}"/>
    <cellStyle name="Normal 3 5 2 3 4 2 5" xfId="36175" xr:uid="{00000000-0005-0000-0000-00006D910000}"/>
    <cellStyle name="Normal 3 5 2 3 4 3" xfId="7281" xr:uid="{00000000-0005-0000-0000-00006E910000}"/>
    <cellStyle name="Normal 3 5 2 3 4 3 2" xfId="12052" xr:uid="{00000000-0005-0000-0000-00006F910000}"/>
    <cellStyle name="Normal 3 5 2 3 4 3 2 2" xfId="23410" xr:uid="{00000000-0005-0000-0000-000070910000}"/>
    <cellStyle name="Normal 3 5 2 3 4 3 2 3" xfId="41526" xr:uid="{00000000-0005-0000-0000-000071910000}"/>
    <cellStyle name="Normal 3 5 2 3 4 3 3" xfId="18699" xr:uid="{00000000-0005-0000-0000-000072910000}"/>
    <cellStyle name="Normal 3 5 2 3 4 3 4" xfId="37230" xr:uid="{00000000-0005-0000-0000-000073910000}"/>
    <cellStyle name="Normal 3 5 2 3 4 4" xfId="9867" xr:uid="{00000000-0005-0000-0000-000074910000}"/>
    <cellStyle name="Normal 3 5 2 3 4 4 2" xfId="21262" xr:uid="{00000000-0005-0000-0000-000075910000}"/>
    <cellStyle name="Normal 3 5 2 3 4 4 3" xfId="39434" xr:uid="{00000000-0005-0000-0000-000076910000}"/>
    <cellStyle name="Normal 3 5 2 3 4 5" xfId="16539" xr:uid="{00000000-0005-0000-0000-000077910000}"/>
    <cellStyle name="Normal 3 5 2 3 4 6" xfId="35139" xr:uid="{00000000-0005-0000-0000-000078910000}"/>
    <cellStyle name="Normal 3 5 2 3 5" xfId="5591" xr:uid="{00000000-0005-0000-0000-000079910000}"/>
    <cellStyle name="Normal 3 5 2 3 5 2" xfId="7793" xr:uid="{00000000-0005-0000-0000-00007A910000}"/>
    <cellStyle name="Normal 3 5 2 3 5 2 2" xfId="12564" xr:uid="{00000000-0005-0000-0000-00007B910000}"/>
    <cellStyle name="Normal 3 5 2 3 5 2 2 2" xfId="23922" xr:uid="{00000000-0005-0000-0000-00007C910000}"/>
    <cellStyle name="Normal 3 5 2 3 5 2 2 3" xfId="42038" xr:uid="{00000000-0005-0000-0000-00007D910000}"/>
    <cellStyle name="Normal 3 5 2 3 5 2 3" xfId="19211" xr:uid="{00000000-0005-0000-0000-00007E910000}"/>
    <cellStyle name="Normal 3 5 2 3 5 2 4" xfId="37742" xr:uid="{00000000-0005-0000-0000-00007F910000}"/>
    <cellStyle name="Normal 3 5 2 3 5 3" xfId="10381" xr:uid="{00000000-0005-0000-0000-000080910000}"/>
    <cellStyle name="Normal 3 5 2 3 5 3 2" xfId="21776" xr:uid="{00000000-0005-0000-0000-000081910000}"/>
    <cellStyle name="Normal 3 5 2 3 5 3 3" xfId="39947" xr:uid="{00000000-0005-0000-0000-000082910000}"/>
    <cellStyle name="Normal 3 5 2 3 5 4" xfId="17057" xr:uid="{00000000-0005-0000-0000-000083910000}"/>
    <cellStyle name="Normal 3 5 2 3 5 5" xfId="35651" xr:uid="{00000000-0005-0000-0000-000084910000}"/>
    <cellStyle name="Normal 3 5 2 3 6" xfId="6749" xr:uid="{00000000-0005-0000-0000-000085910000}"/>
    <cellStyle name="Normal 3 5 2 3 6 2" xfId="11520" xr:uid="{00000000-0005-0000-0000-000086910000}"/>
    <cellStyle name="Normal 3 5 2 3 6 2 2" xfId="22887" xr:uid="{00000000-0005-0000-0000-000087910000}"/>
    <cellStyle name="Normal 3 5 2 3 6 2 3" xfId="41014" xr:uid="{00000000-0005-0000-0000-000088910000}"/>
    <cellStyle name="Normal 3 5 2 3 6 3" xfId="18175" xr:uid="{00000000-0005-0000-0000-000089910000}"/>
    <cellStyle name="Normal 3 5 2 3 6 4" xfId="36718" xr:uid="{00000000-0005-0000-0000-00008A910000}"/>
    <cellStyle name="Normal 3 5 2 3 7" xfId="9349" xr:uid="{00000000-0005-0000-0000-00008B910000}"/>
    <cellStyle name="Normal 3 5 2 3 7 2" xfId="20744" xr:uid="{00000000-0005-0000-0000-00008C910000}"/>
    <cellStyle name="Normal 3 5 2 3 7 3" xfId="38921" xr:uid="{00000000-0005-0000-0000-00008D910000}"/>
    <cellStyle name="Normal 3 5 2 3 8" xfId="16009" xr:uid="{00000000-0005-0000-0000-00008E910000}"/>
    <cellStyle name="Normal 3 5 2 3 9" xfId="34627" xr:uid="{00000000-0005-0000-0000-00008F910000}"/>
    <cellStyle name="Normal 3 5 2 4" xfId="4574" xr:uid="{00000000-0005-0000-0000-000090910000}"/>
    <cellStyle name="Normal 3 5 2 4 2" xfId="4851" xr:uid="{00000000-0005-0000-0000-000091910000}"/>
    <cellStyle name="Normal 3 5 2 4 2 2" xfId="5385" xr:uid="{00000000-0005-0000-0000-000092910000}"/>
    <cellStyle name="Normal 3 5 2 4 2 2 2" xfId="6469" xr:uid="{00000000-0005-0000-0000-000093910000}"/>
    <cellStyle name="Normal 3 5 2 4 2 2 2 2" xfId="8661" xr:uid="{00000000-0005-0000-0000-000094910000}"/>
    <cellStyle name="Normal 3 5 2 4 2 2 2 2 2" xfId="13432" xr:uid="{00000000-0005-0000-0000-000095910000}"/>
    <cellStyle name="Normal 3 5 2 4 2 2 2 2 2 2" xfId="24785" xr:uid="{00000000-0005-0000-0000-000096910000}"/>
    <cellStyle name="Normal 3 5 2 4 2 2 2 2 2 3" xfId="42886" xr:uid="{00000000-0005-0000-0000-000097910000}"/>
    <cellStyle name="Normal 3 5 2 4 2 2 2 2 3" xfId="20071" xr:uid="{00000000-0005-0000-0000-000098910000}"/>
    <cellStyle name="Normal 3 5 2 4 2 2 2 2 4" xfId="38590" xr:uid="{00000000-0005-0000-0000-000099910000}"/>
    <cellStyle name="Normal 3 5 2 4 2 2 2 3" xfId="11251" xr:uid="{00000000-0005-0000-0000-00009A910000}"/>
    <cellStyle name="Normal 3 5 2 4 2 2 2 3 2" xfId="22637" xr:uid="{00000000-0005-0000-0000-00009B910000}"/>
    <cellStyle name="Normal 3 5 2 4 2 2 2 3 3" xfId="40795" xr:uid="{00000000-0005-0000-0000-00009C910000}"/>
    <cellStyle name="Normal 3 5 2 4 2 2 2 4" xfId="17922" xr:uid="{00000000-0005-0000-0000-00009D910000}"/>
    <cellStyle name="Normal 3 5 2 4 2 2 2 5" xfId="36499" xr:uid="{00000000-0005-0000-0000-00009E910000}"/>
    <cellStyle name="Normal 3 5 2 4 2 2 3" xfId="7601" xr:uid="{00000000-0005-0000-0000-00009F910000}"/>
    <cellStyle name="Normal 3 5 2 4 2 2 3 2" xfId="12372" xr:uid="{00000000-0005-0000-0000-0000A0910000}"/>
    <cellStyle name="Normal 3 5 2 4 2 2 3 2 2" xfId="23730" xr:uid="{00000000-0005-0000-0000-0000A1910000}"/>
    <cellStyle name="Normal 3 5 2 4 2 2 3 2 3" xfId="41846" xr:uid="{00000000-0005-0000-0000-0000A2910000}"/>
    <cellStyle name="Normal 3 5 2 4 2 2 3 3" xfId="19019" xr:uid="{00000000-0005-0000-0000-0000A3910000}"/>
    <cellStyle name="Normal 3 5 2 4 2 2 3 4" xfId="37550" xr:uid="{00000000-0005-0000-0000-0000A4910000}"/>
    <cellStyle name="Normal 3 5 2 4 2 2 4" xfId="10188" xr:uid="{00000000-0005-0000-0000-0000A5910000}"/>
    <cellStyle name="Normal 3 5 2 4 2 2 4 2" xfId="21583" xr:uid="{00000000-0005-0000-0000-0000A6910000}"/>
    <cellStyle name="Normal 3 5 2 4 2 2 4 3" xfId="39755" xr:uid="{00000000-0005-0000-0000-0000A7910000}"/>
    <cellStyle name="Normal 3 5 2 4 2 2 5" xfId="16860" xr:uid="{00000000-0005-0000-0000-0000A8910000}"/>
    <cellStyle name="Normal 3 5 2 4 2 2 6" xfId="35459" xr:uid="{00000000-0005-0000-0000-0000A9910000}"/>
    <cellStyle name="Normal 3 5 2 4 2 3" xfId="5937" xr:uid="{00000000-0005-0000-0000-0000AA910000}"/>
    <cellStyle name="Normal 3 5 2 4 2 3 2" xfId="8135" xr:uid="{00000000-0005-0000-0000-0000AB910000}"/>
    <cellStyle name="Normal 3 5 2 4 2 3 2 2" xfId="12906" xr:uid="{00000000-0005-0000-0000-0000AC910000}"/>
    <cellStyle name="Normal 3 5 2 4 2 3 2 2 2" xfId="24261" xr:uid="{00000000-0005-0000-0000-0000AD910000}"/>
    <cellStyle name="Normal 3 5 2 4 2 3 2 2 3" xfId="42368" xr:uid="{00000000-0005-0000-0000-0000AE910000}"/>
    <cellStyle name="Normal 3 5 2 4 2 3 2 3" xfId="19547" xr:uid="{00000000-0005-0000-0000-0000AF910000}"/>
    <cellStyle name="Normal 3 5 2 4 2 3 2 4" xfId="38072" xr:uid="{00000000-0005-0000-0000-0000B0910000}"/>
    <cellStyle name="Normal 3 5 2 4 2 3 3" xfId="10724" xr:uid="{00000000-0005-0000-0000-0000B1910000}"/>
    <cellStyle name="Normal 3 5 2 4 2 3 3 2" xfId="22113" xr:uid="{00000000-0005-0000-0000-0000B2910000}"/>
    <cellStyle name="Normal 3 5 2 4 2 3 3 3" xfId="40277" xr:uid="{00000000-0005-0000-0000-0000B3910000}"/>
    <cellStyle name="Normal 3 5 2 4 2 3 4" xfId="17397" xr:uid="{00000000-0005-0000-0000-0000B4910000}"/>
    <cellStyle name="Normal 3 5 2 4 2 3 5" xfId="35981" xr:uid="{00000000-0005-0000-0000-0000B5910000}"/>
    <cellStyle name="Normal 3 5 2 4 2 4" xfId="7081" xr:uid="{00000000-0005-0000-0000-0000B6910000}"/>
    <cellStyle name="Normal 3 5 2 4 2 4 2" xfId="11852" xr:uid="{00000000-0005-0000-0000-0000B7910000}"/>
    <cellStyle name="Normal 3 5 2 4 2 4 2 2" xfId="23213" xr:uid="{00000000-0005-0000-0000-0000B8910000}"/>
    <cellStyle name="Normal 3 5 2 4 2 4 2 3" xfId="41334" xr:uid="{00000000-0005-0000-0000-0000B9910000}"/>
    <cellStyle name="Normal 3 5 2 4 2 4 3" xfId="18502" xr:uid="{00000000-0005-0000-0000-0000BA910000}"/>
    <cellStyle name="Normal 3 5 2 4 2 4 4" xfId="37038" xr:uid="{00000000-0005-0000-0000-0000BB910000}"/>
    <cellStyle name="Normal 3 5 2 4 2 5" xfId="9673" xr:uid="{00000000-0005-0000-0000-0000BC910000}"/>
    <cellStyle name="Normal 3 5 2 4 2 5 2" xfId="21068" xr:uid="{00000000-0005-0000-0000-0000BD910000}"/>
    <cellStyle name="Normal 3 5 2 4 2 5 3" xfId="39241" xr:uid="{00000000-0005-0000-0000-0000BE910000}"/>
    <cellStyle name="Normal 3 5 2 4 2 6" xfId="16339" xr:uid="{00000000-0005-0000-0000-0000BF910000}"/>
    <cellStyle name="Normal 3 5 2 4 2 7" xfId="34947" xr:uid="{00000000-0005-0000-0000-0000C0910000}"/>
    <cellStyle name="Normal 3 5 2 4 3" xfId="5123" xr:uid="{00000000-0005-0000-0000-0000C1910000}"/>
    <cellStyle name="Normal 3 5 2 4 3 2" xfId="6209" xr:uid="{00000000-0005-0000-0000-0000C2910000}"/>
    <cellStyle name="Normal 3 5 2 4 3 2 2" xfId="8401" xr:uid="{00000000-0005-0000-0000-0000C3910000}"/>
    <cellStyle name="Normal 3 5 2 4 3 2 2 2" xfId="13172" xr:uid="{00000000-0005-0000-0000-0000C4910000}"/>
    <cellStyle name="Normal 3 5 2 4 3 2 2 2 2" xfId="24525" xr:uid="{00000000-0005-0000-0000-0000C5910000}"/>
    <cellStyle name="Normal 3 5 2 4 3 2 2 2 3" xfId="42626" xr:uid="{00000000-0005-0000-0000-0000C6910000}"/>
    <cellStyle name="Normal 3 5 2 4 3 2 2 3" xfId="19811" xr:uid="{00000000-0005-0000-0000-0000C7910000}"/>
    <cellStyle name="Normal 3 5 2 4 3 2 2 4" xfId="38330" xr:uid="{00000000-0005-0000-0000-0000C8910000}"/>
    <cellStyle name="Normal 3 5 2 4 3 2 3" xfId="10991" xr:uid="{00000000-0005-0000-0000-0000C9910000}"/>
    <cellStyle name="Normal 3 5 2 4 3 2 3 2" xfId="22377" xr:uid="{00000000-0005-0000-0000-0000CA910000}"/>
    <cellStyle name="Normal 3 5 2 4 3 2 3 3" xfId="40535" xr:uid="{00000000-0005-0000-0000-0000CB910000}"/>
    <cellStyle name="Normal 3 5 2 4 3 2 4" xfId="17662" xr:uid="{00000000-0005-0000-0000-0000CC910000}"/>
    <cellStyle name="Normal 3 5 2 4 3 2 5" xfId="36239" xr:uid="{00000000-0005-0000-0000-0000CD910000}"/>
    <cellStyle name="Normal 3 5 2 4 3 3" xfId="7345" xr:uid="{00000000-0005-0000-0000-0000CE910000}"/>
    <cellStyle name="Normal 3 5 2 4 3 3 2" xfId="12116" xr:uid="{00000000-0005-0000-0000-0000CF910000}"/>
    <cellStyle name="Normal 3 5 2 4 3 3 2 2" xfId="23474" xr:uid="{00000000-0005-0000-0000-0000D0910000}"/>
    <cellStyle name="Normal 3 5 2 4 3 3 2 3" xfId="41590" xr:uid="{00000000-0005-0000-0000-0000D1910000}"/>
    <cellStyle name="Normal 3 5 2 4 3 3 3" xfId="18763" xr:uid="{00000000-0005-0000-0000-0000D2910000}"/>
    <cellStyle name="Normal 3 5 2 4 3 3 4" xfId="37294" xr:uid="{00000000-0005-0000-0000-0000D3910000}"/>
    <cellStyle name="Normal 3 5 2 4 3 4" xfId="9931" xr:uid="{00000000-0005-0000-0000-0000D4910000}"/>
    <cellStyle name="Normal 3 5 2 4 3 4 2" xfId="21326" xr:uid="{00000000-0005-0000-0000-0000D5910000}"/>
    <cellStyle name="Normal 3 5 2 4 3 4 3" xfId="39498" xr:uid="{00000000-0005-0000-0000-0000D6910000}"/>
    <cellStyle name="Normal 3 5 2 4 3 5" xfId="16603" xr:uid="{00000000-0005-0000-0000-0000D7910000}"/>
    <cellStyle name="Normal 3 5 2 4 3 6" xfId="35203" xr:uid="{00000000-0005-0000-0000-0000D8910000}"/>
    <cellStyle name="Normal 3 5 2 4 4" xfId="5661" xr:uid="{00000000-0005-0000-0000-0000D9910000}"/>
    <cellStyle name="Normal 3 5 2 4 4 2" xfId="7863" xr:uid="{00000000-0005-0000-0000-0000DA910000}"/>
    <cellStyle name="Normal 3 5 2 4 4 2 2" xfId="12634" xr:uid="{00000000-0005-0000-0000-0000DB910000}"/>
    <cellStyle name="Normal 3 5 2 4 4 2 2 2" xfId="23991" xr:uid="{00000000-0005-0000-0000-0000DC910000}"/>
    <cellStyle name="Normal 3 5 2 4 4 2 2 3" xfId="42106" xr:uid="{00000000-0005-0000-0000-0000DD910000}"/>
    <cellStyle name="Normal 3 5 2 4 4 2 3" xfId="19279" xr:uid="{00000000-0005-0000-0000-0000DE910000}"/>
    <cellStyle name="Normal 3 5 2 4 4 2 4" xfId="37810" xr:uid="{00000000-0005-0000-0000-0000DF910000}"/>
    <cellStyle name="Normal 3 5 2 4 4 3" xfId="10451" xr:uid="{00000000-0005-0000-0000-0000E0910000}"/>
    <cellStyle name="Normal 3 5 2 4 4 3 2" xfId="21844" xr:uid="{00000000-0005-0000-0000-0000E1910000}"/>
    <cellStyle name="Normal 3 5 2 4 4 3 3" xfId="40015" xr:uid="{00000000-0005-0000-0000-0000E2910000}"/>
    <cellStyle name="Normal 3 5 2 4 4 4" xfId="17127" xr:uid="{00000000-0005-0000-0000-0000E3910000}"/>
    <cellStyle name="Normal 3 5 2 4 4 5" xfId="35719" xr:uid="{00000000-0005-0000-0000-0000E4910000}"/>
    <cellStyle name="Normal 3 5 2 4 5" xfId="6815" xr:uid="{00000000-0005-0000-0000-0000E5910000}"/>
    <cellStyle name="Normal 3 5 2 4 5 2" xfId="11586" xr:uid="{00000000-0005-0000-0000-0000E6910000}"/>
    <cellStyle name="Normal 3 5 2 4 5 2 2" xfId="22952" xr:uid="{00000000-0005-0000-0000-0000E7910000}"/>
    <cellStyle name="Normal 3 5 2 4 5 2 3" xfId="41078" xr:uid="{00000000-0005-0000-0000-0000E8910000}"/>
    <cellStyle name="Normal 3 5 2 4 5 3" xfId="18239" xr:uid="{00000000-0005-0000-0000-0000E9910000}"/>
    <cellStyle name="Normal 3 5 2 4 5 4" xfId="36782" xr:uid="{00000000-0005-0000-0000-0000EA910000}"/>
    <cellStyle name="Normal 3 5 2 4 6" xfId="9415" xr:uid="{00000000-0005-0000-0000-0000EB910000}"/>
    <cellStyle name="Normal 3 5 2 4 6 2" xfId="20810" xr:uid="{00000000-0005-0000-0000-0000EC910000}"/>
    <cellStyle name="Normal 3 5 2 4 6 3" xfId="38985" xr:uid="{00000000-0005-0000-0000-0000ED910000}"/>
    <cellStyle name="Normal 3 5 2 4 7" xfId="16074" xr:uid="{00000000-0005-0000-0000-0000EE910000}"/>
    <cellStyle name="Normal 3 5 2 4 8" xfId="34691" xr:uid="{00000000-0005-0000-0000-0000EF910000}"/>
    <cellStyle name="Normal 3 5 2 5" xfId="4717" xr:uid="{00000000-0005-0000-0000-0000F0910000}"/>
    <cellStyle name="Normal 3 5 2 5 2" xfId="5251" xr:uid="{00000000-0005-0000-0000-0000F1910000}"/>
    <cellStyle name="Normal 3 5 2 5 2 2" xfId="6337" xr:uid="{00000000-0005-0000-0000-0000F2910000}"/>
    <cellStyle name="Normal 3 5 2 5 2 2 2" xfId="8529" xr:uid="{00000000-0005-0000-0000-0000F3910000}"/>
    <cellStyle name="Normal 3 5 2 5 2 2 2 2" xfId="13300" xr:uid="{00000000-0005-0000-0000-0000F4910000}"/>
    <cellStyle name="Normal 3 5 2 5 2 2 2 2 2" xfId="24653" xr:uid="{00000000-0005-0000-0000-0000F5910000}"/>
    <cellStyle name="Normal 3 5 2 5 2 2 2 2 3" xfId="42754" xr:uid="{00000000-0005-0000-0000-0000F6910000}"/>
    <cellStyle name="Normal 3 5 2 5 2 2 2 3" xfId="19939" xr:uid="{00000000-0005-0000-0000-0000F7910000}"/>
    <cellStyle name="Normal 3 5 2 5 2 2 2 4" xfId="38458" xr:uid="{00000000-0005-0000-0000-0000F8910000}"/>
    <cellStyle name="Normal 3 5 2 5 2 2 3" xfId="11119" xr:uid="{00000000-0005-0000-0000-0000F9910000}"/>
    <cellStyle name="Normal 3 5 2 5 2 2 3 2" xfId="22505" xr:uid="{00000000-0005-0000-0000-0000FA910000}"/>
    <cellStyle name="Normal 3 5 2 5 2 2 3 3" xfId="40663" xr:uid="{00000000-0005-0000-0000-0000FB910000}"/>
    <cellStyle name="Normal 3 5 2 5 2 2 4" xfId="17790" xr:uid="{00000000-0005-0000-0000-0000FC910000}"/>
    <cellStyle name="Normal 3 5 2 5 2 2 5" xfId="36367" xr:uid="{00000000-0005-0000-0000-0000FD910000}"/>
    <cellStyle name="Normal 3 5 2 5 2 3" xfId="7473" xr:uid="{00000000-0005-0000-0000-0000FE910000}"/>
    <cellStyle name="Normal 3 5 2 5 2 3 2" xfId="12244" xr:uid="{00000000-0005-0000-0000-0000FF910000}"/>
    <cellStyle name="Normal 3 5 2 5 2 3 2 2" xfId="23602" xr:uid="{00000000-0005-0000-0000-000000920000}"/>
    <cellStyle name="Normal 3 5 2 5 2 3 2 3" xfId="41718" xr:uid="{00000000-0005-0000-0000-000001920000}"/>
    <cellStyle name="Normal 3 5 2 5 2 3 3" xfId="18891" xr:uid="{00000000-0005-0000-0000-000002920000}"/>
    <cellStyle name="Normal 3 5 2 5 2 3 4" xfId="37422" xr:uid="{00000000-0005-0000-0000-000003920000}"/>
    <cellStyle name="Normal 3 5 2 5 2 4" xfId="10059" xr:uid="{00000000-0005-0000-0000-000004920000}"/>
    <cellStyle name="Normal 3 5 2 5 2 4 2" xfId="21454" xr:uid="{00000000-0005-0000-0000-000005920000}"/>
    <cellStyle name="Normal 3 5 2 5 2 4 3" xfId="39626" xr:uid="{00000000-0005-0000-0000-000006920000}"/>
    <cellStyle name="Normal 3 5 2 5 2 5" xfId="16731" xr:uid="{00000000-0005-0000-0000-000007920000}"/>
    <cellStyle name="Normal 3 5 2 5 2 6" xfId="35331" xr:uid="{00000000-0005-0000-0000-000008920000}"/>
    <cellStyle name="Normal 3 5 2 5 3" xfId="5803" xr:uid="{00000000-0005-0000-0000-000009920000}"/>
    <cellStyle name="Normal 3 5 2 5 3 2" xfId="8005" xr:uid="{00000000-0005-0000-0000-00000A920000}"/>
    <cellStyle name="Normal 3 5 2 5 3 2 2" xfId="12776" xr:uid="{00000000-0005-0000-0000-00000B920000}"/>
    <cellStyle name="Normal 3 5 2 5 3 2 2 2" xfId="24131" xr:uid="{00000000-0005-0000-0000-00000C920000}"/>
    <cellStyle name="Normal 3 5 2 5 3 2 2 3" xfId="42240" xr:uid="{00000000-0005-0000-0000-00000D920000}"/>
    <cellStyle name="Normal 3 5 2 5 3 2 3" xfId="19418" xr:uid="{00000000-0005-0000-0000-00000E920000}"/>
    <cellStyle name="Normal 3 5 2 5 3 2 4" xfId="37944" xr:uid="{00000000-0005-0000-0000-00000F920000}"/>
    <cellStyle name="Normal 3 5 2 5 3 3" xfId="10593" xr:uid="{00000000-0005-0000-0000-000010920000}"/>
    <cellStyle name="Normal 3 5 2 5 3 3 2" xfId="21982" xr:uid="{00000000-0005-0000-0000-000011920000}"/>
    <cellStyle name="Normal 3 5 2 5 3 3 3" xfId="40149" xr:uid="{00000000-0005-0000-0000-000012920000}"/>
    <cellStyle name="Normal 3 5 2 5 3 4" xfId="17267" xr:uid="{00000000-0005-0000-0000-000013920000}"/>
    <cellStyle name="Normal 3 5 2 5 3 5" xfId="35853" xr:uid="{00000000-0005-0000-0000-000014920000}"/>
    <cellStyle name="Normal 3 5 2 5 4" xfId="6951" xr:uid="{00000000-0005-0000-0000-000015920000}"/>
    <cellStyle name="Normal 3 5 2 5 4 2" xfId="11722" xr:uid="{00000000-0005-0000-0000-000016920000}"/>
    <cellStyle name="Normal 3 5 2 5 4 2 2" xfId="23084" xr:uid="{00000000-0005-0000-0000-000017920000}"/>
    <cellStyle name="Normal 3 5 2 5 4 2 3" xfId="41206" xr:uid="{00000000-0005-0000-0000-000018920000}"/>
    <cellStyle name="Normal 3 5 2 5 4 3" xfId="18374" xr:uid="{00000000-0005-0000-0000-000019920000}"/>
    <cellStyle name="Normal 3 5 2 5 4 4" xfId="36910" xr:uid="{00000000-0005-0000-0000-00001A920000}"/>
    <cellStyle name="Normal 3 5 2 5 5" xfId="9545" xr:uid="{00000000-0005-0000-0000-00001B920000}"/>
    <cellStyle name="Normal 3 5 2 5 5 2" xfId="20940" xr:uid="{00000000-0005-0000-0000-00001C920000}"/>
    <cellStyle name="Normal 3 5 2 5 5 3" xfId="39113" xr:uid="{00000000-0005-0000-0000-00001D920000}"/>
    <cellStyle name="Normal 3 5 2 5 6" xfId="16210" xr:uid="{00000000-0005-0000-0000-00001E920000}"/>
    <cellStyle name="Normal 3 5 2 5 7" xfId="34819" xr:uid="{00000000-0005-0000-0000-00001F920000}"/>
    <cellStyle name="Normal 3 5 2 6" xfId="4995" xr:uid="{00000000-0005-0000-0000-000020920000}"/>
    <cellStyle name="Normal 3 5 2 6 2" xfId="6081" xr:uid="{00000000-0005-0000-0000-000021920000}"/>
    <cellStyle name="Normal 3 5 2 6 2 2" xfId="8273" xr:uid="{00000000-0005-0000-0000-000022920000}"/>
    <cellStyle name="Normal 3 5 2 6 2 2 2" xfId="13044" xr:uid="{00000000-0005-0000-0000-000023920000}"/>
    <cellStyle name="Normal 3 5 2 6 2 2 2 2" xfId="24397" xr:uid="{00000000-0005-0000-0000-000024920000}"/>
    <cellStyle name="Normal 3 5 2 6 2 2 2 3" xfId="42498" xr:uid="{00000000-0005-0000-0000-000025920000}"/>
    <cellStyle name="Normal 3 5 2 6 2 2 3" xfId="19683" xr:uid="{00000000-0005-0000-0000-000026920000}"/>
    <cellStyle name="Normal 3 5 2 6 2 2 4" xfId="38202" xr:uid="{00000000-0005-0000-0000-000027920000}"/>
    <cellStyle name="Normal 3 5 2 6 2 3" xfId="10863" xr:uid="{00000000-0005-0000-0000-000028920000}"/>
    <cellStyle name="Normal 3 5 2 6 2 3 2" xfId="22249" xr:uid="{00000000-0005-0000-0000-000029920000}"/>
    <cellStyle name="Normal 3 5 2 6 2 3 3" xfId="40407" xr:uid="{00000000-0005-0000-0000-00002A920000}"/>
    <cellStyle name="Normal 3 5 2 6 2 4" xfId="17534" xr:uid="{00000000-0005-0000-0000-00002B920000}"/>
    <cellStyle name="Normal 3 5 2 6 2 5" xfId="36111" xr:uid="{00000000-0005-0000-0000-00002C920000}"/>
    <cellStyle name="Normal 3 5 2 6 3" xfId="7217" xr:uid="{00000000-0005-0000-0000-00002D920000}"/>
    <cellStyle name="Normal 3 5 2 6 3 2" xfId="11988" xr:uid="{00000000-0005-0000-0000-00002E920000}"/>
    <cellStyle name="Normal 3 5 2 6 3 2 2" xfId="23346" xr:uid="{00000000-0005-0000-0000-00002F920000}"/>
    <cellStyle name="Normal 3 5 2 6 3 2 3" xfId="41462" xr:uid="{00000000-0005-0000-0000-000030920000}"/>
    <cellStyle name="Normal 3 5 2 6 3 3" xfId="18635" xr:uid="{00000000-0005-0000-0000-000031920000}"/>
    <cellStyle name="Normal 3 5 2 6 3 4" xfId="37166" xr:uid="{00000000-0005-0000-0000-000032920000}"/>
    <cellStyle name="Normal 3 5 2 6 4" xfId="9803" xr:uid="{00000000-0005-0000-0000-000033920000}"/>
    <cellStyle name="Normal 3 5 2 6 4 2" xfId="21198" xr:uid="{00000000-0005-0000-0000-000034920000}"/>
    <cellStyle name="Normal 3 5 2 6 4 3" xfId="39370" xr:uid="{00000000-0005-0000-0000-000035920000}"/>
    <cellStyle name="Normal 3 5 2 6 5" xfId="16475" xr:uid="{00000000-0005-0000-0000-000036920000}"/>
    <cellStyle name="Normal 3 5 2 6 6" xfId="35075" xr:uid="{00000000-0005-0000-0000-000037920000}"/>
    <cellStyle name="Normal 3 5 2 7" xfId="5527" xr:uid="{00000000-0005-0000-0000-000038920000}"/>
    <cellStyle name="Normal 3 5 2 7 2" xfId="7729" xr:uid="{00000000-0005-0000-0000-000039920000}"/>
    <cellStyle name="Normal 3 5 2 7 2 2" xfId="12500" xr:uid="{00000000-0005-0000-0000-00003A920000}"/>
    <cellStyle name="Normal 3 5 2 7 2 2 2" xfId="23858" xr:uid="{00000000-0005-0000-0000-00003B920000}"/>
    <cellStyle name="Normal 3 5 2 7 2 2 3" xfId="41974" xr:uid="{00000000-0005-0000-0000-00003C920000}"/>
    <cellStyle name="Normal 3 5 2 7 2 3" xfId="19147" xr:uid="{00000000-0005-0000-0000-00003D920000}"/>
    <cellStyle name="Normal 3 5 2 7 2 4" xfId="37678" xr:uid="{00000000-0005-0000-0000-00003E920000}"/>
    <cellStyle name="Normal 3 5 2 7 3" xfId="10317" xr:uid="{00000000-0005-0000-0000-00003F920000}"/>
    <cellStyle name="Normal 3 5 2 7 3 2" xfId="21712" xr:uid="{00000000-0005-0000-0000-000040920000}"/>
    <cellStyle name="Normal 3 5 2 7 3 3" xfId="39883" xr:uid="{00000000-0005-0000-0000-000041920000}"/>
    <cellStyle name="Normal 3 5 2 7 4" xfId="16993" xr:uid="{00000000-0005-0000-0000-000042920000}"/>
    <cellStyle name="Normal 3 5 2 7 5" xfId="35587" xr:uid="{00000000-0005-0000-0000-000043920000}"/>
    <cellStyle name="Normal 3 5 2 8" xfId="6677" xr:uid="{00000000-0005-0000-0000-000044920000}"/>
    <cellStyle name="Normal 3 5 2 8 2" xfId="11448" xr:uid="{00000000-0005-0000-0000-000045920000}"/>
    <cellStyle name="Normal 3 5 2 8 2 2" xfId="22819" xr:uid="{00000000-0005-0000-0000-000046920000}"/>
    <cellStyle name="Normal 3 5 2 8 2 3" xfId="40950" xr:uid="{00000000-0005-0000-0000-000047920000}"/>
    <cellStyle name="Normal 3 5 2 8 3" xfId="18104" xr:uid="{00000000-0005-0000-0000-000048920000}"/>
    <cellStyle name="Normal 3 5 2 8 4" xfId="36654" xr:uid="{00000000-0005-0000-0000-000049920000}"/>
    <cellStyle name="Normal 3 5 2 9" xfId="9282" xr:uid="{00000000-0005-0000-0000-00004A920000}"/>
    <cellStyle name="Normal 3 5 2 9 2" xfId="20677" xr:uid="{00000000-0005-0000-0000-00004B920000}"/>
    <cellStyle name="Normal 3 5 2 9 3" xfId="38857" xr:uid="{00000000-0005-0000-0000-00004C920000}"/>
    <cellStyle name="Normal 3 5 3" xfId="4443" xr:uid="{00000000-0005-0000-0000-00004D920000}"/>
    <cellStyle name="Normal 3 5 3 10" xfId="34579" xr:uid="{00000000-0005-0000-0000-00004E920000}"/>
    <cellStyle name="Normal 3 5 3 2" xfId="4520" xr:uid="{00000000-0005-0000-0000-00004F920000}"/>
    <cellStyle name="Normal 3 5 3 2 2" xfId="4668" xr:uid="{00000000-0005-0000-0000-000050920000}"/>
    <cellStyle name="Normal 3 5 3 2 2 2" xfId="4945" xr:uid="{00000000-0005-0000-0000-000051920000}"/>
    <cellStyle name="Normal 3 5 3 2 2 2 2" xfId="5479" xr:uid="{00000000-0005-0000-0000-000052920000}"/>
    <cellStyle name="Normal 3 5 3 2 2 2 2 2" xfId="6555" xr:uid="{00000000-0005-0000-0000-000053920000}"/>
    <cellStyle name="Normal 3 5 3 2 2 2 2 2 2" xfId="8747" xr:uid="{00000000-0005-0000-0000-000054920000}"/>
    <cellStyle name="Normal 3 5 3 2 2 2 2 2 2 2" xfId="13518" xr:uid="{00000000-0005-0000-0000-000055920000}"/>
    <cellStyle name="Normal 3 5 3 2 2 2 2 2 2 2 2" xfId="24871" xr:uid="{00000000-0005-0000-0000-000056920000}"/>
    <cellStyle name="Normal 3 5 3 2 2 2 2 2 2 2 3" xfId="42972" xr:uid="{00000000-0005-0000-0000-000057920000}"/>
    <cellStyle name="Normal 3 5 3 2 2 2 2 2 2 3" xfId="20157" xr:uid="{00000000-0005-0000-0000-000058920000}"/>
    <cellStyle name="Normal 3 5 3 2 2 2 2 2 2 4" xfId="38676" xr:uid="{00000000-0005-0000-0000-000059920000}"/>
    <cellStyle name="Normal 3 5 3 2 2 2 2 2 3" xfId="11337" xr:uid="{00000000-0005-0000-0000-00005A920000}"/>
    <cellStyle name="Normal 3 5 3 2 2 2 2 2 3 2" xfId="22723" xr:uid="{00000000-0005-0000-0000-00005B920000}"/>
    <cellStyle name="Normal 3 5 3 2 2 2 2 2 3 3" xfId="40881" xr:uid="{00000000-0005-0000-0000-00005C920000}"/>
    <cellStyle name="Normal 3 5 3 2 2 2 2 2 4" xfId="18008" xr:uid="{00000000-0005-0000-0000-00005D920000}"/>
    <cellStyle name="Normal 3 5 3 2 2 2 2 2 5" xfId="36585" xr:uid="{00000000-0005-0000-0000-00005E920000}"/>
    <cellStyle name="Normal 3 5 3 2 2 2 2 3" xfId="7681" xr:uid="{00000000-0005-0000-0000-00005F920000}"/>
    <cellStyle name="Normal 3 5 3 2 2 2 2 3 2" xfId="12452" xr:uid="{00000000-0005-0000-0000-000060920000}"/>
    <cellStyle name="Normal 3 5 3 2 2 2 2 3 2 2" xfId="23810" xr:uid="{00000000-0005-0000-0000-000061920000}"/>
    <cellStyle name="Normal 3 5 3 2 2 2 2 3 2 3" xfId="41926" xr:uid="{00000000-0005-0000-0000-000062920000}"/>
    <cellStyle name="Normal 3 5 3 2 2 2 2 3 3" xfId="19099" xr:uid="{00000000-0005-0000-0000-000063920000}"/>
    <cellStyle name="Normal 3 5 3 2 2 2 2 3 4" xfId="37630" xr:uid="{00000000-0005-0000-0000-000064920000}"/>
    <cellStyle name="Normal 3 5 3 2 2 2 2 4" xfId="10269" xr:uid="{00000000-0005-0000-0000-000065920000}"/>
    <cellStyle name="Normal 3 5 3 2 2 2 2 4 2" xfId="21664" xr:uid="{00000000-0005-0000-0000-000066920000}"/>
    <cellStyle name="Normal 3 5 3 2 2 2 2 4 3" xfId="39835" xr:uid="{00000000-0005-0000-0000-000067920000}"/>
    <cellStyle name="Normal 3 5 3 2 2 2 2 5" xfId="16945" xr:uid="{00000000-0005-0000-0000-000068920000}"/>
    <cellStyle name="Normal 3 5 3 2 2 2 2 6" xfId="35539" xr:uid="{00000000-0005-0000-0000-000069920000}"/>
    <cellStyle name="Normal 3 5 3 2 2 2 3" xfId="6031" xr:uid="{00000000-0005-0000-0000-00006A920000}"/>
    <cellStyle name="Normal 3 5 3 2 2 2 3 2" xfId="8223" xr:uid="{00000000-0005-0000-0000-00006B920000}"/>
    <cellStyle name="Normal 3 5 3 2 2 2 3 2 2" xfId="12994" xr:uid="{00000000-0005-0000-0000-00006C920000}"/>
    <cellStyle name="Normal 3 5 3 2 2 2 3 2 2 2" xfId="24347" xr:uid="{00000000-0005-0000-0000-00006D920000}"/>
    <cellStyle name="Normal 3 5 3 2 2 2 3 2 2 3" xfId="42448" xr:uid="{00000000-0005-0000-0000-00006E920000}"/>
    <cellStyle name="Normal 3 5 3 2 2 2 3 2 3" xfId="19633" xr:uid="{00000000-0005-0000-0000-00006F920000}"/>
    <cellStyle name="Normal 3 5 3 2 2 2 3 2 4" xfId="38152" xr:uid="{00000000-0005-0000-0000-000070920000}"/>
    <cellStyle name="Normal 3 5 3 2 2 2 3 3" xfId="10813" xr:uid="{00000000-0005-0000-0000-000071920000}"/>
    <cellStyle name="Normal 3 5 3 2 2 2 3 3 2" xfId="22199" xr:uid="{00000000-0005-0000-0000-000072920000}"/>
    <cellStyle name="Normal 3 5 3 2 2 2 3 3 3" xfId="40357" xr:uid="{00000000-0005-0000-0000-000073920000}"/>
    <cellStyle name="Normal 3 5 3 2 2 2 3 4" xfId="17484" xr:uid="{00000000-0005-0000-0000-000074920000}"/>
    <cellStyle name="Normal 3 5 3 2 2 2 3 5" xfId="36061" xr:uid="{00000000-0005-0000-0000-000075920000}"/>
    <cellStyle name="Normal 3 5 3 2 2 2 4" xfId="7169" xr:uid="{00000000-0005-0000-0000-000076920000}"/>
    <cellStyle name="Normal 3 5 3 2 2 2 4 2" xfId="11940" xr:uid="{00000000-0005-0000-0000-000077920000}"/>
    <cellStyle name="Normal 3 5 3 2 2 2 4 2 2" xfId="23298" xr:uid="{00000000-0005-0000-0000-000078920000}"/>
    <cellStyle name="Normal 3 5 3 2 2 2 4 2 3" xfId="41414" xr:uid="{00000000-0005-0000-0000-000079920000}"/>
    <cellStyle name="Normal 3 5 3 2 2 2 4 3" xfId="18587" xr:uid="{00000000-0005-0000-0000-00007A920000}"/>
    <cellStyle name="Normal 3 5 3 2 2 2 4 4" xfId="37118" xr:uid="{00000000-0005-0000-0000-00007B920000}"/>
    <cellStyle name="Normal 3 5 3 2 2 2 5" xfId="9755" xr:uid="{00000000-0005-0000-0000-00007C920000}"/>
    <cellStyle name="Normal 3 5 3 2 2 2 5 2" xfId="21150" xr:uid="{00000000-0005-0000-0000-00007D920000}"/>
    <cellStyle name="Normal 3 5 3 2 2 2 5 3" xfId="39322" xr:uid="{00000000-0005-0000-0000-00007E920000}"/>
    <cellStyle name="Normal 3 5 3 2 2 2 6" xfId="16427" xr:uid="{00000000-0005-0000-0000-00007F920000}"/>
    <cellStyle name="Normal 3 5 3 2 2 2 7" xfId="35027" xr:uid="{00000000-0005-0000-0000-000080920000}"/>
    <cellStyle name="Normal 3 5 3 2 2 3" xfId="5203" xr:uid="{00000000-0005-0000-0000-000081920000}"/>
    <cellStyle name="Normal 3 5 3 2 2 3 2" xfId="6289" xr:uid="{00000000-0005-0000-0000-000082920000}"/>
    <cellStyle name="Normal 3 5 3 2 2 3 2 2" xfId="8481" xr:uid="{00000000-0005-0000-0000-000083920000}"/>
    <cellStyle name="Normal 3 5 3 2 2 3 2 2 2" xfId="13252" xr:uid="{00000000-0005-0000-0000-000084920000}"/>
    <cellStyle name="Normal 3 5 3 2 2 3 2 2 2 2" xfId="24605" xr:uid="{00000000-0005-0000-0000-000085920000}"/>
    <cellStyle name="Normal 3 5 3 2 2 3 2 2 2 3" xfId="42706" xr:uid="{00000000-0005-0000-0000-000086920000}"/>
    <cellStyle name="Normal 3 5 3 2 2 3 2 2 3" xfId="19891" xr:uid="{00000000-0005-0000-0000-000087920000}"/>
    <cellStyle name="Normal 3 5 3 2 2 3 2 2 4" xfId="38410" xr:uid="{00000000-0005-0000-0000-000088920000}"/>
    <cellStyle name="Normal 3 5 3 2 2 3 2 3" xfId="11071" xr:uid="{00000000-0005-0000-0000-000089920000}"/>
    <cellStyle name="Normal 3 5 3 2 2 3 2 3 2" xfId="22457" xr:uid="{00000000-0005-0000-0000-00008A920000}"/>
    <cellStyle name="Normal 3 5 3 2 2 3 2 3 3" xfId="40615" xr:uid="{00000000-0005-0000-0000-00008B920000}"/>
    <cellStyle name="Normal 3 5 3 2 2 3 2 4" xfId="17742" xr:uid="{00000000-0005-0000-0000-00008C920000}"/>
    <cellStyle name="Normal 3 5 3 2 2 3 2 5" xfId="36319" xr:uid="{00000000-0005-0000-0000-00008D920000}"/>
    <cellStyle name="Normal 3 5 3 2 2 3 3" xfId="7425" xr:uid="{00000000-0005-0000-0000-00008E920000}"/>
    <cellStyle name="Normal 3 5 3 2 2 3 3 2" xfId="12196" xr:uid="{00000000-0005-0000-0000-00008F920000}"/>
    <cellStyle name="Normal 3 5 3 2 2 3 3 2 2" xfId="23554" xr:uid="{00000000-0005-0000-0000-000090920000}"/>
    <cellStyle name="Normal 3 5 3 2 2 3 3 2 3" xfId="41670" xr:uid="{00000000-0005-0000-0000-000091920000}"/>
    <cellStyle name="Normal 3 5 3 2 2 3 3 3" xfId="18843" xr:uid="{00000000-0005-0000-0000-000092920000}"/>
    <cellStyle name="Normal 3 5 3 2 2 3 3 4" xfId="37374" xr:uid="{00000000-0005-0000-0000-000093920000}"/>
    <cellStyle name="Normal 3 5 3 2 2 3 4" xfId="10011" xr:uid="{00000000-0005-0000-0000-000094920000}"/>
    <cellStyle name="Normal 3 5 3 2 2 3 4 2" xfId="21406" xr:uid="{00000000-0005-0000-0000-000095920000}"/>
    <cellStyle name="Normal 3 5 3 2 2 3 4 3" xfId="39578" xr:uid="{00000000-0005-0000-0000-000096920000}"/>
    <cellStyle name="Normal 3 5 3 2 2 3 5" xfId="16683" xr:uid="{00000000-0005-0000-0000-000097920000}"/>
    <cellStyle name="Normal 3 5 3 2 2 3 6" xfId="35283" xr:uid="{00000000-0005-0000-0000-000098920000}"/>
    <cellStyle name="Normal 3 5 3 2 2 4" xfId="5755" xr:uid="{00000000-0005-0000-0000-000099920000}"/>
    <cellStyle name="Normal 3 5 3 2 2 4 2" xfId="7957" xr:uid="{00000000-0005-0000-0000-00009A920000}"/>
    <cellStyle name="Normal 3 5 3 2 2 4 2 2" xfId="12728" xr:uid="{00000000-0005-0000-0000-00009B920000}"/>
    <cellStyle name="Normal 3 5 3 2 2 4 2 2 2" xfId="24083" xr:uid="{00000000-0005-0000-0000-00009C920000}"/>
    <cellStyle name="Normal 3 5 3 2 2 4 2 2 3" xfId="42192" xr:uid="{00000000-0005-0000-0000-00009D920000}"/>
    <cellStyle name="Normal 3 5 3 2 2 4 2 3" xfId="19370" xr:uid="{00000000-0005-0000-0000-00009E920000}"/>
    <cellStyle name="Normal 3 5 3 2 2 4 2 4" xfId="37896" xr:uid="{00000000-0005-0000-0000-00009F920000}"/>
    <cellStyle name="Normal 3 5 3 2 2 4 3" xfId="10545" xr:uid="{00000000-0005-0000-0000-0000A0920000}"/>
    <cellStyle name="Normal 3 5 3 2 2 4 3 2" xfId="21934" xr:uid="{00000000-0005-0000-0000-0000A1920000}"/>
    <cellStyle name="Normal 3 5 3 2 2 4 3 3" xfId="40101" xr:uid="{00000000-0005-0000-0000-0000A2920000}"/>
    <cellStyle name="Normal 3 5 3 2 2 4 4" xfId="17219" xr:uid="{00000000-0005-0000-0000-0000A3920000}"/>
    <cellStyle name="Normal 3 5 3 2 2 4 5" xfId="35805" xr:uid="{00000000-0005-0000-0000-0000A4920000}"/>
    <cellStyle name="Normal 3 5 3 2 2 5" xfId="6903" xr:uid="{00000000-0005-0000-0000-0000A5920000}"/>
    <cellStyle name="Normal 3 5 3 2 2 5 2" xfId="11674" xr:uid="{00000000-0005-0000-0000-0000A6920000}"/>
    <cellStyle name="Normal 3 5 3 2 2 5 2 2" xfId="23036" xr:uid="{00000000-0005-0000-0000-0000A7920000}"/>
    <cellStyle name="Normal 3 5 3 2 2 5 2 3" xfId="41158" xr:uid="{00000000-0005-0000-0000-0000A8920000}"/>
    <cellStyle name="Normal 3 5 3 2 2 5 3" xfId="18326" xr:uid="{00000000-0005-0000-0000-0000A9920000}"/>
    <cellStyle name="Normal 3 5 3 2 2 5 4" xfId="36862" xr:uid="{00000000-0005-0000-0000-0000AA920000}"/>
    <cellStyle name="Normal 3 5 3 2 2 6" xfId="9496" xr:uid="{00000000-0005-0000-0000-0000AB920000}"/>
    <cellStyle name="Normal 3 5 3 2 2 6 2" xfId="20891" xr:uid="{00000000-0005-0000-0000-0000AC920000}"/>
    <cellStyle name="Normal 3 5 3 2 2 6 3" xfId="39065" xr:uid="{00000000-0005-0000-0000-0000AD920000}"/>
    <cellStyle name="Normal 3 5 3 2 2 7" xfId="16162" xr:uid="{00000000-0005-0000-0000-0000AE920000}"/>
    <cellStyle name="Normal 3 5 3 2 2 8" xfId="34771" xr:uid="{00000000-0005-0000-0000-0000AF920000}"/>
    <cellStyle name="Normal 3 5 3 2 3" xfId="4797" xr:uid="{00000000-0005-0000-0000-0000B0920000}"/>
    <cellStyle name="Normal 3 5 3 2 3 2" xfId="5331" xr:uid="{00000000-0005-0000-0000-0000B1920000}"/>
    <cellStyle name="Normal 3 5 3 2 3 2 2" xfId="6417" xr:uid="{00000000-0005-0000-0000-0000B2920000}"/>
    <cellStyle name="Normal 3 5 3 2 3 2 2 2" xfId="8609" xr:uid="{00000000-0005-0000-0000-0000B3920000}"/>
    <cellStyle name="Normal 3 5 3 2 3 2 2 2 2" xfId="13380" xr:uid="{00000000-0005-0000-0000-0000B4920000}"/>
    <cellStyle name="Normal 3 5 3 2 3 2 2 2 2 2" xfId="24733" xr:uid="{00000000-0005-0000-0000-0000B5920000}"/>
    <cellStyle name="Normal 3 5 3 2 3 2 2 2 2 3" xfId="42834" xr:uid="{00000000-0005-0000-0000-0000B6920000}"/>
    <cellStyle name="Normal 3 5 3 2 3 2 2 2 3" xfId="20019" xr:uid="{00000000-0005-0000-0000-0000B7920000}"/>
    <cellStyle name="Normal 3 5 3 2 3 2 2 2 4" xfId="38538" xr:uid="{00000000-0005-0000-0000-0000B8920000}"/>
    <cellStyle name="Normal 3 5 3 2 3 2 2 3" xfId="11199" xr:uid="{00000000-0005-0000-0000-0000B9920000}"/>
    <cellStyle name="Normal 3 5 3 2 3 2 2 3 2" xfId="22585" xr:uid="{00000000-0005-0000-0000-0000BA920000}"/>
    <cellStyle name="Normal 3 5 3 2 3 2 2 3 3" xfId="40743" xr:uid="{00000000-0005-0000-0000-0000BB920000}"/>
    <cellStyle name="Normal 3 5 3 2 3 2 2 4" xfId="17870" xr:uid="{00000000-0005-0000-0000-0000BC920000}"/>
    <cellStyle name="Normal 3 5 3 2 3 2 2 5" xfId="36447" xr:uid="{00000000-0005-0000-0000-0000BD920000}"/>
    <cellStyle name="Normal 3 5 3 2 3 2 3" xfId="7553" xr:uid="{00000000-0005-0000-0000-0000BE920000}"/>
    <cellStyle name="Normal 3 5 3 2 3 2 3 2" xfId="12324" xr:uid="{00000000-0005-0000-0000-0000BF920000}"/>
    <cellStyle name="Normal 3 5 3 2 3 2 3 2 2" xfId="23682" xr:uid="{00000000-0005-0000-0000-0000C0920000}"/>
    <cellStyle name="Normal 3 5 3 2 3 2 3 2 3" xfId="41798" xr:uid="{00000000-0005-0000-0000-0000C1920000}"/>
    <cellStyle name="Normal 3 5 3 2 3 2 3 3" xfId="18971" xr:uid="{00000000-0005-0000-0000-0000C2920000}"/>
    <cellStyle name="Normal 3 5 3 2 3 2 3 4" xfId="37502" xr:uid="{00000000-0005-0000-0000-0000C3920000}"/>
    <cellStyle name="Normal 3 5 3 2 3 2 4" xfId="10139" xr:uid="{00000000-0005-0000-0000-0000C4920000}"/>
    <cellStyle name="Normal 3 5 3 2 3 2 4 2" xfId="21534" xr:uid="{00000000-0005-0000-0000-0000C5920000}"/>
    <cellStyle name="Normal 3 5 3 2 3 2 4 3" xfId="39706" xr:uid="{00000000-0005-0000-0000-0000C6920000}"/>
    <cellStyle name="Normal 3 5 3 2 3 2 5" xfId="16811" xr:uid="{00000000-0005-0000-0000-0000C7920000}"/>
    <cellStyle name="Normal 3 5 3 2 3 2 6" xfId="35411" xr:uid="{00000000-0005-0000-0000-0000C8920000}"/>
    <cellStyle name="Normal 3 5 3 2 3 3" xfId="5883" xr:uid="{00000000-0005-0000-0000-0000C9920000}"/>
    <cellStyle name="Normal 3 5 3 2 3 3 2" xfId="8085" xr:uid="{00000000-0005-0000-0000-0000CA920000}"/>
    <cellStyle name="Normal 3 5 3 2 3 3 2 2" xfId="12856" xr:uid="{00000000-0005-0000-0000-0000CB920000}"/>
    <cellStyle name="Normal 3 5 3 2 3 3 2 2 2" xfId="24211" xr:uid="{00000000-0005-0000-0000-0000CC920000}"/>
    <cellStyle name="Normal 3 5 3 2 3 3 2 2 3" xfId="42320" xr:uid="{00000000-0005-0000-0000-0000CD920000}"/>
    <cellStyle name="Normal 3 5 3 2 3 3 2 3" xfId="19498" xr:uid="{00000000-0005-0000-0000-0000CE920000}"/>
    <cellStyle name="Normal 3 5 3 2 3 3 2 4" xfId="38024" xr:uid="{00000000-0005-0000-0000-0000CF920000}"/>
    <cellStyle name="Normal 3 5 3 2 3 3 3" xfId="10673" xr:uid="{00000000-0005-0000-0000-0000D0920000}"/>
    <cellStyle name="Normal 3 5 3 2 3 3 3 2" xfId="22062" xr:uid="{00000000-0005-0000-0000-0000D1920000}"/>
    <cellStyle name="Normal 3 5 3 2 3 3 3 3" xfId="40229" xr:uid="{00000000-0005-0000-0000-0000D2920000}"/>
    <cellStyle name="Normal 3 5 3 2 3 3 4" xfId="17347" xr:uid="{00000000-0005-0000-0000-0000D3920000}"/>
    <cellStyle name="Normal 3 5 3 2 3 3 5" xfId="35933" xr:uid="{00000000-0005-0000-0000-0000D4920000}"/>
    <cellStyle name="Normal 3 5 3 2 3 4" xfId="7031" xr:uid="{00000000-0005-0000-0000-0000D5920000}"/>
    <cellStyle name="Normal 3 5 3 2 3 4 2" xfId="11802" xr:uid="{00000000-0005-0000-0000-0000D6920000}"/>
    <cellStyle name="Normal 3 5 3 2 3 4 2 2" xfId="23164" xr:uid="{00000000-0005-0000-0000-0000D7920000}"/>
    <cellStyle name="Normal 3 5 3 2 3 4 2 3" xfId="41286" xr:uid="{00000000-0005-0000-0000-0000D8920000}"/>
    <cellStyle name="Normal 3 5 3 2 3 4 3" xfId="18454" xr:uid="{00000000-0005-0000-0000-0000D9920000}"/>
    <cellStyle name="Normal 3 5 3 2 3 4 4" xfId="36990" xr:uid="{00000000-0005-0000-0000-0000DA920000}"/>
    <cellStyle name="Normal 3 5 3 2 3 5" xfId="9625" xr:uid="{00000000-0005-0000-0000-0000DB920000}"/>
    <cellStyle name="Normal 3 5 3 2 3 5 2" xfId="21020" xr:uid="{00000000-0005-0000-0000-0000DC920000}"/>
    <cellStyle name="Normal 3 5 3 2 3 5 3" xfId="39193" xr:uid="{00000000-0005-0000-0000-0000DD920000}"/>
    <cellStyle name="Normal 3 5 3 2 3 6" xfId="16290" xr:uid="{00000000-0005-0000-0000-0000DE920000}"/>
    <cellStyle name="Normal 3 5 3 2 3 7" xfId="34899" xr:uid="{00000000-0005-0000-0000-0000DF920000}"/>
    <cellStyle name="Normal 3 5 3 2 4" xfId="5075" xr:uid="{00000000-0005-0000-0000-0000E0920000}"/>
    <cellStyle name="Normal 3 5 3 2 4 2" xfId="6161" xr:uid="{00000000-0005-0000-0000-0000E1920000}"/>
    <cellStyle name="Normal 3 5 3 2 4 2 2" xfId="8353" xr:uid="{00000000-0005-0000-0000-0000E2920000}"/>
    <cellStyle name="Normal 3 5 3 2 4 2 2 2" xfId="13124" xr:uid="{00000000-0005-0000-0000-0000E3920000}"/>
    <cellStyle name="Normal 3 5 3 2 4 2 2 2 2" xfId="24477" xr:uid="{00000000-0005-0000-0000-0000E4920000}"/>
    <cellStyle name="Normal 3 5 3 2 4 2 2 2 3" xfId="42578" xr:uid="{00000000-0005-0000-0000-0000E5920000}"/>
    <cellStyle name="Normal 3 5 3 2 4 2 2 3" xfId="19763" xr:uid="{00000000-0005-0000-0000-0000E6920000}"/>
    <cellStyle name="Normal 3 5 3 2 4 2 2 4" xfId="38282" xr:uid="{00000000-0005-0000-0000-0000E7920000}"/>
    <cellStyle name="Normal 3 5 3 2 4 2 3" xfId="10943" xr:uid="{00000000-0005-0000-0000-0000E8920000}"/>
    <cellStyle name="Normal 3 5 3 2 4 2 3 2" xfId="22329" xr:uid="{00000000-0005-0000-0000-0000E9920000}"/>
    <cellStyle name="Normal 3 5 3 2 4 2 3 3" xfId="40487" xr:uid="{00000000-0005-0000-0000-0000EA920000}"/>
    <cellStyle name="Normal 3 5 3 2 4 2 4" xfId="17614" xr:uid="{00000000-0005-0000-0000-0000EB920000}"/>
    <cellStyle name="Normal 3 5 3 2 4 2 5" xfId="36191" xr:uid="{00000000-0005-0000-0000-0000EC920000}"/>
    <cellStyle name="Normal 3 5 3 2 4 3" xfId="7297" xr:uid="{00000000-0005-0000-0000-0000ED920000}"/>
    <cellStyle name="Normal 3 5 3 2 4 3 2" xfId="12068" xr:uid="{00000000-0005-0000-0000-0000EE920000}"/>
    <cellStyle name="Normal 3 5 3 2 4 3 2 2" xfId="23426" xr:uid="{00000000-0005-0000-0000-0000EF920000}"/>
    <cellStyle name="Normal 3 5 3 2 4 3 2 3" xfId="41542" xr:uid="{00000000-0005-0000-0000-0000F0920000}"/>
    <cellStyle name="Normal 3 5 3 2 4 3 3" xfId="18715" xr:uid="{00000000-0005-0000-0000-0000F1920000}"/>
    <cellStyle name="Normal 3 5 3 2 4 3 4" xfId="37246" xr:uid="{00000000-0005-0000-0000-0000F2920000}"/>
    <cellStyle name="Normal 3 5 3 2 4 4" xfId="9883" xr:uid="{00000000-0005-0000-0000-0000F3920000}"/>
    <cellStyle name="Normal 3 5 3 2 4 4 2" xfId="21278" xr:uid="{00000000-0005-0000-0000-0000F4920000}"/>
    <cellStyle name="Normal 3 5 3 2 4 4 3" xfId="39450" xr:uid="{00000000-0005-0000-0000-0000F5920000}"/>
    <cellStyle name="Normal 3 5 3 2 4 5" xfId="16555" xr:uid="{00000000-0005-0000-0000-0000F6920000}"/>
    <cellStyle name="Normal 3 5 3 2 4 6" xfId="35155" xr:uid="{00000000-0005-0000-0000-0000F7920000}"/>
    <cellStyle name="Normal 3 5 3 2 5" xfId="5607" xr:uid="{00000000-0005-0000-0000-0000F8920000}"/>
    <cellStyle name="Normal 3 5 3 2 5 2" xfId="7809" xr:uid="{00000000-0005-0000-0000-0000F9920000}"/>
    <cellStyle name="Normal 3 5 3 2 5 2 2" xfId="12580" xr:uid="{00000000-0005-0000-0000-0000FA920000}"/>
    <cellStyle name="Normal 3 5 3 2 5 2 2 2" xfId="23938" xr:uid="{00000000-0005-0000-0000-0000FB920000}"/>
    <cellStyle name="Normal 3 5 3 2 5 2 2 3" xfId="42054" xr:uid="{00000000-0005-0000-0000-0000FC920000}"/>
    <cellStyle name="Normal 3 5 3 2 5 2 3" xfId="19227" xr:uid="{00000000-0005-0000-0000-0000FD920000}"/>
    <cellStyle name="Normal 3 5 3 2 5 2 4" xfId="37758" xr:uid="{00000000-0005-0000-0000-0000FE920000}"/>
    <cellStyle name="Normal 3 5 3 2 5 3" xfId="10397" xr:uid="{00000000-0005-0000-0000-0000FF920000}"/>
    <cellStyle name="Normal 3 5 3 2 5 3 2" xfId="21792" xr:uid="{00000000-0005-0000-0000-000000930000}"/>
    <cellStyle name="Normal 3 5 3 2 5 3 3" xfId="39963" xr:uid="{00000000-0005-0000-0000-000001930000}"/>
    <cellStyle name="Normal 3 5 3 2 5 4" xfId="17073" xr:uid="{00000000-0005-0000-0000-000002930000}"/>
    <cellStyle name="Normal 3 5 3 2 5 5" xfId="35667" xr:uid="{00000000-0005-0000-0000-000003930000}"/>
    <cellStyle name="Normal 3 5 3 2 6" xfId="6765" xr:uid="{00000000-0005-0000-0000-000004930000}"/>
    <cellStyle name="Normal 3 5 3 2 6 2" xfId="11536" xr:uid="{00000000-0005-0000-0000-000005930000}"/>
    <cellStyle name="Normal 3 5 3 2 6 2 2" xfId="22903" xr:uid="{00000000-0005-0000-0000-000006930000}"/>
    <cellStyle name="Normal 3 5 3 2 6 2 3" xfId="41030" xr:uid="{00000000-0005-0000-0000-000007930000}"/>
    <cellStyle name="Normal 3 5 3 2 6 3" xfId="18191" xr:uid="{00000000-0005-0000-0000-000008930000}"/>
    <cellStyle name="Normal 3 5 3 2 6 4" xfId="36734" xr:uid="{00000000-0005-0000-0000-000009930000}"/>
    <cellStyle name="Normal 3 5 3 2 7" xfId="9365" xr:uid="{00000000-0005-0000-0000-00000A930000}"/>
    <cellStyle name="Normal 3 5 3 2 7 2" xfId="20760" xr:uid="{00000000-0005-0000-0000-00000B930000}"/>
    <cellStyle name="Normal 3 5 3 2 7 3" xfId="38937" xr:uid="{00000000-0005-0000-0000-00000C930000}"/>
    <cellStyle name="Normal 3 5 3 2 8" xfId="16025" xr:uid="{00000000-0005-0000-0000-00000D930000}"/>
    <cellStyle name="Normal 3 5 3 2 9" xfId="34643" xr:uid="{00000000-0005-0000-0000-00000E930000}"/>
    <cellStyle name="Normal 3 5 3 3" xfId="4591" xr:uid="{00000000-0005-0000-0000-00000F930000}"/>
    <cellStyle name="Normal 3 5 3 3 2" xfId="4868" xr:uid="{00000000-0005-0000-0000-000010930000}"/>
    <cellStyle name="Normal 3 5 3 3 2 2" xfId="5402" xr:uid="{00000000-0005-0000-0000-000011930000}"/>
    <cellStyle name="Normal 3 5 3 3 2 2 2" xfId="6486" xr:uid="{00000000-0005-0000-0000-000012930000}"/>
    <cellStyle name="Normal 3 5 3 3 2 2 2 2" xfId="8678" xr:uid="{00000000-0005-0000-0000-000013930000}"/>
    <cellStyle name="Normal 3 5 3 3 2 2 2 2 2" xfId="13449" xr:uid="{00000000-0005-0000-0000-000014930000}"/>
    <cellStyle name="Normal 3 5 3 3 2 2 2 2 2 2" xfId="24802" xr:uid="{00000000-0005-0000-0000-000015930000}"/>
    <cellStyle name="Normal 3 5 3 3 2 2 2 2 2 3" xfId="42903" xr:uid="{00000000-0005-0000-0000-000016930000}"/>
    <cellStyle name="Normal 3 5 3 3 2 2 2 2 3" xfId="20088" xr:uid="{00000000-0005-0000-0000-000017930000}"/>
    <cellStyle name="Normal 3 5 3 3 2 2 2 2 4" xfId="38607" xr:uid="{00000000-0005-0000-0000-000018930000}"/>
    <cellStyle name="Normal 3 5 3 3 2 2 2 3" xfId="11268" xr:uid="{00000000-0005-0000-0000-000019930000}"/>
    <cellStyle name="Normal 3 5 3 3 2 2 2 3 2" xfId="22654" xr:uid="{00000000-0005-0000-0000-00001A930000}"/>
    <cellStyle name="Normal 3 5 3 3 2 2 2 3 3" xfId="40812" xr:uid="{00000000-0005-0000-0000-00001B930000}"/>
    <cellStyle name="Normal 3 5 3 3 2 2 2 4" xfId="17939" xr:uid="{00000000-0005-0000-0000-00001C930000}"/>
    <cellStyle name="Normal 3 5 3 3 2 2 2 5" xfId="36516" xr:uid="{00000000-0005-0000-0000-00001D930000}"/>
    <cellStyle name="Normal 3 5 3 3 2 2 3" xfId="7617" xr:uid="{00000000-0005-0000-0000-00001E930000}"/>
    <cellStyle name="Normal 3 5 3 3 2 2 3 2" xfId="12388" xr:uid="{00000000-0005-0000-0000-00001F930000}"/>
    <cellStyle name="Normal 3 5 3 3 2 2 3 2 2" xfId="23746" xr:uid="{00000000-0005-0000-0000-000020930000}"/>
    <cellStyle name="Normal 3 5 3 3 2 2 3 2 3" xfId="41862" xr:uid="{00000000-0005-0000-0000-000021930000}"/>
    <cellStyle name="Normal 3 5 3 3 2 2 3 3" xfId="19035" xr:uid="{00000000-0005-0000-0000-000022930000}"/>
    <cellStyle name="Normal 3 5 3 3 2 2 3 4" xfId="37566" xr:uid="{00000000-0005-0000-0000-000023930000}"/>
    <cellStyle name="Normal 3 5 3 3 2 2 4" xfId="10204" xr:uid="{00000000-0005-0000-0000-000024930000}"/>
    <cellStyle name="Normal 3 5 3 3 2 2 4 2" xfId="21599" xr:uid="{00000000-0005-0000-0000-000025930000}"/>
    <cellStyle name="Normal 3 5 3 3 2 2 4 3" xfId="39771" xr:uid="{00000000-0005-0000-0000-000026930000}"/>
    <cellStyle name="Normal 3 5 3 3 2 2 5" xfId="16876" xr:uid="{00000000-0005-0000-0000-000027930000}"/>
    <cellStyle name="Normal 3 5 3 3 2 2 6" xfId="35475" xr:uid="{00000000-0005-0000-0000-000028930000}"/>
    <cellStyle name="Normal 3 5 3 3 2 3" xfId="5954" xr:uid="{00000000-0005-0000-0000-000029930000}"/>
    <cellStyle name="Normal 3 5 3 3 2 3 2" xfId="8151" xr:uid="{00000000-0005-0000-0000-00002A930000}"/>
    <cellStyle name="Normal 3 5 3 3 2 3 2 2" xfId="12922" xr:uid="{00000000-0005-0000-0000-00002B930000}"/>
    <cellStyle name="Normal 3 5 3 3 2 3 2 2 2" xfId="24277" xr:uid="{00000000-0005-0000-0000-00002C930000}"/>
    <cellStyle name="Normal 3 5 3 3 2 3 2 2 3" xfId="42384" xr:uid="{00000000-0005-0000-0000-00002D930000}"/>
    <cellStyle name="Normal 3 5 3 3 2 3 2 3" xfId="19563" xr:uid="{00000000-0005-0000-0000-00002E930000}"/>
    <cellStyle name="Normal 3 5 3 3 2 3 2 4" xfId="38088" xr:uid="{00000000-0005-0000-0000-00002F930000}"/>
    <cellStyle name="Normal 3 5 3 3 2 3 3" xfId="10740" xr:uid="{00000000-0005-0000-0000-000030930000}"/>
    <cellStyle name="Normal 3 5 3 3 2 3 3 2" xfId="22129" xr:uid="{00000000-0005-0000-0000-000031930000}"/>
    <cellStyle name="Normal 3 5 3 3 2 3 3 3" xfId="40293" xr:uid="{00000000-0005-0000-0000-000032930000}"/>
    <cellStyle name="Normal 3 5 3 3 2 3 4" xfId="17413" xr:uid="{00000000-0005-0000-0000-000033930000}"/>
    <cellStyle name="Normal 3 5 3 3 2 3 5" xfId="35997" xr:uid="{00000000-0005-0000-0000-000034930000}"/>
    <cellStyle name="Normal 3 5 3 3 2 4" xfId="7097" xr:uid="{00000000-0005-0000-0000-000035930000}"/>
    <cellStyle name="Normal 3 5 3 3 2 4 2" xfId="11868" xr:uid="{00000000-0005-0000-0000-000036930000}"/>
    <cellStyle name="Normal 3 5 3 3 2 4 2 2" xfId="23229" xr:uid="{00000000-0005-0000-0000-000037930000}"/>
    <cellStyle name="Normal 3 5 3 3 2 4 2 3" xfId="41350" xr:uid="{00000000-0005-0000-0000-000038930000}"/>
    <cellStyle name="Normal 3 5 3 3 2 4 3" xfId="18518" xr:uid="{00000000-0005-0000-0000-000039930000}"/>
    <cellStyle name="Normal 3 5 3 3 2 4 4" xfId="37054" xr:uid="{00000000-0005-0000-0000-00003A930000}"/>
    <cellStyle name="Normal 3 5 3 3 2 5" xfId="9689" xr:uid="{00000000-0005-0000-0000-00003B930000}"/>
    <cellStyle name="Normal 3 5 3 3 2 5 2" xfId="21084" xr:uid="{00000000-0005-0000-0000-00003C930000}"/>
    <cellStyle name="Normal 3 5 3 3 2 5 3" xfId="39257" xr:uid="{00000000-0005-0000-0000-00003D930000}"/>
    <cellStyle name="Normal 3 5 3 3 2 6" xfId="16356" xr:uid="{00000000-0005-0000-0000-00003E930000}"/>
    <cellStyle name="Normal 3 5 3 3 2 7" xfId="34963" xr:uid="{00000000-0005-0000-0000-00003F930000}"/>
    <cellStyle name="Normal 3 5 3 3 3" xfId="5139" xr:uid="{00000000-0005-0000-0000-000040930000}"/>
    <cellStyle name="Normal 3 5 3 3 3 2" xfId="6225" xr:uid="{00000000-0005-0000-0000-000041930000}"/>
    <cellStyle name="Normal 3 5 3 3 3 2 2" xfId="8417" xr:uid="{00000000-0005-0000-0000-000042930000}"/>
    <cellStyle name="Normal 3 5 3 3 3 2 2 2" xfId="13188" xr:uid="{00000000-0005-0000-0000-000043930000}"/>
    <cellStyle name="Normal 3 5 3 3 3 2 2 2 2" xfId="24541" xr:uid="{00000000-0005-0000-0000-000044930000}"/>
    <cellStyle name="Normal 3 5 3 3 3 2 2 2 3" xfId="42642" xr:uid="{00000000-0005-0000-0000-000045930000}"/>
    <cellStyle name="Normal 3 5 3 3 3 2 2 3" xfId="19827" xr:uid="{00000000-0005-0000-0000-000046930000}"/>
    <cellStyle name="Normal 3 5 3 3 3 2 2 4" xfId="38346" xr:uid="{00000000-0005-0000-0000-000047930000}"/>
    <cellStyle name="Normal 3 5 3 3 3 2 3" xfId="11007" xr:uid="{00000000-0005-0000-0000-000048930000}"/>
    <cellStyle name="Normal 3 5 3 3 3 2 3 2" xfId="22393" xr:uid="{00000000-0005-0000-0000-000049930000}"/>
    <cellStyle name="Normal 3 5 3 3 3 2 3 3" xfId="40551" xr:uid="{00000000-0005-0000-0000-00004A930000}"/>
    <cellStyle name="Normal 3 5 3 3 3 2 4" xfId="17678" xr:uid="{00000000-0005-0000-0000-00004B930000}"/>
    <cellStyle name="Normal 3 5 3 3 3 2 5" xfId="36255" xr:uid="{00000000-0005-0000-0000-00004C930000}"/>
    <cellStyle name="Normal 3 5 3 3 3 3" xfId="7361" xr:uid="{00000000-0005-0000-0000-00004D930000}"/>
    <cellStyle name="Normal 3 5 3 3 3 3 2" xfId="12132" xr:uid="{00000000-0005-0000-0000-00004E930000}"/>
    <cellStyle name="Normal 3 5 3 3 3 3 2 2" xfId="23490" xr:uid="{00000000-0005-0000-0000-00004F930000}"/>
    <cellStyle name="Normal 3 5 3 3 3 3 2 3" xfId="41606" xr:uid="{00000000-0005-0000-0000-000050930000}"/>
    <cellStyle name="Normal 3 5 3 3 3 3 3" xfId="18779" xr:uid="{00000000-0005-0000-0000-000051930000}"/>
    <cellStyle name="Normal 3 5 3 3 3 3 4" xfId="37310" xr:uid="{00000000-0005-0000-0000-000052930000}"/>
    <cellStyle name="Normal 3 5 3 3 3 4" xfId="9947" xr:uid="{00000000-0005-0000-0000-000053930000}"/>
    <cellStyle name="Normal 3 5 3 3 3 4 2" xfId="21342" xr:uid="{00000000-0005-0000-0000-000054930000}"/>
    <cellStyle name="Normal 3 5 3 3 3 4 3" xfId="39514" xr:uid="{00000000-0005-0000-0000-000055930000}"/>
    <cellStyle name="Normal 3 5 3 3 3 5" xfId="16619" xr:uid="{00000000-0005-0000-0000-000056930000}"/>
    <cellStyle name="Normal 3 5 3 3 3 6" xfId="35219" xr:uid="{00000000-0005-0000-0000-000057930000}"/>
    <cellStyle name="Normal 3 5 3 3 4" xfId="5678" xr:uid="{00000000-0005-0000-0000-000058930000}"/>
    <cellStyle name="Normal 3 5 3 3 4 2" xfId="7880" xr:uid="{00000000-0005-0000-0000-000059930000}"/>
    <cellStyle name="Normal 3 5 3 3 4 2 2" xfId="12651" xr:uid="{00000000-0005-0000-0000-00005A930000}"/>
    <cellStyle name="Normal 3 5 3 3 4 2 2 2" xfId="24008" xr:uid="{00000000-0005-0000-0000-00005B930000}"/>
    <cellStyle name="Normal 3 5 3 3 4 2 2 3" xfId="42123" xr:uid="{00000000-0005-0000-0000-00005C930000}"/>
    <cellStyle name="Normal 3 5 3 3 4 2 3" xfId="19296" xr:uid="{00000000-0005-0000-0000-00005D930000}"/>
    <cellStyle name="Normal 3 5 3 3 4 2 4" xfId="37827" xr:uid="{00000000-0005-0000-0000-00005E930000}"/>
    <cellStyle name="Normal 3 5 3 3 4 3" xfId="10468" xr:uid="{00000000-0005-0000-0000-00005F930000}"/>
    <cellStyle name="Normal 3 5 3 3 4 3 2" xfId="21861" xr:uid="{00000000-0005-0000-0000-000060930000}"/>
    <cellStyle name="Normal 3 5 3 3 4 3 3" xfId="40032" xr:uid="{00000000-0005-0000-0000-000061930000}"/>
    <cellStyle name="Normal 3 5 3 3 4 4" xfId="17144" xr:uid="{00000000-0005-0000-0000-000062930000}"/>
    <cellStyle name="Normal 3 5 3 3 4 5" xfId="35736" xr:uid="{00000000-0005-0000-0000-000063930000}"/>
    <cellStyle name="Normal 3 5 3 3 5" xfId="6831" xr:uid="{00000000-0005-0000-0000-000064930000}"/>
    <cellStyle name="Normal 3 5 3 3 5 2" xfId="11602" xr:uid="{00000000-0005-0000-0000-000065930000}"/>
    <cellStyle name="Normal 3 5 3 3 5 2 2" xfId="22968" xr:uid="{00000000-0005-0000-0000-000066930000}"/>
    <cellStyle name="Normal 3 5 3 3 5 2 3" xfId="41094" xr:uid="{00000000-0005-0000-0000-000067930000}"/>
    <cellStyle name="Normal 3 5 3 3 5 3" xfId="18255" xr:uid="{00000000-0005-0000-0000-000068930000}"/>
    <cellStyle name="Normal 3 5 3 3 5 4" xfId="36798" xr:uid="{00000000-0005-0000-0000-000069930000}"/>
    <cellStyle name="Normal 3 5 3 3 6" xfId="9431" xr:uid="{00000000-0005-0000-0000-00006A930000}"/>
    <cellStyle name="Normal 3 5 3 3 6 2" xfId="20826" xr:uid="{00000000-0005-0000-0000-00006B930000}"/>
    <cellStyle name="Normal 3 5 3 3 6 3" xfId="39001" xr:uid="{00000000-0005-0000-0000-00006C930000}"/>
    <cellStyle name="Normal 3 5 3 3 7" xfId="16091" xr:uid="{00000000-0005-0000-0000-00006D930000}"/>
    <cellStyle name="Normal 3 5 3 3 8" xfId="34707" xr:uid="{00000000-0005-0000-0000-00006E930000}"/>
    <cellStyle name="Normal 3 5 3 4" xfId="4733" xr:uid="{00000000-0005-0000-0000-00006F930000}"/>
    <cellStyle name="Normal 3 5 3 4 2" xfId="5267" xr:uid="{00000000-0005-0000-0000-000070930000}"/>
    <cellStyle name="Normal 3 5 3 4 2 2" xfId="6353" xr:uid="{00000000-0005-0000-0000-000071930000}"/>
    <cellStyle name="Normal 3 5 3 4 2 2 2" xfId="8545" xr:uid="{00000000-0005-0000-0000-000072930000}"/>
    <cellStyle name="Normal 3 5 3 4 2 2 2 2" xfId="13316" xr:uid="{00000000-0005-0000-0000-000073930000}"/>
    <cellStyle name="Normal 3 5 3 4 2 2 2 2 2" xfId="24669" xr:uid="{00000000-0005-0000-0000-000074930000}"/>
    <cellStyle name="Normal 3 5 3 4 2 2 2 2 3" xfId="42770" xr:uid="{00000000-0005-0000-0000-000075930000}"/>
    <cellStyle name="Normal 3 5 3 4 2 2 2 3" xfId="19955" xr:uid="{00000000-0005-0000-0000-000076930000}"/>
    <cellStyle name="Normal 3 5 3 4 2 2 2 4" xfId="38474" xr:uid="{00000000-0005-0000-0000-000077930000}"/>
    <cellStyle name="Normal 3 5 3 4 2 2 3" xfId="11135" xr:uid="{00000000-0005-0000-0000-000078930000}"/>
    <cellStyle name="Normal 3 5 3 4 2 2 3 2" xfId="22521" xr:uid="{00000000-0005-0000-0000-000079930000}"/>
    <cellStyle name="Normal 3 5 3 4 2 2 3 3" xfId="40679" xr:uid="{00000000-0005-0000-0000-00007A930000}"/>
    <cellStyle name="Normal 3 5 3 4 2 2 4" xfId="17806" xr:uid="{00000000-0005-0000-0000-00007B930000}"/>
    <cellStyle name="Normal 3 5 3 4 2 2 5" xfId="36383" xr:uid="{00000000-0005-0000-0000-00007C930000}"/>
    <cellStyle name="Normal 3 5 3 4 2 3" xfId="7489" xr:uid="{00000000-0005-0000-0000-00007D930000}"/>
    <cellStyle name="Normal 3 5 3 4 2 3 2" xfId="12260" xr:uid="{00000000-0005-0000-0000-00007E930000}"/>
    <cellStyle name="Normal 3 5 3 4 2 3 2 2" xfId="23618" xr:uid="{00000000-0005-0000-0000-00007F930000}"/>
    <cellStyle name="Normal 3 5 3 4 2 3 2 3" xfId="41734" xr:uid="{00000000-0005-0000-0000-000080930000}"/>
    <cellStyle name="Normal 3 5 3 4 2 3 3" xfId="18907" xr:uid="{00000000-0005-0000-0000-000081930000}"/>
    <cellStyle name="Normal 3 5 3 4 2 3 4" xfId="37438" xr:uid="{00000000-0005-0000-0000-000082930000}"/>
    <cellStyle name="Normal 3 5 3 4 2 4" xfId="10075" xr:uid="{00000000-0005-0000-0000-000083930000}"/>
    <cellStyle name="Normal 3 5 3 4 2 4 2" xfId="21470" xr:uid="{00000000-0005-0000-0000-000084930000}"/>
    <cellStyle name="Normal 3 5 3 4 2 4 3" xfId="39642" xr:uid="{00000000-0005-0000-0000-000085930000}"/>
    <cellStyle name="Normal 3 5 3 4 2 5" xfId="16747" xr:uid="{00000000-0005-0000-0000-000086930000}"/>
    <cellStyle name="Normal 3 5 3 4 2 6" xfId="35347" xr:uid="{00000000-0005-0000-0000-000087930000}"/>
    <cellStyle name="Normal 3 5 3 4 3" xfId="5819" xr:uid="{00000000-0005-0000-0000-000088930000}"/>
    <cellStyle name="Normal 3 5 3 4 3 2" xfId="8021" xr:uid="{00000000-0005-0000-0000-000089930000}"/>
    <cellStyle name="Normal 3 5 3 4 3 2 2" xfId="12792" xr:uid="{00000000-0005-0000-0000-00008A930000}"/>
    <cellStyle name="Normal 3 5 3 4 3 2 2 2" xfId="24147" xr:uid="{00000000-0005-0000-0000-00008B930000}"/>
    <cellStyle name="Normal 3 5 3 4 3 2 2 3" xfId="42256" xr:uid="{00000000-0005-0000-0000-00008C930000}"/>
    <cellStyle name="Normal 3 5 3 4 3 2 3" xfId="19434" xr:uid="{00000000-0005-0000-0000-00008D930000}"/>
    <cellStyle name="Normal 3 5 3 4 3 2 4" xfId="37960" xr:uid="{00000000-0005-0000-0000-00008E930000}"/>
    <cellStyle name="Normal 3 5 3 4 3 3" xfId="10609" xr:uid="{00000000-0005-0000-0000-00008F930000}"/>
    <cellStyle name="Normal 3 5 3 4 3 3 2" xfId="21998" xr:uid="{00000000-0005-0000-0000-000090930000}"/>
    <cellStyle name="Normal 3 5 3 4 3 3 3" xfId="40165" xr:uid="{00000000-0005-0000-0000-000091930000}"/>
    <cellStyle name="Normal 3 5 3 4 3 4" xfId="17283" xr:uid="{00000000-0005-0000-0000-000092930000}"/>
    <cellStyle name="Normal 3 5 3 4 3 5" xfId="35869" xr:uid="{00000000-0005-0000-0000-000093930000}"/>
    <cellStyle name="Normal 3 5 3 4 4" xfId="6967" xr:uid="{00000000-0005-0000-0000-000094930000}"/>
    <cellStyle name="Normal 3 5 3 4 4 2" xfId="11738" xr:uid="{00000000-0005-0000-0000-000095930000}"/>
    <cellStyle name="Normal 3 5 3 4 4 2 2" xfId="23100" xr:uid="{00000000-0005-0000-0000-000096930000}"/>
    <cellStyle name="Normal 3 5 3 4 4 2 3" xfId="41222" xr:uid="{00000000-0005-0000-0000-000097930000}"/>
    <cellStyle name="Normal 3 5 3 4 4 3" xfId="18390" xr:uid="{00000000-0005-0000-0000-000098930000}"/>
    <cellStyle name="Normal 3 5 3 4 4 4" xfId="36926" xr:uid="{00000000-0005-0000-0000-000099930000}"/>
    <cellStyle name="Normal 3 5 3 4 5" xfId="9561" xr:uid="{00000000-0005-0000-0000-00009A930000}"/>
    <cellStyle name="Normal 3 5 3 4 5 2" xfId="20956" xr:uid="{00000000-0005-0000-0000-00009B930000}"/>
    <cellStyle name="Normal 3 5 3 4 5 3" xfId="39129" xr:uid="{00000000-0005-0000-0000-00009C930000}"/>
    <cellStyle name="Normal 3 5 3 4 6" xfId="16226" xr:uid="{00000000-0005-0000-0000-00009D930000}"/>
    <cellStyle name="Normal 3 5 3 4 7" xfId="34835" xr:uid="{00000000-0005-0000-0000-00009E930000}"/>
    <cellStyle name="Normal 3 5 3 5" xfId="5011" xr:uid="{00000000-0005-0000-0000-00009F930000}"/>
    <cellStyle name="Normal 3 5 3 5 2" xfId="6097" xr:uid="{00000000-0005-0000-0000-0000A0930000}"/>
    <cellStyle name="Normal 3 5 3 5 2 2" xfId="8289" xr:uid="{00000000-0005-0000-0000-0000A1930000}"/>
    <cellStyle name="Normal 3 5 3 5 2 2 2" xfId="13060" xr:uid="{00000000-0005-0000-0000-0000A2930000}"/>
    <cellStyle name="Normal 3 5 3 5 2 2 2 2" xfId="24413" xr:uid="{00000000-0005-0000-0000-0000A3930000}"/>
    <cellStyle name="Normal 3 5 3 5 2 2 2 3" xfId="42514" xr:uid="{00000000-0005-0000-0000-0000A4930000}"/>
    <cellStyle name="Normal 3 5 3 5 2 2 3" xfId="19699" xr:uid="{00000000-0005-0000-0000-0000A5930000}"/>
    <cellStyle name="Normal 3 5 3 5 2 2 4" xfId="38218" xr:uid="{00000000-0005-0000-0000-0000A6930000}"/>
    <cellStyle name="Normal 3 5 3 5 2 3" xfId="10879" xr:uid="{00000000-0005-0000-0000-0000A7930000}"/>
    <cellStyle name="Normal 3 5 3 5 2 3 2" xfId="22265" xr:uid="{00000000-0005-0000-0000-0000A8930000}"/>
    <cellStyle name="Normal 3 5 3 5 2 3 3" xfId="40423" xr:uid="{00000000-0005-0000-0000-0000A9930000}"/>
    <cellStyle name="Normal 3 5 3 5 2 4" xfId="17550" xr:uid="{00000000-0005-0000-0000-0000AA930000}"/>
    <cellStyle name="Normal 3 5 3 5 2 5" xfId="36127" xr:uid="{00000000-0005-0000-0000-0000AB930000}"/>
    <cellStyle name="Normal 3 5 3 5 3" xfId="7233" xr:uid="{00000000-0005-0000-0000-0000AC930000}"/>
    <cellStyle name="Normal 3 5 3 5 3 2" xfId="12004" xr:uid="{00000000-0005-0000-0000-0000AD930000}"/>
    <cellStyle name="Normal 3 5 3 5 3 2 2" xfId="23362" xr:uid="{00000000-0005-0000-0000-0000AE930000}"/>
    <cellStyle name="Normal 3 5 3 5 3 2 3" xfId="41478" xr:uid="{00000000-0005-0000-0000-0000AF930000}"/>
    <cellStyle name="Normal 3 5 3 5 3 3" xfId="18651" xr:uid="{00000000-0005-0000-0000-0000B0930000}"/>
    <cellStyle name="Normal 3 5 3 5 3 4" xfId="37182" xr:uid="{00000000-0005-0000-0000-0000B1930000}"/>
    <cellStyle name="Normal 3 5 3 5 4" xfId="9819" xr:uid="{00000000-0005-0000-0000-0000B2930000}"/>
    <cellStyle name="Normal 3 5 3 5 4 2" xfId="21214" xr:uid="{00000000-0005-0000-0000-0000B3930000}"/>
    <cellStyle name="Normal 3 5 3 5 4 3" xfId="39386" xr:uid="{00000000-0005-0000-0000-0000B4930000}"/>
    <cellStyle name="Normal 3 5 3 5 5" xfId="16491" xr:uid="{00000000-0005-0000-0000-0000B5930000}"/>
    <cellStyle name="Normal 3 5 3 5 6" xfId="35091" xr:uid="{00000000-0005-0000-0000-0000B6930000}"/>
    <cellStyle name="Normal 3 5 3 6" xfId="5543" xr:uid="{00000000-0005-0000-0000-0000B7930000}"/>
    <cellStyle name="Normal 3 5 3 6 2" xfId="7745" xr:uid="{00000000-0005-0000-0000-0000B8930000}"/>
    <cellStyle name="Normal 3 5 3 6 2 2" xfId="12516" xr:uid="{00000000-0005-0000-0000-0000B9930000}"/>
    <cellStyle name="Normal 3 5 3 6 2 2 2" xfId="23874" xr:uid="{00000000-0005-0000-0000-0000BA930000}"/>
    <cellStyle name="Normal 3 5 3 6 2 2 3" xfId="41990" xr:uid="{00000000-0005-0000-0000-0000BB930000}"/>
    <cellStyle name="Normal 3 5 3 6 2 3" xfId="19163" xr:uid="{00000000-0005-0000-0000-0000BC930000}"/>
    <cellStyle name="Normal 3 5 3 6 2 4" xfId="37694" xr:uid="{00000000-0005-0000-0000-0000BD930000}"/>
    <cellStyle name="Normal 3 5 3 6 3" xfId="10333" xr:uid="{00000000-0005-0000-0000-0000BE930000}"/>
    <cellStyle name="Normal 3 5 3 6 3 2" xfId="21728" xr:uid="{00000000-0005-0000-0000-0000BF930000}"/>
    <cellStyle name="Normal 3 5 3 6 3 3" xfId="39899" xr:uid="{00000000-0005-0000-0000-0000C0930000}"/>
    <cellStyle name="Normal 3 5 3 6 4" xfId="17009" xr:uid="{00000000-0005-0000-0000-0000C1930000}"/>
    <cellStyle name="Normal 3 5 3 6 5" xfId="35603" xr:uid="{00000000-0005-0000-0000-0000C2930000}"/>
    <cellStyle name="Normal 3 5 3 7" xfId="6693" xr:uid="{00000000-0005-0000-0000-0000C3930000}"/>
    <cellStyle name="Normal 3 5 3 7 2" xfId="11464" xr:uid="{00000000-0005-0000-0000-0000C4930000}"/>
    <cellStyle name="Normal 3 5 3 7 2 2" xfId="22835" xr:uid="{00000000-0005-0000-0000-0000C5930000}"/>
    <cellStyle name="Normal 3 5 3 7 2 3" xfId="40966" xr:uid="{00000000-0005-0000-0000-0000C6930000}"/>
    <cellStyle name="Normal 3 5 3 7 3" xfId="18120" xr:uid="{00000000-0005-0000-0000-0000C7930000}"/>
    <cellStyle name="Normal 3 5 3 7 4" xfId="36670" xr:uid="{00000000-0005-0000-0000-0000C8930000}"/>
    <cellStyle name="Normal 3 5 3 8" xfId="9299" xr:uid="{00000000-0005-0000-0000-0000C9930000}"/>
    <cellStyle name="Normal 3 5 3 8 2" xfId="20694" xr:uid="{00000000-0005-0000-0000-0000CA930000}"/>
    <cellStyle name="Normal 3 5 3 8 3" xfId="38873" xr:uid="{00000000-0005-0000-0000-0000CB930000}"/>
    <cellStyle name="Normal 3 5 3 9" xfId="15956" xr:uid="{00000000-0005-0000-0000-0000CC930000}"/>
    <cellStyle name="Normal 3 5 4" xfId="4488" xr:uid="{00000000-0005-0000-0000-0000CD930000}"/>
    <cellStyle name="Normal 3 5 4 2" xfId="4636" xr:uid="{00000000-0005-0000-0000-0000CE930000}"/>
    <cellStyle name="Normal 3 5 4 2 2" xfId="4913" xr:uid="{00000000-0005-0000-0000-0000CF930000}"/>
    <cellStyle name="Normal 3 5 4 2 2 2" xfId="5447" xr:uid="{00000000-0005-0000-0000-0000D0930000}"/>
    <cellStyle name="Normal 3 5 4 2 2 2 2" xfId="6523" xr:uid="{00000000-0005-0000-0000-0000D1930000}"/>
    <cellStyle name="Normal 3 5 4 2 2 2 2 2" xfId="8715" xr:uid="{00000000-0005-0000-0000-0000D2930000}"/>
    <cellStyle name="Normal 3 5 4 2 2 2 2 2 2" xfId="13486" xr:uid="{00000000-0005-0000-0000-0000D3930000}"/>
    <cellStyle name="Normal 3 5 4 2 2 2 2 2 2 2" xfId="24839" xr:uid="{00000000-0005-0000-0000-0000D4930000}"/>
    <cellStyle name="Normal 3 5 4 2 2 2 2 2 2 3" xfId="42940" xr:uid="{00000000-0005-0000-0000-0000D5930000}"/>
    <cellStyle name="Normal 3 5 4 2 2 2 2 2 3" xfId="20125" xr:uid="{00000000-0005-0000-0000-0000D6930000}"/>
    <cellStyle name="Normal 3 5 4 2 2 2 2 2 4" xfId="38644" xr:uid="{00000000-0005-0000-0000-0000D7930000}"/>
    <cellStyle name="Normal 3 5 4 2 2 2 2 3" xfId="11305" xr:uid="{00000000-0005-0000-0000-0000D8930000}"/>
    <cellStyle name="Normal 3 5 4 2 2 2 2 3 2" xfId="22691" xr:uid="{00000000-0005-0000-0000-0000D9930000}"/>
    <cellStyle name="Normal 3 5 4 2 2 2 2 3 3" xfId="40849" xr:uid="{00000000-0005-0000-0000-0000DA930000}"/>
    <cellStyle name="Normal 3 5 4 2 2 2 2 4" xfId="17976" xr:uid="{00000000-0005-0000-0000-0000DB930000}"/>
    <cellStyle name="Normal 3 5 4 2 2 2 2 5" xfId="36553" xr:uid="{00000000-0005-0000-0000-0000DC930000}"/>
    <cellStyle name="Normal 3 5 4 2 2 2 3" xfId="7649" xr:uid="{00000000-0005-0000-0000-0000DD930000}"/>
    <cellStyle name="Normal 3 5 4 2 2 2 3 2" xfId="12420" xr:uid="{00000000-0005-0000-0000-0000DE930000}"/>
    <cellStyle name="Normal 3 5 4 2 2 2 3 2 2" xfId="23778" xr:uid="{00000000-0005-0000-0000-0000DF930000}"/>
    <cellStyle name="Normal 3 5 4 2 2 2 3 2 3" xfId="41894" xr:uid="{00000000-0005-0000-0000-0000E0930000}"/>
    <cellStyle name="Normal 3 5 4 2 2 2 3 3" xfId="19067" xr:uid="{00000000-0005-0000-0000-0000E1930000}"/>
    <cellStyle name="Normal 3 5 4 2 2 2 3 4" xfId="37598" xr:uid="{00000000-0005-0000-0000-0000E2930000}"/>
    <cellStyle name="Normal 3 5 4 2 2 2 4" xfId="10237" xr:uid="{00000000-0005-0000-0000-0000E3930000}"/>
    <cellStyle name="Normal 3 5 4 2 2 2 4 2" xfId="21632" xr:uid="{00000000-0005-0000-0000-0000E4930000}"/>
    <cellStyle name="Normal 3 5 4 2 2 2 4 3" xfId="39803" xr:uid="{00000000-0005-0000-0000-0000E5930000}"/>
    <cellStyle name="Normal 3 5 4 2 2 2 5" xfId="16913" xr:uid="{00000000-0005-0000-0000-0000E6930000}"/>
    <cellStyle name="Normal 3 5 4 2 2 2 6" xfId="35507" xr:uid="{00000000-0005-0000-0000-0000E7930000}"/>
    <cellStyle name="Normal 3 5 4 2 2 3" xfId="5999" xr:uid="{00000000-0005-0000-0000-0000E8930000}"/>
    <cellStyle name="Normal 3 5 4 2 2 3 2" xfId="8191" xr:uid="{00000000-0005-0000-0000-0000E9930000}"/>
    <cellStyle name="Normal 3 5 4 2 2 3 2 2" xfId="12962" xr:uid="{00000000-0005-0000-0000-0000EA930000}"/>
    <cellStyle name="Normal 3 5 4 2 2 3 2 2 2" xfId="24315" xr:uid="{00000000-0005-0000-0000-0000EB930000}"/>
    <cellStyle name="Normal 3 5 4 2 2 3 2 2 3" xfId="42416" xr:uid="{00000000-0005-0000-0000-0000EC930000}"/>
    <cellStyle name="Normal 3 5 4 2 2 3 2 3" xfId="19601" xr:uid="{00000000-0005-0000-0000-0000ED930000}"/>
    <cellStyle name="Normal 3 5 4 2 2 3 2 4" xfId="38120" xr:uid="{00000000-0005-0000-0000-0000EE930000}"/>
    <cellStyle name="Normal 3 5 4 2 2 3 3" xfId="10781" xr:uid="{00000000-0005-0000-0000-0000EF930000}"/>
    <cellStyle name="Normal 3 5 4 2 2 3 3 2" xfId="22167" xr:uid="{00000000-0005-0000-0000-0000F0930000}"/>
    <cellStyle name="Normal 3 5 4 2 2 3 3 3" xfId="40325" xr:uid="{00000000-0005-0000-0000-0000F1930000}"/>
    <cellStyle name="Normal 3 5 4 2 2 3 4" xfId="17452" xr:uid="{00000000-0005-0000-0000-0000F2930000}"/>
    <cellStyle name="Normal 3 5 4 2 2 3 5" xfId="36029" xr:uid="{00000000-0005-0000-0000-0000F3930000}"/>
    <cellStyle name="Normal 3 5 4 2 2 4" xfId="7137" xr:uid="{00000000-0005-0000-0000-0000F4930000}"/>
    <cellStyle name="Normal 3 5 4 2 2 4 2" xfId="11908" xr:uid="{00000000-0005-0000-0000-0000F5930000}"/>
    <cellStyle name="Normal 3 5 4 2 2 4 2 2" xfId="23266" xr:uid="{00000000-0005-0000-0000-0000F6930000}"/>
    <cellStyle name="Normal 3 5 4 2 2 4 2 3" xfId="41382" xr:uid="{00000000-0005-0000-0000-0000F7930000}"/>
    <cellStyle name="Normal 3 5 4 2 2 4 3" xfId="18555" xr:uid="{00000000-0005-0000-0000-0000F8930000}"/>
    <cellStyle name="Normal 3 5 4 2 2 4 4" xfId="37086" xr:uid="{00000000-0005-0000-0000-0000F9930000}"/>
    <cellStyle name="Normal 3 5 4 2 2 5" xfId="9723" xr:uid="{00000000-0005-0000-0000-0000FA930000}"/>
    <cellStyle name="Normal 3 5 4 2 2 5 2" xfId="21118" xr:uid="{00000000-0005-0000-0000-0000FB930000}"/>
    <cellStyle name="Normal 3 5 4 2 2 5 3" xfId="39290" xr:uid="{00000000-0005-0000-0000-0000FC930000}"/>
    <cellStyle name="Normal 3 5 4 2 2 6" xfId="16395" xr:uid="{00000000-0005-0000-0000-0000FD930000}"/>
    <cellStyle name="Normal 3 5 4 2 2 7" xfId="34995" xr:uid="{00000000-0005-0000-0000-0000FE930000}"/>
    <cellStyle name="Normal 3 5 4 2 3" xfId="5171" xr:uid="{00000000-0005-0000-0000-0000FF930000}"/>
    <cellStyle name="Normal 3 5 4 2 3 2" xfId="6257" xr:uid="{00000000-0005-0000-0000-000000940000}"/>
    <cellStyle name="Normal 3 5 4 2 3 2 2" xfId="8449" xr:uid="{00000000-0005-0000-0000-000001940000}"/>
    <cellStyle name="Normal 3 5 4 2 3 2 2 2" xfId="13220" xr:uid="{00000000-0005-0000-0000-000002940000}"/>
    <cellStyle name="Normal 3 5 4 2 3 2 2 2 2" xfId="24573" xr:uid="{00000000-0005-0000-0000-000003940000}"/>
    <cellStyle name="Normal 3 5 4 2 3 2 2 2 3" xfId="42674" xr:uid="{00000000-0005-0000-0000-000004940000}"/>
    <cellStyle name="Normal 3 5 4 2 3 2 2 3" xfId="19859" xr:uid="{00000000-0005-0000-0000-000005940000}"/>
    <cellStyle name="Normal 3 5 4 2 3 2 2 4" xfId="38378" xr:uid="{00000000-0005-0000-0000-000006940000}"/>
    <cellStyle name="Normal 3 5 4 2 3 2 3" xfId="11039" xr:uid="{00000000-0005-0000-0000-000007940000}"/>
    <cellStyle name="Normal 3 5 4 2 3 2 3 2" xfId="22425" xr:uid="{00000000-0005-0000-0000-000008940000}"/>
    <cellStyle name="Normal 3 5 4 2 3 2 3 3" xfId="40583" xr:uid="{00000000-0005-0000-0000-000009940000}"/>
    <cellStyle name="Normal 3 5 4 2 3 2 4" xfId="17710" xr:uid="{00000000-0005-0000-0000-00000A940000}"/>
    <cellStyle name="Normal 3 5 4 2 3 2 5" xfId="36287" xr:uid="{00000000-0005-0000-0000-00000B940000}"/>
    <cellStyle name="Normal 3 5 4 2 3 3" xfId="7393" xr:uid="{00000000-0005-0000-0000-00000C940000}"/>
    <cellStyle name="Normal 3 5 4 2 3 3 2" xfId="12164" xr:uid="{00000000-0005-0000-0000-00000D940000}"/>
    <cellStyle name="Normal 3 5 4 2 3 3 2 2" xfId="23522" xr:uid="{00000000-0005-0000-0000-00000E940000}"/>
    <cellStyle name="Normal 3 5 4 2 3 3 2 3" xfId="41638" xr:uid="{00000000-0005-0000-0000-00000F940000}"/>
    <cellStyle name="Normal 3 5 4 2 3 3 3" xfId="18811" xr:uid="{00000000-0005-0000-0000-000010940000}"/>
    <cellStyle name="Normal 3 5 4 2 3 3 4" xfId="37342" xr:uid="{00000000-0005-0000-0000-000011940000}"/>
    <cellStyle name="Normal 3 5 4 2 3 4" xfId="9979" xr:uid="{00000000-0005-0000-0000-000012940000}"/>
    <cellStyle name="Normal 3 5 4 2 3 4 2" xfId="21374" xr:uid="{00000000-0005-0000-0000-000013940000}"/>
    <cellStyle name="Normal 3 5 4 2 3 4 3" xfId="39546" xr:uid="{00000000-0005-0000-0000-000014940000}"/>
    <cellStyle name="Normal 3 5 4 2 3 5" xfId="16651" xr:uid="{00000000-0005-0000-0000-000015940000}"/>
    <cellStyle name="Normal 3 5 4 2 3 6" xfId="35251" xr:uid="{00000000-0005-0000-0000-000016940000}"/>
    <cellStyle name="Normal 3 5 4 2 4" xfId="5723" xr:uid="{00000000-0005-0000-0000-000017940000}"/>
    <cellStyle name="Normal 3 5 4 2 4 2" xfId="7925" xr:uid="{00000000-0005-0000-0000-000018940000}"/>
    <cellStyle name="Normal 3 5 4 2 4 2 2" xfId="12696" xr:uid="{00000000-0005-0000-0000-000019940000}"/>
    <cellStyle name="Normal 3 5 4 2 4 2 2 2" xfId="24051" xr:uid="{00000000-0005-0000-0000-00001A940000}"/>
    <cellStyle name="Normal 3 5 4 2 4 2 2 3" xfId="42160" xr:uid="{00000000-0005-0000-0000-00001B940000}"/>
    <cellStyle name="Normal 3 5 4 2 4 2 3" xfId="19338" xr:uid="{00000000-0005-0000-0000-00001C940000}"/>
    <cellStyle name="Normal 3 5 4 2 4 2 4" xfId="37864" xr:uid="{00000000-0005-0000-0000-00001D940000}"/>
    <cellStyle name="Normal 3 5 4 2 4 3" xfId="10513" xr:uid="{00000000-0005-0000-0000-00001E940000}"/>
    <cellStyle name="Normal 3 5 4 2 4 3 2" xfId="21902" xr:uid="{00000000-0005-0000-0000-00001F940000}"/>
    <cellStyle name="Normal 3 5 4 2 4 3 3" xfId="40069" xr:uid="{00000000-0005-0000-0000-000020940000}"/>
    <cellStyle name="Normal 3 5 4 2 4 4" xfId="17187" xr:uid="{00000000-0005-0000-0000-000021940000}"/>
    <cellStyle name="Normal 3 5 4 2 4 5" xfId="35773" xr:uid="{00000000-0005-0000-0000-000022940000}"/>
    <cellStyle name="Normal 3 5 4 2 5" xfId="6871" xr:uid="{00000000-0005-0000-0000-000023940000}"/>
    <cellStyle name="Normal 3 5 4 2 5 2" xfId="11642" xr:uid="{00000000-0005-0000-0000-000024940000}"/>
    <cellStyle name="Normal 3 5 4 2 5 2 2" xfId="23004" xr:uid="{00000000-0005-0000-0000-000025940000}"/>
    <cellStyle name="Normal 3 5 4 2 5 2 3" xfId="41126" xr:uid="{00000000-0005-0000-0000-000026940000}"/>
    <cellStyle name="Normal 3 5 4 2 5 3" xfId="18294" xr:uid="{00000000-0005-0000-0000-000027940000}"/>
    <cellStyle name="Normal 3 5 4 2 5 4" xfId="36830" xr:uid="{00000000-0005-0000-0000-000028940000}"/>
    <cellStyle name="Normal 3 5 4 2 6" xfId="9464" xr:uid="{00000000-0005-0000-0000-000029940000}"/>
    <cellStyle name="Normal 3 5 4 2 6 2" xfId="20859" xr:uid="{00000000-0005-0000-0000-00002A940000}"/>
    <cellStyle name="Normal 3 5 4 2 6 3" xfId="39033" xr:uid="{00000000-0005-0000-0000-00002B940000}"/>
    <cellStyle name="Normal 3 5 4 2 7" xfId="16130" xr:uid="{00000000-0005-0000-0000-00002C940000}"/>
    <cellStyle name="Normal 3 5 4 2 8" xfId="34739" xr:uid="{00000000-0005-0000-0000-00002D940000}"/>
    <cellStyle name="Normal 3 5 4 3" xfId="4765" xr:uid="{00000000-0005-0000-0000-00002E940000}"/>
    <cellStyle name="Normal 3 5 4 3 2" xfId="5299" xr:uid="{00000000-0005-0000-0000-00002F940000}"/>
    <cellStyle name="Normal 3 5 4 3 2 2" xfId="6385" xr:uid="{00000000-0005-0000-0000-000030940000}"/>
    <cellStyle name="Normal 3 5 4 3 2 2 2" xfId="8577" xr:uid="{00000000-0005-0000-0000-000031940000}"/>
    <cellStyle name="Normal 3 5 4 3 2 2 2 2" xfId="13348" xr:uid="{00000000-0005-0000-0000-000032940000}"/>
    <cellStyle name="Normal 3 5 4 3 2 2 2 2 2" xfId="24701" xr:uid="{00000000-0005-0000-0000-000033940000}"/>
    <cellStyle name="Normal 3 5 4 3 2 2 2 2 3" xfId="42802" xr:uid="{00000000-0005-0000-0000-000034940000}"/>
    <cellStyle name="Normal 3 5 4 3 2 2 2 3" xfId="19987" xr:uid="{00000000-0005-0000-0000-000035940000}"/>
    <cellStyle name="Normal 3 5 4 3 2 2 2 4" xfId="38506" xr:uid="{00000000-0005-0000-0000-000036940000}"/>
    <cellStyle name="Normal 3 5 4 3 2 2 3" xfId="11167" xr:uid="{00000000-0005-0000-0000-000037940000}"/>
    <cellStyle name="Normal 3 5 4 3 2 2 3 2" xfId="22553" xr:uid="{00000000-0005-0000-0000-000038940000}"/>
    <cellStyle name="Normal 3 5 4 3 2 2 3 3" xfId="40711" xr:uid="{00000000-0005-0000-0000-000039940000}"/>
    <cellStyle name="Normal 3 5 4 3 2 2 4" xfId="17838" xr:uid="{00000000-0005-0000-0000-00003A940000}"/>
    <cellStyle name="Normal 3 5 4 3 2 2 5" xfId="36415" xr:uid="{00000000-0005-0000-0000-00003B940000}"/>
    <cellStyle name="Normal 3 5 4 3 2 3" xfId="7521" xr:uid="{00000000-0005-0000-0000-00003C940000}"/>
    <cellStyle name="Normal 3 5 4 3 2 3 2" xfId="12292" xr:uid="{00000000-0005-0000-0000-00003D940000}"/>
    <cellStyle name="Normal 3 5 4 3 2 3 2 2" xfId="23650" xr:uid="{00000000-0005-0000-0000-00003E940000}"/>
    <cellStyle name="Normal 3 5 4 3 2 3 2 3" xfId="41766" xr:uid="{00000000-0005-0000-0000-00003F940000}"/>
    <cellStyle name="Normal 3 5 4 3 2 3 3" xfId="18939" xr:uid="{00000000-0005-0000-0000-000040940000}"/>
    <cellStyle name="Normal 3 5 4 3 2 3 4" xfId="37470" xr:uid="{00000000-0005-0000-0000-000041940000}"/>
    <cellStyle name="Normal 3 5 4 3 2 4" xfId="10107" xr:uid="{00000000-0005-0000-0000-000042940000}"/>
    <cellStyle name="Normal 3 5 4 3 2 4 2" xfId="21502" xr:uid="{00000000-0005-0000-0000-000043940000}"/>
    <cellStyle name="Normal 3 5 4 3 2 4 3" xfId="39674" xr:uid="{00000000-0005-0000-0000-000044940000}"/>
    <cellStyle name="Normal 3 5 4 3 2 5" xfId="16779" xr:uid="{00000000-0005-0000-0000-000045940000}"/>
    <cellStyle name="Normal 3 5 4 3 2 6" xfId="35379" xr:uid="{00000000-0005-0000-0000-000046940000}"/>
    <cellStyle name="Normal 3 5 4 3 3" xfId="5851" xr:uid="{00000000-0005-0000-0000-000047940000}"/>
    <cellStyle name="Normal 3 5 4 3 3 2" xfId="8053" xr:uid="{00000000-0005-0000-0000-000048940000}"/>
    <cellStyle name="Normal 3 5 4 3 3 2 2" xfId="12824" xr:uid="{00000000-0005-0000-0000-000049940000}"/>
    <cellStyle name="Normal 3 5 4 3 3 2 2 2" xfId="24179" xr:uid="{00000000-0005-0000-0000-00004A940000}"/>
    <cellStyle name="Normal 3 5 4 3 3 2 2 3" xfId="42288" xr:uid="{00000000-0005-0000-0000-00004B940000}"/>
    <cellStyle name="Normal 3 5 4 3 3 2 3" xfId="19466" xr:uid="{00000000-0005-0000-0000-00004C940000}"/>
    <cellStyle name="Normal 3 5 4 3 3 2 4" xfId="37992" xr:uid="{00000000-0005-0000-0000-00004D940000}"/>
    <cellStyle name="Normal 3 5 4 3 3 3" xfId="10641" xr:uid="{00000000-0005-0000-0000-00004E940000}"/>
    <cellStyle name="Normal 3 5 4 3 3 3 2" xfId="22030" xr:uid="{00000000-0005-0000-0000-00004F940000}"/>
    <cellStyle name="Normal 3 5 4 3 3 3 3" xfId="40197" xr:uid="{00000000-0005-0000-0000-000050940000}"/>
    <cellStyle name="Normal 3 5 4 3 3 4" xfId="17315" xr:uid="{00000000-0005-0000-0000-000051940000}"/>
    <cellStyle name="Normal 3 5 4 3 3 5" xfId="35901" xr:uid="{00000000-0005-0000-0000-000052940000}"/>
    <cellStyle name="Normal 3 5 4 3 4" xfId="6999" xr:uid="{00000000-0005-0000-0000-000053940000}"/>
    <cellStyle name="Normal 3 5 4 3 4 2" xfId="11770" xr:uid="{00000000-0005-0000-0000-000054940000}"/>
    <cellStyle name="Normal 3 5 4 3 4 2 2" xfId="23132" xr:uid="{00000000-0005-0000-0000-000055940000}"/>
    <cellStyle name="Normal 3 5 4 3 4 2 3" xfId="41254" xr:uid="{00000000-0005-0000-0000-000056940000}"/>
    <cellStyle name="Normal 3 5 4 3 4 3" xfId="18422" xr:uid="{00000000-0005-0000-0000-000057940000}"/>
    <cellStyle name="Normal 3 5 4 3 4 4" xfId="36958" xr:uid="{00000000-0005-0000-0000-000058940000}"/>
    <cellStyle name="Normal 3 5 4 3 5" xfId="9593" xr:uid="{00000000-0005-0000-0000-000059940000}"/>
    <cellStyle name="Normal 3 5 4 3 5 2" xfId="20988" xr:uid="{00000000-0005-0000-0000-00005A940000}"/>
    <cellStyle name="Normal 3 5 4 3 5 3" xfId="39161" xr:uid="{00000000-0005-0000-0000-00005B940000}"/>
    <cellStyle name="Normal 3 5 4 3 6" xfId="16258" xr:uid="{00000000-0005-0000-0000-00005C940000}"/>
    <cellStyle name="Normal 3 5 4 3 7" xfId="34867" xr:uid="{00000000-0005-0000-0000-00005D940000}"/>
    <cellStyle name="Normal 3 5 4 4" xfId="5043" xr:uid="{00000000-0005-0000-0000-00005E940000}"/>
    <cellStyle name="Normal 3 5 4 4 2" xfId="6129" xr:uid="{00000000-0005-0000-0000-00005F940000}"/>
    <cellStyle name="Normal 3 5 4 4 2 2" xfId="8321" xr:uid="{00000000-0005-0000-0000-000060940000}"/>
    <cellStyle name="Normal 3 5 4 4 2 2 2" xfId="13092" xr:uid="{00000000-0005-0000-0000-000061940000}"/>
    <cellStyle name="Normal 3 5 4 4 2 2 2 2" xfId="24445" xr:uid="{00000000-0005-0000-0000-000062940000}"/>
    <cellStyle name="Normal 3 5 4 4 2 2 2 3" xfId="42546" xr:uid="{00000000-0005-0000-0000-000063940000}"/>
    <cellStyle name="Normal 3 5 4 4 2 2 3" xfId="19731" xr:uid="{00000000-0005-0000-0000-000064940000}"/>
    <cellStyle name="Normal 3 5 4 4 2 2 4" xfId="38250" xr:uid="{00000000-0005-0000-0000-000065940000}"/>
    <cellStyle name="Normal 3 5 4 4 2 3" xfId="10911" xr:uid="{00000000-0005-0000-0000-000066940000}"/>
    <cellStyle name="Normal 3 5 4 4 2 3 2" xfId="22297" xr:uid="{00000000-0005-0000-0000-000067940000}"/>
    <cellStyle name="Normal 3 5 4 4 2 3 3" xfId="40455" xr:uid="{00000000-0005-0000-0000-000068940000}"/>
    <cellStyle name="Normal 3 5 4 4 2 4" xfId="17582" xr:uid="{00000000-0005-0000-0000-000069940000}"/>
    <cellStyle name="Normal 3 5 4 4 2 5" xfId="36159" xr:uid="{00000000-0005-0000-0000-00006A940000}"/>
    <cellStyle name="Normal 3 5 4 4 3" xfId="7265" xr:uid="{00000000-0005-0000-0000-00006B940000}"/>
    <cellStyle name="Normal 3 5 4 4 3 2" xfId="12036" xr:uid="{00000000-0005-0000-0000-00006C940000}"/>
    <cellStyle name="Normal 3 5 4 4 3 2 2" xfId="23394" xr:uid="{00000000-0005-0000-0000-00006D940000}"/>
    <cellStyle name="Normal 3 5 4 4 3 2 3" xfId="41510" xr:uid="{00000000-0005-0000-0000-00006E940000}"/>
    <cellStyle name="Normal 3 5 4 4 3 3" xfId="18683" xr:uid="{00000000-0005-0000-0000-00006F940000}"/>
    <cellStyle name="Normal 3 5 4 4 3 4" xfId="37214" xr:uid="{00000000-0005-0000-0000-000070940000}"/>
    <cellStyle name="Normal 3 5 4 4 4" xfId="9851" xr:uid="{00000000-0005-0000-0000-000071940000}"/>
    <cellStyle name="Normal 3 5 4 4 4 2" xfId="21246" xr:uid="{00000000-0005-0000-0000-000072940000}"/>
    <cellStyle name="Normal 3 5 4 4 4 3" xfId="39418" xr:uid="{00000000-0005-0000-0000-000073940000}"/>
    <cellStyle name="Normal 3 5 4 4 5" xfId="16523" xr:uid="{00000000-0005-0000-0000-000074940000}"/>
    <cellStyle name="Normal 3 5 4 4 6" xfId="35123" xr:uid="{00000000-0005-0000-0000-000075940000}"/>
    <cellStyle name="Normal 3 5 4 5" xfId="5575" xr:uid="{00000000-0005-0000-0000-000076940000}"/>
    <cellStyle name="Normal 3 5 4 5 2" xfId="7777" xr:uid="{00000000-0005-0000-0000-000077940000}"/>
    <cellStyle name="Normal 3 5 4 5 2 2" xfId="12548" xr:uid="{00000000-0005-0000-0000-000078940000}"/>
    <cellStyle name="Normal 3 5 4 5 2 2 2" xfId="23906" xr:uid="{00000000-0005-0000-0000-000079940000}"/>
    <cellStyle name="Normal 3 5 4 5 2 2 3" xfId="42022" xr:uid="{00000000-0005-0000-0000-00007A940000}"/>
    <cellStyle name="Normal 3 5 4 5 2 3" xfId="19195" xr:uid="{00000000-0005-0000-0000-00007B940000}"/>
    <cellStyle name="Normal 3 5 4 5 2 4" xfId="37726" xr:uid="{00000000-0005-0000-0000-00007C940000}"/>
    <cellStyle name="Normal 3 5 4 5 3" xfId="10365" xr:uid="{00000000-0005-0000-0000-00007D940000}"/>
    <cellStyle name="Normal 3 5 4 5 3 2" xfId="21760" xr:uid="{00000000-0005-0000-0000-00007E940000}"/>
    <cellStyle name="Normal 3 5 4 5 3 3" xfId="39931" xr:uid="{00000000-0005-0000-0000-00007F940000}"/>
    <cellStyle name="Normal 3 5 4 5 4" xfId="17041" xr:uid="{00000000-0005-0000-0000-000080940000}"/>
    <cellStyle name="Normal 3 5 4 5 5" xfId="35635" xr:uid="{00000000-0005-0000-0000-000081940000}"/>
    <cellStyle name="Normal 3 5 4 6" xfId="6733" xr:uid="{00000000-0005-0000-0000-000082940000}"/>
    <cellStyle name="Normal 3 5 4 6 2" xfId="11504" xr:uid="{00000000-0005-0000-0000-000083940000}"/>
    <cellStyle name="Normal 3 5 4 6 2 2" xfId="22871" xr:uid="{00000000-0005-0000-0000-000084940000}"/>
    <cellStyle name="Normal 3 5 4 6 2 3" xfId="40998" xr:uid="{00000000-0005-0000-0000-000085940000}"/>
    <cellStyle name="Normal 3 5 4 6 3" xfId="18159" xr:uid="{00000000-0005-0000-0000-000086940000}"/>
    <cellStyle name="Normal 3 5 4 6 4" xfId="36702" xr:uid="{00000000-0005-0000-0000-000087940000}"/>
    <cellStyle name="Normal 3 5 4 7" xfId="9333" xr:uid="{00000000-0005-0000-0000-000088940000}"/>
    <cellStyle name="Normal 3 5 4 7 2" xfId="20728" xr:uid="{00000000-0005-0000-0000-000089940000}"/>
    <cellStyle name="Normal 3 5 4 7 3" xfId="38905" xr:uid="{00000000-0005-0000-0000-00008A940000}"/>
    <cellStyle name="Normal 3 5 4 8" xfId="15993" xr:uid="{00000000-0005-0000-0000-00008B940000}"/>
    <cellStyle name="Normal 3 5 4 9" xfId="34611" xr:uid="{00000000-0005-0000-0000-00008C940000}"/>
    <cellStyle name="Normal 3 5 5" xfId="4553" xr:uid="{00000000-0005-0000-0000-00008D940000}"/>
    <cellStyle name="Normal 3 5 5 2" xfId="4830" xr:uid="{00000000-0005-0000-0000-00008E940000}"/>
    <cellStyle name="Normal 3 5 5 2 2" xfId="5364" xr:uid="{00000000-0005-0000-0000-00008F940000}"/>
    <cellStyle name="Normal 3 5 5 2 2 2" xfId="6450" xr:uid="{00000000-0005-0000-0000-000090940000}"/>
    <cellStyle name="Normal 3 5 5 2 2 2 2" xfId="8642" xr:uid="{00000000-0005-0000-0000-000091940000}"/>
    <cellStyle name="Normal 3 5 5 2 2 2 2 2" xfId="13413" xr:uid="{00000000-0005-0000-0000-000092940000}"/>
    <cellStyle name="Normal 3 5 5 2 2 2 2 2 2" xfId="24766" xr:uid="{00000000-0005-0000-0000-000093940000}"/>
    <cellStyle name="Normal 3 5 5 2 2 2 2 2 3" xfId="42867" xr:uid="{00000000-0005-0000-0000-000094940000}"/>
    <cellStyle name="Normal 3 5 5 2 2 2 2 3" xfId="20052" xr:uid="{00000000-0005-0000-0000-000095940000}"/>
    <cellStyle name="Normal 3 5 5 2 2 2 2 4" xfId="38571" xr:uid="{00000000-0005-0000-0000-000096940000}"/>
    <cellStyle name="Normal 3 5 5 2 2 2 3" xfId="11232" xr:uid="{00000000-0005-0000-0000-000097940000}"/>
    <cellStyle name="Normal 3 5 5 2 2 2 3 2" xfId="22618" xr:uid="{00000000-0005-0000-0000-000098940000}"/>
    <cellStyle name="Normal 3 5 5 2 2 2 3 3" xfId="40776" xr:uid="{00000000-0005-0000-0000-000099940000}"/>
    <cellStyle name="Normal 3 5 5 2 2 2 4" xfId="17903" xr:uid="{00000000-0005-0000-0000-00009A940000}"/>
    <cellStyle name="Normal 3 5 5 2 2 2 5" xfId="36480" xr:uid="{00000000-0005-0000-0000-00009B940000}"/>
    <cellStyle name="Normal 3 5 5 2 2 3" xfId="7585" xr:uid="{00000000-0005-0000-0000-00009C940000}"/>
    <cellStyle name="Normal 3 5 5 2 2 3 2" xfId="12356" xr:uid="{00000000-0005-0000-0000-00009D940000}"/>
    <cellStyle name="Normal 3 5 5 2 2 3 2 2" xfId="23714" xr:uid="{00000000-0005-0000-0000-00009E940000}"/>
    <cellStyle name="Normal 3 5 5 2 2 3 2 3" xfId="41830" xr:uid="{00000000-0005-0000-0000-00009F940000}"/>
    <cellStyle name="Normal 3 5 5 2 2 3 3" xfId="19003" xr:uid="{00000000-0005-0000-0000-0000A0940000}"/>
    <cellStyle name="Normal 3 5 5 2 2 3 4" xfId="37534" xr:uid="{00000000-0005-0000-0000-0000A1940000}"/>
    <cellStyle name="Normal 3 5 5 2 2 4" xfId="10171" xr:uid="{00000000-0005-0000-0000-0000A2940000}"/>
    <cellStyle name="Normal 3 5 5 2 2 4 2" xfId="21566" xr:uid="{00000000-0005-0000-0000-0000A3940000}"/>
    <cellStyle name="Normal 3 5 5 2 2 4 3" xfId="39738" xr:uid="{00000000-0005-0000-0000-0000A4940000}"/>
    <cellStyle name="Normal 3 5 5 2 2 5" xfId="16843" xr:uid="{00000000-0005-0000-0000-0000A5940000}"/>
    <cellStyle name="Normal 3 5 5 2 2 6" xfId="35443" xr:uid="{00000000-0005-0000-0000-0000A6940000}"/>
    <cellStyle name="Normal 3 5 5 2 3" xfId="5916" xr:uid="{00000000-0005-0000-0000-0000A7940000}"/>
    <cellStyle name="Normal 3 5 5 2 3 2" xfId="8117" xr:uid="{00000000-0005-0000-0000-0000A8940000}"/>
    <cellStyle name="Normal 3 5 5 2 3 2 2" xfId="12888" xr:uid="{00000000-0005-0000-0000-0000A9940000}"/>
    <cellStyle name="Normal 3 5 5 2 3 2 2 2" xfId="24243" xr:uid="{00000000-0005-0000-0000-0000AA940000}"/>
    <cellStyle name="Normal 3 5 5 2 3 2 2 3" xfId="42352" xr:uid="{00000000-0005-0000-0000-0000AB940000}"/>
    <cellStyle name="Normal 3 5 5 2 3 2 3" xfId="19530" xr:uid="{00000000-0005-0000-0000-0000AC940000}"/>
    <cellStyle name="Normal 3 5 5 2 3 2 4" xfId="38056" xr:uid="{00000000-0005-0000-0000-0000AD940000}"/>
    <cellStyle name="Normal 3 5 5 2 3 3" xfId="10705" xr:uid="{00000000-0005-0000-0000-0000AE940000}"/>
    <cellStyle name="Normal 3 5 5 2 3 3 2" xfId="22094" xr:uid="{00000000-0005-0000-0000-0000AF940000}"/>
    <cellStyle name="Normal 3 5 5 2 3 3 3" xfId="40261" xr:uid="{00000000-0005-0000-0000-0000B0940000}"/>
    <cellStyle name="Normal 3 5 5 2 3 4" xfId="17379" xr:uid="{00000000-0005-0000-0000-0000B1940000}"/>
    <cellStyle name="Normal 3 5 5 2 3 5" xfId="35965" xr:uid="{00000000-0005-0000-0000-0000B2940000}"/>
    <cellStyle name="Normal 3 5 5 2 4" xfId="7063" xr:uid="{00000000-0005-0000-0000-0000B3940000}"/>
    <cellStyle name="Normal 3 5 5 2 4 2" xfId="11834" xr:uid="{00000000-0005-0000-0000-0000B4940000}"/>
    <cellStyle name="Normal 3 5 5 2 4 2 2" xfId="23196" xr:uid="{00000000-0005-0000-0000-0000B5940000}"/>
    <cellStyle name="Normal 3 5 5 2 4 2 3" xfId="41318" xr:uid="{00000000-0005-0000-0000-0000B6940000}"/>
    <cellStyle name="Normal 3 5 5 2 4 3" xfId="18486" xr:uid="{00000000-0005-0000-0000-0000B7940000}"/>
    <cellStyle name="Normal 3 5 5 2 4 4" xfId="37022" xr:uid="{00000000-0005-0000-0000-0000B8940000}"/>
    <cellStyle name="Normal 3 5 5 2 5" xfId="9657" xr:uid="{00000000-0005-0000-0000-0000B9940000}"/>
    <cellStyle name="Normal 3 5 5 2 5 2" xfId="21052" xr:uid="{00000000-0005-0000-0000-0000BA940000}"/>
    <cellStyle name="Normal 3 5 5 2 5 3" xfId="39225" xr:uid="{00000000-0005-0000-0000-0000BB940000}"/>
    <cellStyle name="Normal 3 5 5 2 6" xfId="16323" xr:uid="{00000000-0005-0000-0000-0000BC940000}"/>
    <cellStyle name="Normal 3 5 5 2 7" xfId="34931" xr:uid="{00000000-0005-0000-0000-0000BD940000}"/>
    <cellStyle name="Normal 3 5 5 3" xfId="5107" xr:uid="{00000000-0005-0000-0000-0000BE940000}"/>
    <cellStyle name="Normal 3 5 5 3 2" xfId="6193" xr:uid="{00000000-0005-0000-0000-0000BF940000}"/>
    <cellStyle name="Normal 3 5 5 3 2 2" xfId="8385" xr:uid="{00000000-0005-0000-0000-0000C0940000}"/>
    <cellStyle name="Normal 3 5 5 3 2 2 2" xfId="13156" xr:uid="{00000000-0005-0000-0000-0000C1940000}"/>
    <cellStyle name="Normal 3 5 5 3 2 2 2 2" xfId="24509" xr:uid="{00000000-0005-0000-0000-0000C2940000}"/>
    <cellStyle name="Normal 3 5 5 3 2 2 2 3" xfId="42610" xr:uid="{00000000-0005-0000-0000-0000C3940000}"/>
    <cellStyle name="Normal 3 5 5 3 2 2 3" xfId="19795" xr:uid="{00000000-0005-0000-0000-0000C4940000}"/>
    <cellStyle name="Normal 3 5 5 3 2 2 4" xfId="38314" xr:uid="{00000000-0005-0000-0000-0000C5940000}"/>
    <cellStyle name="Normal 3 5 5 3 2 3" xfId="10975" xr:uid="{00000000-0005-0000-0000-0000C6940000}"/>
    <cellStyle name="Normal 3 5 5 3 2 3 2" xfId="22361" xr:uid="{00000000-0005-0000-0000-0000C7940000}"/>
    <cellStyle name="Normal 3 5 5 3 2 3 3" xfId="40519" xr:uid="{00000000-0005-0000-0000-0000C8940000}"/>
    <cellStyle name="Normal 3 5 5 3 2 4" xfId="17646" xr:uid="{00000000-0005-0000-0000-0000C9940000}"/>
    <cellStyle name="Normal 3 5 5 3 2 5" xfId="36223" xr:uid="{00000000-0005-0000-0000-0000CA940000}"/>
    <cellStyle name="Normal 3 5 5 3 3" xfId="7329" xr:uid="{00000000-0005-0000-0000-0000CB940000}"/>
    <cellStyle name="Normal 3 5 5 3 3 2" xfId="12100" xr:uid="{00000000-0005-0000-0000-0000CC940000}"/>
    <cellStyle name="Normal 3 5 5 3 3 2 2" xfId="23458" xr:uid="{00000000-0005-0000-0000-0000CD940000}"/>
    <cellStyle name="Normal 3 5 5 3 3 2 3" xfId="41574" xr:uid="{00000000-0005-0000-0000-0000CE940000}"/>
    <cellStyle name="Normal 3 5 5 3 3 3" xfId="18747" xr:uid="{00000000-0005-0000-0000-0000CF940000}"/>
    <cellStyle name="Normal 3 5 5 3 3 4" xfId="37278" xr:uid="{00000000-0005-0000-0000-0000D0940000}"/>
    <cellStyle name="Normal 3 5 5 3 4" xfId="9915" xr:uid="{00000000-0005-0000-0000-0000D1940000}"/>
    <cellStyle name="Normal 3 5 5 3 4 2" xfId="21310" xr:uid="{00000000-0005-0000-0000-0000D2940000}"/>
    <cellStyle name="Normal 3 5 5 3 4 3" xfId="39482" xr:uid="{00000000-0005-0000-0000-0000D3940000}"/>
    <cellStyle name="Normal 3 5 5 3 5" xfId="16587" xr:uid="{00000000-0005-0000-0000-0000D4940000}"/>
    <cellStyle name="Normal 3 5 5 3 6" xfId="35187" xr:uid="{00000000-0005-0000-0000-0000D5940000}"/>
    <cellStyle name="Normal 3 5 5 4" xfId="5640" xr:uid="{00000000-0005-0000-0000-0000D6940000}"/>
    <cellStyle name="Normal 3 5 5 4 2" xfId="7842" xr:uid="{00000000-0005-0000-0000-0000D7940000}"/>
    <cellStyle name="Normal 3 5 5 4 2 2" xfId="12613" xr:uid="{00000000-0005-0000-0000-0000D8940000}"/>
    <cellStyle name="Normal 3 5 5 4 2 2 2" xfId="23971" xr:uid="{00000000-0005-0000-0000-0000D9940000}"/>
    <cellStyle name="Normal 3 5 5 4 2 2 3" xfId="42087" xr:uid="{00000000-0005-0000-0000-0000DA940000}"/>
    <cellStyle name="Normal 3 5 5 4 2 3" xfId="19260" xr:uid="{00000000-0005-0000-0000-0000DB940000}"/>
    <cellStyle name="Normal 3 5 5 4 2 4" xfId="37791" xr:uid="{00000000-0005-0000-0000-0000DC940000}"/>
    <cellStyle name="Normal 3 5 5 4 3" xfId="10430" xr:uid="{00000000-0005-0000-0000-0000DD940000}"/>
    <cellStyle name="Normal 3 5 5 4 3 2" xfId="21825" xr:uid="{00000000-0005-0000-0000-0000DE940000}"/>
    <cellStyle name="Normal 3 5 5 4 3 3" xfId="39996" xr:uid="{00000000-0005-0000-0000-0000DF940000}"/>
    <cellStyle name="Normal 3 5 5 4 4" xfId="17106" xr:uid="{00000000-0005-0000-0000-0000E0940000}"/>
    <cellStyle name="Normal 3 5 5 4 5" xfId="35700" xr:uid="{00000000-0005-0000-0000-0000E1940000}"/>
    <cellStyle name="Normal 3 5 5 5" xfId="6797" xr:uid="{00000000-0005-0000-0000-0000E2940000}"/>
    <cellStyle name="Normal 3 5 5 5 2" xfId="11568" xr:uid="{00000000-0005-0000-0000-0000E3940000}"/>
    <cellStyle name="Normal 3 5 5 5 2 2" xfId="22935" xr:uid="{00000000-0005-0000-0000-0000E4940000}"/>
    <cellStyle name="Normal 3 5 5 5 2 3" xfId="41062" xr:uid="{00000000-0005-0000-0000-0000E5940000}"/>
    <cellStyle name="Normal 3 5 5 5 3" xfId="18223" xr:uid="{00000000-0005-0000-0000-0000E6940000}"/>
    <cellStyle name="Normal 3 5 5 5 4" xfId="36766" xr:uid="{00000000-0005-0000-0000-0000E7940000}"/>
    <cellStyle name="Normal 3 5 5 6" xfId="9397" xr:uid="{00000000-0005-0000-0000-0000E8940000}"/>
    <cellStyle name="Normal 3 5 5 6 2" xfId="20792" xr:uid="{00000000-0005-0000-0000-0000E9940000}"/>
    <cellStyle name="Normal 3 5 5 6 3" xfId="38969" xr:uid="{00000000-0005-0000-0000-0000EA940000}"/>
    <cellStyle name="Normal 3 5 5 7" xfId="16057" xr:uid="{00000000-0005-0000-0000-0000EB940000}"/>
    <cellStyle name="Normal 3 5 5 8" xfId="34675" xr:uid="{00000000-0005-0000-0000-0000EC940000}"/>
    <cellStyle name="Normal 3 5 6" xfId="4701" xr:uid="{00000000-0005-0000-0000-0000ED940000}"/>
    <cellStyle name="Normal 3 5 6 2" xfId="5235" xr:uid="{00000000-0005-0000-0000-0000EE940000}"/>
    <cellStyle name="Normal 3 5 6 2 2" xfId="6321" xr:uid="{00000000-0005-0000-0000-0000EF940000}"/>
    <cellStyle name="Normal 3 5 6 2 2 2" xfId="8513" xr:uid="{00000000-0005-0000-0000-0000F0940000}"/>
    <cellStyle name="Normal 3 5 6 2 2 2 2" xfId="13284" xr:uid="{00000000-0005-0000-0000-0000F1940000}"/>
    <cellStyle name="Normal 3 5 6 2 2 2 2 2" xfId="24637" xr:uid="{00000000-0005-0000-0000-0000F2940000}"/>
    <cellStyle name="Normal 3 5 6 2 2 2 2 3" xfId="42738" xr:uid="{00000000-0005-0000-0000-0000F3940000}"/>
    <cellStyle name="Normal 3 5 6 2 2 2 3" xfId="19923" xr:uid="{00000000-0005-0000-0000-0000F4940000}"/>
    <cellStyle name="Normal 3 5 6 2 2 2 4" xfId="38442" xr:uid="{00000000-0005-0000-0000-0000F5940000}"/>
    <cellStyle name="Normal 3 5 6 2 2 3" xfId="11103" xr:uid="{00000000-0005-0000-0000-0000F6940000}"/>
    <cellStyle name="Normal 3 5 6 2 2 3 2" xfId="22489" xr:uid="{00000000-0005-0000-0000-0000F7940000}"/>
    <cellStyle name="Normal 3 5 6 2 2 3 3" xfId="40647" xr:uid="{00000000-0005-0000-0000-0000F8940000}"/>
    <cellStyle name="Normal 3 5 6 2 2 4" xfId="17774" xr:uid="{00000000-0005-0000-0000-0000F9940000}"/>
    <cellStyle name="Normal 3 5 6 2 2 5" xfId="36351" xr:uid="{00000000-0005-0000-0000-0000FA940000}"/>
    <cellStyle name="Normal 3 5 6 2 3" xfId="7457" xr:uid="{00000000-0005-0000-0000-0000FB940000}"/>
    <cellStyle name="Normal 3 5 6 2 3 2" xfId="12228" xr:uid="{00000000-0005-0000-0000-0000FC940000}"/>
    <cellStyle name="Normal 3 5 6 2 3 2 2" xfId="23586" xr:uid="{00000000-0005-0000-0000-0000FD940000}"/>
    <cellStyle name="Normal 3 5 6 2 3 2 3" xfId="41702" xr:uid="{00000000-0005-0000-0000-0000FE940000}"/>
    <cellStyle name="Normal 3 5 6 2 3 3" xfId="18875" xr:uid="{00000000-0005-0000-0000-0000FF940000}"/>
    <cellStyle name="Normal 3 5 6 2 3 4" xfId="37406" xr:uid="{00000000-0005-0000-0000-000000950000}"/>
    <cellStyle name="Normal 3 5 6 2 4" xfId="10043" xr:uid="{00000000-0005-0000-0000-000001950000}"/>
    <cellStyle name="Normal 3 5 6 2 4 2" xfId="21438" xr:uid="{00000000-0005-0000-0000-000002950000}"/>
    <cellStyle name="Normal 3 5 6 2 4 3" xfId="39610" xr:uid="{00000000-0005-0000-0000-000003950000}"/>
    <cellStyle name="Normal 3 5 6 2 5" xfId="16715" xr:uid="{00000000-0005-0000-0000-000004950000}"/>
    <cellStyle name="Normal 3 5 6 2 6" xfId="35315" xr:uid="{00000000-0005-0000-0000-000005950000}"/>
    <cellStyle name="Normal 3 5 6 3" xfId="5787" xr:uid="{00000000-0005-0000-0000-000006950000}"/>
    <cellStyle name="Normal 3 5 6 3 2" xfId="7989" xr:uid="{00000000-0005-0000-0000-000007950000}"/>
    <cellStyle name="Normal 3 5 6 3 2 2" xfId="12760" xr:uid="{00000000-0005-0000-0000-000008950000}"/>
    <cellStyle name="Normal 3 5 6 3 2 2 2" xfId="24115" xr:uid="{00000000-0005-0000-0000-000009950000}"/>
    <cellStyle name="Normal 3 5 6 3 2 2 3" xfId="42224" xr:uid="{00000000-0005-0000-0000-00000A950000}"/>
    <cellStyle name="Normal 3 5 6 3 2 3" xfId="19402" xr:uid="{00000000-0005-0000-0000-00000B950000}"/>
    <cellStyle name="Normal 3 5 6 3 2 4" xfId="37928" xr:uid="{00000000-0005-0000-0000-00000C950000}"/>
    <cellStyle name="Normal 3 5 6 3 3" xfId="10577" xr:uid="{00000000-0005-0000-0000-00000D950000}"/>
    <cellStyle name="Normal 3 5 6 3 3 2" xfId="21966" xr:uid="{00000000-0005-0000-0000-00000E950000}"/>
    <cellStyle name="Normal 3 5 6 3 3 3" xfId="40133" xr:uid="{00000000-0005-0000-0000-00000F950000}"/>
    <cellStyle name="Normal 3 5 6 3 4" xfId="17251" xr:uid="{00000000-0005-0000-0000-000010950000}"/>
    <cellStyle name="Normal 3 5 6 3 5" xfId="35837" xr:uid="{00000000-0005-0000-0000-000011950000}"/>
    <cellStyle name="Normal 3 5 6 4" xfId="6935" xr:uid="{00000000-0005-0000-0000-000012950000}"/>
    <cellStyle name="Normal 3 5 6 4 2" xfId="11706" xr:uid="{00000000-0005-0000-0000-000013950000}"/>
    <cellStyle name="Normal 3 5 6 4 2 2" xfId="23068" xr:uid="{00000000-0005-0000-0000-000014950000}"/>
    <cellStyle name="Normal 3 5 6 4 2 3" xfId="41190" xr:uid="{00000000-0005-0000-0000-000015950000}"/>
    <cellStyle name="Normal 3 5 6 4 3" xfId="18358" xr:uid="{00000000-0005-0000-0000-000016950000}"/>
    <cellStyle name="Normal 3 5 6 4 4" xfId="36894" xr:uid="{00000000-0005-0000-0000-000017950000}"/>
    <cellStyle name="Normal 3 5 6 5" xfId="9529" xr:uid="{00000000-0005-0000-0000-000018950000}"/>
    <cellStyle name="Normal 3 5 6 5 2" xfId="20924" xr:uid="{00000000-0005-0000-0000-000019950000}"/>
    <cellStyle name="Normal 3 5 6 5 3" xfId="39097" xr:uid="{00000000-0005-0000-0000-00001A950000}"/>
    <cellStyle name="Normal 3 5 6 6" xfId="16194" xr:uid="{00000000-0005-0000-0000-00001B950000}"/>
    <cellStyle name="Normal 3 5 6 7" xfId="34803" xr:uid="{00000000-0005-0000-0000-00001C950000}"/>
    <cellStyle name="Normal 3 5 7" xfId="4979" xr:uid="{00000000-0005-0000-0000-00001D950000}"/>
    <cellStyle name="Normal 3 5 7 2" xfId="6065" xr:uid="{00000000-0005-0000-0000-00001E950000}"/>
    <cellStyle name="Normal 3 5 7 2 2" xfId="8257" xr:uid="{00000000-0005-0000-0000-00001F950000}"/>
    <cellStyle name="Normal 3 5 7 2 2 2" xfId="13028" xr:uid="{00000000-0005-0000-0000-000020950000}"/>
    <cellStyle name="Normal 3 5 7 2 2 2 2" xfId="24381" xr:uid="{00000000-0005-0000-0000-000021950000}"/>
    <cellStyle name="Normal 3 5 7 2 2 2 3" xfId="42482" xr:uid="{00000000-0005-0000-0000-000022950000}"/>
    <cellStyle name="Normal 3 5 7 2 2 3" xfId="19667" xr:uid="{00000000-0005-0000-0000-000023950000}"/>
    <cellStyle name="Normal 3 5 7 2 2 4" xfId="38186" xr:uid="{00000000-0005-0000-0000-000024950000}"/>
    <cellStyle name="Normal 3 5 7 2 3" xfId="10847" xr:uid="{00000000-0005-0000-0000-000025950000}"/>
    <cellStyle name="Normal 3 5 7 2 3 2" xfId="22233" xr:uid="{00000000-0005-0000-0000-000026950000}"/>
    <cellStyle name="Normal 3 5 7 2 3 3" xfId="40391" xr:uid="{00000000-0005-0000-0000-000027950000}"/>
    <cellStyle name="Normal 3 5 7 2 4" xfId="17518" xr:uid="{00000000-0005-0000-0000-000028950000}"/>
    <cellStyle name="Normal 3 5 7 2 5" xfId="36095" xr:uid="{00000000-0005-0000-0000-000029950000}"/>
    <cellStyle name="Normal 3 5 7 3" xfId="7201" xr:uid="{00000000-0005-0000-0000-00002A950000}"/>
    <cellStyle name="Normal 3 5 7 3 2" xfId="11972" xr:uid="{00000000-0005-0000-0000-00002B950000}"/>
    <cellStyle name="Normal 3 5 7 3 2 2" xfId="23330" xr:uid="{00000000-0005-0000-0000-00002C950000}"/>
    <cellStyle name="Normal 3 5 7 3 2 3" xfId="41446" xr:uid="{00000000-0005-0000-0000-00002D950000}"/>
    <cellStyle name="Normal 3 5 7 3 3" xfId="18619" xr:uid="{00000000-0005-0000-0000-00002E950000}"/>
    <cellStyle name="Normal 3 5 7 3 4" xfId="37150" xr:uid="{00000000-0005-0000-0000-00002F950000}"/>
    <cellStyle name="Normal 3 5 7 4" xfId="9787" xr:uid="{00000000-0005-0000-0000-000030950000}"/>
    <cellStyle name="Normal 3 5 7 4 2" xfId="21182" xr:uid="{00000000-0005-0000-0000-000031950000}"/>
    <cellStyle name="Normal 3 5 7 4 3" xfId="39354" xr:uid="{00000000-0005-0000-0000-000032950000}"/>
    <cellStyle name="Normal 3 5 7 5" xfId="16459" xr:uid="{00000000-0005-0000-0000-000033950000}"/>
    <cellStyle name="Normal 3 5 7 6" xfId="35059" xr:uid="{00000000-0005-0000-0000-000034950000}"/>
    <cellStyle name="Normal 3 5 8" xfId="5511" xr:uid="{00000000-0005-0000-0000-000035950000}"/>
    <cellStyle name="Normal 3 5 8 2" xfId="7713" xr:uid="{00000000-0005-0000-0000-000036950000}"/>
    <cellStyle name="Normal 3 5 8 2 2" xfId="12484" xr:uid="{00000000-0005-0000-0000-000037950000}"/>
    <cellStyle name="Normal 3 5 8 2 2 2" xfId="23842" xr:uid="{00000000-0005-0000-0000-000038950000}"/>
    <cellStyle name="Normal 3 5 8 2 2 3" xfId="41958" xr:uid="{00000000-0005-0000-0000-000039950000}"/>
    <cellStyle name="Normal 3 5 8 2 3" xfId="19131" xr:uid="{00000000-0005-0000-0000-00003A950000}"/>
    <cellStyle name="Normal 3 5 8 2 4" xfId="37662" xr:uid="{00000000-0005-0000-0000-00003B950000}"/>
    <cellStyle name="Normal 3 5 8 3" xfId="10301" xr:uid="{00000000-0005-0000-0000-00003C950000}"/>
    <cellStyle name="Normal 3 5 8 3 2" xfId="21696" xr:uid="{00000000-0005-0000-0000-00003D950000}"/>
    <cellStyle name="Normal 3 5 8 3 3" xfId="39867" xr:uid="{00000000-0005-0000-0000-00003E950000}"/>
    <cellStyle name="Normal 3 5 8 4" xfId="16977" xr:uid="{00000000-0005-0000-0000-00003F950000}"/>
    <cellStyle name="Normal 3 5 8 5" xfId="35571" xr:uid="{00000000-0005-0000-0000-000040950000}"/>
    <cellStyle name="Normal 3 5 9" xfId="6659" xr:uid="{00000000-0005-0000-0000-000041950000}"/>
    <cellStyle name="Normal 3 5 9 2" xfId="11430" xr:uid="{00000000-0005-0000-0000-000042950000}"/>
    <cellStyle name="Normal 3 5 9 2 2" xfId="22803" xr:uid="{00000000-0005-0000-0000-000043950000}"/>
    <cellStyle name="Normal 3 5 9 2 3" xfId="40934" xr:uid="{00000000-0005-0000-0000-000044950000}"/>
    <cellStyle name="Normal 3 5 9 3" xfId="18087" xr:uid="{00000000-0005-0000-0000-000045950000}"/>
    <cellStyle name="Normal 3 5 9 4" xfId="36638" xr:uid="{00000000-0005-0000-0000-000046950000}"/>
    <cellStyle name="Normal 3 6" xfId="4410" xr:uid="{00000000-0005-0000-0000-000047950000}"/>
    <cellStyle name="Normal 3 6 10" xfId="15924" xr:uid="{00000000-0005-0000-0000-000048950000}"/>
    <cellStyle name="Normal 3 6 11" xfId="34548" xr:uid="{00000000-0005-0000-0000-000049950000}"/>
    <cellStyle name="Normal 3 6 2" xfId="4449" xr:uid="{00000000-0005-0000-0000-00004A950000}"/>
    <cellStyle name="Normal 3 6 2 10" xfId="34580" xr:uid="{00000000-0005-0000-0000-00004B950000}"/>
    <cellStyle name="Normal 3 6 2 2" xfId="4521" xr:uid="{00000000-0005-0000-0000-00004C950000}"/>
    <cellStyle name="Normal 3 6 2 2 2" xfId="4669" xr:uid="{00000000-0005-0000-0000-00004D950000}"/>
    <cellStyle name="Normal 3 6 2 2 2 2" xfId="4946" xr:uid="{00000000-0005-0000-0000-00004E950000}"/>
    <cellStyle name="Normal 3 6 2 2 2 2 2" xfId="5480" xr:uid="{00000000-0005-0000-0000-00004F950000}"/>
    <cellStyle name="Normal 3 6 2 2 2 2 2 2" xfId="6556" xr:uid="{00000000-0005-0000-0000-000050950000}"/>
    <cellStyle name="Normal 3 6 2 2 2 2 2 2 2" xfId="8748" xr:uid="{00000000-0005-0000-0000-000051950000}"/>
    <cellStyle name="Normal 3 6 2 2 2 2 2 2 2 2" xfId="13519" xr:uid="{00000000-0005-0000-0000-000052950000}"/>
    <cellStyle name="Normal 3 6 2 2 2 2 2 2 2 2 2" xfId="24872" xr:uid="{00000000-0005-0000-0000-000053950000}"/>
    <cellStyle name="Normal 3 6 2 2 2 2 2 2 2 2 3" xfId="42973" xr:uid="{00000000-0005-0000-0000-000054950000}"/>
    <cellStyle name="Normal 3 6 2 2 2 2 2 2 2 3" xfId="20158" xr:uid="{00000000-0005-0000-0000-000055950000}"/>
    <cellStyle name="Normal 3 6 2 2 2 2 2 2 2 4" xfId="38677" xr:uid="{00000000-0005-0000-0000-000056950000}"/>
    <cellStyle name="Normal 3 6 2 2 2 2 2 2 3" xfId="11338" xr:uid="{00000000-0005-0000-0000-000057950000}"/>
    <cellStyle name="Normal 3 6 2 2 2 2 2 2 3 2" xfId="22724" xr:uid="{00000000-0005-0000-0000-000058950000}"/>
    <cellStyle name="Normal 3 6 2 2 2 2 2 2 3 3" xfId="40882" xr:uid="{00000000-0005-0000-0000-000059950000}"/>
    <cellStyle name="Normal 3 6 2 2 2 2 2 2 4" xfId="18009" xr:uid="{00000000-0005-0000-0000-00005A950000}"/>
    <cellStyle name="Normal 3 6 2 2 2 2 2 2 5" xfId="36586" xr:uid="{00000000-0005-0000-0000-00005B950000}"/>
    <cellStyle name="Normal 3 6 2 2 2 2 2 3" xfId="7682" xr:uid="{00000000-0005-0000-0000-00005C950000}"/>
    <cellStyle name="Normal 3 6 2 2 2 2 2 3 2" xfId="12453" xr:uid="{00000000-0005-0000-0000-00005D950000}"/>
    <cellStyle name="Normal 3 6 2 2 2 2 2 3 2 2" xfId="23811" xr:uid="{00000000-0005-0000-0000-00005E950000}"/>
    <cellStyle name="Normal 3 6 2 2 2 2 2 3 2 3" xfId="41927" xr:uid="{00000000-0005-0000-0000-00005F950000}"/>
    <cellStyle name="Normal 3 6 2 2 2 2 2 3 3" xfId="19100" xr:uid="{00000000-0005-0000-0000-000060950000}"/>
    <cellStyle name="Normal 3 6 2 2 2 2 2 3 4" xfId="37631" xr:uid="{00000000-0005-0000-0000-000061950000}"/>
    <cellStyle name="Normal 3 6 2 2 2 2 2 4" xfId="10270" xr:uid="{00000000-0005-0000-0000-000062950000}"/>
    <cellStyle name="Normal 3 6 2 2 2 2 2 4 2" xfId="21665" xr:uid="{00000000-0005-0000-0000-000063950000}"/>
    <cellStyle name="Normal 3 6 2 2 2 2 2 4 3" xfId="39836" xr:uid="{00000000-0005-0000-0000-000064950000}"/>
    <cellStyle name="Normal 3 6 2 2 2 2 2 5" xfId="16946" xr:uid="{00000000-0005-0000-0000-000065950000}"/>
    <cellStyle name="Normal 3 6 2 2 2 2 2 6" xfId="35540" xr:uid="{00000000-0005-0000-0000-000066950000}"/>
    <cellStyle name="Normal 3 6 2 2 2 2 3" xfId="6032" xr:uid="{00000000-0005-0000-0000-000067950000}"/>
    <cellStyle name="Normal 3 6 2 2 2 2 3 2" xfId="8224" xr:uid="{00000000-0005-0000-0000-000068950000}"/>
    <cellStyle name="Normal 3 6 2 2 2 2 3 2 2" xfId="12995" xr:uid="{00000000-0005-0000-0000-000069950000}"/>
    <cellStyle name="Normal 3 6 2 2 2 2 3 2 2 2" xfId="24348" xr:uid="{00000000-0005-0000-0000-00006A950000}"/>
    <cellStyle name="Normal 3 6 2 2 2 2 3 2 2 3" xfId="42449" xr:uid="{00000000-0005-0000-0000-00006B950000}"/>
    <cellStyle name="Normal 3 6 2 2 2 2 3 2 3" xfId="19634" xr:uid="{00000000-0005-0000-0000-00006C950000}"/>
    <cellStyle name="Normal 3 6 2 2 2 2 3 2 4" xfId="38153" xr:uid="{00000000-0005-0000-0000-00006D950000}"/>
    <cellStyle name="Normal 3 6 2 2 2 2 3 3" xfId="10814" xr:uid="{00000000-0005-0000-0000-00006E950000}"/>
    <cellStyle name="Normal 3 6 2 2 2 2 3 3 2" xfId="22200" xr:uid="{00000000-0005-0000-0000-00006F950000}"/>
    <cellStyle name="Normal 3 6 2 2 2 2 3 3 3" xfId="40358" xr:uid="{00000000-0005-0000-0000-000070950000}"/>
    <cellStyle name="Normal 3 6 2 2 2 2 3 4" xfId="17485" xr:uid="{00000000-0005-0000-0000-000071950000}"/>
    <cellStyle name="Normal 3 6 2 2 2 2 3 5" xfId="36062" xr:uid="{00000000-0005-0000-0000-000072950000}"/>
    <cellStyle name="Normal 3 6 2 2 2 2 4" xfId="7170" xr:uid="{00000000-0005-0000-0000-000073950000}"/>
    <cellStyle name="Normal 3 6 2 2 2 2 4 2" xfId="11941" xr:uid="{00000000-0005-0000-0000-000074950000}"/>
    <cellStyle name="Normal 3 6 2 2 2 2 4 2 2" xfId="23299" xr:uid="{00000000-0005-0000-0000-000075950000}"/>
    <cellStyle name="Normal 3 6 2 2 2 2 4 2 3" xfId="41415" xr:uid="{00000000-0005-0000-0000-000076950000}"/>
    <cellStyle name="Normal 3 6 2 2 2 2 4 3" xfId="18588" xr:uid="{00000000-0005-0000-0000-000077950000}"/>
    <cellStyle name="Normal 3 6 2 2 2 2 4 4" xfId="37119" xr:uid="{00000000-0005-0000-0000-000078950000}"/>
    <cellStyle name="Normal 3 6 2 2 2 2 5" xfId="9756" xr:uid="{00000000-0005-0000-0000-000079950000}"/>
    <cellStyle name="Normal 3 6 2 2 2 2 5 2" xfId="21151" xr:uid="{00000000-0005-0000-0000-00007A950000}"/>
    <cellStyle name="Normal 3 6 2 2 2 2 5 3" xfId="39323" xr:uid="{00000000-0005-0000-0000-00007B950000}"/>
    <cellStyle name="Normal 3 6 2 2 2 2 6" xfId="16428" xr:uid="{00000000-0005-0000-0000-00007C950000}"/>
    <cellStyle name="Normal 3 6 2 2 2 2 7" xfId="35028" xr:uid="{00000000-0005-0000-0000-00007D950000}"/>
    <cellStyle name="Normal 3 6 2 2 2 3" xfId="5204" xr:uid="{00000000-0005-0000-0000-00007E950000}"/>
    <cellStyle name="Normal 3 6 2 2 2 3 2" xfId="6290" xr:uid="{00000000-0005-0000-0000-00007F950000}"/>
    <cellStyle name="Normal 3 6 2 2 2 3 2 2" xfId="8482" xr:uid="{00000000-0005-0000-0000-000080950000}"/>
    <cellStyle name="Normal 3 6 2 2 2 3 2 2 2" xfId="13253" xr:uid="{00000000-0005-0000-0000-000081950000}"/>
    <cellStyle name="Normal 3 6 2 2 2 3 2 2 2 2" xfId="24606" xr:uid="{00000000-0005-0000-0000-000082950000}"/>
    <cellStyle name="Normal 3 6 2 2 2 3 2 2 2 3" xfId="42707" xr:uid="{00000000-0005-0000-0000-000083950000}"/>
    <cellStyle name="Normal 3 6 2 2 2 3 2 2 3" xfId="19892" xr:uid="{00000000-0005-0000-0000-000084950000}"/>
    <cellStyle name="Normal 3 6 2 2 2 3 2 2 4" xfId="38411" xr:uid="{00000000-0005-0000-0000-000085950000}"/>
    <cellStyle name="Normal 3 6 2 2 2 3 2 3" xfId="11072" xr:uid="{00000000-0005-0000-0000-000086950000}"/>
    <cellStyle name="Normal 3 6 2 2 2 3 2 3 2" xfId="22458" xr:uid="{00000000-0005-0000-0000-000087950000}"/>
    <cellStyle name="Normal 3 6 2 2 2 3 2 3 3" xfId="40616" xr:uid="{00000000-0005-0000-0000-000088950000}"/>
    <cellStyle name="Normal 3 6 2 2 2 3 2 4" xfId="17743" xr:uid="{00000000-0005-0000-0000-000089950000}"/>
    <cellStyle name="Normal 3 6 2 2 2 3 2 5" xfId="36320" xr:uid="{00000000-0005-0000-0000-00008A950000}"/>
    <cellStyle name="Normal 3 6 2 2 2 3 3" xfId="7426" xr:uid="{00000000-0005-0000-0000-00008B950000}"/>
    <cellStyle name="Normal 3 6 2 2 2 3 3 2" xfId="12197" xr:uid="{00000000-0005-0000-0000-00008C950000}"/>
    <cellStyle name="Normal 3 6 2 2 2 3 3 2 2" xfId="23555" xr:uid="{00000000-0005-0000-0000-00008D950000}"/>
    <cellStyle name="Normal 3 6 2 2 2 3 3 2 3" xfId="41671" xr:uid="{00000000-0005-0000-0000-00008E950000}"/>
    <cellStyle name="Normal 3 6 2 2 2 3 3 3" xfId="18844" xr:uid="{00000000-0005-0000-0000-00008F950000}"/>
    <cellStyle name="Normal 3 6 2 2 2 3 3 4" xfId="37375" xr:uid="{00000000-0005-0000-0000-000090950000}"/>
    <cellStyle name="Normal 3 6 2 2 2 3 4" xfId="10012" xr:uid="{00000000-0005-0000-0000-000091950000}"/>
    <cellStyle name="Normal 3 6 2 2 2 3 4 2" xfId="21407" xr:uid="{00000000-0005-0000-0000-000092950000}"/>
    <cellStyle name="Normal 3 6 2 2 2 3 4 3" xfId="39579" xr:uid="{00000000-0005-0000-0000-000093950000}"/>
    <cellStyle name="Normal 3 6 2 2 2 3 5" xfId="16684" xr:uid="{00000000-0005-0000-0000-000094950000}"/>
    <cellStyle name="Normal 3 6 2 2 2 3 6" xfId="35284" xr:uid="{00000000-0005-0000-0000-000095950000}"/>
    <cellStyle name="Normal 3 6 2 2 2 4" xfId="5756" xr:uid="{00000000-0005-0000-0000-000096950000}"/>
    <cellStyle name="Normal 3 6 2 2 2 4 2" xfId="7958" xr:uid="{00000000-0005-0000-0000-000097950000}"/>
    <cellStyle name="Normal 3 6 2 2 2 4 2 2" xfId="12729" xr:uid="{00000000-0005-0000-0000-000098950000}"/>
    <cellStyle name="Normal 3 6 2 2 2 4 2 2 2" xfId="24084" xr:uid="{00000000-0005-0000-0000-000099950000}"/>
    <cellStyle name="Normal 3 6 2 2 2 4 2 2 3" xfId="42193" xr:uid="{00000000-0005-0000-0000-00009A950000}"/>
    <cellStyle name="Normal 3 6 2 2 2 4 2 3" xfId="19371" xr:uid="{00000000-0005-0000-0000-00009B950000}"/>
    <cellStyle name="Normal 3 6 2 2 2 4 2 4" xfId="37897" xr:uid="{00000000-0005-0000-0000-00009C950000}"/>
    <cellStyle name="Normal 3 6 2 2 2 4 3" xfId="10546" xr:uid="{00000000-0005-0000-0000-00009D950000}"/>
    <cellStyle name="Normal 3 6 2 2 2 4 3 2" xfId="21935" xr:uid="{00000000-0005-0000-0000-00009E950000}"/>
    <cellStyle name="Normal 3 6 2 2 2 4 3 3" xfId="40102" xr:uid="{00000000-0005-0000-0000-00009F950000}"/>
    <cellStyle name="Normal 3 6 2 2 2 4 4" xfId="17220" xr:uid="{00000000-0005-0000-0000-0000A0950000}"/>
    <cellStyle name="Normal 3 6 2 2 2 4 5" xfId="35806" xr:uid="{00000000-0005-0000-0000-0000A1950000}"/>
    <cellStyle name="Normal 3 6 2 2 2 5" xfId="6904" xr:uid="{00000000-0005-0000-0000-0000A2950000}"/>
    <cellStyle name="Normal 3 6 2 2 2 5 2" xfId="11675" xr:uid="{00000000-0005-0000-0000-0000A3950000}"/>
    <cellStyle name="Normal 3 6 2 2 2 5 2 2" xfId="23037" xr:uid="{00000000-0005-0000-0000-0000A4950000}"/>
    <cellStyle name="Normal 3 6 2 2 2 5 2 3" xfId="41159" xr:uid="{00000000-0005-0000-0000-0000A5950000}"/>
    <cellStyle name="Normal 3 6 2 2 2 5 3" xfId="18327" xr:uid="{00000000-0005-0000-0000-0000A6950000}"/>
    <cellStyle name="Normal 3 6 2 2 2 5 4" xfId="36863" xr:uid="{00000000-0005-0000-0000-0000A7950000}"/>
    <cellStyle name="Normal 3 6 2 2 2 6" xfId="9497" xr:uid="{00000000-0005-0000-0000-0000A8950000}"/>
    <cellStyle name="Normal 3 6 2 2 2 6 2" xfId="20892" xr:uid="{00000000-0005-0000-0000-0000A9950000}"/>
    <cellStyle name="Normal 3 6 2 2 2 6 3" xfId="39066" xr:uid="{00000000-0005-0000-0000-0000AA950000}"/>
    <cellStyle name="Normal 3 6 2 2 2 7" xfId="16163" xr:uid="{00000000-0005-0000-0000-0000AB950000}"/>
    <cellStyle name="Normal 3 6 2 2 2 8" xfId="34772" xr:uid="{00000000-0005-0000-0000-0000AC950000}"/>
    <cellStyle name="Normal 3 6 2 2 3" xfId="4798" xr:uid="{00000000-0005-0000-0000-0000AD950000}"/>
    <cellStyle name="Normal 3 6 2 2 3 2" xfId="5332" xr:uid="{00000000-0005-0000-0000-0000AE950000}"/>
    <cellStyle name="Normal 3 6 2 2 3 2 2" xfId="6418" xr:uid="{00000000-0005-0000-0000-0000AF950000}"/>
    <cellStyle name="Normal 3 6 2 2 3 2 2 2" xfId="8610" xr:uid="{00000000-0005-0000-0000-0000B0950000}"/>
    <cellStyle name="Normal 3 6 2 2 3 2 2 2 2" xfId="13381" xr:uid="{00000000-0005-0000-0000-0000B1950000}"/>
    <cellStyle name="Normal 3 6 2 2 3 2 2 2 2 2" xfId="24734" xr:uid="{00000000-0005-0000-0000-0000B2950000}"/>
    <cellStyle name="Normal 3 6 2 2 3 2 2 2 2 3" xfId="42835" xr:uid="{00000000-0005-0000-0000-0000B3950000}"/>
    <cellStyle name="Normal 3 6 2 2 3 2 2 2 3" xfId="20020" xr:uid="{00000000-0005-0000-0000-0000B4950000}"/>
    <cellStyle name="Normal 3 6 2 2 3 2 2 2 4" xfId="38539" xr:uid="{00000000-0005-0000-0000-0000B5950000}"/>
    <cellStyle name="Normal 3 6 2 2 3 2 2 3" xfId="11200" xr:uid="{00000000-0005-0000-0000-0000B6950000}"/>
    <cellStyle name="Normal 3 6 2 2 3 2 2 3 2" xfId="22586" xr:uid="{00000000-0005-0000-0000-0000B7950000}"/>
    <cellStyle name="Normal 3 6 2 2 3 2 2 3 3" xfId="40744" xr:uid="{00000000-0005-0000-0000-0000B8950000}"/>
    <cellStyle name="Normal 3 6 2 2 3 2 2 4" xfId="17871" xr:uid="{00000000-0005-0000-0000-0000B9950000}"/>
    <cellStyle name="Normal 3 6 2 2 3 2 2 5" xfId="36448" xr:uid="{00000000-0005-0000-0000-0000BA950000}"/>
    <cellStyle name="Normal 3 6 2 2 3 2 3" xfId="7554" xr:uid="{00000000-0005-0000-0000-0000BB950000}"/>
    <cellStyle name="Normal 3 6 2 2 3 2 3 2" xfId="12325" xr:uid="{00000000-0005-0000-0000-0000BC950000}"/>
    <cellStyle name="Normal 3 6 2 2 3 2 3 2 2" xfId="23683" xr:uid="{00000000-0005-0000-0000-0000BD950000}"/>
    <cellStyle name="Normal 3 6 2 2 3 2 3 2 3" xfId="41799" xr:uid="{00000000-0005-0000-0000-0000BE950000}"/>
    <cellStyle name="Normal 3 6 2 2 3 2 3 3" xfId="18972" xr:uid="{00000000-0005-0000-0000-0000BF950000}"/>
    <cellStyle name="Normal 3 6 2 2 3 2 3 4" xfId="37503" xr:uid="{00000000-0005-0000-0000-0000C0950000}"/>
    <cellStyle name="Normal 3 6 2 2 3 2 4" xfId="10140" xr:uid="{00000000-0005-0000-0000-0000C1950000}"/>
    <cellStyle name="Normal 3 6 2 2 3 2 4 2" xfId="21535" xr:uid="{00000000-0005-0000-0000-0000C2950000}"/>
    <cellStyle name="Normal 3 6 2 2 3 2 4 3" xfId="39707" xr:uid="{00000000-0005-0000-0000-0000C3950000}"/>
    <cellStyle name="Normal 3 6 2 2 3 2 5" xfId="16812" xr:uid="{00000000-0005-0000-0000-0000C4950000}"/>
    <cellStyle name="Normal 3 6 2 2 3 2 6" xfId="35412" xr:uid="{00000000-0005-0000-0000-0000C5950000}"/>
    <cellStyle name="Normal 3 6 2 2 3 3" xfId="5884" xr:uid="{00000000-0005-0000-0000-0000C6950000}"/>
    <cellStyle name="Normal 3 6 2 2 3 3 2" xfId="8086" xr:uid="{00000000-0005-0000-0000-0000C7950000}"/>
    <cellStyle name="Normal 3 6 2 2 3 3 2 2" xfId="12857" xr:uid="{00000000-0005-0000-0000-0000C8950000}"/>
    <cellStyle name="Normal 3 6 2 2 3 3 2 2 2" xfId="24212" xr:uid="{00000000-0005-0000-0000-0000C9950000}"/>
    <cellStyle name="Normal 3 6 2 2 3 3 2 2 3" xfId="42321" xr:uid="{00000000-0005-0000-0000-0000CA950000}"/>
    <cellStyle name="Normal 3 6 2 2 3 3 2 3" xfId="19499" xr:uid="{00000000-0005-0000-0000-0000CB950000}"/>
    <cellStyle name="Normal 3 6 2 2 3 3 2 4" xfId="38025" xr:uid="{00000000-0005-0000-0000-0000CC950000}"/>
    <cellStyle name="Normal 3 6 2 2 3 3 3" xfId="10674" xr:uid="{00000000-0005-0000-0000-0000CD950000}"/>
    <cellStyle name="Normal 3 6 2 2 3 3 3 2" xfId="22063" xr:uid="{00000000-0005-0000-0000-0000CE950000}"/>
    <cellStyle name="Normal 3 6 2 2 3 3 3 3" xfId="40230" xr:uid="{00000000-0005-0000-0000-0000CF950000}"/>
    <cellStyle name="Normal 3 6 2 2 3 3 4" xfId="17348" xr:uid="{00000000-0005-0000-0000-0000D0950000}"/>
    <cellStyle name="Normal 3 6 2 2 3 3 5" xfId="35934" xr:uid="{00000000-0005-0000-0000-0000D1950000}"/>
    <cellStyle name="Normal 3 6 2 2 3 4" xfId="7032" xr:uid="{00000000-0005-0000-0000-0000D2950000}"/>
    <cellStyle name="Normal 3 6 2 2 3 4 2" xfId="11803" xr:uid="{00000000-0005-0000-0000-0000D3950000}"/>
    <cellStyle name="Normal 3 6 2 2 3 4 2 2" xfId="23165" xr:uid="{00000000-0005-0000-0000-0000D4950000}"/>
    <cellStyle name="Normal 3 6 2 2 3 4 2 3" xfId="41287" xr:uid="{00000000-0005-0000-0000-0000D5950000}"/>
    <cellStyle name="Normal 3 6 2 2 3 4 3" xfId="18455" xr:uid="{00000000-0005-0000-0000-0000D6950000}"/>
    <cellStyle name="Normal 3 6 2 2 3 4 4" xfId="36991" xr:uid="{00000000-0005-0000-0000-0000D7950000}"/>
    <cellStyle name="Normal 3 6 2 2 3 5" xfId="9626" xr:uid="{00000000-0005-0000-0000-0000D8950000}"/>
    <cellStyle name="Normal 3 6 2 2 3 5 2" xfId="21021" xr:uid="{00000000-0005-0000-0000-0000D9950000}"/>
    <cellStyle name="Normal 3 6 2 2 3 5 3" xfId="39194" xr:uid="{00000000-0005-0000-0000-0000DA950000}"/>
    <cellStyle name="Normal 3 6 2 2 3 6" xfId="16291" xr:uid="{00000000-0005-0000-0000-0000DB950000}"/>
    <cellStyle name="Normal 3 6 2 2 3 7" xfId="34900" xr:uid="{00000000-0005-0000-0000-0000DC950000}"/>
    <cellStyle name="Normal 3 6 2 2 4" xfId="5076" xr:uid="{00000000-0005-0000-0000-0000DD950000}"/>
    <cellStyle name="Normal 3 6 2 2 4 2" xfId="6162" xr:uid="{00000000-0005-0000-0000-0000DE950000}"/>
    <cellStyle name="Normal 3 6 2 2 4 2 2" xfId="8354" xr:uid="{00000000-0005-0000-0000-0000DF950000}"/>
    <cellStyle name="Normal 3 6 2 2 4 2 2 2" xfId="13125" xr:uid="{00000000-0005-0000-0000-0000E0950000}"/>
    <cellStyle name="Normal 3 6 2 2 4 2 2 2 2" xfId="24478" xr:uid="{00000000-0005-0000-0000-0000E1950000}"/>
    <cellStyle name="Normal 3 6 2 2 4 2 2 2 3" xfId="42579" xr:uid="{00000000-0005-0000-0000-0000E2950000}"/>
    <cellStyle name="Normal 3 6 2 2 4 2 2 3" xfId="19764" xr:uid="{00000000-0005-0000-0000-0000E3950000}"/>
    <cellStyle name="Normal 3 6 2 2 4 2 2 4" xfId="38283" xr:uid="{00000000-0005-0000-0000-0000E4950000}"/>
    <cellStyle name="Normal 3 6 2 2 4 2 3" xfId="10944" xr:uid="{00000000-0005-0000-0000-0000E5950000}"/>
    <cellStyle name="Normal 3 6 2 2 4 2 3 2" xfId="22330" xr:uid="{00000000-0005-0000-0000-0000E6950000}"/>
    <cellStyle name="Normal 3 6 2 2 4 2 3 3" xfId="40488" xr:uid="{00000000-0005-0000-0000-0000E7950000}"/>
    <cellStyle name="Normal 3 6 2 2 4 2 4" xfId="17615" xr:uid="{00000000-0005-0000-0000-0000E8950000}"/>
    <cellStyle name="Normal 3 6 2 2 4 2 5" xfId="36192" xr:uid="{00000000-0005-0000-0000-0000E9950000}"/>
    <cellStyle name="Normal 3 6 2 2 4 3" xfId="7298" xr:uid="{00000000-0005-0000-0000-0000EA950000}"/>
    <cellStyle name="Normal 3 6 2 2 4 3 2" xfId="12069" xr:uid="{00000000-0005-0000-0000-0000EB950000}"/>
    <cellStyle name="Normal 3 6 2 2 4 3 2 2" xfId="23427" xr:uid="{00000000-0005-0000-0000-0000EC950000}"/>
    <cellStyle name="Normal 3 6 2 2 4 3 2 3" xfId="41543" xr:uid="{00000000-0005-0000-0000-0000ED950000}"/>
    <cellStyle name="Normal 3 6 2 2 4 3 3" xfId="18716" xr:uid="{00000000-0005-0000-0000-0000EE950000}"/>
    <cellStyle name="Normal 3 6 2 2 4 3 4" xfId="37247" xr:uid="{00000000-0005-0000-0000-0000EF950000}"/>
    <cellStyle name="Normal 3 6 2 2 4 4" xfId="9884" xr:uid="{00000000-0005-0000-0000-0000F0950000}"/>
    <cellStyle name="Normal 3 6 2 2 4 4 2" xfId="21279" xr:uid="{00000000-0005-0000-0000-0000F1950000}"/>
    <cellStyle name="Normal 3 6 2 2 4 4 3" xfId="39451" xr:uid="{00000000-0005-0000-0000-0000F2950000}"/>
    <cellStyle name="Normal 3 6 2 2 4 5" xfId="16556" xr:uid="{00000000-0005-0000-0000-0000F3950000}"/>
    <cellStyle name="Normal 3 6 2 2 4 6" xfId="35156" xr:uid="{00000000-0005-0000-0000-0000F4950000}"/>
    <cellStyle name="Normal 3 6 2 2 5" xfId="5608" xr:uid="{00000000-0005-0000-0000-0000F5950000}"/>
    <cellStyle name="Normal 3 6 2 2 5 2" xfId="7810" xr:uid="{00000000-0005-0000-0000-0000F6950000}"/>
    <cellStyle name="Normal 3 6 2 2 5 2 2" xfId="12581" xr:uid="{00000000-0005-0000-0000-0000F7950000}"/>
    <cellStyle name="Normal 3 6 2 2 5 2 2 2" xfId="23939" xr:uid="{00000000-0005-0000-0000-0000F8950000}"/>
    <cellStyle name="Normal 3 6 2 2 5 2 2 3" xfId="42055" xr:uid="{00000000-0005-0000-0000-0000F9950000}"/>
    <cellStyle name="Normal 3 6 2 2 5 2 3" xfId="19228" xr:uid="{00000000-0005-0000-0000-0000FA950000}"/>
    <cellStyle name="Normal 3 6 2 2 5 2 4" xfId="37759" xr:uid="{00000000-0005-0000-0000-0000FB950000}"/>
    <cellStyle name="Normal 3 6 2 2 5 3" xfId="10398" xr:uid="{00000000-0005-0000-0000-0000FC950000}"/>
    <cellStyle name="Normal 3 6 2 2 5 3 2" xfId="21793" xr:uid="{00000000-0005-0000-0000-0000FD950000}"/>
    <cellStyle name="Normal 3 6 2 2 5 3 3" xfId="39964" xr:uid="{00000000-0005-0000-0000-0000FE950000}"/>
    <cellStyle name="Normal 3 6 2 2 5 4" xfId="17074" xr:uid="{00000000-0005-0000-0000-0000FF950000}"/>
    <cellStyle name="Normal 3 6 2 2 5 5" xfId="35668" xr:uid="{00000000-0005-0000-0000-000000960000}"/>
    <cellStyle name="Normal 3 6 2 2 6" xfId="6766" xr:uid="{00000000-0005-0000-0000-000001960000}"/>
    <cellStyle name="Normal 3 6 2 2 6 2" xfId="11537" xr:uid="{00000000-0005-0000-0000-000002960000}"/>
    <cellStyle name="Normal 3 6 2 2 6 2 2" xfId="22904" xr:uid="{00000000-0005-0000-0000-000003960000}"/>
    <cellStyle name="Normal 3 6 2 2 6 2 3" xfId="41031" xr:uid="{00000000-0005-0000-0000-000004960000}"/>
    <cellStyle name="Normal 3 6 2 2 6 3" xfId="18192" xr:uid="{00000000-0005-0000-0000-000005960000}"/>
    <cellStyle name="Normal 3 6 2 2 6 4" xfId="36735" xr:uid="{00000000-0005-0000-0000-000006960000}"/>
    <cellStyle name="Normal 3 6 2 2 7" xfId="9366" xr:uid="{00000000-0005-0000-0000-000007960000}"/>
    <cellStyle name="Normal 3 6 2 2 7 2" xfId="20761" xr:uid="{00000000-0005-0000-0000-000008960000}"/>
    <cellStyle name="Normal 3 6 2 2 7 3" xfId="38938" xr:uid="{00000000-0005-0000-0000-000009960000}"/>
    <cellStyle name="Normal 3 6 2 2 8" xfId="16026" xr:uid="{00000000-0005-0000-0000-00000A960000}"/>
    <cellStyle name="Normal 3 6 2 2 9" xfId="34644" xr:uid="{00000000-0005-0000-0000-00000B960000}"/>
    <cellStyle name="Normal 3 6 2 3" xfId="4597" xr:uid="{00000000-0005-0000-0000-00000C960000}"/>
    <cellStyle name="Normal 3 6 2 3 2" xfId="4874" xr:uid="{00000000-0005-0000-0000-00000D960000}"/>
    <cellStyle name="Normal 3 6 2 3 2 2" xfId="5408" xr:uid="{00000000-0005-0000-0000-00000E960000}"/>
    <cellStyle name="Normal 3 6 2 3 2 2 2" xfId="6490" xr:uid="{00000000-0005-0000-0000-00000F960000}"/>
    <cellStyle name="Normal 3 6 2 3 2 2 2 2" xfId="8682" xr:uid="{00000000-0005-0000-0000-000010960000}"/>
    <cellStyle name="Normal 3 6 2 3 2 2 2 2 2" xfId="13453" xr:uid="{00000000-0005-0000-0000-000011960000}"/>
    <cellStyle name="Normal 3 6 2 3 2 2 2 2 2 2" xfId="24806" xr:uid="{00000000-0005-0000-0000-000012960000}"/>
    <cellStyle name="Normal 3 6 2 3 2 2 2 2 2 3" xfId="42907" xr:uid="{00000000-0005-0000-0000-000013960000}"/>
    <cellStyle name="Normal 3 6 2 3 2 2 2 2 3" xfId="20092" xr:uid="{00000000-0005-0000-0000-000014960000}"/>
    <cellStyle name="Normal 3 6 2 3 2 2 2 2 4" xfId="38611" xr:uid="{00000000-0005-0000-0000-000015960000}"/>
    <cellStyle name="Normal 3 6 2 3 2 2 2 3" xfId="11272" xr:uid="{00000000-0005-0000-0000-000016960000}"/>
    <cellStyle name="Normal 3 6 2 3 2 2 2 3 2" xfId="22658" xr:uid="{00000000-0005-0000-0000-000017960000}"/>
    <cellStyle name="Normal 3 6 2 3 2 2 2 3 3" xfId="40816" xr:uid="{00000000-0005-0000-0000-000018960000}"/>
    <cellStyle name="Normal 3 6 2 3 2 2 2 4" xfId="17943" xr:uid="{00000000-0005-0000-0000-000019960000}"/>
    <cellStyle name="Normal 3 6 2 3 2 2 2 5" xfId="36520" xr:uid="{00000000-0005-0000-0000-00001A960000}"/>
    <cellStyle name="Normal 3 6 2 3 2 2 3" xfId="7618" xr:uid="{00000000-0005-0000-0000-00001B960000}"/>
    <cellStyle name="Normal 3 6 2 3 2 2 3 2" xfId="12389" xr:uid="{00000000-0005-0000-0000-00001C960000}"/>
    <cellStyle name="Normal 3 6 2 3 2 2 3 2 2" xfId="23747" xr:uid="{00000000-0005-0000-0000-00001D960000}"/>
    <cellStyle name="Normal 3 6 2 3 2 2 3 2 3" xfId="41863" xr:uid="{00000000-0005-0000-0000-00001E960000}"/>
    <cellStyle name="Normal 3 6 2 3 2 2 3 3" xfId="19036" xr:uid="{00000000-0005-0000-0000-00001F960000}"/>
    <cellStyle name="Normal 3 6 2 3 2 2 3 4" xfId="37567" xr:uid="{00000000-0005-0000-0000-000020960000}"/>
    <cellStyle name="Normal 3 6 2 3 2 2 4" xfId="10205" xr:uid="{00000000-0005-0000-0000-000021960000}"/>
    <cellStyle name="Normal 3 6 2 3 2 2 4 2" xfId="21600" xr:uid="{00000000-0005-0000-0000-000022960000}"/>
    <cellStyle name="Normal 3 6 2 3 2 2 4 3" xfId="39772" xr:uid="{00000000-0005-0000-0000-000023960000}"/>
    <cellStyle name="Normal 3 6 2 3 2 2 5" xfId="16879" xr:uid="{00000000-0005-0000-0000-000024960000}"/>
    <cellStyle name="Normal 3 6 2 3 2 2 6" xfId="35476" xr:uid="{00000000-0005-0000-0000-000025960000}"/>
    <cellStyle name="Normal 3 6 2 3 2 3" xfId="5960" xr:uid="{00000000-0005-0000-0000-000026960000}"/>
    <cellStyle name="Normal 3 6 2 3 2 3 2" xfId="8154" xr:uid="{00000000-0005-0000-0000-000027960000}"/>
    <cellStyle name="Normal 3 6 2 3 2 3 2 2" xfId="12925" xr:uid="{00000000-0005-0000-0000-000028960000}"/>
    <cellStyle name="Normal 3 6 2 3 2 3 2 2 2" xfId="24280" xr:uid="{00000000-0005-0000-0000-000029960000}"/>
    <cellStyle name="Normal 3 6 2 3 2 3 2 2 3" xfId="42385" xr:uid="{00000000-0005-0000-0000-00002A960000}"/>
    <cellStyle name="Normal 3 6 2 3 2 3 2 3" xfId="19565" xr:uid="{00000000-0005-0000-0000-00002B960000}"/>
    <cellStyle name="Normal 3 6 2 3 2 3 2 4" xfId="38089" xr:uid="{00000000-0005-0000-0000-00002C960000}"/>
    <cellStyle name="Normal 3 6 2 3 2 3 3" xfId="10744" xr:uid="{00000000-0005-0000-0000-00002D960000}"/>
    <cellStyle name="Normal 3 6 2 3 2 3 3 2" xfId="22132" xr:uid="{00000000-0005-0000-0000-00002E960000}"/>
    <cellStyle name="Normal 3 6 2 3 2 3 3 3" xfId="40294" xr:uid="{00000000-0005-0000-0000-00002F960000}"/>
    <cellStyle name="Normal 3 6 2 3 2 3 4" xfId="17417" xr:uid="{00000000-0005-0000-0000-000030960000}"/>
    <cellStyle name="Normal 3 6 2 3 2 3 5" xfId="35998" xr:uid="{00000000-0005-0000-0000-000031960000}"/>
    <cellStyle name="Normal 3 6 2 3 2 4" xfId="7100" xr:uid="{00000000-0005-0000-0000-000032960000}"/>
    <cellStyle name="Normal 3 6 2 3 2 4 2" xfId="11871" xr:uid="{00000000-0005-0000-0000-000033960000}"/>
    <cellStyle name="Normal 3 6 2 3 2 4 2 2" xfId="23232" xr:uid="{00000000-0005-0000-0000-000034960000}"/>
    <cellStyle name="Normal 3 6 2 3 2 4 2 3" xfId="41351" xr:uid="{00000000-0005-0000-0000-000035960000}"/>
    <cellStyle name="Normal 3 6 2 3 2 4 3" xfId="18520" xr:uid="{00000000-0005-0000-0000-000036960000}"/>
    <cellStyle name="Normal 3 6 2 3 2 4 4" xfId="37055" xr:uid="{00000000-0005-0000-0000-000037960000}"/>
    <cellStyle name="Normal 3 6 2 3 2 5" xfId="9691" xr:uid="{00000000-0005-0000-0000-000038960000}"/>
    <cellStyle name="Normal 3 6 2 3 2 5 2" xfId="21086" xr:uid="{00000000-0005-0000-0000-000039960000}"/>
    <cellStyle name="Normal 3 6 2 3 2 5 3" xfId="39259" xr:uid="{00000000-0005-0000-0000-00003A960000}"/>
    <cellStyle name="Normal 3 6 2 3 2 6" xfId="16359" xr:uid="{00000000-0005-0000-0000-00003B960000}"/>
    <cellStyle name="Normal 3 6 2 3 2 7" xfId="34964" xr:uid="{00000000-0005-0000-0000-00003C960000}"/>
    <cellStyle name="Normal 3 6 2 3 3" xfId="5140" xr:uid="{00000000-0005-0000-0000-00003D960000}"/>
    <cellStyle name="Normal 3 6 2 3 3 2" xfId="6226" xr:uid="{00000000-0005-0000-0000-00003E960000}"/>
    <cellStyle name="Normal 3 6 2 3 3 2 2" xfId="8418" xr:uid="{00000000-0005-0000-0000-00003F960000}"/>
    <cellStyle name="Normal 3 6 2 3 3 2 2 2" xfId="13189" xr:uid="{00000000-0005-0000-0000-000040960000}"/>
    <cellStyle name="Normal 3 6 2 3 3 2 2 2 2" xfId="24542" xr:uid="{00000000-0005-0000-0000-000041960000}"/>
    <cellStyle name="Normal 3 6 2 3 3 2 2 2 3" xfId="42643" xr:uid="{00000000-0005-0000-0000-000042960000}"/>
    <cellStyle name="Normal 3 6 2 3 3 2 2 3" xfId="19828" xr:uid="{00000000-0005-0000-0000-000043960000}"/>
    <cellStyle name="Normal 3 6 2 3 3 2 2 4" xfId="38347" xr:uid="{00000000-0005-0000-0000-000044960000}"/>
    <cellStyle name="Normal 3 6 2 3 3 2 3" xfId="11008" xr:uid="{00000000-0005-0000-0000-000045960000}"/>
    <cellStyle name="Normal 3 6 2 3 3 2 3 2" xfId="22394" xr:uid="{00000000-0005-0000-0000-000046960000}"/>
    <cellStyle name="Normal 3 6 2 3 3 2 3 3" xfId="40552" xr:uid="{00000000-0005-0000-0000-000047960000}"/>
    <cellStyle name="Normal 3 6 2 3 3 2 4" xfId="17679" xr:uid="{00000000-0005-0000-0000-000048960000}"/>
    <cellStyle name="Normal 3 6 2 3 3 2 5" xfId="36256" xr:uid="{00000000-0005-0000-0000-000049960000}"/>
    <cellStyle name="Normal 3 6 2 3 3 3" xfId="7362" xr:uid="{00000000-0005-0000-0000-00004A960000}"/>
    <cellStyle name="Normal 3 6 2 3 3 3 2" xfId="12133" xr:uid="{00000000-0005-0000-0000-00004B960000}"/>
    <cellStyle name="Normal 3 6 2 3 3 3 2 2" xfId="23491" xr:uid="{00000000-0005-0000-0000-00004C960000}"/>
    <cellStyle name="Normal 3 6 2 3 3 3 2 3" xfId="41607" xr:uid="{00000000-0005-0000-0000-00004D960000}"/>
    <cellStyle name="Normal 3 6 2 3 3 3 3" xfId="18780" xr:uid="{00000000-0005-0000-0000-00004E960000}"/>
    <cellStyle name="Normal 3 6 2 3 3 3 4" xfId="37311" xr:uid="{00000000-0005-0000-0000-00004F960000}"/>
    <cellStyle name="Normal 3 6 2 3 3 4" xfId="9948" xr:uid="{00000000-0005-0000-0000-000050960000}"/>
    <cellStyle name="Normal 3 6 2 3 3 4 2" xfId="21343" xr:uid="{00000000-0005-0000-0000-000051960000}"/>
    <cellStyle name="Normal 3 6 2 3 3 4 3" xfId="39515" xr:uid="{00000000-0005-0000-0000-000052960000}"/>
    <cellStyle name="Normal 3 6 2 3 3 5" xfId="16620" xr:uid="{00000000-0005-0000-0000-000053960000}"/>
    <cellStyle name="Normal 3 6 2 3 3 6" xfId="35220" xr:uid="{00000000-0005-0000-0000-000054960000}"/>
    <cellStyle name="Normal 3 6 2 3 4" xfId="5684" xr:uid="{00000000-0005-0000-0000-000055960000}"/>
    <cellStyle name="Normal 3 6 2 3 4 2" xfId="7886" xr:uid="{00000000-0005-0000-0000-000056960000}"/>
    <cellStyle name="Normal 3 6 2 3 4 2 2" xfId="12657" xr:uid="{00000000-0005-0000-0000-000057960000}"/>
    <cellStyle name="Normal 3 6 2 3 4 2 2 2" xfId="24013" xr:uid="{00000000-0005-0000-0000-000058960000}"/>
    <cellStyle name="Normal 3 6 2 3 4 2 2 3" xfId="42127" xr:uid="{00000000-0005-0000-0000-000059960000}"/>
    <cellStyle name="Normal 3 6 2 3 4 2 3" xfId="19301" xr:uid="{00000000-0005-0000-0000-00005A960000}"/>
    <cellStyle name="Normal 3 6 2 3 4 2 4" xfId="37831" xr:uid="{00000000-0005-0000-0000-00005B960000}"/>
    <cellStyle name="Normal 3 6 2 3 4 3" xfId="10474" xr:uid="{00000000-0005-0000-0000-00005C960000}"/>
    <cellStyle name="Normal 3 6 2 3 4 3 2" xfId="21866" xr:uid="{00000000-0005-0000-0000-00005D960000}"/>
    <cellStyle name="Normal 3 6 2 3 4 3 3" xfId="40036" xr:uid="{00000000-0005-0000-0000-00005E960000}"/>
    <cellStyle name="Normal 3 6 2 3 4 4" xfId="17150" xr:uid="{00000000-0005-0000-0000-00005F960000}"/>
    <cellStyle name="Normal 3 6 2 3 4 5" xfId="35740" xr:uid="{00000000-0005-0000-0000-000060960000}"/>
    <cellStyle name="Normal 3 6 2 3 5" xfId="6834" xr:uid="{00000000-0005-0000-0000-000061960000}"/>
    <cellStyle name="Normal 3 6 2 3 5 2" xfId="11605" xr:uid="{00000000-0005-0000-0000-000062960000}"/>
    <cellStyle name="Normal 3 6 2 3 5 2 2" xfId="22970" xr:uid="{00000000-0005-0000-0000-000063960000}"/>
    <cellStyle name="Normal 3 6 2 3 5 2 3" xfId="41095" xr:uid="{00000000-0005-0000-0000-000064960000}"/>
    <cellStyle name="Normal 3 6 2 3 5 3" xfId="18258" xr:uid="{00000000-0005-0000-0000-000065960000}"/>
    <cellStyle name="Normal 3 6 2 3 5 4" xfId="36799" xr:uid="{00000000-0005-0000-0000-000066960000}"/>
    <cellStyle name="Normal 3 6 2 3 6" xfId="9432" xr:uid="{00000000-0005-0000-0000-000067960000}"/>
    <cellStyle name="Normal 3 6 2 3 6 2" xfId="20827" xr:uid="{00000000-0005-0000-0000-000068960000}"/>
    <cellStyle name="Normal 3 6 2 3 6 3" xfId="39002" xr:uid="{00000000-0005-0000-0000-000069960000}"/>
    <cellStyle name="Normal 3 6 2 3 7" xfId="16095" xr:uid="{00000000-0005-0000-0000-00006A960000}"/>
    <cellStyle name="Normal 3 6 2 3 8" xfId="34708" xr:uid="{00000000-0005-0000-0000-00006B960000}"/>
    <cellStyle name="Normal 3 6 2 4" xfId="4734" xr:uid="{00000000-0005-0000-0000-00006C960000}"/>
    <cellStyle name="Normal 3 6 2 4 2" xfId="5268" xr:uid="{00000000-0005-0000-0000-00006D960000}"/>
    <cellStyle name="Normal 3 6 2 4 2 2" xfId="6354" xr:uid="{00000000-0005-0000-0000-00006E960000}"/>
    <cellStyle name="Normal 3 6 2 4 2 2 2" xfId="8546" xr:uid="{00000000-0005-0000-0000-00006F960000}"/>
    <cellStyle name="Normal 3 6 2 4 2 2 2 2" xfId="13317" xr:uid="{00000000-0005-0000-0000-000070960000}"/>
    <cellStyle name="Normal 3 6 2 4 2 2 2 2 2" xfId="24670" xr:uid="{00000000-0005-0000-0000-000071960000}"/>
    <cellStyle name="Normal 3 6 2 4 2 2 2 2 3" xfId="42771" xr:uid="{00000000-0005-0000-0000-000072960000}"/>
    <cellStyle name="Normal 3 6 2 4 2 2 2 3" xfId="19956" xr:uid="{00000000-0005-0000-0000-000073960000}"/>
    <cellStyle name="Normal 3 6 2 4 2 2 2 4" xfId="38475" xr:uid="{00000000-0005-0000-0000-000074960000}"/>
    <cellStyle name="Normal 3 6 2 4 2 2 3" xfId="11136" xr:uid="{00000000-0005-0000-0000-000075960000}"/>
    <cellStyle name="Normal 3 6 2 4 2 2 3 2" xfId="22522" xr:uid="{00000000-0005-0000-0000-000076960000}"/>
    <cellStyle name="Normal 3 6 2 4 2 2 3 3" xfId="40680" xr:uid="{00000000-0005-0000-0000-000077960000}"/>
    <cellStyle name="Normal 3 6 2 4 2 2 4" xfId="17807" xr:uid="{00000000-0005-0000-0000-000078960000}"/>
    <cellStyle name="Normal 3 6 2 4 2 2 5" xfId="36384" xr:uid="{00000000-0005-0000-0000-000079960000}"/>
    <cellStyle name="Normal 3 6 2 4 2 3" xfId="7490" xr:uid="{00000000-0005-0000-0000-00007A960000}"/>
    <cellStyle name="Normal 3 6 2 4 2 3 2" xfId="12261" xr:uid="{00000000-0005-0000-0000-00007B960000}"/>
    <cellStyle name="Normal 3 6 2 4 2 3 2 2" xfId="23619" xr:uid="{00000000-0005-0000-0000-00007C960000}"/>
    <cellStyle name="Normal 3 6 2 4 2 3 2 3" xfId="41735" xr:uid="{00000000-0005-0000-0000-00007D960000}"/>
    <cellStyle name="Normal 3 6 2 4 2 3 3" xfId="18908" xr:uid="{00000000-0005-0000-0000-00007E960000}"/>
    <cellStyle name="Normal 3 6 2 4 2 3 4" xfId="37439" xr:uid="{00000000-0005-0000-0000-00007F960000}"/>
    <cellStyle name="Normal 3 6 2 4 2 4" xfId="10076" xr:uid="{00000000-0005-0000-0000-000080960000}"/>
    <cellStyle name="Normal 3 6 2 4 2 4 2" xfId="21471" xr:uid="{00000000-0005-0000-0000-000081960000}"/>
    <cellStyle name="Normal 3 6 2 4 2 4 3" xfId="39643" xr:uid="{00000000-0005-0000-0000-000082960000}"/>
    <cellStyle name="Normal 3 6 2 4 2 5" xfId="16748" xr:uid="{00000000-0005-0000-0000-000083960000}"/>
    <cellStyle name="Normal 3 6 2 4 2 6" xfId="35348" xr:uid="{00000000-0005-0000-0000-000084960000}"/>
    <cellStyle name="Normal 3 6 2 4 3" xfId="5820" xr:uid="{00000000-0005-0000-0000-000085960000}"/>
    <cellStyle name="Normal 3 6 2 4 3 2" xfId="8022" xr:uid="{00000000-0005-0000-0000-000086960000}"/>
    <cellStyle name="Normal 3 6 2 4 3 2 2" xfId="12793" xr:uid="{00000000-0005-0000-0000-000087960000}"/>
    <cellStyle name="Normal 3 6 2 4 3 2 2 2" xfId="24148" xr:uid="{00000000-0005-0000-0000-000088960000}"/>
    <cellStyle name="Normal 3 6 2 4 3 2 2 3" xfId="42257" xr:uid="{00000000-0005-0000-0000-000089960000}"/>
    <cellStyle name="Normal 3 6 2 4 3 2 3" xfId="19435" xr:uid="{00000000-0005-0000-0000-00008A960000}"/>
    <cellStyle name="Normal 3 6 2 4 3 2 4" xfId="37961" xr:uid="{00000000-0005-0000-0000-00008B960000}"/>
    <cellStyle name="Normal 3 6 2 4 3 3" xfId="10610" xr:uid="{00000000-0005-0000-0000-00008C960000}"/>
    <cellStyle name="Normal 3 6 2 4 3 3 2" xfId="21999" xr:uid="{00000000-0005-0000-0000-00008D960000}"/>
    <cellStyle name="Normal 3 6 2 4 3 3 3" xfId="40166" xr:uid="{00000000-0005-0000-0000-00008E960000}"/>
    <cellStyle name="Normal 3 6 2 4 3 4" xfId="17284" xr:uid="{00000000-0005-0000-0000-00008F960000}"/>
    <cellStyle name="Normal 3 6 2 4 3 5" xfId="35870" xr:uid="{00000000-0005-0000-0000-000090960000}"/>
    <cellStyle name="Normal 3 6 2 4 4" xfId="6968" xr:uid="{00000000-0005-0000-0000-000091960000}"/>
    <cellStyle name="Normal 3 6 2 4 4 2" xfId="11739" xr:uid="{00000000-0005-0000-0000-000092960000}"/>
    <cellStyle name="Normal 3 6 2 4 4 2 2" xfId="23101" xr:uid="{00000000-0005-0000-0000-000093960000}"/>
    <cellStyle name="Normal 3 6 2 4 4 2 3" xfId="41223" xr:uid="{00000000-0005-0000-0000-000094960000}"/>
    <cellStyle name="Normal 3 6 2 4 4 3" xfId="18391" xr:uid="{00000000-0005-0000-0000-000095960000}"/>
    <cellStyle name="Normal 3 6 2 4 4 4" xfId="36927" xr:uid="{00000000-0005-0000-0000-000096960000}"/>
    <cellStyle name="Normal 3 6 2 4 5" xfId="9562" xr:uid="{00000000-0005-0000-0000-000097960000}"/>
    <cellStyle name="Normal 3 6 2 4 5 2" xfId="20957" xr:uid="{00000000-0005-0000-0000-000098960000}"/>
    <cellStyle name="Normal 3 6 2 4 5 3" xfId="39130" xr:uid="{00000000-0005-0000-0000-000099960000}"/>
    <cellStyle name="Normal 3 6 2 4 6" xfId="16227" xr:uid="{00000000-0005-0000-0000-00009A960000}"/>
    <cellStyle name="Normal 3 6 2 4 7" xfId="34836" xr:uid="{00000000-0005-0000-0000-00009B960000}"/>
    <cellStyle name="Normal 3 6 2 5" xfId="5012" xr:uid="{00000000-0005-0000-0000-00009C960000}"/>
    <cellStyle name="Normal 3 6 2 5 2" xfId="6098" xr:uid="{00000000-0005-0000-0000-00009D960000}"/>
    <cellStyle name="Normal 3 6 2 5 2 2" xfId="8290" xr:uid="{00000000-0005-0000-0000-00009E960000}"/>
    <cellStyle name="Normal 3 6 2 5 2 2 2" xfId="13061" xr:uid="{00000000-0005-0000-0000-00009F960000}"/>
    <cellStyle name="Normal 3 6 2 5 2 2 2 2" xfId="24414" xr:uid="{00000000-0005-0000-0000-0000A0960000}"/>
    <cellStyle name="Normal 3 6 2 5 2 2 2 3" xfId="42515" xr:uid="{00000000-0005-0000-0000-0000A1960000}"/>
    <cellStyle name="Normal 3 6 2 5 2 2 3" xfId="19700" xr:uid="{00000000-0005-0000-0000-0000A2960000}"/>
    <cellStyle name="Normal 3 6 2 5 2 2 4" xfId="38219" xr:uid="{00000000-0005-0000-0000-0000A3960000}"/>
    <cellStyle name="Normal 3 6 2 5 2 3" xfId="10880" xr:uid="{00000000-0005-0000-0000-0000A4960000}"/>
    <cellStyle name="Normal 3 6 2 5 2 3 2" xfId="22266" xr:uid="{00000000-0005-0000-0000-0000A5960000}"/>
    <cellStyle name="Normal 3 6 2 5 2 3 3" xfId="40424" xr:uid="{00000000-0005-0000-0000-0000A6960000}"/>
    <cellStyle name="Normal 3 6 2 5 2 4" xfId="17551" xr:uid="{00000000-0005-0000-0000-0000A7960000}"/>
    <cellStyle name="Normal 3 6 2 5 2 5" xfId="36128" xr:uid="{00000000-0005-0000-0000-0000A8960000}"/>
    <cellStyle name="Normal 3 6 2 5 3" xfId="7234" xr:uid="{00000000-0005-0000-0000-0000A9960000}"/>
    <cellStyle name="Normal 3 6 2 5 3 2" xfId="12005" xr:uid="{00000000-0005-0000-0000-0000AA960000}"/>
    <cellStyle name="Normal 3 6 2 5 3 2 2" xfId="23363" xr:uid="{00000000-0005-0000-0000-0000AB960000}"/>
    <cellStyle name="Normal 3 6 2 5 3 2 3" xfId="41479" xr:uid="{00000000-0005-0000-0000-0000AC960000}"/>
    <cellStyle name="Normal 3 6 2 5 3 3" xfId="18652" xr:uid="{00000000-0005-0000-0000-0000AD960000}"/>
    <cellStyle name="Normal 3 6 2 5 3 4" xfId="37183" xr:uid="{00000000-0005-0000-0000-0000AE960000}"/>
    <cellStyle name="Normal 3 6 2 5 4" xfId="9820" xr:uid="{00000000-0005-0000-0000-0000AF960000}"/>
    <cellStyle name="Normal 3 6 2 5 4 2" xfId="21215" xr:uid="{00000000-0005-0000-0000-0000B0960000}"/>
    <cellStyle name="Normal 3 6 2 5 4 3" xfId="39387" xr:uid="{00000000-0005-0000-0000-0000B1960000}"/>
    <cellStyle name="Normal 3 6 2 5 5" xfId="16492" xr:uid="{00000000-0005-0000-0000-0000B2960000}"/>
    <cellStyle name="Normal 3 6 2 5 6" xfId="35092" xr:uid="{00000000-0005-0000-0000-0000B3960000}"/>
    <cellStyle name="Normal 3 6 2 6" xfId="5544" xr:uid="{00000000-0005-0000-0000-0000B4960000}"/>
    <cellStyle name="Normal 3 6 2 6 2" xfId="7746" xr:uid="{00000000-0005-0000-0000-0000B5960000}"/>
    <cellStyle name="Normal 3 6 2 6 2 2" xfId="12517" xr:uid="{00000000-0005-0000-0000-0000B6960000}"/>
    <cellStyle name="Normal 3 6 2 6 2 2 2" xfId="23875" xr:uid="{00000000-0005-0000-0000-0000B7960000}"/>
    <cellStyle name="Normal 3 6 2 6 2 2 3" xfId="41991" xr:uid="{00000000-0005-0000-0000-0000B8960000}"/>
    <cellStyle name="Normal 3 6 2 6 2 3" xfId="19164" xr:uid="{00000000-0005-0000-0000-0000B9960000}"/>
    <cellStyle name="Normal 3 6 2 6 2 4" xfId="37695" xr:uid="{00000000-0005-0000-0000-0000BA960000}"/>
    <cellStyle name="Normal 3 6 2 6 3" xfId="10334" xr:uid="{00000000-0005-0000-0000-0000BB960000}"/>
    <cellStyle name="Normal 3 6 2 6 3 2" xfId="21729" xr:uid="{00000000-0005-0000-0000-0000BC960000}"/>
    <cellStyle name="Normal 3 6 2 6 3 3" xfId="39900" xr:uid="{00000000-0005-0000-0000-0000BD960000}"/>
    <cellStyle name="Normal 3 6 2 6 4" xfId="17010" xr:uid="{00000000-0005-0000-0000-0000BE960000}"/>
    <cellStyle name="Normal 3 6 2 6 5" xfId="35604" xr:uid="{00000000-0005-0000-0000-0000BF960000}"/>
    <cellStyle name="Normal 3 6 2 7" xfId="6696" xr:uid="{00000000-0005-0000-0000-0000C0960000}"/>
    <cellStyle name="Normal 3 6 2 7 2" xfId="11467" xr:uid="{00000000-0005-0000-0000-0000C1960000}"/>
    <cellStyle name="Normal 3 6 2 7 2 2" xfId="22836" xr:uid="{00000000-0005-0000-0000-0000C2960000}"/>
    <cellStyle name="Normal 3 6 2 7 2 3" xfId="40967" xr:uid="{00000000-0005-0000-0000-0000C3960000}"/>
    <cellStyle name="Normal 3 6 2 7 3" xfId="18122" xr:uid="{00000000-0005-0000-0000-0000C4960000}"/>
    <cellStyle name="Normal 3 6 2 7 4" xfId="36671" xr:uid="{00000000-0005-0000-0000-0000C5960000}"/>
    <cellStyle name="Normal 3 6 2 8" xfId="9300" xr:uid="{00000000-0005-0000-0000-0000C6960000}"/>
    <cellStyle name="Normal 3 6 2 8 2" xfId="20695" xr:uid="{00000000-0005-0000-0000-0000C7960000}"/>
    <cellStyle name="Normal 3 6 2 8 3" xfId="38874" xr:uid="{00000000-0005-0000-0000-0000C8960000}"/>
    <cellStyle name="Normal 3 6 2 9" xfId="15960" xr:uid="{00000000-0005-0000-0000-0000C9960000}"/>
    <cellStyle name="Normal 3 6 3" xfId="4489" xr:uid="{00000000-0005-0000-0000-0000CA960000}"/>
    <cellStyle name="Normal 3 6 3 2" xfId="4637" xr:uid="{00000000-0005-0000-0000-0000CB960000}"/>
    <cellStyle name="Normal 3 6 3 2 2" xfId="4914" xr:uid="{00000000-0005-0000-0000-0000CC960000}"/>
    <cellStyle name="Normal 3 6 3 2 2 2" xfId="5448" xr:uid="{00000000-0005-0000-0000-0000CD960000}"/>
    <cellStyle name="Normal 3 6 3 2 2 2 2" xfId="6524" xr:uid="{00000000-0005-0000-0000-0000CE960000}"/>
    <cellStyle name="Normal 3 6 3 2 2 2 2 2" xfId="8716" xr:uid="{00000000-0005-0000-0000-0000CF960000}"/>
    <cellStyle name="Normal 3 6 3 2 2 2 2 2 2" xfId="13487" xr:uid="{00000000-0005-0000-0000-0000D0960000}"/>
    <cellStyle name="Normal 3 6 3 2 2 2 2 2 2 2" xfId="24840" xr:uid="{00000000-0005-0000-0000-0000D1960000}"/>
    <cellStyle name="Normal 3 6 3 2 2 2 2 2 2 3" xfId="42941" xr:uid="{00000000-0005-0000-0000-0000D2960000}"/>
    <cellStyle name="Normal 3 6 3 2 2 2 2 2 3" xfId="20126" xr:uid="{00000000-0005-0000-0000-0000D3960000}"/>
    <cellStyle name="Normal 3 6 3 2 2 2 2 2 4" xfId="38645" xr:uid="{00000000-0005-0000-0000-0000D4960000}"/>
    <cellStyle name="Normal 3 6 3 2 2 2 2 3" xfId="11306" xr:uid="{00000000-0005-0000-0000-0000D5960000}"/>
    <cellStyle name="Normal 3 6 3 2 2 2 2 3 2" xfId="22692" xr:uid="{00000000-0005-0000-0000-0000D6960000}"/>
    <cellStyle name="Normal 3 6 3 2 2 2 2 3 3" xfId="40850" xr:uid="{00000000-0005-0000-0000-0000D7960000}"/>
    <cellStyle name="Normal 3 6 3 2 2 2 2 4" xfId="17977" xr:uid="{00000000-0005-0000-0000-0000D8960000}"/>
    <cellStyle name="Normal 3 6 3 2 2 2 2 5" xfId="36554" xr:uid="{00000000-0005-0000-0000-0000D9960000}"/>
    <cellStyle name="Normal 3 6 3 2 2 2 3" xfId="7650" xr:uid="{00000000-0005-0000-0000-0000DA960000}"/>
    <cellStyle name="Normal 3 6 3 2 2 2 3 2" xfId="12421" xr:uid="{00000000-0005-0000-0000-0000DB960000}"/>
    <cellStyle name="Normal 3 6 3 2 2 2 3 2 2" xfId="23779" xr:uid="{00000000-0005-0000-0000-0000DC960000}"/>
    <cellStyle name="Normal 3 6 3 2 2 2 3 2 3" xfId="41895" xr:uid="{00000000-0005-0000-0000-0000DD960000}"/>
    <cellStyle name="Normal 3 6 3 2 2 2 3 3" xfId="19068" xr:uid="{00000000-0005-0000-0000-0000DE960000}"/>
    <cellStyle name="Normal 3 6 3 2 2 2 3 4" xfId="37599" xr:uid="{00000000-0005-0000-0000-0000DF960000}"/>
    <cellStyle name="Normal 3 6 3 2 2 2 4" xfId="10238" xr:uid="{00000000-0005-0000-0000-0000E0960000}"/>
    <cellStyle name="Normal 3 6 3 2 2 2 4 2" xfId="21633" xr:uid="{00000000-0005-0000-0000-0000E1960000}"/>
    <cellStyle name="Normal 3 6 3 2 2 2 4 3" xfId="39804" xr:uid="{00000000-0005-0000-0000-0000E2960000}"/>
    <cellStyle name="Normal 3 6 3 2 2 2 5" xfId="16914" xr:uid="{00000000-0005-0000-0000-0000E3960000}"/>
    <cellStyle name="Normal 3 6 3 2 2 2 6" xfId="35508" xr:uid="{00000000-0005-0000-0000-0000E4960000}"/>
    <cellStyle name="Normal 3 6 3 2 2 3" xfId="6000" xr:uid="{00000000-0005-0000-0000-0000E5960000}"/>
    <cellStyle name="Normal 3 6 3 2 2 3 2" xfId="8192" xr:uid="{00000000-0005-0000-0000-0000E6960000}"/>
    <cellStyle name="Normal 3 6 3 2 2 3 2 2" xfId="12963" xr:uid="{00000000-0005-0000-0000-0000E7960000}"/>
    <cellStyle name="Normal 3 6 3 2 2 3 2 2 2" xfId="24316" xr:uid="{00000000-0005-0000-0000-0000E8960000}"/>
    <cellStyle name="Normal 3 6 3 2 2 3 2 2 3" xfId="42417" xr:uid="{00000000-0005-0000-0000-0000E9960000}"/>
    <cellStyle name="Normal 3 6 3 2 2 3 2 3" xfId="19602" xr:uid="{00000000-0005-0000-0000-0000EA960000}"/>
    <cellStyle name="Normal 3 6 3 2 2 3 2 4" xfId="38121" xr:uid="{00000000-0005-0000-0000-0000EB960000}"/>
    <cellStyle name="Normal 3 6 3 2 2 3 3" xfId="10782" xr:uid="{00000000-0005-0000-0000-0000EC960000}"/>
    <cellStyle name="Normal 3 6 3 2 2 3 3 2" xfId="22168" xr:uid="{00000000-0005-0000-0000-0000ED960000}"/>
    <cellStyle name="Normal 3 6 3 2 2 3 3 3" xfId="40326" xr:uid="{00000000-0005-0000-0000-0000EE960000}"/>
    <cellStyle name="Normal 3 6 3 2 2 3 4" xfId="17453" xr:uid="{00000000-0005-0000-0000-0000EF960000}"/>
    <cellStyle name="Normal 3 6 3 2 2 3 5" xfId="36030" xr:uid="{00000000-0005-0000-0000-0000F0960000}"/>
    <cellStyle name="Normal 3 6 3 2 2 4" xfId="7138" xr:uid="{00000000-0005-0000-0000-0000F1960000}"/>
    <cellStyle name="Normal 3 6 3 2 2 4 2" xfId="11909" xr:uid="{00000000-0005-0000-0000-0000F2960000}"/>
    <cellStyle name="Normal 3 6 3 2 2 4 2 2" xfId="23267" xr:uid="{00000000-0005-0000-0000-0000F3960000}"/>
    <cellStyle name="Normal 3 6 3 2 2 4 2 3" xfId="41383" xr:uid="{00000000-0005-0000-0000-0000F4960000}"/>
    <cellStyle name="Normal 3 6 3 2 2 4 3" xfId="18556" xr:uid="{00000000-0005-0000-0000-0000F5960000}"/>
    <cellStyle name="Normal 3 6 3 2 2 4 4" xfId="37087" xr:uid="{00000000-0005-0000-0000-0000F6960000}"/>
    <cellStyle name="Normal 3 6 3 2 2 5" xfId="9724" xr:uid="{00000000-0005-0000-0000-0000F7960000}"/>
    <cellStyle name="Normal 3 6 3 2 2 5 2" xfId="21119" xr:uid="{00000000-0005-0000-0000-0000F8960000}"/>
    <cellStyle name="Normal 3 6 3 2 2 5 3" xfId="39291" xr:uid="{00000000-0005-0000-0000-0000F9960000}"/>
    <cellStyle name="Normal 3 6 3 2 2 6" xfId="16396" xr:uid="{00000000-0005-0000-0000-0000FA960000}"/>
    <cellStyle name="Normal 3 6 3 2 2 7" xfId="34996" xr:uid="{00000000-0005-0000-0000-0000FB960000}"/>
    <cellStyle name="Normal 3 6 3 2 3" xfId="5172" xr:uid="{00000000-0005-0000-0000-0000FC960000}"/>
    <cellStyle name="Normal 3 6 3 2 3 2" xfId="6258" xr:uid="{00000000-0005-0000-0000-0000FD960000}"/>
    <cellStyle name="Normal 3 6 3 2 3 2 2" xfId="8450" xr:uid="{00000000-0005-0000-0000-0000FE960000}"/>
    <cellStyle name="Normal 3 6 3 2 3 2 2 2" xfId="13221" xr:uid="{00000000-0005-0000-0000-0000FF960000}"/>
    <cellStyle name="Normal 3 6 3 2 3 2 2 2 2" xfId="24574" xr:uid="{00000000-0005-0000-0000-000000970000}"/>
    <cellStyle name="Normal 3 6 3 2 3 2 2 2 3" xfId="42675" xr:uid="{00000000-0005-0000-0000-000001970000}"/>
    <cellStyle name="Normal 3 6 3 2 3 2 2 3" xfId="19860" xr:uid="{00000000-0005-0000-0000-000002970000}"/>
    <cellStyle name="Normal 3 6 3 2 3 2 2 4" xfId="38379" xr:uid="{00000000-0005-0000-0000-000003970000}"/>
    <cellStyle name="Normal 3 6 3 2 3 2 3" xfId="11040" xr:uid="{00000000-0005-0000-0000-000004970000}"/>
    <cellStyle name="Normal 3 6 3 2 3 2 3 2" xfId="22426" xr:uid="{00000000-0005-0000-0000-000005970000}"/>
    <cellStyle name="Normal 3 6 3 2 3 2 3 3" xfId="40584" xr:uid="{00000000-0005-0000-0000-000006970000}"/>
    <cellStyle name="Normal 3 6 3 2 3 2 4" xfId="17711" xr:uid="{00000000-0005-0000-0000-000007970000}"/>
    <cellStyle name="Normal 3 6 3 2 3 2 5" xfId="36288" xr:uid="{00000000-0005-0000-0000-000008970000}"/>
    <cellStyle name="Normal 3 6 3 2 3 3" xfId="7394" xr:uid="{00000000-0005-0000-0000-000009970000}"/>
    <cellStyle name="Normal 3 6 3 2 3 3 2" xfId="12165" xr:uid="{00000000-0005-0000-0000-00000A970000}"/>
    <cellStyle name="Normal 3 6 3 2 3 3 2 2" xfId="23523" xr:uid="{00000000-0005-0000-0000-00000B970000}"/>
    <cellStyle name="Normal 3 6 3 2 3 3 2 3" xfId="41639" xr:uid="{00000000-0005-0000-0000-00000C970000}"/>
    <cellStyle name="Normal 3 6 3 2 3 3 3" xfId="18812" xr:uid="{00000000-0005-0000-0000-00000D970000}"/>
    <cellStyle name="Normal 3 6 3 2 3 3 4" xfId="37343" xr:uid="{00000000-0005-0000-0000-00000E970000}"/>
    <cellStyle name="Normal 3 6 3 2 3 4" xfId="9980" xr:uid="{00000000-0005-0000-0000-00000F970000}"/>
    <cellStyle name="Normal 3 6 3 2 3 4 2" xfId="21375" xr:uid="{00000000-0005-0000-0000-000010970000}"/>
    <cellStyle name="Normal 3 6 3 2 3 4 3" xfId="39547" xr:uid="{00000000-0005-0000-0000-000011970000}"/>
    <cellStyle name="Normal 3 6 3 2 3 5" xfId="16652" xr:uid="{00000000-0005-0000-0000-000012970000}"/>
    <cellStyle name="Normal 3 6 3 2 3 6" xfId="35252" xr:uid="{00000000-0005-0000-0000-000013970000}"/>
    <cellStyle name="Normal 3 6 3 2 4" xfId="5724" xr:uid="{00000000-0005-0000-0000-000014970000}"/>
    <cellStyle name="Normal 3 6 3 2 4 2" xfId="7926" xr:uid="{00000000-0005-0000-0000-000015970000}"/>
    <cellStyle name="Normal 3 6 3 2 4 2 2" xfId="12697" xr:uid="{00000000-0005-0000-0000-000016970000}"/>
    <cellStyle name="Normal 3 6 3 2 4 2 2 2" xfId="24052" xr:uid="{00000000-0005-0000-0000-000017970000}"/>
    <cellStyle name="Normal 3 6 3 2 4 2 2 3" xfId="42161" xr:uid="{00000000-0005-0000-0000-000018970000}"/>
    <cellStyle name="Normal 3 6 3 2 4 2 3" xfId="19339" xr:uid="{00000000-0005-0000-0000-000019970000}"/>
    <cellStyle name="Normal 3 6 3 2 4 2 4" xfId="37865" xr:uid="{00000000-0005-0000-0000-00001A970000}"/>
    <cellStyle name="Normal 3 6 3 2 4 3" xfId="10514" xr:uid="{00000000-0005-0000-0000-00001B970000}"/>
    <cellStyle name="Normal 3 6 3 2 4 3 2" xfId="21903" xr:uid="{00000000-0005-0000-0000-00001C970000}"/>
    <cellStyle name="Normal 3 6 3 2 4 3 3" xfId="40070" xr:uid="{00000000-0005-0000-0000-00001D970000}"/>
    <cellStyle name="Normal 3 6 3 2 4 4" xfId="17188" xr:uid="{00000000-0005-0000-0000-00001E970000}"/>
    <cellStyle name="Normal 3 6 3 2 4 5" xfId="35774" xr:uid="{00000000-0005-0000-0000-00001F970000}"/>
    <cellStyle name="Normal 3 6 3 2 5" xfId="6872" xr:uid="{00000000-0005-0000-0000-000020970000}"/>
    <cellStyle name="Normal 3 6 3 2 5 2" xfId="11643" xr:uid="{00000000-0005-0000-0000-000021970000}"/>
    <cellStyle name="Normal 3 6 3 2 5 2 2" xfId="23005" xr:uid="{00000000-0005-0000-0000-000022970000}"/>
    <cellStyle name="Normal 3 6 3 2 5 2 3" xfId="41127" xr:uid="{00000000-0005-0000-0000-000023970000}"/>
    <cellStyle name="Normal 3 6 3 2 5 3" xfId="18295" xr:uid="{00000000-0005-0000-0000-000024970000}"/>
    <cellStyle name="Normal 3 6 3 2 5 4" xfId="36831" xr:uid="{00000000-0005-0000-0000-000025970000}"/>
    <cellStyle name="Normal 3 6 3 2 6" xfId="9465" xr:uid="{00000000-0005-0000-0000-000026970000}"/>
    <cellStyle name="Normal 3 6 3 2 6 2" xfId="20860" xr:uid="{00000000-0005-0000-0000-000027970000}"/>
    <cellStyle name="Normal 3 6 3 2 6 3" xfId="39034" xr:uid="{00000000-0005-0000-0000-000028970000}"/>
    <cellStyle name="Normal 3 6 3 2 7" xfId="16131" xr:uid="{00000000-0005-0000-0000-000029970000}"/>
    <cellStyle name="Normal 3 6 3 2 8" xfId="34740" xr:uid="{00000000-0005-0000-0000-00002A970000}"/>
    <cellStyle name="Normal 3 6 3 3" xfId="4766" xr:uid="{00000000-0005-0000-0000-00002B970000}"/>
    <cellStyle name="Normal 3 6 3 3 2" xfId="5300" xr:uid="{00000000-0005-0000-0000-00002C970000}"/>
    <cellStyle name="Normal 3 6 3 3 2 2" xfId="6386" xr:uid="{00000000-0005-0000-0000-00002D970000}"/>
    <cellStyle name="Normal 3 6 3 3 2 2 2" xfId="8578" xr:uid="{00000000-0005-0000-0000-00002E970000}"/>
    <cellStyle name="Normal 3 6 3 3 2 2 2 2" xfId="13349" xr:uid="{00000000-0005-0000-0000-00002F970000}"/>
    <cellStyle name="Normal 3 6 3 3 2 2 2 2 2" xfId="24702" xr:uid="{00000000-0005-0000-0000-000030970000}"/>
    <cellStyle name="Normal 3 6 3 3 2 2 2 2 3" xfId="42803" xr:uid="{00000000-0005-0000-0000-000031970000}"/>
    <cellStyle name="Normal 3 6 3 3 2 2 2 3" xfId="19988" xr:uid="{00000000-0005-0000-0000-000032970000}"/>
    <cellStyle name="Normal 3 6 3 3 2 2 2 4" xfId="38507" xr:uid="{00000000-0005-0000-0000-000033970000}"/>
    <cellStyle name="Normal 3 6 3 3 2 2 3" xfId="11168" xr:uid="{00000000-0005-0000-0000-000034970000}"/>
    <cellStyle name="Normal 3 6 3 3 2 2 3 2" xfId="22554" xr:uid="{00000000-0005-0000-0000-000035970000}"/>
    <cellStyle name="Normal 3 6 3 3 2 2 3 3" xfId="40712" xr:uid="{00000000-0005-0000-0000-000036970000}"/>
    <cellStyle name="Normal 3 6 3 3 2 2 4" xfId="17839" xr:uid="{00000000-0005-0000-0000-000037970000}"/>
    <cellStyle name="Normal 3 6 3 3 2 2 5" xfId="36416" xr:uid="{00000000-0005-0000-0000-000038970000}"/>
    <cellStyle name="Normal 3 6 3 3 2 3" xfId="7522" xr:uid="{00000000-0005-0000-0000-000039970000}"/>
    <cellStyle name="Normal 3 6 3 3 2 3 2" xfId="12293" xr:uid="{00000000-0005-0000-0000-00003A970000}"/>
    <cellStyle name="Normal 3 6 3 3 2 3 2 2" xfId="23651" xr:uid="{00000000-0005-0000-0000-00003B970000}"/>
    <cellStyle name="Normal 3 6 3 3 2 3 2 3" xfId="41767" xr:uid="{00000000-0005-0000-0000-00003C970000}"/>
    <cellStyle name="Normal 3 6 3 3 2 3 3" xfId="18940" xr:uid="{00000000-0005-0000-0000-00003D970000}"/>
    <cellStyle name="Normal 3 6 3 3 2 3 4" xfId="37471" xr:uid="{00000000-0005-0000-0000-00003E970000}"/>
    <cellStyle name="Normal 3 6 3 3 2 4" xfId="10108" xr:uid="{00000000-0005-0000-0000-00003F970000}"/>
    <cellStyle name="Normal 3 6 3 3 2 4 2" xfId="21503" xr:uid="{00000000-0005-0000-0000-000040970000}"/>
    <cellStyle name="Normal 3 6 3 3 2 4 3" xfId="39675" xr:uid="{00000000-0005-0000-0000-000041970000}"/>
    <cellStyle name="Normal 3 6 3 3 2 5" xfId="16780" xr:uid="{00000000-0005-0000-0000-000042970000}"/>
    <cellStyle name="Normal 3 6 3 3 2 6" xfId="35380" xr:uid="{00000000-0005-0000-0000-000043970000}"/>
    <cellStyle name="Normal 3 6 3 3 3" xfId="5852" xr:uid="{00000000-0005-0000-0000-000044970000}"/>
    <cellStyle name="Normal 3 6 3 3 3 2" xfId="8054" xr:uid="{00000000-0005-0000-0000-000045970000}"/>
    <cellStyle name="Normal 3 6 3 3 3 2 2" xfId="12825" xr:uid="{00000000-0005-0000-0000-000046970000}"/>
    <cellStyle name="Normal 3 6 3 3 3 2 2 2" xfId="24180" xr:uid="{00000000-0005-0000-0000-000047970000}"/>
    <cellStyle name="Normal 3 6 3 3 3 2 2 3" xfId="42289" xr:uid="{00000000-0005-0000-0000-000048970000}"/>
    <cellStyle name="Normal 3 6 3 3 3 2 3" xfId="19467" xr:uid="{00000000-0005-0000-0000-000049970000}"/>
    <cellStyle name="Normal 3 6 3 3 3 2 4" xfId="37993" xr:uid="{00000000-0005-0000-0000-00004A970000}"/>
    <cellStyle name="Normal 3 6 3 3 3 3" xfId="10642" xr:uid="{00000000-0005-0000-0000-00004B970000}"/>
    <cellStyle name="Normal 3 6 3 3 3 3 2" xfId="22031" xr:uid="{00000000-0005-0000-0000-00004C970000}"/>
    <cellStyle name="Normal 3 6 3 3 3 3 3" xfId="40198" xr:uid="{00000000-0005-0000-0000-00004D970000}"/>
    <cellStyle name="Normal 3 6 3 3 3 4" xfId="17316" xr:uid="{00000000-0005-0000-0000-00004E970000}"/>
    <cellStyle name="Normal 3 6 3 3 3 5" xfId="35902" xr:uid="{00000000-0005-0000-0000-00004F970000}"/>
    <cellStyle name="Normal 3 6 3 3 4" xfId="7000" xr:uid="{00000000-0005-0000-0000-000050970000}"/>
    <cellStyle name="Normal 3 6 3 3 4 2" xfId="11771" xr:uid="{00000000-0005-0000-0000-000051970000}"/>
    <cellStyle name="Normal 3 6 3 3 4 2 2" xfId="23133" xr:uid="{00000000-0005-0000-0000-000052970000}"/>
    <cellStyle name="Normal 3 6 3 3 4 2 3" xfId="41255" xr:uid="{00000000-0005-0000-0000-000053970000}"/>
    <cellStyle name="Normal 3 6 3 3 4 3" xfId="18423" xr:uid="{00000000-0005-0000-0000-000054970000}"/>
    <cellStyle name="Normal 3 6 3 3 4 4" xfId="36959" xr:uid="{00000000-0005-0000-0000-000055970000}"/>
    <cellStyle name="Normal 3 6 3 3 5" xfId="9594" xr:uid="{00000000-0005-0000-0000-000056970000}"/>
    <cellStyle name="Normal 3 6 3 3 5 2" xfId="20989" xr:uid="{00000000-0005-0000-0000-000057970000}"/>
    <cellStyle name="Normal 3 6 3 3 5 3" xfId="39162" xr:uid="{00000000-0005-0000-0000-000058970000}"/>
    <cellStyle name="Normal 3 6 3 3 6" xfId="16259" xr:uid="{00000000-0005-0000-0000-000059970000}"/>
    <cellStyle name="Normal 3 6 3 3 7" xfId="34868" xr:uid="{00000000-0005-0000-0000-00005A970000}"/>
    <cellStyle name="Normal 3 6 3 4" xfId="5044" xr:uid="{00000000-0005-0000-0000-00005B970000}"/>
    <cellStyle name="Normal 3 6 3 4 2" xfId="6130" xr:uid="{00000000-0005-0000-0000-00005C970000}"/>
    <cellStyle name="Normal 3 6 3 4 2 2" xfId="8322" xr:uid="{00000000-0005-0000-0000-00005D970000}"/>
    <cellStyle name="Normal 3 6 3 4 2 2 2" xfId="13093" xr:uid="{00000000-0005-0000-0000-00005E970000}"/>
    <cellStyle name="Normal 3 6 3 4 2 2 2 2" xfId="24446" xr:uid="{00000000-0005-0000-0000-00005F970000}"/>
    <cellStyle name="Normal 3 6 3 4 2 2 2 3" xfId="42547" xr:uid="{00000000-0005-0000-0000-000060970000}"/>
    <cellStyle name="Normal 3 6 3 4 2 2 3" xfId="19732" xr:uid="{00000000-0005-0000-0000-000061970000}"/>
    <cellStyle name="Normal 3 6 3 4 2 2 4" xfId="38251" xr:uid="{00000000-0005-0000-0000-000062970000}"/>
    <cellStyle name="Normal 3 6 3 4 2 3" xfId="10912" xr:uid="{00000000-0005-0000-0000-000063970000}"/>
    <cellStyle name="Normal 3 6 3 4 2 3 2" xfId="22298" xr:uid="{00000000-0005-0000-0000-000064970000}"/>
    <cellStyle name="Normal 3 6 3 4 2 3 3" xfId="40456" xr:uid="{00000000-0005-0000-0000-000065970000}"/>
    <cellStyle name="Normal 3 6 3 4 2 4" xfId="17583" xr:uid="{00000000-0005-0000-0000-000066970000}"/>
    <cellStyle name="Normal 3 6 3 4 2 5" xfId="36160" xr:uid="{00000000-0005-0000-0000-000067970000}"/>
    <cellStyle name="Normal 3 6 3 4 3" xfId="7266" xr:uid="{00000000-0005-0000-0000-000068970000}"/>
    <cellStyle name="Normal 3 6 3 4 3 2" xfId="12037" xr:uid="{00000000-0005-0000-0000-000069970000}"/>
    <cellStyle name="Normal 3 6 3 4 3 2 2" xfId="23395" xr:uid="{00000000-0005-0000-0000-00006A970000}"/>
    <cellStyle name="Normal 3 6 3 4 3 2 3" xfId="41511" xr:uid="{00000000-0005-0000-0000-00006B970000}"/>
    <cellStyle name="Normal 3 6 3 4 3 3" xfId="18684" xr:uid="{00000000-0005-0000-0000-00006C970000}"/>
    <cellStyle name="Normal 3 6 3 4 3 4" xfId="37215" xr:uid="{00000000-0005-0000-0000-00006D970000}"/>
    <cellStyle name="Normal 3 6 3 4 4" xfId="9852" xr:uid="{00000000-0005-0000-0000-00006E970000}"/>
    <cellStyle name="Normal 3 6 3 4 4 2" xfId="21247" xr:uid="{00000000-0005-0000-0000-00006F970000}"/>
    <cellStyle name="Normal 3 6 3 4 4 3" xfId="39419" xr:uid="{00000000-0005-0000-0000-000070970000}"/>
    <cellStyle name="Normal 3 6 3 4 5" xfId="16524" xr:uid="{00000000-0005-0000-0000-000071970000}"/>
    <cellStyle name="Normal 3 6 3 4 6" xfId="35124" xr:uid="{00000000-0005-0000-0000-000072970000}"/>
    <cellStyle name="Normal 3 6 3 5" xfId="5576" xr:uid="{00000000-0005-0000-0000-000073970000}"/>
    <cellStyle name="Normal 3 6 3 5 2" xfId="7778" xr:uid="{00000000-0005-0000-0000-000074970000}"/>
    <cellStyle name="Normal 3 6 3 5 2 2" xfId="12549" xr:uid="{00000000-0005-0000-0000-000075970000}"/>
    <cellStyle name="Normal 3 6 3 5 2 2 2" xfId="23907" xr:uid="{00000000-0005-0000-0000-000076970000}"/>
    <cellStyle name="Normal 3 6 3 5 2 2 3" xfId="42023" xr:uid="{00000000-0005-0000-0000-000077970000}"/>
    <cellStyle name="Normal 3 6 3 5 2 3" xfId="19196" xr:uid="{00000000-0005-0000-0000-000078970000}"/>
    <cellStyle name="Normal 3 6 3 5 2 4" xfId="37727" xr:uid="{00000000-0005-0000-0000-000079970000}"/>
    <cellStyle name="Normal 3 6 3 5 3" xfId="10366" xr:uid="{00000000-0005-0000-0000-00007A970000}"/>
    <cellStyle name="Normal 3 6 3 5 3 2" xfId="21761" xr:uid="{00000000-0005-0000-0000-00007B970000}"/>
    <cellStyle name="Normal 3 6 3 5 3 3" xfId="39932" xr:uid="{00000000-0005-0000-0000-00007C970000}"/>
    <cellStyle name="Normal 3 6 3 5 4" xfId="17042" xr:uid="{00000000-0005-0000-0000-00007D970000}"/>
    <cellStyle name="Normal 3 6 3 5 5" xfId="35636" xr:uid="{00000000-0005-0000-0000-00007E970000}"/>
    <cellStyle name="Normal 3 6 3 6" xfId="6734" xr:uid="{00000000-0005-0000-0000-00007F970000}"/>
    <cellStyle name="Normal 3 6 3 6 2" xfId="11505" xr:uid="{00000000-0005-0000-0000-000080970000}"/>
    <cellStyle name="Normal 3 6 3 6 2 2" xfId="22872" xr:uid="{00000000-0005-0000-0000-000081970000}"/>
    <cellStyle name="Normal 3 6 3 6 2 3" xfId="40999" xr:uid="{00000000-0005-0000-0000-000082970000}"/>
    <cellStyle name="Normal 3 6 3 6 3" xfId="18160" xr:uid="{00000000-0005-0000-0000-000083970000}"/>
    <cellStyle name="Normal 3 6 3 6 4" xfId="36703" xr:uid="{00000000-0005-0000-0000-000084970000}"/>
    <cellStyle name="Normal 3 6 3 7" xfId="9334" xr:uid="{00000000-0005-0000-0000-000085970000}"/>
    <cellStyle name="Normal 3 6 3 7 2" xfId="20729" xr:uid="{00000000-0005-0000-0000-000086970000}"/>
    <cellStyle name="Normal 3 6 3 7 3" xfId="38906" xr:uid="{00000000-0005-0000-0000-000087970000}"/>
    <cellStyle name="Normal 3 6 3 8" xfId="15994" xr:uid="{00000000-0005-0000-0000-000088970000}"/>
    <cellStyle name="Normal 3 6 3 9" xfId="34612" xr:uid="{00000000-0005-0000-0000-000089970000}"/>
    <cellStyle name="Normal 3 6 4" xfId="4559" xr:uid="{00000000-0005-0000-0000-00008A970000}"/>
    <cellStyle name="Normal 3 6 4 2" xfId="4836" xr:uid="{00000000-0005-0000-0000-00008B970000}"/>
    <cellStyle name="Normal 3 6 4 2 2" xfId="5370" xr:uid="{00000000-0005-0000-0000-00008C970000}"/>
    <cellStyle name="Normal 3 6 4 2 2 2" xfId="6454" xr:uid="{00000000-0005-0000-0000-00008D970000}"/>
    <cellStyle name="Normal 3 6 4 2 2 2 2" xfId="8646" xr:uid="{00000000-0005-0000-0000-00008E970000}"/>
    <cellStyle name="Normal 3 6 4 2 2 2 2 2" xfId="13417" xr:uid="{00000000-0005-0000-0000-00008F970000}"/>
    <cellStyle name="Normal 3 6 4 2 2 2 2 2 2" xfId="24770" xr:uid="{00000000-0005-0000-0000-000090970000}"/>
    <cellStyle name="Normal 3 6 4 2 2 2 2 2 3" xfId="42871" xr:uid="{00000000-0005-0000-0000-000091970000}"/>
    <cellStyle name="Normal 3 6 4 2 2 2 2 3" xfId="20056" xr:uid="{00000000-0005-0000-0000-000092970000}"/>
    <cellStyle name="Normal 3 6 4 2 2 2 2 4" xfId="38575" xr:uid="{00000000-0005-0000-0000-000093970000}"/>
    <cellStyle name="Normal 3 6 4 2 2 2 3" xfId="11236" xr:uid="{00000000-0005-0000-0000-000094970000}"/>
    <cellStyle name="Normal 3 6 4 2 2 2 3 2" xfId="22622" xr:uid="{00000000-0005-0000-0000-000095970000}"/>
    <cellStyle name="Normal 3 6 4 2 2 2 3 3" xfId="40780" xr:uid="{00000000-0005-0000-0000-000096970000}"/>
    <cellStyle name="Normal 3 6 4 2 2 2 4" xfId="17907" xr:uid="{00000000-0005-0000-0000-000097970000}"/>
    <cellStyle name="Normal 3 6 4 2 2 2 5" xfId="36484" xr:uid="{00000000-0005-0000-0000-000098970000}"/>
    <cellStyle name="Normal 3 6 4 2 2 3" xfId="7586" xr:uid="{00000000-0005-0000-0000-000099970000}"/>
    <cellStyle name="Normal 3 6 4 2 2 3 2" xfId="12357" xr:uid="{00000000-0005-0000-0000-00009A970000}"/>
    <cellStyle name="Normal 3 6 4 2 2 3 2 2" xfId="23715" xr:uid="{00000000-0005-0000-0000-00009B970000}"/>
    <cellStyle name="Normal 3 6 4 2 2 3 2 3" xfId="41831" xr:uid="{00000000-0005-0000-0000-00009C970000}"/>
    <cellStyle name="Normal 3 6 4 2 2 3 3" xfId="19004" xr:uid="{00000000-0005-0000-0000-00009D970000}"/>
    <cellStyle name="Normal 3 6 4 2 2 3 4" xfId="37535" xr:uid="{00000000-0005-0000-0000-00009E970000}"/>
    <cellStyle name="Normal 3 6 4 2 2 4" xfId="10173" xr:uid="{00000000-0005-0000-0000-00009F970000}"/>
    <cellStyle name="Normal 3 6 4 2 2 4 2" xfId="21568" xr:uid="{00000000-0005-0000-0000-0000A0970000}"/>
    <cellStyle name="Normal 3 6 4 2 2 4 3" xfId="39740" xr:uid="{00000000-0005-0000-0000-0000A1970000}"/>
    <cellStyle name="Normal 3 6 4 2 2 5" xfId="16845" xr:uid="{00000000-0005-0000-0000-0000A2970000}"/>
    <cellStyle name="Normal 3 6 4 2 2 6" xfId="35444" xr:uid="{00000000-0005-0000-0000-0000A3970000}"/>
    <cellStyle name="Normal 3 6 4 2 3" xfId="5922" xr:uid="{00000000-0005-0000-0000-0000A4970000}"/>
    <cellStyle name="Normal 3 6 4 2 3 2" xfId="8120" xr:uid="{00000000-0005-0000-0000-0000A5970000}"/>
    <cellStyle name="Normal 3 6 4 2 3 2 2" xfId="12891" xr:uid="{00000000-0005-0000-0000-0000A6970000}"/>
    <cellStyle name="Normal 3 6 4 2 3 2 2 2" xfId="24246" xr:uid="{00000000-0005-0000-0000-0000A7970000}"/>
    <cellStyle name="Normal 3 6 4 2 3 2 2 3" xfId="42353" xr:uid="{00000000-0005-0000-0000-0000A8970000}"/>
    <cellStyle name="Normal 3 6 4 2 3 2 3" xfId="19532" xr:uid="{00000000-0005-0000-0000-0000A9970000}"/>
    <cellStyle name="Normal 3 6 4 2 3 2 4" xfId="38057" xr:uid="{00000000-0005-0000-0000-0000AA970000}"/>
    <cellStyle name="Normal 3 6 4 2 3 3" xfId="10709" xr:uid="{00000000-0005-0000-0000-0000AB970000}"/>
    <cellStyle name="Normal 3 6 4 2 3 3 2" xfId="22098" xr:uid="{00000000-0005-0000-0000-0000AC970000}"/>
    <cellStyle name="Normal 3 6 4 2 3 3 3" xfId="40262" xr:uid="{00000000-0005-0000-0000-0000AD970000}"/>
    <cellStyle name="Normal 3 6 4 2 3 4" xfId="17382" xr:uid="{00000000-0005-0000-0000-0000AE970000}"/>
    <cellStyle name="Normal 3 6 4 2 3 5" xfId="35966" xr:uid="{00000000-0005-0000-0000-0000AF970000}"/>
    <cellStyle name="Normal 3 6 4 2 4" xfId="7066" xr:uid="{00000000-0005-0000-0000-0000B0970000}"/>
    <cellStyle name="Normal 3 6 4 2 4 2" xfId="11837" xr:uid="{00000000-0005-0000-0000-0000B1970000}"/>
    <cellStyle name="Normal 3 6 4 2 4 2 2" xfId="23198" xr:uid="{00000000-0005-0000-0000-0000B2970000}"/>
    <cellStyle name="Normal 3 6 4 2 4 2 3" xfId="41319" xr:uid="{00000000-0005-0000-0000-0000B3970000}"/>
    <cellStyle name="Normal 3 6 4 2 4 3" xfId="18487" xr:uid="{00000000-0005-0000-0000-0000B4970000}"/>
    <cellStyle name="Normal 3 6 4 2 4 4" xfId="37023" xr:uid="{00000000-0005-0000-0000-0000B5970000}"/>
    <cellStyle name="Normal 3 6 4 2 5" xfId="9658" xr:uid="{00000000-0005-0000-0000-0000B6970000}"/>
    <cellStyle name="Normal 3 6 4 2 5 2" xfId="21053" xr:uid="{00000000-0005-0000-0000-0000B7970000}"/>
    <cellStyle name="Normal 3 6 4 2 5 3" xfId="39226" xr:uid="{00000000-0005-0000-0000-0000B8970000}"/>
    <cellStyle name="Normal 3 6 4 2 6" xfId="16324" xr:uid="{00000000-0005-0000-0000-0000B9970000}"/>
    <cellStyle name="Normal 3 6 4 2 7" xfId="34932" xr:uid="{00000000-0005-0000-0000-0000BA970000}"/>
    <cellStyle name="Normal 3 6 4 3" xfId="5108" xr:uid="{00000000-0005-0000-0000-0000BB970000}"/>
    <cellStyle name="Normal 3 6 4 3 2" xfId="6194" xr:uid="{00000000-0005-0000-0000-0000BC970000}"/>
    <cellStyle name="Normal 3 6 4 3 2 2" xfId="8386" xr:uid="{00000000-0005-0000-0000-0000BD970000}"/>
    <cellStyle name="Normal 3 6 4 3 2 2 2" xfId="13157" xr:uid="{00000000-0005-0000-0000-0000BE970000}"/>
    <cellStyle name="Normal 3 6 4 3 2 2 2 2" xfId="24510" xr:uid="{00000000-0005-0000-0000-0000BF970000}"/>
    <cellStyle name="Normal 3 6 4 3 2 2 2 3" xfId="42611" xr:uid="{00000000-0005-0000-0000-0000C0970000}"/>
    <cellStyle name="Normal 3 6 4 3 2 2 3" xfId="19796" xr:uid="{00000000-0005-0000-0000-0000C1970000}"/>
    <cellStyle name="Normal 3 6 4 3 2 2 4" xfId="38315" xr:uid="{00000000-0005-0000-0000-0000C2970000}"/>
    <cellStyle name="Normal 3 6 4 3 2 3" xfId="10976" xr:uid="{00000000-0005-0000-0000-0000C3970000}"/>
    <cellStyle name="Normal 3 6 4 3 2 3 2" xfId="22362" xr:uid="{00000000-0005-0000-0000-0000C4970000}"/>
    <cellStyle name="Normal 3 6 4 3 2 3 3" xfId="40520" xr:uid="{00000000-0005-0000-0000-0000C5970000}"/>
    <cellStyle name="Normal 3 6 4 3 2 4" xfId="17647" xr:uid="{00000000-0005-0000-0000-0000C6970000}"/>
    <cellStyle name="Normal 3 6 4 3 2 5" xfId="36224" xr:uid="{00000000-0005-0000-0000-0000C7970000}"/>
    <cellStyle name="Normal 3 6 4 3 3" xfId="7330" xr:uid="{00000000-0005-0000-0000-0000C8970000}"/>
    <cellStyle name="Normal 3 6 4 3 3 2" xfId="12101" xr:uid="{00000000-0005-0000-0000-0000C9970000}"/>
    <cellStyle name="Normal 3 6 4 3 3 2 2" xfId="23459" xr:uid="{00000000-0005-0000-0000-0000CA970000}"/>
    <cellStyle name="Normal 3 6 4 3 3 2 3" xfId="41575" xr:uid="{00000000-0005-0000-0000-0000CB970000}"/>
    <cellStyle name="Normal 3 6 4 3 3 3" xfId="18748" xr:uid="{00000000-0005-0000-0000-0000CC970000}"/>
    <cellStyle name="Normal 3 6 4 3 3 4" xfId="37279" xr:uid="{00000000-0005-0000-0000-0000CD970000}"/>
    <cellStyle name="Normal 3 6 4 3 4" xfId="9916" xr:uid="{00000000-0005-0000-0000-0000CE970000}"/>
    <cellStyle name="Normal 3 6 4 3 4 2" xfId="21311" xr:uid="{00000000-0005-0000-0000-0000CF970000}"/>
    <cellStyle name="Normal 3 6 4 3 4 3" xfId="39483" xr:uid="{00000000-0005-0000-0000-0000D0970000}"/>
    <cellStyle name="Normal 3 6 4 3 5" xfId="16588" xr:uid="{00000000-0005-0000-0000-0000D1970000}"/>
    <cellStyle name="Normal 3 6 4 3 6" xfId="35188" xr:uid="{00000000-0005-0000-0000-0000D2970000}"/>
    <cellStyle name="Normal 3 6 4 4" xfId="5646" xr:uid="{00000000-0005-0000-0000-0000D3970000}"/>
    <cellStyle name="Normal 3 6 4 4 2" xfId="7848" xr:uid="{00000000-0005-0000-0000-0000D4970000}"/>
    <cellStyle name="Normal 3 6 4 4 2 2" xfId="12619" xr:uid="{00000000-0005-0000-0000-0000D5970000}"/>
    <cellStyle name="Normal 3 6 4 4 2 2 2" xfId="23976" xr:uid="{00000000-0005-0000-0000-0000D6970000}"/>
    <cellStyle name="Normal 3 6 4 4 2 2 3" xfId="42091" xr:uid="{00000000-0005-0000-0000-0000D7970000}"/>
    <cellStyle name="Normal 3 6 4 4 2 3" xfId="19264" xr:uid="{00000000-0005-0000-0000-0000D8970000}"/>
    <cellStyle name="Normal 3 6 4 4 2 4" xfId="37795" xr:uid="{00000000-0005-0000-0000-0000D9970000}"/>
    <cellStyle name="Normal 3 6 4 4 3" xfId="10436" xr:uid="{00000000-0005-0000-0000-0000DA970000}"/>
    <cellStyle name="Normal 3 6 4 4 3 2" xfId="21829" xr:uid="{00000000-0005-0000-0000-0000DB970000}"/>
    <cellStyle name="Normal 3 6 4 4 3 3" xfId="40000" xr:uid="{00000000-0005-0000-0000-0000DC970000}"/>
    <cellStyle name="Normal 3 6 4 4 4" xfId="17112" xr:uid="{00000000-0005-0000-0000-0000DD970000}"/>
    <cellStyle name="Normal 3 6 4 4 5" xfId="35704" xr:uid="{00000000-0005-0000-0000-0000DE970000}"/>
    <cellStyle name="Normal 3 6 4 5" xfId="6800" xr:uid="{00000000-0005-0000-0000-0000DF970000}"/>
    <cellStyle name="Normal 3 6 4 5 2" xfId="11571" xr:uid="{00000000-0005-0000-0000-0000E0970000}"/>
    <cellStyle name="Normal 3 6 4 5 2 2" xfId="22937" xr:uid="{00000000-0005-0000-0000-0000E1970000}"/>
    <cellStyle name="Normal 3 6 4 5 2 3" xfId="41063" xr:uid="{00000000-0005-0000-0000-0000E2970000}"/>
    <cellStyle name="Normal 3 6 4 5 3" xfId="18224" xr:uid="{00000000-0005-0000-0000-0000E3970000}"/>
    <cellStyle name="Normal 3 6 4 5 4" xfId="36767" xr:uid="{00000000-0005-0000-0000-0000E4970000}"/>
    <cellStyle name="Normal 3 6 4 6" xfId="9400" xr:uid="{00000000-0005-0000-0000-0000E5970000}"/>
    <cellStyle name="Normal 3 6 4 6 2" xfId="20795" xr:uid="{00000000-0005-0000-0000-0000E6970000}"/>
    <cellStyle name="Normal 3 6 4 6 3" xfId="38970" xr:uid="{00000000-0005-0000-0000-0000E7970000}"/>
    <cellStyle name="Normal 3 6 4 7" xfId="16059" xr:uid="{00000000-0005-0000-0000-0000E8970000}"/>
    <cellStyle name="Normal 3 6 4 8" xfId="34676" xr:uid="{00000000-0005-0000-0000-0000E9970000}"/>
    <cellStyle name="Normal 3 6 5" xfId="4702" xr:uid="{00000000-0005-0000-0000-0000EA970000}"/>
    <cellStyle name="Normal 3 6 5 2" xfId="5236" xr:uid="{00000000-0005-0000-0000-0000EB970000}"/>
    <cellStyle name="Normal 3 6 5 2 2" xfId="6322" xr:uid="{00000000-0005-0000-0000-0000EC970000}"/>
    <cellStyle name="Normal 3 6 5 2 2 2" xfId="8514" xr:uid="{00000000-0005-0000-0000-0000ED970000}"/>
    <cellStyle name="Normal 3 6 5 2 2 2 2" xfId="13285" xr:uid="{00000000-0005-0000-0000-0000EE970000}"/>
    <cellStyle name="Normal 3 6 5 2 2 2 2 2" xfId="24638" xr:uid="{00000000-0005-0000-0000-0000EF970000}"/>
    <cellStyle name="Normal 3 6 5 2 2 2 2 3" xfId="42739" xr:uid="{00000000-0005-0000-0000-0000F0970000}"/>
    <cellStyle name="Normal 3 6 5 2 2 2 3" xfId="19924" xr:uid="{00000000-0005-0000-0000-0000F1970000}"/>
    <cellStyle name="Normal 3 6 5 2 2 2 4" xfId="38443" xr:uid="{00000000-0005-0000-0000-0000F2970000}"/>
    <cellStyle name="Normal 3 6 5 2 2 3" xfId="11104" xr:uid="{00000000-0005-0000-0000-0000F3970000}"/>
    <cellStyle name="Normal 3 6 5 2 2 3 2" xfId="22490" xr:uid="{00000000-0005-0000-0000-0000F4970000}"/>
    <cellStyle name="Normal 3 6 5 2 2 3 3" xfId="40648" xr:uid="{00000000-0005-0000-0000-0000F5970000}"/>
    <cellStyle name="Normal 3 6 5 2 2 4" xfId="17775" xr:uid="{00000000-0005-0000-0000-0000F6970000}"/>
    <cellStyle name="Normal 3 6 5 2 2 5" xfId="36352" xr:uid="{00000000-0005-0000-0000-0000F7970000}"/>
    <cellStyle name="Normal 3 6 5 2 3" xfId="7458" xr:uid="{00000000-0005-0000-0000-0000F8970000}"/>
    <cellStyle name="Normal 3 6 5 2 3 2" xfId="12229" xr:uid="{00000000-0005-0000-0000-0000F9970000}"/>
    <cellStyle name="Normal 3 6 5 2 3 2 2" xfId="23587" xr:uid="{00000000-0005-0000-0000-0000FA970000}"/>
    <cellStyle name="Normal 3 6 5 2 3 2 3" xfId="41703" xr:uid="{00000000-0005-0000-0000-0000FB970000}"/>
    <cellStyle name="Normal 3 6 5 2 3 3" xfId="18876" xr:uid="{00000000-0005-0000-0000-0000FC970000}"/>
    <cellStyle name="Normal 3 6 5 2 3 4" xfId="37407" xr:uid="{00000000-0005-0000-0000-0000FD970000}"/>
    <cellStyle name="Normal 3 6 5 2 4" xfId="10044" xr:uid="{00000000-0005-0000-0000-0000FE970000}"/>
    <cellStyle name="Normal 3 6 5 2 4 2" xfId="21439" xr:uid="{00000000-0005-0000-0000-0000FF970000}"/>
    <cellStyle name="Normal 3 6 5 2 4 3" xfId="39611" xr:uid="{00000000-0005-0000-0000-000000980000}"/>
    <cellStyle name="Normal 3 6 5 2 5" xfId="16716" xr:uid="{00000000-0005-0000-0000-000001980000}"/>
    <cellStyle name="Normal 3 6 5 2 6" xfId="35316" xr:uid="{00000000-0005-0000-0000-000002980000}"/>
    <cellStyle name="Normal 3 6 5 3" xfId="5788" xr:uid="{00000000-0005-0000-0000-000003980000}"/>
    <cellStyle name="Normal 3 6 5 3 2" xfId="7990" xr:uid="{00000000-0005-0000-0000-000004980000}"/>
    <cellStyle name="Normal 3 6 5 3 2 2" xfId="12761" xr:uid="{00000000-0005-0000-0000-000005980000}"/>
    <cellStyle name="Normal 3 6 5 3 2 2 2" xfId="24116" xr:uid="{00000000-0005-0000-0000-000006980000}"/>
    <cellStyle name="Normal 3 6 5 3 2 2 3" xfId="42225" xr:uid="{00000000-0005-0000-0000-000007980000}"/>
    <cellStyle name="Normal 3 6 5 3 2 3" xfId="19403" xr:uid="{00000000-0005-0000-0000-000008980000}"/>
    <cellStyle name="Normal 3 6 5 3 2 4" xfId="37929" xr:uid="{00000000-0005-0000-0000-000009980000}"/>
    <cellStyle name="Normal 3 6 5 3 3" xfId="10578" xr:uid="{00000000-0005-0000-0000-00000A980000}"/>
    <cellStyle name="Normal 3 6 5 3 3 2" xfId="21967" xr:uid="{00000000-0005-0000-0000-00000B980000}"/>
    <cellStyle name="Normal 3 6 5 3 3 3" xfId="40134" xr:uid="{00000000-0005-0000-0000-00000C980000}"/>
    <cellStyle name="Normal 3 6 5 3 4" xfId="17252" xr:uid="{00000000-0005-0000-0000-00000D980000}"/>
    <cellStyle name="Normal 3 6 5 3 5" xfId="35838" xr:uid="{00000000-0005-0000-0000-00000E980000}"/>
    <cellStyle name="Normal 3 6 5 4" xfId="6936" xr:uid="{00000000-0005-0000-0000-00000F980000}"/>
    <cellStyle name="Normal 3 6 5 4 2" xfId="11707" xr:uid="{00000000-0005-0000-0000-000010980000}"/>
    <cellStyle name="Normal 3 6 5 4 2 2" xfId="23069" xr:uid="{00000000-0005-0000-0000-000011980000}"/>
    <cellStyle name="Normal 3 6 5 4 2 3" xfId="41191" xr:uid="{00000000-0005-0000-0000-000012980000}"/>
    <cellStyle name="Normal 3 6 5 4 3" xfId="18359" xr:uid="{00000000-0005-0000-0000-000013980000}"/>
    <cellStyle name="Normal 3 6 5 4 4" xfId="36895" xr:uid="{00000000-0005-0000-0000-000014980000}"/>
    <cellStyle name="Normal 3 6 5 5" xfId="9530" xr:uid="{00000000-0005-0000-0000-000015980000}"/>
    <cellStyle name="Normal 3 6 5 5 2" xfId="20925" xr:uid="{00000000-0005-0000-0000-000016980000}"/>
    <cellStyle name="Normal 3 6 5 5 3" xfId="39098" xr:uid="{00000000-0005-0000-0000-000017980000}"/>
    <cellStyle name="Normal 3 6 5 6" xfId="16195" xr:uid="{00000000-0005-0000-0000-000018980000}"/>
    <cellStyle name="Normal 3 6 5 7" xfId="34804" xr:uid="{00000000-0005-0000-0000-000019980000}"/>
    <cellStyle name="Normal 3 6 6" xfId="4980" xr:uid="{00000000-0005-0000-0000-00001A980000}"/>
    <cellStyle name="Normal 3 6 6 2" xfId="6066" xr:uid="{00000000-0005-0000-0000-00001B980000}"/>
    <cellStyle name="Normal 3 6 6 2 2" xfId="8258" xr:uid="{00000000-0005-0000-0000-00001C980000}"/>
    <cellStyle name="Normal 3 6 6 2 2 2" xfId="13029" xr:uid="{00000000-0005-0000-0000-00001D980000}"/>
    <cellStyle name="Normal 3 6 6 2 2 2 2" xfId="24382" xr:uid="{00000000-0005-0000-0000-00001E980000}"/>
    <cellStyle name="Normal 3 6 6 2 2 2 3" xfId="42483" xr:uid="{00000000-0005-0000-0000-00001F980000}"/>
    <cellStyle name="Normal 3 6 6 2 2 3" xfId="19668" xr:uid="{00000000-0005-0000-0000-000020980000}"/>
    <cellStyle name="Normal 3 6 6 2 2 4" xfId="38187" xr:uid="{00000000-0005-0000-0000-000021980000}"/>
    <cellStyle name="Normal 3 6 6 2 3" xfId="10848" xr:uid="{00000000-0005-0000-0000-000022980000}"/>
    <cellStyle name="Normal 3 6 6 2 3 2" xfId="22234" xr:uid="{00000000-0005-0000-0000-000023980000}"/>
    <cellStyle name="Normal 3 6 6 2 3 3" xfId="40392" xr:uid="{00000000-0005-0000-0000-000024980000}"/>
    <cellStyle name="Normal 3 6 6 2 4" xfId="17519" xr:uid="{00000000-0005-0000-0000-000025980000}"/>
    <cellStyle name="Normal 3 6 6 2 5" xfId="36096" xr:uid="{00000000-0005-0000-0000-000026980000}"/>
    <cellStyle name="Normal 3 6 6 3" xfId="7202" xr:uid="{00000000-0005-0000-0000-000027980000}"/>
    <cellStyle name="Normal 3 6 6 3 2" xfId="11973" xr:uid="{00000000-0005-0000-0000-000028980000}"/>
    <cellStyle name="Normal 3 6 6 3 2 2" xfId="23331" xr:uid="{00000000-0005-0000-0000-000029980000}"/>
    <cellStyle name="Normal 3 6 6 3 2 3" xfId="41447" xr:uid="{00000000-0005-0000-0000-00002A980000}"/>
    <cellStyle name="Normal 3 6 6 3 3" xfId="18620" xr:uid="{00000000-0005-0000-0000-00002B980000}"/>
    <cellStyle name="Normal 3 6 6 3 4" xfId="37151" xr:uid="{00000000-0005-0000-0000-00002C980000}"/>
    <cellStyle name="Normal 3 6 6 4" xfId="9788" xr:uid="{00000000-0005-0000-0000-00002D980000}"/>
    <cellStyle name="Normal 3 6 6 4 2" xfId="21183" xr:uid="{00000000-0005-0000-0000-00002E980000}"/>
    <cellStyle name="Normal 3 6 6 4 3" xfId="39355" xr:uid="{00000000-0005-0000-0000-00002F980000}"/>
    <cellStyle name="Normal 3 6 6 5" xfId="16460" xr:uid="{00000000-0005-0000-0000-000030980000}"/>
    <cellStyle name="Normal 3 6 6 6" xfId="35060" xr:uid="{00000000-0005-0000-0000-000031980000}"/>
    <cellStyle name="Normal 3 6 7" xfId="5512" xr:uid="{00000000-0005-0000-0000-000032980000}"/>
    <cellStyle name="Normal 3 6 7 2" xfId="7714" xr:uid="{00000000-0005-0000-0000-000033980000}"/>
    <cellStyle name="Normal 3 6 7 2 2" xfId="12485" xr:uid="{00000000-0005-0000-0000-000034980000}"/>
    <cellStyle name="Normal 3 6 7 2 2 2" xfId="23843" xr:uid="{00000000-0005-0000-0000-000035980000}"/>
    <cellStyle name="Normal 3 6 7 2 2 3" xfId="41959" xr:uid="{00000000-0005-0000-0000-000036980000}"/>
    <cellStyle name="Normal 3 6 7 2 3" xfId="19132" xr:uid="{00000000-0005-0000-0000-000037980000}"/>
    <cellStyle name="Normal 3 6 7 2 4" xfId="37663" xr:uid="{00000000-0005-0000-0000-000038980000}"/>
    <cellStyle name="Normal 3 6 7 3" xfId="10302" xr:uid="{00000000-0005-0000-0000-000039980000}"/>
    <cellStyle name="Normal 3 6 7 3 2" xfId="21697" xr:uid="{00000000-0005-0000-0000-00003A980000}"/>
    <cellStyle name="Normal 3 6 7 3 3" xfId="39868" xr:uid="{00000000-0005-0000-0000-00003B980000}"/>
    <cellStyle name="Normal 3 6 7 4" xfId="16978" xr:uid="{00000000-0005-0000-0000-00003C980000}"/>
    <cellStyle name="Normal 3 6 7 5" xfId="35572" xr:uid="{00000000-0005-0000-0000-00003D980000}"/>
    <cellStyle name="Normal 3 6 8" xfId="6662" xr:uid="{00000000-0005-0000-0000-00003E980000}"/>
    <cellStyle name="Normal 3 6 8 2" xfId="11433" xr:uid="{00000000-0005-0000-0000-00003F980000}"/>
    <cellStyle name="Normal 3 6 8 2 2" xfId="22804" xr:uid="{00000000-0005-0000-0000-000040980000}"/>
    <cellStyle name="Normal 3 6 8 2 3" xfId="40935" xr:uid="{00000000-0005-0000-0000-000041980000}"/>
    <cellStyle name="Normal 3 6 8 3" xfId="18089" xr:uid="{00000000-0005-0000-0000-000042980000}"/>
    <cellStyle name="Normal 3 6 8 4" xfId="36639" xr:uid="{00000000-0005-0000-0000-000043980000}"/>
    <cellStyle name="Normal 3 6 9" xfId="9267" xr:uid="{00000000-0005-0000-0000-000044980000}"/>
    <cellStyle name="Normal 3 6 9 2" xfId="20662" xr:uid="{00000000-0005-0000-0000-000045980000}"/>
    <cellStyle name="Normal 3 6 9 3" xfId="38842" xr:uid="{00000000-0005-0000-0000-000046980000}"/>
    <cellStyle name="Normal 3 7" xfId="4428" xr:uid="{00000000-0005-0000-0000-000047980000}"/>
    <cellStyle name="Normal 3 7 10" xfId="34564" xr:uid="{00000000-0005-0000-0000-000048980000}"/>
    <cellStyle name="Normal 3 7 2" xfId="4505" xr:uid="{00000000-0005-0000-0000-000049980000}"/>
    <cellStyle name="Normal 3 7 2 2" xfId="4653" xr:uid="{00000000-0005-0000-0000-00004A980000}"/>
    <cellStyle name="Normal 3 7 2 2 2" xfId="4930" xr:uid="{00000000-0005-0000-0000-00004B980000}"/>
    <cellStyle name="Normal 3 7 2 2 2 2" xfId="5464" xr:uid="{00000000-0005-0000-0000-00004C980000}"/>
    <cellStyle name="Normal 3 7 2 2 2 2 2" xfId="6540" xr:uid="{00000000-0005-0000-0000-00004D980000}"/>
    <cellStyle name="Normal 3 7 2 2 2 2 2 2" xfId="8732" xr:uid="{00000000-0005-0000-0000-00004E980000}"/>
    <cellStyle name="Normal 3 7 2 2 2 2 2 2 2" xfId="13503" xr:uid="{00000000-0005-0000-0000-00004F980000}"/>
    <cellStyle name="Normal 3 7 2 2 2 2 2 2 2 2" xfId="24856" xr:uid="{00000000-0005-0000-0000-000050980000}"/>
    <cellStyle name="Normal 3 7 2 2 2 2 2 2 2 3" xfId="42957" xr:uid="{00000000-0005-0000-0000-000051980000}"/>
    <cellStyle name="Normal 3 7 2 2 2 2 2 2 3" xfId="20142" xr:uid="{00000000-0005-0000-0000-000052980000}"/>
    <cellStyle name="Normal 3 7 2 2 2 2 2 2 4" xfId="38661" xr:uid="{00000000-0005-0000-0000-000053980000}"/>
    <cellStyle name="Normal 3 7 2 2 2 2 2 3" xfId="11322" xr:uid="{00000000-0005-0000-0000-000054980000}"/>
    <cellStyle name="Normal 3 7 2 2 2 2 2 3 2" xfId="22708" xr:uid="{00000000-0005-0000-0000-000055980000}"/>
    <cellStyle name="Normal 3 7 2 2 2 2 2 3 3" xfId="40866" xr:uid="{00000000-0005-0000-0000-000056980000}"/>
    <cellStyle name="Normal 3 7 2 2 2 2 2 4" xfId="17993" xr:uid="{00000000-0005-0000-0000-000057980000}"/>
    <cellStyle name="Normal 3 7 2 2 2 2 2 5" xfId="36570" xr:uid="{00000000-0005-0000-0000-000058980000}"/>
    <cellStyle name="Normal 3 7 2 2 2 2 3" xfId="7666" xr:uid="{00000000-0005-0000-0000-000059980000}"/>
    <cellStyle name="Normal 3 7 2 2 2 2 3 2" xfId="12437" xr:uid="{00000000-0005-0000-0000-00005A980000}"/>
    <cellStyle name="Normal 3 7 2 2 2 2 3 2 2" xfId="23795" xr:uid="{00000000-0005-0000-0000-00005B980000}"/>
    <cellStyle name="Normal 3 7 2 2 2 2 3 2 3" xfId="41911" xr:uid="{00000000-0005-0000-0000-00005C980000}"/>
    <cellStyle name="Normal 3 7 2 2 2 2 3 3" xfId="19084" xr:uid="{00000000-0005-0000-0000-00005D980000}"/>
    <cellStyle name="Normal 3 7 2 2 2 2 3 4" xfId="37615" xr:uid="{00000000-0005-0000-0000-00005E980000}"/>
    <cellStyle name="Normal 3 7 2 2 2 2 4" xfId="10254" xr:uid="{00000000-0005-0000-0000-00005F980000}"/>
    <cellStyle name="Normal 3 7 2 2 2 2 4 2" xfId="21649" xr:uid="{00000000-0005-0000-0000-000060980000}"/>
    <cellStyle name="Normal 3 7 2 2 2 2 4 3" xfId="39820" xr:uid="{00000000-0005-0000-0000-000061980000}"/>
    <cellStyle name="Normal 3 7 2 2 2 2 5" xfId="16930" xr:uid="{00000000-0005-0000-0000-000062980000}"/>
    <cellStyle name="Normal 3 7 2 2 2 2 6" xfId="35524" xr:uid="{00000000-0005-0000-0000-000063980000}"/>
    <cellStyle name="Normal 3 7 2 2 2 3" xfId="6016" xr:uid="{00000000-0005-0000-0000-000064980000}"/>
    <cellStyle name="Normal 3 7 2 2 2 3 2" xfId="8208" xr:uid="{00000000-0005-0000-0000-000065980000}"/>
    <cellStyle name="Normal 3 7 2 2 2 3 2 2" xfId="12979" xr:uid="{00000000-0005-0000-0000-000066980000}"/>
    <cellStyle name="Normal 3 7 2 2 2 3 2 2 2" xfId="24332" xr:uid="{00000000-0005-0000-0000-000067980000}"/>
    <cellStyle name="Normal 3 7 2 2 2 3 2 2 3" xfId="42433" xr:uid="{00000000-0005-0000-0000-000068980000}"/>
    <cellStyle name="Normal 3 7 2 2 2 3 2 3" xfId="19618" xr:uid="{00000000-0005-0000-0000-000069980000}"/>
    <cellStyle name="Normal 3 7 2 2 2 3 2 4" xfId="38137" xr:uid="{00000000-0005-0000-0000-00006A980000}"/>
    <cellStyle name="Normal 3 7 2 2 2 3 3" xfId="10798" xr:uid="{00000000-0005-0000-0000-00006B980000}"/>
    <cellStyle name="Normal 3 7 2 2 2 3 3 2" xfId="22184" xr:uid="{00000000-0005-0000-0000-00006C980000}"/>
    <cellStyle name="Normal 3 7 2 2 2 3 3 3" xfId="40342" xr:uid="{00000000-0005-0000-0000-00006D980000}"/>
    <cellStyle name="Normal 3 7 2 2 2 3 4" xfId="17469" xr:uid="{00000000-0005-0000-0000-00006E980000}"/>
    <cellStyle name="Normal 3 7 2 2 2 3 5" xfId="36046" xr:uid="{00000000-0005-0000-0000-00006F980000}"/>
    <cellStyle name="Normal 3 7 2 2 2 4" xfId="7154" xr:uid="{00000000-0005-0000-0000-000070980000}"/>
    <cellStyle name="Normal 3 7 2 2 2 4 2" xfId="11925" xr:uid="{00000000-0005-0000-0000-000071980000}"/>
    <cellStyle name="Normal 3 7 2 2 2 4 2 2" xfId="23283" xr:uid="{00000000-0005-0000-0000-000072980000}"/>
    <cellStyle name="Normal 3 7 2 2 2 4 2 3" xfId="41399" xr:uid="{00000000-0005-0000-0000-000073980000}"/>
    <cellStyle name="Normal 3 7 2 2 2 4 3" xfId="18572" xr:uid="{00000000-0005-0000-0000-000074980000}"/>
    <cellStyle name="Normal 3 7 2 2 2 4 4" xfId="37103" xr:uid="{00000000-0005-0000-0000-000075980000}"/>
    <cellStyle name="Normal 3 7 2 2 2 5" xfId="9740" xr:uid="{00000000-0005-0000-0000-000076980000}"/>
    <cellStyle name="Normal 3 7 2 2 2 5 2" xfId="21135" xr:uid="{00000000-0005-0000-0000-000077980000}"/>
    <cellStyle name="Normal 3 7 2 2 2 5 3" xfId="39307" xr:uid="{00000000-0005-0000-0000-000078980000}"/>
    <cellStyle name="Normal 3 7 2 2 2 6" xfId="16412" xr:uid="{00000000-0005-0000-0000-000079980000}"/>
    <cellStyle name="Normal 3 7 2 2 2 7" xfId="35012" xr:uid="{00000000-0005-0000-0000-00007A980000}"/>
    <cellStyle name="Normal 3 7 2 2 3" xfId="5188" xr:uid="{00000000-0005-0000-0000-00007B980000}"/>
    <cellStyle name="Normal 3 7 2 2 3 2" xfId="6274" xr:uid="{00000000-0005-0000-0000-00007C980000}"/>
    <cellStyle name="Normal 3 7 2 2 3 2 2" xfId="8466" xr:uid="{00000000-0005-0000-0000-00007D980000}"/>
    <cellStyle name="Normal 3 7 2 2 3 2 2 2" xfId="13237" xr:uid="{00000000-0005-0000-0000-00007E980000}"/>
    <cellStyle name="Normal 3 7 2 2 3 2 2 2 2" xfId="24590" xr:uid="{00000000-0005-0000-0000-00007F980000}"/>
    <cellStyle name="Normal 3 7 2 2 3 2 2 2 3" xfId="42691" xr:uid="{00000000-0005-0000-0000-000080980000}"/>
    <cellStyle name="Normal 3 7 2 2 3 2 2 3" xfId="19876" xr:uid="{00000000-0005-0000-0000-000081980000}"/>
    <cellStyle name="Normal 3 7 2 2 3 2 2 4" xfId="38395" xr:uid="{00000000-0005-0000-0000-000082980000}"/>
    <cellStyle name="Normal 3 7 2 2 3 2 3" xfId="11056" xr:uid="{00000000-0005-0000-0000-000083980000}"/>
    <cellStyle name="Normal 3 7 2 2 3 2 3 2" xfId="22442" xr:uid="{00000000-0005-0000-0000-000084980000}"/>
    <cellStyle name="Normal 3 7 2 2 3 2 3 3" xfId="40600" xr:uid="{00000000-0005-0000-0000-000085980000}"/>
    <cellStyle name="Normal 3 7 2 2 3 2 4" xfId="17727" xr:uid="{00000000-0005-0000-0000-000086980000}"/>
    <cellStyle name="Normal 3 7 2 2 3 2 5" xfId="36304" xr:uid="{00000000-0005-0000-0000-000087980000}"/>
    <cellStyle name="Normal 3 7 2 2 3 3" xfId="7410" xr:uid="{00000000-0005-0000-0000-000088980000}"/>
    <cellStyle name="Normal 3 7 2 2 3 3 2" xfId="12181" xr:uid="{00000000-0005-0000-0000-000089980000}"/>
    <cellStyle name="Normal 3 7 2 2 3 3 2 2" xfId="23539" xr:uid="{00000000-0005-0000-0000-00008A980000}"/>
    <cellStyle name="Normal 3 7 2 2 3 3 2 3" xfId="41655" xr:uid="{00000000-0005-0000-0000-00008B980000}"/>
    <cellStyle name="Normal 3 7 2 2 3 3 3" xfId="18828" xr:uid="{00000000-0005-0000-0000-00008C980000}"/>
    <cellStyle name="Normal 3 7 2 2 3 3 4" xfId="37359" xr:uid="{00000000-0005-0000-0000-00008D980000}"/>
    <cellStyle name="Normal 3 7 2 2 3 4" xfId="9996" xr:uid="{00000000-0005-0000-0000-00008E980000}"/>
    <cellStyle name="Normal 3 7 2 2 3 4 2" xfId="21391" xr:uid="{00000000-0005-0000-0000-00008F980000}"/>
    <cellStyle name="Normal 3 7 2 2 3 4 3" xfId="39563" xr:uid="{00000000-0005-0000-0000-000090980000}"/>
    <cellStyle name="Normal 3 7 2 2 3 5" xfId="16668" xr:uid="{00000000-0005-0000-0000-000091980000}"/>
    <cellStyle name="Normal 3 7 2 2 3 6" xfId="35268" xr:uid="{00000000-0005-0000-0000-000092980000}"/>
    <cellStyle name="Normal 3 7 2 2 4" xfId="5740" xr:uid="{00000000-0005-0000-0000-000093980000}"/>
    <cellStyle name="Normal 3 7 2 2 4 2" xfId="7942" xr:uid="{00000000-0005-0000-0000-000094980000}"/>
    <cellStyle name="Normal 3 7 2 2 4 2 2" xfId="12713" xr:uid="{00000000-0005-0000-0000-000095980000}"/>
    <cellStyle name="Normal 3 7 2 2 4 2 2 2" xfId="24068" xr:uid="{00000000-0005-0000-0000-000096980000}"/>
    <cellStyle name="Normal 3 7 2 2 4 2 2 3" xfId="42177" xr:uid="{00000000-0005-0000-0000-000097980000}"/>
    <cellStyle name="Normal 3 7 2 2 4 2 3" xfId="19355" xr:uid="{00000000-0005-0000-0000-000098980000}"/>
    <cellStyle name="Normal 3 7 2 2 4 2 4" xfId="37881" xr:uid="{00000000-0005-0000-0000-000099980000}"/>
    <cellStyle name="Normal 3 7 2 2 4 3" xfId="10530" xr:uid="{00000000-0005-0000-0000-00009A980000}"/>
    <cellStyle name="Normal 3 7 2 2 4 3 2" xfId="21919" xr:uid="{00000000-0005-0000-0000-00009B980000}"/>
    <cellStyle name="Normal 3 7 2 2 4 3 3" xfId="40086" xr:uid="{00000000-0005-0000-0000-00009C980000}"/>
    <cellStyle name="Normal 3 7 2 2 4 4" xfId="17204" xr:uid="{00000000-0005-0000-0000-00009D980000}"/>
    <cellStyle name="Normal 3 7 2 2 4 5" xfId="35790" xr:uid="{00000000-0005-0000-0000-00009E980000}"/>
    <cellStyle name="Normal 3 7 2 2 5" xfId="6888" xr:uid="{00000000-0005-0000-0000-00009F980000}"/>
    <cellStyle name="Normal 3 7 2 2 5 2" xfId="11659" xr:uid="{00000000-0005-0000-0000-0000A0980000}"/>
    <cellStyle name="Normal 3 7 2 2 5 2 2" xfId="23021" xr:uid="{00000000-0005-0000-0000-0000A1980000}"/>
    <cellStyle name="Normal 3 7 2 2 5 2 3" xfId="41143" xr:uid="{00000000-0005-0000-0000-0000A2980000}"/>
    <cellStyle name="Normal 3 7 2 2 5 3" xfId="18311" xr:uid="{00000000-0005-0000-0000-0000A3980000}"/>
    <cellStyle name="Normal 3 7 2 2 5 4" xfId="36847" xr:uid="{00000000-0005-0000-0000-0000A4980000}"/>
    <cellStyle name="Normal 3 7 2 2 6" xfId="9481" xr:uid="{00000000-0005-0000-0000-0000A5980000}"/>
    <cellStyle name="Normal 3 7 2 2 6 2" xfId="20876" xr:uid="{00000000-0005-0000-0000-0000A6980000}"/>
    <cellStyle name="Normal 3 7 2 2 6 3" xfId="39050" xr:uid="{00000000-0005-0000-0000-0000A7980000}"/>
    <cellStyle name="Normal 3 7 2 2 7" xfId="16147" xr:uid="{00000000-0005-0000-0000-0000A8980000}"/>
    <cellStyle name="Normal 3 7 2 2 8" xfId="34756" xr:uid="{00000000-0005-0000-0000-0000A9980000}"/>
    <cellStyle name="Normal 3 7 2 3" xfId="4782" xr:uid="{00000000-0005-0000-0000-0000AA980000}"/>
    <cellStyle name="Normal 3 7 2 3 2" xfId="5316" xr:uid="{00000000-0005-0000-0000-0000AB980000}"/>
    <cellStyle name="Normal 3 7 2 3 2 2" xfId="6402" xr:uid="{00000000-0005-0000-0000-0000AC980000}"/>
    <cellStyle name="Normal 3 7 2 3 2 2 2" xfId="8594" xr:uid="{00000000-0005-0000-0000-0000AD980000}"/>
    <cellStyle name="Normal 3 7 2 3 2 2 2 2" xfId="13365" xr:uid="{00000000-0005-0000-0000-0000AE980000}"/>
    <cellStyle name="Normal 3 7 2 3 2 2 2 2 2" xfId="24718" xr:uid="{00000000-0005-0000-0000-0000AF980000}"/>
    <cellStyle name="Normal 3 7 2 3 2 2 2 2 3" xfId="42819" xr:uid="{00000000-0005-0000-0000-0000B0980000}"/>
    <cellStyle name="Normal 3 7 2 3 2 2 2 3" xfId="20004" xr:uid="{00000000-0005-0000-0000-0000B1980000}"/>
    <cellStyle name="Normal 3 7 2 3 2 2 2 4" xfId="38523" xr:uid="{00000000-0005-0000-0000-0000B2980000}"/>
    <cellStyle name="Normal 3 7 2 3 2 2 3" xfId="11184" xr:uid="{00000000-0005-0000-0000-0000B3980000}"/>
    <cellStyle name="Normal 3 7 2 3 2 2 3 2" xfId="22570" xr:uid="{00000000-0005-0000-0000-0000B4980000}"/>
    <cellStyle name="Normal 3 7 2 3 2 2 3 3" xfId="40728" xr:uid="{00000000-0005-0000-0000-0000B5980000}"/>
    <cellStyle name="Normal 3 7 2 3 2 2 4" xfId="17855" xr:uid="{00000000-0005-0000-0000-0000B6980000}"/>
    <cellStyle name="Normal 3 7 2 3 2 2 5" xfId="36432" xr:uid="{00000000-0005-0000-0000-0000B7980000}"/>
    <cellStyle name="Normal 3 7 2 3 2 3" xfId="7538" xr:uid="{00000000-0005-0000-0000-0000B8980000}"/>
    <cellStyle name="Normal 3 7 2 3 2 3 2" xfId="12309" xr:uid="{00000000-0005-0000-0000-0000B9980000}"/>
    <cellStyle name="Normal 3 7 2 3 2 3 2 2" xfId="23667" xr:uid="{00000000-0005-0000-0000-0000BA980000}"/>
    <cellStyle name="Normal 3 7 2 3 2 3 2 3" xfId="41783" xr:uid="{00000000-0005-0000-0000-0000BB980000}"/>
    <cellStyle name="Normal 3 7 2 3 2 3 3" xfId="18956" xr:uid="{00000000-0005-0000-0000-0000BC980000}"/>
    <cellStyle name="Normal 3 7 2 3 2 3 4" xfId="37487" xr:uid="{00000000-0005-0000-0000-0000BD980000}"/>
    <cellStyle name="Normal 3 7 2 3 2 4" xfId="10124" xr:uid="{00000000-0005-0000-0000-0000BE980000}"/>
    <cellStyle name="Normal 3 7 2 3 2 4 2" xfId="21519" xr:uid="{00000000-0005-0000-0000-0000BF980000}"/>
    <cellStyle name="Normal 3 7 2 3 2 4 3" xfId="39691" xr:uid="{00000000-0005-0000-0000-0000C0980000}"/>
    <cellStyle name="Normal 3 7 2 3 2 5" xfId="16796" xr:uid="{00000000-0005-0000-0000-0000C1980000}"/>
    <cellStyle name="Normal 3 7 2 3 2 6" xfId="35396" xr:uid="{00000000-0005-0000-0000-0000C2980000}"/>
    <cellStyle name="Normal 3 7 2 3 3" xfId="5868" xr:uid="{00000000-0005-0000-0000-0000C3980000}"/>
    <cellStyle name="Normal 3 7 2 3 3 2" xfId="8070" xr:uid="{00000000-0005-0000-0000-0000C4980000}"/>
    <cellStyle name="Normal 3 7 2 3 3 2 2" xfId="12841" xr:uid="{00000000-0005-0000-0000-0000C5980000}"/>
    <cellStyle name="Normal 3 7 2 3 3 2 2 2" xfId="24196" xr:uid="{00000000-0005-0000-0000-0000C6980000}"/>
    <cellStyle name="Normal 3 7 2 3 3 2 2 3" xfId="42305" xr:uid="{00000000-0005-0000-0000-0000C7980000}"/>
    <cellStyle name="Normal 3 7 2 3 3 2 3" xfId="19483" xr:uid="{00000000-0005-0000-0000-0000C8980000}"/>
    <cellStyle name="Normal 3 7 2 3 3 2 4" xfId="38009" xr:uid="{00000000-0005-0000-0000-0000C9980000}"/>
    <cellStyle name="Normal 3 7 2 3 3 3" xfId="10658" xr:uid="{00000000-0005-0000-0000-0000CA980000}"/>
    <cellStyle name="Normal 3 7 2 3 3 3 2" xfId="22047" xr:uid="{00000000-0005-0000-0000-0000CB980000}"/>
    <cellStyle name="Normal 3 7 2 3 3 3 3" xfId="40214" xr:uid="{00000000-0005-0000-0000-0000CC980000}"/>
    <cellStyle name="Normal 3 7 2 3 3 4" xfId="17332" xr:uid="{00000000-0005-0000-0000-0000CD980000}"/>
    <cellStyle name="Normal 3 7 2 3 3 5" xfId="35918" xr:uid="{00000000-0005-0000-0000-0000CE980000}"/>
    <cellStyle name="Normal 3 7 2 3 4" xfId="7016" xr:uid="{00000000-0005-0000-0000-0000CF980000}"/>
    <cellStyle name="Normal 3 7 2 3 4 2" xfId="11787" xr:uid="{00000000-0005-0000-0000-0000D0980000}"/>
    <cellStyle name="Normal 3 7 2 3 4 2 2" xfId="23149" xr:uid="{00000000-0005-0000-0000-0000D1980000}"/>
    <cellStyle name="Normal 3 7 2 3 4 2 3" xfId="41271" xr:uid="{00000000-0005-0000-0000-0000D2980000}"/>
    <cellStyle name="Normal 3 7 2 3 4 3" xfId="18439" xr:uid="{00000000-0005-0000-0000-0000D3980000}"/>
    <cellStyle name="Normal 3 7 2 3 4 4" xfId="36975" xr:uid="{00000000-0005-0000-0000-0000D4980000}"/>
    <cellStyle name="Normal 3 7 2 3 5" xfId="9610" xr:uid="{00000000-0005-0000-0000-0000D5980000}"/>
    <cellStyle name="Normal 3 7 2 3 5 2" xfId="21005" xr:uid="{00000000-0005-0000-0000-0000D6980000}"/>
    <cellStyle name="Normal 3 7 2 3 5 3" xfId="39178" xr:uid="{00000000-0005-0000-0000-0000D7980000}"/>
    <cellStyle name="Normal 3 7 2 3 6" xfId="16275" xr:uid="{00000000-0005-0000-0000-0000D8980000}"/>
    <cellStyle name="Normal 3 7 2 3 7" xfId="34884" xr:uid="{00000000-0005-0000-0000-0000D9980000}"/>
    <cellStyle name="Normal 3 7 2 4" xfId="5060" xr:uid="{00000000-0005-0000-0000-0000DA980000}"/>
    <cellStyle name="Normal 3 7 2 4 2" xfId="6146" xr:uid="{00000000-0005-0000-0000-0000DB980000}"/>
    <cellStyle name="Normal 3 7 2 4 2 2" xfId="8338" xr:uid="{00000000-0005-0000-0000-0000DC980000}"/>
    <cellStyle name="Normal 3 7 2 4 2 2 2" xfId="13109" xr:uid="{00000000-0005-0000-0000-0000DD980000}"/>
    <cellStyle name="Normal 3 7 2 4 2 2 2 2" xfId="24462" xr:uid="{00000000-0005-0000-0000-0000DE980000}"/>
    <cellStyle name="Normal 3 7 2 4 2 2 2 3" xfId="42563" xr:uid="{00000000-0005-0000-0000-0000DF980000}"/>
    <cellStyle name="Normal 3 7 2 4 2 2 3" xfId="19748" xr:uid="{00000000-0005-0000-0000-0000E0980000}"/>
    <cellStyle name="Normal 3 7 2 4 2 2 4" xfId="38267" xr:uid="{00000000-0005-0000-0000-0000E1980000}"/>
    <cellStyle name="Normal 3 7 2 4 2 3" xfId="10928" xr:uid="{00000000-0005-0000-0000-0000E2980000}"/>
    <cellStyle name="Normal 3 7 2 4 2 3 2" xfId="22314" xr:uid="{00000000-0005-0000-0000-0000E3980000}"/>
    <cellStyle name="Normal 3 7 2 4 2 3 3" xfId="40472" xr:uid="{00000000-0005-0000-0000-0000E4980000}"/>
    <cellStyle name="Normal 3 7 2 4 2 4" xfId="17599" xr:uid="{00000000-0005-0000-0000-0000E5980000}"/>
    <cellStyle name="Normal 3 7 2 4 2 5" xfId="36176" xr:uid="{00000000-0005-0000-0000-0000E6980000}"/>
    <cellStyle name="Normal 3 7 2 4 3" xfId="7282" xr:uid="{00000000-0005-0000-0000-0000E7980000}"/>
    <cellStyle name="Normal 3 7 2 4 3 2" xfId="12053" xr:uid="{00000000-0005-0000-0000-0000E8980000}"/>
    <cellStyle name="Normal 3 7 2 4 3 2 2" xfId="23411" xr:uid="{00000000-0005-0000-0000-0000E9980000}"/>
    <cellStyle name="Normal 3 7 2 4 3 2 3" xfId="41527" xr:uid="{00000000-0005-0000-0000-0000EA980000}"/>
    <cellStyle name="Normal 3 7 2 4 3 3" xfId="18700" xr:uid="{00000000-0005-0000-0000-0000EB980000}"/>
    <cellStyle name="Normal 3 7 2 4 3 4" xfId="37231" xr:uid="{00000000-0005-0000-0000-0000EC980000}"/>
    <cellStyle name="Normal 3 7 2 4 4" xfId="9868" xr:uid="{00000000-0005-0000-0000-0000ED980000}"/>
    <cellStyle name="Normal 3 7 2 4 4 2" xfId="21263" xr:uid="{00000000-0005-0000-0000-0000EE980000}"/>
    <cellStyle name="Normal 3 7 2 4 4 3" xfId="39435" xr:uid="{00000000-0005-0000-0000-0000EF980000}"/>
    <cellStyle name="Normal 3 7 2 4 5" xfId="16540" xr:uid="{00000000-0005-0000-0000-0000F0980000}"/>
    <cellStyle name="Normal 3 7 2 4 6" xfId="35140" xr:uid="{00000000-0005-0000-0000-0000F1980000}"/>
    <cellStyle name="Normal 3 7 2 5" xfId="5592" xr:uid="{00000000-0005-0000-0000-0000F2980000}"/>
    <cellStyle name="Normal 3 7 2 5 2" xfId="7794" xr:uid="{00000000-0005-0000-0000-0000F3980000}"/>
    <cellStyle name="Normal 3 7 2 5 2 2" xfId="12565" xr:uid="{00000000-0005-0000-0000-0000F4980000}"/>
    <cellStyle name="Normal 3 7 2 5 2 2 2" xfId="23923" xr:uid="{00000000-0005-0000-0000-0000F5980000}"/>
    <cellStyle name="Normal 3 7 2 5 2 2 3" xfId="42039" xr:uid="{00000000-0005-0000-0000-0000F6980000}"/>
    <cellStyle name="Normal 3 7 2 5 2 3" xfId="19212" xr:uid="{00000000-0005-0000-0000-0000F7980000}"/>
    <cellStyle name="Normal 3 7 2 5 2 4" xfId="37743" xr:uid="{00000000-0005-0000-0000-0000F8980000}"/>
    <cellStyle name="Normal 3 7 2 5 3" xfId="10382" xr:uid="{00000000-0005-0000-0000-0000F9980000}"/>
    <cellStyle name="Normal 3 7 2 5 3 2" xfId="21777" xr:uid="{00000000-0005-0000-0000-0000FA980000}"/>
    <cellStyle name="Normal 3 7 2 5 3 3" xfId="39948" xr:uid="{00000000-0005-0000-0000-0000FB980000}"/>
    <cellStyle name="Normal 3 7 2 5 4" xfId="17058" xr:uid="{00000000-0005-0000-0000-0000FC980000}"/>
    <cellStyle name="Normal 3 7 2 5 5" xfId="35652" xr:uid="{00000000-0005-0000-0000-0000FD980000}"/>
    <cellStyle name="Normal 3 7 2 6" xfId="6750" xr:uid="{00000000-0005-0000-0000-0000FE980000}"/>
    <cellStyle name="Normal 3 7 2 6 2" xfId="11521" xr:uid="{00000000-0005-0000-0000-0000FF980000}"/>
    <cellStyle name="Normal 3 7 2 6 2 2" xfId="22888" xr:uid="{00000000-0005-0000-0000-000000990000}"/>
    <cellStyle name="Normal 3 7 2 6 2 3" xfId="41015" xr:uid="{00000000-0005-0000-0000-000001990000}"/>
    <cellStyle name="Normal 3 7 2 6 3" xfId="18176" xr:uid="{00000000-0005-0000-0000-000002990000}"/>
    <cellStyle name="Normal 3 7 2 6 4" xfId="36719" xr:uid="{00000000-0005-0000-0000-000003990000}"/>
    <cellStyle name="Normal 3 7 2 7" xfId="9350" xr:uid="{00000000-0005-0000-0000-000004990000}"/>
    <cellStyle name="Normal 3 7 2 7 2" xfId="20745" xr:uid="{00000000-0005-0000-0000-000005990000}"/>
    <cellStyle name="Normal 3 7 2 7 3" xfId="38922" xr:uid="{00000000-0005-0000-0000-000006990000}"/>
    <cellStyle name="Normal 3 7 2 8" xfId="16010" xr:uid="{00000000-0005-0000-0000-000007990000}"/>
    <cellStyle name="Normal 3 7 2 9" xfId="34628" xr:uid="{00000000-0005-0000-0000-000008990000}"/>
    <cellStyle name="Normal 3 7 3" xfId="4576" xr:uid="{00000000-0005-0000-0000-000009990000}"/>
    <cellStyle name="Normal 3 7 3 2" xfId="4853" xr:uid="{00000000-0005-0000-0000-00000A990000}"/>
    <cellStyle name="Normal 3 7 3 2 2" xfId="5387" xr:uid="{00000000-0005-0000-0000-00000B990000}"/>
    <cellStyle name="Normal 3 7 3 2 2 2" xfId="6471" xr:uid="{00000000-0005-0000-0000-00000C990000}"/>
    <cellStyle name="Normal 3 7 3 2 2 2 2" xfId="8663" xr:uid="{00000000-0005-0000-0000-00000D990000}"/>
    <cellStyle name="Normal 3 7 3 2 2 2 2 2" xfId="13434" xr:uid="{00000000-0005-0000-0000-00000E990000}"/>
    <cellStyle name="Normal 3 7 3 2 2 2 2 2 2" xfId="24787" xr:uid="{00000000-0005-0000-0000-00000F990000}"/>
    <cellStyle name="Normal 3 7 3 2 2 2 2 2 3" xfId="42888" xr:uid="{00000000-0005-0000-0000-000010990000}"/>
    <cellStyle name="Normal 3 7 3 2 2 2 2 3" xfId="20073" xr:uid="{00000000-0005-0000-0000-000011990000}"/>
    <cellStyle name="Normal 3 7 3 2 2 2 2 4" xfId="38592" xr:uid="{00000000-0005-0000-0000-000012990000}"/>
    <cellStyle name="Normal 3 7 3 2 2 2 3" xfId="11253" xr:uid="{00000000-0005-0000-0000-000013990000}"/>
    <cellStyle name="Normal 3 7 3 2 2 2 3 2" xfId="22639" xr:uid="{00000000-0005-0000-0000-000014990000}"/>
    <cellStyle name="Normal 3 7 3 2 2 2 3 3" xfId="40797" xr:uid="{00000000-0005-0000-0000-000015990000}"/>
    <cellStyle name="Normal 3 7 3 2 2 2 4" xfId="17924" xr:uid="{00000000-0005-0000-0000-000016990000}"/>
    <cellStyle name="Normal 3 7 3 2 2 2 5" xfId="36501" xr:uid="{00000000-0005-0000-0000-000017990000}"/>
    <cellStyle name="Normal 3 7 3 2 2 3" xfId="7602" xr:uid="{00000000-0005-0000-0000-000018990000}"/>
    <cellStyle name="Normal 3 7 3 2 2 3 2" xfId="12373" xr:uid="{00000000-0005-0000-0000-000019990000}"/>
    <cellStyle name="Normal 3 7 3 2 2 3 2 2" xfId="23731" xr:uid="{00000000-0005-0000-0000-00001A990000}"/>
    <cellStyle name="Normal 3 7 3 2 2 3 2 3" xfId="41847" xr:uid="{00000000-0005-0000-0000-00001B990000}"/>
    <cellStyle name="Normal 3 7 3 2 2 3 3" xfId="19020" xr:uid="{00000000-0005-0000-0000-00001C990000}"/>
    <cellStyle name="Normal 3 7 3 2 2 3 4" xfId="37551" xr:uid="{00000000-0005-0000-0000-00001D990000}"/>
    <cellStyle name="Normal 3 7 3 2 2 4" xfId="10189" xr:uid="{00000000-0005-0000-0000-00001E990000}"/>
    <cellStyle name="Normal 3 7 3 2 2 4 2" xfId="21584" xr:uid="{00000000-0005-0000-0000-00001F990000}"/>
    <cellStyle name="Normal 3 7 3 2 2 4 3" xfId="39756" xr:uid="{00000000-0005-0000-0000-000020990000}"/>
    <cellStyle name="Normal 3 7 3 2 2 5" xfId="16861" xr:uid="{00000000-0005-0000-0000-000021990000}"/>
    <cellStyle name="Normal 3 7 3 2 2 6" xfId="35460" xr:uid="{00000000-0005-0000-0000-000022990000}"/>
    <cellStyle name="Normal 3 7 3 2 3" xfId="5939" xr:uid="{00000000-0005-0000-0000-000023990000}"/>
    <cellStyle name="Normal 3 7 3 2 3 2" xfId="8136" xr:uid="{00000000-0005-0000-0000-000024990000}"/>
    <cellStyle name="Normal 3 7 3 2 3 2 2" xfId="12907" xr:uid="{00000000-0005-0000-0000-000025990000}"/>
    <cellStyle name="Normal 3 7 3 2 3 2 2 2" xfId="24262" xr:uid="{00000000-0005-0000-0000-000026990000}"/>
    <cellStyle name="Normal 3 7 3 2 3 2 2 3" xfId="42369" xr:uid="{00000000-0005-0000-0000-000027990000}"/>
    <cellStyle name="Normal 3 7 3 2 3 2 3" xfId="19548" xr:uid="{00000000-0005-0000-0000-000028990000}"/>
    <cellStyle name="Normal 3 7 3 2 3 2 4" xfId="38073" xr:uid="{00000000-0005-0000-0000-000029990000}"/>
    <cellStyle name="Normal 3 7 3 2 3 3" xfId="10725" xr:uid="{00000000-0005-0000-0000-00002A990000}"/>
    <cellStyle name="Normal 3 7 3 2 3 3 2" xfId="22114" xr:uid="{00000000-0005-0000-0000-00002B990000}"/>
    <cellStyle name="Normal 3 7 3 2 3 3 3" xfId="40278" xr:uid="{00000000-0005-0000-0000-00002C990000}"/>
    <cellStyle name="Normal 3 7 3 2 3 4" xfId="17398" xr:uid="{00000000-0005-0000-0000-00002D990000}"/>
    <cellStyle name="Normal 3 7 3 2 3 5" xfId="35982" xr:uid="{00000000-0005-0000-0000-00002E990000}"/>
    <cellStyle name="Normal 3 7 3 2 4" xfId="7082" xr:uid="{00000000-0005-0000-0000-00002F990000}"/>
    <cellStyle name="Normal 3 7 3 2 4 2" xfId="11853" xr:uid="{00000000-0005-0000-0000-000030990000}"/>
    <cellStyle name="Normal 3 7 3 2 4 2 2" xfId="23214" xr:uid="{00000000-0005-0000-0000-000031990000}"/>
    <cellStyle name="Normal 3 7 3 2 4 2 3" xfId="41335" xr:uid="{00000000-0005-0000-0000-000032990000}"/>
    <cellStyle name="Normal 3 7 3 2 4 3" xfId="18503" xr:uid="{00000000-0005-0000-0000-000033990000}"/>
    <cellStyle name="Normal 3 7 3 2 4 4" xfId="37039" xr:uid="{00000000-0005-0000-0000-000034990000}"/>
    <cellStyle name="Normal 3 7 3 2 5" xfId="9674" xr:uid="{00000000-0005-0000-0000-000035990000}"/>
    <cellStyle name="Normal 3 7 3 2 5 2" xfId="21069" xr:uid="{00000000-0005-0000-0000-000036990000}"/>
    <cellStyle name="Normal 3 7 3 2 5 3" xfId="39242" xr:uid="{00000000-0005-0000-0000-000037990000}"/>
    <cellStyle name="Normal 3 7 3 2 6" xfId="16341" xr:uid="{00000000-0005-0000-0000-000038990000}"/>
    <cellStyle name="Normal 3 7 3 2 7" xfId="34948" xr:uid="{00000000-0005-0000-0000-000039990000}"/>
    <cellStyle name="Normal 3 7 3 3" xfId="5124" xr:uid="{00000000-0005-0000-0000-00003A990000}"/>
    <cellStyle name="Normal 3 7 3 3 2" xfId="6210" xr:uid="{00000000-0005-0000-0000-00003B990000}"/>
    <cellStyle name="Normal 3 7 3 3 2 2" xfId="8402" xr:uid="{00000000-0005-0000-0000-00003C990000}"/>
    <cellStyle name="Normal 3 7 3 3 2 2 2" xfId="13173" xr:uid="{00000000-0005-0000-0000-00003D990000}"/>
    <cellStyle name="Normal 3 7 3 3 2 2 2 2" xfId="24526" xr:uid="{00000000-0005-0000-0000-00003E990000}"/>
    <cellStyle name="Normal 3 7 3 3 2 2 2 3" xfId="42627" xr:uid="{00000000-0005-0000-0000-00003F990000}"/>
    <cellStyle name="Normal 3 7 3 3 2 2 3" xfId="19812" xr:uid="{00000000-0005-0000-0000-000040990000}"/>
    <cellStyle name="Normal 3 7 3 3 2 2 4" xfId="38331" xr:uid="{00000000-0005-0000-0000-000041990000}"/>
    <cellStyle name="Normal 3 7 3 3 2 3" xfId="10992" xr:uid="{00000000-0005-0000-0000-000042990000}"/>
    <cellStyle name="Normal 3 7 3 3 2 3 2" xfId="22378" xr:uid="{00000000-0005-0000-0000-000043990000}"/>
    <cellStyle name="Normal 3 7 3 3 2 3 3" xfId="40536" xr:uid="{00000000-0005-0000-0000-000044990000}"/>
    <cellStyle name="Normal 3 7 3 3 2 4" xfId="17663" xr:uid="{00000000-0005-0000-0000-000045990000}"/>
    <cellStyle name="Normal 3 7 3 3 2 5" xfId="36240" xr:uid="{00000000-0005-0000-0000-000046990000}"/>
    <cellStyle name="Normal 3 7 3 3 3" xfId="7346" xr:uid="{00000000-0005-0000-0000-000047990000}"/>
    <cellStyle name="Normal 3 7 3 3 3 2" xfId="12117" xr:uid="{00000000-0005-0000-0000-000048990000}"/>
    <cellStyle name="Normal 3 7 3 3 3 2 2" xfId="23475" xr:uid="{00000000-0005-0000-0000-000049990000}"/>
    <cellStyle name="Normal 3 7 3 3 3 2 3" xfId="41591" xr:uid="{00000000-0005-0000-0000-00004A990000}"/>
    <cellStyle name="Normal 3 7 3 3 3 3" xfId="18764" xr:uid="{00000000-0005-0000-0000-00004B990000}"/>
    <cellStyle name="Normal 3 7 3 3 3 4" xfId="37295" xr:uid="{00000000-0005-0000-0000-00004C990000}"/>
    <cellStyle name="Normal 3 7 3 3 4" xfId="9932" xr:uid="{00000000-0005-0000-0000-00004D990000}"/>
    <cellStyle name="Normal 3 7 3 3 4 2" xfId="21327" xr:uid="{00000000-0005-0000-0000-00004E990000}"/>
    <cellStyle name="Normal 3 7 3 3 4 3" xfId="39499" xr:uid="{00000000-0005-0000-0000-00004F990000}"/>
    <cellStyle name="Normal 3 7 3 3 5" xfId="16604" xr:uid="{00000000-0005-0000-0000-000050990000}"/>
    <cellStyle name="Normal 3 7 3 3 6" xfId="35204" xr:uid="{00000000-0005-0000-0000-000051990000}"/>
    <cellStyle name="Normal 3 7 3 4" xfId="5663" xr:uid="{00000000-0005-0000-0000-000052990000}"/>
    <cellStyle name="Normal 3 7 3 4 2" xfId="7865" xr:uid="{00000000-0005-0000-0000-000053990000}"/>
    <cellStyle name="Normal 3 7 3 4 2 2" xfId="12636" xr:uid="{00000000-0005-0000-0000-000054990000}"/>
    <cellStyle name="Normal 3 7 3 4 2 2 2" xfId="23993" xr:uid="{00000000-0005-0000-0000-000055990000}"/>
    <cellStyle name="Normal 3 7 3 4 2 2 3" xfId="42108" xr:uid="{00000000-0005-0000-0000-000056990000}"/>
    <cellStyle name="Normal 3 7 3 4 2 3" xfId="19281" xr:uid="{00000000-0005-0000-0000-000057990000}"/>
    <cellStyle name="Normal 3 7 3 4 2 4" xfId="37812" xr:uid="{00000000-0005-0000-0000-000058990000}"/>
    <cellStyle name="Normal 3 7 3 4 3" xfId="10453" xr:uid="{00000000-0005-0000-0000-000059990000}"/>
    <cellStyle name="Normal 3 7 3 4 3 2" xfId="21846" xr:uid="{00000000-0005-0000-0000-00005A990000}"/>
    <cellStyle name="Normal 3 7 3 4 3 3" xfId="40017" xr:uid="{00000000-0005-0000-0000-00005B990000}"/>
    <cellStyle name="Normal 3 7 3 4 4" xfId="17129" xr:uid="{00000000-0005-0000-0000-00005C990000}"/>
    <cellStyle name="Normal 3 7 3 4 5" xfId="35721" xr:uid="{00000000-0005-0000-0000-00005D990000}"/>
    <cellStyle name="Normal 3 7 3 5" xfId="6816" xr:uid="{00000000-0005-0000-0000-00005E990000}"/>
    <cellStyle name="Normal 3 7 3 5 2" xfId="11587" xr:uid="{00000000-0005-0000-0000-00005F990000}"/>
    <cellStyle name="Normal 3 7 3 5 2 2" xfId="22953" xr:uid="{00000000-0005-0000-0000-000060990000}"/>
    <cellStyle name="Normal 3 7 3 5 2 3" xfId="41079" xr:uid="{00000000-0005-0000-0000-000061990000}"/>
    <cellStyle name="Normal 3 7 3 5 3" xfId="18240" xr:uid="{00000000-0005-0000-0000-000062990000}"/>
    <cellStyle name="Normal 3 7 3 5 4" xfId="36783" xr:uid="{00000000-0005-0000-0000-000063990000}"/>
    <cellStyle name="Normal 3 7 3 6" xfId="9416" xr:uid="{00000000-0005-0000-0000-000064990000}"/>
    <cellStyle name="Normal 3 7 3 6 2" xfId="20811" xr:uid="{00000000-0005-0000-0000-000065990000}"/>
    <cellStyle name="Normal 3 7 3 6 3" xfId="38986" xr:uid="{00000000-0005-0000-0000-000066990000}"/>
    <cellStyle name="Normal 3 7 3 7" xfId="16076" xr:uid="{00000000-0005-0000-0000-000067990000}"/>
    <cellStyle name="Normal 3 7 3 8" xfId="34692" xr:uid="{00000000-0005-0000-0000-000068990000}"/>
    <cellStyle name="Normal 3 7 4" xfId="4718" xr:uid="{00000000-0005-0000-0000-000069990000}"/>
    <cellStyle name="Normal 3 7 4 2" xfId="5252" xr:uid="{00000000-0005-0000-0000-00006A990000}"/>
    <cellStyle name="Normal 3 7 4 2 2" xfId="6338" xr:uid="{00000000-0005-0000-0000-00006B990000}"/>
    <cellStyle name="Normal 3 7 4 2 2 2" xfId="8530" xr:uid="{00000000-0005-0000-0000-00006C990000}"/>
    <cellStyle name="Normal 3 7 4 2 2 2 2" xfId="13301" xr:uid="{00000000-0005-0000-0000-00006D990000}"/>
    <cellStyle name="Normal 3 7 4 2 2 2 2 2" xfId="24654" xr:uid="{00000000-0005-0000-0000-00006E990000}"/>
    <cellStyle name="Normal 3 7 4 2 2 2 2 3" xfId="42755" xr:uid="{00000000-0005-0000-0000-00006F990000}"/>
    <cellStyle name="Normal 3 7 4 2 2 2 3" xfId="19940" xr:uid="{00000000-0005-0000-0000-000070990000}"/>
    <cellStyle name="Normal 3 7 4 2 2 2 4" xfId="38459" xr:uid="{00000000-0005-0000-0000-000071990000}"/>
    <cellStyle name="Normal 3 7 4 2 2 3" xfId="11120" xr:uid="{00000000-0005-0000-0000-000072990000}"/>
    <cellStyle name="Normal 3 7 4 2 2 3 2" xfId="22506" xr:uid="{00000000-0005-0000-0000-000073990000}"/>
    <cellStyle name="Normal 3 7 4 2 2 3 3" xfId="40664" xr:uid="{00000000-0005-0000-0000-000074990000}"/>
    <cellStyle name="Normal 3 7 4 2 2 4" xfId="17791" xr:uid="{00000000-0005-0000-0000-000075990000}"/>
    <cellStyle name="Normal 3 7 4 2 2 5" xfId="36368" xr:uid="{00000000-0005-0000-0000-000076990000}"/>
    <cellStyle name="Normal 3 7 4 2 3" xfId="7474" xr:uid="{00000000-0005-0000-0000-000077990000}"/>
    <cellStyle name="Normal 3 7 4 2 3 2" xfId="12245" xr:uid="{00000000-0005-0000-0000-000078990000}"/>
    <cellStyle name="Normal 3 7 4 2 3 2 2" xfId="23603" xr:uid="{00000000-0005-0000-0000-000079990000}"/>
    <cellStyle name="Normal 3 7 4 2 3 2 3" xfId="41719" xr:uid="{00000000-0005-0000-0000-00007A990000}"/>
    <cellStyle name="Normal 3 7 4 2 3 3" xfId="18892" xr:uid="{00000000-0005-0000-0000-00007B990000}"/>
    <cellStyle name="Normal 3 7 4 2 3 4" xfId="37423" xr:uid="{00000000-0005-0000-0000-00007C990000}"/>
    <cellStyle name="Normal 3 7 4 2 4" xfId="10060" xr:uid="{00000000-0005-0000-0000-00007D990000}"/>
    <cellStyle name="Normal 3 7 4 2 4 2" xfId="21455" xr:uid="{00000000-0005-0000-0000-00007E990000}"/>
    <cellStyle name="Normal 3 7 4 2 4 3" xfId="39627" xr:uid="{00000000-0005-0000-0000-00007F990000}"/>
    <cellStyle name="Normal 3 7 4 2 5" xfId="16732" xr:uid="{00000000-0005-0000-0000-000080990000}"/>
    <cellStyle name="Normal 3 7 4 2 6" xfId="35332" xr:uid="{00000000-0005-0000-0000-000081990000}"/>
    <cellStyle name="Normal 3 7 4 3" xfId="5804" xr:uid="{00000000-0005-0000-0000-000082990000}"/>
    <cellStyle name="Normal 3 7 4 3 2" xfId="8006" xr:uid="{00000000-0005-0000-0000-000083990000}"/>
    <cellStyle name="Normal 3 7 4 3 2 2" xfId="12777" xr:uid="{00000000-0005-0000-0000-000084990000}"/>
    <cellStyle name="Normal 3 7 4 3 2 2 2" xfId="24132" xr:uid="{00000000-0005-0000-0000-000085990000}"/>
    <cellStyle name="Normal 3 7 4 3 2 2 3" xfId="42241" xr:uid="{00000000-0005-0000-0000-000086990000}"/>
    <cellStyle name="Normal 3 7 4 3 2 3" xfId="19419" xr:uid="{00000000-0005-0000-0000-000087990000}"/>
    <cellStyle name="Normal 3 7 4 3 2 4" xfId="37945" xr:uid="{00000000-0005-0000-0000-000088990000}"/>
    <cellStyle name="Normal 3 7 4 3 3" xfId="10594" xr:uid="{00000000-0005-0000-0000-000089990000}"/>
    <cellStyle name="Normal 3 7 4 3 3 2" xfId="21983" xr:uid="{00000000-0005-0000-0000-00008A990000}"/>
    <cellStyle name="Normal 3 7 4 3 3 3" xfId="40150" xr:uid="{00000000-0005-0000-0000-00008B990000}"/>
    <cellStyle name="Normal 3 7 4 3 4" xfId="17268" xr:uid="{00000000-0005-0000-0000-00008C990000}"/>
    <cellStyle name="Normal 3 7 4 3 5" xfId="35854" xr:uid="{00000000-0005-0000-0000-00008D990000}"/>
    <cellStyle name="Normal 3 7 4 4" xfId="6952" xr:uid="{00000000-0005-0000-0000-00008E990000}"/>
    <cellStyle name="Normal 3 7 4 4 2" xfId="11723" xr:uid="{00000000-0005-0000-0000-00008F990000}"/>
    <cellStyle name="Normal 3 7 4 4 2 2" xfId="23085" xr:uid="{00000000-0005-0000-0000-000090990000}"/>
    <cellStyle name="Normal 3 7 4 4 2 3" xfId="41207" xr:uid="{00000000-0005-0000-0000-000091990000}"/>
    <cellStyle name="Normal 3 7 4 4 3" xfId="18375" xr:uid="{00000000-0005-0000-0000-000092990000}"/>
    <cellStyle name="Normal 3 7 4 4 4" xfId="36911" xr:uid="{00000000-0005-0000-0000-000093990000}"/>
    <cellStyle name="Normal 3 7 4 5" xfId="9546" xr:uid="{00000000-0005-0000-0000-000094990000}"/>
    <cellStyle name="Normal 3 7 4 5 2" xfId="20941" xr:uid="{00000000-0005-0000-0000-000095990000}"/>
    <cellStyle name="Normal 3 7 4 5 3" xfId="39114" xr:uid="{00000000-0005-0000-0000-000096990000}"/>
    <cellStyle name="Normal 3 7 4 6" xfId="16211" xr:uid="{00000000-0005-0000-0000-000097990000}"/>
    <cellStyle name="Normal 3 7 4 7" xfId="34820" xr:uid="{00000000-0005-0000-0000-000098990000}"/>
    <cellStyle name="Normal 3 7 5" xfId="4996" xr:uid="{00000000-0005-0000-0000-000099990000}"/>
    <cellStyle name="Normal 3 7 5 2" xfId="6082" xr:uid="{00000000-0005-0000-0000-00009A990000}"/>
    <cellStyle name="Normal 3 7 5 2 2" xfId="8274" xr:uid="{00000000-0005-0000-0000-00009B990000}"/>
    <cellStyle name="Normal 3 7 5 2 2 2" xfId="13045" xr:uid="{00000000-0005-0000-0000-00009C990000}"/>
    <cellStyle name="Normal 3 7 5 2 2 2 2" xfId="24398" xr:uid="{00000000-0005-0000-0000-00009D990000}"/>
    <cellStyle name="Normal 3 7 5 2 2 2 3" xfId="42499" xr:uid="{00000000-0005-0000-0000-00009E990000}"/>
    <cellStyle name="Normal 3 7 5 2 2 3" xfId="19684" xr:uid="{00000000-0005-0000-0000-00009F990000}"/>
    <cellStyle name="Normal 3 7 5 2 2 4" xfId="38203" xr:uid="{00000000-0005-0000-0000-0000A0990000}"/>
    <cellStyle name="Normal 3 7 5 2 3" xfId="10864" xr:uid="{00000000-0005-0000-0000-0000A1990000}"/>
    <cellStyle name="Normal 3 7 5 2 3 2" xfId="22250" xr:uid="{00000000-0005-0000-0000-0000A2990000}"/>
    <cellStyle name="Normal 3 7 5 2 3 3" xfId="40408" xr:uid="{00000000-0005-0000-0000-0000A3990000}"/>
    <cellStyle name="Normal 3 7 5 2 4" xfId="17535" xr:uid="{00000000-0005-0000-0000-0000A4990000}"/>
    <cellStyle name="Normal 3 7 5 2 5" xfId="36112" xr:uid="{00000000-0005-0000-0000-0000A5990000}"/>
    <cellStyle name="Normal 3 7 5 3" xfId="7218" xr:uid="{00000000-0005-0000-0000-0000A6990000}"/>
    <cellStyle name="Normal 3 7 5 3 2" xfId="11989" xr:uid="{00000000-0005-0000-0000-0000A7990000}"/>
    <cellStyle name="Normal 3 7 5 3 2 2" xfId="23347" xr:uid="{00000000-0005-0000-0000-0000A8990000}"/>
    <cellStyle name="Normal 3 7 5 3 2 3" xfId="41463" xr:uid="{00000000-0005-0000-0000-0000A9990000}"/>
    <cellStyle name="Normal 3 7 5 3 3" xfId="18636" xr:uid="{00000000-0005-0000-0000-0000AA990000}"/>
    <cellStyle name="Normal 3 7 5 3 4" xfId="37167" xr:uid="{00000000-0005-0000-0000-0000AB990000}"/>
    <cellStyle name="Normal 3 7 5 4" xfId="9804" xr:uid="{00000000-0005-0000-0000-0000AC990000}"/>
    <cellStyle name="Normal 3 7 5 4 2" xfId="21199" xr:uid="{00000000-0005-0000-0000-0000AD990000}"/>
    <cellStyle name="Normal 3 7 5 4 3" xfId="39371" xr:uid="{00000000-0005-0000-0000-0000AE990000}"/>
    <cellStyle name="Normal 3 7 5 5" xfId="16476" xr:uid="{00000000-0005-0000-0000-0000AF990000}"/>
    <cellStyle name="Normal 3 7 5 6" xfId="35076" xr:uid="{00000000-0005-0000-0000-0000B0990000}"/>
    <cellStyle name="Normal 3 7 6" xfId="5528" xr:uid="{00000000-0005-0000-0000-0000B1990000}"/>
    <cellStyle name="Normal 3 7 6 2" xfId="7730" xr:uid="{00000000-0005-0000-0000-0000B2990000}"/>
    <cellStyle name="Normal 3 7 6 2 2" xfId="12501" xr:uid="{00000000-0005-0000-0000-0000B3990000}"/>
    <cellStyle name="Normal 3 7 6 2 2 2" xfId="23859" xr:uid="{00000000-0005-0000-0000-0000B4990000}"/>
    <cellStyle name="Normal 3 7 6 2 2 3" xfId="41975" xr:uid="{00000000-0005-0000-0000-0000B5990000}"/>
    <cellStyle name="Normal 3 7 6 2 3" xfId="19148" xr:uid="{00000000-0005-0000-0000-0000B6990000}"/>
    <cellStyle name="Normal 3 7 6 2 4" xfId="37679" xr:uid="{00000000-0005-0000-0000-0000B7990000}"/>
    <cellStyle name="Normal 3 7 6 3" xfId="10318" xr:uid="{00000000-0005-0000-0000-0000B8990000}"/>
    <cellStyle name="Normal 3 7 6 3 2" xfId="21713" xr:uid="{00000000-0005-0000-0000-0000B9990000}"/>
    <cellStyle name="Normal 3 7 6 3 3" xfId="39884" xr:uid="{00000000-0005-0000-0000-0000BA990000}"/>
    <cellStyle name="Normal 3 7 6 4" xfId="16994" xr:uid="{00000000-0005-0000-0000-0000BB990000}"/>
    <cellStyle name="Normal 3 7 6 5" xfId="35588" xr:uid="{00000000-0005-0000-0000-0000BC990000}"/>
    <cellStyle name="Normal 3 7 7" xfId="6678" xr:uid="{00000000-0005-0000-0000-0000BD990000}"/>
    <cellStyle name="Normal 3 7 7 2" xfId="11449" xr:uid="{00000000-0005-0000-0000-0000BE990000}"/>
    <cellStyle name="Normal 3 7 7 2 2" xfId="22820" xr:uid="{00000000-0005-0000-0000-0000BF990000}"/>
    <cellStyle name="Normal 3 7 7 2 3" xfId="40951" xr:uid="{00000000-0005-0000-0000-0000C0990000}"/>
    <cellStyle name="Normal 3 7 7 3" xfId="18105" xr:uid="{00000000-0005-0000-0000-0000C1990000}"/>
    <cellStyle name="Normal 3 7 7 4" xfId="36655" xr:uid="{00000000-0005-0000-0000-0000C2990000}"/>
    <cellStyle name="Normal 3 7 8" xfId="9284" xr:uid="{00000000-0005-0000-0000-0000C3990000}"/>
    <cellStyle name="Normal 3 7 8 2" xfId="20679" xr:uid="{00000000-0005-0000-0000-0000C4990000}"/>
    <cellStyle name="Normal 3 7 8 3" xfId="38858" xr:uid="{00000000-0005-0000-0000-0000C5990000}"/>
    <cellStyle name="Normal 3 7 9" xfId="15941" xr:uid="{00000000-0005-0000-0000-0000C6990000}"/>
    <cellStyle name="Normal 3 8" xfId="4473" xr:uid="{00000000-0005-0000-0000-0000C7990000}"/>
    <cellStyle name="Normal 3 8 2" xfId="4621" xr:uid="{00000000-0005-0000-0000-0000C8990000}"/>
    <cellStyle name="Normal 3 8 2 2" xfId="4898" xr:uid="{00000000-0005-0000-0000-0000C9990000}"/>
    <cellStyle name="Normal 3 8 2 2 2" xfId="5432" xr:uid="{00000000-0005-0000-0000-0000CA990000}"/>
    <cellStyle name="Normal 3 8 2 2 2 2" xfId="6508" xr:uid="{00000000-0005-0000-0000-0000CB990000}"/>
    <cellStyle name="Normal 3 8 2 2 2 2 2" xfId="8700" xr:uid="{00000000-0005-0000-0000-0000CC990000}"/>
    <cellStyle name="Normal 3 8 2 2 2 2 2 2" xfId="13471" xr:uid="{00000000-0005-0000-0000-0000CD990000}"/>
    <cellStyle name="Normal 3 8 2 2 2 2 2 2 2" xfId="24824" xr:uid="{00000000-0005-0000-0000-0000CE990000}"/>
    <cellStyle name="Normal 3 8 2 2 2 2 2 2 3" xfId="42925" xr:uid="{00000000-0005-0000-0000-0000CF990000}"/>
    <cellStyle name="Normal 3 8 2 2 2 2 2 3" xfId="20110" xr:uid="{00000000-0005-0000-0000-0000D0990000}"/>
    <cellStyle name="Normal 3 8 2 2 2 2 2 4" xfId="38629" xr:uid="{00000000-0005-0000-0000-0000D1990000}"/>
    <cellStyle name="Normal 3 8 2 2 2 2 3" xfId="11290" xr:uid="{00000000-0005-0000-0000-0000D2990000}"/>
    <cellStyle name="Normal 3 8 2 2 2 2 3 2" xfId="22676" xr:uid="{00000000-0005-0000-0000-0000D3990000}"/>
    <cellStyle name="Normal 3 8 2 2 2 2 3 3" xfId="40834" xr:uid="{00000000-0005-0000-0000-0000D4990000}"/>
    <cellStyle name="Normal 3 8 2 2 2 2 4" xfId="17961" xr:uid="{00000000-0005-0000-0000-0000D5990000}"/>
    <cellStyle name="Normal 3 8 2 2 2 2 5" xfId="36538" xr:uid="{00000000-0005-0000-0000-0000D6990000}"/>
    <cellStyle name="Normal 3 8 2 2 2 3" xfId="7634" xr:uid="{00000000-0005-0000-0000-0000D7990000}"/>
    <cellStyle name="Normal 3 8 2 2 2 3 2" xfId="12405" xr:uid="{00000000-0005-0000-0000-0000D8990000}"/>
    <cellStyle name="Normal 3 8 2 2 2 3 2 2" xfId="23763" xr:uid="{00000000-0005-0000-0000-0000D9990000}"/>
    <cellStyle name="Normal 3 8 2 2 2 3 2 3" xfId="41879" xr:uid="{00000000-0005-0000-0000-0000DA990000}"/>
    <cellStyle name="Normal 3 8 2 2 2 3 3" xfId="19052" xr:uid="{00000000-0005-0000-0000-0000DB990000}"/>
    <cellStyle name="Normal 3 8 2 2 2 3 4" xfId="37583" xr:uid="{00000000-0005-0000-0000-0000DC990000}"/>
    <cellStyle name="Normal 3 8 2 2 2 4" xfId="10222" xr:uid="{00000000-0005-0000-0000-0000DD990000}"/>
    <cellStyle name="Normal 3 8 2 2 2 4 2" xfId="21617" xr:uid="{00000000-0005-0000-0000-0000DE990000}"/>
    <cellStyle name="Normal 3 8 2 2 2 4 3" xfId="39788" xr:uid="{00000000-0005-0000-0000-0000DF990000}"/>
    <cellStyle name="Normal 3 8 2 2 2 5" xfId="16898" xr:uid="{00000000-0005-0000-0000-0000E0990000}"/>
    <cellStyle name="Normal 3 8 2 2 2 6" xfId="35492" xr:uid="{00000000-0005-0000-0000-0000E1990000}"/>
    <cellStyle name="Normal 3 8 2 2 3" xfId="5984" xr:uid="{00000000-0005-0000-0000-0000E2990000}"/>
    <cellStyle name="Normal 3 8 2 2 3 2" xfId="8176" xr:uid="{00000000-0005-0000-0000-0000E3990000}"/>
    <cellStyle name="Normal 3 8 2 2 3 2 2" xfId="12947" xr:uid="{00000000-0005-0000-0000-0000E4990000}"/>
    <cellStyle name="Normal 3 8 2 2 3 2 2 2" xfId="24300" xr:uid="{00000000-0005-0000-0000-0000E5990000}"/>
    <cellStyle name="Normal 3 8 2 2 3 2 2 3" xfId="42401" xr:uid="{00000000-0005-0000-0000-0000E6990000}"/>
    <cellStyle name="Normal 3 8 2 2 3 2 3" xfId="19586" xr:uid="{00000000-0005-0000-0000-0000E7990000}"/>
    <cellStyle name="Normal 3 8 2 2 3 2 4" xfId="38105" xr:uid="{00000000-0005-0000-0000-0000E8990000}"/>
    <cellStyle name="Normal 3 8 2 2 3 3" xfId="10766" xr:uid="{00000000-0005-0000-0000-0000E9990000}"/>
    <cellStyle name="Normal 3 8 2 2 3 3 2" xfId="22152" xr:uid="{00000000-0005-0000-0000-0000EA990000}"/>
    <cellStyle name="Normal 3 8 2 2 3 3 3" xfId="40310" xr:uid="{00000000-0005-0000-0000-0000EB990000}"/>
    <cellStyle name="Normal 3 8 2 2 3 4" xfId="17437" xr:uid="{00000000-0005-0000-0000-0000EC990000}"/>
    <cellStyle name="Normal 3 8 2 2 3 5" xfId="36014" xr:uid="{00000000-0005-0000-0000-0000ED990000}"/>
    <cellStyle name="Normal 3 8 2 2 4" xfId="7122" xr:uid="{00000000-0005-0000-0000-0000EE990000}"/>
    <cellStyle name="Normal 3 8 2 2 4 2" xfId="11893" xr:uid="{00000000-0005-0000-0000-0000EF990000}"/>
    <cellStyle name="Normal 3 8 2 2 4 2 2" xfId="23251" xr:uid="{00000000-0005-0000-0000-0000F0990000}"/>
    <cellStyle name="Normal 3 8 2 2 4 2 3" xfId="41367" xr:uid="{00000000-0005-0000-0000-0000F1990000}"/>
    <cellStyle name="Normal 3 8 2 2 4 3" xfId="18540" xr:uid="{00000000-0005-0000-0000-0000F2990000}"/>
    <cellStyle name="Normal 3 8 2 2 4 4" xfId="37071" xr:uid="{00000000-0005-0000-0000-0000F3990000}"/>
    <cellStyle name="Normal 3 8 2 2 5" xfId="9708" xr:uid="{00000000-0005-0000-0000-0000F4990000}"/>
    <cellStyle name="Normal 3 8 2 2 5 2" xfId="21103" xr:uid="{00000000-0005-0000-0000-0000F5990000}"/>
    <cellStyle name="Normal 3 8 2 2 5 3" xfId="39275" xr:uid="{00000000-0005-0000-0000-0000F6990000}"/>
    <cellStyle name="Normal 3 8 2 2 6" xfId="16380" xr:uid="{00000000-0005-0000-0000-0000F7990000}"/>
    <cellStyle name="Normal 3 8 2 2 7" xfId="34980" xr:uid="{00000000-0005-0000-0000-0000F8990000}"/>
    <cellStyle name="Normal 3 8 2 3" xfId="5156" xr:uid="{00000000-0005-0000-0000-0000F9990000}"/>
    <cellStyle name="Normal 3 8 2 3 2" xfId="6242" xr:uid="{00000000-0005-0000-0000-0000FA990000}"/>
    <cellStyle name="Normal 3 8 2 3 2 2" xfId="8434" xr:uid="{00000000-0005-0000-0000-0000FB990000}"/>
    <cellStyle name="Normal 3 8 2 3 2 2 2" xfId="13205" xr:uid="{00000000-0005-0000-0000-0000FC990000}"/>
    <cellStyle name="Normal 3 8 2 3 2 2 2 2" xfId="24558" xr:uid="{00000000-0005-0000-0000-0000FD990000}"/>
    <cellStyle name="Normal 3 8 2 3 2 2 2 3" xfId="42659" xr:uid="{00000000-0005-0000-0000-0000FE990000}"/>
    <cellStyle name="Normal 3 8 2 3 2 2 3" xfId="19844" xr:uid="{00000000-0005-0000-0000-0000FF990000}"/>
    <cellStyle name="Normal 3 8 2 3 2 2 4" xfId="38363" xr:uid="{00000000-0005-0000-0000-0000009A0000}"/>
    <cellStyle name="Normal 3 8 2 3 2 3" xfId="11024" xr:uid="{00000000-0005-0000-0000-0000019A0000}"/>
    <cellStyle name="Normal 3 8 2 3 2 3 2" xfId="22410" xr:uid="{00000000-0005-0000-0000-0000029A0000}"/>
    <cellStyle name="Normal 3 8 2 3 2 3 3" xfId="40568" xr:uid="{00000000-0005-0000-0000-0000039A0000}"/>
    <cellStyle name="Normal 3 8 2 3 2 4" xfId="17695" xr:uid="{00000000-0005-0000-0000-0000049A0000}"/>
    <cellStyle name="Normal 3 8 2 3 2 5" xfId="36272" xr:uid="{00000000-0005-0000-0000-0000059A0000}"/>
    <cellStyle name="Normal 3 8 2 3 3" xfId="7378" xr:uid="{00000000-0005-0000-0000-0000069A0000}"/>
    <cellStyle name="Normal 3 8 2 3 3 2" xfId="12149" xr:uid="{00000000-0005-0000-0000-0000079A0000}"/>
    <cellStyle name="Normal 3 8 2 3 3 2 2" xfId="23507" xr:uid="{00000000-0005-0000-0000-0000089A0000}"/>
    <cellStyle name="Normal 3 8 2 3 3 2 3" xfId="41623" xr:uid="{00000000-0005-0000-0000-0000099A0000}"/>
    <cellStyle name="Normal 3 8 2 3 3 3" xfId="18796" xr:uid="{00000000-0005-0000-0000-00000A9A0000}"/>
    <cellStyle name="Normal 3 8 2 3 3 4" xfId="37327" xr:uid="{00000000-0005-0000-0000-00000B9A0000}"/>
    <cellStyle name="Normal 3 8 2 3 4" xfId="9964" xr:uid="{00000000-0005-0000-0000-00000C9A0000}"/>
    <cellStyle name="Normal 3 8 2 3 4 2" xfId="21359" xr:uid="{00000000-0005-0000-0000-00000D9A0000}"/>
    <cellStyle name="Normal 3 8 2 3 4 3" xfId="39531" xr:uid="{00000000-0005-0000-0000-00000E9A0000}"/>
    <cellStyle name="Normal 3 8 2 3 5" xfId="16636" xr:uid="{00000000-0005-0000-0000-00000F9A0000}"/>
    <cellStyle name="Normal 3 8 2 3 6" xfId="35236" xr:uid="{00000000-0005-0000-0000-0000109A0000}"/>
    <cellStyle name="Normal 3 8 2 4" xfId="5708" xr:uid="{00000000-0005-0000-0000-0000119A0000}"/>
    <cellStyle name="Normal 3 8 2 4 2" xfId="7910" xr:uid="{00000000-0005-0000-0000-0000129A0000}"/>
    <cellStyle name="Normal 3 8 2 4 2 2" xfId="12681" xr:uid="{00000000-0005-0000-0000-0000139A0000}"/>
    <cellStyle name="Normal 3 8 2 4 2 2 2" xfId="24036" xr:uid="{00000000-0005-0000-0000-0000149A0000}"/>
    <cellStyle name="Normal 3 8 2 4 2 2 3" xfId="42145" xr:uid="{00000000-0005-0000-0000-0000159A0000}"/>
    <cellStyle name="Normal 3 8 2 4 2 3" xfId="19323" xr:uid="{00000000-0005-0000-0000-0000169A0000}"/>
    <cellStyle name="Normal 3 8 2 4 2 4" xfId="37849" xr:uid="{00000000-0005-0000-0000-0000179A0000}"/>
    <cellStyle name="Normal 3 8 2 4 3" xfId="10498" xr:uid="{00000000-0005-0000-0000-0000189A0000}"/>
    <cellStyle name="Normal 3 8 2 4 3 2" xfId="21887" xr:uid="{00000000-0005-0000-0000-0000199A0000}"/>
    <cellStyle name="Normal 3 8 2 4 3 3" xfId="40054" xr:uid="{00000000-0005-0000-0000-00001A9A0000}"/>
    <cellStyle name="Normal 3 8 2 4 4" xfId="17172" xr:uid="{00000000-0005-0000-0000-00001B9A0000}"/>
    <cellStyle name="Normal 3 8 2 4 5" xfId="35758" xr:uid="{00000000-0005-0000-0000-00001C9A0000}"/>
    <cellStyle name="Normal 3 8 2 5" xfId="6856" xr:uid="{00000000-0005-0000-0000-00001D9A0000}"/>
    <cellStyle name="Normal 3 8 2 5 2" xfId="11627" xr:uid="{00000000-0005-0000-0000-00001E9A0000}"/>
    <cellStyle name="Normal 3 8 2 5 2 2" xfId="22989" xr:uid="{00000000-0005-0000-0000-00001F9A0000}"/>
    <cellStyle name="Normal 3 8 2 5 2 3" xfId="41111" xr:uid="{00000000-0005-0000-0000-0000209A0000}"/>
    <cellStyle name="Normal 3 8 2 5 3" xfId="18279" xr:uid="{00000000-0005-0000-0000-0000219A0000}"/>
    <cellStyle name="Normal 3 8 2 5 4" xfId="36815" xr:uid="{00000000-0005-0000-0000-0000229A0000}"/>
    <cellStyle name="Normal 3 8 2 6" xfId="9449" xr:uid="{00000000-0005-0000-0000-0000239A0000}"/>
    <cellStyle name="Normal 3 8 2 6 2" xfId="20844" xr:uid="{00000000-0005-0000-0000-0000249A0000}"/>
    <cellStyle name="Normal 3 8 2 6 3" xfId="39018" xr:uid="{00000000-0005-0000-0000-0000259A0000}"/>
    <cellStyle name="Normal 3 8 2 7" xfId="16115" xr:uid="{00000000-0005-0000-0000-0000269A0000}"/>
    <cellStyle name="Normal 3 8 2 8" xfId="34724" xr:uid="{00000000-0005-0000-0000-0000279A0000}"/>
    <cellStyle name="Normal 3 8 3" xfId="4750" xr:uid="{00000000-0005-0000-0000-0000289A0000}"/>
    <cellStyle name="Normal 3 8 3 2" xfId="5284" xr:uid="{00000000-0005-0000-0000-0000299A0000}"/>
    <cellStyle name="Normal 3 8 3 2 2" xfId="6370" xr:uid="{00000000-0005-0000-0000-00002A9A0000}"/>
    <cellStyle name="Normal 3 8 3 2 2 2" xfId="8562" xr:uid="{00000000-0005-0000-0000-00002B9A0000}"/>
    <cellStyle name="Normal 3 8 3 2 2 2 2" xfId="13333" xr:uid="{00000000-0005-0000-0000-00002C9A0000}"/>
    <cellStyle name="Normal 3 8 3 2 2 2 2 2" xfId="24686" xr:uid="{00000000-0005-0000-0000-00002D9A0000}"/>
    <cellStyle name="Normal 3 8 3 2 2 2 2 3" xfId="42787" xr:uid="{00000000-0005-0000-0000-00002E9A0000}"/>
    <cellStyle name="Normal 3 8 3 2 2 2 3" xfId="19972" xr:uid="{00000000-0005-0000-0000-00002F9A0000}"/>
    <cellStyle name="Normal 3 8 3 2 2 2 4" xfId="38491" xr:uid="{00000000-0005-0000-0000-0000309A0000}"/>
    <cellStyle name="Normal 3 8 3 2 2 3" xfId="11152" xr:uid="{00000000-0005-0000-0000-0000319A0000}"/>
    <cellStyle name="Normal 3 8 3 2 2 3 2" xfId="22538" xr:uid="{00000000-0005-0000-0000-0000329A0000}"/>
    <cellStyle name="Normal 3 8 3 2 2 3 3" xfId="40696" xr:uid="{00000000-0005-0000-0000-0000339A0000}"/>
    <cellStyle name="Normal 3 8 3 2 2 4" xfId="17823" xr:uid="{00000000-0005-0000-0000-0000349A0000}"/>
    <cellStyle name="Normal 3 8 3 2 2 5" xfId="36400" xr:uid="{00000000-0005-0000-0000-0000359A0000}"/>
    <cellStyle name="Normal 3 8 3 2 3" xfId="7506" xr:uid="{00000000-0005-0000-0000-0000369A0000}"/>
    <cellStyle name="Normal 3 8 3 2 3 2" xfId="12277" xr:uid="{00000000-0005-0000-0000-0000379A0000}"/>
    <cellStyle name="Normal 3 8 3 2 3 2 2" xfId="23635" xr:uid="{00000000-0005-0000-0000-0000389A0000}"/>
    <cellStyle name="Normal 3 8 3 2 3 2 3" xfId="41751" xr:uid="{00000000-0005-0000-0000-0000399A0000}"/>
    <cellStyle name="Normal 3 8 3 2 3 3" xfId="18924" xr:uid="{00000000-0005-0000-0000-00003A9A0000}"/>
    <cellStyle name="Normal 3 8 3 2 3 4" xfId="37455" xr:uid="{00000000-0005-0000-0000-00003B9A0000}"/>
    <cellStyle name="Normal 3 8 3 2 4" xfId="10092" xr:uid="{00000000-0005-0000-0000-00003C9A0000}"/>
    <cellStyle name="Normal 3 8 3 2 4 2" xfId="21487" xr:uid="{00000000-0005-0000-0000-00003D9A0000}"/>
    <cellStyle name="Normal 3 8 3 2 4 3" xfId="39659" xr:uid="{00000000-0005-0000-0000-00003E9A0000}"/>
    <cellStyle name="Normal 3 8 3 2 5" xfId="16764" xr:uid="{00000000-0005-0000-0000-00003F9A0000}"/>
    <cellStyle name="Normal 3 8 3 2 6" xfId="35364" xr:uid="{00000000-0005-0000-0000-0000409A0000}"/>
    <cellStyle name="Normal 3 8 3 3" xfId="5836" xr:uid="{00000000-0005-0000-0000-0000419A0000}"/>
    <cellStyle name="Normal 3 8 3 3 2" xfId="8038" xr:uid="{00000000-0005-0000-0000-0000429A0000}"/>
    <cellStyle name="Normal 3 8 3 3 2 2" xfId="12809" xr:uid="{00000000-0005-0000-0000-0000439A0000}"/>
    <cellStyle name="Normal 3 8 3 3 2 2 2" xfId="24164" xr:uid="{00000000-0005-0000-0000-0000449A0000}"/>
    <cellStyle name="Normal 3 8 3 3 2 2 3" xfId="42273" xr:uid="{00000000-0005-0000-0000-0000459A0000}"/>
    <cellStyle name="Normal 3 8 3 3 2 3" xfId="19451" xr:uid="{00000000-0005-0000-0000-0000469A0000}"/>
    <cellStyle name="Normal 3 8 3 3 2 4" xfId="37977" xr:uid="{00000000-0005-0000-0000-0000479A0000}"/>
    <cellStyle name="Normal 3 8 3 3 3" xfId="10626" xr:uid="{00000000-0005-0000-0000-0000489A0000}"/>
    <cellStyle name="Normal 3 8 3 3 3 2" xfId="22015" xr:uid="{00000000-0005-0000-0000-0000499A0000}"/>
    <cellStyle name="Normal 3 8 3 3 3 3" xfId="40182" xr:uid="{00000000-0005-0000-0000-00004A9A0000}"/>
    <cellStyle name="Normal 3 8 3 3 4" xfId="17300" xr:uid="{00000000-0005-0000-0000-00004B9A0000}"/>
    <cellStyle name="Normal 3 8 3 3 5" xfId="35886" xr:uid="{00000000-0005-0000-0000-00004C9A0000}"/>
    <cellStyle name="Normal 3 8 3 4" xfId="6984" xr:uid="{00000000-0005-0000-0000-00004D9A0000}"/>
    <cellStyle name="Normal 3 8 3 4 2" xfId="11755" xr:uid="{00000000-0005-0000-0000-00004E9A0000}"/>
    <cellStyle name="Normal 3 8 3 4 2 2" xfId="23117" xr:uid="{00000000-0005-0000-0000-00004F9A0000}"/>
    <cellStyle name="Normal 3 8 3 4 2 3" xfId="41239" xr:uid="{00000000-0005-0000-0000-0000509A0000}"/>
    <cellStyle name="Normal 3 8 3 4 3" xfId="18407" xr:uid="{00000000-0005-0000-0000-0000519A0000}"/>
    <cellStyle name="Normal 3 8 3 4 4" xfId="36943" xr:uid="{00000000-0005-0000-0000-0000529A0000}"/>
    <cellStyle name="Normal 3 8 3 5" xfId="9578" xr:uid="{00000000-0005-0000-0000-0000539A0000}"/>
    <cellStyle name="Normal 3 8 3 5 2" xfId="20973" xr:uid="{00000000-0005-0000-0000-0000549A0000}"/>
    <cellStyle name="Normal 3 8 3 5 3" xfId="39146" xr:uid="{00000000-0005-0000-0000-0000559A0000}"/>
    <cellStyle name="Normal 3 8 3 6" xfId="16243" xr:uid="{00000000-0005-0000-0000-0000569A0000}"/>
    <cellStyle name="Normal 3 8 3 7" xfId="34852" xr:uid="{00000000-0005-0000-0000-0000579A0000}"/>
    <cellStyle name="Normal 3 8 4" xfId="5028" xr:uid="{00000000-0005-0000-0000-0000589A0000}"/>
    <cellStyle name="Normal 3 8 4 2" xfId="6114" xr:uid="{00000000-0005-0000-0000-0000599A0000}"/>
    <cellStyle name="Normal 3 8 4 2 2" xfId="8306" xr:uid="{00000000-0005-0000-0000-00005A9A0000}"/>
    <cellStyle name="Normal 3 8 4 2 2 2" xfId="13077" xr:uid="{00000000-0005-0000-0000-00005B9A0000}"/>
    <cellStyle name="Normal 3 8 4 2 2 2 2" xfId="24430" xr:uid="{00000000-0005-0000-0000-00005C9A0000}"/>
    <cellStyle name="Normal 3 8 4 2 2 2 3" xfId="42531" xr:uid="{00000000-0005-0000-0000-00005D9A0000}"/>
    <cellStyle name="Normal 3 8 4 2 2 3" xfId="19716" xr:uid="{00000000-0005-0000-0000-00005E9A0000}"/>
    <cellStyle name="Normal 3 8 4 2 2 4" xfId="38235" xr:uid="{00000000-0005-0000-0000-00005F9A0000}"/>
    <cellStyle name="Normal 3 8 4 2 3" xfId="10896" xr:uid="{00000000-0005-0000-0000-0000609A0000}"/>
    <cellStyle name="Normal 3 8 4 2 3 2" xfId="22282" xr:uid="{00000000-0005-0000-0000-0000619A0000}"/>
    <cellStyle name="Normal 3 8 4 2 3 3" xfId="40440" xr:uid="{00000000-0005-0000-0000-0000629A0000}"/>
    <cellStyle name="Normal 3 8 4 2 4" xfId="17567" xr:uid="{00000000-0005-0000-0000-0000639A0000}"/>
    <cellStyle name="Normal 3 8 4 2 5" xfId="36144" xr:uid="{00000000-0005-0000-0000-0000649A0000}"/>
    <cellStyle name="Normal 3 8 4 3" xfId="7250" xr:uid="{00000000-0005-0000-0000-0000659A0000}"/>
    <cellStyle name="Normal 3 8 4 3 2" xfId="12021" xr:uid="{00000000-0005-0000-0000-0000669A0000}"/>
    <cellStyle name="Normal 3 8 4 3 2 2" xfId="23379" xr:uid="{00000000-0005-0000-0000-0000679A0000}"/>
    <cellStyle name="Normal 3 8 4 3 2 3" xfId="41495" xr:uid="{00000000-0005-0000-0000-0000689A0000}"/>
    <cellStyle name="Normal 3 8 4 3 3" xfId="18668" xr:uid="{00000000-0005-0000-0000-0000699A0000}"/>
    <cellStyle name="Normal 3 8 4 3 4" xfId="37199" xr:uid="{00000000-0005-0000-0000-00006A9A0000}"/>
    <cellStyle name="Normal 3 8 4 4" xfId="9836" xr:uid="{00000000-0005-0000-0000-00006B9A0000}"/>
    <cellStyle name="Normal 3 8 4 4 2" xfId="21231" xr:uid="{00000000-0005-0000-0000-00006C9A0000}"/>
    <cellStyle name="Normal 3 8 4 4 3" xfId="39403" xr:uid="{00000000-0005-0000-0000-00006D9A0000}"/>
    <cellStyle name="Normal 3 8 4 5" xfId="16508" xr:uid="{00000000-0005-0000-0000-00006E9A0000}"/>
    <cellStyle name="Normal 3 8 4 6" xfId="35108" xr:uid="{00000000-0005-0000-0000-00006F9A0000}"/>
    <cellStyle name="Normal 3 8 5" xfId="5560" xr:uid="{00000000-0005-0000-0000-0000709A0000}"/>
    <cellStyle name="Normal 3 8 5 2" xfId="7762" xr:uid="{00000000-0005-0000-0000-0000719A0000}"/>
    <cellStyle name="Normal 3 8 5 2 2" xfId="12533" xr:uid="{00000000-0005-0000-0000-0000729A0000}"/>
    <cellStyle name="Normal 3 8 5 2 2 2" xfId="23891" xr:uid="{00000000-0005-0000-0000-0000739A0000}"/>
    <cellStyle name="Normal 3 8 5 2 2 3" xfId="42007" xr:uid="{00000000-0005-0000-0000-0000749A0000}"/>
    <cellStyle name="Normal 3 8 5 2 3" xfId="19180" xr:uid="{00000000-0005-0000-0000-0000759A0000}"/>
    <cellStyle name="Normal 3 8 5 2 4" xfId="37711" xr:uid="{00000000-0005-0000-0000-0000769A0000}"/>
    <cellStyle name="Normal 3 8 5 3" xfId="10350" xr:uid="{00000000-0005-0000-0000-0000779A0000}"/>
    <cellStyle name="Normal 3 8 5 3 2" xfId="21745" xr:uid="{00000000-0005-0000-0000-0000789A0000}"/>
    <cellStyle name="Normal 3 8 5 3 3" xfId="39916" xr:uid="{00000000-0005-0000-0000-0000799A0000}"/>
    <cellStyle name="Normal 3 8 5 4" xfId="17026" xr:uid="{00000000-0005-0000-0000-00007A9A0000}"/>
    <cellStyle name="Normal 3 8 5 5" xfId="35620" xr:uid="{00000000-0005-0000-0000-00007B9A0000}"/>
    <cellStyle name="Normal 3 8 6" xfId="6718" xr:uid="{00000000-0005-0000-0000-00007C9A0000}"/>
    <cellStyle name="Normal 3 8 6 2" xfId="11489" xr:uid="{00000000-0005-0000-0000-00007D9A0000}"/>
    <cellStyle name="Normal 3 8 6 2 2" xfId="22856" xr:uid="{00000000-0005-0000-0000-00007E9A0000}"/>
    <cellStyle name="Normal 3 8 6 2 3" xfId="40983" xr:uid="{00000000-0005-0000-0000-00007F9A0000}"/>
    <cellStyle name="Normal 3 8 6 3" xfId="18144" xr:uid="{00000000-0005-0000-0000-0000809A0000}"/>
    <cellStyle name="Normal 3 8 6 4" xfId="36687" xr:uid="{00000000-0005-0000-0000-0000819A0000}"/>
    <cellStyle name="Normal 3 8 7" xfId="9318" xr:uid="{00000000-0005-0000-0000-0000829A0000}"/>
    <cellStyle name="Normal 3 8 7 2" xfId="20713" xr:uid="{00000000-0005-0000-0000-0000839A0000}"/>
    <cellStyle name="Normal 3 8 7 3" xfId="38890" xr:uid="{00000000-0005-0000-0000-0000849A0000}"/>
    <cellStyle name="Normal 3 8 8" xfId="15978" xr:uid="{00000000-0005-0000-0000-0000859A0000}"/>
    <cellStyle name="Normal 3 8 9" xfId="34596" xr:uid="{00000000-0005-0000-0000-0000869A0000}"/>
    <cellStyle name="Normal 3 9" xfId="4538" xr:uid="{00000000-0005-0000-0000-0000879A0000}"/>
    <cellStyle name="Normal 3 9 2" xfId="4815" xr:uid="{00000000-0005-0000-0000-0000889A0000}"/>
    <cellStyle name="Normal 3 9 2 2" xfId="5349" xr:uid="{00000000-0005-0000-0000-0000899A0000}"/>
    <cellStyle name="Normal 3 9 2 2 2" xfId="6435" xr:uid="{00000000-0005-0000-0000-00008A9A0000}"/>
    <cellStyle name="Normal 3 9 2 2 2 2" xfId="8627" xr:uid="{00000000-0005-0000-0000-00008B9A0000}"/>
    <cellStyle name="Normal 3 9 2 2 2 2 2" xfId="13398" xr:uid="{00000000-0005-0000-0000-00008C9A0000}"/>
    <cellStyle name="Normal 3 9 2 2 2 2 2 2" xfId="24751" xr:uid="{00000000-0005-0000-0000-00008D9A0000}"/>
    <cellStyle name="Normal 3 9 2 2 2 2 2 3" xfId="42852" xr:uid="{00000000-0005-0000-0000-00008E9A0000}"/>
    <cellStyle name="Normal 3 9 2 2 2 2 3" xfId="20037" xr:uid="{00000000-0005-0000-0000-00008F9A0000}"/>
    <cellStyle name="Normal 3 9 2 2 2 2 4" xfId="38556" xr:uid="{00000000-0005-0000-0000-0000909A0000}"/>
    <cellStyle name="Normal 3 9 2 2 2 3" xfId="11217" xr:uid="{00000000-0005-0000-0000-0000919A0000}"/>
    <cellStyle name="Normal 3 9 2 2 2 3 2" xfId="22603" xr:uid="{00000000-0005-0000-0000-0000929A0000}"/>
    <cellStyle name="Normal 3 9 2 2 2 3 3" xfId="40761" xr:uid="{00000000-0005-0000-0000-0000939A0000}"/>
    <cellStyle name="Normal 3 9 2 2 2 4" xfId="17888" xr:uid="{00000000-0005-0000-0000-0000949A0000}"/>
    <cellStyle name="Normal 3 9 2 2 2 5" xfId="36465" xr:uid="{00000000-0005-0000-0000-0000959A0000}"/>
    <cellStyle name="Normal 3 9 2 2 3" xfId="7570" xr:uid="{00000000-0005-0000-0000-0000969A0000}"/>
    <cellStyle name="Normal 3 9 2 2 3 2" xfId="12341" xr:uid="{00000000-0005-0000-0000-0000979A0000}"/>
    <cellStyle name="Normal 3 9 2 2 3 2 2" xfId="23699" xr:uid="{00000000-0005-0000-0000-0000989A0000}"/>
    <cellStyle name="Normal 3 9 2 2 3 2 3" xfId="41815" xr:uid="{00000000-0005-0000-0000-0000999A0000}"/>
    <cellStyle name="Normal 3 9 2 2 3 3" xfId="18988" xr:uid="{00000000-0005-0000-0000-00009A9A0000}"/>
    <cellStyle name="Normal 3 9 2 2 3 4" xfId="37519" xr:uid="{00000000-0005-0000-0000-00009B9A0000}"/>
    <cellStyle name="Normal 3 9 2 2 4" xfId="10156" xr:uid="{00000000-0005-0000-0000-00009C9A0000}"/>
    <cellStyle name="Normal 3 9 2 2 4 2" xfId="21551" xr:uid="{00000000-0005-0000-0000-00009D9A0000}"/>
    <cellStyle name="Normal 3 9 2 2 4 3" xfId="39723" xr:uid="{00000000-0005-0000-0000-00009E9A0000}"/>
    <cellStyle name="Normal 3 9 2 2 5" xfId="16828" xr:uid="{00000000-0005-0000-0000-00009F9A0000}"/>
    <cellStyle name="Normal 3 9 2 2 6" xfId="35428" xr:uid="{00000000-0005-0000-0000-0000A09A0000}"/>
    <cellStyle name="Normal 3 9 2 3" xfId="5901" xr:uid="{00000000-0005-0000-0000-0000A19A0000}"/>
    <cellStyle name="Normal 3 9 2 3 2" xfId="8102" xr:uid="{00000000-0005-0000-0000-0000A29A0000}"/>
    <cellStyle name="Normal 3 9 2 3 2 2" xfId="12873" xr:uid="{00000000-0005-0000-0000-0000A39A0000}"/>
    <cellStyle name="Normal 3 9 2 3 2 2 2" xfId="24228" xr:uid="{00000000-0005-0000-0000-0000A49A0000}"/>
    <cellStyle name="Normal 3 9 2 3 2 2 3" xfId="42337" xr:uid="{00000000-0005-0000-0000-0000A59A0000}"/>
    <cellStyle name="Normal 3 9 2 3 2 3" xfId="19515" xr:uid="{00000000-0005-0000-0000-0000A69A0000}"/>
    <cellStyle name="Normal 3 9 2 3 2 4" xfId="38041" xr:uid="{00000000-0005-0000-0000-0000A79A0000}"/>
    <cellStyle name="Normal 3 9 2 3 3" xfId="10690" xr:uid="{00000000-0005-0000-0000-0000A89A0000}"/>
    <cellStyle name="Normal 3 9 2 3 3 2" xfId="22079" xr:uid="{00000000-0005-0000-0000-0000A99A0000}"/>
    <cellStyle name="Normal 3 9 2 3 3 3" xfId="40246" xr:uid="{00000000-0005-0000-0000-0000AA9A0000}"/>
    <cellStyle name="Normal 3 9 2 3 4" xfId="17364" xr:uid="{00000000-0005-0000-0000-0000AB9A0000}"/>
    <cellStyle name="Normal 3 9 2 3 5" xfId="35950" xr:uid="{00000000-0005-0000-0000-0000AC9A0000}"/>
    <cellStyle name="Normal 3 9 2 4" xfId="7048" xr:uid="{00000000-0005-0000-0000-0000AD9A0000}"/>
    <cellStyle name="Normal 3 9 2 4 2" xfId="11819" xr:uid="{00000000-0005-0000-0000-0000AE9A0000}"/>
    <cellStyle name="Normal 3 9 2 4 2 2" xfId="23181" xr:uid="{00000000-0005-0000-0000-0000AF9A0000}"/>
    <cellStyle name="Normal 3 9 2 4 2 3" xfId="41303" xr:uid="{00000000-0005-0000-0000-0000B09A0000}"/>
    <cellStyle name="Normal 3 9 2 4 3" xfId="18471" xr:uid="{00000000-0005-0000-0000-0000B19A0000}"/>
    <cellStyle name="Normal 3 9 2 4 4" xfId="37007" xr:uid="{00000000-0005-0000-0000-0000B29A0000}"/>
    <cellStyle name="Normal 3 9 2 5" xfId="9642" xr:uid="{00000000-0005-0000-0000-0000B39A0000}"/>
    <cellStyle name="Normal 3 9 2 5 2" xfId="21037" xr:uid="{00000000-0005-0000-0000-0000B49A0000}"/>
    <cellStyle name="Normal 3 9 2 5 3" xfId="39210" xr:uid="{00000000-0005-0000-0000-0000B59A0000}"/>
    <cellStyle name="Normal 3 9 2 6" xfId="16308" xr:uid="{00000000-0005-0000-0000-0000B69A0000}"/>
    <cellStyle name="Normal 3 9 2 7" xfId="34916" xr:uid="{00000000-0005-0000-0000-0000B79A0000}"/>
    <cellStyle name="Normal 3 9 3" xfId="5092" xr:uid="{00000000-0005-0000-0000-0000B89A0000}"/>
    <cellStyle name="Normal 3 9 3 2" xfId="6178" xr:uid="{00000000-0005-0000-0000-0000B99A0000}"/>
    <cellStyle name="Normal 3 9 3 2 2" xfId="8370" xr:uid="{00000000-0005-0000-0000-0000BA9A0000}"/>
    <cellStyle name="Normal 3 9 3 2 2 2" xfId="13141" xr:uid="{00000000-0005-0000-0000-0000BB9A0000}"/>
    <cellStyle name="Normal 3 9 3 2 2 2 2" xfId="24494" xr:uid="{00000000-0005-0000-0000-0000BC9A0000}"/>
    <cellStyle name="Normal 3 9 3 2 2 2 3" xfId="42595" xr:uid="{00000000-0005-0000-0000-0000BD9A0000}"/>
    <cellStyle name="Normal 3 9 3 2 2 3" xfId="19780" xr:uid="{00000000-0005-0000-0000-0000BE9A0000}"/>
    <cellStyle name="Normal 3 9 3 2 2 4" xfId="38299" xr:uid="{00000000-0005-0000-0000-0000BF9A0000}"/>
    <cellStyle name="Normal 3 9 3 2 3" xfId="10960" xr:uid="{00000000-0005-0000-0000-0000C09A0000}"/>
    <cellStyle name="Normal 3 9 3 2 3 2" xfId="22346" xr:uid="{00000000-0005-0000-0000-0000C19A0000}"/>
    <cellStyle name="Normal 3 9 3 2 3 3" xfId="40504" xr:uid="{00000000-0005-0000-0000-0000C29A0000}"/>
    <cellStyle name="Normal 3 9 3 2 4" xfId="17631" xr:uid="{00000000-0005-0000-0000-0000C39A0000}"/>
    <cellStyle name="Normal 3 9 3 2 5" xfId="36208" xr:uid="{00000000-0005-0000-0000-0000C49A0000}"/>
    <cellStyle name="Normal 3 9 3 3" xfId="7314" xr:uid="{00000000-0005-0000-0000-0000C59A0000}"/>
    <cellStyle name="Normal 3 9 3 3 2" xfId="12085" xr:uid="{00000000-0005-0000-0000-0000C69A0000}"/>
    <cellStyle name="Normal 3 9 3 3 2 2" xfId="23443" xr:uid="{00000000-0005-0000-0000-0000C79A0000}"/>
    <cellStyle name="Normal 3 9 3 3 2 3" xfId="41559" xr:uid="{00000000-0005-0000-0000-0000C89A0000}"/>
    <cellStyle name="Normal 3 9 3 3 3" xfId="18732" xr:uid="{00000000-0005-0000-0000-0000C99A0000}"/>
    <cellStyle name="Normal 3 9 3 3 4" xfId="37263" xr:uid="{00000000-0005-0000-0000-0000CA9A0000}"/>
    <cellStyle name="Normal 3 9 3 4" xfId="9900" xr:uid="{00000000-0005-0000-0000-0000CB9A0000}"/>
    <cellStyle name="Normal 3 9 3 4 2" xfId="21295" xr:uid="{00000000-0005-0000-0000-0000CC9A0000}"/>
    <cellStyle name="Normal 3 9 3 4 3" xfId="39467" xr:uid="{00000000-0005-0000-0000-0000CD9A0000}"/>
    <cellStyle name="Normal 3 9 3 5" xfId="16572" xr:uid="{00000000-0005-0000-0000-0000CE9A0000}"/>
    <cellStyle name="Normal 3 9 3 6" xfId="35172" xr:uid="{00000000-0005-0000-0000-0000CF9A0000}"/>
    <cellStyle name="Normal 3 9 4" xfId="5625" xr:uid="{00000000-0005-0000-0000-0000D09A0000}"/>
    <cellStyle name="Normal 3 9 4 2" xfId="7827" xr:uid="{00000000-0005-0000-0000-0000D19A0000}"/>
    <cellStyle name="Normal 3 9 4 2 2" xfId="12598" xr:uid="{00000000-0005-0000-0000-0000D29A0000}"/>
    <cellStyle name="Normal 3 9 4 2 2 2" xfId="23956" xr:uid="{00000000-0005-0000-0000-0000D39A0000}"/>
    <cellStyle name="Normal 3 9 4 2 2 3" xfId="42072" xr:uid="{00000000-0005-0000-0000-0000D49A0000}"/>
    <cellStyle name="Normal 3 9 4 2 3" xfId="19245" xr:uid="{00000000-0005-0000-0000-0000D59A0000}"/>
    <cellStyle name="Normal 3 9 4 2 4" xfId="37776" xr:uid="{00000000-0005-0000-0000-0000D69A0000}"/>
    <cellStyle name="Normal 3 9 4 3" xfId="10415" xr:uid="{00000000-0005-0000-0000-0000D79A0000}"/>
    <cellStyle name="Normal 3 9 4 3 2" xfId="21810" xr:uid="{00000000-0005-0000-0000-0000D89A0000}"/>
    <cellStyle name="Normal 3 9 4 3 3" xfId="39981" xr:uid="{00000000-0005-0000-0000-0000D99A0000}"/>
    <cellStyle name="Normal 3 9 4 4" xfId="17091" xr:uid="{00000000-0005-0000-0000-0000DA9A0000}"/>
    <cellStyle name="Normal 3 9 4 5" xfId="35685" xr:uid="{00000000-0005-0000-0000-0000DB9A0000}"/>
    <cellStyle name="Normal 3 9 5" xfId="6782" xr:uid="{00000000-0005-0000-0000-0000DC9A0000}"/>
    <cellStyle name="Normal 3 9 5 2" xfId="11553" xr:uid="{00000000-0005-0000-0000-0000DD9A0000}"/>
    <cellStyle name="Normal 3 9 5 2 2" xfId="22920" xr:uid="{00000000-0005-0000-0000-0000DE9A0000}"/>
    <cellStyle name="Normal 3 9 5 2 3" xfId="41047" xr:uid="{00000000-0005-0000-0000-0000DF9A0000}"/>
    <cellStyle name="Normal 3 9 5 3" xfId="18208" xr:uid="{00000000-0005-0000-0000-0000E09A0000}"/>
    <cellStyle name="Normal 3 9 5 4" xfId="36751" xr:uid="{00000000-0005-0000-0000-0000E19A0000}"/>
    <cellStyle name="Normal 3 9 6" xfId="9382" xr:uid="{00000000-0005-0000-0000-0000E29A0000}"/>
    <cellStyle name="Normal 3 9 6 2" xfId="20777" xr:uid="{00000000-0005-0000-0000-0000E39A0000}"/>
    <cellStyle name="Normal 3 9 6 3" xfId="38954" xr:uid="{00000000-0005-0000-0000-0000E49A0000}"/>
    <cellStyle name="Normal 3 9 7" xfId="16042" xr:uid="{00000000-0005-0000-0000-0000E59A0000}"/>
    <cellStyle name="Normal 3 9 8" xfId="34660" xr:uid="{00000000-0005-0000-0000-0000E69A0000}"/>
    <cellStyle name="Normal 3_Historical charts new" xfId="2515" xr:uid="{00000000-0005-0000-0000-0000E79A0000}"/>
    <cellStyle name="Normal 30" xfId="4358" xr:uid="{00000000-0005-0000-0000-0000E89A0000}"/>
    <cellStyle name="Normal 30 10" xfId="9256" xr:uid="{00000000-0005-0000-0000-0000E99A0000}"/>
    <cellStyle name="Normal 30 10 2" xfId="20651" xr:uid="{00000000-0005-0000-0000-0000EA9A0000}"/>
    <cellStyle name="Normal 30 10 3" xfId="38838" xr:uid="{00000000-0005-0000-0000-0000EB9A0000}"/>
    <cellStyle name="Normal 30 11" xfId="15903" xr:uid="{00000000-0005-0000-0000-0000EC9A0000}"/>
    <cellStyle name="Normal 30 12" xfId="34545" xr:uid="{00000000-0005-0000-0000-0000ED9A0000}"/>
    <cellStyle name="Normal 30 2" xfId="4423" xr:uid="{00000000-0005-0000-0000-0000EE9A0000}"/>
    <cellStyle name="Normal 30 2 10" xfId="15937" xr:uid="{00000000-0005-0000-0000-0000EF9A0000}"/>
    <cellStyle name="Normal 30 2 11" xfId="34561" xr:uid="{00000000-0005-0000-0000-0000F09A0000}"/>
    <cellStyle name="Normal 30 2 2" xfId="4462" xr:uid="{00000000-0005-0000-0000-0000F19A0000}"/>
    <cellStyle name="Normal 30 2 2 10" xfId="34593" xr:uid="{00000000-0005-0000-0000-0000F29A0000}"/>
    <cellStyle name="Normal 30 2 2 2" xfId="4534" xr:uid="{00000000-0005-0000-0000-0000F39A0000}"/>
    <cellStyle name="Normal 30 2 2 2 2" xfId="4682" xr:uid="{00000000-0005-0000-0000-0000F49A0000}"/>
    <cellStyle name="Normal 30 2 2 2 2 2" xfId="4959" xr:uid="{00000000-0005-0000-0000-0000F59A0000}"/>
    <cellStyle name="Normal 30 2 2 2 2 2 2" xfId="5493" xr:uid="{00000000-0005-0000-0000-0000F69A0000}"/>
    <cellStyle name="Normal 30 2 2 2 2 2 2 2" xfId="6569" xr:uid="{00000000-0005-0000-0000-0000F79A0000}"/>
    <cellStyle name="Normal 30 2 2 2 2 2 2 2 2" xfId="8761" xr:uid="{00000000-0005-0000-0000-0000F89A0000}"/>
    <cellStyle name="Normal 30 2 2 2 2 2 2 2 2 2" xfId="13532" xr:uid="{00000000-0005-0000-0000-0000F99A0000}"/>
    <cellStyle name="Normal 30 2 2 2 2 2 2 2 2 2 2" xfId="24885" xr:uid="{00000000-0005-0000-0000-0000FA9A0000}"/>
    <cellStyle name="Normal 30 2 2 2 2 2 2 2 2 2 3" xfId="42986" xr:uid="{00000000-0005-0000-0000-0000FB9A0000}"/>
    <cellStyle name="Normal 30 2 2 2 2 2 2 2 2 3" xfId="20171" xr:uid="{00000000-0005-0000-0000-0000FC9A0000}"/>
    <cellStyle name="Normal 30 2 2 2 2 2 2 2 2 4" xfId="38690" xr:uid="{00000000-0005-0000-0000-0000FD9A0000}"/>
    <cellStyle name="Normal 30 2 2 2 2 2 2 2 3" xfId="11351" xr:uid="{00000000-0005-0000-0000-0000FE9A0000}"/>
    <cellStyle name="Normal 30 2 2 2 2 2 2 2 3 2" xfId="22737" xr:uid="{00000000-0005-0000-0000-0000FF9A0000}"/>
    <cellStyle name="Normal 30 2 2 2 2 2 2 2 3 3" xfId="40895" xr:uid="{00000000-0005-0000-0000-0000009B0000}"/>
    <cellStyle name="Normal 30 2 2 2 2 2 2 2 4" xfId="18022" xr:uid="{00000000-0005-0000-0000-0000019B0000}"/>
    <cellStyle name="Normal 30 2 2 2 2 2 2 2 5" xfId="36599" xr:uid="{00000000-0005-0000-0000-0000029B0000}"/>
    <cellStyle name="Normal 30 2 2 2 2 2 2 3" xfId="7695" xr:uid="{00000000-0005-0000-0000-0000039B0000}"/>
    <cellStyle name="Normal 30 2 2 2 2 2 2 3 2" xfId="12466" xr:uid="{00000000-0005-0000-0000-0000049B0000}"/>
    <cellStyle name="Normal 30 2 2 2 2 2 2 3 2 2" xfId="23824" xr:uid="{00000000-0005-0000-0000-0000059B0000}"/>
    <cellStyle name="Normal 30 2 2 2 2 2 2 3 2 3" xfId="41940" xr:uid="{00000000-0005-0000-0000-0000069B0000}"/>
    <cellStyle name="Normal 30 2 2 2 2 2 2 3 3" xfId="19113" xr:uid="{00000000-0005-0000-0000-0000079B0000}"/>
    <cellStyle name="Normal 30 2 2 2 2 2 2 3 4" xfId="37644" xr:uid="{00000000-0005-0000-0000-0000089B0000}"/>
    <cellStyle name="Normal 30 2 2 2 2 2 2 4" xfId="10283" xr:uid="{00000000-0005-0000-0000-0000099B0000}"/>
    <cellStyle name="Normal 30 2 2 2 2 2 2 4 2" xfId="21678" xr:uid="{00000000-0005-0000-0000-00000A9B0000}"/>
    <cellStyle name="Normal 30 2 2 2 2 2 2 4 3" xfId="39849" xr:uid="{00000000-0005-0000-0000-00000B9B0000}"/>
    <cellStyle name="Normal 30 2 2 2 2 2 2 5" xfId="16959" xr:uid="{00000000-0005-0000-0000-00000C9B0000}"/>
    <cellStyle name="Normal 30 2 2 2 2 2 2 6" xfId="35553" xr:uid="{00000000-0005-0000-0000-00000D9B0000}"/>
    <cellStyle name="Normal 30 2 2 2 2 2 3" xfId="6045" xr:uid="{00000000-0005-0000-0000-00000E9B0000}"/>
    <cellStyle name="Normal 30 2 2 2 2 2 3 2" xfId="8237" xr:uid="{00000000-0005-0000-0000-00000F9B0000}"/>
    <cellStyle name="Normal 30 2 2 2 2 2 3 2 2" xfId="13008" xr:uid="{00000000-0005-0000-0000-0000109B0000}"/>
    <cellStyle name="Normal 30 2 2 2 2 2 3 2 2 2" xfId="24361" xr:uid="{00000000-0005-0000-0000-0000119B0000}"/>
    <cellStyle name="Normal 30 2 2 2 2 2 3 2 2 3" xfId="42462" xr:uid="{00000000-0005-0000-0000-0000129B0000}"/>
    <cellStyle name="Normal 30 2 2 2 2 2 3 2 3" xfId="19647" xr:uid="{00000000-0005-0000-0000-0000139B0000}"/>
    <cellStyle name="Normal 30 2 2 2 2 2 3 2 4" xfId="38166" xr:uid="{00000000-0005-0000-0000-0000149B0000}"/>
    <cellStyle name="Normal 30 2 2 2 2 2 3 3" xfId="10827" xr:uid="{00000000-0005-0000-0000-0000159B0000}"/>
    <cellStyle name="Normal 30 2 2 2 2 2 3 3 2" xfId="22213" xr:uid="{00000000-0005-0000-0000-0000169B0000}"/>
    <cellStyle name="Normal 30 2 2 2 2 2 3 3 3" xfId="40371" xr:uid="{00000000-0005-0000-0000-0000179B0000}"/>
    <cellStyle name="Normal 30 2 2 2 2 2 3 4" xfId="17498" xr:uid="{00000000-0005-0000-0000-0000189B0000}"/>
    <cellStyle name="Normal 30 2 2 2 2 2 3 5" xfId="36075" xr:uid="{00000000-0005-0000-0000-0000199B0000}"/>
    <cellStyle name="Normal 30 2 2 2 2 2 4" xfId="7183" xr:uid="{00000000-0005-0000-0000-00001A9B0000}"/>
    <cellStyle name="Normal 30 2 2 2 2 2 4 2" xfId="11954" xr:uid="{00000000-0005-0000-0000-00001B9B0000}"/>
    <cellStyle name="Normal 30 2 2 2 2 2 4 2 2" xfId="23312" xr:uid="{00000000-0005-0000-0000-00001C9B0000}"/>
    <cellStyle name="Normal 30 2 2 2 2 2 4 2 3" xfId="41428" xr:uid="{00000000-0005-0000-0000-00001D9B0000}"/>
    <cellStyle name="Normal 30 2 2 2 2 2 4 3" xfId="18601" xr:uid="{00000000-0005-0000-0000-00001E9B0000}"/>
    <cellStyle name="Normal 30 2 2 2 2 2 4 4" xfId="37132" xr:uid="{00000000-0005-0000-0000-00001F9B0000}"/>
    <cellStyle name="Normal 30 2 2 2 2 2 5" xfId="9769" xr:uid="{00000000-0005-0000-0000-0000209B0000}"/>
    <cellStyle name="Normal 30 2 2 2 2 2 5 2" xfId="21164" xr:uid="{00000000-0005-0000-0000-0000219B0000}"/>
    <cellStyle name="Normal 30 2 2 2 2 2 5 3" xfId="39336" xr:uid="{00000000-0005-0000-0000-0000229B0000}"/>
    <cellStyle name="Normal 30 2 2 2 2 2 6" xfId="16441" xr:uid="{00000000-0005-0000-0000-0000239B0000}"/>
    <cellStyle name="Normal 30 2 2 2 2 2 7" xfId="35041" xr:uid="{00000000-0005-0000-0000-0000249B0000}"/>
    <cellStyle name="Normal 30 2 2 2 2 3" xfId="5217" xr:uid="{00000000-0005-0000-0000-0000259B0000}"/>
    <cellStyle name="Normal 30 2 2 2 2 3 2" xfId="6303" xr:uid="{00000000-0005-0000-0000-0000269B0000}"/>
    <cellStyle name="Normal 30 2 2 2 2 3 2 2" xfId="8495" xr:uid="{00000000-0005-0000-0000-0000279B0000}"/>
    <cellStyle name="Normal 30 2 2 2 2 3 2 2 2" xfId="13266" xr:uid="{00000000-0005-0000-0000-0000289B0000}"/>
    <cellStyle name="Normal 30 2 2 2 2 3 2 2 2 2" xfId="24619" xr:uid="{00000000-0005-0000-0000-0000299B0000}"/>
    <cellStyle name="Normal 30 2 2 2 2 3 2 2 2 3" xfId="42720" xr:uid="{00000000-0005-0000-0000-00002A9B0000}"/>
    <cellStyle name="Normal 30 2 2 2 2 3 2 2 3" xfId="19905" xr:uid="{00000000-0005-0000-0000-00002B9B0000}"/>
    <cellStyle name="Normal 30 2 2 2 2 3 2 2 4" xfId="38424" xr:uid="{00000000-0005-0000-0000-00002C9B0000}"/>
    <cellStyle name="Normal 30 2 2 2 2 3 2 3" xfId="11085" xr:uid="{00000000-0005-0000-0000-00002D9B0000}"/>
    <cellStyle name="Normal 30 2 2 2 2 3 2 3 2" xfId="22471" xr:uid="{00000000-0005-0000-0000-00002E9B0000}"/>
    <cellStyle name="Normal 30 2 2 2 2 3 2 3 3" xfId="40629" xr:uid="{00000000-0005-0000-0000-00002F9B0000}"/>
    <cellStyle name="Normal 30 2 2 2 2 3 2 4" xfId="17756" xr:uid="{00000000-0005-0000-0000-0000309B0000}"/>
    <cellStyle name="Normal 30 2 2 2 2 3 2 5" xfId="36333" xr:uid="{00000000-0005-0000-0000-0000319B0000}"/>
    <cellStyle name="Normal 30 2 2 2 2 3 3" xfId="7439" xr:uid="{00000000-0005-0000-0000-0000329B0000}"/>
    <cellStyle name="Normal 30 2 2 2 2 3 3 2" xfId="12210" xr:uid="{00000000-0005-0000-0000-0000339B0000}"/>
    <cellStyle name="Normal 30 2 2 2 2 3 3 2 2" xfId="23568" xr:uid="{00000000-0005-0000-0000-0000349B0000}"/>
    <cellStyle name="Normal 30 2 2 2 2 3 3 2 3" xfId="41684" xr:uid="{00000000-0005-0000-0000-0000359B0000}"/>
    <cellStyle name="Normal 30 2 2 2 2 3 3 3" xfId="18857" xr:uid="{00000000-0005-0000-0000-0000369B0000}"/>
    <cellStyle name="Normal 30 2 2 2 2 3 3 4" xfId="37388" xr:uid="{00000000-0005-0000-0000-0000379B0000}"/>
    <cellStyle name="Normal 30 2 2 2 2 3 4" xfId="10025" xr:uid="{00000000-0005-0000-0000-0000389B0000}"/>
    <cellStyle name="Normal 30 2 2 2 2 3 4 2" xfId="21420" xr:uid="{00000000-0005-0000-0000-0000399B0000}"/>
    <cellStyle name="Normal 30 2 2 2 2 3 4 3" xfId="39592" xr:uid="{00000000-0005-0000-0000-00003A9B0000}"/>
    <cellStyle name="Normal 30 2 2 2 2 3 5" xfId="16697" xr:uid="{00000000-0005-0000-0000-00003B9B0000}"/>
    <cellStyle name="Normal 30 2 2 2 2 3 6" xfId="35297" xr:uid="{00000000-0005-0000-0000-00003C9B0000}"/>
    <cellStyle name="Normal 30 2 2 2 2 4" xfId="5769" xr:uid="{00000000-0005-0000-0000-00003D9B0000}"/>
    <cellStyle name="Normal 30 2 2 2 2 4 2" xfId="7971" xr:uid="{00000000-0005-0000-0000-00003E9B0000}"/>
    <cellStyle name="Normal 30 2 2 2 2 4 2 2" xfId="12742" xr:uid="{00000000-0005-0000-0000-00003F9B0000}"/>
    <cellStyle name="Normal 30 2 2 2 2 4 2 2 2" xfId="24097" xr:uid="{00000000-0005-0000-0000-0000409B0000}"/>
    <cellStyle name="Normal 30 2 2 2 2 4 2 2 3" xfId="42206" xr:uid="{00000000-0005-0000-0000-0000419B0000}"/>
    <cellStyle name="Normal 30 2 2 2 2 4 2 3" xfId="19384" xr:uid="{00000000-0005-0000-0000-0000429B0000}"/>
    <cellStyle name="Normal 30 2 2 2 2 4 2 4" xfId="37910" xr:uid="{00000000-0005-0000-0000-0000439B0000}"/>
    <cellStyle name="Normal 30 2 2 2 2 4 3" xfId="10559" xr:uid="{00000000-0005-0000-0000-0000449B0000}"/>
    <cellStyle name="Normal 30 2 2 2 2 4 3 2" xfId="21948" xr:uid="{00000000-0005-0000-0000-0000459B0000}"/>
    <cellStyle name="Normal 30 2 2 2 2 4 3 3" xfId="40115" xr:uid="{00000000-0005-0000-0000-0000469B0000}"/>
    <cellStyle name="Normal 30 2 2 2 2 4 4" xfId="17233" xr:uid="{00000000-0005-0000-0000-0000479B0000}"/>
    <cellStyle name="Normal 30 2 2 2 2 4 5" xfId="35819" xr:uid="{00000000-0005-0000-0000-0000489B0000}"/>
    <cellStyle name="Normal 30 2 2 2 2 5" xfId="6917" xr:uid="{00000000-0005-0000-0000-0000499B0000}"/>
    <cellStyle name="Normal 30 2 2 2 2 5 2" xfId="11688" xr:uid="{00000000-0005-0000-0000-00004A9B0000}"/>
    <cellStyle name="Normal 30 2 2 2 2 5 2 2" xfId="23050" xr:uid="{00000000-0005-0000-0000-00004B9B0000}"/>
    <cellStyle name="Normal 30 2 2 2 2 5 2 3" xfId="41172" xr:uid="{00000000-0005-0000-0000-00004C9B0000}"/>
    <cellStyle name="Normal 30 2 2 2 2 5 3" xfId="18340" xr:uid="{00000000-0005-0000-0000-00004D9B0000}"/>
    <cellStyle name="Normal 30 2 2 2 2 5 4" xfId="36876" xr:uid="{00000000-0005-0000-0000-00004E9B0000}"/>
    <cellStyle name="Normal 30 2 2 2 2 6" xfId="9510" xr:uid="{00000000-0005-0000-0000-00004F9B0000}"/>
    <cellStyle name="Normal 30 2 2 2 2 6 2" xfId="20905" xr:uid="{00000000-0005-0000-0000-0000509B0000}"/>
    <cellStyle name="Normal 30 2 2 2 2 6 3" xfId="39079" xr:uid="{00000000-0005-0000-0000-0000519B0000}"/>
    <cellStyle name="Normal 30 2 2 2 2 7" xfId="16176" xr:uid="{00000000-0005-0000-0000-0000529B0000}"/>
    <cellStyle name="Normal 30 2 2 2 2 8" xfId="34785" xr:uid="{00000000-0005-0000-0000-0000539B0000}"/>
    <cellStyle name="Normal 30 2 2 2 3" xfId="4811" xr:uid="{00000000-0005-0000-0000-0000549B0000}"/>
    <cellStyle name="Normal 30 2 2 2 3 2" xfId="5345" xr:uid="{00000000-0005-0000-0000-0000559B0000}"/>
    <cellStyle name="Normal 30 2 2 2 3 2 2" xfId="6431" xr:uid="{00000000-0005-0000-0000-0000569B0000}"/>
    <cellStyle name="Normal 30 2 2 2 3 2 2 2" xfId="8623" xr:uid="{00000000-0005-0000-0000-0000579B0000}"/>
    <cellStyle name="Normal 30 2 2 2 3 2 2 2 2" xfId="13394" xr:uid="{00000000-0005-0000-0000-0000589B0000}"/>
    <cellStyle name="Normal 30 2 2 2 3 2 2 2 2 2" xfId="24747" xr:uid="{00000000-0005-0000-0000-0000599B0000}"/>
    <cellStyle name="Normal 30 2 2 2 3 2 2 2 2 3" xfId="42848" xr:uid="{00000000-0005-0000-0000-00005A9B0000}"/>
    <cellStyle name="Normal 30 2 2 2 3 2 2 2 3" xfId="20033" xr:uid="{00000000-0005-0000-0000-00005B9B0000}"/>
    <cellStyle name="Normal 30 2 2 2 3 2 2 2 4" xfId="38552" xr:uid="{00000000-0005-0000-0000-00005C9B0000}"/>
    <cellStyle name="Normal 30 2 2 2 3 2 2 3" xfId="11213" xr:uid="{00000000-0005-0000-0000-00005D9B0000}"/>
    <cellStyle name="Normal 30 2 2 2 3 2 2 3 2" xfId="22599" xr:uid="{00000000-0005-0000-0000-00005E9B0000}"/>
    <cellStyle name="Normal 30 2 2 2 3 2 2 3 3" xfId="40757" xr:uid="{00000000-0005-0000-0000-00005F9B0000}"/>
    <cellStyle name="Normal 30 2 2 2 3 2 2 4" xfId="17884" xr:uid="{00000000-0005-0000-0000-0000609B0000}"/>
    <cellStyle name="Normal 30 2 2 2 3 2 2 5" xfId="36461" xr:uid="{00000000-0005-0000-0000-0000619B0000}"/>
    <cellStyle name="Normal 30 2 2 2 3 2 3" xfId="7567" xr:uid="{00000000-0005-0000-0000-0000629B0000}"/>
    <cellStyle name="Normal 30 2 2 2 3 2 3 2" xfId="12338" xr:uid="{00000000-0005-0000-0000-0000639B0000}"/>
    <cellStyle name="Normal 30 2 2 2 3 2 3 2 2" xfId="23696" xr:uid="{00000000-0005-0000-0000-0000649B0000}"/>
    <cellStyle name="Normal 30 2 2 2 3 2 3 2 3" xfId="41812" xr:uid="{00000000-0005-0000-0000-0000659B0000}"/>
    <cellStyle name="Normal 30 2 2 2 3 2 3 3" xfId="18985" xr:uid="{00000000-0005-0000-0000-0000669B0000}"/>
    <cellStyle name="Normal 30 2 2 2 3 2 3 4" xfId="37516" xr:uid="{00000000-0005-0000-0000-0000679B0000}"/>
    <cellStyle name="Normal 30 2 2 2 3 2 4" xfId="10153" xr:uid="{00000000-0005-0000-0000-0000689B0000}"/>
    <cellStyle name="Normal 30 2 2 2 3 2 4 2" xfId="21548" xr:uid="{00000000-0005-0000-0000-0000699B0000}"/>
    <cellStyle name="Normal 30 2 2 2 3 2 4 3" xfId="39720" xr:uid="{00000000-0005-0000-0000-00006A9B0000}"/>
    <cellStyle name="Normal 30 2 2 2 3 2 5" xfId="16825" xr:uid="{00000000-0005-0000-0000-00006B9B0000}"/>
    <cellStyle name="Normal 30 2 2 2 3 2 6" xfId="35425" xr:uid="{00000000-0005-0000-0000-00006C9B0000}"/>
    <cellStyle name="Normal 30 2 2 2 3 3" xfId="5897" xr:uid="{00000000-0005-0000-0000-00006D9B0000}"/>
    <cellStyle name="Normal 30 2 2 2 3 3 2" xfId="8099" xr:uid="{00000000-0005-0000-0000-00006E9B0000}"/>
    <cellStyle name="Normal 30 2 2 2 3 3 2 2" xfId="12870" xr:uid="{00000000-0005-0000-0000-00006F9B0000}"/>
    <cellStyle name="Normal 30 2 2 2 3 3 2 2 2" xfId="24225" xr:uid="{00000000-0005-0000-0000-0000709B0000}"/>
    <cellStyle name="Normal 30 2 2 2 3 3 2 2 3" xfId="42334" xr:uid="{00000000-0005-0000-0000-0000719B0000}"/>
    <cellStyle name="Normal 30 2 2 2 3 3 2 3" xfId="19512" xr:uid="{00000000-0005-0000-0000-0000729B0000}"/>
    <cellStyle name="Normal 30 2 2 2 3 3 2 4" xfId="38038" xr:uid="{00000000-0005-0000-0000-0000739B0000}"/>
    <cellStyle name="Normal 30 2 2 2 3 3 3" xfId="10687" xr:uid="{00000000-0005-0000-0000-0000749B0000}"/>
    <cellStyle name="Normal 30 2 2 2 3 3 3 2" xfId="22076" xr:uid="{00000000-0005-0000-0000-0000759B0000}"/>
    <cellStyle name="Normal 30 2 2 2 3 3 3 3" xfId="40243" xr:uid="{00000000-0005-0000-0000-0000769B0000}"/>
    <cellStyle name="Normal 30 2 2 2 3 3 4" xfId="17361" xr:uid="{00000000-0005-0000-0000-0000779B0000}"/>
    <cellStyle name="Normal 30 2 2 2 3 3 5" xfId="35947" xr:uid="{00000000-0005-0000-0000-0000789B0000}"/>
    <cellStyle name="Normal 30 2 2 2 3 4" xfId="7045" xr:uid="{00000000-0005-0000-0000-0000799B0000}"/>
    <cellStyle name="Normal 30 2 2 2 3 4 2" xfId="11816" xr:uid="{00000000-0005-0000-0000-00007A9B0000}"/>
    <cellStyle name="Normal 30 2 2 2 3 4 2 2" xfId="23178" xr:uid="{00000000-0005-0000-0000-00007B9B0000}"/>
    <cellStyle name="Normal 30 2 2 2 3 4 2 3" xfId="41300" xr:uid="{00000000-0005-0000-0000-00007C9B0000}"/>
    <cellStyle name="Normal 30 2 2 2 3 4 3" xfId="18468" xr:uid="{00000000-0005-0000-0000-00007D9B0000}"/>
    <cellStyle name="Normal 30 2 2 2 3 4 4" xfId="37004" xr:uid="{00000000-0005-0000-0000-00007E9B0000}"/>
    <cellStyle name="Normal 30 2 2 2 3 5" xfId="9639" xr:uid="{00000000-0005-0000-0000-00007F9B0000}"/>
    <cellStyle name="Normal 30 2 2 2 3 5 2" xfId="21034" xr:uid="{00000000-0005-0000-0000-0000809B0000}"/>
    <cellStyle name="Normal 30 2 2 2 3 5 3" xfId="39207" xr:uid="{00000000-0005-0000-0000-0000819B0000}"/>
    <cellStyle name="Normal 30 2 2 2 3 6" xfId="16304" xr:uid="{00000000-0005-0000-0000-0000829B0000}"/>
    <cellStyle name="Normal 30 2 2 2 3 7" xfId="34913" xr:uid="{00000000-0005-0000-0000-0000839B0000}"/>
    <cellStyle name="Normal 30 2 2 2 4" xfId="5089" xr:uid="{00000000-0005-0000-0000-0000849B0000}"/>
    <cellStyle name="Normal 30 2 2 2 4 2" xfId="6175" xr:uid="{00000000-0005-0000-0000-0000859B0000}"/>
    <cellStyle name="Normal 30 2 2 2 4 2 2" xfId="8367" xr:uid="{00000000-0005-0000-0000-0000869B0000}"/>
    <cellStyle name="Normal 30 2 2 2 4 2 2 2" xfId="13138" xr:uid="{00000000-0005-0000-0000-0000879B0000}"/>
    <cellStyle name="Normal 30 2 2 2 4 2 2 2 2" xfId="24491" xr:uid="{00000000-0005-0000-0000-0000889B0000}"/>
    <cellStyle name="Normal 30 2 2 2 4 2 2 2 3" xfId="42592" xr:uid="{00000000-0005-0000-0000-0000899B0000}"/>
    <cellStyle name="Normal 30 2 2 2 4 2 2 3" xfId="19777" xr:uid="{00000000-0005-0000-0000-00008A9B0000}"/>
    <cellStyle name="Normal 30 2 2 2 4 2 2 4" xfId="38296" xr:uid="{00000000-0005-0000-0000-00008B9B0000}"/>
    <cellStyle name="Normal 30 2 2 2 4 2 3" xfId="10957" xr:uid="{00000000-0005-0000-0000-00008C9B0000}"/>
    <cellStyle name="Normal 30 2 2 2 4 2 3 2" xfId="22343" xr:uid="{00000000-0005-0000-0000-00008D9B0000}"/>
    <cellStyle name="Normal 30 2 2 2 4 2 3 3" xfId="40501" xr:uid="{00000000-0005-0000-0000-00008E9B0000}"/>
    <cellStyle name="Normal 30 2 2 2 4 2 4" xfId="17628" xr:uid="{00000000-0005-0000-0000-00008F9B0000}"/>
    <cellStyle name="Normal 30 2 2 2 4 2 5" xfId="36205" xr:uid="{00000000-0005-0000-0000-0000909B0000}"/>
    <cellStyle name="Normal 30 2 2 2 4 3" xfId="7311" xr:uid="{00000000-0005-0000-0000-0000919B0000}"/>
    <cellStyle name="Normal 30 2 2 2 4 3 2" xfId="12082" xr:uid="{00000000-0005-0000-0000-0000929B0000}"/>
    <cellStyle name="Normal 30 2 2 2 4 3 2 2" xfId="23440" xr:uid="{00000000-0005-0000-0000-0000939B0000}"/>
    <cellStyle name="Normal 30 2 2 2 4 3 2 3" xfId="41556" xr:uid="{00000000-0005-0000-0000-0000949B0000}"/>
    <cellStyle name="Normal 30 2 2 2 4 3 3" xfId="18729" xr:uid="{00000000-0005-0000-0000-0000959B0000}"/>
    <cellStyle name="Normal 30 2 2 2 4 3 4" xfId="37260" xr:uid="{00000000-0005-0000-0000-0000969B0000}"/>
    <cellStyle name="Normal 30 2 2 2 4 4" xfId="9897" xr:uid="{00000000-0005-0000-0000-0000979B0000}"/>
    <cellStyle name="Normal 30 2 2 2 4 4 2" xfId="21292" xr:uid="{00000000-0005-0000-0000-0000989B0000}"/>
    <cellStyle name="Normal 30 2 2 2 4 4 3" xfId="39464" xr:uid="{00000000-0005-0000-0000-0000999B0000}"/>
    <cellStyle name="Normal 30 2 2 2 4 5" xfId="16569" xr:uid="{00000000-0005-0000-0000-00009A9B0000}"/>
    <cellStyle name="Normal 30 2 2 2 4 6" xfId="35169" xr:uid="{00000000-0005-0000-0000-00009B9B0000}"/>
    <cellStyle name="Normal 30 2 2 2 5" xfId="5621" xr:uid="{00000000-0005-0000-0000-00009C9B0000}"/>
    <cellStyle name="Normal 30 2 2 2 5 2" xfId="7823" xr:uid="{00000000-0005-0000-0000-00009D9B0000}"/>
    <cellStyle name="Normal 30 2 2 2 5 2 2" xfId="12594" xr:uid="{00000000-0005-0000-0000-00009E9B0000}"/>
    <cellStyle name="Normal 30 2 2 2 5 2 2 2" xfId="23952" xr:uid="{00000000-0005-0000-0000-00009F9B0000}"/>
    <cellStyle name="Normal 30 2 2 2 5 2 2 3" xfId="42068" xr:uid="{00000000-0005-0000-0000-0000A09B0000}"/>
    <cellStyle name="Normal 30 2 2 2 5 2 3" xfId="19241" xr:uid="{00000000-0005-0000-0000-0000A19B0000}"/>
    <cellStyle name="Normal 30 2 2 2 5 2 4" xfId="37772" xr:uid="{00000000-0005-0000-0000-0000A29B0000}"/>
    <cellStyle name="Normal 30 2 2 2 5 3" xfId="10411" xr:uid="{00000000-0005-0000-0000-0000A39B0000}"/>
    <cellStyle name="Normal 30 2 2 2 5 3 2" xfId="21806" xr:uid="{00000000-0005-0000-0000-0000A49B0000}"/>
    <cellStyle name="Normal 30 2 2 2 5 3 3" xfId="39977" xr:uid="{00000000-0005-0000-0000-0000A59B0000}"/>
    <cellStyle name="Normal 30 2 2 2 5 4" xfId="17087" xr:uid="{00000000-0005-0000-0000-0000A69B0000}"/>
    <cellStyle name="Normal 30 2 2 2 5 5" xfId="35681" xr:uid="{00000000-0005-0000-0000-0000A79B0000}"/>
    <cellStyle name="Normal 30 2 2 2 6" xfId="6779" xr:uid="{00000000-0005-0000-0000-0000A89B0000}"/>
    <cellStyle name="Normal 30 2 2 2 6 2" xfId="11550" xr:uid="{00000000-0005-0000-0000-0000A99B0000}"/>
    <cellStyle name="Normal 30 2 2 2 6 2 2" xfId="22917" xr:uid="{00000000-0005-0000-0000-0000AA9B0000}"/>
    <cellStyle name="Normal 30 2 2 2 6 2 3" xfId="41044" xr:uid="{00000000-0005-0000-0000-0000AB9B0000}"/>
    <cellStyle name="Normal 30 2 2 2 6 3" xfId="18205" xr:uid="{00000000-0005-0000-0000-0000AC9B0000}"/>
    <cellStyle name="Normal 30 2 2 2 6 4" xfId="36748" xr:uid="{00000000-0005-0000-0000-0000AD9B0000}"/>
    <cellStyle name="Normal 30 2 2 2 7" xfId="9379" xr:uid="{00000000-0005-0000-0000-0000AE9B0000}"/>
    <cellStyle name="Normal 30 2 2 2 7 2" xfId="20774" xr:uid="{00000000-0005-0000-0000-0000AF9B0000}"/>
    <cellStyle name="Normal 30 2 2 2 7 3" xfId="38951" xr:uid="{00000000-0005-0000-0000-0000B09B0000}"/>
    <cellStyle name="Normal 30 2 2 2 8" xfId="16039" xr:uid="{00000000-0005-0000-0000-0000B19B0000}"/>
    <cellStyle name="Normal 30 2 2 2 9" xfId="34657" xr:uid="{00000000-0005-0000-0000-0000B29B0000}"/>
    <cellStyle name="Normal 30 2 2 3" xfId="4610" xr:uid="{00000000-0005-0000-0000-0000B39B0000}"/>
    <cellStyle name="Normal 30 2 2 3 2" xfId="4887" xr:uid="{00000000-0005-0000-0000-0000B49B0000}"/>
    <cellStyle name="Normal 30 2 2 3 2 2" xfId="5421" xr:uid="{00000000-0005-0000-0000-0000B59B0000}"/>
    <cellStyle name="Normal 30 2 2 3 2 2 2" xfId="6503" xr:uid="{00000000-0005-0000-0000-0000B69B0000}"/>
    <cellStyle name="Normal 30 2 2 3 2 2 2 2" xfId="8695" xr:uid="{00000000-0005-0000-0000-0000B79B0000}"/>
    <cellStyle name="Normal 30 2 2 3 2 2 2 2 2" xfId="13466" xr:uid="{00000000-0005-0000-0000-0000B89B0000}"/>
    <cellStyle name="Normal 30 2 2 3 2 2 2 2 2 2" xfId="24819" xr:uid="{00000000-0005-0000-0000-0000B99B0000}"/>
    <cellStyle name="Normal 30 2 2 3 2 2 2 2 2 3" xfId="42920" xr:uid="{00000000-0005-0000-0000-0000BA9B0000}"/>
    <cellStyle name="Normal 30 2 2 3 2 2 2 2 3" xfId="20105" xr:uid="{00000000-0005-0000-0000-0000BB9B0000}"/>
    <cellStyle name="Normal 30 2 2 3 2 2 2 2 4" xfId="38624" xr:uid="{00000000-0005-0000-0000-0000BC9B0000}"/>
    <cellStyle name="Normal 30 2 2 3 2 2 2 3" xfId="11285" xr:uid="{00000000-0005-0000-0000-0000BD9B0000}"/>
    <cellStyle name="Normal 30 2 2 3 2 2 2 3 2" xfId="22671" xr:uid="{00000000-0005-0000-0000-0000BE9B0000}"/>
    <cellStyle name="Normal 30 2 2 3 2 2 2 3 3" xfId="40829" xr:uid="{00000000-0005-0000-0000-0000BF9B0000}"/>
    <cellStyle name="Normal 30 2 2 3 2 2 2 4" xfId="17956" xr:uid="{00000000-0005-0000-0000-0000C09B0000}"/>
    <cellStyle name="Normal 30 2 2 3 2 2 2 5" xfId="36533" xr:uid="{00000000-0005-0000-0000-0000C19B0000}"/>
    <cellStyle name="Normal 30 2 2 3 2 2 3" xfId="7631" xr:uid="{00000000-0005-0000-0000-0000C29B0000}"/>
    <cellStyle name="Normal 30 2 2 3 2 2 3 2" xfId="12402" xr:uid="{00000000-0005-0000-0000-0000C39B0000}"/>
    <cellStyle name="Normal 30 2 2 3 2 2 3 2 2" xfId="23760" xr:uid="{00000000-0005-0000-0000-0000C49B0000}"/>
    <cellStyle name="Normal 30 2 2 3 2 2 3 2 3" xfId="41876" xr:uid="{00000000-0005-0000-0000-0000C59B0000}"/>
    <cellStyle name="Normal 30 2 2 3 2 2 3 3" xfId="19049" xr:uid="{00000000-0005-0000-0000-0000C69B0000}"/>
    <cellStyle name="Normal 30 2 2 3 2 2 3 4" xfId="37580" xr:uid="{00000000-0005-0000-0000-0000C79B0000}"/>
    <cellStyle name="Normal 30 2 2 3 2 2 4" xfId="10218" xr:uid="{00000000-0005-0000-0000-0000C89B0000}"/>
    <cellStyle name="Normal 30 2 2 3 2 2 4 2" xfId="21613" xr:uid="{00000000-0005-0000-0000-0000C99B0000}"/>
    <cellStyle name="Normal 30 2 2 3 2 2 4 3" xfId="39785" xr:uid="{00000000-0005-0000-0000-0000CA9B0000}"/>
    <cellStyle name="Normal 30 2 2 3 2 2 5" xfId="16892" xr:uid="{00000000-0005-0000-0000-0000CB9B0000}"/>
    <cellStyle name="Normal 30 2 2 3 2 2 6" xfId="35489" xr:uid="{00000000-0005-0000-0000-0000CC9B0000}"/>
    <cellStyle name="Normal 30 2 2 3 2 3" xfId="5973" xr:uid="{00000000-0005-0000-0000-0000CD9B0000}"/>
    <cellStyle name="Normal 30 2 2 3 2 3 2" xfId="8167" xr:uid="{00000000-0005-0000-0000-0000CE9B0000}"/>
    <cellStyle name="Normal 30 2 2 3 2 3 2 2" xfId="12938" xr:uid="{00000000-0005-0000-0000-0000CF9B0000}"/>
    <cellStyle name="Normal 30 2 2 3 2 3 2 2 2" xfId="24293" xr:uid="{00000000-0005-0000-0000-0000D09B0000}"/>
    <cellStyle name="Normal 30 2 2 3 2 3 2 2 3" xfId="42398" xr:uid="{00000000-0005-0000-0000-0000D19B0000}"/>
    <cellStyle name="Normal 30 2 2 3 2 3 2 3" xfId="19578" xr:uid="{00000000-0005-0000-0000-0000D29B0000}"/>
    <cellStyle name="Normal 30 2 2 3 2 3 2 4" xfId="38102" xr:uid="{00000000-0005-0000-0000-0000D39B0000}"/>
    <cellStyle name="Normal 30 2 2 3 2 3 3" xfId="10757" xr:uid="{00000000-0005-0000-0000-0000D49B0000}"/>
    <cellStyle name="Normal 30 2 2 3 2 3 3 2" xfId="22145" xr:uid="{00000000-0005-0000-0000-0000D59B0000}"/>
    <cellStyle name="Normal 30 2 2 3 2 3 3 3" xfId="40307" xr:uid="{00000000-0005-0000-0000-0000D69B0000}"/>
    <cellStyle name="Normal 30 2 2 3 2 3 4" xfId="17430" xr:uid="{00000000-0005-0000-0000-0000D79B0000}"/>
    <cellStyle name="Normal 30 2 2 3 2 3 5" xfId="36011" xr:uid="{00000000-0005-0000-0000-0000D89B0000}"/>
    <cellStyle name="Normal 30 2 2 3 2 4" xfId="7113" xr:uid="{00000000-0005-0000-0000-0000D99B0000}"/>
    <cellStyle name="Normal 30 2 2 3 2 4 2" xfId="11884" xr:uid="{00000000-0005-0000-0000-0000DA9B0000}"/>
    <cellStyle name="Normal 30 2 2 3 2 4 2 2" xfId="23245" xr:uid="{00000000-0005-0000-0000-0000DB9B0000}"/>
    <cellStyle name="Normal 30 2 2 3 2 4 2 3" xfId="41364" xr:uid="{00000000-0005-0000-0000-0000DC9B0000}"/>
    <cellStyle name="Normal 30 2 2 3 2 4 3" xfId="18533" xr:uid="{00000000-0005-0000-0000-0000DD9B0000}"/>
    <cellStyle name="Normal 30 2 2 3 2 4 4" xfId="37068" xr:uid="{00000000-0005-0000-0000-0000DE9B0000}"/>
    <cellStyle name="Normal 30 2 2 3 2 5" xfId="9704" xr:uid="{00000000-0005-0000-0000-0000DF9B0000}"/>
    <cellStyle name="Normal 30 2 2 3 2 5 2" xfId="21099" xr:uid="{00000000-0005-0000-0000-0000E09B0000}"/>
    <cellStyle name="Normal 30 2 2 3 2 5 3" xfId="39272" xr:uid="{00000000-0005-0000-0000-0000E19B0000}"/>
    <cellStyle name="Normal 30 2 2 3 2 6" xfId="16372" xr:uid="{00000000-0005-0000-0000-0000E29B0000}"/>
    <cellStyle name="Normal 30 2 2 3 2 7" xfId="34977" xr:uid="{00000000-0005-0000-0000-0000E39B0000}"/>
    <cellStyle name="Normal 30 2 2 3 3" xfId="5153" xr:uid="{00000000-0005-0000-0000-0000E49B0000}"/>
    <cellStyle name="Normal 30 2 2 3 3 2" xfId="6239" xr:uid="{00000000-0005-0000-0000-0000E59B0000}"/>
    <cellStyle name="Normal 30 2 2 3 3 2 2" xfId="8431" xr:uid="{00000000-0005-0000-0000-0000E69B0000}"/>
    <cellStyle name="Normal 30 2 2 3 3 2 2 2" xfId="13202" xr:uid="{00000000-0005-0000-0000-0000E79B0000}"/>
    <cellStyle name="Normal 30 2 2 3 3 2 2 2 2" xfId="24555" xr:uid="{00000000-0005-0000-0000-0000E89B0000}"/>
    <cellStyle name="Normal 30 2 2 3 3 2 2 2 3" xfId="42656" xr:uid="{00000000-0005-0000-0000-0000E99B0000}"/>
    <cellStyle name="Normal 30 2 2 3 3 2 2 3" xfId="19841" xr:uid="{00000000-0005-0000-0000-0000EA9B0000}"/>
    <cellStyle name="Normal 30 2 2 3 3 2 2 4" xfId="38360" xr:uid="{00000000-0005-0000-0000-0000EB9B0000}"/>
    <cellStyle name="Normal 30 2 2 3 3 2 3" xfId="11021" xr:uid="{00000000-0005-0000-0000-0000EC9B0000}"/>
    <cellStyle name="Normal 30 2 2 3 3 2 3 2" xfId="22407" xr:uid="{00000000-0005-0000-0000-0000ED9B0000}"/>
    <cellStyle name="Normal 30 2 2 3 3 2 3 3" xfId="40565" xr:uid="{00000000-0005-0000-0000-0000EE9B0000}"/>
    <cellStyle name="Normal 30 2 2 3 3 2 4" xfId="17692" xr:uid="{00000000-0005-0000-0000-0000EF9B0000}"/>
    <cellStyle name="Normal 30 2 2 3 3 2 5" xfId="36269" xr:uid="{00000000-0005-0000-0000-0000F09B0000}"/>
    <cellStyle name="Normal 30 2 2 3 3 3" xfId="7375" xr:uid="{00000000-0005-0000-0000-0000F19B0000}"/>
    <cellStyle name="Normal 30 2 2 3 3 3 2" xfId="12146" xr:uid="{00000000-0005-0000-0000-0000F29B0000}"/>
    <cellStyle name="Normal 30 2 2 3 3 3 2 2" xfId="23504" xr:uid="{00000000-0005-0000-0000-0000F39B0000}"/>
    <cellStyle name="Normal 30 2 2 3 3 3 2 3" xfId="41620" xr:uid="{00000000-0005-0000-0000-0000F49B0000}"/>
    <cellStyle name="Normal 30 2 2 3 3 3 3" xfId="18793" xr:uid="{00000000-0005-0000-0000-0000F59B0000}"/>
    <cellStyle name="Normal 30 2 2 3 3 3 4" xfId="37324" xr:uid="{00000000-0005-0000-0000-0000F69B0000}"/>
    <cellStyle name="Normal 30 2 2 3 3 4" xfId="9961" xr:uid="{00000000-0005-0000-0000-0000F79B0000}"/>
    <cellStyle name="Normal 30 2 2 3 3 4 2" xfId="21356" xr:uid="{00000000-0005-0000-0000-0000F89B0000}"/>
    <cellStyle name="Normal 30 2 2 3 3 4 3" xfId="39528" xr:uid="{00000000-0005-0000-0000-0000F99B0000}"/>
    <cellStyle name="Normal 30 2 2 3 3 5" xfId="16633" xr:uid="{00000000-0005-0000-0000-0000FA9B0000}"/>
    <cellStyle name="Normal 30 2 2 3 3 6" xfId="35233" xr:uid="{00000000-0005-0000-0000-0000FB9B0000}"/>
    <cellStyle name="Normal 30 2 2 3 4" xfId="5697" xr:uid="{00000000-0005-0000-0000-0000FC9B0000}"/>
    <cellStyle name="Normal 30 2 2 3 4 2" xfId="7899" xr:uid="{00000000-0005-0000-0000-0000FD9B0000}"/>
    <cellStyle name="Normal 30 2 2 3 4 2 2" xfId="12670" xr:uid="{00000000-0005-0000-0000-0000FE9B0000}"/>
    <cellStyle name="Normal 30 2 2 3 4 2 2 2" xfId="24026" xr:uid="{00000000-0005-0000-0000-0000FF9B0000}"/>
    <cellStyle name="Normal 30 2 2 3 4 2 2 3" xfId="42140" xr:uid="{00000000-0005-0000-0000-0000009C0000}"/>
    <cellStyle name="Normal 30 2 2 3 4 2 3" xfId="19314" xr:uid="{00000000-0005-0000-0000-0000019C0000}"/>
    <cellStyle name="Normal 30 2 2 3 4 2 4" xfId="37844" xr:uid="{00000000-0005-0000-0000-0000029C0000}"/>
    <cellStyle name="Normal 30 2 2 3 4 3" xfId="10487" xr:uid="{00000000-0005-0000-0000-0000039C0000}"/>
    <cellStyle name="Normal 30 2 2 3 4 3 2" xfId="21879" xr:uid="{00000000-0005-0000-0000-0000049C0000}"/>
    <cellStyle name="Normal 30 2 2 3 4 3 3" xfId="40049" xr:uid="{00000000-0005-0000-0000-0000059C0000}"/>
    <cellStyle name="Normal 30 2 2 3 4 4" xfId="17163" xr:uid="{00000000-0005-0000-0000-0000069C0000}"/>
    <cellStyle name="Normal 30 2 2 3 4 5" xfId="35753" xr:uid="{00000000-0005-0000-0000-0000079C0000}"/>
    <cellStyle name="Normal 30 2 2 3 5" xfId="6847" xr:uid="{00000000-0005-0000-0000-0000089C0000}"/>
    <cellStyle name="Normal 30 2 2 3 5 2" xfId="11618" xr:uid="{00000000-0005-0000-0000-0000099C0000}"/>
    <cellStyle name="Normal 30 2 2 3 5 2 2" xfId="22983" xr:uid="{00000000-0005-0000-0000-00000A9C0000}"/>
    <cellStyle name="Normal 30 2 2 3 5 2 3" xfId="41108" xr:uid="{00000000-0005-0000-0000-00000B9C0000}"/>
    <cellStyle name="Normal 30 2 2 3 5 3" xfId="18271" xr:uid="{00000000-0005-0000-0000-00000C9C0000}"/>
    <cellStyle name="Normal 30 2 2 3 5 4" xfId="36812" xr:uid="{00000000-0005-0000-0000-00000D9C0000}"/>
    <cellStyle name="Normal 30 2 2 3 6" xfId="9445" xr:uid="{00000000-0005-0000-0000-00000E9C0000}"/>
    <cellStyle name="Normal 30 2 2 3 6 2" xfId="20840" xr:uid="{00000000-0005-0000-0000-00000F9C0000}"/>
    <cellStyle name="Normal 30 2 2 3 6 3" xfId="39015" xr:uid="{00000000-0005-0000-0000-0000109C0000}"/>
    <cellStyle name="Normal 30 2 2 3 7" xfId="16108" xr:uid="{00000000-0005-0000-0000-0000119C0000}"/>
    <cellStyle name="Normal 30 2 2 3 8" xfId="34721" xr:uid="{00000000-0005-0000-0000-0000129C0000}"/>
    <cellStyle name="Normal 30 2 2 4" xfId="4747" xr:uid="{00000000-0005-0000-0000-0000139C0000}"/>
    <cellStyle name="Normal 30 2 2 4 2" xfId="5281" xr:uid="{00000000-0005-0000-0000-0000149C0000}"/>
    <cellStyle name="Normal 30 2 2 4 2 2" xfId="6367" xr:uid="{00000000-0005-0000-0000-0000159C0000}"/>
    <cellStyle name="Normal 30 2 2 4 2 2 2" xfId="8559" xr:uid="{00000000-0005-0000-0000-0000169C0000}"/>
    <cellStyle name="Normal 30 2 2 4 2 2 2 2" xfId="13330" xr:uid="{00000000-0005-0000-0000-0000179C0000}"/>
    <cellStyle name="Normal 30 2 2 4 2 2 2 2 2" xfId="24683" xr:uid="{00000000-0005-0000-0000-0000189C0000}"/>
    <cellStyle name="Normal 30 2 2 4 2 2 2 2 3" xfId="42784" xr:uid="{00000000-0005-0000-0000-0000199C0000}"/>
    <cellStyle name="Normal 30 2 2 4 2 2 2 3" xfId="19969" xr:uid="{00000000-0005-0000-0000-00001A9C0000}"/>
    <cellStyle name="Normal 30 2 2 4 2 2 2 4" xfId="38488" xr:uid="{00000000-0005-0000-0000-00001B9C0000}"/>
    <cellStyle name="Normal 30 2 2 4 2 2 3" xfId="11149" xr:uid="{00000000-0005-0000-0000-00001C9C0000}"/>
    <cellStyle name="Normal 30 2 2 4 2 2 3 2" xfId="22535" xr:uid="{00000000-0005-0000-0000-00001D9C0000}"/>
    <cellStyle name="Normal 30 2 2 4 2 2 3 3" xfId="40693" xr:uid="{00000000-0005-0000-0000-00001E9C0000}"/>
    <cellStyle name="Normal 30 2 2 4 2 2 4" xfId="17820" xr:uid="{00000000-0005-0000-0000-00001F9C0000}"/>
    <cellStyle name="Normal 30 2 2 4 2 2 5" xfId="36397" xr:uid="{00000000-0005-0000-0000-0000209C0000}"/>
    <cellStyle name="Normal 30 2 2 4 2 3" xfId="7503" xr:uid="{00000000-0005-0000-0000-0000219C0000}"/>
    <cellStyle name="Normal 30 2 2 4 2 3 2" xfId="12274" xr:uid="{00000000-0005-0000-0000-0000229C0000}"/>
    <cellStyle name="Normal 30 2 2 4 2 3 2 2" xfId="23632" xr:uid="{00000000-0005-0000-0000-0000239C0000}"/>
    <cellStyle name="Normal 30 2 2 4 2 3 2 3" xfId="41748" xr:uid="{00000000-0005-0000-0000-0000249C0000}"/>
    <cellStyle name="Normal 30 2 2 4 2 3 3" xfId="18921" xr:uid="{00000000-0005-0000-0000-0000259C0000}"/>
    <cellStyle name="Normal 30 2 2 4 2 3 4" xfId="37452" xr:uid="{00000000-0005-0000-0000-0000269C0000}"/>
    <cellStyle name="Normal 30 2 2 4 2 4" xfId="10089" xr:uid="{00000000-0005-0000-0000-0000279C0000}"/>
    <cellStyle name="Normal 30 2 2 4 2 4 2" xfId="21484" xr:uid="{00000000-0005-0000-0000-0000289C0000}"/>
    <cellStyle name="Normal 30 2 2 4 2 4 3" xfId="39656" xr:uid="{00000000-0005-0000-0000-0000299C0000}"/>
    <cellStyle name="Normal 30 2 2 4 2 5" xfId="16761" xr:uid="{00000000-0005-0000-0000-00002A9C0000}"/>
    <cellStyle name="Normal 30 2 2 4 2 6" xfId="35361" xr:uid="{00000000-0005-0000-0000-00002B9C0000}"/>
    <cellStyle name="Normal 30 2 2 4 3" xfId="5833" xr:uid="{00000000-0005-0000-0000-00002C9C0000}"/>
    <cellStyle name="Normal 30 2 2 4 3 2" xfId="8035" xr:uid="{00000000-0005-0000-0000-00002D9C0000}"/>
    <cellStyle name="Normal 30 2 2 4 3 2 2" xfId="12806" xr:uid="{00000000-0005-0000-0000-00002E9C0000}"/>
    <cellStyle name="Normal 30 2 2 4 3 2 2 2" xfId="24161" xr:uid="{00000000-0005-0000-0000-00002F9C0000}"/>
    <cellStyle name="Normal 30 2 2 4 3 2 2 3" xfId="42270" xr:uid="{00000000-0005-0000-0000-0000309C0000}"/>
    <cellStyle name="Normal 30 2 2 4 3 2 3" xfId="19448" xr:uid="{00000000-0005-0000-0000-0000319C0000}"/>
    <cellStyle name="Normal 30 2 2 4 3 2 4" xfId="37974" xr:uid="{00000000-0005-0000-0000-0000329C0000}"/>
    <cellStyle name="Normal 30 2 2 4 3 3" xfId="10623" xr:uid="{00000000-0005-0000-0000-0000339C0000}"/>
    <cellStyle name="Normal 30 2 2 4 3 3 2" xfId="22012" xr:uid="{00000000-0005-0000-0000-0000349C0000}"/>
    <cellStyle name="Normal 30 2 2 4 3 3 3" xfId="40179" xr:uid="{00000000-0005-0000-0000-0000359C0000}"/>
    <cellStyle name="Normal 30 2 2 4 3 4" xfId="17297" xr:uid="{00000000-0005-0000-0000-0000369C0000}"/>
    <cellStyle name="Normal 30 2 2 4 3 5" xfId="35883" xr:uid="{00000000-0005-0000-0000-0000379C0000}"/>
    <cellStyle name="Normal 30 2 2 4 4" xfId="6981" xr:uid="{00000000-0005-0000-0000-0000389C0000}"/>
    <cellStyle name="Normal 30 2 2 4 4 2" xfId="11752" xr:uid="{00000000-0005-0000-0000-0000399C0000}"/>
    <cellStyle name="Normal 30 2 2 4 4 2 2" xfId="23114" xr:uid="{00000000-0005-0000-0000-00003A9C0000}"/>
    <cellStyle name="Normal 30 2 2 4 4 2 3" xfId="41236" xr:uid="{00000000-0005-0000-0000-00003B9C0000}"/>
    <cellStyle name="Normal 30 2 2 4 4 3" xfId="18404" xr:uid="{00000000-0005-0000-0000-00003C9C0000}"/>
    <cellStyle name="Normal 30 2 2 4 4 4" xfId="36940" xr:uid="{00000000-0005-0000-0000-00003D9C0000}"/>
    <cellStyle name="Normal 30 2 2 4 5" xfId="9575" xr:uid="{00000000-0005-0000-0000-00003E9C0000}"/>
    <cellStyle name="Normal 30 2 2 4 5 2" xfId="20970" xr:uid="{00000000-0005-0000-0000-00003F9C0000}"/>
    <cellStyle name="Normal 30 2 2 4 5 3" xfId="39143" xr:uid="{00000000-0005-0000-0000-0000409C0000}"/>
    <cellStyle name="Normal 30 2 2 4 6" xfId="16240" xr:uid="{00000000-0005-0000-0000-0000419C0000}"/>
    <cellStyle name="Normal 30 2 2 4 7" xfId="34849" xr:uid="{00000000-0005-0000-0000-0000429C0000}"/>
    <cellStyle name="Normal 30 2 2 5" xfId="5025" xr:uid="{00000000-0005-0000-0000-0000439C0000}"/>
    <cellStyle name="Normal 30 2 2 5 2" xfId="6111" xr:uid="{00000000-0005-0000-0000-0000449C0000}"/>
    <cellStyle name="Normal 30 2 2 5 2 2" xfId="8303" xr:uid="{00000000-0005-0000-0000-0000459C0000}"/>
    <cellStyle name="Normal 30 2 2 5 2 2 2" xfId="13074" xr:uid="{00000000-0005-0000-0000-0000469C0000}"/>
    <cellStyle name="Normal 30 2 2 5 2 2 2 2" xfId="24427" xr:uid="{00000000-0005-0000-0000-0000479C0000}"/>
    <cellStyle name="Normal 30 2 2 5 2 2 2 3" xfId="42528" xr:uid="{00000000-0005-0000-0000-0000489C0000}"/>
    <cellStyle name="Normal 30 2 2 5 2 2 3" xfId="19713" xr:uid="{00000000-0005-0000-0000-0000499C0000}"/>
    <cellStyle name="Normal 30 2 2 5 2 2 4" xfId="38232" xr:uid="{00000000-0005-0000-0000-00004A9C0000}"/>
    <cellStyle name="Normal 30 2 2 5 2 3" xfId="10893" xr:uid="{00000000-0005-0000-0000-00004B9C0000}"/>
    <cellStyle name="Normal 30 2 2 5 2 3 2" xfId="22279" xr:uid="{00000000-0005-0000-0000-00004C9C0000}"/>
    <cellStyle name="Normal 30 2 2 5 2 3 3" xfId="40437" xr:uid="{00000000-0005-0000-0000-00004D9C0000}"/>
    <cellStyle name="Normal 30 2 2 5 2 4" xfId="17564" xr:uid="{00000000-0005-0000-0000-00004E9C0000}"/>
    <cellStyle name="Normal 30 2 2 5 2 5" xfId="36141" xr:uid="{00000000-0005-0000-0000-00004F9C0000}"/>
    <cellStyle name="Normal 30 2 2 5 3" xfId="7247" xr:uid="{00000000-0005-0000-0000-0000509C0000}"/>
    <cellStyle name="Normal 30 2 2 5 3 2" xfId="12018" xr:uid="{00000000-0005-0000-0000-0000519C0000}"/>
    <cellStyle name="Normal 30 2 2 5 3 2 2" xfId="23376" xr:uid="{00000000-0005-0000-0000-0000529C0000}"/>
    <cellStyle name="Normal 30 2 2 5 3 2 3" xfId="41492" xr:uid="{00000000-0005-0000-0000-0000539C0000}"/>
    <cellStyle name="Normal 30 2 2 5 3 3" xfId="18665" xr:uid="{00000000-0005-0000-0000-0000549C0000}"/>
    <cellStyle name="Normal 30 2 2 5 3 4" xfId="37196" xr:uid="{00000000-0005-0000-0000-0000559C0000}"/>
    <cellStyle name="Normal 30 2 2 5 4" xfId="9833" xr:uid="{00000000-0005-0000-0000-0000569C0000}"/>
    <cellStyle name="Normal 30 2 2 5 4 2" xfId="21228" xr:uid="{00000000-0005-0000-0000-0000579C0000}"/>
    <cellStyle name="Normal 30 2 2 5 4 3" xfId="39400" xr:uid="{00000000-0005-0000-0000-0000589C0000}"/>
    <cellStyle name="Normal 30 2 2 5 5" xfId="16505" xr:uid="{00000000-0005-0000-0000-0000599C0000}"/>
    <cellStyle name="Normal 30 2 2 5 6" xfId="35105" xr:uid="{00000000-0005-0000-0000-00005A9C0000}"/>
    <cellStyle name="Normal 30 2 2 6" xfId="5557" xr:uid="{00000000-0005-0000-0000-00005B9C0000}"/>
    <cellStyle name="Normal 30 2 2 6 2" xfId="7759" xr:uid="{00000000-0005-0000-0000-00005C9C0000}"/>
    <cellStyle name="Normal 30 2 2 6 2 2" xfId="12530" xr:uid="{00000000-0005-0000-0000-00005D9C0000}"/>
    <cellStyle name="Normal 30 2 2 6 2 2 2" xfId="23888" xr:uid="{00000000-0005-0000-0000-00005E9C0000}"/>
    <cellStyle name="Normal 30 2 2 6 2 2 3" xfId="42004" xr:uid="{00000000-0005-0000-0000-00005F9C0000}"/>
    <cellStyle name="Normal 30 2 2 6 2 3" xfId="19177" xr:uid="{00000000-0005-0000-0000-0000609C0000}"/>
    <cellStyle name="Normal 30 2 2 6 2 4" xfId="37708" xr:uid="{00000000-0005-0000-0000-0000619C0000}"/>
    <cellStyle name="Normal 30 2 2 6 3" xfId="10347" xr:uid="{00000000-0005-0000-0000-0000629C0000}"/>
    <cellStyle name="Normal 30 2 2 6 3 2" xfId="21742" xr:uid="{00000000-0005-0000-0000-0000639C0000}"/>
    <cellStyle name="Normal 30 2 2 6 3 3" xfId="39913" xr:uid="{00000000-0005-0000-0000-0000649C0000}"/>
    <cellStyle name="Normal 30 2 2 6 4" xfId="17023" xr:uid="{00000000-0005-0000-0000-0000659C0000}"/>
    <cellStyle name="Normal 30 2 2 6 5" xfId="35617" xr:uid="{00000000-0005-0000-0000-0000669C0000}"/>
    <cellStyle name="Normal 30 2 2 7" xfId="6709" xr:uid="{00000000-0005-0000-0000-0000679C0000}"/>
    <cellStyle name="Normal 30 2 2 7 2" xfId="11480" xr:uid="{00000000-0005-0000-0000-0000689C0000}"/>
    <cellStyle name="Normal 30 2 2 7 2 2" xfId="22849" xr:uid="{00000000-0005-0000-0000-0000699C0000}"/>
    <cellStyle name="Normal 30 2 2 7 2 3" xfId="40980" xr:uid="{00000000-0005-0000-0000-00006A9C0000}"/>
    <cellStyle name="Normal 30 2 2 7 3" xfId="18135" xr:uid="{00000000-0005-0000-0000-00006B9C0000}"/>
    <cellStyle name="Normal 30 2 2 7 4" xfId="36684" xr:uid="{00000000-0005-0000-0000-00006C9C0000}"/>
    <cellStyle name="Normal 30 2 2 8" xfId="9313" xr:uid="{00000000-0005-0000-0000-00006D9C0000}"/>
    <cellStyle name="Normal 30 2 2 8 2" xfId="20708" xr:uid="{00000000-0005-0000-0000-00006E9C0000}"/>
    <cellStyle name="Normal 30 2 2 8 3" xfId="38887" xr:uid="{00000000-0005-0000-0000-00006F9C0000}"/>
    <cellStyle name="Normal 30 2 2 9" xfId="15973" xr:uid="{00000000-0005-0000-0000-0000709C0000}"/>
    <cellStyle name="Normal 30 2 3" xfId="4502" xr:uid="{00000000-0005-0000-0000-0000719C0000}"/>
    <cellStyle name="Normal 30 2 3 2" xfId="4650" xr:uid="{00000000-0005-0000-0000-0000729C0000}"/>
    <cellStyle name="Normal 30 2 3 2 2" xfId="4927" xr:uid="{00000000-0005-0000-0000-0000739C0000}"/>
    <cellStyle name="Normal 30 2 3 2 2 2" xfId="5461" xr:uid="{00000000-0005-0000-0000-0000749C0000}"/>
    <cellStyle name="Normal 30 2 3 2 2 2 2" xfId="6537" xr:uid="{00000000-0005-0000-0000-0000759C0000}"/>
    <cellStyle name="Normal 30 2 3 2 2 2 2 2" xfId="8729" xr:uid="{00000000-0005-0000-0000-0000769C0000}"/>
    <cellStyle name="Normal 30 2 3 2 2 2 2 2 2" xfId="13500" xr:uid="{00000000-0005-0000-0000-0000779C0000}"/>
    <cellStyle name="Normal 30 2 3 2 2 2 2 2 2 2" xfId="24853" xr:uid="{00000000-0005-0000-0000-0000789C0000}"/>
    <cellStyle name="Normal 30 2 3 2 2 2 2 2 2 3" xfId="42954" xr:uid="{00000000-0005-0000-0000-0000799C0000}"/>
    <cellStyle name="Normal 30 2 3 2 2 2 2 2 3" xfId="20139" xr:uid="{00000000-0005-0000-0000-00007A9C0000}"/>
    <cellStyle name="Normal 30 2 3 2 2 2 2 2 4" xfId="38658" xr:uid="{00000000-0005-0000-0000-00007B9C0000}"/>
    <cellStyle name="Normal 30 2 3 2 2 2 2 3" xfId="11319" xr:uid="{00000000-0005-0000-0000-00007C9C0000}"/>
    <cellStyle name="Normal 30 2 3 2 2 2 2 3 2" xfId="22705" xr:uid="{00000000-0005-0000-0000-00007D9C0000}"/>
    <cellStyle name="Normal 30 2 3 2 2 2 2 3 3" xfId="40863" xr:uid="{00000000-0005-0000-0000-00007E9C0000}"/>
    <cellStyle name="Normal 30 2 3 2 2 2 2 4" xfId="17990" xr:uid="{00000000-0005-0000-0000-00007F9C0000}"/>
    <cellStyle name="Normal 30 2 3 2 2 2 2 5" xfId="36567" xr:uid="{00000000-0005-0000-0000-0000809C0000}"/>
    <cellStyle name="Normal 30 2 3 2 2 2 3" xfId="7663" xr:uid="{00000000-0005-0000-0000-0000819C0000}"/>
    <cellStyle name="Normal 30 2 3 2 2 2 3 2" xfId="12434" xr:uid="{00000000-0005-0000-0000-0000829C0000}"/>
    <cellStyle name="Normal 30 2 3 2 2 2 3 2 2" xfId="23792" xr:uid="{00000000-0005-0000-0000-0000839C0000}"/>
    <cellStyle name="Normal 30 2 3 2 2 2 3 2 3" xfId="41908" xr:uid="{00000000-0005-0000-0000-0000849C0000}"/>
    <cellStyle name="Normal 30 2 3 2 2 2 3 3" xfId="19081" xr:uid="{00000000-0005-0000-0000-0000859C0000}"/>
    <cellStyle name="Normal 30 2 3 2 2 2 3 4" xfId="37612" xr:uid="{00000000-0005-0000-0000-0000869C0000}"/>
    <cellStyle name="Normal 30 2 3 2 2 2 4" xfId="10251" xr:uid="{00000000-0005-0000-0000-0000879C0000}"/>
    <cellStyle name="Normal 30 2 3 2 2 2 4 2" xfId="21646" xr:uid="{00000000-0005-0000-0000-0000889C0000}"/>
    <cellStyle name="Normal 30 2 3 2 2 2 4 3" xfId="39817" xr:uid="{00000000-0005-0000-0000-0000899C0000}"/>
    <cellStyle name="Normal 30 2 3 2 2 2 5" xfId="16927" xr:uid="{00000000-0005-0000-0000-00008A9C0000}"/>
    <cellStyle name="Normal 30 2 3 2 2 2 6" xfId="35521" xr:uid="{00000000-0005-0000-0000-00008B9C0000}"/>
    <cellStyle name="Normal 30 2 3 2 2 3" xfId="6013" xr:uid="{00000000-0005-0000-0000-00008C9C0000}"/>
    <cellStyle name="Normal 30 2 3 2 2 3 2" xfId="8205" xr:uid="{00000000-0005-0000-0000-00008D9C0000}"/>
    <cellStyle name="Normal 30 2 3 2 2 3 2 2" xfId="12976" xr:uid="{00000000-0005-0000-0000-00008E9C0000}"/>
    <cellStyle name="Normal 30 2 3 2 2 3 2 2 2" xfId="24329" xr:uid="{00000000-0005-0000-0000-00008F9C0000}"/>
    <cellStyle name="Normal 30 2 3 2 2 3 2 2 3" xfId="42430" xr:uid="{00000000-0005-0000-0000-0000909C0000}"/>
    <cellStyle name="Normal 30 2 3 2 2 3 2 3" xfId="19615" xr:uid="{00000000-0005-0000-0000-0000919C0000}"/>
    <cellStyle name="Normal 30 2 3 2 2 3 2 4" xfId="38134" xr:uid="{00000000-0005-0000-0000-0000929C0000}"/>
    <cellStyle name="Normal 30 2 3 2 2 3 3" xfId="10795" xr:uid="{00000000-0005-0000-0000-0000939C0000}"/>
    <cellStyle name="Normal 30 2 3 2 2 3 3 2" xfId="22181" xr:uid="{00000000-0005-0000-0000-0000949C0000}"/>
    <cellStyle name="Normal 30 2 3 2 2 3 3 3" xfId="40339" xr:uid="{00000000-0005-0000-0000-0000959C0000}"/>
    <cellStyle name="Normal 30 2 3 2 2 3 4" xfId="17466" xr:uid="{00000000-0005-0000-0000-0000969C0000}"/>
    <cellStyle name="Normal 30 2 3 2 2 3 5" xfId="36043" xr:uid="{00000000-0005-0000-0000-0000979C0000}"/>
    <cellStyle name="Normal 30 2 3 2 2 4" xfId="7151" xr:uid="{00000000-0005-0000-0000-0000989C0000}"/>
    <cellStyle name="Normal 30 2 3 2 2 4 2" xfId="11922" xr:uid="{00000000-0005-0000-0000-0000999C0000}"/>
    <cellStyle name="Normal 30 2 3 2 2 4 2 2" xfId="23280" xr:uid="{00000000-0005-0000-0000-00009A9C0000}"/>
    <cellStyle name="Normal 30 2 3 2 2 4 2 3" xfId="41396" xr:uid="{00000000-0005-0000-0000-00009B9C0000}"/>
    <cellStyle name="Normal 30 2 3 2 2 4 3" xfId="18569" xr:uid="{00000000-0005-0000-0000-00009C9C0000}"/>
    <cellStyle name="Normal 30 2 3 2 2 4 4" xfId="37100" xr:uid="{00000000-0005-0000-0000-00009D9C0000}"/>
    <cellStyle name="Normal 30 2 3 2 2 5" xfId="9737" xr:uid="{00000000-0005-0000-0000-00009E9C0000}"/>
    <cellStyle name="Normal 30 2 3 2 2 5 2" xfId="21132" xr:uid="{00000000-0005-0000-0000-00009F9C0000}"/>
    <cellStyle name="Normal 30 2 3 2 2 5 3" xfId="39304" xr:uid="{00000000-0005-0000-0000-0000A09C0000}"/>
    <cellStyle name="Normal 30 2 3 2 2 6" xfId="16409" xr:uid="{00000000-0005-0000-0000-0000A19C0000}"/>
    <cellStyle name="Normal 30 2 3 2 2 7" xfId="35009" xr:uid="{00000000-0005-0000-0000-0000A29C0000}"/>
    <cellStyle name="Normal 30 2 3 2 3" xfId="5185" xr:uid="{00000000-0005-0000-0000-0000A39C0000}"/>
    <cellStyle name="Normal 30 2 3 2 3 2" xfId="6271" xr:uid="{00000000-0005-0000-0000-0000A49C0000}"/>
    <cellStyle name="Normal 30 2 3 2 3 2 2" xfId="8463" xr:uid="{00000000-0005-0000-0000-0000A59C0000}"/>
    <cellStyle name="Normal 30 2 3 2 3 2 2 2" xfId="13234" xr:uid="{00000000-0005-0000-0000-0000A69C0000}"/>
    <cellStyle name="Normal 30 2 3 2 3 2 2 2 2" xfId="24587" xr:uid="{00000000-0005-0000-0000-0000A79C0000}"/>
    <cellStyle name="Normal 30 2 3 2 3 2 2 2 3" xfId="42688" xr:uid="{00000000-0005-0000-0000-0000A89C0000}"/>
    <cellStyle name="Normal 30 2 3 2 3 2 2 3" xfId="19873" xr:uid="{00000000-0005-0000-0000-0000A99C0000}"/>
    <cellStyle name="Normal 30 2 3 2 3 2 2 4" xfId="38392" xr:uid="{00000000-0005-0000-0000-0000AA9C0000}"/>
    <cellStyle name="Normal 30 2 3 2 3 2 3" xfId="11053" xr:uid="{00000000-0005-0000-0000-0000AB9C0000}"/>
    <cellStyle name="Normal 30 2 3 2 3 2 3 2" xfId="22439" xr:uid="{00000000-0005-0000-0000-0000AC9C0000}"/>
    <cellStyle name="Normal 30 2 3 2 3 2 3 3" xfId="40597" xr:uid="{00000000-0005-0000-0000-0000AD9C0000}"/>
    <cellStyle name="Normal 30 2 3 2 3 2 4" xfId="17724" xr:uid="{00000000-0005-0000-0000-0000AE9C0000}"/>
    <cellStyle name="Normal 30 2 3 2 3 2 5" xfId="36301" xr:uid="{00000000-0005-0000-0000-0000AF9C0000}"/>
    <cellStyle name="Normal 30 2 3 2 3 3" xfId="7407" xr:uid="{00000000-0005-0000-0000-0000B09C0000}"/>
    <cellStyle name="Normal 30 2 3 2 3 3 2" xfId="12178" xr:uid="{00000000-0005-0000-0000-0000B19C0000}"/>
    <cellStyle name="Normal 30 2 3 2 3 3 2 2" xfId="23536" xr:uid="{00000000-0005-0000-0000-0000B29C0000}"/>
    <cellStyle name="Normal 30 2 3 2 3 3 2 3" xfId="41652" xr:uid="{00000000-0005-0000-0000-0000B39C0000}"/>
    <cellStyle name="Normal 30 2 3 2 3 3 3" xfId="18825" xr:uid="{00000000-0005-0000-0000-0000B49C0000}"/>
    <cellStyle name="Normal 30 2 3 2 3 3 4" xfId="37356" xr:uid="{00000000-0005-0000-0000-0000B59C0000}"/>
    <cellStyle name="Normal 30 2 3 2 3 4" xfId="9993" xr:uid="{00000000-0005-0000-0000-0000B69C0000}"/>
    <cellStyle name="Normal 30 2 3 2 3 4 2" xfId="21388" xr:uid="{00000000-0005-0000-0000-0000B79C0000}"/>
    <cellStyle name="Normal 30 2 3 2 3 4 3" xfId="39560" xr:uid="{00000000-0005-0000-0000-0000B89C0000}"/>
    <cellStyle name="Normal 30 2 3 2 3 5" xfId="16665" xr:uid="{00000000-0005-0000-0000-0000B99C0000}"/>
    <cellStyle name="Normal 30 2 3 2 3 6" xfId="35265" xr:uid="{00000000-0005-0000-0000-0000BA9C0000}"/>
    <cellStyle name="Normal 30 2 3 2 4" xfId="5737" xr:uid="{00000000-0005-0000-0000-0000BB9C0000}"/>
    <cellStyle name="Normal 30 2 3 2 4 2" xfId="7939" xr:uid="{00000000-0005-0000-0000-0000BC9C0000}"/>
    <cellStyle name="Normal 30 2 3 2 4 2 2" xfId="12710" xr:uid="{00000000-0005-0000-0000-0000BD9C0000}"/>
    <cellStyle name="Normal 30 2 3 2 4 2 2 2" xfId="24065" xr:uid="{00000000-0005-0000-0000-0000BE9C0000}"/>
    <cellStyle name="Normal 30 2 3 2 4 2 2 3" xfId="42174" xr:uid="{00000000-0005-0000-0000-0000BF9C0000}"/>
    <cellStyle name="Normal 30 2 3 2 4 2 3" xfId="19352" xr:uid="{00000000-0005-0000-0000-0000C09C0000}"/>
    <cellStyle name="Normal 30 2 3 2 4 2 4" xfId="37878" xr:uid="{00000000-0005-0000-0000-0000C19C0000}"/>
    <cellStyle name="Normal 30 2 3 2 4 3" xfId="10527" xr:uid="{00000000-0005-0000-0000-0000C29C0000}"/>
    <cellStyle name="Normal 30 2 3 2 4 3 2" xfId="21916" xr:uid="{00000000-0005-0000-0000-0000C39C0000}"/>
    <cellStyle name="Normal 30 2 3 2 4 3 3" xfId="40083" xr:uid="{00000000-0005-0000-0000-0000C49C0000}"/>
    <cellStyle name="Normal 30 2 3 2 4 4" xfId="17201" xr:uid="{00000000-0005-0000-0000-0000C59C0000}"/>
    <cellStyle name="Normal 30 2 3 2 4 5" xfId="35787" xr:uid="{00000000-0005-0000-0000-0000C69C0000}"/>
    <cellStyle name="Normal 30 2 3 2 5" xfId="6885" xr:uid="{00000000-0005-0000-0000-0000C79C0000}"/>
    <cellStyle name="Normal 30 2 3 2 5 2" xfId="11656" xr:uid="{00000000-0005-0000-0000-0000C89C0000}"/>
    <cellStyle name="Normal 30 2 3 2 5 2 2" xfId="23018" xr:uid="{00000000-0005-0000-0000-0000C99C0000}"/>
    <cellStyle name="Normal 30 2 3 2 5 2 3" xfId="41140" xr:uid="{00000000-0005-0000-0000-0000CA9C0000}"/>
    <cellStyle name="Normal 30 2 3 2 5 3" xfId="18308" xr:uid="{00000000-0005-0000-0000-0000CB9C0000}"/>
    <cellStyle name="Normal 30 2 3 2 5 4" xfId="36844" xr:uid="{00000000-0005-0000-0000-0000CC9C0000}"/>
    <cellStyle name="Normal 30 2 3 2 6" xfId="9478" xr:uid="{00000000-0005-0000-0000-0000CD9C0000}"/>
    <cellStyle name="Normal 30 2 3 2 6 2" xfId="20873" xr:uid="{00000000-0005-0000-0000-0000CE9C0000}"/>
    <cellStyle name="Normal 30 2 3 2 6 3" xfId="39047" xr:uid="{00000000-0005-0000-0000-0000CF9C0000}"/>
    <cellStyle name="Normal 30 2 3 2 7" xfId="16144" xr:uid="{00000000-0005-0000-0000-0000D09C0000}"/>
    <cellStyle name="Normal 30 2 3 2 8" xfId="34753" xr:uid="{00000000-0005-0000-0000-0000D19C0000}"/>
    <cellStyle name="Normal 30 2 3 3" xfId="4779" xr:uid="{00000000-0005-0000-0000-0000D29C0000}"/>
    <cellStyle name="Normal 30 2 3 3 2" xfId="5313" xr:uid="{00000000-0005-0000-0000-0000D39C0000}"/>
    <cellStyle name="Normal 30 2 3 3 2 2" xfId="6399" xr:uid="{00000000-0005-0000-0000-0000D49C0000}"/>
    <cellStyle name="Normal 30 2 3 3 2 2 2" xfId="8591" xr:uid="{00000000-0005-0000-0000-0000D59C0000}"/>
    <cellStyle name="Normal 30 2 3 3 2 2 2 2" xfId="13362" xr:uid="{00000000-0005-0000-0000-0000D69C0000}"/>
    <cellStyle name="Normal 30 2 3 3 2 2 2 2 2" xfId="24715" xr:uid="{00000000-0005-0000-0000-0000D79C0000}"/>
    <cellStyle name="Normal 30 2 3 3 2 2 2 2 3" xfId="42816" xr:uid="{00000000-0005-0000-0000-0000D89C0000}"/>
    <cellStyle name="Normal 30 2 3 3 2 2 2 3" xfId="20001" xr:uid="{00000000-0005-0000-0000-0000D99C0000}"/>
    <cellStyle name="Normal 30 2 3 3 2 2 2 4" xfId="38520" xr:uid="{00000000-0005-0000-0000-0000DA9C0000}"/>
    <cellStyle name="Normal 30 2 3 3 2 2 3" xfId="11181" xr:uid="{00000000-0005-0000-0000-0000DB9C0000}"/>
    <cellStyle name="Normal 30 2 3 3 2 2 3 2" xfId="22567" xr:uid="{00000000-0005-0000-0000-0000DC9C0000}"/>
    <cellStyle name="Normal 30 2 3 3 2 2 3 3" xfId="40725" xr:uid="{00000000-0005-0000-0000-0000DD9C0000}"/>
    <cellStyle name="Normal 30 2 3 3 2 2 4" xfId="17852" xr:uid="{00000000-0005-0000-0000-0000DE9C0000}"/>
    <cellStyle name="Normal 30 2 3 3 2 2 5" xfId="36429" xr:uid="{00000000-0005-0000-0000-0000DF9C0000}"/>
    <cellStyle name="Normal 30 2 3 3 2 3" xfId="7535" xr:uid="{00000000-0005-0000-0000-0000E09C0000}"/>
    <cellStyle name="Normal 30 2 3 3 2 3 2" xfId="12306" xr:uid="{00000000-0005-0000-0000-0000E19C0000}"/>
    <cellStyle name="Normal 30 2 3 3 2 3 2 2" xfId="23664" xr:uid="{00000000-0005-0000-0000-0000E29C0000}"/>
    <cellStyle name="Normal 30 2 3 3 2 3 2 3" xfId="41780" xr:uid="{00000000-0005-0000-0000-0000E39C0000}"/>
    <cellStyle name="Normal 30 2 3 3 2 3 3" xfId="18953" xr:uid="{00000000-0005-0000-0000-0000E49C0000}"/>
    <cellStyle name="Normal 30 2 3 3 2 3 4" xfId="37484" xr:uid="{00000000-0005-0000-0000-0000E59C0000}"/>
    <cellStyle name="Normal 30 2 3 3 2 4" xfId="10121" xr:uid="{00000000-0005-0000-0000-0000E69C0000}"/>
    <cellStyle name="Normal 30 2 3 3 2 4 2" xfId="21516" xr:uid="{00000000-0005-0000-0000-0000E79C0000}"/>
    <cellStyle name="Normal 30 2 3 3 2 4 3" xfId="39688" xr:uid="{00000000-0005-0000-0000-0000E89C0000}"/>
    <cellStyle name="Normal 30 2 3 3 2 5" xfId="16793" xr:uid="{00000000-0005-0000-0000-0000E99C0000}"/>
    <cellStyle name="Normal 30 2 3 3 2 6" xfId="35393" xr:uid="{00000000-0005-0000-0000-0000EA9C0000}"/>
    <cellStyle name="Normal 30 2 3 3 3" xfId="5865" xr:uid="{00000000-0005-0000-0000-0000EB9C0000}"/>
    <cellStyle name="Normal 30 2 3 3 3 2" xfId="8067" xr:uid="{00000000-0005-0000-0000-0000EC9C0000}"/>
    <cellStyle name="Normal 30 2 3 3 3 2 2" xfId="12838" xr:uid="{00000000-0005-0000-0000-0000ED9C0000}"/>
    <cellStyle name="Normal 30 2 3 3 3 2 2 2" xfId="24193" xr:uid="{00000000-0005-0000-0000-0000EE9C0000}"/>
    <cellStyle name="Normal 30 2 3 3 3 2 2 3" xfId="42302" xr:uid="{00000000-0005-0000-0000-0000EF9C0000}"/>
    <cellStyle name="Normal 30 2 3 3 3 2 3" xfId="19480" xr:uid="{00000000-0005-0000-0000-0000F09C0000}"/>
    <cellStyle name="Normal 30 2 3 3 3 2 4" xfId="38006" xr:uid="{00000000-0005-0000-0000-0000F19C0000}"/>
    <cellStyle name="Normal 30 2 3 3 3 3" xfId="10655" xr:uid="{00000000-0005-0000-0000-0000F29C0000}"/>
    <cellStyle name="Normal 30 2 3 3 3 3 2" xfId="22044" xr:uid="{00000000-0005-0000-0000-0000F39C0000}"/>
    <cellStyle name="Normal 30 2 3 3 3 3 3" xfId="40211" xr:uid="{00000000-0005-0000-0000-0000F49C0000}"/>
    <cellStyle name="Normal 30 2 3 3 3 4" xfId="17329" xr:uid="{00000000-0005-0000-0000-0000F59C0000}"/>
    <cellStyle name="Normal 30 2 3 3 3 5" xfId="35915" xr:uid="{00000000-0005-0000-0000-0000F69C0000}"/>
    <cellStyle name="Normal 30 2 3 3 4" xfId="7013" xr:uid="{00000000-0005-0000-0000-0000F79C0000}"/>
    <cellStyle name="Normal 30 2 3 3 4 2" xfId="11784" xr:uid="{00000000-0005-0000-0000-0000F89C0000}"/>
    <cellStyle name="Normal 30 2 3 3 4 2 2" xfId="23146" xr:uid="{00000000-0005-0000-0000-0000F99C0000}"/>
    <cellStyle name="Normal 30 2 3 3 4 2 3" xfId="41268" xr:uid="{00000000-0005-0000-0000-0000FA9C0000}"/>
    <cellStyle name="Normal 30 2 3 3 4 3" xfId="18436" xr:uid="{00000000-0005-0000-0000-0000FB9C0000}"/>
    <cellStyle name="Normal 30 2 3 3 4 4" xfId="36972" xr:uid="{00000000-0005-0000-0000-0000FC9C0000}"/>
    <cellStyle name="Normal 30 2 3 3 5" xfId="9607" xr:uid="{00000000-0005-0000-0000-0000FD9C0000}"/>
    <cellStyle name="Normal 30 2 3 3 5 2" xfId="21002" xr:uid="{00000000-0005-0000-0000-0000FE9C0000}"/>
    <cellStyle name="Normal 30 2 3 3 5 3" xfId="39175" xr:uid="{00000000-0005-0000-0000-0000FF9C0000}"/>
    <cellStyle name="Normal 30 2 3 3 6" xfId="16272" xr:uid="{00000000-0005-0000-0000-0000009D0000}"/>
    <cellStyle name="Normal 30 2 3 3 7" xfId="34881" xr:uid="{00000000-0005-0000-0000-0000019D0000}"/>
    <cellStyle name="Normal 30 2 3 4" xfId="5057" xr:uid="{00000000-0005-0000-0000-0000029D0000}"/>
    <cellStyle name="Normal 30 2 3 4 2" xfId="6143" xr:uid="{00000000-0005-0000-0000-0000039D0000}"/>
    <cellStyle name="Normal 30 2 3 4 2 2" xfId="8335" xr:uid="{00000000-0005-0000-0000-0000049D0000}"/>
    <cellStyle name="Normal 30 2 3 4 2 2 2" xfId="13106" xr:uid="{00000000-0005-0000-0000-0000059D0000}"/>
    <cellStyle name="Normal 30 2 3 4 2 2 2 2" xfId="24459" xr:uid="{00000000-0005-0000-0000-0000069D0000}"/>
    <cellStyle name="Normal 30 2 3 4 2 2 2 3" xfId="42560" xr:uid="{00000000-0005-0000-0000-0000079D0000}"/>
    <cellStyle name="Normal 30 2 3 4 2 2 3" xfId="19745" xr:uid="{00000000-0005-0000-0000-0000089D0000}"/>
    <cellStyle name="Normal 30 2 3 4 2 2 4" xfId="38264" xr:uid="{00000000-0005-0000-0000-0000099D0000}"/>
    <cellStyle name="Normal 30 2 3 4 2 3" xfId="10925" xr:uid="{00000000-0005-0000-0000-00000A9D0000}"/>
    <cellStyle name="Normal 30 2 3 4 2 3 2" xfId="22311" xr:uid="{00000000-0005-0000-0000-00000B9D0000}"/>
    <cellStyle name="Normal 30 2 3 4 2 3 3" xfId="40469" xr:uid="{00000000-0005-0000-0000-00000C9D0000}"/>
    <cellStyle name="Normal 30 2 3 4 2 4" xfId="17596" xr:uid="{00000000-0005-0000-0000-00000D9D0000}"/>
    <cellStyle name="Normal 30 2 3 4 2 5" xfId="36173" xr:uid="{00000000-0005-0000-0000-00000E9D0000}"/>
    <cellStyle name="Normal 30 2 3 4 3" xfId="7279" xr:uid="{00000000-0005-0000-0000-00000F9D0000}"/>
    <cellStyle name="Normal 30 2 3 4 3 2" xfId="12050" xr:uid="{00000000-0005-0000-0000-0000109D0000}"/>
    <cellStyle name="Normal 30 2 3 4 3 2 2" xfId="23408" xr:uid="{00000000-0005-0000-0000-0000119D0000}"/>
    <cellStyle name="Normal 30 2 3 4 3 2 3" xfId="41524" xr:uid="{00000000-0005-0000-0000-0000129D0000}"/>
    <cellStyle name="Normal 30 2 3 4 3 3" xfId="18697" xr:uid="{00000000-0005-0000-0000-0000139D0000}"/>
    <cellStyle name="Normal 30 2 3 4 3 4" xfId="37228" xr:uid="{00000000-0005-0000-0000-0000149D0000}"/>
    <cellStyle name="Normal 30 2 3 4 4" xfId="9865" xr:uid="{00000000-0005-0000-0000-0000159D0000}"/>
    <cellStyle name="Normal 30 2 3 4 4 2" xfId="21260" xr:uid="{00000000-0005-0000-0000-0000169D0000}"/>
    <cellStyle name="Normal 30 2 3 4 4 3" xfId="39432" xr:uid="{00000000-0005-0000-0000-0000179D0000}"/>
    <cellStyle name="Normal 30 2 3 4 5" xfId="16537" xr:uid="{00000000-0005-0000-0000-0000189D0000}"/>
    <cellStyle name="Normal 30 2 3 4 6" xfId="35137" xr:uid="{00000000-0005-0000-0000-0000199D0000}"/>
    <cellStyle name="Normal 30 2 3 5" xfId="5589" xr:uid="{00000000-0005-0000-0000-00001A9D0000}"/>
    <cellStyle name="Normal 30 2 3 5 2" xfId="7791" xr:uid="{00000000-0005-0000-0000-00001B9D0000}"/>
    <cellStyle name="Normal 30 2 3 5 2 2" xfId="12562" xr:uid="{00000000-0005-0000-0000-00001C9D0000}"/>
    <cellStyle name="Normal 30 2 3 5 2 2 2" xfId="23920" xr:uid="{00000000-0005-0000-0000-00001D9D0000}"/>
    <cellStyle name="Normal 30 2 3 5 2 2 3" xfId="42036" xr:uid="{00000000-0005-0000-0000-00001E9D0000}"/>
    <cellStyle name="Normal 30 2 3 5 2 3" xfId="19209" xr:uid="{00000000-0005-0000-0000-00001F9D0000}"/>
    <cellStyle name="Normal 30 2 3 5 2 4" xfId="37740" xr:uid="{00000000-0005-0000-0000-0000209D0000}"/>
    <cellStyle name="Normal 30 2 3 5 3" xfId="10379" xr:uid="{00000000-0005-0000-0000-0000219D0000}"/>
    <cellStyle name="Normal 30 2 3 5 3 2" xfId="21774" xr:uid="{00000000-0005-0000-0000-0000229D0000}"/>
    <cellStyle name="Normal 30 2 3 5 3 3" xfId="39945" xr:uid="{00000000-0005-0000-0000-0000239D0000}"/>
    <cellStyle name="Normal 30 2 3 5 4" xfId="17055" xr:uid="{00000000-0005-0000-0000-0000249D0000}"/>
    <cellStyle name="Normal 30 2 3 5 5" xfId="35649" xr:uid="{00000000-0005-0000-0000-0000259D0000}"/>
    <cellStyle name="Normal 30 2 3 6" xfId="6747" xr:uid="{00000000-0005-0000-0000-0000269D0000}"/>
    <cellStyle name="Normal 30 2 3 6 2" xfId="11518" xr:uid="{00000000-0005-0000-0000-0000279D0000}"/>
    <cellStyle name="Normal 30 2 3 6 2 2" xfId="22885" xr:uid="{00000000-0005-0000-0000-0000289D0000}"/>
    <cellStyle name="Normal 30 2 3 6 2 3" xfId="41012" xr:uid="{00000000-0005-0000-0000-0000299D0000}"/>
    <cellStyle name="Normal 30 2 3 6 3" xfId="18173" xr:uid="{00000000-0005-0000-0000-00002A9D0000}"/>
    <cellStyle name="Normal 30 2 3 6 4" xfId="36716" xr:uid="{00000000-0005-0000-0000-00002B9D0000}"/>
    <cellStyle name="Normal 30 2 3 7" xfId="9347" xr:uid="{00000000-0005-0000-0000-00002C9D0000}"/>
    <cellStyle name="Normal 30 2 3 7 2" xfId="20742" xr:uid="{00000000-0005-0000-0000-00002D9D0000}"/>
    <cellStyle name="Normal 30 2 3 7 3" xfId="38919" xr:uid="{00000000-0005-0000-0000-00002E9D0000}"/>
    <cellStyle name="Normal 30 2 3 8" xfId="16007" xr:uid="{00000000-0005-0000-0000-00002F9D0000}"/>
    <cellStyle name="Normal 30 2 3 9" xfId="34625" xr:uid="{00000000-0005-0000-0000-0000309D0000}"/>
    <cellStyle name="Normal 30 2 4" xfId="4572" xr:uid="{00000000-0005-0000-0000-0000319D0000}"/>
    <cellStyle name="Normal 30 2 4 2" xfId="4849" xr:uid="{00000000-0005-0000-0000-0000329D0000}"/>
    <cellStyle name="Normal 30 2 4 2 2" xfId="5383" xr:uid="{00000000-0005-0000-0000-0000339D0000}"/>
    <cellStyle name="Normal 30 2 4 2 2 2" xfId="6467" xr:uid="{00000000-0005-0000-0000-0000349D0000}"/>
    <cellStyle name="Normal 30 2 4 2 2 2 2" xfId="8659" xr:uid="{00000000-0005-0000-0000-0000359D0000}"/>
    <cellStyle name="Normal 30 2 4 2 2 2 2 2" xfId="13430" xr:uid="{00000000-0005-0000-0000-0000369D0000}"/>
    <cellStyle name="Normal 30 2 4 2 2 2 2 2 2" xfId="24783" xr:uid="{00000000-0005-0000-0000-0000379D0000}"/>
    <cellStyle name="Normal 30 2 4 2 2 2 2 2 3" xfId="42884" xr:uid="{00000000-0005-0000-0000-0000389D0000}"/>
    <cellStyle name="Normal 30 2 4 2 2 2 2 3" xfId="20069" xr:uid="{00000000-0005-0000-0000-0000399D0000}"/>
    <cellStyle name="Normal 30 2 4 2 2 2 2 4" xfId="38588" xr:uid="{00000000-0005-0000-0000-00003A9D0000}"/>
    <cellStyle name="Normal 30 2 4 2 2 2 3" xfId="11249" xr:uid="{00000000-0005-0000-0000-00003B9D0000}"/>
    <cellStyle name="Normal 30 2 4 2 2 2 3 2" xfId="22635" xr:uid="{00000000-0005-0000-0000-00003C9D0000}"/>
    <cellStyle name="Normal 30 2 4 2 2 2 3 3" xfId="40793" xr:uid="{00000000-0005-0000-0000-00003D9D0000}"/>
    <cellStyle name="Normal 30 2 4 2 2 2 4" xfId="17920" xr:uid="{00000000-0005-0000-0000-00003E9D0000}"/>
    <cellStyle name="Normal 30 2 4 2 2 2 5" xfId="36497" xr:uid="{00000000-0005-0000-0000-00003F9D0000}"/>
    <cellStyle name="Normal 30 2 4 2 2 3" xfId="7599" xr:uid="{00000000-0005-0000-0000-0000409D0000}"/>
    <cellStyle name="Normal 30 2 4 2 2 3 2" xfId="12370" xr:uid="{00000000-0005-0000-0000-0000419D0000}"/>
    <cellStyle name="Normal 30 2 4 2 2 3 2 2" xfId="23728" xr:uid="{00000000-0005-0000-0000-0000429D0000}"/>
    <cellStyle name="Normal 30 2 4 2 2 3 2 3" xfId="41844" xr:uid="{00000000-0005-0000-0000-0000439D0000}"/>
    <cellStyle name="Normal 30 2 4 2 2 3 3" xfId="19017" xr:uid="{00000000-0005-0000-0000-0000449D0000}"/>
    <cellStyle name="Normal 30 2 4 2 2 3 4" xfId="37548" xr:uid="{00000000-0005-0000-0000-0000459D0000}"/>
    <cellStyle name="Normal 30 2 4 2 2 4" xfId="10186" xr:uid="{00000000-0005-0000-0000-0000469D0000}"/>
    <cellStyle name="Normal 30 2 4 2 2 4 2" xfId="21581" xr:uid="{00000000-0005-0000-0000-0000479D0000}"/>
    <cellStyle name="Normal 30 2 4 2 2 4 3" xfId="39753" xr:uid="{00000000-0005-0000-0000-0000489D0000}"/>
    <cellStyle name="Normal 30 2 4 2 2 5" xfId="16858" xr:uid="{00000000-0005-0000-0000-0000499D0000}"/>
    <cellStyle name="Normal 30 2 4 2 2 6" xfId="35457" xr:uid="{00000000-0005-0000-0000-00004A9D0000}"/>
    <cellStyle name="Normal 30 2 4 2 3" xfId="5935" xr:uid="{00000000-0005-0000-0000-00004B9D0000}"/>
    <cellStyle name="Normal 30 2 4 2 3 2" xfId="8133" xr:uid="{00000000-0005-0000-0000-00004C9D0000}"/>
    <cellStyle name="Normal 30 2 4 2 3 2 2" xfId="12904" xr:uid="{00000000-0005-0000-0000-00004D9D0000}"/>
    <cellStyle name="Normal 30 2 4 2 3 2 2 2" xfId="24259" xr:uid="{00000000-0005-0000-0000-00004E9D0000}"/>
    <cellStyle name="Normal 30 2 4 2 3 2 2 3" xfId="42366" xr:uid="{00000000-0005-0000-0000-00004F9D0000}"/>
    <cellStyle name="Normal 30 2 4 2 3 2 3" xfId="19545" xr:uid="{00000000-0005-0000-0000-0000509D0000}"/>
    <cellStyle name="Normal 30 2 4 2 3 2 4" xfId="38070" xr:uid="{00000000-0005-0000-0000-0000519D0000}"/>
    <cellStyle name="Normal 30 2 4 2 3 3" xfId="10722" xr:uid="{00000000-0005-0000-0000-0000529D0000}"/>
    <cellStyle name="Normal 30 2 4 2 3 3 2" xfId="22111" xr:uid="{00000000-0005-0000-0000-0000539D0000}"/>
    <cellStyle name="Normal 30 2 4 2 3 3 3" xfId="40275" xr:uid="{00000000-0005-0000-0000-0000549D0000}"/>
    <cellStyle name="Normal 30 2 4 2 3 4" xfId="17395" xr:uid="{00000000-0005-0000-0000-0000559D0000}"/>
    <cellStyle name="Normal 30 2 4 2 3 5" xfId="35979" xr:uid="{00000000-0005-0000-0000-0000569D0000}"/>
    <cellStyle name="Normal 30 2 4 2 4" xfId="7079" xr:uid="{00000000-0005-0000-0000-0000579D0000}"/>
    <cellStyle name="Normal 30 2 4 2 4 2" xfId="11850" xr:uid="{00000000-0005-0000-0000-0000589D0000}"/>
    <cellStyle name="Normal 30 2 4 2 4 2 2" xfId="23211" xr:uid="{00000000-0005-0000-0000-0000599D0000}"/>
    <cellStyle name="Normal 30 2 4 2 4 2 3" xfId="41332" xr:uid="{00000000-0005-0000-0000-00005A9D0000}"/>
    <cellStyle name="Normal 30 2 4 2 4 3" xfId="18500" xr:uid="{00000000-0005-0000-0000-00005B9D0000}"/>
    <cellStyle name="Normal 30 2 4 2 4 4" xfId="37036" xr:uid="{00000000-0005-0000-0000-00005C9D0000}"/>
    <cellStyle name="Normal 30 2 4 2 5" xfId="9671" xr:uid="{00000000-0005-0000-0000-00005D9D0000}"/>
    <cellStyle name="Normal 30 2 4 2 5 2" xfId="21066" xr:uid="{00000000-0005-0000-0000-00005E9D0000}"/>
    <cellStyle name="Normal 30 2 4 2 5 3" xfId="39239" xr:uid="{00000000-0005-0000-0000-00005F9D0000}"/>
    <cellStyle name="Normal 30 2 4 2 6" xfId="16337" xr:uid="{00000000-0005-0000-0000-0000609D0000}"/>
    <cellStyle name="Normal 30 2 4 2 7" xfId="34945" xr:uid="{00000000-0005-0000-0000-0000619D0000}"/>
    <cellStyle name="Normal 30 2 4 3" xfId="5121" xr:uid="{00000000-0005-0000-0000-0000629D0000}"/>
    <cellStyle name="Normal 30 2 4 3 2" xfId="6207" xr:uid="{00000000-0005-0000-0000-0000639D0000}"/>
    <cellStyle name="Normal 30 2 4 3 2 2" xfId="8399" xr:uid="{00000000-0005-0000-0000-0000649D0000}"/>
    <cellStyle name="Normal 30 2 4 3 2 2 2" xfId="13170" xr:uid="{00000000-0005-0000-0000-0000659D0000}"/>
    <cellStyle name="Normal 30 2 4 3 2 2 2 2" xfId="24523" xr:uid="{00000000-0005-0000-0000-0000669D0000}"/>
    <cellStyle name="Normal 30 2 4 3 2 2 2 3" xfId="42624" xr:uid="{00000000-0005-0000-0000-0000679D0000}"/>
    <cellStyle name="Normal 30 2 4 3 2 2 3" xfId="19809" xr:uid="{00000000-0005-0000-0000-0000689D0000}"/>
    <cellStyle name="Normal 30 2 4 3 2 2 4" xfId="38328" xr:uid="{00000000-0005-0000-0000-0000699D0000}"/>
    <cellStyle name="Normal 30 2 4 3 2 3" xfId="10989" xr:uid="{00000000-0005-0000-0000-00006A9D0000}"/>
    <cellStyle name="Normal 30 2 4 3 2 3 2" xfId="22375" xr:uid="{00000000-0005-0000-0000-00006B9D0000}"/>
    <cellStyle name="Normal 30 2 4 3 2 3 3" xfId="40533" xr:uid="{00000000-0005-0000-0000-00006C9D0000}"/>
    <cellStyle name="Normal 30 2 4 3 2 4" xfId="17660" xr:uid="{00000000-0005-0000-0000-00006D9D0000}"/>
    <cellStyle name="Normal 30 2 4 3 2 5" xfId="36237" xr:uid="{00000000-0005-0000-0000-00006E9D0000}"/>
    <cellStyle name="Normal 30 2 4 3 3" xfId="7343" xr:uid="{00000000-0005-0000-0000-00006F9D0000}"/>
    <cellStyle name="Normal 30 2 4 3 3 2" xfId="12114" xr:uid="{00000000-0005-0000-0000-0000709D0000}"/>
    <cellStyle name="Normal 30 2 4 3 3 2 2" xfId="23472" xr:uid="{00000000-0005-0000-0000-0000719D0000}"/>
    <cellStyle name="Normal 30 2 4 3 3 2 3" xfId="41588" xr:uid="{00000000-0005-0000-0000-0000729D0000}"/>
    <cellStyle name="Normal 30 2 4 3 3 3" xfId="18761" xr:uid="{00000000-0005-0000-0000-0000739D0000}"/>
    <cellStyle name="Normal 30 2 4 3 3 4" xfId="37292" xr:uid="{00000000-0005-0000-0000-0000749D0000}"/>
    <cellStyle name="Normal 30 2 4 3 4" xfId="9929" xr:uid="{00000000-0005-0000-0000-0000759D0000}"/>
    <cellStyle name="Normal 30 2 4 3 4 2" xfId="21324" xr:uid="{00000000-0005-0000-0000-0000769D0000}"/>
    <cellStyle name="Normal 30 2 4 3 4 3" xfId="39496" xr:uid="{00000000-0005-0000-0000-0000779D0000}"/>
    <cellStyle name="Normal 30 2 4 3 5" xfId="16601" xr:uid="{00000000-0005-0000-0000-0000789D0000}"/>
    <cellStyle name="Normal 30 2 4 3 6" xfId="35201" xr:uid="{00000000-0005-0000-0000-0000799D0000}"/>
    <cellStyle name="Normal 30 2 4 4" xfId="5659" xr:uid="{00000000-0005-0000-0000-00007A9D0000}"/>
    <cellStyle name="Normal 30 2 4 4 2" xfId="7861" xr:uid="{00000000-0005-0000-0000-00007B9D0000}"/>
    <cellStyle name="Normal 30 2 4 4 2 2" xfId="12632" xr:uid="{00000000-0005-0000-0000-00007C9D0000}"/>
    <cellStyle name="Normal 30 2 4 4 2 2 2" xfId="23989" xr:uid="{00000000-0005-0000-0000-00007D9D0000}"/>
    <cellStyle name="Normal 30 2 4 4 2 2 3" xfId="42104" xr:uid="{00000000-0005-0000-0000-00007E9D0000}"/>
    <cellStyle name="Normal 30 2 4 4 2 3" xfId="19277" xr:uid="{00000000-0005-0000-0000-00007F9D0000}"/>
    <cellStyle name="Normal 30 2 4 4 2 4" xfId="37808" xr:uid="{00000000-0005-0000-0000-0000809D0000}"/>
    <cellStyle name="Normal 30 2 4 4 3" xfId="10449" xr:uid="{00000000-0005-0000-0000-0000819D0000}"/>
    <cellStyle name="Normal 30 2 4 4 3 2" xfId="21842" xr:uid="{00000000-0005-0000-0000-0000829D0000}"/>
    <cellStyle name="Normal 30 2 4 4 3 3" xfId="40013" xr:uid="{00000000-0005-0000-0000-0000839D0000}"/>
    <cellStyle name="Normal 30 2 4 4 4" xfId="17125" xr:uid="{00000000-0005-0000-0000-0000849D0000}"/>
    <cellStyle name="Normal 30 2 4 4 5" xfId="35717" xr:uid="{00000000-0005-0000-0000-0000859D0000}"/>
    <cellStyle name="Normal 30 2 4 5" xfId="6813" xr:uid="{00000000-0005-0000-0000-0000869D0000}"/>
    <cellStyle name="Normal 30 2 4 5 2" xfId="11584" xr:uid="{00000000-0005-0000-0000-0000879D0000}"/>
    <cellStyle name="Normal 30 2 4 5 2 2" xfId="22950" xr:uid="{00000000-0005-0000-0000-0000889D0000}"/>
    <cellStyle name="Normal 30 2 4 5 2 3" xfId="41076" xr:uid="{00000000-0005-0000-0000-0000899D0000}"/>
    <cellStyle name="Normal 30 2 4 5 3" xfId="18237" xr:uid="{00000000-0005-0000-0000-00008A9D0000}"/>
    <cellStyle name="Normal 30 2 4 5 4" xfId="36780" xr:uid="{00000000-0005-0000-0000-00008B9D0000}"/>
    <cellStyle name="Normal 30 2 4 6" xfId="9413" xr:uid="{00000000-0005-0000-0000-00008C9D0000}"/>
    <cellStyle name="Normal 30 2 4 6 2" xfId="20808" xr:uid="{00000000-0005-0000-0000-00008D9D0000}"/>
    <cellStyle name="Normal 30 2 4 6 3" xfId="38983" xr:uid="{00000000-0005-0000-0000-00008E9D0000}"/>
    <cellStyle name="Normal 30 2 4 7" xfId="16072" xr:uid="{00000000-0005-0000-0000-00008F9D0000}"/>
    <cellStyle name="Normal 30 2 4 8" xfId="34689" xr:uid="{00000000-0005-0000-0000-0000909D0000}"/>
    <cellStyle name="Normal 30 2 5" xfId="4715" xr:uid="{00000000-0005-0000-0000-0000919D0000}"/>
    <cellStyle name="Normal 30 2 5 2" xfId="5249" xr:uid="{00000000-0005-0000-0000-0000929D0000}"/>
    <cellStyle name="Normal 30 2 5 2 2" xfId="6335" xr:uid="{00000000-0005-0000-0000-0000939D0000}"/>
    <cellStyle name="Normal 30 2 5 2 2 2" xfId="8527" xr:uid="{00000000-0005-0000-0000-0000949D0000}"/>
    <cellStyle name="Normal 30 2 5 2 2 2 2" xfId="13298" xr:uid="{00000000-0005-0000-0000-0000959D0000}"/>
    <cellStyle name="Normal 30 2 5 2 2 2 2 2" xfId="24651" xr:uid="{00000000-0005-0000-0000-0000969D0000}"/>
    <cellStyle name="Normal 30 2 5 2 2 2 2 3" xfId="42752" xr:uid="{00000000-0005-0000-0000-0000979D0000}"/>
    <cellStyle name="Normal 30 2 5 2 2 2 3" xfId="19937" xr:uid="{00000000-0005-0000-0000-0000989D0000}"/>
    <cellStyle name="Normal 30 2 5 2 2 2 4" xfId="38456" xr:uid="{00000000-0005-0000-0000-0000999D0000}"/>
    <cellStyle name="Normal 30 2 5 2 2 3" xfId="11117" xr:uid="{00000000-0005-0000-0000-00009A9D0000}"/>
    <cellStyle name="Normal 30 2 5 2 2 3 2" xfId="22503" xr:uid="{00000000-0005-0000-0000-00009B9D0000}"/>
    <cellStyle name="Normal 30 2 5 2 2 3 3" xfId="40661" xr:uid="{00000000-0005-0000-0000-00009C9D0000}"/>
    <cellStyle name="Normal 30 2 5 2 2 4" xfId="17788" xr:uid="{00000000-0005-0000-0000-00009D9D0000}"/>
    <cellStyle name="Normal 30 2 5 2 2 5" xfId="36365" xr:uid="{00000000-0005-0000-0000-00009E9D0000}"/>
    <cellStyle name="Normal 30 2 5 2 3" xfId="7471" xr:uid="{00000000-0005-0000-0000-00009F9D0000}"/>
    <cellStyle name="Normal 30 2 5 2 3 2" xfId="12242" xr:uid="{00000000-0005-0000-0000-0000A09D0000}"/>
    <cellStyle name="Normal 30 2 5 2 3 2 2" xfId="23600" xr:uid="{00000000-0005-0000-0000-0000A19D0000}"/>
    <cellStyle name="Normal 30 2 5 2 3 2 3" xfId="41716" xr:uid="{00000000-0005-0000-0000-0000A29D0000}"/>
    <cellStyle name="Normal 30 2 5 2 3 3" xfId="18889" xr:uid="{00000000-0005-0000-0000-0000A39D0000}"/>
    <cellStyle name="Normal 30 2 5 2 3 4" xfId="37420" xr:uid="{00000000-0005-0000-0000-0000A49D0000}"/>
    <cellStyle name="Normal 30 2 5 2 4" xfId="10057" xr:uid="{00000000-0005-0000-0000-0000A59D0000}"/>
    <cellStyle name="Normal 30 2 5 2 4 2" xfId="21452" xr:uid="{00000000-0005-0000-0000-0000A69D0000}"/>
    <cellStyle name="Normal 30 2 5 2 4 3" xfId="39624" xr:uid="{00000000-0005-0000-0000-0000A79D0000}"/>
    <cellStyle name="Normal 30 2 5 2 5" xfId="16729" xr:uid="{00000000-0005-0000-0000-0000A89D0000}"/>
    <cellStyle name="Normal 30 2 5 2 6" xfId="35329" xr:uid="{00000000-0005-0000-0000-0000A99D0000}"/>
    <cellStyle name="Normal 30 2 5 3" xfId="5801" xr:uid="{00000000-0005-0000-0000-0000AA9D0000}"/>
    <cellStyle name="Normal 30 2 5 3 2" xfId="8003" xr:uid="{00000000-0005-0000-0000-0000AB9D0000}"/>
    <cellStyle name="Normal 30 2 5 3 2 2" xfId="12774" xr:uid="{00000000-0005-0000-0000-0000AC9D0000}"/>
    <cellStyle name="Normal 30 2 5 3 2 2 2" xfId="24129" xr:uid="{00000000-0005-0000-0000-0000AD9D0000}"/>
    <cellStyle name="Normal 30 2 5 3 2 2 3" xfId="42238" xr:uid="{00000000-0005-0000-0000-0000AE9D0000}"/>
    <cellStyle name="Normal 30 2 5 3 2 3" xfId="19416" xr:uid="{00000000-0005-0000-0000-0000AF9D0000}"/>
    <cellStyle name="Normal 30 2 5 3 2 4" xfId="37942" xr:uid="{00000000-0005-0000-0000-0000B09D0000}"/>
    <cellStyle name="Normal 30 2 5 3 3" xfId="10591" xr:uid="{00000000-0005-0000-0000-0000B19D0000}"/>
    <cellStyle name="Normal 30 2 5 3 3 2" xfId="21980" xr:uid="{00000000-0005-0000-0000-0000B29D0000}"/>
    <cellStyle name="Normal 30 2 5 3 3 3" xfId="40147" xr:uid="{00000000-0005-0000-0000-0000B39D0000}"/>
    <cellStyle name="Normal 30 2 5 3 4" xfId="17265" xr:uid="{00000000-0005-0000-0000-0000B49D0000}"/>
    <cellStyle name="Normal 30 2 5 3 5" xfId="35851" xr:uid="{00000000-0005-0000-0000-0000B59D0000}"/>
    <cellStyle name="Normal 30 2 5 4" xfId="6949" xr:uid="{00000000-0005-0000-0000-0000B69D0000}"/>
    <cellStyle name="Normal 30 2 5 4 2" xfId="11720" xr:uid="{00000000-0005-0000-0000-0000B79D0000}"/>
    <cellStyle name="Normal 30 2 5 4 2 2" xfId="23082" xr:uid="{00000000-0005-0000-0000-0000B89D0000}"/>
    <cellStyle name="Normal 30 2 5 4 2 3" xfId="41204" xr:uid="{00000000-0005-0000-0000-0000B99D0000}"/>
    <cellStyle name="Normal 30 2 5 4 3" xfId="18372" xr:uid="{00000000-0005-0000-0000-0000BA9D0000}"/>
    <cellStyle name="Normal 30 2 5 4 4" xfId="36908" xr:uid="{00000000-0005-0000-0000-0000BB9D0000}"/>
    <cellStyle name="Normal 30 2 5 5" xfId="9543" xr:uid="{00000000-0005-0000-0000-0000BC9D0000}"/>
    <cellStyle name="Normal 30 2 5 5 2" xfId="20938" xr:uid="{00000000-0005-0000-0000-0000BD9D0000}"/>
    <cellStyle name="Normal 30 2 5 5 3" xfId="39111" xr:uid="{00000000-0005-0000-0000-0000BE9D0000}"/>
    <cellStyle name="Normal 30 2 5 6" xfId="16208" xr:uid="{00000000-0005-0000-0000-0000BF9D0000}"/>
    <cellStyle name="Normal 30 2 5 7" xfId="34817" xr:uid="{00000000-0005-0000-0000-0000C09D0000}"/>
    <cellStyle name="Normal 30 2 6" xfId="4993" xr:uid="{00000000-0005-0000-0000-0000C19D0000}"/>
    <cellStyle name="Normal 30 2 6 2" xfId="6079" xr:uid="{00000000-0005-0000-0000-0000C29D0000}"/>
    <cellStyle name="Normal 30 2 6 2 2" xfId="8271" xr:uid="{00000000-0005-0000-0000-0000C39D0000}"/>
    <cellStyle name="Normal 30 2 6 2 2 2" xfId="13042" xr:uid="{00000000-0005-0000-0000-0000C49D0000}"/>
    <cellStyle name="Normal 30 2 6 2 2 2 2" xfId="24395" xr:uid="{00000000-0005-0000-0000-0000C59D0000}"/>
    <cellStyle name="Normal 30 2 6 2 2 2 3" xfId="42496" xr:uid="{00000000-0005-0000-0000-0000C69D0000}"/>
    <cellStyle name="Normal 30 2 6 2 2 3" xfId="19681" xr:uid="{00000000-0005-0000-0000-0000C79D0000}"/>
    <cellStyle name="Normal 30 2 6 2 2 4" xfId="38200" xr:uid="{00000000-0005-0000-0000-0000C89D0000}"/>
    <cellStyle name="Normal 30 2 6 2 3" xfId="10861" xr:uid="{00000000-0005-0000-0000-0000C99D0000}"/>
    <cellStyle name="Normal 30 2 6 2 3 2" xfId="22247" xr:uid="{00000000-0005-0000-0000-0000CA9D0000}"/>
    <cellStyle name="Normal 30 2 6 2 3 3" xfId="40405" xr:uid="{00000000-0005-0000-0000-0000CB9D0000}"/>
    <cellStyle name="Normal 30 2 6 2 4" xfId="17532" xr:uid="{00000000-0005-0000-0000-0000CC9D0000}"/>
    <cellStyle name="Normal 30 2 6 2 5" xfId="36109" xr:uid="{00000000-0005-0000-0000-0000CD9D0000}"/>
    <cellStyle name="Normal 30 2 6 3" xfId="7215" xr:uid="{00000000-0005-0000-0000-0000CE9D0000}"/>
    <cellStyle name="Normal 30 2 6 3 2" xfId="11986" xr:uid="{00000000-0005-0000-0000-0000CF9D0000}"/>
    <cellStyle name="Normal 30 2 6 3 2 2" xfId="23344" xr:uid="{00000000-0005-0000-0000-0000D09D0000}"/>
    <cellStyle name="Normal 30 2 6 3 2 3" xfId="41460" xr:uid="{00000000-0005-0000-0000-0000D19D0000}"/>
    <cellStyle name="Normal 30 2 6 3 3" xfId="18633" xr:uid="{00000000-0005-0000-0000-0000D29D0000}"/>
    <cellStyle name="Normal 30 2 6 3 4" xfId="37164" xr:uid="{00000000-0005-0000-0000-0000D39D0000}"/>
    <cellStyle name="Normal 30 2 6 4" xfId="9801" xr:uid="{00000000-0005-0000-0000-0000D49D0000}"/>
    <cellStyle name="Normal 30 2 6 4 2" xfId="21196" xr:uid="{00000000-0005-0000-0000-0000D59D0000}"/>
    <cellStyle name="Normal 30 2 6 4 3" xfId="39368" xr:uid="{00000000-0005-0000-0000-0000D69D0000}"/>
    <cellStyle name="Normal 30 2 6 5" xfId="16473" xr:uid="{00000000-0005-0000-0000-0000D79D0000}"/>
    <cellStyle name="Normal 30 2 6 6" xfId="35073" xr:uid="{00000000-0005-0000-0000-0000D89D0000}"/>
    <cellStyle name="Normal 30 2 7" xfId="5525" xr:uid="{00000000-0005-0000-0000-0000D99D0000}"/>
    <cellStyle name="Normal 30 2 7 2" xfId="7727" xr:uid="{00000000-0005-0000-0000-0000DA9D0000}"/>
    <cellStyle name="Normal 30 2 7 2 2" xfId="12498" xr:uid="{00000000-0005-0000-0000-0000DB9D0000}"/>
    <cellStyle name="Normal 30 2 7 2 2 2" xfId="23856" xr:uid="{00000000-0005-0000-0000-0000DC9D0000}"/>
    <cellStyle name="Normal 30 2 7 2 2 3" xfId="41972" xr:uid="{00000000-0005-0000-0000-0000DD9D0000}"/>
    <cellStyle name="Normal 30 2 7 2 3" xfId="19145" xr:uid="{00000000-0005-0000-0000-0000DE9D0000}"/>
    <cellStyle name="Normal 30 2 7 2 4" xfId="37676" xr:uid="{00000000-0005-0000-0000-0000DF9D0000}"/>
    <cellStyle name="Normal 30 2 7 3" xfId="10315" xr:uid="{00000000-0005-0000-0000-0000E09D0000}"/>
    <cellStyle name="Normal 30 2 7 3 2" xfId="21710" xr:uid="{00000000-0005-0000-0000-0000E19D0000}"/>
    <cellStyle name="Normal 30 2 7 3 3" xfId="39881" xr:uid="{00000000-0005-0000-0000-0000E29D0000}"/>
    <cellStyle name="Normal 30 2 7 4" xfId="16991" xr:uid="{00000000-0005-0000-0000-0000E39D0000}"/>
    <cellStyle name="Normal 30 2 7 5" xfId="35585" xr:uid="{00000000-0005-0000-0000-0000E49D0000}"/>
    <cellStyle name="Normal 30 2 8" xfId="6675" xr:uid="{00000000-0005-0000-0000-0000E59D0000}"/>
    <cellStyle name="Normal 30 2 8 2" xfId="11446" xr:uid="{00000000-0005-0000-0000-0000E69D0000}"/>
    <cellStyle name="Normal 30 2 8 2 2" xfId="22817" xr:uid="{00000000-0005-0000-0000-0000E79D0000}"/>
    <cellStyle name="Normal 30 2 8 2 3" xfId="40948" xr:uid="{00000000-0005-0000-0000-0000E89D0000}"/>
    <cellStyle name="Normal 30 2 8 3" xfId="18102" xr:uid="{00000000-0005-0000-0000-0000E99D0000}"/>
    <cellStyle name="Normal 30 2 8 4" xfId="36652" xr:uid="{00000000-0005-0000-0000-0000EA9D0000}"/>
    <cellStyle name="Normal 30 2 9" xfId="9280" xr:uid="{00000000-0005-0000-0000-0000EB9D0000}"/>
    <cellStyle name="Normal 30 2 9 2" xfId="20675" xr:uid="{00000000-0005-0000-0000-0000EC9D0000}"/>
    <cellStyle name="Normal 30 2 9 3" xfId="38855" xr:uid="{00000000-0005-0000-0000-0000ED9D0000}"/>
    <cellStyle name="Normal 30 3" xfId="4441" xr:uid="{00000000-0005-0000-0000-0000EE9D0000}"/>
    <cellStyle name="Normal 30 3 10" xfId="34577" xr:uid="{00000000-0005-0000-0000-0000EF9D0000}"/>
    <cellStyle name="Normal 30 3 2" xfId="4518" xr:uid="{00000000-0005-0000-0000-0000F09D0000}"/>
    <cellStyle name="Normal 30 3 2 2" xfId="4666" xr:uid="{00000000-0005-0000-0000-0000F19D0000}"/>
    <cellStyle name="Normal 30 3 2 2 2" xfId="4943" xr:uid="{00000000-0005-0000-0000-0000F29D0000}"/>
    <cellStyle name="Normal 30 3 2 2 2 2" xfId="5477" xr:uid="{00000000-0005-0000-0000-0000F39D0000}"/>
    <cellStyle name="Normal 30 3 2 2 2 2 2" xfId="6553" xr:uid="{00000000-0005-0000-0000-0000F49D0000}"/>
    <cellStyle name="Normal 30 3 2 2 2 2 2 2" xfId="8745" xr:uid="{00000000-0005-0000-0000-0000F59D0000}"/>
    <cellStyle name="Normal 30 3 2 2 2 2 2 2 2" xfId="13516" xr:uid="{00000000-0005-0000-0000-0000F69D0000}"/>
    <cellStyle name="Normal 30 3 2 2 2 2 2 2 2 2" xfId="24869" xr:uid="{00000000-0005-0000-0000-0000F79D0000}"/>
    <cellStyle name="Normal 30 3 2 2 2 2 2 2 2 3" xfId="42970" xr:uid="{00000000-0005-0000-0000-0000F89D0000}"/>
    <cellStyle name="Normal 30 3 2 2 2 2 2 2 3" xfId="20155" xr:uid="{00000000-0005-0000-0000-0000F99D0000}"/>
    <cellStyle name="Normal 30 3 2 2 2 2 2 2 4" xfId="38674" xr:uid="{00000000-0005-0000-0000-0000FA9D0000}"/>
    <cellStyle name="Normal 30 3 2 2 2 2 2 3" xfId="11335" xr:uid="{00000000-0005-0000-0000-0000FB9D0000}"/>
    <cellStyle name="Normal 30 3 2 2 2 2 2 3 2" xfId="22721" xr:uid="{00000000-0005-0000-0000-0000FC9D0000}"/>
    <cellStyle name="Normal 30 3 2 2 2 2 2 3 3" xfId="40879" xr:uid="{00000000-0005-0000-0000-0000FD9D0000}"/>
    <cellStyle name="Normal 30 3 2 2 2 2 2 4" xfId="18006" xr:uid="{00000000-0005-0000-0000-0000FE9D0000}"/>
    <cellStyle name="Normal 30 3 2 2 2 2 2 5" xfId="36583" xr:uid="{00000000-0005-0000-0000-0000FF9D0000}"/>
    <cellStyle name="Normal 30 3 2 2 2 2 3" xfId="7679" xr:uid="{00000000-0005-0000-0000-0000009E0000}"/>
    <cellStyle name="Normal 30 3 2 2 2 2 3 2" xfId="12450" xr:uid="{00000000-0005-0000-0000-0000019E0000}"/>
    <cellStyle name="Normal 30 3 2 2 2 2 3 2 2" xfId="23808" xr:uid="{00000000-0005-0000-0000-0000029E0000}"/>
    <cellStyle name="Normal 30 3 2 2 2 2 3 2 3" xfId="41924" xr:uid="{00000000-0005-0000-0000-0000039E0000}"/>
    <cellStyle name="Normal 30 3 2 2 2 2 3 3" xfId="19097" xr:uid="{00000000-0005-0000-0000-0000049E0000}"/>
    <cellStyle name="Normal 30 3 2 2 2 2 3 4" xfId="37628" xr:uid="{00000000-0005-0000-0000-0000059E0000}"/>
    <cellStyle name="Normal 30 3 2 2 2 2 4" xfId="10267" xr:uid="{00000000-0005-0000-0000-0000069E0000}"/>
    <cellStyle name="Normal 30 3 2 2 2 2 4 2" xfId="21662" xr:uid="{00000000-0005-0000-0000-0000079E0000}"/>
    <cellStyle name="Normal 30 3 2 2 2 2 4 3" xfId="39833" xr:uid="{00000000-0005-0000-0000-0000089E0000}"/>
    <cellStyle name="Normal 30 3 2 2 2 2 5" xfId="16943" xr:uid="{00000000-0005-0000-0000-0000099E0000}"/>
    <cellStyle name="Normal 30 3 2 2 2 2 6" xfId="35537" xr:uid="{00000000-0005-0000-0000-00000A9E0000}"/>
    <cellStyle name="Normal 30 3 2 2 2 3" xfId="6029" xr:uid="{00000000-0005-0000-0000-00000B9E0000}"/>
    <cellStyle name="Normal 30 3 2 2 2 3 2" xfId="8221" xr:uid="{00000000-0005-0000-0000-00000C9E0000}"/>
    <cellStyle name="Normal 30 3 2 2 2 3 2 2" xfId="12992" xr:uid="{00000000-0005-0000-0000-00000D9E0000}"/>
    <cellStyle name="Normal 30 3 2 2 2 3 2 2 2" xfId="24345" xr:uid="{00000000-0005-0000-0000-00000E9E0000}"/>
    <cellStyle name="Normal 30 3 2 2 2 3 2 2 3" xfId="42446" xr:uid="{00000000-0005-0000-0000-00000F9E0000}"/>
    <cellStyle name="Normal 30 3 2 2 2 3 2 3" xfId="19631" xr:uid="{00000000-0005-0000-0000-0000109E0000}"/>
    <cellStyle name="Normal 30 3 2 2 2 3 2 4" xfId="38150" xr:uid="{00000000-0005-0000-0000-0000119E0000}"/>
    <cellStyle name="Normal 30 3 2 2 2 3 3" xfId="10811" xr:uid="{00000000-0005-0000-0000-0000129E0000}"/>
    <cellStyle name="Normal 30 3 2 2 2 3 3 2" xfId="22197" xr:uid="{00000000-0005-0000-0000-0000139E0000}"/>
    <cellStyle name="Normal 30 3 2 2 2 3 3 3" xfId="40355" xr:uid="{00000000-0005-0000-0000-0000149E0000}"/>
    <cellStyle name="Normal 30 3 2 2 2 3 4" xfId="17482" xr:uid="{00000000-0005-0000-0000-0000159E0000}"/>
    <cellStyle name="Normal 30 3 2 2 2 3 5" xfId="36059" xr:uid="{00000000-0005-0000-0000-0000169E0000}"/>
    <cellStyle name="Normal 30 3 2 2 2 4" xfId="7167" xr:uid="{00000000-0005-0000-0000-0000179E0000}"/>
    <cellStyle name="Normal 30 3 2 2 2 4 2" xfId="11938" xr:uid="{00000000-0005-0000-0000-0000189E0000}"/>
    <cellStyle name="Normal 30 3 2 2 2 4 2 2" xfId="23296" xr:uid="{00000000-0005-0000-0000-0000199E0000}"/>
    <cellStyle name="Normal 30 3 2 2 2 4 2 3" xfId="41412" xr:uid="{00000000-0005-0000-0000-00001A9E0000}"/>
    <cellStyle name="Normal 30 3 2 2 2 4 3" xfId="18585" xr:uid="{00000000-0005-0000-0000-00001B9E0000}"/>
    <cellStyle name="Normal 30 3 2 2 2 4 4" xfId="37116" xr:uid="{00000000-0005-0000-0000-00001C9E0000}"/>
    <cellStyle name="Normal 30 3 2 2 2 5" xfId="9753" xr:uid="{00000000-0005-0000-0000-00001D9E0000}"/>
    <cellStyle name="Normal 30 3 2 2 2 5 2" xfId="21148" xr:uid="{00000000-0005-0000-0000-00001E9E0000}"/>
    <cellStyle name="Normal 30 3 2 2 2 5 3" xfId="39320" xr:uid="{00000000-0005-0000-0000-00001F9E0000}"/>
    <cellStyle name="Normal 30 3 2 2 2 6" xfId="16425" xr:uid="{00000000-0005-0000-0000-0000209E0000}"/>
    <cellStyle name="Normal 30 3 2 2 2 7" xfId="35025" xr:uid="{00000000-0005-0000-0000-0000219E0000}"/>
    <cellStyle name="Normal 30 3 2 2 3" xfId="5201" xr:uid="{00000000-0005-0000-0000-0000229E0000}"/>
    <cellStyle name="Normal 30 3 2 2 3 2" xfId="6287" xr:uid="{00000000-0005-0000-0000-0000239E0000}"/>
    <cellStyle name="Normal 30 3 2 2 3 2 2" xfId="8479" xr:uid="{00000000-0005-0000-0000-0000249E0000}"/>
    <cellStyle name="Normal 30 3 2 2 3 2 2 2" xfId="13250" xr:uid="{00000000-0005-0000-0000-0000259E0000}"/>
    <cellStyle name="Normal 30 3 2 2 3 2 2 2 2" xfId="24603" xr:uid="{00000000-0005-0000-0000-0000269E0000}"/>
    <cellStyle name="Normal 30 3 2 2 3 2 2 2 3" xfId="42704" xr:uid="{00000000-0005-0000-0000-0000279E0000}"/>
    <cellStyle name="Normal 30 3 2 2 3 2 2 3" xfId="19889" xr:uid="{00000000-0005-0000-0000-0000289E0000}"/>
    <cellStyle name="Normal 30 3 2 2 3 2 2 4" xfId="38408" xr:uid="{00000000-0005-0000-0000-0000299E0000}"/>
    <cellStyle name="Normal 30 3 2 2 3 2 3" xfId="11069" xr:uid="{00000000-0005-0000-0000-00002A9E0000}"/>
    <cellStyle name="Normal 30 3 2 2 3 2 3 2" xfId="22455" xr:uid="{00000000-0005-0000-0000-00002B9E0000}"/>
    <cellStyle name="Normal 30 3 2 2 3 2 3 3" xfId="40613" xr:uid="{00000000-0005-0000-0000-00002C9E0000}"/>
    <cellStyle name="Normal 30 3 2 2 3 2 4" xfId="17740" xr:uid="{00000000-0005-0000-0000-00002D9E0000}"/>
    <cellStyle name="Normal 30 3 2 2 3 2 5" xfId="36317" xr:uid="{00000000-0005-0000-0000-00002E9E0000}"/>
    <cellStyle name="Normal 30 3 2 2 3 3" xfId="7423" xr:uid="{00000000-0005-0000-0000-00002F9E0000}"/>
    <cellStyle name="Normal 30 3 2 2 3 3 2" xfId="12194" xr:uid="{00000000-0005-0000-0000-0000309E0000}"/>
    <cellStyle name="Normal 30 3 2 2 3 3 2 2" xfId="23552" xr:uid="{00000000-0005-0000-0000-0000319E0000}"/>
    <cellStyle name="Normal 30 3 2 2 3 3 2 3" xfId="41668" xr:uid="{00000000-0005-0000-0000-0000329E0000}"/>
    <cellStyle name="Normal 30 3 2 2 3 3 3" xfId="18841" xr:uid="{00000000-0005-0000-0000-0000339E0000}"/>
    <cellStyle name="Normal 30 3 2 2 3 3 4" xfId="37372" xr:uid="{00000000-0005-0000-0000-0000349E0000}"/>
    <cellStyle name="Normal 30 3 2 2 3 4" xfId="10009" xr:uid="{00000000-0005-0000-0000-0000359E0000}"/>
    <cellStyle name="Normal 30 3 2 2 3 4 2" xfId="21404" xr:uid="{00000000-0005-0000-0000-0000369E0000}"/>
    <cellStyle name="Normal 30 3 2 2 3 4 3" xfId="39576" xr:uid="{00000000-0005-0000-0000-0000379E0000}"/>
    <cellStyle name="Normal 30 3 2 2 3 5" xfId="16681" xr:uid="{00000000-0005-0000-0000-0000389E0000}"/>
    <cellStyle name="Normal 30 3 2 2 3 6" xfId="35281" xr:uid="{00000000-0005-0000-0000-0000399E0000}"/>
    <cellStyle name="Normal 30 3 2 2 4" xfId="5753" xr:uid="{00000000-0005-0000-0000-00003A9E0000}"/>
    <cellStyle name="Normal 30 3 2 2 4 2" xfId="7955" xr:uid="{00000000-0005-0000-0000-00003B9E0000}"/>
    <cellStyle name="Normal 30 3 2 2 4 2 2" xfId="12726" xr:uid="{00000000-0005-0000-0000-00003C9E0000}"/>
    <cellStyle name="Normal 30 3 2 2 4 2 2 2" xfId="24081" xr:uid="{00000000-0005-0000-0000-00003D9E0000}"/>
    <cellStyle name="Normal 30 3 2 2 4 2 2 3" xfId="42190" xr:uid="{00000000-0005-0000-0000-00003E9E0000}"/>
    <cellStyle name="Normal 30 3 2 2 4 2 3" xfId="19368" xr:uid="{00000000-0005-0000-0000-00003F9E0000}"/>
    <cellStyle name="Normal 30 3 2 2 4 2 4" xfId="37894" xr:uid="{00000000-0005-0000-0000-0000409E0000}"/>
    <cellStyle name="Normal 30 3 2 2 4 3" xfId="10543" xr:uid="{00000000-0005-0000-0000-0000419E0000}"/>
    <cellStyle name="Normal 30 3 2 2 4 3 2" xfId="21932" xr:uid="{00000000-0005-0000-0000-0000429E0000}"/>
    <cellStyle name="Normal 30 3 2 2 4 3 3" xfId="40099" xr:uid="{00000000-0005-0000-0000-0000439E0000}"/>
    <cellStyle name="Normal 30 3 2 2 4 4" xfId="17217" xr:uid="{00000000-0005-0000-0000-0000449E0000}"/>
    <cellStyle name="Normal 30 3 2 2 4 5" xfId="35803" xr:uid="{00000000-0005-0000-0000-0000459E0000}"/>
    <cellStyle name="Normal 30 3 2 2 5" xfId="6901" xr:uid="{00000000-0005-0000-0000-0000469E0000}"/>
    <cellStyle name="Normal 30 3 2 2 5 2" xfId="11672" xr:uid="{00000000-0005-0000-0000-0000479E0000}"/>
    <cellStyle name="Normal 30 3 2 2 5 2 2" xfId="23034" xr:uid="{00000000-0005-0000-0000-0000489E0000}"/>
    <cellStyle name="Normal 30 3 2 2 5 2 3" xfId="41156" xr:uid="{00000000-0005-0000-0000-0000499E0000}"/>
    <cellStyle name="Normal 30 3 2 2 5 3" xfId="18324" xr:uid="{00000000-0005-0000-0000-00004A9E0000}"/>
    <cellStyle name="Normal 30 3 2 2 5 4" xfId="36860" xr:uid="{00000000-0005-0000-0000-00004B9E0000}"/>
    <cellStyle name="Normal 30 3 2 2 6" xfId="9494" xr:uid="{00000000-0005-0000-0000-00004C9E0000}"/>
    <cellStyle name="Normal 30 3 2 2 6 2" xfId="20889" xr:uid="{00000000-0005-0000-0000-00004D9E0000}"/>
    <cellStyle name="Normal 30 3 2 2 6 3" xfId="39063" xr:uid="{00000000-0005-0000-0000-00004E9E0000}"/>
    <cellStyle name="Normal 30 3 2 2 7" xfId="16160" xr:uid="{00000000-0005-0000-0000-00004F9E0000}"/>
    <cellStyle name="Normal 30 3 2 2 8" xfId="34769" xr:uid="{00000000-0005-0000-0000-0000509E0000}"/>
    <cellStyle name="Normal 30 3 2 3" xfId="4795" xr:uid="{00000000-0005-0000-0000-0000519E0000}"/>
    <cellStyle name="Normal 30 3 2 3 2" xfId="5329" xr:uid="{00000000-0005-0000-0000-0000529E0000}"/>
    <cellStyle name="Normal 30 3 2 3 2 2" xfId="6415" xr:uid="{00000000-0005-0000-0000-0000539E0000}"/>
    <cellStyle name="Normal 30 3 2 3 2 2 2" xfId="8607" xr:uid="{00000000-0005-0000-0000-0000549E0000}"/>
    <cellStyle name="Normal 30 3 2 3 2 2 2 2" xfId="13378" xr:uid="{00000000-0005-0000-0000-0000559E0000}"/>
    <cellStyle name="Normal 30 3 2 3 2 2 2 2 2" xfId="24731" xr:uid="{00000000-0005-0000-0000-0000569E0000}"/>
    <cellStyle name="Normal 30 3 2 3 2 2 2 2 3" xfId="42832" xr:uid="{00000000-0005-0000-0000-0000579E0000}"/>
    <cellStyle name="Normal 30 3 2 3 2 2 2 3" xfId="20017" xr:uid="{00000000-0005-0000-0000-0000589E0000}"/>
    <cellStyle name="Normal 30 3 2 3 2 2 2 4" xfId="38536" xr:uid="{00000000-0005-0000-0000-0000599E0000}"/>
    <cellStyle name="Normal 30 3 2 3 2 2 3" xfId="11197" xr:uid="{00000000-0005-0000-0000-00005A9E0000}"/>
    <cellStyle name="Normal 30 3 2 3 2 2 3 2" xfId="22583" xr:uid="{00000000-0005-0000-0000-00005B9E0000}"/>
    <cellStyle name="Normal 30 3 2 3 2 2 3 3" xfId="40741" xr:uid="{00000000-0005-0000-0000-00005C9E0000}"/>
    <cellStyle name="Normal 30 3 2 3 2 2 4" xfId="17868" xr:uid="{00000000-0005-0000-0000-00005D9E0000}"/>
    <cellStyle name="Normal 30 3 2 3 2 2 5" xfId="36445" xr:uid="{00000000-0005-0000-0000-00005E9E0000}"/>
    <cellStyle name="Normal 30 3 2 3 2 3" xfId="7551" xr:uid="{00000000-0005-0000-0000-00005F9E0000}"/>
    <cellStyle name="Normal 30 3 2 3 2 3 2" xfId="12322" xr:uid="{00000000-0005-0000-0000-0000609E0000}"/>
    <cellStyle name="Normal 30 3 2 3 2 3 2 2" xfId="23680" xr:uid="{00000000-0005-0000-0000-0000619E0000}"/>
    <cellStyle name="Normal 30 3 2 3 2 3 2 3" xfId="41796" xr:uid="{00000000-0005-0000-0000-0000629E0000}"/>
    <cellStyle name="Normal 30 3 2 3 2 3 3" xfId="18969" xr:uid="{00000000-0005-0000-0000-0000639E0000}"/>
    <cellStyle name="Normal 30 3 2 3 2 3 4" xfId="37500" xr:uid="{00000000-0005-0000-0000-0000649E0000}"/>
    <cellStyle name="Normal 30 3 2 3 2 4" xfId="10137" xr:uid="{00000000-0005-0000-0000-0000659E0000}"/>
    <cellStyle name="Normal 30 3 2 3 2 4 2" xfId="21532" xr:uid="{00000000-0005-0000-0000-0000669E0000}"/>
    <cellStyle name="Normal 30 3 2 3 2 4 3" xfId="39704" xr:uid="{00000000-0005-0000-0000-0000679E0000}"/>
    <cellStyle name="Normal 30 3 2 3 2 5" xfId="16809" xr:uid="{00000000-0005-0000-0000-0000689E0000}"/>
    <cellStyle name="Normal 30 3 2 3 2 6" xfId="35409" xr:uid="{00000000-0005-0000-0000-0000699E0000}"/>
    <cellStyle name="Normal 30 3 2 3 3" xfId="5881" xr:uid="{00000000-0005-0000-0000-00006A9E0000}"/>
    <cellStyle name="Normal 30 3 2 3 3 2" xfId="8083" xr:uid="{00000000-0005-0000-0000-00006B9E0000}"/>
    <cellStyle name="Normal 30 3 2 3 3 2 2" xfId="12854" xr:uid="{00000000-0005-0000-0000-00006C9E0000}"/>
    <cellStyle name="Normal 30 3 2 3 3 2 2 2" xfId="24209" xr:uid="{00000000-0005-0000-0000-00006D9E0000}"/>
    <cellStyle name="Normal 30 3 2 3 3 2 2 3" xfId="42318" xr:uid="{00000000-0005-0000-0000-00006E9E0000}"/>
    <cellStyle name="Normal 30 3 2 3 3 2 3" xfId="19496" xr:uid="{00000000-0005-0000-0000-00006F9E0000}"/>
    <cellStyle name="Normal 30 3 2 3 3 2 4" xfId="38022" xr:uid="{00000000-0005-0000-0000-0000709E0000}"/>
    <cellStyle name="Normal 30 3 2 3 3 3" xfId="10671" xr:uid="{00000000-0005-0000-0000-0000719E0000}"/>
    <cellStyle name="Normal 30 3 2 3 3 3 2" xfId="22060" xr:uid="{00000000-0005-0000-0000-0000729E0000}"/>
    <cellStyle name="Normal 30 3 2 3 3 3 3" xfId="40227" xr:uid="{00000000-0005-0000-0000-0000739E0000}"/>
    <cellStyle name="Normal 30 3 2 3 3 4" xfId="17345" xr:uid="{00000000-0005-0000-0000-0000749E0000}"/>
    <cellStyle name="Normal 30 3 2 3 3 5" xfId="35931" xr:uid="{00000000-0005-0000-0000-0000759E0000}"/>
    <cellStyle name="Normal 30 3 2 3 4" xfId="7029" xr:uid="{00000000-0005-0000-0000-0000769E0000}"/>
    <cellStyle name="Normal 30 3 2 3 4 2" xfId="11800" xr:uid="{00000000-0005-0000-0000-0000779E0000}"/>
    <cellStyle name="Normal 30 3 2 3 4 2 2" xfId="23162" xr:uid="{00000000-0005-0000-0000-0000789E0000}"/>
    <cellStyle name="Normal 30 3 2 3 4 2 3" xfId="41284" xr:uid="{00000000-0005-0000-0000-0000799E0000}"/>
    <cellStyle name="Normal 30 3 2 3 4 3" xfId="18452" xr:uid="{00000000-0005-0000-0000-00007A9E0000}"/>
    <cellStyle name="Normal 30 3 2 3 4 4" xfId="36988" xr:uid="{00000000-0005-0000-0000-00007B9E0000}"/>
    <cellStyle name="Normal 30 3 2 3 5" xfId="9623" xr:uid="{00000000-0005-0000-0000-00007C9E0000}"/>
    <cellStyle name="Normal 30 3 2 3 5 2" xfId="21018" xr:uid="{00000000-0005-0000-0000-00007D9E0000}"/>
    <cellStyle name="Normal 30 3 2 3 5 3" xfId="39191" xr:uid="{00000000-0005-0000-0000-00007E9E0000}"/>
    <cellStyle name="Normal 30 3 2 3 6" xfId="16288" xr:uid="{00000000-0005-0000-0000-00007F9E0000}"/>
    <cellStyle name="Normal 30 3 2 3 7" xfId="34897" xr:uid="{00000000-0005-0000-0000-0000809E0000}"/>
    <cellStyle name="Normal 30 3 2 4" xfId="5073" xr:uid="{00000000-0005-0000-0000-0000819E0000}"/>
    <cellStyle name="Normal 30 3 2 4 2" xfId="6159" xr:uid="{00000000-0005-0000-0000-0000829E0000}"/>
    <cellStyle name="Normal 30 3 2 4 2 2" xfId="8351" xr:uid="{00000000-0005-0000-0000-0000839E0000}"/>
    <cellStyle name="Normal 30 3 2 4 2 2 2" xfId="13122" xr:uid="{00000000-0005-0000-0000-0000849E0000}"/>
    <cellStyle name="Normal 30 3 2 4 2 2 2 2" xfId="24475" xr:uid="{00000000-0005-0000-0000-0000859E0000}"/>
    <cellStyle name="Normal 30 3 2 4 2 2 2 3" xfId="42576" xr:uid="{00000000-0005-0000-0000-0000869E0000}"/>
    <cellStyle name="Normal 30 3 2 4 2 2 3" xfId="19761" xr:uid="{00000000-0005-0000-0000-0000879E0000}"/>
    <cellStyle name="Normal 30 3 2 4 2 2 4" xfId="38280" xr:uid="{00000000-0005-0000-0000-0000889E0000}"/>
    <cellStyle name="Normal 30 3 2 4 2 3" xfId="10941" xr:uid="{00000000-0005-0000-0000-0000899E0000}"/>
    <cellStyle name="Normal 30 3 2 4 2 3 2" xfId="22327" xr:uid="{00000000-0005-0000-0000-00008A9E0000}"/>
    <cellStyle name="Normal 30 3 2 4 2 3 3" xfId="40485" xr:uid="{00000000-0005-0000-0000-00008B9E0000}"/>
    <cellStyle name="Normal 30 3 2 4 2 4" xfId="17612" xr:uid="{00000000-0005-0000-0000-00008C9E0000}"/>
    <cellStyle name="Normal 30 3 2 4 2 5" xfId="36189" xr:uid="{00000000-0005-0000-0000-00008D9E0000}"/>
    <cellStyle name="Normal 30 3 2 4 3" xfId="7295" xr:uid="{00000000-0005-0000-0000-00008E9E0000}"/>
    <cellStyle name="Normal 30 3 2 4 3 2" xfId="12066" xr:uid="{00000000-0005-0000-0000-00008F9E0000}"/>
    <cellStyle name="Normal 30 3 2 4 3 2 2" xfId="23424" xr:uid="{00000000-0005-0000-0000-0000909E0000}"/>
    <cellStyle name="Normal 30 3 2 4 3 2 3" xfId="41540" xr:uid="{00000000-0005-0000-0000-0000919E0000}"/>
    <cellStyle name="Normal 30 3 2 4 3 3" xfId="18713" xr:uid="{00000000-0005-0000-0000-0000929E0000}"/>
    <cellStyle name="Normal 30 3 2 4 3 4" xfId="37244" xr:uid="{00000000-0005-0000-0000-0000939E0000}"/>
    <cellStyle name="Normal 30 3 2 4 4" xfId="9881" xr:uid="{00000000-0005-0000-0000-0000949E0000}"/>
    <cellStyle name="Normal 30 3 2 4 4 2" xfId="21276" xr:uid="{00000000-0005-0000-0000-0000959E0000}"/>
    <cellStyle name="Normal 30 3 2 4 4 3" xfId="39448" xr:uid="{00000000-0005-0000-0000-0000969E0000}"/>
    <cellStyle name="Normal 30 3 2 4 5" xfId="16553" xr:uid="{00000000-0005-0000-0000-0000979E0000}"/>
    <cellStyle name="Normal 30 3 2 4 6" xfId="35153" xr:uid="{00000000-0005-0000-0000-0000989E0000}"/>
    <cellStyle name="Normal 30 3 2 5" xfId="5605" xr:uid="{00000000-0005-0000-0000-0000999E0000}"/>
    <cellStyle name="Normal 30 3 2 5 2" xfId="7807" xr:uid="{00000000-0005-0000-0000-00009A9E0000}"/>
    <cellStyle name="Normal 30 3 2 5 2 2" xfId="12578" xr:uid="{00000000-0005-0000-0000-00009B9E0000}"/>
    <cellStyle name="Normal 30 3 2 5 2 2 2" xfId="23936" xr:uid="{00000000-0005-0000-0000-00009C9E0000}"/>
    <cellStyle name="Normal 30 3 2 5 2 2 3" xfId="42052" xr:uid="{00000000-0005-0000-0000-00009D9E0000}"/>
    <cellStyle name="Normal 30 3 2 5 2 3" xfId="19225" xr:uid="{00000000-0005-0000-0000-00009E9E0000}"/>
    <cellStyle name="Normal 30 3 2 5 2 4" xfId="37756" xr:uid="{00000000-0005-0000-0000-00009F9E0000}"/>
    <cellStyle name="Normal 30 3 2 5 3" xfId="10395" xr:uid="{00000000-0005-0000-0000-0000A09E0000}"/>
    <cellStyle name="Normal 30 3 2 5 3 2" xfId="21790" xr:uid="{00000000-0005-0000-0000-0000A19E0000}"/>
    <cellStyle name="Normal 30 3 2 5 3 3" xfId="39961" xr:uid="{00000000-0005-0000-0000-0000A29E0000}"/>
    <cellStyle name="Normal 30 3 2 5 4" xfId="17071" xr:uid="{00000000-0005-0000-0000-0000A39E0000}"/>
    <cellStyle name="Normal 30 3 2 5 5" xfId="35665" xr:uid="{00000000-0005-0000-0000-0000A49E0000}"/>
    <cellStyle name="Normal 30 3 2 6" xfId="6763" xr:uid="{00000000-0005-0000-0000-0000A59E0000}"/>
    <cellStyle name="Normal 30 3 2 6 2" xfId="11534" xr:uid="{00000000-0005-0000-0000-0000A69E0000}"/>
    <cellStyle name="Normal 30 3 2 6 2 2" xfId="22901" xr:uid="{00000000-0005-0000-0000-0000A79E0000}"/>
    <cellStyle name="Normal 30 3 2 6 2 3" xfId="41028" xr:uid="{00000000-0005-0000-0000-0000A89E0000}"/>
    <cellStyle name="Normal 30 3 2 6 3" xfId="18189" xr:uid="{00000000-0005-0000-0000-0000A99E0000}"/>
    <cellStyle name="Normal 30 3 2 6 4" xfId="36732" xr:uid="{00000000-0005-0000-0000-0000AA9E0000}"/>
    <cellStyle name="Normal 30 3 2 7" xfId="9363" xr:uid="{00000000-0005-0000-0000-0000AB9E0000}"/>
    <cellStyle name="Normal 30 3 2 7 2" xfId="20758" xr:uid="{00000000-0005-0000-0000-0000AC9E0000}"/>
    <cellStyle name="Normal 30 3 2 7 3" xfId="38935" xr:uid="{00000000-0005-0000-0000-0000AD9E0000}"/>
    <cellStyle name="Normal 30 3 2 8" xfId="16023" xr:uid="{00000000-0005-0000-0000-0000AE9E0000}"/>
    <cellStyle name="Normal 30 3 2 9" xfId="34641" xr:uid="{00000000-0005-0000-0000-0000AF9E0000}"/>
    <cellStyle name="Normal 30 3 3" xfId="4589" xr:uid="{00000000-0005-0000-0000-0000B09E0000}"/>
    <cellStyle name="Normal 30 3 3 2" xfId="4866" xr:uid="{00000000-0005-0000-0000-0000B19E0000}"/>
    <cellStyle name="Normal 30 3 3 2 2" xfId="5400" xr:uid="{00000000-0005-0000-0000-0000B29E0000}"/>
    <cellStyle name="Normal 30 3 3 2 2 2" xfId="6484" xr:uid="{00000000-0005-0000-0000-0000B39E0000}"/>
    <cellStyle name="Normal 30 3 3 2 2 2 2" xfId="8676" xr:uid="{00000000-0005-0000-0000-0000B49E0000}"/>
    <cellStyle name="Normal 30 3 3 2 2 2 2 2" xfId="13447" xr:uid="{00000000-0005-0000-0000-0000B59E0000}"/>
    <cellStyle name="Normal 30 3 3 2 2 2 2 2 2" xfId="24800" xr:uid="{00000000-0005-0000-0000-0000B69E0000}"/>
    <cellStyle name="Normal 30 3 3 2 2 2 2 2 3" xfId="42901" xr:uid="{00000000-0005-0000-0000-0000B79E0000}"/>
    <cellStyle name="Normal 30 3 3 2 2 2 2 3" xfId="20086" xr:uid="{00000000-0005-0000-0000-0000B89E0000}"/>
    <cellStyle name="Normal 30 3 3 2 2 2 2 4" xfId="38605" xr:uid="{00000000-0005-0000-0000-0000B99E0000}"/>
    <cellStyle name="Normal 30 3 3 2 2 2 3" xfId="11266" xr:uid="{00000000-0005-0000-0000-0000BA9E0000}"/>
    <cellStyle name="Normal 30 3 3 2 2 2 3 2" xfId="22652" xr:uid="{00000000-0005-0000-0000-0000BB9E0000}"/>
    <cellStyle name="Normal 30 3 3 2 2 2 3 3" xfId="40810" xr:uid="{00000000-0005-0000-0000-0000BC9E0000}"/>
    <cellStyle name="Normal 30 3 3 2 2 2 4" xfId="17937" xr:uid="{00000000-0005-0000-0000-0000BD9E0000}"/>
    <cellStyle name="Normal 30 3 3 2 2 2 5" xfId="36514" xr:uid="{00000000-0005-0000-0000-0000BE9E0000}"/>
    <cellStyle name="Normal 30 3 3 2 2 3" xfId="7615" xr:uid="{00000000-0005-0000-0000-0000BF9E0000}"/>
    <cellStyle name="Normal 30 3 3 2 2 3 2" xfId="12386" xr:uid="{00000000-0005-0000-0000-0000C09E0000}"/>
    <cellStyle name="Normal 30 3 3 2 2 3 2 2" xfId="23744" xr:uid="{00000000-0005-0000-0000-0000C19E0000}"/>
    <cellStyle name="Normal 30 3 3 2 2 3 2 3" xfId="41860" xr:uid="{00000000-0005-0000-0000-0000C29E0000}"/>
    <cellStyle name="Normal 30 3 3 2 2 3 3" xfId="19033" xr:uid="{00000000-0005-0000-0000-0000C39E0000}"/>
    <cellStyle name="Normal 30 3 3 2 2 3 4" xfId="37564" xr:uid="{00000000-0005-0000-0000-0000C49E0000}"/>
    <cellStyle name="Normal 30 3 3 2 2 4" xfId="10202" xr:uid="{00000000-0005-0000-0000-0000C59E0000}"/>
    <cellStyle name="Normal 30 3 3 2 2 4 2" xfId="21597" xr:uid="{00000000-0005-0000-0000-0000C69E0000}"/>
    <cellStyle name="Normal 30 3 3 2 2 4 3" xfId="39769" xr:uid="{00000000-0005-0000-0000-0000C79E0000}"/>
    <cellStyle name="Normal 30 3 3 2 2 5" xfId="16874" xr:uid="{00000000-0005-0000-0000-0000C89E0000}"/>
    <cellStyle name="Normal 30 3 3 2 2 6" xfId="35473" xr:uid="{00000000-0005-0000-0000-0000C99E0000}"/>
    <cellStyle name="Normal 30 3 3 2 3" xfId="5952" xr:uid="{00000000-0005-0000-0000-0000CA9E0000}"/>
    <cellStyle name="Normal 30 3 3 2 3 2" xfId="8149" xr:uid="{00000000-0005-0000-0000-0000CB9E0000}"/>
    <cellStyle name="Normal 30 3 3 2 3 2 2" xfId="12920" xr:uid="{00000000-0005-0000-0000-0000CC9E0000}"/>
    <cellStyle name="Normal 30 3 3 2 3 2 2 2" xfId="24275" xr:uid="{00000000-0005-0000-0000-0000CD9E0000}"/>
    <cellStyle name="Normal 30 3 3 2 3 2 2 3" xfId="42382" xr:uid="{00000000-0005-0000-0000-0000CE9E0000}"/>
    <cellStyle name="Normal 30 3 3 2 3 2 3" xfId="19561" xr:uid="{00000000-0005-0000-0000-0000CF9E0000}"/>
    <cellStyle name="Normal 30 3 3 2 3 2 4" xfId="38086" xr:uid="{00000000-0005-0000-0000-0000D09E0000}"/>
    <cellStyle name="Normal 30 3 3 2 3 3" xfId="10738" xr:uid="{00000000-0005-0000-0000-0000D19E0000}"/>
    <cellStyle name="Normal 30 3 3 2 3 3 2" xfId="22127" xr:uid="{00000000-0005-0000-0000-0000D29E0000}"/>
    <cellStyle name="Normal 30 3 3 2 3 3 3" xfId="40291" xr:uid="{00000000-0005-0000-0000-0000D39E0000}"/>
    <cellStyle name="Normal 30 3 3 2 3 4" xfId="17411" xr:uid="{00000000-0005-0000-0000-0000D49E0000}"/>
    <cellStyle name="Normal 30 3 3 2 3 5" xfId="35995" xr:uid="{00000000-0005-0000-0000-0000D59E0000}"/>
    <cellStyle name="Normal 30 3 3 2 4" xfId="7095" xr:uid="{00000000-0005-0000-0000-0000D69E0000}"/>
    <cellStyle name="Normal 30 3 3 2 4 2" xfId="11866" xr:uid="{00000000-0005-0000-0000-0000D79E0000}"/>
    <cellStyle name="Normal 30 3 3 2 4 2 2" xfId="23227" xr:uid="{00000000-0005-0000-0000-0000D89E0000}"/>
    <cellStyle name="Normal 30 3 3 2 4 2 3" xfId="41348" xr:uid="{00000000-0005-0000-0000-0000D99E0000}"/>
    <cellStyle name="Normal 30 3 3 2 4 3" xfId="18516" xr:uid="{00000000-0005-0000-0000-0000DA9E0000}"/>
    <cellStyle name="Normal 30 3 3 2 4 4" xfId="37052" xr:uid="{00000000-0005-0000-0000-0000DB9E0000}"/>
    <cellStyle name="Normal 30 3 3 2 5" xfId="9687" xr:uid="{00000000-0005-0000-0000-0000DC9E0000}"/>
    <cellStyle name="Normal 30 3 3 2 5 2" xfId="21082" xr:uid="{00000000-0005-0000-0000-0000DD9E0000}"/>
    <cellStyle name="Normal 30 3 3 2 5 3" xfId="39255" xr:uid="{00000000-0005-0000-0000-0000DE9E0000}"/>
    <cellStyle name="Normal 30 3 3 2 6" xfId="16354" xr:uid="{00000000-0005-0000-0000-0000DF9E0000}"/>
    <cellStyle name="Normal 30 3 3 2 7" xfId="34961" xr:uid="{00000000-0005-0000-0000-0000E09E0000}"/>
    <cellStyle name="Normal 30 3 3 3" xfId="5137" xr:uid="{00000000-0005-0000-0000-0000E19E0000}"/>
    <cellStyle name="Normal 30 3 3 3 2" xfId="6223" xr:uid="{00000000-0005-0000-0000-0000E29E0000}"/>
    <cellStyle name="Normal 30 3 3 3 2 2" xfId="8415" xr:uid="{00000000-0005-0000-0000-0000E39E0000}"/>
    <cellStyle name="Normal 30 3 3 3 2 2 2" xfId="13186" xr:uid="{00000000-0005-0000-0000-0000E49E0000}"/>
    <cellStyle name="Normal 30 3 3 3 2 2 2 2" xfId="24539" xr:uid="{00000000-0005-0000-0000-0000E59E0000}"/>
    <cellStyle name="Normal 30 3 3 3 2 2 2 3" xfId="42640" xr:uid="{00000000-0005-0000-0000-0000E69E0000}"/>
    <cellStyle name="Normal 30 3 3 3 2 2 3" xfId="19825" xr:uid="{00000000-0005-0000-0000-0000E79E0000}"/>
    <cellStyle name="Normal 30 3 3 3 2 2 4" xfId="38344" xr:uid="{00000000-0005-0000-0000-0000E89E0000}"/>
    <cellStyle name="Normal 30 3 3 3 2 3" xfId="11005" xr:uid="{00000000-0005-0000-0000-0000E99E0000}"/>
    <cellStyle name="Normal 30 3 3 3 2 3 2" xfId="22391" xr:uid="{00000000-0005-0000-0000-0000EA9E0000}"/>
    <cellStyle name="Normal 30 3 3 3 2 3 3" xfId="40549" xr:uid="{00000000-0005-0000-0000-0000EB9E0000}"/>
    <cellStyle name="Normal 30 3 3 3 2 4" xfId="17676" xr:uid="{00000000-0005-0000-0000-0000EC9E0000}"/>
    <cellStyle name="Normal 30 3 3 3 2 5" xfId="36253" xr:uid="{00000000-0005-0000-0000-0000ED9E0000}"/>
    <cellStyle name="Normal 30 3 3 3 3" xfId="7359" xr:uid="{00000000-0005-0000-0000-0000EE9E0000}"/>
    <cellStyle name="Normal 30 3 3 3 3 2" xfId="12130" xr:uid="{00000000-0005-0000-0000-0000EF9E0000}"/>
    <cellStyle name="Normal 30 3 3 3 3 2 2" xfId="23488" xr:uid="{00000000-0005-0000-0000-0000F09E0000}"/>
    <cellStyle name="Normal 30 3 3 3 3 2 3" xfId="41604" xr:uid="{00000000-0005-0000-0000-0000F19E0000}"/>
    <cellStyle name="Normal 30 3 3 3 3 3" xfId="18777" xr:uid="{00000000-0005-0000-0000-0000F29E0000}"/>
    <cellStyle name="Normal 30 3 3 3 3 4" xfId="37308" xr:uid="{00000000-0005-0000-0000-0000F39E0000}"/>
    <cellStyle name="Normal 30 3 3 3 4" xfId="9945" xr:uid="{00000000-0005-0000-0000-0000F49E0000}"/>
    <cellStyle name="Normal 30 3 3 3 4 2" xfId="21340" xr:uid="{00000000-0005-0000-0000-0000F59E0000}"/>
    <cellStyle name="Normal 30 3 3 3 4 3" xfId="39512" xr:uid="{00000000-0005-0000-0000-0000F69E0000}"/>
    <cellStyle name="Normal 30 3 3 3 5" xfId="16617" xr:uid="{00000000-0005-0000-0000-0000F79E0000}"/>
    <cellStyle name="Normal 30 3 3 3 6" xfId="35217" xr:uid="{00000000-0005-0000-0000-0000F89E0000}"/>
    <cellStyle name="Normal 30 3 3 4" xfId="5676" xr:uid="{00000000-0005-0000-0000-0000F99E0000}"/>
    <cellStyle name="Normal 30 3 3 4 2" xfId="7878" xr:uid="{00000000-0005-0000-0000-0000FA9E0000}"/>
    <cellStyle name="Normal 30 3 3 4 2 2" xfId="12649" xr:uid="{00000000-0005-0000-0000-0000FB9E0000}"/>
    <cellStyle name="Normal 30 3 3 4 2 2 2" xfId="24006" xr:uid="{00000000-0005-0000-0000-0000FC9E0000}"/>
    <cellStyle name="Normal 30 3 3 4 2 2 3" xfId="42121" xr:uid="{00000000-0005-0000-0000-0000FD9E0000}"/>
    <cellStyle name="Normal 30 3 3 4 2 3" xfId="19294" xr:uid="{00000000-0005-0000-0000-0000FE9E0000}"/>
    <cellStyle name="Normal 30 3 3 4 2 4" xfId="37825" xr:uid="{00000000-0005-0000-0000-0000FF9E0000}"/>
    <cellStyle name="Normal 30 3 3 4 3" xfId="10466" xr:uid="{00000000-0005-0000-0000-0000009F0000}"/>
    <cellStyle name="Normal 30 3 3 4 3 2" xfId="21859" xr:uid="{00000000-0005-0000-0000-0000019F0000}"/>
    <cellStyle name="Normal 30 3 3 4 3 3" xfId="40030" xr:uid="{00000000-0005-0000-0000-0000029F0000}"/>
    <cellStyle name="Normal 30 3 3 4 4" xfId="17142" xr:uid="{00000000-0005-0000-0000-0000039F0000}"/>
    <cellStyle name="Normal 30 3 3 4 5" xfId="35734" xr:uid="{00000000-0005-0000-0000-0000049F0000}"/>
    <cellStyle name="Normal 30 3 3 5" xfId="6829" xr:uid="{00000000-0005-0000-0000-0000059F0000}"/>
    <cellStyle name="Normal 30 3 3 5 2" xfId="11600" xr:uid="{00000000-0005-0000-0000-0000069F0000}"/>
    <cellStyle name="Normal 30 3 3 5 2 2" xfId="22966" xr:uid="{00000000-0005-0000-0000-0000079F0000}"/>
    <cellStyle name="Normal 30 3 3 5 2 3" xfId="41092" xr:uid="{00000000-0005-0000-0000-0000089F0000}"/>
    <cellStyle name="Normal 30 3 3 5 3" xfId="18253" xr:uid="{00000000-0005-0000-0000-0000099F0000}"/>
    <cellStyle name="Normal 30 3 3 5 4" xfId="36796" xr:uid="{00000000-0005-0000-0000-00000A9F0000}"/>
    <cellStyle name="Normal 30 3 3 6" xfId="9429" xr:uid="{00000000-0005-0000-0000-00000B9F0000}"/>
    <cellStyle name="Normal 30 3 3 6 2" xfId="20824" xr:uid="{00000000-0005-0000-0000-00000C9F0000}"/>
    <cellStyle name="Normal 30 3 3 6 3" xfId="38999" xr:uid="{00000000-0005-0000-0000-00000D9F0000}"/>
    <cellStyle name="Normal 30 3 3 7" xfId="16089" xr:uid="{00000000-0005-0000-0000-00000E9F0000}"/>
    <cellStyle name="Normal 30 3 3 8" xfId="34705" xr:uid="{00000000-0005-0000-0000-00000F9F0000}"/>
    <cellStyle name="Normal 30 3 4" xfId="4731" xr:uid="{00000000-0005-0000-0000-0000109F0000}"/>
    <cellStyle name="Normal 30 3 4 2" xfId="5265" xr:uid="{00000000-0005-0000-0000-0000119F0000}"/>
    <cellStyle name="Normal 30 3 4 2 2" xfId="6351" xr:uid="{00000000-0005-0000-0000-0000129F0000}"/>
    <cellStyle name="Normal 30 3 4 2 2 2" xfId="8543" xr:uid="{00000000-0005-0000-0000-0000139F0000}"/>
    <cellStyle name="Normal 30 3 4 2 2 2 2" xfId="13314" xr:uid="{00000000-0005-0000-0000-0000149F0000}"/>
    <cellStyle name="Normal 30 3 4 2 2 2 2 2" xfId="24667" xr:uid="{00000000-0005-0000-0000-0000159F0000}"/>
    <cellStyle name="Normal 30 3 4 2 2 2 2 3" xfId="42768" xr:uid="{00000000-0005-0000-0000-0000169F0000}"/>
    <cellStyle name="Normal 30 3 4 2 2 2 3" xfId="19953" xr:uid="{00000000-0005-0000-0000-0000179F0000}"/>
    <cellStyle name="Normal 30 3 4 2 2 2 4" xfId="38472" xr:uid="{00000000-0005-0000-0000-0000189F0000}"/>
    <cellStyle name="Normal 30 3 4 2 2 3" xfId="11133" xr:uid="{00000000-0005-0000-0000-0000199F0000}"/>
    <cellStyle name="Normal 30 3 4 2 2 3 2" xfId="22519" xr:uid="{00000000-0005-0000-0000-00001A9F0000}"/>
    <cellStyle name="Normal 30 3 4 2 2 3 3" xfId="40677" xr:uid="{00000000-0005-0000-0000-00001B9F0000}"/>
    <cellStyle name="Normal 30 3 4 2 2 4" xfId="17804" xr:uid="{00000000-0005-0000-0000-00001C9F0000}"/>
    <cellStyle name="Normal 30 3 4 2 2 5" xfId="36381" xr:uid="{00000000-0005-0000-0000-00001D9F0000}"/>
    <cellStyle name="Normal 30 3 4 2 3" xfId="7487" xr:uid="{00000000-0005-0000-0000-00001E9F0000}"/>
    <cellStyle name="Normal 30 3 4 2 3 2" xfId="12258" xr:uid="{00000000-0005-0000-0000-00001F9F0000}"/>
    <cellStyle name="Normal 30 3 4 2 3 2 2" xfId="23616" xr:uid="{00000000-0005-0000-0000-0000209F0000}"/>
    <cellStyle name="Normal 30 3 4 2 3 2 3" xfId="41732" xr:uid="{00000000-0005-0000-0000-0000219F0000}"/>
    <cellStyle name="Normal 30 3 4 2 3 3" xfId="18905" xr:uid="{00000000-0005-0000-0000-0000229F0000}"/>
    <cellStyle name="Normal 30 3 4 2 3 4" xfId="37436" xr:uid="{00000000-0005-0000-0000-0000239F0000}"/>
    <cellStyle name="Normal 30 3 4 2 4" xfId="10073" xr:uid="{00000000-0005-0000-0000-0000249F0000}"/>
    <cellStyle name="Normal 30 3 4 2 4 2" xfId="21468" xr:uid="{00000000-0005-0000-0000-0000259F0000}"/>
    <cellStyle name="Normal 30 3 4 2 4 3" xfId="39640" xr:uid="{00000000-0005-0000-0000-0000269F0000}"/>
    <cellStyle name="Normal 30 3 4 2 5" xfId="16745" xr:uid="{00000000-0005-0000-0000-0000279F0000}"/>
    <cellStyle name="Normal 30 3 4 2 6" xfId="35345" xr:uid="{00000000-0005-0000-0000-0000289F0000}"/>
    <cellStyle name="Normal 30 3 4 3" xfId="5817" xr:uid="{00000000-0005-0000-0000-0000299F0000}"/>
    <cellStyle name="Normal 30 3 4 3 2" xfId="8019" xr:uid="{00000000-0005-0000-0000-00002A9F0000}"/>
    <cellStyle name="Normal 30 3 4 3 2 2" xfId="12790" xr:uid="{00000000-0005-0000-0000-00002B9F0000}"/>
    <cellStyle name="Normal 30 3 4 3 2 2 2" xfId="24145" xr:uid="{00000000-0005-0000-0000-00002C9F0000}"/>
    <cellStyle name="Normal 30 3 4 3 2 2 3" xfId="42254" xr:uid="{00000000-0005-0000-0000-00002D9F0000}"/>
    <cellStyle name="Normal 30 3 4 3 2 3" xfId="19432" xr:uid="{00000000-0005-0000-0000-00002E9F0000}"/>
    <cellStyle name="Normal 30 3 4 3 2 4" xfId="37958" xr:uid="{00000000-0005-0000-0000-00002F9F0000}"/>
    <cellStyle name="Normal 30 3 4 3 3" xfId="10607" xr:uid="{00000000-0005-0000-0000-0000309F0000}"/>
    <cellStyle name="Normal 30 3 4 3 3 2" xfId="21996" xr:uid="{00000000-0005-0000-0000-0000319F0000}"/>
    <cellStyle name="Normal 30 3 4 3 3 3" xfId="40163" xr:uid="{00000000-0005-0000-0000-0000329F0000}"/>
    <cellStyle name="Normal 30 3 4 3 4" xfId="17281" xr:uid="{00000000-0005-0000-0000-0000339F0000}"/>
    <cellStyle name="Normal 30 3 4 3 5" xfId="35867" xr:uid="{00000000-0005-0000-0000-0000349F0000}"/>
    <cellStyle name="Normal 30 3 4 4" xfId="6965" xr:uid="{00000000-0005-0000-0000-0000359F0000}"/>
    <cellStyle name="Normal 30 3 4 4 2" xfId="11736" xr:uid="{00000000-0005-0000-0000-0000369F0000}"/>
    <cellStyle name="Normal 30 3 4 4 2 2" xfId="23098" xr:uid="{00000000-0005-0000-0000-0000379F0000}"/>
    <cellStyle name="Normal 30 3 4 4 2 3" xfId="41220" xr:uid="{00000000-0005-0000-0000-0000389F0000}"/>
    <cellStyle name="Normal 30 3 4 4 3" xfId="18388" xr:uid="{00000000-0005-0000-0000-0000399F0000}"/>
    <cellStyle name="Normal 30 3 4 4 4" xfId="36924" xr:uid="{00000000-0005-0000-0000-00003A9F0000}"/>
    <cellStyle name="Normal 30 3 4 5" xfId="9559" xr:uid="{00000000-0005-0000-0000-00003B9F0000}"/>
    <cellStyle name="Normal 30 3 4 5 2" xfId="20954" xr:uid="{00000000-0005-0000-0000-00003C9F0000}"/>
    <cellStyle name="Normal 30 3 4 5 3" xfId="39127" xr:uid="{00000000-0005-0000-0000-00003D9F0000}"/>
    <cellStyle name="Normal 30 3 4 6" xfId="16224" xr:uid="{00000000-0005-0000-0000-00003E9F0000}"/>
    <cellStyle name="Normal 30 3 4 7" xfId="34833" xr:uid="{00000000-0005-0000-0000-00003F9F0000}"/>
    <cellStyle name="Normal 30 3 5" xfId="5009" xr:uid="{00000000-0005-0000-0000-0000409F0000}"/>
    <cellStyle name="Normal 30 3 5 2" xfId="6095" xr:uid="{00000000-0005-0000-0000-0000419F0000}"/>
    <cellStyle name="Normal 30 3 5 2 2" xfId="8287" xr:uid="{00000000-0005-0000-0000-0000429F0000}"/>
    <cellStyle name="Normal 30 3 5 2 2 2" xfId="13058" xr:uid="{00000000-0005-0000-0000-0000439F0000}"/>
    <cellStyle name="Normal 30 3 5 2 2 2 2" xfId="24411" xr:uid="{00000000-0005-0000-0000-0000449F0000}"/>
    <cellStyle name="Normal 30 3 5 2 2 2 3" xfId="42512" xr:uid="{00000000-0005-0000-0000-0000459F0000}"/>
    <cellStyle name="Normal 30 3 5 2 2 3" xfId="19697" xr:uid="{00000000-0005-0000-0000-0000469F0000}"/>
    <cellStyle name="Normal 30 3 5 2 2 4" xfId="38216" xr:uid="{00000000-0005-0000-0000-0000479F0000}"/>
    <cellStyle name="Normal 30 3 5 2 3" xfId="10877" xr:uid="{00000000-0005-0000-0000-0000489F0000}"/>
    <cellStyle name="Normal 30 3 5 2 3 2" xfId="22263" xr:uid="{00000000-0005-0000-0000-0000499F0000}"/>
    <cellStyle name="Normal 30 3 5 2 3 3" xfId="40421" xr:uid="{00000000-0005-0000-0000-00004A9F0000}"/>
    <cellStyle name="Normal 30 3 5 2 4" xfId="17548" xr:uid="{00000000-0005-0000-0000-00004B9F0000}"/>
    <cellStyle name="Normal 30 3 5 2 5" xfId="36125" xr:uid="{00000000-0005-0000-0000-00004C9F0000}"/>
    <cellStyle name="Normal 30 3 5 3" xfId="7231" xr:uid="{00000000-0005-0000-0000-00004D9F0000}"/>
    <cellStyle name="Normal 30 3 5 3 2" xfId="12002" xr:uid="{00000000-0005-0000-0000-00004E9F0000}"/>
    <cellStyle name="Normal 30 3 5 3 2 2" xfId="23360" xr:uid="{00000000-0005-0000-0000-00004F9F0000}"/>
    <cellStyle name="Normal 30 3 5 3 2 3" xfId="41476" xr:uid="{00000000-0005-0000-0000-0000509F0000}"/>
    <cellStyle name="Normal 30 3 5 3 3" xfId="18649" xr:uid="{00000000-0005-0000-0000-0000519F0000}"/>
    <cellStyle name="Normal 30 3 5 3 4" xfId="37180" xr:uid="{00000000-0005-0000-0000-0000529F0000}"/>
    <cellStyle name="Normal 30 3 5 4" xfId="9817" xr:uid="{00000000-0005-0000-0000-0000539F0000}"/>
    <cellStyle name="Normal 30 3 5 4 2" xfId="21212" xr:uid="{00000000-0005-0000-0000-0000549F0000}"/>
    <cellStyle name="Normal 30 3 5 4 3" xfId="39384" xr:uid="{00000000-0005-0000-0000-0000559F0000}"/>
    <cellStyle name="Normal 30 3 5 5" xfId="16489" xr:uid="{00000000-0005-0000-0000-0000569F0000}"/>
    <cellStyle name="Normal 30 3 5 6" xfId="35089" xr:uid="{00000000-0005-0000-0000-0000579F0000}"/>
    <cellStyle name="Normal 30 3 6" xfId="5541" xr:uid="{00000000-0005-0000-0000-0000589F0000}"/>
    <cellStyle name="Normal 30 3 6 2" xfId="7743" xr:uid="{00000000-0005-0000-0000-0000599F0000}"/>
    <cellStyle name="Normal 30 3 6 2 2" xfId="12514" xr:uid="{00000000-0005-0000-0000-00005A9F0000}"/>
    <cellStyle name="Normal 30 3 6 2 2 2" xfId="23872" xr:uid="{00000000-0005-0000-0000-00005B9F0000}"/>
    <cellStyle name="Normal 30 3 6 2 2 3" xfId="41988" xr:uid="{00000000-0005-0000-0000-00005C9F0000}"/>
    <cellStyle name="Normal 30 3 6 2 3" xfId="19161" xr:uid="{00000000-0005-0000-0000-00005D9F0000}"/>
    <cellStyle name="Normal 30 3 6 2 4" xfId="37692" xr:uid="{00000000-0005-0000-0000-00005E9F0000}"/>
    <cellStyle name="Normal 30 3 6 3" xfId="10331" xr:uid="{00000000-0005-0000-0000-00005F9F0000}"/>
    <cellStyle name="Normal 30 3 6 3 2" xfId="21726" xr:uid="{00000000-0005-0000-0000-0000609F0000}"/>
    <cellStyle name="Normal 30 3 6 3 3" xfId="39897" xr:uid="{00000000-0005-0000-0000-0000619F0000}"/>
    <cellStyle name="Normal 30 3 6 4" xfId="17007" xr:uid="{00000000-0005-0000-0000-0000629F0000}"/>
    <cellStyle name="Normal 30 3 6 5" xfId="35601" xr:uid="{00000000-0005-0000-0000-0000639F0000}"/>
    <cellStyle name="Normal 30 3 7" xfId="6691" xr:uid="{00000000-0005-0000-0000-0000649F0000}"/>
    <cellStyle name="Normal 30 3 7 2" xfId="11462" xr:uid="{00000000-0005-0000-0000-0000659F0000}"/>
    <cellStyle name="Normal 30 3 7 2 2" xfId="22833" xr:uid="{00000000-0005-0000-0000-0000669F0000}"/>
    <cellStyle name="Normal 30 3 7 2 3" xfId="40964" xr:uid="{00000000-0005-0000-0000-0000679F0000}"/>
    <cellStyle name="Normal 30 3 7 3" xfId="18118" xr:uid="{00000000-0005-0000-0000-0000689F0000}"/>
    <cellStyle name="Normal 30 3 7 4" xfId="36668" xr:uid="{00000000-0005-0000-0000-0000699F0000}"/>
    <cellStyle name="Normal 30 3 8" xfId="9297" xr:uid="{00000000-0005-0000-0000-00006A9F0000}"/>
    <cellStyle name="Normal 30 3 8 2" xfId="20692" xr:uid="{00000000-0005-0000-0000-00006B9F0000}"/>
    <cellStyle name="Normal 30 3 8 3" xfId="38871" xr:uid="{00000000-0005-0000-0000-00006C9F0000}"/>
    <cellStyle name="Normal 30 3 9" xfId="15954" xr:uid="{00000000-0005-0000-0000-00006D9F0000}"/>
    <cellStyle name="Normal 30 4" xfId="4486" xr:uid="{00000000-0005-0000-0000-00006E9F0000}"/>
    <cellStyle name="Normal 30 4 2" xfId="4634" xr:uid="{00000000-0005-0000-0000-00006F9F0000}"/>
    <cellStyle name="Normal 30 4 2 2" xfId="4911" xr:uid="{00000000-0005-0000-0000-0000709F0000}"/>
    <cellStyle name="Normal 30 4 2 2 2" xfId="5445" xr:uid="{00000000-0005-0000-0000-0000719F0000}"/>
    <cellStyle name="Normal 30 4 2 2 2 2" xfId="6521" xr:uid="{00000000-0005-0000-0000-0000729F0000}"/>
    <cellStyle name="Normal 30 4 2 2 2 2 2" xfId="8713" xr:uid="{00000000-0005-0000-0000-0000739F0000}"/>
    <cellStyle name="Normal 30 4 2 2 2 2 2 2" xfId="13484" xr:uid="{00000000-0005-0000-0000-0000749F0000}"/>
    <cellStyle name="Normal 30 4 2 2 2 2 2 2 2" xfId="24837" xr:uid="{00000000-0005-0000-0000-0000759F0000}"/>
    <cellStyle name="Normal 30 4 2 2 2 2 2 2 3" xfId="42938" xr:uid="{00000000-0005-0000-0000-0000769F0000}"/>
    <cellStyle name="Normal 30 4 2 2 2 2 2 3" xfId="20123" xr:uid="{00000000-0005-0000-0000-0000779F0000}"/>
    <cellStyle name="Normal 30 4 2 2 2 2 2 4" xfId="38642" xr:uid="{00000000-0005-0000-0000-0000789F0000}"/>
    <cellStyle name="Normal 30 4 2 2 2 2 3" xfId="11303" xr:uid="{00000000-0005-0000-0000-0000799F0000}"/>
    <cellStyle name="Normal 30 4 2 2 2 2 3 2" xfId="22689" xr:uid="{00000000-0005-0000-0000-00007A9F0000}"/>
    <cellStyle name="Normal 30 4 2 2 2 2 3 3" xfId="40847" xr:uid="{00000000-0005-0000-0000-00007B9F0000}"/>
    <cellStyle name="Normal 30 4 2 2 2 2 4" xfId="17974" xr:uid="{00000000-0005-0000-0000-00007C9F0000}"/>
    <cellStyle name="Normal 30 4 2 2 2 2 5" xfId="36551" xr:uid="{00000000-0005-0000-0000-00007D9F0000}"/>
    <cellStyle name="Normal 30 4 2 2 2 3" xfId="7647" xr:uid="{00000000-0005-0000-0000-00007E9F0000}"/>
    <cellStyle name="Normal 30 4 2 2 2 3 2" xfId="12418" xr:uid="{00000000-0005-0000-0000-00007F9F0000}"/>
    <cellStyle name="Normal 30 4 2 2 2 3 2 2" xfId="23776" xr:uid="{00000000-0005-0000-0000-0000809F0000}"/>
    <cellStyle name="Normal 30 4 2 2 2 3 2 3" xfId="41892" xr:uid="{00000000-0005-0000-0000-0000819F0000}"/>
    <cellStyle name="Normal 30 4 2 2 2 3 3" xfId="19065" xr:uid="{00000000-0005-0000-0000-0000829F0000}"/>
    <cellStyle name="Normal 30 4 2 2 2 3 4" xfId="37596" xr:uid="{00000000-0005-0000-0000-0000839F0000}"/>
    <cellStyle name="Normal 30 4 2 2 2 4" xfId="10235" xr:uid="{00000000-0005-0000-0000-0000849F0000}"/>
    <cellStyle name="Normal 30 4 2 2 2 4 2" xfId="21630" xr:uid="{00000000-0005-0000-0000-0000859F0000}"/>
    <cellStyle name="Normal 30 4 2 2 2 4 3" xfId="39801" xr:uid="{00000000-0005-0000-0000-0000869F0000}"/>
    <cellStyle name="Normal 30 4 2 2 2 5" xfId="16911" xr:uid="{00000000-0005-0000-0000-0000879F0000}"/>
    <cellStyle name="Normal 30 4 2 2 2 6" xfId="35505" xr:uid="{00000000-0005-0000-0000-0000889F0000}"/>
    <cellStyle name="Normal 30 4 2 2 3" xfId="5997" xr:uid="{00000000-0005-0000-0000-0000899F0000}"/>
    <cellStyle name="Normal 30 4 2 2 3 2" xfId="8189" xr:uid="{00000000-0005-0000-0000-00008A9F0000}"/>
    <cellStyle name="Normal 30 4 2 2 3 2 2" xfId="12960" xr:uid="{00000000-0005-0000-0000-00008B9F0000}"/>
    <cellStyle name="Normal 30 4 2 2 3 2 2 2" xfId="24313" xr:uid="{00000000-0005-0000-0000-00008C9F0000}"/>
    <cellStyle name="Normal 30 4 2 2 3 2 2 3" xfId="42414" xr:uid="{00000000-0005-0000-0000-00008D9F0000}"/>
    <cellStyle name="Normal 30 4 2 2 3 2 3" xfId="19599" xr:uid="{00000000-0005-0000-0000-00008E9F0000}"/>
    <cellStyle name="Normal 30 4 2 2 3 2 4" xfId="38118" xr:uid="{00000000-0005-0000-0000-00008F9F0000}"/>
    <cellStyle name="Normal 30 4 2 2 3 3" xfId="10779" xr:uid="{00000000-0005-0000-0000-0000909F0000}"/>
    <cellStyle name="Normal 30 4 2 2 3 3 2" xfId="22165" xr:uid="{00000000-0005-0000-0000-0000919F0000}"/>
    <cellStyle name="Normal 30 4 2 2 3 3 3" xfId="40323" xr:uid="{00000000-0005-0000-0000-0000929F0000}"/>
    <cellStyle name="Normal 30 4 2 2 3 4" xfId="17450" xr:uid="{00000000-0005-0000-0000-0000939F0000}"/>
    <cellStyle name="Normal 30 4 2 2 3 5" xfId="36027" xr:uid="{00000000-0005-0000-0000-0000949F0000}"/>
    <cellStyle name="Normal 30 4 2 2 4" xfId="7135" xr:uid="{00000000-0005-0000-0000-0000959F0000}"/>
    <cellStyle name="Normal 30 4 2 2 4 2" xfId="11906" xr:uid="{00000000-0005-0000-0000-0000969F0000}"/>
    <cellStyle name="Normal 30 4 2 2 4 2 2" xfId="23264" xr:uid="{00000000-0005-0000-0000-0000979F0000}"/>
    <cellStyle name="Normal 30 4 2 2 4 2 3" xfId="41380" xr:uid="{00000000-0005-0000-0000-0000989F0000}"/>
    <cellStyle name="Normal 30 4 2 2 4 3" xfId="18553" xr:uid="{00000000-0005-0000-0000-0000999F0000}"/>
    <cellStyle name="Normal 30 4 2 2 4 4" xfId="37084" xr:uid="{00000000-0005-0000-0000-00009A9F0000}"/>
    <cellStyle name="Normal 30 4 2 2 5" xfId="9721" xr:uid="{00000000-0005-0000-0000-00009B9F0000}"/>
    <cellStyle name="Normal 30 4 2 2 5 2" xfId="21116" xr:uid="{00000000-0005-0000-0000-00009C9F0000}"/>
    <cellStyle name="Normal 30 4 2 2 5 3" xfId="39288" xr:uid="{00000000-0005-0000-0000-00009D9F0000}"/>
    <cellStyle name="Normal 30 4 2 2 6" xfId="16393" xr:uid="{00000000-0005-0000-0000-00009E9F0000}"/>
    <cellStyle name="Normal 30 4 2 2 7" xfId="34993" xr:uid="{00000000-0005-0000-0000-00009F9F0000}"/>
    <cellStyle name="Normal 30 4 2 3" xfId="5169" xr:uid="{00000000-0005-0000-0000-0000A09F0000}"/>
    <cellStyle name="Normal 30 4 2 3 2" xfId="6255" xr:uid="{00000000-0005-0000-0000-0000A19F0000}"/>
    <cellStyle name="Normal 30 4 2 3 2 2" xfId="8447" xr:uid="{00000000-0005-0000-0000-0000A29F0000}"/>
    <cellStyle name="Normal 30 4 2 3 2 2 2" xfId="13218" xr:uid="{00000000-0005-0000-0000-0000A39F0000}"/>
    <cellStyle name="Normal 30 4 2 3 2 2 2 2" xfId="24571" xr:uid="{00000000-0005-0000-0000-0000A49F0000}"/>
    <cellStyle name="Normal 30 4 2 3 2 2 2 3" xfId="42672" xr:uid="{00000000-0005-0000-0000-0000A59F0000}"/>
    <cellStyle name="Normal 30 4 2 3 2 2 3" xfId="19857" xr:uid="{00000000-0005-0000-0000-0000A69F0000}"/>
    <cellStyle name="Normal 30 4 2 3 2 2 4" xfId="38376" xr:uid="{00000000-0005-0000-0000-0000A79F0000}"/>
    <cellStyle name="Normal 30 4 2 3 2 3" xfId="11037" xr:uid="{00000000-0005-0000-0000-0000A89F0000}"/>
    <cellStyle name="Normal 30 4 2 3 2 3 2" xfId="22423" xr:uid="{00000000-0005-0000-0000-0000A99F0000}"/>
    <cellStyle name="Normal 30 4 2 3 2 3 3" xfId="40581" xr:uid="{00000000-0005-0000-0000-0000AA9F0000}"/>
    <cellStyle name="Normal 30 4 2 3 2 4" xfId="17708" xr:uid="{00000000-0005-0000-0000-0000AB9F0000}"/>
    <cellStyle name="Normal 30 4 2 3 2 5" xfId="36285" xr:uid="{00000000-0005-0000-0000-0000AC9F0000}"/>
    <cellStyle name="Normal 30 4 2 3 3" xfId="7391" xr:uid="{00000000-0005-0000-0000-0000AD9F0000}"/>
    <cellStyle name="Normal 30 4 2 3 3 2" xfId="12162" xr:uid="{00000000-0005-0000-0000-0000AE9F0000}"/>
    <cellStyle name="Normal 30 4 2 3 3 2 2" xfId="23520" xr:uid="{00000000-0005-0000-0000-0000AF9F0000}"/>
    <cellStyle name="Normal 30 4 2 3 3 2 3" xfId="41636" xr:uid="{00000000-0005-0000-0000-0000B09F0000}"/>
    <cellStyle name="Normal 30 4 2 3 3 3" xfId="18809" xr:uid="{00000000-0005-0000-0000-0000B19F0000}"/>
    <cellStyle name="Normal 30 4 2 3 3 4" xfId="37340" xr:uid="{00000000-0005-0000-0000-0000B29F0000}"/>
    <cellStyle name="Normal 30 4 2 3 4" xfId="9977" xr:uid="{00000000-0005-0000-0000-0000B39F0000}"/>
    <cellStyle name="Normal 30 4 2 3 4 2" xfId="21372" xr:uid="{00000000-0005-0000-0000-0000B49F0000}"/>
    <cellStyle name="Normal 30 4 2 3 4 3" xfId="39544" xr:uid="{00000000-0005-0000-0000-0000B59F0000}"/>
    <cellStyle name="Normal 30 4 2 3 5" xfId="16649" xr:uid="{00000000-0005-0000-0000-0000B69F0000}"/>
    <cellStyle name="Normal 30 4 2 3 6" xfId="35249" xr:uid="{00000000-0005-0000-0000-0000B79F0000}"/>
    <cellStyle name="Normal 30 4 2 4" xfId="5721" xr:uid="{00000000-0005-0000-0000-0000B89F0000}"/>
    <cellStyle name="Normal 30 4 2 4 2" xfId="7923" xr:uid="{00000000-0005-0000-0000-0000B99F0000}"/>
    <cellStyle name="Normal 30 4 2 4 2 2" xfId="12694" xr:uid="{00000000-0005-0000-0000-0000BA9F0000}"/>
    <cellStyle name="Normal 30 4 2 4 2 2 2" xfId="24049" xr:uid="{00000000-0005-0000-0000-0000BB9F0000}"/>
    <cellStyle name="Normal 30 4 2 4 2 2 3" xfId="42158" xr:uid="{00000000-0005-0000-0000-0000BC9F0000}"/>
    <cellStyle name="Normal 30 4 2 4 2 3" xfId="19336" xr:uid="{00000000-0005-0000-0000-0000BD9F0000}"/>
    <cellStyle name="Normal 30 4 2 4 2 4" xfId="37862" xr:uid="{00000000-0005-0000-0000-0000BE9F0000}"/>
    <cellStyle name="Normal 30 4 2 4 3" xfId="10511" xr:uid="{00000000-0005-0000-0000-0000BF9F0000}"/>
    <cellStyle name="Normal 30 4 2 4 3 2" xfId="21900" xr:uid="{00000000-0005-0000-0000-0000C09F0000}"/>
    <cellStyle name="Normal 30 4 2 4 3 3" xfId="40067" xr:uid="{00000000-0005-0000-0000-0000C19F0000}"/>
    <cellStyle name="Normal 30 4 2 4 4" xfId="17185" xr:uid="{00000000-0005-0000-0000-0000C29F0000}"/>
    <cellStyle name="Normal 30 4 2 4 5" xfId="35771" xr:uid="{00000000-0005-0000-0000-0000C39F0000}"/>
    <cellStyle name="Normal 30 4 2 5" xfId="6869" xr:uid="{00000000-0005-0000-0000-0000C49F0000}"/>
    <cellStyle name="Normal 30 4 2 5 2" xfId="11640" xr:uid="{00000000-0005-0000-0000-0000C59F0000}"/>
    <cellStyle name="Normal 30 4 2 5 2 2" xfId="23002" xr:uid="{00000000-0005-0000-0000-0000C69F0000}"/>
    <cellStyle name="Normal 30 4 2 5 2 3" xfId="41124" xr:uid="{00000000-0005-0000-0000-0000C79F0000}"/>
    <cellStyle name="Normal 30 4 2 5 3" xfId="18292" xr:uid="{00000000-0005-0000-0000-0000C89F0000}"/>
    <cellStyle name="Normal 30 4 2 5 4" xfId="36828" xr:uid="{00000000-0005-0000-0000-0000C99F0000}"/>
    <cellStyle name="Normal 30 4 2 6" xfId="9462" xr:uid="{00000000-0005-0000-0000-0000CA9F0000}"/>
    <cellStyle name="Normal 30 4 2 6 2" xfId="20857" xr:uid="{00000000-0005-0000-0000-0000CB9F0000}"/>
    <cellStyle name="Normal 30 4 2 6 3" xfId="39031" xr:uid="{00000000-0005-0000-0000-0000CC9F0000}"/>
    <cellStyle name="Normal 30 4 2 7" xfId="16128" xr:uid="{00000000-0005-0000-0000-0000CD9F0000}"/>
    <cellStyle name="Normal 30 4 2 8" xfId="34737" xr:uid="{00000000-0005-0000-0000-0000CE9F0000}"/>
    <cellStyle name="Normal 30 4 3" xfId="4763" xr:uid="{00000000-0005-0000-0000-0000CF9F0000}"/>
    <cellStyle name="Normal 30 4 3 2" xfId="5297" xr:uid="{00000000-0005-0000-0000-0000D09F0000}"/>
    <cellStyle name="Normal 30 4 3 2 2" xfId="6383" xr:uid="{00000000-0005-0000-0000-0000D19F0000}"/>
    <cellStyle name="Normal 30 4 3 2 2 2" xfId="8575" xr:uid="{00000000-0005-0000-0000-0000D29F0000}"/>
    <cellStyle name="Normal 30 4 3 2 2 2 2" xfId="13346" xr:uid="{00000000-0005-0000-0000-0000D39F0000}"/>
    <cellStyle name="Normal 30 4 3 2 2 2 2 2" xfId="24699" xr:uid="{00000000-0005-0000-0000-0000D49F0000}"/>
    <cellStyle name="Normal 30 4 3 2 2 2 2 3" xfId="42800" xr:uid="{00000000-0005-0000-0000-0000D59F0000}"/>
    <cellStyle name="Normal 30 4 3 2 2 2 3" xfId="19985" xr:uid="{00000000-0005-0000-0000-0000D69F0000}"/>
    <cellStyle name="Normal 30 4 3 2 2 2 4" xfId="38504" xr:uid="{00000000-0005-0000-0000-0000D79F0000}"/>
    <cellStyle name="Normal 30 4 3 2 2 3" xfId="11165" xr:uid="{00000000-0005-0000-0000-0000D89F0000}"/>
    <cellStyle name="Normal 30 4 3 2 2 3 2" xfId="22551" xr:uid="{00000000-0005-0000-0000-0000D99F0000}"/>
    <cellStyle name="Normal 30 4 3 2 2 3 3" xfId="40709" xr:uid="{00000000-0005-0000-0000-0000DA9F0000}"/>
    <cellStyle name="Normal 30 4 3 2 2 4" xfId="17836" xr:uid="{00000000-0005-0000-0000-0000DB9F0000}"/>
    <cellStyle name="Normal 30 4 3 2 2 5" xfId="36413" xr:uid="{00000000-0005-0000-0000-0000DC9F0000}"/>
    <cellStyle name="Normal 30 4 3 2 3" xfId="7519" xr:uid="{00000000-0005-0000-0000-0000DD9F0000}"/>
    <cellStyle name="Normal 30 4 3 2 3 2" xfId="12290" xr:uid="{00000000-0005-0000-0000-0000DE9F0000}"/>
    <cellStyle name="Normal 30 4 3 2 3 2 2" xfId="23648" xr:uid="{00000000-0005-0000-0000-0000DF9F0000}"/>
    <cellStyle name="Normal 30 4 3 2 3 2 3" xfId="41764" xr:uid="{00000000-0005-0000-0000-0000E09F0000}"/>
    <cellStyle name="Normal 30 4 3 2 3 3" xfId="18937" xr:uid="{00000000-0005-0000-0000-0000E19F0000}"/>
    <cellStyle name="Normal 30 4 3 2 3 4" xfId="37468" xr:uid="{00000000-0005-0000-0000-0000E29F0000}"/>
    <cellStyle name="Normal 30 4 3 2 4" xfId="10105" xr:uid="{00000000-0005-0000-0000-0000E39F0000}"/>
    <cellStyle name="Normal 30 4 3 2 4 2" xfId="21500" xr:uid="{00000000-0005-0000-0000-0000E49F0000}"/>
    <cellStyle name="Normal 30 4 3 2 4 3" xfId="39672" xr:uid="{00000000-0005-0000-0000-0000E59F0000}"/>
    <cellStyle name="Normal 30 4 3 2 5" xfId="16777" xr:uid="{00000000-0005-0000-0000-0000E69F0000}"/>
    <cellStyle name="Normal 30 4 3 2 6" xfId="35377" xr:uid="{00000000-0005-0000-0000-0000E79F0000}"/>
    <cellStyle name="Normal 30 4 3 3" xfId="5849" xr:uid="{00000000-0005-0000-0000-0000E89F0000}"/>
    <cellStyle name="Normal 30 4 3 3 2" xfId="8051" xr:uid="{00000000-0005-0000-0000-0000E99F0000}"/>
    <cellStyle name="Normal 30 4 3 3 2 2" xfId="12822" xr:uid="{00000000-0005-0000-0000-0000EA9F0000}"/>
    <cellStyle name="Normal 30 4 3 3 2 2 2" xfId="24177" xr:uid="{00000000-0005-0000-0000-0000EB9F0000}"/>
    <cellStyle name="Normal 30 4 3 3 2 2 3" xfId="42286" xr:uid="{00000000-0005-0000-0000-0000EC9F0000}"/>
    <cellStyle name="Normal 30 4 3 3 2 3" xfId="19464" xr:uid="{00000000-0005-0000-0000-0000ED9F0000}"/>
    <cellStyle name="Normal 30 4 3 3 2 4" xfId="37990" xr:uid="{00000000-0005-0000-0000-0000EE9F0000}"/>
    <cellStyle name="Normal 30 4 3 3 3" xfId="10639" xr:uid="{00000000-0005-0000-0000-0000EF9F0000}"/>
    <cellStyle name="Normal 30 4 3 3 3 2" xfId="22028" xr:uid="{00000000-0005-0000-0000-0000F09F0000}"/>
    <cellStyle name="Normal 30 4 3 3 3 3" xfId="40195" xr:uid="{00000000-0005-0000-0000-0000F19F0000}"/>
    <cellStyle name="Normal 30 4 3 3 4" xfId="17313" xr:uid="{00000000-0005-0000-0000-0000F29F0000}"/>
    <cellStyle name="Normal 30 4 3 3 5" xfId="35899" xr:uid="{00000000-0005-0000-0000-0000F39F0000}"/>
    <cellStyle name="Normal 30 4 3 4" xfId="6997" xr:uid="{00000000-0005-0000-0000-0000F49F0000}"/>
    <cellStyle name="Normal 30 4 3 4 2" xfId="11768" xr:uid="{00000000-0005-0000-0000-0000F59F0000}"/>
    <cellStyle name="Normal 30 4 3 4 2 2" xfId="23130" xr:uid="{00000000-0005-0000-0000-0000F69F0000}"/>
    <cellStyle name="Normal 30 4 3 4 2 3" xfId="41252" xr:uid="{00000000-0005-0000-0000-0000F79F0000}"/>
    <cellStyle name="Normal 30 4 3 4 3" xfId="18420" xr:uid="{00000000-0005-0000-0000-0000F89F0000}"/>
    <cellStyle name="Normal 30 4 3 4 4" xfId="36956" xr:uid="{00000000-0005-0000-0000-0000F99F0000}"/>
    <cellStyle name="Normal 30 4 3 5" xfId="9591" xr:uid="{00000000-0005-0000-0000-0000FA9F0000}"/>
    <cellStyle name="Normal 30 4 3 5 2" xfId="20986" xr:uid="{00000000-0005-0000-0000-0000FB9F0000}"/>
    <cellStyle name="Normal 30 4 3 5 3" xfId="39159" xr:uid="{00000000-0005-0000-0000-0000FC9F0000}"/>
    <cellStyle name="Normal 30 4 3 6" xfId="16256" xr:uid="{00000000-0005-0000-0000-0000FD9F0000}"/>
    <cellStyle name="Normal 30 4 3 7" xfId="34865" xr:uid="{00000000-0005-0000-0000-0000FE9F0000}"/>
    <cellStyle name="Normal 30 4 4" xfId="5041" xr:uid="{00000000-0005-0000-0000-0000FF9F0000}"/>
    <cellStyle name="Normal 30 4 4 2" xfId="6127" xr:uid="{00000000-0005-0000-0000-000000A00000}"/>
    <cellStyle name="Normal 30 4 4 2 2" xfId="8319" xr:uid="{00000000-0005-0000-0000-000001A00000}"/>
    <cellStyle name="Normal 30 4 4 2 2 2" xfId="13090" xr:uid="{00000000-0005-0000-0000-000002A00000}"/>
    <cellStyle name="Normal 30 4 4 2 2 2 2" xfId="24443" xr:uid="{00000000-0005-0000-0000-000003A00000}"/>
    <cellStyle name="Normal 30 4 4 2 2 2 3" xfId="42544" xr:uid="{00000000-0005-0000-0000-000004A00000}"/>
    <cellStyle name="Normal 30 4 4 2 2 3" xfId="19729" xr:uid="{00000000-0005-0000-0000-000005A00000}"/>
    <cellStyle name="Normal 30 4 4 2 2 4" xfId="38248" xr:uid="{00000000-0005-0000-0000-000006A00000}"/>
    <cellStyle name="Normal 30 4 4 2 3" xfId="10909" xr:uid="{00000000-0005-0000-0000-000007A00000}"/>
    <cellStyle name="Normal 30 4 4 2 3 2" xfId="22295" xr:uid="{00000000-0005-0000-0000-000008A00000}"/>
    <cellStyle name="Normal 30 4 4 2 3 3" xfId="40453" xr:uid="{00000000-0005-0000-0000-000009A00000}"/>
    <cellStyle name="Normal 30 4 4 2 4" xfId="17580" xr:uid="{00000000-0005-0000-0000-00000AA00000}"/>
    <cellStyle name="Normal 30 4 4 2 5" xfId="36157" xr:uid="{00000000-0005-0000-0000-00000BA00000}"/>
    <cellStyle name="Normal 30 4 4 3" xfId="7263" xr:uid="{00000000-0005-0000-0000-00000CA00000}"/>
    <cellStyle name="Normal 30 4 4 3 2" xfId="12034" xr:uid="{00000000-0005-0000-0000-00000DA00000}"/>
    <cellStyle name="Normal 30 4 4 3 2 2" xfId="23392" xr:uid="{00000000-0005-0000-0000-00000EA00000}"/>
    <cellStyle name="Normal 30 4 4 3 2 3" xfId="41508" xr:uid="{00000000-0005-0000-0000-00000FA00000}"/>
    <cellStyle name="Normal 30 4 4 3 3" xfId="18681" xr:uid="{00000000-0005-0000-0000-000010A00000}"/>
    <cellStyle name="Normal 30 4 4 3 4" xfId="37212" xr:uid="{00000000-0005-0000-0000-000011A00000}"/>
    <cellStyle name="Normal 30 4 4 4" xfId="9849" xr:uid="{00000000-0005-0000-0000-000012A00000}"/>
    <cellStyle name="Normal 30 4 4 4 2" xfId="21244" xr:uid="{00000000-0005-0000-0000-000013A00000}"/>
    <cellStyle name="Normal 30 4 4 4 3" xfId="39416" xr:uid="{00000000-0005-0000-0000-000014A00000}"/>
    <cellStyle name="Normal 30 4 4 5" xfId="16521" xr:uid="{00000000-0005-0000-0000-000015A00000}"/>
    <cellStyle name="Normal 30 4 4 6" xfId="35121" xr:uid="{00000000-0005-0000-0000-000016A00000}"/>
    <cellStyle name="Normal 30 4 5" xfId="5573" xr:uid="{00000000-0005-0000-0000-000017A00000}"/>
    <cellStyle name="Normal 30 4 5 2" xfId="7775" xr:uid="{00000000-0005-0000-0000-000018A00000}"/>
    <cellStyle name="Normal 30 4 5 2 2" xfId="12546" xr:uid="{00000000-0005-0000-0000-000019A00000}"/>
    <cellStyle name="Normal 30 4 5 2 2 2" xfId="23904" xr:uid="{00000000-0005-0000-0000-00001AA00000}"/>
    <cellStyle name="Normal 30 4 5 2 2 3" xfId="42020" xr:uid="{00000000-0005-0000-0000-00001BA00000}"/>
    <cellStyle name="Normal 30 4 5 2 3" xfId="19193" xr:uid="{00000000-0005-0000-0000-00001CA00000}"/>
    <cellStyle name="Normal 30 4 5 2 4" xfId="37724" xr:uid="{00000000-0005-0000-0000-00001DA00000}"/>
    <cellStyle name="Normal 30 4 5 3" xfId="10363" xr:uid="{00000000-0005-0000-0000-00001EA00000}"/>
    <cellStyle name="Normal 30 4 5 3 2" xfId="21758" xr:uid="{00000000-0005-0000-0000-00001FA00000}"/>
    <cellStyle name="Normal 30 4 5 3 3" xfId="39929" xr:uid="{00000000-0005-0000-0000-000020A00000}"/>
    <cellStyle name="Normal 30 4 5 4" xfId="17039" xr:uid="{00000000-0005-0000-0000-000021A00000}"/>
    <cellStyle name="Normal 30 4 5 5" xfId="35633" xr:uid="{00000000-0005-0000-0000-000022A00000}"/>
    <cellStyle name="Normal 30 4 6" xfId="6731" xr:uid="{00000000-0005-0000-0000-000023A00000}"/>
    <cellStyle name="Normal 30 4 6 2" xfId="11502" xr:uid="{00000000-0005-0000-0000-000024A00000}"/>
    <cellStyle name="Normal 30 4 6 2 2" xfId="22869" xr:uid="{00000000-0005-0000-0000-000025A00000}"/>
    <cellStyle name="Normal 30 4 6 2 3" xfId="40996" xr:uid="{00000000-0005-0000-0000-000026A00000}"/>
    <cellStyle name="Normal 30 4 6 3" xfId="18157" xr:uid="{00000000-0005-0000-0000-000027A00000}"/>
    <cellStyle name="Normal 30 4 6 4" xfId="36700" xr:uid="{00000000-0005-0000-0000-000028A00000}"/>
    <cellStyle name="Normal 30 4 7" xfId="9331" xr:uid="{00000000-0005-0000-0000-000029A00000}"/>
    <cellStyle name="Normal 30 4 7 2" xfId="20726" xr:uid="{00000000-0005-0000-0000-00002AA00000}"/>
    <cellStyle name="Normal 30 4 7 3" xfId="38903" xr:uid="{00000000-0005-0000-0000-00002BA00000}"/>
    <cellStyle name="Normal 30 4 8" xfId="15991" xr:uid="{00000000-0005-0000-0000-00002CA00000}"/>
    <cellStyle name="Normal 30 4 9" xfId="34609" xr:uid="{00000000-0005-0000-0000-00002DA00000}"/>
    <cellStyle name="Normal 30 5" xfId="4551" xr:uid="{00000000-0005-0000-0000-00002EA00000}"/>
    <cellStyle name="Normal 30 5 2" xfId="4828" xr:uid="{00000000-0005-0000-0000-00002FA00000}"/>
    <cellStyle name="Normal 30 5 2 2" xfId="5362" xr:uid="{00000000-0005-0000-0000-000030A00000}"/>
    <cellStyle name="Normal 30 5 2 2 2" xfId="6448" xr:uid="{00000000-0005-0000-0000-000031A00000}"/>
    <cellStyle name="Normal 30 5 2 2 2 2" xfId="8640" xr:uid="{00000000-0005-0000-0000-000032A00000}"/>
    <cellStyle name="Normal 30 5 2 2 2 2 2" xfId="13411" xr:uid="{00000000-0005-0000-0000-000033A00000}"/>
    <cellStyle name="Normal 30 5 2 2 2 2 2 2" xfId="24764" xr:uid="{00000000-0005-0000-0000-000034A00000}"/>
    <cellStyle name="Normal 30 5 2 2 2 2 2 3" xfId="42865" xr:uid="{00000000-0005-0000-0000-000035A00000}"/>
    <cellStyle name="Normal 30 5 2 2 2 2 3" xfId="20050" xr:uid="{00000000-0005-0000-0000-000036A00000}"/>
    <cellStyle name="Normal 30 5 2 2 2 2 4" xfId="38569" xr:uid="{00000000-0005-0000-0000-000037A00000}"/>
    <cellStyle name="Normal 30 5 2 2 2 3" xfId="11230" xr:uid="{00000000-0005-0000-0000-000038A00000}"/>
    <cellStyle name="Normal 30 5 2 2 2 3 2" xfId="22616" xr:uid="{00000000-0005-0000-0000-000039A00000}"/>
    <cellStyle name="Normal 30 5 2 2 2 3 3" xfId="40774" xr:uid="{00000000-0005-0000-0000-00003AA00000}"/>
    <cellStyle name="Normal 30 5 2 2 2 4" xfId="17901" xr:uid="{00000000-0005-0000-0000-00003BA00000}"/>
    <cellStyle name="Normal 30 5 2 2 2 5" xfId="36478" xr:uid="{00000000-0005-0000-0000-00003CA00000}"/>
    <cellStyle name="Normal 30 5 2 2 3" xfId="7583" xr:uid="{00000000-0005-0000-0000-00003DA00000}"/>
    <cellStyle name="Normal 30 5 2 2 3 2" xfId="12354" xr:uid="{00000000-0005-0000-0000-00003EA00000}"/>
    <cellStyle name="Normal 30 5 2 2 3 2 2" xfId="23712" xr:uid="{00000000-0005-0000-0000-00003FA00000}"/>
    <cellStyle name="Normal 30 5 2 2 3 2 3" xfId="41828" xr:uid="{00000000-0005-0000-0000-000040A00000}"/>
    <cellStyle name="Normal 30 5 2 2 3 3" xfId="19001" xr:uid="{00000000-0005-0000-0000-000041A00000}"/>
    <cellStyle name="Normal 30 5 2 2 3 4" xfId="37532" xr:uid="{00000000-0005-0000-0000-000042A00000}"/>
    <cellStyle name="Normal 30 5 2 2 4" xfId="10169" xr:uid="{00000000-0005-0000-0000-000043A00000}"/>
    <cellStyle name="Normal 30 5 2 2 4 2" xfId="21564" xr:uid="{00000000-0005-0000-0000-000044A00000}"/>
    <cellStyle name="Normal 30 5 2 2 4 3" xfId="39736" xr:uid="{00000000-0005-0000-0000-000045A00000}"/>
    <cellStyle name="Normal 30 5 2 2 5" xfId="16841" xr:uid="{00000000-0005-0000-0000-000046A00000}"/>
    <cellStyle name="Normal 30 5 2 2 6" xfId="35441" xr:uid="{00000000-0005-0000-0000-000047A00000}"/>
    <cellStyle name="Normal 30 5 2 3" xfId="5914" xr:uid="{00000000-0005-0000-0000-000048A00000}"/>
    <cellStyle name="Normal 30 5 2 3 2" xfId="8115" xr:uid="{00000000-0005-0000-0000-000049A00000}"/>
    <cellStyle name="Normal 30 5 2 3 2 2" xfId="12886" xr:uid="{00000000-0005-0000-0000-00004AA00000}"/>
    <cellStyle name="Normal 30 5 2 3 2 2 2" xfId="24241" xr:uid="{00000000-0005-0000-0000-00004BA00000}"/>
    <cellStyle name="Normal 30 5 2 3 2 2 3" xfId="42350" xr:uid="{00000000-0005-0000-0000-00004CA00000}"/>
    <cellStyle name="Normal 30 5 2 3 2 3" xfId="19528" xr:uid="{00000000-0005-0000-0000-00004DA00000}"/>
    <cellStyle name="Normal 30 5 2 3 2 4" xfId="38054" xr:uid="{00000000-0005-0000-0000-00004EA00000}"/>
    <cellStyle name="Normal 30 5 2 3 3" xfId="10703" xr:uid="{00000000-0005-0000-0000-00004FA00000}"/>
    <cellStyle name="Normal 30 5 2 3 3 2" xfId="22092" xr:uid="{00000000-0005-0000-0000-000050A00000}"/>
    <cellStyle name="Normal 30 5 2 3 3 3" xfId="40259" xr:uid="{00000000-0005-0000-0000-000051A00000}"/>
    <cellStyle name="Normal 30 5 2 3 4" xfId="17377" xr:uid="{00000000-0005-0000-0000-000052A00000}"/>
    <cellStyle name="Normal 30 5 2 3 5" xfId="35963" xr:uid="{00000000-0005-0000-0000-000053A00000}"/>
    <cellStyle name="Normal 30 5 2 4" xfId="7061" xr:uid="{00000000-0005-0000-0000-000054A00000}"/>
    <cellStyle name="Normal 30 5 2 4 2" xfId="11832" xr:uid="{00000000-0005-0000-0000-000055A00000}"/>
    <cellStyle name="Normal 30 5 2 4 2 2" xfId="23194" xr:uid="{00000000-0005-0000-0000-000056A00000}"/>
    <cellStyle name="Normal 30 5 2 4 2 3" xfId="41316" xr:uid="{00000000-0005-0000-0000-000057A00000}"/>
    <cellStyle name="Normal 30 5 2 4 3" xfId="18484" xr:uid="{00000000-0005-0000-0000-000058A00000}"/>
    <cellStyle name="Normal 30 5 2 4 4" xfId="37020" xr:uid="{00000000-0005-0000-0000-000059A00000}"/>
    <cellStyle name="Normal 30 5 2 5" xfId="9655" xr:uid="{00000000-0005-0000-0000-00005AA00000}"/>
    <cellStyle name="Normal 30 5 2 5 2" xfId="21050" xr:uid="{00000000-0005-0000-0000-00005BA00000}"/>
    <cellStyle name="Normal 30 5 2 5 3" xfId="39223" xr:uid="{00000000-0005-0000-0000-00005CA00000}"/>
    <cellStyle name="Normal 30 5 2 6" xfId="16321" xr:uid="{00000000-0005-0000-0000-00005DA00000}"/>
    <cellStyle name="Normal 30 5 2 7" xfId="34929" xr:uid="{00000000-0005-0000-0000-00005EA00000}"/>
    <cellStyle name="Normal 30 5 3" xfId="5105" xr:uid="{00000000-0005-0000-0000-00005FA00000}"/>
    <cellStyle name="Normal 30 5 3 2" xfId="6191" xr:uid="{00000000-0005-0000-0000-000060A00000}"/>
    <cellStyle name="Normal 30 5 3 2 2" xfId="8383" xr:uid="{00000000-0005-0000-0000-000061A00000}"/>
    <cellStyle name="Normal 30 5 3 2 2 2" xfId="13154" xr:uid="{00000000-0005-0000-0000-000062A00000}"/>
    <cellStyle name="Normal 30 5 3 2 2 2 2" xfId="24507" xr:uid="{00000000-0005-0000-0000-000063A00000}"/>
    <cellStyle name="Normal 30 5 3 2 2 2 3" xfId="42608" xr:uid="{00000000-0005-0000-0000-000064A00000}"/>
    <cellStyle name="Normal 30 5 3 2 2 3" xfId="19793" xr:uid="{00000000-0005-0000-0000-000065A00000}"/>
    <cellStyle name="Normal 30 5 3 2 2 4" xfId="38312" xr:uid="{00000000-0005-0000-0000-000066A00000}"/>
    <cellStyle name="Normal 30 5 3 2 3" xfId="10973" xr:uid="{00000000-0005-0000-0000-000067A00000}"/>
    <cellStyle name="Normal 30 5 3 2 3 2" xfId="22359" xr:uid="{00000000-0005-0000-0000-000068A00000}"/>
    <cellStyle name="Normal 30 5 3 2 3 3" xfId="40517" xr:uid="{00000000-0005-0000-0000-000069A00000}"/>
    <cellStyle name="Normal 30 5 3 2 4" xfId="17644" xr:uid="{00000000-0005-0000-0000-00006AA00000}"/>
    <cellStyle name="Normal 30 5 3 2 5" xfId="36221" xr:uid="{00000000-0005-0000-0000-00006BA00000}"/>
    <cellStyle name="Normal 30 5 3 3" xfId="7327" xr:uid="{00000000-0005-0000-0000-00006CA00000}"/>
    <cellStyle name="Normal 30 5 3 3 2" xfId="12098" xr:uid="{00000000-0005-0000-0000-00006DA00000}"/>
    <cellStyle name="Normal 30 5 3 3 2 2" xfId="23456" xr:uid="{00000000-0005-0000-0000-00006EA00000}"/>
    <cellStyle name="Normal 30 5 3 3 2 3" xfId="41572" xr:uid="{00000000-0005-0000-0000-00006FA00000}"/>
    <cellStyle name="Normal 30 5 3 3 3" xfId="18745" xr:uid="{00000000-0005-0000-0000-000070A00000}"/>
    <cellStyle name="Normal 30 5 3 3 4" xfId="37276" xr:uid="{00000000-0005-0000-0000-000071A00000}"/>
    <cellStyle name="Normal 30 5 3 4" xfId="9913" xr:uid="{00000000-0005-0000-0000-000072A00000}"/>
    <cellStyle name="Normal 30 5 3 4 2" xfId="21308" xr:uid="{00000000-0005-0000-0000-000073A00000}"/>
    <cellStyle name="Normal 30 5 3 4 3" xfId="39480" xr:uid="{00000000-0005-0000-0000-000074A00000}"/>
    <cellStyle name="Normal 30 5 3 5" xfId="16585" xr:uid="{00000000-0005-0000-0000-000075A00000}"/>
    <cellStyle name="Normal 30 5 3 6" xfId="35185" xr:uid="{00000000-0005-0000-0000-000076A00000}"/>
    <cellStyle name="Normal 30 5 4" xfId="5638" xr:uid="{00000000-0005-0000-0000-000077A00000}"/>
    <cellStyle name="Normal 30 5 4 2" xfId="7840" xr:uid="{00000000-0005-0000-0000-000078A00000}"/>
    <cellStyle name="Normal 30 5 4 2 2" xfId="12611" xr:uid="{00000000-0005-0000-0000-000079A00000}"/>
    <cellStyle name="Normal 30 5 4 2 2 2" xfId="23969" xr:uid="{00000000-0005-0000-0000-00007AA00000}"/>
    <cellStyle name="Normal 30 5 4 2 2 3" xfId="42085" xr:uid="{00000000-0005-0000-0000-00007BA00000}"/>
    <cellStyle name="Normal 30 5 4 2 3" xfId="19258" xr:uid="{00000000-0005-0000-0000-00007CA00000}"/>
    <cellStyle name="Normal 30 5 4 2 4" xfId="37789" xr:uid="{00000000-0005-0000-0000-00007DA00000}"/>
    <cellStyle name="Normal 30 5 4 3" xfId="10428" xr:uid="{00000000-0005-0000-0000-00007EA00000}"/>
    <cellStyle name="Normal 30 5 4 3 2" xfId="21823" xr:uid="{00000000-0005-0000-0000-00007FA00000}"/>
    <cellStyle name="Normal 30 5 4 3 3" xfId="39994" xr:uid="{00000000-0005-0000-0000-000080A00000}"/>
    <cellStyle name="Normal 30 5 4 4" xfId="17104" xr:uid="{00000000-0005-0000-0000-000081A00000}"/>
    <cellStyle name="Normal 30 5 4 5" xfId="35698" xr:uid="{00000000-0005-0000-0000-000082A00000}"/>
    <cellStyle name="Normal 30 5 5" xfId="6795" xr:uid="{00000000-0005-0000-0000-000083A00000}"/>
    <cellStyle name="Normal 30 5 5 2" xfId="11566" xr:uid="{00000000-0005-0000-0000-000084A00000}"/>
    <cellStyle name="Normal 30 5 5 2 2" xfId="22933" xr:uid="{00000000-0005-0000-0000-000085A00000}"/>
    <cellStyle name="Normal 30 5 5 2 3" xfId="41060" xr:uid="{00000000-0005-0000-0000-000086A00000}"/>
    <cellStyle name="Normal 30 5 5 3" xfId="18221" xr:uid="{00000000-0005-0000-0000-000087A00000}"/>
    <cellStyle name="Normal 30 5 5 4" xfId="36764" xr:uid="{00000000-0005-0000-0000-000088A00000}"/>
    <cellStyle name="Normal 30 5 6" xfId="9395" xr:uid="{00000000-0005-0000-0000-000089A00000}"/>
    <cellStyle name="Normal 30 5 6 2" xfId="20790" xr:uid="{00000000-0005-0000-0000-00008AA00000}"/>
    <cellStyle name="Normal 30 5 6 3" xfId="38967" xr:uid="{00000000-0005-0000-0000-00008BA00000}"/>
    <cellStyle name="Normal 30 5 7" xfId="16055" xr:uid="{00000000-0005-0000-0000-00008CA00000}"/>
    <cellStyle name="Normal 30 5 8" xfId="34673" xr:uid="{00000000-0005-0000-0000-00008DA00000}"/>
    <cellStyle name="Normal 30 6" xfId="4699" xr:uid="{00000000-0005-0000-0000-00008EA00000}"/>
    <cellStyle name="Normal 30 6 2" xfId="5233" xr:uid="{00000000-0005-0000-0000-00008FA00000}"/>
    <cellStyle name="Normal 30 6 2 2" xfId="6319" xr:uid="{00000000-0005-0000-0000-000090A00000}"/>
    <cellStyle name="Normal 30 6 2 2 2" xfId="8511" xr:uid="{00000000-0005-0000-0000-000091A00000}"/>
    <cellStyle name="Normal 30 6 2 2 2 2" xfId="13282" xr:uid="{00000000-0005-0000-0000-000092A00000}"/>
    <cellStyle name="Normal 30 6 2 2 2 2 2" xfId="24635" xr:uid="{00000000-0005-0000-0000-000093A00000}"/>
    <cellStyle name="Normal 30 6 2 2 2 2 3" xfId="42736" xr:uid="{00000000-0005-0000-0000-000094A00000}"/>
    <cellStyle name="Normal 30 6 2 2 2 3" xfId="19921" xr:uid="{00000000-0005-0000-0000-000095A00000}"/>
    <cellStyle name="Normal 30 6 2 2 2 4" xfId="38440" xr:uid="{00000000-0005-0000-0000-000096A00000}"/>
    <cellStyle name="Normal 30 6 2 2 3" xfId="11101" xr:uid="{00000000-0005-0000-0000-000097A00000}"/>
    <cellStyle name="Normal 30 6 2 2 3 2" xfId="22487" xr:uid="{00000000-0005-0000-0000-000098A00000}"/>
    <cellStyle name="Normal 30 6 2 2 3 3" xfId="40645" xr:uid="{00000000-0005-0000-0000-000099A00000}"/>
    <cellStyle name="Normal 30 6 2 2 4" xfId="17772" xr:uid="{00000000-0005-0000-0000-00009AA00000}"/>
    <cellStyle name="Normal 30 6 2 2 5" xfId="36349" xr:uid="{00000000-0005-0000-0000-00009BA00000}"/>
    <cellStyle name="Normal 30 6 2 3" xfId="7455" xr:uid="{00000000-0005-0000-0000-00009CA00000}"/>
    <cellStyle name="Normal 30 6 2 3 2" xfId="12226" xr:uid="{00000000-0005-0000-0000-00009DA00000}"/>
    <cellStyle name="Normal 30 6 2 3 2 2" xfId="23584" xr:uid="{00000000-0005-0000-0000-00009EA00000}"/>
    <cellStyle name="Normal 30 6 2 3 2 3" xfId="41700" xr:uid="{00000000-0005-0000-0000-00009FA00000}"/>
    <cellStyle name="Normal 30 6 2 3 3" xfId="18873" xr:uid="{00000000-0005-0000-0000-0000A0A00000}"/>
    <cellStyle name="Normal 30 6 2 3 4" xfId="37404" xr:uid="{00000000-0005-0000-0000-0000A1A00000}"/>
    <cellStyle name="Normal 30 6 2 4" xfId="10041" xr:uid="{00000000-0005-0000-0000-0000A2A00000}"/>
    <cellStyle name="Normal 30 6 2 4 2" xfId="21436" xr:uid="{00000000-0005-0000-0000-0000A3A00000}"/>
    <cellStyle name="Normal 30 6 2 4 3" xfId="39608" xr:uid="{00000000-0005-0000-0000-0000A4A00000}"/>
    <cellStyle name="Normal 30 6 2 5" xfId="16713" xr:uid="{00000000-0005-0000-0000-0000A5A00000}"/>
    <cellStyle name="Normal 30 6 2 6" xfId="35313" xr:uid="{00000000-0005-0000-0000-0000A6A00000}"/>
    <cellStyle name="Normal 30 6 3" xfId="5785" xr:uid="{00000000-0005-0000-0000-0000A7A00000}"/>
    <cellStyle name="Normal 30 6 3 2" xfId="7987" xr:uid="{00000000-0005-0000-0000-0000A8A00000}"/>
    <cellStyle name="Normal 30 6 3 2 2" xfId="12758" xr:uid="{00000000-0005-0000-0000-0000A9A00000}"/>
    <cellStyle name="Normal 30 6 3 2 2 2" xfId="24113" xr:uid="{00000000-0005-0000-0000-0000AAA00000}"/>
    <cellStyle name="Normal 30 6 3 2 2 3" xfId="42222" xr:uid="{00000000-0005-0000-0000-0000ABA00000}"/>
    <cellStyle name="Normal 30 6 3 2 3" xfId="19400" xr:uid="{00000000-0005-0000-0000-0000ACA00000}"/>
    <cellStyle name="Normal 30 6 3 2 4" xfId="37926" xr:uid="{00000000-0005-0000-0000-0000ADA00000}"/>
    <cellStyle name="Normal 30 6 3 3" xfId="10575" xr:uid="{00000000-0005-0000-0000-0000AEA00000}"/>
    <cellStyle name="Normal 30 6 3 3 2" xfId="21964" xr:uid="{00000000-0005-0000-0000-0000AFA00000}"/>
    <cellStyle name="Normal 30 6 3 3 3" xfId="40131" xr:uid="{00000000-0005-0000-0000-0000B0A00000}"/>
    <cellStyle name="Normal 30 6 3 4" xfId="17249" xr:uid="{00000000-0005-0000-0000-0000B1A00000}"/>
    <cellStyle name="Normal 30 6 3 5" xfId="35835" xr:uid="{00000000-0005-0000-0000-0000B2A00000}"/>
    <cellStyle name="Normal 30 6 4" xfId="6933" xr:uid="{00000000-0005-0000-0000-0000B3A00000}"/>
    <cellStyle name="Normal 30 6 4 2" xfId="11704" xr:uid="{00000000-0005-0000-0000-0000B4A00000}"/>
    <cellStyle name="Normal 30 6 4 2 2" xfId="23066" xr:uid="{00000000-0005-0000-0000-0000B5A00000}"/>
    <cellStyle name="Normal 30 6 4 2 3" xfId="41188" xr:uid="{00000000-0005-0000-0000-0000B6A00000}"/>
    <cellStyle name="Normal 30 6 4 3" xfId="18356" xr:uid="{00000000-0005-0000-0000-0000B7A00000}"/>
    <cellStyle name="Normal 30 6 4 4" xfId="36892" xr:uid="{00000000-0005-0000-0000-0000B8A00000}"/>
    <cellStyle name="Normal 30 6 5" xfId="9527" xr:uid="{00000000-0005-0000-0000-0000B9A00000}"/>
    <cellStyle name="Normal 30 6 5 2" xfId="20922" xr:uid="{00000000-0005-0000-0000-0000BAA00000}"/>
    <cellStyle name="Normal 30 6 5 3" xfId="39095" xr:uid="{00000000-0005-0000-0000-0000BBA00000}"/>
    <cellStyle name="Normal 30 6 6" xfId="16192" xr:uid="{00000000-0005-0000-0000-0000BCA00000}"/>
    <cellStyle name="Normal 30 6 7" xfId="34801" xr:uid="{00000000-0005-0000-0000-0000BDA00000}"/>
    <cellStyle name="Normal 30 7" xfId="4977" xr:uid="{00000000-0005-0000-0000-0000BEA00000}"/>
    <cellStyle name="Normal 30 7 2" xfId="6063" xr:uid="{00000000-0005-0000-0000-0000BFA00000}"/>
    <cellStyle name="Normal 30 7 2 2" xfId="8255" xr:uid="{00000000-0005-0000-0000-0000C0A00000}"/>
    <cellStyle name="Normal 30 7 2 2 2" xfId="13026" xr:uid="{00000000-0005-0000-0000-0000C1A00000}"/>
    <cellStyle name="Normal 30 7 2 2 2 2" xfId="24379" xr:uid="{00000000-0005-0000-0000-0000C2A00000}"/>
    <cellStyle name="Normal 30 7 2 2 2 3" xfId="42480" xr:uid="{00000000-0005-0000-0000-0000C3A00000}"/>
    <cellStyle name="Normal 30 7 2 2 3" xfId="19665" xr:uid="{00000000-0005-0000-0000-0000C4A00000}"/>
    <cellStyle name="Normal 30 7 2 2 4" xfId="38184" xr:uid="{00000000-0005-0000-0000-0000C5A00000}"/>
    <cellStyle name="Normal 30 7 2 3" xfId="10845" xr:uid="{00000000-0005-0000-0000-0000C6A00000}"/>
    <cellStyle name="Normal 30 7 2 3 2" xfId="22231" xr:uid="{00000000-0005-0000-0000-0000C7A00000}"/>
    <cellStyle name="Normal 30 7 2 3 3" xfId="40389" xr:uid="{00000000-0005-0000-0000-0000C8A00000}"/>
    <cellStyle name="Normal 30 7 2 4" xfId="17516" xr:uid="{00000000-0005-0000-0000-0000C9A00000}"/>
    <cellStyle name="Normal 30 7 2 5" xfId="36093" xr:uid="{00000000-0005-0000-0000-0000CAA00000}"/>
    <cellStyle name="Normal 30 7 3" xfId="7199" xr:uid="{00000000-0005-0000-0000-0000CBA00000}"/>
    <cellStyle name="Normal 30 7 3 2" xfId="11970" xr:uid="{00000000-0005-0000-0000-0000CCA00000}"/>
    <cellStyle name="Normal 30 7 3 2 2" xfId="23328" xr:uid="{00000000-0005-0000-0000-0000CDA00000}"/>
    <cellStyle name="Normal 30 7 3 2 3" xfId="41444" xr:uid="{00000000-0005-0000-0000-0000CEA00000}"/>
    <cellStyle name="Normal 30 7 3 3" xfId="18617" xr:uid="{00000000-0005-0000-0000-0000CFA00000}"/>
    <cellStyle name="Normal 30 7 3 4" xfId="37148" xr:uid="{00000000-0005-0000-0000-0000D0A00000}"/>
    <cellStyle name="Normal 30 7 4" xfId="9785" xr:uid="{00000000-0005-0000-0000-0000D1A00000}"/>
    <cellStyle name="Normal 30 7 4 2" xfId="21180" xr:uid="{00000000-0005-0000-0000-0000D2A00000}"/>
    <cellStyle name="Normal 30 7 4 3" xfId="39352" xr:uid="{00000000-0005-0000-0000-0000D3A00000}"/>
    <cellStyle name="Normal 30 7 5" xfId="16457" xr:uid="{00000000-0005-0000-0000-0000D4A00000}"/>
    <cellStyle name="Normal 30 7 6" xfId="35057" xr:uid="{00000000-0005-0000-0000-0000D5A00000}"/>
    <cellStyle name="Normal 30 8" xfId="5509" xr:uid="{00000000-0005-0000-0000-0000D6A00000}"/>
    <cellStyle name="Normal 30 8 2" xfId="7711" xr:uid="{00000000-0005-0000-0000-0000D7A00000}"/>
    <cellStyle name="Normal 30 8 2 2" xfId="12482" xr:uid="{00000000-0005-0000-0000-0000D8A00000}"/>
    <cellStyle name="Normal 30 8 2 2 2" xfId="23840" xr:uid="{00000000-0005-0000-0000-0000D9A00000}"/>
    <cellStyle name="Normal 30 8 2 2 3" xfId="41956" xr:uid="{00000000-0005-0000-0000-0000DAA00000}"/>
    <cellStyle name="Normal 30 8 2 3" xfId="19129" xr:uid="{00000000-0005-0000-0000-0000DBA00000}"/>
    <cellStyle name="Normal 30 8 2 4" xfId="37660" xr:uid="{00000000-0005-0000-0000-0000DCA00000}"/>
    <cellStyle name="Normal 30 8 3" xfId="10299" xr:uid="{00000000-0005-0000-0000-0000DDA00000}"/>
    <cellStyle name="Normal 30 8 3 2" xfId="21694" xr:uid="{00000000-0005-0000-0000-0000DEA00000}"/>
    <cellStyle name="Normal 30 8 3 3" xfId="39865" xr:uid="{00000000-0005-0000-0000-0000DFA00000}"/>
    <cellStyle name="Normal 30 8 4" xfId="16975" xr:uid="{00000000-0005-0000-0000-0000E0A00000}"/>
    <cellStyle name="Normal 30 8 5" xfId="35569" xr:uid="{00000000-0005-0000-0000-0000E1A00000}"/>
    <cellStyle name="Normal 30 9" xfId="6655" xr:uid="{00000000-0005-0000-0000-0000E2A00000}"/>
    <cellStyle name="Normal 30 9 2" xfId="11426" xr:uid="{00000000-0005-0000-0000-0000E3A00000}"/>
    <cellStyle name="Normal 30 9 2 2" xfId="22799" xr:uid="{00000000-0005-0000-0000-0000E4A00000}"/>
    <cellStyle name="Normal 30 9 2 3" xfId="40931" xr:uid="{00000000-0005-0000-0000-0000E5A00000}"/>
    <cellStyle name="Normal 30 9 3" xfId="18083" xr:uid="{00000000-0005-0000-0000-0000E6A00000}"/>
    <cellStyle name="Normal 30 9 4" xfId="36635" xr:uid="{00000000-0005-0000-0000-0000E7A00000}"/>
    <cellStyle name="Normal 31" xfId="4359" xr:uid="{00000000-0005-0000-0000-0000E8A00000}"/>
    <cellStyle name="Normal 31 10" xfId="9257" xr:uid="{00000000-0005-0000-0000-0000E9A00000}"/>
    <cellStyle name="Normal 31 10 2" xfId="20652" xr:uid="{00000000-0005-0000-0000-0000EAA00000}"/>
    <cellStyle name="Normal 31 10 3" xfId="38839" xr:uid="{00000000-0005-0000-0000-0000EBA00000}"/>
    <cellStyle name="Normal 31 11" xfId="15904" xr:uid="{00000000-0005-0000-0000-0000ECA00000}"/>
    <cellStyle name="Normal 31 12" xfId="34546" xr:uid="{00000000-0005-0000-0000-0000EDA00000}"/>
    <cellStyle name="Normal 31 2" xfId="4424" xr:uid="{00000000-0005-0000-0000-0000EEA00000}"/>
    <cellStyle name="Normal 31 2 10" xfId="15938" xr:uid="{00000000-0005-0000-0000-0000EFA00000}"/>
    <cellStyle name="Normal 31 2 11" xfId="34562" xr:uid="{00000000-0005-0000-0000-0000F0A00000}"/>
    <cellStyle name="Normal 31 2 2" xfId="4463" xr:uid="{00000000-0005-0000-0000-0000F1A00000}"/>
    <cellStyle name="Normal 31 2 2 10" xfId="34594" xr:uid="{00000000-0005-0000-0000-0000F2A00000}"/>
    <cellStyle name="Normal 31 2 2 2" xfId="4535" xr:uid="{00000000-0005-0000-0000-0000F3A00000}"/>
    <cellStyle name="Normal 31 2 2 2 2" xfId="4683" xr:uid="{00000000-0005-0000-0000-0000F4A00000}"/>
    <cellStyle name="Normal 31 2 2 2 2 2" xfId="4960" xr:uid="{00000000-0005-0000-0000-0000F5A00000}"/>
    <cellStyle name="Normal 31 2 2 2 2 2 2" xfId="5494" xr:uid="{00000000-0005-0000-0000-0000F6A00000}"/>
    <cellStyle name="Normal 31 2 2 2 2 2 2 2" xfId="6570" xr:uid="{00000000-0005-0000-0000-0000F7A00000}"/>
    <cellStyle name="Normal 31 2 2 2 2 2 2 2 2" xfId="8762" xr:uid="{00000000-0005-0000-0000-0000F8A00000}"/>
    <cellStyle name="Normal 31 2 2 2 2 2 2 2 2 2" xfId="13533" xr:uid="{00000000-0005-0000-0000-0000F9A00000}"/>
    <cellStyle name="Normal 31 2 2 2 2 2 2 2 2 2 2" xfId="24886" xr:uid="{00000000-0005-0000-0000-0000FAA00000}"/>
    <cellStyle name="Normal 31 2 2 2 2 2 2 2 2 2 3" xfId="42987" xr:uid="{00000000-0005-0000-0000-0000FBA00000}"/>
    <cellStyle name="Normal 31 2 2 2 2 2 2 2 2 3" xfId="20172" xr:uid="{00000000-0005-0000-0000-0000FCA00000}"/>
    <cellStyle name="Normal 31 2 2 2 2 2 2 2 2 4" xfId="38691" xr:uid="{00000000-0005-0000-0000-0000FDA00000}"/>
    <cellStyle name="Normal 31 2 2 2 2 2 2 2 3" xfId="11352" xr:uid="{00000000-0005-0000-0000-0000FEA00000}"/>
    <cellStyle name="Normal 31 2 2 2 2 2 2 2 3 2" xfId="22738" xr:uid="{00000000-0005-0000-0000-0000FFA00000}"/>
    <cellStyle name="Normal 31 2 2 2 2 2 2 2 3 3" xfId="40896" xr:uid="{00000000-0005-0000-0000-000000A10000}"/>
    <cellStyle name="Normal 31 2 2 2 2 2 2 2 4" xfId="18023" xr:uid="{00000000-0005-0000-0000-000001A10000}"/>
    <cellStyle name="Normal 31 2 2 2 2 2 2 2 5" xfId="36600" xr:uid="{00000000-0005-0000-0000-000002A10000}"/>
    <cellStyle name="Normal 31 2 2 2 2 2 2 3" xfId="7696" xr:uid="{00000000-0005-0000-0000-000003A10000}"/>
    <cellStyle name="Normal 31 2 2 2 2 2 2 3 2" xfId="12467" xr:uid="{00000000-0005-0000-0000-000004A10000}"/>
    <cellStyle name="Normal 31 2 2 2 2 2 2 3 2 2" xfId="23825" xr:uid="{00000000-0005-0000-0000-000005A10000}"/>
    <cellStyle name="Normal 31 2 2 2 2 2 2 3 2 3" xfId="41941" xr:uid="{00000000-0005-0000-0000-000006A10000}"/>
    <cellStyle name="Normal 31 2 2 2 2 2 2 3 3" xfId="19114" xr:uid="{00000000-0005-0000-0000-000007A10000}"/>
    <cellStyle name="Normal 31 2 2 2 2 2 2 3 4" xfId="37645" xr:uid="{00000000-0005-0000-0000-000008A10000}"/>
    <cellStyle name="Normal 31 2 2 2 2 2 2 4" xfId="10284" xr:uid="{00000000-0005-0000-0000-000009A10000}"/>
    <cellStyle name="Normal 31 2 2 2 2 2 2 4 2" xfId="21679" xr:uid="{00000000-0005-0000-0000-00000AA10000}"/>
    <cellStyle name="Normal 31 2 2 2 2 2 2 4 3" xfId="39850" xr:uid="{00000000-0005-0000-0000-00000BA10000}"/>
    <cellStyle name="Normal 31 2 2 2 2 2 2 5" xfId="16960" xr:uid="{00000000-0005-0000-0000-00000CA10000}"/>
    <cellStyle name="Normal 31 2 2 2 2 2 2 6" xfId="35554" xr:uid="{00000000-0005-0000-0000-00000DA10000}"/>
    <cellStyle name="Normal 31 2 2 2 2 2 3" xfId="6046" xr:uid="{00000000-0005-0000-0000-00000EA10000}"/>
    <cellStyle name="Normal 31 2 2 2 2 2 3 2" xfId="8238" xr:uid="{00000000-0005-0000-0000-00000FA10000}"/>
    <cellStyle name="Normal 31 2 2 2 2 2 3 2 2" xfId="13009" xr:uid="{00000000-0005-0000-0000-000010A10000}"/>
    <cellStyle name="Normal 31 2 2 2 2 2 3 2 2 2" xfId="24362" xr:uid="{00000000-0005-0000-0000-000011A10000}"/>
    <cellStyle name="Normal 31 2 2 2 2 2 3 2 2 3" xfId="42463" xr:uid="{00000000-0005-0000-0000-000012A10000}"/>
    <cellStyle name="Normal 31 2 2 2 2 2 3 2 3" xfId="19648" xr:uid="{00000000-0005-0000-0000-000013A10000}"/>
    <cellStyle name="Normal 31 2 2 2 2 2 3 2 4" xfId="38167" xr:uid="{00000000-0005-0000-0000-000014A10000}"/>
    <cellStyle name="Normal 31 2 2 2 2 2 3 3" xfId="10828" xr:uid="{00000000-0005-0000-0000-000015A10000}"/>
    <cellStyle name="Normal 31 2 2 2 2 2 3 3 2" xfId="22214" xr:uid="{00000000-0005-0000-0000-000016A10000}"/>
    <cellStyle name="Normal 31 2 2 2 2 2 3 3 3" xfId="40372" xr:uid="{00000000-0005-0000-0000-000017A10000}"/>
    <cellStyle name="Normal 31 2 2 2 2 2 3 4" xfId="17499" xr:uid="{00000000-0005-0000-0000-000018A10000}"/>
    <cellStyle name="Normal 31 2 2 2 2 2 3 5" xfId="36076" xr:uid="{00000000-0005-0000-0000-000019A10000}"/>
    <cellStyle name="Normal 31 2 2 2 2 2 4" xfId="7184" xr:uid="{00000000-0005-0000-0000-00001AA10000}"/>
    <cellStyle name="Normal 31 2 2 2 2 2 4 2" xfId="11955" xr:uid="{00000000-0005-0000-0000-00001BA10000}"/>
    <cellStyle name="Normal 31 2 2 2 2 2 4 2 2" xfId="23313" xr:uid="{00000000-0005-0000-0000-00001CA10000}"/>
    <cellStyle name="Normal 31 2 2 2 2 2 4 2 3" xfId="41429" xr:uid="{00000000-0005-0000-0000-00001DA10000}"/>
    <cellStyle name="Normal 31 2 2 2 2 2 4 3" xfId="18602" xr:uid="{00000000-0005-0000-0000-00001EA10000}"/>
    <cellStyle name="Normal 31 2 2 2 2 2 4 4" xfId="37133" xr:uid="{00000000-0005-0000-0000-00001FA10000}"/>
    <cellStyle name="Normal 31 2 2 2 2 2 5" xfId="9770" xr:uid="{00000000-0005-0000-0000-000020A10000}"/>
    <cellStyle name="Normal 31 2 2 2 2 2 5 2" xfId="21165" xr:uid="{00000000-0005-0000-0000-000021A10000}"/>
    <cellStyle name="Normal 31 2 2 2 2 2 5 3" xfId="39337" xr:uid="{00000000-0005-0000-0000-000022A10000}"/>
    <cellStyle name="Normal 31 2 2 2 2 2 6" xfId="16442" xr:uid="{00000000-0005-0000-0000-000023A10000}"/>
    <cellStyle name="Normal 31 2 2 2 2 2 7" xfId="35042" xr:uid="{00000000-0005-0000-0000-000024A10000}"/>
    <cellStyle name="Normal 31 2 2 2 2 3" xfId="5218" xr:uid="{00000000-0005-0000-0000-000025A10000}"/>
    <cellStyle name="Normal 31 2 2 2 2 3 2" xfId="6304" xr:uid="{00000000-0005-0000-0000-000026A10000}"/>
    <cellStyle name="Normal 31 2 2 2 2 3 2 2" xfId="8496" xr:uid="{00000000-0005-0000-0000-000027A10000}"/>
    <cellStyle name="Normal 31 2 2 2 2 3 2 2 2" xfId="13267" xr:uid="{00000000-0005-0000-0000-000028A10000}"/>
    <cellStyle name="Normal 31 2 2 2 2 3 2 2 2 2" xfId="24620" xr:uid="{00000000-0005-0000-0000-000029A10000}"/>
    <cellStyle name="Normal 31 2 2 2 2 3 2 2 2 3" xfId="42721" xr:uid="{00000000-0005-0000-0000-00002AA10000}"/>
    <cellStyle name="Normal 31 2 2 2 2 3 2 2 3" xfId="19906" xr:uid="{00000000-0005-0000-0000-00002BA10000}"/>
    <cellStyle name="Normal 31 2 2 2 2 3 2 2 4" xfId="38425" xr:uid="{00000000-0005-0000-0000-00002CA10000}"/>
    <cellStyle name="Normal 31 2 2 2 2 3 2 3" xfId="11086" xr:uid="{00000000-0005-0000-0000-00002DA10000}"/>
    <cellStyle name="Normal 31 2 2 2 2 3 2 3 2" xfId="22472" xr:uid="{00000000-0005-0000-0000-00002EA10000}"/>
    <cellStyle name="Normal 31 2 2 2 2 3 2 3 3" xfId="40630" xr:uid="{00000000-0005-0000-0000-00002FA10000}"/>
    <cellStyle name="Normal 31 2 2 2 2 3 2 4" xfId="17757" xr:uid="{00000000-0005-0000-0000-000030A10000}"/>
    <cellStyle name="Normal 31 2 2 2 2 3 2 5" xfId="36334" xr:uid="{00000000-0005-0000-0000-000031A10000}"/>
    <cellStyle name="Normal 31 2 2 2 2 3 3" xfId="7440" xr:uid="{00000000-0005-0000-0000-000032A10000}"/>
    <cellStyle name="Normal 31 2 2 2 2 3 3 2" xfId="12211" xr:uid="{00000000-0005-0000-0000-000033A10000}"/>
    <cellStyle name="Normal 31 2 2 2 2 3 3 2 2" xfId="23569" xr:uid="{00000000-0005-0000-0000-000034A10000}"/>
    <cellStyle name="Normal 31 2 2 2 2 3 3 2 3" xfId="41685" xr:uid="{00000000-0005-0000-0000-000035A10000}"/>
    <cellStyle name="Normal 31 2 2 2 2 3 3 3" xfId="18858" xr:uid="{00000000-0005-0000-0000-000036A10000}"/>
    <cellStyle name="Normal 31 2 2 2 2 3 3 4" xfId="37389" xr:uid="{00000000-0005-0000-0000-000037A10000}"/>
    <cellStyle name="Normal 31 2 2 2 2 3 4" xfId="10026" xr:uid="{00000000-0005-0000-0000-000038A10000}"/>
    <cellStyle name="Normal 31 2 2 2 2 3 4 2" xfId="21421" xr:uid="{00000000-0005-0000-0000-000039A10000}"/>
    <cellStyle name="Normal 31 2 2 2 2 3 4 3" xfId="39593" xr:uid="{00000000-0005-0000-0000-00003AA10000}"/>
    <cellStyle name="Normal 31 2 2 2 2 3 5" xfId="16698" xr:uid="{00000000-0005-0000-0000-00003BA10000}"/>
    <cellStyle name="Normal 31 2 2 2 2 3 6" xfId="35298" xr:uid="{00000000-0005-0000-0000-00003CA10000}"/>
    <cellStyle name="Normal 31 2 2 2 2 4" xfId="5770" xr:uid="{00000000-0005-0000-0000-00003DA10000}"/>
    <cellStyle name="Normal 31 2 2 2 2 4 2" xfId="7972" xr:uid="{00000000-0005-0000-0000-00003EA10000}"/>
    <cellStyle name="Normal 31 2 2 2 2 4 2 2" xfId="12743" xr:uid="{00000000-0005-0000-0000-00003FA10000}"/>
    <cellStyle name="Normal 31 2 2 2 2 4 2 2 2" xfId="24098" xr:uid="{00000000-0005-0000-0000-000040A10000}"/>
    <cellStyle name="Normal 31 2 2 2 2 4 2 2 3" xfId="42207" xr:uid="{00000000-0005-0000-0000-000041A10000}"/>
    <cellStyle name="Normal 31 2 2 2 2 4 2 3" xfId="19385" xr:uid="{00000000-0005-0000-0000-000042A10000}"/>
    <cellStyle name="Normal 31 2 2 2 2 4 2 4" xfId="37911" xr:uid="{00000000-0005-0000-0000-000043A10000}"/>
    <cellStyle name="Normal 31 2 2 2 2 4 3" xfId="10560" xr:uid="{00000000-0005-0000-0000-000044A10000}"/>
    <cellStyle name="Normal 31 2 2 2 2 4 3 2" xfId="21949" xr:uid="{00000000-0005-0000-0000-000045A10000}"/>
    <cellStyle name="Normal 31 2 2 2 2 4 3 3" xfId="40116" xr:uid="{00000000-0005-0000-0000-000046A10000}"/>
    <cellStyle name="Normal 31 2 2 2 2 4 4" xfId="17234" xr:uid="{00000000-0005-0000-0000-000047A10000}"/>
    <cellStyle name="Normal 31 2 2 2 2 4 5" xfId="35820" xr:uid="{00000000-0005-0000-0000-000048A10000}"/>
    <cellStyle name="Normal 31 2 2 2 2 5" xfId="6918" xr:uid="{00000000-0005-0000-0000-000049A10000}"/>
    <cellStyle name="Normal 31 2 2 2 2 5 2" xfId="11689" xr:uid="{00000000-0005-0000-0000-00004AA10000}"/>
    <cellStyle name="Normal 31 2 2 2 2 5 2 2" xfId="23051" xr:uid="{00000000-0005-0000-0000-00004BA10000}"/>
    <cellStyle name="Normal 31 2 2 2 2 5 2 3" xfId="41173" xr:uid="{00000000-0005-0000-0000-00004CA10000}"/>
    <cellStyle name="Normal 31 2 2 2 2 5 3" xfId="18341" xr:uid="{00000000-0005-0000-0000-00004DA10000}"/>
    <cellStyle name="Normal 31 2 2 2 2 5 4" xfId="36877" xr:uid="{00000000-0005-0000-0000-00004EA10000}"/>
    <cellStyle name="Normal 31 2 2 2 2 6" xfId="9511" xr:uid="{00000000-0005-0000-0000-00004FA10000}"/>
    <cellStyle name="Normal 31 2 2 2 2 6 2" xfId="20906" xr:uid="{00000000-0005-0000-0000-000050A10000}"/>
    <cellStyle name="Normal 31 2 2 2 2 6 3" xfId="39080" xr:uid="{00000000-0005-0000-0000-000051A10000}"/>
    <cellStyle name="Normal 31 2 2 2 2 7" xfId="16177" xr:uid="{00000000-0005-0000-0000-000052A10000}"/>
    <cellStyle name="Normal 31 2 2 2 2 8" xfId="34786" xr:uid="{00000000-0005-0000-0000-000053A10000}"/>
    <cellStyle name="Normal 31 2 2 2 3" xfId="4812" xr:uid="{00000000-0005-0000-0000-000054A10000}"/>
    <cellStyle name="Normal 31 2 2 2 3 2" xfId="5346" xr:uid="{00000000-0005-0000-0000-000055A10000}"/>
    <cellStyle name="Normal 31 2 2 2 3 2 2" xfId="6432" xr:uid="{00000000-0005-0000-0000-000056A10000}"/>
    <cellStyle name="Normal 31 2 2 2 3 2 2 2" xfId="8624" xr:uid="{00000000-0005-0000-0000-000057A10000}"/>
    <cellStyle name="Normal 31 2 2 2 3 2 2 2 2" xfId="13395" xr:uid="{00000000-0005-0000-0000-000058A10000}"/>
    <cellStyle name="Normal 31 2 2 2 3 2 2 2 2 2" xfId="24748" xr:uid="{00000000-0005-0000-0000-000059A10000}"/>
    <cellStyle name="Normal 31 2 2 2 3 2 2 2 2 3" xfId="42849" xr:uid="{00000000-0005-0000-0000-00005AA10000}"/>
    <cellStyle name="Normal 31 2 2 2 3 2 2 2 3" xfId="20034" xr:uid="{00000000-0005-0000-0000-00005BA10000}"/>
    <cellStyle name="Normal 31 2 2 2 3 2 2 2 4" xfId="38553" xr:uid="{00000000-0005-0000-0000-00005CA10000}"/>
    <cellStyle name="Normal 31 2 2 2 3 2 2 3" xfId="11214" xr:uid="{00000000-0005-0000-0000-00005DA10000}"/>
    <cellStyle name="Normal 31 2 2 2 3 2 2 3 2" xfId="22600" xr:uid="{00000000-0005-0000-0000-00005EA10000}"/>
    <cellStyle name="Normal 31 2 2 2 3 2 2 3 3" xfId="40758" xr:uid="{00000000-0005-0000-0000-00005FA10000}"/>
    <cellStyle name="Normal 31 2 2 2 3 2 2 4" xfId="17885" xr:uid="{00000000-0005-0000-0000-000060A10000}"/>
    <cellStyle name="Normal 31 2 2 2 3 2 2 5" xfId="36462" xr:uid="{00000000-0005-0000-0000-000061A10000}"/>
    <cellStyle name="Normal 31 2 2 2 3 2 3" xfId="7568" xr:uid="{00000000-0005-0000-0000-000062A10000}"/>
    <cellStyle name="Normal 31 2 2 2 3 2 3 2" xfId="12339" xr:uid="{00000000-0005-0000-0000-000063A10000}"/>
    <cellStyle name="Normal 31 2 2 2 3 2 3 2 2" xfId="23697" xr:uid="{00000000-0005-0000-0000-000064A10000}"/>
    <cellStyle name="Normal 31 2 2 2 3 2 3 2 3" xfId="41813" xr:uid="{00000000-0005-0000-0000-000065A10000}"/>
    <cellStyle name="Normal 31 2 2 2 3 2 3 3" xfId="18986" xr:uid="{00000000-0005-0000-0000-000066A10000}"/>
    <cellStyle name="Normal 31 2 2 2 3 2 3 4" xfId="37517" xr:uid="{00000000-0005-0000-0000-000067A10000}"/>
    <cellStyle name="Normal 31 2 2 2 3 2 4" xfId="10154" xr:uid="{00000000-0005-0000-0000-000068A10000}"/>
    <cellStyle name="Normal 31 2 2 2 3 2 4 2" xfId="21549" xr:uid="{00000000-0005-0000-0000-000069A10000}"/>
    <cellStyle name="Normal 31 2 2 2 3 2 4 3" xfId="39721" xr:uid="{00000000-0005-0000-0000-00006AA10000}"/>
    <cellStyle name="Normal 31 2 2 2 3 2 5" xfId="16826" xr:uid="{00000000-0005-0000-0000-00006BA10000}"/>
    <cellStyle name="Normal 31 2 2 2 3 2 6" xfId="35426" xr:uid="{00000000-0005-0000-0000-00006CA10000}"/>
    <cellStyle name="Normal 31 2 2 2 3 3" xfId="5898" xr:uid="{00000000-0005-0000-0000-00006DA10000}"/>
    <cellStyle name="Normal 31 2 2 2 3 3 2" xfId="8100" xr:uid="{00000000-0005-0000-0000-00006EA10000}"/>
    <cellStyle name="Normal 31 2 2 2 3 3 2 2" xfId="12871" xr:uid="{00000000-0005-0000-0000-00006FA10000}"/>
    <cellStyle name="Normal 31 2 2 2 3 3 2 2 2" xfId="24226" xr:uid="{00000000-0005-0000-0000-000070A10000}"/>
    <cellStyle name="Normal 31 2 2 2 3 3 2 2 3" xfId="42335" xr:uid="{00000000-0005-0000-0000-000071A10000}"/>
    <cellStyle name="Normal 31 2 2 2 3 3 2 3" xfId="19513" xr:uid="{00000000-0005-0000-0000-000072A10000}"/>
    <cellStyle name="Normal 31 2 2 2 3 3 2 4" xfId="38039" xr:uid="{00000000-0005-0000-0000-000073A10000}"/>
    <cellStyle name="Normal 31 2 2 2 3 3 3" xfId="10688" xr:uid="{00000000-0005-0000-0000-000074A10000}"/>
    <cellStyle name="Normal 31 2 2 2 3 3 3 2" xfId="22077" xr:uid="{00000000-0005-0000-0000-000075A10000}"/>
    <cellStyle name="Normal 31 2 2 2 3 3 3 3" xfId="40244" xr:uid="{00000000-0005-0000-0000-000076A10000}"/>
    <cellStyle name="Normal 31 2 2 2 3 3 4" xfId="17362" xr:uid="{00000000-0005-0000-0000-000077A10000}"/>
    <cellStyle name="Normal 31 2 2 2 3 3 5" xfId="35948" xr:uid="{00000000-0005-0000-0000-000078A10000}"/>
    <cellStyle name="Normal 31 2 2 2 3 4" xfId="7046" xr:uid="{00000000-0005-0000-0000-000079A10000}"/>
    <cellStyle name="Normal 31 2 2 2 3 4 2" xfId="11817" xr:uid="{00000000-0005-0000-0000-00007AA10000}"/>
    <cellStyle name="Normal 31 2 2 2 3 4 2 2" xfId="23179" xr:uid="{00000000-0005-0000-0000-00007BA10000}"/>
    <cellStyle name="Normal 31 2 2 2 3 4 2 3" xfId="41301" xr:uid="{00000000-0005-0000-0000-00007CA10000}"/>
    <cellStyle name="Normal 31 2 2 2 3 4 3" xfId="18469" xr:uid="{00000000-0005-0000-0000-00007DA10000}"/>
    <cellStyle name="Normal 31 2 2 2 3 4 4" xfId="37005" xr:uid="{00000000-0005-0000-0000-00007EA10000}"/>
    <cellStyle name="Normal 31 2 2 2 3 5" xfId="9640" xr:uid="{00000000-0005-0000-0000-00007FA10000}"/>
    <cellStyle name="Normal 31 2 2 2 3 5 2" xfId="21035" xr:uid="{00000000-0005-0000-0000-000080A10000}"/>
    <cellStyle name="Normal 31 2 2 2 3 5 3" xfId="39208" xr:uid="{00000000-0005-0000-0000-000081A10000}"/>
    <cellStyle name="Normal 31 2 2 2 3 6" xfId="16305" xr:uid="{00000000-0005-0000-0000-000082A10000}"/>
    <cellStyle name="Normal 31 2 2 2 3 7" xfId="34914" xr:uid="{00000000-0005-0000-0000-000083A10000}"/>
    <cellStyle name="Normal 31 2 2 2 4" xfId="5090" xr:uid="{00000000-0005-0000-0000-000084A10000}"/>
    <cellStyle name="Normal 31 2 2 2 4 2" xfId="6176" xr:uid="{00000000-0005-0000-0000-000085A10000}"/>
    <cellStyle name="Normal 31 2 2 2 4 2 2" xfId="8368" xr:uid="{00000000-0005-0000-0000-000086A10000}"/>
    <cellStyle name="Normal 31 2 2 2 4 2 2 2" xfId="13139" xr:uid="{00000000-0005-0000-0000-000087A10000}"/>
    <cellStyle name="Normal 31 2 2 2 4 2 2 2 2" xfId="24492" xr:uid="{00000000-0005-0000-0000-000088A10000}"/>
    <cellStyle name="Normal 31 2 2 2 4 2 2 2 3" xfId="42593" xr:uid="{00000000-0005-0000-0000-000089A10000}"/>
    <cellStyle name="Normal 31 2 2 2 4 2 2 3" xfId="19778" xr:uid="{00000000-0005-0000-0000-00008AA10000}"/>
    <cellStyle name="Normal 31 2 2 2 4 2 2 4" xfId="38297" xr:uid="{00000000-0005-0000-0000-00008BA10000}"/>
    <cellStyle name="Normal 31 2 2 2 4 2 3" xfId="10958" xr:uid="{00000000-0005-0000-0000-00008CA10000}"/>
    <cellStyle name="Normal 31 2 2 2 4 2 3 2" xfId="22344" xr:uid="{00000000-0005-0000-0000-00008DA10000}"/>
    <cellStyle name="Normal 31 2 2 2 4 2 3 3" xfId="40502" xr:uid="{00000000-0005-0000-0000-00008EA10000}"/>
    <cellStyle name="Normal 31 2 2 2 4 2 4" xfId="17629" xr:uid="{00000000-0005-0000-0000-00008FA10000}"/>
    <cellStyle name="Normal 31 2 2 2 4 2 5" xfId="36206" xr:uid="{00000000-0005-0000-0000-000090A10000}"/>
    <cellStyle name="Normal 31 2 2 2 4 3" xfId="7312" xr:uid="{00000000-0005-0000-0000-000091A10000}"/>
    <cellStyle name="Normal 31 2 2 2 4 3 2" xfId="12083" xr:uid="{00000000-0005-0000-0000-000092A10000}"/>
    <cellStyle name="Normal 31 2 2 2 4 3 2 2" xfId="23441" xr:uid="{00000000-0005-0000-0000-000093A10000}"/>
    <cellStyle name="Normal 31 2 2 2 4 3 2 3" xfId="41557" xr:uid="{00000000-0005-0000-0000-000094A10000}"/>
    <cellStyle name="Normal 31 2 2 2 4 3 3" xfId="18730" xr:uid="{00000000-0005-0000-0000-000095A10000}"/>
    <cellStyle name="Normal 31 2 2 2 4 3 4" xfId="37261" xr:uid="{00000000-0005-0000-0000-000096A10000}"/>
    <cellStyle name="Normal 31 2 2 2 4 4" xfId="9898" xr:uid="{00000000-0005-0000-0000-000097A10000}"/>
    <cellStyle name="Normal 31 2 2 2 4 4 2" xfId="21293" xr:uid="{00000000-0005-0000-0000-000098A10000}"/>
    <cellStyle name="Normal 31 2 2 2 4 4 3" xfId="39465" xr:uid="{00000000-0005-0000-0000-000099A10000}"/>
    <cellStyle name="Normal 31 2 2 2 4 5" xfId="16570" xr:uid="{00000000-0005-0000-0000-00009AA10000}"/>
    <cellStyle name="Normal 31 2 2 2 4 6" xfId="35170" xr:uid="{00000000-0005-0000-0000-00009BA10000}"/>
    <cellStyle name="Normal 31 2 2 2 5" xfId="5622" xr:uid="{00000000-0005-0000-0000-00009CA10000}"/>
    <cellStyle name="Normal 31 2 2 2 5 2" xfId="7824" xr:uid="{00000000-0005-0000-0000-00009DA10000}"/>
    <cellStyle name="Normal 31 2 2 2 5 2 2" xfId="12595" xr:uid="{00000000-0005-0000-0000-00009EA10000}"/>
    <cellStyle name="Normal 31 2 2 2 5 2 2 2" xfId="23953" xr:uid="{00000000-0005-0000-0000-00009FA10000}"/>
    <cellStyle name="Normal 31 2 2 2 5 2 2 3" xfId="42069" xr:uid="{00000000-0005-0000-0000-0000A0A10000}"/>
    <cellStyle name="Normal 31 2 2 2 5 2 3" xfId="19242" xr:uid="{00000000-0005-0000-0000-0000A1A10000}"/>
    <cellStyle name="Normal 31 2 2 2 5 2 4" xfId="37773" xr:uid="{00000000-0005-0000-0000-0000A2A10000}"/>
    <cellStyle name="Normal 31 2 2 2 5 3" xfId="10412" xr:uid="{00000000-0005-0000-0000-0000A3A10000}"/>
    <cellStyle name="Normal 31 2 2 2 5 3 2" xfId="21807" xr:uid="{00000000-0005-0000-0000-0000A4A10000}"/>
    <cellStyle name="Normal 31 2 2 2 5 3 3" xfId="39978" xr:uid="{00000000-0005-0000-0000-0000A5A10000}"/>
    <cellStyle name="Normal 31 2 2 2 5 4" xfId="17088" xr:uid="{00000000-0005-0000-0000-0000A6A10000}"/>
    <cellStyle name="Normal 31 2 2 2 5 5" xfId="35682" xr:uid="{00000000-0005-0000-0000-0000A7A10000}"/>
    <cellStyle name="Normal 31 2 2 2 6" xfId="6780" xr:uid="{00000000-0005-0000-0000-0000A8A10000}"/>
    <cellStyle name="Normal 31 2 2 2 6 2" xfId="11551" xr:uid="{00000000-0005-0000-0000-0000A9A10000}"/>
    <cellStyle name="Normal 31 2 2 2 6 2 2" xfId="22918" xr:uid="{00000000-0005-0000-0000-0000AAA10000}"/>
    <cellStyle name="Normal 31 2 2 2 6 2 3" xfId="41045" xr:uid="{00000000-0005-0000-0000-0000ABA10000}"/>
    <cellStyle name="Normal 31 2 2 2 6 3" xfId="18206" xr:uid="{00000000-0005-0000-0000-0000ACA10000}"/>
    <cellStyle name="Normal 31 2 2 2 6 4" xfId="36749" xr:uid="{00000000-0005-0000-0000-0000ADA10000}"/>
    <cellStyle name="Normal 31 2 2 2 7" xfId="9380" xr:uid="{00000000-0005-0000-0000-0000AEA10000}"/>
    <cellStyle name="Normal 31 2 2 2 7 2" xfId="20775" xr:uid="{00000000-0005-0000-0000-0000AFA10000}"/>
    <cellStyle name="Normal 31 2 2 2 7 3" xfId="38952" xr:uid="{00000000-0005-0000-0000-0000B0A10000}"/>
    <cellStyle name="Normal 31 2 2 2 8" xfId="16040" xr:uid="{00000000-0005-0000-0000-0000B1A10000}"/>
    <cellStyle name="Normal 31 2 2 2 9" xfId="34658" xr:uid="{00000000-0005-0000-0000-0000B2A10000}"/>
    <cellStyle name="Normal 31 2 2 3" xfId="4611" xr:uid="{00000000-0005-0000-0000-0000B3A10000}"/>
    <cellStyle name="Normal 31 2 2 3 2" xfId="4888" xr:uid="{00000000-0005-0000-0000-0000B4A10000}"/>
    <cellStyle name="Normal 31 2 2 3 2 2" xfId="5422" xr:uid="{00000000-0005-0000-0000-0000B5A10000}"/>
    <cellStyle name="Normal 31 2 2 3 2 2 2" xfId="6504" xr:uid="{00000000-0005-0000-0000-0000B6A10000}"/>
    <cellStyle name="Normal 31 2 2 3 2 2 2 2" xfId="8696" xr:uid="{00000000-0005-0000-0000-0000B7A10000}"/>
    <cellStyle name="Normal 31 2 2 3 2 2 2 2 2" xfId="13467" xr:uid="{00000000-0005-0000-0000-0000B8A10000}"/>
    <cellStyle name="Normal 31 2 2 3 2 2 2 2 2 2" xfId="24820" xr:uid="{00000000-0005-0000-0000-0000B9A10000}"/>
    <cellStyle name="Normal 31 2 2 3 2 2 2 2 2 3" xfId="42921" xr:uid="{00000000-0005-0000-0000-0000BAA10000}"/>
    <cellStyle name="Normal 31 2 2 3 2 2 2 2 3" xfId="20106" xr:uid="{00000000-0005-0000-0000-0000BBA10000}"/>
    <cellStyle name="Normal 31 2 2 3 2 2 2 2 4" xfId="38625" xr:uid="{00000000-0005-0000-0000-0000BCA10000}"/>
    <cellStyle name="Normal 31 2 2 3 2 2 2 3" xfId="11286" xr:uid="{00000000-0005-0000-0000-0000BDA10000}"/>
    <cellStyle name="Normal 31 2 2 3 2 2 2 3 2" xfId="22672" xr:uid="{00000000-0005-0000-0000-0000BEA10000}"/>
    <cellStyle name="Normal 31 2 2 3 2 2 2 3 3" xfId="40830" xr:uid="{00000000-0005-0000-0000-0000BFA10000}"/>
    <cellStyle name="Normal 31 2 2 3 2 2 2 4" xfId="17957" xr:uid="{00000000-0005-0000-0000-0000C0A10000}"/>
    <cellStyle name="Normal 31 2 2 3 2 2 2 5" xfId="36534" xr:uid="{00000000-0005-0000-0000-0000C1A10000}"/>
    <cellStyle name="Normal 31 2 2 3 2 2 3" xfId="7632" xr:uid="{00000000-0005-0000-0000-0000C2A10000}"/>
    <cellStyle name="Normal 31 2 2 3 2 2 3 2" xfId="12403" xr:uid="{00000000-0005-0000-0000-0000C3A10000}"/>
    <cellStyle name="Normal 31 2 2 3 2 2 3 2 2" xfId="23761" xr:uid="{00000000-0005-0000-0000-0000C4A10000}"/>
    <cellStyle name="Normal 31 2 2 3 2 2 3 2 3" xfId="41877" xr:uid="{00000000-0005-0000-0000-0000C5A10000}"/>
    <cellStyle name="Normal 31 2 2 3 2 2 3 3" xfId="19050" xr:uid="{00000000-0005-0000-0000-0000C6A10000}"/>
    <cellStyle name="Normal 31 2 2 3 2 2 3 4" xfId="37581" xr:uid="{00000000-0005-0000-0000-0000C7A10000}"/>
    <cellStyle name="Normal 31 2 2 3 2 2 4" xfId="10219" xr:uid="{00000000-0005-0000-0000-0000C8A10000}"/>
    <cellStyle name="Normal 31 2 2 3 2 2 4 2" xfId="21614" xr:uid="{00000000-0005-0000-0000-0000C9A10000}"/>
    <cellStyle name="Normal 31 2 2 3 2 2 4 3" xfId="39786" xr:uid="{00000000-0005-0000-0000-0000CAA10000}"/>
    <cellStyle name="Normal 31 2 2 3 2 2 5" xfId="16893" xr:uid="{00000000-0005-0000-0000-0000CBA10000}"/>
    <cellStyle name="Normal 31 2 2 3 2 2 6" xfId="35490" xr:uid="{00000000-0005-0000-0000-0000CCA10000}"/>
    <cellStyle name="Normal 31 2 2 3 2 3" xfId="5974" xr:uid="{00000000-0005-0000-0000-0000CDA10000}"/>
    <cellStyle name="Normal 31 2 2 3 2 3 2" xfId="8168" xr:uid="{00000000-0005-0000-0000-0000CEA10000}"/>
    <cellStyle name="Normal 31 2 2 3 2 3 2 2" xfId="12939" xr:uid="{00000000-0005-0000-0000-0000CFA10000}"/>
    <cellStyle name="Normal 31 2 2 3 2 3 2 2 2" xfId="24294" xr:uid="{00000000-0005-0000-0000-0000D0A10000}"/>
    <cellStyle name="Normal 31 2 2 3 2 3 2 2 3" xfId="42399" xr:uid="{00000000-0005-0000-0000-0000D1A10000}"/>
    <cellStyle name="Normal 31 2 2 3 2 3 2 3" xfId="19579" xr:uid="{00000000-0005-0000-0000-0000D2A10000}"/>
    <cellStyle name="Normal 31 2 2 3 2 3 2 4" xfId="38103" xr:uid="{00000000-0005-0000-0000-0000D3A10000}"/>
    <cellStyle name="Normal 31 2 2 3 2 3 3" xfId="10758" xr:uid="{00000000-0005-0000-0000-0000D4A10000}"/>
    <cellStyle name="Normal 31 2 2 3 2 3 3 2" xfId="22146" xr:uid="{00000000-0005-0000-0000-0000D5A10000}"/>
    <cellStyle name="Normal 31 2 2 3 2 3 3 3" xfId="40308" xr:uid="{00000000-0005-0000-0000-0000D6A10000}"/>
    <cellStyle name="Normal 31 2 2 3 2 3 4" xfId="17431" xr:uid="{00000000-0005-0000-0000-0000D7A10000}"/>
    <cellStyle name="Normal 31 2 2 3 2 3 5" xfId="36012" xr:uid="{00000000-0005-0000-0000-0000D8A10000}"/>
    <cellStyle name="Normal 31 2 2 3 2 4" xfId="7114" xr:uid="{00000000-0005-0000-0000-0000D9A10000}"/>
    <cellStyle name="Normal 31 2 2 3 2 4 2" xfId="11885" xr:uid="{00000000-0005-0000-0000-0000DAA10000}"/>
    <cellStyle name="Normal 31 2 2 3 2 4 2 2" xfId="23246" xr:uid="{00000000-0005-0000-0000-0000DBA10000}"/>
    <cellStyle name="Normal 31 2 2 3 2 4 2 3" xfId="41365" xr:uid="{00000000-0005-0000-0000-0000DCA10000}"/>
    <cellStyle name="Normal 31 2 2 3 2 4 3" xfId="18534" xr:uid="{00000000-0005-0000-0000-0000DDA10000}"/>
    <cellStyle name="Normal 31 2 2 3 2 4 4" xfId="37069" xr:uid="{00000000-0005-0000-0000-0000DEA10000}"/>
    <cellStyle name="Normal 31 2 2 3 2 5" xfId="9705" xr:uid="{00000000-0005-0000-0000-0000DFA10000}"/>
    <cellStyle name="Normal 31 2 2 3 2 5 2" xfId="21100" xr:uid="{00000000-0005-0000-0000-0000E0A10000}"/>
    <cellStyle name="Normal 31 2 2 3 2 5 3" xfId="39273" xr:uid="{00000000-0005-0000-0000-0000E1A10000}"/>
    <cellStyle name="Normal 31 2 2 3 2 6" xfId="16373" xr:uid="{00000000-0005-0000-0000-0000E2A10000}"/>
    <cellStyle name="Normal 31 2 2 3 2 7" xfId="34978" xr:uid="{00000000-0005-0000-0000-0000E3A10000}"/>
    <cellStyle name="Normal 31 2 2 3 3" xfId="5154" xr:uid="{00000000-0005-0000-0000-0000E4A10000}"/>
    <cellStyle name="Normal 31 2 2 3 3 2" xfId="6240" xr:uid="{00000000-0005-0000-0000-0000E5A10000}"/>
    <cellStyle name="Normal 31 2 2 3 3 2 2" xfId="8432" xr:uid="{00000000-0005-0000-0000-0000E6A10000}"/>
    <cellStyle name="Normal 31 2 2 3 3 2 2 2" xfId="13203" xr:uid="{00000000-0005-0000-0000-0000E7A10000}"/>
    <cellStyle name="Normal 31 2 2 3 3 2 2 2 2" xfId="24556" xr:uid="{00000000-0005-0000-0000-0000E8A10000}"/>
    <cellStyle name="Normal 31 2 2 3 3 2 2 2 3" xfId="42657" xr:uid="{00000000-0005-0000-0000-0000E9A10000}"/>
    <cellStyle name="Normal 31 2 2 3 3 2 2 3" xfId="19842" xr:uid="{00000000-0005-0000-0000-0000EAA10000}"/>
    <cellStyle name="Normal 31 2 2 3 3 2 2 4" xfId="38361" xr:uid="{00000000-0005-0000-0000-0000EBA10000}"/>
    <cellStyle name="Normal 31 2 2 3 3 2 3" xfId="11022" xr:uid="{00000000-0005-0000-0000-0000ECA10000}"/>
    <cellStyle name="Normal 31 2 2 3 3 2 3 2" xfId="22408" xr:uid="{00000000-0005-0000-0000-0000EDA10000}"/>
    <cellStyle name="Normal 31 2 2 3 3 2 3 3" xfId="40566" xr:uid="{00000000-0005-0000-0000-0000EEA10000}"/>
    <cellStyle name="Normal 31 2 2 3 3 2 4" xfId="17693" xr:uid="{00000000-0005-0000-0000-0000EFA10000}"/>
    <cellStyle name="Normal 31 2 2 3 3 2 5" xfId="36270" xr:uid="{00000000-0005-0000-0000-0000F0A10000}"/>
    <cellStyle name="Normal 31 2 2 3 3 3" xfId="7376" xr:uid="{00000000-0005-0000-0000-0000F1A10000}"/>
    <cellStyle name="Normal 31 2 2 3 3 3 2" xfId="12147" xr:uid="{00000000-0005-0000-0000-0000F2A10000}"/>
    <cellStyle name="Normal 31 2 2 3 3 3 2 2" xfId="23505" xr:uid="{00000000-0005-0000-0000-0000F3A10000}"/>
    <cellStyle name="Normal 31 2 2 3 3 3 2 3" xfId="41621" xr:uid="{00000000-0005-0000-0000-0000F4A10000}"/>
    <cellStyle name="Normal 31 2 2 3 3 3 3" xfId="18794" xr:uid="{00000000-0005-0000-0000-0000F5A10000}"/>
    <cellStyle name="Normal 31 2 2 3 3 3 4" xfId="37325" xr:uid="{00000000-0005-0000-0000-0000F6A10000}"/>
    <cellStyle name="Normal 31 2 2 3 3 4" xfId="9962" xr:uid="{00000000-0005-0000-0000-0000F7A10000}"/>
    <cellStyle name="Normal 31 2 2 3 3 4 2" xfId="21357" xr:uid="{00000000-0005-0000-0000-0000F8A10000}"/>
    <cellStyle name="Normal 31 2 2 3 3 4 3" xfId="39529" xr:uid="{00000000-0005-0000-0000-0000F9A10000}"/>
    <cellStyle name="Normal 31 2 2 3 3 5" xfId="16634" xr:uid="{00000000-0005-0000-0000-0000FAA10000}"/>
    <cellStyle name="Normal 31 2 2 3 3 6" xfId="35234" xr:uid="{00000000-0005-0000-0000-0000FBA10000}"/>
    <cellStyle name="Normal 31 2 2 3 4" xfId="5698" xr:uid="{00000000-0005-0000-0000-0000FCA10000}"/>
    <cellStyle name="Normal 31 2 2 3 4 2" xfId="7900" xr:uid="{00000000-0005-0000-0000-0000FDA10000}"/>
    <cellStyle name="Normal 31 2 2 3 4 2 2" xfId="12671" xr:uid="{00000000-0005-0000-0000-0000FEA10000}"/>
    <cellStyle name="Normal 31 2 2 3 4 2 2 2" xfId="24027" xr:uid="{00000000-0005-0000-0000-0000FFA10000}"/>
    <cellStyle name="Normal 31 2 2 3 4 2 2 3" xfId="42141" xr:uid="{00000000-0005-0000-0000-000000A20000}"/>
    <cellStyle name="Normal 31 2 2 3 4 2 3" xfId="19315" xr:uid="{00000000-0005-0000-0000-000001A20000}"/>
    <cellStyle name="Normal 31 2 2 3 4 2 4" xfId="37845" xr:uid="{00000000-0005-0000-0000-000002A20000}"/>
    <cellStyle name="Normal 31 2 2 3 4 3" xfId="10488" xr:uid="{00000000-0005-0000-0000-000003A20000}"/>
    <cellStyle name="Normal 31 2 2 3 4 3 2" xfId="21880" xr:uid="{00000000-0005-0000-0000-000004A20000}"/>
    <cellStyle name="Normal 31 2 2 3 4 3 3" xfId="40050" xr:uid="{00000000-0005-0000-0000-000005A20000}"/>
    <cellStyle name="Normal 31 2 2 3 4 4" xfId="17164" xr:uid="{00000000-0005-0000-0000-000006A20000}"/>
    <cellStyle name="Normal 31 2 2 3 4 5" xfId="35754" xr:uid="{00000000-0005-0000-0000-000007A20000}"/>
    <cellStyle name="Normal 31 2 2 3 5" xfId="6848" xr:uid="{00000000-0005-0000-0000-000008A20000}"/>
    <cellStyle name="Normal 31 2 2 3 5 2" xfId="11619" xr:uid="{00000000-0005-0000-0000-000009A20000}"/>
    <cellStyle name="Normal 31 2 2 3 5 2 2" xfId="22984" xr:uid="{00000000-0005-0000-0000-00000AA20000}"/>
    <cellStyle name="Normal 31 2 2 3 5 2 3" xfId="41109" xr:uid="{00000000-0005-0000-0000-00000BA20000}"/>
    <cellStyle name="Normal 31 2 2 3 5 3" xfId="18272" xr:uid="{00000000-0005-0000-0000-00000CA20000}"/>
    <cellStyle name="Normal 31 2 2 3 5 4" xfId="36813" xr:uid="{00000000-0005-0000-0000-00000DA20000}"/>
    <cellStyle name="Normal 31 2 2 3 6" xfId="9446" xr:uid="{00000000-0005-0000-0000-00000EA20000}"/>
    <cellStyle name="Normal 31 2 2 3 6 2" xfId="20841" xr:uid="{00000000-0005-0000-0000-00000FA20000}"/>
    <cellStyle name="Normal 31 2 2 3 6 3" xfId="39016" xr:uid="{00000000-0005-0000-0000-000010A20000}"/>
    <cellStyle name="Normal 31 2 2 3 7" xfId="16109" xr:uid="{00000000-0005-0000-0000-000011A20000}"/>
    <cellStyle name="Normal 31 2 2 3 8" xfId="34722" xr:uid="{00000000-0005-0000-0000-000012A20000}"/>
    <cellStyle name="Normal 31 2 2 4" xfId="4748" xr:uid="{00000000-0005-0000-0000-000013A20000}"/>
    <cellStyle name="Normal 31 2 2 4 2" xfId="5282" xr:uid="{00000000-0005-0000-0000-000014A20000}"/>
    <cellStyle name="Normal 31 2 2 4 2 2" xfId="6368" xr:uid="{00000000-0005-0000-0000-000015A20000}"/>
    <cellStyle name="Normal 31 2 2 4 2 2 2" xfId="8560" xr:uid="{00000000-0005-0000-0000-000016A20000}"/>
    <cellStyle name="Normal 31 2 2 4 2 2 2 2" xfId="13331" xr:uid="{00000000-0005-0000-0000-000017A20000}"/>
    <cellStyle name="Normal 31 2 2 4 2 2 2 2 2" xfId="24684" xr:uid="{00000000-0005-0000-0000-000018A20000}"/>
    <cellStyle name="Normal 31 2 2 4 2 2 2 2 3" xfId="42785" xr:uid="{00000000-0005-0000-0000-000019A20000}"/>
    <cellStyle name="Normal 31 2 2 4 2 2 2 3" xfId="19970" xr:uid="{00000000-0005-0000-0000-00001AA20000}"/>
    <cellStyle name="Normal 31 2 2 4 2 2 2 4" xfId="38489" xr:uid="{00000000-0005-0000-0000-00001BA20000}"/>
    <cellStyle name="Normal 31 2 2 4 2 2 3" xfId="11150" xr:uid="{00000000-0005-0000-0000-00001CA20000}"/>
    <cellStyle name="Normal 31 2 2 4 2 2 3 2" xfId="22536" xr:uid="{00000000-0005-0000-0000-00001DA20000}"/>
    <cellStyle name="Normal 31 2 2 4 2 2 3 3" xfId="40694" xr:uid="{00000000-0005-0000-0000-00001EA20000}"/>
    <cellStyle name="Normal 31 2 2 4 2 2 4" xfId="17821" xr:uid="{00000000-0005-0000-0000-00001FA20000}"/>
    <cellStyle name="Normal 31 2 2 4 2 2 5" xfId="36398" xr:uid="{00000000-0005-0000-0000-000020A20000}"/>
    <cellStyle name="Normal 31 2 2 4 2 3" xfId="7504" xr:uid="{00000000-0005-0000-0000-000021A20000}"/>
    <cellStyle name="Normal 31 2 2 4 2 3 2" xfId="12275" xr:uid="{00000000-0005-0000-0000-000022A20000}"/>
    <cellStyle name="Normal 31 2 2 4 2 3 2 2" xfId="23633" xr:uid="{00000000-0005-0000-0000-000023A20000}"/>
    <cellStyle name="Normal 31 2 2 4 2 3 2 3" xfId="41749" xr:uid="{00000000-0005-0000-0000-000024A20000}"/>
    <cellStyle name="Normal 31 2 2 4 2 3 3" xfId="18922" xr:uid="{00000000-0005-0000-0000-000025A20000}"/>
    <cellStyle name="Normal 31 2 2 4 2 3 4" xfId="37453" xr:uid="{00000000-0005-0000-0000-000026A20000}"/>
    <cellStyle name="Normal 31 2 2 4 2 4" xfId="10090" xr:uid="{00000000-0005-0000-0000-000027A20000}"/>
    <cellStyle name="Normal 31 2 2 4 2 4 2" xfId="21485" xr:uid="{00000000-0005-0000-0000-000028A20000}"/>
    <cellStyle name="Normal 31 2 2 4 2 4 3" xfId="39657" xr:uid="{00000000-0005-0000-0000-000029A20000}"/>
    <cellStyle name="Normal 31 2 2 4 2 5" xfId="16762" xr:uid="{00000000-0005-0000-0000-00002AA20000}"/>
    <cellStyle name="Normal 31 2 2 4 2 6" xfId="35362" xr:uid="{00000000-0005-0000-0000-00002BA20000}"/>
    <cellStyle name="Normal 31 2 2 4 3" xfId="5834" xr:uid="{00000000-0005-0000-0000-00002CA20000}"/>
    <cellStyle name="Normal 31 2 2 4 3 2" xfId="8036" xr:uid="{00000000-0005-0000-0000-00002DA20000}"/>
    <cellStyle name="Normal 31 2 2 4 3 2 2" xfId="12807" xr:uid="{00000000-0005-0000-0000-00002EA20000}"/>
    <cellStyle name="Normal 31 2 2 4 3 2 2 2" xfId="24162" xr:uid="{00000000-0005-0000-0000-00002FA20000}"/>
    <cellStyle name="Normal 31 2 2 4 3 2 2 3" xfId="42271" xr:uid="{00000000-0005-0000-0000-000030A20000}"/>
    <cellStyle name="Normal 31 2 2 4 3 2 3" xfId="19449" xr:uid="{00000000-0005-0000-0000-000031A20000}"/>
    <cellStyle name="Normal 31 2 2 4 3 2 4" xfId="37975" xr:uid="{00000000-0005-0000-0000-000032A20000}"/>
    <cellStyle name="Normal 31 2 2 4 3 3" xfId="10624" xr:uid="{00000000-0005-0000-0000-000033A20000}"/>
    <cellStyle name="Normal 31 2 2 4 3 3 2" xfId="22013" xr:uid="{00000000-0005-0000-0000-000034A20000}"/>
    <cellStyle name="Normal 31 2 2 4 3 3 3" xfId="40180" xr:uid="{00000000-0005-0000-0000-000035A20000}"/>
    <cellStyle name="Normal 31 2 2 4 3 4" xfId="17298" xr:uid="{00000000-0005-0000-0000-000036A20000}"/>
    <cellStyle name="Normal 31 2 2 4 3 5" xfId="35884" xr:uid="{00000000-0005-0000-0000-000037A20000}"/>
    <cellStyle name="Normal 31 2 2 4 4" xfId="6982" xr:uid="{00000000-0005-0000-0000-000038A20000}"/>
    <cellStyle name="Normal 31 2 2 4 4 2" xfId="11753" xr:uid="{00000000-0005-0000-0000-000039A20000}"/>
    <cellStyle name="Normal 31 2 2 4 4 2 2" xfId="23115" xr:uid="{00000000-0005-0000-0000-00003AA20000}"/>
    <cellStyle name="Normal 31 2 2 4 4 2 3" xfId="41237" xr:uid="{00000000-0005-0000-0000-00003BA20000}"/>
    <cellStyle name="Normal 31 2 2 4 4 3" xfId="18405" xr:uid="{00000000-0005-0000-0000-00003CA20000}"/>
    <cellStyle name="Normal 31 2 2 4 4 4" xfId="36941" xr:uid="{00000000-0005-0000-0000-00003DA20000}"/>
    <cellStyle name="Normal 31 2 2 4 5" xfId="9576" xr:uid="{00000000-0005-0000-0000-00003EA20000}"/>
    <cellStyle name="Normal 31 2 2 4 5 2" xfId="20971" xr:uid="{00000000-0005-0000-0000-00003FA20000}"/>
    <cellStyle name="Normal 31 2 2 4 5 3" xfId="39144" xr:uid="{00000000-0005-0000-0000-000040A20000}"/>
    <cellStyle name="Normal 31 2 2 4 6" xfId="16241" xr:uid="{00000000-0005-0000-0000-000041A20000}"/>
    <cellStyle name="Normal 31 2 2 4 7" xfId="34850" xr:uid="{00000000-0005-0000-0000-000042A20000}"/>
    <cellStyle name="Normal 31 2 2 5" xfId="5026" xr:uid="{00000000-0005-0000-0000-000043A20000}"/>
    <cellStyle name="Normal 31 2 2 5 2" xfId="6112" xr:uid="{00000000-0005-0000-0000-000044A20000}"/>
    <cellStyle name="Normal 31 2 2 5 2 2" xfId="8304" xr:uid="{00000000-0005-0000-0000-000045A20000}"/>
    <cellStyle name="Normal 31 2 2 5 2 2 2" xfId="13075" xr:uid="{00000000-0005-0000-0000-000046A20000}"/>
    <cellStyle name="Normal 31 2 2 5 2 2 2 2" xfId="24428" xr:uid="{00000000-0005-0000-0000-000047A20000}"/>
    <cellStyle name="Normal 31 2 2 5 2 2 2 3" xfId="42529" xr:uid="{00000000-0005-0000-0000-000048A20000}"/>
    <cellStyle name="Normal 31 2 2 5 2 2 3" xfId="19714" xr:uid="{00000000-0005-0000-0000-000049A20000}"/>
    <cellStyle name="Normal 31 2 2 5 2 2 4" xfId="38233" xr:uid="{00000000-0005-0000-0000-00004AA20000}"/>
    <cellStyle name="Normal 31 2 2 5 2 3" xfId="10894" xr:uid="{00000000-0005-0000-0000-00004BA20000}"/>
    <cellStyle name="Normal 31 2 2 5 2 3 2" xfId="22280" xr:uid="{00000000-0005-0000-0000-00004CA20000}"/>
    <cellStyle name="Normal 31 2 2 5 2 3 3" xfId="40438" xr:uid="{00000000-0005-0000-0000-00004DA20000}"/>
    <cellStyle name="Normal 31 2 2 5 2 4" xfId="17565" xr:uid="{00000000-0005-0000-0000-00004EA20000}"/>
    <cellStyle name="Normal 31 2 2 5 2 5" xfId="36142" xr:uid="{00000000-0005-0000-0000-00004FA20000}"/>
    <cellStyle name="Normal 31 2 2 5 3" xfId="7248" xr:uid="{00000000-0005-0000-0000-000050A20000}"/>
    <cellStyle name="Normal 31 2 2 5 3 2" xfId="12019" xr:uid="{00000000-0005-0000-0000-000051A20000}"/>
    <cellStyle name="Normal 31 2 2 5 3 2 2" xfId="23377" xr:uid="{00000000-0005-0000-0000-000052A20000}"/>
    <cellStyle name="Normal 31 2 2 5 3 2 3" xfId="41493" xr:uid="{00000000-0005-0000-0000-000053A20000}"/>
    <cellStyle name="Normal 31 2 2 5 3 3" xfId="18666" xr:uid="{00000000-0005-0000-0000-000054A20000}"/>
    <cellStyle name="Normal 31 2 2 5 3 4" xfId="37197" xr:uid="{00000000-0005-0000-0000-000055A20000}"/>
    <cellStyle name="Normal 31 2 2 5 4" xfId="9834" xr:uid="{00000000-0005-0000-0000-000056A20000}"/>
    <cellStyle name="Normal 31 2 2 5 4 2" xfId="21229" xr:uid="{00000000-0005-0000-0000-000057A20000}"/>
    <cellStyle name="Normal 31 2 2 5 4 3" xfId="39401" xr:uid="{00000000-0005-0000-0000-000058A20000}"/>
    <cellStyle name="Normal 31 2 2 5 5" xfId="16506" xr:uid="{00000000-0005-0000-0000-000059A20000}"/>
    <cellStyle name="Normal 31 2 2 5 6" xfId="35106" xr:uid="{00000000-0005-0000-0000-00005AA20000}"/>
    <cellStyle name="Normal 31 2 2 6" xfId="5558" xr:uid="{00000000-0005-0000-0000-00005BA20000}"/>
    <cellStyle name="Normal 31 2 2 6 2" xfId="7760" xr:uid="{00000000-0005-0000-0000-00005CA20000}"/>
    <cellStyle name="Normal 31 2 2 6 2 2" xfId="12531" xr:uid="{00000000-0005-0000-0000-00005DA20000}"/>
    <cellStyle name="Normal 31 2 2 6 2 2 2" xfId="23889" xr:uid="{00000000-0005-0000-0000-00005EA20000}"/>
    <cellStyle name="Normal 31 2 2 6 2 2 3" xfId="42005" xr:uid="{00000000-0005-0000-0000-00005FA20000}"/>
    <cellStyle name="Normal 31 2 2 6 2 3" xfId="19178" xr:uid="{00000000-0005-0000-0000-000060A20000}"/>
    <cellStyle name="Normal 31 2 2 6 2 4" xfId="37709" xr:uid="{00000000-0005-0000-0000-000061A20000}"/>
    <cellStyle name="Normal 31 2 2 6 3" xfId="10348" xr:uid="{00000000-0005-0000-0000-000062A20000}"/>
    <cellStyle name="Normal 31 2 2 6 3 2" xfId="21743" xr:uid="{00000000-0005-0000-0000-000063A20000}"/>
    <cellStyle name="Normal 31 2 2 6 3 3" xfId="39914" xr:uid="{00000000-0005-0000-0000-000064A20000}"/>
    <cellStyle name="Normal 31 2 2 6 4" xfId="17024" xr:uid="{00000000-0005-0000-0000-000065A20000}"/>
    <cellStyle name="Normal 31 2 2 6 5" xfId="35618" xr:uid="{00000000-0005-0000-0000-000066A20000}"/>
    <cellStyle name="Normal 31 2 2 7" xfId="6710" xr:uid="{00000000-0005-0000-0000-000067A20000}"/>
    <cellStyle name="Normal 31 2 2 7 2" xfId="11481" xr:uid="{00000000-0005-0000-0000-000068A20000}"/>
    <cellStyle name="Normal 31 2 2 7 2 2" xfId="22850" xr:uid="{00000000-0005-0000-0000-000069A20000}"/>
    <cellStyle name="Normal 31 2 2 7 2 3" xfId="40981" xr:uid="{00000000-0005-0000-0000-00006AA20000}"/>
    <cellStyle name="Normal 31 2 2 7 3" xfId="18136" xr:uid="{00000000-0005-0000-0000-00006BA20000}"/>
    <cellStyle name="Normal 31 2 2 7 4" xfId="36685" xr:uid="{00000000-0005-0000-0000-00006CA20000}"/>
    <cellStyle name="Normal 31 2 2 8" xfId="9314" xr:uid="{00000000-0005-0000-0000-00006DA20000}"/>
    <cellStyle name="Normal 31 2 2 8 2" xfId="20709" xr:uid="{00000000-0005-0000-0000-00006EA20000}"/>
    <cellStyle name="Normal 31 2 2 8 3" xfId="38888" xr:uid="{00000000-0005-0000-0000-00006FA20000}"/>
    <cellStyle name="Normal 31 2 2 9" xfId="15974" xr:uid="{00000000-0005-0000-0000-000070A20000}"/>
    <cellStyle name="Normal 31 2 3" xfId="4503" xr:uid="{00000000-0005-0000-0000-000071A20000}"/>
    <cellStyle name="Normal 31 2 3 2" xfId="4651" xr:uid="{00000000-0005-0000-0000-000072A20000}"/>
    <cellStyle name="Normal 31 2 3 2 2" xfId="4928" xr:uid="{00000000-0005-0000-0000-000073A20000}"/>
    <cellStyle name="Normal 31 2 3 2 2 2" xfId="5462" xr:uid="{00000000-0005-0000-0000-000074A20000}"/>
    <cellStyle name="Normal 31 2 3 2 2 2 2" xfId="6538" xr:uid="{00000000-0005-0000-0000-000075A20000}"/>
    <cellStyle name="Normal 31 2 3 2 2 2 2 2" xfId="8730" xr:uid="{00000000-0005-0000-0000-000076A20000}"/>
    <cellStyle name="Normal 31 2 3 2 2 2 2 2 2" xfId="13501" xr:uid="{00000000-0005-0000-0000-000077A20000}"/>
    <cellStyle name="Normal 31 2 3 2 2 2 2 2 2 2" xfId="24854" xr:uid="{00000000-0005-0000-0000-000078A20000}"/>
    <cellStyle name="Normal 31 2 3 2 2 2 2 2 2 3" xfId="42955" xr:uid="{00000000-0005-0000-0000-000079A20000}"/>
    <cellStyle name="Normal 31 2 3 2 2 2 2 2 3" xfId="20140" xr:uid="{00000000-0005-0000-0000-00007AA20000}"/>
    <cellStyle name="Normal 31 2 3 2 2 2 2 2 4" xfId="38659" xr:uid="{00000000-0005-0000-0000-00007BA20000}"/>
    <cellStyle name="Normal 31 2 3 2 2 2 2 3" xfId="11320" xr:uid="{00000000-0005-0000-0000-00007CA20000}"/>
    <cellStyle name="Normal 31 2 3 2 2 2 2 3 2" xfId="22706" xr:uid="{00000000-0005-0000-0000-00007DA20000}"/>
    <cellStyle name="Normal 31 2 3 2 2 2 2 3 3" xfId="40864" xr:uid="{00000000-0005-0000-0000-00007EA20000}"/>
    <cellStyle name="Normal 31 2 3 2 2 2 2 4" xfId="17991" xr:uid="{00000000-0005-0000-0000-00007FA20000}"/>
    <cellStyle name="Normal 31 2 3 2 2 2 2 5" xfId="36568" xr:uid="{00000000-0005-0000-0000-000080A20000}"/>
    <cellStyle name="Normal 31 2 3 2 2 2 3" xfId="7664" xr:uid="{00000000-0005-0000-0000-000081A20000}"/>
    <cellStyle name="Normal 31 2 3 2 2 2 3 2" xfId="12435" xr:uid="{00000000-0005-0000-0000-000082A20000}"/>
    <cellStyle name="Normal 31 2 3 2 2 2 3 2 2" xfId="23793" xr:uid="{00000000-0005-0000-0000-000083A20000}"/>
    <cellStyle name="Normal 31 2 3 2 2 2 3 2 3" xfId="41909" xr:uid="{00000000-0005-0000-0000-000084A20000}"/>
    <cellStyle name="Normal 31 2 3 2 2 2 3 3" xfId="19082" xr:uid="{00000000-0005-0000-0000-000085A20000}"/>
    <cellStyle name="Normal 31 2 3 2 2 2 3 4" xfId="37613" xr:uid="{00000000-0005-0000-0000-000086A20000}"/>
    <cellStyle name="Normal 31 2 3 2 2 2 4" xfId="10252" xr:uid="{00000000-0005-0000-0000-000087A20000}"/>
    <cellStyle name="Normal 31 2 3 2 2 2 4 2" xfId="21647" xr:uid="{00000000-0005-0000-0000-000088A20000}"/>
    <cellStyle name="Normal 31 2 3 2 2 2 4 3" xfId="39818" xr:uid="{00000000-0005-0000-0000-000089A20000}"/>
    <cellStyle name="Normal 31 2 3 2 2 2 5" xfId="16928" xr:uid="{00000000-0005-0000-0000-00008AA20000}"/>
    <cellStyle name="Normal 31 2 3 2 2 2 6" xfId="35522" xr:uid="{00000000-0005-0000-0000-00008BA20000}"/>
    <cellStyle name="Normal 31 2 3 2 2 3" xfId="6014" xr:uid="{00000000-0005-0000-0000-00008CA20000}"/>
    <cellStyle name="Normal 31 2 3 2 2 3 2" xfId="8206" xr:uid="{00000000-0005-0000-0000-00008DA20000}"/>
    <cellStyle name="Normal 31 2 3 2 2 3 2 2" xfId="12977" xr:uid="{00000000-0005-0000-0000-00008EA20000}"/>
    <cellStyle name="Normal 31 2 3 2 2 3 2 2 2" xfId="24330" xr:uid="{00000000-0005-0000-0000-00008FA20000}"/>
    <cellStyle name="Normal 31 2 3 2 2 3 2 2 3" xfId="42431" xr:uid="{00000000-0005-0000-0000-000090A20000}"/>
    <cellStyle name="Normal 31 2 3 2 2 3 2 3" xfId="19616" xr:uid="{00000000-0005-0000-0000-000091A20000}"/>
    <cellStyle name="Normal 31 2 3 2 2 3 2 4" xfId="38135" xr:uid="{00000000-0005-0000-0000-000092A20000}"/>
    <cellStyle name="Normal 31 2 3 2 2 3 3" xfId="10796" xr:uid="{00000000-0005-0000-0000-000093A20000}"/>
    <cellStyle name="Normal 31 2 3 2 2 3 3 2" xfId="22182" xr:uid="{00000000-0005-0000-0000-000094A20000}"/>
    <cellStyle name="Normal 31 2 3 2 2 3 3 3" xfId="40340" xr:uid="{00000000-0005-0000-0000-000095A20000}"/>
    <cellStyle name="Normal 31 2 3 2 2 3 4" xfId="17467" xr:uid="{00000000-0005-0000-0000-000096A20000}"/>
    <cellStyle name="Normal 31 2 3 2 2 3 5" xfId="36044" xr:uid="{00000000-0005-0000-0000-000097A20000}"/>
    <cellStyle name="Normal 31 2 3 2 2 4" xfId="7152" xr:uid="{00000000-0005-0000-0000-000098A20000}"/>
    <cellStyle name="Normal 31 2 3 2 2 4 2" xfId="11923" xr:uid="{00000000-0005-0000-0000-000099A20000}"/>
    <cellStyle name="Normal 31 2 3 2 2 4 2 2" xfId="23281" xr:uid="{00000000-0005-0000-0000-00009AA20000}"/>
    <cellStyle name="Normal 31 2 3 2 2 4 2 3" xfId="41397" xr:uid="{00000000-0005-0000-0000-00009BA20000}"/>
    <cellStyle name="Normal 31 2 3 2 2 4 3" xfId="18570" xr:uid="{00000000-0005-0000-0000-00009CA20000}"/>
    <cellStyle name="Normal 31 2 3 2 2 4 4" xfId="37101" xr:uid="{00000000-0005-0000-0000-00009DA20000}"/>
    <cellStyle name="Normal 31 2 3 2 2 5" xfId="9738" xr:uid="{00000000-0005-0000-0000-00009EA20000}"/>
    <cellStyle name="Normal 31 2 3 2 2 5 2" xfId="21133" xr:uid="{00000000-0005-0000-0000-00009FA20000}"/>
    <cellStyle name="Normal 31 2 3 2 2 5 3" xfId="39305" xr:uid="{00000000-0005-0000-0000-0000A0A20000}"/>
    <cellStyle name="Normal 31 2 3 2 2 6" xfId="16410" xr:uid="{00000000-0005-0000-0000-0000A1A20000}"/>
    <cellStyle name="Normal 31 2 3 2 2 7" xfId="35010" xr:uid="{00000000-0005-0000-0000-0000A2A20000}"/>
    <cellStyle name="Normal 31 2 3 2 3" xfId="5186" xr:uid="{00000000-0005-0000-0000-0000A3A20000}"/>
    <cellStyle name="Normal 31 2 3 2 3 2" xfId="6272" xr:uid="{00000000-0005-0000-0000-0000A4A20000}"/>
    <cellStyle name="Normal 31 2 3 2 3 2 2" xfId="8464" xr:uid="{00000000-0005-0000-0000-0000A5A20000}"/>
    <cellStyle name="Normal 31 2 3 2 3 2 2 2" xfId="13235" xr:uid="{00000000-0005-0000-0000-0000A6A20000}"/>
    <cellStyle name="Normal 31 2 3 2 3 2 2 2 2" xfId="24588" xr:uid="{00000000-0005-0000-0000-0000A7A20000}"/>
    <cellStyle name="Normal 31 2 3 2 3 2 2 2 3" xfId="42689" xr:uid="{00000000-0005-0000-0000-0000A8A20000}"/>
    <cellStyle name="Normal 31 2 3 2 3 2 2 3" xfId="19874" xr:uid="{00000000-0005-0000-0000-0000A9A20000}"/>
    <cellStyle name="Normal 31 2 3 2 3 2 2 4" xfId="38393" xr:uid="{00000000-0005-0000-0000-0000AAA20000}"/>
    <cellStyle name="Normal 31 2 3 2 3 2 3" xfId="11054" xr:uid="{00000000-0005-0000-0000-0000ABA20000}"/>
    <cellStyle name="Normal 31 2 3 2 3 2 3 2" xfId="22440" xr:uid="{00000000-0005-0000-0000-0000ACA20000}"/>
    <cellStyle name="Normal 31 2 3 2 3 2 3 3" xfId="40598" xr:uid="{00000000-0005-0000-0000-0000ADA20000}"/>
    <cellStyle name="Normal 31 2 3 2 3 2 4" xfId="17725" xr:uid="{00000000-0005-0000-0000-0000AEA20000}"/>
    <cellStyle name="Normal 31 2 3 2 3 2 5" xfId="36302" xr:uid="{00000000-0005-0000-0000-0000AFA20000}"/>
    <cellStyle name="Normal 31 2 3 2 3 3" xfId="7408" xr:uid="{00000000-0005-0000-0000-0000B0A20000}"/>
    <cellStyle name="Normal 31 2 3 2 3 3 2" xfId="12179" xr:uid="{00000000-0005-0000-0000-0000B1A20000}"/>
    <cellStyle name="Normal 31 2 3 2 3 3 2 2" xfId="23537" xr:uid="{00000000-0005-0000-0000-0000B2A20000}"/>
    <cellStyle name="Normal 31 2 3 2 3 3 2 3" xfId="41653" xr:uid="{00000000-0005-0000-0000-0000B3A20000}"/>
    <cellStyle name="Normal 31 2 3 2 3 3 3" xfId="18826" xr:uid="{00000000-0005-0000-0000-0000B4A20000}"/>
    <cellStyle name="Normal 31 2 3 2 3 3 4" xfId="37357" xr:uid="{00000000-0005-0000-0000-0000B5A20000}"/>
    <cellStyle name="Normal 31 2 3 2 3 4" xfId="9994" xr:uid="{00000000-0005-0000-0000-0000B6A20000}"/>
    <cellStyle name="Normal 31 2 3 2 3 4 2" xfId="21389" xr:uid="{00000000-0005-0000-0000-0000B7A20000}"/>
    <cellStyle name="Normal 31 2 3 2 3 4 3" xfId="39561" xr:uid="{00000000-0005-0000-0000-0000B8A20000}"/>
    <cellStyle name="Normal 31 2 3 2 3 5" xfId="16666" xr:uid="{00000000-0005-0000-0000-0000B9A20000}"/>
    <cellStyle name="Normal 31 2 3 2 3 6" xfId="35266" xr:uid="{00000000-0005-0000-0000-0000BAA20000}"/>
    <cellStyle name="Normal 31 2 3 2 4" xfId="5738" xr:uid="{00000000-0005-0000-0000-0000BBA20000}"/>
    <cellStyle name="Normal 31 2 3 2 4 2" xfId="7940" xr:uid="{00000000-0005-0000-0000-0000BCA20000}"/>
    <cellStyle name="Normal 31 2 3 2 4 2 2" xfId="12711" xr:uid="{00000000-0005-0000-0000-0000BDA20000}"/>
    <cellStyle name="Normal 31 2 3 2 4 2 2 2" xfId="24066" xr:uid="{00000000-0005-0000-0000-0000BEA20000}"/>
    <cellStyle name="Normal 31 2 3 2 4 2 2 3" xfId="42175" xr:uid="{00000000-0005-0000-0000-0000BFA20000}"/>
    <cellStyle name="Normal 31 2 3 2 4 2 3" xfId="19353" xr:uid="{00000000-0005-0000-0000-0000C0A20000}"/>
    <cellStyle name="Normal 31 2 3 2 4 2 4" xfId="37879" xr:uid="{00000000-0005-0000-0000-0000C1A20000}"/>
    <cellStyle name="Normal 31 2 3 2 4 3" xfId="10528" xr:uid="{00000000-0005-0000-0000-0000C2A20000}"/>
    <cellStyle name="Normal 31 2 3 2 4 3 2" xfId="21917" xr:uid="{00000000-0005-0000-0000-0000C3A20000}"/>
    <cellStyle name="Normal 31 2 3 2 4 3 3" xfId="40084" xr:uid="{00000000-0005-0000-0000-0000C4A20000}"/>
    <cellStyle name="Normal 31 2 3 2 4 4" xfId="17202" xr:uid="{00000000-0005-0000-0000-0000C5A20000}"/>
    <cellStyle name="Normal 31 2 3 2 4 5" xfId="35788" xr:uid="{00000000-0005-0000-0000-0000C6A20000}"/>
    <cellStyle name="Normal 31 2 3 2 5" xfId="6886" xr:uid="{00000000-0005-0000-0000-0000C7A20000}"/>
    <cellStyle name="Normal 31 2 3 2 5 2" xfId="11657" xr:uid="{00000000-0005-0000-0000-0000C8A20000}"/>
    <cellStyle name="Normal 31 2 3 2 5 2 2" xfId="23019" xr:uid="{00000000-0005-0000-0000-0000C9A20000}"/>
    <cellStyle name="Normal 31 2 3 2 5 2 3" xfId="41141" xr:uid="{00000000-0005-0000-0000-0000CAA20000}"/>
    <cellStyle name="Normal 31 2 3 2 5 3" xfId="18309" xr:uid="{00000000-0005-0000-0000-0000CBA20000}"/>
    <cellStyle name="Normal 31 2 3 2 5 4" xfId="36845" xr:uid="{00000000-0005-0000-0000-0000CCA20000}"/>
    <cellStyle name="Normal 31 2 3 2 6" xfId="9479" xr:uid="{00000000-0005-0000-0000-0000CDA20000}"/>
    <cellStyle name="Normal 31 2 3 2 6 2" xfId="20874" xr:uid="{00000000-0005-0000-0000-0000CEA20000}"/>
    <cellStyle name="Normal 31 2 3 2 6 3" xfId="39048" xr:uid="{00000000-0005-0000-0000-0000CFA20000}"/>
    <cellStyle name="Normal 31 2 3 2 7" xfId="16145" xr:uid="{00000000-0005-0000-0000-0000D0A20000}"/>
    <cellStyle name="Normal 31 2 3 2 8" xfId="34754" xr:uid="{00000000-0005-0000-0000-0000D1A20000}"/>
    <cellStyle name="Normal 31 2 3 3" xfId="4780" xr:uid="{00000000-0005-0000-0000-0000D2A20000}"/>
    <cellStyle name="Normal 31 2 3 3 2" xfId="5314" xr:uid="{00000000-0005-0000-0000-0000D3A20000}"/>
    <cellStyle name="Normal 31 2 3 3 2 2" xfId="6400" xr:uid="{00000000-0005-0000-0000-0000D4A20000}"/>
    <cellStyle name="Normal 31 2 3 3 2 2 2" xfId="8592" xr:uid="{00000000-0005-0000-0000-0000D5A20000}"/>
    <cellStyle name="Normal 31 2 3 3 2 2 2 2" xfId="13363" xr:uid="{00000000-0005-0000-0000-0000D6A20000}"/>
    <cellStyle name="Normal 31 2 3 3 2 2 2 2 2" xfId="24716" xr:uid="{00000000-0005-0000-0000-0000D7A20000}"/>
    <cellStyle name="Normal 31 2 3 3 2 2 2 2 3" xfId="42817" xr:uid="{00000000-0005-0000-0000-0000D8A20000}"/>
    <cellStyle name="Normal 31 2 3 3 2 2 2 3" xfId="20002" xr:uid="{00000000-0005-0000-0000-0000D9A20000}"/>
    <cellStyle name="Normal 31 2 3 3 2 2 2 4" xfId="38521" xr:uid="{00000000-0005-0000-0000-0000DAA20000}"/>
    <cellStyle name="Normal 31 2 3 3 2 2 3" xfId="11182" xr:uid="{00000000-0005-0000-0000-0000DBA20000}"/>
    <cellStyle name="Normal 31 2 3 3 2 2 3 2" xfId="22568" xr:uid="{00000000-0005-0000-0000-0000DCA20000}"/>
    <cellStyle name="Normal 31 2 3 3 2 2 3 3" xfId="40726" xr:uid="{00000000-0005-0000-0000-0000DDA20000}"/>
    <cellStyle name="Normal 31 2 3 3 2 2 4" xfId="17853" xr:uid="{00000000-0005-0000-0000-0000DEA20000}"/>
    <cellStyle name="Normal 31 2 3 3 2 2 5" xfId="36430" xr:uid="{00000000-0005-0000-0000-0000DFA20000}"/>
    <cellStyle name="Normal 31 2 3 3 2 3" xfId="7536" xr:uid="{00000000-0005-0000-0000-0000E0A20000}"/>
    <cellStyle name="Normal 31 2 3 3 2 3 2" xfId="12307" xr:uid="{00000000-0005-0000-0000-0000E1A20000}"/>
    <cellStyle name="Normal 31 2 3 3 2 3 2 2" xfId="23665" xr:uid="{00000000-0005-0000-0000-0000E2A20000}"/>
    <cellStyle name="Normal 31 2 3 3 2 3 2 3" xfId="41781" xr:uid="{00000000-0005-0000-0000-0000E3A20000}"/>
    <cellStyle name="Normal 31 2 3 3 2 3 3" xfId="18954" xr:uid="{00000000-0005-0000-0000-0000E4A20000}"/>
    <cellStyle name="Normal 31 2 3 3 2 3 4" xfId="37485" xr:uid="{00000000-0005-0000-0000-0000E5A20000}"/>
    <cellStyle name="Normal 31 2 3 3 2 4" xfId="10122" xr:uid="{00000000-0005-0000-0000-0000E6A20000}"/>
    <cellStyle name="Normal 31 2 3 3 2 4 2" xfId="21517" xr:uid="{00000000-0005-0000-0000-0000E7A20000}"/>
    <cellStyle name="Normal 31 2 3 3 2 4 3" xfId="39689" xr:uid="{00000000-0005-0000-0000-0000E8A20000}"/>
    <cellStyle name="Normal 31 2 3 3 2 5" xfId="16794" xr:uid="{00000000-0005-0000-0000-0000E9A20000}"/>
    <cellStyle name="Normal 31 2 3 3 2 6" xfId="35394" xr:uid="{00000000-0005-0000-0000-0000EAA20000}"/>
    <cellStyle name="Normal 31 2 3 3 3" xfId="5866" xr:uid="{00000000-0005-0000-0000-0000EBA20000}"/>
    <cellStyle name="Normal 31 2 3 3 3 2" xfId="8068" xr:uid="{00000000-0005-0000-0000-0000ECA20000}"/>
    <cellStyle name="Normal 31 2 3 3 3 2 2" xfId="12839" xr:uid="{00000000-0005-0000-0000-0000EDA20000}"/>
    <cellStyle name="Normal 31 2 3 3 3 2 2 2" xfId="24194" xr:uid="{00000000-0005-0000-0000-0000EEA20000}"/>
    <cellStyle name="Normal 31 2 3 3 3 2 2 3" xfId="42303" xr:uid="{00000000-0005-0000-0000-0000EFA20000}"/>
    <cellStyle name="Normal 31 2 3 3 3 2 3" xfId="19481" xr:uid="{00000000-0005-0000-0000-0000F0A20000}"/>
    <cellStyle name="Normal 31 2 3 3 3 2 4" xfId="38007" xr:uid="{00000000-0005-0000-0000-0000F1A20000}"/>
    <cellStyle name="Normal 31 2 3 3 3 3" xfId="10656" xr:uid="{00000000-0005-0000-0000-0000F2A20000}"/>
    <cellStyle name="Normal 31 2 3 3 3 3 2" xfId="22045" xr:uid="{00000000-0005-0000-0000-0000F3A20000}"/>
    <cellStyle name="Normal 31 2 3 3 3 3 3" xfId="40212" xr:uid="{00000000-0005-0000-0000-0000F4A20000}"/>
    <cellStyle name="Normal 31 2 3 3 3 4" xfId="17330" xr:uid="{00000000-0005-0000-0000-0000F5A20000}"/>
    <cellStyle name="Normal 31 2 3 3 3 5" xfId="35916" xr:uid="{00000000-0005-0000-0000-0000F6A20000}"/>
    <cellStyle name="Normal 31 2 3 3 4" xfId="7014" xr:uid="{00000000-0005-0000-0000-0000F7A20000}"/>
    <cellStyle name="Normal 31 2 3 3 4 2" xfId="11785" xr:uid="{00000000-0005-0000-0000-0000F8A20000}"/>
    <cellStyle name="Normal 31 2 3 3 4 2 2" xfId="23147" xr:uid="{00000000-0005-0000-0000-0000F9A20000}"/>
    <cellStyle name="Normal 31 2 3 3 4 2 3" xfId="41269" xr:uid="{00000000-0005-0000-0000-0000FAA20000}"/>
    <cellStyle name="Normal 31 2 3 3 4 3" xfId="18437" xr:uid="{00000000-0005-0000-0000-0000FBA20000}"/>
    <cellStyle name="Normal 31 2 3 3 4 4" xfId="36973" xr:uid="{00000000-0005-0000-0000-0000FCA20000}"/>
    <cellStyle name="Normal 31 2 3 3 5" xfId="9608" xr:uid="{00000000-0005-0000-0000-0000FDA20000}"/>
    <cellStyle name="Normal 31 2 3 3 5 2" xfId="21003" xr:uid="{00000000-0005-0000-0000-0000FEA20000}"/>
    <cellStyle name="Normal 31 2 3 3 5 3" xfId="39176" xr:uid="{00000000-0005-0000-0000-0000FFA20000}"/>
    <cellStyle name="Normal 31 2 3 3 6" xfId="16273" xr:uid="{00000000-0005-0000-0000-000000A30000}"/>
    <cellStyle name="Normal 31 2 3 3 7" xfId="34882" xr:uid="{00000000-0005-0000-0000-000001A30000}"/>
    <cellStyle name="Normal 31 2 3 4" xfId="5058" xr:uid="{00000000-0005-0000-0000-000002A30000}"/>
    <cellStyle name="Normal 31 2 3 4 2" xfId="6144" xr:uid="{00000000-0005-0000-0000-000003A30000}"/>
    <cellStyle name="Normal 31 2 3 4 2 2" xfId="8336" xr:uid="{00000000-0005-0000-0000-000004A30000}"/>
    <cellStyle name="Normal 31 2 3 4 2 2 2" xfId="13107" xr:uid="{00000000-0005-0000-0000-000005A30000}"/>
    <cellStyle name="Normal 31 2 3 4 2 2 2 2" xfId="24460" xr:uid="{00000000-0005-0000-0000-000006A30000}"/>
    <cellStyle name="Normal 31 2 3 4 2 2 2 3" xfId="42561" xr:uid="{00000000-0005-0000-0000-000007A30000}"/>
    <cellStyle name="Normal 31 2 3 4 2 2 3" xfId="19746" xr:uid="{00000000-0005-0000-0000-000008A30000}"/>
    <cellStyle name="Normal 31 2 3 4 2 2 4" xfId="38265" xr:uid="{00000000-0005-0000-0000-000009A30000}"/>
    <cellStyle name="Normal 31 2 3 4 2 3" xfId="10926" xr:uid="{00000000-0005-0000-0000-00000AA30000}"/>
    <cellStyle name="Normal 31 2 3 4 2 3 2" xfId="22312" xr:uid="{00000000-0005-0000-0000-00000BA30000}"/>
    <cellStyle name="Normal 31 2 3 4 2 3 3" xfId="40470" xr:uid="{00000000-0005-0000-0000-00000CA30000}"/>
    <cellStyle name="Normal 31 2 3 4 2 4" xfId="17597" xr:uid="{00000000-0005-0000-0000-00000DA30000}"/>
    <cellStyle name="Normal 31 2 3 4 2 5" xfId="36174" xr:uid="{00000000-0005-0000-0000-00000EA30000}"/>
    <cellStyle name="Normal 31 2 3 4 3" xfId="7280" xr:uid="{00000000-0005-0000-0000-00000FA30000}"/>
    <cellStyle name="Normal 31 2 3 4 3 2" xfId="12051" xr:uid="{00000000-0005-0000-0000-000010A30000}"/>
    <cellStyle name="Normal 31 2 3 4 3 2 2" xfId="23409" xr:uid="{00000000-0005-0000-0000-000011A30000}"/>
    <cellStyle name="Normal 31 2 3 4 3 2 3" xfId="41525" xr:uid="{00000000-0005-0000-0000-000012A30000}"/>
    <cellStyle name="Normal 31 2 3 4 3 3" xfId="18698" xr:uid="{00000000-0005-0000-0000-000013A30000}"/>
    <cellStyle name="Normal 31 2 3 4 3 4" xfId="37229" xr:uid="{00000000-0005-0000-0000-000014A30000}"/>
    <cellStyle name="Normal 31 2 3 4 4" xfId="9866" xr:uid="{00000000-0005-0000-0000-000015A30000}"/>
    <cellStyle name="Normal 31 2 3 4 4 2" xfId="21261" xr:uid="{00000000-0005-0000-0000-000016A30000}"/>
    <cellStyle name="Normal 31 2 3 4 4 3" xfId="39433" xr:uid="{00000000-0005-0000-0000-000017A30000}"/>
    <cellStyle name="Normal 31 2 3 4 5" xfId="16538" xr:uid="{00000000-0005-0000-0000-000018A30000}"/>
    <cellStyle name="Normal 31 2 3 4 6" xfId="35138" xr:uid="{00000000-0005-0000-0000-000019A30000}"/>
    <cellStyle name="Normal 31 2 3 5" xfId="5590" xr:uid="{00000000-0005-0000-0000-00001AA30000}"/>
    <cellStyle name="Normal 31 2 3 5 2" xfId="7792" xr:uid="{00000000-0005-0000-0000-00001BA30000}"/>
    <cellStyle name="Normal 31 2 3 5 2 2" xfId="12563" xr:uid="{00000000-0005-0000-0000-00001CA30000}"/>
    <cellStyle name="Normal 31 2 3 5 2 2 2" xfId="23921" xr:uid="{00000000-0005-0000-0000-00001DA30000}"/>
    <cellStyle name="Normal 31 2 3 5 2 2 3" xfId="42037" xr:uid="{00000000-0005-0000-0000-00001EA30000}"/>
    <cellStyle name="Normal 31 2 3 5 2 3" xfId="19210" xr:uid="{00000000-0005-0000-0000-00001FA30000}"/>
    <cellStyle name="Normal 31 2 3 5 2 4" xfId="37741" xr:uid="{00000000-0005-0000-0000-000020A30000}"/>
    <cellStyle name="Normal 31 2 3 5 3" xfId="10380" xr:uid="{00000000-0005-0000-0000-000021A30000}"/>
    <cellStyle name="Normal 31 2 3 5 3 2" xfId="21775" xr:uid="{00000000-0005-0000-0000-000022A30000}"/>
    <cellStyle name="Normal 31 2 3 5 3 3" xfId="39946" xr:uid="{00000000-0005-0000-0000-000023A30000}"/>
    <cellStyle name="Normal 31 2 3 5 4" xfId="17056" xr:uid="{00000000-0005-0000-0000-000024A30000}"/>
    <cellStyle name="Normal 31 2 3 5 5" xfId="35650" xr:uid="{00000000-0005-0000-0000-000025A30000}"/>
    <cellStyle name="Normal 31 2 3 6" xfId="6748" xr:uid="{00000000-0005-0000-0000-000026A30000}"/>
    <cellStyle name="Normal 31 2 3 6 2" xfId="11519" xr:uid="{00000000-0005-0000-0000-000027A30000}"/>
    <cellStyle name="Normal 31 2 3 6 2 2" xfId="22886" xr:uid="{00000000-0005-0000-0000-000028A30000}"/>
    <cellStyle name="Normal 31 2 3 6 2 3" xfId="41013" xr:uid="{00000000-0005-0000-0000-000029A30000}"/>
    <cellStyle name="Normal 31 2 3 6 3" xfId="18174" xr:uid="{00000000-0005-0000-0000-00002AA30000}"/>
    <cellStyle name="Normal 31 2 3 6 4" xfId="36717" xr:uid="{00000000-0005-0000-0000-00002BA30000}"/>
    <cellStyle name="Normal 31 2 3 7" xfId="9348" xr:uid="{00000000-0005-0000-0000-00002CA30000}"/>
    <cellStyle name="Normal 31 2 3 7 2" xfId="20743" xr:uid="{00000000-0005-0000-0000-00002DA30000}"/>
    <cellStyle name="Normal 31 2 3 7 3" xfId="38920" xr:uid="{00000000-0005-0000-0000-00002EA30000}"/>
    <cellStyle name="Normal 31 2 3 8" xfId="16008" xr:uid="{00000000-0005-0000-0000-00002FA30000}"/>
    <cellStyle name="Normal 31 2 3 9" xfId="34626" xr:uid="{00000000-0005-0000-0000-000030A30000}"/>
    <cellStyle name="Normal 31 2 4" xfId="4573" xr:uid="{00000000-0005-0000-0000-000031A30000}"/>
    <cellStyle name="Normal 31 2 4 2" xfId="4850" xr:uid="{00000000-0005-0000-0000-000032A30000}"/>
    <cellStyle name="Normal 31 2 4 2 2" xfId="5384" xr:uid="{00000000-0005-0000-0000-000033A30000}"/>
    <cellStyle name="Normal 31 2 4 2 2 2" xfId="6468" xr:uid="{00000000-0005-0000-0000-000034A30000}"/>
    <cellStyle name="Normal 31 2 4 2 2 2 2" xfId="8660" xr:uid="{00000000-0005-0000-0000-000035A30000}"/>
    <cellStyle name="Normal 31 2 4 2 2 2 2 2" xfId="13431" xr:uid="{00000000-0005-0000-0000-000036A30000}"/>
    <cellStyle name="Normal 31 2 4 2 2 2 2 2 2" xfId="24784" xr:uid="{00000000-0005-0000-0000-000037A30000}"/>
    <cellStyle name="Normal 31 2 4 2 2 2 2 2 3" xfId="42885" xr:uid="{00000000-0005-0000-0000-000038A30000}"/>
    <cellStyle name="Normal 31 2 4 2 2 2 2 3" xfId="20070" xr:uid="{00000000-0005-0000-0000-000039A30000}"/>
    <cellStyle name="Normal 31 2 4 2 2 2 2 4" xfId="38589" xr:uid="{00000000-0005-0000-0000-00003AA30000}"/>
    <cellStyle name="Normal 31 2 4 2 2 2 3" xfId="11250" xr:uid="{00000000-0005-0000-0000-00003BA30000}"/>
    <cellStyle name="Normal 31 2 4 2 2 2 3 2" xfId="22636" xr:uid="{00000000-0005-0000-0000-00003CA30000}"/>
    <cellStyle name="Normal 31 2 4 2 2 2 3 3" xfId="40794" xr:uid="{00000000-0005-0000-0000-00003DA30000}"/>
    <cellStyle name="Normal 31 2 4 2 2 2 4" xfId="17921" xr:uid="{00000000-0005-0000-0000-00003EA30000}"/>
    <cellStyle name="Normal 31 2 4 2 2 2 5" xfId="36498" xr:uid="{00000000-0005-0000-0000-00003FA30000}"/>
    <cellStyle name="Normal 31 2 4 2 2 3" xfId="7600" xr:uid="{00000000-0005-0000-0000-000040A30000}"/>
    <cellStyle name="Normal 31 2 4 2 2 3 2" xfId="12371" xr:uid="{00000000-0005-0000-0000-000041A30000}"/>
    <cellStyle name="Normal 31 2 4 2 2 3 2 2" xfId="23729" xr:uid="{00000000-0005-0000-0000-000042A30000}"/>
    <cellStyle name="Normal 31 2 4 2 2 3 2 3" xfId="41845" xr:uid="{00000000-0005-0000-0000-000043A30000}"/>
    <cellStyle name="Normal 31 2 4 2 2 3 3" xfId="19018" xr:uid="{00000000-0005-0000-0000-000044A30000}"/>
    <cellStyle name="Normal 31 2 4 2 2 3 4" xfId="37549" xr:uid="{00000000-0005-0000-0000-000045A30000}"/>
    <cellStyle name="Normal 31 2 4 2 2 4" xfId="10187" xr:uid="{00000000-0005-0000-0000-000046A30000}"/>
    <cellStyle name="Normal 31 2 4 2 2 4 2" xfId="21582" xr:uid="{00000000-0005-0000-0000-000047A30000}"/>
    <cellStyle name="Normal 31 2 4 2 2 4 3" xfId="39754" xr:uid="{00000000-0005-0000-0000-000048A30000}"/>
    <cellStyle name="Normal 31 2 4 2 2 5" xfId="16859" xr:uid="{00000000-0005-0000-0000-000049A30000}"/>
    <cellStyle name="Normal 31 2 4 2 2 6" xfId="35458" xr:uid="{00000000-0005-0000-0000-00004AA30000}"/>
    <cellStyle name="Normal 31 2 4 2 3" xfId="5936" xr:uid="{00000000-0005-0000-0000-00004BA30000}"/>
    <cellStyle name="Normal 31 2 4 2 3 2" xfId="8134" xr:uid="{00000000-0005-0000-0000-00004CA30000}"/>
    <cellStyle name="Normal 31 2 4 2 3 2 2" xfId="12905" xr:uid="{00000000-0005-0000-0000-00004DA30000}"/>
    <cellStyle name="Normal 31 2 4 2 3 2 2 2" xfId="24260" xr:uid="{00000000-0005-0000-0000-00004EA30000}"/>
    <cellStyle name="Normal 31 2 4 2 3 2 2 3" xfId="42367" xr:uid="{00000000-0005-0000-0000-00004FA30000}"/>
    <cellStyle name="Normal 31 2 4 2 3 2 3" xfId="19546" xr:uid="{00000000-0005-0000-0000-000050A30000}"/>
    <cellStyle name="Normal 31 2 4 2 3 2 4" xfId="38071" xr:uid="{00000000-0005-0000-0000-000051A30000}"/>
    <cellStyle name="Normal 31 2 4 2 3 3" xfId="10723" xr:uid="{00000000-0005-0000-0000-000052A30000}"/>
    <cellStyle name="Normal 31 2 4 2 3 3 2" xfId="22112" xr:uid="{00000000-0005-0000-0000-000053A30000}"/>
    <cellStyle name="Normal 31 2 4 2 3 3 3" xfId="40276" xr:uid="{00000000-0005-0000-0000-000054A30000}"/>
    <cellStyle name="Normal 31 2 4 2 3 4" xfId="17396" xr:uid="{00000000-0005-0000-0000-000055A30000}"/>
    <cellStyle name="Normal 31 2 4 2 3 5" xfId="35980" xr:uid="{00000000-0005-0000-0000-000056A30000}"/>
    <cellStyle name="Normal 31 2 4 2 4" xfId="7080" xr:uid="{00000000-0005-0000-0000-000057A30000}"/>
    <cellStyle name="Normal 31 2 4 2 4 2" xfId="11851" xr:uid="{00000000-0005-0000-0000-000058A30000}"/>
    <cellStyle name="Normal 31 2 4 2 4 2 2" xfId="23212" xr:uid="{00000000-0005-0000-0000-000059A30000}"/>
    <cellStyle name="Normal 31 2 4 2 4 2 3" xfId="41333" xr:uid="{00000000-0005-0000-0000-00005AA30000}"/>
    <cellStyle name="Normal 31 2 4 2 4 3" xfId="18501" xr:uid="{00000000-0005-0000-0000-00005BA30000}"/>
    <cellStyle name="Normal 31 2 4 2 4 4" xfId="37037" xr:uid="{00000000-0005-0000-0000-00005CA30000}"/>
    <cellStyle name="Normal 31 2 4 2 5" xfId="9672" xr:uid="{00000000-0005-0000-0000-00005DA30000}"/>
    <cellStyle name="Normal 31 2 4 2 5 2" xfId="21067" xr:uid="{00000000-0005-0000-0000-00005EA30000}"/>
    <cellStyle name="Normal 31 2 4 2 5 3" xfId="39240" xr:uid="{00000000-0005-0000-0000-00005FA30000}"/>
    <cellStyle name="Normal 31 2 4 2 6" xfId="16338" xr:uid="{00000000-0005-0000-0000-000060A30000}"/>
    <cellStyle name="Normal 31 2 4 2 7" xfId="34946" xr:uid="{00000000-0005-0000-0000-000061A30000}"/>
    <cellStyle name="Normal 31 2 4 3" xfId="5122" xr:uid="{00000000-0005-0000-0000-000062A30000}"/>
    <cellStyle name="Normal 31 2 4 3 2" xfId="6208" xr:uid="{00000000-0005-0000-0000-000063A30000}"/>
    <cellStyle name="Normal 31 2 4 3 2 2" xfId="8400" xr:uid="{00000000-0005-0000-0000-000064A30000}"/>
    <cellStyle name="Normal 31 2 4 3 2 2 2" xfId="13171" xr:uid="{00000000-0005-0000-0000-000065A30000}"/>
    <cellStyle name="Normal 31 2 4 3 2 2 2 2" xfId="24524" xr:uid="{00000000-0005-0000-0000-000066A30000}"/>
    <cellStyle name="Normal 31 2 4 3 2 2 2 3" xfId="42625" xr:uid="{00000000-0005-0000-0000-000067A30000}"/>
    <cellStyle name="Normal 31 2 4 3 2 2 3" xfId="19810" xr:uid="{00000000-0005-0000-0000-000068A30000}"/>
    <cellStyle name="Normal 31 2 4 3 2 2 4" xfId="38329" xr:uid="{00000000-0005-0000-0000-000069A30000}"/>
    <cellStyle name="Normal 31 2 4 3 2 3" xfId="10990" xr:uid="{00000000-0005-0000-0000-00006AA30000}"/>
    <cellStyle name="Normal 31 2 4 3 2 3 2" xfId="22376" xr:uid="{00000000-0005-0000-0000-00006BA30000}"/>
    <cellStyle name="Normal 31 2 4 3 2 3 3" xfId="40534" xr:uid="{00000000-0005-0000-0000-00006CA30000}"/>
    <cellStyle name="Normal 31 2 4 3 2 4" xfId="17661" xr:uid="{00000000-0005-0000-0000-00006DA30000}"/>
    <cellStyle name="Normal 31 2 4 3 2 5" xfId="36238" xr:uid="{00000000-0005-0000-0000-00006EA30000}"/>
    <cellStyle name="Normal 31 2 4 3 3" xfId="7344" xr:uid="{00000000-0005-0000-0000-00006FA30000}"/>
    <cellStyle name="Normal 31 2 4 3 3 2" xfId="12115" xr:uid="{00000000-0005-0000-0000-000070A30000}"/>
    <cellStyle name="Normal 31 2 4 3 3 2 2" xfId="23473" xr:uid="{00000000-0005-0000-0000-000071A30000}"/>
    <cellStyle name="Normal 31 2 4 3 3 2 3" xfId="41589" xr:uid="{00000000-0005-0000-0000-000072A30000}"/>
    <cellStyle name="Normal 31 2 4 3 3 3" xfId="18762" xr:uid="{00000000-0005-0000-0000-000073A30000}"/>
    <cellStyle name="Normal 31 2 4 3 3 4" xfId="37293" xr:uid="{00000000-0005-0000-0000-000074A30000}"/>
    <cellStyle name="Normal 31 2 4 3 4" xfId="9930" xr:uid="{00000000-0005-0000-0000-000075A30000}"/>
    <cellStyle name="Normal 31 2 4 3 4 2" xfId="21325" xr:uid="{00000000-0005-0000-0000-000076A30000}"/>
    <cellStyle name="Normal 31 2 4 3 4 3" xfId="39497" xr:uid="{00000000-0005-0000-0000-000077A30000}"/>
    <cellStyle name="Normal 31 2 4 3 5" xfId="16602" xr:uid="{00000000-0005-0000-0000-000078A30000}"/>
    <cellStyle name="Normal 31 2 4 3 6" xfId="35202" xr:uid="{00000000-0005-0000-0000-000079A30000}"/>
    <cellStyle name="Normal 31 2 4 4" xfId="5660" xr:uid="{00000000-0005-0000-0000-00007AA30000}"/>
    <cellStyle name="Normal 31 2 4 4 2" xfId="7862" xr:uid="{00000000-0005-0000-0000-00007BA30000}"/>
    <cellStyle name="Normal 31 2 4 4 2 2" xfId="12633" xr:uid="{00000000-0005-0000-0000-00007CA30000}"/>
    <cellStyle name="Normal 31 2 4 4 2 2 2" xfId="23990" xr:uid="{00000000-0005-0000-0000-00007DA30000}"/>
    <cellStyle name="Normal 31 2 4 4 2 2 3" xfId="42105" xr:uid="{00000000-0005-0000-0000-00007EA30000}"/>
    <cellStyle name="Normal 31 2 4 4 2 3" xfId="19278" xr:uid="{00000000-0005-0000-0000-00007FA30000}"/>
    <cellStyle name="Normal 31 2 4 4 2 4" xfId="37809" xr:uid="{00000000-0005-0000-0000-000080A30000}"/>
    <cellStyle name="Normal 31 2 4 4 3" xfId="10450" xr:uid="{00000000-0005-0000-0000-000081A30000}"/>
    <cellStyle name="Normal 31 2 4 4 3 2" xfId="21843" xr:uid="{00000000-0005-0000-0000-000082A30000}"/>
    <cellStyle name="Normal 31 2 4 4 3 3" xfId="40014" xr:uid="{00000000-0005-0000-0000-000083A30000}"/>
    <cellStyle name="Normal 31 2 4 4 4" xfId="17126" xr:uid="{00000000-0005-0000-0000-000084A30000}"/>
    <cellStyle name="Normal 31 2 4 4 5" xfId="35718" xr:uid="{00000000-0005-0000-0000-000085A30000}"/>
    <cellStyle name="Normal 31 2 4 5" xfId="6814" xr:uid="{00000000-0005-0000-0000-000086A30000}"/>
    <cellStyle name="Normal 31 2 4 5 2" xfId="11585" xr:uid="{00000000-0005-0000-0000-000087A30000}"/>
    <cellStyle name="Normal 31 2 4 5 2 2" xfId="22951" xr:uid="{00000000-0005-0000-0000-000088A30000}"/>
    <cellStyle name="Normal 31 2 4 5 2 3" xfId="41077" xr:uid="{00000000-0005-0000-0000-000089A30000}"/>
    <cellStyle name="Normal 31 2 4 5 3" xfId="18238" xr:uid="{00000000-0005-0000-0000-00008AA30000}"/>
    <cellStyle name="Normal 31 2 4 5 4" xfId="36781" xr:uid="{00000000-0005-0000-0000-00008BA30000}"/>
    <cellStyle name="Normal 31 2 4 6" xfId="9414" xr:uid="{00000000-0005-0000-0000-00008CA30000}"/>
    <cellStyle name="Normal 31 2 4 6 2" xfId="20809" xr:uid="{00000000-0005-0000-0000-00008DA30000}"/>
    <cellStyle name="Normal 31 2 4 6 3" xfId="38984" xr:uid="{00000000-0005-0000-0000-00008EA30000}"/>
    <cellStyle name="Normal 31 2 4 7" xfId="16073" xr:uid="{00000000-0005-0000-0000-00008FA30000}"/>
    <cellStyle name="Normal 31 2 4 8" xfId="34690" xr:uid="{00000000-0005-0000-0000-000090A30000}"/>
    <cellStyle name="Normal 31 2 5" xfId="4716" xr:uid="{00000000-0005-0000-0000-000091A30000}"/>
    <cellStyle name="Normal 31 2 5 2" xfId="5250" xr:uid="{00000000-0005-0000-0000-000092A30000}"/>
    <cellStyle name="Normal 31 2 5 2 2" xfId="6336" xr:uid="{00000000-0005-0000-0000-000093A30000}"/>
    <cellStyle name="Normal 31 2 5 2 2 2" xfId="8528" xr:uid="{00000000-0005-0000-0000-000094A30000}"/>
    <cellStyle name="Normal 31 2 5 2 2 2 2" xfId="13299" xr:uid="{00000000-0005-0000-0000-000095A30000}"/>
    <cellStyle name="Normal 31 2 5 2 2 2 2 2" xfId="24652" xr:uid="{00000000-0005-0000-0000-000096A30000}"/>
    <cellStyle name="Normal 31 2 5 2 2 2 2 3" xfId="42753" xr:uid="{00000000-0005-0000-0000-000097A30000}"/>
    <cellStyle name="Normal 31 2 5 2 2 2 3" xfId="19938" xr:uid="{00000000-0005-0000-0000-000098A30000}"/>
    <cellStyle name="Normal 31 2 5 2 2 2 4" xfId="38457" xr:uid="{00000000-0005-0000-0000-000099A30000}"/>
    <cellStyle name="Normal 31 2 5 2 2 3" xfId="11118" xr:uid="{00000000-0005-0000-0000-00009AA30000}"/>
    <cellStyle name="Normal 31 2 5 2 2 3 2" xfId="22504" xr:uid="{00000000-0005-0000-0000-00009BA30000}"/>
    <cellStyle name="Normal 31 2 5 2 2 3 3" xfId="40662" xr:uid="{00000000-0005-0000-0000-00009CA30000}"/>
    <cellStyle name="Normal 31 2 5 2 2 4" xfId="17789" xr:uid="{00000000-0005-0000-0000-00009DA30000}"/>
    <cellStyle name="Normal 31 2 5 2 2 5" xfId="36366" xr:uid="{00000000-0005-0000-0000-00009EA30000}"/>
    <cellStyle name="Normal 31 2 5 2 3" xfId="7472" xr:uid="{00000000-0005-0000-0000-00009FA30000}"/>
    <cellStyle name="Normal 31 2 5 2 3 2" xfId="12243" xr:uid="{00000000-0005-0000-0000-0000A0A30000}"/>
    <cellStyle name="Normal 31 2 5 2 3 2 2" xfId="23601" xr:uid="{00000000-0005-0000-0000-0000A1A30000}"/>
    <cellStyle name="Normal 31 2 5 2 3 2 3" xfId="41717" xr:uid="{00000000-0005-0000-0000-0000A2A30000}"/>
    <cellStyle name="Normal 31 2 5 2 3 3" xfId="18890" xr:uid="{00000000-0005-0000-0000-0000A3A30000}"/>
    <cellStyle name="Normal 31 2 5 2 3 4" xfId="37421" xr:uid="{00000000-0005-0000-0000-0000A4A30000}"/>
    <cellStyle name="Normal 31 2 5 2 4" xfId="10058" xr:uid="{00000000-0005-0000-0000-0000A5A30000}"/>
    <cellStyle name="Normal 31 2 5 2 4 2" xfId="21453" xr:uid="{00000000-0005-0000-0000-0000A6A30000}"/>
    <cellStyle name="Normal 31 2 5 2 4 3" xfId="39625" xr:uid="{00000000-0005-0000-0000-0000A7A30000}"/>
    <cellStyle name="Normal 31 2 5 2 5" xfId="16730" xr:uid="{00000000-0005-0000-0000-0000A8A30000}"/>
    <cellStyle name="Normal 31 2 5 2 6" xfId="35330" xr:uid="{00000000-0005-0000-0000-0000A9A30000}"/>
    <cellStyle name="Normal 31 2 5 3" xfId="5802" xr:uid="{00000000-0005-0000-0000-0000AAA30000}"/>
    <cellStyle name="Normal 31 2 5 3 2" xfId="8004" xr:uid="{00000000-0005-0000-0000-0000ABA30000}"/>
    <cellStyle name="Normal 31 2 5 3 2 2" xfId="12775" xr:uid="{00000000-0005-0000-0000-0000ACA30000}"/>
    <cellStyle name="Normal 31 2 5 3 2 2 2" xfId="24130" xr:uid="{00000000-0005-0000-0000-0000ADA30000}"/>
    <cellStyle name="Normal 31 2 5 3 2 2 3" xfId="42239" xr:uid="{00000000-0005-0000-0000-0000AEA30000}"/>
    <cellStyle name="Normal 31 2 5 3 2 3" xfId="19417" xr:uid="{00000000-0005-0000-0000-0000AFA30000}"/>
    <cellStyle name="Normal 31 2 5 3 2 4" xfId="37943" xr:uid="{00000000-0005-0000-0000-0000B0A30000}"/>
    <cellStyle name="Normal 31 2 5 3 3" xfId="10592" xr:uid="{00000000-0005-0000-0000-0000B1A30000}"/>
    <cellStyle name="Normal 31 2 5 3 3 2" xfId="21981" xr:uid="{00000000-0005-0000-0000-0000B2A30000}"/>
    <cellStyle name="Normal 31 2 5 3 3 3" xfId="40148" xr:uid="{00000000-0005-0000-0000-0000B3A30000}"/>
    <cellStyle name="Normal 31 2 5 3 4" xfId="17266" xr:uid="{00000000-0005-0000-0000-0000B4A30000}"/>
    <cellStyle name="Normal 31 2 5 3 5" xfId="35852" xr:uid="{00000000-0005-0000-0000-0000B5A30000}"/>
    <cellStyle name="Normal 31 2 5 4" xfId="6950" xr:uid="{00000000-0005-0000-0000-0000B6A30000}"/>
    <cellStyle name="Normal 31 2 5 4 2" xfId="11721" xr:uid="{00000000-0005-0000-0000-0000B7A30000}"/>
    <cellStyle name="Normal 31 2 5 4 2 2" xfId="23083" xr:uid="{00000000-0005-0000-0000-0000B8A30000}"/>
    <cellStyle name="Normal 31 2 5 4 2 3" xfId="41205" xr:uid="{00000000-0005-0000-0000-0000B9A30000}"/>
    <cellStyle name="Normal 31 2 5 4 3" xfId="18373" xr:uid="{00000000-0005-0000-0000-0000BAA30000}"/>
    <cellStyle name="Normal 31 2 5 4 4" xfId="36909" xr:uid="{00000000-0005-0000-0000-0000BBA30000}"/>
    <cellStyle name="Normal 31 2 5 5" xfId="9544" xr:uid="{00000000-0005-0000-0000-0000BCA30000}"/>
    <cellStyle name="Normal 31 2 5 5 2" xfId="20939" xr:uid="{00000000-0005-0000-0000-0000BDA30000}"/>
    <cellStyle name="Normal 31 2 5 5 3" xfId="39112" xr:uid="{00000000-0005-0000-0000-0000BEA30000}"/>
    <cellStyle name="Normal 31 2 5 6" xfId="16209" xr:uid="{00000000-0005-0000-0000-0000BFA30000}"/>
    <cellStyle name="Normal 31 2 5 7" xfId="34818" xr:uid="{00000000-0005-0000-0000-0000C0A30000}"/>
    <cellStyle name="Normal 31 2 6" xfId="4994" xr:uid="{00000000-0005-0000-0000-0000C1A30000}"/>
    <cellStyle name="Normal 31 2 6 2" xfId="6080" xr:uid="{00000000-0005-0000-0000-0000C2A30000}"/>
    <cellStyle name="Normal 31 2 6 2 2" xfId="8272" xr:uid="{00000000-0005-0000-0000-0000C3A30000}"/>
    <cellStyle name="Normal 31 2 6 2 2 2" xfId="13043" xr:uid="{00000000-0005-0000-0000-0000C4A30000}"/>
    <cellStyle name="Normal 31 2 6 2 2 2 2" xfId="24396" xr:uid="{00000000-0005-0000-0000-0000C5A30000}"/>
    <cellStyle name="Normal 31 2 6 2 2 2 3" xfId="42497" xr:uid="{00000000-0005-0000-0000-0000C6A30000}"/>
    <cellStyle name="Normal 31 2 6 2 2 3" xfId="19682" xr:uid="{00000000-0005-0000-0000-0000C7A30000}"/>
    <cellStyle name="Normal 31 2 6 2 2 4" xfId="38201" xr:uid="{00000000-0005-0000-0000-0000C8A30000}"/>
    <cellStyle name="Normal 31 2 6 2 3" xfId="10862" xr:uid="{00000000-0005-0000-0000-0000C9A30000}"/>
    <cellStyle name="Normal 31 2 6 2 3 2" xfId="22248" xr:uid="{00000000-0005-0000-0000-0000CAA30000}"/>
    <cellStyle name="Normal 31 2 6 2 3 3" xfId="40406" xr:uid="{00000000-0005-0000-0000-0000CBA30000}"/>
    <cellStyle name="Normal 31 2 6 2 4" xfId="17533" xr:uid="{00000000-0005-0000-0000-0000CCA30000}"/>
    <cellStyle name="Normal 31 2 6 2 5" xfId="36110" xr:uid="{00000000-0005-0000-0000-0000CDA30000}"/>
    <cellStyle name="Normal 31 2 6 3" xfId="7216" xr:uid="{00000000-0005-0000-0000-0000CEA30000}"/>
    <cellStyle name="Normal 31 2 6 3 2" xfId="11987" xr:uid="{00000000-0005-0000-0000-0000CFA30000}"/>
    <cellStyle name="Normal 31 2 6 3 2 2" xfId="23345" xr:uid="{00000000-0005-0000-0000-0000D0A30000}"/>
    <cellStyle name="Normal 31 2 6 3 2 3" xfId="41461" xr:uid="{00000000-0005-0000-0000-0000D1A30000}"/>
    <cellStyle name="Normal 31 2 6 3 3" xfId="18634" xr:uid="{00000000-0005-0000-0000-0000D2A30000}"/>
    <cellStyle name="Normal 31 2 6 3 4" xfId="37165" xr:uid="{00000000-0005-0000-0000-0000D3A30000}"/>
    <cellStyle name="Normal 31 2 6 4" xfId="9802" xr:uid="{00000000-0005-0000-0000-0000D4A30000}"/>
    <cellStyle name="Normal 31 2 6 4 2" xfId="21197" xr:uid="{00000000-0005-0000-0000-0000D5A30000}"/>
    <cellStyle name="Normal 31 2 6 4 3" xfId="39369" xr:uid="{00000000-0005-0000-0000-0000D6A30000}"/>
    <cellStyle name="Normal 31 2 6 5" xfId="16474" xr:uid="{00000000-0005-0000-0000-0000D7A30000}"/>
    <cellStyle name="Normal 31 2 6 6" xfId="35074" xr:uid="{00000000-0005-0000-0000-0000D8A30000}"/>
    <cellStyle name="Normal 31 2 7" xfId="5526" xr:uid="{00000000-0005-0000-0000-0000D9A30000}"/>
    <cellStyle name="Normal 31 2 7 2" xfId="7728" xr:uid="{00000000-0005-0000-0000-0000DAA30000}"/>
    <cellStyle name="Normal 31 2 7 2 2" xfId="12499" xr:uid="{00000000-0005-0000-0000-0000DBA30000}"/>
    <cellStyle name="Normal 31 2 7 2 2 2" xfId="23857" xr:uid="{00000000-0005-0000-0000-0000DCA30000}"/>
    <cellStyle name="Normal 31 2 7 2 2 3" xfId="41973" xr:uid="{00000000-0005-0000-0000-0000DDA30000}"/>
    <cellStyle name="Normal 31 2 7 2 3" xfId="19146" xr:uid="{00000000-0005-0000-0000-0000DEA30000}"/>
    <cellStyle name="Normal 31 2 7 2 4" xfId="37677" xr:uid="{00000000-0005-0000-0000-0000DFA30000}"/>
    <cellStyle name="Normal 31 2 7 3" xfId="10316" xr:uid="{00000000-0005-0000-0000-0000E0A30000}"/>
    <cellStyle name="Normal 31 2 7 3 2" xfId="21711" xr:uid="{00000000-0005-0000-0000-0000E1A30000}"/>
    <cellStyle name="Normal 31 2 7 3 3" xfId="39882" xr:uid="{00000000-0005-0000-0000-0000E2A30000}"/>
    <cellStyle name="Normal 31 2 7 4" xfId="16992" xr:uid="{00000000-0005-0000-0000-0000E3A30000}"/>
    <cellStyle name="Normal 31 2 7 5" xfId="35586" xr:uid="{00000000-0005-0000-0000-0000E4A30000}"/>
    <cellStyle name="Normal 31 2 8" xfId="6676" xr:uid="{00000000-0005-0000-0000-0000E5A30000}"/>
    <cellStyle name="Normal 31 2 8 2" xfId="11447" xr:uid="{00000000-0005-0000-0000-0000E6A30000}"/>
    <cellStyle name="Normal 31 2 8 2 2" xfId="22818" xr:uid="{00000000-0005-0000-0000-0000E7A30000}"/>
    <cellStyle name="Normal 31 2 8 2 3" xfId="40949" xr:uid="{00000000-0005-0000-0000-0000E8A30000}"/>
    <cellStyle name="Normal 31 2 8 3" xfId="18103" xr:uid="{00000000-0005-0000-0000-0000E9A30000}"/>
    <cellStyle name="Normal 31 2 8 4" xfId="36653" xr:uid="{00000000-0005-0000-0000-0000EAA30000}"/>
    <cellStyle name="Normal 31 2 9" xfId="9281" xr:uid="{00000000-0005-0000-0000-0000EBA30000}"/>
    <cellStyle name="Normal 31 2 9 2" xfId="20676" xr:uid="{00000000-0005-0000-0000-0000ECA30000}"/>
    <cellStyle name="Normal 31 2 9 3" xfId="38856" xr:uid="{00000000-0005-0000-0000-0000EDA30000}"/>
    <cellStyle name="Normal 31 3" xfId="4442" xr:uid="{00000000-0005-0000-0000-0000EEA30000}"/>
    <cellStyle name="Normal 31 3 10" xfId="34578" xr:uid="{00000000-0005-0000-0000-0000EFA30000}"/>
    <cellStyle name="Normal 31 3 2" xfId="4519" xr:uid="{00000000-0005-0000-0000-0000F0A30000}"/>
    <cellStyle name="Normal 31 3 2 2" xfId="4667" xr:uid="{00000000-0005-0000-0000-0000F1A30000}"/>
    <cellStyle name="Normal 31 3 2 2 2" xfId="4944" xr:uid="{00000000-0005-0000-0000-0000F2A30000}"/>
    <cellStyle name="Normal 31 3 2 2 2 2" xfId="5478" xr:uid="{00000000-0005-0000-0000-0000F3A30000}"/>
    <cellStyle name="Normal 31 3 2 2 2 2 2" xfId="6554" xr:uid="{00000000-0005-0000-0000-0000F4A30000}"/>
    <cellStyle name="Normal 31 3 2 2 2 2 2 2" xfId="8746" xr:uid="{00000000-0005-0000-0000-0000F5A30000}"/>
    <cellStyle name="Normal 31 3 2 2 2 2 2 2 2" xfId="13517" xr:uid="{00000000-0005-0000-0000-0000F6A30000}"/>
    <cellStyle name="Normal 31 3 2 2 2 2 2 2 2 2" xfId="24870" xr:uid="{00000000-0005-0000-0000-0000F7A30000}"/>
    <cellStyle name="Normal 31 3 2 2 2 2 2 2 2 3" xfId="42971" xr:uid="{00000000-0005-0000-0000-0000F8A30000}"/>
    <cellStyle name="Normal 31 3 2 2 2 2 2 2 3" xfId="20156" xr:uid="{00000000-0005-0000-0000-0000F9A30000}"/>
    <cellStyle name="Normal 31 3 2 2 2 2 2 2 4" xfId="38675" xr:uid="{00000000-0005-0000-0000-0000FAA30000}"/>
    <cellStyle name="Normal 31 3 2 2 2 2 2 3" xfId="11336" xr:uid="{00000000-0005-0000-0000-0000FBA30000}"/>
    <cellStyle name="Normal 31 3 2 2 2 2 2 3 2" xfId="22722" xr:uid="{00000000-0005-0000-0000-0000FCA30000}"/>
    <cellStyle name="Normal 31 3 2 2 2 2 2 3 3" xfId="40880" xr:uid="{00000000-0005-0000-0000-0000FDA30000}"/>
    <cellStyle name="Normal 31 3 2 2 2 2 2 4" xfId="18007" xr:uid="{00000000-0005-0000-0000-0000FEA30000}"/>
    <cellStyle name="Normal 31 3 2 2 2 2 2 5" xfId="36584" xr:uid="{00000000-0005-0000-0000-0000FFA30000}"/>
    <cellStyle name="Normal 31 3 2 2 2 2 3" xfId="7680" xr:uid="{00000000-0005-0000-0000-000000A40000}"/>
    <cellStyle name="Normal 31 3 2 2 2 2 3 2" xfId="12451" xr:uid="{00000000-0005-0000-0000-000001A40000}"/>
    <cellStyle name="Normal 31 3 2 2 2 2 3 2 2" xfId="23809" xr:uid="{00000000-0005-0000-0000-000002A40000}"/>
    <cellStyle name="Normal 31 3 2 2 2 2 3 2 3" xfId="41925" xr:uid="{00000000-0005-0000-0000-000003A40000}"/>
    <cellStyle name="Normal 31 3 2 2 2 2 3 3" xfId="19098" xr:uid="{00000000-0005-0000-0000-000004A40000}"/>
    <cellStyle name="Normal 31 3 2 2 2 2 3 4" xfId="37629" xr:uid="{00000000-0005-0000-0000-000005A40000}"/>
    <cellStyle name="Normal 31 3 2 2 2 2 4" xfId="10268" xr:uid="{00000000-0005-0000-0000-000006A40000}"/>
    <cellStyle name="Normal 31 3 2 2 2 2 4 2" xfId="21663" xr:uid="{00000000-0005-0000-0000-000007A40000}"/>
    <cellStyle name="Normal 31 3 2 2 2 2 4 3" xfId="39834" xr:uid="{00000000-0005-0000-0000-000008A40000}"/>
    <cellStyle name="Normal 31 3 2 2 2 2 5" xfId="16944" xr:uid="{00000000-0005-0000-0000-000009A40000}"/>
    <cellStyle name="Normal 31 3 2 2 2 2 6" xfId="35538" xr:uid="{00000000-0005-0000-0000-00000AA40000}"/>
    <cellStyle name="Normal 31 3 2 2 2 3" xfId="6030" xr:uid="{00000000-0005-0000-0000-00000BA40000}"/>
    <cellStyle name="Normal 31 3 2 2 2 3 2" xfId="8222" xr:uid="{00000000-0005-0000-0000-00000CA40000}"/>
    <cellStyle name="Normal 31 3 2 2 2 3 2 2" xfId="12993" xr:uid="{00000000-0005-0000-0000-00000DA40000}"/>
    <cellStyle name="Normal 31 3 2 2 2 3 2 2 2" xfId="24346" xr:uid="{00000000-0005-0000-0000-00000EA40000}"/>
    <cellStyle name="Normal 31 3 2 2 2 3 2 2 3" xfId="42447" xr:uid="{00000000-0005-0000-0000-00000FA40000}"/>
    <cellStyle name="Normal 31 3 2 2 2 3 2 3" xfId="19632" xr:uid="{00000000-0005-0000-0000-000010A40000}"/>
    <cellStyle name="Normal 31 3 2 2 2 3 2 4" xfId="38151" xr:uid="{00000000-0005-0000-0000-000011A40000}"/>
    <cellStyle name="Normal 31 3 2 2 2 3 3" xfId="10812" xr:uid="{00000000-0005-0000-0000-000012A40000}"/>
    <cellStyle name="Normal 31 3 2 2 2 3 3 2" xfId="22198" xr:uid="{00000000-0005-0000-0000-000013A40000}"/>
    <cellStyle name="Normal 31 3 2 2 2 3 3 3" xfId="40356" xr:uid="{00000000-0005-0000-0000-000014A40000}"/>
    <cellStyle name="Normal 31 3 2 2 2 3 4" xfId="17483" xr:uid="{00000000-0005-0000-0000-000015A40000}"/>
    <cellStyle name="Normal 31 3 2 2 2 3 5" xfId="36060" xr:uid="{00000000-0005-0000-0000-000016A40000}"/>
    <cellStyle name="Normal 31 3 2 2 2 4" xfId="7168" xr:uid="{00000000-0005-0000-0000-000017A40000}"/>
    <cellStyle name="Normal 31 3 2 2 2 4 2" xfId="11939" xr:uid="{00000000-0005-0000-0000-000018A40000}"/>
    <cellStyle name="Normal 31 3 2 2 2 4 2 2" xfId="23297" xr:uid="{00000000-0005-0000-0000-000019A40000}"/>
    <cellStyle name="Normal 31 3 2 2 2 4 2 3" xfId="41413" xr:uid="{00000000-0005-0000-0000-00001AA40000}"/>
    <cellStyle name="Normal 31 3 2 2 2 4 3" xfId="18586" xr:uid="{00000000-0005-0000-0000-00001BA40000}"/>
    <cellStyle name="Normal 31 3 2 2 2 4 4" xfId="37117" xr:uid="{00000000-0005-0000-0000-00001CA40000}"/>
    <cellStyle name="Normal 31 3 2 2 2 5" xfId="9754" xr:uid="{00000000-0005-0000-0000-00001DA40000}"/>
    <cellStyle name="Normal 31 3 2 2 2 5 2" xfId="21149" xr:uid="{00000000-0005-0000-0000-00001EA40000}"/>
    <cellStyle name="Normal 31 3 2 2 2 5 3" xfId="39321" xr:uid="{00000000-0005-0000-0000-00001FA40000}"/>
    <cellStyle name="Normal 31 3 2 2 2 6" xfId="16426" xr:uid="{00000000-0005-0000-0000-000020A40000}"/>
    <cellStyle name="Normal 31 3 2 2 2 7" xfId="35026" xr:uid="{00000000-0005-0000-0000-000021A40000}"/>
    <cellStyle name="Normal 31 3 2 2 3" xfId="5202" xr:uid="{00000000-0005-0000-0000-000022A40000}"/>
    <cellStyle name="Normal 31 3 2 2 3 2" xfId="6288" xr:uid="{00000000-0005-0000-0000-000023A40000}"/>
    <cellStyle name="Normal 31 3 2 2 3 2 2" xfId="8480" xr:uid="{00000000-0005-0000-0000-000024A40000}"/>
    <cellStyle name="Normal 31 3 2 2 3 2 2 2" xfId="13251" xr:uid="{00000000-0005-0000-0000-000025A40000}"/>
    <cellStyle name="Normal 31 3 2 2 3 2 2 2 2" xfId="24604" xr:uid="{00000000-0005-0000-0000-000026A40000}"/>
    <cellStyle name="Normal 31 3 2 2 3 2 2 2 3" xfId="42705" xr:uid="{00000000-0005-0000-0000-000027A40000}"/>
    <cellStyle name="Normal 31 3 2 2 3 2 2 3" xfId="19890" xr:uid="{00000000-0005-0000-0000-000028A40000}"/>
    <cellStyle name="Normal 31 3 2 2 3 2 2 4" xfId="38409" xr:uid="{00000000-0005-0000-0000-000029A40000}"/>
    <cellStyle name="Normal 31 3 2 2 3 2 3" xfId="11070" xr:uid="{00000000-0005-0000-0000-00002AA40000}"/>
    <cellStyle name="Normal 31 3 2 2 3 2 3 2" xfId="22456" xr:uid="{00000000-0005-0000-0000-00002BA40000}"/>
    <cellStyle name="Normal 31 3 2 2 3 2 3 3" xfId="40614" xr:uid="{00000000-0005-0000-0000-00002CA40000}"/>
    <cellStyle name="Normal 31 3 2 2 3 2 4" xfId="17741" xr:uid="{00000000-0005-0000-0000-00002DA40000}"/>
    <cellStyle name="Normal 31 3 2 2 3 2 5" xfId="36318" xr:uid="{00000000-0005-0000-0000-00002EA40000}"/>
    <cellStyle name="Normal 31 3 2 2 3 3" xfId="7424" xr:uid="{00000000-0005-0000-0000-00002FA40000}"/>
    <cellStyle name="Normal 31 3 2 2 3 3 2" xfId="12195" xr:uid="{00000000-0005-0000-0000-000030A40000}"/>
    <cellStyle name="Normal 31 3 2 2 3 3 2 2" xfId="23553" xr:uid="{00000000-0005-0000-0000-000031A40000}"/>
    <cellStyle name="Normal 31 3 2 2 3 3 2 3" xfId="41669" xr:uid="{00000000-0005-0000-0000-000032A40000}"/>
    <cellStyle name="Normal 31 3 2 2 3 3 3" xfId="18842" xr:uid="{00000000-0005-0000-0000-000033A40000}"/>
    <cellStyle name="Normal 31 3 2 2 3 3 4" xfId="37373" xr:uid="{00000000-0005-0000-0000-000034A40000}"/>
    <cellStyle name="Normal 31 3 2 2 3 4" xfId="10010" xr:uid="{00000000-0005-0000-0000-000035A40000}"/>
    <cellStyle name="Normal 31 3 2 2 3 4 2" xfId="21405" xr:uid="{00000000-0005-0000-0000-000036A40000}"/>
    <cellStyle name="Normal 31 3 2 2 3 4 3" xfId="39577" xr:uid="{00000000-0005-0000-0000-000037A40000}"/>
    <cellStyle name="Normal 31 3 2 2 3 5" xfId="16682" xr:uid="{00000000-0005-0000-0000-000038A40000}"/>
    <cellStyle name="Normal 31 3 2 2 3 6" xfId="35282" xr:uid="{00000000-0005-0000-0000-000039A40000}"/>
    <cellStyle name="Normal 31 3 2 2 4" xfId="5754" xr:uid="{00000000-0005-0000-0000-00003AA40000}"/>
    <cellStyle name="Normal 31 3 2 2 4 2" xfId="7956" xr:uid="{00000000-0005-0000-0000-00003BA40000}"/>
    <cellStyle name="Normal 31 3 2 2 4 2 2" xfId="12727" xr:uid="{00000000-0005-0000-0000-00003CA40000}"/>
    <cellStyle name="Normal 31 3 2 2 4 2 2 2" xfId="24082" xr:uid="{00000000-0005-0000-0000-00003DA40000}"/>
    <cellStyle name="Normal 31 3 2 2 4 2 2 3" xfId="42191" xr:uid="{00000000-0005-0000-0000-00003EA40000}"/>
    <cellStyle name="Normal 31 3 2 2 4 2 3" xfId="19369" xr:uid="{00000000-0005-0000-0000-00003FA40000}"/>
    <cellStyle name="Normal 31 3 2 2 4 2 4" xfId="37895" xr:uid="{00000000-0005-0000-0000-000040A40000}"/>
    <cellStyle name="Normal 31 3 2 2 4 3" xfId="10544" xr:uid="{00000000-0005-0000-0000-000041A40000}"/>
    <cellStyle name="Normal 31 3 2 2 4 3 2" xfId="21933" xr:uid="{00000000-0005-0000-0000-000042A40000}"/>
    <cellStyle name="Normal 31 3 2 2 4 3 3" xfId="40100" xr:uid="{00000000-0005-0000-0000-000043A40000}"/>
    <cellStyle name="Normal 31 3 2 2 4 4" xfId="17218" xr:uid="{00000000-0005-0000-0000-000044A40000}"/>
    <cellStyle name="Normal 31 3 2 2 4 5" xfId="35804" xr:uid="{00000000-0005-0000-0000-000045A40000}"/>
    <cellStyle name="Normal 31 3 2 2 5" xfId="6902" xr:uid="{00000000-0005-0000-0000-000046A40000}"/>
    <cellStyle name="Normal 31 3 2 2 5 2" xfId="11673" xr:uid="{00000000-0005-0000-0000-000047A40000}"/>
    <cellStyle name="Normal 31 3 2 2 5 2 2" xfId="23035" xr:uid="{00000000-0005-0000-0000-000048A40000}"/>
    <cellStyle name="Normal 31 3 2 2 5 2 3" xfId="41157" xr:uid="{00000000-0005-0000-0000-000049A40000}"/>
    <cellStyle name="Normal 31 3 2 2 5 3" xfId="18325" xr:uid="{00000000-0005-0000-0000-00004AA40000}"/>
    <cellStyle name="Normal 31 3 2 2 5 4" xfId="36861" xr:uid="{00000000-0005-0000-0000-00004BA40000}"/>
    <cellStyle name="Normal 31 3 2 2 6" xfId="9495" xr:uid="{00000000-0005-0000-0000-00004CA40000}"/>
    <cellStyle name="Normal 31 3 2 2 6 2" xfId="20890" xr:uid="{00000000-0005-0000-0000-00004DA40000}"/>
    <cellStyle name="Normal 31 3 2 2 6 3" xfId="39064" xr:uid="{00000000-0005-0000-0000-00004EA40000}"/>
    <cellStyle name="Normal 31 3 2 2 7" xfId="16161" xr:uid="{00000000-0005-0000-0000-00004FA40000}"/>
    <cellStyle name="Normal 31 3 2 2 8" xfId="34770" xr:uid="{00000000-0005-0000-0000-000050A40000}"/>
    <cellStyle name="Normal 31 3 2 3" xfId="4796" xr:uid="{00000000-0005-0000-0000-000051A40000}"/>
    <cellStyle name="Normal 31 3 2 3 2" xfId="5330" xr:uid="{00000000-0005-0000-0000-000052A40000}"/>
    <cellStyle name="Normal 31 3 2 3 2 2" xfId="6416" xr:uid="{00000000-0005-0000-0000-000053A40000}"/>
    <cellStyle name="Normal 31 3 2 3 2 2 2" xfId="8608" xr:uid="{00000000-0005-0000-0000-000054A40000}"/>
    <cellStyle name="Normal 31 3 2 3 2 2 2 2" xfId="13379" xr:uid="{00000000-0005-0000-0000-000055A40000}"/>
    <cellStyle name="Normal 31 3 2 3 2 2 2 2 2" xfId="24732" xr:uid="{00000000-0005-0000-0000-000056A40000}"/>
    <cellStyle name="Normal 31 3 2 3 2 2 2 2 3" xfId="42833" xr:uid="{00000000-0005-0000-0000-000057A40000}"/>
    <cellStyle name="Normal 31 3 2 3 2 2 2 3" xfId="20018" xr:uid="{00000000-0005-0000-0000-000058A40000}"/>
    <cellStyle name="Normal 31 3 2 3 2 2 2 4" xfId="38537" xr:uid="{00000000-0005-0000-0000-000059A40000}"/>
    <cellStyle name="Normal 31 3 2 3 2 2 3" xfId="11198" xr:uid="{00000000-0005-0000-0000-00005AA40000}"/>
    <cellStyle name="Normal 31 3 2 3 2 2 3 2" xfId="22584" xr:uid="{00000000-0005-0000-0000-00005BA40000}"/>
    <cellStyle name="Normal 31 3 2 3 2 2 3 3" xfId="40742" xr:uid="{00000000-0005-0000-0000-00005CA40000}"/>
    <cellStyle name="Normal 31 3 2 3 2 2 4" xfId="17869" xr:uid="{00000000-0005-0000-0000-00005DA40000}"/>
    <cellStyle name="Normal 31 3 2 3 2 2 5" xfId="36446" xr:uid="{00000000-0005-0000-0000-00005EA40000}"/>
    <cellStyle name="Normal 31 3 2 3 2 3" xfId="7552" xr:uid="{00000000-0005-0000-0000-00005FA40000}"/>
    <cellStyle name="Normal 31 3 2 3 2 3 2" xfId="12323" xr:uid="{00000000-0005-0000-0000-000060A40000}"/>
    <cellStyle name="Normal 31 3 2 3 2 3 2 2" xfId="23681" xr:uid="{00000000-0005-0000-0000-000061A40000}"/>
    <cellStyle name="Normal 31 3 2 3 2 3 2 3" xfId="41797" xr:uid="{00000000-0005-0000-0000-000062A40000}"/>
    <cellStyle name="Normal 31 3 2 3 2 3 3" xfId="18970" xr:uid="{00000000-0005-0000-0000-000063A40000}"/>
    <cellStyle name="Normal 31 3 2 3 2 3 4" xfId="37501" xr:uid="{00000000-0005-0000-0000-000064A40000}"/>
    <cellStyle name="Normal 31 3 2 3 2 4" xfId="10138" xr:uid="{00000000-0005-0000-0000-000065A40000}"/>
    <cellStyle name="Normal 31 3 2 3 2 4 2" xfId="21533" xr:uid="{00000000-0005-0000-0000-000066A40000}"/>
    <cellStyle name="Normal 31 3 2 3 2 4 3" xfId="39705" xr:uid="{00000000-0005-0000-0000-000067A40000}"/>
    <cellStyle name="Normal 31 3 2 3 2 5" xfId="16810" xr:uid="{00000000-0005-0000-0000-000068A40000}"/>
    <cellStyle name="Normal 31 3 2 3 2 6" xfId="35410" xr:uid="{00000000-0005-0000-0000-000069A40000}"/>
    <cellStyle name="Normal 31 3 2 3 3" xfId="5882" xr:uid="{00000000-0005-0000-0000-00006AA40000}"/>
    <cellStyle name="Normal 31 3 2 3 3 2" xfId="8084" xr:uid="{00000000-0005-0000-0000-00006BA40000}"/>
    <cellStyle name="Normal 31 3 2 3 3 2 2" xfId="12855" xr:uid="{00000000-0005-0000-0000-00006CA40000}"/>
    <cellStyle name="Normal 31 3 2 3 3 2 2 2" xfId="24210" xr:uid="{00000000-0005-0000-0000-00006DA40000}"/>
    <cellStyle name="Normal 31 3 2 3 3 2 2 3" xfId="42319" xr:uid="{00000000-0005-0000-0000-00006EA40000}"/>
    <cellStyle name="Normal 31 3 2 3 3 2 3" xfId="19497" xr:uid="{00000000-0005-0000-0000-00006FA40000}"/>
    <cellStyle name="Normal 31 3 2 3 3 2 4" xfId="38023" xr:uid="{00000000-0005-0000-0000-000070A40000}"/>
    <cellStyle name="Normal 31 3 2 3 3 3" xfId="10672" xr:uid="{00000000-0005-0000-0000-000071A40000}"/>
    <cellStyle name="Normal 31 3 2 3 3 3 2" xfId="22061" xr:uid="{00000000-0005-0000-0000-000072A40000}"/>
    <cellStyle name="Normal 31 3 2 3 3 3 3" xfId="40228" xr:uid="{00000000-0005-0000-0000-000073A40000}"/>
    <cellStyle name="Normal 31 3 2 3 3 4" xfId="17346" xr:uid="{00000000-0005-0000-0000-000074A40000}"/>
    <cellStyle name="Normal 31 3 2 3 3 5" xfId="35932" xr:uid="{00000000-0005-0000-0000-000075A40000}"/>
    <cellStyle name="Normal 31 3 2 3 4" xfId="7030" xr:uid="{00000000-0005-0000-0000-000076A40000}"/>
    <cellStyle name="Normal 31 3 2 3 4 2" xfId="11801" xr:uid="{00000000-0005-0000-0000-000077A40000}"/>
    <cellStyle name="Normal 31 3 2 3 4 2 2" xfId="23163" xr:uid="{00000000-0005-0000-0000-000078A40000}"/>
    <cellStyle name="Normal 31 3 2 3 4 2 3" xfId="41285" xr:uid="{00000000-0005-0000-0000-000079A40000}"/>
    <cellStyle name="Normal 31 3 2 3 4 3" xfId="18453" xr:uid="{00000000-0005-0000-0000-00007AA40000}"/>
    <cellStyle name="Normal 31 3 2 3 4 4" xfId="36989" xr:uid="{00000000-0005-0000-0000-00007BA40000}"/>
    <cellStyle name="Normal 31 3 2 3 5" xfId="9624" xr:uid="{00000000-0005-0000-0000-00007CA40000}"/>
    <cellStyle name="Normal 31 3 2 3 5 2" xfId="21019" xr:uid="{00000000-0005-0000-0000-00007DA40000}"/>
    <cellStyle name="Normal 31 3 2 3 5 3" xfId="39192" xr:uid="{00000000-0005-0000-0000-00007EA40000}"/>
    <cellStyle name="Normal 31 3 2 3 6" xfId="16289" xr:uid="{00000000-0005-0000-0000-00007FA40000}"/>
    <cellStyle name="Normal 31 3 2 3 7" xfId="34898" xr:uid="{00000000-0005-0000-0000-000080A40000}"/>
    <cellStyle name="Normal 31 3 2 4" xfId="5074" xr:uid="{00000000-0005-0000-0000-000081A40000}"/>
    <cellStyle name="Normal 31 3 2 4 2" xfId="6160" xr:uid="{00000000-0005-0000-0000-000082A40000}"/>
    <cellStyle name="Normal 31 3 2 4 2 2" xfId="8352" xr:uid="{00000000-0005-0000-0000-000083A40000}"/>
    <cellStyle name="Normal 31 3 2 4 2 2 2" xfId="13123" xr:uid="{00000000-0005-0000-0000-000084A40000}"/>
    <cellStyle name="Normal 31 3 2 4 2 2 2 2" xfId="24476" xr:uid="{00000000-0005-0000-0000-000085A40000}"/>
    <cellStyle name="Normal 31 3 2 4 2 2 2 3" xfId="42577" xr:uid="{00000000-0005-0000-0000-000086A40000}"/>
    <cellStyle name="Normal 31 3 2 4 2 2 3" xfId="19762" xr:uid="{00000000-0005-0000-0000-000087A40000}"/>
    <cellStyle name="Normal 31 3 2 4 2 2 4" xfId="38281" xr:uid="{00000000-0005-0000-0000-000088A40000}"/>
    <cellStyle name="Normal 31 3 2 4 2 3" xfId="10942" xr:uid="{00000000-0005-0000-0000-000089A40000}"/>
    <cellStyle name="Normal 31 3 2 4 2 3 2" xfId="22328" xr:uid="{00000000-0005-0000-0000-00008AA40000}"/>
    <cellStyle name="Normal 31 3 2 4 2 3 3" xfId="40486" xr:uid="{00000000-0005-0000-0000-00008BA40000}"/>
    <cellStyle name="Normal 31 3 2 4 2 4" xfId="17613" xr:uid="{00000000-0005-0000-0000-00008CA40000}"/>
    <cellStyle name="Normal 31 3 2 4 2 5" xfId="36190" xr:uid="{00000000-0005-0000-0000-00008DA40000}"/>
    <cellStyle name="Normal 31 3 2 4 3" xfId="7296" xr:uid="{00000000-0005-0000-0000-00008EA40000}"/>
    <cellStyle name="Normal 31 3 2 4 3 2" xfId="12067" xr:uid="{00000000-0005-0000-0000-00008FA40000}"/>
    <cellStyle name="Normal 31 3 2 4 3 2 2" xfId="23425" xr:uid="{00000000-0005-0000-0000-000090A40000}"/>
    <cellStyle name="Normal 31 3 2 4 3 2 3" xfId="41541" xr:uid="{00000000-0005-0000-0000-000091A40000}"/>
    <cellStyle name="Normal 31 3 2 4 3 3" xfId="18714" xr:uid="{00000000-0005-0000-0000-000092A40000}"/>
    <cellStyle name="Normal 31 3 2 4 3 4" xfId="37245" xr:uid="{00000000-0005-0000-0000-000093A40000}"/>
    <cellStyle name="Normal 31 3 2 4 4" xfId="9882" xr:uid="{00000000-0005-0000-0000-000094A40000}"/>
    <cellStyle name="Normal 31 3 2 4 4 2" xfId="21277" xr:uid="{00000000-0005-0000-0000-000095A40000}"/>
    <cellStyle name="Normal 31 3 2 4 4 3" xfId="39449" xr:uid="{00000000-0005-0000-0000-000096A40000}"/>
    <cellStyle name="Normal 31 3 2 4 5" xfId="16554" xr:uid="{00000000-0005-0000-0000-000097A40000}"/>
    <cellStyle name="Normal 31 3 2 4 6" xfId="35154" xr:uid="{00000000-0005-0000-0000-000098A40000}"/>
    <cellStyle name="Normal 31 3 2 5" xfId="5606" xr:uid="{00000000-0005-0000-0000-000099A40000}"/>
    <cellStyle name="Normal 31 3 2 5 2" xfId="7808" xr:uid="{00000000-0005-0000-0000-00009AA40000}"/>
    <cellStyle name="Normal 31 3 2 5 2 2" xfId="12579" xr:uid="{00000000-0005-0000-0000-00009BA40000}"/>
    <cellStyle name="Normal 31 3 2 5 2 2 2" xfId="23937" xr:uid="{00000000-0005-0000-0000-00009CA40000}"/>
    <cellStyle name="Normal 31 3 2 5 2 2 3" xfId="42053" xr:uid="{00000000-0005-0000-0000-00009DA40000}"/>
    <cellStyle name="Normal 31 3 2 5 2 3" xfId="19226" xr:uid="{00000000-0005-0000-0000-00009EA40000}"/>
    <cellStyle name="Normal 31 3 2 5 2 4" xfId="37757" xr:uid="{00000000-0005-0000-0000-00009FA40000}"/>
    <cellStyle name="Normal 31 3 2 5 3" xfId="10396" xr:uid="{00000000-0005-0000-0000-0000A0A40000}"/>
    <cellStyle name="Normal 31 3 2 5 3 2" xfId="21791" xr:uid="{00000000-0005-0000-0000-0000A1A40000}"/>
    <cellStyle name="Normal 31 3 2 5 3 3" xfId="39962" xr:uid="{00000000-0005-0000-0000-0000A2A40000}"/>
    <cellStyle name="Normal 31 3 2 5 4" xfId="17072" xr:uid="{00000000-0005-0000-0000-0000A3A40000}"/>
    <cellStyle name="Normal 31 3 2 5 5" xfId="35666" xr:uid="{00000000-0005-0000-0000-0000A4A40000}"/>
    <cellStyle name="Normal 31 3 2 6" xfId="6764" xr:uid="{00000000-0005-0000-0000-0000A5A40000}"/>
    <cellStyle name="Normal 31 3 2 6 2" xfId="11535" xr:uid="{00000000-0005-0000-0000-0000A6A40000}"/>
    <cellStyle name="Normal 31 3 2 6 2 2" xfId="22902" xr:uid="{00000000-0005-0000-0000-0000A7A40000}"/>
    <cellStyle name="Normal 31 3 2 6 2 3" xfId="41029" xr:uid="{00000000-0005-0000-0000-0000A8A40000}"/>
    <cellStyle name="Normal 31 3 2 6 3" xfId="18190" xr:uid="{00000000-0005-0000-0000-0000A9A40000}"/>
    <cellStyle name="Normal 31 3 2 6 4" xfId="36733" xr:uid="{00000000-0005-0000-0000-0000AAA40000}"/>
    <cellStyle name="Normal 31 3 2 7" xfId="9364" xr:uid="{00000000-0005-0000-0000-0000ABA40000}"/>
    <cellStyle name="Normal 31 3 2 7 2" xfId="20759" xr:uid="{00000000-0005-0000-0000-0000ACA40000}"/>
    <cellStyle name="Normal 31 3 2 7 3" xfId="38936" xr:uid="{00000000-0005-0000-0000-0000ADA40000}"/>
    <cellStyle name="Normal 31 3 2 8" xfId="16024" xr:uid="{00000000-0005-0000-0000-0000AEA40000}"/>
    <cellStyle name="Normal 31 3 2 9" xfId="34642" xr:uid="{00000000-0005-0000-0000-0000AFA40000}"/>
    <cellStyle name="Normal 31 3 3" xfId="4590" xr:uid="{00000000-0005-0000-0000-0000B0A40000}"/>
    <cellStyle name="Normal 31 3 3 2" xfId="4867" xr:uid="{00000000-0005-0000-0000-0000B1A40000}"/>
    <cellStyle name="Normal 31 3 3 2 2" xfId="5401" xr:uid="{00000000-0005-0000-0000-0000B2A40000}"/>
    <cellStyle name="Normal 31 3 3 2 2 2" xfId="6485" xr:uid="{00000000-0005-0000-0000-0000B3A40000}"/>
    <cellStyle name="Normal 31 3 3 2 2 2 2" xfId="8677" xr:uid="{00000000-0005-0000-0000-0000B4A40000}"/>
    <cellStyle name="Normal 31 3 3 2 2 2 2 2" xfId="13448" xr:uid="{00000000-0005-0000-0000-0000B5A40000}"/>
    <cellStyle name="Normal 31 3 3 2 2 2 2 2 2" xfId="24801" xr:uid="{00000000-0005-0000-0000-0000B6A40000}"/>
    <cellStyle name="Normal 31 3 3 2 2 2 2 2 3" xfId="42902" xr:uid="{00000000-0005-0000-0000-0000B7A40000}"/>
    <cellStyle name="Normal 31 3 3 2 2 2 2 3" xfId="20087" xr:uid="{00000000-0005-0000-0000-0000B8A40000}"/>
    <cellStyle name="Normal 31 3 3 2 2 2 2 4" xfId="38606" xr:uid="{00000000-0005-0000-0000-0000B9A40000}"/>
    <cellStyle name="Normal 31 3 3 2 2 2 3" xfId="11267" xr:uid="{00000000-0005-0000-0000-0000BAA40000}"/>
    <cellStyle name="Normal 31 3 3 2 2 2 3 2" xfId="22653" xr:uid="{00000000-0005-0000-0000-0000BBA40000}"/>
    <cellStyle name="Normal 31 3 3 2 2 2 3 3" xfId="40811" xr:uid="{00000000-0005-0000-0000-0000BCA40000}"/>
    <cellStyle name="Normal 31 3 3 2 2 2 4" xfId="17938" xr:uid="{00000000-0005-0000-0000-0000BDA40000}"/>
    <cellStyle name="Normal 31 3 3 2 2 2 5" xfId="36515" xr:uid="{00000000-0005-0000-0000-0000BEA40000}"/>
    <cellStyle name="Normal 31 3 3 2 2 3" xfId="7616" xr:uid="{00000000-0005-0000-0000-0000BFA40000}"/>
    <cellStyle name="Normal 31 3 3 2 2 3 2" xfId="12387" xr:uid="{00000000-0005-0000-0000-0000C0A40000}"/>
    <cellStyle name="Normal 31 3 3 2 2 3 2 2" xfId="23745" xr:uid="{00000000-0005-0000-0000-0000C1A40000}"/>
    <cellStyle name="Normal 31 3 3 2 2 3 2 3" xfId="41861" xr:uid="{00000000-0005-0000-0000-0000C2A40000}"/>
    <cellStyle name="Normal 31 3 3 2 2 3 3" xfId="19034" xr:uid="{00000000-0005-0000-0000-0000C3A40000}"/>
    <cellStyle name="Normal 31 3 3 2 2 3 4" xfId="37565" xr:uid="{00000000-0005-0000-0000-0000C4A40000}"/>
    <cellStyle name="Normal 31 3 3 2 2 4" xfId="10203" xr:uid="{00000000-0005-0000-0000-0000C5A40000}"/>
    <cellStyle name="Normal 31 3 3 2 2 4 2" xfId="21598" xr:uid="{00000000-0005-0000-0000-0000C6A40000}"/>
    <cellStyle name="Normal 31 3 3 2 2 4 3" xfId="39770" xr:uid="{00000000-0005-0000-0000-0000C7A40000}"/>
    <cellStyle name="Normal 31 3 3 2 2 5" xfId="16875" xr:uid="{00000000-0005-0000-0000-0000C8A40000}"/>
    <cellStyle name="Normal 31 3 3 2 2 6" xfId="35474" xr:uid="{00000000-0005-0000-0000-0000C9A40000}"/>
    <cellStyle name="Normal 31 3 3 2 3" xfId="5953" xr:uid="{00000000-0005-0000-0000-0000CAA40000}"/>
    <cellStyle name="Normal 31 3 3 2 3 2" xfId="8150" xr:uid="{00000000-0005-0000-0000-0000CBA40000}"/>
    <cellStyle name="Normal 31 3 3 2 3 2 2" xfId="12921" xr:uid="{00000000-0005-0000-0000-0000CCA40000}"/>
    <cellStyle name="Normal 31 3 3 2 3 2 2 2" xfId="24276" xr:uid="{00000000-0005-0000-0000-0000CDA40000}"/>
    <cellStyle name="Normal 31 3 3 2 3 2 2 3" xfId="42383" xr:uid="{00000000-0005-0000-0000-0000CEA40000}"/>
    <cellStyle name="Normal 31 3 3 2 3 2 3" xfId="19562" xr:uid="{00000000-0005-0000-0000-0000CFA40000}"/>
    <cellStyle name="Normal 31 3 3 2 3 2 4" xfId="38087" xr:uid="{00000000-0005-0000-0000-0000D0A40000}"/>
    <cellStyle name="Normal 31 3 3 2 3 3" xfId="10739" xr:uid="{00000000-0005-0000-0000-0000D1A40000}"/>
    <cellStyle name="Normal 31 3 3 2 3 3 2" xfId="22128" xr:uid="{00000000-0005-0000-0000-0000D2A40000}"/>
    <cellStyle name="Normal 31 3 3 2 3 3 3" xfId="40292" xr:uid="{00000000-0005-0000-0000-0000D3A40000}"/>
    <cellStyle name="Normal 31 3 3 2 3 4" xfId="17412" xr:uid="{00000000-0005-0000-0000-0000D4A40000}"/>
    <cellStyle name="Normal 31 3 3 2 3 5" xfId="35996" xr:uid="{00000000-0005-0000-0000-0000D5A40000}"/>
    <cellStyle name="Normal 31 3 3 2 4" xfId="7096" xr:uid="{00000000-0005-0000-0000-0000D6A40000}"/>
    <cellStyle name="Normal 31 3 3 2 4 2" xfId="11867" xr:uid="{00000000-0005-0000-0000-0000D7A40000}"/>
    <cellStyle name="Normal 31 3 3 2 4 2 2" xfId="23228" xr:uid="{00000000-0005-0000-0000-0000D8A40000}"/>
    <cellStyle name="Normal 31 3 3 2 4 2 3" xfId="41349" xr:uid="{00000000-0005-0000-0000-0000D9A40000}"/>
    <cellStyle name="Normal 31 3 3 2 4 3" xfId="18517" xr:uid="{00000000-0005-0000-0000-0000DAA40000}"/>
    <cellStyle name="Normal 31 3 3 2 4 4" xfId="37053" xr:uid="{00000000-0005-0000-0000-0000DBA40000}"/>
    <cellStyle name="Normal 31 3 3 2 5" xfId="9688" xr:uid="{00000000-0005-0000-0000-0000DCA40000}"/>
    <cellStyle name="Normal 31 3 3 2 5 2" xfId="21083" xr:uid="{00000000-0005-0000-0000-0000DDA40000}"/>
    <cellStyle name="Normal 31 3 3 2 5 3" xfId="39256" xr:uid="{00000000-0005-0000-0000-0000DEA40000}"/>
    <cellStyle name="Normal 31 3 3 2 6" xfId="16355" xr:uid="{00000000-0005-0000-0000-0000DFA40000}"/>
    <cellStyle name="Normal 31 3 3 2 7" xfId="34962" xr:uid="{00000000-0005-0000-0000-0000E0A40000}"/>
    <cellStyle name="Normal 31 3 3 3" xfId="5138" xr:uid="{00000000-0005-0000-0000-0000E1A40000}"/>
    <cellStyle name="Normal 31 3 3 3 2" xfId="6224" xr:uid="{00000000-0005-0000-0000-0000E2A40000}"/>
    <cellStyle name="Normal 31 3 3 3 2 2" xfId="8416" xr:uid="{00000000-0005-0000-0000-0000E3A40000}"/>
    <cellStyle name="Normal 31 3 3 3 2 2 2" xfId="13187" xr:uid="{00000000-0005-0000-0000-0000E4A40000}"/>
    <cellStyle name="Normal 31 3 3 3 2 2 2 2" xfId="24540" xr:uid="{00000000-0005-0000-0000-0000E5A40000}"/>
    <cellStyle name="Normal 31 3 3 3 2 2 2 3" xfId="42641" xr:uid="{00000000-0005-0000-0000-0000E6A40000}"/>
    <cellStyle name="Normal 31 3 3 3 2 2 3" xfId="19826" xr:uid="{00000000-0005-0000-0000-0000E7A40000}"/>
    <cellStyle name="Normal 31 3 3 3 2 2 4" xfId="38345" xr:uid="{00000000-0005-0000-0000-0000E8A40000}"/>
    <cellStyle name="Normal 31 3 3 3 2 3" xfId="11006" xr:uid="{00000000-0005-0000-0000-0000E9A40000}"/>
    <cellStyle name="Normal 31 3 3 3 2 3 2" xfId="22392" xr:uid="{00000000-0005-0000-0000-0000EAA40000}"/>
    <cellStyle name="Normal 31 3 3 3 2 3 3" xfId="40550" xr:uid="{00000000-0005-0000-0000-0000EBA40000}"/>
    <cellStyle name="Normal 31 3 3 3 2 4" xfId="17677" xr:uid="{00000000-0005-0000-0000-0000ECA40000}"/>
    <cellStyle name="Normal 31 3 3 3 2 5" xfId="36254" xr:uid="{00000000-0005-0000-0000-0000EDA40000}"/>
    <cellStyle name="Normal 31 3 3 3 3" xfId="7360" xr:uid="{00000000-0005-0000-0000-0000EEA40000}"/>
    <cellStyle name="Normal 31 3 3 3 3 2" xfId="12131" xr:uid="{00000000-0005-0000-0000-0000EFA40000}"/>
    <cellStyle name="Normal 31 3 3 3 3 2 2" xfId="23489" xr:uid="{00000000-0005-0000-0000-0000F0A40000}"/>
    <cellStyle name="Normal 31 3 3 3 3 2 3" xfId="41605" xr:uid="{00000000-0005-0000-0000-0000F1A40000}"/>
    <cellStyle name="Normal 31 3 3 3 3 3" xfId="18778" xr:uid="{00000000-0005-0000-0000-0000F2A40000}"/>
    <cellStyle name="Normal 31 3 3 3 3 4" xfId="37309" xr:uid="{00000000-0005-0000-0000-0000F3A40000}"/>
    <cellStyle name="Normal 31 3 3 3 4" xfId="9946" xr:uid="{00000000-0005-0000-0000-0000F4A40000}"/>
    <cellStyle name="Normal 31 3 3 3 4 2" xfId="21341" xr:uid="{00000000-0005-0000-0000-0000F5A40000}"/>
    <cellStyle name="Normal 31 3 3 3 4 3" xfId="39513" xr:uid="{00000000-0005-0000-0000-0000F6A40000}"/>
    <cellStyle name="Normal 31 3 3 3 5" xfId="16618" xr:uid="{00000000-0005-0000-0000-0000F7A40000}"/>
    <cellStyle name="Normal 31 3 3 3 6" xfId="35218" xr:uid="{00000000-0005-0000-0000-0000F8A40000}"/>
    <cellStyle name="Normal 31 3 3 4" xfId="5677" xr:uid="{00000000-0005-0000-0000-0000F9A40000}"/>
    <cellStyle name="Normal 31 3 3 4 2" xfId="7879" xr:uid="{00000000-0005-0000-0000-0000FAA40000}"/>
    <cellStyle name="Normal 31 3 3 4 2 2" xfId="12650" xr:uid="{00000000-0005-0000-0000-0000FBA40000}"/>
    <cellStyle name="Normal 31 3 3 4 2 2 2" xfId="24007" xr:uid="{00000000-0005-0000-0000-0000FCA40000}"/>
    <cellStyle name="Normal 31 3 3 4 2 2 3" xfId="42122" xr:uid="{00000000-0005-0000-0000-0000FDA40000}"/>
    <cellStyle name="Normal 31 3 3 4 2 3" xfId="19295" xr:uid="{00000000-0005-0000-0000-0000FEA40000}"/>
    <cellStyle name="Normal 31 3 3 4 2 4" xfId="37826" xr:uid="{00000000-0005-0000-0000-0000FFA40000}"/>
    <cellStyle name="Normal 31 3 3 4 3" xfId="10467" xr:uid="{00000000-0005-0000-0000-000000A50000}"/>
    <cellStyle name="Normal 31 3 3 4 3 2" xfId="21860" xr:uid="{00000000-0005-0000-0000-000001A50000}"/>
    <cellStyle name="Normal 31 3 3 4 3 3" xfId="40031" xr:uid="{00000000-0005-0000-0000-000002A50000}"/>
    <cellStyle name="Normal 31 3 3 4 4" xfId="17143" xr:uid="{00000000-0005-0000-0000-000003A50000}"/>
    <cellStyle name="Normal 31 3 3 4 5" xfId="35735" xr:uid="{00000000-0005-0000-0000-000004A50000}"/>
    <cellStyle name="Normal 31 3 3 5" xfId="6830" xr:uid="{00000000-0005-0000-0000-000005A50000}"/>
    <cellStyle name="Normal 31 3 3 5 2" xfId="11601" xr:uid="{00000000-0005-0000-0000-000006A50000}"/>
    <cellStyle name="Normal 31 3 3 5 2 2" xfId="22967" xr:uid="{00000000-0005-0000-0000-000007A50000}"/>
    <cellStyle name="Normal 31 3 3 5 2 3" xfId="41093" xr:uid="{00000000-0005-0000-0000-000008A50000}"/>
    <cellStyle name="Normal 31 3 3 5 3" xfId="18254" xr:uid="{00000000-0005-0000-0000-000009A50000}"/>
    <cellStyle name="Normal 31 3 3 5 4" xfId="36797" xr:uid="{00000000-0005-0000-0000-00000AA50000}"/>
    <cellStyle name="Normal 31 3 3 6" xfId="9430" xr:uid="{00000000-0005-0000-0000-00000BA50000}"/>
    <cellStyle name="Normal 31 3 3 6 2" xfId="20825" xr:uid="{00000000-0005-0000-0000-00000CA50000}"/>
    <cellStyle name="Normal 31 3 3 6 3" xfId="39000" xr:uid="{00000000-0005-0000-0000-00000DA50000}"/>
    <cellStyle name="Normal 31 3 3 7" xfId="16090" xr:uid="{00000000-0005-0000-0000-00000EA50000}"/>
    <cellStyle name="Normal 31 3 3 8" xfId="34706" xr:uid="{00000000-0005-0000-0000-00000FA50000}"/>
    <cellStyle name="Normal 31 3 4" xfId="4732" xr:uid="{00000000-0005-0000-0000-000010A50000}"/>
    <cellStyle name="Normal 31 3 4 2" xfId="5266" xr:uid="{00000000-0005-0000-0000-000011A50000}"/>
    <cellStyle name="Normal 31 3 4 2 2" xfId="6352" xr:uid="{00000000-0005-0000-0000-000012A50000}"/>
    <cellStyle name="Normal 31 3 4 2 2 2" xfId="8544" xr:uid="{00000000-0005-0000-0000-000013A50000}"/>
    <cellStyle name="Normal 31 3 4 2 2 2 2" xfId="13315" xr:uid="{00000000-0005-0000-0000-000014A50000}"/>
    <cellStyle name="Normal 31 3 4 2 2 2 2 2" xfId="24668" xr:uid="{00000000-0005-0000-0000-000015A50000}"/>
    <cellStyle name="Normal 31 3 4 2 2 2 2 3" xfId="42769" xr:uid="{00000000-0005-0000-0000-000016A50000}"/>
    <cellStyle name="Normal 31 3 4 2 2 2 3" xfId="19954" xr:uid="{00000000-0005-0000-0000-000017A50000}"/>
    <cellStyle name="Normal 31 3 4 2 2 2 4" xfId="38473" xr:uid="{00000000-0005-0000-0000-000018A50000}"/>
    <cellStyle name="Normal 31 3 4 2 2 3" xfId="11134" xr:uid="{00000000-0005-0000-0000-000019A50000}"/>
    <cellStyle name="Normal 31 3 4 2 2 3 2" xfId="22520" xr:uid="{00000000-0005-0000-0000-00001AA50000}"/>
    <cellStyle name="Normal 31 3 4 2 2 3 3" xfId="40678" xr:uid="{00000000-0005-0000-0000-00001BA50000}"/>
    <cellStyle name="Normal 31 3 4 2 2 4" xfId="17805" xr:uid="{00000000-0005-0000-0000-00001CA50000}"/>
    <cellStyle name="Normal 31 3 4 2 2 5" xfId="36382" xr:uid="{00000000-0005-0000-0000-00001DA50000}"/>
    <cellStyle name="Normal 31 3 4 2 3" xfId="7488" xr:uid="{00000000-0005-0000-0000-00001EA50000}"/>
    <cellStyle name="Normal 31 3 4 2 3 2" xfId="12259" xr:uid="{00000000-0005-0000-0000-00001FA50000}"/>
    <cellStyle name="Normal 31 3 4 2 3 2 2" xfId="23617" xr:uid="{00000000-0005-0000-0000-000020A50000}"/>
    <cellStyle name="Normal 31 3 4 2 3 2 3" xfId="41733" xr:uid="{00000000-0005-0000-0000-000021A50000}"/>
    <cellStyle name="Normal 31 3 4 2 3 3" xfId="18906" xr:uid="{00000000-0005-0000-0000-000022A50000}"/>
    <cellStyle name="Normal 31 3 4 2 3 4" xfId="37437" xr:uid="{00000000-0005-0000-0000-000023A50000}"/>
    <cellStyle name="Normal 31 3 4 2 4" xfId="10074" xr:uid="{00000000-0005-0000-0000-000024A50000}"/>
    <cellStyle name="Normal 31 3 4 2 4 2" xfId="21469" xr:uid="{00000000-0005-0000-0000-000025A50000}"/>
    <cellStyle name="Normal 31 3 4 2 4 3" xfId="39641" xr:uid="{00000000-0005-0000-0000-000026A50000}"/>
    <cellStyle name="Normal 31 3 4 2 5" xfId="16746" xr:uid="{00000000-0005-0000-0000-000027A50000}"/>
    <cellStyle name="Normal 31 3 4 2 6" xfId="35346" xr:uid="{00000000-0005-0000-0000-000028A50000}"/>
    <cellStyle name="Normal 31 3 4 3" xfId="5818" xr:uid="{00000000-0005-0000-0000-000029A50000}"/>
    <cellStyle name="Normal 31 3 4 3 2" xfId="8020" xr:uid="{00000000-0005-0000-0000-00002AA50000}"/>
    <cellStyle name="Normal 31 3 4 3 2 2" xfId="12791" xr:uid="{00000000-0005-0000-0000-00002BA50000}"/>
    <cellStyle name="Normal 31 3 4 3 2 2 2" xfId="24146" xr:uid="{00000000-0005-0000-0000-00002CA50000}"/>
    <cellStyle name="Normal 31 3 4 3 2 2 3" xfId="42255" xr:uid="{00000000-0005-0000-0000-00002DA50000}"/>
    <cellStyle name="Normal 31 3 4 3 2 3" xfId="19433" xr:uid="{00000000-0005-0000-0000-00002EA50000}"/>
    <cellStyle name="Normal 31 3 4 3 2 4" xfId="37959" xr:uid="{00000000-0005-0000-0000-00002FA50000}"/>
    <cellStyle name="Normal 31 3 4 3 3" xfId="10608" xr:uid="{00000000-0005-0000-0000-000030A50000}"/>
    <cellStyle name="Normal 31 3 4 3 3 2" xfId="21997" xr:uid="{00000000-0005-0000-0000-000031A50000}"/>
    <cellStyle name="Normal 31 3 4 3 3 3" xfId="40164" xr:uid="{00000000-0005-0000-0000-000032A50000}"/>
    <cellStyle name="Normal 31 3 4 3 4" xfId="17282" xr:uid="{00000000-0005-0000-0000-000033A50000}"/>
    <cellStyle name="Normal 31 3 4 3 5" xfId="35868" xr:uid="{00000000-0005-0000-0000-000034A50000}"/>
    <cellStyle name="Normal 31 3 4 4" xfId="6966" xr:uid="{00000000-0005-0000-0000-000035A50000}"/>
    <cellStyle name="Normal 31 3 4 4 2" xfId="11737" xr:uid="{00000000-0005-0000-0000-000036A50000}"/>
    <cellStyle name="Normal 31 3 4 4 2 2" xfId="23099" xr:uid="{00000000-0005-0000-0000-000037A50000}"/>
    <cellStyle name="Normal 31 3 4 4 2 3" xfId="41221" xr:uid="{00000000-0005-0000-0000-000038A50000}"/>
    <cellStyle name="Normal 31 3 4 4 3" xfId="18389" xr:uid="{00000000-0005-0000-0000-000039A50000}"/>
    <cellStyle name="Normal 31 3 4 4 4" xfId="36925" xr:uid="{00000000-0005-0000-0000-00003AA50000}"/>
    <cellStyle name="Normal 31 3 4 5" xfId="9560" xr:uid="{00000000-0005-0000-0000-00003BA50000}"/>
    <cellStyle name="Normal 31 3 4 5 2" xfId="20955" xr:uid="{00000000-0005-0000-0000-00003CA50000}"/>
    <cellStyle name="Normal 31 3 4 5 3" xfId="39128" xr:uid="{00000000-0005-0000-0000-00003DA50000}"/>
    <cellStyle name="Normal 31 3 4 6" xfId="16225" xr:uid="{00000000-0005-0000-0000-00003EA50000}"/>
    <cellStyle name="Normal 31 3 4 7" xfId="34834" xr:uid="{00000000-0005-0000-0000-00003FA50000}"/>
    <cellStyle name="Normal 31 3 5" xfId="5010" xr:uid="{00000000-0005-0000-0000-000040A50000}"/>
    <cellStyle name="Normal 31 3 5 2" xfId="6096" xr:uid="{00000000-0005-0000-0000-000041A50000}"/>
    <cellStyle name="Normal 31 3 5 2 2" xfId="8288" xr:uid="{00000000-0005-0000-0000-000042A50000}"/>
    <cellStyle name="Normal 31 3 5 2 2 2" xfId="13059" xr:uid="{00000000-0005-0000-0000-000043A50000}"/>
    <cellStyle name="Normal 31 3 5 2 2 2 2" xfId="24412" xr:uid="{00000000-0005-0000-0000-000044A50000}"/>
    <cellStyle name="Normal 31 3 5 2 2 2 3" xfId="42513" xr:uid="{00000000-0005-0000-0000-000045A50000}"/>
    <cellStyle name="Normal 31 3 5 2 2 3" xfId="19698" xr:uid="{00000000-0005-0000-0000-000046A50000}"/>
    <cellStyle name="Normal 31 3 5 2 2 4" xfId="38217" xr:uid="{00000000-0005-0000-0000-000047A50000}"/>
    <cellStyle name="Normal 31 3 5 2 3" xfId="10878" xr:uid="{00000000-0005-0000-0000-000048A50000}"/>
    <cellStyle name="Normal 31 3 5 2 3 2" xfId="22264" xr:uid="{00000000-0005-0000-0000-000049A50000}"/>
    <cellStyle name="Normal 31 3 5 2 3 3" xfId="40422" xr:uid="{00000000-0005-0000-0000-00004AA50000}"/>
    <cellStyle name="Normal 31 3 5 2 4" xfId="17549" xr:uid="{00000000-0005-0000-0000-00004BA50000}"/>
    <cellStyle name="Normal 31 3 5 2 5" xfId="36126" xr:uid="{00000000-0005-0000-0000-00004CA50000}"/>
    <cellStyle name="Normal 31 3 5 3" xfId="7232" xr:uid="{00000000-0005-0000-0000-00004DA50000}"/>
    <cellStyle name="Normal 31 3 5 3 2" xfId="12003" xr:uid="{00000000-0005-0000-0000-00004EA50000}"/>
    <cellStyle name="Normal 31 3 5 3 2 2" xfId="23361" xr:uid="{00000000-0005-0000-0000-00004FA50000}"/>
    <cellStyle name="Normal 31 3 5 3 2 3" xfId="41477" xr:uid="{00000000-0005-0000-0000-000050A50000}"/>
    <cellStyle name="Normal 31 3 5 3 3" xfId="18650" xr:uid="{00000000-0005-0000-0000-000051A50000}"/>
    <cellStyle name="Normal 31 3 5 3 4" xfId="37181" xr:uid="{00000000-0005-0000-0000-000052A50000}"/>
    <cellStyle name="Normal 31 3 5 4" xfId="9818" xr:uid="{00000000-0005-0000-0000-000053A50000}"/>
    <cellStyle name="Normal 31 3 5 4 2" xfId="21213" xr:uid="{00000000-0005-0000-0000-000054A50000}"/>
    <cellStyle name="Normal 31 3 5 4 3" xfId="39385" xr:uid="{00000000-0005-0000-0000-000055A50000}"/>
    <cellStyle name="Normal 31 3 5 5" xfId="16490" xr:uid="{00000000-0005-0000-0000-000056A50000}"/>
    <cellStyle name="Normal 31 3 5 6" xfId="35090" xr:uid="{00000000-0005-0000-0000-000057A50000}"/>
    <cellStyle name="Normal 31 3 6" xfId="5542" xr:uid="{00000000-0005-0000-0000-000058A50000}"/>
    <cellStyle name="Normal 31 3 6 2" xfId="7744" xr:uid="{00000000-0005-0000-0000-000059A50000}"/>
    <cellStyle name="Normal 31 3 6 2 2" xfId="12515" xr:uid="{00000000-0005-0000-0000-00005AA50000}"/>
    <cellStyle name="Normal 31 3 6 2 2 2" xfId="23873" xr:uid="{00000000-0005-0000-0000-00005BA50000}"/>
    <cellStyle name="Normal 31 3 6 2 2 3" xfId="41989" xr:uid="{00000000-0005-0000-0000-00005CA50000}"/>
    <cellStyle name="Normal 31 3 6 2 3" xfId="19162" xr:uid="{00000000-0005-0000-0000-00005DA50000}"/>
    <cellStyle name="Normal 31 3 6 2 4" xfId="37693" xr:uid="{00000000-0005-0000-0000-00005EA50000}"/>
    <cellStyle name="Normal 31 3 6 3" xfId="10332" xr:uid="{00000000-0005-0000-0000-00005FA50000}"/>
    <cellStyle name="Normal 31 3 6 3 2" xfId="21727" xr:uid="{00000000-0005-0000-0000-000060A50000}"/>
    <cellStyle name="Normal 31 3 6 3 3" xfId="39898" xr:uid="{00000000-0005-0000-0000-000061A50000}"/>
    <cellStyle name="Normal 31 3 6 4" xfId="17008" xr:uid="{00000000-0005-0000-0000-000062A50000}"/>
    <cellStyle name="Normal 31 3 6 5" xfId="35602" xr:uid="{00000000-0005-0000-0000-000063A50000}"/>
    <cellStyle name="Normal 31 3 7" xfId="6692" xr:uid="{00000000-0005-0000-0000-000064A50000}"/>
    <cellStyle name="Normal 31 3 7 2" xfId="11463" xr:uid="{00000000-0005-0000-0000-000065A50000}"/>
    <cellStyle name="Normal 31 3 7 2 2" xfId="22834" xr:uid="{00000000-0005-0000-0000-000066A50000}"/>
    <cellStyle name="Normal 31 3 7 2 3" xfId="40965" xr:uid="{00000000-0005-0000-0000-000067A50000}"/>
    <cellStyle name="Normal 31 3 7 3" xfId="18119" xr:uid="{00000000-0005-0000-0000-000068A50000}"/>
    <cellStyle name="Normal 31 3 7 4" xfId="36669" xr:uid="{00000000-0005-0000-0000-000069A50000}"/>
    <cellStyle name="Normal 31 3 8" xfId="9298" xr:uid="{00000000-0005-0000-0000-00006AA50000}"/>
    <cellStyle name="Normal 31 3 8 2" xfId="20693" xr:uid="{00000000-0005-0000-0000-00006BA50000}"/>
    <cellStyle name="Normal 31 3 8 3" xfId="38872" xr:uid="{00000000-0005-0000-0000-00006CA50000}"/>
    <cellStyle name="Normal 31 3 9" xfId="15955" xr:uid="{00000000-0005-0000-0000-00006DA50000}"/>
    <cellStyle name="Normal 31 4" xfId="4487" xr:uid="{00000000-0005-0000-0000-00006EA50000}"/>
    <cellStyle name="Normal 31 4 2" xfId="4635" xr:uid="{00000000-0005-0000-0000-00006FA50000}"/>
    <cellStyle name="Normal 31 4 2 2" xfId="4912" xr:uid="{00000000-0005-0000-0000-000070A50000}"/>
    <cellStyle name="Normal 31 4 2 2 2" xfId="5446" xr:uid="{00000000-0005-0000-0000-000071A50000}"/>
    <cellStyle name="Normal 31 4 2 2 2 2" xfId="6522" xr:uid="{00000000-0005-0000-0000-000072A50000}"/>
    <cellStyle name="Normal 31 4 2 2 2 2 2" xfId="8714" xr:uid="{00000000-0005-0000-0000-000073A50000}"/>
    <cellStyle name="Normal 31 4 2 2 2 2 2 2" xfId="13485" xr:uid="{00000000-0005-0000-0000-000074A50000}"/>
    <cellStyle name="Normal 31 4 2 2 2 2 2 2 2" xfId="24838" xr:uid="{00000000-0005-0000-0000-000075A50000}"/>
    <cellStyle name="Normal 31 4 2 2 2 2 2 2 3" xfId="42939" xr:uid="{00000000-0005-0000-0000-000076A50000}"/>
    <cellStyle name="Normal 31 4 2 2 2 2 2 3" xfId="20124" xr:uid="{00000000-0005-0000-0000-000077A50000}"/>
    <cellStyle name="Normal 31 4 2 2 2 2 2 4" xfId="38643" xr:uid="{00000000-0005-0000-0000-000078A50000}"/>
    <cellStyle name="Normal 31 4 2 2 2 2 3" xfId="11304" xr:uid="{00000000-0005-0000-0000-000079A50000}"/>
    <cellStyle name="Normal 31 4 2 2 2 2 3 2" xfId="22690" xr:uid="{00000000-0005-0000-0000-00007AA50000}"/>
    <cellStyle name="Normal 31 4 2 2 2 2 3 3" xfId="40848" xr:uid="{00000000-0005-0000-0000-00007BA50000}"/>
    <cellStyle name="Normal 31 4 2 2 2 2 4" xfId="17975" xr:uid="{00000000-0005-0000-0000-00007CA50000}"/>
    <cellStyle name="Normal 31 4 2 2 2 2 5" xfId="36552" xr:uid="{00000000-0005-0000-0000-00007DA50000}"/>
    <cellStyle name="Normal 31 4 2 2 2 3" xfId="7648" xr:uid="{00000000-0005-0000-0000-00007EA50000}"/>
    <cellStyle name="Normal 31 4 2 2 2 3 2" xfId="12419" xr:uid="{00000000-0005-0000-0000-00007FA50000}"/>
    <cellStyle name="Normal 31 4 2 2 2 3 2 2" xfId="23777" xr:uid="{00000000-0005-0000-0000-000080A50000}"/>
    <cellStyle name="Normal 31 4 2 2 2 3 2 3" xfId="41893" xr:uid="{00000000-0005-0000-0000-000081A50000}"/>
    <cellStyle name="Normal 31 4 2 2 2 3 3" xfId="19066" xr:uid="{00000000-0005-0000-0000-000082A50000}"/>
    <cellStyle name="Normal 31 4 2 2 2 3 4" xfId="37597" xr:uid="{00000000-0005-0000-0000-000083A50000}"/>
    <cellStyle name="Normal 31 4 2 2 2 4" xfId="10236" xr:uid="{00000000-0005-0000-0000-000084A50000}"/>
    <cellStyle name="Normal 31 4 2 2 2 4 2" xfId="21631" xr:uid="{00000000-0005-0000-0000-000085A50000}"/>
    <cellStyle name="Normal 31 4 2 2 2 4 3" xfId="39802" xr:uid="{00000000-0005-0000-0000-000086A50000}"/>
    <cellStyle name="Normal 31 4 2 2 2 5" xfId="16912" xr:uid="{00000000-0005-0000-0000-000087A50000}"/>
    <cellStyle name="Normal 31 4 2 2 2 6" xfId="35506" xr:uid="{00000000-0005-0000-0000-000088A50000}"/>
    <cellStyle name="Normal 31 4 2 2 3" xfId="5998" xr:uid="{00000000-0005-0000-0000-000089A50000}"/>
    <cellStyle name="Normal 31 4 2 2 3 2" xfId="8190" xr:uid="{00000000-0005-0000-0000-00008AA50000}"/>
    <cellStyle name="Normal 31 4 2 2 3 2 2" xfId="12961" xr:uid="{00000000-0005-0000-0000-00008BA50000}"/>
    <cellStyle name="Normal 31 4 2 2 3 2 2 2" xfId="24314" xr:uid="{00000000-0005-0000-0000-00008CA50000}"/>
    <cellStyle name="Normal 31 4 2 2 3 2 2 3" xfId="42415" xr:uid="{00000000-0005-0000-0000-00008DA50000}"/>
    <cellStyle name="Normal 31 4 2 2 3 2 3" xfId="19600" xr:uid="{00000000-0005-0000-0000-00008EA50000}"/>
    <cellStyle name="Normal 31 4 2 2 3 2 4" xfId="38119" xr:uid="{00000000-0005-0000-0000-00008FA50000}"/>
    <cellStyle name="Normal 31 4 2 2 3 3" xfId="10780" xr:uid="{00000000-0005-0000-0000-000090A50000}"/>
    <cellStyle name="Normal 31 4 2 2 3 3 2" xfId="22166" xr:uid="{00000000-0005-0000-0000-000091A50000}"/>
    <cellStyle name="Normal 31 4 2 2 3 3 3" xfId="40324" xr:uid="{00000000-0005-0000-0000-000092A50000}"/>
    <cellStyle name="Normal 31 4 2 2 3 4" xfId="17451" xr:uid="{00000000-0005-0000-0000-000093A50000}"/>
    <cellStyle name="Normal 31 4 2 2 3 5" xfId="36028" xr:uid="{00000000-0005-0000-0000-000094A50000}"/>
    <cellStyle name="Normal 31 4 2 2 4" xfId="7136" xr:uid="{00000000-0005-0000-0000-000095A50000}"/>
    <cellStyle name="Normal 31 4 2 2 4 2" xfId="11907" xr:uid="{00000000-0005-0000-0000-000096A50000}"/>
    <cellStyle name="Normal 31 4 2 2 4 2 2" xfId="23265" xr:uid="{00000000-0005-0000-0000-000097A50000}"/>
    <cellStyle name="Normal 31 4 2 2 4 2 3" xfId="41381" xr:uid="{00000000-0005-0000-0000-000098A50000}"/>
    <cellStyle name="Normal 31 4 2 2 4 3" xfId="18554" xr:uid="{00000000-0005-0000-0000-000099A50000}"/>
    <cellStyle name="Normal 31 4 2 2 4 4" xfId="37085" xr:uid="{00000000-0005-0000-0000-00009AA50000}"/>
    <cellStyle name="Normal 31 4 2 2 5" xfId="9722" xr:uid="{00000000-0005-0000-0000-00009BA50000}"/>
    <cellStyle name="Normal 31 4 2 2 5 2" xfId="21117" xr:uid="{00000000-0005-0000-0000-00009CA50000}"/>
    <cellStyle name="Normal 31 4 2 2 5 3" xfId="39289" xr:uid="{00000000-0005-0000-0000-00009DA50000}"/>
    <cellStyle name="Normal 31 4 2 2 6" xfId="16394" xr:uid="{00000000-0005-0000-0000-00009EA50000}"/>
    <cellStyle name="Normal 31 4 2 2 7" xfId="34994" xr:uid="{00000000-0005-0000-0000-00009FA50000}"/>
    <cellStyle name="Normal 31 4 2 3" xfId="5170" xr:uid="{00000000-0005-0000-0000-0000A0A50000}"/>
    <cellStyle name="Normal 31 4 2 3 2" xfId="6256" xr:uid="{00000000-0005-0000-0000-0000A1A50000}"/>
    <cellStyle name="Normal 31 4 2 3 2 2" xfId="8448" xr:uid="{00000000-0005-0000-0000-0000A2A50000}"/>
    <cellStyle name="Normal 31 4 2 3 2 2 2" xfId="13219" xr:uid="{00000000-0005-0000-0000-0000A3A50000}"/>
    <cellStyle name="Normal 31 4 2 3 2 2 2 2" xfId="24572" xr:uid="{00000000-0005-0000-0000-0000A4A50000}"/>
    <cellStyle name="Normal 31 4 2 3 2 2 2 3" xfId="42673" xr:uid="{00000000-0005-0000-0000-0000A5A50000}"/>
    <cellStyle name="Normal 31 4 2 3 2 2 3" xfId="19858" xr:uid="{00000000-0005-0000-0000-0000A6A50000}"/>
    <cellStyle name="Normal 31 4 2 3 2 2 4" xfId="38377" xr:uid="{00000000-0005-0000-0000-0000A7A50000}"/>
    <cellStyle name="Normal 31 4 2 3 2 3" xfId="11038" xr:uid="{00000000-0005-0000-0000-0000A8A50000}"/>
    <cellStyle name="Normal 31 4 2 3 2 3 2" xfId="22424" xr:uid="{00000000-0005-0000-0000-0000A9A50000}"/>
    <cellStyle name="Normal 31 4 2 3 2 3 3" xfId="40582" xr:uid="{00000000-0005-0000-0000-0000AAA50000}"/>
    <cellStyle name="Normal 31 4 2 3 2 4" xfId="17709" xr:uid="{00000000-0005-0000-0000-0000ABA50000}"/>
    <cellStyle name="Normal 31 4 2 3 2 5" xfId="36286" xr:uid="{00000000-0005-0000-0000-0000ACA50000}"/>
    <cellStyle name="Normal 31 4 2 3 3" xfId="7392" xr:uid="{00000000-0005-0000-0000-0000ADA50000}"/>
    <cellStyle name="Normal 31 4 2 3 3 2" xfId="12163" xr:uid="{00000000-0005-0000-0000-0000AEA50000}"/>
    <cellStyle name="Normal 31 4 2 3 3 2 2" xfId="23521" xr:uid="{00000000-0005-0000-0000-0000AFA50000}"/>
    <cellStyle name="Normal 31 4 2 3 3 2 3" xfId="41637" xr:uid="{00000000-0005-0000-0000-0000B0A50000}"/>
    <cellStyle name="Normal 31 4 2 3 3 3" xfId="18810" xr:uid="{00000000-0005-0000-0000-0000B1A50000}"/>
    <cellStyle name="Normal 31 4 2 3 3 4" xfId="37341" xr:uid="{00000000-0005-0000-0000-0000B2A50000}"/>
    <cellStyle name="Normal 31 4 2 3 4" xfId="9978" xr:uid="{00000000-0005-0000-0000-0000B3A50000}"/>
    <cellStyle name="Normal 31 4 2 3 4 2" xfId="21373" xr:uid="{00000000-0005-0000-0000-0000B4A50000}"/>
    <cellStyle name="Normal 31 4 2 3 4 3" xfId="39545" xr:uid="{00000000-0005-0000-0000-0000B5A50000}"/>
    <cellStyle name="Normal 31 4 2 3 5" xfId="16650" xr:uid="{00000000-0005-0000-0000-0000B6A50000}"/>
    <cellStyle name="Normal 31 4 2 3 6" xfId="35250" xr:uid="{00000000-0005-0000-0000-0000B7A50000}"/>
    <cellStyle name="Normal 31 4 2 4" xfId="5722" xr:uid="{00000000-0005-0000-0000-0000B8A50000}"/>
    <cellStyle name="Normal 31 4 2 4 2" xfId="7924" xr:uid="{00000000-0005-0000-0000-0000B9A50000}"/>
    <cellStyle name="Normal 31 4 2 4 2 2" xfId="12695" xr:uid="{00000000-0005-0000-0000-0000BAA50000}"/>
    <cellStyle name="Normal 31 4 2 4 2 2 2" xfId="24050" xr:uid="{00000000-0005-0000-0000-0000BBA50000}"/>
    <cellStyle name="Normal 31 4 2 4 2 2 3" xfId="42159" xr:uid="{00000000-0005-0000-0000-0000BCA50000}"/>
    <cellStyle name="Normal 31 4 2 4 2 3" xfId="19337" xr:uid="{00000000-0005-0000-0000-0000BDA50000}"/>
    <cellStyle name="Normal 31 4 2 4 2 4" xfId="37863" xr:uid="{00000000-0005-0000-0000-0000BEA50000}"/>
    <cellStyle name="Normal 31 4 2 4 3" xfId="10512" xr:uid="{00000000-0005-0000-0000-0000BFA50000}"/>
    <cellStyle name="Normal 31 4 2 4 3 2" xfId="21901" xr:uid="{00000000-0005-0000-0000-0000C0A50000}"/>
    <cellStyle name="Normal 31 4 2 4 3 3" xfId="40068" xr:uid="{00000000-0005-0000-0000-0000C1A50000}"/>
    <cellStyle name="Normal 31 4 2 4 4" xfId="17186" xr:uid="{00000000-0005-0000-0000-0000C2A50000}"/>
    <cellStyle name="Normal 31 4 2 4 5" xfId="35772" xr:uid="{00000000-0005-0000-0000-0000C3A50000}"/>
    <cellStyle name="Normal 31 4 2 5" xfId="6870" xr:uid="{00000000-0005-0000-0000-0000C4A50000}"/>
    <cellStyle name="Normal 31 4 2 5 2" xfId="11641" xr:uid="{00000000-0005-0000-0000-0000C5A50000}"/>
    <cellStyle name="Normal 31 4 2 5 2 2" xfId="23003" xr:uid="{00000000-0005-0000-0000-0000C6A50000}"/>
    <cellStyle name="Normal 31 4 2 5 2 3" xfId="41125" xr:uid="{00000000-0005-0000-0000-0000C7A50000}"/>
    <cellStyle name="Normal 31 4 2 5 3" xfId="18293" xr:uid="{00000000-0005-0000-0000-0000C8A50000}"/>
    <cellStyle name="Normal 31 4 2 5 4" xfId="36829" xr:uid="{00000000-0005-0000-0000-0000C9A50000}"/>
    <cellStyle name="Normal 31 4 2 6" xfId="9463" xr:uid="{00000000-0005-0000-0000-0000CAA50000}"/>
    <cellStyle name="Normal 31 4 2 6 2" xfId="20858" xr:uid="{00000000-0005-0000-0000-0000CBA50000}"/>
    <cellStyle name="Normal 31 4 2 6 3" xfId="39032" xr:uid="{00000000-0005-0000-0000-0000CCA50000}"/>
    <cellStyle name="Normal 31 4 2 7" xfId="16129" xr:uid="{00000000-0005-0000-0000-0000CDA50000}"/>
    <cellStyle name="Normal 31 4 2 8" xfId="34738" xr:uid="{00000000-0005-0000-0000-0000CEA50000}"/>
    <cellStyle name="Normal 31 4 3" xfId="4764" xr:uid="{00000000-0005-0000-0000-0000CFA50000}"/>
    <cellStyle name="Normal 31 4 3 2" xfId="5298" xr:uid="{00000000-0005-0000-0000-0000D0A50000}"/>
    <cellStyle name="Normal 31 4 3 2 2" xfId="6384" xr:uid="{00000000-0005-0000-0000-0000D1A50000}"/>
    <cellStyle name="Normal 31 4 3 2 2 2" xfId="8576" xr:uid="{00000000-0005-0000-0000-0000D2A50000}"/>
    <cellStyle name="Normal 31 4 3 2 2 2 2" xfId="13347" xr:uid="{00000000-0005-0000-0000-0000D3A50000}"/>
    <cellStyle name="Normal 31 4 3 2 2 2 2 2" xfId="24700" xr:uid="{00000000-0005-0000-0000-0000D4A50000}"/>
    <cellStyle name="Normal 31 4 3 2 2 2 2 3" xfId="42801" xr:uid="{00000000-0005-0000-0000-0000D5A50000}"/>
    <cellStyle name="Normal 31 4 3 2 2 2 3" xfId="19986" xr:uid="{00000000-0005-0000-0000-0000D6A50000}"/>
    <cellStyle name="Normal 31 4 3 2 2 2 4" xfId="38505" xr:uid="{00000000-0005-0000-0000-0000D7A50000}"/>
    <cellStyle name="Normal 31 4 3 2 2 3" xfId="11166" xr:uid="{00000000-0005-0000-0000-0000D8A50000}"/>
    <cellStyle name="Normal 31 4 3 2 2 3 2" xfId="22552" xr:uid="{00000000-0005-0000-0000-0000D9A50000}"/>
    <cellStyle name="Normal 31 4 3 2 2 3 3" xfId="40710" xr:uid="{00000000-0005-0000-0000-0000DAA50000}"/>
    <cellStyle name="Normal 31 4 3 2 2 4" xfId="17837" xr:uid="{00000000-0005-0000-0000-0000DBA50000}"/>
    <cellStyle name="Normal 31 4 3 2 2 5" xfId="36414" xr:uid="{00000000-0005-0000-0000-0000DCA50000}"/>
    <cellStyle name="Normal 31 4 3 2 3" xfId="7520" xr:uid="{00000000-0005-0000-0000-0000DDA50000}"/>
    <cellStyle name="Normal 31 4 3 2 3 2" xfId="12291" xr:uid="{00000000-0005-0000-0000-0000DEA50000}"/>
    <cellStyle name="Normal 31 4 3 2 3 2 2" xfId="23649" xr:uid="{00000000-0005-0000-0000-0000DFA50000}"/>
    <cellStyle name="Normal 31 4 3 2 3 2 3" xfId="41765" xr:uid="{00000000-0005-0000-0000-0000E0A50000}"/>
    <cellStyle name="Normal 31 4 3 2 3 3" xfId="18938" xr:uid="{00000000-0005-0000-0000-0000E1A50000}"/>
    <cellStyle name="Normal 31 4 3 2 3 4" xfId="37469" xr:uid="{00000000-0005-0000-0000-0000E2A50000}"/>
    <cellStyle name="Normal 31 4 3 2 4" xfId="10106" xr:uid="{00000000-0005-0000-0000-0000E3A50000}"/>
    <cellStyle name="Normal 31 4 3 2 4 2" xfId="21501" xr:uid="{00000000-0005-0000-0000-0000E4A50000}"/>
    <cellStyle name="Normal 31 4 3 2 4 3" xfId="39673" xr:uid="{00000000-0005-0000-0000-0000E5A50000}"/>
    <cellStyle name="Normal 31 4 3 2 5" xfId="16778" xr:uid="{00000000-0005-0000-0000-0000E6A50000}"/>
    <cellStyle name="Normal 31 4 3 2 6" xfId="35378" xr:uid="{00000000-0005-0000-0000-0000E7A50000}"/>
    <cellStyle name="Normal 31 4 3 3" xfId="5850" xr:uid="{00000000-0005-0000-0000-0000E8A50000}"/>
    <cellStyle name="Normal 31 4 3 3 2" xfId="8052" xr:uid="{00000000-0005-0000-0000-0000E9A50000}"/>
    <cellStyle name="Normal 31 4 3 3 2 2" xfId="12823" xr:uid="{00000000-0005-0000-0000-0000EAA50000}"/>
    <cellStyle name="Normal 31 4 3 3 2 2 2" xfId="24178" xr:uid="{00000000-0005-0000-0000-0000EBA50000}"/>
    <cellStyle name="Normal 31 4 3 3 2 2 3" xfId="42287" xr:uid="{00000000-0005-0000-0000-0000ECA50000}"/>
    <cellStyle name="Normal 31 4 3 3 2 3" xfId="19465" xr:uid="{00000000-0005-0000-0000-0000EDA50000}"/>
    <cellStyle name="Normal 31 4 3 3 2 4" xfId="37991" xr:uid="{00000000-0005-0000-0000-0000EEA50000}"/>
    <cellStyle name="Normal 31 4 3 3 3" xfId="10640" xr:uid="{00000000-0005-0000-0000-0000EFA50000}"/>
    <cellStyle name="Normal 31 4 3 3 3 2" xfId="22029" xr:uid="{00000000-0005-0000-0000-0000F0A50000}"/>
    <cellStyle name="Normal 31 4 3 3 3 3" xfId="40196" xr:uid="{00000000-0005-0000-0000-0000F1A50000}"/>
    <cellStyle name="Normal 31 4 3 3 4" xfId="17314" xr:uid="{00000000-0005-0000-0000-0000F2A50000}"/>
    <cellStyle name="Normal 31 4 3 3 5" xfId="35900" xr:uid="{00000000-0005-0000-0000-0000F3A50000}"/>
    <cellStyle name="Normal 31 4 3 4" xfId="6998" xr:uid="{00000000-0005-0000-0000-0000F4A50000}"/>
    <cellStyle name="Normal 31 4 3 4 2" xfId="11769" xr:uid="{00000000-0005-0000-0000-0000F5A50000}"/>
    <cellStyle name="Normal 31 4 3 4 2 2" xfId="23131" xr:uid="{00000000-0005-0000-0000-0000F6A50000}"/>
    <cellStyle name="Normal 31 4 3 4 2 3" xfId="41253" xr:uid="{00000000-0005-0000-0000-0000F7A50000}"/>
    <cellStyle name="Normal 31 4 3 4 3" xfId="18421" xr:uid="{00000000-0005-0000-0000-0000F8A50000}"/>
    <cellStyle name="Normal 31 4 3 4 4" xfId="36957" xr:uid="{00000000-0005-0000-0000-0000F9A50000}"/>
    <cellStyle name="Normal 31 4 3 5" xfId="9592" xr:uid="{00000000-0005-0000-0000-0000FAA50000}"/>
    <cellStyle name="Normal 31 4 3 5 2" xfId="20987" xr:uid="{00000000-0005-0000-0000-0000FBA50000}"/>
    <cellStyle name="Normal 31 4 3 5 3" xfId="39160" xr:uid="{00000000-0005-0000-0000-0000FCA50000}"/>
    <cellStyle name="Normal 31 4 3 6" xfId="16257" xr:uid="{00000000-0005-0000-0000-0000FDA50000}"/>
    <cellStyle name="Normal 31 4 3 7" xfId="34866" xr:uid="{00000000-0005-0000-0000-0000FEA50000}"/>
    <cellStyle name="Normal 31 4 4" xfId="5042" xr:uid="{00000000-0005-0000-0000-0000FFA50000}"/>
    <cellStyle name="Normal 31 4 4 2" xfId="6128" xr:uid="{00000000-0005-0000-0000-000000A60000}"/>
    <cellStyle name="Normal 31 4 4 2 2" xfId="8320" xr:uid="{00000000-0005-0000-0000-000001A60000}"/>
    <cellStyle name="Normal 31 4 4 2 2 2" xfId="13091" xr:uid="{00000000-0005-0000-0000-000002A60000}"/>
    <cellStyle name="Normal 31 4 4 2 2 2 2" xfId="24444" xr:uid="{00000000-0005-0000-0000-000003A60000}"/>
    <cellStyle name="Normal 31 4 4 2 2 2 3" xfId="42545" xr:uid="{00000000-0005-0000-0000-000004A60000}"/>
    <cellStyle name="Normal 31 4 4 2 2 3" xfId="19730" xr:uid="{00000000-0005-0000-0000-000005A60000}"/>
    <cellStyle name="Normal 31 4 4 2 2 4" xfId="38249" xr:uid="{00000000-0005-0000-0000-000006A60000}"/>
    <cellStyle name="Normal 31 4 4 2 3" xfId="10910" xr:uid="{00000000-0005-0000-0000-000007A60000}"/>
    <cellStyle name="Normal 31 4 4 2 3 2" xfId="22296" xr:uid="{00000000-0005-0000-0000-000008A60000}"/>
    <cellStyle name="Normal 31 4 4 2 3 3" xfId="40454" xr:uid="{00000000-0005-0000-0000-000009A60000}"/>
    <cellStyle name="Normal 31 4 4 2 4" xfId="17581" xr:uid="{00000000-0005-0000-0000-00000AA60000}"/>
    <cellStyle name="Normal 31 4 4 2 5" xfId="36158" xr:uid="{00000000-0005-0000-0000-00000BA60000}"/>
    <cellStyle name="Normal 31 4 4 3" xfId="7264" xr:uid="{00000000-0005-0000-0000-00000CA60000}"/>
    <cellStyle name="Normal 31 4 4 3 2" xfId="12035" xr:uid="{00000000-0005-0000-0000-00000DA60000}"/>
    <cellStyle name="Normal 31 4 4 3 2 2" xfId="23393" xr:uid="{00000000-0005-0000-0000-00000EA60000}"/>
    <cellStyle name="Normal 31 4 4 3 2 3" xfId="41509" xr:uid="{00000000-0005-0000-0000-00000FA60000}"/>
    <cellStyle name="Normal 31 4 4 3 3" xfId="18682" xr:uid="{00000000-0005-0000-0000-000010A60000}"/>
    <cellStyle name="Normal 31 4 4 3 4" xfId="37213" xr:uid="{00000000-0005-0000-0000-000011A60000}"/>
    <cellStyle name="Normal 31 4 4 4" xfId="9850" xr:uid="{00000000-0005-0000-0000-000012A60000}"/>
    <cellStyle name="Normal 31 4 4 4 2" xfId="21245" xr:uid="{00000000-0005-0000-0000-000013A60000}"/>
    <cellStyle name="Normal 31 4 4 4 3" xfId="39417" xr:uid="{00000000-0005-0000-0000-000014A60000}"/>
    <cellStyle name="Normal 31 4 4 5" xfId="16522" xr:uid="{00000000-0005-0000-0000-000015A60000}"/>
    <cellStyle name="Normal 31 4 4 6" xfId="35122" xr:uid="{00000000-0005-0000-0000-000016A60000}"/>
    <cellStyle name="Normal 31 4 5" xfId="5574" xr:uid="{00000000-0005-0000-0000-000017A60000}"/>
    <cellStyle name="Normal 31 4 5 2" xfId="7776" xr:uid="{00000000-0005-0000-0000-000018A60000}"/>
    <cellStyle name="Normal 31 4 5 2 2" xfId="12547" xr:uid="{00000000-0005-0000-0000-000019A60000}"/>
    <cellStyle name="Normal 31 4 5 2 2 2" xfId="23905" xr:uid="{00000000-0005-0000-0000-00001AA60000}"/>
    <cellStyle name="Normal 31 4 5 2 2 3" xfId="42021" xr:uid="{00000000-0005-0000-0000-00001BA60000}"/>
    <cellStyle name="Normal 31 4 5 2 3" xfId="19194" xr:uid="{00000000-0005-0000-0000-00001CA60000}"/>
    <cellStyle name="Normal 31 4 5 2 4" xfId="37725" xr:uid="{00000000-0005-0000-0000-00001DA60000}"/>
    <cellStyle name="Normal 31 4 5 3" xfId="10364" xr:uid="{00000000-0005-0000-0000-00001EA60000}"/>
    <cellStyle name="Normal 31 4 5 3 2" xfId="21759" xr:uid="{00000000-0005-0000-0000-00001FA60000}"/>
    <cellStyle name="Normal 31 4 5 3 3" xfId="39930" xr:uid="{00000000-0005-0000-0000-000020A60000}"/>
    <cellStyle name="Normal 31 4 5 4" xfId="17040" xr:uid="{00000000-0005-0000-0000-000021A60000}"/>
    <cellStyle name="Normal 31 4 5 5" xfId="35634" xr:uid="{00000000-0005-0000-0000-000022A60000}"/>
    <cellStyle name="Normal 31 4 6" xfId="6732" xr:uid="{00000000-0005-0000-0000-000023A60000}"/>
    <cellStyle name="Normal 31 4 6 2" xfId="11503" xr:uid="{00000000-0005-0000-0000-000024A60000}"/>
    <cellStyle name="Normal 31 4 6 2 2" xfId="22870" xr:uid="{00000000-0005-0000-0000-000025A60000}"/>
    <cellStyle name="Normal 31 4 6 2 3" xfId="40997" xr:uid="{00000000-0005-0000-0000-000026A60000}"/>
    <cellStyle name="Normal 31 4 6 3" xfId="18158" xr:uid="{00000000-0005-0000-0000-000027A60000}"/>
    <cellStyle name="Normal 31 4 6 4" xfId="36701" xr:uid="{00000000-0005-0000-0000-000028A60000}"/>
    <cellStyle name="Normal 31 4 7" xfId="9332" xr:uid="{00000000-0005-0000-0000-000029A60000}"/>
    <cellStyle name="Normal 31 4 7 2" xfId="20727" xr:uid="{00000000-0005-0000-0000-00002AA60000}"/>
    <cellStyle name="Normal 31 4 7 3" xfId="38904" xr:uid="{00000000-0005-0000-0000-00002BA60000}"/>
    <cellStyle name="Normal 31 4 8" xfId="15992" xr:uid="{00000000-0005-0000-0000-00002CA60000}"/>
    <cellStyle name="Normal 31 4 9" xfId="34610" xr:uid="{00000000-0005-0000-0000-00002DA60000}"/>
    <cellStyle name="Normal 31 5" xfId="4552" xr:uid="{00000000-0005-0000-0000-00002EA60000}"/>
    <cellStyle name="Normal 31 5 2" xfId="4829" xr:uid="{00000000-0005-0000-0000-00002FA60000}"/>
    <cellStyle name="Normal 31 5 2 2" xfId="5363" xr:uid="{00000000-0005-0000-0000-000030A60000}"/>
    <cellStyle name="Normal 31 5 2 2 2" xfId="6449" xr:uid="{00000000-0005-0000-0000-000031A60000}"/>
    <cellStyle name="Normal 31 5 2 2 2 2" xfId="8641" xr:uid="{00000000-0005-0000-0000-000032A60000}"/>
    <cellStyle name="Normal 31 5 2 2 2 2 2" xfId="13412" xr:uid="{00000000-0005-0000-0000-000033A60000}"/>
    <cellStyle name="Normal 31 5 2 2 2 2 2 2" xfId="24765" xr:uid="{00000000-0005-0000-0000-000034A60000}"/>
    <cellStyle name="Normal 31 5 2 2 2 2 2 3" xfId="42866" xr:uid="{00000000-0005-0000-0000-000035A60000}"/>
    <cellStyle name="Normal 31 5 2 2 2 2 3" xfId="20051" xr:uid="{00000000-0005-0000-0000-000036A60000}"/>
    <cellStyle name="Normal 31 5 2 2 2 2 4" xfId="38570" xr:uid="{00000000-0005-0000-0000-000037A60000}"/>
    <cellStyle name="Normal 31 5 2 2 2 3" xfId="11231" xr:uid="{00000000-0005-0000-0000-000038A60000}"/>
    <cellStyle name="Normal 31 5 2 2 2 3 2" xfId="22617" xr:uid="{00000000-0005-0000-0000-000039A60000}"/>
    <cellStyle name="Normal 31 5 2 2 2 3 3" xfId="40775" xr:uid="{00000000-0005-0000-0000-00003AA60000}"/>
    <cellStyle name="Normal 31 5 2 2 2 4" xfId="17902" xr:uid="{00000000-0005-0000-0000-00003BA60000}"/>
    <cellStyle name="Normal 31 5 2 2 2 5" xfId="36479" xr:uid="{00000000-0005-0000-0000-00003CA60000}"/>
    <cellStyle name="Normal 31 5 2 2 3" xfId="7584" xr:uid="{00000000-0005-0000-0000-00003DA60000}"/>
    <cellStyle name="Normal 31 5 2 2 3 2" xfId="12355" xr:uid="{00000000-0005-0000-0000-00003EA60000}"/>
    <cellStyle name="Normal 31 5 2 2 3 2 2" xfId="23713" xr:uid="{00000000-0005-0000-0000-00003FA60000}"/>
    <cellStyle name="Normal 31 5 2 2 3 2 3" xfId="41829" xr:uid="{00000000-0005-0000-0000-000040A60000}"/>
    <cellStyle name="Normal 31 5 2 2 3 3" xfId="19002" xr:uid="{00000000-0005-0000-0000-000041A60000}"/>
    <cellStyle name="Normal 31 5 2 2 3 4" xfId="37533" xr:uid="{00000000-0005-0000-0000-000042A60000}"/>
    <cellStyle name="Normal 31 5 2 2 4" xfId="10170" xr:uid="{00000000-0005-0000-0000-000043A60000}"/>
    <cellStyle name="Normal 31 5 2 2 4 2" xfId="21565" xr:uid="{00000000-0005-0000-0000-000044A60000}"/>
    <cellStyle name="Normal 31 5 2 2 4 3" xfId="39737" xr:uid="{00000000-0005-0000-0000-000045A60000}"/>
    <cellStyle name="Normal 31 5 2 2 5" xfId="16842" xr:uid="{00000000-0005-0000-0000-000046A60000}"/>
    <cellStyle name="Normal 31 5 2 2 6" xfId="35442" xr:uid="{00000000-0005-0000-0000-000047A60000}"/>
    <cellStyle name="Normal 31 5 2 3" xfId="5915" xr:uid="{00000000-0005-0000-0000-000048A60000}"/>
    <cellStyle name="Normal 31 5 2 3 2" xfId="8116" xr:uid="{00000000-0005-0000-0000-000049A60000}"/>
    <cellStyle name="Normal 31 5 2 3 2 2" xfId="12887" xr:uid="{00000000-0005-0000-0000-00004AA60000}"/>
    <cellStyle name="Normal 31 5 2 3 2 2 2" xfId="24242" xr:uid="{00000000-0005-0000-0000-00004BA60000}"/>
    <cellStyle name="Normal 31 5 2 3 2 2 3" xfId="42351" xr:uid="{00000000-0005-0000-0000-00004CA60000}"/>
    <cellStyle name="Normal 31 5 2 3 2 3" xfId="19529" xr:uid="{00000000-0005-0000-0000-00004DA60000}"/>
    <cellStyle name="Normal 31 5 2 3 2 4" xfId="38055" xr:uid="{00000000-0005-0000-0000-00004EA60000}"/>
    <cellStyle name="Normal 31 5 2 3 3" xfId="10704" xr:uid="{00000000-0005-0000-0000-00004FA60000}"/>
    <cellStyle name="Normal 31 5 2 3 3 2" xfId="22093" xr:uid="{00000000-0005-0000-0000-000050A60000}"/>
    <cellStyle name="Normal 31 5 2 3 3 3" xfId="40260" xr:uid="{00000000-0005-0000-0000-000051A60000}"/>
    <cellStyle name="Normal 31 5 2 3 4" xfId="17378" xr:uid="{00000000-0005-0000-0000-000052A60000}"/>
    <cellStyle name="Normal 31 5 2 3 5" xfId="35964" xr:uid="{00000000-0005-0000-0000-000053A60000}"/>
    <cellStyle name="Normal 31 5 2 4" xfId="7062" xr:uid="{00000000-0005-0000-0000-000054A60000}"/>
    <cellStyle name="Normal 31 5 2 4 2" xfId="11833" xr:uid="{00000000-0005-0000-0000-000055A60000}"/>
    <cellStyle name="Normal 31 5 2 4 2 2" xfId="23195" xr:uid="{00000000-0005-0000-0000-000056A60000}"/>
    <cellStyle name="Normal 31 5 2 4 2 3" xfId="41317" xr:uid="{00000000-0005-0000-0000-000057A60000}"/>
    <cellStyle name="Normal 31 5 2 4 3" xfId="18485" xr:uid="{00000000-0005-0000-0000-000058A60000}"/>
    <cellStyle name="Normal 31 5 2 4 4" xfId="37021" xr:uid="{00000000-0005-0000-0000-000059A60000}"/>
    <cellStyle name="Normal 31 5 2 5" xfId="9656" xr:uid="{00000000-0005-0000-0000-00005AA60000}"/>
    <cellStyle name="Normal 31 5 2 5 2" xfId="21051" xr:uid="{00000000-0005-0000-0000-00005BA60000}"/>
    <cellStyle name="Normal 31 5 2 5 3" xfId="39224" xr:uid="{00000000-0005-0000-0000-00005CA60000}"/>
    <cellStyle name="Normal 31 5 2 6" xfId="16322" xr:uid="{00000000-0005-0000-0000-00005DA60000}"/>
    <cellStyle name="Normal 31 5 2 7" xfId="34930" xr:uid="{00000000-0005-0000-0000-00005EA60000}"/>
    <cellStyle name="Normal 31 5 3" xfId="5106" xr:uid="{00000000-0005-0000-0000-00005FA60000}"/>
    <cellStyle name="Normal 31 5 3 2" xfId="6192" xr:uid="{00000000-0005-0000-0000-000060A60000}"/>
    <cellStyle name="Normal 31 5 3 2 2" xfId="8384" xr:uid="{00000000-0005-0000-0000-000061A60000}"/>
    <cellStyle name="Normal 31 5 3 2 2 2" xfId="13155" xr:uid="{00000000-0005-0000-0000-000062A60000}"/>
    <cellStyle name="Normal 31 5 3 2 2 2 2" xfId="24508" xr:uid="{00000000-0005-0000-0000-000063A60000}"/>
    <cellStyle name="Normal 31 5 3 2 2 2 3" xfId="42609" xr:uid="{00000000-0005-0000-0000-000064A60000}"/>
    <cellStyle name="Normal 31 5 3 2 2 3" xfId="19794" xr:uid="{00000000-0005-0000-0000-000065A60000}"/>
    <cellStyle name="Normal 31 5 3 2 2 4" xfId="38313" xr:uid="{00000000-0005-0000-0000-000066A60000}"/>
    <cellStyle name="Normal 31 5 3 2 3" xfId="10974" xr:uid="{00000000-0005-0000-0000-000067A60000}"/>
    <cellStyle name="Normal 31 5 3 2 3 2" xfId="22360" xr:uid="{00000000-0005-0000-0000-000068A60000}"/>
    <cellStyle name="Normal 31 5 3 2 3 3" xfId="40518" xr:uid="{00000000-0005-0000-0000-000069A60000}"/>
    <cellStyle name="Normal 31 5 3 2 4" xfId="17645" xr:uid="{00000000-0005-0000-0000-00006AA60000}"/>
    <cellStyle name="Normal 31 5 3 2 5" xfId="36222" xr:uid="{00000000-0005-0000-0000-00006BA60000}"/>
    <cellStyle name="Normal 31 5 3 3" xfId="7328" xr:uid="{00000000-0005-0000-0000-00006CA60000}"/>
    <cellStyle name="Normal 31 5 3 3 2" xfId="12099" xr:uid="{00000000-0005-0000-0000-00006DA60000}"/>
    <cellStyle name="Normal 31 5 3 3 2 2" xfId="23457" xr:uid="{00000000-0005-0000-0000-00006EA60000}"/>
    <cellStyle name="Normal 31 5 3 3 2 3" xfId="41573" xr:uid="{00000000-0005-0000-0000-00006FA60000}"/>
    <cellStyle name="Normal 31 5 3 3 3" xfId="18746" xr:uid="{00000000-0005-0000-0000-000070A60000}"/>
    <cellStyle name="Normal 31 5 3 3 4" xfId="37277" xr:uid="{00000000-0005-0000-0000-000071A60000}"/>
    <cellStyle name="Normal 31 5 3 4" xfId="9914" xr:uid="{00000000-0005-0000-0000-000072A60000}"/>
    <cellStyle name="Normal 31 5 3 4 2" xfId="21309" xr:uid="{00000000-0005-0000-0000-000073A60000}"/>
    <cellStyle name="Normal 31 5 3 4 3" xfId="39481" xr:uid="{00000000-0005-0000-0000-000074A60000}"/>
    <cellStyle name="Normal 31 5 3 5" xfId="16586" xr:uid="{00000000-0005-0000-0000-000075A60000}"/>
    <cellStyle name="Normal 31 5 3 6" xfId="35186" xr:uid="{00000000-0005-0000-0000-000076A60000}"/>
    <cellStyle name="Normal 31 5 4" xfId="5639" xr:uid="{00000000-0005-0000-0000-000077A60000}"/>
    <cellStyle name="Normal 31 5 4 2" xfId="7841" xr:uid="{00000000-0005-0000-0000-000078A60000}"/>
    <cellStyle name="Normal 31 5 4 2 2" xfId="12612" xr:uid="{00000000-0005-0000-0000-000079A60000}"/>
    <cellStyle name="Normal 31 5 4 2 2 2" xfId="23970" xr:uid="{00000000-0005-0000-0000-00007AA60000}"/>
    <cellStyle name="Normal 31 5 4 2 2 3" xfId="42086" xr:uid="{00000000-0005-0000-0000-00007BA60000}"/>
    <cellStyle name="Normal 31 5 4 2 3" xfId="19259" xr:uid="{00000000-0005-0000-0000-00007CA60000}"/>
    <cellStyle name="Normal 31 5 4 2 4" xfId="37790" xr:uid="{00000000-0005-0000-0000-00007DA60000}"/>
    <cellStyle name="Normal 31 5 4 3" xfId="10429" xr:uid="{00000000-0005-0000-0000-00007EA60000}"/>
    <cellStyle name="Normal 31 5 4 3 2" xfId="21824" xr:uid="{00000000-0005-0000-0000-00007FA60000}"/>
    <cellStyle name="Normal 31 5 4 3 3" xfId="39995" xr:uid="{00000000-0005-0000-0000-000080A60000}"/>
    <cellStyle name="Normal 31 5 4 4" xfId="17105" xr:uid="{00000000-0005-0000-0000-000081A60000}"/>
    <cellStyle name="Normal 31 5 4 5" xfId="35699" xr:uid="{00000000-0005-0000-0000-000082A60000}"/>
    <cellStyle name="Normal 31 5 5" xfId="6796" xr:uid="{00000000-0005-0000-0000-000083A60000}"/>
    <cellStyle name="Normal 31 5 5 2" xfId="11567" xr:uid="{00000000-0005-0000-0000-000084A60000}"/>
    <cellStyle name="Normal 31 5 5 2 2" xfId="22934" xr:uid="{00000000-0005-0000-0000-000085A60000}"/>
    <cellStyle name="Normal 31 5 5 2 3" xfId="41061" xr:uid="{00000000-0005-0000-0000-000086A60000}"/>
    <cellStyle name="Normal 31 5 5 3" xfId="18222" xr:uid="{00000000-0005-0000-0000-000087A60000}"/>
    <cellStyle name="Normal 31 5 5 4" xfId="36765" xr:uid="{00000000-0005-0000-0000-000088A60000}"/>
    <cellStyle name="Normal 31 5 6" xfId="9396" xr:uid="{00000000-0005-0000-0000-000089A60000}"/>
    <cellStyle name="Normal 31 5 6 2" xfId="20791" xr:uid="{00000000-0005-0000-0000-00008AA60000}"/>
    <cellStyle name="Normal 31 5 6 3" xfId="38968" xr:uid="{00000000-0005-0000-0000-00008BA60000}"/>
    <cellStyle name="Normal 31 5 7" xfId="16056" xr:uid="{00000000-0005-0000-0000-00008CA60000}"/>
    <cellStyle name="Normal 31 5 8" xfId="34674" xr:uid="{00000000-0005-0000-0000-00008DA60000}"/>
    <cellStyle name="Normal 31 6" xfId="4700" xr:uid="{00000000-0005-0000-0000-00008EA60000}"/>
    <cellStyle name="Normal 31 6 2" xfId="5234" xr:uid="{00000000-0005-0000-0000-00008FA60000}"/>
    <cellStyle name="Normal 31 6 2 2" xfId="6320" xr:uid="{00000000-0005-0000-0000-000090A60000}"/>
    <cellStyle name="Normal 31 6 2 2 2" xfId="8512" xr:uid="{00000000-0005-0000-0000-000091A60000}"/>
    <cellStyle name="Normal 31 6 2 2 2 2" xfId="13283" xr:uid="{00000000-0005-0000-0000-000092A60000}"/>
    <cellStyle name="Normal 31 6 2 2 2 2 2" xfId="24636" xr:uid="{00000000-0005-0000-0000-000093A60000}"/>
    <cellStyle name="Normal 31 6 2 2 2 2 3" xfId="42737" xr:uid="{00000000-0005-0000-0000-000094A60000}"/>
    <cellStyle name="Normal 31 6 2 2 2 3" xfId="19922" xr:uid="{00000000-0005-0000-0000-000095A60000}"/>
    <cellStyle name="Normal 31 6 2 2 2 4" xfId="38441" xr:uid="{00000000-0005-0000-0000-000096A60000}"/>
    <cellStyle name="Normal 31 6 2 2 3" xfId="11102" xr:uid="{00000000-0005-0000-0000-000097A60000}"/>
    <cellStyle name="Normal 31 6 2 2 3 2" xfId="22488" xr:uid="{00000000-0005-0000-0000-000098A60000}"/>
    <cellStyle name="Normal 31 6 2 2 3 3" xfId="40646" xr:uid="{00000000-0005-0000-0000-000099A60000}"/>
    <cellStyle name="Normal 31 6 2 2 4" xfId="17773" xr:uid="{00000000-0005-0000-0000-00009AA60000}"/>
    <cellStyle name="Normal 31 6 2 2 5" xfId="36350" xr:uid="{00000000-0005-0000-0000-00009BA60000}"/>
    <cellStyle name="Normal 31 6 2 3" xfId="7456" xr:uid="{00000000-0005-0000-0000-00009CA60000}"/>
    <cellStyle name="Normal 31 6 2 3 2" xfId="12227" xr:uid="{00000000-0005-0000-0000-00009DA60000}"/>
    <cellStyle name="Normal 31 6 2 3 2 2" xfId="23585" xr:uid="{00000000-0005-0000-0000-00009EA60000}"/>
    <cellStyle name="Normal 31 6 2 3 2 3" xfId="41701" xr:uid="{00000000-0005-0000-0000-00009FA60000}"/>
    <cellStyle name="Normal 31 6 2 3 3" xfId="18874" xr:uid="{00000000-0005-0000-0000-0000A0A60000}"/>
    <cellStyle name="Normal 31 6 2 3 4" xfId="37405" xr:uid="{00000000-0005-0000-0000-0000A1A60000}"/>
    <cellStyle name="Normal 31 6 2 4" xfId="10042" xr:uid="{00000000-0005-0000-0000-0000A2A60000}"/>
    <cellStyle name="Normal 31 6 2 4 2" xfId="21437" xr:uid="{00000000-0005-0000-0000-0000A3A60000}"/>
    <cellStyle name="Normal 31 6 2 4 3" xfId="39609" xr:uid="{00000000-0005-0000-0000-0000A4A60000}"/>
    <cellStyle name="Normal 31 6 2 5" xfId="16714" xr:uid="{00000000-0005-0000-0000-0000A5A60000}"/>
    <cellStyle name="Normal 31 6 2 6" xfId="35314" xr:uid="{00000000-0005-0000-0000-0000A6A60000}"/>
    <cellStyle name="Normal 31 6 3" xfId="5786" xr:uid="{00000000-0005-0000-0000-0000A7A60000}"/>
    <cellStyle name="Normal 31 6 3 2" xfId="7988" xr:uid="{00000000-0005-0000-0000-0000A8A60000}"/>
    <cellStyle name="Normal 31 6 3 2 2" xfId="12759" xr:uid="{00000000-0005-0000-0000-0000A9A60000}"/>
    <cellStyle name="Normal 31 6 3 2 2 2" xfId="24114" xr:uid="{00000000-0005-0000-0000-0000AAA60000}"/>
    <cellStyle name="Normal 31 6 3 2 2 3" xfId="42223" xr:uid="{00000000-0005-0000-0000-0000ABA60000}"/>
    <cellStyle name="Normal 31 6 3 2 3" xfId="19401" xr:uid="{00000000-0005-0000-0000-0000ACA60000}"/>
    <cellStyle name="Normal 31 6 3 2 4" xfId="37927" xr:uid="{00000000-0005-0000-0000-0000ADA60000}"/>
    <cellStyle name="Normal 31 6 3 3" xfId="10576" xr:uid="{00000000-0005-0000-0000-0000AEA60000}"/>
    <cellStyle name="Normal 31 6 3 3 2" xfId="21965" xr:uid="{00000000-0005-0000-0000-0000AFA60000}"/>
    <cellStyle name="Normal 31 6 3 3 3" xfId="40132" xr:uid="{00000000-0005-0000-0000-0000B0A60000}"/>
    <cellStyle name="Normal 31 6 3 4" xfId="17250" xr:uid="{00000000-0005-0000-0000-0000B1A60000}"/>
    <cellStyle name="Normal 31 6 3 5" xfId="35836" xr:uid="{00000000-0005-0000-0000-0000B2A60000}"/>
    <cellStyle name="Normal 31 6 4" xfId="6934" xr:uid="{00000000-0005-0000-0000-0000B3A60000}"/>
    <cellStyle name="Normal 31 6 4 2" xfId="11705" xr:uid="{00000000-0005-0000-0000-0000B4A60000}"/>
    <cellStyle name="Normal 31 6 4 2 2" xfId="23067" xr:uid="{00000000-0005-0000-0000-0000B5A60000}"/>
    <cellStyle name="Normal 31 6 4 2 3" xfId="41189" xr:uid="{00000000-0005-0000-0000-0000B6A60000}"/>
    <cellStyle name="Normal 31 6 4 3" xfId="18357" xr:uid="{00000000-0005-0000-0000-0000B7A60000}"/>
    <cellStyle name="Normal 31 6 4 4" xfId="36893" xr:uid="{00000000-0005-0000-0000-0000B8A60000}"/>
    <cellStyle name="Normal 31 6 5" xfId="9528" xr:uid="{00000000-0005-0000-0000-0000B9A60000}"/>
    <cellStyle name="Normal 31 6 5 2" xfId="20923" xr:uid="{00000000-0005-0000-0000-0000BAA60000}"/>
    <cellStyle name="Normal 31 6 5 3" xfId="39096" xr:uid="{00000000-0005-0000-0000-0000BBA60000}"/>
    <cellStyle name="Normal 31 6 6" xfId="16193" xr:uid="{00000000-0005-0000-0000-0000BCA60000}"/>
    <cellStyle name="Normal 31 6 7" xfId="34802" xr:uid="{00000000-0005-0000-0000-0000BDA60000}"/>
    <cellStyle name="Normal 31 7" xfId="4978" xr:uid="{00000000-0005-0000-0000-0000BEA60000}"/>
    <cellStyle name="Normal 31 7 2" xfId="6064" xr:uid="{00000000-0005-0000-0000-0000BFA60000}"/>
    <cellStyle name="Normal 31 7 2 2" xfId="8256" xr:uid="{00000000-0005-0000-0000-0000C0A60000}"/>
    <cellStyle name="Normal 31 7 2 2 2" xfId="13027" xr:uid="{00000000-0005-0000-0000-0000C1A60000}"/>
    <cellStyle name="Normal 31 7 2 2 2 2" xfId="24380" xr:uid="{00000000-0005-0000-0000-0000C2A60000}"/>
    <cellStyle name="Normal 31 7 2 2 2 3" xfId="42481" xr:uid="{00000000-0005-0000-0000-0000C3A60000}"/>
    <cellStyle name="Normal 31 7 2 2 3" xfId="19666" xr:uid="{00000000-0005-0000-0000-0000C4A60000}"/>
    <cellStyle name="Normal 31 7 2 2 4" xfId="38185" xr:uid="{00000000-0005-0000-0000-0000C5A60000}"/>
    <cellStyle name="Normal 31 7 2 3" xfId="10846" xr:uid="{00000000-0005-0000-0000-0000C6A60000}"/>
    <cellStyle name="Normal 31 7 2 3 2" xfId="22232" xr:uid="{00000000-0005-0000-0000-0000C7A60000}"/>
    <cellStyle name="Normal 31 7 2 3 3" xfId="40390" xr:uid="{00000000-0005-0000-0000-0000C8A60000}"/>
    <cellStyle name="Normal 31 7 2 4" xfId="17517" xr:uid="{00000000-0005-0000-0000-0000C9A60000}"/>
    <cellStyle name="Normal 31 7 2 5" xfId="36094" xr:uid="{00000000-0005-0000-0000-0000CAA60000}"/>
    <cellStyle name="Normal 31 7 3" xfId="7200" xr:uid="{00000000-0005-0000-0000-0000CBA60000}"/>
    <cellStyle name="Normal 31 7 3 2" xfId="11971" xr:uid="{00000000-0005-0000-0000-0000CCA60000}"/>
    <cellStyle name="Normal 31 7 3 2 2" xfId="23329" xr:uid="{00000000-0005-0000-0000-0000CDA60000}"/>
    <cellStyle name="Normal 31 7 3 2 3" xfId="41445" xr:uid="{00000000-0005-0000-0000-0000CEA60000}"/>
    <cellStyle name="Normal 31 7 3 3" xfId="18618" xr:uid="{00000000-0005-0000-0000-0000CFA60000}"/>
    <cellStyle name="Normal 31 7 3 4" xfId="37149" xr:uid="{00000000-0005-0000-0000-0000D0A60000}"/>
    <cellStyle name="Normal 31 7 4" xfId="9786" xr:uid="{00000000-0005-0000-0000-0000D1A60000}"/>
    <cellStyle name="Normal 31 7 4 2" xfId="21181" xr:uid="{00000000-0005-0000-0000-0000D2A60000}"/>
    <cellStyle name="Normal 31 7 4 3" xfId="39353" xr:uid="{00000000-0005-0000-0000-0000D3A60000}"/>
    <cellStyle name="Normal 31 7 5" xfId="16458" xr:uid="{00000000-0005-0000-0000-0000D4A60000}"/>
    <cellStyle name="Normal 31 7 6" xfId="35058" xr:uid="{00000000-0005-0000-0000-0000D5A60000}"/>
    <cellStyle name="Normal 31 8" xfId="5510" xr:uid="{00000000-0005-0000-0000-0000D6A60000}"/>
    <cellStyle name="Normal 31 8 2" xfId="7712" xr:uid="{00000000-0005-0000-0000-0000D7A60000}"/>
    <cellStyle name="Normal 31 8 2 2" xfId="12483" xr:uid="{00000000-0005-0000-0000-0000D8A60000}"/>
    <cellStyle name="Normal 31 8 2 2 2" xfId="23841" xr:uid="{00000000-0005-0000-0000-0000D9A60000}"/>
    <cellStyle name="Normal 31 8 2 2 3" xfId="41957" xr:uid="{00000000-0005-0000-0000-0000DAA60000}"/>
    <cellStyle name="Normal 31 8 2 3" xfId="19130" xr:uid="{00000000-0005-0000-0000-0000DBA60000}"/>
    <cellStyle name="Normal 31 8 2 4" xfId="37661" xr:uid="{00000000-0005-0000-0000-0000DCA60000}"/>
    <cellStyle name="Normal 31 8 3" xfId="10300" xr:uid="{00000000-0005-0000-0000-0000DDA60000}"/>
    <cellStyle name="Normal 31 8 3 2" xfId="21695" xr:uid="{00000000-0005-0000-0000-0000DEA60000}"/>
    <cellStyle name="Normal 31 8 3 3" xfId="39866" xr:uid="{00000000-0005-0000-0000-0000DFA60000}"/>
    <cellStyle name="Normal 31 8 4" xfId="16976" xr:uid="{00000000-0005-0000-0000-0000E0A60000}"/>
    <cellStyle name="Normal 31 8 5" xfId="35570" xr:uid="{00000000-0005-0000-0000-0000E1A60000}"/>
    <cellStyle name="Normal 31 9" xfId="6656" xr:uid="{00000000-0005-0000-0000-0000E2A60000}"/>
    <cellStyle name="Normal 31 9 2" xfId="11427" xr:uid="{00000000-0005-0000-0000-0000E3A60000}"/>
    <cellStyle name="Normal 31 9 2 2" xfId="22800" xr:uid="{00000000-0005-0000-0000-0000E4A60000}"/>
    <cellStyle name="Normal 31 9 2 3" xfId="40932" xr:uid="{00000000-0005-0000-0000-0000E5A60000}"/>
    <cellStyle name="Normal 31 9 3" xfId="18084" xr:uid="{00000000-0005-0000-0000-0000E6A60000}"/>
    <cellStyle name="Normal 31 9 4" xfId="36636" xr:uid="{00000000-0005-0000-0000-0000E7A60000}"/>
    <cellStyle name="Normal 32" xfId="4399" xr:uid="{00000000-0005-0000-0000-0000E8A60000}"/>
    <cellStyle name="Normal 4" xfId="2516" xr:uid="{00000000-0005-0000-0000-0000E9A60000}"/>
    <cellStyle name="Normal 4 2" xfId="2517" xr:uid="{00000000-0005-0000-0000-0000EAA60000}"/>
    <cellStyle name="Normal 4 2 2" xfId="2518" xr:uid="{00000000-0005-0000-0000-0000EBA60000}"/>
    <cellStyle name="Normal 4 3" xfId="2519" xr:uid="{00000000-0005-0000-0000-0000ECA60000}"/>
    <cellStyle name="Normal 4 4" xfId="2520" xr:uid="{00000000-0005-0000-0000-0000EDA60000}"/>
    <cellStyle name="Normal 4 5" xfId="4403" xr:uid="{00000000-0005-0000-0000-0000EEA60000}"/>
    <cellStyle name="Normal 5" xfId="2521" xr:uid="{00000000-0005-0000-0000-0000EFA60000}"/>
    <cellStyle name="Normal 5 2" xfId="2522" xr:uid="{00000000-0005-0000-0000-0000F0A60000}"/>
    <cellStyle name="Normal 5 2 2" xfId="2523" xr:uid="{00000000-0005-0000-0000-0000F1A60000}"/>
    <cellStyle name="Normal 5 3" xfId="2524" xr:uid="{00000000-0005-0000-0000-0000F2A60000}"/>
    <cellStyle name="Normal 5 4" xfId="2525" xr:uid="{00000000-0005-0000-0000-0000F3A60000}"/>
    <cellStyle name="Normal 6" xfId="2526" xr:uid="{00000000-0005-0000-0000-0000F4A60000}"/>
    <cellStyle name="Normal 6 2" xfId="2527" xr:uid="{00000000-0005-0000-0000-0000F5A60000}"/>
    <cellStyle name="Normal 6 2 2" xfId="2528" xr:uid="{00000000-0005-0000-0000-0000F6A60000}"/>
    <cellStyle name="Normal 6 3" xfId="2529" xr:uid="{00000000-0005-0000-0000-0000F7A60000}"/>
    <cellStyle name="Normal 7" xfId="2530" xr:uid="{00000000-0005-0000-0000-0000F8A60000}"/>
    <cellStyle name="Normal 7 2" xfId="2531" xr:uid="{00000000-0005-0000-0000-0000F9A60000}"/>
    <cellStyle name="Normal 7 2 2" xfId="2532" xr:uid="{00000000-0005-0000-0000-0000FAA60000}"/>
    <cellStyle name="Normal 7 3" xfId="2533" xr:uid="{00000000-0005-0000-0000-0000FBA60000}"/>
    <cellStyle name="Normal 8" xfId="2534" xr:uid="{00000000-0005-0000-0000-0000FCA60000}"/>
    <cellStyle name="Normal 9" xfId="2535" xr:uid="{00000000-0005-0000-0000-0000FDA60000}"/>
    <cellStyle name="Normal Cells" xfId="4310" xr:uid="{00000000-0005-0000-0000-0000FEA60000}"/>
    <cellStyle name="Normal no digit" xfId="2536" xr:uid="{00000000-0005-0000-0000-0000FFA60000}"/>
    <cellStyle name="Normal Numbers" xfId="2537" xr:uid="{00000000-0005-0000-0000-000000A70000}"/>
    <cellStyle name="Note 2" xfId="2538" xr:uid="{00000000-0005-0000-0000-000002A70000}"/>
    <cellStyle name="Notes" xfId="2539" xr:uid="{00000000-0005-0000-0000-000003A70000}"/>
    <cellStyle name="Number" xfId="2540" xr:uid="{00000000-0005-0000-0000-000004A70000}"/>
    <cellStyle name="Numbers" xfId="2541" xr:uid="{00000000-0005-0000-0000-000005A70000}"/>
    <cellStyle name="Numbers - Bold" xfId="2542" xr:uid="{00000000-0005-0000-0000-000006A70000}"/>
    <cellStyle name="Numbers [0]" xfId="2543" xr:uid="{00000000-0005-0000-0000-000007A70000}"/>
    <cellStyle name="Numbers [2]" xfId="2544" xr:uid="{00000000-0005-0000-0000-000008A70000}"/>
    <cellStyle name="Numbers 10" xfId="2545" xr:uid="{00000000-0005-0000-0000-000009A70000}"/>
    <cellStyle name="Numbers 10 2" xfId="2546" xr:uid="{00000000-0005-0000-0000-00000AA70000}"/>
    <cellStyle name="Numbers 11" xfId="2547" xr:uid="{00000000-0005-0000-0000-00000BA70000}"/>
    <cellStyle name="Numbers 11 2" xfId="2548" xr:uid="{00000000-0005-0000-0000-00000CA70000}"/>
    <cellStyle name="Numbers 12" xfId="2549" xr:uid="{00000000-0005-0000-0000-00000DA70000}"/>
    <cellStyle name="Numbers 13" xfId="2550" xr:uid="{00000000-0005-0000-0000-00000EA70000}"/>
    <cellStyle name="Numbers 14" xfId="2551" xr:uid="{00000000-0005-0000-0000-00000FA70000}"/>
    <cellStyle name="Numbers 15" xfId="2552" xr:uid="{00000000-0005-0000-0000-000010A70000}"/>
    <cellStyle name="Numbers 16" xfId="2553" xr:uid="{00000000-0005-0000-0000-000011A70000}"/>
    <cellStyle name="Numbers 2" xfId="2554" xr:uid="{00000000-0005-0000-0000-000012A70000}"/>
    <cellStyle name="Numbers 2 2" xfId="2555" xr:uid="{00000000-0005-0000-0000-000013A70000}"/>
    <cellStyle name="Numbers 3" xfId="2556" xr:uid="{00000000-0005-0000-0000-000014A70000}"/>
    <cellStyle name="Numbers 3 2" xfId="2557" xr:uid="{00000000-0005-0000-0000-000015A70000}"/>
    <cellStyle name="Numbers 4" xfId="2558" xr:uid="{00000000-0005-0000-0000-000016A70000}"/>
    <cellStyle name="Numbers 4 2" xfId="2559" xr:uid="{00000000-0005-0000-0000-000017A70000}"/>
    <cellStyle name="Numbers 5" xfId="2560" xr:uid="{00000000-0005-0000-0000-000018A70000}"/>
    <cellStyle name="Numbers 5 2" xfId="2561" xr:uid="{00000000-0005-0000-0000-000019A70000}"/>
    <cellStyle name="Numbers 6" xfId="2562" xr:uid="{00000000-0005-0000-0000-00001AA70000}"/>
    <cellStyle name="Numbers 6 2" xfId="2563" xr:uid="{00000000-0005-0000-0000-00001BA70000}"/>
    <cellStyle name="Numbers 7" xfId="2564" xr:uid="{00000000-0005-0000-0000-00001CA70000}"/>
    <cellStyle name="Numbers 7 2" xfId="2565" xr:uid="{00000000-0005-0000-0000-00001DA70000}"/>
    <cellStyle name="Numbers 8" xfId="2566" xr:uid="{00000000-0005-0000-0000-00001EA70000}"/>
    <cellStyle name="Numbers 8 2" xfId="2567" xr:uid="{00000000-0005-0000-0000-00001FA70000}"/>
    <cellStyle name="Numbers 9" xfId="2568" xr:uid="{00000000-0005-0000-0000-000020A70000}"/>
    <cellStyle name="Numbers 9 2" xfId="2569" xr:uid="{00000000-0005-0000-0000-000021A70000}"/>
    <cellStyle name="Numbers_Datastream" xfId="2570" xr:uid="{00000000-0005-0000-0000-000022A70000}"/>
    <cellStyle name="Ø›ŽÅ [0]_SCWHX012" xfId="2571" xr:uid="{00000000-0005-0000-0000-000023A70000}"/>
    <cellStyle name="Ø›ŽÅ_SCWHX012" xfId="2572" xr:uid="{00000000-0005-0000-0000-000024A70000}"/>
    <cellStyle name="Œ…‹æØ‚è [0.00]_GE 3 MINIMUM" xfId="2573" xr:uid="{00000000-0005-0000-0000-000025A70000}"/>
    <cellStyle name="Œ…‹æØ‚è_GE 3 MINIMUM" xfId="2574" xr:uid="{00000000-0005-0000-0000-000026A70000}"/>
    <cellStyle name="Output 2" xfId="2575" xr:uid="{00000000-0005-0000-0000-000027A70000}"/>
    <cellStyle name="Output Amounts" xfId="2576" xr:uid="{00000000-0005-0000-0000-000028A70000}"/>
    <cellStyle name="Output Column Headings" xfId="2577" xr:uid="{00000000-0005-0000-0000-000029A70000}"/>
    <cellStyle name="Output Line Items" xfId="2578" xr:uid="{00000000-0005-0000-0000-00002AA70000}"/>
    <cellStyle name="Output Report Heading" xfId="2579" xr:uid="{00000000-0005-0000-0000-00002BA70000}"/>
    <cellStyle name="Output Report Title" xfId="2580" xr:uid="{00000000-0005-0000-0000-00002CA70000}"/>
    <cellStyle name="Override" xfId="2581" xr:uid="{00000000-0005-0000-0000-00002DA70000}"/>
    <cellStyle name="p" xfId="2582" xr:uid="{00000000-0005-0000-0000-00002EA70000}"/>
    <cellStyle name="p " xfId="2583" xr:uid="{00000000-0005-0000-0000-00002FA70000}"/>
    <cellStyle name="p_Hershey_2006 DCF sol" xfId="2584" xr:uid="{00000000-0005-0000-0000-000030A70000}"/>
    <cellStyle name="Page header" xfId="4311" xr:uid="{00000000-0005-0000-0000-000031A70000}"/>
    <cellStyle name="Page Number" xfId="2585" xr:uid="{00000000-0005-0000-0000-000032A70000}"/>
    <cellStyle name="PageTop" xfId="2586" xr:uid="{00000000-0005-0000-0000-000033A70000}"/>
    <cellStyle name="PctLine" xfId="2587" xr:uid="{00000000-0005-0000-0000-000034A70000}"/>
    <cellStyle name="pe" xfId="2588" xr:uid="{00000000-0005-0000-0000-000035A70000}"/>
    <cellStyle name="PEG" xfId="2589" xr:uid="{00000000-0005-0000-0000-000036A70000}"/>
    <cellStyle name="Per" xfId="2590" xr:uid="{00000000-0005-0000-0000-000037A70000}"/>
    <cellStyle name="PER 2" xfId="2591" xr:uid="{00000000-0005-0000-0000-000038A70000}"/>
    <cellStyle name="per.style" xfId="4312" xr:uid="{00000000-0005-0000-0000-000039A70000}"/>
    <cellStyle name="Percent" xfId="43246" builtinId="5"/>
    <cellStyle name="Percent [0]" xfId="2592" xr:uid="{00000000-0005-0000-0000-00003AA70000}"/>
    <cellStyle name="Percent [00]" xfId="2593" xr:uid="{00000000-0005-0000-0000-00003BA70000}"/>
    <cellStyle name="Percent [1]" xfId="2594" xr:uid="{00000000-0005-0000-0000-00003CA70000}"/>
    <cellStyle name="Percent [2]" xfId="2595" xr:uid="{00000000-0005-0000-0000-00003DA70000}"/>
    <cellStyle name="Percent 10" xfId="2596" xr:uid="{00000000-0005-0000-0000-00003EA70000}"/>
    <cellStyle name="Percent 10 2" xfId="2597" xr:uid="{00000000-0005-0000-0000-00003FA70000}"/>
    <cellStyle name="Percent 11" xfId="2598" xr:uid="{00000000-0005-0000-0000-000040A70000}"/>
    <cellStyle name="Percent 11 2" xfId="2599" xr:uid="{00000000-0005-0000-0000-000041A70000}"/>
    <cellStyle name="Percent 12" xfId="2600" xr:uid="{00000000-0005-0000-0000-000042A70000}"/>
    <cellStyle name="Percent 12 2" xfId="2601" xr:uid="{00000000-0005-0000-0000-000043A70000}"/>
    <cellStyle name="Percent 13" xfId="2602" xr:uid="{00000000-0005-0000-0000-000044A70000}"/>
    <cellStyle name="Percent 13 2" xfId="2603" xr:uid="{00000000-0005-0000-0000-000045A70000}"/>
    <cellStyle name="Percent 14" xfId="2604" xr:uid="{00000000-0005-0000-0000-000046A70000}"/>
    <cellStyle name="Percent 14 2" xfId="2605" xr:uid="{00000000-0005-0000-0000-000047A70000}"/>
    <cellStyle name="Percent 15" xfId="2606" xr:uid="{00000000-0005-0000-0000-000048A70000}"/>
    <cellStyle name="Percent 15 2" xfId="2607" xr:uid="{00000000-0005-0000-0000-000049A70000}"/>
    <cellStyle name="Percent 16" xfId="2608" xr:uid="{00000000-0005-0000-0000-00004AA70000}"/>
    <cellStyle name="Percent 16 2" xfId="2609" xr:uid="{00000000-0005-0000-0000-00004BA70000}"/>
    <cellStyle name="Percent 17" xfId="2610" xr:uid="{00000000-0005-0000-0000-00004CA70000}"/>
    <cellStyle name="Percent 17 2" xfId="2611" xr:uid="{00000000-0005-0000-0000-00004DA70000}"/>
    <cellStyle name="Percent 18" xfId="2612" xr:uid="{00000000-0005-0000-0000-00004EA70000}"/>
    <cellStyle name="Percent 19" xfId="2613" xr:uid="{00000000-0005-0000-0000-00004FA70000}"/>
    <cellStyle name="Percent 2" xfId="2614" xr:uid="{00000000-0005-0000-0000-000050A70000}"/>
    <cellStyle name="Percent 2 2" xfId="2615" xr:uid="{00000000-0005-0000-0000-000051A70000}"/>
    <cellStyle name="Percent 2 2 2" xfId="2616" xr:uid="{00000000-0005-0000-0000-000052A70000}"/>
    <cellStyle name="Percent 2 3" xfId="2617" xr:uid="{00000000-0005-0000-0000-000053A70000}"/>
    <cellStyle name="Percent 2 4" xfId="2618" xr:uid="{00000000-0005-0000-0000-000054A70000}"/>
    <cellStyle name="Percent 2 5" xfId="4398" xr:uid="{00000000-0005-0000-0000-000055A70000}"/>
    <cellStyle name="Percent 20" xfId="2619" xr:uid="{00000000-0005-0000-0000-000056A70000}"/>
    <cellStyle name="Percent 21" xfId="2620" xr:uid="{00000000-0005-0000-0000-000057A70000}"/>
    <cellStyle name="Percent 22" xfId="2621" xr:uid="{00000000-0005-0000-0000-000058A70000}"/>
    <cellStyle name="Percent 23" xfId="2622" xr:uid="{00000000-0005-0000-0000-000059A70000}"/>
    <cellStyle name="Percent 24" xfId="2623" xr:uid="{00000000-0005-0000-0000-00005AA70000}"/>
    <cellStyle name="Percent 25" xfId="2624" xr:uid="{00000000-0005-0000-0000-00005BA70000}"/>
    <cellStyle name="Percent 26" xfId="2625" xr:uid="{00000000-0005-0000-0000-00005CA70000}"/>
    <cellStyle name="Percent 27" xfId="2999" xr:uid="{00000000-0005-0000-0000-00005DA70000}"/>
    <cellStyle name="Percent 3" xfId="2626" xr:uid="{00000000-0005-0000-0000-00005EA70000}"/>
    <cellStyle name="Percent 3 2" xfId="2627" xr:uid="{00000000-0005-0000-0000-00005FA70000}"/>
    <cellStyle name="Percent 3 2 2" xfId="2628" xr:uid="{00000000-0005-0000-0000-000060A70000}"/>
    <cellStyle name="Percent 3 3" xfId="2629" xr:uid="{00000000-0005-0000-0000-000061A70000}"/>
    <cellStyle name="Percent 4" xfId="2630" xr:uid="{00000000-0005-0000-0000-000062A70000}"/>
    <cellStyle name="Percent 4 2" xfId="2631" xr:uid="{00000000-0005-0000-0000-000063A70000}"/>
    <cellStyle name="Percent 4 2 2" xfId="2632" xr:uid="{00000000-0005-0000-0000-000064A70000}"/>
    <cellStyle name="Percent 4 3" xfId="2633" xr:uid="{00000000-0005-0000-0000-000065A70000}"/>
    <cellStyle name="Percent 5" xfId="2634" xr:uid="{00000000-0005-0000-0000-000066A70000}"/>
    <cellStyle name="Percent 5 2" xfId="2635" xr:uid="{00000000-0005-0000-0000-000067A70000}"/>
    <cellStyle name="Percent 5 2 2" xfId="2636" xr:uid="{00000000-0005-0000-0000-000068A70000}"/>
    <cellStyle name="Percent 5 3" xfId="2637" xr:uid="{00000000-0005-0000-0000-000069A70000}"/>
    <cellStyle name="Percent 6" xfId="2638" xr:uid="{00000000-0005-0000-0000-00006AA70000}"/>
    <cellStyle name="Percent 6 2" xfId="2639" xr:uid="{00000000-0005-0000-0000-00006BA70000}"/>
    <cellStyle name="Percent 6 2 2" xfId="2640" xr:uid="{00000000-0005-0000-0000-00006CA70000}"/>
    <cellStyle name="Percent 6 3" xfId="2641" xr:uid="{00000000-0005-0000-0000-00006DA70000}"/>
    <cellStyle name="Percent 7" xfId="2642" xr:uid="{00000000-0005-0000-0000-00006EA70000}"/>
    <cellStyle name="Percent 7 2" xfId="2643" xr:uid="{00000000-0005-0000-0000-00006FA70000}"/>
    <cellStyle name="Percent 7 2 2" xfId="2644" xr:uid="{00000000-0005-0000-0000-000070A70000}"/>
    <cellStyle name="Percent 7 3" xfId="2645" xr:uid="{00000000-0005-0000-0000-000071A70000}"/>
    <cellStyle name="Percent 8" xfId="2646" xr:uid="{00000000-0005-0000-0000-000072A70000}"/>
    <cellStyle name="Percent 9" xfId="2647" xr:uid="{00000000-0005-0000-0000-000073A70000}"/>
    <cellStyle name="Percent1" xfId="2648" xr:uid="{00000000-0005-0000-0000-000074A70000}"/>
    <cellStyle name="Percentage" xfId="2649" xr:uid="{00000000-0005-0000-0000-000075A70000}"/>
    <cellStyle name="Percentage[0]" xfId="2650" xr:uid="{00000000-0005-0000-0000-000076A70000}"/>
    <cellStyle name="Percentage[1]" xfId="2651" xr:uid="{00000000-0005-0000-0000-000077A70000}"/>
    <cellStyle name="PercentChange" xfId="2652" xr:uid="{00000000-0005-0000-0000-000078A70000}"/>
    <cellStyle name="PercentChange 2" xfId="2653" xr:uid="{00000000-0005-0000-0000-000079A70000}"/>
    <cellStyle name="PerShare" xfId="2654" xr:uid="{00000000-0005-0000-0000-00007AA70000}"/>
    <cellStyle name="PerShare 2" xfId="2655" xr:uid="{00000000-0005-0000-0000-00007BA70000}"/>
    <cellStyle name="PerShare 3" xfId="2656" xr:uid="{00000000-0005-0000-0000-00007CA70000}"/>
    <cellStyle name="PerShare 4" xfId="2657" xr:uid="{00000000-0005-0000-0000-00007DA70000}"/>
    <cellStyle name="PETable[1]" xfId="2658" xr:uid="{00000000-0005-0000-0000-00007EA70000}"/>
    <cellStyle name="PrePop Currency (0)" xfId="2659" xr:uid="{00000000-0005-0000-0000-00007FA70000}"/>
    <cellStyle name="PrePop Currency (2)" xfId="2660" xr:uid="{00000000-0005-0000-0000-000080A70000}"/>
    <cellStyle name="PrePop Units (0)" xfId="2661" xr:uid="{00000000-0005-0000-0000-000081A70000}"/>
    <cellStyle name="PrePop Units (1)" xfId="2662" xr:uid="{00000000-0005-0000-0000-000082A70000}"/>
    <cellStyle name="PrePop Units (2)" xfId="2663" xr:uid="{00000000-0005-0000-0000-000083A70000}"/>
    <cellStyle name="Presentation" xfId="2664" xr:uid="{00000000-0005-0000-0000-000084A70000}"/>
    <cellStyle name="price" xfId="2665" xr:uid="{00000000-0005-0000-0000-000085A70000}"/>
    <cellStyle name="Problem" xfId="2666" xr:uid="{00000000-0005-0000-0000-000086A70000}"/>
    <cellStyle name="ProgramVariable" xfId="2667" xr:uid="{00000000-0005-0000-0000-000087A70000}"/>
    <cellStyle name="PROJECT" xfId="4383" xr:uid="{00000000-0005-0000-0000-000088A70000}"/>
    <cellStyle name="PROJECT R" xfId="4384" xr:uid="{00000000-0005-0000-0000-000089A70000}"/>
    <cellStyle name="PSDec" xfId="4385" xr:uid="{00000000-0005-0000-0000-00008AA70000}"/>
    <cellStyle name="r" xfId="2668" xr:uid="{00000000-0005-0000-0000-00008BA70000}"/>
    <cellStyle name="Ratios" xfId="2669" xr:uid="{00000000-0005-0000-0000-00008CA70000}"/>
    <cellStyle name="Ratios[1]" xfId="2670" xr:uid="{00000000-0005-0000-0000-00008DA70000}"/>
    <cellStyle name="RatioX" xfId="2671" xr:uid="{00000000-0005-0000-0000-00008FA70000}"/>
    <cellStyle name="RatioX 2" xfId="2672" xr:uid="{00000000-0005-0000-0000-000090A70000}"/>
    <cellStyle name="Recommendation" xfId="2673" xr:uid="{00000000-0005-0000-0000-000091A70000}"/>
    <cellStyle name="Red Text" xfId="4386" xr:uid="{00000000-0005-0000-0000-000092A70000}"/>
    <cellStyle name="Ref Numbers" xfId="2674" xr:uid="{00000000-0005-0000-0000-000093A70000}"/>
    <cellStyle name="regstoresfromspecstores" xfId="4313" xr:uid="{00000000-0005-0000-0000-000094A70000}"/>
    <cellStyle name="Report" xfId="2675" xr:uid="{00000000-0005-0000-0000-000095A70000}"/>
    <cellStyle name="Report Title" xfId="2676" xr:uid="{00000000-0005-0000-0000-000096A70000}"/>
    <cellStyle name="Reuters Cells" xfId="4314" xr:uid="{00000000-0005-0000-0000-000097A70000}"/>
    <cellStyle name="revised" xfId="2677" xr:uid="{00000000-0005-0000-0000-000098A70000}"/>
    <cellStyle name="RevList" xfId="4315" xr:uid="{00000000-0005-0000-0000-000099A70000}"/>
    <cellStyle name="s" xfId="4387" xr:uid="{00000000-0005-0000-0000-00009AA70000}"/>
    <cellStyle name="s_HardInc " xfId="2678" xr:uid="{00000000-0005-0000-0000-00009BA70000}"/>
    <cellStyle name="s_Valuation " xfId="2679" xr:uid="{00000000-0005-0000-0000-00009CA70000}"/>
    <cellStyle name="ScripFactor" xfId="2680" xr:uid="{00000000-0005-0000-0000-00009DA70000}"/>
    <cellStyle name="ScripFactor 2" xfId="2681" xr:uid="{00000000-0005-0000-0000-00009EA70000}"/>
    <cellStyle name="section" xfId="2682" xr:uid="{00000000-0005-0000-0000-00009FA70000}"/>
    <cellStyle name="SectionHeading" xfId="2683" xr:uid="{00000000-0005-0000-0000-0000A0A70000}"/>
    <cellStyle name="Shade" xfId="2684" xr:uid="{00000000-0005-0000-0000-0000A1A70000}"/>
    <cellStyle name="ShadedCells_Database" xfId="4316" xr:uid="{00000000-0005-0000-0000-0000A2A70000}"/>
    <cellStyle name="SHADEDSTORES" xfId="4317" xr:uid="{00000000-0005-0000-0000-0000A3A70000}"/>
    <cellStyle name="Shares" xfId="4388" xr:uid="{00000000-0005-0000-0000-0000A4A70000}"/>
    <cellStyle name="Source Line" xfId="2685" xr:uid="{00000000-0005-0000-0000-0000A5A70000}"/>
    <cellStyle name="Source Line 2" xfId="2686" xr:uid="{00000000-0005-0000-0000-0000A6A70000}"/>
    <cellStyle name="Source Line 2 2" xfId="2687" xr:uid="{00000000-0005-0000-0000-0000A7A70000}"/>
    <cellStyle name="Source Line 3" xfId="2688" xr:uid="{00000000-0005-0000-0000-0000A8A70000}"/>
    <cellStyle name="Source/note" xfId="2689" xr:uid="{00000000-0005-0000-0000-0000A9A70000}"/>
    <cellStyle name="specstores" xfId="4318" xr:uid="{00000000-0005-0000-0000-0000AAA70000}"/>
    <cellStyle name="ssp " xfId="2690" xr:uid="{00000000-0005-0000-0000-0000ABA70000}"/>
    <cellStyle name="Standard" xfId="2691" xr:uid="{00000000-0005-0000-0000-0000ACA70000}"/>
    <cellStyle name="Stock_Symbols" xfId="2692" xr:uid="{00000000-0005-0000-0000-0000ADA70000}"/>
    <cellStyle name="Style 1" xfId="2693" xr:uid="{00000000-0005-0000-0000-0000AEA70000}"/>
    <cellStyle name="Style 1 2" xfId="2694" xr:uid="{00000000-0005-0000-0000-0000AFA70000}"/>
    <cellStyle name="Style 10" xfId="2695" xr:uid="{00000000-0005-0000-0000-0000B0A70000}"/>
    <cellStyle name="Style 11" xfId="2696" xr:uid="{00000000-0005-0000-0000-0000B1A70000}"/>
    <cellStyle name="Style 12" xfId="2697" xr:uid="{00000000-0005-0000-0000-0000B2A70000}"/>
    <cellStyle name="Style 13" xfId="2698" xr:uid="{00000000-0005-0000-0000-0000B3A70000}"/>
    <cellStyle name="Style 14" xfId="2699" xr:uid="{00000000-0005-0000-0000-0000B4A70000}"/>
    <cellStyle name="Style 15" xfId="2700" xr:uid="{00000000-0005-0000-0000-0000B5A70000}"/>
    <cellStyle name="Style 16" xfId="2701" xr:uid="{00000000-0005-0000-0000-0000B6A70000}"/>
    <cellStyle name="Style 17" xfId="2702" xr:uid="{00000000-0005-0000-0000-0000B7A70000}"/>
    <cellStyle name="Style 18" xfId="2703" xr:uid="{00000000-0005-0000-0000-0000B8A70000}"/>
    <cellStyle name="Style 19" xfId="2704" xr:uid="{00000000-0005-0000-0000-0000B9A70000}"/>
    <cellStyle name="Style 2" xfId="2705" xr:uid="{00000000-0005-0000-0000-0000BAA70000}"/>
    <cellStyle name="Style 2 2" xfId="2706" xr:uid="{00000000-0005-0000-0000-0000BBA70000}"/>
    <cellStyle name="Style 20" xfId="2707" xr:uid="{00000000-0005-0000-0000-0000BCA70000}"/>
    <cellStyle name="Style 21" xfId="2708" xr:uid="{00000000-0005-0000-0000-0000BDA70000}"/>
    <cellStyle name="Style 21 2" xfId="2709" xr:uid="{00000000-0005-0000-0000-0000BEA70000}"/>
    <cellStyle name="Style 22" xfId="2710" xr:uid="{00000000-0005-0000-0000-0000BFA70000}"/>
    <cellStyle name="Style 23" xfId="2711" xr:uid="{00000000-0005-0000-0000-0000C0A70000}"/>
    <cellStyle name="Style 24" xfId="2712" xr:uid="{00000000-0005-0000-0000-0000C1A70000}"/>
    <cellStyle name="Style 25" xfId="2713" xr:uid="{00000000-0005-0000-0000-0000C2A70000}"/>
    <cellStyle name="Style 26" xfId="2714" xr:uid="{00000000-0005-0000-0000-0000C3A70000}"/>
    <cellStyle name="Style 27" xfId="2715" xr:uid="{00000000-0005-0000-0000-0000C4A70000}"/>
    <cellStyle name="Style 28" xfId="2716" xr:uid="{00000000-0005-0000-0000-0000C5A70000}"/>
    <cellStyle name="Style 29" xfId="2717" xr:uid="{00000000-0005-0000-0000-0000C6A70000}"/>
    <cellStyle name="Style 3" xfId="2718" xr:uid="{00000000-0005-0000-0000-0000C7A70000}"/>
    <cellStyle name="Style 3 2" xfId="2719" xr:uid="{00000000-0005-0000-0000-0000C8A70000}"/>
    <cellStyle name="Style 30" xfId="2720" xr:uid="{00000000-0005-0000-0000-0000C9A70000}"/>
    <cellStyle name="Style 31" xfId="2721" xr:uid="{00000000-0005-0000-0000-0000CAA70000}"/>
    <cellStyle name="Style 32" xfId="2722" xr:uid="{00000000-0005-0000-0000-0000CBA70000}"/>
    <cellStyle name="Style 33" xfId="2723" xr:uid="{00000000-0005-0000-0000-0000CCA70000}"/>
    <cellStyle name="Style 34" xfId="2724" xr:uid="{00000000-0005-0000-0000-0000CDA70000}"/>
    <cellStyle name="Style 35" xfId="2725" xr:uid="{00000000-0005-0000-0000-0000CEA70000}"/>
    <cellStyle name="Style 36" xfId="2726" xr:uid="{00000000-0005-0000-0000-0000CFA70000}"/>
    <cellStyle name="Style 37" xfId="2727" xr:uid="{00000000-0005-0000-0000-0000D0A70000}"/>
    <cellStyle name="Style 38" xfId="2728" xr:uid="{00000000-0005-0000-0000-0000D1A70000}"/>
    <cellStyle name="Style 39" xfId="2729" xr:uid="{00000000-0005-0000-0000-0000D2A70000}"/>
    <cellStyle name="Style 4" xfId="2730" xr:uid="{00000000-0005-0000-0000-0000D3A70000}"/>
    <cellStyle name="Style 4 2" xfId="2731" xr:uid="{00000000-0005-0000-0000-0000D4A70000}"/>
    <cellStyle name="Style 40" xfId="2732" xr:uid="{00000000-0005-0000-0000-0000D5A70000}"/>
    <cellStyle name="Style 41" xfId="2733" xr:uid="{00000000-0005-0000-0000-0000D6A70000}"/>
    <cellStyle name="Style 42" xfId="2734" xr:uid="{00000000-0005-0000-0000-0000D7A70000}"/>
    <cellStyle name="Style 43" xfId="2735" xr:uid="{00000000-0005-0000-0000-0000D8A70000}"/>
    <cellStyle name="Style 44" xfId="2736" xr:uid="{00000000-0005-0000-0000-0000D9A70000}"/>
    <cellStyle name="Style 45" xfId="2737" xr:uid="{00000000-0005-0000-0000-0000DAA70000}"/>
    <cellStyle name="Style 46" xfId="2738" xr:uid="{00000000-0005-0000-0000-0000DBA70000}"/>
    <cellStyle name="Style 47" xfId="2739" xr:uid="{00000000-0005-0000-0000-0000DCA70000}"/>
    <cellStyle name="Style 48" xfId="2740" xr:uid="{00000000-0005-0000-0000-0000DDA70000}"/>
    <cellStyle name="Style 49" xfId="2741" xr:uid="{00000000-0005-0000-0000-0000DEA70000}"/>
    <cellStyle name="Style 5" xfId="2742" xr:uid="{00000000-0005-0000-0000-0000DFA70000}"/>
    <cellStyle name="Style 5 2" xfId="2743" xr:uid="{00000000-0005-0000-0000-0000E0A70000}"/>
    <cellStyle name="Style 50" xfId="2744" xr:uid="{00000000-0005-0000-0000-0000E1A70000}"/>
    <cellStyle name="Style 51" xfId="2745" xr:uid="{00000000-0005-0000-0000-0000E2A70000}"/>
    <cellStyle name="Style 52" xfId="2746" xr:uid="{00000000-0005-0000-0000-0000E3A70000}"/>
    <cellStyle name="Style 53" xfId="2747" xr:uid="{00000000-0005-0000-0000-0000E4A70000}"/>
    <cellStyle name="Style 54" xfId="2748" xr:uid="{00000000-0005-0000-0000-0000E5A70000}"/>
    <cellStyle name="Style 55" xfId="2749" xr:uid="{00000000-0005-0000-0000-0000E6A70000}"/>
    <cellStyle name="Style 56" xfId="2750" xr:uid="{00000000-0005-0000-0000-0000E7A70000}"/>
    <cellStyle name="Style 57" xfId="2751" xr:uid="{00000000-0005-0000-0000-0000E8A70000}"/>
    <cellStyle name="Style 58" xfId="2752" xr:uid="{00000000-0005-0000-0000-0000E9A70000}"/>
    <cellStyle name="Style 59" xfId="2753" xr:uid="{00000000-0005-0000-0000-0000EAA70000}"/>
    <cellStyle name="Style 6" xfId="2754" xr:uid="{00000000-0005-0000-0000-0000EBA70000}"/>
    <cellStyle name="Style 6 2" xfId="2755" xr:uid="{00000000-0005-0000-0000-0000ECA70000}"/>
    <cellStyle name="Style 60" xfId="2756" xr:uid="{00000000-0005-0000-0000-0000EDA70000}"/>
    <cellStyle name="Style 61" xfId="2757" xr:uid="{00000000-0005-0000-0000-0000EEA70000}"/>
    <cellStyle name="Style 62" xfId="2758" xr:uid="{00000000-0005-0000-0000-0000EFA70000}"/>
    <cellStyle name="Style 63" xfId="2759" xr:uid="{00000000-0005-0000-0000-0000F0A70000}"/>
    <cellStyle name="Style 65" xfId="2760" xr:uid="{00000000-0005-0000-0000-0000F1A70000}"/>
    <cellStyle name="Style 7" xfId="2761" xr:uid="{00000000-0005-0000-0000-0000F2A70000}"/>
    <cellStyle name="Style 7 2" xfId="2762" xr:uid="{00000000-0005-0000-0000-0000F3A70000}"/>
    <cellStyle name="Style 8" xfId="2763" xr:uid="{00000000-0005-0000-0000-0000F4A70000}"/>
    <cellStyle name="Style 9" xfId="2764" xr:uid="{00000000-0005-0000-0000-0000F5A70000}"/>
    <cellStyle name="Style D green" xfId="4319" xr:uid="{00000000-0005-0000-0000-0000F6A70000}"/>
    <cellStyle name="Style E" xfId="4320" xr:uid="{00000000-0005-0000-0000-0000F7A70000}"/>
    <cellStyle name="Style H" xfId="4321" xr:uid="{00000000-0005-0000-0000-0000F8A70000}"/>
    <cellStyle name="Sub - Style3" xfId="4322" xr:uid="{00000000-0005-0000-0000-0000F9A70000}"/>
    <cellStyle name="Sub total" xfId="4323" xr:uid="{00000000-0005-0000-0000-0000FAA70000}"/>
    <cellStyle name="subhead" xfId="2765" xr:uid="{00000000-0005-0000-0000-0000FBA70000}"/>
    <cellStyle name="SubTitle" xfId="2766" xr:uid="{00000000-0005-0000-0000-0000FCA70000}"/>
    <cellStyle name="Subtotal" xfId="4324" xr:uid="{00000000-0005-0000-0000-0000FDA70000}"/>
    <cellStyle name="SubtotalData" xfId="2767" xr:uid="{00000000-0005-0000-0000-0000FEA70000}"/>
    <cellStyle name="SubtotalData 2" xfId="2768" xr:uid="{00000000-0005-0000-0000-0000FFA70000}"/>
    <cellStyle name="SubtotalData 2 2" xfId="2769" xr:uid="{00000000-0005-0000-0000-000000A80000}"/>
    <cellStyle name="SubtotalData 3" xfId="2770" xr:uid="{00000000-0005-0000-0000-000001A80000}"/>
    <cellStyle name="survey_question_xlr8r" xfId="2771" xr:uid="{00000000-0005-0000-0000-000002A80000}"/>
    <cellStyle name="Synopsis" xfId="2772" xr:uid="{00000000-0005-0000-0000-000003A80000}"/>
    <cellStyle name="t" xfId="2773" xr:uid="{00000000-0005-0000-0000-000004A80000}"/>
    <cellStyle name="Table end" xfId="4325" xr:uid="{00000000-0005-0000-0000-000005A80000}"/>
    <cellStyle name="Table Head" xfId="2774" xr:uid="{00000000-0005-0000-0000-000006A80000}"/>
    <cellStyle name="Table Head Aligned" xfId="2775" xr:uid="{00000000-0005-0000-0000-000007A80000}"/>
    <cellStyle name="Table Head Blue" xfId="2776" xr:uid="{00000000-0005-0000-0000-000008A80000}"/>
    <cellStyle name="Table Head Green" xfId="2777" xr:uid="{00000000-0005-0000-0000-000009A80000}"/>
    <cellStyle name="Table Head_Operating" xfId="2778" xr:uid="{00000000-0005-0000-0000-00000AA80000}"/>
    <cellStyle name="Table headers" xfId="2779" xr:uid="{00000000-0005-0000-0000-00000BA80000}"/>
    <cellStyle name="Table Heading" xfId="2780" xr:uid="{00000000-0005-0000-0000-00000CA80000}"/>
    <cellStyle name="Table text" xfId="2781" xr:uid="{00000000-0005-0000-0000-00000DA80000}"/>
    <cellStyle name="table text bold" xfId="4326" xr:uid="{00000000-0005-0000-0000-00000EA80000}"/>
    <cellStyle name="table text bold green" xfId="4327" xr:uid="{00000000-0005-0000-0000-00000FA80000}"/>
    <cellStyle name="table text light" xfId="4328" xr:uid="{00000000-0005-0000-0000-000010A80000}"/>
    <cellStyle name="Table Title" xfId="2782" xr:uid="{00000000-0005-0000-0000-000011A80000}"/>
    <cellStyle name="Table Units" xfId="2783" xr:uid="{00000000-0005-0000-0000-000012A80000}"/>
    <cellStyle name="Table_Header" xfId="2784" xr:uid="{00000000-0005-0000-0000-000013A80000}"/>
    <cellStyle name="Takaso" xfId="4329" xr:uid="{00000000-0005-0000-0000-000014A80000}"/>
    <cellStyle name="tbl_note_xlr8r" xfId="2785" xr:uid="{00000000-0005-0000-0000-000015A80000}"/>
    <cellStyle name="text" xfId="2786" xr:uid="{00000000-0005-0000-0000-000016A80000}"/>
    <cellStyle name="Text _Titles" xfId="2787" xr:uid="{00000000-0005-0000-0000-000017A80000}"/>
    <cellStyle name="Text 2" xfId="2788" xr:uid="{00000000-0005-0000-0000-000018A80000}"/>
    <cellStyle name="Text Indent A" xfId="2789" xr:uid="{00000000-0005-0000-0000-000019A80000}"/>
    <cellStyle name="Text Indent B" xfId="2790" xr:uid="{00000000-0005-0000-0000-00001AA80000}"/>
    <cellStyle name="Text Indent C" xfId="2791" xr:uid="{00000000-0005-0000-0000-00001BA80000}"/>
    <cellStyle name="Text_0114Taiwan Dec. Sales①" xfId="2792" xr:uid="{00000000-0005-0000-0000-00001CA80000}"/>
    <cellStyle name="times" xfId="2793" xr:uid="{00000000-0005-0000-0000-00001DA80000}"/>
    <cellStyle name="Times 12" xfId="2794" xr:uid="{00000000-0005-0000-0000-00001EA80000}"/>
    <cellStyle name="Times 12 2" xfId="2795" xr:uid="{00000000-0005-0000-0000-00001FA80000}"/>
    <cellStyle name="Times New Roman" xfId="2796" xr:uid="{00000000-0005-0000-0000-000020A80000}"/>
    <cellStyle name="Title - Underline" xfId="2797" xr:uid="{00000000-0005-0000-0000-000021A80000}"/>
    <cellStyle name="TITLE 2" xfId="2798" xr:uid="{00000000-0005-0000-0000-000022A80000}"/>
    <cellStyle name="Title Box" xfId="2799" xr:uid="{00000000-0005-0000-0000-000023A80000}"/>
    <cellStyle name="Title Chart" xfId="2800" xr:uid="{00000000-0005-0000-0000-000024A80000}"/>
    <cellStyle name="Title Line" xfId="2801" xr:uid="{00000000-0005-0000-0000-000025A80000}"/>
    <cellStyle name="Title: 2 Lines" xfId="2802" xr:uid="{00000000-0005-0000-0000-000026A80000}"/>
    <cellStyle name="title1" xfId="2803" xr:uid="{00000000-0005-0000-0000-000027A80000}"/>
    <cellStyle name="title2" xfId="2804" xr:uid="{00000000-0005-0000-0000-000028A80000}"/>
    <cellStyle name="TitleBar" xfId="2805" xr:uid="{00000000-0005-0000-0000-000029A80000}"/>
    <cellStyle name="TitleBar 2" xfId="2806" xr:uid="{00000000-0005-0000-0000-00002AA80000}"/>
    <cellStyle name="Titles" xfId="2807" xr:uid="{00000000-0005-0000-0000-00002BA80000}"/>
    <cellStyle name="Titles - Other" xfId="2808" xr:uid="{00000000-0005-0000-0000-00002CA80000}"/>
    <cellStyle name="Titles_Operating" xfId="2809" xr:uid="{00000000-0005-0000-0000-00002DA80000}"/>
    <cellStyle name="Top Row" xfId="2810" xr:uid="{00000000-0005-0000-0000-00002EA80000}"/>
    <cellStyle name="TopGrey" xfId="4389" xr:uid="{00000000-0005-0000-0000-00002FA80000}"/>
    <cellStyle name="Topline" xfId="2811" xr:uid="{00000000-0005-0000-0000-000030A80000}"/>
    <cellStyle name="Total 2" xfId="2812" xr:uid="{00000000-0005-0000-0000-000031A80000}"/>
    <cellStyle name="Total 3" xfId="2813" xr:uid="{00000000-0005-0000-0000-000032A80000}"/>
    <cellStyle name="Total 4" xfId="2814" xr:uid="{00000000-0005-0000-0000-000033A80000}"/>
    <cellStyle name="Total 5" xfId="2815" xr:uid="{00000000-0005-0000-0000-000034A80000}"/>
    <cellStyle name="Total 6" xfId="2816" xr:uid="{00000000-0005-0000-0000-000035A80000}"/>
    <cellStyle name="Total 7" xfId="2817" xr:uid="{00000000-0005-0000-0000-000036A80000}"/>
    <cellStyle name="Total 8" xfId="2818" xr:uid="{00000000-0005-0000-0000-000037A80000}"/>
    <cellStyle name="Total Row" xfId="2819" xr:uid="{00000000-0005-0000-0000-000038A80000}"/>
    <cellStyle name="u" xfId="2820" xr:uid="{00000000-0005-0000-0000-000039A80000}"/>
    <cellStyle name="u_Master Consol template" xfId="4330" xr:uid="{00000000-0005-0000-0000-00003AA80000}"/>
    <cellStyle name="u_Master Consol template_Hynix" xfId="4331" xr:uid="{00000000-0005-0000-0000-00003BA80000}"/>
    <cellStyle name="u_Master Consol template_Hynix (before 3Q07)" xfId="4332" xr:uid="{00000000-0005-0000-0000-00003CA80000}"/>
    <cellStyle name="u_Master Consol template_Hynix (before 4Q07 update)" xfId="4333" xr:uid="{00000000-0005-0000-0000-00003DA80000}"/>
    <cellStyle name="u_Master Consol template_Hynix3" xfId="4334" xr:uid="{00000000-0005-0000-0000-00003EA80000}"/>
    <cellStyle name="u_Master Consol template_Wise Ann" xfId="4335" xr:uid="{00000000-0005-0000-0000-00003FA80000}"/>
    <cellStyle name="u_SEC" xfId="4336" xr:uid="{00000000-0005-0000-0000-000040A80000}"/>
    <cellStyle name="u_SEC TFT analysis" xfId="4337" xr:uid="{00000000-0005-0000-0000-000041A80000}"/>
    <cellStyle name="u_SEC_Dram sensitivity" xfId="4338" xr:uid="{00000000-0005-0000-0000-000042A80000}"/>
    <cellStyle name="Underline_Double" xfId="2821" xr:uid="{00000000-0005-0000-0000-000043A80000}"/>
    <cellStyle name="Unprot" xfId="2822" xr:uid="{00000000-0005-0000-0000-000044A80000}"/>
    <cellStyle name="Unprot 2" xfId="2823" xr:uid="{00000000-0005-0000-0000-000045A80000}"/>
    <cellStyle name="Unprot 3" xfId="2824" xr:uid="{00000000-0005-0000-0000-000046A80000}"/>
    <cellStyle name="Unprot 4" xfId="2825" xr:uid="{00000000-0005-0000-0000-000047A80000}"/>
    <cellStyle name="Unprot$" xfId="2826" xr:uid="{00000000-0005-0000-0000-000048A80000}"/>
    <cellStyle name="Unprot$ 2" xfId="2827" xr:uid="{00000000-0005-0000-0000-000049A80000}"/>
    <cellStyle name="Unprot$ 3" xfId="2828" xr:uid="{00000000-0005-0000-0000-00004AA80000}"/>
    <cellStyle name="Unprot$ 4" xfId="2829" xr:uid="{00000000-0005-0000-0000-00004BA80000}"/>
    <cellStyle name="Unprotect" xfId="2830" xr:uid="{00000000-0005-0000-0000-00004CA80000}"/>
    <cellStyle name="Use_1dp" xfId="2831" xr:uid="{00000000-0005-0000-0000-00004DA80000}"/>
    <cellStyle name="UseB_1dp" xfId="2832" xr:uid="{00000000-0005-0000-0000-00004EA80000}"/>
    <cellStyle name="W_Jun98" xfId="2833" xr:uid="{00000000-0005-0000-0000-000001320000}"/>
    <cellStyle name="Warning Text 2" xfId="2834" xr:uid="{00000000-0005-0000-0000-00004FA80000}"/>
    <cellStyle name="Watermark" xfId="2835" xr:uid="{00000000-0005-0000-0000-000050A80000}"/>
    <cellStyle name="WP" xfId="4390" xr:uid="{00000000-0005-0000-0000-000051A80000}"/>
    <cellStyle name="x Men" xfId="4391" xr:uid="{00000000-0005-0000-0000-000052A80000}"/>
    <cellStyle name="Y/N" xfId="2836" xr:uid="{00000000-0005-0000-0000-000053A80000}"/>
    <cellStyle name="Year" xfId="4339" xr:uid="{00000000-0005-0000-0000-000054A80000}"/>
    <cellStyle name="YearEnd" xfId="2837" xr:uid="{00000000-0005-0000-0000-000055A80000}"/>
    <cellStyle name="YearEnd 2" xfId="2838" xr:uid="{00000000-0005-0000-0000-000056A80000}"/>
    <cellStyle name="YearEnd 2 2" xfId="2839" xr:uid="{00000000-0005-0000-0000-000057A80000}"/>
    <cellStyle name="YearEnd 3" xfId="2840" xr:uid="{00000000-0005-0000-0000-000058A80000}"/>
    <cellStyle name="yellow" xfId="2841" xr:uid="{00000000-0005-0000-0000-000059A80000}"/>
    <cellStyle name="yyyy" xfId="2842" xr:uid="{00000000-0005-0000-0000-00005AA80000}"/>
    <cellStyle name="ZZ_Balance" xfId="2843" xr:uid="{00000000-0005-0000-0000-00005BA80000}"/>
    <cellStyle name="강조색1 2" xfId="2857" xr:uid="{00000000-0005-0000-0000-000069A80000}"/>
    <cellStyle name="강조색1 3" xfId="2856" xr:uid="{00000000-0005-0000-0000-00006AA80000}"/>
    <cellStyle name="강조색2 2" xfId="2858" xr:uid="{00000000-0005-0000-0000-00006BA80000}"/>
    <cellStyle name="강조색3 2" xfId="2859" xr:uid="{00000000-0005-0000-0000-00006CA80000}"/>
    <cellStyle name="강조색4 2" xfId="2861" xr:uid="{00000000-0005-0000-0000-00006DA80000}"/>
    <cellStyle name="강조색4 3" xfId="2860" xr:uid="{00000000-0005-0000-0000-00006EA80000}"/>
    <cellStyle name="강조색5 2" xfId="2863" xr:uid="{00000000-0005-0000-0000-00006FA80000}"/>
    <cellStyle name="강조색5 3" xfId="2862" xr:uid="{00000000-0005-0000-0000-000070A80000}"/>
    <cellStyle name="강조색6 2" xfId="2864" xr:uid="{00000000-0005-0000-0000-000071A80000}"/>
    <cellStyle name="경고문 2" xfId="2865" xr:uid="{00000000-0005-0000-0000-000079A80000}"/>
    <cellStyle name="계산 2" xfId="2867" xr:uid="{00000000-0005-0000-0000-00007CA80000}"/>
    <cellStyle name="계산 3" xfId="2866" xr:uid="{00000000-0005-0000-0000-00007DA80000}"/>
    <cellStyle name="고정소숫점" xfId="2868" xr:uid="{00000000-0005-0000-0000-000080A80000}"/>
    <cellStyle name="고정출력1" xfId="2869" xr:uid="{00000000-0005-0000-0000-000081A80000}"/>
    <cellStyle name="고정출력2" xfId="2870" xr:uid="{00000000-0005-0000-0000-000082A80000}"/>
    <cellStyle name="나쁨 2" xfId="2871" xr:uid="{00000000-0005-0000-0000-000084A80000}"/>
    <cellStyle name="날짜" xfId="2872" xr:uid="{00000000-0005-0000-0000-000085A80000}"/>
    <cellStyle name="달러" xfId="2873" xr:uid="{00000000-0005-0000-0000-000086A80000}"/>
    <cellStyle name="뒤에 오는 하이퍼링크_00사업계획-2Q수정" xfId="2874" xr:uid="{00000000-0005-0000-0000-000087A80000}"/>
    <cellStyle name="똿뗦먛귟 [0.00]_NT Server " xfId="2875" xr:uid="{00000000-0005-0000-0000-000088A80000}"/>
    <cellStyle name="똿뗦먛귟_NT Server " xfId="2876" xr:uid="{00000000-0005-0000-0000-000089A80000}"/>
    <cellStyle name="메모 2" xfId="2878" xr:uid="{00000000-0005-0000-0000-00008CA80000}"/>
    <cellStyle name="메모 3" xfId="2877" xr:uid="{00000000-0005-0000-0000-00008DA80000}"/>
    <cellStyle name="믅됞 [0.00]_NT Server " xfId="2879" xr:uid="{00000000-0005-0000-0000-00008EA80000}"/>
    <cellStyle name="믅됞_NT Server " xfId="2880" xr:uid="{00000000-0005-0000-0000-00008FA80000}"/>
    <cellStyle name="백분율 2" xfId="4343" xr:uid="{00000000-0005-0000-0000-000091A80000}"/>
    <cellStyle name="보통 2" xfId="2881" xr:uid="{00000000-0005-0000-0000-00009BA80000}"/>
    <cellStyle name="뷭?_BOOKSHIP" xfId="2882" xr:uid="{00000000-0005-0000-0000-00009CA80000}"/>
    <cellStyle name="설명 텍스트 2" xfId="2883" xr:uid="{00000000-0005-0000-0000-0000A0A80000}"/>
    <cellStyle name="셀 확인 2" xfId="2885" xr:uid="{00000000-0005-0000-0000-0000A3A80000}"/>
    <cellStyle name="셀 확인 3" xfId="2884" xr:uid="{00000000-0005-0000-0000-0000A4A80000}"/>
    <cellStyle name="쉼표 [0] 2" xfId="4345" xr:uid="{00000000-0005-0000-0000-0000AAA80000}"/>
    <cellStyle name="쉼표 2" xfId="4344" xr:uid="{00000000-0005-0000-0000-0000ABA80000}"/>
    <cellStyle name="스타일 1" xfId="2886" xr:uid="{00000000-0005-0000-0000-0000ACA80000}"/>
    <cellStyle name="스타일 1 2" xfId="2887" xr:uid="{00000000-0005-0000-0000-0000ADA80000}"/>
    <cellStyle name="스타일 2" xfId="2888" xr:uid="{00000000-0005-0000-0000-0000AEA80000}"/>
    <cellStyle name="스타일 3" xfId="2889" xr:uid="{00000000-0005-0000-0000-0000AFA80000}"/>
    <cellStyle name="스타일 4" xfId="2890" xr:uid="{00000000-0005-0000-0000-0000B0A80000}"/>
    <cellStyle name="스타일 5" xfId="2891" xr:uid="{00000000-0005-0000-0000-0000B1A80000}"/>
    <cellStyle name="스타일 6" xfId="2892" xr:uid="{00000000-0005-0000-0000-0000B2A80000}"/>
    <cellStyle name="스타일 7" xfId="2893" xr:uid="{00000000-0005-0000-0000-0000B3A80000}"/>
    <cellStyle name="연결된 셀 2" xfId="2894" xr:uid="{00000000-0005-0000-0000-0000B7A80000}"/>
    <cellStyle name="열어본 하이퍼링크" xfId="2895" xr:uid="{00000000-0005-0000-0000-0000B8A80000}"/>
    <cellStyle name="요약 2" xfId="2897" xr:uid="{00000000-0005-0000-0000-0000B9A80000}"/>
    <cellStyle name="요약 3" xfId="2896" xr:uid="{00000000-0005-0000-0000-0000BAA80000}"/>
    <cellStyle name="입력 2" xfId="2898" xr:uid="{00000000-0005-0000-0000-0000BEA80000}"/>
    <cellStyle name="자리수" xfId="2899" xr:uid="{00000000-0005-0000-0000-0000BFA80000}"/>
    <cellStyle name="자리수0" xfId="2900" xr:uid="{00000000-0005-0000-0000-0000C0A80000}"/>
    <cellStyle name="제목 1 2" xfId="2903" xr:uid="{00000000-0005-0000-0000-0000C1A80000}"/>
    <cellStyle name="제목 1 3" xfId="2902" xr:uid="{00000000-0005-0000-0000-0000C2A80000}"/>
    <cellStyle name="제목 2 2" xfId="2905" xr:uid="{00000000-0005-0000-0000-0000C3A80000}"/>
    <cellStyle name="제목 2 3" xfId="2904" xr:uid="{00000000-0005-0000-0000-0000C4A80000}"/>
    <cellStyle name="제목 3 2" xfId="2907" xr:uid="{00000000-0005-0000-0000-0000C5A80000}"/>
    <cellStyle name="제목 3 3" xfId="2906" xr:uid="{00000000-0005-0000-0000-0000C6A80000}"/>
    <cellStyle name="제목 4 2" xfId="2909" xr:uid="{00000000-0005-0000-0000-0000C7A80000}"/>
    <cellStyle name="제목 4 3" xfId="2908" xr:uid="{00000000-0005-0000-0000-0000C8A80000}"/>
    <cellStyle name="제목 5" xfId="2910" xr:uid="{00000000-0005-0000-0000-0000C9A80000}"/>
    <cellStyle name="제목 6" xfId="2901" xr:uid="{00000000-0005-0000-0000-0000CAA80000}"/>
    <cellStyle name="좋음 2" xfId="2911" xr:uid="{00000000-0005-0000-0000-0000CBA80000}"/>
    <cellStyle name="쬞\?1@" xfId="2915" xr:uid="{00000000-0005-0000-0000-0000CEA80000}"/>
    <cellStyle name="출력 2" xfId="2921" xr:uid="{00000000-0005-0000-0000-0000D6A80000}"/>
    <cellStyle name="출력 3" xfId="2920" xr:uid="{00000000-0005-0000-0000-0000D7A80000}"/>
    <cellStyle name="콤냡?&lt;_x000f_$??:_x0009_`1_1 " xfId="2928" xr:uid="{00000000-0005-0000-0000-0000D8A80000}"/>
    <cellStyle name="콤마 [0]_   1997   " xfId="2929" xr:uid="{00000000-0005-0000-0000-0000D9A80000}"/>
    <cellStyle name="콤마_   1997   " xfId="2930" xr:uid="{00000000-0005-0000-0000-0000DAA80000}"/>
    <cellStyle name="퍼센트" xfId="2931" xr:uid="{00000000-0005-0000-0000-0000DDA80000}"/>
    <cellStyle name="표준 2" xfId="2933" xr:uid="{00000000-0005-0000-0000-0000E9A80000}"/>
    <cellStyle name="표준 2 2" xfId="43237" xr:uid="{00000000-0005-0000-0000-0000EBA80000}"/>
    <cellStyle name="표준 3" xfId="2934" xr:uid="{00000000-0005-0000-0000-0000ECA80000}"/>
    <cellStyle name="표준 4" xfId="2935" xr:uid="{00000000-0005-0000-0000-0000EEA80000}"/>
    <cellStyle name="표준 5" xfId="2936" xr:uid="{00000000-0005-0000-0000-0000EFA80000}"/>
    <cellStyle name="표준 6" xfId="1" xr:uid="{00000000-0005-0000-0000-0000F0A80000}"/>
    <cellStyle name="표준 7" xfId="43242" xr:uid="{00000000-0005-0000-0000-00002EA90000}"/>
    <cellStyle name="표준 8" xfId="43243" xr:uid="{00000000-0005-0000-0000-00002FA90000}"/>
    <cellStyle name="표준 9" xfId="43244" xr:uid="{00000000-0005-0000-0000-000030A90000}"/>
    <cellStyle name="하이퍼링크" xfId="2938" xr:uid="{00000000-0005-0000-0000-0000F2A80000}"/>
    <cellStyle name="하이퍼링크 2" xfId="43238" xr:uid="{00000000-0005-0000-0000-0000F3A80000}"/>
    <cellStyle name="하이퍼링크 3" xfId="43239" xr:uid="{00000000-0005-0000-0000-0000F4A80000}"/>
    <cellStyle name="합산" xfId="2939" xr:uid="{00000000-0005-0000-0000-0000F7A80000}"/>
    <cellStyle name="화폐기호" xfId="2940" xr:uid="{00000000-0005-0000-0000-0000FFA80000}"/>
    <cellStyle name="화폐기호0" xfId="2941" xr:uid="{00000000-0005-0000-0000-000000A90000}"/>
    <cellStyle name="アクセント 1" xfId="2844" xr:uid="{00000000-0005-0000-0000-00005CA80000}"/>
    <cellStyle name="アクセント 2" xfId="2845" xr:uid="{00000000-0005-0000-0000-00005DA80000}"/>
    <cellStyle name="アクセント 3" xfId="2846" xr:uid="{00000000-0005-0000-0000-00005EA80000}"/>
    <cellStyle name="アクセント 4" xfId="2847" xr:uid="{00000000-0005-0000-0000-00005FA80000}"/>
    <cellStyle name="アクセント 5" xfId="2848" xr:uid="{00000000-0005-0000-0000-000060A80000}"/>
    <cellStyle name="アクセント 6" xfId="2849" xr:uid="{00000000-0005-0000-0000-000061A80000}"/>
    <cellStyle name="タイトル" xfId="2850" xr:uid="{00000000-0005-0000-0000-000062A80000}"/>
    <cellStyle name="チェック セル" xfId="2851" xr:uid="{00000000-0005-0000-0000-000063A80000}"/>
    <cellStyle name="どちらでもない" xfId="2852" xr:uid="{00000000-0005-0000-0000-000064A80000}"/>
    <cellStyle name="パーセント_QTBLNEW" xfId="2853" xr:uid="{00000000-0005-0000-0000-000065A80000}"/>
    <cellStyle name="メモ" xfId="2854" xr:uid="{00000000-0005-0000-0000-000066A80000}"/>
    <cellStyle name="リンク セル" xfId="2855" xr:uid="{00000000-0005-0000-0000-000067A80000}"/>
    <cellStyle name="一般 2" xfId="2912" xr:uid="{00000000-0005-0000-0000-0000BBA80000}"/>
    <cellStyle name="一般_0411" xfId="2913" xr:uid="{00000000-0005-0000-0000-0000BCA80000}"/>
    <cellStyle name="中等" xfId="2914" xr:uid="{00000000-0005-0000-0000-0000CCA80000}"/>
    <cellStyle name="備註" xfId="2916" xr:uid="{00000000-0005-0000-0000-00009DA80000}"/>
    <cellStyle name="備註 2" xfId="2917" xr:uid="{00000000-0005-0000-0000-00009EA80000}"/>
    <cellStyle name="入力" xfId="2918" xr:uid="{00000000-0005-0000-0000-0000BDA80000}"/>
    <cellStyle name="出力" xfId="2919" xr:uid="{00000000-0005-0000-0000-0000D5A80000}"/>
    <cellStyle name="千分位 [0]" xfId="2922" xr:uid="{00000000-0005-0000-0000-0000CFA80000}"/>
    <cellStyle name="千分位_1128-Quanta" xfId="2925" xr:uid="{00000000-0005-0000-0000-0000D2A80000}"/>
    <cellStyle name="千分位[0] 2" xfId="2923" xr:uid="{00000000-0005-0000-0000-0000D0A80000}"/>
    <cellStyle name="千分位[0]_1128-Quanta" xfId="2924" xr:uid="{00000000-0005-0000-0000-0000D1A80000}"/>
    <cellStyle name="合計" xfId="2926" xr:uid="{00000000-0005-0000-0000-0000F5A80000}"/>
    <cellStyle name="合計 2" xfId="2927" xr:uid="{00000000-0005-0000-0000-0000F6A80000}"/>
    <cellStyle name="壞" xfId="2932" xr:uid="{00000000-0005-0000-0000-000083A80000}"/>
    <cellStyle name="好" xfId="2937" xr:uid="{00000000-0005-0000-0000-0000FBA80000}"/>
    <cellStyle name="常规_2001年资产负债表" xfId="2942" xr:uid="{00000000-0005-0000-0000-00009FA80000}"/>
    <cellStyle name="悪い" xfId="2943" xr:uid="{00000000-0005-0000-0000-0000B4A80000}"/>
    <cellStyle name="桁区切り [0.0]" xfId="2944" xr:uid="{00000000-0005-0000-0000-0000F8A80000}"/>
    <cellStyle name="桁区切り [0.00]_Book1" xfId="2945" xr:uid="{00000000-0005-0000-0000-0000F9A80000}"/>
    <cellStyle name="桁区切り_Cap Spend Master File" xfId="2946" xr:uid="{00000000-0005-0000-0000-0000FAA80000}"/>
    <cellStyle name="標準 2" xfId="2947" xr:uid="{00000000-0005-0000-0000-0000EAA80000}"/>
    <cellStyle name="標準 3" xfId="2948" xr:uid="{00000000-0005-0000-0000-0000EDA80000}"/>
    <cellStyle name="標準_(2006.06.15) 修正アプリケーションフォーマット(汎用）" xfId="2949" xr:uid="{00000000-0005-0000-0000-0000F1A80000}"/>
    <cellStyle name="標題" xfId="2950" xr:uid="{00000000-0005-0000-0000-0000DEA80000}"/>
    <cellStyle name="標題 1" xfId="2951" xr:uid="{00000000-0005-0000-0000-0000DFA80000}"/>
    <cellStyle name="標題 1 2" xfId="2952" xr:uid="{00000000-0005-0000-0000-0000E0A80000}"/>
    <cellStyle name="標題 2" xfId="2953" xr:uid="{00000000-0005-0000-0000-0000E1A80000}"/>
    <cellStyle name="標題 2 2" xfId="2954" xr:uid="{00000000-0005-0000-0000-0000E2A80000}"/>
    <cellStyle name="標題 3" xfId="2955" xr:uid="{00000000-0005-0000-0000-0000E3A80000}"/>
    <cellStyle name="標題 3 2" xfId="2956" xr:uid="{00000000-0005-0000-0000-0000E4A80000}"/>
    <cellStyle name="標題 4" xfId="2957" xr:uid="{00000000-0005-0000-0000-0000E5A80000}"/>
    <cellStyle name="標題 4 2" xfId="2958" xr:uid="{00000000-0005-0000-0000-0000E6A80000}"/>
    <cellStyle name="標題 5" xfId="2959" xr:uid="{00000000-0005-0000-0000-0000E7A80000}"/>
    <cellStyle name="樣式 1" xfId="2960" xr:uid="{00000000-0005-0000-0000-0000B5A80000}"/>
    <cellStyle name="樣式 1 2" xfId="2961" xr:uid="{00000000-0005-0000-0000-0000B6A80000}"/>
    <cellStyle name="檢查儲存格" xfId="2962" xr:uid="{00000000-0005-0000-0000-000072A80000}"/>
    <cellStyle name="檢查儲存格 2" xfId="2963" xr:uid="{00000000-0005-0000-0000-000073A80000}"/>
    <cellStyle name="良い" xfId="2964" xr:uid="{00000000-0005-0000-0000-00008AA80000}"/>
    <cellStyle name="見出し 1" xfId="2965" xr:uid="{00000000-0005-0000-0000-000074A80000}"/>
    <cellStyle name="見出し 2" xfId="2966" xr:uid="{00000000-0005-0000-0000-000075A80000}"/>
    <cellStyle name="見出し 3" xfId="2967" xr:uid="{00000000-0005-0000-0000-000076A80000}"/>
    <cellStyle name="見出し 4" xfId="2968" xr:uid="{00000000-0005-0000-0000-000077A80000}"/>
    <cellStyle name="計算" xfId="2969" xr:uid="{00000000-0005-0000-0000-00007BA80000}"/>
    <cellStyle name="計算方式" xfId="2970" xr:uid="{00000000-0005-0000-0000-00007EA80000}"/>
    <cellStyle name="計算方式 2" xfId="2971" xr:uid="{00000000-0005-0000-0000-00007FA80000}"/>
    <cellStyle name="說明文字" xfId="2972" xr:uid="{00000000-0005-0000-0000-0000A2A80000}"/>
    <cellStyle name="説明文" xfId="2973" xr:uid="{00000000-0005-0000-0000-0000A1A80000}"/>
    <cellStyle name="警告文" xfId="2974" xr:uid="{00000000-0005-0000-0000-000078A80000}"/>
    <cellStyle name="警告文字" xfId="2975" xr:uid="{00000000-0005-0000-0000-00007AA80000}"/>
    <cellStyle name="貨幣 [0]_1128-Quanta" xfId="2976" xr:uid="{00000000-0005-0000-0000-0000FCA80000}"/>
    <cellStyle name="貨幣_1128-Quanta" xfId="2978" xr:uid="{00000000-0005-0000-0000-0000FEA80000}"/>
    <cellStyle name="貨幣[0]_laroux" xfId="2977" xr:uid="{00000000-0005-0000-0000-0000FDA80000}"/>
    <cellStyle name="超連結" xfId="2979" xr:uid="{00000000-0005-0000-0000-0000D3A80000}"/>
    <cellStyle name="超链接_DS 2006_11 Monthly LCD TV Pricing Specification and Design WinDatabase-JP" xfId="2980" xr:uid="{00000000-0005-0000-0000-0000D4A80000}"/>
    <cellStyle name="輔色1" xfId="2981" xr:uid="{00000000-0005-0000-0000-000092A80000}"/>
    <cellStyle name="輔色1 2" xfId="2982" xr:uid="{00000000-0005-0000-0000-000093A80000}"/>
    <cellStyle name="輔色2" xfId="2983" xr:uid="{00000000-0005-0000-0000-000094A80000}"/>
    <cellStyle name="輔色2 2" xfId="2984" xr:uid="{00000000-0005-0000-0000-000095A80000}"/>
    <cellStyle name="輔色3" xfId="2985" xr:uid="{00000000-0005-0000-0000-000096A80000}"/>
    <cellStyle name="輔色4" xfId="2986" xr:uid="{00000000-0005-0000-0000-000097A80000}"/>
    <cellStyle name="輔色4 2" xfId="2987" xr:uid="{00000000-0005-0000-0000-000098A80000}"/>
    <cellStyle name="輔色5" xfId="2988" xr:uid="{00000000-0005-0000-0000-000099A80000}"/>
    <cellStyle name="輔色6" xfId="2989" xr:uid="{00000000-0005-0000-0000-00009AA80000}"/>
    <cellStyle name="輸入" xfId="2990" xr:uid="{00000000-0005-0000-0000-0000A5A80000}"/>
    <cellStyle name="輸出" xfId="2991" xr:uid="{00000000-0005-0000-0000-0000A6A80000}"/>
    <cellStyle name="輸出 2" xfId="2992" xr:uid="{00000000-0005-0000-0000-0000A7A80000}"/>
    <cellStyle name="通貨 [0.00]_Cap Spend Master File" xfId="2993" xr:uid="{00000000-0005-0000-0000-0000DBA80000}"/>
    <cellStyle name="通貨_Cap Spend Master File" xfId="2994" xr:uid="{00000000-0005-0000-0000-0000DCA80000}"/>
    <cellStyle name="連結的儲存格" xfId="2995" xr:uid="{00000000-0005-0000-0000-00008BA80000}"/>
    <cellStyle name="隨後的超連結" xfId="2996" xr:uid="{00000000-0005-0000-0000-0000A8A80000}"/>
    <cellStyle name="集計" xfId="2997" xr:uid="{00000000-0005-0000-0000-0000CDA80000}"/>
    <cellStyle name="_x001d__x000a__x000c_'_x000d_ﾟV_x0001__x0012_ﾒ9_x0007__x0001__x0001_" xfId="2998" xr:uid="{00000000-0005-0000-0000-000068A80000}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7C80"/>
      <color rgb="FF376091"/>
      <color rgb="FFADDB7B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'#주가'!$C$14</c:f>
              <c:strCache>
                <c:ptCount val="1"/>
                <c:pt idx="0">
                  <c:v>거래량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'#주가'!$A$15:$A$1239</c:f>
              <c:numCache>
                <c:formatCode>m/d/yy</c:formatCode>
                <c:ptCount val="1225"/>
                <c:pt idx="0">
                  <c:v>46161</c:v>
                </c:pt>
                <c:pt idx="1">
                  <c:v>46160</c:v>
                </c:pt>
                <c:pt idx="2">
                  <c:v>46157</c:v>
                </c:pt>
                <c:pt idx="3">
                  <c:v>46156</c:v>
                </c:pt>
                <c:pt idx="4">
                  <c:v>46155</c:v>
                </c:pt>
                <c:pt idx="5">
                  <c:v>46154</c:v>
                </c:pt>
                <c:pt idx="6">
                  <c:v>46153</c:v>
                </c:pt>
                <c:pt idx="7">
                  <c:v>46150</c:v>
                </c:pt>
                <c:pt idx="8">
                  <c:v>46149</c:v>
                </c:pt>
                <c:pt idx="9">
                  <c:v>46148</c:v>
                </c:pt>
                <c:pt idx="10">
                  <c:v>46146</c:v>
                </c:pt>
                <c:pt idx="11">
                  <c:v>46142</c:v>
                </c:pt>
                <c:pt idx="12">
                  <c:v>46141</c:v>
                </c:pt>
                <c:pt idx="13">
                  <c:v>46140</c:v>
                </c:pt>
                <c:pt idx="14">
                  <c:v>46139</c:v>
                </c:pt>
                <c:pt idx="15">
                  <c:v>46136</c:v>
                </c:pt>
                <c:pt idx="16">
                  <c:v>46135</c:v>
                </c:pt>
                <c:pt idx="17">
                  <c:v>46134</c:v>
                </c:pt>
                <c:pt idx="18">
                  <c:v>46133</c:v>
                </c:pt>
                <c:pt idx="19">
                  <c:v>46132</c:v>
                </c:pt>
                <c:pt idx="20">
                  <c:v>46129</c:v>
                </c:pt>
                <c:pt idx="21">
                  <c:v>46128</c:v>
                </c:pt>
                <c:pt idx="22">
                  <c:v>46127</c:v>
                </c:pt>
                <c:pt idx="23">
                  <c:v>46126</c:v>
                </c:pt>
                <c:pt idx="24">
                  <c:v>46125</c:v>
                </c:pt>
                <c:pt idx="25">
                  <c:v>46122</c:v>
                </c:pt>
                <c:pt idx="26">
                  <c:v>46121</c:v>
                </c:pt>
                <c:pt idx="27">
                  <c:v>46120</c:v>
                </c:pt>
                <c:pt idx="28">
                  <c:v>46119</c:v>
                </c:pt>
                <c:pt idx="29">
                  <c:v>46118</c:v>
                </c:pt>
                <c:pt idx="30">
                  <c:v>46115</c:v>
                </c:pt>
                <c:pt idx="31">
                  <c:v>46114</c:v>
                </c:pt>
                <c:pt idx="32">
                  <c:v>46113</c:v>
                </c:pt>
                <c:pt idx="33">
                  <c:v>46112</c:v>
                </c:pt>
                <c:pt idx="34">
                  <c:v>46111</c:v>
                </c:pt>
                <c:pt idx="35">
                  <c:v>46108</c:v>
                </c:pt>
                <c:pt idx="36">
                  <c:v>46107</c:v>
                </c:pt>
                <c:pt idx="37">
                  <c:v>46106</c:v>
                </c:pt>
                <c:pt idx="38">
                  <c:v>46105</c:v>
                </c:pt>
                <c:pt idx="39">
                  <c:v>46104</c:v>
                </c:pt>
                <c:pt idx="40">
                  <c:v>46101</c:v>
                </c:pt>
                <c:pt idx="41">
                  <c:v>46100</c:v>
                </c:pt>
                <c:pt idx="42">
                  <c:v>46099</c:v>
                </c:pt>
                <c:pt idx="43">
                  <c:v>46098</c:v>
                </c:pt>
                <c:pt idx="44">
                  <c:v>46097</c:v>
                </c:pt>
                <c:pt idx="45">
                  <c:v>46094</c:v>
                </c:pt>
                <c:pt idx="46">
                  <c:v>46093</c:v>
                </c:pt>
                <c:pt idx="47">
                  <c:v>46092</c:v>
                </c:pt>
                <c:pt idx="48">
                  <c:v>46091</c:v>
                </c:pt>
                <c:pt idx="49">
                  <c:v>46090</c:v>
                </c:pt>
                <c:pt idx="50">
                  <c:v>46087</c:v>
                </c:pt>
                <c:pt idx="51">
                  <c:v>46086</c:v>
                </c:pt>
                <c:pt idx="52">
                  <c:v>46085</c:v>
                </c:pt>
                <c:pt idx="53">
                  <c:v>46084</c:v>
                </c:pt>
                <c:pt idx="54">
                  <c:v>46080</c:v>
                </c:pt>
                <c:pt idx="55">
                  <c:v>46079</c:v>
                </c:pt>
                <c:pt idx="56">
                  <c:v>46078</c:v>
                </c:pt>
                <c:pt idx="57">
                  <c:v>46077</c:v>
                </c:pt>
                <c:pt idx="58">
                  <c:v>46076</c:v>
                </c:pt>
                <c:pt idx="59">
                  <c:v>46073</c:v>
                </c:pt>
                <c:pt idx="60">
                  <c:v>46072</c:v>
                </c:pt>
                <c:pt idx="61">
                  <c:v>46066</c:v>
                </c:pt>
                <c:pt idx="62">
                  <c:v>46065</c:v>
                </c:pt>
                <c:pt idx="63">
                  <c:v>46064</c:v>
                </c:pt>
                <c:pt idx="64">
                  <c:v>46063</c:v>
                </c:pt>
                <c:pt idx="65">
                  <c:v>46062</c:v>
                </c:pt>
                <c:pt idx="66">
                  <c:v>46059</c:v>
                </c:pt>
                <c:pt idx="67">
                  <c:v>46058</c:v>
                </c:pt>
                <c:pt idx="68">
                  <c:v>46057</c:v>
                </c:pt>
                <c:pt idx="69">
                  <c:v>46056</c:v>
                </c:pt>
                <c:pt idx="70">
                  <c:v>46055</c:v>
                </c:pt>
                <c:pt idx="71">
                  <c:v>46052</c:v>
                </c:pt>
                <c:pt idx="72">
                  <c:v>46051</c:v>
                </c:pt>
                <c:pt idx="73">
                  <c:v>46050</c:v>
                </c:pt>
                <c:pt idx="74">
                  <c:v>46049</c:v>
                </c:pt>
                <c:pt idx="75">
                  <c:v>46048</c:v>
                </c:pt>
                <c:pt idx="76">
                  <c:v>46045</c:v>
                </c:pt>
                <c:pt idx="77">
                  <c:v>46044</c:v>
                </c:pt>
                <c:pt idx="78">
                  <c:v>46043</c:v>
                </c:pt>
                <c:pt idx="79">
                  <c:v>46042</c:v>
                </c:pt>
                <c:pt idx="80">
                  <c:v>46041</c:v>
                </c:pt>
                <c:pt idx="81">
                  <c:v>46038</c:v>
                </c:pt>
                <c:pt idx="82">
                  <c:v>46037</c:v>
                </c:pt>
                <c:pt idx="83">
                  <c:v>46036</c:v>
                </c:pt>
                <c:pt idx="84">
                  <c:v>46035</c:v>
                </c:pt>
                <c:pt idx="85">
                  <c:v>46034</c:v>
                </c:pt>
                <c:pt idx="86">
                  <c:v>46031</c:v>
                </c:pt>
                <c:pt idx="87">
                  <c:v>46030</c:v>
                </c:pt>
                <c:pt idx="88">
                  <c:v>46029</c:v>
                </c:pt>
                <c:pt idx="89">
                  <c:v>46028</c:v>
                </c:pt>
                <c:pt idx="90">
                  <c:v>46027</c:v>
                </c:pt>
                <c:pt idx="91">
                  <c:v>46024</c:v>
                </c:pt>
                <c:pt idx="92">
                  <c:v>46021</c:v>
                </c:pt>
                <c:pt idx="93">
                  <c:v>46020</c:v>
                </c:pt>
                <c:pt idx="94">
                  <c:v>46017</c:v>
                </c:pt>
                <c:pt idx="95">
                  <c:v>46015</c:v>
                </c:pt>
                <c:pt idx="96">
                  <c:v>46014</c:v>
                </c:pt>
                <c:pt idx="97">
                  <c:v>46013</c:v>
                </c:pt>
                <c:pt idx="98">
                  <c:v>46010</c:v>
                </c:pt>
                <c:pt idx="99">
                  <c:v>46009</c:v>
                </c:pt>
                <c:pt idx="100">
                  <c:v>46008</c:v>
                </c:pt>
                <c:pt idx="101">
                  <c:v>46007</c:v>
                </c:pt>
                <c:pt idx="102">
                  <c:v>46006</c:v>
                </c:pt>
                <c:pt idx="103">
                  <c:v>46003</c:v>
                </c:pt>
                <c:pt idx="104">
                  <c:v>46002</c:v>
                </c:pt>
                <c:pt idx="105">
                  <c:v>46001</c:v>
                </c:pt>
                <c:pt idx="106">
                  <c:v>46000</c:v>
                </c:pt>
                <c:pt idx="107">
                  <c:v>45999</c:v>
                </c:pt>
                <c:pt idx="108">
                  <c:v>45996</c:v>
                </c:pt>
                <c:pt idx="109">
                  <c:v>45995</c:v>
                </c:pt>
                <c:pt idx="110">
                  <c:v>45994</c:v>
                </c:pt>
                <c:pt idx="111">
                  <c:v>45993</c:v>
                </c:pt>
                <c:pt idx="112">
                  <c:v>45992</c:v>
                </c:pt>
                <c:pt idx="113">
                  <c:v>45989</c:v>
                </c:pt>
                <c:pt idx="114">
                  <c:v>45988</c:v>
                </c:pt>
                <c:pt idx="115">
                  <c:v>45987</c:v>
                </c:pt>
                <c:pt idx="116">
                  <c:v>45986</c:v>
                </c:pt>
                <c:pt idx="117">
                  <c:v>45985</c:v>
                </c:pt>
                <c:pt idx="118">
                  <c:v>45982</c:v>
                </c:pt>
                <c:pt idx="119">
                  <c:v>45981</c:v>
                </c:pt>
                <c:pt idx="120">
                  <c:v>45980</c:v>
                </c:pt>
                <c:pt idx="121">
                  <c:v>45979</c:v>
                </c:pt>
                <c:pt idx="122">
                  <c:v>45978</c:v>
                </c:pt>
                <c:pt idx="123">
                  <c:v>45975</c:v>
                </c:pt>
                <c:pt idx="124">
                  <c:v>45974</c:v>
                </c:pt>
                <c:pt idx="125">
                  <c:v>45973</c:v>
                </c:pt>
                <c:pt idx="126">
                  <c:v>45972</c:v>
                </c:pt>
                <c:pt idx="127">
                  <c:v>45971</c:v>
                </c:pt>
                <c:pt idx="128">
                  <c:v>45968</c:v>
                </c:pt>
                <c:pt idx="129">
                  <c:v>45967</c:v>
                </c:pt>
                <c:pt idx="130">
                  <c:v>45966</c:v>
                </c:pt>
                <c:pt idx="131">
                  <c:v>45965</c:v>
                </c:pt>
                <c:pt idx="132">
                  <c:v>45964</c:v>
                </c:pt>
                <c:pt idx="133">
                  <c:v>45961</c:v>
                </c:pt>
                <c:pt idx="134">
                  <c:v>45960</c:v>
                </c:pt>
                <c:pt idx="135">
                  <c:v>45959</c:v>
                </c:pt>
                <c:pt idx="136">
                  <c:v>45958</c:v>
                </c:pt>
                <c:pt idx="137">
                  <c:v>45957</c:v>
                </c:pt>
                <c:pt idx="138">
                  <c:v>45954</c:v>
                </c:pt>
                <c:pt idx="139">
                  <c:v>45953</c:v>
                </c:pt>
                <c:pt idx="140">
                  <c:v>45952</c:v>
                </c:pt>
                <c:pt idx="141">
                  <c:v>45951</c:v>
                </c:pt>
                <c:pt idx="142">
                  <c:v>45950</c:v>
                </c:pt>
                <c:pt idx="143">
                  <c:v>45947</c:v>
                </c:pt>
                <c:pt idx="144">
                  <c:v>45946</c:v>
                </c:pt>
                <c:pt idx="145">
                  <c:v>45945</c:v>
                </c:pt>
                <c:pt idx="146">
                  <c:v>45944</c:v>
                </c:pt>
                <c:pt idx="147">
                  <c:v>45943</c:v>
                </c:pt>
                <c:pt idx="148">
                  <c:v>45940</c:v>
                </c:pt>
                <c:pt idx="149">
                  <c:v>45932</c:v>
                </c:pt>
                <c:pt idx="150">
                  <c:v>45931</c:v>
                </c:pt>
                <c:pt idx="151">
                  <c:v>45930</c:v>
                </c:pt>
                <c:pt idx="152">
                  <c:v>45929</c:v>
                </c:pt>
                <c:pt idx="153">
                  <c:v>45926</c:v>
                </c:pt>
                <c:pt idx="154">
                  <c:v>45925</c:v>
                </c:pt>
                <c:pt idx="155">
                  <c:v>45924</c:v>
                </c:pt>
                <c:pt idx="156">
                  <c:v>45923</c:v>
                </c:pt>
                <c:pt idx="157">
                  <c:v>45922</c:v>
                </c:pt>
                <c:pt idx="158">
                  <c:v>45919</c:v>
                </c:pt>
                <c:pt idx="159">
                  <c:v>45918</c:v>
                </c:pt>
                <c:pt idx="160">
                  <c:v>45917</c:v>
                </c:pt>
                <c:pt idx="161">
                  <c:v>45916</c:v>
                </c:pt>
                <c:pt idx="162">
                  <c:v>45915</c:v>
                </c:pt>
                <c:pt idx="163">
                  <c:v>45912</c:v>
                </c:pt>
                <c:pt idx="164">
                  <c:v>45911</c:v>
                </c:pt>
                <c:pt idx="165">
                  <c:v>45910</c:v>
                </c:pt>
                <c:pt idx="166">
                  <c:v>45909</c:v>
                </c:pt>
                <c:pt idx="167">
                  <c:v>45908</c:v>
                </c:pt>
                <c:pt idx="168">
                  <c:v>45905</c:v>
                </c:pt>
                <c:pt idx="169">
                  <c:v>45904</c:v>
                </c:pt>
                <c:pt idx="170">
                  <c:v>45903</c:v>
                </c:pt>
                <c:pt idx="171">
                  <c:v>45902</c:v>
                </c:pt>
                <c:pt idx="172">
                  <c:v>45901</c:v>
                </c:pt>
                <c:pt idx="173">
                  <c:v>45898</c:v>
                </c:pt>
                <c:pt idx="174">
                  <c:v>45897</c:v>
                </c:pt>
                <c:pt idx="175">
                  <c:v>45896</c:v>
                </c:pt>
                <c:pt idx="176">
                  <c:v>45895</c:v>
                </c:pt>
                <c:pt idx="177">
                  <c:v>45894</c:v>
                </c:pt>
                <c:pt idx="178">
                  <c:v>45891</c:v>
                </c:pt>
                <c:pt idx="179">
                  <c:v>45890</c:v>
                </c:pt>
                <c:pt idx="180">
                  <c:v>45889</c:v>
                </c:pt>
                <c:pt idx="181">
                  <c:v>45888</c:v>
                </c:pt>
                <c:pt idx="182">
                  <c:v>45887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45813</c:v>
                </c:pt>
                <c:pt idx="233">
                  <c:v>45812</c:v>
                </c:pt>
                <c:pt idx="234">
                  <c:v>45810</c:v>
                </c:pt>
                <c:pt idx="235">
                  <c:v>45807</c:v>
                </c:pt>
                <c:pt idx="236">
                  <c:v>45806</c:v>
                </c:pt>
                <c:pt idx="237">
                  <c:v>45805</c:v>
                </c:pt>
                <c:pt idx="238">
                  <c:v>45804</c:v>
                </c:pt>
                <c:pt idx="239">
                  <c:v>45803</c:v>
                </c:pt>
                <c:pt idx="240">
                  <c:v>45800</c:v>
                </c:pt>
                <c:pt idx="241">
                  <c:v>45799</c:v>
                </c:pt>
                <c:pt idx="242">
                  <c:v>45798</c:v>
                </c:pt>
                <c:pt idx="243">
                  <c:v>45797</c:v>
                </c:pt>
                <c:pt idx="244">
                  <c:v>45796</c:v>
                </c:pt>
                <c:pt idx="245">
                  <c:v>45793</c:v>
                </c:pt>
                <c:pt idx="246">
                  <c:v>45792</c:v>
                </c:pt>
                <c:pt idx="247">
                  <c:v>45791</c:v>
                </c:pt>
                <c:pt idx="248">
                  <c:v>45790</c:v>
                </c:pt>
                <c:pt idx="249">
                  <c:v>45789</c:v>
                </c:pt>
                <c:pt idx="250">
                  <c:v>45786</c:v>
                </c:pt>
                <c:pt idx="251">
                  <c:v>45785</c:v>
                </c:pt>
                <c:pt idx="252">
                  <c:v>45784</c:v>
                </c:pt>
                <c:pt idx="253">
                  <c:v>45779</c:v>
                </c:pt>
                <c:pt idx="254">
                  <c:v>45777</c:v>
                </c:pt>
                <c:pt idx="255">
                  <c:v>45776</c:v>
                </c:pt>
                <c:pt idx="256">
                  <c:v>45775</c:v>
                </c:pt>
                <c:pt idx="257">
                  <c:v>45772</c:v>
                </c:pt>
                <c:pt idx="258">
                  <c:v>45771</c:v>
                </c:pt>
                <c:pt idx="259">
                  <c:v>45770</c:v>
                </c:pt>
                <c:pt idx="260">
                  <c:v>45769</c:v>
                </c:pt>
                <c:pt idx="261">
                  <c:v>45768</c:v>
                </c:pt>
                <c:pt idx="262">
                  <c:v>45765</c:v>
                </c:pt>
                <c:pt idx="263">
                  <c:v>45764</c:v>
                </c:pt>
                <c:pt idx="264">
                  <c:v>45763</c:v>
                </c:pt>
                <c:pt idx="265">
                  <c:v>45762</c:v>
                </c:pt>
                <c:pt idx="266">
                  <c:v>45761</c:v>
                </c:pt>
                <c:pt idx="267">
                  <c:v>45758</c:v>
                </c:pt>
                <c:pt idx="268">
                  <c:v>45757</c:v>
                </c:pt>
                <c:pt idx="269">
                  <c:v>45756</c:v>
                </c:pt>
                <c:pt idx="270">
                  <c:v>45755</c:v>
                </c:pt>
                <c:pt idx="271">
                  <c:v>45754</c:v>
                </c:pt>
                <c:pt idx="272">
                  <c:v>45751</c:v>
                </c:pt>
                <c:pt idx="273">
                  <c:v>45750</c:v>
                </c:pt>
                <c:pt idx="274">
                  <c:v>45749</c:v>
                </c:pt>
                <c:pt idx="275">
                  <c:v>45748</c:v>
                </c:pt>
                <c:pt idx="276">
                  <c:v>45747</c:v>
                </c:pt>
                <c:pt idx="277">
                  <c:v>45744</c:v>
                </c:pt>
                <c:pt idx="278">
                  <c:v>45743</c:v>
                </c:pt>
                <c:pt idx="279">
                  <c:v>45742</c:v>
                </c:pt>
                <c:pt idx="280">
                  <c:v>45741</c:v>
                </c:pt>
                <c:pt idx="281">
                  <c:v>45740</c:v>
                </c:pt>
                <c:pt idx="282">
                  <c:v>45737</c:v>
                </c:pt>
                <c:pt idx="283">
                  <c:v>45736</c:v>
                </c:pt>
                <c:pt idx="284">
                  <c:v>45735</c:v>
                </c:pt>
                <c:pt idx="285">
                  <c:v>45734</c:v>
                </c:pt>
                <c:pt idx="286">
                  <c:v>45733</c:v>
                </c:pt>
                <c:pt idx="287">
                  <c:v>45730</c:v>
                </c:pt>
                <c:pt idx="288">
                  <c:v>45729</c:v>
                </c:pt>
                <c:pt idx="289">
                  <c:v>45728</c:v>
                </c:pt>
                <c:pt idx="290">
                  <c:v>45727</c:v>
                </c:pt>
                <c:pt idx="291">
                  <c:v>45726</c:v>
                </c:pt>
                <c:pt idx="292">
                  <c:v>45723</c:v>
                </c:pt>
                <c:pt idx="293">
                  <c:v>45722</c:v>
                </c:pt>
                <c:pt idx="294">
                  <c:v>45721</c:v>
                </c:pt>
                <c:pt idx="295">
                  <c:v>45720</c:v>
                </c:pt>
                <c:pt idx="296">
                  <c:v>45716</c:v>
                </c:pt>
                <c:pt idx="297">
                  <c:v>45715</c:v>
                </c:pt>
                <c:pt idx="298">
                  <c:v>45714</c:v>
                </c:pt>
                <c:pt idx="299">
                  <c:v>45713</c:v>
                </c:pt>
                <c:pt idx="300">
                  <c:v>45712</c:v>
                </c:pt>
                <c:pt idx="301">
                  <c:v>45709</c:v>
                </c:pt>
                <c:pt idx="302">
                  <c:v>45708</c:v>
                </c:pt>
                <c:pt idx="303">
                  <c:v>45707</c:v>
                </c:pt>
                <c:pt idx="304">
                  <c:v>45706</c:v>
                </c:pt>
                <c:pt idx="305">
                  <c:v>45705</c:v>
                </c:pt>
                <c:pt idx="306">
                  <c:v>45702</c:v>
                </c:pt>
                <c:pt idx="307">
                  <c:v>45701</c:v>
                </c:pt>
                <c:pt idx="308">
                  <c:v>45700</c:v>
                </c:pt>
                <c:pt idx="309">
                  <c:v>45699</c:v>
                </c:pt>
                <c:pt idx="310">
                  <c:v>45698</c:v>
                </c:pt>
                <c:pt idx="311">
                  <c:v>45695</c:v>
                </c:pt>
                <c:pt idx="312">
                  <c:v>45694</c:v>
                </c:pt>
                <c:pt idx="313">
                  <c:v>45693</c:v>
                </c:pt>
                <c:pt idx="314">
                  <c:v>45692</c:v>
                </c:pt>
                <c:pt idx="315">
                  <c:v>45691</c:v>
                </c:pt>
                <c:pt idx="316">
                  <c:v>45688</c:v>
                </c:pt>
                <c:pt idx="317">
                  <c:v>45681</c:v>
                </c:pt>
                <c:pt idx="318">
                  <c:v>45680</c:v>
                </c:pt>
                <c:pt idx="319">
                  <c:v>45679</c:v>
                </c:pt>
                <c:pt idx="320">
                  <c:v>45678</c:v>
                </c:pt>
                <c:pt idx="321">
                  <c:v>45677</c:v>
                </c:pt>
                <c:pt idx="322">
                  <c:v>45674</c:v>
                </c:pt>
                <c:pt idx="323">
                  <c:v>45673</c:v>
                </c:pt>
                <c:pt idx="324">
                  <c:v>45672</c:v>
                </c:pt>
                <c:pt idx="325">
                  <c:v>45671</c:v>
                </c:pt>
                <c:pt idx="326">
                  <c:v>45670</c:v>
                </c:pt>
                <c:pt idx="327">
                  <c:v>45667</c:v>
                </c:pt>
                <c:pt idx="328">
                  <c:v>45666</c:v>
                </c:pt>
                <c:pt idx="329">
                  <c:v>45665</c:v>
                </c:pt>
                <c:pt idx="330">
                  <c:v>45664</c:v>
                </c:pt>
                <c:pt idx="331">
                  <c:v>45663</c:v>
                </c:pt>
                <c:pt idx="332">
                  <c:v>45660</c:v>
                </c:pt>
                <c:pt idx="333">
                  <c:v>45659</c:v>
                </c:pt>
                <c:pt idx="334">
                  <c:v>45656</c:v>
                </c:pt>
                <c:pt idx="335">
                  <c:v>45653</c:v>
                </c:pt>
                <c:pt idx="336">
                  <c:v>45652</c:v>
                </c:pt>
                <c:pt idx="337">
                  <c:v>45650</c:v>
                </c:pt>
                <c:pt idx="338">
                  <c:v>45649</c:v>
                </c:pt>
                <c:pt idx="339">
                  <c:v>45646</c:v>
                </c:pt>
                <c:pt idx="340">
                  <c:v>45645</c:v>
                </c:pt>
                <c:pt idx="341">
                  <c:v>45644</c:v>
                </c:pt>
                <c:pt idx="342">
                  <c:v>45643</c:v>
                </c:pt>
                <c:pt idx="343">
                  <c:v>45642</c:v>
                </c:pt>
                <c:pt idx="344">
                  <c:v>45639</c:v>
                </c:pt>
                <c:pt idx="345">
                  <c:v>45638</c:v>
                </c:pt>
                <c:pt idx="346">
                  <c:v>45637</c:v>
                </c:pt>
                <c:pt idx="347">
                  <c:v>45636</c:v>
                </c:pt>
                <c:pt idx="348">
                  <c:v>45635</c:v>
                </c:pt>
                <c:pt idx="349">
                  <c:v>45632</c:v>
                </c:pt>
                <c:pt idx="350">
                  <c:v>45631</c:v>
                </c:pt>
                <c:pt idx="351">
                  <c:v>45630</c:v>
                </c:pt>
                <c:pt idx="352">
                  <c:v>45629</c:v>
                </c:pt>
                <c:pt idx="353">
                  <c:v>45628</c:v>
                </c:pt>
                <c:pt idx="354">
                  <c:v>45625</c:v>
                </c:pt>
                <c:pt idx="355">
                  <c:v>45624</c:v>
                </c:pt>
                <c:pt idx="356">
                  <c:v>45623</c:v>
                </c:pt>
                <c:pt idx="357">
                  <c:v>45622</c:v>
                </c:pt>
                <c:pt idx="358">
                  <c:v>45621</c:v>
                </c:pt>
                <c:pt idx="359">
                  <c:v>45618</c:v>
                </c:pt>
                <c:pt idx="360">
                  <c:v>45617</c:v>
                </c:pt>
                <c:pt idx="361">
                  <c:v>45616</c:v>
                </c:pt>
                <c:pt idx="362">
                  <c:v>45615</c:v>
                </c:pt>
                <c:pt idx="363">
                  <c:v>45614</c:v>
                </c:pt>
                <c:pt idx="364">
                  <c:v>45611</c:v>
                </c:pt>
                <c:pt idx="365">
                  <c:v>45610</c:v>
                </c:pt>
                <c:pt idx="366">
                  <c:v>45609</c:v>
                </c:pt>
                <c:pt idx="367">
                  <c:v>45608</c:v>
                </c:pt>
                <c:pt idx="368">
                  <c:v>45607</c:v>
                </c:pt>
                <c:pt idx="369">
                  <c:v>45604</c:v>
                </c:pt>
                <c:pt idx="370">
                  <c:v>45603</c:v>
                </c:pt>
                <c:pt idx="371">
                  <c:v>45602</c:v>
                </c:pt>
                <c:pt idx="372">
                  <c:v>45601</c:v>
                </c:pt>
                <c:pt idx="373">
                  <c:v>45600</c:v>
                </c:pt>
                <c:pt idx="374">
                  <c:v>45597</c:v>
                </c:pt>
                <c:pt idx="375">
                  <c:v>45596</c:v>
                </c:pt>
                <c:pt idx="376">
                  <c:v>45595</c:v>
                </c:pt>
                <c:pt idx="377">
                  <c:v>45594</c:v>
                </c:pt>
                <c:pt idx="378">
                  <c:v>45593</c:v>
                </c:pt>
                <c:pt idx="379">
                  <c:v>45590</c:v>
                </c:pt>
                <c:pt idx="380">
                  <c:v>45589</c:v>
                </c:pt>
                <c:pt idx="381">
                  <c:v>45588</c:v>
                </c:pt>
                <c:pt idx="382">
                  <c:v>45587</c:v>
                </c:pt>
                <c:pt idx="383">
                  <c:v>45586</c:v>
                </c:pt>
                <c:pt idx="384">
                  <c:v>45583</c:v>
                </c:pt>
                <c:pt idx="385">
                  <c:v>45582</c:v>
                </c:pt>
                <c:pt idx="386">
                  <c:v>45581</c:v>
                </c:pt>
                <c:pt idx="387">
                  <c:v>45580</c:v>
                </c:pt>
                <c:pt idx="388">
                  <c:v>45579</c:v>
                </c:pt>
                <c:pt idx="389">
                  <c:v>45576</c:v>
                </c:pt>
                <c:pt idx="390">
                  <c:v>45575</c:v>
                </c:pt>
                <c:pt idx="391">
                  <c:v>45573</c:v>
                </c:pt>
                <c:pt idx="392">
                  <c:v>45572</c:v>
                </c:pt>
                <c:pt idx="393">
                  <c:v>45569</c:v>
                </c:pt>
                <c:pt idx="394">
                  <c:v>45567</c:v>
                </c:pt>
                <c:pt idx="395">
                  <c:v>45565</c:v>
                </c:pt>
                <c:pt idx="396">
                  <c:v>45562</c:v>
                </c:pt>
                <c:pt idx="397">
                  <c:v>45561</c:v>
                </c:pt>
                <c:pt idx="398">
                  <c:v>45560</c:v>
                </c:pt>
                <c:pt idx="399">
                  <c:v>45559</c:v>
                </c:pt>
                <c:pt idx="400">
                  <c:v>45558</c:v>
                </c:pt>
                <c:pt idx="401">
                  <c:v>45555</c:v>
                </c:pt>
                <c:pt idx="402">
                  <c:v>45554</c:v>
                </c:pt>
                <c:pt idx="403">
                  <c:v>45548</c:v>
                </c:pt>
                <c:pt idx="404">
                  <c:v>45547</c:v>
                </c:pt>
                <c:pt idx="405">
                  <c:v>45546</c:v>
                </c:pt>
                <c:pt idx="406">
                  <c:v>45545</c:v>
                </c:pt>
                <c:pt idx="407">
                  <c:v>45544</c:v>
                </c:pt>
                <c:pt idx="408">
                  <c:v>45541</c:v>
                </c:pt>
                <c:pt idx="409">
                  <c:v>45540</c:v>
                </c:pt>
                <c:pt idx="410">
                  <c:v>45539</c:v>
                </c:pt>
                <c:pt idx="411">
                  <c:v>45538</c:v>
                </c:pt>
                <c:pt idx="412">
                  <c:v>45537</c:v>
                </c:pt>
                <c:pt idx="413">
                  <c:v>45534</c:v>
                </c:pt>
                <c:pt idx="414">
                  <c:v>45533</c:v>
                </c:pt>
                <c:pt idx="415">
                  <c:v>45532</c:v>
                </c:pt>
                <c:pt idx="416">
                  <c:v>45531</c:v>
                </c:pt>
                <c:pt idx="417">
                  <c:v>45530</c:v>
                </c:pt>
                <c:pt idx="418">
                  <c:v>45527</c:v>
                </c:pt>
                <c:pt idx="419">
                  <c:v>45526</c:v>
                </c:pt>
                <c:pt idx="420">
                  <c:v>45525</c:v>
                </c:pt>
                <c:pt idx="421">
                  <c:v>45524</c:v>
                </c:pt>
                <c:pt idx="422">
                  <c:v>45523</c:v>
                </c:pt>
                <c:pt idx="423">
                  <c:v>45520</c:v>
                </c:pt>
                <c:pt idx="424">
                  <c:v>45518</c:v>
                </c:pt>
                <c:pt idx="425">
                  <c:v>45517</c:v>
                </c:pt>
                <c:pt idx="426">
                  <c:v>45516</c:v>
                </c:pt>
                <c:pt idx="427">
                  <c:v>45513</c:v>
                </c:pt>
                <c:pt idx="428">
                  <c:v>45512</c:v>
                </c:pt>
                <c:pt idx="429">
                  <c:v>45511</c:v>
                </c:pt>
                <c:pt idx="430">
                  <c:v>45510</c:v>
                </c:pt>
                <c:pt idx="431">
                  <c:v>45509</c:v>
                </c:pt>
                <c:pt idx="432">
                  <c:v>45506</c:v>
                </c:pt>
                <c:pt idx="433">
                  <c:v>45505</c:v>
                </c:pt>
                <c:pt idx="434">
                  <c:v>45504</c:v>
                </c:pt>
                <c:pt idx="435">
                  <c:v>45503</c:v>
                </c:pt>
                <c:pt idx="436">
                  <c:v>45502</c:v>
                </c:pt>
                <c:pt idx="437">
                  <c:v>45499</c:v>
                </c:pt>
                <c:pt idx="438">
                  <c:v>45498</c:v>
                </c:pt>
                <c:pt idx="439">
                  <c:v>45497</c:v>
                </c:pt>
                <c:pt idx="440">
                  <c:v>45496</c:v>
                </c:pt>
                <c:pt idx="441">
                  <c:v>45495</c:v>
                </c:pt>
                <c:pt idx="442">
                  <c:v>45492</c:v>
                </c:pt>
                <c:pt idx="443">
                  <c:v>45491</c:v>
                </c:pt>
                <c:pt idx="444">
                  <c:v>45490</c:v>
                </c:pt>
                <c:pt idx="445">
                  <c:v>45489</c:v>
                </c:pt>
                <c:pt idx="446">
                  <c:v>45488</c:v>
                </c:pt>
                <c:pt idx="447">
                  <c:v>45485</c:v>
                </c:pt>
                <c:pt idx="448">
                  <c:v>45484</c:v>
                </c:pt>
                <c:pt idx="449">
                  <c:v>45483</c:v>
                </c:pt>
                <c:pt idx="450">
                  <c:v>45482</c:v>
                </c:pt>
                <c:pt idx="451">
                  <c:v>45481</c:v>
                </c:pt>
                <c:pt idx="452">
                  <c:v>45478</c:v>
                </c:pt>
                <c:pt idx="453">
                  <c:v>45477</c:v>
                </c:pt>
                <c:pt idx="454">
                  <c:v>45476</c:v>
                </c:pt>
                <c:pt idx="455">
                  <c:v>45475</c:v>
                </c:pt>
                <c:pt idx="456">
                  <c:v>45474</c:v>
                </c:pt>
                <c:pt idx="457">
                  <c:v>45471</c:v>
                </c:pt>
                <c:pt idx="458">
                  <c:v>45470</c:v>
                </c:pt>
                <c:pt idx="459">
                  <c:v>45469</c:v>
                </c:pt>
                <c:pt idx="460">
                  <c:v>45468</c:v>
                </c:pt>
                <c:pt idx="461">
                  <c:v>45467</c:v>
                </c:pt>
                <c:pt idx="462">
                  <c:v>45464</c:v>
                </c:pt>
                <c:pt idx="463">
                  <c:v>45463</c:v>
                </c:pt>
                <c:pt idx="464">
                  <c:v>45462</c:v>
                </c:pt>
                <c:pt idx="465">
                  <c:v>45461</c:v>
                </c:pt>
                <c:pt idx="466">
                  <c:v>45460</c:v>
                </c:pt>
                <c:pt idx="467">
                  <c:v>45457</c:v>
                </c:pt>
                <c:pt idx="468">
                  <c:v>45456</c:v>
                </c:pt>
                <c:pt idx="469">
                  <c:v>45455</c:v>
                </c:pt>
                <c:pt idx="470">
                  <c:v>45454</c:v>
                </c:pt>
                <c:pt idx="471">
                  <c:v>45453</c:v>
                </c:pt>
                <c:pt idx="472">
                  <c:v>45450</c:v>
                </c:pt>
                <c:pt idx="473">
                  <c:v>45448</c:v>
                </c:pt>
                <c:pt idx="474">
                  <c:v>45447</c:v>
                </c:pt>
                <c:pt idx="475">
                  <c:v>45446</c:v>
                </c:pt>
                <c:pt idx="476">
                  <c:v>45443</c:v>
                </c:pt>
                <c:pt idx="477">
                  <c:v>45442</c:v>
                </c:pt>
                <c:pt idx="478">
                  <c:v>45441</c:v>
                </c:pt>
                <c:pt idx="479">
                  <c:v>45440</c:v>
                </c:pt>
                <c:pt idx="480">
                  <c:v>45439</c:v>
                </c:pt>
                <c:pt idx="481">
                  <c:v>45436</c:v>
                </c:pt>
                <c:pt idx="482">
                  <c:v>45435</c:v>
                </c:pt>
                <c:pt idx="483">
                  <c:v>45434</c:v>
                </c:pt>
                <c:pt idx="484">
                  <c:v>45433</c:v>
                </c:pt>
                <c:pt idx="485">
                  <c:v>45432</c:v>
                </c:pt>
                <c:pt idx="486">
                  <c:v>45429</c:v>
                </c:pt>
                <c:pt idx="487">
                  <c:v>45428</c:v>
                </c:pt>
                <c:pt idx="488">
                  <c:v>45426</c:v>
                </c:pt>
                <c:pt idx="489">
                  <c:v>45425</c:v>
                </c:pt>
                <c:pt idx="490">
                  <c:v>45422</c:v>
                </c:pt>
                <c:pt idx="491">
                  <c:v>45421</c:v>
                </c:pt>
                <c:pt idx="492">
                  <c:v>45420</c:v>
                </c:pt>
                <c:pt idx="493">
                  <c:v>45419</c:v>
                </c:pt>
                <c:pt idx="494">
                  <c:v>45415</c:v>
                </c:pt>
                <c:pt idx="495">
                  <c:v>45414</c:v>
                </c:pt>
                <c:pt idx="496">
                  <c:v>45412</c:v>
                </c:pt>
                <c:pt idx="497">
                  <c:v>45411</c:v>
                </c:pt>
                <c:pt idx="498">
                  <c:v>45408</c:v>
                </c:pt>
                <c:pt idx="499">
                  <c:v>45407</c:v>
                </c:pt>
                <c:pt idx="500">
                  <c:v>45406</c:v>
                </c:pt>
                <c:pt idx="501">
                  <c:v>45405</c:v>
                </c:pt>
                <c:pt idx="502">
                  <c:v>45404</c:v>
                </c:pt>
                <c:pt idx="503">
                  <c:v>45401</c:v>
                </c:pt>
                <c:pt idx="504">
                  <c:v>45400</c:v>
                </c:pt>
                <c:pt idx="505">
                  <c:v>45399</c:v>
                </c:pt>
                <c:pt idx="506">
                  <c:v>45398</c:v>
                </c:pt>
                <c:pt idx="507">
                  <c:v>45397</c:v>
                </c:pt>
                <c:pt idx="508">
                  <c:v>45394</c:v>
                </c:pt>
                <c:pt idx="509">
                  <c:v>45393</c:v>
                </c:pt>
                <c:pt idx="510">
                  <c:v>45391</c:v>
                </c:pt>
                <c:pt idx="511">
                  <c:v>45390</c:v>
                </c:pt>
                <c:pt idx="512">
                  <c:v>45387</c:v>
                </c:pt>
                <c:pt idx="513">
                  <c:v>45386</c:v>
                </c:pt>
                <c:pt idx="514">
                  <c:v>45385</c:v>
                </c:pt>
                <c:pt idx="515">
                  <c:v>45384</c:v>
                </c:pt>
                <c:pt idx="516">
                  <c:v>45383</c:v>
                </c:pt>
                <c:pt idx="517">
                  <c:v>45380</c:v>
                </c:pt>
                <c:pt idx="518">
                  <c:v>45379</c:v>
                </c:pt>
                <c:pt idx="519">
                  <c:v>45378</c:v>
                </c:pt>
                <c:pt idx="520">
                  <c:v>45377</c:v>
                </c:pt>
                <c:pt idx="521">
                  <c:v>45376</c:v>
                </c:pt>
                <c:pt idx="522">
                  <c:v>45373</c:v>
                </c:pt>
                <c:pt idx="523">
                  <c:v>45372</c:v>
                </c:pt>
                <c:pt idx="524">
                  <c:v>45371</c:v>
                </c:pt>
                <c:pt idx="525">
                  <c:v>45370</c:v>
                </c:pt>
                <c:pt idx="526">
                  <c:v>45369</c:v>
                </c:pt>
                <c:pt idx="527">
                  <c:v>45366</c:v>
                </c:pt>
                <c:pt idx="528">
                  <c:v>45365</c:v>
                </c:pt>
                <c:pt idx="529">
                  <c:v>45364</c:v>
                </c:pt>
                <c:pt idx="530">
                  <c:v>45363</c:v>
                </c:pt>
                <c:pt idx="531">
                  <c:v>45362</c:v>
                </c:pt>
                <c:pt idx="532">
                  <c:v>45359</c:v>
                </c:pt>
                <c:pt idx="533">
                  <c:v>45358</c:v>
                </c:pt>
                <c:pt idx="534">
                  <c:v>45357</c:v>
                </c:pt>
                <c:pt idx="535">
                  <c:v>45356</c:v>
                </c:pt>
                <c:pt idx="536">
                  <c:v>45355</c:v>
                </c:pt>
                <c:pt idx="537">
                  <c:v>45351</c:v>
                </c:pt>
                <c:pt idx="538">
                  <c:v>45350</c:v>
                </c:pt>
                <c:pt idx="539">
                  <c:v>45349</c:v>
                </c:pt>
                <c:pt idx="540">
                  <c:v>45348</c:v>
                </c:pt>
                <c:pt idx="541">
                  <c:v>45345</c:v>
                </c:pt>
                <c:pt idx="542">
                  <c:v>45344</c:v>
                </c:pt>
                <c:pt idx="543">
                  <c:v>45343</c:v>
                </c:pt>
                <c:pt idx="544">
                  <c:v>45342</c:v>
                </c:pt>
                <c:pt idx="545">
                  <c:v>45341</c:v>
                </c:pt>
                <c:pt idx="546">
                  <c:v>45338</c:v>
                </c:pt>
                <c:pt idx="547">
                  <c:v>45337</c:v>
                </c:pt>
                <c:pt idx="548">
                  <c:v>45336</c:v>
                </c:pt>
                <c:pt idx="549">
                  <c:v>45335</c:v>
                </c:pt>
                <c:pt idx="550">
                  <c:v>45330</c:v>
                </c:pt>
                <c:pt idx="551">
                  <c:v>45329</c:v>
                </c:pt>
                <c:pt idx="552">
                  <c:v>45328</c:v>
                </c:pt>
                <c:pt idx="553">
                  <c:v>45327</c:v>
                </c:pt>
                <c:pt idx="554">
                  <c:v>45324</c:v>
                </c:pt>
                <c:pt idx="555">
                  <c:v>45323</c:v>
                </c:pt>
                <c:pt idx="556">
                  <c:v>45322</c:v>
                </c:pt>
                <c:pt idx="557">
                  <c:v>45321</c:v>
                </c:pt>
                <c:pt idx="558">
                  <c:v>45320</c:v>
                </c:pt>
                <c:pt idx="559">
                  <c:v>45317</c:v>
                </c:pt>
                <c:pt idx="560">
                  <c:v>45316</c:v>
                </c:pt>
                <c:pt idx="561">
                  <c:v>45315</c:v>
                </c:pt>
                <c:pt idx="562">
                  <c:v>45314</c:v>
                </c:pt>
                <c:pt idx="563">
                  <c:v>45313</c:v>
                </c:pt>
                <c:pt idx="564">
                  <c:v>45310</c:v>
                </c:pt>
                <c:pt idx="565">
                  <c:v>45309</c:v>
                </c:pt>
                <c:pt idx="566">
                  <c:v>45308</c:v>
                </c:pt>
                <c:pt idx="567">
                  <c:v>45307</c:v>
                </c:pt>
                <c:pt idx="568">
                  <c:v>45306</c:v>
                </c:pt>
                <c:pt idx="569">
                  <c:v>45303</c:v>
                </c:pt>
                <c:pt idx="570">
                  <c:v>45302</c:v>
                </c:pt>
                <c:pt idx="571">
                  <c:v>45301</c:v>
                </c:pt>
                <c:pt idx="572">
                  <c:v>45300</c:v>
                </c:pt>
                <c:pt idx="573">
                  <c:v>45299</c:v>
                </c:pt>
                <c:pt idx="574">
                  <c:v>45296</c:v>
                </c:pt>
                <c:pt idx="575">
                  <c:v>45295</c:v>
                </c:pt>
                <c:pt idx="576">
                  <c:v>45294</c:v>
                </c:pt>
                <c:pt idx="577">
                  <c:v>45293</c:v>
                </c:pt>
                <c:pt idx="578">
                  <c:v>45288</c:v>
                </c:pt>
                <c:pt idx="579">
                  <c:v>45287</c:v>
                </c:pt>
                <c:pt idx="580">
                  <c:v>45286</c:v>
                </c:pt>
                <c:pt idx="581">
                  <c:v>45282</c:v>
                </c:pt>
                <c:pt idx="582">
                  <c:v>45281</c:v>
                </c:pt>
                <c:pt idx="583">
                  <c:v>45280</c:v>
                </c:pt>
                <c:pt idx="584">
                  <c:v>45279</c:v>
                </c:pt>
                <c:pt idx="585">
                  <c:v>45278</c:v>
                </c:pt>
                <c:pt idx="586">
                  <c:v>45275</c:v>
                </c:pt>
                <c:pt idx="587">
                  <c:v>45274</c:v>
                </c:pt>
                <c:pt idx="588">
                  <c:v>45273</c:v>
                </c:pt>
                <c:pt idx="589">
                  <c:v>45272</c:v>
                </c:pt>
                <c:pt idx="590">
                  <c:v>45271</c:v>
                </c:pt>
                <c:pt idx="591">
                  <c:v>45268</c:v>
                </c:pt>
                <c:pt idx="592">
                  <c:v>45267</c:v>
                </c:pt>
                <c:pt idx="593">
                  <c:v>45266</c:v>
                </c:pt>
                <c:pt idx="594">
                  <c:v>45265</c:v>
                </c:pt>
                <c:pt idx="595">
                  <c:v>45264</c:v>
                </c:pt>
                <c:pt idx="596">
                  <c:v>45261</c:v>
                </c:pt>
                <c:pt idx="597">
                  <c:v>45260</c:v>
                </c:pt>
                <c:pt idx="598">
                  <c:v>45259</c:v>
                </c:pt>
                <c:pt idx="599">
                  <c:v>45258</c:v>
                </c:pt>
                <c:pt idx="600">
                  <c:v>45257</c:v>
                </c:pt>
                <c:pt idx="601">
                  <c:v>45254</c:v>
                </c:pt>
                <c:pt idx="602">
                  <c:v>45253</c:v>
                </c:pt>
                <c:pt idx="603">
                  <c:v>45252</c:v>
                </c:pt>
                <c:pt idx="604">
                  <c:v>45251</c:v>
                </c:pt>
                <c:pt idx="605">
                  <c:v>45250</c:v>
                </c:pt>
                <c:pt idx="606">
                  <c:v>45247</c:v>
                </c:pt>
                <c:pt idx="607">
                  <c:v>45246</c:v>
                </c:pt>
                <c:pt idx="608">
                  <c:v>45245</c:v>
                </c:pt>
                <c:pt idx="609">
                  <c:v>45244</c:v>
                </c:pt>
                <c:pt idx="610">
                  <c:v>45243</c:v>
                </c:pt>
                <c:pt idx="611">
                  <c:v>45240</c:v>
                </c:pt>
                <c:pt idx="612">
                  <c:v>45239</c:v>
                </c:pt>
                <c:pt idx="613">
                  <c:v>45238</c:v>
                </c:pt>
                <c:pt idx="614">
                  <c:v>45237</c:v>
                </c:pt>
                <c:pt idx="615">
                  <c:v>45236</c:v>
                </c:pt>
                <c:pt idx="616">
                  <c:v>45233</c:v>
                </c:pt>
                <c:pt idx="617">
                  <c:v>45232</c:v>
                </c:pt>
                <c:pt idx="618">
                  <c:v>45231</c:v>
                </c:pt>
                <c:pt idx="619">
                  <c:v>45230</c:v>
                </c:pt>
                <c:pt idx="620">
                  <c:v>45229</c:v>
                </c:pt>
                <c:pt idx="621">
                  <c:v>45226</c:v>
                </c:pt>
                <c:pt idx="622">
                  <c:v>45225</c:v>
                </c:pt>
                <c:pt idx="623">
                  <c:v>45224</c:v>
                </c:pt>
                <c:pt idx="624">
                  <c:v>45223</c:v>
                </c:pt>
                <c:pt idx="625">
                  <c:v>45222</c:v>
                </c:pt>
                <c:pt idx="626">
                  <c:v>45219</c:v>
                </c:pt>
                <c:pt idx="627">
                  <c:v>45218</c:v>
                </c:pt>
                <c:pt idx="628">
                  <c:v>45217</c:v>
                </c:pt>
                <c:pt idx="629">
                  <c:v>45216</c:v>
                </c:pt>
                <c:pt idx="630">
                  <c:v>45215</c:v>
                </c:pt>
                <c:pt idx="631">
                  <c:v>45212</c:v>
                </c:pt>
                <c:pt idx="632">
                  <c:v>45211</c:v>
                </c:pt>
                <c:pt idx="633">
                  <c:v>45210</c:v>
                </c:pt>
                <c:pt idx="634">
                  <c:v>45209</c:v>
                </c:pt>
                <c:pt idx="635">
                  <c:v>45205</c:v>
                </c:pt>
                <c:pt idx="636">
                  <c:v>45204</c:v>
                </c:pt>
                <c:pt idx="637">
                  <c:v>45203</c:v>
                </c:pt>
                <c:pt idx="638">
                  <c:v>45196</c:v>
                </c:pt>
                <c:pt idx="639">
                  <c:v>45195</c:v>
                </c:pt>
                <c:pt idx="640">
                  <c:v>45194</c:v>
                </c:pt>
                <c:pt idx="641">
                  <c:v>45191</c:v>
                </c:pt>
                <c:pt idx="642">
                  <c:v>45190</c:v>
                </c:pt>
                <c:pt idx="643">
                  <c:v>45189</c:v>
                </c:pt>
                <c:pt idx="644">
                  <c:v>45188</c:v>
                </c:pt>
                <c:pt idx="645">
                  <c:v>45187</c:v>
                </c:pt>
                <c:pt idx="646">
                  <c:v>45184</c:v>
                </c:pt>
                <c:pt idx="647">
                  <c:v>45183</c:v>
                </c:pt>
                <c:pt idx="648">
                  <c:v>45182</c:v>
                </c:pt>
                <c:pt idx="649">
                  <c:v>45181</c:v>
                </c:pt>
                <c:pt idx="650">
                  <c:v>45180</c:v>
                </c:pt>
                <c:pt idx="651">
                  <c:v>45177</c:v>
                </c:pt>
                <c:pt idx="652">
                  <c:v>45176</c:v>
                </c:pt>
                <c:pt idx="653">
                  <c:v>45175</c:v>
                </c:pt>
                <c:pt idx="654">
                  <c:v>45174</c:v>
                </c:pt>
                <c:pt idx="655">
                  <c:v>45173</c:v>
                </c:pt>
                <c:pt idx="656">
                  <c:v>45170</c:v>
                </c:pt>
                <c:pt idx="657">
                  <c:v>45169</c:v>
                </c:pt>
                <c:pt idx="658">
                  <c:v>45168</c:v>
                </c:pt>
                <c:pt idx="659">
                  <c:v>45167</c:v>
                </c:pt>
                <c:pt idx="660">
                  <c:v>45166</c:v>
                </c:pt>
                <c:pt idx="661">
                  <c:v>45163</c:v>
                </c:pt>
                <c:pt idx="662">
                  <c:v>45162</c:v>
                </c:pt>
                <c:pt idx="663">
                  <c:v>45161</c:v>
                </c:pt>
                <c:pt idx="664">
                  <c:v>45160</c:v>
                </c:pt>
                <c:pt idx="665">
                  <c:v>45159</c:v>
                </c:pt>
                <c:pt idx="666">
                  <c:v>45156</c:v>
                </c:pt>
                <c:pt idx="667">
                  <c:v>45155</c:v>
                </c:pt>
                <c:pt idx="668">
                  <c:v>45154</c:v>
                </c:pt>
                <c:pt idx="669">
                  <c:v>45152</c:v>
                </c:pt>
                <c:pt idx="670">
                  <c:v>45149</c:v>
                </c:pt>
                <c:pt idx="671">
                  <c:v>45148</c:v>
                </c:pt>
                <c:pt idx="672">
                  <c:v>45147</c:v>
                </c:pt>
                <c:pt idx="673">
                  <c:v>45146</c:v>
                </c:pt>
                <c:pt idx="674">
                  <c:v>45145</c:v>
                </c:pt>
                <c:pt idx="675">
                  <c:v>45142</c:v>
                </c:pt>
                <c:pt idx="676">
                  <c:v>45141</c:v>
                </c:pt>
                <c:pt idx="677">
                  <c:v>45140</c:v>
                </c:pt>
                <c:pt idx="678">
                  <c:v>45139</c:v>
                </c:pt>
                <c:pt idx="679">
                  <c:v>45138</c:v>
                </c:pt>
                <c:pt idx="680">
                  <c:v>45135</c:v>
                </c:pt>
                <c:pt idx="681">
                  <c:v>45134</c:v>
                </c:pt>
                <c:pt idx="682">
                  <c:v>45133</c:v>
                </c:pt>
                <c:pt idx="683">
                  <c:v>45132</c:v>
                </c:pt>
                <c:pt idx="684">
                  <c:v>45131</c:v>
                </c:pt>
                <c:pt idx="685">
                  <c:v>45128</c:v>
                </c:pt>
                <c:pt idx="686">
                  <c:v>45127</c:v>
                </c:pt>
                <c:pt idx="687">
                  <c:v>45126</c:v>
                </c:pt>
                <c:pt idx="688">
                  <c:v>45125</c:v>
                </c:pt>
                <c:pt idx="689">
                  <c:v>45124</c:v>
                </c:pt>
                <c:pt idx="690">
                  <c:v>45121</c:v>
                </c:pt>
                <c:pt idx="691">
                  <c:v>45120</c:v>
                </c:pt>
                <c:pt idx="692">
                  <c:v>45119</c:v>
                </c:pt>
                <c:pt idx="693">
                  <c:v>45118</c:v>
                </c:pt>
                <c:pt idx="694">
                  <c:v>45117</c:v>
                </c:pt>
                <c:pt idx="695">
                  <c:v>45114</c:v>
                </c:pt>
                <c:pt idx="696">
                  <c:v>45113</c:v>
                </c:pt>
                <c:pt idx="697">
                  <c:v>45112</c:v>
                </c:pt>
                <c:pt idx="698">
                  <c:v>45111</c:v>
                </c:pt>
                <c:pt idx="699">
                  <c:v>45110</c:v>
                </c:pt>
                <c:pt idx="700">
                  <c:v>45107</c:v>
                </c:pt>
                <c:pt idx="701">
                  <c:v>45106</c:v>
                </c:pt>
                <c:pt idx="702">
                  <c:v>45105</c:v>
                </c:pt>
                <c:pt idx="703">
                  <c:v>45104</c:v>
                </c:pt>
                <c:pt idx="704">
                  <c:v>45103</c:v>
                </c:pt>
                <c:pt idx="705">
                  <c:v>45100</c:v>
                </c:pt>
                <c:pt idx="706">
                  <c:v>45099</c:v>
                </c:pt>
                <c:pt idx="707">
                  <c:v>45098</c:v>
                </c:pt>
                <c:pt idx="708">
                  <c:v>45097</c:v>
                </c:pt>
                <c:pt idx="709">
                  <c:v>45096</c:v>
                </c:pt>
                <c:pt idx="710">
                  <c:v>45093</c:v>
                </c:pt>
                <c:pt idx="711">
                  <c:v>45092</c:v>
                </c:pt>
                <c:pt idx="712">
                  <c:v>45091</c:v>
                </c:pt>
                <c:pt idx="713">
                  <c:v>45090</c:v>
                </c:pt>
                <c:pt idx="714">
                  <c:v>45089</c:v>
                </c:pt>
                <c:pt idx="715">
                  <c:v>45086</c:v>
                </c:pt>
                <c:pt idx="716">
                  <c:v>45085</c:v>
                </c:pt>
                <c:pt idx="717">
                  <c:v>45084</c:v>
                </c:pt>
                <c:pt idx="718">
                  <c:v>45082</c:v>
                </c:pt>
                <c:pt idx="719">
                  <c:v>45079</c:v>
                </c:pt>
                <c:pt idx="720">
                  <c:v>45078</c:v>
                </c:pt>
                <c:pt idx="721">
                  <c:v>45077</c:v>
                </c:pt>
                <c:pt idx="722">
                  <c:v>45076</c:v>
                </c:pt>
                <c:pt idx="723">
                  <c:v>45072</c:v>
                </c:pt>
                <c:pt idx="724">
                  <c:v>45071</c:v>
                </c:pt>
                <c:pt idx="725">
                  <c:v>45070</c:v>
                </c:pt>
                <c:pt idx="726">
                  <c:v>45069</c:v>
                </c:pt>
                <c:pt idx="727">
                  <c:v>45068</c:v>
                </c:pt>
                <c:pt idx="728">
                  <c:v>45065</c:v>
                </c:pt>
                <c:pt idx="729">
                  <c:v>45064</c:v>
                </c:pt>
                <c:pt idx="730">
                  <c:v>45063</c:v>
                </c:pt>
                <c:pt idx="731">
                  <c:v>45062</c:v>
                </c:pt>
                <c:pt idx="732">
                  <c:v>45061</c:v>
                </c:pt>
                <c:pt idx="733">
                  <c:v>45058</c:v>
                </c:pt>
                <c:pt idx="734">
                  <c:v>45057</c:v>
                </c:pt>
                <c:pt idx="735">
                  <c:v>45056</c:v>
                </c:pt>
                <c:pt idx="736">
                  <c:v>45055</c:v>
                </c:pt>
                <c:pt idx="737">
                  <c:v>45054</c:v>
                </c:pt>
                <c:pt idx="738">
                  <c:v>45050</c:v>
                </c:pt>
                <c:pt idx="739">
                  <c:v>45049</c:v>
                </c:pt>
                <c:pt idx="740">
                  <c:v>45048</c:v>
                </c:pt>
                <c:pt idx="741">
                  <c:v>45044</c:v>
                </c:pt>
                <c:pt idx="742">
                  <c:v>45043</c:v>
                </c:pt>
                <c:pt idx="743">
                  <c:v>45042</c:v>
                </c:pt>
                <c:pt idx="744">
                  <c:v>45041</c:v>
                </c:pt>
                <c:pt idx="745">
                  <c:v>45040</c:v>
                </c:pt>
                <c:pt idx="746">
                  <c:v>45037</c:v>
                </c:pt>
                <c:pt idx="747">
                  <c:v>45036</c:v>
                </c:pt>
                <c:pt idx="748">
                  <c:v>45035</c:v>
                </c:pt>
                <c:pt idx="749">
                  <c:v>45034</c:v>
                </c:pt>
                <c:pt idx="750">
                  <c:v>45033</c:v>
                </c:pt>
                <c:pt idx="751">
                  <c:v>45030</c:v>
                </c:pt>
                <c:pt idx="752">
                  <c:v>45029</c:v>
                </c:pt>
                <c:pt idx="753">
                  <c:v>45028</c:v>
                </c:pt>
                <c:pt idx="754">
                  <c:v>45027</c:v>
                </c:pt>
                <c:pt idx="755">
                  <c:v>45026</c:v>
                </c:pt>
                <c:pt idx="756">
                  <c:v>45023</c:v>
                </c:pt>
                <c:pt idx="757">
                  <c:v>45022</c:v>
                </c:pt>
                <c:pt idx="758">
                  <c:v>45021</c:v>
                </c:pt>
                <c:pt idx="759">
                  <c:v>45020</c:v>
                </c:pt>
                <c:pt idx="760">
                  <c:v>45019</c:v>
                </c:pt>
                <c:pt idx="761">
                  <c:v>45016</c:v>
                </c:pt>
                <c:pt idx="762">
                  <c:v>45015</c:v>
                </c:pt>
                <c:pt idx="763">
                  <c:v>45014</c:v>
                </c:pt>
                <c:pt idx="764">
                  <c:v>45013</c:v>
                </c:pt>
                <c:pt idx="765">
                  <c:v>45012</c:v>
                </c:pt>
                <c:pt idx="766">
                  <c:v>45009</c:v>
                </c:pt>
                <c:pt idx="767">
                  <c:v>45008</c:v>
                </c:pt>
                <c:pt idx="768">
                  <c:v>45007</c:v>
                </c:pt>
                <c:pt idx="769">
                  <c:v>45006</c:v>
                </c:pt>
                <c:pt idx="770">
                  <c:v>45005</c:v>
                </c:pt>
                <c:pt idx="771">
                  <c:v>45002</c:v>
                </c:pt>
                <c:pt idx="772">
                  <c:v>45001</c:v>
                </c:pt>
                <c:pt idx="773">
                  <c:v>45000</c:v>
                </c:pt>
                <c:pt idx="774">
                  <c:v>44999</c:v>
                </c:pt>
                <c:pt idx="775">
                  <c:v>44998</c:v>
                </c:pt>
                <c:pt idx="776">
                  <c:v>44995</c:v>
                </c:pt>
                <c:pt idx="777">
                  <c:v>44994</c:v>
                </c:pt>
                <c:pt idx="778">
                  <c:v>44993</c:v>
                </c:pt>
                <c:pt idx="779">
                  <c:v>44992</c:v>
                </c:pt>
                <c:pt idx="780">
                  <c:v>44991</c:v>
                </c:pt>
                <c:pt idx="781">
                  <c:v>44988</c:v>
                </c:pt>
                <c:pt idx="782">
                  <c:v>44987</c:v>
                </c:pt>
                <c:pt idx="783">
                  <c:v>44985</c:v>
                </c:pt>
                <c:pt idx="784">
                  <c:v>44984</c:v>
                </c:pt>
                <c:pt idx="785">
                  <c:v>44981</c:v>
                </c:pt>
                <c:pt idx="786">
                  <c:v>44980</c:v>
                </c:pt>
                <c:pt idx="787">
                  <c:v>44979</c:v>
                </c:pt>
                <c:pt idx="788">
                  <c:v>44978</c:v>
                </c:pt>
                <c:pt idx="789">
                  <c:v>44977</c:v>
                </c:pt>
                <c:pt idx="790">
                  <c:v>44974</c:v>
                </c:pt>
                <c:pt idx="791">
                  <c:v>44973</c:v>
                </c:pt>
                <c:pt idx="792">
                  <c:v>44972</c:v>
                </c:pt>
                <c:pt idx="793">
                  <c:v>44971</c:v>
                </c:pt>
                <c:pt idx="794">
                  <c:v>44970</c:v>
                </c:pt>
                <c:pt idx="795">
                  <c:v>44967</c:v>
                </c:pt>
                <c:pt idx="796">
                  <c:v>44966</c:v>
                </c:pt>
                <c:pt idx="797">
                  <c:v>44965</c:v>
                </c:pt>
                <c:pt idx="798">
                  <c:v>44964</c:v>
                </c:pt>
                <c:pt idx="799">
                  <c:v>44963</c:v>
                </c:pt>
                <c:pt idx="800">
                  <c:v>44960</c:v>
                </c:pt>
                <c:pt idx="801">
                  <c:v>44959</c:v>
                </c:pt>
                <c:pt idx="802">
                  <c:v>44958</c:v>
                </c:pt>
                <c:pt idx="803">
                  <c:v>44957</c:v>
                </c:pt>
                <c:pt idx="804">
                  <c:v>44956</c:v>
                </c:pt>
                <c:pt idx="805">
                  <c:v>44953</c:v>
                </c:pt>
                <c:pt idx="806">
                  <c:v>44952</c:v>
                </c:pt>
                <c:pt idx="807">
                  <c:v>44951</c:v>
                </c:pt>
                <c:pt idx="808">
                  <c:v>44946</c:v>
                </c:pt>
                <c:pt idx="809">
                  <c:v>44945</c:v>
                </c:pt>
                <c:pt idx="810">
                  <c:v>44944</c:v>
                </c:pt>
                <c:pt idx="811">
                  <c:v>44943</c:v>
                </c:pt>
                <c:pt idx="812">
                  <c:v>44942</c:v>
                </c:pt>
                <c:pt idx="813">
                  <c:v>44939</c:v>
                </c:pt>
                <c:pt idx="814">
                  <c:v>44938</c:v>
                </c:pt>
                <c:pt idx="815">
                  <c:v>44937</c:v>
                </c:pt>
                <c:pt idx="816">
                  <c:v>44936</c:v>
                </c:pt>
                <c:pt idx="817">
                  <c:v>44935</c:v>
                </c:pt>
                <c:pt idx="818">
                  <c:v>44932</c:v>
                </c:pt>
                <c:pt idx="819">
                  <c:v>44931</c:v>
                </c:pt>
                <c:pt idx="820">
                  <c:v>44930</c:v>
                </c:pt>
                <c:pt idx="821">
                  <c:v>44929</c:v>
                </c:pt>
                <c:pt idx="822">
                  <c:v>44928</c:v>
                </c:pt>
                <c:pt idx="823">
                  <c:v>44924</c:v>
                </c:pt>
                <c:pt idx="824">
                  <c:v>44923</c:v>
                </c:pt>
                <c:pt idx="825">
                  <c:v>44922</c:v>
                </c:pt>
                <c:pt idx="826">
                  <c:v>44921</c:v>
                </c:pt>
                <c:pt idx="827">
                  <c:v>44918</c:v>
                </c:pt>
                <c:pt idx="828">
                  <c:v>44917</c:v>
                </c:pt>
                <c:pt idx="829">
                  <c:v>44916</c:v>
                </c:pt>
                <c:pt idx="830">
                  <c:v>44915</c:v>
                </c:pt>
                <c:pt idx="831">
                  <c:v>44914</c:v>
                </c:pt>
                <c:pt idx="832">
                  <c:v>44911</c:v>
                </c:pt>
                <c:pt idx="833">
                  <c:v>44910</c:v>
                </c:pt>
                <c:pt idx="834">
                  <c:v>44909</c:v>
                </c:pt>
                <c:pt idx="835">
                  <c:v>44908</c:v>
                </c:pt>
                <c:pt idx="836">
                  <c:v>44907</c:v>
                </c:pt>
                <c:pt idx="837">
                  <c:v>44904</c:v>
                </c:pt>
                <c:pt idx="838">
                  <c:v>44903</c:v>
                </c:pt>
                <c:pt idx="839">
                  <c:v>44902</c:v>
                </c:pt>
                <c:pt idx="840">
                  <c:v>44901</c:v>
                </c:pt>
                <c:pt idx="841">
                  <c:v>44900</c:v>
                </c:pt>
                <c:pt idx="842">
                  <c:v>44897</c:v>
                </c:pt>
                <c:pt idx="843">
                  <c:v>44896</c:v>
                </c:pt>
                <c:pt idx="844">
                  <c:v>44895</c:v>
                </c:pt>
                <c:pt idx="845">
                  <c:v>44894</c:v>
                </c:pt>
                <c:pt idx="846">
                  <c:v>44893</c:v>
                </c:pt>
                <c:pt idx="847">
                  <c:v>44890</c:v>
                </c:pt>
                <c:pt idx="848">
                  <c:v>44889</c:v>
                </c:pt>
                <c:pt idx="849">
                  <c:v>44888</c:v>
                </c:pt>
                <c:pt idx="850">
                  <c:v>44887</c:v>
                </c:pt>
                <c:pt idx="851">
                  <c:v>44886</c:v>
                </c:pt>
                <c:pt idx="852">
                  <c:v>44883</c:v>
                </c:pt>
                <c:pt idx="853">
                  <c:v>44882</c:v>
                </c:pt>
                <c:pt idx="854">
                  <c:v>44881</c:v>
                </c:pt>
                <c:pt idx="855">
                  <c:v>44880</c:v>
                </c:pt>
                <c:pt idx="856">
                  <c:v>44879</c:v>
                </c:pt>
                <c:pt idx="857">
                  <c:v>44876</c:v>
                </c:pt>
                <c:pt idx="858">
                  <c:v>44875</c:v>
                </c:pt>
                <c:pt idx="859">
                  <c:v>44874</c:v>
                </c:pt>
                <c:pt idx="860">
                  <c:v>44873</c:v>
                </c:pt>
                <c:pt idx="861">
                  <c:v>44872</c:v>
                </c:pt>
                <c:pt idx="862">
                  <c:v>44869</c:v>
                </c:pt>
                <c:pt idx="863">
                  <c:v>44868</c:v>
                </c:pt>
                <c:pt idx="864">
                  <c:v>44867</c:v>
                </c:pt>
                <c:pt idx="865">
                  <c:v>44866</c:v>
                </c:pt>
                <c:pt idx="866">
                  <c:v>44865</c:v>
                </c:pt>
                <c:pt idx="867">
                  <c:v>44862</c:v>
                </c:pt>
                <c:pt idx="868">
                  <c:v>44861</c:v>
                </c:pt>
                <c:pt idx="869">
                  <c:v>44860</c:v>
                </c:pt>
                <c:pt idx="870">
                  <c:v>44859</c:v>
                </c:pt>
                <c:pt idx="871">
                  <c:v>44858</c:v>
                </c:pt>
                <c:pt idx="872">
                  <c:v>44855</c:v>
                </c:pt>
                <c:pt idx="873">
                  <c:v>44854</c:v>
                </c:pt>
                <c:pt idx="874">
                  <c:v>44853</c:v>
                </c:pt>
                <c:pt idx="875">
                  <c:v>44852</c:v>
                </c:pt>
                <c:pt idx="876">
                  <c:v>44851</c:v>
                </c:pt>
                <c:pt idx="877">
                  <c:v>44848</c:v>
                </c:pt>
                <c:pt idx="878">
                  <c:v>44847</c:v>
                </c:pt>
                <c:pt idx="879">
                  <c:v>44846</c:v>
                </c:pt>
                <c:pt idx="880">
                  <c:v>44845</c:v>
                </c:pt>
                <c:pt idx="881">
                  <c:v>44841</c:v>
                </c:pt>
                <c:pt idx="882">
                  <c:v>44840</c:v>
                </c:pt>
                <c:pt idx="883">
                  <c:v>44839</c:v>
                </c:pt>
                <c:pt idx="884">
                  <c:v>44838</c:v>
                </c:pt>
                <c:pt idx="885">
                  <c:v>44834</c:v>
                </c:pt>
                <c:pt idx="886">
                  <c:v>44833</c:v>
                </c:pt>
                <c:pt idx="887">
                  <c:v>44832</c:v>
                </c:pt>
                <c:pt idx="888">
                  <c:v>44831</c:v>
                </c:pt>
                <c:pt idx="889">
                  <c:v>44830</c:v>
                </c:pt>
                <c:pt idx="890">
                  <c:v>44827</c:v>
                </c:pt>
                <c:pt idx="891">
                  <c:v>44826</c:v>
                </c:pt>
                <c:pt idx="892">
                  <c:v>44825</c:v>
                </c:pt>
                <c:pt idx="893">
                  <c:v>44824</c:v>
                </c:pt>
                <c:pt idx="894">
                  <c:v>44823</c:v>
                </c:pt>
                <c:pt idx="895">
                  <c:v>44820</c:v>
                </c:pt>
                <c:pt idx="896">
                  <c:v>44819</c:v>
                </c:pt>
                <c:pt idx="897">
                  <c:v>44818</c:v>
                </c:pt>
                <c:pt idx="898">
                  <c:v>44817</c:v>
                </c:pt>
                <c:pt idx="899">
                  <c:v>44812</c:v>
                </c:pt>
                <c:pt idx="900">
                  <c:v>44811</c:v>
                </c:pt>
                <c:pt idx="901">
                  <c:v>44810</c:v>
                </c:pt>
                <c:pt idx="902">
                  <c:v>44809</c:v>
                </c:pt>
                <c:pt idx="903">
                  <c:v>44806</c:v>
                </c:pt>
                <c:pt idx="904">
                  <c:v>44805</c:v>
                </c:pt>
                <c:pt idx="905">
                  <c:v>44804</c:v>
                </c:pt>
                <c:pt idx="906">
                  <c:v>44803</c:v>
                </c:pt>
                <c:pt idx="907">
                  <c:v>44802</c:v>
                </c:pt>
                <c:pt idx="908">
                  <c:v>44799</c:v>
                </c:pt>
                <c:pt idx="909">
                  <c:v>44798</c:v>
                </c:pt>
                <c:pt idx="910">
                  <c:v>44797</c:v>
                </c:pt>
                <c:pt idx="911">
                  <c:v>44796</c:v>
                </c:pt>
                <c:pt idx="912">
                  <c:v>44795</c:v>
                </c:pt>
                <c:pt idx="913">
                  <c:v>44792</c:v>
                </c:pt>
                <c:pt idx="914">
                  <c:v>44791</c:v>
                </c:pt>
                <c:pt idx="915">
                  <c:v>44790</c:v>
                </c:pt>
                <c:pt idx="916">
                  <c:v>44789</c:v>
                </c:pt>
                <c:pt idx="917">
                  <c:v>44785</c:v>
                </c:pt>
                <c:pt idx="918">
                  <c:v>44784</c:v>
                </c:pt>
                <c:pt idx="919">
                  <c:v>44783</c:v>
                </c:pt>
                <c:pt idx="920">
                  <c:v>44782</c:v>
                </c:pt>
                <c:pt idx="921">
                  <c:v>44781</c:v>
                </c:pt>
                <c:pt idx="922">
                  <c:v>44778</c:v>
                </c:pt>
                <c:pt idx="923">
                  <c:v>44777</c:v>
                </c:pt>
                <c:pt idx="924">
                  <c:v>44776</c:v>
                </c:pt>
                <c:pt idx="925">
                  <c:v>44775</c:v>
                </c:pt>
                <c:pt idx="926">
                  <c:v>44774</c:v>
                </c:pt>
                <c:pt idx="927">
                  <c:v>44771</c:v>
                </c:pt>
                <c:pt idx="928">
                  <c:v>44770</c:v>
                </c:pt>
                <c:pt idx="929">
                  <c:v>44769</c:v>
                </c:pt>
                <c:pt idx="930">
                  <c:v>44768</c:v>
                </c:pt>
                <c:pt idx="931">
                  <c:v>44767</c:v>
                </c:pt>
                <c:pt idx="932">
                  <c:v>44764</c:v>
                </c:pt>
                <c:pt idx="933">
                  <c:v>44763</c:v>
                </c:pt>
                <c:pt idx="934">
                  <c:v>44762</c:v>
                </c:pt>
                <c:pt idx="935">
                  <c:v>44761</c:v>
                </c:pt>
                <c:pt idx="936">
                  <c:v>44760</c:v>
                </c:pt>
                <c:pt idx="937">
                  <c:v>44757</c:v>
                </c:pt>
                <c:pt idx="938">
                  <c:v>44756</c:v>
                </c:pt>
                <c:pt idx="939">
                  <c:v>44755</c:v>
                </c:pt>
                <c:pt idx="940">
                  <c:v>44754</c:v>
                </c:pt>
                <c:pt idx="941">
                  <c:v>44753</c:v>
                </c:pt>
                <c:pt idx="942">
                  <c:v>44750</c:v>
                </c:pt>
                <c:pt idx="943">
                  <c:v>44749</c:v>
                </c:pt>
                <c:pt idx="944">
                  <c:v>44748</c:v>
                </c:pt>
                <c:pt idx="945">
                  <c:v>44747</c:v>
                </c:pt>
                <c:pt idx="946">
                  <c:v>44746</c:v>
                </c:pt>
                <c:pt idx="947">
                  <c:v>44743</c:v>
                </c:pt>
                <c:pt idx="948">
                  <c:v>44742</c:v>
                </c:pt>
                <c:pt idx="949">
                  <c:v>44741</c:v>
                </c:pt>
                <c:pt idx="950">
                  <c:v>44740</c:v>
                </c:pt>
                <c:pt idx="951">
                  <c:v>44739</c:v>
                </c:pt>
                <c:pt idx="952">
                  <c:v>44736</c:v>
                </c:pt>
                <c:pt idx="953">
                  <c:v>44735</c:v>
                </c:pt>
                <c:pt idx="954">
                  <c:v>44734</c:v>
                </c:pt>
                <c:pt idx="955">
                  <c:v>44733</c:v>
                </c:pt>
                <c:pt idx="956">
                  <c:v>44732</c:v>
                </c:pt>
                <c:pt idx="957">
                  <c:v>44729</c:v>
                </c:pt>
                <c:pt idx="958">
                  <c:v>44728</c:v>
                </c:pt>
                <c:pt idx="959">
                  <c:v>44727</c:v>
                </c:pt>
                <c:pt idx="960">
                  <c:v>44726</c:v>
                </c:pt>
                <c:pt idx="961">
                  <c:v>44725</c:v>
                </c:pt>
                <c:pt idx="962">
                  <c:v>44722</c:v>
                </c:pt>
                <c:pt idx="963">
                  <c:v>44721</c:v>
                </c:pt>
                <c:pt idx="964">
                  <c:v>44720</c:v>
                </c:pt>
                <c:pt idx="965">
                  <c:v>44719</c:v>
                </c:pt>
                <c:pt idx="966">
                  <c:v>44715</c:v>
                </c:pt>
                <c:pt idx="967">
                  <c:v>44714</c:v>
                </c:pt>
                <c:pt idx="968">
                  <c:v>44712</c:v>
                </c:pt>
                <c:pt idx="969">
                  <c:v>44711</c:v>
                </c:pt>
                <c:pt idx="970">
                  <c:v>44708</c:v>
                </c:pt>
                <c:pt idx="971">
                  <c:v>44707</c:v>
                </c:pt>
                <c:pt idx="972">
                  <c:v>44706</c:v>
                </c:pt>
                <c:pt idx="973">
                  <c:v>44705</c:v>
                </c:pt>
                <c:pt idx="974">
                  <c:v>44704</c:v>
                </c:pt>
                <c:pt idx="975">
                  <c:v>44701</c:v>
                </c:pt>
                <c:pt idx="976">
                  <c:v>44700</c:v>
                </c:pt>
                <c:pt idx="977">
                  <c:v>44699</c:v>
                </c:pt>
                <c:pt idx="978">
                  <c:v>44698</c:v>
                </c:pt>
                <c:pt idx="979">
                  <c:v>44697</c:v>
                </c:pt>
                <c:pt idx="980">
                  <c:v>44694</c:v>
                </c:pt>
                <c:pt idx="981">
                  <c:v>44693</c:v>
                </c:pt>
                <c:pt idx="982">
                  <c:v>44692</c:v>
                </c:pt>
                <c:pt idx="983">
                  <c:v>44691</c:v>
                </c:pt>
                <c:pt idx="984">
                  <c:v>44690</c:v>
                </c:pt>
                <c:pt idx="985">
                  <c:v>44687</c:v>
                </c:pt>
                <c:pt idx="986">
                  <c:v>44685</c:v>
                </c:pt>
                <c:pt idx="987">
                  <c:v>44684</c:v>
                </c:pt>
                <c:pt idx="988">
                  <c:v>44683</c:v>
                </c:pt>
                <c:pt idx="989">
                  <c:v>44680</c:v>
                </c:pt>
                <c:pt idx="990">
                  <c:v>44679</c:v>
                </c:pt>
                <c:pt idx="991">
                  <c:v>44678</c:v>
                </c:pt>
                <c:pt idx="992">
                  <c:v>44677</c:v>
                </c:pt>
                <c:pt idx="993">
                  <c:v>44676</c:v>
                </c:pt>
                <c:pt idx="994">
                  <c:v>44673</c:v>
                </c:pt>
                <c:pt idx="995">
                  <c:v>44672</c:v>
                </c:pt>
                <c:pt idx="996">
                  <c:v>44671</c:v>
                </c:pt>
                <c:pt idx="997">
                  <c:v>44670</c:v>
                </c:pt>
                <c:pt idx="998">
                  <c:v>44669</c:v>
                </c:pt>
                <c:pt idx="999">
                  <c:v>44666</c:v>
                </c:pt>
                <c:pt idx="1000">
                  <c:v>44665</c:v>
                </c:pt>
                <c:pt idx="1001">
                  <c:v>44664</c:v>
                </c:pt>
                <c:pt idx="1002">
                  <c:v>44663</c:v>
                </c:pt>
                <c:pt idx="1003">
                  <c:v>44662</c:v>
                </c:pt>
                <c:pt idx="1004">
                  <c:v>44659</c:v>
                </c:pt>
                <c:pt idx="1005">
                  <c:v>44658</c:v>
                </c:pt>
                <c:pt idx="1006">
                  <c:v>44657</c:v>
                </c:pt>
                <c:pt idx="1007">
                  <c:v>44656</c:v>
                </c:pt>
                <c:pt idx="1008">
                  <c:v>44655</c:v>
                </c:pt>
                <c:pt idx="1009">
                  <c:v>44652</c:v>
                </c:pt>
                <c:pt idx="1010">
                  <c:v>44651</c:v>
                </c:pt>
                <c:pt idx="1011">
                  <c:v>44650</c:v>
                </c:pt>
                <c:pt idx="1012">
                  <c:v>44649</c:v>
                </c:pt>
                <c:pt idx="1013">
                  <c:v>44648</c:v>
                </c:pt>
                <c:pt idx="1014">
                  <c:v>44645</c:v>
                </c:pt>
                <c:pt idx="1015">
                  <c:v>44644</c:v>
                </c:pt>
                <c:pt idx="1016">
                  <c:v>44643</c:v>
                </c:pt>
                <c:pt idx="1017">
                  <c:v>44642</c:v>
                </c:pt>
                <c:pt idx="1018">
                  <c:v>44641</c:v>
                </c:pt>
                <c:pt idx="1019">
                  <c:v>44638</c:v>
                </c:pt>
                <c:pt idx="1020">
                  <c:v>44637</c:v>
                </c:pt>
                <c:pt idx="1021">
                  <c:v>44636</c:v>
                </c:pt>
                <c:pt idx="1022">
                  <c:v>44635</c:v>
                </c:pt>
                <c:pt idx="1023">
                  <c:v>44634</c:v>
                </c:pt>
                <c:pt idx="1024">
                  <c:v>44631</c:v>
                </c:pt>
                <c:pt idx="1025">
                  <c:v>44630</c:v>
                </c:pt>
                <c:pt idx="1026">
                  <c:v>44628</c:v>
                </c:pt>
                <c:pt idx="1027">
                  <c:v>44627</c:v>
                </c:pt>
                <c:pt idx="1028">
                  <c:v>44624</c:v>
                </c:pt>
                <c:pt idx="1029">
                  <c:v>44623</c:v>
                </c:pt>
                <c:pt idx="1030">
                  <c:v>44622</c:v>
                </c:pt>
                <c:pt idx="1031">
                  <c:v>44620</c:v>
                </c:pt>
                <c:pt idx="1032">
                  <c:v>44617</c:v>
                </c:pt>
                <c:pt idx="1033">
                  <c:v>44616</c:v>
                </c:pt>
                <c:pt idx="1034">
                  <c:v>44615</c:v>
                </c:pt>
                <c:pt idx="1035">
                  <c:v>44614</c:v>
                </c:pt>
                <c:pt idx="1036">
                  <c:v>44613</c:v>
                </c:pt>
                <c:pt idx="1037">
                  <c:v>44610</c:v>
                </c:pt>
                <c:pt idx="1038">
                  <c:v>44609</c:v>
                </c:pt>
                <c:pt idx="1039">
                  <c:v>44608</c:v>
                </c:pt>
                <c:pt idx="1040">
                  <c:v>44607</c:v>
                </c:pt>
                <c:pt idx="1041">
                  <c:v>44606</c:v>
                </c:pt>
                <c:pt idx="1042">
                  <c:v>44603</c:v>
                </c:pt>
                <c:pt idx="1043">
                  <c:v>44602</c:v>
                </c:pt>
                <c:pt idx="1044">
                  <c:v>44601</c:v>
                </c:pt>
                <c:pt idx="1045">
                  <c:v>44600</c:v>
                </c:pt>
                <c:pt idx="1046">
                  <c:v>44599</c:v>
                </c:pt>
                <c:pt idx="1047">
                  <c:v>44596</c:v>
                </c:pt>
                <c:pt idx="1048">
                  <c:v>44595</c:v>
                </c:pt>
                <c:pt idx="1049">
                  <c:v>44589</c:v>
                </c:pt>
                <c:pt idx="1050">
                  <c:v>44588</c:v>
                </c:pt>
                <c:pt idx="1051">
                  <c:v>44587</c:v>
                </c:pt>
                <c:pt idx="1052">
                  <c:v>44586</c:v>
                </c:pt>
                <c:pt idx="1053">
                  <c:v>44585</c:v>
                </c:pt>
                <c:pt idx="1054">
                  <c:v>44582</c:v>
                </c:pt>
                <c:pt idx="1055">
                  <c:v>44581</c:v>
                </c:pt>
                <c:pt idx="1056">
                  <c:v>44580</c:v>
                </c:pt>
                <c:pt idx="1057">
                  <c:v>44579</c:v>
                </c:pt>
                <c:pt idx="1058">
                  <c:v>44578</c:v>
                </c:pt>
                <c:pt idx="1059">
                  <c:v>44575</c:v>
                </c:pt>
                <c:pt idx="1060">
                  <c:v>44574</c:v>
                </c:pt>
                <c:pt idx="1061">
                  <c:v>44573</c:v>
                </c:pt>
                <c:pt idx="1062">
                  <c:v>44572</c:v>
                </c:pt>
                <c:pt idx="1063">
                  <c:v>44571</c:v>
                </c:pt>
                <c:pt idx="1064">
                  <c:v>44568</c:v>
                </c:pt>
                <c:pt idx="1065">
                  <c:v>44567</c:v>
                </c:pt>
                <c:pt idx="1066">
                  <c:v>44566</c:v>
                </c:pt>
                <c:pt idx="1067">
                  <c:v>44565</c:v>
                </c:pt>
                <c:pt idx="1068">
                  <c:v>44564</c:v>
                </c:pt>
                <c:pt idx="1069">
                  <c:v>44560</c:v>
                </c:pt>
                <c:pt idx="1070">
                  <c:v>44559</c:v>
                </c:pt>
                <c:pt idx="1071">
                  <c:v>44558</c:v>
                </c:pt>
                <c:pt idx="1072">
                  <c:v>44557</c:v>
                </c:pt>
                <c:pt idx="1073">
                  <c:v>44554</c:v>
                </c:pt>
                <c:pt idx="1074">
                  <c:v>44553</c:v>
                </c:pt>
                <c:pt idx="1075">
                  <c:v>44552</c:v>
                </c:pt>
                <c:pt idx="1076">
                  <c:v>44551</c:v>
                </c:pt>
                <c:pt idx="1077">
                  <c:v>44550</c:v>
                </c:pt>
                <c:pt idx="1078">
                  <c:v>44547</c:v>
                </c:pt>
                <c:pt idx="1079">
                  <c:v>44546</c:v>
                </c:pt>
                <c:pt idx="1080">
                  <c:v>44545</c:v>
                </c:pt>
                <c:pt idx="1081">
                  <c:v>44544</c:v>
                </c:pt>
                <c:pt idx="1082">
                  <c:v>44543</c:v>
                </c:pt>
                <c:pt idx="1083">
                  <c:v>44540</c:v>
                </c:pt>
                <c:pt idx="1084">
                  <c:v>44539</c:v>
                </c:pt>
                <c:pt idx="1085">
                  <c:v>44538</c:v>
                </c:pt>
                <c:pt idx="1086">
                  <c:v>44537</c:v>
                </c:pt>
                <c:pt idx="1087">
                  <c:v>44536</c:v>
                </c:pt>
                <c:pt idx="1088">
                  <c:v>44533</c:v>
                </c:pt>
                <c:pt idx="1089">
                  <c:v>44532</c:v>
                </c:pt>
                <c:pt idx="1090">
                  <c:v>44531</c:v>
                </c:pt>
                <c:pt idx="1091">
                  <c:v>44530</c:v>
                </c:pt>
                <c:pt idx="1092">
                  <c:v>44529</c:v>
                </c:pt>
                <c:pt idx="1093">
                  <c:v>44526</c:v>
                </c:pt>
                <c:pt idx="1094">
                  <c:v>44525</c:v>
                </c:pt>
                <c:pt idx="1095">
                  <c:v>44524</c:v>
                </c:pt>
                <c:pt idx="1096">
                  <c:v>44523</c:v>
                </c:pt>
                <c:pt idx="1097">
                  <c:v>44522</c:v>
                </c:pt>
                <c:pt idx="1098">
                  <c:v>44519</c:v>
                </c:pt>
                <c:pt idx="1099">
                  <c:v>44518</c:v>
                </c:pt>
                <c:pt idx="1100">
                  <c:v>44517</c:v>
                </c:pt>
                <c:pt idx="1101">
                  <c:v>44516</c:v>
                </c:pt>
                <c:pt idx="1102">
                  <c:v>44515</c:v>
                </c:pt>
                <c:pt idx="1103">
                  <c:v>44512</c:v>
                </c:pt>
                <c:pt idx="1104">
                  <c:v>44511</c:v>
                </c:pt>
                <c:pt idx="1105">
                  <c:v>44510</c:v>
                </c:pt>
                <c:pt idx="1106">
                  <c:v>44509</c:v>
                </c:pt>
                <c:pt idx="1107">
                  <c:v>44508</c:v>
                </c:pt>
                <c:pt idx="1108">
                  <c:v>44505</c:v>
                </c:pt>
                <c:pt idx="1109">
                  <c:v>44504</c:v>
                </c:pt>
                <c:pt idx="1110">
                  <c:v>44503</c:v>
                </c:pt>
                <c:pt idx="1111">
                  <c:v>44502</c:v>
                </c:pt>
                <c:pt idx="1112">
                  <c:v>44501</c:v>
                </c:pt>
                <c:pt idx="1113">
                  <c:v>44498</c:v>
                </c:pt>
                <c:pt idx="1114">
                  <c:v>44497</c:v>
                </c:pt>
                <c:pt idx="1115">
                  <c:v>44496</c:v>
                </c:pt>
                <c:pt idx="1116">
                  <c:v>44495</c:v>
                </c:pt>
                <c:pt idx="1117">
                  <c:v>44494</c:v>
                </c:pt>
                <c:pt idx="1118">
                  <c:v>44491</c:v>
                </c:pt>
                <c:pt idx="1119">
                  <c:v>44490</c:v>
                </c:pt>
                <c:pt idx="1120">
                  <c:v>44489</c:v>
                </c:pt>
                <c:pt idx="1121">
                  <c:v>44488</c:v>
                </c:pt>
                <c:pt idx="1122">
                  <c:v>44487</c:v>
                </c:pt>
                <c:pt idx="1123">
                  <c:v>44484</c:v>
                </c:pt>
                <c:pt idx="1124">
                  <c:v>44483</c:v>
                </c:pt>
                <c:pt idx="1125">
                  <c:v>44482</c:v>
                </c:pt>
                <c:pt idx="1126">
                  <c:v>44481</c:v>
                </c:pt>
                <c:pt idx="1127">
                  <c:v>44477</c:v>
                </c:pt>
                <c:pt idx="1128">
                  <c:v>44476</c:v>
                </c:pt>
                <c:pt idx="1129">
                  <c:v>44475</c:v>
                </c:pt>
                <c:pt idx="1130">
                  <c:v>44474</c:v>
                </c:pt>
                <c:pt idx="1131">
                  <c:v>44470</c:v>
                </c:pt>
                <c:pt idx="1132">
                  <c:v>44469</c:v>
                </c:pt>
                <c:pt idx="1133">
                  <c:v>44468</c:v>
                </c:pt>
                <c:pt idx="1134">
                  <c:v>44467</c:v>
                </c:pt>
                <c:pt idx="1135">
                  <c:v>44466</c:v>
                </c:pt>
                <c:pt idx="1136">
                  <c:v>44463</c:v>
                </c:pt>
                <c:pt idx="1137">
                  <c:v>44462</c:v>
                </c:pt>
                <c:pt idx="1138">
                  <c:v>44456</c:v>
                </c:pt>
                <c:pt idx="1139">
                  <c:v>44455</c:v>
                </c:pt>
                <c:pt idx="1140">
                  <c:v>44454</c:v>
                </c:pt>
                <c:pt idx="1141">
                  <c:v>44453</c:v>
                </c:pt>
                <c:pt idx="1142">
                  <c:v>44452</c:v>
                </c:pt>
                <c:pt idx="1143">
                  <c:v>44449</c:v>
                </c:pt>
                <c:pt idx="1144">
                  <c:v>44448</c:v>
                </c:pt>
                <c:pt idx="1145">
                  <c:v>44447</c:v>
                </c:pt>
                <c:pt idx="1146">
                  <c:v>44446</c:v>
                </c:pt>
                <c:pt idx="1147">
                  <c:v>44445</c:v>
                </c:pt>
                <c:pt idx="1148">
                  <c:v>44442</c:v>
                </c:pt>
                <c:pt idx="1149">
                  <c:v>44441</c:v>
                </c:pt>
                <c:pt idx="1150">
                  <c:v>44440</c:v>
                </c:pt>
                <c:pt idx="1151">
                  <c:v>44439</c:v>
                </c:pt>
                <c:pt idx="1152">
                  <c:v>44438</c:v>
                </c:pt>
                <c:pt idx="1153">
                  <c:v>44435</c:v>
                </c:pt>
                <c:pt idx="1154">
                  <c:v>44434</c:v>
                </c:pt>
                <c:pt idx="1155">
                  <c:v>44433</c:v>
                </c:pt>
                <c:pt idx="1156">
                  <c:v>44432</c:v>
                </c:pt>
                <c:pt idx="1157">
                  <c:v>44431</c:v>
                </c:pt>
                <c:pt idx="1158">
                  <c:v>44428</c:v>
                </c:pt>
                <c:pt idx="1159">
                  <c:v>44427</c:v>
                </c:pt>
                <c:pt idx="1160">
                  <c:v>44426</c:v>
                </c:pt>
                <c:pt idx="1161">
                  <c:v>44425</c:v>
                </c:pt>
                <c:pt idx="1162">
                  <c:v>44421</c:v>
                </c:pt>
                <c:pt idx="1163">
                  <c:v>44420</c:v>
                </c:pt>
                <c:pt idx="1164">
                  <c:v>44419</c:v>
                </c:pt>
                <c:pt idx="1165">
                  <c:v>44418</c:v>
                </c:pt>
                <c:pt idx="1166">
                  <c:v>44417</c:v>
                </c:pt>
                <c:pt idx="1167">
                  <c:v>44414</c:v>
                </c:pt>
                <c:pt idx="1168">
                  <c:v>44413</c:v>
                </c:pt>
                <c:pt idx="1169">
                  <c:v>44412</c:v>
                </c:pt>
                <c:pt idx="1170">
                  <c:v>44411</c:v>
                </c:pt>
                <c:pt idx="1171">
                  <c:v>44410</c:v>
                </c:pt>
                <c:pt idx="1172">
                  <c:v>44407</c:v>
                </c:pt>
                <c:pt idx="1173">
                  <c:v>44406</c:v>
                </c:pt>
                <c:pt idx="1174">
                  <c:v>44405</c:v>
                </c:pt>
                <c:pt idx="1175">
                  <c:v>44404</c:v>
                </c:pt>
                <c:pt idx="1176">
                  <c:v>44403</c:v>
                </c:pt>
                <c:pt idx="1177">
                  <c:v>44400</c:v>
                </c:pt>
                <c:pt idx="1178">
                  <c:v>44399</c:v>
                </c:pt>
                <c:pt idx="1179">
                  <c:v>44398</c:v>
                </c:pt>
                <c:pt idx="1180">
                  <c:v>44397</c:v>
                </c:pt>
                <c:pt idx="1181">
                  <c:v>44396</c:v>
                </c:pt>
                <c:pt idx="1182">
                  <c:v>44393</c:v>
                </c:pt>
                <c:pt idx="1183">
                  <c:v>44392</c:v>
                </c:pt>
                <c:pt idx="1184">
                  <c:v>44391</c:v>
                </c:pt>
                <c:pt idx="1185">
                  <c:v>44390</c:v>
                </c:pt>
                <c:pt idx="1186">
                  <c:v>44389</c:v>
                </c:pt>
                <c:pt idx="1187">
                  <c:v>44386</c:v>
                </c:pt>
                <c:pt idx="1188">
                  <c:v>44385</c:v>
                </c:pt>
                <c:pt idx="1189">
                  <c:v>44384</c:v>
                </c:pt>
                <c:pt idx="1190">
                  <c:v>44383</c:v>
                </c:pt>
                <c:pt idx="1191">
                  <c:v>44382</c:v>
                </c:pt>
                <c:pt idx="1192">
                  <c:v>44379</c:v>
                </c:pt>
                <c:pt idx="1193">
                  <c:v>44378</c:v>
                </c:pt>
                <c:pt idx="1194">
                  <c:v>44377</c:v>
                </c:pt>
                <c:pt idx="1195">
                  <c:v>44376</c:v>
                </c:pt>
                <c:pt idx="1196">
                  <c:v>44375</c:v>
                </c:pt>
                <c:pt idx="1197">
                  <c:v>44372</c:v>
                </c:pt>
                <c:pt idx="1198">
                  <c:v>44371</c:v>
                </c:pt>
                <c:pt idx="1199">
                  <c:v>44370</c:v>
                </c:pt>
                <c:pt idx="1200">
                  <c:v>44369</c:v>
                </c:pt>
                <c:pt idx="1201">
                  <c:v>44368</c:v>
                </c:pt>
                <c:pt idx="1202">
                  <c:v>44365</c:v>
                </c:pt>
                <c:pt idx="1203">
                  <c:v>44364</c:v>
                </c:pt>
                <c:pt idx="1204">
                  <c:v>44363</c:v>
                </c:pt>
                <c:pt idx="1205">
                  <c:v>44362</c:v>
                </c:pt>
                <c:pt idx="1206">
                  <c:v>44361</c:v>
                </c:pt>
                <c:pt idx="1207">
                  <c:v>44358</c:v>
                </c:pt>
                <c:pt idx="1208">
                  <c:v>44357</c:v>
                </c:pt>
                <c:pt idx="1209">
                  <c:v>44356</c:v>
                </c:pt>
                <c:pt idx="1210">
                  <c:v>44355</c:v>
                </c:pt>
                <c:pt idx="1211">
                  <c:v>44354</c:v>
                </c:pt>
                <c:pt idx="1212">
                  <c:v>44351</c:v>
                </c:pt>
                <c:pt idx="1213">
                  <c:v>44350</c:v>
                </c:pt>
                <c:pt idx="1214">
                  <c:v>44349</c:v>
                </c:pt>
                <c:pt idx="1215">
                  <c:v>44348</c:v>
                </c:pt>
                <c:pt idx="1216">
                  <c:v>44347</c:v>
                </c:pt>
                <c:pt idx="1217">
                  <c:v>44344</c:v>
                </c:pt>
                <c:pt idx="1218">
                  <c:v>44343</c:v>
                </c:pt>
                <c:pt idx="1219">
                  <c:v>44342</c:v>
                </c:pt>
                <c:pt idx="1220">
                  <c:v>44341</c:v>
                </c:pt>
                <c:pt idx="1221">
                  <c:v>44340</c:v>
                </c:pt>
                <c:pt idx="1222">
                  <c:v>44337</c:v>
                </c:pt>
                <c:pt idx="1223">
                  <c:v>44336</c:v>
                </c:pt>
                <c:pt idx="1224">
                  <c:v>44334</c:v>
                </c:pt>
              </c:numCache>
            </c:numRef>
          </c:cat>
          <c:val>
            <c:numRef>
              <c:f>'#주가'!$C$15:$C$1239</c:f>
              <c:numCache>
                <c:formatCode>#,##0</c:formatCode>
                <c:ptCount val="1225"/>
                <c:pt idx="0">
                  <c:v>435</c:v>
                </c:pt>
                <c:pt idx="1">
                  <c:v>253</c:v>
                </c:pt>
                <c:pt idx="2">
                  <c:v>606</c:v>
                </c:pt>
                <c:pt idx="3">
                  <c:v>313</c:v>
                </c:pt>
                <c:pt idx="4">
                  <c:v>884</c:v>
                </c:pt>
                <c:pt idx="5">
                  <c:v>465</c:v>
                </c:pt>
                <c:pt idx="6">
                  <c:v>356</c:v>
                </c:pt>
                <c:pt idx="7">
                  <c:v>236</c:v>
                </c:pt>
                <c:pt idx="8">
                  <c:v>531</c:v>
                </c:pt>
                <c:pt idx="9">
                  <c:v>370</c:v>
                </c:pt>
                <c:pt idx="10">
                  <c:v>486</c:v>
                </c:pt>
                <c:pt idx="11">
                  <c:v>345</c:v>
                </c:pt>
                <c:pt idx="12">
                  <c:v>392</c:v>
                </c:pt>
                <c:pt idx="13">
                  <c:v>392</c:v>
                </c:pt>
                <c:pt idx="14">
                  <c:v>325</c:v>
                </c:pt>
                <c:pt idx="15">
                  <c:v>293</c:v>
                </c:pt>
                <c:pt idx="16">
                  <c:v>753</c:v>
                </c:pt>
                <c:pt idx="17">
                  <c:v>404</c:v>
                </c:pt>
                <c:pt idx="18">
                  <c:v>474</c:v>
                </c:pt>
                <c:pt idx="19">
                  <c:v>733</c:v>
                </c:pt>
                <c:pt idx="20">
                  <c:v>2255</c:v>
                </c:pt>
                <c:pt idx="21">
                  <c:v>1784</c:v>
                </c:pt>
                <c:pt idx="22">
                  <c:v>788</c:v>
                </c:pt>
                <c:pt idx="23">
                  <c:v>341</c:v>
                </c:pt>
                <c:pt idx="24">
                  <c:v>295</c:v>
                </c:pt>
                <c:pt idx="25">
                  <c:v>339</c:v>
                </c:pt>
                <c:pt idx="26">
                  <c:v>421</c:v>
                </c:pt>
                <c:pt idx="27">
                  <c:v>767</c:v>
                </c:pt>
                <c:pt idx="28">
                  <c:v>353</c:v>
                </c:pt>
                <c:pt idx="29">
                  <c:v>445</c:v>
                </c:pt>
                <c:pt idx="30">
                  <c:v>369</c:v>
                </c:pt>
                <c:pt idx="31">
                  <c:v>372</c:v>
                </c:pt>
                <c:pt idx="32">
                  <c:v>326</c:v>
                </c:pt>
                <c:pt idx="33">
                  <c:v>339</c:v>
                </c:pt>
                <c:pt idx="34">
                  <c:v>208</c:v>
                </c:pt>
                <c:pt idx="35">
                  <c:v>308</c:v>
                </c:pt>
                <c:pt idx="36">
                  <c:v>443</c:v>
                </c:pt>
                <c:pt idx="37">
                  <c:v>288</c:v>
                </c:pt>
                <c:pt idx="38">
                  <c:v>779</c:v>
                </c:pt>
                <c:pt idx="39">
                  <c:v>662</c:v>
                </c:pt>
                <c:pt idx="40">
                  <c:v>1883</c:v>
                </c:pt>
                <c:pt idx="41">
                  <c:v>507</c:v>
                </c:pt>
                <c:pt idx="42">
                  <c:v>738</c:v>
                </c:pt>
                <c:pt idx="43">
                  <c:v>967</c:v>
                </c:pt>
                <c:pt idx="44">
                  <c:v>920</c:v>
                </c:pt>
                <c:pt idx="45">
                  <c:v>3580</c:v>
                </c:pt>
                <c:pt idx="46">
                  <c:v>642</c:v>
                </c:pt>
                <c:pt idx="47">
                  <c:v>1614</c:v>
                </c:pt>
                <c:pt idx="48">
                  <c:v>386</c:v>
                </c:pt>
                <c:pt idx="49">
                  <c:v>281</c:v>
                </c:pt>
                <c:pt idx="50">
                  <c:v>274</c:v>
                </c:pt>
                <c:pt idx="51">
                  <c:v>462</c:v>
                </c:pt>
                <c:pt idx="52">
                  <c:v>696</c:v>
                </c:pt>
                <c:pt idx="53">
                  <c:v>912</c:v>
                </c:pt>
                <c:pt idx="54">
                  <c:v>227</c:v>
                </c:pt>
                <c:pt idx="55">
                  <c:v>541</c:v>
                </c:pt>
                <c:pt idx="56">
                  <c:v>883</c:v>
                </c:pt>
                <c:pt idx="57">
                  <c:v>483</c:v>
                </c:pt>
                <c:pt idx="58">
                  <c:v>417</c:v>
                </c:pt>
                <c:pt idx="59">
                  <c:v>648</c:v>
                </c:pt>
                <c:pt idx="60">
                  <c:v>420</c:v>
                </c:pt>
                <c:pt idx="61">
                  <c:v>830</c:v>
                </c:pt>
                <c:pt idx="62">
                  <c:v>1980</c:v>
                </c:pt>
                <c:pt idx="63">
                  <c:v>880</c:v>
                </c:pt>
                <c:pt idx="64">
                  <c:v>2371</c:v>
                </c:pt>
                <c:pt idx="65">
                  <c:v>943</c:v>
                </c:pt>
                <c:pt idx="66">
                  <c:v>332</c:v>
                </c:pt>
                <c:pt idx="67">
                  <c:v>340</c:v>
                </c:pt>
                <c:pt idx="68">
                  <c:v>924</c:v>
                </c:pt>
                <c:pt idx="69">
                  <c:v>1052</c:v>
                </c:pt>
                <c:pt idx="70">
                  <c:v>373</c:v>
                </c:pt>
                <c:pt idx="71">
                  <c:v>471</c:v>
                </c:pt>
                <c:pt idx="72">
                  <c:v>522</c:v>
                </c:pt>
                <c:pt idx="73">
                  <c:v>427</c:v>
                </c:pt>
                <c:pt idx="74">
                  <c:v>283</c:v>
                </c:pt>
                <c:pt idx="75">
                  <c:v>545</c:v>
                </c:pt>
                <c:pt idx="76">
                  <c:v>341</c:v>
                </c:pt>
                <c:pt idx="77">
                  <c:v>333</c:v>
                </c:pt>
                <c:pt idx="78">
                  <c:v>364</c:v>
                </c:pt>
                <c:pt idx="79">
                  <c:v>381</c:v>
                </c:pt>
                <c:pt idx="80">
                  <c:v>570</c:v>
                </c:pt>
                <c:pt idx="81">
                  <c:v>524</c:v>
                </c:pt>
                <c:pt idx="82">
                  <c:v>920</c:v>
                </c:pt>
                <c:pt idx="83">
                  <c:v>338</c:v>
                </c:pt>
                <c:pt idx="84">
                  <c:v>587</c:v>
                </c:pt>
                <c:pt idx="85">
                  <c:v>374</c:v>
                </c:pt>
                <c:pt idx="86">
                  <c:v>522</c:v>
                </c:pt>
                <c:pt idx="87">
                  <c:v>399</c:v>
                </c:pt>
                <c:pt idx="88">
                  <c:v>724</c:v>
                </c:pt>
                <c:pt idx="89">
                  <c:v>525</c:v>
                </c:pt>
                <c:pt idx="90">
                  <c:v>799</c:v>
                </c:pt>
                <c:pt idx="91">
                  <c:v>1118</c:v>
                </c:pt>
                <c:pt idx="92">
                  <c:v>706</c:v>
                </c:pt>
                <c:pt idx="93">
                  <c:v>685</c:v>
                </c:pt>
                <c:pt idx="94">
                  <c:v>449</c:v>
                </c:pt>
                <c:pt idx="95">
                  <c:v>619</c:v>
                </c:pt>
                <c:pt idx="96">
                  <c:v>904</c:v>
                </c:pt>
                <c:pt idx="97">
                  <c:v>957</c:v>
                </c:pt>
                <c:pt idx="98">
                  <c:v>939</c:v>
                </c:pt>
                <c:pt idx="99">
                  <c:v>1685</c:v>
                </c:pt>
                <c:pt idx="100">
                  <c:v>680</c:v>
                </c:pt>
                <c:pt idx="101">
                  <c:v>636</c:v>
                </c:pt>
                <c:pt idx="102">
                  <c:v>607</c:v>
                </c:pt>
                <c:pt idx="103">
                  <c:v>1056</c:v>
                </c:pt>
                <c:pt idx="104">
                  <c:v>1305</c:v>
                </c:pt>
                <c:pt idx="105">
                  <c:v>2703</c:v>
                </c:pt>
                <c:pt idx="106">
                  <c:v>292</c:v>
                </c:pt>
                <c:pt idx="107">
                  <c:v>409</c:v>
                </c:pt>
                <c:pt idx="108">
                  <c:v>323</c:v>
                </c:pt>
                <c:pt idx="109">
                  <c:v>523</c:v>
                </c:pt>
                <c:pt idx="110">
                  <c:v>496</c:v>
                </c:pt>
                <c:pt idx="111">
                  <c:v>265</c:v>
                </c:pt>
                <c:pt idx="112">
                  <c:v>351</c:v>
                </c:pt>
                <c:pt idx="113">
                  <c:v>579</c:v>
                </c:pt>
                <c:pt idx="114">
                  <c:v>1014</c:v>
                </c:pt>
                <c:pt idx="115">
                  <c:v>1050</c:v>
                </c:pt>
                <c:pt idx="116">
                  <c:v>380</c:v>
                </c:pt>
                <c:pt idx="117">
                  <c:v>402</c:v>
                </c:pt>
                <c:pt idx="118">
                  <c:v>1273</c:v>
                </c:pt>
                <c:pt idx="119">
                  <c:v>1200</c:v>
                </c:pt>
                <c:pt idx="120">
                  <c:v>875</c:v>
                </c:pt>
                <c:pt idx="121">
                  <c:v>2892</c:v>
                </c:pt>
                <c:pt idx="122">
                  <c:v>602</c:v>
                </c:pt>
                <c:pt idx="123">
                  <c:v>441</c:v>
                </c:pt>
                <c:pt idx="124">
                  <c:v>493</c:v>
                </c:pt>
                <c:pt idx="125">
                  <c:v>713</c:v>
                </c:pt>
                <c:pt idx="126">
                  <c:v>869</c:v>
                </c:pt>
                <c:pt idx="127">
                  <c:v>1236</c:v>
                </c:pt>
                <c:pt idx="128">
                  <c:v>1045</c:v>
                </c:pt>
                <c:pt idx="129">
                  <c:v>1919</c:v>
                </c:pt>
                <c:pt idx="130">
                  <c:v>1001</c:v>
                </c:pt>
                <c:pt idx="131">
                  <c:v>908</c:v>
                </c:pt>
                <c:pt idx="132">
                  <c:v>897</c:v>
                </c:pt>
                <c:pt idx="133">
                  <c:v>496</c:v>
                </c:pt>
                <c:pt idx="134">
                  <c:v>926</c:v>
                </c:pt>
                <c:pt idx="135">
                  <c:v>579</c:v>
                </c:pt>
                <c:pt idx="136">
                  <c:v>678</c:v>
                </c:pt>
                <c:pt idx="137">
                  <c:v>821</c:v>
                </c:pt>
                <c:pt idx="138">
                  <c:v>1021</c:v>
                </c:pt>
                <c:pt idx="139">
                  <c:v>704</c:v>
                </c:pt>
                <c:pt idx="140">
                  <c:v>1879</c:v>
                </c:pt>
                <c:pt idx="141">
                  <c:v>3168</c:v>
                </c:pt>
                <c:pt idx="142">
                  <c:v>1813</c:v>
                </c:pt>
                <c:pt idx="143">
                  <c:v>631</c:v>
                </c:pt>
                <c:pt idx="144">
                  <c:v>808</c:v>
                </c:pt>
                <c:pt idx="145">
                  <c:v>643</c:v>
                </c:pt>
                <c:pt idx="146">
                  <c:v>899</c:v>
                </c:pt>
                <c:pt idx="147">
                  <c:v>961</c:v>
                </c:pt>
                <c:pt idx="148">
                  <c:v>686</c:v>
                </c:pt>
                <c:pt idx="149">
                  <c:v>376</c:v>
                </c:pt>
                <c:pt idx="150">
                  <c:v>431</c:v>
                </c:pt>
                <c:pt idx="151">
                  <c:v>810</c:v>
                </c:pt>
                <c:pt idx="152">
                  <c:v>540</c:v>
                </c:pt>
                <c:pt idx="153">
                  <c:v>577</c:v>
                </c:pt>
                <c:pt idx="154">
                  <c:v>717</c:v>
                </c:pt>
                <c:pt idx="155">
                  <c:v>564</c:v>
                </c:pt>
                <c:pt idx="156">
                  <c:v>1422</c:v>
                </c:pt>
                <c:pt idx="157">
                  <c:v>1094</c:v>
                </c:pt>
                <c:pt idx="158">
                  <c:v>1767</c:v>
                </c:pt>
                <c:pt idx="159">
                  <c:v>858</c:v>
                </c:pt>
                <c:pt idx="160">
                  <c:v>994</c:v>
                </c:pt>
                <c:pt idx="161">
                  <c:v>757</c:v>
                </c:pt>
                <c:pt idx="162">
                  <c:v>1309</c:v>
                </c:pt>
                <c:pt idx="163">
                  <c:v>1180</c:v>
                </c:pt>
                <c:pt idx="164">
                  <c:v>1612</c:v>
                </c:pt>
                <c:pt idx="165">
                  <c:v>1330</c:v>
                </c:pt>
                <c:pt idx="166">
                  <c:v>1871</c:v>
                </c:pt>
                <c:pt idx="167">
                  <c:v>2538</c:v>
                </c:pt>
                <c:pt idx="168">
                  <c:v>2939</c:v>
                </c:pt>
                <c:pt idx="169">
                  <c:v>7467</c:v>
                </c:pt>
                <c:pt idx="170">
                  <c:v>22995</c:v>
                </c:pt>
                <c:pt idx="171">
                  <c:v>2619</c:v>
                </c:pt>
                <c:pt idx="172">
                  <c:v>7294</c:v>
                </c:pt>
                <c:pt idx="173">
                  <c:v>2917</c:v>
                </c:pt>
                <c:pt idx="174">
                  <c:v>2034</c:v>
                </c:pt>
                <c:pt idx="175">
                  <c:v>1413</c:v>
                </c:pt>
                <c:pt idx="176">
                  <c:v>4488</c:v>
                </c:pt>
                <c:pt idx="177">
                  <c:v>4979</c:v>
                </c:pt>
                <c:pt idx="178">
                  <c:v>943</c:v>
                </c:pt>
                <c:pt idx="179">
                  <c:v>846</c:v>
                </c:pt>
                <c:pt idx="180">
                  <c:v>1181</c:v>
                </c:pt>
                <c:pt idx="181">
                  <c:v>2326</c:v>
                </c:pt>
                <c:pt idx="182">
                  <c:v>8148</c:v>
                </c:pt>
                <c:pt idx="183">
                  <c:v>1573</c:v>
                </c:pt>
                <c:pt idx="184">
                  <c:v>3991</c:v>
                </c:pt>
                <c:pt idx="185">
                  <c:v>1223</c:v>
                </c:pt>
                <c:pt idx="186">
                  <c:v>1110</c:v>
                </c:pt>
                <c:pt idx="187">
                  <c:v>1147</c:v>
                </c:pt>
                <c:pt idx="188">
                  <c:v>1648</c:v>
                </c:pt>
                <c:pt idx="189">
                  <c:v>1141</c:v>
                </c:pt>
                <c:pt idx="190">
                  <c:v>3625</c:v>
                </c:pt>
                <c:pt idx="191">
                  <c:v>1249</c:v>
                </c:pt>
                <c:pt idx="192">
                  <c:v>2311</c:v>
                </c:pt>
                <c:pt idx="193">
                  <c:v>1283</c:v>
                </c:pt>
                <c:pt idx="194">
                  <c:v>1199</c:v>
                </c:pt>
                <c:pt idx="195">
                  <c:v>968</c:v>
                </c:pt>
                <c:pt idx="196">
                  <c:v>1719</c:v>
                </c:pt>
                <c:pt idx="197">
                  <c:v>1549</c:v>
                </c:pt>
                <c:pt idx="198">
                  <c:v>2241</c:v>
                </c:pt>
                <c:pt idx="199">
                  <c:v>2782</c:v>
                </c:pt>
                <c:pt idx="200">
                  <c:v>2924</c:v>
                </c:pt>
                <c:pt idx="201">
                  <c:v>7624</c:v>
                </c:pt>
                <c:pt idx="202">
                  <c:v>25979</c:v>
                </c:pt>
                <c:pt idx="203">
                  <c:v>9557</c:v>
                </c:pt>
                <c:pt idx="204">
                  <c:v>54823</c:v>
                </c:pt>
                <c:pt idx="205">
                  <c:v>10854</c:v>
                </c:pt>
                <c:pt idx="206">
                  <c:v>1126</c:v>
                </c:pt>
                <c:pt idx="207">
                  <c:v>3539</c:v>
                </c:pt>
                <c:pt idx="208">
                  <c:v>756</c:v>
                </c:pt>
                <c:pt idx="209">
                  <c:v>431</c:v>
                </c:pt>
                <c:pt idx="210">
                  <c:v>1785</c:v>
                </c:pt>
                <c:pt idx="211">
                  <c:v>610</c:v>
                </c:pt>
                <c:pt idx="212">
                  <c:v>475</c:v>
                </c:pt>
                <c:pt idx="213">
                  <c:v>477</c:v>
                </c:pt>
                <c:pt idx="214">
                  <c:v>518</c:v>
                </c:pt>
                <c:pt idx="215">
                  <c:v>522</c:v>
                </c:pt>
                <c:pt idx="216">
                  <c:v>334</c:v>
                </c:pt>
                <c:pt idx="217">
                  <c:v>237</c:v>
                </c:pt>
                <c:pt idx="218">
                  <c:v>658</c:v>
                </c:pt>
                <c:pt idx="219">
                  <c:v>1289</c:v>
                </c:pt>
                <c:pt idx="220">
                  <c:v>314</c:v>
                </c:pt>
                <c:pt idx="221">
                  <c:v>182</c:v>
                </c:pt>
                <c:pt idx="222">
                  <c:v>312</c:v>
                </c:pt>
                <c:pt idx="223">
                  <c:v>141</c:v>
                </c:pt>
                <c:pt idx="224">
                  <c:v>77</c:v>
                </c:pt>
                <c:pt idx="225">
                  <c:v>110</c:v>
                </c:pt>
                <c:pt idx="226">
                  <c:v>134</c:v>
                </c:pt>
                <c:pt idx="227">
                  <c:v>167</c:v>
                </c:pt>
                <c:pt idx="228">
                  <c:v>230</c:v>
                </c:pt>
                <c:pt idx="229">
                  <c:v>67</c:v>
                </c:pt>
                <c:pt idx="230">
                  <c:v>96</c:v>
                </c:pt>
                <c:pt idx="231">
                  <c:v>96</c:v>
                </c:pt>
                <c:pt idx="232">
                  <c:v>124</c:v>
                </c:pt>
                <c:pt idx="233">
                  <c:v>136</c:v>
                </c:pt>
                <c:pt idx="234">
                  <c:v>110</c:v>
                </c:pt>
                <c:pt idx="235">
                  <c:v>126</c:v>
                </c:pt>
                <c:pt idx="236">
                  <c:v>275</c:v>
                </c:pt>
                <c:pt idx="237">
                  <c:v>40</c:v>
                </c:pt>
                <c:pt idx="238">
                  <c:v>102</c:v>
                </c:pt>
                <c:pt idx="239">
                  <c:v>215</c:v>
                </c:pt>
                <c:pt idx="240">
                  <c:v>431</c:v>
                </c:pt>
                <c:pt idx="241">
                  <c:v>287</c:v>
                </c:pt>
                <c:pt idx="242">
                  <c:v>181</c:v>
                </c:pt>
                <c:pt idx="243">
                  <c:v>163</c:v>
                </c:pt>
                <c:pt idx="244">
                  <c:v>199</c:v>
                </c:pt>
                <c:pt idx="245">
                  <c:v>135</c:v>
                </c:pt>
                <c:pt idx="246">
                  <c:v>171</c:v>
                </c:pt>
                <c:pt idx="247">
                  <c:v>165</c:v>
                </c:pt>
                <c:pt idx="248">
                  <c:v>148</c:v>
                </c:pt>
                <c:pt idx="249">
                  <c:v>110</c:v>
                </c:pt>
                <c:pt idx="250">
                  <c:v>172</c:v>
                </c:pt>
                <c:pt idx="251">
                  <c:v>347</c:v>
                </c:pt>
                <c:pt idx="252">
                  <c:v>189</c:v>
                </c:pt>
                <c:pt idx="253">
                  <c:v>81</c:v>
                </c:pt>
                <c:pt idx="254">
                  <c:v>121</c:v>
                </c:pt>
                <c:pt idx="255">
                  <c:v>143</c:v>
                </c:pt>
                <c:pt idx="256">
                  <c:v>121</c:v>
                </c:pt>
                <c:pt idx="257">
                  <c:v>123</c:v>
                </c:pt>
                <c:pt idx="258">
                  <c:v>170</c:v>
                </c:pt>
                <c:pt idx="259">
                  <c:v>84</c:v>
                </c:pt>
                <c:pt idx="260">
                  <c:v>138</c:v>
                </c:pt>
                <c:pt idx="261">
                  <c:v>223</c:v>
                </c:pt>
                <c:pt idx="262">
                  <c:v>162</c:v>
                </c:pt>
                <c:pt idx="263">
                  <c:v>108</c:v>
                </c:pt>
                <c:pt idx="264">
                  <c:v>139</c:v>
                </c:pt>
                <c:pt idx="265">
                  <c:v>178</c:v>
                </c:pt>
                <c:pt idx="266">
                  <c:v>649</c:v>
                </c:pt>
                <c:pt idx="267">
                  <c:v>65</c:v>
                </c:pt>
                <c:pt idx="268">
                  <c:v>111</c:v>
                </c:pt>
                <c:pt idx="269">
                  <c:v>161</c:v>
                </c:pt>
                <c:pt idx="270">
                  <c:v>89</c:v>
                </c:pt>
                <c:pt idx="271">
                  <c:v>291</c:v>
                </c:pt>
                <c:pt idx="272">
                  <c:v>110</c:v>
                </c:pt>
                <c:pt idx="273">
                  <c:v>146</c:v>
                </c:pt>
                <c:pt idx="274">
                  <c:v>110</c:v>
                </c:pt>
                <c:pt idx="275">
                  <c:v>57</c:v>
                </c:pt>
                <c:pt idx="276">
                  <c:v>94</c:v>
                </c:pt>
                <c:pt idx="277">
                  <c:v>131</c:v>
                </c:pt>
                <c:pt idx="278">
                  <c:v>132</c:v>
                </c:pt>
                <c:pt idx="279">
                  <c:v>102</c:v>
                </c:pt>
                <c:pt idx="280">
                  <c:v>260</c:v>
                </c:pt>
                <c:pt idx="281">
                  <c:v>215</c:v>
                </c:pt>
                <c:pt idx="282">
                  <c:v>90</c:v>
                </c:pt>
                <c:pt idx="283">
                  <c:v>78</c:v>
                </c:pt>
                <c:pt idx="284">
                  <c:v>55</c:v>
                </c:pt>
                <c:pt idx="285">
                  <c:v>63</c:v>
                </c:pt>
                <c:pt idx="286">
                  <c:v>87</c:v>
                </c:pt>
                <c:pt idx="287">
                  <c:v>108</c:v>
                </c:pt>
                <c:pt idx="288">
                  <c:v>94</c:v>
                </c:pt>
                <c:pt idx="289">
                  <c:v>119</c:v>
                </c:pt>
                <c:pt idx="290">
                  <c:v>153</c:v>
                </c:pt>
                <c:pt idx="291">
                  <c:v>133</c:v>
                </c:pt>
                <c:pt idx="292">
                  <c:v>275</c:v>
                </c:pt>
                <c:pt idx="293">
                  <c:v>125</c:v>
                </c:pt>
                <c:pt idx="294">
                  <c:v>176</c:v>
                </c:pt>
                <c:pt idx="295">
                  <c:v>81</c:v>
                </c:pt>
                <c:pt idx="296">
                  <c:v>172</c:v>
                </c:pt>
                <c:pt idx="297">
                  <c:v>157</c:v>
                </c:pt>
                <c:pt idx="298">
                  <c:v>272</c:v>
                </c:pt>
                <c:pt idx="299">
                  <c:v>129</c:v>
                </c:pt>
                <c:pt idx="300">
                  <c:v>321</c:v>
                </c:pt>
                <c:pt idx="301">
                  <c:v>130</c:v>
                </c:pt>
                <c:pt idx="302">
                  <c:v>138</c:v>
                </c:pt>
                <c:pt idx="303">
                  <c:v>171</c:v>
                </c:pt>
                <c:pt idx="304">
                  <c:v>143</c:v>
                </c:pt>
                <c:pt idx="305">
                  <c:v>278</c:v>
                </c:pt>
                <c:pt idx="306">
                  <c:v>469</c:v>
                </c:pt>
                <c:pt idx="307">
                  <c:v>238</c:v>
                </c:pt>
                <c:pt idx="308">
                  <c:v>496</c:v>
                </c:pt>
                <c:pt idx="309">
                  <c:v>881</c:v>
                </c:pt>
                <c:pt idx="310">
                  <c:v>2409</c:v>
                </c:pt>
                <c:pt idx="311">
                  <c:v>162</c:v>
                </c:pt>
                <c:pt idx="312">
                  <c:v>277</c:v>
                </c:pt>
                <c:pt idx="313">
                  <c:v>79</c:v>
                </c:pt>
                <c:pt idx="314">
                  <c:v>79</c:v>
                </c:pt>
                <c:pt idx="315">
                  <c:v>136</c:v>
                </c:pt>
                <c:pt idx="316">
                  <c:v>217</c:v>
                </c:pt>
                <c:pt idx="317">
                  <c:v>473</c:v>
                </c:pt>
                <c:pt idx="318">
                  <c:v>179</c:v>
                </c:pt>
                <c:pt idx="319">
                  <c:v>660</c:v>
                </c:pt>
                <c:pt idx="320">
                  <c:v>246</c:v>
                </c:pt>
                <c:pt idx="321">
                  <c:v>454</c:v>
                </c:pt>
                <c:pt idx="322">
                  <c:v>323</c:v>
                </c:pt>
                <c:pt idx="323">
                  <c:v>297</c:v>
                </c:pt>
                <c:pt idx="324">
                  <c:v>198</c:v>
                </c:pt>
                <c:pt idx="325">
                  <c:v>159</c:v>
                </c:pt>
                <c:pt idx="326">
                  <c:v>298</c:v>
                </c:pt>
                <c:pt idx="327">
                  <c:v>654</c:v>
                </c:pt>
                <c:pt idx="328">
                  <c:v>421</c:v>
                </c:pt>
                <c:pt idx="329">
                  <c:v>952</c:v>
                </c:pt>
                <c:pt idx="330">
                  <c:v>297</c:v>
                </c:pt>
                <c:pt idx="331">
                  <c:v>144</c:v>
                </c:pt>
                <c:pt idx="332">
                  <c:v>191</c:v>
                </c:pt>
                <c:pt idx="333">
                  <c:v>238</c:v>
                </c:pt>
                <c:pt idx="334">
                  <c:v>230</c:v>
                </c:pt>
                <c:pt idx="335">
                  <c:v>493</c:v>
                </c:pt>
                <c:pt idx="336">
                  <c:v>299</c:v>
                </c:pt>
                <c:pt idx="337">
                  <c:v>2009</c:v>
                </c:pt>
                <c:pt idx="338">
                  <c:v>194</c:v>
                </c:pt>
                <c:pt idx="339">
                  <c:v>356</c:v>
                </c:pt>
                <c:pt idx="340">
                  <c:v>142</c:v>
                </c:pt>
                <c:pt idx="341">
                  <c:v>138</c:v>
                </c:pt>
                <c:pt idx="342">
                  <c:v>304</c:v>
                </c:pt>
                <c:pt idx="343">
                  <c:v>119</c:v>
                </c:pt>
                <c:pt idx="344">
                  <c:v>128</c:v>
                </c:pt>
                <c:pt idx="345">
                  <c:v>173</c:v>
                </c:pt>
                <c:pt idx="346">
                  <c:v>305</c:v>
                </c:pt>
                <c:pt idx="347">
                  <c:v>370</c:v>
                </c:pt>
                <c:pt idx="348">
                  <c:v>499</c:v>
                </c:pt>
                <c:pt idx="349">
                  <c:v>260</c:v>
                </c:pt>
                <c:pt idx="350">
                  <c:v>463</c:v>
                </c:pt>
                <c:pt idx="351">
                  <c:v>179</c:v>
                </c:pt>
                <c:pt idx="352">
                  <c:v>273</c:v>
                </c:pt>
                <c:pt idx="353">
                  <c:v>144</c:v>
                </c:pt>
                <c:pt idx="354">
                  <c:v>422</c:v>
                </c:pt>
                <c:pt idx="355">
                  <c:v>256</c:v>
                </c:pt>
                <c:pt idx="356">
                  <c:v>607</c:v>
                </c:pt>
                <c:pt idx="357">
                  <c:v>277</c:v>
                </c:pt>
                <c:pt idx="358">
                  <c:v>240</c:v>
                </c:pt>
                <c:pt idx="359">
                  <c:v>887</c:v>
                </c:pt>
                <c:pt idx="360">
                  <c:v>1297</c:v>
                </c:pt>
                <c:pt idx="361">
                  <c:v>1895</c:v>
                </c:pt>
                <c:pt idx="362">
                  <c:v>307</c:v>
                </c:pt>
                <c:pt idx="363">
                  <c:v>330</c:v>
                </c:pt>
                <c:pt idx="364">
                  <c:v>498</c:v>
                </c:pt>
                <c:pt idx="365">
                  <c:v>604</c:v>
                </c:pt>
                <c:pt idx="366">
                  <c:v>377</c:v>
                </c:pt>
                <c:pt idx="367">
                  <c:v>304</c:v>
                </c:pt>
                <c:pt idx="368">
                  <c:v>313</c:v>
                </c:pt>
                <c:pt idx="369">
                  <c:v>128</c:v>
                </c:pt>
                <c:pt idx="370">
                  <c:v>125</c:v>
                </c:pt>
                <c:pt idx="371">
                  <c:v>236</c:v>
                </c:pt>
                <c:pt idx="372">
                  <c:v>97</c:v>
                </c:pt>
                <c:pt idx="373">
                  <c:v>304</c:v>
                </c:pt>
                <c:pt idx="374">
                  <c:v>178</c:v>
                </c:pt>
                <c:pt idx="375">
                  <c:v>374</c:v>
                </c:pt>
                <c:pt idx="376">
                  <c:v>337</c:v>
                </c:pt>
                <c:pt idx="377">
                  <c:v>271</c:v>
                </c:pt>
                <c:pt idx="378">
                  <c:v>262</c:v>
                </c:pt>
                <c:pt idx="379">
                  <c:v>242</c:v>
                </c:pt>
                <c:pt idx="380">
                  <c:v>474</c:v>
                </c:pt>
                <c:pt idx="381">
                  <c:v>265</c:v>
                </c:pt>
                <c:pt idx="382">
                  <c:v>217</c:v>
                </c:pt>
                <c:pt idx="383">
                  <c:v>204</c:v>
                </c:pt>
                <c:pt idx="384">
                  <c:v>254</c:v>
                </c:pt>
                <c:pt idx="385">
                  <c:v>299</c:v>
                </c:pt>
                <c:pt idx="386">
                  <c:v>497</c:v>
                </c:pt>
                <c:pt idx="387">
                  <c:v>538</c:v>
                </c:pt>
                <c:pt idx="388">
                  <c:v>62</c:v>
                </c:pt>
                <c:pt idx="389">
                  <c:v>88</c:v>
                </c:pt>
                <c:pt idx="390">
                  <c:v>94</c:v>
                </c:pt>
                <c:pt idx="391">
                  <c:v>109</c:v>
                </c:pt>
                <c:pt idx="392">
                  <c:v>168</c:v>
                </c:pt>
                <c:pt idx="393">
                  <c:v>77</c:v>
                </c:pt>
                <c:pt idx="394">
                  <c:v>154</c:v>
                </c:pt>
                <c:pt idx="395">
                  <c:v>146</c:v>
                </c:pt>
                <c:pt idx="396">
                  <c:v>143</c:v>
                </c:pt>
                <c:pt idx="397">
                  <c:v>236</c:v>
                </c:pt>
                <c:pt idx="398">
                  <c:v>138</c:v>
                </c:pt>
                <c:pt idx="399">
                  <c:v>305</c:v>
                </c:pt>
                <c:pt idx="400">
                  <c:v>253</c:v>
                </c:pt>
                <c:pt idx="401">
                  <c:v>194</c:v>
                </c:pt>
                <c:pt idx="402">
                  <c:v>141</c:v>
                </c:pt>
                <c:pt idx="403">
                  <c:v>99</c:v>
                </c:pt>
                <c:pt idx="404">
                  <c:v>384</c:v>
                </c:pt>
                <c:pt idx="405">
                  <c:v>290</c:v>
                </c:pt>
                <c:pt idx="406">
                  <c:v>210</c:v>
                </c:pt>
                <c:pt idx="407">
                  <c:v>809</c:v>
                </c:pt>
                <c:pt idx="408">
                  <c:v>421</c:v>
                </c:pt>
                <c:pt idx="409">
                  <c:v>380</c:v>
                </c:pt>
                <c:pt idx="410">
                  <c:v>328</c:v>
                </c:pt>
                <c:pt idx="411">
                  <c:v>304</c:v>
                </c:pt>
                <c:pt idx="412">
                  <c:v>92</c:v>
                </c:pt>
                <c:pt idx="413">
                  <c:v>171</c:v>
                </c:pt>
                <c:pt idx="414">
                  <c:v>137</c:v>
                </c:pt>
                <c:pt idx="415">
                  <c:v>407</c:v>
                </c:pt>
                <c:pt idx="416">
                  <c:v>178</c:v>
                </c:pt>
                <c:pt idx="417">
                  <c:v>224</c:v>
                </c:pt>
                <c:pt idx="418">
                  <c:v>212</c:v>
                </c:pt>
                <c:pt idx="419">
                  <c:v>189</c:v>
                </c:pt>
                <c:pt idx="420">
                  <c:v>202</c:v>
                </c:pt>
                <c:pt idx="421">
                  <c:v>393</c:v>
                </c:pt>
                <c:pt idx="422">
                  <c:v>369</c:v>
                </c:pt>
                <c:pt idx="423">
                  <c:v>354</c:v>
                </c:pt>
                <c:pt idx="424">
                  <c:v>618</c:v>
                </c:pt>
                <c:pt idx="425">
                  <c:v>234</c:v>
                </c:pt>
                <c:pt idx="426">
                  <c:v>197</c:v>
                </c:pt>
                <c:pt idx="427">
                  <c:v>118</c:v>
                </c:pt>
                <c:pt idx="428">
                  <c:v>92</c:v>
                </c:pt>
                <c:pt idx="429">
                  <c:v>204</c:v>
                </c:pt>
                <c:pt idx="430">
                  <c:v>328</c:v>
                </c:pt>
                <c:pt idx="431">
                  <c:v>818</c:v>
                </c:pt>
                <c:pt idx="432">
                  <c:v>200</c:v>
                </c:pt>
                <c:pt idx="433">
                  <c:v>196</c:v>
                </c:pt>
                <c:pt idx="434">
                  <c:v>179</c:v>
                </c:pt>
                <c:pt idx="435">
                  <c:v>218</c:v>
                </c:pt>
                <c:pt idx="436">
                  <c:v>290</c:v>
                </c:pt>
                <c:pt idx="437">
                  <c:v>233</c:v>
                </c:pt>
                <c:pt idx="438">
                  <c:v>235</c:v>
                </c:pt>
                <c:pt idx="439">
                  <c:v>657</c:v>
                </c:pt>
                <c:pt idx="440">
                  <c:v>1289</c:v>
                </c:pt>
                <c:pt idx="441">
                  <c:v>366</c:v>
                </c:pt>
                <c:pt idx="442">
                  <c:v>235</c:v>
                </c:pt>
                <c:pt idx="443">
                  <c:v>296</c:v>
                </c:pt>
                <c:pt idx="444">
                  <c:v>550</c:v>
                </c:pt>
                <c:pt idx="445">
                  <c:v>643</c:v>
                </c:pt>
                <c:pt idx="446">
                  <c:v>612</c:v>
                </c:pt>
                <c:pt idx="447">
                  <c:v>806</c:v>
                </c:pt>
                <c:pt idx="448">
                  <c:v>773</c:v>
                </c:pt>
                <c:pt idx="449">
                  <c:v>624</c:v>
                </c:pt>
                <c:pt idx="450">
                  <c:v>847</c:v>
                </c:pt>
                <c:pt idx="451">
                  <c:v>1224</c:v>
                </c:pt>
                <c:pt idx="452">
                  <c:v>529</c:v>
                </c:pt>
                <c:pt idx="453">
                  <c:v>678</c:v>
                </c:pt>
                <c:pt idx="454">
                  <c:v>632</c:v>
                </c:pt>
                <c:pt idx="455">
                  <c:v>491</c:v>
                </c:pt>
                <c:pt idx="456">
                  <c:v>598</c:v>
                </c:pt>
                <c:pt idx="457">
                  <c:v>771</c:v>
                </c:pt>
                <c:pt idx="458">
                  <c:v>248</c:v>
                </c:pt>
                <c:pt idx="459">
                  <c:v>396</c:v>
                </c:pt>
                <c:pt idx="460">
                  <c:v>190</c:v>
                </c:pt>
                <c:pt idx="461">
                  <c:v>199</c:v>
                </c:pt>
                <c:pt idx="462">
                  <c:v>303</c:v>
                </c:pt>
                <c:pt idx="463">
                  <c:v>349</c:v>
                </c:pt>
                <c:pt idx="464">
                  <c:v>226</c:v>
                </c:pt>
                <c:pt idx="465">
                  <c:v>603</c:v>
                </c:pt>
                <c:pt idx="466">
                  <c:v>432</c:v>
                </c:pt>
                <c:pt idx="467">
                  <c:v>344</c:v>
                </c:pt>
                <c:pt idx="468">
                  <c:v>266</c:v>
                </c:pt>
                <c:pt idx="469">
                  <c:v>859</c:v>
                </c:pt>
                <c:pt idx="470">
                  <c:v>1354</c:v>
                </c:pt>
                <c:pt idx="471">
                  <c:v>626</c:v>
                </c:pt>
                <c:pt idx="472">
                  <c:v>706</c:v>
                </c:pt>
                <c:pt idx="473">
                  <c:v>490</c:v>
                </c:pt>
                <c:pt idx="474">
                  <c:v>1382</c:v>
                </c:pt>
                <c:pt idx="475">
                  <c:v>488</c:v>
                </c:pt>
                <c:pt idx="476">
                  <c:v>365</c:v>
                </c:pt>
                <c:pt idx="477">
                  <c:v>428</c:v>
                </c:pt>
                <c:pt idx="478">
                  <c:v>427</c:v>
                </c:pt>
                <c:pt idx="479">
                  <c:v>910</c:v>
                </c:pt>
                <c:pt idx="480">
                  <c:v>899</c:v>
                </c:pt>
                <c:pt idx="481">
                  <c:v>1384</c:v>
                </c:pt>
                <c:pt idx="482">
                  <c:v>1039</c:v>
                </c:pt>
                <c:pt idx="483">
                  <c:v>3978</c:v>
                </c:pt>
                <c:pt idx="484">
                  <c:v>1366</c:v>
                </c:pt>
                <c:pt idx="485">
                  <c:v>2439</c:v>
                </c:pt>
                <c:pt idx="486">
                  <c:v>1265</c:v>
                </c:pt>
                <c:pt idx="487">
                  <c:v>4859</c:v>
                </c:pt>
                <c:pt idx="488">
                  <c:v>4736</c:v>
                </c:pt>
                <c:pt idx="489">
                  <c:v>8658</c:v>
                </c:pt>
                <c:pt idx="490">
                  <c:v>115</c:v>
                </c:pt>
                <c:pt idx="491">
                  <c:v>191</c:v>
                </c:pt>
                <c:pt idx="492">
                  <c:v>151</c:v>
                </c:pt>
                <c:pt idx="493">
                  <c:v>499</c:v>
                </c:pt>
                <c:pt idx="494">
                  <c:v>89</c:v>
                </c:pt>
                <c:pt idx="495">
                  <c:v>112</c:v>
                </c:pt>
                <c:pt idx="496">
                  <c:v>118</c:v>
                </c:pt>
                <c:pt idx="497">
                  <c:v>105</c:v>
                </c:pt>
                <c:pt idx="498">
                  <c:v>125</c:v>
                </c:pt>
                <c:pt idx="499">
                  <c:v>205</c:v>
                </c:pt>
                <c:pt idx="500">
                  <c:v>638</c:v>
                </c:pt>
                <c:pt idx="501">
                  <c:v>166</c:v>
                </c:pt>
                <c:pt idx="502">
                  <c:v>516</c:v>
                </c:pt>
                <c:pt idx="503">
                  <c:v>252</c:v>
                </c:pt>
                <c:pt idx="504">
                  <c:v>133</c:v>
                </c:pt>
                <c:pt idx="505">
                  <c:v>149</c:v>
                </c:pt>
                <c:pt idx="506">
                  <c:v>324</c:v>
                </c:pt>
                <c:pt idx="507">
                  <c:v>416</c:v>
                </c:pt>
                <c:pt idx="508">
                  <c:v>120</c:v>
                </c:pt>
                <c:pt idx="509">
                  <c:v>320</c:v>
                </c:pt>
                <c:pt idx="510">
                  <c:v>184</c:v>
                </c:pt>
                <c:pt idx="511">
                  <c:v>406</c:v>
                </c:pt>
                <c:pt idx="512">
                  <c:v>125</c:v>
                </c:pt>
                <c:pt idx="513">
                  <c:v>341</c:v>
                </c:pt>
                <c:pt idx="514">
                  <c:v>329</c:v>
                </c:pt>
                <c:pt idx="515">
                  <c:v>175</c:v>
                </c:pt>
                <c:pt idx="516">
                  <c:v>151</c:v>
                </c:pt>
                <c:pt idx="517">
                  <c:v>328</c:v>
                </c:pt>
                <c:pt idx="518">
                  <c:v>268</c:v>
                </c:pt>
                <c:pt idx="519">
                  <c:v>285</c:v>
                </c:pt>
                <c:pt idx="520">
                  <c:v>261</c:v>
                </c:pt>
                <c:pt idx="521">
                  <c:v>139</c:v>
                </c:pt>
                <c:pt idx="522">
                  <c:v>250</c:v>
                </c:pt>
                <c:pt idx="523">
                  <c:v>489</c:v>
                </c:pt>
                <c:pt idx="524">
                  <c:v>241</c:v>
                </c:pt>
                <c:pt idx="525">
                  <c:v>360</c:v>
                </c:pt>
                <c:pt idx="526">
                  <c:v>202</c:v>
                </c:pt>
                <c:pt idx="527">
                  <c:v>459</c:v>
                </c:pt>
                <c:pt idx="528">
                  <c:v>396</c:v>
                </c:pt>
                <c:pt idx="529">
                  <c:v>2190</c:v>
                </c:pt>
                <c:pt idx="530">
                  <c:v>343</c:v>
                </c:pt>
                <c:pt idx="531">
                  <c:v>727</c:v>
                </c:pt>
                <c:pt idx="532">
                  <c:v>2123</c:v>
                </c:pt>
                <c:pt idx="533">
                  <c:v>414</c:v>
                </c:pt>
                <c:pt idx="534">
                  <c:v>290</c:v>
                </c:pt>
                <c:pt idx="535">
                  <c:v>298</c:v>
                </c:pt>
                <c:pt idx="536">
                  <c:v>341</c:v>
                </c:pt>
                <c:pt idx="537">
                  <c:v>256</c:v>
                </c:pt>
                <c:pt idx="538">
                  <c:v>274</c:v>
                </c:pt>
                <c:pt idx="539">
                  <c:v>378</c:v>
                </c:pt>
                <c:pt idx="540">
                  <c:v>262</c:v>
                </c:pt>
                <c:pt idx="541">
                  <c:v>449</c:v>
                </c:pt>
                <c:pt idx="542">
                  <c:v>526</c:v>
                </c:pt>
                <c:pt idx="543">
                  <c:v>512</c:v>
                </c:pt>
                <c:pt idx="544">
                  <c:v>663</c:v>
                </c:pt>
                <c:pt idx="545">
                  <c:v>1426</c:v>
                </c:pt>
                <c:pt idx="546">
                  <c:v>6341</c:v>
                </c:pt>
                <c:pt idx="547">
                  <c:v>2010</c:v>
                </c:pt>
                <c:pt idx="548">
                  <c:v>1614</c:v>
                </c:pt>
                <c:pt idx="549">
                  <c:v>2578</c:v>
                </c:pt>
                <c:pt idx="550">
                  <c:v>12053</c:v>
                </c:pt>
                <c:pt idx="551">
                  <c:v>477</c:v>
                </c:pt>
                <c:pt idx="552">
                  <c:v>260</c:v>
                </c:pt>
                <c:pt idx="553">
                  <c:v>432</c:v>
                </c:pt>
                <c:pt idx="554">
                  <c:v>479</c:v>
                </c:pt>
                <c:pt idx="555">
                  <c:v>679</c:v>
                </c:pt>
                <c:pt idx="556">
                  <c:v>836</c:v>
                </c:pt>
                <c:pt idx="557">
                  <c:v>969</c:v>
                </c:pt>
                <c:pt idx="558">
                  <c:v>1936</c:v>
                </c:pt>
                <c:pt idx="559">
                  <c:v>1437</c:v>
                </c:pt>
                <c:pt idx="560">
                  <c:v>3146</c:v>
                </c:pt>
                <c:pt idx="561">
                  <c:v>10116</c:v>
                </c:pt>
                <c:pt idx="562">
                  <c:v>321</c:v>
                </c:pt>
                <c:pt idx="563">
                  <c:v>1079</c:v>
                </c:pt>
                <c:pt idx="564">
                  <c:v>270</c:v>
                </c:pt>
                <c:pt idx="565">
                  <c:v>206</c:v>
                </c:pt>
                <c:pt idx="566">
                  <c:v>232</c:v>
                </c:pt>
                <c:pt idx="567">
                  <c:v>301</c:v>
                </c:pt>
                <c:pt idx="568">
                  <c:v>247</c:v>
                </c:pt>
                <c:pt idx="569">
                  <c:v>223</c:v>
                </c:pt>
                <c:pt idx="570">
                  <c:v>300</c:v>
                </c:pt>
                <c:pt idx="571">
                  <c:v>249</c:v>
                </c:pt>
                <c:pt idx="572">
                  <c:v>460</c:v>
                </c:pt>
                <c:pt idx="573">
                  <c:v>247</c:v>
                </c:pt>
                <c:pt idx="574">
                  <c:v>307</c:v>
                </c:pt>
                <c:pt idx="575">
                  <c:v>479</c:v>
                </c:pt>
                <c:pt idx="576">
                  <c:v>497</c:v>
                </c:pt>
                <c:pt idx="577">
                  <c:v>795</c:v>
                </c:pt>
                <c:pt idx="578">
                  <c:v>553</c:v>
                </c:pt>
                <c:pt idx="579">
                  <c:v>5426</c:v>
                </c:pt>
                <c:pt idx="580">
                  <c:v>961</c:v>
                </c:pt>
                <c:pt idx="581">
                  <c:v>699</c:v>
                </c:pt>
                <c:pt idx="582">
                  <c:v>246</c:v>
                </c:pt>
                <c:pt idx="583">
                  <c:v>408</c:v>
                </c:pt>
                <c:pt idx="584">
                  <c:v>219</c:v>
                </c:pt>
                <c:pt idx="585">
                  <c:v>257</c:v>
                </c:pt>
                <c:pt idx="586">
                  <c:v>412</c:v>
                </c:pt>
                <c:pt idx="587">
                  <c:v>1845</c:v>
                </c:pt>
                <c:pt idx="588">
                  <c:v>239</c:v>
                </c:pt>
                <c:pt idx="589">
                  <c:v>358</c:v>
                </c:pt>
                <c:pt idx="590">
                  <c:v>378</c:v>
                </c:pt>
                <c:pt idx="591">
                  <c:v>155</c:v>
                </c:pt>
                <c:pt idx="592">
                  <c:v>87</c:v>
                </c:pt>
                <c:pt idx="593">
                  <c:v>196</c:v>
                </c:pt>
                <c:pt idx="594">
                  <c:v>309</c:v>
                </c:pt>
                <c:pt idx="595">
                  <c:v>253</c:v>
                </c:pt>
                <c:pt idx="596">
                  <c:v>164</c:v>
                </c:pt>
                <c:pt idx="597">
                  <c:v>264</c:v>
                </c:pt>
                <c:pt idx="598">
                  <c:v>556</c:v>
                </c:pt>
                <c:pt idx="599">
                  <c:v>157</c:v>
                </c:pt>
                <c:pt idx="600">
                  <c:v>242</c:v>
                </c:pt>
                <c:pt idx="601">
                  <c:v>159</c:v>
                </c:pt>
                <c:pt idx="602">
                  <c:v>248</c:v>
                </c:pt>
                <c:pt idx="603">
                  <c:v>286</c:v>
                </c:pt>
                <c:pt idx="604">
                  <c:v>1003</c:v>
                </c:pt>
                <c:pt idx="605">
                  <c:v>139</c:v>
                </c:pt>
                <c:pt idx="606">
                  <c:v>214</c:v>
                </c:pt>
                <c:pt idx="607">
                  <c:v>190</c:v>
                </c:pt>
                <c:pt idx="608">
                  <c:v>209</c:v>
                </c:pt>
                <c:pt idx="609">
                  <c:v>393</c:v>
                </c:pt>
                <c:pt idx="610">
                  <c:v>210</c:v>
                </c:pt>
                <c:pt idx="611">
                  <c:v>266</c:v>
                </c:pt>
                <c:pt idx="612">
                  <c:v>330</c:v>
                </c:pt>
                <c:pt idx="613">
                  <c:v>716</c:v>
                </c:pt>
                <c:pt idx="614">
                  <c:v>479</c:v>
                </c:pt>
                <c:pt idx="615">
                  <c:v>483</c:v>
                </c:pt>
                <c:pt idx="616">
                  <c:v>837</c:v>
                </c:pt>
                <c:pt idx="617">
                  <c:v>729</c:v>
                </c:pt>
                <c:pt idx="618">
                  <c:v>239</c:v>
                </c:pt>
                <c:pt idx="619">
                  <c:v>356</c:v>
                </c:pt>
                <c:pt idx="620">
                  <c:v>163</c:v>
                </c:pt>
                <c:pt idx="621">
                  <c:v>291</c:v>
                </c:pt>
                <c:pt idx="622">
                  <c:v>292</c:v>
                </c:pt>
                <c:pt idx="623">
                  <c:v>430</c:v>
                </c:pt>
                <c:pt idx="624">
                  <c:v>368</c:v>
                </c:pt>
                <c:pt idx="625">
                  <c:v>219</c:v>
                </c:pt>
                <c:pt idx="626">
                  <c:v>508</c:v>
                </c:pt>
                <c:pt idx="627">
                  <c:v>538</c:v>
                </c:pt>
                <c:pt idx="628">
                  <c:v>890</c:v>
                </c:pt>
                <c:pt idx="629">
                  <c:v>808</c:v>
                </c:pt>
                <c:pt idx="630">
                  <c:v>336</c:v>
                </c:pt>
                <c:pt idx="631">
                  <c:v>158</c:v>
                </c:pt>
                <c:pt idx="632">
                  <c:v>343</c:v>
                </c:pt>
                <c:pt idx="633">
                  <c:v>188</c:v>
                </c:pt>
                <c:pt idx="634">
                  <c:v>111</c:v>
                </c:pt>
                <c:pt idx="635">
                  <c:v>126</c:v>
                </c:pt>
                <c:pt idx="636">
                  <c:v>308</c:v>
                </c:pt>
                <c:pt idx="637">
                  <c:v>167</c:v>
                </c:pt>
                <c:pt idx="638">
                  <c:v>141</c:v>
                </c:pt>
                <c:pt idx="639">
                  <c:v>206</c:v>
                </c:pt>
                <c:pt idx="640">
                  <c:v>71</c:v>
                </c:pt>
                <c:pt idx="641">
                  <c:v>136</c:v>
                </c:pt>
                <c:pt idx="642">
                  <c:v>124</c:v>
                </c:pt>
                <c:pt idx="643">
                  <c:v>187</c:v>
                </c:pt>
                <c:pt idx="644">
                  <c:v>247</c:v>
                </c:pt>
                <c:pt idx="645">
                  <c:v>80</c:v>
                </c:pt>
                <c:pt idx="646">
                  <c:v>194</c:v>
                </c:pt>
                <c:pt idx="647">
                  <c:v>643</c:v>
                </c:pt>
                <c:pt idx="648">
                  <c:v>167</c:v>
                </c:pt>
                <c:pt idx="649">
                  <c:v>114</c:v>
                </c:pt>
                <c:pt idx="650">
                  <c:v>59</c:v>
                </c:pt>
                <c:pt idx="651">
                  <c:v>187</c:v>
                </c:pt>
                <c:pt idx="652">
                  <c:v>141</c:v>
                </c:pt>
                <c:pt idx="653">
                  <c:v>112</c:v>
                </c:pt>
                <c:pt idx="654">
                  <c:v>58</c:v>
                </c:pt>
                <c:pt idx="655">
                  <c:v>234</c:v>
                </c:pt>
                <c:pt idx="656">
                  <c:v>440</c:v>
                </c:pt>
                <c:pt idx="657">
                  <c:v>186</c:v>
                </c:pt>
                <c:pt idx="658">
                  <c:v>104</c:v>
                </c:pt>
                <c:pt idx="659">
                  <c:v>104</c:v>
                </c:pt>
                <c:pt idx="660">
                  <c:v>56</c:v>
                </c:pt>
                <c:pt idx="661">
                  <c:v>115</c:v>
                </c:pt>
                <c:pt idx="662">
                  <c:v>147</c:v>
                </c:pt>
                <c:pt idx="663">
                  <c:v>147</c:v>
                </c:pt>
                <c:pt idx="664">
                  <c:v>146</c:v>
                </c:pt>
                <c:pt idx="665">
                  <c:v>97</c:v>
                </c:pt>
                <c:pt idx="666">
                  <c:v>108</c:v>
                </c:pt>
                <c:pt idx="667">
                  <c:v>207</c:v>
                </c:pt>
                <c:pt idx="668">
                  <c:v>242</c:v>
                </c:pt>
                <c:pt idx="669">
                  <c:v>286</c:v>
                </c:pt>
                <c:pt idx="670">
                  <c:v>174</c:v>
                </c:pt>
                <c:pt idx="671">
                  <c:v>184</c:v>
                </c:pt>
                <c:pt idx="672">
                  <c:v>104</c:v>
                </c:pt>
                <c:pt idx="673">
                  <c:v>141</c:v>
                </c:pt>
                <c:pt idx="674">
                  <c:v>216</c:v>
                </c:pt>
                <c:pt idx="675">
                  <c:v>286</c:v>
                </c:pt>
                <c:pt idx="676">
                  <c:v>205</c:v>
                </c:pt>
                <c:pt idx="677">
                  <c:v>464</c:v>
                </c:pt>
                <c:pt idx="678">
                  <c:v>536</c:v>
                </c:pt>
                <c:pt idx="679">
                  <c:v>161</c:v>
                </c:pt>
                <c:pt idx="680">
                  <c:v>257</c:v>
                </c:pt>
                <c:pt idx="681">
                  <c:v>258</c:v>
                </c:pt>
                <c:pt idx="682">
                  <c:v>370</c:v>
                </c:pt>
                <c:pt idx="683">
                  <c:v>256</c:v>
                </c:pt>
                <c:pt idx="684">
                  <c:v>233</c:v>
                </c:pt>
                <c:pt idx="685">
                  <c:v>265</c:v>
                </c:pt>
                <c:pt idx="686">
                  <c:v>221</c:v>
                </c:pt>
                <c:pt idx="687">
                  <c:v>331</c:v>
                </c:pt>
                <c:pt idx="688">
                  <c:v>996</c:v>
                </c:pt>
                <c:pt idx="689">
                  <c:v>312</c:v>
                </c:pt>
                <c:pt idx="690">
                  <c:v>271</c:v>
                </c:pt>
                <c:pt idx="691">
                  <c:v>256</c:v>
                </c:pt>
                <c:pt idx="692">
                  <c:v>254</c:v>
                </c:pt>
                <c:pt idx="693">
                  <c:v>366</c:v>
                </c:pt>
                <c:pt idx="694">
                  <c:v>310</c:v>
                </c:pt>
                <c:pt idx="695">
                  <c:v>332</c:v>
                </c:pt>
                <c:pt idx="696">
                  <c:v>131</c:v>
                </c:pt>
                <c:pt idx="697">
                  <c:v>171</c:v>
                </c:pt>
                <c:pt idx="698">
                  <c:v>216</c:v>
                </c:pt>
                <c:pt idx="699">
                  <c:v>252</c:v>
                </c:pt>
                <c:pt idx="700">
                  <c:v>185</c:v>
                </c:pt>
                <c:pt idx="701">
                  <c:v>180</c:v>
                </c:pt>
                <c:pt idx="702">
                  <c:v>195</c:v>
                </c:pt>
                <c:pt idx="703">
                  <c:v>160</c:v>
                </c:pt>
                <c:pt idx="704">
                  <c:v>103</c:v>
                </c:pt>
                <c:pt idx="705">
                  <c:v>148</c:v>
                </c:pt>
                <c:pt idx="706">
                  <c:v>142</c:v>
                </c:pt>
                <c:pt idx="707">
                  <c:v>336</c:v>
                </c:pt>
                <c:pt idx="708">
                  <c:v>285</c:v>
                </c:pt>
                <c:pt idx="709">
                  <c:v>231</c:v>
                </c:pt>
                <c:pt idx="710">
                  <c:v>288</c:v>
                </c:pt>
                <c:pt idx="711">
                  <c:v>279</c:v>
                </c:pt>
                <c:pt idx="712">
                  <c:v>440</c:v>
                </c:pt>
                <c:pt idx="713">
                  <c:v>288</c:v>
                </c:pt>
                <c:pt idx="714">
                  <c:v>200</c:v>
                </c:pt>
                <c:pt idx="715">
                  <c:v>185</c:v>
                </c:pt>
                <c:pt idx="716">
                  <c:v>248</c:v>
                </c:pt>
                <c:pt idx="717">
                  <c:v>415</c:v>
                </c:pt>
                <c:pt idx="718">
                  <c:v>317</c:v>
                </c:pt>
                <c:pt idx="719">
                  <c:v>542</c:v>
                </c:pt>
                <c:pt idx="720">
                  <c:v>411</c:v>
                </c:pt>
                <c:pt idx="721">
                  <c:v>464</c:v>
                </c:pt>
                <c:pt idx="722">
                  <c:v>266</c:v>
                </c:pt>
                <c:pt idx="723">
                  <c:v>196</c:v>
                </c:pt>
                <c:pt idx="724">
                  <c:v>525</c:v>
                </c:pt>
                <c:pt idx="725">
                  <c:v>271</c:v>
                </c:pt>
                <c:pt idx="726">
                  <c:v>270</c:v>
                </c:pt>
                <c:pt idx="727">
                  <c:v>468</c:v>
                </c:pt>
                <c:pt idx="728">
                  <c:v>1245</c:v>
                </c:pt>
                <c:pt idx="729">
                  <c:v>894</c:v>
                </c:pt>
                <c:pt idx="730">
                  <c:v>768</c:v>
                </c:pt>
                <c:pt idx="731">
                  <c:v>1378</c:v>
                </c:pt>
                <c:pt idx="732">
                  <c:v>215</c:v>
                </c:pt>
                <c:pt idx="733">
                  <c:v>143</c:v>
                </c:pt>
                <c:pt idx="734">
                  <c:v>185</c:v>
                </c:pt>
                <c:pt idx="735">
                  <c:v>203</c:v>
                </c:pt>
                <c:pt idx="736">
                  <c:v>193</c:v>
                </c:pt>
                <c:pt idx="737">
                  <c:v>376</c:v>
                </c:pt>
                <c:pt idx="738">
                  <c:v>372</c:v>
                </c:pt>
                <c:pt idx="739">
                  <c:v>211</c:v>
                </c:pt>
                <c:pt idx="740">
                  <c:v>216</c:v>
                </c:pt>
                <c:pt idx="741">
                  <c:v>587</c:v>
                </c:pt>
                <c:pt idx="742">
                  <c:v>419</c:v>
                </c:pt>
                <c:pt idx="743">
                  <c:v>413</c:v>
                </c:pt>
                <c:pt idx="744">
                  <c:v>608</c:v>
                </c:pt>
                <c:pt idx="745">
                  <c:v>353</c:v>
                </c:pt>
                <c:pt idx="746">
                  <c:v>566</c:v>
                </c:pt>
                <c:pt idx="747">
                  <c:v>1605</c:v>
                </c:pt>
                <c:pt idx="748">
                  <c:v>2739</c:v>
                </c:pt>
                <c:pt idx="749">
                  <c:v>2591</c:v>
                </c:pt>
                <c:pt idx="750">
                  <c:v>593</c:v>
                </c:pt>
                <c:pt idx="751">
                  <c:v>421</c:v>
                </c:pt>
                <c:pt idx="752">
                  <c:v>504</c:v>
                </c:pt>
                <c:pt idx="753">
                  <c:v>460</c:v>
                </c:pt>
                <c:pt idx="754">
                  <c:v>400</c:v>
                </c:pt>
                <c:pt idx="755">
                  <c:v>571</c:v>
                </c:pt>
                <c:pt idx="756">
                  <c:v>342</c:v>
                </c:pt>
                <c:pt idx="757">
                  <c:v>587</c:v>
                </c:pt>
                <c:pt idx="758">
                  <c:v>285</c:v>
                </c:pt>
                <c:pt idx="759">
                  <c:v>460</c:v>
                </c:pt>
                <c:pt idx="760">
                  <c:v>435</c:v>
                </c:pt>
                <c:pt idx="761">
                  <c:v>737</c:v>
                </c:pt>
                <c:pt idx="762">
                  <c:v>1187</c:v>
                </c:pt>
                <c:pt idx="763">
                  <c:v>4384</c:v>
                </c:pt>
                <c:pt idx="764">
                  <c:v>3429</c:v>
                </c:pt>
                <c:pt idx="765">
                  <c:v>443</c:v>
                </c:pt>
                <c:pt idx="766">
                  <c:v>391</c:v>
                </c:pt>
                <c:pt idx="767">
                  <c:v>655</c:v>
                </c:pt>
                <c:pt idx="768">
                  <c:v>452</c:v>
                </c:pt>
                <c:pt idx="769">
                  <c:v>172</c:v>
                </c:pt>
                <c:pt idx="770">
                  <c:v>286</c:v>
                </c:pt>
                <c:pt idx="771">
                  <c:v>419</c:v>
                </c:pt>
                <c:pt idx="772">
                  <c:v>183</c:v>
                </c:pt>
                <c:pt idx="773">
                  <c:v>254</c:v>
                </c:pt>
                <c:pt idx="774">
                  <c:v>271</c:v>
                </c:pt>
                <c:pt idx="775">
                  <c:v>390</c:v>
                </c:pt>
                <c:pt idx="776">
                  <c:v>446</c:v>
                </c:pt>
                <c:pt idx="777">
                  <c:v>803</c:v>
                </c:pt>
                <c:pt idx="778">
                  <c:v>288</c:v>
                </c:pt>
                <c:pt idx="779">
                  <c:v>642</c:v>
                </c:pt>
                <c:pt idx="780">
                  <c:v>212</c:v>
                </c:pt>
                <c:pt idx="781">
                  <c:v>253</c:v>
                </c:pt>
                <c:pt idx="782">
                  <c:v>373</c:v>
                </c:pt>
                <c:pt idx="783">
                  <c:v>185</c:v>
                </c:pt>
                <c:pt idx="784">
                  <c:v>182</c:v>
                </c:pt>
                <c:pt idx="785">
                  <c:v>265</c:v>
                </c:pt>
                <c:pt idx="786">
                  <c:v>224</c:v>
                </c:pt>
                <c:pt idx="787">
                  <c:v>834</c:v>
                </c:pt>
                <c:pt idx="788">
                  <c:v>725</c:v>
                </c:pt>
                <c:pt idx="789">
                  <c:v>551</c:v>
                </c:pt>
                <c:pt idx="790">
                  <c:v>339</c:v>
                </c:pt>
                <c:pt idx="791">
                  <c:v>1993</c:v>
                </c:pt>
                <c:pt idx="792">
                  <c:v>212</c:v>
                </c:pt>
                <c:pt idx="793">
                  <c:v>865</c:v>
                </c:pt>
                <c:pt idx="794">
                  <c:v>553</c:v>
                </c:pt>
                <c:pt idx="795">
                  <c:v>149</c:v>
                </c:pt>
                <c:pt idx="796">
                  <c:v>246</c:v>
                </c:pt>
                <c:pt idx="797">
                  <c:v>452</c:v>
                </c:pt>
                <c:pt idx="798">
                  <c:v>414</c:v>
                </c:pt>
                <c:pt idx="799">
                  <c:v>155</c:v>
                </c:pt>
                <c:pt idx="800">
                  <c:v>112</c:v>
                </c:pt>
                <c:pt idx="801">
                  <c:v>176</c:v>
                </c:pt>
                <c:pt idx="802">
                  <c:v>284</c:v>
                </c:pt>
                <c:pt idx="803">
                  <c:v>115</c:v>
                </c:pt>
                <c:pt idx="804">
                  <c:v>242</c:v>
                </c:pt>
                <c:pt idx="805">
                  <c:v>255</c:v>
                </c:pt>
                <c:pt idx="806">
                  <c:v>369</c:v>
                </c:pt>
                <c:pt idx="807">
                  <c:v>358</c:v>
                </c:pt>
                <c:pt idx="808">
                  <c:v>94</c:v>
                </c:pt>
                <c:pt idx="809">
                  <c:v>109</c:v>
                </c:pt>
                <c:pt idx="810">
                  <c:v>114</c:v>
                </c:pt>
                <c:pt idx="811">
                  <c:v>188</c:v>
                </c:pt>
                <c:pt idx="812">
                  <c:v>270</c:v>
                </c:pt>
                <c:pt idx="813">
                  <c:v>99</c:v>
                </c:pt>
                <c:pt idx="814">
                  <c:v>156</c:v>
                </c:pt>
                <c:pt idx="815">
                  <c:v>92</c:v>
                </c:pt>
                <c:pt idx="816">
                  <c:v>130</c:v>
                </c:pt>
                <c:pt idx="817">
                  <c:v>153</c:v>
                </c:pt>
                <c:pt idx="818">
                  <c:v>480</c:v>
                </c:pt>
                <c:pt idx="819">
                  <c:v>78</c:v>
                </c:pt>
                <c:pt idx="820">
                  <c:v>142</c:v>
                </c:pt>
                <c:pt idx="821">
                  <c:v>171</c:v>
                </c:pt>
                <c:pt idx="822">
                  <c:v>187</c:v>
                </c:pt>
                <c:pt idx="823">
                  <c:v>128</c:v>
                </c:pt>
                <c:pt idx="824">
                  <c:v>152</c:v>
                </c:pt>
                <c:pt idx="825">
                  <c:v>179</c:v>
                </c:pt>
                <c:pt idx="826">
                  <c:v>198</c:v>
                </c:pt>
                <c:pt idx="827">
                  <c:v>299</c:v>
                </c:pt>
                <c:pt idx="828">
                  <c:v>139</c:v>
                </c:pt>
                <c:pt idx="829">
                  <c:v>113</c:v>
                </c:pt>
                <c:pt idx="830">
                  <c:v>163</c:v>
                </c:pt>
                <c:pt idx="831">
                  <c:v>116</c:v>
                </c:pt>
                <c:pt idx="832">
                  <c:v>119</c:v>
                </c:pt>
                <c:pt idx="833">
                  <c:v>161</c:v>
                </c:pt>
                <c:pt idx="834">
                  <c:v>108</c:v>
                </c:pt>
                <c:pt idx="835">
                  <c:v>199</c:v>
                </c:pt>
                <c:pt idx="836">
                  <c:v>90</c:v>
                </c:pt>
                <c:pt idx="837">
                  <c:v>154</c:v>
                </c:pt>
                <c:pt idx="838">
                  <c:v>153</c:v>
                </c:pt>
                <c:pt idx="839">
                  <c:v>115</c:v>
                </c:pt>
                <c:pt idx="840">
                  <c:v>131</c:v>
                </c:pt>
                <c:pt idx="841">
                  <c:v>213</c:v>
                </c:pt>
                <c:pt idx="842">
                  <c:v>206</c:v>
                </c:pt>
                <c:pt idx="843">
                  <c:v>329</c:v>
                </c:pt>
                <c:pt idx="844">
                  <c:v>282</c:v>
                </c:pt>
                <c:pt idx="845">
                  <c:v>217</c:v>
                </c:pt>
                <c:pt idx="846">
                  <c:v>368</c:v>
                </c:pt>
                <c:pt idx="847">
                  <c:v>533</c:v>
                </c:pt>
                <c:pt idx="848">
                  <c:v>945</c:v>
                </c:pt>
                <c:pt idx="849">
                  <c:v>176</c:v>
                </c:pt>
                <c:pt idx="850">
                  <c:v>102</c:v>
                </c:pt>
                <c:pt idx="851">
                  <c:v>134</c:v>
                </c:pt>
                <c:pt idx="852">
                  <c:v>385</c:v>
                </c:pt>
                <c:pt idx="853">
                  <c:v>383</c:v>
                </c:pt>
                <c:pt idx="854">
                  <c:v>439</c:v>
                </c:pt>
                <c:pt idx="855">
                  <c:v>597</c:v>
                </c:pt>
                <c:pt idx="856">
                  <c:v>214</c:v>
                </c:pt>
                <c:pt idx="857">
                  <c:v>327</c:v>
                </c:pt>
                <c:pt idx="858">
                  <c:v>235</c:v>
                </c:pt>
                <c:pt idx="859">
                  <c:v>192</c:v>
                </c:pt>
                <c:pt idx="860">
                  <c:v>239</c:v>
                </c:pt>
                <c:pt idx="861">
                  <c:v>279</c:v>
                </c:pt>
                <c:pt idx="862">
                  <c:v>555</c:v>
                </c:pt>
                <c:pt idx="863">
                  <c:v>238</c:v>
                </c:pt>
                <c:pt idx="864">
                  <c:v>323</c:v>
                </c:pt>
                <c:pt idx="865">
                  <c:v>376</c:v>
                </c:pt>
                <c:pt idx="866">
                  <c:v>302</c:v>
                </c:pt>
                <c:pt idx="867">
                  <c:v>930</c:v>
                </c:pt>
                <c:pt idx="868">
                  <c:v>285</c:v>
                </c:pt>
                <c:pt idx="869">
                  <c:v>1738</c:v>
                </c:pt>
                <c:pt idx="870">
                  <c:v>417</c:v>
                </c:pt>
                <c:pt idx="871">
                  <c:v>288</c:v>
                </c:pt>
                <c:pt idx="872">
                  <c:v>600</c:v>
                </c:pt>
                <c:pt idx="873">
                  <c:v>1286</c:v>
                </c:pt>
                <c:pt idx="874">
                  <c:v>298</c:v>
                </c:pt>
                <c:pt idx="875">
                  <c:v>523</c:v>
                </c:pt>
                <c:pt idx="876">
                  <c:v>551</c:v>
                </c:pt>
                <c:pt idx="877">
                  <c:v>688</c:v>
                </c:pt>
                <c:pt idx="878">
                  <c:v>754</c:v>
                </c:pt>
                <c:pt idx="879">
                  <c:v>4526</c:v>
                </c:pt>
                <c:pt idx="880">
                  <c:v>1619</c:v>
                </c:pt>
                <c:pt idx="881">
                  <c:v>5886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CF-4F41-9730-A4735698B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2139040"/>
        <c:axId val="1454737696"/>
      </c:barChart>
      <c:lineChart>
        <c:grouping val="standard"/>
        <c:varyColors val="0"/>
        <c:ser>
          <c:idx val="0"/>
          <c:order val="0"/>
          <c:tx>
            <c:strRef>
              <c:f>'#주가'!$B$14</c:f>
              <c:strCache>
                <c:ptCount val="1"/>
                <c:pt idx="0">
                  <c:v>수정주가</c:v>
                </c:pt>
              </c:strCache>
            </c:strRef>
          </c:tx>
          <c:spPr>
            <a:ln w="28575" cap="rnd">
              <a:solidFill>
                <a:srgbClr val="074196"/>
              </a:solidFill>
              <a:round/>
            </a:ln>
            <a:effectLst/>
          </c:spPr>
          <c:marker>
            <c:symbol val="none"/>
          </c:marker>
          <c:cat>
            <c:numRef>
              <c:f>'#주가'!$A$15:$A$1239</c:f>
              <c:numCache>
                <c:formatCode>m/d/yy</c:formatCode>
                <c:ptCount val="1225"/>
                <c:pt idx="0">
                  <c:v>46161</c:v>
                </c:pt>
                <c:pt idx="1">
                  <c:v>46160</c:v>
                </c:pt>
                <c:pt idx="2">
                  <c:v>46157</c:v>
                </c:pt>
                <c:pt idx="3">
                  <c:v>46156</c:v>
                </c:pt>
                <c:pt idx="4">
                  <c:v>46155</c:v>
                </c:pt>
                <c:pt idx="5">
                  <c:v>46154</c:v>
                </c:pt>
                <c:pt idx="6">
                  <c:v>46153</c:v>
                </c:pt>
                <c:pt idx="7">
                  <c:v>46150</c:v>
                </c:pt>
                <c:pt idx="8">
                  <c:v>46149</c:v>
                </c:pt>
                <c:pt idx="9">
                  <c:v>46148</c:v>
                </c:pt>
                <c:pt idx="10">
                  <c:v>46146</c:v>
                </c:pt>
                <c:pt idx="11">
                  <c:v>46142</c:v>
                </c:pt>
                <c:pt idx="12">
                  <c:v>46141</c:v>
                </c:pt>
                <c:pt idx="13">
                  <c:v>46140</c:v>
                </c:pt>
                <c:pt idx="14">
                  <c:v>46139</c:v>
                </c:pt>
                <c:pt idx="15">
                  <c:v>46136</c:v>
                </c:pt>
                <c:pt idx="16">
                  <c:v>46135</c:v>
                </c:pt>
                <c:pt idx="17">
                  <c:v>46134</c:v>
                </c:pt>
                <c:pt idx="18">
                  <c:v>46133</c:v>
                </c:pt>
                <c:pt idx="19">
                  <c:v>46132</c:v>
                </c:pt>
                <c:pt idx="20">
                  <c:v>46129</c:v>
                </c:pt>
                <c:pt idx="21">
                  <c:v>46128</c:v>
                </c:pt>
                <c:pt idx="22">
                  <c:v>46127</c:v>
                </c:pt>
                <c:pt idx="23">
                  <c:v>46126</c:v>
                </c:pt>
                <c:pt idx="24">
                  <c:v>46125</c:v>
                </c:pt>
                <c:pt idx="25">
                  <c:v>46122</c:v>
                </c:pt>
                <c:pt idx="26">
                  <c:v>46121</c:v>
                </c:pt>
                <c:pt idx="27">
                  <c:v>46120</c:v>
                </c:pt>
                <c:pt idx="28">
                  <c:v>46119</c:v>
                </c:pt>
                <c:pt idx="29">
                  <c:v>46118</c:v>
                </c:pt>
                <c:pt idx="30">
                  <c:v>46115</c:v>
                </c:pt>
                <c:pt idx="31">
                  <c:v>46114</c:v>
                </c:pt>
                <c:pt idx="32">
                  <c:v>46113</c:v>
                </c:pt>
                <c:pt idx="33">
                  <c:v>46112</c:v>
                </c:pt>
                <c:pt idx="34">
                  <c:v>46111</c:v>
                </c:pt>
                <c:pt idx="35">
                  <c:v>46108</c:v>
                </c:pt>
                <c:pt idx="36">
                  <c:v>46107</c:v>
                </c:pt>
                <c:pt idx="37">
                  <c:v>46106</c:v>
                </c:pt>
                <c:pt idx="38">
                  <c:v>46105</c:v>
                </c:pt>
                <c:pt idx="39">
                  <c:v>46104</c:v>
                </c:pt>
                <c:pt idx="40">
                  <c:v>46101</c:v>
                </c:pt>
                <c:pt idx="41">
                  <c:v>46100</c:v>
                </c:pt>
                <c:pt idx="42">
                  <c:v>46099</c:v>
                </c:pt>
                <c:pt idx="43">
                  <c:v>46098</c:v>
                </c:pt>
                <c:pt idx="44">
                  <c:v>46097</c:v>
                </c:pt>
                <c:pt idx="45">
                  <c:v>46094</c:v>
                </c:pt>
                <c:pt idx="46">
                  <c:v>46093</c:v>
                </c:pt>
                <c:pt idx="47">
                  <c:v>46092</c:v>
                </c:pt>
                <c:pt idx="48">
                  <c:v>46091</c:v>
                </c:pt>
                <c:pt idx="49">
                  <c:v>46090</c:v>
                </c:pt>
                <c:pt idx="50">
                  <c:v>46087</c:v>
                </c:pt>
                <c:pt idx="51">
                  <c:v>46086</c:v>
                </c:pt>
                <c:pt idx="52">
                  <c:v>46085</c:v>
                </c:pt>
                <c:pt idx="53">
                  <c:v>46084</c:v>
                </c:pt>
                <c:pt idx="54">
                  <c:v>46080</c:v>
                </c:pt>
                <c:pt idx="55">
                  <c:v>46079</c:v>
                </c:pt>
                <c:pt idx="56">
                  <c:v>46078</c:v>
                </c:pt>
                <c:pt idx="57">
                  <c:v>46077</c:v>
                </c:pt>
                <c:pt idx="58">
                  <c:v>46076</c:v>
                </c:pt>
                <c:pt idx="59">
                  <c:v>46073</c:v>
                </c:pt>
                <c:pt idx="60">
                  <c:v>46072</c:v>
                </c:pt>
                <c:pt idx="61">
                  <c:v>46066</c:v>
                </c:pt>
                <c:pt idx="62">
                  <c:v>46065</c:v>
                </c:pt>
                <c:pt idx="63">
                  <c:v>46064</c:v>
                </c:pt>
                <c:pt idx="64">
                  <c:v>46063</c:v>
                </c:pt>
                <c:pt idx="65">
                  <c:v>46062</c:v>
                </c:pt>
                <c:pt idx="66">
                  <c:v>46059</c:v>
                </c:pt>
                <c:pt idx="67">
                  <c:v>46058</c:v>
                </c:pt>
                <c:pt idx="68">
                  <c:v>46057</c:v>
                </c:pt>
                <c:pt idx="69">
                  <c:v>46056</c:v>
                </c:pt>
                <c:pt idx="70">
                  <c:v>46055</c:v>
                </c:pt>
                <c:pt idx="71">
                  <c:v>46052</c:v>
                </c:pt>
                <c:pt idx="72">
                  <c:v>46051</c:v>
                </c:pt>
                <c:pt idx="73">
                  <c:v>46050</c:v>
                </c:pt>
                <c:pt idx="74">
                  <c:v>46049</c:v>
                </c:pt>
                <c:pt idx="75">
                  <c:v>46048</c:v>
                </c:pt>
                <c:pt idx="76">
                  <c:v>46045</c:v>
                </c:pt>
                <c:pt idx="77">
                  <c:v>46044</c:v>
                </c:pt>
                <c:pt idx="78">
                  <c:v>46043</c:v>
                </c:pt>
                <c:pt idx="79">
                  <c:v>46042</c:v>
                </c:pt>
                <c:pt idx="80">
                  <c:v>46041</c:v>
                </c:pt>
                <c:pt idx="81">
                  <c:v>46038</c:v>
                </c:pt>
                <c:pt idx="82">
                  <c:v>46037</c:v>
                </c:pt>
                <c:pt idx="83">
                  <c:v>46036</c:v>
                </c:pt>
                <c:pt idx="84">
                  <c:v>46035</c:v>
                </c:pt>
                <c:pt idx="85">
                  <c:v>46034</c:v>
                </c:pt>
                <c:pt idx="86">
                  <c:v>46031</c:v>
                </c:pt>
                <c:pt idx="87">
                  <c:v>46030</c:v>
                </c:pt>
                <c:pt idx="88">
                  <c:v>46029</c:v>
                </c:pt>
                <c:pt idx="89">
                  <c:v>46028</c:v>
                </c:pt>
                <c:pt idx="90">
                  <c:v>46027</c:v>
                </c:pt>
                <c:pt idx="91">
                  <c:v>46024</c:v>
                </c:pt>
                <c:pt idx="92">
                  <c:v>46021</c:v>
                </c:pt>
                <c:pt idx="93">
                  <c:v>46020</c:v>
                </c:pt>
                <c:pt idx="94">
                  <c:v>46017</c:v>
                </c:pt>
                <c:pt idx="95">
                  <c:v>46015</c:v>
                </c:pt>
                <c:pt idx="96">
                  <c:v>46014</c:v>
                </c:pt>
                <c:pt idx="97">
                  <c:v>46013</c:v>
                </c:pt>
                <c:pt idx="98">
                  <c:v>46010</c:v>
                </c:pt>
                <c:pt idx="99">
                  <c:v>46009</c:v>
                </c:pt>
                <c:pt idx="100">
                  <c:v>46008</c:v>
                </c:pt>
                <c:pt idx="101">
                  <c:v>46007</c:v>
                </c:pt>
                <c:pt idx="102">
                  <c:v>46006</c:v>
                </c:pt>
                <c:pt idx="103">
                  <c:v>46003</c:v>
                </c:pt>
                <c:pt idx="104">
                  <c:v>46002</c:v>
                </c:pt>
                <c:pt idx="105">
                  <c:v>46001</c:v>
                </c:pt>
                <c:pt idx="106">
                  <c:v>46000</c:v>
                </c:pt>
                <c:pt idx="107">
                  <c:v>45999</c:v>
                </c:pt>
                <c:pt idx="108">
                  <c:v>45996</c:v>
                </c:pt>
                <c:pt idx="109">
                  <c:v>45995</c:v>
                </c:pt>
                <c:pt idx="110">
                  <c:v>45994</c:v>
                </c:pt>
                <c:pt idx="111">
                  <c:v>45993</c:v>
                </c:pt>
                <c:pt idx="112">
                  <c:v>45992</c:v>
                </c:pt>
                <c:pt idx="113">
                  <c:v>45989</c:v>
                </c:pt>
                <c:pt idx="114">
                  <c:v>45988</c:v>
                </c:pt>
                <c:pt idx="115">
                  <c:v>45987</c:v>
                </c:pt>
                <c:pt idx="116">
                  <c:v>45986</c:v>
                </c:pt>
                <c:pt idx="117">
                  <c:v>45985</c:v>
                </c:pt>
                <c:pt idx="118">
                  <c:v>45982</c:v>
                </c:pt>
                <c:pt idx="119">
                  <c:v>45981</c:v>
                </c:pt>
                <c:pt idx="120">
                  <c:v>45980</c:v>
                </c:pt>
                <c:pt idx="121">
                  <c:v>45979</c:v>
                </c:pt>
                <c:pt idx="122">
                  <c:v>45978</c:v>
                </c:pt>
                <c:pt idx="123">
                  <c:v>45975</c:v>
                </c:pt>
                <c:pt idx="124">
                  <c:v>45974</c:v>
                </c:pt>
                <c:pt idx="125">
                  <c:v>45973</c:v>
                </c:pt>
                <c:pt idx="126">
                  <c:v>45972</c:v>
                </c:pt>
                <c:pt idx="127">
                  <c:v>45971</c:v>
                </c:pt>
                <c:pt idx="128">
                  <c:v>45968</c:v>
                </c:pt>
                <c:pt idx="129">
                  <c:v>45967</c:v>
                </c:pt>
                <c:pt idx="130">
                  <c:v>45966</c:v>
                </c:pt>
                <c:pt idx="131">
                  <c:v>45965</c:v>
                </c:pt>
                <c:pt idx="132">
                  <c:v>45964</c:v>
                </c:pt>
                <c:pt idx="133">
                  <c:v>45961</c:v>
                </c:pt>
                <c:pt idx="134">
                  <c:v>45960</c:v>
                </c:pt>
                <c:pt idx="135">
                  <c:v>45959</c:v>
                </c:pt>
                <c:pt idx="136">
                  <c:v>45958</c:v>
                </c:pt>
                <c:pt idx="137">
                  <c:v>45957</c:v>
                </c:pt>
                <c:pt idx="138">
                  <c:v>45954</c:v>
                </c:pt>
                <c:pt idx="139">
                  <c:v>45953</c:v>
                </c:pt>
                <c:pt idx="140">
                  <c:v>45952</c:v>
                </c:pt>
                <c:pt idx="141">
                  <c:v>45951</c:v>
                </c:pt>
                <c:pt idx="142">
                  <c:v>45950</c:v>
                </c:pt>
                <c:pt idx="143">
                  <c:v>45947</c:v>
                </c:pt>
                <c:pt idx="144">
                  <c:v>45946</c:v>
                </c:pt>
                <c:pt idx="145">
                  <c:v>45945</c:v>
                </c:pt>
                <c:pt idx="146">
                  <c:v>45944</c:v>
                </c:pt>
                <c:pt idx="147">
                  <c:v>45943</c:v>
                </c:pt>
                <c:pt idx="148">
                  <c:v>45940</c:v>
                </c:pt>
                <c:pt idx="149">
                  <c:v>45932</c:v>
                </c:pt>
                <c:pt idx="150">
                  <c:v>45931</c:v>
                </c:pt>
                <c:pt idx="151">
                  <c:v>45930</c:v>
                </c:pt>
                <c:pt idx="152">
                  <c:v>45929</c:v>
                </c:pt>
                <c:pt idx="153">
                  <c:v>45926</c:v>
                </c:pt>
                <c:pt idx="154">
                  <c:v>45925</c:v>
                </c:pt>
                <c:pt idx="155">
                  <c:v>45924</c:v>
                </c:pt>
                <c:pt idx="156">
                  <c:v>45923</c:v>
                </c:pt>
                <c:pt idx="157">
                  <c:v>45922</c:v>
                </c:pt>
                <c:pt idx="158">
                  <c:v>45919</c:v>
                </c:pt>
                <c:pt idx="159">
                  <c:v>45918</c:v>
                </c:pt>
                <c:pt idx="160">
                  <c:v>45917</c:v>
                </c:pt>
                <c:pt idx="161">
                  <c:v>45916</c:v>
                </c:pt>
                <c:pt idx="162">
                  <c:v>45915</c:v>
                </c:pt>
                <c:pt idx="163">
                  <c:v>45912</c:v>
                </c:pt>
                <c:pt idx="164">
                  <c:v>45911</c:v>
                </c:pt>
                <c:pt idx="165">
                  <c:v>45910</c:v>
                </c:pt>
                <c:pt idx="166">
                  <c:v>45909</c:v>
                </c:pt>
                <c:pt idx="167">
                  <c:v>45908</c:v>
                </c:pt>
                <c:pt idx="168">
                  <c:v>45905</c:v>
                </c:pt>
                <c:pt idx="169">
                  <c:v>45904</c:v>
                </c:pt>
                <c:pt idx="170">
                  <c:v>45903</c:v>
                </c:pt>
                <c:pt idx="171">
                  <c:v>45902</c:v>
                </c:pt>
                <c:pt idx="172">
                  <c:v>45901</c:v>
                </c:pt>
                <c:pt idx="173">
                  <c:v>45898</c:v>
                </c:pt>
                <c:pt idx="174">
                  <c:v>45897</c:v>
                </c:pt>
                <c:pt idx="175">
                  <c:v>45896</c:v>
                </c:pt>
                <c:pt idx="176">
                  <c:v>45895</c:v>
                </c:pt>
                <c:pt idx="177">
                  <c:v>45894</c:v>
                </c:pt>
                <c:pt idx="178">
                  <c:v>45891</c:v>
                </c:pt>
                <c:pt idx="179">
                  <c:v>45890</c:v>
                </c:pt>
                <c:pt idx="180">
                  <c:v>45889</c:v>
                </c:pt>
                <c:pt idx="181">
                  <c:v>45888</c:v>
                </c:pt>
                <c:pt idx="182">
                  <c:v>45887</c:v>
                </c:pt>
                <c:pt idx="183">
                  <c:v>45883</c:v>
                </c:pt>
                <c:pt idx="184">
                  <c:v>45882</c:v>
                </c:pt>
                <c:pt idx="185">
                  <c:v>45881</c:v>
                </c:pt>
                <c:pt idx="186">
                  <c:v>45880</c:v>
                </c:pt>
                <c:pt idx="187">
                  <c:v>45877</c:v>
                </c:pt>
                <c:pt idx="188">
                  <c:v>45876</c:v>
                </c:pt>
                <c:pt idx="189">
                  <c:v>45875</c:v>
                </c:pt>
                <c:pt idx="190">
                  <c:v>45874</c:v>
                </c:pt>
                <c:pt idx="191">
                  <c:v>45873</c:v>
                </c:pt>
                <c:pt idx="192">
                  <c:v>45870</c:v>
                </c:pt>
                <c:pt idx="193">
                  <c:v>45869</c:v>
                </c:pt>
                <c:pt idx="194">
                  <c:v>45868</c:v>
                </c:pt>
                <c:pt idx="195">
                  <c:v>45867</c:v>
                </c:pt>
                <c:pt idx="196">
                  <c:v>45866</c:v>
                </c:pt>
                <c:pt idx="197">
                  <c:v>45863</c:v>
                </c:pt>
                <c:pt idx="198">
                  <c:v>45862</c:v>
                </c:pt>
                <c:pt idx="199">
                  <c:v>45861</c:v>
                </c:pt>
                <c:pt idx="200">
                  <c:v>45860</c:v>
                </c:pt>
                <c:pt idx="201">
                  <c:v>45859</c:v>
                </c:pt>
                <c:pt idx="202">
                  <c:v>45856</c:v>
                </c:pt>
                <c:pt idx="203">
                  <c:v>45855</c:v>
                </c:pt>
                <c:pt idx="204">
                  <c:v>45854</c:v>
                </c:pt>
                <c:pt idx="205">
                  <c:v>45853</c:v>
                </c:pt>
                <c:pt idx="206">
                  <c:v>45852</c:v>
                </c:pt>
                <c:pt idx="207">
                  <c:v>45849</c:v>
                </c:pt>
                <c:pt idx="208">
                  <c:v>45848</c:v>
                </c:pt>
                <c:pt idx="209">
                  <c:v>45847</c:v>
                </c:pt>
                <c:pt idx="210">
                  <c:v>45846</c:v>
                </c:pt>
                <c:pt idx="211">
                  <c:v>45845</c:v>
                </c:pt>
                <c:pt idx="212">
                  <c:v>45842</c:v>
                </c:pt>
                <c:pt idx="213">
                  <c:v>45841</c:v>
                </c:pt>
                <c:pt idx="214">
                  <c:v>45840</c:v>
                </c:pt>
                <c:pt idx="215">
                  <c:v>45839</c:v>
                </c:pt>
                <c:pt idx="216">
                  <c:v>45838</c:v>
                </c:pt>
                <c:pt idx="217">
                  <c:v>45835</c:v>
                </c:pt>
                <c:pt idx="218">
                  <c:v>45834</c:v>
                </c:pt>
                <c:pt idx="219">
                  <c:v>45833</c:v>
                </c:pt>
                <c:pt idx="220">
                  <c:v>45832</c:v>
                </c:pt>
                <c:pt idx="221">
                  <c:v>45831</c:v>
                </c:pt>
                <c:pt idx="222">
                  <c:v>45828</c:v>
                </c:pt>
                <c:pt idx="223">
                  <c:v>45827</c:v>
                </c:pt>
                <c:pt idx="224">
                  <c:v>45826</c:v>
                </c:pt>
                <c:pt idx="225">
                  <c:v>45825</c:v>
                </c:pt>
                <c:pt idx="226">
                  <c:v>45824</c:v>
                </c:pt>
                <c:pt idx="227">
                  <c:v>45821</c:v>
                </c:pt>
                <c:pt idx="228">
                  <c:v>45820</c:v>
                </c:pt>
                <c:pt idx="229">
                  <c:v>45819</c:v>
                </c:pt>
                <c:pt idx="230">
                  <c:v>45818</c:v>
                </c:pt>
                <c:pt idx="231">
                  <c:v>45817</c:v>
                </c:pt>
                <c:pt idx="232">
                  <c:v>45813</c:v>
                </c:pt>
                <c:pt idx="233">
                  <c:v>45812</c:v>
                </c:pt>
                <c:pt idx="234">
                  <c:v>45810</c:v>
                </c:pt>
                <c:pt idx="235">
                  <c:v>45807</c:v>
                </c:pt>
                <c:pt idx="236">
                  <c:v>45806</c:v>
                </c:pt>
                <c:pt idx="237">
                  <c:v>45805</c:v>
                </c:pt>
                <c:pt idx="238">
                  <c:v>45804</c:v>
                </c:pt>
                <c:pt idx="239">
                  <c:v>45803</c:v>
                </c:pt>
                <c:pt idx="240">
                  <c:v>45800</c:v>
                </c:pt>
                <c:pt idx="241">
                  <c:v>45799</c:v>
                </c:pt>
                <c:pt idx="242">
                  <c:v>45798</c:v>
                </c:pt>
                <c:pt idx="243">
                  <c:v>45797</c:v>
                </c:pt>
                <c:pt idx="244">
                  <c:v>45796</c:v>
                </c:pt>
                <c:pt idx="245">
                  <c:v>45793</c:v>
                </c:pt>
                <c:pt idx="246">
                  <c:v>45792</c:v>
                </c:pt>
                <c:pt idx="247">
                  <c:v>45791</c:v>
                </c:pt>
                <c:pt idx="248">
                  <c:v>45790</c:v>
                </c:pt>
                <c:pt idx="249">
                  <c:v>45789</c:v>
                </c:pt>
                <c:pt idx="250">
                  <c:v>45786</c:v>
                </c:pt>
                <c:pt idx="251">
                  <c:v>45785</c:v>
                </c:pt>
                <c:pt idx="252">
                  <c:v>45784</c:v>
                </c:pt>
                <c:pt idx="253">
                  <c:v>45779</c:v>
                </c:pt>
                <c:pt idx="254">
                  <c:v>45777</c:v>
                </c:pt>
                <c:pt idx="255">
                  <c:v>45776</c:v>
                </c:pt>
                <c:pt idx="256">
                  <c:v>45775</c:v>
                </c:pt>
                <c:pt idx="257">
                  <c:v>45772</c:v>
                </c:pt>
                <c:pt idx="258">
                  <c:v>45771</c:v>
                </c:pt>
                <c:pt idx="259">
                  <c:v>45770</c:v>
                </c:pt>
                <c:pt idx="260">
                  <c:v>45769</c:v>
                </c:pt>
                <c:pt idx="261">
                  <c:v>45768</c:v>
                </c:pt>
                <c:pt idx="262">
                  <c:v>45765</c:v>
                </c:pt>
                <c:pt idx="263">
                  <c:v>45764</c:v>
                </c:pt>
                <c:pt idx="264">
                  <c:v>45763</c:v>
                </c:pt>
                <c:pt idx="265">
                  <c:v>45762</c:v>
                </c:pt>
                <c:pt idx="266">
                  <c:v>45761</c:v>
                </c:pt>
                <c:pt idx="267">
                  <c:v>45758</c:v>
                </c:pt>
                <c:pt idx="268">
                  <c:v>45757</c:v>
                </c:pt>
                <c:pt idx="269">
                  <c:v>45756</c:v>
                </c:pt>
                <c:pt idx="270">
                  <c:v>45755</c:v>
                </c:pt>
                <c:pt idx="271">
                  <c:v>45754</c:v>
                </c:pt>
                <c:pt idx="272">
                  <c:v>45751</c:v>
                </c:pt>
                <c:pt idx="273">
                  <c:v>45750</c:v>
                </c:pt>
                <c:pt idx="274">
                  <c:v>45749</c:v>
                </c:pt>
                <c:pt idx="275">
                  <c:v>45748</c:v>
                </c:pt>
                <c:pt idx="276">
                  <c:v>45747</c:v>
                </c:pt>
                <c:pt idx="277">
                  <c:v>45744</c:v>
                </c:pt>
                <c:pt idx="278">
                  <c:v>45743</c:v>
                </c:pt>
                <c:pt idx="279">
                  <c:v>45742</c:v>
                </c:pt>
                <c:pt idx="280">
                  <c:v>45741</c:v>
                </c:pt>
                <c:pt idx="281">
                  <c:v>45740</c:v>
                </c:pt>
                <c:pt idx="282">
                  <c:v>45737</c:v>
                </c:pt>
                <c:pt idx="283">
                  <c:v>45736</c:v>
                </c:pt>
                <c:pt idx="284">
                  <c:v>45735</c:v>
                </c:pt>
                <c:pt idx="285">
                  <c:v>45734</c:v>
                </c:pt>
                <c:pt idx="286">
                  <c:v>45733</c:v>
                </c:pt>
                <c:pt idx="287">
                  <c:v>45730</c:v>
                </c:pt>
                <c:pt idx="288">
                  <c:v>45729</c:v>
                </c:pt>
                <c:pt idx="289">
                  <c:v>45728</c:v>
                </c:pt>
                <c:pt idx="290">
                  <c:v>45727</c:v>
                </c:pt>
                <c:pt idx="291">
                  <c:v>45726</c:v>
                </c:pt>
                <c:pt idx="292">
                  <c:v>45723</c:v>
                </c:pt>
                <c:pt idx="293">
                  <c:v>45722</c:v>
                </c:pt>
                <c:pt idx="294">
                  <c:v>45721</c:v>
                </c:pt>
                <c:pt idx="295">
                  <c:v>45720</c:v>
                </c:pt>
                <c:pt idx="296">
                  <c:v>45716</c:v>
                </c:pt>
                <c:pt idx="297">
                  <c:v>45715</c:v>
                </c:pt>
                <c:pt idx="298">
                  <c:v>45714</c:v>
                </c:pt>
                <c:pt idx="299">
                  <c:v>45713</c:v>
                </c:pt>
                <c:pt idx="300">
                  <c:v>45712</c:v>
                </c:pt>
                <c:pt idx="301">
                  <c:v>45709</c:v>
                </c:pt>
                <c:pt idx="302">
                  <c:v>45708</c:v>
                </c:pt>
                <c:pt idx="303">
                  <c:v>45707</c:v>
                </c:pt>
                <c:pt idx="304">
                  <c:v>45706</c:v>
                </c:pt>
                <c:pt idx="305">
                  <c:v>45705</c:v>
                </c:pt>
                <c:pt idx="306">
                  <c:v>45702</c:v>
                </c:pt>
                <c:pt idx="307">
                  <c:v>45701</c:v>
                </c:pt>
                <c:pt idx="308">
                  <c:v>45700</c:v>
                </c:pt>
                <c:pt idx="309">
                  <c:v>45699</c:v>
                </c:pt>
                <c:pt idx="310">
                  <c:v>45698</c:v>
                </c:pt>
                <c:pt idx="311">
                  <c:v>45695</c:v>
                </c:pt>
                <c:pt idx="312">
                  <c:v>45694</c:v>
                </c:pt>
                <c:pt idx="313">
                  <c:v>45693</c:v>
                </c:pt>
                <c:pt idx="314">
                  <c:v>45692</c:v>
                </c:pt>
                <c:pt idx="315">
                  <c:v>45691</c:v>
                </c:pt>
                <c:pt idx="316">
                  <c:v>45688</c:v>
                </c:pt>
                <c:pt idx="317">
                  <c:v>45681</c:v>
                </c:pt>
                <c:pt idx="318">
                  <c:v>45680</c:v>
                </c:pt>
                <c:pt idx="319">
                  <c:v>45679</c:v>
                </c:pt>
                <c:pt idx="320">
                  <c:v>45678</c:v>
                </c:pt>
                <c:pt idx="321">
                  <c:v>45677</c:v>
                </c:pt>
                <c:pt idx="322">
                  <c:v>45674</c:v>
                </c:pt>
                <c:pt idx="323">
                  <c:v>45673</c:v>
                </c:pt>
                <c:pt idx="324">
                  <c:v>45672</c:v>
                </c:pt>
                <c:pt idx="325">
                  <c:v>45671</c:v>
                </c:pt>
                <c:pt idx="326">
                  <c:v>45670</c:v>
                </c:pt>
                <c:pt idx="327">
                  <c:v>45667</c:v>
                </c:pt>
                <c:pt idx="328">
                  <c:v>45666</c:v>
                </c:pt>
                <c:pt idx="329">
                  <c:v>45665</c:v>
                </c:pt>
                <c:pt idx="330">
                  <c:v>45664</c:v>
                </c:pt>
                <c:pt idx="331">
                  <c:v>45663</c:v>
                </c:pt>
                <c:pt idx="332">
                  <c:v>45660</c:v>
                </c:pt>
                <c:pt idx="333">
                  <c:v>45659</c:v>
                </c:pt>
                <c:pt idx="334">
                  <c:v>45656</c:v>
                </c:pt>
                <c:pt idx="335">
                  <c:v>45653</c:v>
                </c:pt>
                <c:pt idx="336">
                  <c:v>45652</c:v>
                </c:pt>
                <c:pt idx="337">
                  <c:v>45650</c:v>
                </c:pt>
                <c:pt idx="338">
                  <c:v>45649</c:v>
                </c:pt>
                <c:pt idx="339">
                  <c:v>45646</c:v>
                </c:pt>
                <c:pt idx="340">
                  <c:v>45645</c:v>
                </c:pt>
                <c:pt idx="341">
                  <c:v>45644</c:v>
                </c:pt>
                <c:pt idx="342">
                  <c:v>45643</c:v>
                </c:pt>
                <c:pt idx="343">
                  <c:v>45642</c:v>
                </c:pt>
                <c:pt idx="344">
                  <c:v>45639</c:v>
                </c:pt>
                <c:pt idx="345">
                  <c:v>45638</c:v>
                </c:pt>
                <c:pt idx="346">
                  <c:v>45637</c:v>
                </c:pt>
                <c:pt idx="347">
                  <c:v>45636</c:v>
                </c:pt>
                <c:pt idx="348">
                  <c:v>45635</c:v>
                </c:pt>
                <c:pt idx="349">
                  <c:v>45632</c:v>
                </c:pt>
                <c:pt idx="350">
                  <c:v>45631</c:v>
                </c:pt>
                <c:pt idx="351">
                  <c:v>45630</c:v>
                </c:pt>
                <c:pt idx="352">
                  <c:v>45629</c:v>
                </c:pt>
                <c:pt idx="353">
                  <c:v>45628</c:v>
                </c:pt>
                <c:pt idx="354">
                  <c:v>45625</c:v>
                </c:pt>
                <c:pt idx="355">
                  <c:v>45624</c:v>
                </c:pt>
                <c:pt idx="356">
                  <c:v>45623</c:v>
                </c:pt>
                <c:pt idx="357">
                  <c:v>45622</c:v>
                </c:pt>
                <c:pt idx="358">
                  <c:v>45621</c:v>
                </c:pt>
                <c:pt idx="359">
                  <c:v>45618</c:v>
                </c:pt>
                <c:pt idx="360">
                  <c:v>45617</c:v>
                </c:pt>
                <c:pt idx="361">
                  <c:v>45616</c:v>
                </c:pt>
                <c:pt idx="362">
                  <c:v>45615</c:v>
                </c:pt>
                <c:pt idx="363">
                  <c:v>45614</c:v>
                </c:pt>
                <c:pt idx="364">
                  <c:v>45611</c:v>
                </c:pt>
                <c:pt idx="365">
                  <c:v>45610</c:v>
                </c:pt>
                <c:pt idx="366">
                  <c:v>45609</c:v>
                </c:pt>
                <c:pt idx="367">
                  <c:v>45608</c:v>
                </c:pt>
                <c:pt idx="368">
                  <c:v>45607</c:v>
                </c:pt>
                <c:pt idx="369">
                  <c:v>45604</c:v>
                </c:pt>
                <c:pt idx="370">
                  <c:v>45603</c:v>
                </c:pt>
                <c:pt idx="371">
                  <c:v>45602</c:v>
                </c:pt>
                <c:pt idx="372">
                  <c:v>45601</c:v>
                </c:pt>
                <c:pt idx="373">
                  <c:v>45600</c:v>
                </c:pt>
                <c:pt idx="374">
                  <c:v>45597</c:v>
                </c:pt>
                <c:pt idx="375">
                  <c:v>45596</c:v>
                </c:pt>
                <c:pt idx="376">
                  <c:v>45595</c:v>
                </c:pt>
                <c:pt idx="377">
                  <c:v>45594</c:v>
                </c:pt>
                <c:pt idx="378">
                  <c:v>45593</c:v>
                </c:pt>
                <c:pt idx="379">
                  <c:v>45590</c:v>
                </c:pt>
                <c:pt idx="380">
                  <c:v>45589</c:v>
                </c:pt>
                <c:pt idx="381">
                  <c:v>45588</c:v>
                </c:pt>
                <c:pt idx="382">
                  <c:v>45587</c:v>
                </c:pt>
                <c:pt idx="383">
                  <c:v>45586</c:v>
                </c:pt>
                <c:pt idx="384">
                  <c:v>45583</c:v>
                </c:pt>
                <c:pt idx="385">
                  <c:v>45582</c:v>
                </c:pt>
                <c:pt idx="386">
                  <c:v>45581</c:v>
                </c:pt>
                <c:pt idx="387">
                  <c:v>45580</c:v>
                </c:pt>
                <c:pt idx="388">
                  <c:v>45579</c:v>
                </c:pt>
                <c:pt idx="389">
                  <c:v>45576</c:v>
                </c:pt>
                <c:pt idx="390">
                  <c:v>45575</c:v>
                </c:pt>
                <c:pt idx="391">
                  <c:v>45573</c:v>
                </c:pt>
                <c:pt idx="392">
                  <c:v>45572</c:v>
                </c:pt>
                <c:pt idx="393">
                  <c:v>45569</c:v>
                </c:pt>
                <c:pt idx="394">
                  <c:v>45567</c:v>
                </c:pt>
                <c:pt idx="395">
                  <c:v>45565</c:v>
                </c:pt>
                <c:pt idx="396">
                  <c:v>45562</c:v>
                </c:pt>
                <c:pt idx="397">
                  <c:v>45561</c:v>
                </c:pt>
                <c:pt idx="398">
                  <c:v>45560</c:v>
                </c:pt>
                <c:pt idx="399">
                  <c:v>45559</c:v>
                </c:pt>
                <c:pt idx="400">
                  <c:v>45558</c:v>
                </c:pt>
                <c:pt idx="401">
                  <c:v>45555</c:v>
                </c:pt>
                <c:pt idx="402">
                  <c:v>45554</c:v>
                </c:pt>
                <c:pt idx="403">
                  <c:v>45548</c:v>
                </c:pt>
                <c:pt idx="404">
                  <c:v>45547</c:v>
                </c:pt>
                <c:pt idx="405">
                  <c:v>45546</c:v>
                </c:pt>
                <c:pt idx="406">
                  <c:v>45545</c:v>
                </c:pt>
                <c:pt idx="407">
                  <c:v>45544</c:v>
                </c:pt>
                <c:pt idx="408">
                  <c:v>45541</c:v>
                </c:pt>
                <c:pt idx="409">
                  <c:v>45540</c:v>
                </c:pt>
                <c:pt idx="410">
                  <c:v>45539</c:v>
                </c:pt>
                <c:pt idx="411">
                  <c:v>45538</c:v>
                </c:pt>
                <c:pt idx="412">
                  <c:v>45537</c:v>
                </c:pt>
                <c:pt idx="413">
                  <c:v>45534</c:v>
                </c:pt>
                <c:pt idx="414">
                  <c:v>45533</c:v>
                </c:pt>
                <c:pt idx="415">
                  <c:v>45532</c:v>
                </c:pt>
                <c:pt idx="416">
                  <c:v>45531</c:v>
                </c:pt>
                <c:pt idx="417">
                  <c:v>45530</c:v>
                </c:pt>
                <c:pt idx="418">
                  <c:v>45527</c:v>
                </c:pt>
                <c:pt idx="419">
                  <c:v>45526</c:v>
                </c:pt>
                <c:pt idx="420">
                  <c:v>45525</c:v>
                </c:pt>
                <c:pt idx="421">
                  <c:v>45524</c:v>
                </c:pt>
                <c:pt idx="422">
                  <c:v>45523</c:v>
                </c:pt>
                <c:pt idx="423">
                  <c:v>45520</c:v>
                </c:pt>
                <c:pt idx="424">
                  <c:v>45518</c:v>
                </c:pt>
                <c:pt idx="425">
                  <c:v>45517</c:v>
                </c:pt>
                <c:pt idx="426">
                  <c:v>45516</c:v>
                </c:pt>
                <c:pt idx="427">
                  <c:v>45513</c:v>
                </c:pt>
                <c:pt idx="428">
                  <c:v>45512</c:v>
                </c:pt>
                <c:pt idx="429">
                  <c:v>45511</c:v>
                </c:pt>
                <c:pt idx="430">
                  <c:v>45510</c:v>
                </c:pt>
                <c:pt idx="431">
                  <c:v>45509</c:v>
                </c:pt>
                <c:pt idx="432">
                  <c:v>45506</c:v>
                </c:pt>
                <c:pt idx="433">
                  <c:v>45505</c:v>
                </c:pt>
                <c:pt idx="434">
                  <c:v>45504</c:v>
                </c:pt>
                <c:pt idx="435">
                  <c:v>45503</c:v>
                </c:pt>
                <c:pt idx="436">
                  <c:v>45502</c:v>
                </c:pt>
                <c:pt idx="437">
                  <c:v>45499</c:v>
                </c:pt>
                <c:pt idx="438">
                  <c:v>45498</c:v>
                </c:pt>
                <c:pt idx="439">
                  <c:v>45497</c:v>
                </c:pt>
                <c:pt idx="440">
                  <c:v>45496</c:v>
                </c:pt>
                <c:pt idx="441">
                  <c:v>45495</c:v>
                </c:pt>
                <c:pt idx="442">
                  <c:v>45492</c:v>
                </c:pt>
                <c:pt idx="443">
                  <c:v>45491</c:v>
                </c:pt>
                <c:pt idx="444">
                  <c:v>45490</c:v>
                </c:pt>
                <c:pt idx="445">
                  <c:v>45489</c:v>
                </c:pt>
                <c:pt idx="446">
                  <c:v>45488</c:v>
                </c:pt>
                <c:pt idx="447">
                  <c:v>45485</c:v>
                </c:pt>
                <c:pt idx="448">
                  <c:v>45484</c:v>
                </c:pt>
                <c:pt idx="449">
                  <c:v>45483</c:v>
                </c:pt>
                <c:pt idx="450">
                  <c:v>45482</c:v>
                </c:pt>
                <c:pt idx="451">
                  <c:v>45481</c:v>
                </c:pt>
                <c:pt idx="452">
                  <c:v>45478</c:v>
                </c:pt>
                <c:pt idx="453">
                  <c:v>45477</c:v>
                </c:pt>
                <c:pt idx="454">
                  <c:v>45476</c:v>
                </c:pt>
                <c:pt idx="455">
                  <c:v>45475</c:v>
                </c:pt>
                <c:pt idx="456">
                  <c:v>45474</c:v>
                </c:pt>
                <c:pt idx="457">
                  <c:v>45471</c:v>
                </c:pt>
                <c:pt idx="458">
                  <c:v>45470</c:v>
                </c:pt>
                <c:pt idx="459">
                  <c:v>45469</c:v>
                </c:pt>
                <c:pt idx="460">
                  <c:v>45468</c:v>
                </c:pt>
                <c:pt idx="461">
                  <c:v>45467</c:v>
                </c:pt>
                <c:pt idx="462">
                  <c:v>45464</c:v>
                </c:pt>
                <c:pt idx="463">
                  <c:v>45463</c:v>
                </c:pt>
                <c:pt idx="464">
                  <c:v>45462</c:v>
                </c:pt>
                <c:pt idx="465">
                  <c:v>45461</c:v>
                </c:pt>
                <c:pt idx="466">
                  <c:v>45460</c:v>
                </c:pt>
                <c:pt idx="467">
                  <c:v>45457</c:v>
                </c:pt>
                <c:pt idx="468">
                  <c:v>45456</c:v>
                </c:pt>
                <c:pt idx="469">
                  <c:v>45455</c:v>
                </c:pt>
                <c:pt idx="470">
                  <c:v>45454</c:v>
                </c:pt>
                <c:pt idx="471">
                  <c:v>45453</c:v>
                </c:pt>
                <c:pt idx="472">
                  <c:v>45450</c:v>
                </c:pt>
                <c:pt idx="473">
                  <c:v>45448</c:v>
                </c:pt>
                <c:pt idx="474">
                  <c:v>45447</c:v>
                </c:pt>
                <c:pt idx="475">
                  <c:v>45446</c:v>
                </c:pt>
                <c:pt idx="476">
                  <c:v>45443</c:v>
                </c:pt>
                <c:pt idx="477">
                  <c:v>45442</c:v>
                </c:pt>
                <c:pt idx="478">
                  <c:v>45441</c:v>
                </c:pt>
                <c:pt idx="479">
                  <c:v>45440</c:v>
                </c:pt>
                <c:pt idx="480">
                  <c:v>45439</c:v>
                </c:pt>
                <c:pt idx="481">
                  <c:v>45436</c:v>
                </c:pt>
                <c:pt idx="482">
                  <c:v>45435</c:v>
                </c:pt>
                <c:pt idx="483">
                  <c:v>45434</c:v>
                </c:pt>
                <c:pt idx="484">
                  <c:v>45433</c:v>
                </c:pt>
                <c:pt idx="485">
                  <c:v>45432</c:v>
                </c:pt>
                <c:pt idx="486">
                  <c:v>45429</c:v>
                </c:pt>
                <c:pt idx="487">
                  <c:v>45428</c:v>
                </c:pt>
                <c:pt idx="488">
                  <c:v>45426</c:v>
                </c:pt>
                <c:pt idx="489">
                  <c:v>45425</c:v>
                </c:pt>
                <c:pt idx="490">
                  <c:v>45422</c:v>
                </c:pt>
                <c:pt idx="491">
                  <c:v>45421</c:v>
                </c:pt>
                <c:pt idx="492">
                  <c:v>45420</c:v>
                </c:pt>
                <c:pt idx="493">
                  <c:v>45419</c:v>
                </c:pt>
                <c:pt idx="494">
                  <c:v>45415</c:v>
                </c:pt>
                <c:pt idx="495">
                  <c:v>45414</c:v>
                </c:pt>
                <c:pt idx="496">
                  <c:v>45412</c:v>
                </c:pt>
                <c:pt idx="497">
                  <c:v>45411</c:v>
                </c:pt>
                <c:pt idx="498">
                  <c:v>45408</c:v>
                </c:pt>
                <c:pt idx="499">
                  <c:v>45407</c:v>
                </c:pt>
                <c:pt idx="500">
                  <c:v>45406</c:v>
                </c:pt>
                <c:pt idx="501">
                  <c:v>45405</c:v>
                </c:pt>
                <c:pt idx="502">
                  <c:v>45404</c:v>
                </c:pt>
                <c:pt idx="503">
                  <c:v>45401</c:v>
                </c:pt>
                <c:pt idx="504">
                  <c:v>45400</c:v>
                </c:pt>
                <c:pt idx="505">
                  <c:v>45399</c:v>
                </c:pt>
                <c:pt idx="506">
                  <c:v>45398</c:v>
                </c:pt>
                <c:pt idx="507">
                  <c:v>45397</c:v>
                </c:pt>
                <c:pt idx="508">
                  <c:v>45394</c:v>
                </c:pt>
                <c:pt idx="509">
                  <c:v>45393</c:v>
                </c:pt>
                <c:pt idx="510">
                  <c:v>45391</c:v>
                </c:pt>
                <c:pt idx="511">
                  <c:v>45390</c:v>
                </c:pt>
                <c:pt idx="512">
                  <c:v>45387</c:v>
                </c:pt>
                <c:pt idx="513">
                  <c:v>45386</c:v>
                </c:pt>
                <c:pt idx="514">
                  <c:v>45385</c:v>
                </c:pt>
                <c:pt idx="515">
                  <c:v>45384</c:v>
                </c:pt>
                <c:pt idx="516">
                  <c:v>45383</c:v>
                </c:pt>
                <c:pt idx="517">
                  <c:v>45380</c:v>
                </c:pt>
                <c:pt idx="518">
                  <c:v>45379</c:v>
                </c:pt>
                <c:pt idx="519">
                  <c:v>45378</c:v>
                </c:pt>
                <c:pt idx="520">
                  <c:v>45377</c:v>
                </c:pt>
                <c:pt idx="521">
                  <c:v>45376</c:v>
                </c:pt>
                <c:pt idx="522">
                  <c:v>45373</c:v>
                </c:pt>
                <c:pt idx="523">
                  <c:v>45372</c:v>
                </c:pt>
                <c:pt idx="524">
                  <c:v>45371</c:v>
                </c:pt>
                <c:pt idx="525">
                  <c:v>45370</c:v>
                </c:pt>
                <c:pt idx="526">
                  <c:v>45369</c:v>
                </c:pt>
                <c:pt idx="527">
                  <c:v>45366</c:v>
                </c:pt>
                <c:pt idx="528">
                  <c:v>45365</c:v>
                </c:pt>
                <c:pt idx="529">
                  <c:v>45364</c:v>
                </c:pt>
                <c:pt idx="530">
                  <c:v>45363</c:v>
                </c:pt>
                <c:pt idx="531">
                  <c:v>45362</c:v>
                </c:pt>
                <c:pt idx="532">
                  <c:v>45359</c:v>
                </c:pt>
                <c:pt idx="533">
                  <c:v>45358</c:v>
                </c:pt>
                <c:pt idx="534">
                  <c:v>45357</c:v>
                </c:pt>
                <c:pt idx="535">
                  <c:v>45356</c:v>
                </c:pt>
                <c:pt idx="536">
                  <c:v>45355</c:v>
                </c:pt>
                <c:pt idx="537">
                  <c:v>45351</c:v>
                </c:pt>
                <c:pt idx="538">
                  <c:v>45350</c:v>
                </c:pt>
                <c:pt idx="539">
                  <c:v>45349</c:v>
                </c:pt>
                <c:pt idx="540">
                  <c:v>45348</c:v>
                </c:pt>
                <c:pt idx="541">
                  <c:v>45345</c:v>
                </c:pt>
                <c:pt idx="542">
                  <c:v>45344</c:v>
                </c:pt>
                <c:pt idx="543">
                  <c:v>45343</c:v>
                </c:pt>
                <c:pt idx="544">
                  <c:v>45342</c:v>
                </c:pt>
                <c:pt idx="545">
                  <c:v>45341</c:v>
                </c:pt>
                <c:pt idx="546">
                  <c:v>45338</c:v>
                </c:pt>
                <c:pt idx="547">
                  <c:v>45337</c:v>
                </c:pt>
                <c:pt idx="548">
                  <c:v>45336</c:v>
                </c:pt>
                <c:pt idx="549">
                  <c:v>45335</c:v>
                </c:pt>
                <c:pt idx="550">
                  <c:v>45330</c:v>
                </c:pt>
                <c:pt idx="551">
                  <c:v>45329</c:v>
                </c:pt>
                <c:pt idx="552">
                  <c:v>45328</c:v>
                </c:pt>
                <c:pt idx="553">
                  <c:v>45327</c:v>
                </c:pt>
                <c:pt idx="554">
                  <c:v>45324</c:v>
                </c:pt>
                <c:pt idx="555">
                  <c:v>45323</c:v>
                </c:pt>
                <c:pt idx="556">
                  <c:v>45322</c:v>
                </c:pt>
                <c:pt idx="557">
                  <c:v>45321</c:v>
                </c:pt>
                <c:pt idx="558">
                  <c:v>45320</c:v>
                </c:pt>
                <c:pt idx="559">
                  <c:v>45317</c:v>
                </c:pt>
                <c:pt idx="560">
                  <c:v>45316</c:v>
                </c:pt>
                <c:pt idx="561">
                  <c:v>45315</c:v>
                </c:pt>
                <c:pt idx="562">
                  <c:v>45314</c:v>
                </c:pt>
                <c:pt idx="563">
                  <c:v>45313</c:v>
                </c:pt>
                <c:pt idx="564">
                  <c:v>45310</c:v>
                </c:pt>
                <c:pt idx="565">
                  <c:v>45309</c:v>
                </c:pt>
                <c:pt idx="566">
                  <c:v>45308</c:v>
                </c:pt>
                <c:pt idx="567">
                  <c:v>45307</c:v>
                </c:pt>
                <c:pt idx="568">
                  <c:v>45306</c:v>
                </c:pt>
                <c:pt idx="569">
                  <c:v>45303</c:v>
                </c:pt>
                <c:pt idx="570">
                  <c:v>45302</c:v>
                </c:pt>
                <c:pt idx="571">
                  <c:v>45301</c:v>
                </c:pt>
                <c:pt idx="572">
                  <c:v>45300</c:v>
                </c:pt>
                <c:pt idx="573">
                  <c:v>45299</c:v>
                </c:pt>
                <c:pt idx="574">
                  <c:v>45296</c:v>
                </c:pt>
                <c:pt idx="575">
                  <c:v>45295</c:v>
                </c:pt>
                <c:pt idx="576">
                  <c:v>45294</c:v>
                </c:pt>
                <c:pt idx="577">
                  <c:v>45293</c:v>
                </c:pt>
                <c:pt idx="578">
                  <c:v>45288</c:v>
                </c:pt>
                <c:pt idx="579">
                  <c:v>45287</c:v>
                </c:pt>
                <c:pt idx="580">
                  <c:v>45286</c:v>
                </c:pt>
                <c:pt idx="581">
                  <c:v>45282</c:v>
                </c:pt>
                <c:pt idx="582">
                  <c:v>45281</c:v>
                </c:pt>
                <c:pt idx="583">
                  <c:v>45280</c:v>
                </c:pt>
                <c:pt idx="584">
                  <c:v>45279</c:v>
                </c:pt>
                <c:pt idx="585">
                  <c:v>45278</c:v>
                </c:pt>
                <c:pt idx="586">
                  <c:v>45275</c:v>
                </c:pt>
                <c:pt idx="587">
                  <c:v>45274</c:v>
                </c:pt>
                <c:pt idx="588">
                  <c:v>45273</c:v>
                </c:pt>
                <c:pt idx="589">
                  <c:v>45272</c:v>
                </c:pt>
                <c:pt idx="590">
                  <c:v>45271</c:v>
                </c:pt>
                <c:pt idx="591">
                  <c:v>45268</c:v>
                </c:pt>
                <c:pt idx="592">
                  <c:v>45267</c:v>
                </c:pt>
                <c:pt idx="593">
                  <c:v>45266</c:v>
                </c:pt>
                <c:pt idx="594">
                  <c:v>45265</c:v>
                </c:pt>
                <c:pt idx="595">
                  <c:v>45264</c:v>
                </c:pt>
                <c:pt idx="596">
                  <c:v>45261</c:v>
                </c:pt>
                <c:pt idx="597">
                  <c:v>45260</c:v>
                </c:pt>
                <c:pt idx="598">
                  <c:v>45259</c:v>
                </c:pt>
                <c:pt idx="599">
                  <c:v>45258</c:v>
                </c:pt>
                <c:pt idx="600">
                  <c:v>45257</c:v>
                </c:pt>
                <c:pt idx="601">
                  <c:v>45254</c:v>
                </c:pt>
                <c:pt idx="602">
                  <c:v>45253</c:v>
                </c:pt>
                <c:pt idx="603">
                  <c:v>45252</c:v>
                </c:pt>
                <c:pt idx="604">
                  <c:v>45251</c:v>
                </c:pt>
                <c:pt idx="605">
                  <c:v>45250</c:v>
                </c:pt>
                <c:pt idx="606">
                  <c:v>45247</c:v>
                </c:pt>
                <c:pt idx="607">
                  <c:v>45246</c:v>
                </c:pt>
                <c:pt idx="608">
                  <c:v>45245</c:v>
                </c:pt>
                <c:pt idx="609">
                  <c:v>45244</c:v>
                </c:pt>
                <c:pt idx="610">
                  <c:v>45243</c:v>
                </c:pt>
                <c:pt idx="611">
                  <c:v>45240</c:v>
                </c:pt>
                <c:pt idx="612">
                  <c:v>45239</c:v>
                </c:pt>
                <c:pt idx="613">
                  <c:v>45238</c:v>
                </c:pt>
                <c:pt idx="614">
                  <c:v>45237</c:v>
                </c:pt>
                <c:pt idx="615">
                  <c:v>45236</c:v>
                </c:pt>
                <c:pt idx="616">
                  <c:v>45233</c:v>
                </c:pt>
                <c:pt idx="617">
                  <c:v>45232</c:v>
                </c:pt>
                <c:pt idx="618">
                  <c:v>45231</c:v>
                </c:pt>
                <c:pt idx="619">
                  <c:v>45230</c:v>
                </c:pt>
                <c:pt idx="620">
                  <c:v>45229</c:v>
                </c:pt>
                <c:pt idx="621">
                  <c:v>45226</c:v>
                </c:pt>
                <c:pt idx="622">
                  <c:v>45225</c:v>
                </c:pt>
                <c:pt idx="623">
                  <c:v>45224</c:v>
                </c:pt>
                <c:pt idx="624">
                  <c:v>45223</c:v>
                </c:pt>
                <c:pt idx="625">
                  <c:v>45222</c:v>
                </c:pt>
                <c:pt idx="626">
                  <c:v>45219</c:v>
                </c:pt>
                <c:pt idx="627">
                  <c:v>45218</c:v>
                </c:pt>
                <c:pt idx="628">
                  <c:v>45217</c:v>
                </c:pt>
                <c:pt idx="629">
                  <c:v>45216</c:v>
                </c:pt>
                <c:pt idx="630">
                  <c:v>45215</c:v>
                </c:pt>
                <c:pt idx="631">
                  <c:v>45212</c:v>
                </c:pt>
                <c:pt idx="632">
                  <c:v>45211</c:v>
                </c:pt>
                <c:pt idx="633">
                  <c:v>45210</c:v>
                </c:pt>
                <c:pt idx="634">
                  <c:v>45209</c:v>
                </c:pt>
                <c:pt idx="635">
                  <c:v>45205</c:v>
                </c:pt>
                <c:pt idx="636">
                  <c:v>45204</c:v>
                </c:pt>
                <c:pt idx="637">
                  <c:v>45203</c:v>
                </c:pt>
                <c:pt idx="638">
                  <c:v>45196</c:v>
                </c:pt>
                <c:pt idx="639">
                  <c:v>45195</c:v>
                </c:pt>
                <c:pt idx="640">
                  <c:v>45194</c:v>
                </c:pt>
                <c:pt idx="641">
                  <c:v>45191</c:v>
                </c:pt>
                <c:pt idx="642">
                  <c:v>45190</c:v>
                </c:pt>
                <c:pt idx="643">
                  <c:v>45189</c:v>
                </c:pt>
                <c:pt idx="644">
                  <c:v>45188</c:v>
                </c:pt>
                <c:pt idx="645">
                  <c:v>45187</c:v>
                </c:pt>
                <c:pt idx="646">
                  <c:v>45184</c:v>
                </c:pt>
                <c:pt idx="647">
                  <c:v>45183</c:v>
                </c:pt>
                <c:pt idx="648">
                  <c:v>45182</c:v>
                </c:pt>
                <c:pt idx="649">
                  <c:v>45181</c:v>
                </c:pt>
                <c:pt idx="650">
                  <c:v>45180</c:v>
                </c:pt>
                <c:pt idx="651">
                  <c:v>45177</c:v>
                </c:pt>
                <c:pt idx="652">
                  <c:v>45176</c:v>
                </c:pt>
                <c:pt idx="653">
                  <c:v>45175</c:v>
                </c:pt>
                <c:pt idx="654">
                  <c:v>45174</c:v>
                </c:pt>
                <c:pt idx="655">
                  <c:v>45173</c:v>
                </c:pt>
                <c:pt idx="656">
                  <c:v>45170</c:v>
                </c:pt>
                <c:pt idx="657">
                  <c:v>45169</c:v>
                </c:pt>
                <c:pt idx="658">
                  <c:v>45168</c:v>
                </c:pt>
                <c:pt idx="659">
                  <c:v>45167</c:v>
                </c:pt>
                <c:pt idx="660">
                  <c:v>45166</c:v>
                </c:pt>
                <c:pt idx="661">
                  <c:v>45163</c:v>
                </c:pt>
                <c:pt idx="662">
                  <c:v>45162</c:v>
                </c:pt>
                <c:pt idx="663">
                  <c:v>45161</c:v>
                </c:pt>
                <c:pt idx="664">
                  <c:v>45160</c:v>
                </c:pt>
                <c:pt idx="665">
                  <c:v>45159</c:v>
                </c:pt>
                <c:pt idx="666">
                  <c:v>45156</c:v>
                </c:pt>
                <c:pt idx="667">
                  <c:v>45155</c:v>
                </c:pt>
                <c:pt idx="668">
                  <c:v>45154</c:v>
                </c:pt>
                <c:pt idx="669">
                  <c:v>45152</c:v>
                </c:pt>
                <c:pt idx="670">
                  <c:v>45149</c:v>
                </c:pt>
                <c:pt idx="671">
                  <c:v>45148</c:v>
                </c:pt>
                <c:pt idx="672">
                  <c:v>45147</c:v>
                </c:pt>
                <c:pt idx="673">
                  <c:v>45146</c:v>
                </c:pt>
                <c:pt idx="674">
                  <c:v>45145</c:v>
                </c:pt>
                <c:pt idx="675">
                  <c:v>45142</c:v>
                </c:pt>
                <c:pt idx="676">
                  <c:v>45141</c:v>
                </c:pt>
                <c:pt idx="677">
                  <c:v>45140</c:v>
                </c:pt>
                <c:pt idx="678">
                  <c:v>45139</c:v>
                </c:pt>
                <c:pt idx="679">
                  <c:v>45138</c:v>
                </c:pt>
                <c:pt idx="680">
                  <c:v>45135</c:v>
                </c:pt>
                <c:pt idx="681">
                  <c:v>45134</c:v>
                </c:pt>
                <c:pt idx="682">
                  <c:v>45133</c:v>
                </c:pt>
                <c:pt idx="683">
                  <c:v>45132</c:v>
                </c:pt>
                <c:pt idx="684">
                  <c:v>45131</c:v>
                </c:pt>
                <c:pt idx="685">
                  <c:v>45128</c:v>
                </c:pt>
                <c:pt idx="686">
                  <c:v>45127</c:v>
                </c:pt>
                <c:pt idx="687">
                  <c:v>45126</c:v>
                </c:pt>
                <c:pt idx="688">
                  <c:v>45125</c:v>
                </c:pt>
                <c:pt idx="689">
                  <c:v>45124</c:v>
                </c:pt>
                <c:pt idx="690">
                  <c:v>45121</c:v>
                </c:pt>
                <c:pt idx="691">
                  <c:v>45120</c:v>
                </c:pt>
                <c:pt idx="692">
                  <c:v>45119</c:v>
                </c:pt>
                <c:pt idx="693">
                  <c:v>45118</c:v>
                </c:pt>
                <c:pt idx="694">
                  <c:v>45117</c:v>
                </c:pt>
                <c:pt idx="695">
                  <c:v>45114</c:v>
                </c:pt>
                <c:pt idx="696">
                  <c:v>45113</c:v>
                </c:pt>
                <c:pt idx="697">
                  <c:v>45112</c:v>
                </c:pt>
                <c:pt idx="698">
                  <c:v>45111</c:v>
                </c:pt>
                <c:pt idx="699">
                  <c:v>45110</c:v>
                </c:pt>
                <c:pt idx="700">
                  <c:v>45107</c:v>
                </c:pt>
                <c:pt idx="701">
                  <c:v>45106</c:v>
                </c:pt>
                <c:pt idx="702">
                  <c:v>45105</c:v>
                </c:pt>
                <c:pt idx="703">
                  <c:v>45104</c:v>
                </c:pt>
                <c:pt idx="704">
                  <c:v>45103</c:v>
                </c:pt>
                <c:pt idx="705">
                  <c:v>45100</c:v>
                </c:pt>
                <c:pt idx="706">
                  <c:v>45099</c:v>
                </c:pt>
                <c:pt idx="707">
                  <c:v>45098</c:v>
                </c:pt>
                <c:pt idx="708">
                  <c:v>45097</c:v>
                </c:pt>
                <c:pt idx="709">
                  <c:v>45096</c:v>
                </c:pt>
                <c:pt idx="710">
                  <c:v>45093</c:v>
                </c:pt>
                <c:pt idx="711">
                  <c:v>45092</c:v>
                </c:pt>
                <c:pt idx="712">
                  <c:v>45091</c:v>
                </c:pt>
                <c:pt idx="713">
                  <c:v>45090</c:v>
                </c:pt>
                <c:pt idx="714">
                  <c:v>45089</c:v>
                </c:pt>
                <c:pt idx="715">
                  <c:v>45086</c:v>
                </c:pt>
                <c:pt idx="716">
                  <c:v>45085</c:v>
                </c:pt>
                <c:pt idx="717">
                  <c:v>45084</c:v>
                </c:pt>
                <c:pt idx="718">
                  <c:v>45082</c:v>
                </c:pt>
                <c:pt idx="719">
                  <c:v>45079</c:v>
                </c:pt>
                <c:pt idx="720">
                  <c:v>45078</c:v>
                </c:pt>
                <c:pt idx="721">
                  <c:v>45077</c:v>
                </c:pt>
                <c:pt idx="722">
                  <c:v>45076</c:v>
                </c:pt>
                <c:pt idx="723">
                  <c:v>45072</c:v>
                </c:pt>
                <c:pt idx="724">
                  <c:v>45071</c:v>
                </c:pt>
                <c:pt idx="725">
                  <c:v>45070</c:v>
                </c:pt>
                <c:pt idx="726">
                  <c:v>45069</c:v>
                </c:pt>
                <c:pt idx="727">
                  <c:v>45068</c:v>
                </c:pt>
                <c:pt idx="728">
                  <c:v>45065</c:v>
                </c:pt>
                <c:pt idx="729">
                  <c:v>45064</c:v>
                </c:pt>
                <c:pt idx="730">
                  <c:v>45063</c:v>
                </c:pt>
                <c:pt idx="731">
                  <c:v>45062</c:v>
                </c:pt>
                <c:pt idx="732">
                  <c:v>45061</c:v>
                </c:pt>
                <c:pt idx="733">
                  <c:v>45058</c:v>
                </c:pt>
                <c:pt idx="734">
                  <c:v>45057</c:v>
                </c:pt>
                <c:pt idx="735">
                  <c:v>45056</c:v>
                </c:pt>
                <c:pt idx="736">
                  <c:v>45055</c:v>
                </c:pt>
                <c:pt idx="737">
                  <c:v>45054</c:v>
                </c:pt>
                <c:pt idx="738">
                  <c:v>45050</c:v>
                </c:pt>
                <c:pt idx="739">
                  <c:v>45049</c:v>
                </c:pt>
                <c:pt idx="740">
                  <c:v>45048</c:v>
                </c:pt>
                <c:pt idx="741">
                  <c:v>45044</c:v>
                </c:pt>
                <c:pt idx="742">
                  <c:v>45043</c:v>
                </c:pt>
                <c:pt idx="743">
                  <c:v>45042</c:v>
                </c:pt>
                <c:pt idx="744">
                  <c:v>45041</c:v>
                </c:pt>
                <c:pt idx="745">
                  <c:v>45040</c:v>
                </c:pt>
                <c:pt idx="746">
                  <c:v>45037</c:v>
                </c:pt>
                <c:pt idx="747">
                  <c:v>45036</c:v>
                </c:pt>
                <c:pt idx="748">
                  <c:v>45035</c:v>
                </c:pt>
                <c:pt idx="749">
                  <c:v>45034</c:v>
                </c:pt>
                <c:pt idx="750">
                  <c:v>45033</c:v>
                </c:pt>
                <c:pt idx="751">
                  <c:v>45030</c:v>
                </c:pt>
                <c:pt idx="752">
                  <c:v>45029</c:v>
                </c:pt>
                <c:pt idx="753">
                  <c:v>45028</c:v>
                </c:pt>
                <c:pt idx="754">
                  <c:v>45027</c:v>
                </c:pt>
                <c:pt idx="755">
                  <c:v>45026</c:v>
                </c:pt>
                <c:pt idx="756">
                  <c:v>45023</c:v>
                </c:pt>
                <c:pt idx="757">
                  <c:v>45022</c:v>
                </c:pt>
                <c:pt idx="758">
                  <c:v>45021</c:v>
                </c:pt>
                <c:pt idx="759">
                  <c:v>45020</c:v>
                </c:pt>
                <c:pt idx="760">
                  <c:v>45019</c:v>
                </c:pt>
                <c:pt idx="761">
                  <c:v>45016</c:v>
                </c:pt>
                <c:pt idx="762">
                  <c:v>45015</c:v>
                </c:pt>
                <c:pt idx="763">
                  <c:v>45014</c:v>
                </c:pt>
                <c:pt idx="764">
                  <c:v>45013</c:v>
                </c:pt>
                <c:pt idx="765">
                  <c:v>45012</c:v>
                </c:pt>
                <c:pt idx="766">
                  <c:v>45009</c:v>
                </c:pt>
                <c:pt idx="767">
                  <c:v>45008</c:v>
                </c:pt>
                <c:pt idx="768">
                  <c:v>45007</c:v>
                </c:pt>
                <c:pt idx="769">
                  <c:v>45006</c:v>
                </c:pt>
                <c:pt idx="770">
                  <c:v>45005</c:v>
                </c:pt>
                <c:pt idx="771">
                  <c:v>45002</c:v>
                </c:pt>
                <c:pt idx="772">
                  <c:v>45001</c:v>
                </c:pt>
                <c:pt idx="773">
                  <c:v>45000</c:v>
                </c:pt>
                <c:pt idx="774">
                  <c:v>44999</c:v>
                </c:pt>
                <c:pt idx="775">
                  <c:v>44998</c:v>
                </c:pt>
                <c:pt idx="776">
                  <c:v>44995</c:v>
                </c:pt>
                <c:pt idx="777">
                  <c:v>44994</c:v>
                </c:pt>
                <c:pt idx="778">
                  <c:v>44993</c:v>
                </c:pt>
                <c:pt idx="779">
                  <c:v>44992</c:v>
                </c:pt>
                <c:pt idx="780">
                  <c:v>44991</c:v>
                </c:pt>
                <c:pt idx="781">
                  <c:v>44988</c:v>
                </c:pt>
                <c:pt idx="782">
                  <c:v>44987</c:v>
                </c:pt>
                <c:pt idx="783">
                  <c:v>44985</c:v>
                </c:pt>
                <c:pt idx="784">
                  <c:v>44984</c:v>
                </c:pt>
                <c:pt idx="785">
                  <c:v>44981</c:v>
                </c:pt>
                <c:pt idx="786">
                  <c:v>44980</c:v>
                </c:pt>
                <c:pt idx="787">
                  <c:v>44979</c:v>
                </c:pt>
                <c:pt idx="788">
                  <c:v>44978</c:v>
                </c:pt>
                <c:pt idx="789">
                  <c:v>44977</c:v>
                </c:pt>
                <c:pt idx="790">
                  <c:v>44974</c:v>
                </c:pt>
                <c:pt idx="791">
                  <c:v>44973</c:v>
                </c:pt>
                <c:pt idx="792">
                  <c:v>44972</c:v>
                </c:pt>
                <c:pt idx="793">
                  <c:v>44971</c:v>
                </c:pt>
                <c:pt idx="794">
                  <c:v>44970</c:v>
                </c:pt>
                <c:pt idx="795">
                  <c:v>44967</c:v>
                </c:pt>
                <c:pt idx="796">
                  <c:v>44966</c:v>
                </c:pt>
                <c:pt idx="797">
                  <c:v>44965</c:v>
                </c:pt>
                <c:pt idx="798">
                  <c:v>44964</c:v>
                </c:pt>
                <c:pt idx="799">
                  <c:v>44963</c:v>
                </c:pt>
                <c:pt idx="800">
                  <c:v>44960</c:v>
                </c:pt>
                <c:pt idx="801">
                  <c:v>44959</c:v>
                </c:pt>
                <c:pt idx="802">
                  <c:v>44958</c:v>
                </c:pt>
                <c:pt idx="803">
                  <c:v>44957</c:v>
                </c:pt>
                <c:pt idx="804">
                  <c:v>44956</c:v>
                </c:pt>
                <c:pt idx="805">
                  <c:v>44953</c:v>
                </c:pt>
                <c:pt idx="806">
                  <c:v>44952</c:v>
                </c:pt>
                <c:pt idx="807">
                  <c:v>44951</c:v>
                </c:pt>
                <c:pt idx="808">
                  <c:v>44946</c:v>
                </c:pt>
                <c:pt idx="809">
                  <c:v>44945</c:v>
                </c:pt>
                <c:pt idx="810">
                  <c:v>44944</c:v>
                </c:pt>
                <c:pt idx="811">
                  <c:v>44943</c:v>
                </c:pt>
                <c:pt idx="812">
                  <c:v>44942</c:v>
                </c:pt>
                <c:pt idx="813">
                  <c:v>44939</c:v>
                </c:pt>
                <c:pt idx="814">
                  <c:v>44938</c:v>
                </c:pt>
                <c:pt idx="815">
                  <c:v>44937</c:v>
                </c:pt>
                <c:pt idx="816">
                  <c:v>44936</c:v>
                </c:pt>
                <c:pt idx="817">
                  <c:v>44935</c:v>
                </c:pt>
                <c:pt idx="818">
                  <c:v>44932</c:v>
                </c:pt>
                <c:pt idx="819">
                  <c:v>44931</c:v>
                </c:pt>
                <c:pt idx="820">
                  <c:v>44930</c:v>
                </c:pt>
                <c:pt idx="821">
                  <c:v>44929</c:v>
                </c:pt>
                <c:pt idx="822">
                  <c:v>44928</c:v>
                </c:pt>
                <c:pt idx="823">
                  <c:v>44924</c:v>
                </c:pt>
                <c:pt idx="824">
                  <c:v>44923</c:v>
                </c:pt>
                <c:pt idx="825">
                  <c:v>44922</c:v>
                </c:pt>
                <c:pt idx="826">
                  <c:v>44921</c:v>
                </c:pt>
                <c:pt idx="827">
                  <c:v>44918</c:v>
                </c:pt>
                <c:pt idx="828">
                  <c:v>44917</c:v>
                </c:pt>
                <c:pt idx="829">
                  <c:v>44916</c:v>
                </c:pt>
                <c:pt idx="830">
                  <c:v>44915</c:v>
                </c:pt>
                <c:pt idx="831">
                  <c:v>44914</c:v>
                </c:pt>
                <c:pt idx="832">
                  <c:v>44911</c:v>
                </c:pt>
                <c:pt idx="833">
                  <c:v>44910</c:v>
                </c:pt>
                <c:pt idx="834">
                  <c:v>44909</c:v>
                </c:pt>
                <c:pt idx="835">
                  <c:v>44908</c:v>
                </c:pt>
                <c:pt idx="836">
                  <c:v>44907</c:v>
                </c:pt>
                <c:pt idx="837">
                  <c:v>44904</c:v>
                </c:pt>
                <c:pt idx="838">
                  <c:v>44903</c:v>
                </c:pt>
                <c:pt idx="839">
                  <c:v>44902</c:v>
                </c:pt>
                <c:pt idx="840">
                  <c:v>44901</c:v>
                </c:pt>
                <c:pt idx="841">
                  <c:v>44900</c:v>
                </c:pt>
                <c:pt idx="842">
                  <c:v>44897</c:v>
                </c:pt>
                <c:pt idx="843">
                  <c:v>44896</c:v>
                </c:pt>
                <c:pt idx="844">
                  <c:v>44895</c:v>
                </c:pt>
                <c:pt idx="845">
                  <c:v>44894</c:v>
                </c:pt>
                <c:pt idx="846">
                  <c:v>44893</c:v>
                </c:pt>
                <c:pt idx="847">
                  <c:v>44890</c:v>
                </c:pt>
                <c:pt idx="848">
                  <c:v>44889</c:v>
                </c:pt>
                <c:pt idx="849">
                  <c:v>44888</c:v>
                </c:pt>
                <c:pt idx="850">
                  <c:v>44887</c:v>
                </c:pt>
                <c:pt idx="851">
                  <c:v>44886</c:v>
                </c:pt>
                <c:pt idx="852">
                  <c:v>44883</c:v>
                </c:pt>
                <c:pt idx="853">
                  <c:v>44882</c:v>
                </c:pt>
                <c:pt idx="854">
                  <c:v>44881</c:v>
                </c:pt>
                <c:pt idx="855">
                  <c:v>44880</c:v>
                </c:pt>
                <c:pt idx="856">
                  <c:v>44879</c:v>
                </c:pt>
                <c:pt idx="857">
                  <c:v>44876</c:v>
                </c:pt>
                <c:pt idx="858">
                  <c:v>44875</c:v>
                </c:pt>
                <c:pt idx="859">
                  <c:v>44874</c:v>
                </c:pt>
                <c:pt idx="860">
                  <c:v>44873</c:v>
                </c:pt>
                <c:pt idx="861">
                  <c:v>44872</c:v>
                </c:pt>
                <c:pt idx="862">
                  <c:v>44869</c:v>
                </c:pt>
                <c:pt idx="863">
                  <c:v>44868</c:v>
                </c:pt>
                <c:pt idx="864">
                  <c:v>44867</c:v>
                </c:pt>
                <c:pt idx="865">
                  <c:v>44866</c:v>
                </c:pt>
                <c:pt idx="866">
                  <c:v>44865</c:v>
                </c:pt>
                <c:pt idx="867">
                  <c:v>44862</c:v>
                </c:pt>
                <c:pt idx="868">
                  <c:v>44861</c:v>
                </c:pt>
                <c:pt idx="869">
                  <c:v>44860</c:v>
                </c:pt>
                <c:pt idx="870">
                  <c:v>44859</c:v>
                </c:pt>
                <c:pt idx="871">
                  <c:v>44858</c:v>
                </c:pt>
                <c:pt idx="872">
                  <c:v>44855</c:v>
                </c:pt>
                <c:pt idx="873">
                  <c:v>44854</c:v>
                </c:pt>
                <c:pt idx="874">
                  <c:v>44853</c:v>
                </c:pt>
                <c:pt idx="875">
                  <c:v>44852</c:v>
                </c:pt>
                <c:pt idx="876">
                  <c:v>44851</c:v>
                </c:pt>
                <c:pt idx="877">
                  <c:v>44848</c:v>
                </c:pt>
                <c:pt idx="878">
                  <c:v>44847</c:v>
                </c:pt>
                <c:pt idx="879">
                  <c:v>44846</c:v>
                </c:pt>
                <c:pt idx="880">
                  <c:v>44845</c:v>
                </c:pt>
                <c:pt idx="881">
                  <c:v>44841</c:v>
                </c:pt>
                <c:pt idx="882">
                  <c:v>44840</c:v>
                </c:pt>
                <c:pt idx="883">
                  <c:v>44839</c:v>
                </c:pt>
                <c:pt idx="884">
                  <c:v>44838</c:v>
                </c:pt>
                <c:pt idx="885">
                  <c:v>44834</c:v>
                </c:pt>
                <c:pt idx="886">
                  <c:v>44833</c:v>
                </c:pt>
                <c:pt idx="887">
                  <c:v>44832</c:v>
                </c:pt>
                <c:pt idx="888">
                  <c:v>44831</c:v>
                </c:pt>
                <c:pt idx="889">
                  <c:v>44830</c:v>
                </c:pt>
                <c:pt idx="890">
                  <c:v>44827</c:v>
                </c:pt>
                <c:pt idx="891">
                  <c:v>44826</c:v>
                </c:pt>
                <c:pt idx="892">
                  <c:v>44825</c:v>
                </c:pt>
                <c:pt idx="893">
                  <c:v>44824</c:v>
                </c:pt>
                <c:pt idx="894">
                  <c:v>44823</c:v>
                </c:pt>
                <c:pt idx="895">
                  <c:v>44820</c:v>
                </c:pt>
                <c:pt idx="896">
                  <c:v>44819</c:v>
                </c:pt>
                <c:pt idx="897">
                  <c:v>44818</c:v>
                </c:pt>
                <c:pt idx="898">
                  <c:v>44817</c:v>
                </c:pt>
                <c:pt idx="899">
                  <c:v>44812</c:v>
                </c:pt>
                <c:pt idx="900">
                  <c:v>44811</c:v>
                </c:pt>
                <c:pt idx="901">
                  <c:v>44810</c:v>
                </c:pt>
                <c:pt idx="902">
                  <c:v>44809</c:v>
                </c:pt>
                <c:pt idx="903">
                  <c:v>44806</c:v>
                </c:pt>
                <c:pt idx="904">
                  <c:v>44805</c:v>
                </c:pt>
                <c:pt idx="905">
                  <c:v>44804</c:v>
                </c:pt>
                <c:pt idx="906">
                  <c:v>44803</c:v>
                </c:pt>
                <c:pt idx="907">
                  <c:v>44802</c:v>
                </c:pt>
                <c:pt idx="908">
                  <c:v>44799</c:v>
                </c:pt>
                <c:pt idx="909">
                  <c:v>44798</c:v>
                </c:pt>
                <c:pt idx="910">
                  <c:v>44797</c:v>
                </c:pt>
                <c:pt idx="911">
                  <c:v>44796</c:v>
                </c:pt>
                <c:pt idx="912">
                  <c:v>44795</c:v>
                </c:pt>
                <c:pt idx="913">
                  <c:v>44792</c:v>
                </c:pt>
                <c:pt idx="914">
                  <c:v>44791</c:v>
                </c:pt>
                <c:pt idx="915">
                  <c:v>44790</c:v>
                </c:pt>
                <c:pt idx="916">
                  <c:v>44789</c:v>
                </c:pt>
                <c:pt idx="917">
                  <c:v>44785</c:v>
                </c:pt>
                <c:pt idx="918">
                  <c:v>44784</c:v>
                </c:pt>
                <c:pt idx="919">
                  <c:v>44783</c:v>
                </c:pt>
                <c:pt idx="920">
                  <c:v>44782</c:v>
                </c:pt>
                <c:pt idx="921">
                  <c:v>44781</c:v>
                </c:pt>
                <c:pt idx="922">
                  <c:v>44778</c:v>
                </c:pt>
                <c:pt idx="923">
                  <c:v>44777</c:v>
                </c:pt>
                <c:pt idx="924">
                  <c:v>44776</c:v>
                </c:pt>
                <c:pt idx="925">
                  <c:v>44775</c:v>
                </c:pt>
                <c:pt idx="926">
                  <c:v>44774</c:v>
                </c:pt>
                <c:pt idx="927">
                  <c:v>44771</c:v>
                </c:pt>
                <c:pt idx="928">
                  <c:v>44770</c:v>
                </c:pt>
                <c:pt idx="929">
                  <c:v>44769</c:v>
                </c:pt>
                <c:pt idx="930">
                  <c:v>44768</c:v>
                </c:pt>
                <c:pt idx="931">
                  <c:v>44767</c:v>
                </c:pt>
                <c:pt idx="932">
                  <c:v>44764</c:v>
                </c:pt>
                <c:pt idx="933">
                  <c:v>44763</c:v>
                </c:pt>
                <c:pt idx="934">
                  <c:v>44762</c:v>
                </c:pt>
                <c:pt idx="935">
                  <c:v>44761</c:v>
                </c:pt>
                <c:pt idx="936">
                  <c:v>44760</c:v>
                </c:pt>
                <c:pt idx="937">
                  <c:v>44757</c:v>
                </c:pt>
                <c:pt idx="938">
                  <c:v>44756</c:v>
                </c:pt>
                <c:pt idx="939">
                  <c:v>44755</c:v>
                </c:pt>
                <c:pt idx="940">
                  <c:v>44754</c:v>
                </c:pt>
                <c:pt idx="941">
                  <c:v>44753</c:v>
                </c:pt>
                <c:pt idx="942">
                  <c:v>44750</c:v>
                </c:pt>
                <c:pt idx="943">
                  <c:v>44749</c:v>
                </c:pt>
                <c:pt idx="944">
                  <c:v>44748</c:v>
                </c:pt>
                <c:pt idx="945">
                  <c:v>44747</c:v>
                </c:pt>
                <c:pt idx="946">
                  <c:v>44746</c:v>
                </c:pt>
                <c:pt idx="947">
                  <c:v>44743</c:v>
                </c:pt>
                <c:pt idx="948">
                  <c:v>44742</c:v>
                </c:pt>
                <c:pt idx="949">
                  <c:v>44741</c:v>
                </c:pt>
                <c:pt idx="950">
                  <c:v>44740</c:v>
                </c:pt>
                <c:pt idx="951">
                  <c:v>44739</c:v>
                </c:pt>
                <c:pt idx="952">
                  <c:v>44736</c:v>
                </c:pt>
                <c:pt idx="953">
                  <c:v>44735</c:v>
                </c:pt>
                <c:pt idx="954">
                  <c:v>44734</c:v>
                </c:pt>
                <c:pt idx="955">
                  <c:v>44733</c:v>
                </c:pt>
                <c:pt idx="956">
                  <c:v>44732</c:v>
                </c:pt>
                <c:pt idx="957">
                  <c:v>44729</c:v>
                </c:pt>
                <c:pt idx="958">
                  <c:v>44728</c:v>
                </c:pt>
                <c:pt idx="959">
                  <c:v>44727</c:v>
                </c:pt>
                <c:pt idx="960">
                  <c:v>44726</c:v>
                </c:pt>
                <c:pt idx="961">
                  <c:v>44725</c:v>
                </c:pt>
                <c:pt idx="962">
                  <c:v>44722</c:v>
                </c:pt>
                <c:pt idx="963">
                  <c:v>44721</c:v>
                </c:pt>
                <c:pt idx="964">
                  <c:v>44720</c:v>
                </c:pt>
                <c:pt idx="965">
                  <c:v>44719</c:v>
                </c:pt>
                <c:pt idx="966">
                  <c:v>44715</c:v>
                </c:pt>
                <c:pt idx="967">
                  <c:v>44714</c:v>
                </c:pt>
                <c:pt idx="968">
                  <c:v>44712</c:v>
                </c:pt>
                <c:pt idx="969">
                  <c:v>44711</c:v>
                </c:pt>
                <c:pt idx="970">
                  <c:v>44708</c:v>
                </c:pt>
                <c:pt idx="971">
                  <c:v>44707</c:v>
                </c:pt>
                <c:pt idx="972">
                  <c:v>44706</c:v>
                </c:pt>
                <c:pt idx="973">
                  <c:v>44705</c:v>
                </c:pt>
                <c:pt idx="974">
                  <c:v>44704</c:v>
                </c:pt>
                <c:pt idx="975">
                  <c:v>44701</c:v>
                </c:pt>
                <c:pt idx="976">
                  <c:v>44700</c:v>
                </c:pt>
                <c:pt idx="977">
                  <c:v>44699</c:v>
                </c:pt>
                <c:pt idx="978">
                  <c:v>44698</c:v>
                </c:pt>
                <c:pt idx="979">
                  <c:v>44697</c:v>
                </c:pt>
                <c:pt idx="980">
                  <c:v>44694</c:v>
                </c:pt>
                <c:pt idx="981">
                  <c:v>44693</c:v>
                </c:pt>
                <c:pt idx="982">
                  <c:v>44692</c:v>
                </c:pt>
                <c:pt idx="983">
                  <c:v>44691</c:v>
                </c:pt>
                <c:pt idx="984">
                  <c:v>44690</c:v>
                </c:pt>
                <c:pt idx="985">
                  <c:v>44687</c:v>
                </c:pt>
                <c:pt idx="986">
                  <c:v>44685</c:v>
                </c:pt>
                <c:pt idx="987">
                  <c:v>44684</c:v>
                </c:pt>
                <c:pt idx="988">
                  <c:v>44683</c:v>
                </c:pt>
                <c:pt idx="989">
                  <c:v>44680</c:v>
                </c:pt>
                <c:pt idx="990">
                  <c:v>44679</c:v>
                </c:pt>
                <c:pt idx="991">
                  <c:v>44678</c:v>
                </c:pt>
                <c:pt idx="992">
                  <c:v>44677</c:v>
                </c:pt>
                <c:pt idx="993">
                  <c:v>44676</c:v>
                </c:pt>
                <c:pt idx="994">
                  <c:v>44673</c:v>
                </c:pt>
                <c:pt idx="995">
                  <c:v>44672</c:v>
                </c:pt>
                <c:pt idx="996">
                  <c:v>44671</c:v>
                </c:pt>
                <c:pt idx="997">
                  <c:v>44670</c:v>
                </c:pt>
                <c:pt idx="998">
                  <c:v>44669</c:v>
                </c:pt>
                <c:pt idx="999">
                  <c:v>44666</c:v>
                </c:pt>
                <c:pt idx="1000">
                  <c:v>44665</c:v>
                </c:pt>
                <c:pt idx="1001">
                  <c:v>44664</c:v>
                </c:pt>
                <c:pt idx="1002">
                  <c:v>44663</c:v>
                </c:pt>
                <c:pt idx="1003">
                  <c:v>44662</c:v>
                </c:pt>
                <c:pt idx="1004">
                  <c:v>44659</c:v>
                </c:pt>
                <c:pt idx="1005">
                  <c:v>44658</c:v>
                </c:pt>
                <c:pt idx="1006">
                  <c:v>44657</c:v>
                </c:pt>
                <c:pt idx="1007">
                  <c:v>44656</c:v>
                </c:pt>
                <c:pt idx="1008">
                  <c:v>44655</c:v>
                </c:pt>
                <c:pt idx="1009">
                  <c:v>44652</c:v>
                </c:pt>
                <c:pt idx="1010">
                  <c:v>44651</c:v>
                </c:pt>
                <c:pt idx="1011">
                  <c:v>44650</c:v>
                </c:pt>
                <c:pt idx="1012">
                  <c:v>44649</c:v>
                </c:pt>
                <c:pt idx="1013">
                  <c:v>44648</c:v>
                </c:pt>
                <c:pt idx="1014">
                  <c:v>44645</c:v>
                </c:pt>
                <c:pt idx="1015">
                  <c:v>44644</c:v>
                </c:pt>
                <c:pt idx="1016">
                  <c:v>44643</c:v>
                </c:pt>
                <c:pt idx="1017">
                  <c:v>44642</c:v>
                </c:pt>
                <c:pt idx="1018">
                  <c:v>44641</c:v>
                </c:pt>
                <c:pt idx="1019">
                  <c:v>44638</c:v>
                </c:pt>
                <c:pt idx="1020">
                  <c:v>44637</c:v>
                </c:pt>
                <c:pt idx="1021">
                  <c:v>44636</c:v>
                </c:pt>
                <c:pt idx="1022">
                  <c:v>44635</c:v>
                </c:pt>
                <c:pt idx="1023">
                  <c:v>44634</c:v>
                </c:pt>
                <c:pt idx="1024">
                  <c:v>44631</c:v>
                </c:pt>
                <c:pt idx="1025">
                  <c:v>44630</c:v>
                </c:pt>
                <c:pt idx="1026">
                  <c:v>44628</c:v>
                </c:pt>
                <c:pt idx="1027">
                  <c:v>44627</c:v>
                </c:pt>
                <c:pt idx="1028">
                  <c:v>44624</c:v>
                </c:pt>
                <c:pt idx="1029">
                  <c:v>44623</c:v>
                </c:pt>
                <c:pt idx="1030">
                  <c:v>44622</c:v>
                </c:pt>
                <c:pt idx="1031">
                  <c:v>44620</c:v>
                </c:pt>
                <c:pt idx="1032">
                  <c:v>44617</c:v>
                </c:pt>
                <c:pt idx="1033">
                  <c:v>44616</c:v>
                </c:pt>
                <c:pt idx="1034">
                  <c:v>44615</c:v>
                </c:pt>
                <c:pt idx="1035">
                  <c:v>44614</c:v>
                </c:pt>
                <c:pt idx="1036">
                  <c:v>44613</c:v>
                </c:pt>
                <c:pt idx="1037">
                  <c:v>44610</c:v>
                </c:pt>
                <c:pt idx="1038">
                  <c:v>44609</c:v>
                </c:pt>
                <c:pt idx="1039">
                  <c:v>44608</c:v>
                </c:pt>
                <c:pt idx="1040">
                  <c:v>44607</c:v>
                </c:pt>
                <c:pt idx="1041">
                  <c:v>44606</c:v>
                </c:pt>
                <c:pt idx="1042">
                  <c:v>44603</c:v>
                </c:pt>
                <c:pt idx="1043">
                  <c:v>44602</c:v>
                </c:pt>
                <c:pt idx="1044">
                  <c:v>44601</c:v>
                </c:pt>
                <c:pt idx="1045">
                  <c:v>44600</c:v>
                </c:pt>
                <c:pt idx="1046">
                  <c:v>44599</c:v>
                </c:pt>
                <c:pt idx="1047">
                  <c:v>44596</c:v>
                </c:pt>
                <c:pt idx="1048">
                  <c:v>44595</c:v>
                </c:pt>
                <c:pt idx="1049">
                  <c:v>44589</c:v>
                </c:pt>
                <c:pt idx="1050">
                  <c:v>44588</c:v>
                </c:pt>
                <c:pt idx="1051">
                  <c:v>44587</c:v>
                </c:pt>
                <c:pt idx="1052">
                  <c:v>44586</c:v>
                </c:pt>
                <c:pt idx="1053">
                  <c:v>44585</c:v>
                </c:pt>
                <c:pt idx="1054">
                  <c:v>44582</c:v>
                </c:pt>
                <c:pt idx="1055">
                  <c:v>44581</c:v>
                </c:pt>
                <c:pt idx="1056">
                  <c:v>44580</c:v>
                </c:pt>
                <c:pt idx="1057">
                  <c:v>44579</c:v>
                </c:pt>
                <c:pt idx="1058">
                  <c:v>44578</c:v>
                </c:pt>
                <c:pt idx="1059">
                  <c:v>44575</c:v>
                </c:pt>
                <c:pt idx="1060">
                  <c:v>44574</c:v>
                </c:pt>
                <c:pt idx="1061">
                  <c:v>44573</c:v>
                </c:pt>
                <c:pt idx="1062">
                  <c:v>44572</c:v>
                </c:pt>
                <c:pt idx="1063">
                  <c:v>44571</c:v>
                </c:pt>
                <c:pt idx="1064">
                  <c:v>44568</c:v>
                </c:pt>
                <c:pt idx="1065">
                  <c:v>44567</c:v>
                </c:pt>
                <c:pt idx="1066">
                  <c:v>44566</c:v>
                </c:pt>
                <c:pt idx="1067">
                  <c:v>44565</c:v>
                </c:pt>
                <c:pt idx="1068">
                  <c:v>44564</c:v>
                </c:pt>
                <c:pt idx="1069">
                  <c:v>44560</c:v>
                </c:pt>
                <c:pt idx="1070">
                  <c:v>44559</c:v>
                </c:pt>
                <c:pt idx="1071">
                  <c:v>44558</c:v>
                </c:pt>
                <c:pt idx="1072">
                  <c:v>44557</c:v>
                </c:pt>
                <c:pt idx="1073">
                  <c:v>44554</c:v>
                </c:pt>
                <c:pt idx="1074">
                  <c:v>44553</c:v>
                </c:pt>
                <c:pt idx="1075">
                  <c:v>44552</c:v>
                </c:pt>
                <c:pt idx="1076">
                  <c:v>44551</c:v>
                </c:pt>
                <c:pt idx="1077">
                  <c:v>44550</c:v>
                </c:pt>
                <c:pt idx="1078">
                  <c:v>44547</c:v>
                </c:pt>
                <c:pt idx="1079">
                  <c:v>44546</c:v>
                </c:pt>
                <c:pt idx="1080">
                  <c:v>44545</c:v>
                </c:pt>
                <c:pt idx="1081">
                  <c:v>44544</c:v>
                </c:pt>
                <c:pt idx="1082">
                  <c:v>44543</c:v>
                </c:pt>
                <c:pt idx="1083">
                  <c:v>44540</c:v>
                </c:pt>
                <c:pt idx="1084">
                  <c:v>44539</c:v>
                </c:pt>
                <c:pt idx="1085">
                  <c:v>44538</c:v>
                </c:pt>
                <c:pt idx="1086">
                  <c:v>44537</c:v>
                </c:pt>
                <c:pt idx="1087">
                  <c:v>44536</c:v>
                </c:pt>
                <c:pt idx="1088">
                  <c:v>44533</c:v>
                </c:pt>
                <c:pt idx="1089">
                  <c:v>44532</c:v>
                </c:pt>
                <c:pt idx="1090">
                  <c:v>44531</c:v>
                </c:pt>
                <c:pt idx="1091">
                  <c:v>44530</c:v>
                </c:pt>
                <c:pt idx="1092">
                  <c:v>44529</c:v>
                </c:pt>
                <c:pt idx="1093">
                  <c:v>44526</c:v>
                </c:pt>
                <c:pt idx="1094">
                  <c:v>44525</c:v>
                </c:pt>
                <c:pt idx="1095">
                  <c:v>44524</c:v>
                </c:pt>
                <c:pt idx="1096">
                  <c:v>44523</c:v>
                </c:pt>
                <c:pt idx="1097">
                  <c:v>44522</c:v>
                </c:pt>
                <c:pt idx="1098">
                  <c:v>44519</c:v>
                </c:pt>
                <c:pt idx="1099">
                  <c:v>44518</c:v>
                </c:pt>
                <c:pt idx="1100">
                  <c:v>44517</c:v>
                </c:pt>
                <c:pt idx="1101">
                  <c:v>44516</c:v>
                </c:pt>
                <c:pt idx="1102">
                  <c:v>44515</c:v>
                </c:pt>
                <c:pt idx="1103">
                  <c:v>44512</c:v>
                </c:pt>
                <c:pt idx="1104">
                  <c:v>44511</c:v>
                </c:pt>
                <c:pt idx="1105">
                  <c:v>44510</c:v>
                </c:pt>
                <c:pt idx="1106">
                  <c:v>44509</c:v>
                </c:pt>
                <c:pt idx="1107">
                  <c:v>44508</c:v>
                </c:pt>
                <c:pt idx="1108">
                  <c:v>44505</c:v>
                </c:pt>
                <c:pt idx="1109">
                  <c:v>44504</c:v>
                </c:pt>
                <c:pt idx="1110">
                  <c:v>44503</c:v>
                </c:pt>
                <c:pt idx="1111">
                  <c:v>44502</c:v>
                </c:pt>
                <c:pt idx="1112">
                  <c:v>44501</c:v>
                </c:pt>
                <c:pt idx="1113">
                  <c:v>44498</c:v>
                </c:pt>
                <c:pt idx="1114">
                  <c:v>44497</c:v>
                </c:pt>
                <c:pt idx="1115">
                  <c:v>44496</c:v>
                </c:pt>
                <c:pt idx="1116">
                  <c:v>44495</c:v>
                </c:pt>
                <c:pt idx="1117">
                  <c:v>44494</c:v>
                </c:pt>
                <c:pt idx="1118">
                  <c:v>44491</c:v>
                </c:pt>
                <c:pt idx="1119">
                  <c:v>44490</c:v>
                </c:pt>
                <c:pt idx="1120">
                  <c:v>44489</c:v>
                </c:pt>
                <c:pt idx="1121">
                  <c:v>44488</c:v>
                </c:pt>
                <c:pt idx="1122">
                  <c:v>44487</c:v>
                </c:pt>
                <c:pt idx="1123">
                  <c:v>44484</c:v>
                </c:pt>
                <c:pt idx="1124">
                  <c:v>44483</c:v>
                </c:pt>
                <c:pt idx="1125">
                  <c:v>44482</c:v>
                </c:pt>
                <c:pt idx="1126">
                  <c:v>44481</c:v>
                </c:pt>
                <c:pt idx="1127">
                  <c:v>44477</c:v>
                </c:pt>
                <c:pt idx="1128">
                  <c:v>44476</c:v>
                </c:pt>
                <c:pt idx="1129">
                  <c:v>44475</c:v>
                </c:pt>
                <c:pt idx="1130">
                  <c:v>44474</c:v>
                </c:pt>
                <c:pt idx="1131">
                  <c:v>44470</c:v>
                </c:pt>
                <c:pt idx="1132">
                  <c:v>44469</c:v>
                </c:pt>
                <c:pt idx="1133">
                  <c:v>44468</c:v>
                </c:pt>
                <c:pt idx="1134">
                  <c:v>44467</c:v>
                </c:pt>
                <c:pt idx="1135">
                  <c:v>44466</c:v>
                </c:pt>
                <c:pt idx="1136">
                  <c:v>44463</c:v>
                </c:pt>
                <c:pt idx="1137">
                  <c:v>44462</c:v>
                </c:pt>
                <c:pt idx="1138">
                  <c:v>44456</c:v>
                </c:pt>
                <c:pt idx="1139">
                  <c:v>44455</c:v>
                </c:pt>
                <c:pt idx="1140">
                  <c:v>44454</c:v>
                </c:pt>
                <c:pt idx="1141">
                  <c:v>44453</c:v>
                </c:pt>
                <c:pt idx="1142">
                  <c:v>44452</c:v>
                </c:pt>
                <c:pt idx="1143">
                  <c:v>44449</c:v>
                </c:pt>
                <c:pt idx="1144">
                  <c:v>44448</c:v>
                </c:pt>
                <c:pt idx="1145">
                  <c:v>44447</c:v>
                </c:pt>
                <c:pt idx="1146">
                  <c:v>44446</c:v>
                </c:pt>
                <c:pt idx="1147">
                  <c:v>44445</c:v>
                </c:pt>
                <c:pt idx="1148">
                  <c:v>44442</c:v>
                </c:pt>
                <c:pt idx="1149">
                  <c:v>44441</c:v>
                </c:pt>
                <c:pt idx="1150">
                  <c:v>44440</c:v>
                </c:pt>
                <c:pt idx="1151">
                  <c:v>44439</c:v>
                </c:pt>
                <c:pt idx="1152">
                  <c:v>44438</c:v>
                </c:pt>
                <c:pt idx="1153">
                  <c:v>44435</c:v>
                </c:pt>
                <c:pt idx="1154">
                  <c:v>44434</c:v>
                </c:pt>
                <c:pt idx="1155">
                  <c:v>44433</c:v>
                </c:pt>
                <c:pt idx="1156">
                  <c:v>44432</c:v>
                </c:pt>
                <c:pt idx="1157">
                  <c:v>44431</c:v>
                </c:pt>
                <c:pt idx="1158">
                  <c:v>44428</c:v>
                </c:pt>
                <c:pt idx="1159">
                  <c:v>44427</c:v>
                </c:pt>
                <c:pt idx="1160">
                  <c:v>44426</c:v>
                </c:pt>
                <c:pt idx="1161">
                  <c:v>44425</c:v>
                </c:pt>
                <c:pt idx="1162">
                  <c:v>44421</c:v>
                </c:pt>
                <c:pt idx="1163">
                  <c:v>44420</c:v>
                </c:pt>
                <c:pt idx="1164">
                  <c:v>44419</c:v>
                </c:pt>
                <c:pt idx="1165">
                  <c:v>44418</c:v>
                </c:pt>
                <c:pt idx="1166">
                  <c:v>44417</c:v>
                </c:pt>
                <c:pt idx="1167">
                  <c:v>44414</c:v>
                </c:pt>
                <c:pt idx="1168">
                  <c:v>44413</c:v>
                </c:pt>
                <c:pt idx="1169">
                  <c:v>44412</c:v>
                </c:pt>
                <c:pt idx="1170">
                  <c:v>44411</c:v>
                </c:pt>
                <c:pt idx="1171">
                  <c:v>44410</c:v>
                </c:pt>
                <c:pt idx="1172">
                  <c:v>44407</c:v>
                </c:pt>
                <c:pt idx="1173">
                  <c:v>44406</c:v>
                </c:pt>
                <c:pt idx="1174">
                  <c:v>44405</c:v>
                </c:pt>
                <c:pt idx="1175">
                  <c:v>44404</c:v>
                </c:pt>
                <c:pt idx="1176">
                  <c:v>44403</c:v>
                </c:pt>
                <c:pt idx="1177">
                  <c:v>44400</c:v>
                </c:pt>
                <c:pt idx="1178">
                  <c:v>44399</c:v>
                </c:pt>
                <c:pt idx="1179">
                  <c:v>44398</c:v>
                </c:pt>
                <c:pt idx="1180">
                  <c:v>44397</c:v>
                </c:pt>
                <c:pt idx="1181">
                  <c:v>44396</c:v>
                </c:pt>
                <c:pt idx="1182">
                  <c:v>44393</c:v>
                </c:pt>
                <c:pt idx="1183">
                  <c:v>44392</c:v>
                </c:pt>
                <c:pt idx="1184">
                  <c:v>44391</c:v>
                </c:pt>
                <c:pt idx="1185">
                  <c:v>44390</c:v>
                </c:pt>
                <c:pt idx="1186">
                  <c:v>44389</c:v>
                </c:pt>
                <c:pt idx="1187">
                  <c:v>44386</c:v>
                </c:pt>
                <c:pt idx="1188">
                  <c:v>44385</c:v>
                </c:pt>
                <c:pt idx="1189">
                  <c:v>44384</c:v>
                </c:pt>
                <c:pt idx="1190">
                  <c:v>44383</c:v>
                </c:pt>
                <c:pt idx="1191">
                  <c:v>44382</c:v>
                </c:pt>
                <c:pt idx="1192">
                  <c:v>44379</c:v>
                </c:pt>
                <c:pt idx="1193">
                  <c:v>44378</c:v>
                </c:pt>
                <c:pt idx="1194">
                  <c:v>44377</c:v>
                </c:pt>
                <c:pt idx="1195">
                  <c:v>44376</c:v>
                </c:pt>
                <c:pt idx="1196">
                  <c:v>44375</c:v>
                </c:pt>
                <c:pt idx="1197">
                  <c:v>44372</c:v>
                </c:pt>
                <c:pt idx="1198">
                  <c:v>44371</c:v>
                </c:pt>
                <c:pt idx="1199">
                  <c:v>44370</c:v>
                </c:pt>
                <c:pt idx="1200">
                  <c:v>44369</c:v>
                </c:pt>
                <c:pt idx="1201">
                  <c:v>44368</c:v>
                </c:pt>
                <c:pt idx="1202">
                  <c:v>44365</c:v>
                </c:pt>
                <c:pt idx="1203">
                  <c:v>44364</c:v>
                </c:pt>
                <c:pt idx="1204">
                  <c:v>44363</c:v>
                </c:pt>
                <c:pt idx="1205">
                  <c:v>44362</c:v>
                </c:pt>
                <c:pt idx="1206">
                  <c:v>44361</c:v>
                </c:pt>
                <c:pt idx="1207">
                  <c:v>44358</c:v>
                </c:pt>
                <c:pt idx="1208">
                  <c:v>44357</c:v>
                </c:pt>
                <c:pt idx="1209">
                  <c:v>44356</c:v>
                </c:pt>
                <c:pt idx="1210">
                  <c:v>44355</c:v>
                </c:pt>
                <c:pt idx="1211">
                  <c:v>44354</c:v>
                </c:pt>
                <c:pt idx="1212">
                  <c:v>44351</c:v>
                </c:pt>
                <c:pt idx="1213">
                  <c:v>44350</c:v>
                </c:pt>
                <c:pt idx="1214">
                  <c:v>44349</c:v>
                </c:pt>
                <c:pt idx="1215">
                  <c:v>44348</c:v>
                </c:pt>
                <c:pt idx="1216">
                  <c:v>44347</c:v>
                </c:pt>
                <c:pt idx="1217">
                  <c:v>44344</c:v>
                </c:pt>
                <c:pt idx="1218">
                  <c:v>44343</c:v>
                </c:pt>
                <c:pt idx="1219">
                  <c:v>44342</c:v>
                </c:pt>
                <c:pt idx="1220">
                  <c:v>44341</c:v>
                </c:pt>
                <c:pt idx="1221">
                  <c:v>44340</c:v>
                </c:pt>
                <c:pt idx="1222">
                  <c:v>44337</c:v>
                </c:pt>
                <c:pt idx="1223">
                  <c:v>44336</c:v>
                </c:pt>
                <c:pt idx="1224">
                  <c:v>44334</c:v>
                </c:pt>
              </c:numCache>
            </c:numRef>
          </c:cat>
          <c:val>
            <c:numRef>
              <c:f>'#주가'!$B$15:$B$1239</c:f>
              <c:numCache>
                <c:formatCode>#,##0</c:formatCode>
                <c:ptCount val="1225"/>
                <c:pt idx="0">
                  <c:v>9900</c:v>
                </c:pt>
                <c:pt idx="1">
                  <c:v>9760</c:v>
                </c:pt>
                <c:pt idx="2">
                  <c:v>9940</c:v>
                </c:pt>
                <c:pt idx="3">
                  <c:v>10500</c:v>
                </c:pt>
                <c:pt idx="4">
                  <c:v>10650</c:v>
                </c:pt>
                <c:pt idx="5">
                  <c:v>10090</c:v>
                </c:pt>
                <c:pt idx="6">
                  <c:v>10400</c:v>
                </c:pt>
                <c:pt idx="7">
                  <c:v>10510</c:v>
                </c:pt>
                <c:pt idx="8">
                  <c:v>10350</c:v>
                </c:pt>
                <c:pt idx="9">
                  <c:v>10780</c:v>
                </c:pt>
                <c:pt idx="10">
                  <c:v>10940</c:v>
                </c:pt>
                <c:pt idx="11">
                  <c:v>10380</c:v>
                </c:pt>
                <c:pt idx="12">
                  <c:v>10430</c:v>
                </c:pt>
                <c:pt idx="13">
                  <c:v>10450</c:v>
                </c:pt>
                <c:pt idx="14">
                  <c:v>10790</c:v>
                </c:pt>
                <c:pt idx="15">
                  <c:v>10740</c:v>
                </c:pt>
                <c:pt idx="16">
                  <c:v>10740</c:v>
                </c:pt>
                <c:pt idx="17">
                  <c:v>11350</c:v>
                </c:pt>
                <c:pt idx="18">
                  <c:v>11560</c:v>
                </c:pt>
                <c:pt idx="19">
                  <c:v>11670</c:v>
                </c:pt>
                <c:pt idx="20">
                  <c:v>12000</c:v>
                </c:pt>
                <c:pt idx="21">
                  <c:v>11200</c:v>
                </c:pt>
                <c:pt idx="22">
                  <c:v>10050</c:v>
                </c:pt>
                <c:pt idx="23">
                  <c:v>10230</c:v>
                </c:pt>
                <c:pt idx="24">
                  <c:v>9880</c:v>
                </c:pt>
                <c:pt idx="25">
                  <c:v>9860</c:v>
                </c:pt>
                <c:pt idx="26">
                  <c:v>9590</c:v>
                </c:pt>
                <c:pt idx="27">
                  <c:v>9330</c:v>
                </c:pt>
                <c:pt idx="28">
                  <c:v>9070</c:v>
                </c:pt>
                <c:pt idx="29">
                  <c:v>9120</c:v>
                </c:pt>
                <c:pt idx="30">
                  <c:v>9460</c:v>
                </c:pt>
                <c:pt idx="31">
                  <c:v>9480</c:v>
                </c:pt>
                <c:pt idx="32">
                  <c:v>10350</c:v>
                </c:pt>
                <c:pt idx="33">
                  <c:v>9580</c:v>
                </c:pt>
                <c:pt idx="34">
                  <c:v>10040</c:v>
                </c:pt>
                <c:pt idx="35">
                  <c:v>10460</c:v>
                </c:pt>
                <c:pt idx="36">
                  <c:v>10480</c:v>
                </c:pt>
                <c:pt idx="37">
                  <c:v>10850</c:v>
                </c:pt>
                <c:pt idx="38">
                  <c:v>10700</c:v>
                </c:pt>
                <c:pt idx="39">
                  <c:v>11200</c:v>
                </c:pt>
                <c:pt idx="40">
                  <c:v>11560</c:v>
                </c:pt>
                <c:pt idx="41">
                  <c:v>10650</c:v>
                </c:pt>
                <c:pt idx="42">
                  <c:v>10990</c:v>
                </c:pt>
                <c:pt idx="43">
                  <c:v>10550</c:v>
                </c:pt>
                <c:pt idx="44">
                  <c:v>10850</c:v>
                </c:pt>
                <c:pt idx="45">
                  <c:v>11020</c:v>
                </c:pt>
                <c:pt idx="46">
                  <c:v>9920</c:v>
                </c:pt>
                <c:pt idx="47">
                  <c:v>10190</c:v>
                </c:pt>
                <c:pt idx="48">
                  <c:v>9010</c:v>
                </c:pt>
                <c:pt idx="49">
                  <c:v>8000</c:v>
                </c:pt>
                <c:pt idx="50">
                  <c:v>8590</c:v>
                </c:pt>
                <c:pt idx="51">
                  <c:v>8610</c:v>
                </c:pt>
                <c:pt idx="52">
                  <c:v>7910</c:v>
                </c:pt>
                <c:pt idx="53">
                  <c:v>9100</c:v>
                </c:pt>
                <c:pt idx="54">
                  <c:v>9830</c:v>
                </c:pt>
                <c:pt idx="55">
                  <c:v>9960</c:v>
                </c:pt>
                <c:pt idx="56">
                  <c:v>9910</c:v>
                </c:pt>
                <c:pt idx="57">
                  <c:v>10380</c:v>
                </c:pt>
                <c:pt idx="58">
                  <c:v>10570</c:v>
                </c:pt>
                <c:pt idx="59">
                  <c:v>10270</c:v>
                </c:pt>
                <c:pt idx="60">
                  <c:v>10730</c:v>
                </c:pt>
                <c:pt idx="61">
                  <c:v>10760</c:v>
                </c:pt>
                <c:pt idx="62">
                  <c:v>11670</c:v>
                </c:pt>
                <c:pt idx="63">
                  <c:v>10750</c:v>
                </c:pt>
                <c:pt idx="64">
                  <c:v>10940</c:v>
                </c:pt>
                <c:pt idx="65">
                  <c:v>10340</c:v>
                </c:pt>
                <c:pt idx="66">
                  <c:v>9450</c:v>
                </c:pt>
                <c:pt idx="67">
                  <c:v>9710</c:v>
                </c:pt>
                <c:pt idx="68">
                  <c:v>10050</c:v>
                </c:pt>
                <c:pt idx="69">
                  <c:v>10420</c:v>
                </c:pt>
                <c:pt idx="70">
                  <c:v>9290</c:v>
                </c:pt>
                <c:pt idx="71">
                  <c:v>9500</c:v>
                </c:pt>
                <c:pt idx="72">
                  <c:v>9520</c:v>
                </c:pt>
                <c:pt idx="73">
                  <c:v>9460</c:v>
                </c:pt>
                <c:pt idx="74">
                  <c:v>9420</c:v>
                </c:pt>
                <c:pt idx="75">
                  <c:v>9600</c:v>
                </c:pt>
                <c:pt idx="76">
                  <c:v>9330</c:v>
                </c:pt>
                <c:pt idx="77">
                  <c:v>9090</c:v>
                </c:pt>
                <c:pt idx="78">
                  <c:v>8810</c:v>
                </c:pt>
                <c:pt idx="79">
                  <c:v>9010</c:v>
                </c:pt>
                <c:pt idx="80">
                  <c:v>8970</c:v>
                </c:pt>
                <c:pt idx="81">
                  <c:v>9190</c:v>
                </c:pt>
                <c:pt idx="82">
                  <c:v>9450</c:v>
                </c:pt>
                <c:pt idx="83">
                  <c:v>9800</c:v>
                </c:pt>
                <c:pt idx="84">
                  <c:v>9980</c:v>
                </c:pt>
                <c:pt idx="85">
                  <c:v>10450</c:v>
                </c:pt>
                <c:pt idx="86">
                  <c:v>10600</c:v>
                </c:pt>
                <c:pt idx="87">
                  <c:v>10270</c:v>
                </c:pt>
                <c:pt idx="88">
                  <c:v>10630</c:v>
                </c:pt>
                <c:pt idx="89">
                  <c:v>11260</c:v>
                </c:pt>
                <c:pt idx="90">
                  <c:v>11300</c:v>
                </c:pt>
                <c:pt idx="91">
                  <c:v>10800</c:v>
                </c:pt>
                <c:pt idx="92">
                  <c:v>9830</c:v>
                </c:pt>
                <c:pt idx="93">
                  <c:v>9680</c:v>
                </c:pt>
                <c:pt idx="94">
                  <c:v>9590</c:v>
                </c:pt>
                <c:pt idx="95">
                  <c:v>9510</c:v>
                </c:pt>
                <c:pt idx="96">
                  <c:v>9390</c:v>
                </c:pt>
                <c:pt idx="97">
                  <c:v>9720</c:v>
                </c:pt>
                <c:pt idx="98">
                  <c:v>9960</c:v>
                </c:pt>
                <c:pt idx="99">
                  <c:v>10160</c:v>
                </c:pt>
                <c:pt idx="100">
                  <c:v>9430</c:v>
                </c:pt>
                <c:pt idx="101">
                  <c:v>9410</c:v>
                </c:pt>
                <c:pt idx="102">
                  <c:v>10000</c:v>
                </c:pt>
                <c:pt idx="103">
                  <c:v>10200</c:v>
                </c:pt>
                <c:pt idx="104">
                  <c:v>9880</c:v>
                </c:pt>
                <c:pt idx="105">
                  <c:v>9700</c:v>
                </c:pt>
                <c:pt idx="106">
                  <c:v>9000</c:v>
                </c:pt>
                <c:pt idx="107">
                  <c:v>9080</c:v>
                </c:pt>
                <c:pt idx="108">
                  <c:v>9120</c:v>
                </c:pt>
                <c:pt idx="109">
                  <c:v>9210</c:v>
                </c:pt>
                <c:pt idx="110">
                  <c:v>9620</c:v>
                </c:pt>
                <c:pt idx="111">
                  <c:v>9550</c:v>
                </c:pt>
                <c:pt idx="112">
                  <c:v>9400</c:v>
                </c:pt>
                <c:pt idx="113">
                  <c:v>9580</c:v>
                </c:pt>
                <c:pt idx="114">
                  <c:v>9640</c:v>
                </c:pt>
                <c:pt idx="115">
                  <c:v>9120</c:v>
                </c:pt>
                <c:pt idx="116">
                  <c:v>8330</c:v>
                </c:pt>
                <c:pt idx="117">
                  <c:v>8060</c:v>
                </c:pt>
                <c:pt idx="118">
                  <c:v>8200</c:v>
                </c:pt>
                <c:pt idx="119">
                  <c:v>8330</c:v>
                </c:pt>
                <c:pt idx="120">
                  <c:v>8950</c:v>
                </c:pt>
                <c:pt idx="121">
                  <c:v>8700</c:v>
                </c:pt>
                <c:pt idx="122">
                  <c:v>9340</c:v>
                </c:pt>
                <c:pt idx="123">
                  <c:v>9440</c:v>
                </c:pt>
                <c:pt idx="124">
                  <c:v>9620</c:v>
                </c:pt>
                <c:pt idx="125">
                  <c:v>9690</c:v>
                </c:pt>
                <c:pt idx="126">
                  <c:v>9580</c:v>
                </c:pt>
                <c:pt idx="127">
                  <c:v>9940</c:v>
                </c:pt>
                <c:pt idx="128">
                  <c:v>9360</c:v>
                </c:pt>
                <c:pt idx="129">
                  <c:v>9730</c:v>
                </c:pt>
                <c:pt idx="130">
                  <c:v>8960</c:v>
                </c:pt>
                <c:pt idx="131">
                  <c:v>9270</c:v>
                </c:pt>
                <c:pt idx="132">
                  <c:v>9040</c:v>
                </c:pt>
                <c:pt idx="133">
                  <c:v>8730</c:v>
                </c:pt>
                <c:pt idx="134">
                  <c:v>8570</c:v>
                </c:pt>
                <c:pt idx="135">
                  <c:v>9010</c:v>
                </c:pt>
                <c:pt idx="136">
                  <c:v>9040</c:v>
                </c:pt>
                <c:pt idx="137">
                  <c:v>9050</c:v>
                </c:pt>
                <c:pt idx="138">
                  <c:v>8850</c:v>
                </c:pt>
                <c:pt idx="139">
                  <c:v>9010</c:v>
                </c:pt>
                <c:pt idx="140">
                  <c:v>9140</c:v>
                </c:pt>
                <c:pt idx="141">
                  <c:v>9480</c:v>
                </c:pt>
                <c:pt idx="142">
                  <c:v>9360</c:v>
                </c:pt>
                <c:pt idx="143">
                  <c:v>9580</c:v>
                </c:pt>
                <c:pt idx="144">
                  <c:v>9900</c:v>
                </c:pt>
                <c:pt idx="145">
                  <c:v>10100</c:v>
                </c:pt>
                <c:pt idx="146">
                  <c:v>9820</c:v>
                </c:pt>
                <c:pt idx="147">
                  <c:v>10220</c:v>
                </c:pt>
                <c:pt idx="148">
                  <c:v>10730</c:v>
                </c:pt>
                <c:pt idx="149">
                  <c:v>11040</c:v>
                </c:pt>
                <c:pt idx="150">
                  <c:v>11340</c:v>
                </c:pt>
                <c:pt idx="151">
                  <c:v>11220</c:v>
                </c:pt>
                <c:pt idx="152">
                  <c:v>11090</c:v>
                </c:pt>
                <c:pt idx="153">
                  <c:v>10610</c:v>
                </c:pt>
                <c:pt idx="154">
                  <c:v>10930</c:v>
                </c:pt>
                <c:pt idx="155">
                  <c:v>11170</c:v>
                </c:pt>
                <c:pt idx="156">
                  <c:v>11280</c:v>
                </c:pt>
                <c:pt idx="157">
                  <c:v>11960</c:v>
                </c:pt>
                <c:pt idx="158">
                  <c:v>12640</c:v>
                </c:pt>
                <c:pt idx="159">
                  <c:v>11990</c:v>
                </c:pt>
                <c:pt idx="160">
                  <c:v>11980</c:v>
                </c:pt>
                <c:pt idx="161">
                  <c:v>12230</c:v>
                </c:pt>
                <c:pt idx="162">
                  <c:v>12470</c:v>
                </c:pt>
                <c:pt idx="163">
                  <c:v>12360</c:v>
                </c:pt>
                <c:pt idx="164">
                  <c:v>12630</c:v>
                </c:pt>
                <c:pt idx="165">
                  <c:v>12900</c:v>
                </c:pt>
                <c:pt idx="166">
                  <c:v>12920</c:v>
                </c:pt>
                <c:pt idx="167">
                  <c:v>13460</c:v>
                </c:pt>
                <c:pt idx="168">
                  <c:v>13250</c:v>
                </c:pt>
                <c:pt idx="169">
                  <c:v>13840</c:v>
                </c:pt>
                <c:pt idx="170">
                  <c:v>13470</c:v>
                </c:pt>
                <c:pt idx="171">
                  <c:v>11580</c:v>
                </c:pt>
                <c:pt idx="172">
                  <c:v>11820</c:v>
                </c:pt>
                <c:pt idx="173">
                  <c:v>11180</c:v>
                </c:pt>
                <c:pt idx="174">
                  <c:v>11800</c:v>
                </c:pt>
                <c:pt idx="175">
                  <c:v>11570</c:v>
                </c:pt>
                <c:pt idx="176">
                  <c:v>11500</c:v>
                </c:pt>
                <c:pt idx="177">
                  <c:v>10970</c:v>
                </c:pt>
                <c:pt idx="178">
                  <c:v>10100</c:v>
                </c:pt>
                <c:pt idx="179">
                  <c:v>10030</c:v>
                </c:pt>
                <c:pt idx="180">
                  <c:v>10230</c:v>
                </c:pt>
                <c:pt idx="181">
                  <c:v>10680</c:v>
                </c:pt>
                <c:pt idx="182">
                  <c:v>10430</c:v>
                </c:pt>
                <c:pt idx="183">
                  <c:v>9650</c:v>
                </c:pt>
                <c:pt idx="184">
                  <c:v>10170</c:v>
                </c:pt>
                <c:pt idx="185">
                  <c:v>9910</c:v>
                </c:pt>
                <c:pt idx="186">
                  <c:v>10260</c:v>
                </c:pt>
                <c:pt idx="187">
                  <c:v>9890</c:v>
                </c:pt>
                <c:pt idx="188">
                  <c:v>10300</c:v>
                </c:pt>
                <c:pt idx="189">
                  <c:v>10420</c:v>
                </c:pt>
                <c:pt idx="190">
                  <c:v>10880</c:v>
                </c:pt>
                <c:pt idx="191">
                  <c:v>10510</c:v>
                </c:pt>
                <c:pt idx="192">
                  <c:v>10880</c:v>
                </c:pt>
                <c:pt idx="193">
                  <c:v>11400</c:v>
                </c:pt>
                <c:pt idx="194">
                  <c:v>10810</c:v>
                </c:pt>
                <c:pt idx="195">
                  <c:v>10780</c:v>
                </c:pt>
                <c:pt idx="196">
                  <c:v>10780</c:v>
                </c:pt>
                <c:pt idx="197">
                  <c:v>11050</c:v>
                </c:pt>
                <c:pt idx="198">
                  <c:v>10550</c:v>
                </c:pt>
                <c:pt idx="199">
                  <c:v>11220</c:v>
                </c:pt>
                <c:pt idx="200">
                  <c:v>11630</c:v>
                </c:pt>
                <c:pt idx="201">
                  <c:v>12100</c:v>
                </c:pt>
                <c:pt idx="202">
                  <c:v>11350</c:v>
                </c:pt>
                <c:pt idx="203">
                  <c:v>10340</c:v>
                </c:pt>
                <c:pt idx="204">
                  <c:v>10720</c:v>
                </c:pt>
                <c:pt idx="205">
                  <c:v>9280</c:v>
                </c:pt>
                <c:pt idx="206">
                  <c:v>7140</c:v>
                </c:pt>
                <c:pt idx="207">
                  <c:v>7090</c:v>
                </c:pt>
                <c:pt idx="208">
                  <c:v>6660</c:v>
                </c:pt>
                <c:pt idx="209">
                  <c:v>6390</c:v>
                </c:pt>
                <c:pt idx="210">
                  <c:v>6410</c:v>
                </c:pt>
                <c:pt idx="211">
                  <c:v>7990</c:v>
                </c:pt>
                <c:pt idx="212">
                  <c:v>6880</c:v>
                </c:pt>
                <c:pt idx="213">
                  <c:v>6960</c:v>
                </c:pt>
                <c:pt idx="214">
                  <c:v>6800</c:v>
                </c:pt>
                <c:pt idx="215">
                  <c:v>6560</c:v>
                </c:pt>
                <c:pt idx="216">
                  <c:v>6570</c:v>
                </c:pt>
                <c:pt idx="217">
                  <c:v>6770</c:v>
                </c:pt>
                <c:pt idx="218">
                  <c:v>6910</c:v>
                </c:pt>
                <c:pt idx="219">
                  <c:v>6700</c:v>
                </c:pt>
                <c:pt idx="220">
                  <c:v>5900</c:v>
                </c:pt>
                <c:pt idx="221">
                  <c:v>5500</c:v>
                </c:pt>
                <c:pt idx="222">
                  <c:v>5700</c:v>
                </c:pt>
                <c:pt idx="223">
                  <c:v>5440</c:v>
                </c:pt>
                <c:pt idx="224">
                  <c:v>5430</c:v>
                </c:pt>
                <c:pt idx="225">
                  <c:v>5310</c:v>
                </c:pt>
                <c:pt idx="226">
                  <c:v>5220</c:v>
                </c:pt>
                <c:pt idx="227">
                  <c:v>5190</c:v>
                </c:pt>
                <c:pt idx="228">
                  <c:v>5400</c:v>
                </c:pt>
                <c:pt idx="229">
                  <c:v>5390</c:v>
                </c:pt>
                <c:pt idx="230">
                  <c:v>5400</c:v>
                </c:pt>
                <c:pt idx="231">
                  <c:v>5350</c:v>
                </c:pt>
                <c:pt idx="232">
                  <c:v>5310</c:v>
                </c:pt>
                <c:pt idx="233">
                  <c:v>5250</c:v>
                </c:pt>
                <c:pt idx="234">
                  <c:v>5210</c:v>
                </c:pt>
                <c:pt idx="235">
                  <c:v>5190</c:v>
                </c:pt>
                <c:pt idx="236">
                  <c:v>5250</c:v>
                </c:pt>
                <c:pt idx="237">
                  <c:v>5330</c:v>
                </c:pt>
                <c:pt idx="238">
                  <c:v>5290</c:v>
                </c:pt>
                <c:pt idx="239">
                  <c:v>5390</c:v>
                </c:pt>
                <c:pt idx="240">
                  <c:v>5680</c:v>
                </c:pt>
                <c:pt idx="241">
                  <c:v>6000</c:v>
                </c:pt>
                <c:pt idx="242">
                  <c:v>5900</c:v>
                </c:pt>
                <c:pt idx="243">
                  <c:v>5710</c:v>
                </c:pt>
                <c:pt idx="244">
                  <c:v>5700</c:v>
                </c:pt>
                <c:pt idx="245">
                  <c:v>5700</c:v>
                </c:pt>
                <c:pt idx="246">
                  <c:v>5830</c:v>
                </c:pt>
                <c:pt idx="247">
                  <c:v>5770</c:v>
                </c:pt>
                <c:pt idx="248">
                  <c:v>5700</c:v>
                </c:pt>
                <c:pt idx="249">
                  <c:v>5620</c:v>
                </c:pt>
                <c:pt idx="250">
                  <c:v>5650</c:v>
                </c:pt>
                <c:pt idx="251">
                  <c:v>5800</c:v>
                </c:pt>
                <c:pt idx="252">
                  <c:v>5530</c:v>
                </c:pt>
                <c:pt idx="253">
                  <c:v>5250</c:v>
                </c:pt>
                <c:pt idx="254">
                  <c:v>5280</c:v>
                </c:pt>
                <c:pt idx="255">
                  <c:v>5410</c:v>
                </c:pt>
                <c:pt idx="256">
                  <c:v>5340</c:v>
                </c:pt>
                <c:pt idx="257">
                  <c:v>5400</c:v>
                </c:pt>
                <c:pt idx="258">
                  <c:v>5280</c:v>
                </c:pt>
                <c:pt idx="259">
                  <c:v>5170</c:v>
                </c:pt>
                <c:pt idx="260">
                  <c:v>5110</c:v>
                </c:pt>
                <c:pt idx="261">
                  <c:v>5100</c:v>
                </c:pt>
                <c:pt idx="262">
                  <c:v>5290</c:v>
                </c:pt>
                <c:pt idx="263">
                  <c:v>5100</c:v>
                </c:pt>
                <c:pt idx="264">
                  <c:v>4995</c:v>
                </c:pt>
                <c:pt idx="265">
                  <c:v>4990</c:v>
                </c:pt>
                <c:pt idx="266">
                  <c:v>4905</c:v>
                </c:pt>
                <c:pt idx="267">
                  <c:v>4395</c:v>
                </c:pt>
                <c:pt idx="268">
                  <c:v>4245</c:v>
                </c:pt>
                <c:pt idx="269">
                  <c:v>3870</c:v>
                </c:pt>
                <c:pt idx="270">
                  <c:v>4105</c:v>
                </c:pt>
                <c:pt idx="271">
                  <c:v>4180</c:v>
                </c:pt>
                <c:pt idx="272">
                  <c:v>4520</c:v>
                </c:pt>
                <c:pt idx="273">
                  <c:v>4660</c:v>
                </c:pt>
                <c:pt idx="274">
                  <c:v>4555</c:v>
                </c:pt>
                <c:pt idx="275">
                  <c:v>4800</c:v>
                </c:pt>
                <c:pt idx="276">
                  <c:v>4800</c:v>
                </c:pt>
                <c:pt idx="277">
                  <c:v>4805</c:v>
                </c:pt>
                <c:pt idx="278">
                  <c:v>4955</c:v>
                </c:pt>
                <c:pt idx="279">
                  <c:v>5080</c:v>
                </c:pt>
                <c:pt idx="280">
                  <c:v>5010</c:v>
                </c:pt>
                <c:pt idx="281">
                  <c:v>5100</c:v>
                </c:pt>
                <c:pt idx="282">
                  <c:v>5300</c:v>
                </c:pt>
                <c:pt idx="283">
                  <c:v>5270</c:v>
                </c:pt>
                <c:pt idx="284">
                  <c:v>5270</c:v>
                </c:pt>
                <c:pt idx="285">
                  <c:v>5260</c:v>
                </c:pt>
                <c:pt idx="286">
                  <c:v>5310</c:v>
                </c:pt>
                <c:pt idx="287">
                  <c:v>5450</c:v>
                </c:pt>
                <c:pt idx="288">
                  <c:v>5250</c:v>
                </c:pt>
                <c:pt idx="289">
                  <c:v>5290</c:v>
                </c:pt>
                <c:pt idx="290">
                  <c:v>5160</c:v>
                </c:pt>
                <c:pt idx="291">
                  <c:v>5330</c:v>
                </c:pt>
                <c:pt idx="292">
                  <c:v>5410</c:v>
                </c:pt>
                <c:pt idx="293">
                  <c:v>5670</c:v>
                </c:pt>
                <c:pt idx="294">
                  <c:v>5880</c:v>
                </c:pt>
                <c:pt idx="295">
                  <c:v>5870</c:v>
                </c:pt>
                <c:pt idx="296">
                  <c:v>5730</c:v>
                </c:pt>
                <c:pt idx="297">
                  <c:v>5850</c:v>
                </c:pt>
                <c:pt idx="298">
                  <c:v>5990</c:v>
                </c:pt>
                <c:pt idx="299">
                  <c:v>5820</c:v>
                </c:pt>
                <c:pt idx="300">
                  <c:v>6010</c:v>
                </c:pt>
                <c:pt idx="301">
                  <c:v>5770</c:v>
                </c:pt>
                <c:pt idx="302">
                  <c:v>5850</c:v>
                </c:pt>
                <c:pt idx="303">
                  <c:v>5950</c:v>
                </c:pt>
                <c:pt idx="304">
                  <c:v>5960</c:v>
                </c:pt>
                <c:pt idx="305">
                  <c:v>6060</c:v>
                </c:pt>
                <c:pt idx="306">
                  <c:v>5800</c:v>
                </c:pt>
                <c:pt idx="307">
                  <c:v>5980</c:v>
                </c:pt>
                <c:pt idx="308">
                  <c:v>5960</c:v>
                </c:pt>
                <c:pt idx="309">
                  <c:v>6220</c:v>
                </c:pt>
                <c:pt idx="310">
                  <c:v>6130</c:v>
                </c:pt>
                <c:pt idx="311">
                  <c:v>5370</c:v>
                </c:pt>
                <c:pt idx="312">
                  <c:v>5440</c:v>
                </c:pt>
                <c:pt idx="313">
                  <c:v>5100</c:v>
                </c:pt>
                <c:pt idx="314">
                  <c:v>5020</c:v>
                </c:pt>
                <c:pt idx="315">
                  <c:v>4870</c:v>
                </c:pt>
                <c:pt idx="316">
                  <c:v>5010</c:v>
                </c:pt>
                <c:pt idx="317">
                  <c:v>5040</c:v>
                </c:pt>
                <c:pt idx="318">
                  <c:v>5380</c:v>
                </c:pt>
                <c:pt idx="319">
                  <c:v>5550</c:v>
                </c:pt>
                <c:pt idx="320">
                  <c:v>5540</c:v>
                </c:pt>
                <c:pt idx="321">
                  <c:v>5500</c:v>
                </c:pt>
                <c:pt idx="322">
                  <c:v>5560</c:v>
                </c:pt>
                <c:pt idx="323">
                  <c:v>5640</c:v>
                </c:pt>
                <c:pt idx="324">
                  <c:v>5580</c:v>
                </c:pt>
                <c:pt idx="325">
                  <c:v>5680</c:v>
                </c:pt>
                <c:pt idx="326">
                  <c:v>5580</c:v>
                </c:pt>
                <c:pt idx="327">
                  <c:v>5760</c:v>
                </c:pt>
                <c:pt idx="328">
                  <c:v>5380</c:v>
                </c:pt>
                <c:pt idx="329">
                  <c:v>5790</c:v>
                </c:pt>
                <c:pt idx="330">
                  <c:v>5220</c:v>
                </c:pt>
                <c:pt idx="331">
                  <c:v>5430</c:v>
                </c:pt>
                <c:pt idx="332">
                  <c:v>5470</c:v>
                </c:pt>
                <c:pt idx="333">
                  <c:v>5340</c:v>
                </c:pt>
                <c:pt idx="334">
                  <c:v>5280</c:v>
                </c:pt>
                <c:pt idx="335">
                  <c:v>5310</c:v>
                </c:pt>
                <c:pt idx="336">
                  <c:v>5070</c:v>
                </c:pt>
                <c:pt idx="337">
                  <c:v>5150</c:v>
                </c:pt>
                <c:pt idx="338">
                  <c:v>4755</c:v>
                </c:pt>
                <c:pt idx="339">
                  <c:v>4405</c:v>
                </c:pt>
                <c:pt idx="340">
                  <c:v>4735</c:v>
                </c:pt>
                <c:pt idx="341">
                  <c:v>4920</c:v>
                </c:pt>
                <c:pt idx="342">
                  <c:v>4850</c:v>
                </c:pt>
                <c:pt idx="343">
                  <c:v>4650</c:v>
                </c:pt>
                <c:pt idx="344">
                  <c:v>4595</c:v>
                </c:pt>
                <c:pt idx="345">
                  <c:v>4540</c:v>
                </c:pt>
                <c:pt idx="346">
                  <c:v>4385</c:v>
                </c:pt>
                <c:pt idx="347">
                  <c:v>4120</c:v>
                </c:pt>
                <c:pt idx="348">
                  <c:v>3835</c:v>
                </c:pt>
                <c:pt idx="349">
                  <c:v>4295</c:v>
                </c:pt>
                <c:pt idx="350">
                  <c:v>4395</c:v>
                </c:pt>
                <c:pt idx="351">
                  <c:v>4390</c:v>
                </c:pt>
                <c:pt idx="352">
                  <c:v>4480</c:v>
                </c:pt>
                <c:pt idx="353">
                  <c:v>4315</c:v>
                </c:pt>
                <c:pt idx="354">
                  <c:v>4215</c:v>
                </c:pt>
                <c:pt idx="355">
                  <c:v>4420</c:v>
                </c:pt>
                <c:pt idx="356">
                  <c:v>4600</c:v>
                </c:pt>
                <c:pt idx="357">
                  <c:v>4945</c:v>
                </c:pt>
                <c:pt idx="358">
                  <c:v>5260</c:v>
                </c:pt>
                <c:pt idx="359">
                  <c:v>5160</c:v>
                </c:pt>
                <c:pt idx="360">
                  <c:v>5360</c:v>
                </c:pt>
                <c:pt idx="361">
                  <c:v>4690</c:v>
                </c:pt>
                <c:pt idx="362">
                  <c:v>4400</c:v>
                </c:pt>
                <c:pt idx="363">
                  <c:v>4390</c:v>
                </c:pt>
                <c:pt idx="364">
                  <c:v>4635</c:v>
                </c:pt>
                <c:pt idx="365">
                  <c:v>4750</c:v>
                </c:pt>
                <c:pt idx="366">
                  <c:v>5080</c:v>
                </c:pt>
                <c:pt idx="367">
                  <c:v>5360</c:v>
                </c:pt>
                <c:pt idx="368">
                  <c:v>5430</c:v>
                </c:pt>
                <c:pt idx="369">
                  <c:v>5780</c:v>
                </c:pt>
                <c:pt idx="370">
                  <c:v>5860</c:v>
                </c:pt>
                <c:pt idx="371">
                  <c:v>5980</c:v>
                </c:pt>
                <c:pt idx="372">
                  <c:v>6230</c:v>
                </c:pt>
                <c:pt idx="373">
                  <c:v>6160</c:v>
                </c:pt>
                <c:pt idx="374">
                  <c:v>5920</c:v>
                </c:pt>
                <c:pt idx="375">
                  <c:v>5930</c:v>
                </c:pt>
                <c:pt idx="376">
                  <c:v>5500</c:v>
                </c:pt>
                <c:pt idx="377">
                  <c:v>5830</c:v>
                </c:pt>
                <c:pt idx="378">
                  <c:v>5660</c:v>
                </c:pt>
                <c:pt idx="379">
                  <c:v>5770</c:v>
                </c:pt>
                <c:pt idx="380">
                  <c:v>5970</c:v>
                </c:pt>
                <c:pt idx="381">
                  <c:v>6360</c:v>
                </c:pt>
                <c:pt idx="382">
                  <c:v>6490</c:v>
                </c:pt>
                <c:pt idx="383">
                  <c:v>6790</c:v>
                </c:pt>
                <c:pt idx="384">
                  <c:v>7080</c:v>
                </c:pt>
                <c:pt idx="385">
                  <c:v>7080</c:v>
                </c:pt>
                <c:pt idx="386">
                  <c:v>6850</c:v>
                </c:pt>
                <c:pt idx="387">
                  <c:v>6670</c:v>
                </c:pt>
                <c:pt idx="388">
                  <c:v>6120</c:v>
                </c:pt>
                <c:pt idx="389">
                  <c:v>6110</c:v>
                </c:pt>
                <c:pt idx="390">
                  <c:v>6140</c:v>
                </c:pt>
                <c:pt idx="391">
                  <c:v>6220</c:v>
                </c:pt>
                <c:pt idx="392">
                  <c:v>6250</c:v>
                </c:pt>
                <c:pt idx="393">
                  <c:v>5950</c:v>
                </c:pt>
                <c:pt idx="394">
                  <c:v>6020</c:v>
                </c:pt>
                <c:pt idx="395">
                  <c:v>6060</c:v>
                </c:pt>
                <c:pt idx="396">
                  <c:v>6340</c:v>
                </c:pt>
                <c:pt idx="397">
                  <c:v>6280</c:v>
                </c:pt>
                <c:pt idx="398">
                  <c:v>5960</c:v>
                </c:pt>
                <c:pt idx="399">
                  <c:v>5910</c:v>
                </c:pt>
                <c:pt idx="400">
                  <c:v>5850</c:v>
                </c:pt>
                <c:pt idx="401">
                  <c:v>5510</c:v>
                </c:pt>
                <c:pt idx="402">
                  <c:v>5510</c:v>
                </c:pt>
                <c:pt idx="403">
                  <c:v>5590</c:v>
                </c:pt>
                <c:pt idx="404">
                  <c:v>5590</c:v>
                </c:pt>
                <c:pt idx="405">
                  <c:v>5300</c:v>
                </c:pt>
                <c:pt idx="406">
                  <c:v>5510</c:v>
                </c:pt>
                <c:pt idx="407">
                  <c:v>5640</c:v>
                </c:pt>
                <c:pt idx="408">
                  <c:v>5400</c:v>
                </c:pt>
                <c:pt idx="409">
                  <c:v>5630</c:v>
                </c:pt>
                <c:pt idx="410">
                  <c:v>5910</c:v>
                </c:pt>
                <c:pt idx="411">
                  <c:v>6150</c:v>
                </c:pt>
                <c:pt idx="412">
                  <c:v>6490</c:v>
                </c:pt>
                <c:pt idx="413">
                  <c:v>6620</c:v>
                </c:pt>
                <c:pt idx="414">
                  <c:v>6410</c:v>
                </c:pt>
                <c:pt idx="415">
                  <c:v>6440</c:v>
                </c:pt>
                <c:pt idx="416">
                  <c:v>6610</c:v>
                </c:pt>
                <c:pt idx="417">
                  <c:v>6690</c:v>
                </c:pt>
                <c:pt idx="418">
                  <c:v>6780</c:v>
                </c:pt>
                <c:pt idx="419">
                  <c:v>6900</c:v>
                </c:pt>
                <c:pt idx="420">
                  <c:v>7080</c:v>
                </c:pt>
                <c:pt idx="421">
                  <c:v>7260</c:v>
                </c:pt>
                <c:pt idx="422">
                  <c:v>6780</c:v>
                </c:pt>
                <c:pt idx="423">
                  <c:v>7140</c:v>
                </c:pt>
                <c:pt idx="424">
                  <c:v>7190</c:v>
                </c:pt>
                <c:pt idx="425">
                  <c:v>7140</c:v>
                </c:pt>
                <c:pt idx="426">
                  <c:v>7420</c:v>
                </c:pt>
                <c:pt idx="427">
                  <c:v>7440</c:v>
                </c:pt>
                <c:pt idx="428">
                  <c:v>7270</c:v>
                </c:pt>
                <c:pt idx="429">
                  <c:v>7440</c:v>
                </c:pt>
                <c:pt idx="430">
                  <c:v>7170</c:v>
                </c:pt>
                <c:pt idx="431">
                  <c:v>6700</c:v>
                </c:pt>
                <c:pt idx="432">
                  <c:v>7840</c:v>
                </c:pt>
                <c:pt idx="433">
                  <c:v>8170</c:v>
                </c:pt>
                <c:pt idx="434">
                  <c:v>7890</c:v>
                </c:pt>
                <c:pt idx="435">
                  <c:v>7980</c:v>
                </c:pt>
                <c:pt idx="436">
                  <c:v>8200</c:v>
                </c:pt>
                <c:pt idx="437">
                  <c:v>8000</c:v>
                </c:pt>
                <c:pt idx="438">
                  <c:v>8020</c:v>
                </c:pt>
                <c:pt idx="439">
                  <c:v>8200</c:v>
                </c:pt>
                <c:pt idx="440">
                  <c:v>7920</c:v>
                </c:pt>
                <c:pt idx="441">
                  <c:v>8710</c:v>
                </c:pt>
                <c:pt idx="442">
                  <c:v>9010</c:v>
                </c:pt>
                <c:pt idx="443">
                  <c:v>8970</c:v>
                </c:pt>
                <c:pt idx="444">
                  <c:v>9110</c:v>
                </c:pt>
                <c:pt idx="445">
                  <c:v>9550</c:v>
                </c:pt>
                <c:pt idx="446">
                  <c:v>9350</c:v>
                </c:pt>
                <c:pt idx="447">
                  <c:v>9210</c:v>
                </c:pt>
                <c:pt idx="448">
                  <c:v>9420</c:v>
                </c:pt>
                <c:pt idx="449">
                  <c:v>9310</c:v>
                </c:pt>
                <c:pt idx="450">
                  <c:v>9580</c:v>
                </c:pt>
                <c:pt idx="451">
                  <c:v>9300</c:v>
                </c:pt>
                <c:pt idx="452">
                  <c:v>9130</c:v>
                </c:pt>
                <c:pt idx="453">
                  <c:v>9040</c:v>
                </c:pt>
                <c:pt idx="454">
                  <c:v>8800</c:v>
                </c:pt>
                <c:pt idx="455">
                  <c:v>9230</c:v>
                </c:pt>
                <c:pt idx="456">
                  <c:v>9380</c:v>
                </c:pt>
                <c:pt idx="457">
                  <c:v>9070</c:v>
                </c:pt>
                <c:pt idx="458">
                  <c:v>8710</c:v>
                </c:pt>
                <c:pt idx="459">
                  <c:v>8890</c:v>
                </c:pt>
                <c:pt idx="460">
                  <c:v>8730</c:v>
                </c:pt>
                <c:pt idx="461">
                  <c:v>8750</c:v>
                </c:pt>
                <c:pt idx="462">
                  <c:v>8800</c:v>
                </c:pt>
                <c:pt idx="463">
                  <c:v>9020</c:v>
                </c:pt>
                <c:pt idx="464">
                  <c:v>8990</c:v>
                </c:pt>
                <c:pt idx="465">
                  <c:v>9000</c:v>
                </c:pt>
                <c:pt idx="466">
                  <c:v>9120</c:v>
                </c:pt>
                <c:pt idx="467">
                  <c:v>9300</c:v>
                </c:pt>
                <c:pt idx="468">
                  <c:v>9300</c:v>
                </c:pt>
                <c:pt idx="469">
                  <c:v>9250</c:v>
                </c:pt>
                <c:pt idx="470">
                  <c:v>9180</c:v>
                </c:pt>
                <c:pt idx="471">
                  <c:v>9840</c:v>
                </c:pt>
                <c:pt idx="472">
                  <c:v>10060</c:v>
                </c:pt>
                <c:pt idx="473">
                  <c:v>9600</c:v>
                </c:pt>
                <c:pt idx="474">
                  <c:v>9480</c:v>
                </c:pt>
                <c:pt idx="475">
                  <c:v>10200</c:v>
                </c:pt>
                <c:pt idx="476">
                  <c:v>10090</c:v>
                </c:pt>
                <c:pt idx="477">
                  <c:v>10150</c:v>
                </c:pt>
                <c:pt idx="478">
                  <c:v>10240</c:v>
                </c:pt>
                <c:pt idx="479">
                  <c:v>10210</c:v>
                </c:pt>
                <c:pt idx="480">
                  <c:v>10640</c:v>
                </c:pt>
                <c:pt idx="481">
                  <c:v>10510</c:v>
                </c:pt>
                <c:pt idx="482">
                  <c:v>10760</c:v>
                </c:pt>
                <c:pt idx="483">
                  <c:v>11130</c:v>
                </c:pt>
                <c:pt idx="484">
                  <c:v>10800</c:v>
                </c:pt>
                <c:pt idx="485">
                  <c:v>10670</c:v>
                </c:pt>
                <c:pt idx="486">
                  <c:v>10180</c:v>
                </c:pt>
                <c:pt idx="487">
                  <c:v>10350</c:v>
                </c:pt>
                <c:pt idx="488">
                  <c:v>10100</c:v>
                </c:pt>
                <c:pt idx="489">
                  <c:v>9890</c:v>
                </c:pt>
                <c:pt idx="490">
                  <c:v>8370</c:v>
                </c:pt>
                <c:pt idx="491">
                  <c:v>8480</c:v>
                </c:pt>
                <c:pt idx="492">
                  <c:v>8700</c:v>
                </c:pt>
                <c:pt idx="493">
                  <c:v>8810</c:v>
                </c:pt>
                <c:pt idx="494">
                  <c:v>8600</c:v>
                </c:pt>
                <c:pt idx="495">
                  <c:v>8680</c:v>
                </c:pt>
                <c:pt idx="496">
                  <c:v>8620</c:v>
                </c:pt>
                <c:pt idx="497">
                  <c:v>8530</c:v>
                </c:pt>
                <c:pt idx="498">
                  <c:v>8500</c:v>
                </c:pt>
                <c:pt idx="499">
                  <c:v>8580</c:v>
                </c:pt>
                <c:pt idx="500">
                  <c:v>8600</c:v>
                </c:pt>
                <c:pt idx="501">
                  <c:v>8270</c:v>
                </c:pt>
                <c:pt idx="502">
                  <c:v>8440</c:v>
                </c:pt>
                <c:pt idx="503">
                  <c:v>8040</c:v>
                </c:pt>
                <c:pt idx="504">
                  <c:v>8000</c:v>
                </c:pt>
                <c:pt idx="505">
                  <c:v>7820</c:v>
                </c:pt>
                <c:pt idx="506">
                  <c:v>7740</c:v>
                </c:pt>
                <c:pt idx="507">
                  <c:v>7970</c:v>
                </c:pt>
                <c:pt idx="508">
                  <c:v>8290</c:v>
                </c:pt>
                <c:pt idx="509">
                  <c:v>8250</c:v>
                </c:pt>
                <c:pt idx="510">
                  <c:v>8170</c:v>
                </c:pt>
                <c:pt idx="511">
                  <c:v>8280</c:v>
                </c:pt>
                <c:pt idx="512">
                  <c:v>8770</c:v>
                </c:pt>
                <c:pt idx="513">
                  <c:v>8870</c:v>
                </c:pt>
                <c:pt idx="514">
                  <c:v>8600</c:v>
                </c:pt>
                <c:pt idx="515">
                  <c:v>8830</c:v>
                </c:pt>
                <c:pt idx="516">
                  <c:v>8870</c:v>
                </c:pt>
                <c:pt idx="517">
                  <c:v>8800</c:v>
                </c:pt>
                <c:pt idx="518">
                  <c:v>8990</c:v>
                </c:pt>
                <c:pt idx="519">
                  <c:v>9090</c:v>
                </c:pt>
                <c:pt idx="520">
                  <c:v>8840</c:v>
                </c:pt>
                <c:pt idx="521">
                  <c:v>8930</c:v>
                </c:pt>
                <c:pt idx="522">
                  <c:v>8890</c:v>
                </c:pt>
                <c:pt idx="523">
                  <c:v>8980</c:v>
                </c:pt>
                <c:pt idx="524">
                  <c:v>9180</c:v>
                </c:pt>
                <c:pt idx="525">
                  <c:v>9290</c:v>
                </c:pt>
                <c:pt idx="526">
                  <c:v>9280</c:v>
                </c:pt>
                <c:pt idx="527">
                  <c:v>9290</c:v>
                </c:pt>
                <c:pt idx="528">
                  <c:v>9480</c:v>
                </c:pt>
                <c:pt idx="529">
                  <c:v>9680</c:v>
                </c:pt>
                <c:pt idx="530">
                  <c:v>9340</c:v>
                </c:pt>
                <c:pt idx="531">
                  <c:v>9480</c:v>
                </c:pt>
                <c:pt idx="532">
                  <c:v>9340</c:v>
                </c:pt>
                <c:pt idx="533">
                  <c:v>8920</c:v>
                </c:pt>
                <c:pt idx="534">
                  <c:v>9070</c:v>
                </c:pt>
                <c:pt idx="535">
                  <c:v>9250</c:v>
                </c:pt>
                <c:pt idx="536">
                  <c:v>9160</c:v>
                </c:pt>
                <c:pt idx="537">
                  <c:v>9130</c:v>
                </c:pt>
                <c:pt idx="538">
                  <c:v>9100</c:v>
                </c:pt>
                <c:pt idx="539">
                  <c:v>9010</c:v>
                </c:pt>
                <c:pt idx="540">
                  <c:v>9210</c:v>
                </c:pt>
                <c:pt idx="541">
                  <c:v>9260</c:v>
                </c:pt>
                <c:pt idx="542">
                  <c:v>9140</c:v>
                </c:pt>
                <c:pt idx="543">
                  <c:v>9220</c:v>
                </c:pt>
                <c:pt idx="544">
                  <c:v>9410</c:v>
                </c:pt>
                <c:pt idx="545">
                  <c:v>9560</c:v>
                </c:pt>
                <c:pt idx="546">
                  <c:v>10210</c:v>
                </c:pt>
                <c:pt idx="547">
                  <c:v>9930</c:v>
                </c:pt>
                <c:pt idx="548">
                  <c:v>9790</c:v>
                </c:pt>
                <c:pt idx="549">
                  <c:v>9890</c:v>
                </c:pt>
                <c:pt idx="550">
                  <c:v>9820</c:v>
                </c:pt>
                <c:pt idx="551">
                  <c:v>8480</c:v>
                </c:pt>
                <c:pt idx="552">
                  <c:v>8690</c:v>
                </c:pt>
                <c:pt idx="553">
                  <c:v>8800</c:v>
                </c:pt>
                <c:pt idx="554">
                  <c:v>8650</c:v>
                </c:pt>
                <c:pt idx="555">
                  <c:v>8520</c:v>
                </c:pt>
                <c:pt idx="556">
                  <c:v>8800</c:v>
                </c:pt>
                <c:pt idx="557">
                  <c:v>9410</c:v>
                </c:pt>
                <c:pt idx="558">
                  <c:v>9600</c:v>
                </c:pt>
                <c:pt idx="559">
                  <c:v>10440</c:v>
                </c:pt>
                <c:pt idx="560">
                  <c:v>10590</c:v>
                </c:pt>
                <c:pt idx="561">
                  <c:v>10700</c:v>
                </c:pt>
                <c:pt idx="562">
                  <c:v>9190</c:v>
                </c:pt>
                <c:pt idx="563">
                  <c:v>9180</c:v>
                </c:pt>
                <c:pt idx="564">
                  <c:v>8890</c:v>
                </c:pt>
                <c:pt idx="565">
                  <c:v>8640</c:v>
                </c:pt>
                <c:pt idx="566">
                  <c:v>8450</c:v>
                </c:pt>
                <c:pt idx="567">
                  <c:v>8740</c:v>
                </c:pt>
                <c:pt idx="568">
                  <c:v>8910</c:v>
                </c:pt>
                <c:pt idx="569">
                  <c:v>8840</c:v>
                </c:pt>
                <c:pt idx="570">
                  <c:v>9050</c:v>
                </c:pt>
                <c:pt idx="571">
                  <c:v>9030</c:v>
                </c:pt>
                <c:pt idx="572">
                  <c:v>9200</c:v>
                </c:pt>
                <c:pt idx="573">
                  <c:v>9100</c:v>
                </c:pt>
                <c:pt idx="574">
                  <c:v>9150</c:v>
                </c:pt>
                <c:pt idx="575">
                  <c:v>9280</c:v>
                </c:pt>
                <c:pt idx="576">
                  <c:v>9290</c:v>
                </c:pt>
                <c:pt idx="577">
                  <c:v>9250</c:v>
                </c:pt>
                <c:pt idx="578">
                  <c:v>9010</c:v>
                </c:pt>
                <c:pt idx="579">
                  <c:v>9100</c:v>
                </c:pt>
                <c:pt idx="580">
                  <c:v>8500</c:v>
                </c:pt>
                <c:pt idx="581">
                  <c:v>8640</c:v>
                </c:pt>
                <c:pt idx="582">
                  <c:v>8170</c:v>
                </c:pt>
                <c:pt idx="583">
                  <c:v>8240</c:v>
                </c:pt>
                <c:pt idx="584">
                  <c:v>8400</c:v>
                </c:pt>
                <c:pt idx="585">
                  <c:v>8420</c:v>
                </c:pt>
                <c:pt idx="586">
                  <c:v>8290</c:v>
                </c:pt>
                <c:pt idx="587">
                  <c:v>8470</c:v>
                </c:pt>
                <c:pt idx="588">
                  <c:v>8190</c:v>
                </c:pt>
                <c:pt idx="589">
                  <c:v>8380</c:v>
                </c:pt>
                <c:pt idx="590">
                  <c:v>8220</c:v>
                </c:pt>
                <c:pt idx="591">
                  <c:v>7850</c:v>
                </c:pt>
                <c:pt idx="592">
                  <c:v>7800</c:v>
                </c:pt>
                <c:pt idx="593">
                  <c:v>7950</c:v>
                </c:pt>
                <c:pt idx="594">
                  <c:v>7650</c:v>
                </c:pt>
                <c:pt idx="595">
                  <c:v>7830</c:v>
                </c:pt>
                <c:pt idx="596">
                  <c:v>8020</c:v>
                </c:pt>
                <c:pt idx="597">
                  <c:v>8120</c:v>
                </c:pt>
                <c:pt idx="598">
                  <c:v>8200</c:v>
                </c:pt>
                <c:pt idx="599">
                  <c:v>8100</c:v>
                </c:pt>
                <c:pt idx="600">
                  <c:v>8040</c:v>
                </c:pt>
                <c:pt idx="601">
                  <c:v>8280</c:v>
                </c:pt>
                <c:pt idx="602">
                  <c:v>8400</c:v>
                </c:pt>
                <c:pt idx="603">
                  <c:v>8400</c:v>
                </c:pt>
                <c:pt idx="604">
                  <c:v>8580</c:v>
                </c:pt>
                <c:pt idx="605">
                  <c:v>8090</c:v>
                </c:pt>
                <c:pt idx="606">
                  <c:v>7940</c:v>
                </c:pt>
                <c:pt idx="607">
                  <c:v>8170</c:v>
                </c:pt>
                <c:pt idx="608">
                  <c:v>8100</c:v>
                </c:pt>
                <c:pt idx="609">
                  <c:v>8120</c:v>
                </c:pt>
                <c:pt idx="610">
                  <c:v>7680</c:v>
                </c:pt>
                <c:pt idx="611">
                  <c:v>7950</c:v>
                </c:pt>
                <c:pt idx="612">
                  <c:v>7860</c:v>
                </c:pt>
                <c:pt idx="613">
                  <c:v>7550</c:v>
                </c:pt>
                <c:pt idx="614">
                  <c:v>8180</c:v>
                </c:pt>
                <c:pt idx="615">
                  <c:v>8650</c:v>
                </c:pt>
                <c:pt idx="616">
                  <c:v>8840</c:v>
                </c:pt>
                <c:pt idx="617">
                  <c:v>8560</c:v>
                </c:pt>
                <c:pt idx="618">
                  <c:v>7910</c:v>
                </c:pt>
                <c:pt idx="619">
                  <c:v>8060</c:v>
                </c:pt>
                <c:pt idx="620">
                  <c:v>8170</c:v>
                </c:pt>
                <c:pt idx="621">
                  <c:v>8340</c:v>
                </c:pt>
                <c:pt idx="622">
                  <c:v>8400</c:v>
                </c:pt>
                <c:pt idx="623">
                  <c:v>8500</c:v>
                </c:pt>
                <c:pt idx="624">
                  <c:v>8460</c:v>
                </c:pt>
                <c:pt idx="625">
                  <c:v>8200</c:v>
                </c:pt>
                <c:pt idx="626">
                  <c:v>8190</c:v>
                </c:pt>
                <c:pt idx="627">
                  <c:v>8210</c:v>
                </c:pt>
                <c:pt idx="628">
                  <c:v>7920</c:v>
                </c:pt>
                <c:pt idx="629">
                  <c:v>8430</c:v>
                </c:pt>
                <c:pt idx="630">
                  <c:v>7590</c:v>
                </c:pt>
                <c:pt idx="631">
                  <c:v>7590</c:v>
                </c:pt>
                <c:pt idx="632">
                  <c:v>7690</c:v>
                </c:pt>
                <c:pt idx="633">
                  <c:v>7140</c:v>
                </c:pt>
                <c:pt idx="634">
                  <c:v>6910</c:v>
                </c:pt>
                <c:pt idx="635">
                  <c:v>7000</c:v>
                </c:pt>
                <c:pt idx="636">
                  <c:v>7000</c:v>
                </c:pt>
                <c:pt idx="637">
                  <c:v>7410</c:v>
                </c:pt>
                <c:pt idx="638">
                  <c:v>7660</c:v>
                </c:pt>
                <c:pt idx="639">
                  <c:v>7730</c:v>
                </c:pt>
                <c:pt idx="640">
                  <c:v>7590</c:v>
                </c:pt>
                <c:pt idx="641">
                  <c:v>7620</c:v>
                </c:pt>
                <c:pt idx="642">
                  <c:v>7840</c:v>
                </c:pt>
                <c:pt idx="643">
                  <c:v>8180</c:v>
                </c:pt>
                <c:pt idx="644">
                  <c:v>8040</c:v>
                </c:pt>
                <c:pt idx="645">
                  <c:v>7820</c:v>
                </c:pt>
                <c:pt idx="646">
                  <c:v>7920</c:v>
                </c:pt>
                <c:pt idx="647">
                  <c:v>7540</c:v>
                </c:pt>
                <c:pt idx="648">
                  <c:v>8060</c:v>
                </c:pt>
                <c:pt idx="649">
                  <c:v>8330</c:v>
                </c:pt>
                <c:pt idx="650">
                  <c:v>8340</c:v>
                </c:pt>
                <c:pt idx="651">
                  <c:v>8350</c:v>
                </c:pt>
                <c:pt idx="652">
                  <c:v>8290</c:v>
                </c:pt>
                <c:pt idx="653">
                  <c:v>8260</c:v>
                </c:pt>
                <c:pt idx="654">
                  <c:v>8210</c:v>
                </c:pt>
                <c:pt idx="655">
                  <c:v>8210</c:v>
                </c:pt>
                <c:pt idx="656">
                  <c:v>8290</c:v>
                </c:pt>
                <c:pt idx="657">
                  <c:v>7900</c:v>
                </c:pt>
                <c:pt idx="658">
                  <c:v>7630</c:v>
                </c:pt>
                <c:pt idx="659">
                  <c:v>7430</c:v>
                </c:pt>
                <c:pt idx="660">
                  <c:v>7390</c:v>
                </c:pt>
                <c:pt idx="661">
                  <c:v>7410</c:v>
                </c:pt>
                <c:pt idx="662">
                  <c:v>7450</c:v>
                </c:pt>
                <c:pt idx="663">
                  <c:v>7420</c:v>
                </c:pt>
                <c:pt idx="664">
                  <c:v>7550</c:v>
                </c:pt>
                <c:pt idx="665">
                  <c:v>7780</c:v>
                </c:pt>
                <c:pt idx="666">
                  <c:v>7840</c:v>
                </c:pt>
                <c:pt idx="667">
                  <c:v>8060</c:v>
                </c:pt>
                <c:pt idx="668">
                  <c:v>7890</c:v>
                </c:pt>
                <c:pt idx="669">
                  <c:v>8320</c:v>
                </c:pt>
                <c:pt idx="670">
                  <c:v>8320</c:v>
                </c:pt>
                <c:pt idx="671">
                  <c:v>7970</c:v>
                </c:pt>
                <c:pt idx="672">
                  <c:v>8130</c:v>
                </c:pt>
                <c:pt idx="673">
                  <c:v>8220</c:v>
                </c:pt>
                <c:pt idx="674">
                  <c:v>8230</c:v>
                </c:pt>
                <c:pt idx="675">
                  <c:v>8300</c:v>
                </c:pt>
                <c:pt idx="676">
                  <c:v>8020</c:v>
                </c:pt>
                <c:pt idx="677">
                  <c:v>8250</c:v>
                </c:pt>
                <c:pt idx="678">
                  <c:v>8670</c:v>
                </c:pt>
                <c:pt idx="679">
                  <c:v>7870</c:v>
                </c:pt>
                <c:pt idx="680">
                  <c:v>7700</c:v>
                </c:pt>
                <c:pt idx="681">
                  <c:v>7880</c:v>
                </c:pt>
                <c:pt idx="682">
                  <c:v>7780</c:v>
                </c:pt>
                <c:pt idx="683">
                  <c:v>8000</c:v>
                </c:pt>
                <c:pt idx="684">
                  <c:v>8270</c:v>
                </c:pt>
                <c:pt idx="685">
                  <c:v>8460</c:v>
                </c:pt>
                <c:pt idx="686">
                  <c:v>8500</c:v>
                </c:pt>
                <c:pt idx="687">
                  <c:v>8710</c:v>
                </c:pt>
                <c:pt idx="688">
                  <c:v>8570</c:v>
                </c:pt>
                <c:pt idx="689">
                  <c:v>8050</c:v>
                </c:pt>
                <c:pt idx="690">
                  <c:v>8090</c:v>
                </c:pt>
                <c:pt idx="691">
                  <c:v>8280</c:v>
                </c:pt>
                <c:pt idx="692">
                  <c:v>8400</c:v>
                </c:pt>
                <c:pt idx="693">
                  <c:v>8290</c:v>
                </c:pt>
                <c:pt idx="694">
                  <c:v>8390</c:v>
                </c:pt>
                <c:pt idx="695">
                  <c:v>8780</c:v>
                </c:pt>
                <c:pt idx="696">
                  <c:v>9200</c:v>
                </c:pt>
                <c:pt idx="697">
                  <c:v>9340</c:v>
                </c:pt>
                <c:pt idx="698">
                  <c:v>9390</c:v>
                </c:pt>
                <c:pt idx="699">
                  <c:v>9300</c:v>
                </c:pt>
                <c:pt idx="700">
                  <c:v>8880</c:v>
                </c:pt>
                <c:pt idx="701">
                  <c:v>9100</c:v>
                </c:pt>
                <c:pt idx="702">
                  <c:v>9000</c:v>
                </c:pt>
                <c:pt idx="703">
                  <c:v>9160</c:v>
                </c:pt>
                <c:pt idx="704">
                  <c:v>9160</c:v>
                </c:pt>
                <c:pt idx="705">
                  <c:v>9080</c:v>
                </c:pt>
                <c:pt idx="706">
                  <c:v>9170</c:v>
                </c:pt>
                <c:pt idx="707">
                  <c:v>9180</c:v>
                </c:pt>
                <c:pt idx="708">
                  <c:v>9420</c:v>
                </c:pt>
                <c:pt idx="709">
                  <c:v>9600</c:v>
                </c:pt>
                <c:pt idx="710">
                  <c:v>9860</c:v>
                </c:pt>
                <c:pt idx="711">
                  <c:v>9700</c:v>
                </c:pt>
                <c:pt idx="712">
                  <c:v>9870</c:v>
                </c:pt>
                <c:pt idx="713">
                  <c:v>10090</c:v>
                </c:pt>
                <c:pt idx="714">
                  <c:v>10000</c:v>
                </c:pt>
                <c:pt idx="715">
                  <c:v>10040</c:v>
                </c:pt>
                <c:pt idx="716">
                  <c:v>10090</c:v>
                </c:pt>
                <c:pt idx="717">
                  <c:v>10040</c:v>
                </c:pt>
                <c:pt idx="718">
                  <c:v>10290</c:v>
                </c:pt>
                <c:pt idx="719">
                  <c:v>10150</c:v>
                </c:pt>
                <c:pt idx="720">
                  <c:v>10050</c:v>
                </c:pt>
                <c:pt idx="721">
                  <c:v>9980</c:v>
                </c:pt>
                <c:pt idx="722">
                  <c:v>10230</c:v>
                </c:pt>
                <c:pt idx="723">
                  <c:v>10040</c:v>
                </c:pt>
                <c:pt idx="724">
                  <c:v>9980</c:v>
                </c:pt>
                <c:pt idx="725">
                  <c:v>10100</c:v>
                </c:pt>
                <c:pt idx="726">
                  <c:v>10180</c:v>
                </c:pt>
                <c:pt idx="727">
                  <c:v>10220</c:v>
                </c:pt>
                <c:pt idx="728">
                  <c:v>10330</c:v>
                </c:pt>
                <c:pt idx="729">
                  <c:v>10970</c:v>
                </c:pt>
                <c:pt idx="730">
                  <c:v>10760</c:v>
                </c:pt>
                <c:pt idx="731">
                  <c:v>10940</c:v>
                </c:pt>
                <c:pt idx="732">
                  <c:v>10000</c:v>
                </c:pt>
                <c:pt idx="733">
                  <c:v>10080</c:v>
                </c:pt>
                <c:pt idx="734">
                  <c:v>10020</c:v>
                </c:pt>
                <c:pt idx="735">
                  <c:v>10120</c:v>
                </c:pt>
                <c:pt idx="736">
                  <c:v>10370</c:v>
                </c:pt>
                <c:pt idx="737">
                  <c:v>10530</c:v>
                </c:pt>
                <c:pt idx="738">
                  <c:v>10370</c:v>
                </c:pt>
                <c:pt idx="739">
                  <c:v>10110</c:v>
                </c:pt>
                <c:pt idx="740">
                  <c:v>10090</c:v>
                </c:pt>
                <c:pt idx="741">
                  <c:v>9940</c:v>
                </c:pt>
                <c:pt idx="742">
                  <c:v>10120</c:v>
                </c:pt>
                <c:pt idx="743">
                  <c:v>10360</c:v>
                </c:pt>
                <c:pt idx="744">
                  <c:v>10220</c:v>
                </c:pt>
                <c:pt idx="745">
                  <c:v>10170</c:v>
                </c:pt>
                <c:pt idx="746">
                  <c:v>10000</c:v>
                </c:pt>
                <c:pt idx="747">
                  <c:v>10380</c:v>
                </c:pt>
                <c:pt idx="748">
                  <c:v>11670</c:v>
                </c:pt>
                <c:pt idx="749">
                  <c:v>11170</c:v>
                </c:pt>
                <c:pt idx="750">
                  <c:v>10300</c:v>
                </c:pt>
                <c:pt idx="751">
                  <c:v>9960</c:v>
                </c:pt>
                <c:pt idx="752">
                  <c:v>10220</c:v>
                </c:pt>
                <c:pt idx="753">
                  <c:v>10010</c:v>
                </c:pt>
                <c:pt idx="754">
                  <c:v>10050</c:v>
                </c:pt>
                <c:pt idx="755">
                  <c:v>10060</c:v>
                </c:pt>
                <c:pt idx="756">
                  <c:v>10450</c:v>
                </c:pt>
                <c:pt idx="757">
                  <c:v>10250</c:v>
                </c:pt>
                <c:pt idx="758">
                  <c:v>10200</c:v>
                </c:pt>
                <c:pt idx="759">
                  <c:v>10130</c:v>
                </c:pt>
                <c:pt idx="760">
                  <c:v>10090</c:v>
                </c:pt>
                <c:pt idx="761">
                  <c:v>10000</c:v>
                </c:pt>
                <c:pt idx="762">
                  <c:v>10400</c:v>
                </c:pt>
                <c:pt idx="763">
                  <c:v>10380</c:v>
                </c:pt>
                <c:pt idx="764">
                  <c:v>9740</c:v>
                </c:pt>
                <c:pt idx="765">
                  <c:v>8520</c:v>
                </c:pt>
                <c:pt idx="766">
                  <c:v>8500</c:v>
                </c:pt>
                <c:pt idx="767">
                  <c:v>8380</c:v>
                </c:pt>
                <c:pt idx="768">
                  <c:v>8480</c:v>
                </c:pt>
                <c:pt idx="769">
                  <c:v>8010</c:v>
                </c:pt>
                <c:pt idx="770">
                  <c:v>8210</c:v>
                </c:pt>
                <c:pt idx="771">
                  <c:v>8000</c:v>
                </c:pt>
                <c:pt idx="772">
                  <c:v>7380</c:v>
                </c:pt>
                <c:pt idx="773">
                  <c:v>7590</c:v>
                </c:pt>
                <c:pt idx="774">
                  <c:v>7440</c:v>
                </c:pt>
                <c:pt idx="775">
                  <c:v>7720</c:v>
                </c:pt>
                <c:pt idx="776">
                  <c:v>8000</c:v>
                </c:pt>
                <c:pt idx="777">
                  <c:v>8570</c:v>
                </c:pt>
                <c:pt idx="778">
                  <c:v>8240</c:v>
                </c:pt>
                <c:pt idx="779">
                  <c:v>8440</c:v>
                </c:pt>
                <c:pt idx="780">
                  <c:v>8110</c:v>
                </c:pt>
                <c:pt idx="781">
                  <c:v>8250</c:v>
                </c:pt>
                <c:pt idx="782">
                  <c:v>8220</c:v>
                </c:pt>
                <c:pt idx="783">
                  <c:v>8070</c:v>
                </c:pt>
                <c:pt idx="784">
                  <c:v>8100</c:v>
                </c:pt>
                <c:pt idx="785">
                  <c:v>8120</c:v>
                </c:pt>
                <c:pt idx="786">
                  <c:v>8360</c:v>
                </c:pt>
                <c:pt idx="787">
                  <c:v>8430</c:v>
                </c:pt>
                <c:pt idx="788">
                  <c:v>8380</c:v>
                </c:pt>
                <c:pt idx="789">
                  <c:v>8130</c:v>
                </c:pt>
                <c:pt idx="790">
                  <c:v>7900</c:v>
                </c:pt>
                <c:pt idx="791">
                  <c:v>7990</c:v>
                </c:pt>
                <c:pt idx="792">
                  <c:v>7420</c:v>
                </c:pt>
                <c:pt idx="793">
                  <c:v>7660</c:v>
                </c:pt>
                <c:pt idx="794">
                  <c:v>7320</c:v>
                </c:pt>
                <c:pt idx="795">
                  <c:v>7860</c:v>
                </c:pt>
                <c:pt idx="796">
                  <c:v>8030</c:v>
                </c:pt>
                <c:pt idx="797">
                  <c:v>8070</c:v>
                </c:pt>
                <c:pt idx="798">
                  <c:v>7700</c:v>
                </c:pt>
                <c:pt idx="799">
                  <c:v>7320</c:v>
                </c:pt>
                <c:pt idx="800">
                  <c:v>7450</c:v>
                </c:pt>
                <c:pt idx="801">
                  <c:v>7460</c:v>
                </c:pt>
                <c:pt idx="802">
                  <c:v>7600</c:v>
                </c:pt>
                <c:pt idx="803">
                  <c:v>7700</c:v>
                </c:pt>
                <c:pt idx="804">
                  <c:v>7650</c:v>
                </c:pt>
                <c:pt idx="805">
                  <c:v>7630</c:v>
                </c:pt>
                <c:pt idx="806">
                  <c:v>7670</c:v>
                </c:pt>
                <c:pt idx="807">
                  <c:v>7490</c:v>
                </c:pt>
                <c:pt idx="808">
                  <c:v>7270</c:v>
                </c:pt>
                <c:pt idx="809">
                  <c:v>7330</c:v>
                </c:pt>
                <c:pt idx="810">
                  <c:v>7270</c:v>
                </c:pt>
                <c:pt idx="811">
                  <c:v>7200</c:v>
                </c:pt>
                <c:pt idx="812">
                  <c:v>7130</c:v>
                </c:pt>
                <c:pt idx="813">
                  <c:v>6990</c:v>
                </c:pt>
                <c:pt idx="814">
                  <c:v>6880</c:v>
                </c:pt>
                <c:pt idx="815">
                  <c:v>6770</c:v>
                </c:pt>
                <c:pt idx="816">
                  <c:v>6740</c:v>
                </c:pt>
                <c:pt idx="817">
                  <c:v>6810</c:v>
                </c:pt>
                <c:pt idx="818">
                  <c:v>6770</c:v>
                </c:pt>
                <c:pt idx="819">
                  <c:v>6500</c:v>
                </c:pt>
                <c:pt idx="820">
                  <c:v>6470</c:v>
                </c:pt>
                <c:pt idx="821">
                  <c:v>6180</c:v>
                </c:pt>
                <c:pt idx="822">
                  <c:v>6190</c:v>
                </c:pt>
                <c:pt idx="823">
                  <c:v>6160</c:v>
                </c:pt>
                <c:pt idx="824">
                  <c:v>6360</c:v>
                </c:pt>
                <c:pt idx="825">
                  <c:v>6420</c:v>
                </c:pt>
                <c:pt idx="826">
                  <c:v>6660</c:v>
                </c:pt>
                <c:pt idx="827">
                  <c:v>6400</c:v>
                </c:pt>
                <c:pt idx="828">
                  <c:v>6610</c:v>
                </c:pt>
                <c:pt idx="829">
                  <c:v>6710</c:v>
                </c:pt>
                <c:pt idx="830">
                  <c:v>6690</c:v>
                </c:pt>
                <c:pt idx="831">
                  <c:v>6850</c:v>
                </c:pt>
                <c:pt idx="832">
                  <c:v>7000</c:v>
                </c:pt>
                <c:pt idx="833">
                  <c:v>7010</c:v>
                </c:pt>
                <c:pt idx="834">
                  <c:v>7040</c:v>
                </c:pt>
                <c:pt idx="835">
                  <c:v>7030</c:v>
                </c:pt>
                <c:pt idx="836">
                  <c:v>7190</c:v>
                </c:pt>
                <c:pt idx="837">
                  <c:v>7300</c:v>
                </c:pt>
                <c:pt idx="838">
                  <c:v>7150</c:v>
                </c:pt>
                <c:pt idx="839">
                  <c:v>7200</c:v>
                </c:pt>
                <c:pt idx="840">
                  <c:v>7300</c:v>
                </c:pt>
                <c:pt idx="841">
                  <c:v>7360</c:v>
                </c:pt>
                <c:pt idx="842">
                  <c:v>7370</c:v>
                </c:pt>
                <c:pt idx="843">
                  <c:v>7450</c:v>
                </c:pt>
                <c:pt idx="844">
                  <c:v>7320</c:v>
                </c:pt>
                <c:pt idx="845">
                  <c:v>7100</c:v>
                </c:pt>
                <c:pt idx="846">
                  <c:v>7190</c:v>
                </c:pt>
                <c:pt idx="847">
                  <c:v>7380</c:v>
                </c:pt>
                <c:pt idx="848">
                  <c:v>7400</c:v>
                </c:pt>
                <c:pt idx="849">
                  <c:v>6920</c:v>
                </c:pt>
                <c:pt idx="850">
                  <c:v>6730</c:v>
                </c:pt>
                <c:pt idx="851">
                  <c:v>6650</c:v>
                </c:pt>
                <c:pt idx="852">
                  <c:v>6740</c:v>
                </c:pt>
                <c:pt idx="853">
                  <c:v>6880</c:v>
                </c:pt>
                <c:pt idx="854">
                  <c:v>7230</c:v>
                </c:pt>
                <c:pt idx="855">
                  <c:v>7390</c:v>
                </c:pt>
                <c:pt idx="856">
                  <c:v>7000</c:v>
                </c:pt>
                <c:pt idx="857">
                  <c:v>6960</c:v>
                </c:pt>
                <c:pt idx="858">
                  <c:v>6760</c:v>
                </c:pt>
                <c:pt idx="859">
                  <c:v>6960</c:v>
                </c:pt>
                <c:pt idx="860">
                  <c:v>7000</c:v>
                </c:pt>
                <c:pt idx="861">
                  <c:v>6850</c:v>
                </c:pt>
                <c:pt idx="862">
                  <c:v>6800</c:v>
                </c:pt>
                <c:pt idx="863">
                  <c:v>7090</c:v>
                </c:pt>
                <c:pt idx="864">
                  <c:v>7110</c:v>
                </c:pt>
                <c:pt idx="865">
                  <c:v>7290</c:v>
                </c:pt>
                <c:pt idx="866">
                  <c:v>7570</c:v>
                </c:pt>
                <c:pt idx="867">
                  <c:v>7730</c:v>
                </c:pt>
                <c:pt idx="868">
                  <c:v>7520</c:v>
                </c:pt>
                <c:pt idx="869">
                  <c:v>7590</c:v>
                </c:pt>
                <c:pt idx="870">
                  <c:v>8560</c:v>
                </c:pt>
                <c:pt idx="871">
                  <c:v>8380</c:v>
                </c:pt>
                <c:pt idx="872">
                  <c:v>8450</c:v>
                </c:pt>
                <c:pt idx="873">
                  <c:v>8700</c:v>
                </c:pt>
                <c:pt idx="874">
                  <c:v>8030</c:v>
                </c:pt>
                <c:pt idx="875">
                  <c:v>8120</c:v>
                </c:pt>
                <c:pt idx="876">
                  <c:v>8390</c:v>
                </c:pt>
                <c:pt idx="877">
                  <c:v>8410</c:v>
                </c:pt>
                <c:pt idx="878">
                  <c:v>8460</c:v>
                </c:pt>
                <c:pt idx="879">
                  <c:v>9100</c:v>
                </c:pt>
                <c:pt idx="880">
                  <c:v>8680</c:v>
                </c:pt>
                <c:pt idx="881">
                  <c:v>11100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CF-4F41-9730-A4735698B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5552607"/>
        <c:axId val="1538127439"/>
      </c:lineChart>
      <c:dateAx>
        <c:axId val="1525552607"/>
        <c:scaling>
          <c:orientation val="minMax"/>
        </c:scaling>
        <c:delete val="0"/>
        <c:axPos val="b"/>
        <c:numFmt formatCode="yy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ea"/>
                <a:ea typeface="+mn-ea"/>
                <a:cs typeface="+mn-cs"/>
              </a:defRPr>
            </a:pPr>
            <a:endParaRPr lang="ko-KR"/>
          </a:p>
        </c:txPr>
        <c:crossAx val="1538127439"/>
        <c:crosses val="autoZero"/>
        <c:auto val="1"/>
        <c:lblOffset val="100"/>
        <c:baseTimeUnit val="days"/>
      </c:dateAx>
      <c:valAx>
        <c:axId val="153812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ea"/>
                <a:ea typeface="+mn-ea"/>
                <a:cs typeface="+mn-cs"/>
              </a:defRPr>
            </a:pPr>
            <a:endParaRPr lang="ko-KR"/>
          </a:p>
        </c:txPr>
        <c:crossAx val="1525552607"/>
        <c:crosses val="autoZero"/>
        <c:crossBetween val="between"/>
      </c:valAx>
      <c:valAx>
        <c:axId val="1454737696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ea"/>
                <a:ea typeface="+mn-ea"/>
                <a:cs typeface="+mn-cs"/>
              </a:defRPr>
            </a:pPr>
            <a:endParaRPr lang="ko-KR"/>
          </a:p>
        </c:txPr>
        <c:crossAx val="1882139040"/>
        <c:crosses val="max"/>
        <c:crossBetween val="between"/>
      </c:valAx>
      <c:dateAx>
        <c:axId val="1882139040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145473769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ea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n-ea"/>
          <a:ea typeface="+mn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232216456669394E-2"/>
          <c:y val="0.15682925051035287"/>
          <c:w val="0.91775060365886629"/>
          <c:h val="0.73577136191309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주가!$N$14</c:f>
              <c:strCache>
                <c:ptCount val="1"/>
                <c:pt idx="0">
                  <c:v>거래대금(전체)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rgbClr val="002060"/>
              </a:solidFill>
            </a:ln>
            <a:effectLst/>
          </c:spPr>
          <c:invertIfNegative val="0"/>
          <c:cat>
            <c:numRef>
              <c:f>주가!$A$15:$A$4090</c:f>
              <c:numCache>
                <c:formatCode>m/d/yy</c:formatCode>
                <c:ptCount val="4076"/>
                <c:pt idx="0">
                  <c:v>45966</c:v>
                </c:pt>
                <c:pt idx="1">
                  <c:v>45965</c:v>
                </c:pt>
                <c:pt idx="2">
                  <c:v>45964</c:v>
                </c:pt>
                <c:pt idx="3">
                  <c:v>45961</c:v>
                </c:pt>
                <c:pt idx="4">
                  <c:v>45960</c:v>
                </c:pt>
                <c:pt idx="5">
                  <c:v>45959</c:v>
                </c:pt>
                <c:pt idx="6">
                  <c:v>45958</c:v>
                </c:pt>
                <c:pt idx="7">
                  <c:v>45957</c:v>
                </c:pt>
                <c:pt idx="8">
                  <c:v>45954</c:v>
                </c:pt>
                <c:pt idx="9">
                  <c:v>45953</c:v>
                </c:pt>
                <c:pt idx="10">
                  <c:v>45952</c:v>
                </c:pt>
                <c:pt idx="11">
                  <c:v>45951</c:v>
                </c:pt>
                <c:pt idx="12">
                  <c:v>45950</c:v>
                </c:pt>
                <c:pt idx="13">
                  <c:v>45947</c:v>
                </c:pt>
                <c:pt idx="14">
                  <c:v>45946</c:v>
                </c:pt>
                <c:pt idx="15">
                  <c:v>45945</c:v>
                </c:pt>
                <c:pt idx="16">
                  <c:v>45944</c:v>
                </c:pt>
                <c:pt idx="17">
                  <c:v>45943</c:v>
                </c:pt>
                <c:pt idx="18">
                  <c:v>45940</c:v>
                </c:pt>
                <c:pt idx="19">
                  <c:v>45939</c:v>
                </c:pt>
                <c:pt idx="20">
                  <c:v>45938</c:v>
                </c:pt>
                <c:pt idx="21">
                  <c:v>45937</c:v>
                </c:pt>
                <c:pt idx="22">
                  <c:v>45936</c:v>
                </c:pt>
                <c:pt idx="23">
                  <c:v>45933</c:v>
                </c:pt>
                <c:pt idx="24">
                  <c:v>45932</c:v>
                </c:pt>
                <c:pt idx="25">
                  <c:v>45931</c:v>
                </c:pt>
                <c:pt idx="26">
                  <c:v>45930</c:v>
                </c:pt>
                <c:pt idx="27">
                  <c:v>45929</c:v>
                </c:pt>
                <c:pt idx="28">
                  <c:v>45926</c:v>
                </c:pt>
                <c:pt idx="29">
                  <c:v>45925</c:v>
                </c:pt>
                <c:pt idx="30">
                  <c:v>45924</c:v>
                </c:pt>
                <c:pt idx="31">
                  <c:v>45923</c:v>
                </c:pt>
                <c:pt idx="32">
                  <c:v>45922</c:v>
                </c:pt>
                <c:pt idx="33">
                  <c:v>45919</c:v>
                </c:pt>
                <c:pt idx="34">
                  <c:v>45918</c:v>
                </c:pt>
                <c:pt idx="35">
                  <c:v>45917</c:v>
                </c:pt>
                <c:pt idx="36">
                  <c:v>45916</c:v>
                </c:pt>
                <c:pt idx="37">
                  <c:v>45915</c:v>
                </c:pt>
                <c:pt idx="38">
                  <c:v>45912</c:v>
                </c:pt>
                <c:pt idx="39">
                  <c:v>45911</c:v>
                </c:pt>
                <c:pt idx="40">
                  <c:v>45910</c:v>
                </c:pt>
                <c:pt idx="41">
                  <c:v>45909</c:v>
                </c:pt>
                <c:pt idx="42">
                  <c:v>45908</c:v>
                </c:pt>
                <c:pt idx="43">
                  <c:v>45905</c:v>
                </c:pt>
                <c:pt idx="44">
                  <c:v>45904</c:v>
                </c:pt>
                <c:pt idx="45">
                  <c:v>45903</c:v>
                </c:pt>
                <c:pt idx="46">
                  <c:v>45902</c:v>
                </c:pt>
                <c:pt idx="47">
                  <c:v>45901</c:v>
                </c:pt>
                <c:pt idx="48">
                  <c:v>45898</c:v>
                </c:pt>
                <c:pt idx="49">
                  <c:v>45897</c:v>
                </c:pt>
                <c:pt idx="50">
                  <c:v>45896</c:v>
                </c:pt>
                <c:pt idx="51">
                  <c:v>45895</c:v>
                </c:pt>
                <c:pt idx="52">
                  <c:v>45894</c:v>
                </c:pt>
                <c:pt idx="53">
                  <c:v>45891</c:v>
                </c:pt>
                <c:pt idx="54">
                  <c:v>45890</c:v>
                </c:pt>
                <c:pt idx="55">
                  <c:v>45889</c:v>
                </c:pt>
                <c:pt idx="56">
                  <c:v>45888</c:v>
                </c:pt>
                <c:pt idx="57">
                  <c:v>45887</c:v>
                </c:pt>
                <c:pt idx="58">
                  <c:v>45884</c:v>
                </c:pt>
                <c:pt idx="59">
                  <c:v>45883</c:v>
                </c:pt>
                <c:pt idx="60">
                  <c:v>45882</c:v>
                </c:pt>
                <c:pt idx="61">
                  <c:v>45881</c:v>
                </c:pt>
                <c:pt idx="62">
                  <c:v>45880</c:v>
                </c:pt>
                <c:pt idx="63">
                  <c:v>45877</c:v>
                </c:pt>
                <c:pt idx="64">
                  <c:v>45876</c:v>
                </c:pt>
                <c:pt idx="65">
                  <c:v>45875</c:v>
                </c:pt>
                <c:pt idx="66">
                  <c:v>45874</c:v>
                </c:pt>
                <c:pt idx="67">
                  <c:v>45873</c:v>
                </c:pt>
                <c:pt idx="68">
                  <c:v>45870</c:v>
                </c:pt>
                <c:pt idx="69">
                  <c:v>45869</c:v>
                </c:pt>
                <c:pt idx="70">
                  <c:v>45868</c:v>
                </c:pt>
                <c:pt idx="71">
                  <c:v>45867</c:v>
                </c:pt>
                <c:pt idx="72">
                  <c:v>45866</c:v>
                </c:pt>
                <c:pt idx="73">
                  <c:v>45863</c:v>
                </c:pt>
                <c:pt idx="74">
                  <c:v>45862</c:v>
                </c:pt>
                <c:pt idx="75">
                  <c:v>45861</c:v>
                </c:pt>
                <c:pt idx="76">
                  <c:v>45860</c:v>
                </c:pt>
                <c:pt idx="77">
                  <c:v>45859</c:v>
                </c:pt>
                <c:pt idx="78">
                  <c:v>45856</c:v>
                </c:pt>
                <c:pt idx="79">
                  <c:v>45855</c:v>
                </c:pt>
                <c:pt idx="80">
                  <c:v>45854</c:v>
                </c:pt>
                <c:pt idx="81">
                  <c:v>45853</c:v>
                </c:pt>
                <c:pt idx="82">
                  <c:v>45852</c:v>
                </c:pt>
                <c:pt idx="83">
                  <c:v>45849</c:v>
                </c:pt>
                <c:pt idx="84">
                  <c:v>45848</c:v>
                </c:pt>
                <c:pt idx="85">
                  <c:v>45847</c:v>
                </c:pt>
                <c:pt idx="86">
                  <c:v>45846</c:v>
                </c:pt>
                <c:pt idx="87">
                  <c:v>45845</c:v>
                </c:pt>
                <c:pt idx="88">
                  <c:v>45842</c:v>
                </c:pt>
                <c:pt idx="89">
                  <c:v>45841</c:v>
                </c:pt>
                <c:pt idx="90">
                  <c:v>45840</c:v>
                </c:pt>
                <c:pt idx="91">
                  <c:v>45839</c:v>
                </c:pt>
                <c:pt idx="92">
                  <c:v>45838</c:v>
                </c:pt>
                <c:pt idx="93">
                  <c:v>45835</c:v>
                </c:pt>
                <c:pt idx="94">
                  <c:v>45834</c:v>
                </c:pt>
                <c:pt idx="95">
                  <c:v>45833</c:v>
                </c:pt>
                <c:pt idx="96">
                  <c:v>45832</c:v>
                </c:pt>
                <c:pt idx="97">
                  <c:v>45831</c:v>
                </c:pt>
                <c:pt idx="98">
                  <c:v>45828</c:v>
                </c:pt>
                <c:pt idx="99">
                  <c:v>45827</c:v>
                </c:pt>
                <c:pt idx="100">
                  <c:v>45826</c:v>
                </c:pt>
                <c:pt idx="101">
                  <c:v>45825</c:v>
                </c:pt>
                <c:pt idx="102">
                  <c:v>45824</c:v>
                </c:pt>
                <c:pt idx="103">
                  <c:v>45821</c:v>
                </c:pt>
                <c:pt idx="104">
                  <c:v>45820</c:v>
                </c:pt>
                <c:pt idx="105">
                  <c:v>45819</c:v>
                </c:pt>
                <c:pt idx="106">
                  <c:v>45818</c:v>
                </c:pt>
                <c:pt idx="107">
                  <c:v>45817</c:v>
                </c:pt>
                <c:pt idx="108">
                  <c:v>45814</c:v>
                </c:pt>
                <c:pt idx="109">
                  <c:v>45813</c:v>
                </c:pt>
                <c:pt idx="110">
                  <c:v>45812</c:v>
                </c:pt>
                <c:pt idx="111">
                  <c:v>45811</c:v>
                </c:pt>
                <c:pt idx="112">
                  <c:v>45810</c:v>
                </c:pt>
                <c:pt idx="113">
                  <c:v>45807</c:v>
                </c:pt>
                <c:pt idx="114">
                  <c:v>45806</c:v>
                </c:pt>
                <c:pt idx="115">
                  <c:v>45805</c:v>
                </c:pt>
                <c:pt idx="116">
                  <c:v>45804</c:v>
                </c:pt>
                <c:pt idx="117">
                  <c:v>45803</c:v>
                </c:pt>
                <c:pt idx="118">
                  <c:v>45800</c:v>
                </c:pt>
                <c:pt idx="119">
                  <c:v>45799</c:v>
                </c:pt>
                <c:pt idx="120">
                  <c:v>45798</c:v>
                </c:pt>
                <c:pt idx="121">
                  <c:v>45797</c:v>
                </c:pt>
                <c:pt idx="122">
                  <c:v>45796</c:v>
                </c:pt>
                <c:pt idx="123">
                  <c:v>45793</c:v>
                </c:pt>
                <c:pt idx="124">
                  <c:v>45792</c:v>
                </c:pt>
                <c:pt idx="125">
                  <c:v>45791</c:v>
                </c:pt>
                <c:pt idx="126">
                  <c:v>45790</c:v>
                </c:pt>
                <c:pt idx="127">
                  <c:v>45789</c:v>
                </c:pt>
                <c:pt idx="128">
                  <c:v>45786</c:v>
                </c:pt>
                <c:pt idx="129">
                  <c:v>45785</c:v>
                </c:pt>
                <c:pt idx="130">
                  <c:v>45784</c:v>
                </c:pt>
                <c:pt idx="131">
                  <c:v>45783</c:v>
                </c:pt>
                <c:pt idx="132">
                  <c:v>45782</c:v>
                </c:pt>
                <c:pt idx="133">
                  <c:v>45779</c:v>
                </c:pt>
                <c:pt idx="134">
                  <c:v>45778</c:v>
                </c:pt>
                <c:pt idx="135">
                  <c:v>45777</c:v>
                </c:pt>
                <c:pt idx="136">
                  <c:v>45776</c:v>
                </c:pt>
                <c:pt idx="137">
                  <c:v>45775</c:v>
                </c:pt>
                <c:pt idx="138">
                  <c:v>45772</c:v>
                </c:pt>
                <c:pt idx="139">
                  <c:v>45771</c:v>
                </c:pt>
                <c:pt idx="140">
                  <c:v>45770</c:v>
                </c:pt>
                <c:pt idx="141">
                  <c:v>45769</c:v>
                </c:pt>
                <c:pt idx="142">
                  <c:v>45768</c:v>
                </c:pt>
                <c:pt idx="143">
                  <c:v>45765</c:v>
                </c:pt>
                <c:pt idx="144">
                  <c:v>45764</c:v>
                </c:pt>
                <c:pt idx="145">
                  <c:v>45763</c:v>
                </c:pt>
                <c:pt idx="146">
                  <c:v>45762</c:v>
                </c:pt>
                <c:pt idx="147">
                  <c:v>45761</c:v>
                </c:pt>
                <c:pt idx="148">
                  <c:v>45758</c:v>
                </c:pt>
                <c:pt idx="149">
                  <c:v>45757</c:v>
                </c:pt>
                <c:pt idx="150">
                  <c:v>45756</c:v>
                </c:pt>
                <c:pt idx="151">
                  <c:v>45755</c:v>
                </c:pt>
                <c:pt idx="152">
                  <c:v>45754</c:v>
                </c:pt>
                <c:pt idx="153">
                  <c:v>45751</c:v>
                </c:pt>
                <c:pt idx="154">
                  <c:v>45750</c:v>
                </c:pt>
                <c:pt idx="155">
                  <c:v>45749</c:v>
                </c:pt>
                <c:pt idx="156">
                  <c:v>45748</c:v>
                </c:pt>
                <c:pt idx="157">
                  <c:v>45747</c:v>
                </c:pt>
                <c:pt idx="158">
                  <c:v>45744</c:v>
                </c:pt>
                <c:pt idx="159">
                  <c:v>45743</c:v>
                </c:pt>
                <c:pt idx="160">
                  <c:v>45742</c:v>
                </c:pt>
                <c:pt idx="161">
                  <c:v>45741</c:v>
                </c:pt>
                <c:pt idx="162">
                  <c:v>45740</c:v>
                </c:pt>
                <c:pt idx="163">
                  <c:v>45737</c:v>
                </c:pt>
                <c:pt idx="164">
                  <c:v>45736</c:v>
                </c:pt>
                <c:pt idx="165">
                  <c:v>45735</c:v>
                </c:pt>
                <c:pt idx="166">
                  <c:v>45734</c:v>
                </c:pt>
                <c:pt idx="167">
                  <c:v>45733</c:v>
                </c:pt>
                <c:pt idx="168">
                  <c:v>45730</c:v>
                </c:pt>
                <c:pt idx="169">
                  <c:v>45729</c:v>
                </c:pt>
                <c:pt idx="170">
                  <c:v>45728</c:v>
                </c:pt>
                <c:pt idx="171">
                  <c:v>45727</c:v>
                </c:pt>
                <c:pt idx="172">
                  <c:v>45726</c:v>
                </c:pt>
                <c:pt idx="173">
                  <c:v>45723</c:v>
                </c:pt>
                <c:pt idx="174">
                  <c:v>45722</c:v>
                </c:pt>
                <c:pt idx="175">
                  <c:v>45721</c:v>
                </c:pt>
                <c:pt idx="176">
                  <c:v>45720</c:v>
                </c:pt>
                <c:pt idx="177">
                  <c:v>45719</c:v>
                </c:pt>
                <c:pt idx="178">
                  <c:v>45716</c:v>
                </c:pt>
                <c:pt idx="179">
                  <c:v>45715</c:v>
                </c:pt>
                <c:pt idx="180">
                  <c:v>45714</c:v>
                </c:pt>
                <c:pt idx="181">
                  <c:v>45713</c:v>
                </c:pt>
                <c:pt idx="182">
                  <c:v>45712</c:v>
                </c:pt>
                <c:pt idx="183">
                  <c:v>45709</c:v>
                </c:pt>
                <c:pt idx="184">
                  <c:v>45708</c:v>
                </c:pt>
                <c:pt idx="185">
                  <c:v>45707</c:v>
                </c:pt>
                <c:pt idx="186">
                  <c:v>45706</c:v>
                </c:pt>
                <c:pt idx="187">
                  <c:v>45705</c:v>
                </c:pt>
                <c:pt idx="188">
                  <c:v>45702</c:v>
                </c:pt>
                <c:pt idx="189">
                  <c:v>45701</c:v>
                </c:pt>
                <c:pt idx="190">
                  <c:v>45700</c:v>
                </c:pt>
                <c:pt idx="191">
                  <c:v>45699</c:v>
                </c:pt>
                <c:pt idx="192">
                  <c:v>45698</c:v>
                </c:pt>
                <c:pt idx="193">
                  <c:v>45695</c:v>
                </c:pt>
                <c:pt idx="194">
                  <c:v>45694</c:v>
                </c:pt>
                <c:pt idx="195">
                  <c:v>45693</c:v>
                </c:pt>
                <c:pt idx="196">
                  <c:v>45692</c:v>
                </c:pt>
                <c:pt idx="197">
                  <c:v>45691</c:v>
                </c:pt>
                <c:pt idx="198">
                  <c:v>45688</c:v>
                </c:pt>
                <c:pt idx="199">
                  <c:v>45687</c:v>
                </c:pt>
                <c:pt idx="200">
                  <c:v>45686</c:v>
                </c:pt>
                <c:pt idx="201">
                  <c:v>45685</c:v>
                </c:pt>
                <c:pt idx="202">
                  <c:v>45684</c:v>
                </c:pt>
                <c:pt idx="203">
                  <c:v>45681</c:v>
                </c:pt>
                <c:pt idx="204">
                  <c:v>45680</c:v>
                </c:pt>
                <c:pt idx="205">
                  <c:v>45679</c:v>
                </c:pt>
                <c:pt idx="206">
                  <c:v>45678</c:v>
                </c:pt>
                <c:pt idx="207">
                  <c:v>45677</c:v>
                </c:pt>
                <c:pt idx="208">
                  <c:v>45674</c:v>
                </c:pt>
                <c:pt idx="209">
                  <c:v>45673</c:v>
                </c:pt>
                <c:pt idx="210">
                  <c:v>45672</c:v>
                </c:pt>
                <c:pt idx="211">
                  <c:v>45671</c:v>
                </c:pt>
                <c:pt idx="212">
                  <c:v>45670</c:v>
                </c:pt>
                <c:pt idx="213">
                  <c:v>45667</c:v>
                </c:pt>
                <c:pt idx="214">
                  <c:v>45666</c:v>
                </c:pt>
                <c:pt idx="215">
                  <c:v>45665</c:v>
                </c:pt>
                <c:pt idx="216">
                  <c:v>45664</c:v>
                </c:pt>
                <c:pt idx="217">
                  <c:v>45663</c:v>
                </c:pt>
                <c:pt idx="218">
                  <c:v>45660</c:v>
                </c:pt>
                <c:pt idx="219">
                  <c:v>45659</c:v>
                </c:pt>
                <c:pt idx="220">
                  <c:v>45658</c:v>
                </c:pt>
                <c:pt idx="221">
                  <c:v>45657</c:v>
                </c:pt>
                <c:pt idx="222">
                  <c:v>45656</c:v>
                </c:pt>
                <c:pt idx="223">
                  <c:v>45653</c:v>
                </c:pt>
                <c:pt idx="224">
                  <c:v>45652</c:v>
                </c:pt>
                <c:pt idx="225">
                  <c:v>45651</c:v>
                </c:pt>
                <c:pt idx="226">
                  <c:v>45650</c:v>
                </c:pt>
                <c:pt idx="227">
                  <c:v>45649</c:v>
                </c:pt>
                <c:pt idx="228">
                  <c:v>45646</c:v>
                </c:pt>
                <c:pt idx="229">
                  <c:v>45645</c:v>
                </c:pt>
                <c:pt idx="230">
                  <c:v>45644</c:v>
                </c:pt>
                <c:pt idx="231">
                  <c:v>45643</c:v>
                </c:pt>
                <c:pt idx="232">
                  <c:v>45642</c:v>
                </c:pt>
                <c:pt idx="233">
                  <c:v>45639</c:v>
                </c:pt>
                <c:pt idx="234">
                  <c:v>45638</c:v>
                </c:pt>
                <c:pt idx="235">
                  <c:v>45637</c:v>
                </c:pt>
                <c:pt idx="236">
                  <c:v>45636</c:v>
                </c:pt>
                <c:pt idx="237">
                  <c:v>45635</c:v>
                </c:pt>
                <c:pt idx="238">
                  <c:v>45632</c:v>
                </c:pt>
                <c:pt idx="239">
                  <c:v>45631</c:v>
                </c:pt>
                <c:pt idx="240">
                  <c:v>45630</c:v>
                </c:pt>
                <c:pt idx="241">
                  <c:v>45629</c:v>
                </c:pt>
                <c:pt idx="242">
                  <c:v>45628</c:v>
                </c:pt>
                <c:pt idx="243">
                  <c:v>45625</c:v>
                </c:pt>
                <c:pt idx="244">
                  <c:v>45624</c:v>
                </c:pt>
                <c:pt idx="245">
                  <c:v>45623</c:v>
                </c:pt>
                <c:pt idx="246">
                  <c:v>45622</c:v>
                </c:pt>
                <c:pt idx="247">
                  <c:v>45621</c:v>
                </c:pt>
                <c:pt idx="248">
                  <c:v>45618</c:v>
                </c:pt>
                <c:pt idx="249">
                  <c:v>45617</c:v>
                </c:pt>
                <c:pt idx="250">
                  <c:v>45616</c:v>
                </c:pt>
                <c:pt idx="251">
                  <c:v>45615</c:v>
                </c:pt>
                <c:pt idx="252">
                  <c:v>45614</c:v>
                </c:pt>
                <c:pt idx="253">
                  <c:v>45611</c:v>
                </c:pt>
                <c:pt idx="254">
                  <c:v>45610</c:v>
                </c:pt>
                <c:pt idx="255">
                  <c:v>45609</c:v>
                </c:pt>
                <c:pt idx="256">
                  <c:v>45608</c:v>
                </c:pt>
                <c:pt idx="257">
                  <c:v>45607</c:v>
                </c:pt>
                <c:pt idx="258">
                  <c:v>45604</c:v>
                </c:pt>
                <c:pt idx="259">
                  <c:v>45603</c:v>
                </c:pt>
                <c:pt idx="260">
                  <c:v>45602</c:v>
                </c:pt>
                <c:pt idx="261">
                  <c:v>45601</c:v>
                </c:pt>
                <c:pt idx="262">
                  <c:v>45600</c:v>
                </c:pt>
                <c:pt idx="263">
                  <c:v>45597</c:v>
                </c:pt>
                <c:pt idx="264">
                  <c:v>45596</c:v>
                </c:pt>
                <c:pt idx="265">
                  <c:v>45595</c:v>
                </c:pt>
                <c:pt idx="266">
                  <c:v>45594</c:v>
                </c:pt>
                <c:pt idx="267">
                  <c:v>45593</c:v>
                </c:pt>
                <c:pt idx="268">
                  <c:v>45590</c:v>
                </c:pt>
                <c:pt idx="269">
                  <c:v>45589</c:v>
                </c:pt>
                <c:pt idx="270">
                  <c:v>45588</c:v>
                </c:pt>
                <c:pt idx="271">
                  <c:v>45587</c:v>
                </c:pt>
                <c:pt idx="272">
                  <c:v>45586</c:v>
                </c:pt>
                <c:pt idx="273">
                  <c:v>45583</c:v>
                </c:pt>
                <c:pt idx="274">
                  <c:v>45582</c:v>
                </c:pt>
                <c:pt idx="275">
                  <c:v>45581</c:v>
                </c:pt>
                <c:pt idx="276">
                  <c:v>45580</c:v>
                </c:pt>
                <c:pt idx="277">
                  <c:v>45579</c:v>
                </c:pt>
                <c:pt idx="278">
                  <c:v>45576</c:v>
                </c:pt>
                <c:pt idx="279">
                  <c:v>45575</c:v>
                </c:pt>
                <c:pt idx="280">
                  <c:v>45574</c:v>
                </c:pt>
                <c:pt idx="281">
                  <c:v>45573</c:v>
                </c:pt>
                <c:pt idx="282">
                  <c:v>45572</c:v>
                </c:pt>
                <c:pt idx="283">
                  <c:v>45569</c:v>
                </c:pt>
                <c:pt idx="284">
                  <c:v>45568</c:v>
                </c:pt>
                <c:pt idx="285">
                  <c:v>45567</c:v>
                </c:pt>
                <c:pt idx="286">
                  <c:v>45566</c:v>
                </c:pt>
                <c:pt idx="287">
                  <c:v>45565</c:v>
                </c:pt>
                <c:pt idx="288">
                  <c:v>45562</c:v>
                </c:pt>
                <c:pt idx="289">
                  <c:v>45561</c:v>
                </c:pt>
                <c:pt idx="290">
                  <c:v>45560</c:v>
                </c:pt>
                <c:pt idx="291">
                  <c:v>45559</c:v>
                </c:pt>
                <c:pt idx="292">
                  <c:v>45558</c:v>
                </c:pt>
                <c:pt idx="293">
                  <c:v>45555</c:v>
                </c:pt>
                <c:pt idx="294">
                  <c:v>45554</c:v>
                </c:pt>
                <c:pt idx="295">
                  <c:v>45553</c:v>
                </c:pt>
                <c:pt idx="296">
                  <c:v>45552</c:v>
                </c:pt>
                <c:pt idx="297">
                  <c:v>45551</c:v>
                </c:pt>
                <c:pt idx="298">
                  <c:v>45548</c:v>
                </c:pt>
                <c:pt idx="299">
                  <c:v>45547</c:v>
                </c:pt>
                <c:pt idx="300">
                  <c:v>45546</c:v>
                </c:pt>
                <c:pt idx="301">
                  <c:v>45545</c:v>
                </c:pt>
                <c:pt idx="302">
                  <c:v>45544</c:v>
                </c:pt>
                <c:pt idx="303">
                  <c:v>45541</c:v>
                </c:pt>
                <c:pt idx="304">
                  <c:v>45540</c:v>
                </c:pt>
                <c:pt idx="305">
                  <c:v>45539</c:v>
                </c:pt>
                <c:pt idx="306">
                  <c:v>45538</c:v>
                </c:pt>
                <c:pt idx="307">
                  <c:v>45537</c:v>
                </c:pt>
                <c:pt idx="308">
                  <c:v>45534</c:v>
                </c:pt>
                <c:pt idx="309">
                  <c:v>45533</c:v>
                </c:pt>
                <c:pt idx="310">
                  <c:v>45532</c:v>
                </c:pt>
                <c:pt idx="311">
                  <c:v>45531</c:v>
                </c:pt>
                <c:pt idx="312">
                  <c:v>45530</c:v>
                </c:pt>
                <c:pt idx="313">
                  <c:v>45527</c:v>
                </c:pt>
                <c:pt idx="314">
                  <c:v>45526</c:v>
                </c:pt>
                <c:pt idx="315">
                  <c:v>45525</c:v>
                </c:pt>
                <c:pt idx="316">
                  <c:v>45524</c:v>
                </c:pt>
                <c:pt idx="317">
                  <c:v>45523</c:v>
                </c:pt>
                <c:pt idx="318">
                  <c:v>45520</c:v>
                </c:pt>
                <c:pt idx="319">
                  <c:v>45519</c:v>
                </c:pt>
                <c:pt idx="320">
                  <c:v>45518</c:v>
                </c:pt>
                <c:pt idx="321">
                  <c:v>45517</c:v>
                </c:pt>
                <c:pt idx="322">
                  <c:v>45516</c:v>
                </c:pt>
                <c:pt idx="323">
                  <c:v>45513</c:v>
                </c:pt>
                <c:pt idx="324">
                  <c:v>45512</c:v>
                </c:pt>
                <c:pt idx="325">
                  <c:v>45511</c:v>
                </c:pt>
                <c:pt idx="326">
                  <c:v>45510</c:v>
                </c:pt>
                <c:pt idx="327">
                  <c:v>45509</c:v>
                </c:pt>
                <c:pt idx="328">
                  <c:v>45506</c:v>
                </c:pt>
                <c:pt idx="329">
                  <c:v>45505</c:v>
                </c:pt>
                <c:pt idx="330">
                  <c:v>45504</c:v>
                </c:pt>
                <c:pt idx="331">
                  <c:v>45503</c:v>
                </c:pt>
                <c:pt idx="332">
                  <c:v>45502</c:v>
                </c:pt>
                <c:pt idx="333">
                  <c:v>45499</c:v>
                </c:pt>
                <c:pt idx="334">
                  <c:v>45498</c:v>
                </c:pt>
                <c:pt idx="335">
                  <c:v>45497</c:v>
                </c:pt>
                <c:pt idx="336">
                  <c:v>45496</c:v>
                </c:pt>
                <c:pt idx="337">
                  <c:v>45495</c:v>
                </c:pt>
                <c:pt idx="338">
                  <c:v>45492</c:v>
                </c:pt>
                <c:pt idx="339">
                  <c:v>45491</c:v>
                </c:pt>
                <c:pt idx="340">
                  <c:v>45490</c:v>
                </c:pt>
                <c:pt idx="341">
                  <c:v>45489</c:v>
                </c:pt>
                <c:pt idx="342">
                  <c:v>45488</c:v>
                </c:pt>
                <c:pt idx="343">
                  <c:v>45485</c:v>
                </c:pt>
                <c:pt idx="344">
                  <c:v>45484</c:v>
                </c:pt>
                <c:pt idx="345">
                  <c:v>45483</c:v>
                </c:pt>
                <c:pt idx="346">
                  <c:v>45482</c:v>
                </c:pt>
                <c:pt idx="347">
                  <c:v>45481</c:v>
                </c:pt>
                <c:pt idx="348">
                  <c:v>45478</c:v>
                </c:pt>
                <c:pt idx="349">
                  <c:v>45477</c:v>
                </c:pt>
                <c:pt idx="350">
                  <c:v>45476</c:v>
                </c:pt>
                <c:pt idx="351">
                  <c:v>45475</c:v>
                </c:pt>
                <c:pt idx="352">
                  <c:v>45474</c:v>
                </c:pt>
                <c:pt idx="353">
                  <c:v>45471</c:v>
                </c:pt>
                <c:pt idx="354">
                  <c:v>45470</c:v>
                </c:pt>
                <c:pt idx="355">
                  <c:v>45469</c:v>
                </c:pt>
                <c:pt idx="356">
                  <c:v>45468</c:v>
                </c:pt>
                <c:pt idx="357">
                  <c:v>45467</c:v>
                </c:pt>
                <c:pt idx="358">
                  <c:v>45464</c:v>
                </c:pt>
                <c:pt idx="359">
                  <c:v>45463</c:v>
                </c:pt>
                <c:pt idx="360">
                  <c:v>45462</c:v>
                </c:pt>
                <c:pt idx="361">
                  <c:v>45461</c:v>
                </c:pt>
                <c:pt idx="362">
                  <c:v>45460</c:v>
                </c:pt>
                <c:pt idx="363">
                  <c:v>45457</c:v>
                </c:pt>
                <c:pt idx="364">
                  <c:v>45456</c:v>
                </c:pt>
                <c:pt idx="365">
                  <c:v>45455</c:v>
                </c:pt>
                <c:pt idx="366">
                  <c:v>45454</c:v>
                </c:pt>
                <c:pt idx="367">
                  <c:v>45453</c:v>
                </c:pt>
                <c:pt idx="368">
                  <c:v>45450</c:v>
                </c:pt>
                <c:pt idx="369">
                  <c:v>45449</c:v>
                </c:pt>
                <c:pt idx="370">
                  <c:v>45448</c:v>
                </c:pt>
                <c:pt idx="371">
                  <c:v>45447</c:v>
                </c:pt>
                <c:pt idx="372">
                  <c:v>45446</c:v>
                </c:pt>
                <c:pt idx="373">
                  <c:v>45443</c:v>
                </c:pt>
                <c:pt idx="374">
                  <c:v>45442</c:v>
                </c:pt>
                <c:pt idx="375">
                  <c:v>45441</c:v>
                </c:pt>
                <c:pt idx="376">
                  <c:v>45440</c:v>
                </c:pt>
                <c:pt idx="377">
                  <c:v>45439</c:v>
                </c:pt>
                <c:pt idx="378">
                  <c:v>45436</c:v>
                </c:pt>
                <c:pt idx="379">
                  <c:v>45435</c:v>
                </c:pt>
                <c:pt idx="380">
                  <c:v>45434</c:v>
                </c:pt>
                <c:pt idx="381">
                  <c:v>45433</c:v>
                </c:pt>
                <c:pt idx="382">
                  <c:v>45432</c:v>
                </c:pt>
                <c:pt idx="383">
                  <c:v>45429</c:v>
                </c:pt>
                <c:pt idx="384">
                  <c:v>45428</c:v>
                </c:pt>
                <c:pt idx="385">
                  <c:v>45427</c:v>
                </c:pt>
                <c:pt idx="386">
                  <c:v>45426</c:v>
                </c:pt>
                <c:pt idx="387">
                  <c:v>45425</c:v>
                </c:pt>
                <c:pt idx="388">
                  <c:v>45422</c:v>
                </c:pt>
                <c:pt idx="389">
                  <c:v>45421</c:v>
                </c:pt>
                <c:pt idx="390">
                  <c:v>45420</c:v>
                </c:pt>
                <c:pt idx="391">
                  <c:v>45419</c:v>
                </c:pt>
                <c:pt idx="392">
                  <c:v>45418</c:v>
                </c:pt>
                <c:pt idx="393">
                  <c:v>45415</c:v>
                </c:pt>
                <c:pt idx="394">
                  <c:v>45414</c:v>
                </c:pt>
                <c:pt idx="395">
                  <c:v>45413</c:v>
                </c:pt>
                <c:pt idx="396">
                  <c:v>45412</c:v>
                </c:pt>
                <c:pt idx="397">
                  <c:v>45411</c:v>
                </c:pt>
                <c:pt idx="398">
                  <c:v>45408</c:v>
                </c:pt>
                <c:pt idx="399">
                  <c:v>45407</c:v>
                </c:pt>
                <c:pt idx="400">
                  <c:v>45406</c:v>
                </c:pt>
                <c:pt idx="401">
                  <c:v>45405</c:v>
                </c:pt>
                <c:pt idx="402">
                  <c:v>45404</c:v>
                </c:pt>
                <c:pt idx="403">
                  <c:v>45401</c:v>
                </c:pt>
                <c:pt idx="404">
                  <c:v>45400</c:v>
                </c:pt>
                <c:pt idx="405">
                  <c:v>45399</c:v>
                </c:pt>
                <c:pt idx="406">
                  <c:v>45398</c:v>
                </c:pt>
                <c:pt idx="407">
                  <c:v>45397</c:v>
                </c:pt>
                <c:pt idx="408">
                  <c:v>45394</c:v>
                </c:pt>
                <c:pt idx="409">
                  <c:v>45393</c:v>
                </c:pt>
                <c:pt idx="410">
                  <c:v>45392</c:v>
                </c:pt>
                <c:pt idx="411">
                  <c:v>45391</c:v>
                </c:pt>
                <c:pt idx="412">
                  <c:v>45390</c:v>
                </c:pt>
                <c:pt idx="413">
                  <c:v>45387</c:v>
                </c:pt>
                <c:pt idx="414">
                  <c:v>45386</c:v>
                </c:pt>
                <c:pt idx="415">
                  <c:v>45385</c:v>
                </c:pt>
                <c:pt idx="416">
                  <c:v>45384</c:v>
                </c:pt>
                <c:pt idx="417">
                  <c:v>45383</c:v>
                </c:pt>
                <c:pt idx="418">
                  <c:v>45380</c:v>
                </c:pt>
                <c:pt idx="419">
                  <c:v>45379</c:v>
                </c:pt>
                <c:pt idx="420">
                  <c:v>45378</c:v>
                </c:pt>
                <c:pt idx="421">
                  <c:v>45377</c:v>
                </c:pt>
                <c:pt idx="422">
                  <c:v>45376</c:v>
                </c:pt>
                <c:pt idx="423">
                  <c:v>45373</c:v>
                </c:pt>
                <c:pt idx="424">
                  <c:v>45372</c:v>
                </c:pt>
                <c:pt idx="425">
                  <c:v>45371</c:v>
                </c:pt>
                <c:pt idx="426">
                  <c:v>45370</c:v>
                </c:pt>
                <c:pt idx="427">
                  <c:v>45369</c:v>
                </c:pt>
                <c:pt idx="428">
                  <c:v>45366</c:v>
                </c:pt>
                <c:pt idx="429">
                  <c:v>45365</c:v>
                </c:pt>
                <c:pt idx="430">
                  <c:v>45364</c:v>
                </c:pt>
                <c:pt idx="431">
                  <c:v>45363</c:v>
                </c:pt>
                <c:pt idx="432">
                  <c:v>45362</c:v>
                </c:pt>
                <c:pt idx="433">
                  <c:v>45359</c:v>
                </c:pt>
                <c:pt idx="434">
                  <c:v>45358</c:v>
                </c:pt>
                <c:pt idx="435">
                  <c:v>45357</c:v>
                </c:pt>
                <c:pt idx="436">
                  <c:v>45356</c:v>
                </c:pt>
                <c:pt idx="437">
                  <c:v>45355</c:v>
                </c:pt>
                <c:pt idx="438">
                  <c:v>45352</c:v>
                </c:pt>
                <c:pt idx="439">
                  <c:v>45351</c:v>
                </c:pt>
                <c:pt idx="440">
                  <c:v>45350</c:v>
                </c:pt>
                <c:pt idx="441">
                  <c:v>45349</c:v>
                </c:pt>
                <c:pt idx="442">
                  <c:v>45348</c:v>
                </c:pt>
                <c:pt idx="443">
                  <c:v>45345</c:v>
                </c:pt>
                <c:pt idx="444">
                  <c:v>45344</c:v>
                </c:pt>
                <c:pt idx="445">
                  <c:v>45343</c:v>
                </c:pt>
                <c:pt idx="446">
                  <c:v>45342</c:v>
                </c:pt>
                <c:pt idx="447">
                  <c:v>45341</c:v>
                </c:pt>
                <c:pt idx="448">
                  <c:v>45338</c:v>
                </c:pt>
                <c:pt idx="449">
                  <c:v>45337</c:v>
                </c:pt>
                <c:pt idx="450">
                  <c:v>45336</c:v>
                </c:pt>
                <c:pt idx="451">
                  <c:v>45335</c:v>
                </c:pt>
                <c:pt idx="452">
                  <c:v>45334</c:v>
                </c:pt>
                <c:pt idx="453">
                  <c:v>45331</c:v>
                </c:pt>
                <c:pt idx="454">
                  <c:v>45330</c:v>
                </c:pt>
                <c:pt idx="455">
                  <c:v>45329</c:v>
                </c:pt>
                <c:pt idx="456">
                  <c:v>45328</c:v>
                </c:pt>
                <c:pt idx="457">
                  <c:v>45327</c:v>
                </c:pt>
                <c:pt idx="458">
                  <c:v>45324</c:v>
                </c:pt>
                <c:pt idx="459">
                  <c:v>45323</c:v>
                </c:pt>
                <c:pt idx="460">
                  <c:v>45322</c:v>
                </c:pt>
                <c:pt idx="461">
                  <c:v>45321</c:v>
                </c:pt>
                <c:pt idx="462">
                  <c:v>45320</c:v>
                </c:pt>
                <c:pt idx="463">
                  <c:v>45317</c:v>
                </c:pt>
                <c:pt idx="464">
                  <c:v>45316</c:v>
                </c:pt>
                <c:pt idx="465">
                  <c:v>45315</c:v>
                </c:pt>
                <c:pt idx="466">
                  <c:v>45314</c:v>
                </c:pt>
                <c:pt idx="467">
                  <c:v>45313</c:v>
                </c:pt>
                <c:pt idx="468">
                  <c:v>45310</c:v>
                </c:pt>
                <c:pt idx="469">
                  <c:v>45309</c:v>
                </c:pt>
                <c:pt idx="470">
                  <c:v>45308</c:v>
                </c:pt>
                <c:pt idx="471">
                  <c:v>45307</c:v>
                </c:pt>
                <c:pt idx="472">
                  <c:v>45306</c:v>
                </c:pt>
                <c:pt idx="473">
                  <c:v>45303</c:v>
                </c:pt>
                <c:pt idx="474">
                  <c:v>45302</c:v>
                </c:pt>
                <c:pt idx="475">
                  <c:v>45301</c:v>
                </c:pt>
                <c:pt idx="476">
                  <c:v>45300</c:v>
                </c:pt>
                <c:pt idx="477">
                  <c:v>45299</c:v>
                </c:pt>
                <c:pt idx="478">
                  <c:v>45296</c:v>
                </c:pt>
                <c:pt idx="479">
                  <c:v>45295</c:v>
                </c:pt>
                <c:pt idx="480">
                  <c:v>45294</c:v>
                </c:pt>
                <c:pt idx="481">
                  <c:v>45293</c:v>
                </c:pt>
                <c:pt idx="482">
                  <c:v>45292</c:v>
                </c:pt>
                <c:pt idx="483">
                  <c:v>45289</c:v>
                </c:pt>
                <c:pt idx="484">
                  <c:v>45288</c:v>
                </c:pt>
                <c:pt idx="485">
                  <c:v>45287</c:v>
                </c:pt>
                <c:pt idx="486">
                  <c:v>45286</c:v>
                </c:pt>
                <c:pt idx="487">
                  <c:v>45285</c:v>
                </c:pt>
                <c:pt idx="488">
                  <c:v>45282</c:v>
                </c:pt>
                <c:pt idx="489">
                  <c:v>45281</c:v>
                </c:pt>
                <c:pt idx="490">
                  <c:v>45280</c:v>
                </c:pt>
                <c:pt idx="491">
                  <c:v>45279</c:v>
                </c:pt>
                <c:pt idx="492">
                  <c:v>45278</c:v>
                </c:pt>
                <c:pt idx="493">
                  <c:v>45275</c:v>
                </c:pt>
                <c:pt idx="494">
                  <c:v>45274</c:v>
                </c:pt>
                <c:pt idx="495">
                  <c:v>45273</c:v>
                </c:pt>
                <c:pt idx="496">
                  <c:v>45272</c:v>
                </c:pt>
                <c:pt idx="497">
                  <c:v>45271</c:v>
                </c:pt>
                <c:pt idx="498">
                  <c:v>45268</c:v>
                </c:pt>
                <c:pt idx="499">
                  <c:v>45267</c:v>
                </c:pt>
                <c:pt idx="500">
                  <c:v>45266</c:v>
                </c:pt>
                <c:pt idx="501">
                  <c:v>45265</c:v>
                </c:pt>
                <c:pt idx="502">
                  <c:v>45264</c:v>
                </c:pt>
                <c:pt idx="503">
                  <c:v>45261</c:v>
                </c:pt>
                <c:pt idx="504">
                  <c:v>45260</c:v>
                </c:pt>
                <c:pt idx="505">
                  <c:v>45259</c:v>
                </c:pt>
                <c:pt idx="506">
                  <c:v>45258</c:v>
                </c:pt>
                <c:pt idx="507">
                  <c:v>45257</c:v>
                </c:pt>
                <c:pt idx="508">
                  <c:v>45254</c:v>
                </c:pt>
                <c:pt idx="509">
                  <c:v>45253</c:v>
                </c:pt>
                <c:pt idx="510">
                  <c:v>45252</c:v>
                </c:pt>
                <c:pt idx="511">
                  <c:v>45251</c:v>
                </c:pt>
                <c:pt idx="512">
                  <c:v>45250</c:v>
                </c:pt>
                <c:pt idx="513">
                  <c:v>45247</c:v>
                </c:pt>
                <c:pt idx="514">
                  <c:v>45246</c:v>
                </c:pt>
                <c:pt idx="515">
                  <c:v>45245</c:v>
                </c:pt>
                <c:pt idx="516">
                  <c:v>45244</c:v>
                </c:pt>
                <c:pt idx="517">
                  <c:v>45243</c:v>
                </c:pt>
                <c:pt idx="518">
                  <c:v>45240</c:v>
                </c:pt>
                <c:pt idx="519">
                  <c:v>45239</c:v>
                </c:pt>
                <c:pt idx="520">
                  <c:v>45238</c:v>
                </c:pt>
                <c:pt idx="521">
                  <c:v>45237</c:v>
                </c:pt>
                <c:pt idx="522">
                  <c:v>45236</c:v>
                </c:pt>
                <c:pt idx="523">
                  <c:v>45233</c:v>
                </c:pt>
                <c:pt idx="524">
                  <c:v>45232</c:v>
                </c:pt>
                <c:pt idx="525">
                  <c:v>45231</c:v>
                </c:pt>
                <c:pt idx="526">
                  <c:v>45230</c:v>
                </c:pt>
                <c:pt idx="527">
                  <c:v>45229</c:v>
                </c:pt>
                <c:pt idx="528">
                  <c:v>45226</c:v>
                </c:pt>
                <c:pt idx="529">
                  <c:v>45225</c:v>
                </c:pt>
                <c:pt idx="530">
                  <c:v>45224</c:v>
                </c:pt>
                <c:pt idx="531">
                  <c:v>45223</c:v>
                </c:pt>
                <c:pt idx="532">
                  <c:v>45222</c:v>
                </c:pt>
                <c:pt idx="533">
                  <c:v>45219</c:v>
                </c:pt>
                <c:pt idx="534">
                  <c:v>45218</c:v>
                </c:pt>
                <c:pt idx="535">
                  <c:v>45217</c:v>
                </c:pt>
                <c:pt idx="536">
                  <c:v>45216</c:v>
                </c:pt>
                <c:pt idx="537">
                  <c:v>45215</c:v>
                </c:pt>
                <c:pt idx="538">
                  <c:v>45212</c:v>
                </c:pt>
                <c:pt idx="539">
                  <c:v>45211</c:v>
                </c:pt>
                <c:pt idx="540">
                  <c:v>45210</c:v>
                </c:pt>
                <c:pt idx="541">
                  <c:v>45209</c:v>
                </c:pt>
                <c:pt idx="542">
                  <c:v>45208</c:v>
                </c:pt>
                <c:pt idx="543">
                  <c:v>45205</c:v>
                </c:pt>
                <c:pt idx="544">
                  <c:v>45204</c:v>
                </c:pt>
                <c:pt idx="545">
                  <c:v>45203</c:v>
                </c:pt>
                <c:pt idx="546">
                  <c:v>45202</c:v>
                </c:pt>
                <c:pt idx="547">
                  <c:v>45201</c:v>
                </c:pt>
                <c:pt idx="548">
                  <c:v>45198</c:v>
                </c:pt>
                <c:pt idx="549">
                  <c:v>45197</c:v>
                </c:pt>
                <c:pt idx="550">
                  <c:v>45196</c:v>
                </c:pt>
                <c:pt idx="551">
                  <c:v>45195</c:v>
                </c:pt>
                <c:pt idx="552">
                  <c:v>45194</c:v>
                </c:pt>
                <c:pt idx="553">
                  <c:v>45191</c:v>
                </c:pt>
                <c:pt idx="554">
                  <c:v>45190</c:v>
                </c:pt>
                <c:pt idx="555">
                  <c:v>45189</c:v>
                </c:pt>
                <c:pt idx="556">
                  <c:v>45188</c:v>
                </c:pt>
                <c:pt idx="557">
                  <c:v>45187</c:v>
                </c:pt>
                <c:pt idx="558">
                  <c:v>45184</c:v>
                </c:pt>
                <c:pt idx="559">
                  <c:v>45183</c:v>
                </c:pt>
                <c:pt idx="560">
                  <c:v>45182</c:v>
                </c:pt>
                <c:pt idx="561">
                  <c:v>45181</c:v>
                </c:pt>
                <c:pt idx="562">
                  <c:v>45180</c:v>
                </c:pt>
                <c:pt idx="563">
                  <c:v>45177</c:v>
                </c:pt>
                <c:pt idx="564">
                  <c:v>45176</c:v>
                </c:pt>
                <c:pt idx="565">
                  <c:v>45175</c:v>
                </c:pt>
                <c:pt idx="566">
                  <c:v>45174</c:v>
                </c:pt>
                <c:pt idx="567">
                  <c:v>45173</c:v>
                </c:pt>
                <c:pt idx="568">
                  <c:v>45170</c:v>
                </c:pt>
                <c:pt idx="569">
                  <c:v>45169</c:v>
                </c:pt>
                <c:pt idx="570">
                  <c:v>45168</c:v>
                </c:pt>
                <c:pt idx="571">
                  <c:v>45167</c:v>
                </c:pt>
                <c:pt idx="572">
                  <c:v>45166</c:v>
                </c:pt>
                <c:pt idx="573">
                  <c:v>45163</c:v>
                </c:pt>
                <c:pt idx="574">
                  <c:v>45162</c:v>
                </c:pt>
                <c:pt idx="575">
                  <c:v>45161</c:v>
                </c:pt>
                <c:pt idx="576">
                  <c:v>45160</c:v>
                </c:pt>
                <c:pt idx="577">
                  <c:v>45159</c:v>
                </c:pt>
                <c:pt idx="578">
                  <c:v>45156</c:v>
                </c:pt>
                <c:pt idx="579">
                  <c:v>45155</c:v>
                </c:pt>
                <c:pt idx="580">
                  <c:v>45154</c:v>
                </c:pt>
                <c:pt idx="581">
                  <c:v>45153</c:v>
                </c:pt>
                <c:pt idx="582">
                  <c:v>45152</c:v>
                </c:pt>
                <c:pt idx="583">
                  <c:v>45149</c:v>
                </c:pt>
                <c:pt idx="584">
                  <c:v>45148</c:v>
                </c:pt>
                <c:pt idx="585">
                  <c:v>45147</c:v>
                </c:pt>
                <c:pt idx="586">
                  <c:v>45146</c:v>
                </c:pt>
                <c:pt idx="587">
                  <c:v>45145</c:v>
                </c:pt>
                <c:pt idx="588">
                  <c:v>45142</c:v>
                </c:pt>
                <c:pt idx="589">
                  <c:v>45141</c:v>
                </c:pt>
                <c:pt idx="590">
                  <c:v>45140</c:v>
                </c:pt>
                <c:pt idx="591">
                  <c:v>45139</c:v>
                </c:pt>
                <c:pt idx="592">
                  <c:v>45138</c:v>
                </c:pt>
                <c:pt idx="593">
                  <c:v>45135</c:v>
                </c:pt>
                <c:pt idx="594">
                  <c:v>45134</c:v>
                </c:pt>
                <c:pt idx="595">
                  <c:v>45133</c:v>
                </c:pt>
                <c:pt idx="596">
                  <c:v>45132</c:v>
                </c:pt>
                <c:pt idx="597">
                  <c:v>45131</c:v>
                </c:pt>
                <c:pt idx="598">
                  <c:v>45128</c:v>
                </c:pt>
                <c:pt idx="599">
                  <c:v>45127</c:v>
                </c:pt>
                <c:pt idx="600">
                  <c:v>45126</c:v>
                </c:pt>
                <c:pt idx="601">
                  <c:v>45125</c:v>
                </c:pt>
                <c:pt idx="602">
                  <c:v>45124</c:v>
                </c:pt>
                <c:pt idx="603">
                  <c:v>45121</c:v>
                </c:pt>
                <c:pt idx="604">
                  <c:v>45120</c:v>
                </c:pt>
                <c:pt idx="605">
                  <c:v>45119</c:v>
                </c:pt>
                <c:pt idx="606">
                  <c:v>45118</c:v>
                </c:pt>
                <c:pt idx="607">
                  <c:v>45117</c:v>
                </c:pt>
                <c:pt idx="608">
                  <c:v>45114</c:v>
                </c:pt>
                <c:pt idx="609">
                  <c:v>45113</c:v>
                </c:pt>
                <c:pt idx="610">
                  <c:v>45112</c:v>
                </c:pt>
                <c:pt idx="611">
                  <c:v>45111</c:v>
                </c:pt>
                <c:pt idx="612">
                  <c:v>45110</c:v>
                </c:pt>
                <c:pt idx="613">
                  <c:v>45107</c:v>
                </c:pt>
                <c:pt idx="614">
                  <c:v>45106</c:v>
                </c:pt>
                <c:pt idx="615">
                  <c:v>45105</c:v>
                </c:pt>
                <c:pt idx="616">
                  <c:v>45104</c:v>
                </c:pt>
                <c:pt idx="617">
                  <c:v>45103</c:v>
                </c:pt>
                <c:pt idx="618">
                  <c:v>45100</c:v>
                </c:pt>
                <c:pt idx="619">
                  <c:v>45099</c:v>
                </c:pt>
                <c:pt idx="620">
                  <c:v>45098</c:v>
                </c:pt>
                <c:pt idx="621">
                  <c:v>45097</c:v>
                </c:pt>
                <c:pt idx="622">
                  <c:v>45096</c:v>
                </c:pt>
                <c:pt idx="623">
                  <c:v>45093</c:v>
                </c:pt>
                <c:pt idx="624">
                  <c:v>45092</c:v>
                </c:pt>
                <c:pt idx="625">
                  <c:v>45091</c:v>
                </c:pt>
                <c:pt idx="626">
                  <c:v>45090</c:v>
                </c:pt>
                <c:pt idx="627">
                  <c:v>45089</c:v>
                </c:pt>
                <c:pt idx="628">
                  <c:v>45086</c:v>
                </c:pt>
                <c:pt idx="629">
                  <c:v>45085</c:v>
                </c:pt>
                <c:pt idx="630">
                  <c:v>45084</c:v>
                </c:pt>
                <c:pt idx="631">
                  <c:v>45083</c:v>
                </c:pt>
                <c:pt idx="632">
                  <c:v>45082</c:v>
                </c:pt>
                <c:pt idx="633">
                  <c:v>45079</c:v>
                </c:pt>
                <c:pt idx="634">
                  <c:v>45078</c:v>
                </c:pt>
                <c:pt idx="635">
                  <c:v>45077</c:v>
                </c:pt>
                <c:pt idx="636">
                  <c:v>45076</c:v>
                </c:pt>
                <c:pt idx="637">
                  <c:v>45075</c:v>
                </c:pt>
                <c:pt idx="638">
                  <c:v>45072</c:v>
                </c:pt>
                <c:pt idx="639">
                  <c:v>45071</c:v>
                </c:pt>
                <c:pt idx="640">
                  <c:v>45070</c:v>
                </c:pt>
                <c:pt idx="641">
                  <c:v>45069</c:v>
                </c:pt>
                <c:pt idx="642">
                  <c:v>45068</c:v>
                </c:pt>
                <c:pt idx="643">
                  <c:v>45065</c:v>
                </c:pt>
                <c:pt idx="644">
                  <c:v>45064</c:v>
                </c:pt>
                <c:pt idx="645">
                  <c:v>45063</c:v>
                </c:pt>
                <c:pt idx="646">
                  <c:v>45062</c:v>
                </c:pt>
                <c:pt idx="647">
                  <c:v>45061</c:v>
                </c:pt>
                <c:pt idx="648">
                  <c:v>45058</c:v>
                </c:pt>
                <c:pt idx="649">
                  <c:v>45057</c:v>
                </c:pt>
                <c:pt idx="650">
                  <c:v>45056</c:v>
                </c:pt>
                <c:pt idx="651">
                  <c:v>45055</c:v>
                </c:pt>
                <c:pt idx="652">
                  <c:v>45054</c:v>
                </c:pt>
                <c:pt idx="653">
                  <c:v>45051</c:v>
                </c:pt>
                <c:pt idx="654">
                  <c:v>45050</c:v>
                </c:pt>
                <c:pt idx="655">
                  <c:v>45049</c:v>
                </c:pt>
                <c:pt idx="656">
                  <c:v>45048</c:v>
                </c:pt>
                <c:pt idx="657">
                  <c:v>45047</c:v>
                </c:pt>
                <c:pt idx="658">
                  <c:v>45044</c:v>
                </c:pt>
                <c:pt idx="659">
                  <c:v>45043</c:v>
                </c:pt>
                <c:pt idx="660">
                  <c:v>45042</c:v>
                </c:pt>
                <c:pt idx="661">
                  <c:v>45041</c:v>
                </c:pt>
                <c:pt idx="662">
                  <c:v>45040</c:v>
                </c:pt>
                <c:pt idx="663">
                  <c:v>45037</c:v>
                </c:pt>
                <c:pt idx="664">
                  <c:v>45036</c:v>
                </c:pt>
                <c:pt idx="665">
                  <c:v>45035</c:v>
                </c:pt>
                <c:pt idx="666">
                  <c:v>45034</c:v>
                </c:pt>
                <c:pt idx="667">
                  <c:v>45033</c:v>
                </c:pt>
                <c:pt idx="668">
                  <c:v>45030</c:v>
                </c:pt>
                <c:pt idx="669">
                  <c:v>45029</c:v>
                </c:pt>
                <c:pt idx="670">
                  <c:v>45028</c:v>
                </c:pt>
                <c:pt idx="671">
                  <c:v>45027</c:v>
                </c:pt>
                <c:pt idx="672">
                  <c:v>45026</c:v>
                </c:pt>
                <c:pt idx="673">
                  <c:v>45023</c:v>
                </c:pt>
                <c:pt idx="674">
                  <c:v>45022</c:v>
                </c:pt>
                <c:pt idx="675">
                  <c:v>45021</c:v>
                </c:pt>
                <c:pt idx="676">
                  <c:v>45020</c:v>
                </c:pt>
                <c:pt idx="677">
                  <c:v>45019</c:v>
                </c:pt>
                <c:pt idx="678">
                  <c:v>45016</c:v>
                </c:pt>
                <c:pt idx="679">
                  <c:v>45015</c:v>
                </c:pt>
                <c:pt idx="680">
                  <c:v>45014</c:v>
                </c:pt>
                <c:pt idx="681">
                  <c:v>45013</c:v>
                </c:pt>
                <c:pt idx="682">
                  <c:v>45012</c:v>
                </c:pt>
                <c:pt idx="683">
                  <c:v>45009</c:v>
                </c:pt>
                <c:pt idx="684">
                  <c:v>45008</c:v>
                </c:pt>
                <c:pt idx="685">
                  <c:v>45007</c:v>
                </c:pt>
                <c:pt idx="686">
                  <c:v>45006</c:v>
                </c:pt>
                <c:pt idx="687">
                  <c:v>45005</c:v>
                </c:pt>
                <c:pt idx="688">
                  <c:v>45002</c:v>
                </c:pt>
                <c:pt idx="689">
                  <c:v>45001</c:v>
                </c:pt>
                <c:pt idx="690">
                  <c:v>45000</c:v>
                </c:pt>
                <c:pt idx="691">
                  <c:v>44999</c:v>
                </c:pt>
                <c:pt idx="692">
                  <c:v>44998</c:v>
                </c:pt>
                <c:pt idx="693">
                  <c:v>44995</c:v>
                </c:pt>
                <c:pt idx="694">
                  <c:v>44994</c:v>
                </c:pt>
                <c:pt idx="695">
                  <c:v>44993</c:v>
                </c:pt>
                <c:pt idx="696">
                  <c:v>44992</c:v>
                </c:pt>
                <c:pt idx="697">
                  <c:v>44991</c:v>
                </c:pt>
                <c:pt idx="698">
                  <c:v>44988</c:v>
                </c:pt>
                <c:pt idx="699">
                  <c:v>44987</c:v>
                </c:pt>
                <c:pt idx="700">
                  <c:v>44986</c:v>
                </c:pt>
                <c:pt idx="701">
                  <c:v>44985</c:v>
                </c:pt>
                <c:pt idx="702">
                  <c:v>44984</c:v>
                </c:pt>
                <c:pt idx="703">
                  <c:v>44981</c:v>
                </c:pt>
                <c:pt idx="704">
                  <c:v>44980</c:v>
                </c:pt>
                <c:pt idx="705">
                  <c:v>44979</c:v>
                </c:pt>
                <c:pt idx="706">
                  <c:v>44978</c:v>
                </c:pt>
                <c:pt idx="707">
                  <c:v>44977</c:v>
                </c:pt>
                <c:pt idx="708">
                  <c:v>44974</c:v>
                </c:pt>
                <c:pt idx="709">
                  <c:v>44973</c:v>
                </c:pt>
                <c:pt idx="710">
                  <c:v>44972</c:v>
                </c:pt>
                <c:pt idx="711">
                  <c:v>44971</c:v>
                </c:pt>
                <c:pt idx="712">
                  <c:v>44970</c:v>
                </c:pt>
                <c:pt idx="713">
                  <c:v>44967</c:v>
                </c:pt>
                <c:pt idx="714">
                  <c:v>44966</c:v>
                </c:pt>
                <c:pt idx="715">
                  <c:v>44965</c:v>
                </c:pt>
                <c:pt idx="716">
                  <c:v>44964</c:v>
                </c:pt>
                <c:pt idx="717">
                  <c:v>44963</c:v>
                </c:pt>
                <c:pt idx="718">
                  <c:v>44960</c:v>
                </c:pt>
                <c:pt idx="719">
                  <c:v>44959</c:v>
                </c:pt>
                <c:pt idx="720">
                  <c:v>44958</c:v>
                </c:pt>
                <c:pt idx="721">
                  <c:v>44957</c:v>
                </c:pt>
                <c:pt idx="722">
                  <c:v>44956</c:v>
                </c:pt>
                <c:pt idx="723">
                  <c:v>44953</c:v>
                </c:pt>
                <c:pt idx="724">
                  <c:v>44952</c:v>
                </c:pt>
                <c:pt idx="725">
                  <c:v>44951</c:v>
                </c:pt>
                <c:pt idx="726">
                  <c:v>44950</c:v>
                </c:pt>
                <c:pt idx="727">
                  <c:v>44949</c:v>
                </c:pt>
                <c:pt idx="728">
                  <c:v>44946</c:v>
                </c:pt>
                <c:pt idx="729">
                  <c:v>44945</c:v>
                </c:pt>
                <c:pt idx="730">
                  <c:v>44944</c:v>
                </c:pt>
                <c:pt idx="731">
                  <c:v>44943</c:v>
                </c:pt>
                <c:pt idx="732">
                  <c:v>44942</c:v>
                </c:pt>
                <c:pt idx="733">
                  <c:v>44939</c:v>
                </c:pt>
                <c:pt idx="734">
                  <c:v>44938</c:v>
                </c:pt>
                <c:pt idx="735">
                  <c:v>44937</c:v>
                </c:pt>
                <c:pt idx="736">
                  <c:v>44936</c:v>
                </c:pt>
                <c:pt idx="737">
                  <c:v>44935</c:v>
                </c:pt>
                <c:pt idx="738">
                  <c:v>44932</c:v>
                </c:pt>
                <c:pt idx="739">
                  <c:v>44931</c:v>
                </c:pt>
                <c:pt idx="740">
                  <c:v>44930</c:v>
                </c:pt>
                <c:pt idx="741">
                  <c:v>44929</c:v>
                </c:pt>
                <c:pt idx="742">
                  <c:v>44928</c:v>
                </c:pt>
                <c:pt idx="743">
                  <c:v>44925</c:v>
                </c:pt>
                <c:pt idx="744">
                  <c:v>44924</c:v>
                </c:pt>
                <c:pt idx="745">
                  <c:v>44923</c:v>
                </c:pt>
                <c:pt idx="746">
                  <c:v>44922</c:v>
                </c:pt>
                <c:pt idx="747">
                  <c:v>44921</c:v>
                </c:pt>
                <c:pt idx="748">
                  <c:v>44918</c:v>
                </c:pt>
                <c:pt idx="749">
                  <c:v>44917</c:v>
                </c:pt>
                <c:pt idx="750">
                  <c:v>44916</c:v>
                </c:pt>
                <c:pt idx="751">
                  <c:v>44915</c:v>
                </c:pt>
                <c:pt idx="752">
                  <c:v>44914</c:v>
                </c:pt>
                <c:pt idx="753">
                  <c:v>44911</c:v>
                </c:pt>
                <c:pt idx="754">
                  <c:v>44910</c:v>
                </c:pt>
                <c:pt idx="755">
                  <c:v>44909</c:v>
                </c:pt>
                <c:pt idx="756">
                  <c:v>44908</c:v>
                </c:pt>
                <c:pt idx="757">
                  <c:v>44907</c:v>
                </c:pt>
                <c:pt idx="758">
                  <c:v>44904</c:v>
                </c:pt>
                <c:pt idx="759">
                  <c:v>44903</c:v>
                </c:pt>
                <c:pt idx="760">
                  <c:v>44902</c:v>
                </c:pt>
                <c:pt idx="761">
                  <c:v>44901</c:v>
                </c:pt>
                <c:pt idx="762">
                  <c:v>44900</c:v>
                </c:pt>
                <c:pt idx="763">
                  <c:v>44897</c:v>
                </c:pt>
                <c:pt idx="764">
                  <c:v>44896</c:v>
                </c:pt>
                <c:pt idx="765">
                  <c:v>44895</c:v>
                </c:pt>
                <c:pt idx="766">
                  <c:v>44894</c:v>
                </c:pt>
                <c:pt idx="767">
                  <c:v>44893</c:v>
                </c:pt>
                <c:pt idx="768">
                  <c:v>44890</c:v>
                </c:pt>
                <c:pt idx="769">
                  <c:v>44889</c:v>
                </c:pt>
                <c:pt idx="770">
                  <c:v>44888</c:v>
                </c:pt>
                <c:pt idx="771">
                  <c:v>44887</c:v>
                </c:pt>
                <c:pt idx="772">
                  <c:v>44886</c:v>
                </c:pt>
                <c:pt idx="773">
                  <c:v>44883</c:v>
                </c:pt>
                <c:pt idx="774">
                  <c:v>44882</c:v>
                </c:pt>
                <c:pt idx="775">
                  <c:v>44881</c:v>
                </c:pt>
                <c:pt idx="776">
                  <c:v>44880</c:v>
                </c:pt>
                <c:pt idx="777">
                  <c:v>44879</c:v>
                </c:pt>
                <c:pt idx="778">
                  <c:v>44876</c:v>
                </c:pt>
                <c:pt idx="779">
                  <c:v>44875</c:v>
                </c:pt>
                <c:pt idx="780">
                  <c:v>44874</c:v>
                </c:pt>
                <c:pt idx="781">
                  <c:v>44873</c:v>
                </c:pt>
                <c:pt idx="782">
                  <c:v>44872</c:v>
                </c:pt>
                <c:pt idx="783">
                  <c:v>44869</c:v>
                </c:pt>
                <c:pt idx="784">
                  <c:v>44868</c:v>
                </c:pt>
                <c:pt idx="785">
                  <c:v>44867</c:v>
                </c:pt>
                <c:pt idx="786">
                  <c:v>44866</c:v>
                </c:pt>
                <c:pt idx="787">
                  <c:v>44865</c:v>
                </c:pt>
                <c:pt idx="788">
                  <c:v>44862</c:v>
                </c:pt>
                <c:pt idx="789">
                  <c:v>44861</c:v>
                </c:pt>
                <c:pt idx="790">
                  <c:v>44860</c:v>
                </c:pt>
                <c:pt idx="791">
                  <c:v>44859</c:v>
                </c:pt>
                <c:pt idx="792">
                  <c:v>44858</c:v>
                </c:pt>
                <c:pt idx="793">
                  <c:v>44855</c:v>
                </c:pt>
                <c:pt idx="794">
                  <c:v>44854</c:v>
                </c:pt>
                <c:pt idx="795">
                  <c:v>44853</c:v>
                </c:pt>
                <c:pt idx="796">
                  <c:v>44852</c:v>
                </c:pt>
                <c:pt idx="797">
                  <c:v>44851</c:v>
                </c:pt>
                <c:pt idx="798">
                  <c:v>44848</c:v>
                </c:pt>
                <c:pt idx="799">
                  <c:v>44847</c:v>
                </c:pt>
                <c:pt idx="800">
                  <c:v>44846</c:v>
                </c:pt>
                <c:pt idx="801">
                  <c:v>44845</c:v>
                </c:pt>
                <c:pt idx="802">
                  <c:v>44844</c:v>
                </c:pt>
                <c:pt idx="803">
                  <c:v>44841</c:v>
                </c:pt>
                <c:pt idx="804">
                  <c:v>44840</c:v>
                </c:pt>
                <c:pt idx="805">
                  <c:v>44839</c:v>
                </c:pt>
                <c:pt idx="806">
                  <c:v>44838</c:v>
                </c:pt>
                <c:pt idx="807">
                  <c:v>44837</c:v>
                </c:pt>
                <c:pt idx="808">
                  <c:v>44834</c:v>
                </c:pt>
                <c:pt idx="809">
                  <c:v>44833</c:v>
                </c:pt>
                <c:pt idx="810">
                  <c:v>44832</c:v>
                </c:pt>
                <c:pt idx="811">
                  <c:v>44831</c:v>
                </c:pt>
                <c:pt idx="812">
                  <c:v>44830</c:v>
                </c:pt>
                <c:pt idx="813">
                  <c:v>44827</c:v>
                </c:pt>
                <c:pt idx="814">
                  <c:v>44826</c:v>
                </c:pt>
                <c:pt idx="815">
                  <c:v>44825</c:v>
                </c:pt>
                <c:pt idx="816">
                  <c:v>44824</c:v>
                </c:pt>
                <c:pt idx="817">
                  <c:v>44823</c:v>
                </c:pt>
                <c:pt idx="818">
                  <c:v>44820</c:v>
                </c:pt>
                <c:pt idx="819">
                  <c:v>44819</c:v>
                </c:pt>
                <c:pt idx="820">
                  <c:v>44818</c:v>
                </c:pt>
                <c:pt idx="821">
                  <c:v>44817</c:v>
                </c:pt>
                <c:pt idx="822">
                  <c:v>44816</c:v>
                </c:pt>
                <c:pt idx="823">
                  <c:v>44813</c:v>
                </c:pt>
                <c:pt idx="824">
                  <c:v>44812</c:v>
                </c:pt>
                <c:pt idx="825">
                  <c:v>44811</c:v>
                </c:pt>
                <c:pt idx="826">
                  <c:v>44810</c:v>
                </c:pt>
                <c:pt idx="827">
                  <c:v>44809</c:v>
                </c:pt>
                <c:pt idx="828">
                  <c:v>44806</c:v>
                </c:pt>
                <c:pt idx="829">
                  <c:v>44805</c:v>
                </c:pt>
                <c:pt idx="830">
                  <c:v>44804</c:v>
                </c:pt>
                <c:pt idx="831">
                  <c:v>44803</c:v>
                </c:pt>
                <c:pt idx="832">
                  <c:v>44802</c:v>
                </c:pt>
                <c:pt idx="833">
                  <c:v>44799</c:v>
                </c:pt>
                <c:pt idx="834">
                  <c:v>44798</c:v>
                </c:pt>
                <c:pt idx="835">
                  <c:v>44797</c:v>
                </c:pt>
                <c:pt idx="836">
                  <c:v>44796</c:v>
                </c:pt>
                <c:pt idx="837">
                  <c:v>44795</c:v>
                </c:pt>
                <c:pt idx="838">
                  <c:v>44792</c:v>
                </c:pt>
                <c:pt idx="839">
                  <c:v>44791</c:v>
                </c:pt>
                <c:pt idx="840">
                  <c:v>44790</c:v>
                </c:pt>
                <c:pt idx="841">
                  <c:v>44789</c:v>
                </c:pt>
                <c:pt idx="842">
                  <c:v>44788</c:v>
                </c:pt>
                <c:pt idx="843">
                  <c:v>44785</c:v>
                </c:pt>
                <c:pt idx="844">
                  <c:v>44784</c:v>
                </c:pt>
                <c:pt idx="845">
                  <c:v>44783</c:v>
                </c:pt>
                <c:pt idx="846">
                  <c:v>44782</c:v>
                </c:pt>
                <c:pt idx="847">
                  <c:v>44781</c:v>
                </c:pt>
                <c:pt idx="848">
                  <c:v>44778</c:v>
                </c:pt>
                <c:pt idx="849">
                  <c:v>44777</c:v>
                </c:pt>
                <c:pt idx="850">
                  <c:v>44776</c:v>
                </c:pt>
                <c:pt idx="851">
                  <c:v>44775</c:v>
                </c:pt>
                <c:pt idx="852">
                  <c:v>44774</c:v>
                </c:pt>
                <c:pt idx="853">
                  <c:v>44771</c:v>
                </c:pt>
                <c:pt idx="854">
                  <c:v>44770</c:v>
                </c:pt>
                <c:pt idx="855">
                  <c:v>44769</c:v>
                </c:pt>
                <c:pt idx="856">
                  <c:v>44768</c:v>
                </c:pt>
                <c:pt idx="857">
                  <c:v>44767</c:v>
                </c:pt>
                <c:pt idx="858">
                  <c:v>44764</c:v>
                </c:pt>
                <c:pt idx="859">
                  <c:v>44763</c:v>
                </c:pt>
                <c:pt idx="860">
                  <c:v>44762</c:v>
                </c:pt>
                <c:pt idx="861">
                  <c:v>44761</c:v>
                </c:pt>
                <c:pt idx="862">
                  <c:v>44760</c:v>
                </c:pt>
                <c:pt idx="863">
                  <c:v>44757</c:v>
                </c:pt>
                <c:pt idx="864">
                  <c:v>44756</c:v>
                </c:pt>
                <c:pt idx="865">
                  <c:v>44755</c:v>
                </c:pt>
                <c:pt idx="866">
                  <c:v>44754</c:v>
                </c:pt>
                <c:pt idx="867">
                  <c:v>44753</c:v>
                </c:pt>
                <c:pt idx="868">
                  <c:v>44750</c:v>
                </c:pt>
                <c:pt idx="869">
                  <c:v>44749</c:v>
                </c:pt>
                <c:pt idx="870">
                  <c:v>44748</c:v>
                </c:pt>
                <c:pt idx="871">
                  <c:v>44747</c:v>
                </c:pt>
                <c:pt idx="872">
                  <c:v>44746</c:v>
                </c:pt>
                <c:pt idx="873">
                  <c:v>44743</c:v>
                </c:pt>
                <c:pt idx="874">
                  <c:v>44742</c:v>
                </c:pt>
                <c:pt idx="875">
                  <c:v>44741</c:v>
                </c:pt>
                <c:pt idx="876">
                  <c:v>44740</c:v>
                </c:pt>
                <c:pt idx="877">
                  <c:v>44739</c:v>
                </c:pt>
                <c:pt idx="878">
                  <c:v>44736</c:v>
                </c:pt>
                <c:pt idx="879">
                  <c:v>44735</c:v>
                </c:pt>
                <c:pt idx="880">
                  <c:v>44734</c:v>
                </c:pt>
                <c:pt idx="881">
                  <c:v>44733</c:v>
                </c:pt>
                <c:pt idx="882">
                  <c:v>44732</c:v>
                </c:pt>
                <c:pt idx="883">
                  <c:v>44729</c:v>
                </c:pt>
                <c:pt idx="884">
                  <c:v>44728</c:v>
                </c:pt>
                <c:pt idx="885">
                  <c:v>44727</c:v>
                </c:pt>
                <c:pt idx="886">
                  <c:v>44726</c:v>
                </c:pt>
                <c:pt idx="887">
                  <c:v>44725</c:v>
                </c:pt>
                <c:pt idx="888">
                  <c:v>44722</c:v>
                </c:pt>
                <c:pt idx="889">
                  <c:v>44721</c:v>
                </c:pt>
                <c:pt idx="890">
                  <c:v>44720</c:v>
                </c:pt>
                <c:pt idx="891">
                  <c:v>44719</c:v>
                </c:pt>
                <c:pt idx="892">
                  <c:v>44718</c:v>
                </c:pt>
                <c:pt idx="893">
                  <c:v>44715</c:v>
                </c:pt>
                <c:pt idx="894">
                  <c:v>44714</c:v>
                </c:pt>
                <c:pt idx="895">
                  <c:v>44713</c:v>
                </c:pt>
                <c:pt idx="896">
                  <c:v>44712</c:v>
                </c:pt>
                <c:pt idx="897">
                  <c:v>44711</c:v>
                </c:pt>
                <c:pt idx="898">
                  <c:v>44708</c:v>
                </c:pt>
                <c:pt idx="899">
                  <c:v>44707</c:v>
                </c:pt>
                <c:pt idx="900">
                  <c:v>44706</c:v>
                </c:pt>
                <c:pt idx="901">
                  <c:v>44705</c:v>
                </c:pt>
                <c:pt idx="902">
                  <c:v>44704</c:v>
                </c:pt>
                <c:pt idx="903">
                  <c:v>44701</c:v>
                </c:pt>
                <c:pt idx="904">
                  <c:v>44700</c:v>
                </c:pt>
                <c:pt idx="905">
                  <c:v>44699</c:v>
                </c:pt>
                <c:pt idx="906">
                  <c:v>44698</c:v>
                </c:pt>
                <c:pt idx="907">
                  <c:v>44697</c:v>
                </c:pt>
                <c:pt idx="908">
                  <c:v>44694</c:v>
                </c:pt>
                <c:pt idx="909">
                  <c:v>44693</c:v>
                </c:pt>
                <c:pt idx="910">
                  <c:v>44692</c:v>
                </c:pt>
                <c:pt idx="911">
                  <c:v>44691</c:v>
                </c:pt>
                <c:pt idx="912">
                  <c:v>44690</c:v>
                </c:pt>
                <c:pt idx="913">
                  <c:v>44687</c:v>
                </c:pt>
                <c:pt idx="914">
                  <c:v>44686</c:v>
                </c:pt>
                <c:pt idx="915">
                  <c:v>44685</c:v>
                </c:pt>
                <c:pt idx="916">
                  <c:v>44684</c:v>
                </c:pt>
                <c:pt idx="917">
                  <c:v>44683</c:v>
                </c:pt>
                <c:pt idx="918">
                  <c:v>44680</c:v>
                </c:pt>
                <c:pt idx="919">
                  <c:v>44679</c:v>
                </c:pt>
                <c:pt idx="920">
                  <c:v>44678</c:v>
                </c:pt>
                <c:pt idx="921">
                  <c:v>44677</c:v>
                </c:pt>
                <c:pt idx="922">
                  <c:v>44676</c:v>
                </c:pt>
                <c:pt idx="923">
                  <c:v>44673</c:v>
                </c:pt>
                <c:pt idx="924">
                  <c:v>44672</c:v>
                </c:pt>
                <c:pt idx="925">
                  <c:v>44671</c:v>
                </c:pt>
                <c:pt idx="926">
                  <c:v>44670</c:v>
                </c:pt>
                <c:pt idx="927">
                  <c:v>44669</c:v>
                </c:pt>
                <c:pt idx="928">
                  <c:v>44666</c:v>
                </c:pt>
                <c:pt idx="929">
                  <c:v>44665</c:v>
                </c:pt>
                <c:pt idx="930">
                  <c:v>44664</c:v>
                </c:pt>
                <c:pt idx="931">
                  <c:v>44663</c:v>
                </c:pt>
                <c:pt idx="932">
                  <c:v>44662</c:v>
                </c:pt>
                <c:pt idx="933">
                  <c:v>44659</c:v>
                </c:pt>
                <c:pt idx="934">
                  <c:v>44658</c:v>
                </c:pt>
                <c:pt idx="935">
                  <c:v>44657</c:v>
                </c:pt>
                <c:pt idx="936">
                  <c:v>44656</c:v>
                </c:pt>
                <c:pt idx="937">
                  <c:v>44655</c:v>
                </c:pt>
                <c:pt idx="938">
                  <c:v>44652</c:v>
                </c:pt>
                <c:pt idx="939">
                  <c:v>44651</c:v>
                </c:pt>
                <c:pt idx="940">
                  <c:v>44650</c:v>
                </c:pt>
                <c:pt idx="941">
                  <c:v>44649</c:v>
                </c:pt>
                <c:pt idx="942">
                  <c:v>44648</c:v>
                </c:pt>
                <c:pt idx="943">
                  <c:v>44645</c:v>
                </c:pt>
                <c:pt idx="944">
                  <c:v>44644</c:v>
                </c:pt>
                <c:pt idx="945">
                  <c:v>44643</c:v>
                </c:pt>
                <c:pt idx="946">
                  <c:v>44642</c:v>
                </c:pt>
                <c:pt idx="947">
                  <c:v>44641</c:v>
                </c:pt>
                <c:pt idx="948">
                  <c:v>44638</c:v>
                </c:pt>
                <c:pt idx="949">
                  <c:v>44637</c:v>
                </c:pt>
                <c:pt idx="950">
                  <c:v>44636</c:v>
                </c:pt>
                <c:pt idx="951">
                  <c:v>44635</c:v>
                </c:pt>
                <c:pt idx="952">
                  <c:v>44634</c:v>
                </c:pt>
                <c:pt idx="953">
                  <c:v>44631</c:v>
                </c:pt>
                <c:pt idx="954">
                  <c:v>44630</c:v>
                </c:pt>
                <c:pt idx="955">
                  <c:v>44629</c:v>
                </c:pt>
                <c:pt idx="956">
                  <c:v>44628</c:v>
                </c:pt>
                <c:pt idx="957">
                  <c:v>44627</c:v>
                </c:pt>
                <c:pt idx="958">
                  <c:v>44624</c:v>
                </c:pt>
                <c:pt idx="959">
                  <c:v>44623</c:v>
                </c:pt>
                <c:pt idx="960">
                  <c:v>44622</c:v>
                </c:pt>
                <c:pt idx="961">
                  <c:v>44621</c:v>
                </c:pt>
                <c:pt idx="962">
                  <c:v>44620</c:v>
                </c:pt>
                <c:pt idx="963">
                  <c:v>44617</c:v>
                </c:pt>
                <c:pt idx="964">
                  <c:v>44616</c:v>
                </c:pt>
                <c:pt idx="965">
                  <c:v>44615</c:v>
                </c:pt>
                <c:pt idx="966">
                  <c:v>44614</c:v>
                </c:pt>
                <c:pt idx="967">
                  <c:v>44613</c:v>
                </c:pt>
                <c:pt idx="968">
                  <c:v>44610</c:v>
                </c:pt>
                <c:pt idx="969">
                  <c:v>44609</c:v>
                </c:pt>
                <c:pt idx="970">
                  <c:v>44608</c:v>
                </c:pt>
                <c:pt idx="971">
                  <c:v>44607</c:v>
                </c:pt>
                <c:pt idx="972">
                  <c:v>44606</c:v>
                </c:pt>
                <c:pt idx="973">
                  <c:v>44603</c:v>
                </c:pt>
                <c:pt idx="974">
                  <c:v>44602</c:v>
                </c:pt>
                <c:pt idx="975">
                  <c:v>44601</c:v>
                </c:pt>
                <c:pt idx="976">
                  <c:v>44600</c:v>
                </c:pt>
                <c:pt idx="977">
                  <c:v>44599</c:v>
                </c:pt>
                <c:pt idx="978">
                  <c:v>44596</c:v>
                </c:pt>
                <c:pt idx="979">
                  <c:v>44595</c:v>
                </c:pt>
                <c:pt idx="980">
                  <c:v>44594</c:v>
                </c:pt>
                <c:pt idx="981">
                  <c:v>44593</c:v>
                </c:pt>
                <c:pt idx="982">
                  <c:v>44592</c:v>
                </c:pt>
                <c:pt idx="983">
                  <c:v>44589</c:v>
                </c:pt>
                <c:pt idx="984">
                  <c:v>44588</c:v>
                </c:pt>
                <c:pt idx="985">
                  <c:v>44587</c:v>
                </c:pt>
                <c:pt idx="986">
                  <c:v>44586</c:v>
                </c:pt>
                <c:pt idx="987">
                  <c:v>44585</c:v>
                </c:pt>
                <c:pt idx="988">
                  <c:v>44582</c:v>
                </c:pt>
                <c:pt idx="989">
                  <c:v>44581</c:v>
                </c:pt>
                <c:pt idx="990">
                  <c:v>44580</c:v>
                </c:pt>
                <c:pt idx="991">
                  <c:v>44579</c:v>
                </c:pt>
                <c:pt idx="992">
                  <c:v>44578</c:v>
                </c:pt>
                <c:pt idx="993">
                  <c:v>44575</c:v>
                </c:pt>
                <c:pt idx="994">
                  <c:v>44574</c:v>
                </c:pt>
                <c:pt idx="995">
                  <c:v>44573</c:v>
                </c:pt>
                <c:pt idx="996">
                  <c:v>44572</c:v>
                </c:pt>
                <c:pt idx="997">
                  <c:v>44571</c:v>
                </c:pt>
                <c:pt idx="998">
                  <c:v>44568</c:v>
                </c:pt>
                <c:pt idx="999">
                  <c:v>44567</c:v>
                </c:pt>
                <c:pt idx="1000">
                  <c:v>44566</c:v>
                </c:pt>
                <c:pt idx="1001">
                  <c:v>44565</c:v>
                </c:pt>
                <c:pt idx="1002">
                  <c:v>44564</c:v>
                </c:pt>
                <c:pt idx="1003">
                  <c:v>44561</c:v>
                </c:pt>
                <c:pt idx="1004">
                  <c:v>44560</c:v>
                </c:pt>
                <c:pt idx="1005">
                  <c:v>44559</c:v>
                </c:pt>
                <c:pt idx="1006">
                  <c:v>44558</c:v>
                </c:pt>
                <c:pt idx="1007">
                  <c:v>44557</c:v>
                </c:pt>
                <c:pt idx="1008">
                  <c:v>44554</c:v>
                </c:pt>
                <c:pt idx="1009">
                  <c:v>44553</c:v>
                </c:pt>
                <c:pt idx="1010">
                  <c:v>44552</c:v>
                </c:pt>
                <c:pt idx="1011">
                  <c:v>44551</c:v>
                </c:pt>
                <c:pt idx="1012">
                  <c:v>44550</c:v>
                </c:pt>
                <c:pt idx="1013">
                  <c:v>44547</c:v>
                </c:pt>
                <c:pt idx="1014">
                  <c:v>44546</c:v>
                </c:pt>
                <c:pt idx="1015">
                  <c:v>44545</c:v>
                </c:pt>
                <c:pt idx="1016">
                  <c:v>44544</c:v>
                </c:pt>
                <c:pt idx="1017">
                  <c:v>44543</c:v>
                </c:pt>
                <c:pt idx="1018">
                  <c:v>44540</c:v>
                </c:pt>
                <c:pt idx="1019">
                  <c:v>44539</c:v>
                </c:pt>
                <c:pt idx="1020">
                  <c:v>44538</c:v>
                </c:pt>
                <c:pt idx="1021">
                  <c:v>44537</c:v>
                </c:pt>
                <c:pt idx="1022">
                  <c:v>44536</c:v>
                </c:pt>
                <c:pt idx="1023">
                  <c:v>44533</c:v>
                </c:pt>
                <c:pt idx="1024">
                  <c:v>44532</c:v>
                </c:pt>
                <c:pt idx="1025">
                  <c:v>44531</c:v>
                </c:pt>
                <c:pt idx="1026">
                  <c:v>44530</c:v>
                </c:pt>
                <c:pt idx="1027">
                  <c:v>44529</c:v>
                </c:pt>
                <c:pt idx="1028">
                  <c:v>44526</c:v>
                </c:pt>
                <c:pt idx="1029">
                  <c:v>44525</c:v>
                </c:pt>
                <c:pt idx="1030">
                  <c:v>44524</c:v>
                </c:pt>
                <c:pt idx="1031">
                  <c:v>44523</c:v>
                </c:pt>
                <c:pt idx="1032">
                  <c:v>44522</c:v>
                </c:pt>
                <c:pt idx="1033">
                  <c:v>44519</c:v>
                </c:pt>
                <c:pt idx="1034">
                  <c:v>44518</c:v>
                </c:pt>
                <c:pt idx="1035">
                  <c:v>44517</c:v>
                </c:pt>
                <c:pt idx="1036">
                  <c:v>44516</c:v>
                </c:pt>
                <c:pt idx="1037">
                  <c:v>44515</c:v>
                </c:pt>
                <c:pt idx="1038">
                  <c:v>44512</c:v>
                </c:pt>
                <c:pt idx="1039">
                  <c:v>44511</c:v>
                </c:pt>
                <c:pt idx="1040">
                  <c:v>44510</c:v>
                </c:pt>
                <c:pt idx="1041">
                  <c:v>44509</c:v>
                </c:pt>
                <c:pt idx="1042">
                  <c:v>44508</c:v>
                </c:pt>
                <c:pt idx="1043">
                  <c:v>44505</c:v>
                </c:pt>
                <c:pt idx="1044">
                  <c:v>44504</c:v>
                </c:pt>
                <c:pt idx="1045">
                  <c:v>44503</c:v>
                </c:pt>
                <c:pt idx="1046">
                  <c:v>44502</c:v>
                </c:pt>
                <c:pt idx="1047">
                  <c:v>44501</c:v>
                </c:pt>
                <c:pt idx="1048">
                  <c:v>44498</c:v>
                </c:pt>
                <c:pt idx="1049">
                  <c:v>44497</c:v>
                </c:pt>
                <c:pt idx="1050">
                  <c:v>44496</c:v>
                </c:pt>
                <c:pt idx="1051">
                  <c:v>44495</c:v>
                </c:pt>
                <c:pt idx="1052">
                  <c:v>44494</c:v>
                </c:pt>
                <c:pt idx="1053">
                  <c:v>44491</c:v>
                </c:pt>
                <c:pt idx="1054">
                  <c:v>44490</c:v>
                </c:pt>
                <c:pt idx="1055">
                  <c:v>44489</c:v>
                </c:pt>
                <c:pt idx="1056">
                  <c:v>44488</c:v>
                </c:pt>
                <c:pt idx="1057">
                  <c:v>44487</c:v>
                </c:pt>
                <c:pt idx="1058">
                  <c:v>44484</c:v>
                </c:pt>
                <c:pt idx="1059">
                  <c:v>44483</c:v>
                </c:pt>
                <c:pt idx="1060">
                  <c:v>44482</c:v>
                </c:pt>
                <c:pt idx="1061">
                  <c:v>44481</c:v>
                </c:pt>
                <c:pt idx="1062">
                  <c:v>44480</c:v>
                </c:pt>
                <c:pt idx="1063">
                  <c:v>44477</c:v>
                </c:pt>
                <c:pt idx="1064">
                  <c:v>44476</c:v>
                </c:pt>
                <c:pt idx="1065">
                  <c:v>44475</c:v>
                </c:pt>
                <c:pt idx="1066">
                  <c:v>44474</c:v>
                </c:pt>
                <c:pt idx="1067">
                  <c:v>44473</c:v>
                </c:pt>
                <c:pt idx="1068">
                  <c:v>44470</c:v>
                </c:pt>
                <c:pt idx="1069">
                  <c:v>44469</c:v>
                </c:pt>
                <c:pt idx="1070">
                  <c:v>44468</c:v>
                </c:pt>
                <c:pt idx="1071">
                  <c:v>44467</c:v>
                </c:pt>
                <c:pt idx="1072">
                  <c:v>44466</c:v>
                </c:pt>
                <c:pt idx="1073">
                  <c:v>44463</c:v>
                </c:pt>
                <c:pt idx="1074">
                  <c:v>44462</c:v>
                </c:pt>
                <c:pt idx="1075">
                  <c:v>44461</c:v>
                </c:pt>
                <c:pt idx="1076">
                  <c:v>44460</c:v>
                </c:pt>
                <c:pt idx="1077">
                  <c:v>44459</c:v>
                </c:pt>
                <c:pt idx="1078">
                  <c:v>44456</c:v>
                </c:pt>
                <c:pt idx="1079">
                  <c:v>44455</c:v>
                </c:pt>
                <c:pt idx="1080">
                  <c:v>44454</c:v>
                </c:pt>
                <c:pt idx="1081">
                  <c:v>44453</c:v>
                </c:pt>
                <c:pt idx="1082">
                  <c:v>44452</c:v>
                </c:pt>
                <c:pt idx="1083">
                  <c:v>44449</c:v>
                </c:pt>
                <c:pt idx="1084">
                  <c:v>44448</c:v>
                </c:pt>
                <c:pt idx="1085">
                  <c:v>44447</c:v>
                </c:pt>
                <c:pt idx="1086">
                  <c:v>44446</c:v>
                </c:pt>
                <c:pt idx="1087">
                  <c:v>44445</c:v>
                </c:pt>
                <c:pt idx="1088">
                  <c:v>44442</c:v>
                </c:pt>
                <c:pt idx="1089">
                  <c:v>44441</c:v>
                </c:pt>
                <c:pt idx="1090">
                  <c:v>44440</c:v>
                </c:pt>
                <c:pt idx="1091">
                  <c:v>44439</c:v>
                </c:pt>
                <c:pt idx="1092">
                  <c:v>44438</c:v>
                </c:pt>
                <c:pt idx="1093">
                  <c:v>44435</c:v>
                </c:pt>
                <c:pt idx="1094">
                  <c:v>44434</c:v>
                </c:pt>
                <c:pt idx="1095">
                  <c:v>44433</c:v>
                </c:pt>
                <c:pt idx="1096">
                  <c:v>44432</c:v>
                </c:pt>
                <c:pt idx="1097">
                  <c:v>44431</c:v>
                </c:pt>
                <c:pt idx="1098">
                  <c:v>44428</c:v>
                </c:pt>
                <c:pt idx="1099">
                  <c:v>44427</c:v>
                </c:pt>
                <c:pt idx="1100">
                  <c:v>44426</c:v>
                </c:pt>
                <c:pt idx="1101">
                  <c:v>44425</c:v>
                </c:pt>
                <c:pt idx="1102">
                  <c:v>44424</c:v>
                </c:pt>
                <c:pt idx="1103">
                  <c:v>44421</c:v>
                </c:pt>
                <c:pt idx="1104">
                  <c:v>44420</c:v>
                </c:pt>
                <c:pt idx="1105">
                  <c:v>44419</c:v>
                </c:pt>
                <c:pt idx="1106">
                  <c:v>44418</c:v>
                </c:pt>
                <c:pt idx="1107">
                  <c:v>44417</c:v>
                </c:pt>
                <c:pt idx="1108">
                  <c:v>44414</c:v>
                </c:pt>
                <c:pt idx="1109">
                  <c:v>44413</c:v>
                </c:pt>
                <c:pt idx="1110">
                  <c:v>44412</c:v>
                </c:pt>
                <c:pt idx="1111">
                  <c:v>44411</c:v>
                </c:pt>
                <c:pt idx="1112">
                  <c:v>44410</c:v>
                </c:pt>
                <c:pt idx="1113">
                  <c:v>44407</c:v>
                </c:pt>
                <c:pt idx="1114">
                  <c:v>44406</c:v>
                </c:pt>
                <c:pt idx="1115">
                  <c:v>44405</c:v>
                </c:pt>
                <c:pt idx="1116">
                  <c:v>44404</c:v>
                </c:pt>
                <c:pt idx="1117">
                  <c:v>44403</c:v>
                </c:pt>
                <c:pt idx="1118">
                  <c:v>44400</c:v>
                </c:pt>
                <c:pt idx="1119">
                  <c:v>44399</c:v>
                </c:pt>
                <c:pt idx="1120">
                  <c:v>44398</c:v>
                </c:pt>
                <c:pt idx="1121">
                  <c:v>44397</c:v>
                </c:pt>
                <c:pt idx="1122">
                  <c:v>44396</c:v>
                </c:pt>
                <c:pt idx="1123">
                  <c:v>44393</c:v>
                </c:pt>
                <c:pt idx="1124">
                  <c:v>44392</c:v>
                </c:pt>
                <c:pt idx="1125">
                  <c:v>44391</c:v>
                </c:pt>
                <c:pt idx="1126">
                  <c:v>44390</c:v>
                </c:pt>
                <c:pt idx="1127">
                  <c:v>44389</c:v>
                </c:pt>
                <c:pt idx="1128">
                  <c:v>44386</c:v>
                </c:pt>
                <c:pt idx="1129">
                  <c:v>44385</c:v>
                </c:pt>
                <c:pt idx="1130">
                  <c:v>44384</c:v>
                </c:pt>
                <c:pt idx="1131">
                  <c:v>44383</c:v>
                </c:pt>
                <c:pt idx="1132">
                  <c:v>44382</c:v>
                </c:pt>
                <c:pt idx="1133">
                  <c:v>44379</c:v>
                </c:pt>
                <c:pt idx="1134">
                  <c:v>44378</c:v>
                </c:pt>
                <c:pt idx="1135">
                  <c:v>44377</c:v>
                </c:pt>
                <c:pt idx="1136">
                  <c:v>44376</c:v>
                </c:pt>
                <c:pt idx="1137">
                  <c:v>44375</c:v>
                </c:pt>
                <c:pt idx="1138">
                  <c:v>44372</c:v>
                </c:pt>
                <c:pt idx="1139">
                  <c:v>44371</c:v>
                </c:pt>
                <c:pt idx="1140">
                  <c:v>44370</c:v>
                </c:pt>
                <c:pt idx="1141">
                  <c:v>44369</c:v>
                </c:pt>
                <c:pt idx="1142">
                  <c:v>44368</c:v>
                </c:pt>
                <c:pt idx="1143">
                  <c:v>44365</c:v>
                </c:pt>
                <c:pt idx="1144">
                  <c:v>44364</c:v>
                </c:pt>
                <c:pt idx="1145">
                  <c:v>44363</c:v>
                </c:pt>
                <c:pt idx="1146">
                  <c:v>44362</c:v>
                </c:pt>
                <c:pt idx="1147">
                  <c:v>44361</c:v>
                </c:pt>
                <c:pt idx="1148">
                  <c:v>44358</c:v>
                </c:pt>
                <c:pt idx="1149">
                  <c:v>44357</c:v>
                </c:pt>
                <c:pt idx="1150">
                  <c:v>44356</c:v>
                </c:pt>
                <c:pt idx="1151">
                  <c:v>44355</c:v>
                </c:pt>
                <c:pt idx="1152">
                  <c:v>44354</c:v>
                </c:pt>
                <c:pt idx="1153">
                  <c:v>44351</c:v>
                </c:pt>
                <c:pt idx="1154">
                  <c:v>44350</c:v>
                </c:pt>
                <c:pt idx="1155">
                  <c:v>44349</c:v>
                </c:pt>
                <c:pt idx="1156">
                  <c:v>44348</c:v>
                </c:pt>
                <c:pt idx="1157">
                  <c:v>44347</c:v>
                </c:pt>
                <c:pt idx="1158">
                  <c:v>44344</c:v>
                </c:pt>
                <c:pt idx="1159">
                  <c:v>44343</c:v>
                </c:pt>
                <c:pt idx="1160">
                  <c:v>44342</c:v>
                </c:pt>
                <c:pt idx="1161">
                  <c:v>44341</c:v>
                </c:pt>
                <c:pt idx="1162">
                  <c:v>44340</c:v>
                </c:pt>
                <c:pt idx="1163">
                  <c:v>44337</c:v>
                </c:pt>
                <c:pt idx="1164">
                  <c:v>44336</c:v>
                </c:pt>
                <c:pt idx="1165">
                  <c:v>44335</c:v>
                </c:pt>
                <c:pt idx="1166">
                  <c:v>44334</c:v>
                </c:pt>
                <c:pt idx="1167">
                  <c:v>44333</c:v>
                </c:pt>
                <c:pt idx="1168">
                  <c:v>44330</c:v>
                </c:pt>
                <c:pt idx="1169">
                  <c:v>44329</c:v>
                </c:pt>
                <c:pt idx="1170">
                  <c:v>44328</c:v>
                </c:pt>
                <c:pt idx="1171">
                  <c:v>44327</c:v>
                </c:pt>
                <c:pt idx="1172">
                  <c:v>44326</c:v>
                </c:pt>
                <c:pt idx="1173">
                  <c:v>44323</c:v>
                </c:pt>
                <c:pt idx="1174">
                  <c:v>44322</c:v>
                </c:pt>
                <c:pt idx="1175">
                  <c:v>44321</c:v>
                </c:pt>
                <c:pt idx="1176">
                  <c:v>44320</c:v>
                </c:pt>
                <c:pt idx="1177">
                  <c:v>44319</c:v>
                </c:pt>
                <c:pt idx="1178">
                  <c:v>44316</c:v>
                </c:pt>
                <c:pt idx="1179">
                  <c:v>44315</c:v>
                </c:pt>
                <c:pt idx="1180">
                  <c:v>44314</c:v>
                </c:pt>
                <c:pt idx="1181">
                  <c:v>44313</c:v>
                </c:pt>
                <c:pt idx="1182">
                  <c:v>44312</c:v>
                </c:pt>
                <c:pt idx="1183">
                  <c:v>44309</c:v>
                </c:pt>
                <c:pt idx="1184">
                  <c:v>44308</c:v>
                </c:pt>
                <c:pt idx="1185">
                  <c:v>44307</c:v>
                </c:pt>
                <c:pt idx="1186">
                  <c:v>44306</c:v>
                </c:pt>
                <c:pt idx="1187">
                  <c:v>44305</c:v>
                </c:pt>
                <c:pt idx="1188">
                  <c:v>44302</c:v>
                </c:pt>
                <c:pt idx="1189">
                  <c:v>44301</c:v>
                </c:pt>
                <c:pt idx="1190">
                  <c:v>44300</c:v>
                </c:pt>
                <c:pt idx="1191">
                  <c:v>44299</c:v>
                </c:pt>
                <c:pt idx="1192">
                  <c:v>44298</c:v>
                </c:pt>
                <c:pt idx="1193">
                  <c:v>44295</c:v>
                </c:pt>
                <c:pt idx="1194">
                  <c:v>44294</c:v>
                </c:pt>
                <c:pt idx="1195">
                  <c:v>44293</c:v>
                </c:pt>
                <c:pt idx="1196">
                  <c:v>44292</c:v>
                </c:pt>
                <c:pt idx="1197">
                  <c:v>44291</c:v>
                </c:pt>
                <c:pt idx="1198">
                  <c:v>44288</c:v>
                </c:pt>
                <c:pt idx="1199">
                  <c:v>44287</c:v>
                </c:pt>
                <c:pt idx="1200">
                  <c:v>44286</c:v>
                </c:pt>
                <c:pt idx="1201">
                  <c:v>44285</c:v>
                </c:pt>
                <c:pt idx="1202">
                  <c:v>44284</c:v>
                </c:pt>
                <c:pt idx="1203">
                  <c:v>44281</c:v>
                </c:pt>
                <c:pt idx="1204">
                  <c:v>44280</c:v>
                </c:pt>
                <c:pt idx="1205">
                  <c:v>44279</c:v>
                </c:pt>
                <c:pt idx="1206">
                  <c:v>44278</c:v>
                </c:pt>
                <c:pt idx="1207">
                  <c:v>44277</c:v>
                </c:pt>
                <c:pt idx="1208">
                  <c:v>44274</c:v>
                </c:pt>
                <c:pt idx="1209">
                  <c:v>44273</c:v>
                </c:pt>
                <c:pt idx="1210">
                  <c:v>44272</c:v>
                </c:pt>
                <c:pt idx="1211">
                  <c:v>44271</c:v>
                </c:pt>
                <c:pt idx="1212">
                  <c:v>44270</c:v>
                </c:pt>
                <c:pt idx="1213">
                  <c:v>44267</c:v>
                </c:pt>
                <c:pt idx="1214">
                  <c:v>44266</c:v>
                </c:pt>
                <c:pt idx="1215">
                  <c:v>44265</c:v>
                </c:pt>
                <c:pt idx="1216">
                  <c:v>44264</c:v>
                </c:pt>
                <c:pt idx="1217">
                  <c:v>44263</c:v>
                </c:pt>
                <c:pt idx="1218">
                  <c:v>44260</c:v>
                </c:pt>
                <c:pt idx="1219">
                  <c:v>44259</c:v>
                </c:pt>
                <c:pt idx="1220">
                  <c:v>44258</c:v>
                </c:pt>
                <c:pt idx="1221">
                  <c:v>44257</c:v>
                </c:pt>
                <c:pt idx="1222">
                  <c:v>44256</c:v>
                </c:pt>
                <c:pt idx="1223">
                  <c:v>44253</c:v>
                </c:pt>
                <c:pt idx="1224">
                  <c:v>44252</c:v>
                </c:pt>
                <c:pt idx="1225">
                  <c:v>44251</c:v>
                </c:pt>
                <c:pt idx="1226">
                  <c:v>44250</c:v>
                </c:pt>
                <c:pt idx="1227">
                  <c:v>44249</c:v>
                </c:pt>
                <c:pt idx="1228">
                  <c:v>44246</c:v>
                </c:pt>
                <c:pt idx="1229">
                  <c:v>44245</c:v>
                </c:pt>
                <c:pt idx="1230">
                  <c:v>44244</c:v>
                </c:pt>
                <c:pt idx="1231">
                  <c:v>44243</c:v>
                </c:pt>
                <c:pt idx="1232">
                  <c:v>44242</c:v>
                </c:pt>
                <c:pt idx="1233">
                  <c:v>44239</c:v>
                </c:pt>
                <c:pt idx="1234">
                  <c:v>44238</c:v>
                </c:pt>
                <c:pt idx="1235">
                  <c:v>44237</c:v>
                </c:pt>
                <c:pt idx="1236">
                  <c:v>44236</c:v>
                </c:pt>
                <c:pt idx="1237">
                  <c:v>44235</c:v>
                </c:pt>
                <c:pt idx="1238">
                  <c:v>44232</c:v>
                </c:pt>
                <c:pt idx="1239">
                  <c:v>44231</c:v>
                </c:pt>
                <c:pt idx="1240">
                  <c:v>44230</c:v>
                </c:pt>
                <c:pt idx="1241">
                  <c:v>44229</c:v>
                </c:pt>
                <c:pt idx="1242">
                  <c:v>44228</c:v>
                </c:pt>
                <c:pt idx="1243">
                  <c:v>44225</c:v>
                </c:pt>
                <c:pt idx="1244">
                  <c:v>44224</c:v>
                </c:pt>
                <c:pt idx="1245">
                  <c:v>44223</c:v>
                </c:pt>
                <c:pt idx="1246">
                  <c:v>44222</c:v>
                </c:pt>
                <c:pt idx="1247">
                  <c:v>44221</c:v>
                </c:pt>
                <c:pt idx="1248">
                  <c:v>44218</c:v>
                </c:pt>
                <c:pt idx="1249">
                  <c:v>44217</c:v>
                </c:pt>
                <c:pt idx="1250">
                  <c:v>44216</c:v>
                </c:pt>
                <c:pt idx="1251">
                  <c:v>44215</c:v>
                </c:pt>
                <c:pt idx="1252">
                  <c:v>44214</c:v>
                </c:pt>
                <c:pt idx="1253">
                  <c:v>44211</c:v>
                </c:pt>
                <c:pt idx="1254">
                  <c:v>44210</c:v>
                </c:pt>
                <c:pt idx="1255">
                  <c:v>44209</c:v>
                </c:pt>
                <c:pt idx="1256">
                  <c:v>44208</c:v>
                </c:pt>
                <c:pt idx="1257">
                  <c:v>44207</c:v>
                </c:pt>
                <c:pt idx="1258">
                  <c:v>44204</c:v>
                </c:pt>
                <c:pt idx="1259">
                  <c:v>44203</c:v>
                </c:pt>
                <c:pt idx="1260">
                  <c:v>44202</c:v>
                </c:pt>
                <c:pt idx="1261">
                  <c:v>44201</c:v>
                </c:pt>
                <c:pt idx="1262">
                  <c:v>44200</c:v>
                </c:pt>
                <c:pt idx="1263">
                  <c:v>44197</c:v>
                </c:pt>
                <c:pt idx="1264">
                  <c:v>44196</c:v>
                </c:pt>
                <c:pt idx="1265">
                  <c:v>44195</c:v>
                </c:pt>
                <c:pt idx="1266">
                  <c:v>44194</c:v>
                </c:pt>
                <c:pt idx="1267">
                  <c:v>44193</c:v>
                </c:pt>
                <c:pt idx="1268">
                  <c:v>44190</c:v>
                </c:pt>
                <c:pt idx="1269">
                  <c:v>44189</c:v>
                </c:pt>
                <c:pt idx="1270">
                  <c:v>44188</c:v>
                </c:pt>
                <c:pt idx="1271">
                  <c:v>44187</c:v>
                </c:pt>
                <c:pt idx="1272">
                  <c:v>44186</c:v>
                </c:pt>
                <c:pt idx="1273">
                  <c:v>44183</c:v>
                </c:pt>
                <c:pt idx="1274">
                  <c:v>44182</c:v>
                </c:pt>
                <c:pt idx="1275">
                  <c:v>44181</c:v>
                </c:pt>
                <c:pt idx="1276">
                  <c:v>44180</c:v>
                </c:pt>
                <c:pt idx="1277">
                  <c:v>44179</c:v>
                </c:pt>
                <c:pt idx="1278">
                  <c:v>44176</c:v>
                </c:pt>
                <c:pt idx="1279">
                  <c:v>44175</c:v>
                </c:pt>
                <c:pt idx="1280">
                  <c:v>44174</c:v>
                </c:pt>
                <c:pt idx="1281">
                  <c:v>44173</c:v>
                </c:pt>
                <c:pt idx="1282">
                  <c:v>44172</c:v>
                </c:pt>
                <c:pt idx="1283">
                  <c:v>44169</c:v>
                </c:pt>
                <c:pt idx="1284">
                  <c:v>44168</c:v>
                </c:pt>
                <c:pt idx="1285">
                  <c:v>44167</c:v>
                </c:pt>
                <c:pt idx="1286">
                  <c:v>44166</c:v>
                </c:pt>
                <c:pt idx="1287">
                  <c:v>44165</c:v>
                </c:pt>
                <c:pt idx="1288">
                  <c:v>44162</c:v>
                </c:pt>
                <c:pt idx="1289">
                  <c:v>44161</c:v>
                </c:pt>
                <c:pt idx="1290">
                  <c:v>44160</c:v>
                </c:pt>
                <c:pt idx="1291">
                  <c:v>44159</c:v>
                </c:pt>
                <c:pt idx="1292">
                  <c:v>44158</c:v>
                </c:pt>
                <c:pt idx="1293">
                  <c:v>44155</c:v>
                </c:pt>
                <c:pt idx="1294">
                  <c:v>44154</c:v>
                </c:pt>
                <c:pt idx="1295">
                  <c:v>44153</c:v>
                </c:pt>
                <c:pt idx="1296">
                  <c:v>44152</c:v>
                </c:pt>
                <c:pt idx="1297">
                  <c:v>44151</c:v>
                </c:pt>
                <c:pt idx="1298">
                  <c:v>44148</c:v>
                </c:pt>
                <c:pt idx="1299">
                  <c:v>44147</c:v>
                </c:pt>
                <c:pt idx="1300">
                  <c:v>44146</c:v>
                </c:pt>
                <c:pt idx="1301">
                  <c:v>44145</c:v>
                </c:pt>
                <c:pt idx="1302">
                  <c:v>44144</c:v>
                </c:pt>
                <c:pt idx="1303">
                  <c:v>44141</c:v>
                </c:pt>
                <c:pt idx="1304">
                  <c:v>44140</c:v>
                </c:pt>
                <c:pt idx="1305">
                  <c:v>44139</c:v>
                </c:pt>
                <c:pt idx="1306">
                  <c:v>44138</c:v>
                </c:pt>
                <c:pt idx="1307">
                  <c:v>44137</c:v>
                </c:pt>
                <c:pt idx="1308">
                  <c:v>44134</c:v>
                </c:pt>
                <c:pt idx="1309">
                  <c:v>44133</c:v>
                </c:pt>
                <c:pt idx="1310">
                  <c:v>44132</c:v>
                </c:pt>
                <c:pt idx="1311">
                  <c:v>44131</c:v>
                </c:pt>
                <c:pt idx="1312">
                  <c:v>44130</c:v>
                </c:pt>
                <c:pt idx="1313">
                  <c:v>44127</c:v>
                </c:pt>
                <c:pt idx="1314">
                  <c:v>44126</c:v>
                </c:pt>
                <c:pt idx="1315">
                  <c:v>44125</c:v>
                </c:pt>
                <c:pt idx="1316">
                  <c:v>44124</c:v>
                </c:pt>
                <c:pt idx="1317">
                  <c:v>44123</c:v>
                </c:pt>
                <c:pt idx="1318">
                  <c:v>44120</c:v>
                </c:pt>
                <c:pt idx="1319">
                  <c:v>44119</c:v>
                </c:pt>
                <c:pt idx="1320">
                  <c:v>44118</c:v>
                </c:pt>
                <c:pt idx="1321">
                  <c:v>44117</c:v>
                </c:pt>
                <c:pt idx="1322">
                  <c:v>44116</c:v>
                </c:pt>
                <c:pt idx="1323">
                  <c:v>44113</c:v>
                </c:pt>
                <c:pt idx="1324">
                  <c:v>44112</c:v>
                </c:pt>
                <c:pt idx="1325">
                  <c:v>44111</c:v>
                </c:pt>
                <c:pt idx="1326">
                  <c:v>44110</c:v>
                </c:pt>
                <c:pt idx="1327">
                  <c:v>44109</c:v>
                </c:pt>
                <c:pt idx="1328">
                  <c:v>44106</c:v>
                </c:pt>
                <c:pt idx="1329">
                  <c:v>44105</c:v>
                </c:pt>
                <c:pt idx="1330">
                  <c:v>44104</c:v>
                </c:pt>
                <c:pt idx="1331">
                  <c:v>44103</c:v>
                </c:pt>
                <c:pt idx="1332">
                  <c:v>44102</c:v>
                </c:pt>
                <c:pt idx="1333">
                  <c:v>44099</c:v>
                </c:pt>
                <c:pt idx="1334">
                  <c:v>44098</c:v>
                </c:pt>
                <c:pt idx="1335">
                  <c:v>44097</c:v>
                </c:pt>
                <c:pt idx="1336">
                  <c:v>44096</c:v>
                </c:pt>
                <c:pt idx="1337">
                  <c:v>44095</c:v>
                </c:pt>
                <c:pt idx="1338">
                  <c:v>44092</c:v>
                </c:pt>
                <c:pt idx="1339">
                  <c:v>44091</c:v>
                </c:pt>
                <c:pt idx="1340">
                  <c:v>44090</c:v>
                </c:pt>
                <c:pt idx="1341">
                  <c:v>44089</c:v>
                </c:pt>
                <c:pt idx="1342">
                  <c:v>44088</c:v>
                </c:pt>
                <c:pt idx="1343">
                  <c:v>44085</c:v>
                </c:pt>
                <c:pt idx="1344">
                  <c:v>44084</c:v>
                </c:pt>
                <c:pt idx="1345">
                  <c:v>44083</c:v>
                </c:pt>
                <c:pt idx="1346">
                  <c:v>44082</c:v>
                </c:pt>
                <c:pt idx="1347">
                  <c:v>44081</c:v>
                </c:pt>
                <c:pt idx="1348">
                  <c:v>44078</c:v>
                </c:pt>
                <c:pt idx="1349">
                  <c:v>44077</c:v>
                </c:pt>
                <c:pt idx="1350">
                  <c:v>44076</c:v>
                </c:pt>
                <c:pt idx="1351">
                  <c:v>44075</c:v>
                </c:pt>
                <c:pt idx="1352">
                  <c:v>44074</c:v>
                </c:pt>
                <c:pt idx="1353">
                  <c:v>44071</c:v>
                </c:pt>
                <c:pt idx="1354">
                  <c:v>44070</c:v>
                </c:pt>
                <c:pt idx="1355">
                  <c:v>44069</c:v>
                </c:pt>
                <c:pt idx="1356">
                  <c:v>44068</c:v>
                </c:pt>
                <c:pt idx="1357">
                  <c:v>44067</c:v>
                </c:pt>
                <c:pt idx="1358">
                  <c:v>44064</c:v>
                </c:pt>
                <c:pt idx="1359">
                  <c:v>44063</c:v>
                </c:pt>
                <c:pt idx="1360">
                  <c:v>44062</c:v>
                </c:pt>
                <c:pt idx="1361">
                  <c:v>44061</c:v>
                </c:pt>
                <c:pt idx="1362">
                  <c:v>44060</c:v>
                </c:pt>
                <c:pt idx="1363">
                  <c:v>44057</c:v>
                </c:pt>
                <c:pt idx="1364">
                  <c:v>44056</c:v>
                </c:pt>
                <c:pt idx="1365">
                  <c:v>44055</c:v>
                </c:pt>
                <c:pt idx="1366">
                  <c:v>44054</c:v>
                </c:pt>
                <c:pt idx="1367">
                  <c:v>44053</c:v>
                </c:pt>
                <c:pt idx="1368">
                  <c:v>44050</c:v>
                </c:pt>
                <c:pt idx="1369">
                  <c:v>44049</c:v>
                </c:pt>
                <c:pt idx="1370">
                  <c:v>44048</c:v>
                </c:pt>
                <c:pt idx="1371">
                  <c:v>44047</c:v>
                </c:pt>
                <c:pt idx="1372">
                  <c:v>44046</c:v>
                </c:pt>
                <c:pt idx="1373">
                  <c:v>44043</c:v>
                </c:pt>
                <c:pt idx="1374">
                  <c:v>44042</c:v>
                </c:pt>
                <c:pt idx="1375">
                  <c:v>44041</c:v>
                </c:pt>
                <c:pt idx="1376">
                  <c:v>44040</c:v>
                </c:pt>
                <c:pt idx="1377">
                  <c:v>44039</c:v>
                </c:pt>
                <c:pt idx="1378">
                  <c:v>44036</c:v>
                </c:pt>
                <c:pt idx="1379">
                  <c:v>44035</c:v>
                </c:pt>
                <c:pt idx="1380">
                  <c:v>44034</c:v>
                </c:pt>
                <c:pt idx="1381">
                  <c:v>44033</c:v>
                </c:pt>
                <c:pt idx="1382">
                  <c:v>44032</c:v>
                </c:pt>
                <c:pt idx="1383">
                  <c:v>44029</c:v>
                </c:pt>
                <c:pt idx="1384">
                  <c:v>44028</c:v>
                </c:pt>
                <c:pt idx="1385">
                  <c:v>44027</c:v>
                </c:pt>
                <c:pt idx="1386">
                  <c:v>44026</c:v>
                </c:pt>
                <c:pt idx="1387">
                  <c:v>44025</c:v>
                </c:pt>
                <c:pt idx="1388">
                  <c:v>44022</c:v>
                </c:pt>
                <c:pt idx="1389">
                  <c:v>44021</c:v>
                </c:pt>
                <c:pt idx="1390">
                  <c:v>44020</c:v>
                </c:pt>
                <c:pt idx="1391">
                  <c:v>44019</c:v>
                </c:pt>
                <c:pt idx="1392">
                  <c:v>44018</c:v>
                </c:pt>
                <c:pt idx="1393">
                  <c:v>44015</c:v>
                </c:pt>
                <c:pt idx="1394">
                  <c:v>44014</c:v>
                </c:pt>
                <c:pt idx="1395">
                  <c:v>44013</c:v>
                </c:pt>
                <c:pt idx="1396">
                  <c:v>44012</c:v>
                </c:pt>
                <c:pt idx="1397">
                  <c:v>44011</c:v>
                </c:pt>
                <c:pt idx="1398">
                  <c:v>44008</c:v>
                </c:pt>
                <c:pt idx="1399">
                  <c:v>44007</c:v>
                </c:pt>
                <c:pt idx="1400">
                  <c:v>44006</c:v>
                </c:pt>
                <c:pt idx="1401">
                  <c:v>44005</c:v>
                </c:pt>
                <c:pt idx="1402">
                  <c:v>44004</c:v>
                </c:pt>
                <c:pt idx="1403">
                  <c:v>44001</c:v>
                </c:pt>
                <c:pt idx="1404">
                  <c:v>44000</c:v>
                </c:pt>
                <c:pt idx="1405">
                  <c:v>43999</c:v>
                </c:pt>
                <c:pt idx="1406">
                  <c:v>43998</c:v>
                </c:pt>
                <c:pt idx="1407">
                  <c:v>43997</c:v>
                </c:pt>
                <c:pt idx="1408">
                  <c:v>43994</c:v>
                </c:pt>
                <c:pt idx="1409">
                  <c:v>43993</c:v>
                </c:pt>
                <c:pt idx="1410">
                  <c:v>43992</c:v>
                </c:pt>
                <c:pt idx="1411">
                  <c:v>43991</c:v>
                </c:pt>
                <c:pt idx="1412">
                  <c:v>43990</c:v>
                </c:pt>
                <c:pt idx="1413">
                  <c:v>43987</c:v>
                </c:pt>
                <c:pt idx="1414">
                  <c:v>43986</c:v>
                </c:pt>
                <c:pt idx="1415">
                  <c:v>43985</c:v>
                </c:pt>
                <c:pt idx="1416">
                  <c:v>43984</c:v>
                </c:pt>
                <c:pt idx="1417">
                  <c:v>43983</c:v>
                </c:pt>
                <c:pt idx="1418">
                  <c:v>43980</c:v>
                </c:pt>
                <c:pt idx="1419">
                  <c:v>43979</c:v>
                </c:pt>
                <c:pt idx="1420">
                  <c:v>43978</c:v>
                </c:pt>
                <c:pt idx="1421">
                  <c:v>43977</c:v>
                </c:pt>
                <c:pt idx="1422">
                  <c:v>43976</c:v>
                </c:pt>
                <c:pt idx="1423">
                  <c:v>43973</c:v>
                </c:pt>
                <c:pt idx="1424">
                  <c:v>43972</c:v>
                </c:pt>
                <c:pt idx="1425">
                  <c:v>43971</c:v>
                </c:pt>
                <c:pt idx="1426">
                  <c:v>43970</c:v>
                </c:pt>
                <c:pt idx="1427">
                  <c:v>43969</c:v>
                </c:pt>
                <c:pt idx="1428">
                  <c:v>43966</c:v>
                </c:pt>
                <c:pt idx="1429">
                  <c:v>43965</c:v>
                </c:pt>
                <c:pt idx="1430">
                  <c:v>43964</c:v>
                </c:pt>
                <c:pt idx="1431">
                  <c:v>43963</c:v>
                </c:pt>
                <c:pt idx="1432">
                  <c:v>43962</c:v>
                </c:pt>
                <c:pt idx="1433">
                  <c:v>43959</c:v>
                </c:pt>
                <c:pt idx="1434">
                  <c:v>43958</c:v>
                </c:pt>
                <c:pt idx="1435">
                  <c:v>43957</c:v>
                </c:pt>
                <c:pt idx="1436">
                  <c:v>43956</c:v>
                </c:pt>
                <c:pt idx="1437">
                  <c:v>43955</c:v>
                </c:pt>
                <c:pt idx="1438">
                  <c:v>43952</c:v>
                </c:pt>
                <c:pt idx="1439">
                  <c:v>43951</c:v>
                </c:pt>
                <c:pt idx="1440">
                  <c:v>43950</c:v>
                </c:pt>
                <c:pt idx="1441">
                  <c:v>43949</c:v>
                </c:pt>
                <c:pt idx="1442">
                  <c:v>43948</c:v>
                </c:pt>
                <c:pt idx="1443">
                  <c:v>43945</c:v>
                </c:pt>
                <c:pt idx="1444">
                  <c:v>43944</c:v>
                </c:pt>
                <c:pt idx="1445">
                  <c:v>43943</c:v>
                </c:pt>
                <c:pt idx="1446">
                  <c:v>43942</c:v>
                </c:pt>
                <c:pt idx="1447">
                  <c:v>43941</c:v>
                </c:pt>
                <c:pt idx="1448">
                  <c:v>43938</c:v>
                </c:pt>
                <c:pt idx="1449">
                  <c:v>43937</c:v>
                </c:pt>
                <c:pt idx="1450">
                  <c:v>43936</c:v>
                </c:pt>
                <c:pt idx="1451">
                  <c:v>43935</c:v>
                </c:pt>
                <c:pt idx="1452">
                  <c:v>43934</c:v>
                </c:pt>
                <c:pt idx="1453">
                  <c:v>43931</c:v>
                </c:pt>
                <c:pt idx="1454">
                  <c:v>43930</c:v>
                </c:pt>
                <c:pt idx="1455">
                  <c:v>43929</c:v>
                </c:pt>
                <c:pt idx="1456">
                  <c:v>43928</c:v>
                </c:pt>
                <c:pt idx="1457">
                  <c:v>43927</c:v>
                </c:pt>
                <c:pt idx="1458">
                  <c:v>43924</c:v>
                </c:pt>
                <c:pt idx="1459">
                  <c:v>43923</c:v>
                </c:pt>
                <c:pt idx="1460">
                  <c:v>43922</c:v>
                </c:pt>
                <c:pt idx="1461">
                  <c:v>43921</c:v>
                </c:pt>
                <c:pt idx="1462">
                  <c:v>43920</c:v>
                </c:pt>
                <c:pt idx="1463">
                  <c:v>43917</c:v>
                </c:pt>
                <c:pt idx="1464">
                  <c:v>43916</c:v>
                </c:pt>
                <c:pt idx="1465">
                  <c:v>43915</c:v>
                </c:pt>
                <c:pt idx="1466">
                  <c:v>43914</c:v>
                </c:pt>
                <c:pt idx="1467">
                  <c:v>43913</c:v>
                </c:pt>
                <c:pt idx="1468">
                  <c:v>43910</c:v>
                </c:pt>
                <c:pt idx="1469">
                  <c:v>43909</c:v>
                </c:pt>
                <c:pt idx="1470">
                  <c:v>43908</c:v>
                </c:pt>
                <c:pt idx="1471">
                  <c:v>43907</c:v>
                </c:pt>
                <c:pt idx="1472">
                  <c:v>43906</c:v>
                </c:pt>
                <c:pt idx="1473">
                  <c:v>43903</c:v>
                </c:pt>
                <c:pt idx="1474">
                  <c:v>43902</c:v>
                </c:pt>
                <c:pt idx="1475">
                  <c:v>43901</c:v>
                </c:pt>
                <c:pt idx="1476">
                  <c:v>43900</c:v>
                </c:pt>
                <c:pt idx="1477">
                  <c:v>43899</c:v>
                </c:pt>
                <c:pt idx="1478">
                  <c:v>43896</c:v>
                </c:pt>
                <c:pt idx="1479">
                  <c:v>43895</c:v>
                </c:pt>
                <c:pt idx="1480">
                  <c:v>43894</c:v>
                </c:pt>
                <c:pt idx="1481">
                  <c:v>43893</c:v>
                </c:pt>
                <c:pt idx="1482">
                  <c:v>43892</c:v>
                </c:pt>
                <c:pt idx="1483">
                  <c:v>43889</c:v>
                </c:pt>
                <c:pt idx="1484">
                  <c:v>43888</c:v>
                </c:pt>
                <c:pt idx="1485">
                  <c:v>43887</c:v>
                </c:pt>
                <c:pt idx="1486">
                  <c:v>43886</c:v>
                </c:pt>
                <c:pt idx="1487">
                  <c:v>43885</c:v>
                </c:pt>
                <c:pt idx="1488">
                  <c:v>43882</c:v>
                </c:pt>
                <c:pt idx="1489">
                  <c:v>43881</c:v>
                </c:pt>
                <c:pt idx="1490">
                  <c:v>43880</c:v>
                </c:pt>
                <c:pt idx="1491">
                  <c:v>43879</c:v>
                </c:pt>
                <c:pt idx="1492">
                  <c:v>43878</c:v>
                </c:pt>
                <c:pt idx="1493">
                  <c:v>43875</c:v>
                </c:pt>
                <c:pt idx="1494">
                  <c:v>43874</c:v>
                </c:pt>
                <c:pt idx="1495">
                  <c:v>43873</c:v>
                </c:pt>
                <c:pt idx="1496">
                  <c:v>43872</c:v>
                </c:pt>
                <c:pt idx="1497">
                  <c:v>43871</c:v>
                </c:pt>
                <c:pt idx="1498">
                  <c:v>43868</c:v>
                </c:pt>
                <c:pt idx="1499">
                  <c:v>43867</c:v>
                </c:pt>
                <c:pt idx="1500">
                  <c:v>43866</c:v>
                </c:pt>
                <c:pt idx="1501">
                  <c:v>43865</c:v>
                </c:pt>
                <c:pt idx="1502">
                  <c:v>43864</c:v>
                </c:pt>
                <c:pt idx="1503">
                  <c:v>43861</c:v>
                </c:pt>
                <c:pt idx="1504">
                  <c:v>43860</c:v>
                </c:pt>
                <c:pt idx="1505">
                  <c:v>43859</c:v>
                </c:pt>
                <c:pt idx="1506">
                  <c:v>43858</c:v>
                </c:pt>
                <c:pt idx="1507">
                  <c:v>43857</c:v>
                </c:pt>
                <c:pt idx="1508">
                  <c:v>43854</c:v>
                </c:pt>
                <c:pt idx="1509">
                  <c:v>43853</c:v>
                </c:pt>
                <c:pt idx="1510">
                  <c:v>43852</c:v>
                </c:pt>
                <c:pt idx="1511">
                  <c:v>43851</c:v>
                </c:pt>
                <c:pt idx="1512">
                  <c:v>43850</c:v>
                </c:pt>
                <c:pt idx="1513">
                  <c:v>43847</c:v>
                </c:pt>
                <c:pt idx="1514">
                  <c:v>43846</c:v>
                </c:pt>
                <c:pt idx="1515">
                  <c:v>43845</c:v>
                </c:pt>
                <c:pt idx="1516">
                  <c:v>43844</c:v>
                </c:pt>
                <c:pt idx="1517">
                  <c:v>43843</c:v>
                </c:pt>
                <c:pt idx="1518">
                  <c:v>43840</c:v>
                </c:pt>
                <c:pt idx="1519">
                  <c:v>43839</c:v>
                </c:pt>
                <c:pt idx="1520">
                  <c:v>43838</c:v>
                </c:pt>
                <c:pt idx="1521">
                  <c:v>43837</c:v>
                </c:pt>
                <c:pt idx="1522">
                  <c:v>43836</c:v>
                </c:pt>
                <c:pt idx="1523">
                  <c:v>43833</c:v>
                </c:pt>
                <c:pt idx="1524">
                  <c:v>43832</c:v>
                </c:pt>
                <c:pt idx="1525">
                  <c:v>43831</c:v>
                </c:pt>
                <c:pt idx="1526">
                  <c:v>43830</c:v>
                </c:pt>
                <c:pt idx="1527">
                  <c:v>43829</c:v>
                </c:pt>
                <c:pt idx="1528">
                  <c:v>43826</c:v>
                </c:pt>
                <c:pt idx="1529">
                  <c:v>43825</c:v>
                </c:pt>
                <c:pt idx="1530">
                  <c:v>43824</c:v>
                </c:pt>
                <c:pt idx="1531">
                  <c:v>43823</c:v>
                </c:pt>
                <c:pt idx="1532">
                  <c:v>43822</c:v>
                </c:pt>
                <c:pt idx="1533">
                  <c:v>43819</c:v>
                </c:pt>
                <c:pt idx="1534">
                  <c:v>43818</c:v>
                </c:pt>
                <c:pt idx="1535">
                  <c:v>43817</c:v>
                </c:pt>
                <c:pt idx="1536">
                  <c:v>43816</c:v>
                </c:pt>
                <c:pt idx="1537">
                  <c:v>43815</c:v>
                </c:pt>
                <c:pt idx="1538">
                  <c:v>43812</c:v>
                </c:pt>
                <c:pt idx="1539">
                  <c:v>43811</c:v>
                </c:pt>
                <c:pt idx="1540">
                  <c:v>43810</c:v>
                </c:pt>
                <c:pt idx="1541">
                  <c:v>43809</c:v>
                </c:pt>
                <c:pt idx="1542">
                  <c:v>43808</c:v>
                </c:pt>
                <c:pt idx="1543">
                  <c:v>43805</c:v>
                </c:pt>
                <c:pt idx="1544">
                  <c:v>43804</c:v>
                </c:pt>
                <c:pt idx="1545">
                  <c:v>43803</c:v>
                </c:pt>
                <c:pt idx="1546">
                  <c:v>43802</c:v>
                </c:pt>
                <c:pt idx="1547">
                  <c:v>43801</c:v>
                </c:pt>
                <c:pt idx="1548">
                  <c:v>43798</c:v>
                </c:pt>
                <c:pt idx="1549">
                  <c:v>43797</c:v>
                </c:pt>
                <c:pt idx="1550">
                  <c:v>43796</c:v>
                </c:pt>
                <c:pt idx="1551">
                  <c:v>43795</c:v>
                </c:pt>
                <c:pt idx="1552">
                  <c:v>43794</c:v>
                </c:pt>
                <c:pt idx="1553">
                  <c:v>43791</c:v>
                </c:pt>
                <c:pt idx="1554">
                  <c:v>43790</c:v>
                </c:pt>
                <c:pt idx="1555">
                  <c:v>43789</c:v>
                </c:pt>
                <c:pt idx="1556">
                  <c:v>43788</c:v>
                </c:pt>
                <c:pt idx="1557">
                  <c:v>43787</c:v>
                </c:pt>
                <c:pt idx="1558">
                  <c:v>43784</c:v>
                </c:pt>
                <c:pt idx="1559">
                  <c:v>43783</c:v>
                </c:pt>
                <c:pt idx="1560">
                  <c:v>43782</c:v>
                </c:pt>
                <c:pt idx="1561">
                  <c:v>43781</c:v>
                </c:pt>
                <c:pt idx="1562">
                  <c:v>43780</c:v>
                </c:pt>
                <c:pt idx="1563">
                  <c:v>43777</c:v>
                </c:pt>
                <c:pt idx="1564">
                  <c:v>43776</c:v>
                </c:pt>
                <c:pt idx="1565">
                  <c:v>43775</c:v>
                </c:pt>
                <c:pt idx="1566">
                  <c:v>43774</c:v>
                </c:pt>
                <c:pt idx="1567">
                  <c:v>43773</c:v>
                </c:pt>
                <c:pt idx="1568">
                  <c:v>43770</c:v>
                </c:pt>
                <c:pt idx="1569">
                  <c:v>43769</c:v>
                </c:pt>
                <c:pt idx="1570">
                  <c:v>43768</c:v>
                </c:pt>
                <c:pt idx="1571">
                  <c:v>43767</c:v>
                </c:pt>
                <c:pt idx="1572">
                  <c:v>43766</c:v>
                </c:pt>
                <c:pt idx="1573">
                  <c:v>43763</c:v>
                </c:pt>
                <c:pt idx="1574">
                  <c:v>43762</c:v>
                </c:pt>
                <c:pt idx="1575">
                  <c:v>43761</c:v>
                </c:pt>
                <c:pt idx="1576">
                  <c:v>43760</c:v>
                </c:pt>
                <c:pt idx="1577">
                  <c:v>43759</c:v>
                </c:pt>
                <c:pt idx="1578">
                  <c:v>43756</c:v>
                </c:pt>
                <c:pt idx="1579">
                  <c:v>43755</c:v>
                </c:pt>
                <c:pt idx="1580">
                  <c:v>43754</c:v>
                </c:pt>
                <c:pt idx="1581">
                  <c:v>43753</c:v>
                </c:pt>
                <c:pt idx="1582">
                  <c:v>43752</c:v>
                </c:pt>
                <c:pt idx="1583">
                  <c:v>43749</c:v>
                </c:pt>
                <c:pt idx="1584">
                  <c:v>43748</c:v>
                </c:pt>
                <c:pt idx="1585">
                  <c:v>43747</c:v>
                </c:pt>
                <c:pt idx="1586">
                  <c:v>43746</c:v>
                </c:pt>
                <c:pt idx="1587">
                  <c:v>43745</c:v>
                </c:pt>
                <c:pt idx="1588">
                  <c:v>43742</c:v>
                </c:pt>
                <c:pt idx="1589">
                  <c:v>43741</c:v>
                </c:pt>
                <c:pt idx="1590">
                  <c:v>43740</c:v>
                </c:pt>
                <c:pt idx="1591">
                  <c:v>43739</c:v>
                </c:pt>
                <c:pt idx="1592">
                  <c:v>43738</c:v>
                </c:pt>
                <c:pt idx="1593">
                  <c:v>43735</c:v>
                </c:pt>
                <c:pt idx="1594">
                  <c:v>43734</c:v>
                </c:pt>
                <c:pt idx="1595">
                  <c:v>43733</c:v>
                </c:pt>
                <c:pt idx="1596">
                  <c:v>43732</c:v>
                </c:pt>
                <c:pt idx="1597">
                  <c:v>43731</c:v>
                </c:pt>
                <c:pt idx="1598">
                  <c:v>43728</c:v>
                </c:pt>
                <c:pt idx="1599">
                  <c:v>43727</c:v>
                </c:pt>
                <c:pt idx="1600">
                  <c:v>43726</c:v>
                </c:pt>
                <c:pt idx="1601">
                  <c:v>43725</c:v>
                </c:pt>
                <c:pt idx="1602">
                  <c:v>43724</c:v>
                </c:pt>
                <c:pt idx="1603">
                  <c:v>43721</c:v>
                </c:pt>
                <c:pt idx="1604">
                  <c:v>43720</c:v>
                </c:pt>
                <c:pt idx="1605">
                  <c:v>43719</c:v>
                </c:pt>
                <c:pt idx="1606">
                  <c:v>43718</c:v>
                </c:pt>
                <c:pt idx="1607">
                  <c:v>43717</c:v>
                </c:pt>
                <c:pt idx="1608">
                  <c:v>43714</c:v>
                </c:pt>
                <c:pt idx="1609">
                  <c:v>43713</c:v>
                </c:pt>
                <c:pt idx="1610">
                  <c:v>43712</c:v>
                </c:pt>
                <c:pt idx="1611">
                  <c:v>43711</c:v>
                </c:pt>
                <c:pt idx="1612">
                  <c:v>43710</c:v>
                </c:pt>
                <c:pt idx="1613">
                  <c:v>43707</c:v>
                </c:pt>
                <c:pt idx="1614">
                  <c:v>43706</c:v>
                </c:pt>
                <c:pt idx="1615">
                  <c:v>43705</c:v>
                </c:pt>
                <c:pt idx="1616">
                  <c:v>43704</c:v>
                </c:pt>
                <c:pt idx="1617">
                  <c:v>43703</c:v>
                </c:pt>
                <c:pt idx="1618">
                  <c:v>43700</c:v>
                </c:pt>
                <c:pt idx="1619">
                  <c:v>43699</c:v>
                </c:pt>
                <c:pt idx="1620">
                  <c:v>43698</c:v>
                </c:pt>
                <c:pt idx="1621">
                  <c:v>43697</c:v>
                </c:pt>
                <c:pt idx="1622">
                  <c:v>43696</c:v>
                </c:pt>
                <c:pt idx="1623">
                  <c:v>43693</c:v>
                </c:pt>
                <c:pt idx="1624">
                  <c:v>43692</c:v>
                </c:pt>
                <c:pt idx="1625">
                  <c:v>43691</c:v>
                </c:pt>
                <c:pt idx="1626">
                  <c:v>43690</c:v>
                </c:pt>
                <c:pt idx="1627">
                  <c:v>43689</c:v>
                </c:pt>
                <c:pt idx="1628">
                  <c:v>43686</c:v>
                </c:pt>
                <c:pt idx="1629">
                  <c:v>43685</c:v>
                </c:pt>
                <c:pt idx="1630">
                  <c:v>43684</c:v>
                </c:pt>
                <c:pt idx="1631">
                  <c:v>43683</c:v>
                </c:pt>
                <c:pt idx="1632">
                  <c:v>43682</c:v>
                </c:pt>
                <c:pt idx="1633">
                  <c:v>43679</c:v>
                </c:pt>
                <c:pt idx="1634">
                  <c:v>43678</c:v>
                </c:pt>
                <c:pt idx="1635">
                  <c:v>43677</c:v>
                </c:pt>
                <c:pt idx="1636">
                  <c:v>43676</c:v>
                </c:pt>
                <c:pt idx="1637">
                  <c:v>43675</c:v>
                </c:pt>
                <c:pt idx="1638">
                  <c:v>43672</c:v>
                </c:pt>
                <c:pt idx="1639">
                  <c:v>43671</c:v>
                </c:pt>
                <c:pt idx="1640">
                  <c:v>43670</c:v>
                </c:pt>
                <c:pt idx="1641">
                  <c:v>43669</c:v>
                </c:pt>
                <c:pt idx="1642">
                  <c:v>43668</c:v>
                </c:pt>
                <c:pt idx="1643">
                  <c:v>43665</c:v>
                </c:pt>
                <c:pt idx="1644">
                  <c:v>43664</c:v>
                </c:pt>
                <c:pt idx="1645">
                  <c:v>43663</c:v>
                </c:pt>
                <c:pt idx="1646">
                  <c:v>43662</c:v>
                </c:pt>
                <c:pt idx="1647">
                  <c:v>43661</c:v>
                </c:pt>
                <c:pt idx="1648">
                  <c:v>43658</c:v>
                </c:pt>
                <c:pt idx="1649">
                  <c:v>43657</c:v>
                </c:pt>
                <c:pt idx="1650">
                  <c:v>43656</c:v>
                </c:pt>
                <c:pt idx="1651">
                  <c:v>43655</c:v>
                </c:pt>
                <c:pt idx="1652">
                  <c:v>43654</c:v>
                </c:pt>
                <c:pt idx="1653">
                  <c:v>43651</c:v>
                </c:pt>
                <c:pt idx="1654">
                  <c:v>43650</c:v>
                </c:pt>
                <c:pt idx="1655">
                  <c:v>43649</c:v>
                </c:pt>
                <c:pt idx="1656">
                  <c:v>43648</c:v>
                </c:pt>
                <c:pt idx="1657">
                  <c:v>43647</c:v>
                </c:pt>
                <c:pt idx="1658">
                  <c:v>43644</c:v>
                </c:pt>
                <c:pt idx="1659">
                  <c:v>43643</c:v>
                </c:pt>
                <c:pt idx="1660">
                  <c:v>43642</c:v>
                </c:pt>
                <c:pt idx="1661">
                  <c:v>43641</c:v>
                </c:pt>
                <c:pt idx="1662">
                  <c:v>43640</c:v>
                </c:pt>
                <c:pt idx="1663">
                  <c:v>43637</c:v>
                </c:pt>
                <c:pt idx="1664">
                  <c:v>43636</c:v>
                </c:pt>
                <c:pt idx="1665">
                  <c:v>43635</c:v>
                </c:pt>
                <c:pt idx="1666">
                  <c:v>43634</c:v>
                </c:pt>
                <c:pt idx="1667">
                  <c:v>43633</c:v>
                </c:pt>
                <c:pt idx="1668">
                  <c:v>43630</c:v>
                </c:pt>
                <c:pt idx="1669">
                  <c:v>43629</c:v>
                </c:pt>
                <c:pt idx="1670">
                  <c:v>43628</c:v>
                </c:pt>
                <c:pt idx="1671">
                  <c:v>43627</c:v>
                </c:pt>
                <c:pt idx="1672">
                  <c:v>43626</c:v>
                </c:pt>
                <c:pt idx="1673">
                  <c:v>43623</c:v>
                </c:pt>
                <c:pt idx="1674">
                  <c:v>43622</c:v>
                </c:pt>
                <c:pt idx="1675">
                  <c:v>43621</c:v>
                </c:pt>
                <c:pt idx="1676">
                  <c:v>43620</c:v>
                </c:pt>
                <c:pt idx="1677">
                  <c:v>43619</c:v>
                </c:pt>
                <c:pt idx="1678">
                  <c:v>43616</c:v>
                </c:pt>
                <c:pt idx="1679">
                  <c:v>43615</c:v>
                </c:pt>
                <c:pt idx="1680">
                  <c:v>43614</c:v>
                </c:pt>
                <c:pt idx="1681">
                  <c:v>43613</c:v>
                </c:pt>
                <c:pt idx="1682">
                  <c:v>43612</c:v>
                </c:pt>
                <c:pt idx="1683">
                  <c:v>43609</c:v>
                </c:pt>
                <c:pt idx="1684">
                  <c:v>43608</c:v>
                </c:pt>
                <c:pt idx="1685">
                  <c:v>43607</c:v>
                </c:pt>
                <c:pt idx="1686">
                  <c:v>43606</c:v>
                </c:pt>
                <c:pt idx="1687">
                  <c:v>43605</c:v>
                </c:pt>
                <c:pt idx="1688">
                  <c:v>43602</c:v>
                </c:pt>
                <c:pt idx="1689">
                  <c:v>43601</c:v>
                </c:pt>
                <c:pt idx="1690">
                  <c:v>43600</c:v>
                </c:pt>
                <c:pt idx="1691">
                  <c:v>43599</c:v>
                </c:pt>
                <c:pt idx="1692">
                  <c:v>43598</c:v>
                </c:pt>
                <c:pt idx="1693">
                  <c:v>43595</c:v>
                </c:pt>
                <c:pt idx="1694">
                  <c:v>43594</c:v>
                </c:pt>
                <c:pt idx="1695">
                  <c:v>43593</c:v>
                </c:pt>
                <c:pt idx="1696">
                  <c:v>43592</c:v>
                </c:pt>
                <c:pt idx="1697">
                  <c:v>43591</c:v>
                </c:pt>
                <c:pt idx="1698">
                  <c:v>43588</c:v>
                </c:pt>
                <c:pt idx="1699">
                  <c:v>43587</c:v>
                </c:pt>
                <c:pt idx="1700">
                  <c:v>43586</c:v>
                </c:pt>
                <c:pt idx="1701">
                  <c:v>43585</c:v>
                </c:pt>
                <c:pt idx="1702">
                  <c:v>43584</c:v>
                </c:pt>
                <c:pt idx="1703">
                  <c:v>43581</c:v>
                </c:pt>
                <c:pt idx="1704">
                  <c:v>43580</c:v>
                </c:pt>
                <c:pt idx="1705">
                  <c:v>43579</c:v>
                </c:pt>
                <c:pt idx="1706">
                  <c:v>43578</c:v>
                </c:pt>
                <c:pt idx="1707">
                  <c:v>43577</c:v>
                </c:pt>
                <c:pt idx="1708">
                  <c:v>43574</c:v>
                </c:pt>
                <c:pt idx="1709">
                  <c:v>43573</c:v>
                </c:pt>
                <c:pt idx="1710">
                  <c:v>43572</c:v>
                </c:pt>
                <c:pt idx="1711">
                  <c:v>43571</c:v>
                </c:pt>
                <c:pt idx="1712">
                  <c:v>43570</c:v>
                </c:pt>
                <c:pt idx="1713">
                  <c:v>43567</c:v>
                </c:pt>
                <c:pt idx="1714">
                  <c:v>43566</c:v>
                </c:pt>
                <c:pt idx="1715">
                  <c:v>43565</c:v>
                </c:pt>
                <c:pt idx="1716">
                  <c:v>43564</c:v>
                </c:pt>
                <c:pt idx="1717">
                  <c:v>43563</c:v>
                </c:pt>
                <c:pt idx="1718">
                  <c:v>43560</c:v>
                </c:pt>
                <c:pt idx="1719">
                  <c:v>43559</c:v>
                </c:pt>
                <c:pt idx="1720">
                  <c:v>43558</c:v>
                </c:pt>
                <c:pt idx="1721">
                  <c:v>43557</c:v>
                </c:pt>
                <c:pt idx="1722">
                  <c:v>43556</c:v>
                </c:pt>
                <c:pt idx="1723">
                  <c:v>43553</c:v>
                </c:pt>
                <c:pt idx="1724">
                  <c:v>43552</c:v>
                </c:pt>
                <c:pt idx="1725">
                  <c:v>43551</c:v>
                </c:pt>
                <c:pt idx="1726">
                  <c:v>43550</c:v>
                </c:pt>
                <c:pt idx="1727">
                  <c:v>43549</c:v>
                </c:pt>
                <c:pt idx="1728">
                  <c:v>43546</c:v>
                </c:pt>
                <c:pt idx="1729">
                  <c:v>43545</c:v>
                </c:pt>
                <c:pt idx="1730">
                  <c:v>43544</c:v>
                </c:pt>
                <c:pt idx="1731">
                  <c:v>43543</c:v>
                </c:pt>
                <c:pt idx="1732">
                  <c:v>43542</c:v>
                </c:pt>
                <c:pt idx="1733">
                  <c:v>43539</c:v>
                </c:pt>
                <c:pt idx="1734">
                  <c:v>43538</c:v>
                </c:pt>
                <c:pt idx="1735">
                  <c:v>43537</c:v>
                </c:pt>
                <c:pt idx="1736">
                  <c:v>43536</c:v>
                </c:pt>
                <c:pt idx="1737">
                  <c:v>43535</c:v>
                </c:pt>
                <c:pt idx="1738">
                  <c:v>43532</c:v>
                </c:pt>
                <c:pt idx="1739">
                  <c:v>43531</c:v>
                </c:pt>
                <c:pt idx="1740">
                  <c:v>43530</c:v>
                </c:pt>
                <c:pt idx="1741">
                  <c:v>43529</c:v>
                </c:pt>
                <c:pt idx="1742">
                  <c:v>43528</c:v>
                </c:pt>
                <c:pt idx="1743">
                  <c:v>43525</c:v>
                </c:pt>
                <c:pt idx="1744">
                  <c:v>43524</c:v>
                </c:pt>
                <c:pt idx="1745">
                  <c:v>43523</c:v>
                </c:pt>
                <c:pt idx="1746">
                  <c:v>43522</c:v>
                </c:pt>
                <c:pt idx="1747">
                  <c:v>43521</c:v>
                </c:pt>
                <c:pt idx="1748">
                  <c:v>43518</c:v>
                </c:pt>
                <c:pt idx="1749">
                  <c:v>43517</c:v>
                </c:pt>
                <c:pt idx="1750">
                  <c:v>43516</c:v>
                </c:pt>
                <c:pt idx="1751">
                  <c:v>43515</c:v>
                </c:pt>
                <c:pt idx="1752">
                  <c:v>43514</c:v>
                </c:pt>
                <c:pt idx="1753">
                  <c:v>43511</c:v>
                </c:pt>
                <c:pt idx="1754">
                  <c:v>43510</c:v>
                </c:pt>
                <c:pt idx="1755">
                  <c:v>43509</c:v>
                </c:pt>
                <c:pt idx="1756">
                  <c:v>43508</c:v>
                </c:pt>
                <c:pt idx="1757">
                  <c:v>43507</c:v>
                </c:pt>
                <c:pt idx="1758">
                  <c:v>43504</c:v>
                </c:pt>
                <c:pt idx="1759">
                  <c:v>43503</c:v>
                </c:pt>
                <c:pt idx="1760">
                  <c:v>43502</c:v>
                </c:pt>
                <c:pt idx="1761">
                  <c:v>43501</c:v>
                </c:pt>
                <c:pt idx="1762">
                  <c:v>43500</c:v>
                </c:pt>
                <c:pt idx="1763">
                  <c:v>43497</c:v>
                </c:pt>
                <c:pt idx="1764">
                  <c:v>43496</c:v>
                </c:pt>
                <c:pt idx="1765">
                  <c:v>43495</c:v>
                </c:pt>
                <c:pt idx="1766">
                  <c:v>43494</c:v>
                </c:pt>
                <c:pt idx="1767">
                  <c:v>43493</c:v>
                </c:pt>
                <c:pt idx="1768">
                  <c:v>43490</c:v>
                </c:pt>
                <c:pt idx="1769">
                  <c:v>43489</c:v>
                </c:pt>
                <c:pt idx="1770">
                  <c:v>43488</c:v>
                </c:pt>
                <c:pt idx="1771">
                  <c:v>43487</c:v>
                </c:pt>
                <c:pt idx="1772">
                  <c:v>43486</c:v>
                </c:pt>
                <c:pt idx="1773">
                  <c:v>43483</c:v>
                </c:pt>
                <c:pt idx="1774">
                  <c:v>43482</c:v>
                </c:pt>
                <c:pt idx="1775">
                  <c:v>43481</c:v>
                </c:pt>
                <c:pt idx="1776">
                  <c:v>43480</c:v>
                </c:pt>
                <c:pt idx="1777">
                  <c:v>43479</c:v>
                </c:pt>
                <c:pt idx="1778">
                  <c:v>43476</c:v>
                </c:pt>
                <c:pt idx="1779">
                  <c:v>43475</c:v>
                </c:pt>
                <c:pt idx="1780">
                  <c:v>43474</c:v>
                </c:pt>
                <c:pt idx="1781">
                  <c:v>43473</c:v>
                </c:pt>
                <c:pt idx="1782">
                  <c:v>43472</c:v>
                </c:pt>
                <c:pt idx="1783">
                  <c:v>43469</c:v>
                </c:pt>
                <c:pt idx="1784">
                  <c:v>43468</c:v>
                </c:pt>
                <c:pt idx="1785">
                  <c:v>43467</c:v>
                </c:pt>
                <c:pt idx="1786">
                  <c:v>43466</c:v>
                </c:pt>
                <c:pt idx="1787">
                  <c:v>43465</c:v>
                </c:pt>
                <c:pt idx="1788">
                  <c:v>43462</c:v>
                </c:pt>
                <c:pt idx="1789">
                  <c:v>43461</c:v>
                </c:pt>
                <c:pt idx="1790">
                  <c:v>43460</c:v>
                </c:pt>
                <c:pt idx="1791">
                  <c:v>43459</c:v>
                </c:pt>
                <c:pt idx="1792">
                  <c:v>43458</c:v>
                </c:pt>
                <c:pt idx="1793">
                  <c:v>43455</c:v>
                </c:pt>
                <c:pt idx="1794">
                  <c:v>43454</c:v>
                </c:pt>
                <c:pt idx="1795">
                  <c:v>43453</c:v>
                </c:pt>
                <c:pt idx="1796">
                  <c:v>43452</c:v>
                </c:pt>
                <c:pt idx="1797">
                  <c:v>43451</c:v>
                </c:pt>
                <c:pt idx="1798">
                  <c:v>43448</c:v>
                </c:pt>
                <c:pt idx="1799">
                  <c:v>43447</c:v>
                </c:pt>
                <c:pt idx="1800">
                  <c:v>43446</c:v>
                </c:pt>
                <c:pt idx="1801">
                  <c:v>43445</c:v>
                </c:pt>
                <c:pt idx="1802">
                  <c:v>43444</c:v>
                </c:pt>
                <c:pt idx="1803">
                  <c:v>43441</c:v>
                </c:pt>
                <c:pt idx="1804">
                  <c:v>43440</c:v>
                </c:pt>
                <c:pt idx="1805">
                  <c:v>43439</c:v>
                </c:pt>
                <c:pt idx="1806">
                  <c:v>43438</c:v>
                </c:pt>
                <c:pt idx="1807">
                  <c:v>43437</c:v>
                </c:pt>
                <c:pt idx="1808">
                  <c:v>43434</c:v>
                </c:pt>
                <c:pt idx="1809">
                  <c:v>43433</c:v>
                </c:pt>
                <c:pt idx="1810">
                  <c:v>43432</c:v>
                </c:pt>
                <c:pt idx="1811">
                  <c:v>43431</c:v>
                </c:pt>
                <c:pt idx="1812">
                  <c:v>43430</c:v>
                </c:pt>
                <c:pt idx="1813">
                  <c:v>43427</c:v>
                </c:pt>
                <c:pt idx="1814">
                  <c:v>43426</c:v>
                </c:pt>
                <c:pt idx="1815">
                  <c:v>43425</c:v>
                </c:pt>
                <c:pt idx="1816">
                  <c:v>43424</c:v>
                </c:pt>
                <c:pt idx="1817">
                  <c:v>43423</c:v>
                </c:pt>
                <c:pt idx="1818">
                  <c:v>43420</c:v>
                </c:pt>
                <c:pt idx="1819">
                  <c:v>43419</c:v>
                </c:pt>
                <c:pt idx="1820">
                  <c:v>43418</c:v>
                </c:pt>
                <c:pt idx="1821">
                  <c:v>43417</c:v>
                </c:pt>
                <c:pt idx="1822">
                  <c:v>43416</c:v>
                </c:pt>
                <c:pt idx="1823">
                  <c:v>43413</c:v>
                </c:pt>
                <c:pt idx="1824">
                  <c:v>43412</c:v>
                </c:pt>
                <c:pt idx="1825">
                  <c:v>43411</c:v>
                </c:pt>
                <c:pt idx="1826">
                  <c:v>43410</c:v>
                </c:pt>
                <c:pt idx="1827">
                  <c:v>43409</c:v>
                </c:pt>
                <c:pt idx="1828">
                  <c:v>43406</c:v>
                </c:pt>
                <c:pt idx="1829">
                  <c:v>43405</c:v>
                </c:pt>
                <c:pt idx="1830">
                  <c:v>43404</c:v>
                </c:pt>
                <c:pt idx="1831">
                  <c:v>43403</c:v>
                </c:pt>
                <c:pt idx="1832">
                  <c:v>43402</c:v>
                </c:pt>
                <c:pt idx="1833">
                  <c:v>43399</c:v>
                </c:pt>
                <c:pt idx="1834">
                  <c:v>43398</c:v>
                </c:pt>
                <c:pt idx="1835">
                  <c:v>43397</c:v>
                </c:pt>
                <c:pt idx="1836">
                  <c:v>43396</c:v>
                </c:pt>
                <c:pt idx="1837">
                  <c:v>43395</c:v>
                </c:pt>
                <c:pt idx="1838">
                  <c:v>43392</c:v>
                </c:pt>
                <c:pt idx="1839">
                  <c:v>43391</c:v>
                </c:pt>
                <c:pt idx="1840">
                  <c:v>43390</c:v>
                </c:pt>
                <c:pt idx="1841">
                  <c:v>43389</c:v>
                </c:pt>
                <c:pt idx="1842">
                  <c:v>43388</c:v>
                </c:pt>
                <c:pt idx="1843">
                  <c:v>43385</c:v>
                </c:pt>
                <c:pt idx="1844">
                  <c:v>43384</c:v>
                </c:pt>
                <c:pt idx="1845">
                  <c:v>43383</c:v>
                </c:pt>
                <c:pt idx="1846">
                  <c:v>43382</c:v>
                </c:pt>
                <c:pt idx="1847">
                  <c:v>43381</c:v>
                </c:pt>
                <c:pt idx="1848">
                  <c:v>43378</c:v>
                </c:pt>
                <c:pt idx="1849">
                  <c:v>43377</c:v>
                </c:pt>
                <c:pt idx="1850">
                  <c:v>43376</c:v>
                </c:pt>
                <c:pt idx="1851">
                  <c:v>43375</c:v>
                </c:pt>
                <c:pt idx="1852">
                  <c:v>43374</c:v>
                </c:pt>
                <c:pt idx="1853">
                  <c:v>43371</c:v>
                </c:pt>
                <c:pt idx="1854">
                  <c:v>43370</c:v>
                </c:pt>
                <c:pt idx="1855">
                  <c:v>43369</c:v>
                </c:pt>
                <c:pt idx="1856">
                  <c:v>43368</c:v>
                </c:pt>
                <c:pt idx="1857">
                  <c:v>43367</c:v>
                </c:pt>
                <c:pt idx="1858">
                  <c:v>43364</c:v>
                </c:pt>
                <c:pt idx="1859">
                  <c:v>43363</c:v>
                </c:pt>
                <c:pt idx="1860">
                  <c:v>43362</c:v>
                </c:pt>
                <c:pt idx="1861">
                  <c:v>43361</c:v>
                </c:pt>
                <c:pt idx="1862">
                  <c:v>43360</c:v>
                </c:pt>
                <c:pt idx="1863">
                  <c:v>43357</c:v>
                </c:pt>
                <c:pt idx="1864">
                  <c:v>43356</c:v>
                </c:pt>
                <c:pt idx="1865">
                  <c:v>43355</c:v>
                </c:pt>
                <c:pt idx="1866">
                  <c:v>43354</c:v>
                </c:pt>
                <c:pt idx="1867">
                  <c:v>43353</c:v>
                </c:pt>
                <c:pt idx="1868">
                  <c:v>43350</c:v>
                </c:pt>
                <c:pt idx="1869">
                  <c:v>43349</c:v>
                </c:pt>
                <c:pt idx="1870">
                  <c:v>43348</c:v>
                </c:pt>
                <c:pt idx="1871">
                  <c:v>43347</c:v>
                </c:pt>
                <c:pt idx="1872">
                  <c:v>43346</c:v>
                </c:pt>
                <c:pt idx="1873">
                  <c:v>43343</c:v>
                </c:pt>
                <c:pt idx="1874">
                  <c:v>43342</c:v>
                </c:pt>
                <c:pt idx="1875">
                  <c:v>43341</c:v>
                </c:pt>
                <c:pt idx="1876">
                  <c:v>43340</c:v>
                </c:pt>
                <c:pt idx="1877">
                  <c:v>43339</c:v>
                </c:pt>
                <c:pt idx="1878">
                  <c:v>43336</c:v>
                </c:pt>
                <c:pt idx="1879">
                  <c:v>43335</c:v>
                </c:pt>
                <c:pt idx="1880">
                  <c:v>43334</c:v>
                </c:pt>
                <c:pt idx="1881">
                  <c:v>43333</c:v>
                </c:pt>
                <c:pt idx="1882">
                  <c:v>43332</c:v>
                </c:pt>
                <c:pt idx="1883">
                  <c:v>43329</c:v>
                </c:pt>
                <c:pt idx="1884">
                  <c:v>43328</c:v>
                </c:pt>
                <c:pt idx="1885">
                  <c:v>43327</c:v>
                </c:pt>
                <c:pt idx="1886">
                  <c:v>43326</c:v>
                </c:pt>
                <c:pt idx="1887">
                  <c:v>43325</c:v>
                </c:pt>
                <c:pt idx="1888">
                  <c:v>43322</c:v>
                </c:pt>
                <c:pt idx="1889">
                  <c:v>43321</c:v>
                </c:pt>
                <c:pt idx="1890">
                  <c:v>43320</c:v>
                </c:pt>
                <c:pt idx="1891">
                  <c:v>43319</c:v>
                </c:pt>
                <c:pt idx="1892">
                  <c:v>43318</c:v>
                </c:pt>
                <c:pt idx="1893">
                  <c:v>43315</c:v>
                </c:pt>
                <c:pt idx="1894">
                  <c:v>43314</c:v>
                </c:pt>
                <c:pt idx="1895">
                  <c:v>43313</c:v>
                </c:pt>
                <c:pt idx="1896">
                  <c:v>43312</c:v>
                </c:pt>
                <c:pt idx="1897">
                  <c:v>43311</c:v>
                </c:pt>
                <c:pt idx="1898">
                  <c:v>43308</c:v>
                </c:pt>
                <c:pt idx="1899">
                  <c:v>43307</c:v>
                </c:pt>
                <c:pt idx="1900">
                  <c:v>43306</c:v>
                </c:pt>
                <c:pt idx="1901">
                  <c:v>43305</c:v>
                </c:pt>
                <c:pt idx="1902">
                  <c:v>43304</c:v>
                </c:pt>
                <c:pt idx="1903">
                  <c:v>43301</c:v>
                </c:pt>
                <c:pt idx="1904">
                  <c:v>43300</c:v>
                </c:pt>
                <c:pt idx="1905">
                  <c:v>43299</c:v>
                </c:pt>
                <c:pt idx="1906">
                  <c:v>43298</c:v>
                </c:pt>
                <c:pt idx="1907">
                  <c:v>43297</c:v>
                </c:pt>
                <c:pt idx="1908">
                  <c:v>43294</c:v>
                </c:pt>
                <c:pt idx="1909">
                  <c:v>43293</c:v>
                </c:pt>
                <c:pt idx="1910">
                  <c:v>43292</c:v>
                </c:pt>
                <c:pt idx="1911">
                  <c:v>43291</c:v>
                </c:pt>
                <c:pt idx="1912">
                  <c:v>43290</c:v>
                </c:pt>
                <c:pt idx="1913">
                  <c:v>43287</c:v>
                </c:pt>
                <c:pt idx="1914">
                  <c:v>43286</c:v>
                </c:pt>
                <c:pt idx="1915">
                  <c:v>43285</c:v>
                </c:pt>
                <c:pt idx="1916">
                  <c:v>43284</c:v>
                </c:pt>
                <c:pt idx="1917">
                  <c:v>43283</c:v>
                </c:pt>
                <c:pt idx="1918">
                  <c:v>43280</c:v>
                </c:pt>
                <c:pt idx="1919">
                  <c:v>43279</c:v>
                </c:pt>
                <c:pt idx="1920">
                  <c:v>43278</c:v>
                </c:pt>
                <c:pt idx="1921">
                  <c:v>43277</c:v>
                </c:pt>
                <c:pt idx="1922">
                  <c:v>43276</c:v>
                </c:pt>
                <c:pt idx="1923">
                  <c:v>43273</c:v>
                </c:pt>
                <c:pt idx="1924">
                  <c:v>43272</c:v>
                </c:pt>
                <c:pt idx="1925">
                  <c:v>43271</c:v>
                </c:pt>
                <c:pt idx="1926">
                  <c:v>43270</c:v>
                </c:pt>
                <c:pt idx="1927">
                  <c:v>43269</c:v>
                </c:pt>
                <c:pt idx="1928">
                  <c:v>43266</c:v>
                </c:pt>
                <c:pt idx="1929">
                  <c:v>43265</c:v>
                </c:pt>
                <c:pt idx="1930">
                  <c:v>43264</c:v>
                </c:pt>
                <c:pt idx="1931">
                  <c:v>43263</c:v>
                </c:pt>
                <c:pt idx="1932">
                  <c:v>43262</c:v>
                </c:pt>
                <c:pt idx="1933">
                  <c:v>43259</c:v>
                </c:pt>
                <c:pt idx="1934">
                  <c:v>43258</c:v>
                </c:pt>
                <c:pt idx="1935">
                  <c:v>43257</c:v>
                </c:pt>
                <c:pt idx="1936">
                  <c:v>43256</c:v>
                </c:pt>
                <c:pt idx="1937">
                  <c:v>43255</c:v>
                </c:pt>
                <c:pt idx="1938">
                  <c:v>43252</c:v>
                </c:pt>
                <c:pt idx="1939">
                  <c:v>43251</c:v>
                </c:pt>
                <c:pt idx="1940">
                  <c:v>43250</c:v>
                </c:pt>
                <c:pt idx="1941">
                  <c:v>43249</c:v>
                </c:pt>
                <c:pt idx="1942">
                  <c:v>43248</c:v>
                </c:pt>
                <c:pt idx="1943">
                  <c:v>43245</c:v>
                </c:pt>
                <c:pt idx="1944">
                  <c:v>43244</c:v>
                </c:pt>
                <c:pt idx="1945">
                  <c:v>43243</c:v>
                </c:pt>
                <c:pt idx="1946">
                  <c:v>43242</c:v>
                </c:pt>
                <c:pt idx="1947">
                  <c:v>43241</c:v>
                </c:pt>
                <c:pt idx="1948">
                  <c:v>43238</c:v>
                </c:pt>
                <c:pt idx="1949">
                  <c:v>43237</c:v>
                </c:pt>
                <c:pt idx="1950">
                  <c:v>43236</c:v>
                </c:pt>
                <c:pt idx="1951">
                  <c:v>43235</c:v>
                </c:pt>
                <c:pt idx="1952">
                  <c:v>43234</c:v>
                </c:pt>
                <c:pt idx="1953">
                  <c:v>43231</c:v>
                </c:pt>
                <c:pt idx="1954">
                  <c:v>43230</c:v>
                </c:pt>
                <c:pt idx="1955">
                  <c:v>43229</c:v>
                </c:pt>
                <c:pt idx="1956">
                  <c:v>43228</c:v>
                </c:pt>
                <c:pt idx="1957">
                  <c:v>43227</c:v>
                </c:pt>
                <c:pt idx="1958">
                  <c:v>43224</c:v>
                </c:pt>
                <c:pt idx="1959">
                  <c:v>43223</c:v>
                </c:pt>
                <c:pt idx="1960">
                  <c:v>43222</c:v>
                </c:pt>
                <c:pt idx="1961">
                  <c:v>43221</c:v>
                </c:pt>
                <c:pt idx="1962">
                  <c:v>43220</c:v>
                </c:pt>
                <c:pt idx="1963">
                  <c:v>43217</c:v>
                </c:pt>
                <c:pt idx="1964">
                  <c:v>43216</c:v>
                </c:pt>
                <c:pt idx="1965">
                  <c:v>43215</c:v>
                </c:pt>
                <c:pt idx="1966">
                  <c:v>43214</c:v>
                </c:pt>
                <c:pt idx="1967">
                  <c:v>43213</c:v>
                </c:pt>
                <c:pt idx="1968">
                  <c:v>43210</c:v>
                </c:pt>
                <c:pt idx="1969">
                  <c:v>43209</c:v>
                </c:pt>
                <c:pt idx="1970">
                  <c:v>43208</c:v>
                </c:pt>
                <c:pt idx="1971">
                  <c:v>43207</c:v>
                </c:pt>
                <c:pt idx="1972">
                  <c:v>43206</c:v>
                </c:pt>
                <c:pt idx="1973">
                  <c:v>43203</c:v>
                </c:pt>
                <c:pt idx="1974">
                  <c:v>43202</c:v>
                </c:pt>
                <c:pt idx="1975">
                  <c:v>43201</c:v>
                </c:pt>
                <c:pt idx="1976">
                  <c:v>43200</c:v>
                </c:pt>
                <c:pt idx="1977">
                  <c:v>43199</c:v>
                </c:pt>
                <c:pt idx="1978">
                  <c:v>43196</c:v>
                </c:pt>
                <c:pt idx="1979">
                  <c:v>43195</c:v>
                </c:pt>
                <c:pt idx="1980">
                  <c:v>43194</c:v>
                </c:pt>
                <c:pt idx="1981">
                  <c:v>43193</c:v>
                </c:pt>
                <c:pt idx="1982">
                  <c:v>43192</c:v>
                </c:pt>
                <c:pt idx="1983">
                  <c:v>43189</c:v>
                </c:pt>
                <c:pt idx="1984">
                  <c:v>43188</c:v>
                </c:pt>
                <c:pt idx="1985">
                  <c:v>43187</c:v>
                </c:pt>
                <c:pt idx="1986">
                  <c:v>43186</c:v>
                </c:pt>
                <c:pt idx="1987">
                  <c:v>43185</c:v>
                </c:pt>
                <c:pt idx="1988">
                  <c:v>43182</c:v>
                </c:pt>
                <c:pt idx="1989">
                  <c:v>43181</c:v>
                </c:pt>
                <c:pt idx="1990">
                  <c:v>43180</c:v>
                </c:pt>
                <c:pt idx="1991">
                  <c:v>43179</c:v>
                </c:pt>
                <c:pt idx="1992">
                  <c:v>43178</c:v>
                </c:pt>
                <c:pt idx="1993">
                  <c:v>43175</c:v>
                </c:pt>
                <c:pt idx="1994">
                  <c:v>43174</c:v>
                </c:pt>
                <c:pt idx="1995">
                  <c:v>43173</c:v>
                </c:pt>
                <c:pt idx="1996">
                  <c:v>43172</c:v>
                </c:pt>
                <c:pt idx="1997">
                  <c:v>43171</c:v>
                </c:pt>
                <c:pt idx="1998">
                  <c:v>43168</c:v>
                </c:pt>
                <c:pt idx="1999">
                  <c:v>43167</c:v>
                </c:pt>
                <c:pt idx="2000">
                  <c:v>43166</c:v>
                </c:pt>
                <c:pt idx="2001">
                  <c:v>43165</c:v>
                </c:pt>
                <c:pt idx="2002">
                  <c:v>43164</c:v>
                </c:pt>
                <c:pt idx="2003">
                  <c:v>43161</c:v>
                </c:pt>
                <c:pt idx="2004">
                  <c:v>43160</c:v>
                </c:pt>
                <c:pt idx="2005">
                  <c:v>43159</c:v>
                </c:pt>
                <c:pt idx="2006">
                  <c:v>43158</c:v>
                </c:pt>
                <c:pt idx="2007">
                  <c:v>43157</c:v>
                </c:pt>
                <c:pt idx="2008">
                  <c:v>43154</c:v>
                </c:pt>
                <c:pt idx="2009">
                  <c:v>43153</c:v>
                </c:pt>
                <c:pt idx="2010">
                  <c:v>43152</c:v>
                </c:pt>
                <c:pt idx="2011">
                  <c:v>43151</c:v>
                </c:pt>
                <c:pt idx="2012">
                  <c:v>43150</c:v>
                </c:pt>
                <c:pt idx="2013">
                  <c:v>43147</c:v>
                </c:pt>
                <c:pt idx="2014">
                  <c:v>43146</c:v>
                </c:pt>
                <c:pt idx="2015">
                  <c:v>43145</c:v>
                </c:pt>
                <c:pt idx="2016">
                  <c:v>43144</c:v>
                </c:pt>
                <c:pt idx="2017">
                  <c:v>43143</c:v>
                </c:pt>
                <c:pt idx="2018">
                  <c:v>43140</c:v>
                </c:pt>
                <c:pt idx="2019">
                  <c:v>43139</c:v>
                </c:pt>
                <c:pt idx="2020">
                  <c:v>43138</c:v>
                </c:pt>
                <c:pt idx="2021">
                  <c:v>43137</c:v>
                </c:pt>
                <c:pt idx="2022">
                  <c:v>43136</c:v>
                </c:pt>
                <c:pt idx="2023">
                  <c:v>43133</c:v>
                </c:pt>
                <c:pt idx="2024">
                  <c:v>43132</c:v>
                </c:pt>
                <c:pt idx="2025">
                  <c:v>43131</c:v>
                </c:pt>
                <c:pt idx="2026">
                  <c:v>43130</c:v>
                </c:pt>
                <c:pt idx="2027">
                  <c:v>43129</c:v>
                </c:pt>
                <c:pt idx="2028">
                  <c:v>43126</c:v>
                </c:pt>
                <c:pt idx="2029">
                  <c:v>43125</c:v>
                </c:pt>
                <c:pt idx="2030">
                  <c:v>43124</c:v>
                </c:pt>
                <c:pt idx="2031">
                  <c:v>43123</c:v>
                </c:pt>
                <c:pt idx="2032">
                  <c:v>43122</c:v>
                </c:pt>
                <c:pt idx="2033">
                  <c:v>43119</c:v>
                </c:pt>
                <c:pt idx="2034">
                  <c:v>43118</c:v>
                </c:pt>
                <c:pt idx="2035">
                  <c:v>43117</c:v>
                </c:pt>
                <c:pt idx="2036">
                  <c:v>43116</c:v>
                </c:pt>
                <c:pt idx="2037">
                  <c:v>43115</c:v>
                </c:pt>
                <c:pt idx="2038">
                  <c:v>43112</c:v>
                </c:pt>
                <c:pt idx="2039">
                  <c:v>43111</c:v>
                </c:pt>
                <c:pt idx="2040">
                  <c:v>43110</c:v>
                </c:pt>
                <c:pt idx="2041">
                  <c:v>43109</c:v>
                </c:pt>
                <c:pt idx="2042">
                  <c:v>43108</c:v>
                </c:pt>
                <c:pt idx="2043">
                  <c:v>43105</c:v>
                </c:pt>
                <c:pt idx="2044">
                  <c:v>43104</c:v>
                </c:pt>
                <c:pt idx="2045">
                  <c:v>43103</c:v>
                </c:pt>
                <c:pt idx="2046">
                  <c:v>43102</c:v>
                </c:pt>
                <c:pt idx="2047">
                  <c:v>43101</c:v>
                </c:pt>
                <c:pt idx="2048">
                  <c:v>43098</c:v>
                </c:pt>
                <c:pt idx="2049">
                  <c:v>43097</c:v>
                </c:pt>
                <c:pt idx="2050">
                  <c:v>43096</c:v>
                </c:pt>
                <c:pt idx="2051">
                  <c:v>43095</c:v>
                </c:pt>
                <c:pt idx="2052">
                  <c:v>43094</c:v>
                </c:pt>
                <c:pt idx="2053">
                  <c:v>43091</c:v>
                </c:pt>
                <c:pt idx="2054">
                  <c:v>43090</c:v>
                </c:pt>
                <c:pt idx="2055">
                  <c:v>43089</c:v>
                </c:pt>
                <c:pt idx="2056">
                  <c:v>43088</c:v>
                </c:pt>
                <c:pt idx="2057">
                  <c:v>43087</c:v>
                </c:pt>
                <c:pt idx="2058">
                  <c:v>43084</c:v>
                </c:pt>
                <c:pt idx="2059">
                  <c:v>43083</c:v>
                </c:pt>
                <c:pt idx="2060">
                  <c:v>43082</c:v>
                </c:pt>
                <c:pt idx="2061">
                  <c:v>43081</c:v>
                </c:pt>
                <c:pt idx="2062">
                  <c:v>43080</c:v>
                </c:pt>
                <c:pt idx="2063">
                  <c:v>43077</c:v>
                </c:pt>
                <c:pt idx="2064">
                  <c:v>43076</c:v>
                </c:pt>
                <c:pt idx="2065">
                  <c:v>43075</c:v>
                </c:pt>
                <c:pt idx="2066">
                  <c:v>43074</c:v>
                </c:pt>
                <c:pt idx="2067">
                  <c:v>43073</c:v>
                </c:pt>
                <c:pt idx="2068">
                  <c:v>43070</c:v>
                </c:pt>
                <c:pt idx="2069">
                  <c:v>43069</c:v>
                </c:pt>
                <c:pt idx="2070">
                  <c:v>43068</c:v>
                </c:pt>
                <c:pt idx="2071">
                  <c:v>43067</c:v>
                </c:pt>
                <c:pt idx="2072">
                  <c:v>43066</c:v>
                </c:pt>
                <c:pt idx="2073">
                  <c:v>43063</c:v>
                </c:pt>
                <c:pt idx="2074">
                  <c:v>43062</c:v>
                </c:pt>
                <c:pt idx="2075">
                  <c:v>43061</c:v>
                </c:pt>
                <c:pt idx="2076">
                  <c:v>43060</c:v>
                </c:pt>
                <c:pt idx="2077">
                  <c:v>43059</c:v>
                </c:pt>
                <c:pt idx="2078">
                  <c:v>43056</c:v>
                </c:pt>
                <c:pt idx="2079">
                  <c:v>43055</c:v>
                </c:pt>
                <c:pt idx="2080">
                  <c:v>43054</c:v>
                </c:pt>
                <c:pt idx="2081">
                  <c:v>43053</c:v>
                </c:pt>
                <c:pt idx="2082">
                  <c:v>43052</c:v>
                </c:pt>
                <c:pt idx="2083">
                  <c:v>43049</c:v>
                </c:pt>
                <c:pt idx="2084">
                  <c:v>43048</c:v>
                </c:pt>
                <c:pt idx="2085">
                  <c:v>43047</c:v>
                </c:pt>
                <c:pt idx="2086">
                  <c:v>43046</c:v>
                </c:pt>
                <c:pt idx="2087">
                  <c:v>43045</c:v>
                </c:pt>
                <c:pt idx="2088">
                  <c:v>43042</c:v>
                </c:pt>
                <c:pt idx="2089">
                  <c:v>43041</c:v>
                </c:pt>
                <c:pt idx="2090">
                  <c:v>43040</c:v>
                </c:pt>
                <c:pt idx="2091">
                  <c:v>43039</c:v>
                </c:pt>
                <c:pt idx="2092">
                  <c:v>43038</c:v>
                </c:pt>
                <c:pt idx="2093">
                  <c:v>43035</c:v>
                </c:pt>
                <c:pt idx="2094">
                  <c:v>43034</c:v>
                </c:pt>
                <c:pt idx="2095">
                  <c:v>43033</c:v>
                </c:pt>
                <c:pt idx="2096">
                  <c:v>43032</c:v>
                </c:pt>
                <c:pt idx="2097">
                  <c:v>43031</c:v>
                </c:pt>
                <c:pt idx="2098">
                  <c:v>43028</c:v>
                </c:pt>
                <c:pt idx="2099">
                  <c:v>43027</c:v>
                </c:pt>
                <c:pt idx="2100">
                  <c:v>43026</c:v>
                </c:pt>
                <c:pt idx="2101">
                  <c:v>43025</c:v>
                </c:pt>
                <c:pt idx="2102">
                  <c:v>43024</c:v>
                </c:pt>
                <c:pt idx="2103">
                  <c:v>43021</c:v>
                </c:pt>
                <c:pt idx="2104">
                  <c:v>43020</c:v>
                </c:pt>
                <c:pt idx="2105">
                  <c:v>43019</c:v>
                </c:pt>
                <c:pt idx="2106">
                  <c:v>43018</c:v>
                </c:pt>
                <c:pt idx="2107">
                  <c:v>43017</c:v>
                </c:pt>
                <c:pt idx="2108">
                  <c:v>43014</c:v>
                </c:pt>
                <c:pt idx="2109">
                  <c:v>43013</c:v>
                </c:pt>
                <c:pt idx="2110">
                  <c:v>43012</c:v>
                </c:pt>
                <c:pt idx="2111">
                  <c:v>43011</c:v>
                </c:pt>
                <c:pt idx="2112">
                  <c:v>43010</c:v>
                </c:pt>
                <c:pt idx="2113">
                  <c:v>43007</c:v>
                </c:pt>
                <c:pt idx="2114">
                  <c:v>43006</c:v>
                </c:pt>
                <c:pt idx="2115">
                  <c:v>43005</c:v>
                </c:pt>
                <c:pt idx="2116">
                  <c:v>43004</c:v>
                </c:pt>
                <c:pt idx="2117">
                  <c:v>43003</c:v>
                </c:pt>
                <c:pt idx="2118">
                  <c:v>43000</c:v>
                </c:pt>
                <c:pt idx="2119">
                  <c:v>42999</c:v>
                </c:pt>
                <c:pt idx="2120">
                  <c:v>42998</c:v>
                </c:pt>
                <c:pt idx="2121">
                  <c:v>42997</c:v>
                </c:pt>
                <c:pt idx="2122">
                  <c:v>42996</c:v>
                </c:pt>
                <c:pt idx="2123">
                  <c:v>42993</c:v>
                </c:pt>
                <c:pt idx="2124">
                  <c:v>42992</c:v>
                </c:pt>
                <c:pt idx="2125">
                  <c:v>42991</c:v>
                </c:pt>
                <c:pt idx="2126">
                  <c:v>42990</c:v>
                </c:pt>
                <c:pt idx="2127">
                  <c:v>42989</c:v>
                </c:pt>
                <c:pt idx="2128">
                  <c:v>42986</c:v>
                </c:pt>
                <c:pt idx="2129">
                  <c:v>42985</c:v>
                </c:pt>
                <c:pt idx="2130">
                  <c:v>42984</c:v>
                </c:pt>
                <c:pt idx="2131">
                  <c:v>42983</c:v>
                </c:pt>
                <c:pt idx="2132">
                  <c:v>42982</c:v>
                </c:pt>
                <c:pt idx="2133">
                  <c:v>42979</c:v>
                </c:pt>
                <c:pt idx="2134">
                  <c:v>42978</c:v>
                </c:pt>
                <c:pt idx="2135">
                  <c:v>42977</c:v>
                </c:pt>
                <c:pt idx="2136">
                  <c:v>42976</c:v>
                </c:pt>
                <c:pt idx="2137">
                  <c:v>42975</c:v>
                </c:pt>
                <c:pt idx="2138">
                  <c:v>42972</c:v>
                </c:pt>
                <c:pt idx="2139">
                  <c:v>42971</c:v>
                </c:pt>
                <c:pt idx="2140">
                  <c:v>42970</c:v>
                </c:pt>
                <c:pt idx="2141">
                  <c:v>42969</c:v>
                </c:pt>
                <c:pt idx="2142">
                  <c:v>42968</c:v>
                </c:pt>
                <c:pt idx="2143">
                  <c:v>42965</c:v>
                </c:pt>
                <c:pt idx="2144">
                  <c:v>42964</c:v>
                </c:pt>
                <c:pt idx="2145">
                  <c:v>42963</c:v>
                </c:pt>
                <c:pt idx="2146">
                  <c:v>42962</c:v>
                </c:pt>
                <c:pt idx="2147">
                  <c:v>42961</c:v>
                </c:pt>
                <c:pt idx="2148">
                  <c:v>42958</c:v>
                </c:pt>
                <c:pt idx="2149">
                  <c:v>42957</c:v>
                </c:pt>
                <c:pt idx="2150">
                  <c:v>42956</c:v>
                </c:pt>
                <c:pt idx="2151">
                  <c:v>42955</c:v>
                </c:pt>
                <c:pt idx="2152">
                  <c:v>42954</c:v>
                </c:pt>
                <c:pt idx="2153">
                  <c:v>42951</c:v>
                </c:pt>
                <c:pt idx="2154">
                  <c:v>42950</c:v>
                </c:pt>
                <c:pt idx="2155">
                  <c:v>42949</c:v>
                </c:pt>
                <c:pt idx="2156">
                  <c:v>42948</c:v>
                </c:pt>
                <c:pt idx="2157">
                  <c:v>42947</c:v>
                </c:pt>
                <c:pt idx="2158">
                  <c:v>42944</c:v>
                </c:pt>
                <c:pt idx="2159">
                  <c:v>42943</c:v>
                </c:pt>
                <c:pt idx="2160">
                  <c:v>42942</c:v>
                </c:pt>
                <c:pt idx="2161">
                  <c:v>42941</c:v>
                </c:pt>
                <c:pt idx="2162">
                  <c:v>42940</c:v>
                </c:pt>
                <c:pt idx="2163">
                  <c:v>42937</c:v>
                </c:pt>
                <c:pt idx="2164">
                  <c:v>42936</c:v>
                </c:pt>
                <c:pt idx="2165">
                  <c:v>42935</c:v>
                </c:pt>
                <c:pt idx="2166">
                  <c:v>42934</c:v>
                </c:pt>
                <c:pt idx="2167">
                  <c:v>42933</c:v>
                </c:pt>
                <c:pt idx="2168">
                  <c:v>42930</c:v>
                </c:pt>
                <c:pt idx="2169">
                  <c:v>42929</c:v>
                </c:pt>
                <c:pt idx="2170">
                  <c:v>42928</c:v>
                </c:pt>
                <c:pt idx="2171">
                  <c:v>42927</c:v>
                </c:pt>
                <c:pt idx="2172">
                  <c:v>42926</c:v>
                </c:pt>
                <c:pt idx="2173">
                  <c:v>42923</c:v>
                </c:pt>
                <c:pt idx="2174">
                  <c:v>42922</c:v>
                </c:pt>
                <c:pt idx="2175">
                  <c:v>42921</c:v>
                </c:pt>
                <c:pt idx="2176">
                  <c:v>42920</c:v>
                </c:pt>
                <c:pt idx="2177">
                  <c:v>42919</c:v>
                </c:pt>
                <c:pt idx="2178">
                  <c:v>42916</c:v>
                </c:pt>
                <c:pt idx="2179">
                  <c:v>42915</c:v>
                </c:pt>
                <c:pt idx="2180">
                  <c:v>42914</c:v>
                </c:pt>
                <c:pt idx="2181">
                  <c:v>42913</c:v>
                </c:pt>
                <c:pt idx="2182">
                  <c:v>42912</c:v>
                </c:pt>
                <c:pt idx="2183">
                  <c:v>42909</c:v>
                </c:pt>
                <c:pt idx="2184">
                  <c:v>42908</c:v>
                </c:pt>
                <c:pt idx="2185">
                  <c:v>42907</c:v>
                </c:pt>
                <c:pt idx="2186">
                  <c:v>42906</c:v>
                </c:pt>
                <c:pt idx="2187">
                  <c:v>42905</c:v>
                </c:pt>
                <c:pt idx="2188">
                  <c:v>42902</c:v>
                </c:pt>
                <c:pt idx="2189">
                  <c:v>42901</c:v>
                </c:pt>
                <c:pt idx="2190">
                  <c:v>42900</c:v>
                </c:pt>
                <c:pt idx="2191">
                  <c:v>42899</c:v>
                </c:pt>
                <c:pt idx="2192">
                  <c:v>42898</c:v>
                </c:pt>
                <c:pt idx="2193">
                  <c:v>42895</c:v>
                </c:pt>
                <c:pt idx="2194">
                  <c:v>42894</c:v>
                </c:pt>
                <c:pt idx="2195">
                  <c:v>42893</c:v>
                </c:pt>
                <c:pt idx="2196">
                  <c:v>42892</c:v>
                </c:pt>
                <c:pt idx="2197">
                  <c:v>42891</c:v>
                </c:pt>
                <c:pt idx="2198">
                  <c:v>42888</c:v>
                </c:pt>
                <c:pt idx="2199">
                  <c:v>42887</c:v>
                </c:pt>
                <c:pt idx="2200">
                  <c:v>42886</c:v>
                </c:pt>
                <c:pt idx="2201">
                  <c:v>42885</c:v>
                </c:pt>
                <c:pt idx="2202">
                  <c:v>42884</c:v>
                </c:pt>
                <c:pt idx="2203">
                  <c:v>42881</c:v>
                </c:pt>
                <c:pt idx="2204">
                  <c:v>42880</c:v>
                </c:pt>
                <c:pt idx="2205">
                  <c:v>42879</c:v>
                </c:pt>
                <c:pt idx="2206">
                  <c:v>42878</c:v>
                </c:pt>
                <c:pt idx="2207">
                  <c:v>42877</c:v>
                </c:pt>
                <c:pt idx="2208">
                  <c:v>42874</c:v>
                </c:pt>
                <c:pt idx="2209">
                  <c:v>42873</c:v>
                </c:pt>
                <c:pt idx="2210">
                  <c:v>42872</c:v>
                </c:pt>
                <c:pt idx="2211">
                  <c:v>42871</c:v>
                </c:pt>
                <c:pt idx="2212">
                  <c:v>42870</c:v>
                </c:pt>
                <c:pt idx="2213">
                  <c:v>42867</c:v>
                </c:pt>
                <c:pt idx="2214">
                  <c:v>42866</c:v>
                </c:pt>
                <c:pt idx="2215">
                  <c:v>42865</c:v>
                </c:pt>
                <c:pt idx="2216">
                  <c:v>42864</c:v>
                </c:pt>
                <c:pt idx="2217">
                  <c:v>42863</c:v>
                </c:pt>
                <c:pt idx="2218">
                  <c:v>42860</c:v>
                </c:pt>
                <c:pt idx="2219">
                  <c:v>42859</c:v>
                </c:pt>
                <c:pt idx="2220">
                  <c:v>42858</c:v>
                </c:pt>
                <c:pt idx="2221">
                  <c:v>42857</c:v>
                </c:pt>
                <c:pt idx="2222">
                  <c:v>42856</c:v>
                </c:pt>
                <c:pt idx="2223">
                  <c:v>42853</c:v>
                </c:pt>
                <c:pt idx="2224">
                  <c:v>42852</c:v>
                </c:pt>
                <c:pt idx="2225">
                  <c:v>42851</c:v>
                </c:pt>
                <c:pt idx="2226">
                  <c:v>42850</c:v>
                </c:pt>
                <c:pt idx="2227">
                  <c:v>42849</c:v>
                </c:pt>
                <c:pt idx="2228">
                  <c:v>42846</c:v>
                </c:pt>
                <c:pt idx="2229">
                  <c:v>42845</c:v>
                </c:pt>
                <c:pt idx="2230">
                  <c:v>42844</c:v>
                </c:pt>
                <c:pt idx="2231">
                  <c:v>42843</c:v>
                </c:pt>
                <c:pt idx="2232">
                  <c:v>42842</c:v>
                </c:pt>
                <c:pt idx="2233">
                  <c:v>42839</c:v>
                </c:pt>
                <c:pt idx="2234">
                  <c:v>42838</c:v>
                </c:pt>
                <c:pt idx="2235">
                  <c:v>42837</c:v>
                </c:pt>
                <c:pt idx="2236">
                  <c:v>42836</c:v>
                </c:pt>
                <c:pt idx="2237">
                  <c:v>42835</c:v>
                </c:pt>
                <c:pt idx="2238">
                  <c:v>42832</c:v>
                </c:pt>
                <c:pt idx="2239">
                  <c:v>42831</c:v>
                </c:pt>
                <c:pt idx="2240">
                  <c:v>42830</c:v>
                </c:pt>
                <c:pt idx="2241">
                  <c:v>42829</c:v>
                </c:pt>
                <c:pt idx="2242">
                  <c:v>42828</c:v>
                </c:pt>
                <c:pt idx="2243">
                  <c:v>42825</c:v>
                </c:pt>
                <c:pt idx="2244">
                  <c:v>42824</c:v>
                </c:pt>
                <c:pt idx="2245">
                  <c:v>42823</c:v>
                </c:pt>
                <c:pt idx="2246">
                  <c:v>42822</c:v>
                </c:pt>
                <c:pt idx="2247">
                  <c:v>42821</c:v>
                </c:pt>
                <c:pt idx="2248">
                  <c:v>42818</c:v>
                </c:pt>
                <c:pt idx="2249">
                  <c:v>42817</c:v>
                </c:pt>
                <c:pt idx="2250">
                  <c:v>42816</c:v>
                </c:pt>
                <c:pt idx="2251">
                  <c:v>42815</c:v>
                </c:pt>
                <c:pt idx="2252">
                  <c:v>42814</c:v>
                </c:pt>
                <c:pt idx="2253">
                  <c:v>42811</c:v>
                </c:pt>
                <c:pt idx="2254">
                  <c:v>42810</c:v>
                </c:pt>
                <c:pt idx="2255">
                  <c:v>42809</c:v>
                </c:pt>
                <c:pt idx="2256">
                  <c:v>42808</c:v>
                </c:pt>
                <c:pt idx="2257">
                  <c:v>42807</c:v>
                </c:pt>
                <c:pt idx="2258">
                  <c:v>42804</c:v>
                </c:pt>
                <c:pt idx="2259">
                  <c:v>42803</c:v>
                </c:pt>
                <c:pt idx="2260">
                  <c:v>42802</c:v>
                </c:pt>
                <c:pt idx="2261">
                  <c:v>42801</c:v>
                </c:pt>
                <c:pt idx="2262">
                  <c:v>42800</c:v>
                </c:pt>
                <c:pt idx="2263">
                  <c:v>42797</c:v>
                </c:pt>
                <c:pt idx="2264">
                  <c:v>42796</c:v>
                </c:pt>
                <c:pt idx="2265">
                  <c:v>42795</c:v>
                </c:pt>
                <c:pt idx="2266">
                  <c:v>42794</c:v>
                </c:pt>
                <c:pt idx="2267">
                  <c:v>42793</c:v>
                </c:pt>
                <c:pt idx="2268">
                  <c:v>42790</c:v>
                </c:pt>
                <c:pt idx="2269">
                  <c:v>42789</c:v>
                </c:pt>
                <c:pt idx="2270">
                  <c:v>42788</c:v>
                </c:pt>
                <c:pt idx="2271">
                  <c:v>42787</c:v>
                </c:pt>
                <c:pt idx="2272">
                  <c:v>42786</c:v>
                </c:pt>
                <c:pt idx="2273">
                  <c:v>42783</c:v>
                </c:pt>
                <c:pt idx="2274">
                  <c:v>42782</c:v>
                </c:pt>
                <c:pt idx="2275">
                  <c:v>42781</c:v>
                </c:pt>
                <c:pt idx="2276">
                  <c:v>42780</c:v>
                </c:pt>
                <c:pt idx="2277">
                  <c:v>42779</c:v>
                </c:pt>
                <c:pt idx="2278">
                  <c:v>42776</c:v>
                </c:pt>
                <c:pt idx="2279">
                  <c:v>42775</c:v>
                </c:pt>
                <c:pt idx="2280">
                  <c:v>42774</c:v>
                </c:pt>
                <c:pt idx="2281">
                  <c:v>42773</c:v>
                </c:pt>
                <c:pt idx="2282">
                  <c:v>42772</c:v>
                </c:pt>
                <c:pt idx="2283">
                  <c:v>42769</c:v>
                </c:pt>
                <c:pt idx="2284">
                  <c:v>42768</c:v>
                </c:pt>
                <c:pt idx="2285">
                  <c:v>42767</c:v>
                </c:pt>
                <c:pt idx="2286">
                  <c:v>42766</c:v>
                </c:pt>
                <c:pt idx="2287">
                  <c:v>42765</c:v>
                </c:pt>
                <c:pt idx="2288">
                  <c:v>42762</c:v>
                </c:pt>
                <c:pt idx="2289">
                  <c:v>42761</c:v>
                </c:pt>
                <c:pt idx="2290">
                  <c:v>42760</c:v>
                </c:pt>
                <c:pt idx="2291">
                  <c:v>42759</c:v>
                </c:pt>
                <c:pt idx="2292">
                  <c:v>42758</c:v>
                </c:pt>
                <c:pt idx="2293">
                  <c:v>42755</c:v>
                </c:pt>
                <c:pt idx="2294">
                  <c:v>42754</c:v>
                </c:pt>
                <c:pt idx="2295">
                  <c:v>42753</c:v>
                </c:pt>
                <c:pt idx="2296">
                  <c:v>42752</c:v>
                </c:pt>
                <c:pt idx="2297">
                  <c:v>42751</c:v>
                </c:pt>
                <c:pt idx="2298">
                  <c:v>42748</c:v>
                </c:pt>
                <c:pt idx="2299">
                  <c:v>42747</c:v>
                </c:pt>
                <c:pt idx="2300">
                  <c:v>42746</c:v>
                </c:pt>
                <c:pt idx="2301">
                  <c:v>42745</c:v>
                </c:pt>
                <c:pt idx="2302">
                  <c:v>42744</c:v>
                </c:pt>
                <c:pt idx="2303">
                  <c:v>42741</c:v>
                </c:pt>
                <c:pt idx="2304">
                  <c:v>42740</c:v>
                </c:pt>
                <c:pt idx="2305">
                  <c:v>42739</c:v>
                </c:pt>
                <c:pt idx="2306">
                  <c:v>42738</c:v>
                </c:pt>
                <c:pt idx="2307">
                  <c:v>42737</c:v>
                </c:pt>
                <c:pt idx="2308">
                  <c:v>42734</c:v>
                </c:pt>
                <c:pt idx="2309">
                  <c:v>42733</c:v>
                </c:pt>
                <c:pt idx="2310">
                  <c:v>42732</c:v>
                </c:pt>
                <c:pt idx="2311">
                  <c:v>42731</c:v>
                </c:pt>
                <c:pt idx="2312">
                  <c:v>42730</c:v>
                </c:pt>
                <c:pt idx="2313">
                  <c:v>42727</c:v>
                </c:pt>
                <c:pt idx="2314">
                  <c:v>42726</c:v>
                </c:pt>
                <c:pt idx="2315">
                  <c:v>42725</c:v>
                </c:pt>
                <c:pt idx="2316">
                  <c:v>42724</c:v>
                </c:pt>
                <c:pt idx="2317">
                  <c:v>42723</c:v>
                </c:pt>
                <c:pt idx="2318">
                  <c:v>42720</c:v>
                </c:pt>
                <c:pt idx="2319">
                  <c:v>42719</c:v>
                </c:pt>
                <c:pt idx="2320">
                  <c:v>42718</c:v>
                </c:pt>
                <c:pt idx="2321">
                  <c:v>42717</c:v>
                </c:pt>
                <c:pt idx="2322">
                  <c:v>42716</c:v>
                </c:pt>
                <c:pt idx="2323">
                  <c:v>42713</c:v>
                </c:pt>
                <c:pt idx="2324">
                  <c:v>42712</c:v>
                </c:pt>
                <c:pt idx="2325">
                  <c:v>42711</c:v>
                </c:pt>
                <c:pt idx="2326">
                  <c:v>42710</c:v>
                </c:pt>
                <c:pt idx="2327">
                  <c:v>42709</c:v>
                </c:pt>
                <c:pt idx="2328">
                  <c:v>42706</c:v>
                </c:pt>
                <c:pt idx="2329">
                  <c:v>42705</c:v>
                </c:pt>
                <c:pt idx="2330">
                  <c:v>42704</c:v>
                </c:pt>
                <c:pt idx="2331">
                  <c:v>42703</c:v>
                </c:pt>
                <c:pt idx="2332">
                  <c:v>42702</c:v>
                </c:pt>
                <c:pt idx="2333">
                  <c:v>42699</c:v>
                </c:pt>
                <c:pt idx="2334">
                  <c:v>42698</c:v>
                </c:pt>
                <c:pt idx="2335">
                  <c:v>42697</c:v>
                </c:pt>
                <c:pt idx="2336">
                  <c:v>42696</c:v>
                </c:pt>
                <c:pt idx="2337">
                  <c:v>42695</c:v>
                </c:pt>
                <c:pt idx="2338">
                  <c:v>42692</c:v>
                </c:pt>
                <c:pt idx="2339">
                  <c:v>42691</c:v>
                </c:pt>
                <c:pt idx="2340">
                  <c:v>42690</c:v>
                </c:pt>
                <c:pt idx="2341">
                  <c:v>42689</c:v>
                </c:pt>
                <c:pt idx="2342">
                  <c:v>42688</c:v>
                </c:pt>
                <c:pt idx="2343">
                  <c:v>42685</c:v>
                </c:pt>
                <c:pt idx="2344">
                  <c:v>42684</c:v>
                </c:pt>
                <c:pt idx="2345">
                  <c:v>42683</c:v>
                </c:pt>
                <c:pt idx="2346">
                  <c:v>42682</c:v>
                </c:pt>
                <c:pt idx="2347">
                  <c:v>42681</c:v>
                </c:pt>
                <c:pt idx="2348">
                  <c:v>42678</c:v>
                </c:pt>
                <c:pt idx="2349">
                  <c:v>42677</c:v>
                </c:pt>
                <c:pt idx="2350">
                  <c:v>42676</c:v>
                </c:pt>
                <c:pt idx="2351">
                  <c:v>42675</c:v>
                </c:pt>
                <c:pt idx="2352">
                  <c:v>42674</c:v>
                </c:pt>
                <c:pt idx="2353">
                  <c:v>42671</c:v>
                </c:pt>
                <c:pt idx="2354">
                  <c:v>42670</c:v>
                </c:pt>
                <c:pt idx="2355">
                  <c:v>42669</c:v>
                </c:pt>
                <c:pt idx="2356">
                  <c:v>42668</c:v>
                </c:pt>
                <c:pt idx="2357">
                  <c:v>42667</c:v>
                </c:pt>
                <c:pt idx="2358">
                  <c:v>42664</c:v>
                </c:pt>
                <c:pt idx="2359">
                  <c:v>42663</c:v>
                </c:pt>
                <c:pt idx="2360">
                  <c:v>42662</c:v>
                </c:pt>
                <c:pt idx="2361">
                  <c:v>42661</c:v>
                </c:pt>
                <c:pt idx="2362">
                  <c:v>42660</c:v>
                </c:pt>
                <c:pt idx="2363">
                  <c:v>42657</c:v>
                </c:pt>
                <c:pt idx="2364">
                  <c:v>42656</c:v>
                </c:pt>
                <c:pt idx="2365">
                  <c:v>42655</c:v>
                </c:pt>
                <c:pt idx="2366">
                  <c:v>42654</c:v>
                </c:pt>
                <c:pt idx="2367">
                  <c:v>42653</c:v>
                </c:pt>
                <c:pt idx="2368">
                  <c:v>42650</c:v>
                </c:pt>
                <c:pt idx="2369">
                  <c:v>42649</c:v>
                </c:pt>
                <c:pt idx="2370">
                  <c:v>42648</c:v>
                </c:pt>
                <c:pt idx="2371">
                  <c:v>42647</c:v>
                </c:pt>
                <c:pt idx="2372">
                  <c:v>42646</c:v>
                </c:pt>
                <c:pt idx="2373">
                  <c:v>42643</c:v>
                </c:pt>
                <c:pt idx="2374">
                  <c:v>42642</c:v>
                </c:pt>
                <c:pt idx="2375">
                  <c:v>42641</c:v>
                </c:pt>
                <c:pt idx="2376">
                  <c:v>42640</c:v>
                </c:pt>
                <c:pt idx="2377">
                  <c:v>42639</c:v>
                </c:pt>
                <c:pt idx="2378">
                  <c:v>42636</c:v>
                </c:pt>
                <c:pt idx="2379">
                  <c:v>42635</c:v>
                </c:pt>
                <c:pt idx="2380">
                  <c:v>42634</c:v>
                </c:pt>
                <c:pt idx="2381">
                  <c:v>42633</c:v>
                </c:pt>
                <c:pt idx="2382">
                  <c:v>42632</c:v>
                </c:pt>
                <c:pt idx="2383">
                  <c:v>42629</c:v>
                </c:pt>
                <c:pt idx="2384">
                  <c:v>42628</c:v>
                </c:pt>
                <c:pt idx="2385">
                  <c:v>42627</c:v>
                </c:pt>
                <c:pt idx="2386">
                  <c:v>42626</c:v>
                </c:pt>
                <c:pt idx="2387">
                  <c:v>42625</c:v>
                </c:pt>
                <c:pt idx="2388">
                  <c:v>42622</c:v>
                </c:pt>
                <c:pt idx="2389">
                  <c:v>42621</c:v>
                </c:pt>
                <c:pt idx="2390">
                  <c:v>42620</c:v>
                </c:pt>
                <c:pt idx="2391">
                  <c:v>42619</c:v>
                </c:pt>
                <c:pt idx="2392">
                  <c:v>42618</c:v>
                </c:pt>
                <c:pt idx="2393">
                  <c:v>42615</c:v>
                </c:pt>
                <c:pt idx="2394">
                  <c:v>42614</c:v>
                </c:pt>
                <c:pt idx="2395">
                  <c:v>42613</c:v>
                </c:pt>
                <c:pt idx="2396">
                  <c:v>42612</c:v>
                </c:pt>
                <c:pt idx="2397">
                  <c:v>42611</c:v>
                </c:pt>
                <c:pt idx="2398">
                  <c:v>42608</c:v>
                </c:pt>
                <c:pt idx="2399">
                  <c:v>42607</c:v>
                </c:pt>
                <c:pt idx="2400">
                  <c:v>42606</c:v>
                </c:pt>
                <c:pt idx="2401">
                  <c:v>42605</c:v>
                </c:pt>
                <c:pt idx="2402">
                  <c:v>42604</c:v>
                </c:pt>
                <c:pt idx="2403">
                  <c:v>42601</c:v>
                </c:pt>
                <c:pt idx="2404">
                  <c:v>42600</c:v>
                </c:pt>
                <c:pt idx="2405">
                  <c:v>42599</c:v>
                </c:pt>
                <c:pt idx="2406">
                  <c:v>42598</c:v>
                </c:pt>
                <c:pt idx="2407">
                  <c:v>42597</c:v>
                </c:pt>
                <c:pt idx="2408">
                  <c:v>42594</c:v>
                </c:pt>
                <c:pt idx="2409">
                  <c:v>42593</c:v>
                </c:pt>
                <c:pt idx="2410">
                  <c:v>42592</c:v>
                </c:pt>
                <c:pt idx="2411">
                  <c:v>42591</c:v>
                </c:pt>
                <c:pt idx="2412">
                  <c:v>42590</c:v>
                </c:pt>
                <c:pt idx="2413">
                  <c:v>42587</c:v>
                </c:pt>
                <c:pt idx="2414">
                  <c:v>42586</c:v>
                </c:pt>
                <c:pt idx="2415">
                  <c:v>42585</c:v>
                </c:pt>
                <c:pt idx="2416">
                  <c:v>42584</c:v>
                </c:pt>
                <c:pt idx="2417">
                  <c:v>42583</c:v>
                </c:pt>
                <c:pt idx="2418">
                  <c:v>42580</c:v>
                </c:pt>
                <c:pt idx="2419">
                  <c:v>42579</c:v>
                </c:pt>
                <c:pt idx="2420">
                  <c:v>42578</c:v>
                </c:pt>
                <c:pt idx="2421">
                  <c:v>42577</c:v>
                </c:pt>
                <c:pt idx="2422">
                  <c:v>42576</c:v>
                </c:pt>
                <c:pt idx="2423">
                  <c:v>42573</c:v>
                </c:pt>
                <c:pt idx="2424">
                  <c:v>42572</c:v>
                </c:pt>
                <c:pt idx="2425">
                  <c:v>42571</c:v>
                </c:pt>
                <c:pt idx="2426">
                  <c:v>42570</c:v>
                </c:pt>
                <c:pt idx="2427">
                  <c:v>42569</c:v>
                </c:pt>
                <c:pt idx="2428">
                  <c:v>42566</c:v>
                </c:pt>
                <c:pt idx="2429">
                  <c:v>42565</c:v>
                </c:pt>
                <c:pt idx="2430">
                  <c:v>42564</c:v>
                </c:pt>
                <c:pt idx="2431">
                  <c:v>42563</c:v>
                </c:pt>
                <c:pt idx="2432">
                  <c:v>42562</c:v>
                </c:pt>
                <c:pt idx="2433">
                  <c:v>42559</c:v>
                </c:pt>
                <c:pt idx="2434">
                  <c:v>42558</c:v>
                </c:pt>
                <c:pt idx="2435">
                  <c:v>42557</c:v>
                </c:pt>
                <c:pt idx="2436">
                  <c:v>42556</c:v>
                </c:pt>
                <c:pt idx="2437">
                  <c:v>42555</c:v>
                </c:pt>
                <c:pt idx="2438">
                  <c:v>42552</c:v>
                </c:pt>
                <c:pt idx="2439">
                  <c:v>42551</c:v>
                </c:pt>
                <c:pt idx="2440">
                  <c:v>42550</c:v>
                </c:pt>
                <c:pt idx="2441">
                  <c:v>42549</c:v>
                </c:pt>
                <c:pt idx="2442">
                  <c:v>42548</c:v>
                </c:pt>
                <c:pt idx="2443">
                  <c:v>42545</c:v>
                </c:pt>
                <c:pt idx="2444">
                  <c:v>42544</c:v>
                </c:pt>
                <c:pt idx="2445">
                  <c:v>42543</c:v>
                </c:pt>
                <c:pt idx="2446">
                  <c:v>42542</c:v>
                </c:pt>
                <c:pt idx="2447">
                  <c:v>42541</c:v>
                </c:pt>
                <c:pt idx="2448">
                  <c:v>42538</c:v>
                </c:pt>
                <c:pt idx="2449">
                  <c:v>42537</c:v>
                </c:pt>
                <c:pt idx="2450">
                  <c:v>42536</c:v>
                </c:pt>
                <c:pt idx="2451">
                  <c:v>42535</c:v>
                </c:pt>
                <c:pt idx="2452">
                  <c:v>42534</c:v>
                </c:pt>
                <c:pt idx="2453">
                  <c:v>42531</c:v>
                </c:pt>
                <c:pt idx="2454">
                  <c:v>42530</c:v>
                </c:pt>
                <c:pt idx="2455">
                  <c:v>42529</c:v>
                </c:pt>
                <c:pt idx="2456">
                  <c:v>42528</c:v>
                </c:pt>
                <c:pt idx="2457">
                  <c:v>42527</c:v>
                </c:pt>
                <c:pt idx="2458">
                  <c:v>42524</c:v>
                </c:pt>
                <c:pt idx="2459">
                  <c:v>42523</c:v>
                </c:pt>
                <c:pt idx="2460">
                  <c:v>42522</c:v>
                </c:pt>
                <c:pt idx="2461">
                  <c:v>42521</c:v>
                </c:pt>
                <c:pt idx="2462">
                  <c:v>42520</c:v>
                </c:pt>
                <c:pt idx="2463">
                  <c:v>42517</c:v>
                </c:pt>
                <c:pt idx="2464">
                  <c:v>42516</c:v>
                </c:pt>
                <c:pt idx="2465">
                  <c:v>42515</c:v>
                </c:pt>
                <c:pt idx="2466">
                  <c:v>42514</c:v>
                </c:pt>
                <c:pt idx="2467">
                  <c:v>42513</c:v>
                </c:pt>
                <c:pt idx="2468">
                  <c:v>42510</c:v>
                </c:pt>
                <c:pt idx="2469">
                  <c:v>42509</c:v>
                </c:pt>
                <c:pt idx="2470">
                  <c:v>42508</c:v>
                </c:pt>
                <c:pt idx="2471">
                  <c:v>42507</c:v>
                </c:pt>
                <c:pt idx="2472">
                  <c:v>42506</c:v>
                </c:pt>
                <c:pt idx="2473">
                  <c:v>42503</c:v>
                </c:pt>
                <c:pt idx="2474">
                  <c:v>42502</c:v>
                </c:pt>
                <c:pt idx="2475">
                  <c:v>42501</c:v>
                </c:pt>
                <c:pt idx="2476">
                  <c:v>42500</c:v>
                </c:pt>
                <c:pt idx="2477">
                  <c:v>42499</c:v>
                </c:pt>
                <c:pt idx="2478">
                  <c:v>42496</c:v>
                </c:pt>
                <c:pt idx="2479">
                  <c:v>42495</c:v>
                </c:pt>
                <c:pt idx="2480">
                  <c:v>42494</c:v>
                </c:pt>
                <c:pt idx="2481">
                  <c:v>42493</c:v>
                </c:pt>
                <c:pt idx="2482">
                  <c:v>42492</c:v>
                </c:pt>
                <c:pt idx="2483">
                  <c:v>42489</c:v>
                </c:pt>
                <c:pt idx="2484">
                  <c:v>42488</c:v>
                </c:pt>
                <c:pt idx="2485">
                  <c:v>42487</c:v>
                </c:pt>
                <c:pt idx="2486">
                  <c:v>42486</c:v>
                </c:pt>
                <c:pt idx="2487">
                  <c:v>42485</c:v>
                </c:pt>
                <c:pt idx="2488">
                  <c:v>42482</c:v>
                </c:pt>
                <c:pt idx="2489">
                  <c:v>42481</c:v>
                </c:pt>
                <c:pt idx="2490">
                  <c:v>42480</c:v>
                </c:pt>
                <c:pt idx="2491">
                  <c:v>42479</c:v>
                </c:pt>
                <c:pt idx="2492">
                  <c:v>42478</c:v>
                </c:pt>
                <c:pt idx="2493">
                  <c:v>42475</c:v>
                </c:pt>
                <c:pt idx="2494">
                  <c:v>42474</c:v>
                </c:pt>
                <c:pt idx="2495">
                  <c:v>42473</c:v>
                </c:pt>
                <c:pt idx="2496">
                  <c:v>42472</c:v>
                </c:pt>
                <c:pt idx="2497">
                  <c:v>42471</c:v>
                </c:pt>
                <c:pt idx="2498">
                  <c:v>42468</c:v>
                </c:pt>
                <c:pt idx="2499">
                  <c:v>42467</c:v>
                </c:pt>
                <c:pt idx="2500">
                  <c:v>42466</c:v>
                </c:pt>
                <c:pt idx="2501">
                  <c:v>42465</c:v>
                </c:pt>
                <c:pt idx="2502">
                  <c:v>42464</c:v>
                </c:pt>
                <c:pt idx="2503">
                  <c:v>42461</c:v>
                </c:pt>
                <c:pt idx="2504">
                  <c:v>42460</c:v>
                </c:pt>
                <c:pt idx="2505">
                  <c:v>42459</c:v>
                </c:pt>
                <c:pt idx="2506">
                  <c:v>42458</c:v>
                </c:pt>
                <c:pt idx="2507">
                  <c:v>42457</c:v>
                </c:pt>
                <c:pt idx="2508">
                  <c:v>42454</c:v>
                </c:pt>
                <c:pt idx="2509">
                  <c:v>42453</c:v>
                </c:pt>
                <c:pt idx="2510">
                  <c:v>42452</c:v>
                </c:pt>
                <c:pt idx="2511">
                  <c:v>42451</c:v>
                </c:pt>
                <c:pt idx="2512">
                  <c:v>42450</c:v>
                </c:pt>
                <c:pt idx="2513">
                  <c:v>42447</c:v>
                </c:pt>
                <c:pt idx="2514">
                  <c:v>42446</c:v>
                </c:pt>
                <c:pt idx="2515">
                  <c:v>42445</c:v>
                </c:pt>
                <c:pt idx="2516">
                  <c:v>42444</c:v>
                </c:pt>
                <c:pt idx="2517">
                  <c:v>42443</c:v>
                </c:pt>
                <c:pt idx="2518">
                  <c:v>42440</c:v>
                </c:pt>
                <c:pt idx="2519">
                  <c:v>42439</c:v>
                </c:pt>
                <c:pt idx="2520">
                  <c:v>42438</c:v>
                </c:pt>
                <c:pt idx="2521">
                  <c:v>42437</c:v>
                </c:pt>
                <c:pt idx="2522">
                  <c:v>42436</c:v>
                </c:pt>
                <c:pt idx="2523">
                  <c:v>42433</c:v>
                </c:pt>
                <c:pt idx="2524">
                  <c:v>42432</c:v>
                </c:pt>
                <c:pt idx="2525">
                  <c:v>42431</c:v>
                </c:pt>
                <c:pt idx="2526">
                  <c:v>42430</c:v>
                </c:pt>
                <c:pt idx="2527">
                  <c:v>42429</c:v>
                </c:pt>
                <c:pt idx="2528">
                  <c:v>42426</c:v>
                </c:pt>
                <c:pt idx="2529">
                  <c:v>42425</c:v>
                </c:pt>
                <c:pt idx="2530">
                  <c:v>42424</c:v>
                </c:pt>
                <c:pt idx="2531">
                  <c:v>42423</c:v>
                </c:pt>
                <c:pt idx="2532">
                  <c:v>42422</c:v>
                </c:pt>
                <c:pt idx="2533">
                  <c:v>42419</c:v>
                </c:pt>
                <c:pt idx="2534">
                  <c:v>42418</c:v>
                </c:pt>
                <c:pt idx="2535">
                  <c:v>42417</c:v>
                </c:pt>
                <c:pt idx="2536">
                  <c:v>42416</c:v>
                </c:pt>
                <c:pt idx="2537">
                  <c:v>42415</c:v>
                </c:pt>
                <c:pt idx="2538">
                  <c:v>42412</c:v>
                </c:pt>
                <c:pt idx="2539">
                  <c:v>42411</c:v>
                </c:pt>
                <c:pt idx="2540">
                  <c:v>42410</c:v>
                </c:pt>
                <c:pt idx="2541">
                  <c:v>42409</c:v>
                </c:pt>
                <c:pt idx="2542">
                  <c:v>42408</c:v>
                </c:pt>
                <c:pt idx="2543">
                  <c:v>42405</c:v>
                </c:pt>
                <c:pt idx="2544">
                  <c:v>42404</c:v>
                </c:pt>
                <c:pt idx="2545">
                  <c:v>42403</c:v>
                </c:pt>
                <c:pt idx="2546">
                  <c:v>42402</c:v>
                </c:pt>
                <c:pt idx="2547">
                  <c:v>42401</c:v>
                </c:pt>
                <c:pt idx="2548">
                  <c:v>42398</c:v>
                </c:pt>
                <c:pt idx="2549">
                  <c:v>42397</c:v>
                </c:pt>
                <c:pt idx="2550">
                  <c:v>42396</c:v>
                </c:pt>
                <c:pt idx="2551">
                  <c:v>42395</c:v>
                </c:pt>
                <c:pt idx="2552">
                  <c:v>42394</c:v>
                </c:pt>
                <c:pt idx="2553">
                  <c:v>42391</c:v>
                </c:pt>
                <c:pt idx="2554">
                  <c:v>42390</c:v>
                </c:pt>
                <c:pt idx="2555">
                  <c:v>42389</c:v>
                </c:pt>
                <c:pt idx="2556">
                  <c:v>42388</c:v>
                </c:pt>
                <c:pt idx="2557">
                  <c:v>42387</c:v>
                </c:pt>
                <c:pt idx="2558">
                  <c:v>42384</c:v>
                </c:pt>
                <c:pt idx="2559">
                  <c:v>42383</c:v>
                </c:pt>
                <c:pt idx="2560">
                  <c:v>42382</c:v>
                </c:pt>
                <c:pt idx="2561">
                  <c:v>42381</c:v>
                </c:pt>
                <c:pt idx="2562">
                  <c:v>42380</c:v>
                </c:pt>
                <c:pt idx="2563">
                  <c:v>42377</c:v>
                </c:pt>
                <c:pt idx="2564">
                  <c:v>42376</c:v>
                </c:pt>
                <c:pt idx="2565">
                  <c:v>42375</c:v>
                </c:pt>
                <c:pt idx="2566">
                  <c:v>42374</c:v>
                </c:pt>
                <c:pt idx="2567">
                  <c:v>42373</c:v>
                </c:pt>
                <c:pt idx="2568">
                  <c:v>42370</c:v>
                </c:pt>
                <c:pt idx="2569">
                  <c:v>42369</c:v>
                </c:pt>
                <c:pt idx="2570">
                  <c:v>42368</c:v>
                </c:pt>
                <c:pt idx="2571">
                  <c:v>42367</c:v>
                </c:pt>
                <c:pt idx="2572">
                  <c:v>42366</c:v>
                </c:pt>
                <c:pt idx="2573">
                  <c:v>42363</c:v>
                </c:pt>
                <c:pt idx="2574">
                  <c:v>42362</c:v>
                </c:pt>
                <c:pt idx="2575">
                  <c:v>42361</c:v>
                </c:pt>
                <c:pt idx="2576">
                  <c:v>42360</c:v>
                </c:pt>
                <c:pt idx="2577">
                  <c:v>42359</c:v>
                </c:pt>
                <c:pt idx="2578">
                  <c:v>42356</c:v>
                </c:pt>
                <c:pt idx="2579">
                  <c:v>42355</c:v>
                </c:pt>
                <c:pt idx="2580">
                  <c:v>42354</c:v>
                </c:pt>
                <c:pt idx="2581">
                  <c:v>42353</c:v>
                </c:pt>
                <c:pt idx="2582">
                  <c:v>42352</c:v>
                </c:pt>
                <c:pt idx="2583">
                  <c:v>42349</c:v>
                </c:pt>
                <c:pt idx="2584">
                  <c:v>42348</c:v>
                </c:pt>
                <c:pt idx="2585">
                  <c:v>42347</c:v>
                </c:pt>
                <c:pt idx="2586">
                  <c:v>42346</c:v>
                </c:pt>
                <c:pt idx="2587">
                  <c:v>42345</c:v>
                </c:pt>
                <c:pt idx="2588">
                  <c:v>42342</c:v>
                </c:pt>
                <c:pt idx="2589">
                  <c:v>42341</c:v>
                </c:pt>
                <c:pt idx="2590">
                  <c:v>42340</c:v>
                </c:pt>
                <c:pt idx="2591">
                  <c:v>42339</c:v>
                </c:pt>
                <c:pt idx="2592">
                  <c:v>42338</c:v>
                </c:pt>
                <c:pt idx="2593">
                  <c:v>42335</c:v>
                </c:pt>
                <c:pt idx="2594">
                  <c:v>42334</c:v>
                </c:pt>
                <c:pt idx="2595">
                  <c:v>42333</c:v>
                </c:pt>
                <c:pt idx="2596">
                  <c:v>42332</c:v>
                </c:pt>
                <c:pt idx="2597">
                  <c:v>42331</c:v>
                </c:pt>
                <c:pt idx="2598">
                  <c:v>42328</c:v>
                </c:pt>
                <c:pt idx="2599">
                  <c:v>42327</c:v>
                </c:pt>
                <c:pt idx="2600">
                  <c:v>42326</c:v>
                </c:pt>
                <c:pt idx="2601">
                  <c:v>42325</c:v>
                </c:pt>
                <c:pt idx="2602">
                  <c:v>42324</c:v>
                </c:pt>
                <c:pt idx="2603">
                  <c:v>42321</c:v>
                </c:pt>
                <c:pt idx="2604">
                  <c:v>42320</c:v>
                </c:pt>
                <c:pt idx="2605">
                  <c:v>42319</c:v>
                </c:pt>
                <c:pt idx="2606">
                  <c:v>42318</c:v>
                </c:pt>
                <c:pt idx="2607">
                  <c:v>42317</c:v>
                </c:pt>
                <c:pt idx="2608">
                  <c:v>42314</c:v>
                </c:pt>
                <c:pt idx="2609">
                  <c:v>42313</c:v>
                </c:pt>
                <c:pt idx="2610">
                  <c:v>42312</c:v>
                </c:pt>
                <c:pt idx="2611">
                  <c:v>42311</c:v>
                </c:pt>
                <c:pt idx="2612">
                  <c:v>42310</c:v>
                </c:pt>
                <c:pt idx="2613">
                  <c:v>42307</c:v>
                </c:pt>
                <c:pt idx="2614">
                  <c:v>42306</c:v>
                </c:pt>
                <c:pt idx="2615">
                  <c:v>42305</c:v>
                </c:pt>
                <c:pt idx="2616">
                  <c:v>42304</c:v>
                </c:pt>
                <c:pt idx="2617">
                  <c:v>42303</c:v>
                </c:pt>
                <c:pt idx="2618">
                  <c:v>42300</c:v>
                </c:pt>
                <c:pt idx="2619">
                  <c:v>42299</c:v>
                </c:pt>
                <c:pt idx="2620">
                  <c:v>42298</c:v>
                </c:pt>
                <c:pt idx="2621">
                  <c:v>42297</c:v>
                </c:pt>
                <c:pt idx="2622">
                  <c:v>42296</c:v>
                </c:pt>
                <c:pt idx="2623">
                  <c:v>42293</c:v>
                </c:pt>
                <c:pt idx="2624">
                  <c:v>42292</c:v>
                </c:pt>
                <c:pt idx="2625">
                  <c:v>42291</c:v>
                </c:pt>
                <c:pt idx="2626">
                  <c:v>42290</c:v>
                </c:pt>
                <c:pt idx="2627">
                  <c:v>42289</c:v>
                </c:pt>
                <c:pt idx="2628">
                  <c:v>42286</c:v>
                </c:pt>
                <c:pt idx="2629">
                  <c:v>42285</c:v>
                </c:pt>
                <c:pt idx="2630">
                  <c:v>42284</c:v>
                </c:pt>
                <c:pt idx="2631">
                  <c:v>42283</c:v>
                </c:pt>
                <c:pt idx="2632">
                  <c:v>42282</c:v>
                </c:pt>
                <c:pt idx="2633">
                  <c:v>42279</c:v>
                </c:pt>
                <c:pt idx="2634">
                  <c:v>42278</c:v>
                </c:pt>
                <c:pt idx="2635">
                  <c:v>42277</c:v>
                </c:pt>
                <c:pt idx="2636">
                  <c:v>42276</c:v>
                </c:pt>
                <c:pt idx="2637">
                  <c:v>42275</c:v>
                </c:pt>
                <c:pt idx="2638">
                  <c:v>42272</c:v>
                </c:pt>
                <c:pt idx="2639">
                  <c:v>42271</c:v>
                </c:pt>
                <c:pt idx="2640">
                  <c:v>42270</c:v>
                </c:pt>
                <c:pt idx="2641">
                  <c:v>42269</c:v>
                </c:pt>
                <c:pt idx="2642">
                  <c:v>42268</c:v>
                </c:pt>
                <c:pt idx="2643">
                  <c:v>42265</c:v>
                </c:pt>
                <c:pt idx="2644">
                  <c:v>42264</c:v>
                </c:pt>
                <c:pt idx="2645">
                  <c:v>42263</c:v>
                </c:pt>
                <c:pt idx="2646">
                  <c:v>42262</c:v>
                </c:pt>
                <c:pt idx="2647">
                  <c:v>42261</c:v>
                </c:pt>
                <c:pt idx="2648">
                  <c:v>42258</c:v>
                </c:pt>
                <c:pt idx="2649">
                  <c:v>42257</c:v>
                </c:pt>
                <c:pt idx="2650">
                  <c:v>42256</c:v>
                </c:pt>
                <c:pt idx="2651">
                  <c:v>42255</c:v>
                </c:pt>
                <c:pt idx="2652">
                  <c:v>42254</c:v>
                </c:pt>
                <c:pt idx="2653">
                  <c:v>42251</c:v>
                </c:pt>
                <c:pt idx="2654">
                  <c:v>42250</c:v>
                </c:pt>
                <c:pt idx="2655">
                  <c:v>42249</c:v>
                </c:pt>
                <c:pt idx="2656">
                  <c:v>42248</c:v>
                </c:pt>
                <c:pt idx="2657">
                  <c:v>42247</c:v>
                </c:pt>
                <c:pt idx="2658">
                  <c:v>42244</c:v>
                </c:pt>
                <c:pt idx="2659">
                  <c:v>42243</c:v>
                </c:pt>
                <c:pt idx="2660">
                  <c:v>42242</c:v>
                </c:pt>
                <c:pt idx="2661">
                  <c:v>42241</c:v>
                </c:pt>
                <c:pt idx="2662">
                  <c:v>42240</c:v>
                </c:pt>
                <c:pt idx="2663">
                  <c:v>42237</c:v>
                </c:pt>
                <c:pt idx="2664">
                  <c:v>42236</c:v>
                </c:pt>
                <c:pt idx="2665">
                  <c:v>42235</c:v>
                </c:pt>
                <c:pt idx="2666">
                  <c:v>42234</c:v>
                </c:pt>
                <c:pt idx="2667">
                  <c:v>42233</c:v>
                </c:pt>
                <c:pt idx="2668">
                  <c:v>42230</c:v>
                </c:pt>
                <c:pt idx="2669">
                  <c:v>42229</c:v>
                </c:pt>
                <c:pt idx="2670">
                  <c:v>42228</c:v>
                </c:pt>
                <c:pt idx="2671">
                  <c:v>42227</c:v>
                </c:pt>
                <c:pt idx="2672">
                  <c:v>42226</c:v>
                </c:pt>
                <c:pt idx="2673">
                  <c:v>42223</c:v>
                </c:pt>
                <c:pt idx="2674">
                  <c:v>42222</c:v>
                </c:pt>
                <c:pt idx="2675">
                  <c:v>42221</c:v>
                </c:pt>
                <c:pt idx="2676">
                  <c:v>42220</c:v>
                </c:pt>
                <c:pt idx="2677">
                  <c:v>42219</c:v>
                </c:pt>
                <c:pt idx="2678">
                  <c:v>42216</c:v>
                </c:pt>
                <c:pt idx="2679">
                  <c:v>42215</c:v>
                </c:pt>
                <c:pt idx="2680">
                  <c:v>42214</c:v>
                </c:pt>
                <c:pt idx="2681">
                  <c:v>42213</c:v>
                </c:pt>
                <c:pt idx="2682">
                  <c:v>42212</c:v>
                </c:pt>
                <c:pt idx="2683">
                  <c:v>42209</c:v>
                </c:pt>
                <c:pt idx="2684">
                  <c:v>42208</c:v>
                </c:pt>
                <c:pt idx="2685">
                  <c:v>42207</c:v>
                </c:pt>
                <c:pt idx="2686">
                  <c:v>42206</c:v>
                </c:pt>
                <c:pt idx="2687">
                  <c:v>42205</c:v>
                </c:pt>
                <c:pt idx="2688">
                  <c:v>42202</c:v>
                </c:pt>
                <c:pt idx="2689">
                  <c:v>42201</c:v>
                </c:pt>
                <c:pt idx="2690">
                  <c:v>42200</c:v>
                </c:pt>
                <c:pt idx="2691">
                  <c:v>42199</c:v>
                </c:pt>
                <c:pt idx="2692">
                  <c:v>42198</c:v>
                </c:pt>
                <c:pt idx="2693">
                  <c:v>42195</c:v>
                </c:pt>
                <c:pt idx="2694">
                  <c:v>42194</c:v>
                </c:pt>
                <c:pt idx="2695">
                  <c:v>42193</c:v>
                </c:pt>
                <c:pt idx="2696">
                  <c:v>42192</c:v>
                </c:pt>
                <c:pt idx="2697">
                  <c:v>42191</c:v>
                </c:pt>
                <c:pt idx="2698">
                  <c:v>42188</c:v>
                </c:pt>
                <c:pt idx="2699">
                  <c:v>42187</c:v>
                </c:pt>
                <c:pt idx="2700">
                  <c:v>42186</c:v>
                </c:pt>
                <c:pt idx="2701">
                  <c:v>42185</c:v>
                </c:pt>
                <c:pt idx="2702">
                  <c:v>42184</c:v>
                </c:pt>
                <c:pt idx="2703">
                  <c:v>42181</c:v>
                </c:pt>
                <c:pt idx="2704">
                  <c:v>42180</c:v>
                </c:pt>
                <c:pt idx="2705">
                  <c:v>42179</c:v>
                </c:pt>
                <c:pt idx="2706">
                  <c:v>42178</c:v>
                </c:pt>
                <c:pt idx="2707">
                  <c:v>42177</c:v>
                </c:pt>
                <c:pt idx="2708">
                  <c:v>42174</c:v>
                </c:pt>
                <c:pt idx="2709">
                  <c:v>42173</c:v>
                </c:pt>
                <c:pt idx="2710">
                  <c:v>42172</c:v>
                </c:pt>
                <c:pt idx="2711">
                  <c:v>42171</c:v>
                </c:pt>
                <c:pt idx="2712">
                  <c:v>42170</c:v>
                </c:pt>
                <c:pt idx="2713">
                  <c:v>42167</c:v>
                </c:pt>
                <c:pt idx="2714">
                  <c:v>42166</c:v>
                </c:pt>
                <c:pt idx="2715">
                  <c:v>42165</c:v>
                </c:pt>
                <c:pt idx="2716">
                  <c:v>42164</c:v>
                </c:pt>
                <c:pt idx="2717">
                  <c:v>42163</c:v>
                </c:pt>
                <c:pt idx="2718">
                  <c:v>42160</c:v>
                </c:pt>
                <c:pt idx="2719">
                  <c:v>42159</c:v>
                </c:pt>
                <c:pt idx="2720">
                  <c:v>42158</c:v>
                </c:pt>
                <c:pt idx="2721">
                  <c:v>42157</c:v>
                </c:pt>
                <c:pt idx="2722">
                  <c:v>42156</c:v>
                </c:pt>
                <c:pt idx="2723">
                  <c:v>42153</c:v>
                </c:pt>
                <c:pt idx="2724">
                  <c:v>42152</c:v>
                </c:pt>
                <c:pt idx="2725">
                  <c:v>42151</c:v>
                </c:pt>
                <c:pt idx="2726">
                  <c:v>42150</c:v>
                </c:pt>
                <c:pt idx="2727">
                  <c:v>42149</c:v>
                </c:pt>
                <c:pt idx="2728">
                  <c:v>42146</c:v>
                </c:pt>
                <c:pt idx="2729">
                  <c:v>42145</c:v>
                </c:pt>
                <c:pt idx="2730">
                  <c:v>42144</c:v>
                </c:pt>
                <c:pt idx="2731">
                  <c:v>42143</c:v>
                </c:pt>
                <c:pt idx="2732">
                  <c:v>42142</c:v>
                </c:pt>
                <c:pt idx="2733">
                  <c:v>42139</c:v>
                </c:pt>
                <c:pt idx="2734">
                  <c:v>42138</c:v>
                </c:pt>
                <c:pt idx="2735">
                  <c:v>42137</c:v>
                </c:pt>
                <c:pt idx="2736">
                  <c:v>42136</c:v>
                </c:pt>
                <c:pt idx="2737">
                  <c:v>42135</c:v>
                </c:pt>
                <c:pt idx="2738">
                  <c:v>42132</c:v>
                </c:pt>
                <c:pt idx="2739">
                  <c:v>42131</c:v>
                </c:pt>
                <c:pt idx="2740">
                  <c:v>42130</c:v>
                </c:pt>
                <c:pt idx="2741">
                  <c:v>42129</c:v>
                </c:pt>
                <c:pt idx="2742">
                  <c:v>42128</c:v>
                </c:pt>
                <c:pt idx="2743">
                  <c:v>42125</c:v>
                </c:pt>
                <c:pt idx="2744">
                  <c:v>42124</c:v>
                </c:pt>
                <c:pt idx="2745">
                  <c:v>42123</c:v>
                </c:pt>
                <c:pt idx="2746">
                  <c:v>42122</c:v>
                </c:pt>
                <c:pt idx="2747">
                  <c:v>42121</c:v>
                </c:pt>
                <c:pt idx="2748">
                  <c:v>42118</c:v>
                </c:pt>
                <c:pt idx="2749">
                  <c:v>42117</c:v>
                </c:pt>
                <c:pt idx="2750">
                  <c:v>42116</c:v>
                </c:pt>
                <c:pt idx="2751">
                  <c:v>42115</c:v>
                </c:pt>
                <c:pt idx="2752">
                  <c:v>42114</c:v>
                </c:pt>
                <c:pt idx="2753">
                  <c:v>42111</c:v>
                </c:pt>
                <c:pt idx="2754">
                  <c:v>42110</c:v>
                </c:pt>
                <c:pt idx="2755">
                  <c:v>42109</c:v>
                </c:pt>
                <c:pt idx="2756">
                  <c:v>42108</c:v>
                </c:pt>
                <c:pt idx="2757">
                  <c:v>42107</c:v>
                </c:pt>
                <c:pt idx="2758">
                  <c:v>42104</c:v>
                </c:pt>
                <c:pt idx="2759">
                  <c:v>42103</c:v>
                </c:pt>
                <c:pt idx="2760">
                  <c:v>42102</c:v>
                </c:pt>
                <c:pt idx="2761">
                  <c:v>42101</c:v>
                </c:pt>
                <c:pt idx="2762">
                  <c:v>42100</c:v>
                </c:pt>
                <c:pt idx="2763">
                  <c:v>42097</c:v>
                </c:pt>
                <c:pt idx="2764">
                  <c:v>42096</c:v>
                </c:pt>
                <c:pt idx="2765">
                  <c:v>42095</c:v>
                </c:pt>
                <c:pt idx="2766">
                  <c:v>42094</c:v>
                </c:pt>
                <c:pt idx="2767">
                  <c:v>42093</c:v>
                </c:pt>
                <c:pt idx="2768">
                  <c:v>42090</c:v>
                </c:pt>
                <c:pt idx="2769">
                  <c:v>42089</c:v>
                </c:pt>
                <c:pt idx="2770">
                  <c:v>42088</c:v>
                </c:pt>
                <c:pt idx="2771">
                  <c:v>42087</c:v>
                </c:pt>
                <c:pt idx="2772">
                  <c:v>42086</c:v>
                </c:pt>
                <c:pt idx="2773">
                  <c:v>42083</c:v>
                </c:pt>
                <c:pt idx="2774">
                  <c:v>42082</c:v>
                </c:pt>
                <c:pt idx="2775">
                  <c:v>42081</c:v>
                </c:pt>
                <c:pt idx="2776">
                  <c:v>42080</c:v>
                </c:pt>
                <c:pt idx="2777">
                  <c:v>42079</c:v>
                </c:pt>
                <c:pt idx="2778">
                  <c:v>42076</c:v>
                </c:pt>
                <c:pt idx="2779">
                  <c:v>42075</c:v>
                </c:pt>
                <c:pt idx="2780">
                  <c:v>42074</c:v>
                </c:pt>
                <c:pt idx="2781">
                  <c:v>42073</c:v>
                </c:pt>
                <c:pt idx="2782">
                  <c:v>42072</c:v>
                </c:pt>
                <c:pt idx="2783">
                  <c:v>42069</c:v>
                </c:pt>
                <c:pt idx="2784">
                  <c:v>42068</c:v>
                </c:pt>
                <c:pt idx="2785">
                  <c:v>42067</c:v>
                </c:pt>
                <c:pt idx="2786">
                  <c:v>42066</c:v>
                </c:pt>
                <c:pt idx="2787">
                  <c:v>42065</c:v>
                </c:pt>
                <c:pt idx="2788">
                  <c:v>42062</c:v>
                </c:pt>
                <c:pt idx="2789">
                  <c:v>42061</c:v>
                </c:pt>
                <c:pt idx="2790">
                  <c:v>42060</c:v>
                </c:pt>
                <c:pt idx="2791">
                  <c:v>42059</c:v>
                </c:pt>
                <c:pt idx="2792">
                  <c:v>42058</c:v>
                </c:pt>
                <c:pt idx="2793">
                  <c:v>42055</c:v>
                </c:pt>
                <c:pt idx="2794">
                  <c:v>42054</c:v>
                </c:pt>
                <c:pt idx="2795">
                  <c:v>42053</c:v>
                </c:pt>
                <c:pt idx="2796">
                  <c:v>42052</c:v>
                </c:pt>
                <c:pt idx="2797">
                  <c:v>42051</c:v>
                </c:pt>
                <c:pt idx="2798">
                  <c:v>42048</c:v>
                </c:pt>
                <c:pt idx="2799">
                  <c:v>42047</c:v>
                </c:pt>
                <c:pt idx="2800">
                  <c:v>42046</c:v>
                </c:pt>
                <c:pt idx="2801">
                  <c:v>42045</c:v>
                </c:pt>
                <c:pt idx="2802">
                  <c:v>42044</c:v>
                </c:pt>
                <c:pt idx="2803">
                  <c:v>42041</c:v>
                </c:pt>
                <c:pt idx="2804">
                  <c:v>42040</c:v>
                </c:pt>
                <c:pt idx="2805">
                  <c:v>42039</c:v>
                </c:pt>
                <c:pt idx="2806">
                  <c:v>42038</c:v>
                </c:pt>
                <c:pt idx="2807">
                  <c:v>42037</c:v>
                </c:pt>
                <c:pt idx="2808">
                  <c:v>42034</c:v>
                </c:pt>
                <c:pt idx="2809">
                  <c:v>42033</c:v>
                </c:pt>
                <c:pt idx="2810">
                  <c:v>42032</c:v>
                </c:pt>
                <c:pt idx="2811">
                  <c:v>42031</c:v>
                </c:pt>
                <c:pt idx="2812">
                  <c:v>42030</c:v>
                </c:pt>
                <c:pt idx="2813">
                  <c:v>42027</c:v>
                </c:pt>
                <c:pt idx="2814">
                  <c:v>42026</c:v>
                </c:pt>
                <c:pt idx="2815">
                  <c:v>42025</c:v>
                </c:pt>
                <c:pt idx="2816">
                  <c:v>42024</c:v>
                </c:pt>
                <c:pt idx="2817">
                  <c:v>42023</c:v>
                </c:pt>
                <c:pt idx="2818">
                  <c:v>42020</c:v>
                </c:pt>
                <c:pt idx="2819">
                  <c:v>42019</c:v>
                </c:pt>
                <c:pt idx="2820">
                  <c:v>42018</c:v>
                </c:pt>
                <c:pt idx="2821">
                  <c:v>42017</c:v>
                </c:pt>
                <c:pt idx="2822">
                  <c:v>42016</c:v>
                </c:pt>
                <c:pt idx="2823">
                  <c:v>42013</c:v>
                </c:pt>
                <c:pt idx="2824">
                  <c:v>42012</c:v>
                </c:pt>
                <c:pt idx="2825">
                  <c:v>42011</c:v>
                </c:pt>
                <c:pt idx="2826">
                  <c:v>42010</c:v>
                </c:pt>
                <c:pt idx="2827">
                  <c:v>42009</c:v>
                </c:pt>
                <c:pt idx="2828">
                  <c:v>42006</c:v>
                </c:pt>
                <c:pt idx="2829">
                  <c:v>42005</c:v>
                </c:pt>
                <c:pt idx="2830">
                  <c:v>42004</c:v>
                </c:pt>
                <c:pt idx="2831">
                  <c:v>42003</c:v>
                </c:pt>
                <c:pt idx="2832">
                  <c:v>42002</c:v>
                </c:pt>
                <c:pt idx="2833">
                  <c:v>41999</c:v>
                </c:pt>
                <c:pt idx="2834">
                  <c:v>41998</c:v>
                </c:pt>
                <c:pt idx="2835">
                  <c:v>41997</c:v>
                </c:pt>
                <c:pt idx="2836">
                  <c:v>41996</c:v>
                </c:pt>
                <c:pt idx="2837">
                  <c:v>41995</c:v>
                </c:pt>
                <c:pt idx="2838">
                  <c:v>41992</c:v>
                </c:pt>
                <c:pt idx="2839">
                  <c:v>41991</c:v>
                </c:pt>
                <c:pt idx="2840">
                  <c:v>41990</c:v>
                </c:pt>
                <c:pt idx="2841">
                  <c:v>41989</c:v>
                </c:pt>
                <c:pt idx="2842">
                  <c:v>41988</c:v>
                </c:pt>
                <c:pt idx="2843">
                  <c:v>41985</c:v>
                </c:pt>
                <c:pt idx="2844">
                  <c:v>41984</c:v>
                </c:pt>
                <c:pt idx="2845">
                  <c:v>41983</c:v>
                </c:pt>
                <c:pt idx="2846">
                  <c:v>41982</c:v>
                </c:pt>
                <c:pt idx="2847">
                  <c:v>41981</c:v>
                </c:pt>
                <c:pt idx="2848">
                  <c:v>41978</c:v>
                </c:pt>
                <c:pt idx="2849">
                  <c:v>41977</c:v>
                </c:pt>
                <c:pt idx="2850">
                  <c:v>41976</c:v>
                </c:pt>
                <c:pt idx="2851">
                  <c:v>41975</c:v>
                </c:pt>
                <c:pt idx="2852">
                  <c:v>41974</c:v>
                </c:pt>
                <c:pt idx="2853">
                  <c:v>41971</c:v>
                </c:pt>
                <c:pt idx="2854">
                  <c:v>41970</c:v>
                </c:pt>
                <c:pt idx="2855">
                  <c:v>41969</c:v>
                </c:pt>
                <c:pt idx="2856">
                  <c:v>41968</c:v>
                </c:pt>
                <c:pt idx="2857">
                  <c:v>41967</c:v>
                </c:pt>
                <c:pt idx="2858">
                  <c:v>41964</c:v>
                </c:pt>
                <c:pt idx="2859">
                  <c:v>41963</c:v>
                </c:pt>
                <c:pt idx="2860">
                  <c:v>41962</c:v>
                </c:pt>
                <c:pt idx="2861">
                  <c:v>41961</c:v>
                </c:pt>
                <c:pt idx="2862">
                  <c:v>41960</c:v>
                </c:pt>
                <c:pt idx="2863">
                  <c:v>41957</c:v>
                </c:pt>
                <c:pt idx="2864">
                  <c:v>41956</c:v>
                </c:pt>
                <c:pt idx="2865">
                  <c:v>41955</c:v>
                </c:pt>
                <c:pt idx="2866">
                  <c:v>41954</c:v>
                </c:pt>
                <c:pt idx="2867">
                  <c:v>41953</c:v>
                </c:pt>
                <c:pt idx="2868">
                  <c:v>41950</c:v>
                </c:pt>
                <c:pt idx="2869">
                  <c:v>41949</c:v>
                </c:pt>
                <c:pt idx="2870">
                  <c:v>41948</c:v>
                </c:pt>
                <c:pt idx="2871">
                  <c:v>41947</c:v>
                </c:pt>
                <c:pt idx="2872">
                  <c:v>41946</c:v>
                </c:pt>
                <c:pt idx="2873">
                  <c:v>41943</c:v>
                </c:pt>
                <c:pt idx="2874">
                  <c:v>41942</c:v>
                </c:pt>
                <c:pt idx="2875">
                  <c:v>41941</c:v>
                </c:pt>
                <c:pt idx="2876">
                  <c:v>41940</c:v>
                </c:pt>
                <c:pt idx="2877">
                  <c:v>41939</c:v>
                </c:pt>
                <c:pt idx="2878">
                  <c:v>41936</c:v>
                </c:pt>
                <c:pt idx="2879">
                  <c:v>41935</c:v>
                </c:pt>
                <c:pt idx="2880">
                  <c:v>41934</c:v>
                </c:pt>
                <c:pt idx="2881">
                  <c:v>41933</c:v>
                </c:pt>
                <c:pt idx="2882">
                  <c:v>41932</c:v>
                </c:pt>
                <c:pt idx="2883">
                  <c:v>41929</c:v>
                </c:pt>
                <c:pt idx="2884">
                  <c:v>41928</c:v>
                </c:pt>
                <c:pt idx="2885">
                  <c:v>41927</c:v>
                </c:pt>
                <c:pt idx="2886">
                  <c:v>41926</c:v>
                </c:pt>
                <c:pt idx="2887">
                  <c:v>41925</c:v>
                </c:pt>
                <c:pt idx="2888">
                  <c:v>41922</c:v>
                </c:pt>
                <c:pt idx="2889">
                  <c:v>41921</c:v>
                </c:pt>
                <c:pt idx="2890">
                  <c:v>41920</c:v>
                </c:pt>
                <c:pt idx="2891">
                  <c:v>41919</c:v>
                </c:pt>
                <c:pt idx="2892">
                  <c:v>41918</c:v>
                </c:pt>
                <c:pt idx="2893">
                  <c:v>41915</c:v>
                </c:pt>
                <c:pt idx="2894">
                  <c:v>41914</c:v>
                </c:pt>
                <c:pt idx="2895">
                  <c:v>41913</c:v>
                </c:pt>
                <c:pt idx="2896">
                  <c:v>41912</c:v>
                </c:pt>
                <c:pt idx="2897">
                  <c:v>41911</c:v>
                </c:pt>
                <c:pt idx="2898">
                  <c:v>41908</c:v>
                </c:pt>
                <c:pt idx="2899">
                  <c:v>41907</c:v>
                </c:pt>
                <c:pt idx="2900">
                  <c:v>41906</c:v>
                </c:pt>
                <c:pt idx="2901">
                  <c:v>41905</c:v>
                </c:pt>
                <c:pt idx="2902">
                  <c:v>41904</c:v>
                </c:pt>
                <c:pt idx="2903">
                  <c:v>41901</c:v>
                </c:pt>
                <c:pt idx="2904">
                  <c:v>41900</c:v>
                </c:pt>
                <c:pt idx="2905">
                  <c:v>41899</c:v>
                </c:pt>
                <c:pt idx="2906">
                  <c:v>41898</c:v>
                </c:pt>
                <c:pt idx="2907">
                  <c:v>41897</c:v>
                </c:pt>
                <c:pt idx="2908">
                  <c:v>41894</c:v>
                </c:pt>
                <c:pt idx="2909">
                  <c:v>41893</c:v>
                </c:pt>
                <c:pt idx="2910">
                  <c:v>41892</c:v>
                </c:pt>
                <c:pt idx="2911">
                  <c:v>41891</c:v>
                </c:pt>
                <c:pt idx="2912">
                  <c:v>41890</c:v>
                </c:pt>
                <c:pt idx="2913">
                  <c:v>41887</c:v>
                </c:pt>
                <c:pt idx="2914">
                  <c:v>41886</c:v>
                </c:pt>
                <c:pt idx="2915">
                  <c:v>41885</c:v>
                </c:pt>
                <c:pt idx="2916">
                  <c:v>41884</c:v>
                </c:pt>
                <c:pt idx="2917">
                  <c:v>41883</c:v>
                </c:pt>
                <c:pt idx="2918">
                  <c:v>41880</c:v>
                </c:pt>
                <c:pt idx="2919">
                  <c:v>41879</c:v>
                </c:pt>
                <c:pt idx="2920">
                  <c:v>41878</c:v>
                </c:pt>
                <c:pt idx="2921">
                  <c:v>41877</c:v>
                </c:pt>
                <c:pt idx="2922">
                  <c:v>41876</c:v>
                </c:pt>
                <c:pt idx="2923">
                  <c:v>41873</c:v>
                </c:pt>
                <c:pt idx="2924">
                  <c:v>41872</c:v>
                </c:pt>
                <c:pt idx="2925">
                  <c:v>41871</c:v>
                </c:pt>
                <c:pt idx="2926">
                  <c:v>41870</c:v>
                </c:pt>
                <c:pt idx="2927">
                  <c:v>41869</c:v>
                </c:pt>
                <c:pt idx="2928">
                  <c:v>41866</c:v>
                </c:pt>
                <c:pt idx="2929">
                  <c:v>41865</c:v>
                </c:pt>
                <c:pt idx="2930">
                  <c:v>41864</c:v>
                </c:pt>
                <c:pt idx="2931">
                  <c:v>41863</c:v>
                </c:pt>
                <c:pt idx="2932">
                  <c:v>41862</c:v>
                </c:pt>
                <c:pt idx="2933">
                  <c:v>41859</c:v>
                </c:pt>
                <c:pt idx="2934">
                  <c:v>41858</c:v>
                </c:pt>
                <c:pt idx="2935">
                  <c:v>41857</c:v>
                </c:pt>
                <c:pt idx="2936">
                  <c:v>41856</c:v>
                </c:pt>
                <c:pt idx="2937">
                  <c:v>41855</c:v>
                </c:pt>
                <c:pt idx="2938">
                  <c:v>41852</c:v>
                </c:pt>
                <c:pt idx="2939">
                  <c:v>41851</c:v>
                </c:pt>
                <c:pt idx="2940">
                  <c:v>41850</c:v>
                </c:pt>
                <c:pt idx="2941">
                  <c:v>41849</c:v>
                </c:pt>
                <c:pt idx="2942">
                  <c:v>41848</c:v>
                </c:pt>
                <c:pt idx="2943">
                  <c:v>41845</c:v>
                </c:pt>
                <c:pt idx="2944">
                  <c:v>41844</c:v>
                </c:pt>
                <c:pt idx="2945">
                  <c:v>41843</c:v>
                </c:pt>
                <c:pt idx="2946">
                  <c:v>41842</c:v>
                </c:pt>
                <c:pt idx="2947">
                  <c:v>41841</c:v>
                </c:pt>
                <c:pt idx="2948">
                  <c:v>41838</c:v>
                </c:pt>
                <c:pt idx="2949">
                  <c:v>41837</c:v>
                </c:pt>
                <c:pt idx="2950">
                  <c:v>41836</c:v>
                </c:pt>
                <c:pt idx="2951">
                  <c:v>41835</c:v>
                </c:pt>
                <c:pt idx="2952">
                  <c:v>41834</c:v>
                </c:pt>
                <c:pt idx="2953">
                  <c:v>41831</c:v>
                </c:pt>
                <c:pt idx="2954">
                  <c:v>41830</c:v>
                </c:pt>
                <c:pt idx="2955">
                  <c:v>41829</c:v>
                </c:pt>
                <c:pt idx="2956">
                  <c:v>41828</c:v>
                </c:pt>
                <c:pt idx="2957">
                  <c:v>41827</c:v>
                </c:pt>
                <c:pt idx="2958">
                  <c:v>41824</c:v>
                </c:pt>
                <c:pt idx="2959">
                  <c:v>41823</c:v>
                </c:pt>
                <c:pt idx="2960">
                  <c:v>41822</c:v>
                </c:pt>
                <c:pt idx="2961">
                  <c:v>41821</c:v>
                </c:pt>
                <c:pt idx="2962">
                  <c:v>41820</c:v>
                </c:pt>
                <c:pt idx="2963">
                  <c:v>41817</c:v>
                </c:pt>
                <c:pt idx="2964">
                  <c:v>41816</c:v>
                </c:pt>
                <c:pt idx="2965">
                  <c:v>41815</c:v>
                </c:pt>
                <c:pt idx="2966">
                  <c:v>41814</c:v>
                </c:pt>
                <c:pt idx="2967">
                  <c:v>41813</c:v>
                </c:pt>
                <c:pt idx="2968">
                  <c:v>41810</c:v>
                </c:pt>
                <c:pt idx="2969">
                  <c:v>41809</c:v>
                </c:pt>
                <c:pt idx="2970">
                  <c:v>41808</c:v>
                </c:pt>
                <c:pt idx="2971">
                  <c:v>41807</c:v>
                </c:pt>
                <c:pt idx="2972">
                  <c:v>41806</c:v>
                </c:pt>
                <c:pt idx="2973">
                  <c:v>41803</c:v>
                </c:pt>
                <c:pt idx="2974">
                  <c:v>41802</c:v>
                </c:pt>
                <c:pt idx="2975">
                  <c:v>41801</c:v>
                </c:pt>
                <c:pt idx="2976">
                  <c:v>41800</c:v>
                </c:pt>
                <c:pt idx="2977">
                  <c:v>41799</c:v>
                </c:pt>
                <c:pt idx="2978">
                  <c:v>41796</c:v>
                </c:pt>
                <c:pt idx="2979">
                  <c:v>41795</c:v>
                </c:pt>
                <c:pt idx="2980">
                  <c:v>41794</c:v>
                </c:pt>
                <c:pt idx="2981">
                  <c:v>41793</c:v>
                </c:pt>
                <c:pt idx="2982">
                  <c:v>41792</c:v>
                </c:pt>
                <c:pt idx="2983">
                  <c:v>41789</c:v>
                </c:pt>
                <c:pt idx="2984">
                  <c:v>41788</c:v>
                </c:pt>
                <c:pt idx="2985">
                  <c:v>41787</c:v>
                </c:pt>
                <c:pt idx="2986">
                  <c:v>41786</c:v>
                </c:pt>
                <c:pt idx="2987">
                  <c:v>41785</c:v>
                </c:pt>
                <c:pt idx="2988">
                  <c:v>41782</c:v>
                </c:pt>
                <c:pt idx="2989">
                  <c:v>41781</c:v>
                </c:pt>
                <c:pt idx="2990">
                  <c:v>41780</c:v>
                </c:pt>
                <c:pt idx="2991">
                  <c:v>41779</c:v>
                </c:pt>
                <c:pt idx="2992">
                  <c:v>41778</c:v>
                </c:pt>
                <c:pt idx="2993">
                  <c:v>41775</c:v>
                </c:pt>
                <c:pt idx="2994">
                  <c:v>41774</c:v>
                </c:pt>
                <c:pt idx="2995">
                  <c:v>41773</c:v>
                </c:pt>
                <c:pt idx="2996">
                  <c:v>41772</c:v>
                </c:pt>
                <c:pt idx="2997">
                  <c:v>41771</c:v>
                </c:pt>
                <c:pt idx="2998">
                  <c:v>41768</c:v>
                </c:pt>
                <c:pt idx="2999">
                  <c:v>41767</c:v>
                </c:pt>
                <c:pt idx="3000">
                  <c:v>41766</c:v>
                </c:pt>
                <c:pt idx="3001">
                  <c:v>41765</c:v>
                </c:pt>
                <c:pt idx="3002">
                  <c:v>41764</c:v>
                </c:pt>
                <c:pt idx="3003">
                  <c:v>41761</c:v>
                </c:pt>
                <c:pt idx="3004">
                  <c:v>41760</c:v>
                </c:pt>
                <c:pt idx="3005">
                  <c:v>41759</c:v>
                </c:pt>
                <c:pt idx="3006">
                  <c:v>41758</c:v>
                </c:pt>
                <c:pt idx="3007">
                  <c:v>41757</c:v>
                </c:pt>
                <c:pt idx="3008">
                  <c:v>41754</c:v>
                </c:pt>
                <c:pt idx="3009">
                  <c:v>41753</c:v>
                </c:pt>
                <c:pt idx="3010">
                  <c:v>41752</c:v>
                </c:pt>
                <c:pt idx="3011">
                  <c:v>41751</c:v>
                </c:pt>
                <c:pt idx="3012">
                  <c:v>41750</c:v>
                </c:pt>
                <c:pt idx="3013">
                  <c:v>41747</c:v>
                </c:pt>
                <c:pt idx="3014">
                  <c:v>41746</c:v>
                </c:pt>
                <c:pt idx="3015">
                  <c:v>41745</c:v>
                </c:pt>
                <c:pt idx="3016">
                  <c:v>41744</c:v>
                </c:pt>
                <c:pt idx="3017">
                  <c:v>41743</c:v>
                </c:pt>
                <c:pt idx="3018">
                  <c:v>41740</c:v>
                </c:pt>
                <c:pt idx="3019">
                  <c:v>41739</c:v>
                </c:pt>
                <c:pt idx="3020">
                  <c:v>41738</c:v>
                </c:pt>
                <c:pt idx="3021">
                  <c:v>41737</c:v>
                </c:pt>
                <c:pt idx="3022">
                  <c:v>41736</c:v>
                </c:pt>
                <c:pt idx="3023">
                  <c:v>41733</c:v>
                </c:pt>
                <c:pt idx="3024">
                  <c:v>41732</c:v>
                </c:pt>
                <c:pt idx="3025">
                  <c:v>41731</c:v>
                </c:pt>
                <c:pt idx="3026">
                  <c:v>41730</c:v>
                </c:pt>
                <c:pt idx="3027">
                  <c:v>41729</c:v>
                </c:pt>
                <c:pt idx="3028">
                  <c:v>41726</c:v>
                </c:pt>
                <c:pt idx="3029">
                  <c:v>41725</c:v>
                </c:pt>
                <c:pt idx="3030">
                  <c:v>41724</c:v>
                </c:pt>
                <c:pt idx="3031">
                  <c:v>41723</c:v>
                </c:pt>
                <c:pt idx="3032">
                  <c:v>41722</c:v>
                </c:pt>
                <c:pt idx="3033">
                  <c:v>41719</c:v>
                </c:pt>
                <c:pt idx="3034">
                  <c:v>41718</c:v>
                </c:pt>
                <c:pt idx="3035">
                  <c:v>41717</c:v>
                </c:pt>
                <c:pt idx="3036">
                  <c:v>41716</c:v>
                </c:pt>
                <c:pt idx="3037">
                  <c:v>41715</c:v>
                </c:pt>
                <c:pt idx="3038">
                  <c:v>41712</c:v>
                </c:pt>
                <c:pt idx="3039">
                  <c:v>41711</c:v>
                </c:pt>
                <c:pt idx="3040">
                  <c:v>41710</c:v>
                </c:pt>
                <c:pt idx="3041">
                  <c:v>41709</c:v>
                </c:pt>
                <c:pt idx="3042">
                  <c:v>41708</c:v>
                </c:pt>
                <c:pt idx="3043">
                  <c:v>41705</c:v>
                </c:pt>
                <c:pt idx="3044">
                  <c:v>41704</c:v>
                </c:pt>
                <c:pt idx="3045">
                  <c:v>41703</c:v>
                </c:pt>
                <c:pt idx="3046">
                  <c:v>41702</c:v>
                </c:pt>
                <c:pt idx="3047">
                  <c:v>41701</c:v>
                </c:pt>
                <c:pt idx="3048">
                  <c:v>41698</c:v>
                </c:pt>
                <c:pt idx="3049">
                  <c:v>41697</c:v>
                </c:pt>
                <c:pt idx="3050">
                  <c:v>41696</c:v>
                </c:pt>
                <c:pt idx="3051">
                  <c:v>41695</c:v>
                </c:pt>
                <c:pt idx="3052">
                  <c:v>41694</c:v>
                </c:pt>
                <c:pt idx="3053">
                  <c:v>41691</c:v>
                </c:pt>
                <c:pt idx="3054">
                  <c:v>41690</c:v>
                </c:pt>
                <c:pt idx="3055">
                  <c:v>41689</c:v>
                </c:pt>
                <c:pt idx="3056">
                  <c:v>41688</c:v>
                </c:pt>
                <c:pt idx="3057">
                  <c:v>41687</c:v>
                </c:pt>
                <c:pt idx="3058">
                  <c:v>41684</c:v>
                </c:pt>
                <c:pt idx="3059">
                  <c:v>41683</c:v>
                </c:pt>
                <c:pt idx="3060">
                  <c:v>41682</c:v>
                </c:pt>
                <c:pt idx="3061">
                  <c:v>41681</c:v>
                </c:pt>
                <c:pt idx="3062">
                  <c:v>41680</c:v>
                </c:pt>
                <c:pt idx="3063">
                  <c:v>41677</c:v>
                </c:pt>
                <c:pt idx="3064">
                  <c:v>41676</c:v>
                </c:pt>
                <c:pt idx="3065">
                  <c:v>41675</c:v>
                </c:pt>
                <c:pt idx="3066">
                  <c:v>41674</c:v>
                </c:pt>
                <c:pt idx="3067">
                  <c:v>41673</c:v>
                </c:pt>
                <c:pt idx="3068">
                  <c:v>41670</c:v>
                </c:pt>
                <c:pt idx="3069">
                  <c:v>41669</c:v>
                </c:pt>
                <c:pt idx="3070">
                  <c:v>41668</c:v>
                </c:pt>
                <c:pt idx="3071">
                  <c:v>41667</c:v>
                </c:pt>
                <c:pt idx="3072">
                  <c:v>41666</c:v>
                </c:pt>
                <c:pt idx="3073">
                  <c:v>41663</c:v>
                </c:pt>
                <c:pt idx="3074">
                  <c:v>41662</c:v>
                </c:pt>
                <c:pt idx="3075">
                  <c:v>41661</c:v>
                </c:pt>
                <c:pt idx="3076">
                  <c:v>41660</c:v>
                </c:pt>
                <c:pt idx="3077">
                  <c:v>41659</c:v>
                </c:pt>
                <c:pt idx="3078">
                  <c:v>41656</c:v>
                </c:pt>
                <c:pt idx="3079">
                  <c:v>41655</c:v>
                </c:pt>
                <c:pt idx="3080">
                  <c:v>41654</c:v>
                </c:pt>
                <c:pt idx="3081">
                  <c:v>41653</c:v>
                </c:pt>
                <c:pt idx="3082">
                  <c:v>41652</c:v>
                </c:pt>
                <c:pt idx="3083">
                  <c:v>41649</c:v>
                </c:pt>
                <c:pt idx="3084">
                  <c:v>41648</c:v>
                </c:pt>
                <c:pt idx="3085">
                  <c:v>41647</c:v>
                </c:pt>
                <c:pt idx="3086">
                  <c:v>41646</c:v>
                </c:pt>
                <c:pt idx="3087">
                  <c:v>41645</c:v>
                </c:pt>
                <c:pt idx="3088">
                  <c:v>41642</c:v>
                </c:pt>
                <c:pt idx="3089">
                  <c:v>41641</c:v>
                </c:pt>
                <c:pt idx="3090">
                  <c:v>41640</c:v>
                </c:pt>
                <c:pt idx="3091">
                  <c:v>41639</c:v>
                </c:pt>
                <c:pt idx="3092">
                  <c:v>41638</c:v>
                </c:pt>
                <c:pt idx="3093">
                  <c:v>41635</c:v>
                </c:pt>
                <c:pt idx="3094">
                  <c:v>41634</c:v>
                </c:pt>
                <c:pt idx="3095">
                  <c:v>41633</c:v>
                </c:pt>
                <c:pt idx="3096">
                  <c:v>41632</c:v>
                </c:pt>
                <c:pt idx="3097">
                  <c:v>41631</c:v>
                </c:pt>
                <c:pt idx="3098">
                  <c:v>41628</c:v>
                </c:pt>
                <c:pt idx="3099">
                  <c:v>41627</c:v>
                </c:pt>
                <c:pt idx="3100">
                  <c:v>41626</c:v>
                </c:pt>
                <c:pt idx="3101">
                  <c:v>41625</c:v>
                </c:pt>
                <c:pt idx="3102">
                  <c:v>41624</c:v>
                </c:pt>
                <c:pt idx="3103">
                  <c:v>41621</c:v>
                </c:pt>
                <c:pt idx="3104">
                  <c:v>41620</c:v>
                </c:pt>
                <c:pt idx="3105">
                  <c:v>41619</c:v>
                </c:pt>
                <c:pt idx="3106">
                  <c:v>41618</c:v>
                </c:pt>
                <c:pt idx="3107">
                  <c:v>41617</c:v>
                </c:pt>
                <c:pt idx="3108">
                  <c:v>41614</c:v>
                </c:pt>
                <c:pt idx="3109">
                  <c:v>41613</c:v>
                </c:pt>
                <c:pt idx="3110">
                  <c:v>41612</c:v>
                </c:pt>
                <c:pt idx="3111">
                  <c:v>41611</c:v>
                </c:pt>
                <c:pt idx="3112">
                  <c:v>41610</c:v>
                </c:pt>
                <c:pt idx="3113">
                  <c:v>41607</c:v>
                </c:pt>
                <c:pt idx="3114">
                  <c:v>41606</c:v>
                </c:pt>
                <c:pt idx="3115">
                  <c:v>41605</c:v>
                </c:pt>
                <c:pt idx="3116">
                  <c:v>41604</c:v>
                </c:pt>
                <c:pt idx="3117">
                  <c:v>41603</c:v>
                </c:pt>
                <c:pt idx="3118">
                  <c:v>41600</c:v>
                </c:pt>
                <c:pt idx="3119">
                  <c:v>41599</c:v>
                </c:pt>
                <c:pt idx="3120">
                  <c:v>41598</c:v>
                </c:pt>
                <c:pt idx="3121">
                  <c:v>41597</c:v>
                </c:pt>
                <c:pt idx="3122">
                  <c:v>41596</c:v>
                </c:pt>
                <c:pt idx="3123">
                  <c:v>41593</c:v>
                </c:pt>
                <c:pt idx="3124">
                  <c:v>41592</c:v>
                </c:pt>
                <c:pt idx="3125">
                  <c:v>41591</c:v>
                </c:pt>
                <c:pt idx="3126">
                  <c:v>41590</c:v>
                </c:pt>
                <c:pt idx="3127">
                  <c:v>41589</c:v>
                </c:pt>
                <c:pt idx="3128">
                  <c:v>41586</c:v>
                </c:pt>
                <c:pt idx="3129">
                  <c:v>41585</c:v>
                </c:pt>
                <c:pt idx="3130">
                  <c:v>41584</c:v>
                </c:pt>
                <c:pt idx="3131">
                  <c:v>41583</c:v>
                </c:pt>
                <c:pt idx="3132">
                  <c:v>41582</c:v>
                </c:pt>
                <c:pt idx="3133">
                  <c:v>41579</c:v>
                </c:pt>
                <c:pt idx="3134">
                  <c:v>41578</c:v>
                </c:pt>
                <c:pt idx="3135">
                  <c:v>41577</c:v>
                </c:pt>
                <c:pt idx="3136">
                  <c:v>41576</c:v>
                </c:pt>
                <c:pt idx="3137">
                  <c:v>41575</c:v>
                </c:pt>
                <c:pt idx="3138">
                  <c:v>41572</c:v>
                </c:pt>
                <c:pt idx="3139">
                  <c:v>41571</c:v>
                </c:pt>
                <c:pt idx="3140">
                  <c:v>41570</c:v>
                </c:pt>
                <c:pt idx="3141">
                  <c:v>41569</c:v>
                </c:pt>
                <c:pt idx="3142">
                  <c:v>41568</c:v>
                </c:pt>
                <c:pt idx="3143">
                  <c:v>41565</c:v>
                </c:pt>
                <c:pt idx="3144">
                  <c:v>41564</c:v>
                </c:pt>
                <c:pt idx="3145">
                  <c:v>41563</c:v>
                </c:pt>
                <c:pt idx="3146">
                  <c:v>41562</c:v>
                </c:pt>
                <c:pt idx="3147">
                  <c:v>41561</c:v>
                </c:pt>
                <c:pt idx="3148">
                  <c:v>41558</c:v>
                </c:pt>
                <c:pt idx="3149">
                  <c:v>41557</c:v>
                </c:pt>
                <c:pt idx="3150">
                  <c:v>41556</c:v>
                </c:pt>
                <c:pt idx="3151">
                  <c:v>41555</c:v>
                </c:pt>
                <c:pt idx="3152">
                  <c:v>41554</c:v>
                </c:pt>
                <c:pt idx="3153">
                  <c:v>41551</c:v>
                </c:pt>
                <c:pt idx="3154">
                  <c:v>41550</c:v>
                </c:pt>
                <c:pt idx="3155">
                  <c:v>41549</c:v>
                </c:pt>
                <c:pt idx="3156">
                  <c:v>41548</c:v>
                </c:pt>
                <c:pt idx="3157">
                  <c:v>41547</c:v>
                </c:pt>
                <c:pt idx="3158">
                  <c:v>41544</c:v>
                </c:pt>
                <c:pt idx="3159">
                  <c:v>41543</c:v>
                </c:pt>
                <c:pt idx="3160">
                  <c:v>41542</c:v>
                </c:pt>
                <c:pt idx="3161">
                  <c:v>41541</c:v>
                </c:pt>
                <c:pt idx="3162">
                  <c:v>41540</c:v>
                </c:pt>
                <c:pt idx="3163">
                  <c:v>41537</c:v>
                </c:pt>
                <c:pt idx="3164">
                  <c:v>41536</c:v>
                </c:pt>
                <c:pt idx="3165">
                  <c:v>41535</c:v>
                </c:pt>
                <c:pt idx="3166">
                  <c:v>41534</c:v>
                </c:pt>
                <c:pt idx="3167">
                  <c:v>41533</c:v>
                </c:pt>
                <c:pt idx="3168">
                  <c:v>41530</c:v>
                </c:pt>
                <c:pt idx="3169">
                  <c:v>41529</c:v>
                </c:pt>
                <c:pt idx="3170">
                  <c:v>41528</c:v>
                </c:pt>
                <c:pt idx="3171">
                  <c:v>41527</c:v>
                </c:pt>
                <c:pt idx="3172">
                  <c:v>41526</c:v>
                </c:pt>
                <c:pt idx="3173">
                  <c:v>41523</c:v>
                </c:pt>
                <c:pt idx="3174">
                  <c:v>41522</c:v>
                </c:pt>
                <c:pt idx="3175">
                  <c:v>41521</c:v>
                </c:pt>
                <c:pt idx="3176">
                  <c:v>41520</c:v>
                </c:pt>
                <c:pt idx="3177">
                  <c:v>41519</c:v>
                </c:pt>
                <c:pt idx="3178">
                  <c:v>41516</c:v>
                </c:pt>
                <c:pt idx="3179">
                  <c:v>41515</c:v>
                </c:pt>
                <c:pt idx="3180">
                  <c:v>41514</c:v>
                </c:pt>
                <c:pt idx="3181">
                  <c:v>41513</c:v>
                </c:pt>
                <c:pt idx="3182">
                  <c:v>41512</c:v>
                </c:pt>
                <c:pt idx="3183">
                  <c:v>41509</c:v>
                </c:pt>
                <c:pt idx="3184">
                  <c:v>41508</c:v>
                </c:pt>
                <c:pt idx="3185">
                  <c:v>41507</c:v>
                </c:pt>
                <c:pt idx="3186">
                  <c:v>41506</c:v>
                </c:pt>
                <c:pt idx="3187">
                  <c:v>41505</c:v>
                </c:pt>
                <c:pt idx="3188">
                  <c:v>41502</c:v>
                </c:pt>
                <c:pt idx="3189">
                  <c:v>41501</c:v>
                </c:pt>
                <c:pt idx="3190">
                  <c:v>41500</c:v>
                </c:pt>
                <c:pt idx="3191">
                  <c:v>41499</c:v>
                </c:pt>
                <c:pt idx="3192">
                  <c:v>41498</c:v>
                </c:pt>
                <c:pt idx="3193">
                  <c:v>41495</c:v>
                </c:pt>
                <c:pt idx="3194">
                  <c:v>41494</c:v>
                </c:pt>
                <c:pt idx="3195">
                  <c:v>41493</c:v>
                </c:pt>
                <c:pt idx="3196">
                  <c:v>41492</c:v>
                </c:pt>
                <c:pt idx="3197">
                  <c:v>41491</c:v>
                </c:pt>
                <c:pt idx="3198">
                  <c:v>41488</c:v>
                </c:pt>
                <c:pt idx="3199">
                  <c:v>41487</c:v>
                </c:pt>
                <c:pt idx="3200">
                  <c:v>41486</c:v>
                </c:pt>
                <c:pt idx="3201">
                  <c:v>41485</c:v>
                </c:pt>
                <c:pt idx="3202">
                  <c:v>41484</c:v>
                </c:pt>
                <c:pt idx="3203">
                  <c:v>41481</c:v>
                </c:pt>
                <c:pt idx="3204">
                  <c:v>41480</c:v>
                </c:pt>
                <c:pt idx="3205">
                  <c:v>41479</c:v>
                </c:pt>
                <c:pt idx="3206">
                  <c:v>41478</c:v>
                </c:pt>
                <c:pt idx="3207">
                  <c:v>41477</c:v>
                </c:pt>
                <c:pt idx="3208">
                  <c:v>41474</c:v>
                </c:pt>
                <c:pt idx="3209">
                  <c:v>41473</c:v>
                </c:pt>
                <c:pt idx="3210">
                  <c:v>41472</c:v>
                </c:pt>
                <c:pt idx="3211">
                  <c:v>41471</c:v>
                </c:pt>
                <c:pt idx="3212">
                  <c:v>41470</c:v>
                </c:pt>
                <c:pt idx="3213">
                  <c:v>41467</c:v>
                </c:pt>
                <c:pt idx="3214">
                  <c:v>41466</c:v>
                </c:pt>
                <c:pt idx="3215">
                  <c:v>41465</c:v>
                </c:pt>
                <c:pt idx="3216">
                  <c:v>41464</c:v>
                </c:pt>
                <c:pt idx="3217">
                  <c:v>41463</c:v>
                </c:pt>
                <c:pt idx="3218">
                  <c:v>41460</c:v>
                </c:pt>
                <c:pt idx="3219">
                  <c:v>41459</c:v>
                </c:pt>
                <c:pt idx="3220">
                  <c:v>41458</c:v>
                </c:pt>
                <c:pt idx="3221">
                  <c:v>41457</c:v>
                </c:pt>
                <c:pt idx="3222">
                  <c:v>41456</c:v>
                </c:pt>
                <c:pt idx="3223">
                  <c:v>41453</c:v>
                </c:pt>
                <c:pt idx="3224">
                  <c:v>41452</c:v>
                </c:pt>
                <c:pt idx="3225">
                  <c:v>41451</c:v>
                </c:pt>
                <c:pt idx="3226">
                  <c:v>41450</c:v>
                </c:pt>
                <c:pt idx="3227">
                  <c:v>41449</c:v>
                </c:pt>
                <c:pt idx="3228">
                  <c:v>41446</c:v>
                </c:pt>
                <c:pt idx="3229">
                  <c:v>41445</c:v>
                </c:pt>
                <c:pt idx="3230">
                  <c:v>41444</c:v>
                </c:pt>
                <c:pt idx="3231">
                  <c:v>41443</c:v>
                </c:pt>
                <c:pt idx="3232">
                  <c:v>41442</c:v>
                </c:pt>
                <c:pt idx="3233">
                  <c:v>41439</c:v>
                </c:pt>
                <c:pt idx="3234">
                  <c:v>41438</c:v>
                </c:pt>
                <c:pt idx="3235">
                  <c:v>41437</c:v>
                </c:pt>
                <c:pt idx="3236">
                  <c:v>41436</c:v>
                </c:pt>
                <c:pt idx="3237">
                  <c:v>41435</c:v>
                </c:pt>
                <c:pt idx="3238">
                  <c:v>41432</c:v>
                </c:pt>
                <c:pt idx="3239">
                  <c:v>41431</c:v>
                </c:pt>
                <c:pt idx="3240">
                  <c:v>41430</c:v>
                </c:pt>
                <c:pt idx="3241">
                  <c:v>41429</c:v>
                </c:pt>
                <c:pt idx="3242">
                  <c:v>41428</c:v>
                </c:pt>
                <c:pt idx="3243">
                  <c:v>41425</c:v>
                </c:pt>
                <c:pt idx="3244">
                  <c:v>41424</c:v>
                </c:pt>
                <c:pt idx="3245">
                  <c:v>41423</c:v>
                </c:pt>
                <c:pt idx="3246">
                  <c:v>41422</c:v>
                </c:pt>
                <c:pt idx="3247">
                  <c:v>41421</c:v>
                </c:pt>
                <c:pt idx="3248">
                  <c:v>41418</c:v>
                </c:pt>
                <c:pt idx="3249">
                  <c:v>41417</c:v>
                </c:pt>
                <c:pt idx="3250">
                  <c:v>41416</c:v>
                </c:pt>
                <c:pt idx="3251">
                  <c:v>41415</c:v>
                </c:pt>
                <c:pt idx="3252">
                  <c:v>41414</c:v>
                </c:pt>
                <c:pt idx="3253">
                  <c:v>41411</c:v>
                </c:pt>
                <c:pt idx="3254">
                  <c:v>41410</c:v>
                </c:pt>
                <c:pt idx="3255">
                  <c:v>41409</c:v>
                </c:pt>
                <c:pt idx="3256">
                  <c:v>41408</c:v>
                </c:pt>
                <c:pt idx="3257">
                  <c:v>41407</c:v>
                </c:pt>
                <c:pt idx="3258">
                  <c:v>41404</c:v>
                </c:pt>
                <c:pt idx="3259">
                  <c:v>41403</c:v>
                </c:pt>
                <c:pt idx="3260">
                  <c:v>41402</c:v>
                </c:pt>
                <c:pt idx="3261">
                  <c:v>41401</c:v>
                </c:pt>
                <c:pt idx="3262">
                  <c:v>41400</c:v>
                </c:pt>
                <c:pt idx="3263">
                  <c:v>41397</c:v>
                </c:pt>
                <c:pt idx="3264">
                  <c:v>41396</c:v>
                </c:pt>
                <c:pt idx="3265">
                  <c:v>41395</c:v>
                </c:pt>
                <c:pt idx="3266">
                  <c:v>41394</c:v>
                </c:pt>
                <c:pt idx="3267">
                  <c:v>41393</c:v>
                </c:pt>
                <c:pt idx="3268">
                  <c:v>41390</c:v>
                </c:pt>
                <c:pt idx="3269">
                  <c:v>41389</c:v>
                </c:pt>
                <c:pt idx="3270">
                  <c:v>41388</c:v>
                </c:pt>
                <c:pt idx="3271">
                  <c:v>41387</c:v>
                </c:pt>
                <c:pt idx="3272">
                  <c:v>41386</c:v>
                </c:pt>
                <c:pt idx="3273">
                  <c:v>41383</c:v>
                </c:pt>
                <c:pt idx="3274">
                  <c:v>41382</c:v>
                </c:pt>
                <c:pt idx="3275">
                  <c:v>41381</c:v>
                </c:pt>
                <c:pt idx="3276">
                  <c:v>41380</c:v>
                </c:pt>
                <c:pt idx="3277">
                  <c:v>41379</c:v>
                </c:pt>
                <c:pt idx="3278">
                  <c:v>41376</c:v>
                </c:pt>
                <c:pt idx="3279">
                  <c:v>41375</c:v>
                </c:pt>
                <c:pt idx="3280">
                  <c:v>41374</c:v>
                </c:pt>
                <c:pt idx="3281">
                  <c:v>41373</c:v>
                </c:pt>
                <c:pt idx="3282">
                  <c:v>41372</c:v>
                </c:pt>
                <c:pt idx="3283">
                  <c:v>41369</c:v>
                </c:pt>
                <c:pt idx="3284">
                  <c:v>41368</c:v>
                </c:pt>
                <c:pt idx="3285">
                  <c:v>41367</c:v>
                </c:pt>
                <c:pt idx="3286">
                  <c:v>41366</c:v>
                </c:pt>
                <c:pt idx="3287">
                  <c:v>41365</c:v>
                </c:pt>
                <c:pt idx="3288">
                  <c:v>41362</c:v>
                </c:pt>
                <c:pt idx="3289">
                  <c:v>41361</c:v>
                </c:pt>
                <c:pt idx="3290">
                  <c:v>41360</c:v>
                </c:pt>
                <c:pt idx="3291">
                  <c:v>41359</c:v>
                </c:pt>
                <c:pt idx="3292">
                  <c:v>41358</c:v>
                </c:pt>
                <c:pt idx="3293">
                  <c:v>41355</c:v>
                </c:pt>
                <c:pt idx="3294">
                  <c:v>41354</c:v>
                </c:pt>
                <c:pt idx="3295">
                  <c:v>41353</c:v>
                </c:pt>
                <c:pt idx="3296">
                  <c:v>41352</c:v>
                </c:pt>
                <c:pt idx="3297">
                  <c:v>41351</c:v>
                </c:pt>
                <c:pt idx="3298">
                  <c:v>41348</c:v>
                </c:pt>
                <c:pt idx="3299">
                  <c:v>41347</c:v>
                </c:pt>
                <c:pt idx="3300">
                  <c:v>41346</c:v>
                </c:pt>
                <c:pt idx="3301">
                  <c:v>41345</c:v>
                </c:pt>
                <c:pt idx="3302">
                  <c:v>41344</c:v>
                </c:pt>
                <c:pt idx="3303">
                  <c:v>41341</c:v>
                </c:pt>
                <c:pt idx="3304">
                  <c:v>41340</c:v>
                </c:pt>
                <c:pt idx="3305">
                  <c:v>41339</c:v>
                </c:pt>
                <c:pt idx="3306">
                  <c:v>41338</c:v>
                </c:pt>
                <c:pt idx="3307">
                  <c:v>41337</c:v>
                </c:pt>
                <c:pt idx="3308">
                  <c:v>41334</c:v>
                </c:pt>
                <c:pt idx="3309">
                  <c:v>41333</c:v>
                </c:pt>
                <c:pt idx="3310">
                  <c:v>41332</c:v>
                </c:pt>
                <c:pt idx="3311">
                  <c:v>41331</c:v>
                </c:pt>
                <c:pt idx="3312">
                  <c:v>41330</c:v>
                </c:pt>
                <c:pt idx="3313">
                  <c:v>41327</c:v>
                </c:pt>
                <c:pt idx="3314">
                  <c:v>41326</c:v>
                </c:pt>
                <c:pt idx="3315">
                  <c:v>41325</c:v>
                </c:pt>
                <c:pt idx="3316">
                  <c:v>41324</c:v>
                </c:pt>
                <c:pt idx="3317">
                  <c:v>41323</c:v>
                </c:pt>
                <c:pt idx="3318">
                  <c:v>41320</c:v>
                </c:pt>
                <c:pt idx="3319">
                  <c:v>41319</c:v>
                </c:pt>
                <c:pt idx="3320">
                  <c:v>41318</c:v>
                </c:pt>
                <c:pt idx="3321">
                  <c:v>41317</c:v>
                </c:pt>
                <c:pt idx="3322">
                  <c:v>41316</c:v>
                </c:pt>
                <c:pt idx="3323">
                  <c:v>41313</c:v>
                </c:pt>
                <c:pt idx="3324">
                  <c:v>41312</c:v>
                </c:pt>
                <c:pt idx="3325">
                  <c:v>41311</c:v>
                </c:pt>
                <c:pt idx="3326">
                  <c:v>41310</c:v>
                </c:pt>
                <c:pt idx="3327">
                  <c:v>41309</c:v>
                </c:pt>
                <c:pt idx="3328">
                  <c:v>41306</c:v>
                </c:pt>
                <c:pt idx="3329">
                  <c:v>41305</c:v>
                </c:pt>
                <c:pt idx="3330">
                  <c:v>41304</c:v>
                </c:pt>
                <c:pt idx="3331">
                  <c:v>41303</c:v>
                </c:pt>
                <c:pt idx="3332">
                  <c:v>41302</c:v>
                </c:pt>
                <c:pt idx="3333">
                  <c:v>41299</c:v>
                </c:pt>
                <c:pt idx="3334">
                  <c:v>41298</c:v>
                </c:pt>
                <c:pt idx="3335">
                  <c:v>41297</c:v>
                </c:pt>
                <c:pt idx="3336">
                  <c:v>41296</c:v>
                </c:pt>
                <c:pt idx="3337">
                  <c:v>41295</c:v>
                </c:pt>
                <c:pt idx="3338">
                  <c:v>41292</c:v>
                </c:pt>
                <c:pt idx="3339">
                  <c:v>41291</c:v>
                </c:pt>
                <c:pt idx="3340">
                  <c:v>41290</c:v>
                </c:pt>
                <c:pt idx="3341">
                  <c:v>41289</c:v>
                </c:pt>
                <c:pt idx="3342">
                  <c:v>41288</c:v>
                </c:pt>
                <c:pt idx="3343">
                  <c:v>41285</c:v>
                </c:pt>
                <c:pt idx="3344">
                  <c:v>41284</c:v>
                </c:pt>
                <c:pt idx="3345">
                  <c:v>41283</c:v>
                </c:pt>
                <c:pt idx="3346">
                  <c:v>41282</c:v>
                </c:pt>
                <c:pt idx="3347">
                  <c:v>41281</c:v>
                </c:pt>
                <c:pt idx="3348">
                  <c:v>41278</c:v>
                </c:pt>
                <c:pt idx="3349">
                  <c:v>41277</c:v>
                </c:pt>
                <c:pt idx="3350">
                  <c:v>41276</c:v>
                </c:pt>
                <c:pt idx="3351">
                  <c:v>41275</c:v>
                </c:pt>
                <c:pt idx="3352">
                  <c:v>41274</c:v>
                </c:pt>
                <c:pt idx="3353">
                  <c:v>41271</c:v>
                </c:pt>
                <c:pt idx="3354">
                  <c:v>41270</c:v>
                </c:pt>
                <c:pt idx="3355">
                  <c:v>41269</c:v>
                </c:pt>
                <c:pt idx="3356">
                  <c:v>41268</c:v>
                </c:pt>
                <c:pt idx="3357">
                  <c:v>41267</c:v>
                </c:pt>
                <c:pt idx="3358">
                  <c:v>41264</c:v>
                </c:pt>
                <c:pt idx="3359">
                  <c:v>41263</c:v>
                </c:pt>
                <c:pt idx="3360">
                  <c:v>41262</c:v>
                </c:pt>
                <c:pt idx="3361">
                  <c:v>41261</c:v>
                </c:pt>
                <c:pt idx="3362">
                  <c:v>41260</c:v>
                </c:pt>
                <c:pt idx="3363">
                  <c:v>41257</c:v>
                </c:pt>
                <c:pt idx="3364">
                  <c:v>41256</c:v>
                </c:pt>
                <c:pt idx="3365">
                  <c:v>41255</c:v>
                </c:pt>
                <c:pt idx="3366">
                  <c:v>41254</c:v>
                </c:pt>
                <c:pt idx="3367">
                  <c:v>41253</c:v>
                </c:pt>
                <c:pt idx="3368">
                  <c:v>41250</c:v>
                </c:pt>
                <c:pt idx="3369">
                  <c:v>41249</c:v>
                </c:pt>
                <c:pt idx="3370">
                  <c:v>41248</c:v>
                </c:pt>
                <c:pt idx="3371">
                  <c:v>41247</c:v>
                </c:pt>
                <c:pt idx="3372">
                  <c:v>41246</c:v>
                </c:pt>
                <c:pt idx="3373">
                  <c:v>41243</c:v>
                </c:pt>
                <c:pt idx="3374">
                  <c:v>41242</c:v>
                </c:pt>
                <c:pt idx="3375">
                  <c:v>41241</c:v>
                </c:pt>
                <c:pt idx="3376">
                  <c:v>41240</c:v>
                </c:pt>
                <c:pt idx="3377">
                  <c:v>41239</c:v>
                </c:pt>
                <c:pt idx="3378">
                  <c:v>41236</c:v>
                </c:pt>
                <c:pt idx="3379">
                  <c:v>41235</c:v>
                </c:pt>
                <c:pt idx="3380">
                  <c:v>41234</c:v>
                </c:pt>
                <c:pt idx="3381">
                  <c:v>41233</c:v>
                </c:pt>
                <c:pt idx="3382">
                  <c:v>41232</c:v>
                </c:pt>
                <c:pt idx="3383">
                  <c:v>41229</c:v>
                </c:pt>
                <c:pt idx="3384">
                  <c:v>41228</c:v>
                </c:pt>
                <c:pt idx="3385">
                  <c:v>41227</c:v>
                </c:pt>
                <c:pt idx="3386">
                  <c:v>41226</c:v>
                </c:pt>
                <c:pt idx="3387">
                  <c:v>41225</c:v>
                </c:pt>
                <c:pt idx="3388">
                  <c:v>41222</c:v>
                </c:pt>
                <c:pt idx="3389">
                  <c:v>41221</c:v>
                </c:pt>
                <c:pt idx="3390">
                  <c:v>41220</c:v>
                </c:pt>
                <c:pt idx="3391">
                  <c:v>41219</c:v>
                </c:pt>
                <c:pt idx="3392">
                  <c:v>41218</c:v>
                </c:pt>
                <c:pt idx="3393">
                  <c:v>41215</c:v>
                </c:pt>
                <c:pt idx="3394">
                  <c:v>41214</c:v>
                </c:pt>
                <c:pt idx="3395">
                  <c:v>41213</c:v>
                </c:pt>
                <c:pt idx="3396">
                  <c:v>41212</c:v>
                </c:pt>
                <c:pt idx="3397">
                  <c:v>41211</c:v>
                </c:pt>
                <c:pt idx="3398">
                  <c:v>41208</c:v>
                </c:pt>
                <c:pt idx="3399">
                  <c:v>41207</c:v>
                </c:pt>
                <c:pt idx="3400">
                  <c:v>41206</c:v>
                </c:pt>
                <c:pt idx="3401">
                  <c:v>41205</c:v>
                </c:pt>
                <c:pt idx="3402">
                  <c:v>41204</c:v>
                </c:pt>
                <c:pt idx="3403">
                  <c:v>41201</c:v>
                </c:pt>
                <c:pt idx="3404">
                  <c:v>41200</c:v>
                </c:pt>
                <c:pt idx="3405">
                  <c:v>41199</c:v>
                </c:pt>
                <c:pt idx="3406">
                  <c:v>41198</c:v>
                </c:pt>
                <c:pt idx="3407">
                  <c:v>41197</c:v>
                </c:pt>
                <c:pt idx="3408">
                  <c:v>41194</c:v>
                </c:pt>
                <c:pt idx="3409">
                  <c:v>41193</c:v>
                </c:pt>
                <c:pt idx="3410">
                  <c:v>41192</c:v>
                </c:pt>
                <c:pt idx="3411">
                  <c:v>41191</c:v>
                </c:pt>
                <c:pt idx="3412">
                  <c:v>41190</c:v>
                </c:pt>
                <c:pt idx="3413">
                  <c:v>41187</c:v>
                </c:pt>
                <c:pt idx="3414">
                  <c:v>41186</c:v>
                </c:pt>
                <c:pt idx="3415">
                  <c:v>41185</c:v>
                </c:pt>
                <c:pt idx="3416">
                  <c:v>41184</c:v>
                </c:pt>
                <c:pt idx="3417">
                  <c:v>41183</c:v>
                </c:pt>
                <c:pt idx="3418">
                  <c:v>41180</c:v>
                </c:pt>
                <c:pt idx="3419">
                  <c:v>41179</c:v>
                </c:pt>
                <c:pt idx="3420">
                  <c:v>41178</c:v>
                </c:pt>
                <c:pt idx="3421">
                  <c:v>41177</c:v>
                </c:pt>
                <c:pt idx="3422">
                  <c:v>41176</c:v>
                </c:pt>
                <c:pt idx="3423">
                  <c:v>41173</c:v>
                </c:pt>
                <c:pt idx="3424">
                  <c:v>41172</c:v>
                </c:pt>
                <c:pt idx="3425">
                  <c:v>41171</c:v>
                </c:pt>
                <c:pt idx="3426">
                  <c:v>41170</c:v>
                </c:pt>
                <c:pt idx="3427">
                  <c:v>41169</c:v>
                </c:pt>
                <c:pt idx="3428">
                  <c:v>41166</c:v>
                </c:pt>
                <c:pt idx="3429">
                  <c:v>41165</c:v>
                </c:pt>
                <c:pt idx="3430">
                  <c:v>41164</c:v>
                </c:pt>
                <c:pt idx="3431">
                  <c:v>41163</c:v>
                </c:pt>
                <c:pt idx="3432">
                  <c:v>41162</c:v>
                </c:pt>
                <c:pt idx="3433">
                  <c:v>41159</c:v>
                </c:pt>
                <c:pt idx="3434">
                  <c:v>41158</c:v>
                </c:pt>
                <c:pt idx="3435">
                  <c:v>41157</c:v>
                </c:pt>
                <c:pt idx="3436">
                  <c:v>41156</c:v>
                </c:pt>
                <c:pt idx="3437">
                  <c:v>41155</c:v>
                </c:pt>
                <c:pt idx="3438">
                  <c:v>41152</c:v>
                </c:pt>
                <c:pt idx="3439">
                  <c:v>41151</c:v>
                </c:pt>
                <c:pt idx="3440">
                  <c:v>41150</c:v>
                </c:pt>
                <c:pt idx="3441">
                  <c:v>41149</c:v>
                </c:pt>
                <c:pt idx="3442">
                  <c:v>41148</c:v>
                </c:pt>
                <c:pt idx="3443">
                  <c:v>41145</c:v>
                </c:pt>
                <c:pt idx="3444">
                  <c:v>41144</c:v>
                </c:pt>
                <c:pt idx="3445">
                  <c:v>41143</c:v>
                </c:pt>
                <c:pt idx="3446">
                  <c:v>41142</c:v>
                </c:pt>
                <c:pt idx="3447">
                  <c:v>41141</c:v>
                </c:pt>
                <c:pt idx="3448">
                  <c:v>41138</c:v>
                </c:pt>
                <c:pt idx="3449">
                  <c:v>41137</c:v>
                </c:pt>
                <c:pt idx="3450">
                  <c:v>41136</c:v>
                </c:pt>
                <c:pt idx="3451">
                  <c:v>41135</c:v>
                </c:pt>
                <c:pt idx="3452">
                  <c:v>41134</c:v>
                </c:pt>
                <c:pt idx="3453">
                  <c:v>41131</c:v>
                </c:pt>
                <c:pt idx="3454">
                  <c:v>41130</c:v>
                </c:pt>
                <c:pt idx="3455">
                  <c:v>41129</c:v>
                </c:pt>
                <c:pt idx="3456">
                  <c:v>41128</c:v>
                </c:pt>
                <c:pt idx="3457">
                  <c:v>41127</c:v>
                </c:pt>
                <c:pt idx="3458">
                  <c:v>41124</c:v>
                </c:pt>
                <c:pt idx="3459">
                  <c:v>41123</c:v>
                </c:pt>
                <c:pt idx="3460">
                  <c:v>41122</c:v>
                </c:pt>
                <c:pt idx="3461">
                  <c:v>41121</c:v>
                </c:pt>
                <c:pt idx="3462">
                  <c:v>41120</c:v>
                </c:pt>
                <c:pt idx="3463">
                  <c:v>41117</c:v>
                </c:pt>
                <c:pt idx="3464">
                  <c:v>41116</c:v>
                </c:pt>
                <c:pt idx="3465">
                  <c:v>41115</c:v>
                </c:pt>
                <c:pt idx="3466">
                  <c:v>41114</c:v>
                </c:pt>
                <c:pt idx="3467">
                  <c:v>41113</c:v>
                </c:pt>
                <c:pt idx="3468">
                  <c:v>41110</c:v>
                </c:pt>
                <c:pt idx="3469">
                  <c:v>41109</c:v>
                </c:pt>
                <c:pt idx="3470">
                  <c:v>41108</c:v>
                </c:pt>
                <c:pt idx="3471">
                  <c:v>41107</c:v>
                </c:pt>
                <c:pt idx="3472">
                  <c:v>41106</c:v>
                </c:pt>
                <c:pt idx="3473">
                  <c:v>41103</c:v>
                </c:pt>
                <c:pt idx="3474">
                  <c:v>41102</c:v>
                </c:pt>
                <c:pt idx="3475">
                  <c:v>41101</c:v>
                </c:pt>
                <c:pt idx="3476">
                  <c:v>41100</c:v>
                </c:pt>
                <c:pt idx="3477">
                  <c:v>41099</c:v>
                </c:pt>
                <c:pt idx="3478">
                  <c:v>41096</c:v>
                </c:pt>
                <c:pt idx="3479">
                  <c:v>41095</c:v>
                </c:pt>
                <c:pt idx="3480">
                  <c:v>41094</c:v>
                </c:pt>
                <c:pt idx="3481">
                  <c:v>41093</c:v>
                </c:pt>
                <c:pt idx="3482">
                  <c:v>41092</c:v>
                </c:pt>
                <c:pt idx="3483">
                  <c:v>41089</c:v>
                </c:pt>
                <c:pt idx="3484">
                  <c:v>41088</c:v>
                </c:pt>
                <c:pt idx="3485">
                  <c:v>41087</c:v>
                </c:pt>
                <c:pt idx="3486">
                  <c:v>41086</c:v>
                </c:pt>
                <c:pt idx="3487">
                  <c:v>41085</c:v>
                </c:pt>
                <c:pt idx="3488">
                  <c:v>41082</c:v>
                </c:pt>
                <c:pt idx="3489">
                  <c:v>41081</c:v>
                </c:pt>
                <c:pt idx="3490">
                  <c:v>41080</c:v>
                </c:pt>
                <c:pt idx="3491">
                  <c:v>41079</c:v>
                </c:pt>
                <c:pt idx="3492">
                  <c:v>41078</c:v>
                </c:pt>
                <c:pt idx="3493">
                  <c:v>41075</c:v>
                </c:pt>
                <c:pt idx="3494">
                  <c:v>41074</c:v>
                </c:pt>
                <c:pt idx="3495">
                  <c:v>41073</c:v>
                </c:pt>
                <c:pt idx="3496">
                  <c:v>41072</c:v>
                </c:pt>
                <c:pt idx="3497">
                  <c:v>41071</c:v>
                </c:pt>
                <c:pt idx="3498">
                  <c:v>41068</c:v>
                </c:pt>
                <c:pt idx="3499">
                  <c:v>41067</c:v>
                </c:pt>
                <c:pt idx="3500">
                  <c:v>41066</c:v>
                </c:pt>
                <c:pt idx="3501">
                  <c:v>41065</c:v>
                </c:pt>
                <c:pt idx="3502">
                  <c:v>41064</c:v>
                </c:pt>
                <c:pt idx="3503">
                  <c:v>41061</c:v>
                </c:pt>
                <c:pt idx="3504">
                  <c:v>41060</c:v>
                </c:pt>
                <c:pt idx="3505">
                  <c:v>41059</c:v>
                </c:pt>
                <c:pt idx="3506">
                  <c:v>41058</c:v>
                </c:pt>
                <c:pt idx="3507">
                  <c:v>41057</c:v>
                </c:pt>
                <c:pt idx="3508">
                  <c:v>41054</c:v>
                </c:pt>
                <c:pt idx="3509">
                  <c:v>41053</c:v>
                </c:pt>
                <c:pt idx="3510">
                  <c:v>41052</c:v>
                </c:pt>
                <c:pt idx="3511">
                  <c:v>41051</c:v>
                </c:pt>
                <c:pt idx="3512">
                  <c:v>41050</c:v>
                </c:pt>
                <c:pt idx="3513">
                  <c:v>41047</c:v>
                </c:pt>
                <c:pt idx="3514">
                  <c:v>41046</c:v>
                </c:pt>
                <c:pt idx="3515">
                  <c:v>41045</c:v>
                </c:pt>
                <c:pt idx="3516">
                  <c:v>41044</c:v>
                </c:pt>
                <c:pt idx="3517">
                  <c:v>41043</c:v>
                </c:pt>
                <c:pt idx="3518">
                  <c:v>41040</c:v>
                </c:pt>
                <c:pt idx="3519">
                  <c:v>41039</c:v>
                </c:pt>
                <c:pt idx="3520">
                  <c:v>41038</c:v>
                </c:pt>
                <c:pt idx="3521">
                  <c:v>41037</c:v>
                </c:pt>
                <c:pt idx="3522">
                  <c:v>41036</c:v>
                </c:pt>
                <c:pt idx="3523">
                  <c:v>41033</c:v>
                </c:pt>
                <c:pt idx="3524">
                  <c:v>41032</c:v>
                </c:pt>
                <c:pt idx="3525">
                  <c:v>41031</c:v>
                </c:pt>
                <c:pt idx="3526">
                  <c:v>41030</c:v>
                </c:pt>
                <c:pt idx="3527">
                  <c:v>41029</c:v>
                </c:pt>
                <c:pt idx="3528">
                  <c:v>41026</c:v>
                </c:pt>
                <c:pt idx="3529">
                  <c:v>41025</c:v>
                </c:pt>
                <c:pt idx="3530">
                  <c:v>41024</c:v>
                </c:pt>
                <c:pt idx="3531">
                  <c:v>41023</c:v>
                </c:pt>
                <c:pt idx="3532">
                  <c:v>41022</c:v>
                </c:pt>
                <c:pt idx="3533">
                  <c:v>41019</c:v>
                </c:pt>
                <c:pt idx="3534">
                  <c:v>41018</c:v>
                </c:pt>
                <c:pt idx="3535">
                  <c:v>41017</c:v>
                </c:pt>
                <c:pt idx="3536">
                  <c:v>41016</c:v>
                </c:pt>
                <c:pt idx="3537">
                  <c:v>41015</c:v>
                </c:pt>
                <c:pt idx="3538">
                  <c:v>41012</c:v>
                </c:pt>
                <c:pt idx="3539">
                  <c:v>41011</c:v>
                </c:pt>
                <c:pt idx="3540">
                  <c:v>41010</c:v>
                </c:pt>
                <c:pt idx="3541">
                  <c:v>41009</c:v>
                </c:pt>
                <c:pt idx="3542">
                  <c:v>41008</c:v>
                </c:pt>
                <c:pt idx="3543">
                  <c:v>41005</c:v>
                </c:pt>
                <c:pt idx="3544">
                  <c:v>41004</c:v>
                </c:pt>
                <c:pt idx="3545">
                  <c:v>41003</c:v>
                </c:pt>
                <c:pt idx="3546">
                  <c:v>41002</c:v>
                </c:pt>
                <c:pt idx="3547">
                  <c:v>41001</c:v>
                </c:pt>
                <c:pt idx="3548">
                  <c:v>40998</c:v>
                </c:pt>
                <c:pt idx="3549">
                  <c:v>40997</c:v>
                </c:pt>
                <c:pt idx="3550">
                  <c:v>40996</c:v>
                </c:pt>
                <c:pt idx="3551">
                  <c:v>40995</c:v>
                </c:pt>
                <c:pt idx="3552">
                  <c:v>40994</c:v>
                </c:pt>
                <c:pt idx="3553">
                  <c:v>40991</c:v>
                </c:pt>
                <c:pt idx="3554">
                  <c:v>40990</c:v>
                </c:pt>
                <c:pt idx="3555">
                  <c:v>40989</c:v>
                </c:pt>
                <c:pt idx="3556">
                  <c:v>40988</c:v>
                </c:pt>
                <c:pt idx="3557">
                  <c:v>40987</c:v>
                </c:pt>
                <c:pt idx="3558">
                  <c:v>40984</c:v>
                </c:pt>
                <c:pt idx="3559">
                  <c:v>40983</c:v>
                </c:pt>
                <c:pt idx="3560">
                  <c:v>40982</c:v>
                </c:pt>
                <c:pt idx="3561">
                  <c:v>40981</c:v>
                </c:pt>
                <c:pt idx="3562">
                  <c:v>40980</c:v>
                </c:pt>
                <c:pt idx="3563">
                  <c:v>40977</c:v>
                </c:pt>
                <c:pt idx="3564">
                  <c:v>40976</c:v>
                </c:pt>
                <c:pt idx="3565">
                  <c:v>40975</c:v>
                </c:pt>
                <c:pt idx="3566">
                  <c:v>40974</c:v>
                </c:pt>
                <c:pt idx="3567">
                  <c:v>40973</c:v>
                </c:pt>
                <c:pt idx="3568">
                  <c:v>40970</c:v>
                </c:pt>
                <c:pt idx="3569">
                  <c:v>40969</c:v>
                </c:pt>
                <c:pt idx="3570">
                  <c:v>40968</c:v>
                </c:pt>
                <c:pt idx="3571">
                  <c:v>40967</c:v>
                </c:pt>
                <c:pt idx="3572">
                  <c:v>40966</c:v>
                </c:pt>
                <c:pt idx="3573">
                  <c:v>40963</c:v>
                </c:pt>
                <c:pt idx="3574">
                  <c:v>40962</c:v>
                </c:pt>
                <c:pt idx="3575">
                  <c:v>40961</c:v>
                </c:pt>
                <c:pt idx="3576">
                  <c:v>40960</c:v>
                </c:pt>
                <c:pt idx="3577">
                  <c:v>40959</c:v>
                </c:pt>
                <c:pt idx="3578">
                  <c:v>40956</c:v>
                </c:pt>
                <c:pt idx="3579">
                  <c:v>40955</c:v>
                </c:pt>
                <c:pt idx="3580">
                  <c:v>40954</c:v>
                </c:pt>
                <c:pt idx="3581">
                  <c:v>40953</c:v>
                </c:pt>
                <c:pt idx="3582">
                  <c:v>40952</c:v>
                </c:pt>
                <c:pt idx="3583">
                  <c:v>40949</c:v>
                </c:pt>
                <c:pt idx="3584">
                  <c:v>40948</c:v>
                </c:pt>
                <c:pt idx="3585">
                  <c:v>40947</c:v>
                </c:pt>
                <c:pt idx="3586">
                  <c:v>40946</c:v>
                </c:pt>
                <c:pt idx="3587">
                  <c:v>40945</c:v>
                </c:pt>
                <c:pt idx="3588">
                  <c:v>40942</c:v>
                </c:pt>
                <c:pt idx="3589">
                  <c:v>40941</c:v>
                </c:pt>
                <c:pt idx="3590">
                  <c:v>40940</c:v>
                </c:pt>
                <c:pt idx="3591">
                  <c:v>40939</c:v>
                </c:pt>
                <c:pt idx="3592">
                  <c:v>40938</c:v>
                </c:pt>
                <c:pt idx="3593">
                  <c:v>40935</c:v>
                </c:pt>
                <c:pt idx="3594">
                  <c:v>40934</c:v>
                </c:pt>
                <c:pt idx="3595">
                  <c:v>40933</c:v>
                </c:pt>
                <c:pt idx="3596">
                  <c:v>40932</c:v>
                </c:pt>
                <c:pt idx="3597">
                  <c:v>40931</c:v>
                </c:pt>
                <c:pt idx="3598">
                  <c:v>40928</c:v>
                </c:pt>
                <c:pt idx="3599">
                  <c:v>40927</c:v>
                </c:pt>
                <c:pt idx="3600">
                  <c:v>40926</c:v>
                </c:pt>
                <c:pt idx="3601">
                  <c:v>40925</c:v>
                </c:pt>
                <c:pt idx="3602">
                  <c:v>40924</c:v>
                </c:pt>
                <c:pt idx="3603">
                  <c:v>40921</c:v>
                </c:pt>
                <c:pt idx="3604">
                  <c:v>40920</c:v>
                </c:pt>
                <c:pt idx="3605">
                  <c:v>40919</c:v>
                </c:pt>
                <c:pt idx="3606">
                  <c:v>40918</c:v>
                </c:pt>
                <c:pt idx="3607">
                  <c:v>40917</c:v>
                </c:pt>
                <c:pt idx="3608">
                  <c:v>40914</c:v>
                </c:pt>
                <c:pt idx="3609">
                  <c:v>40913</c:v>
                </c:pt>
                <c:pt idx="3610">
                  <c:v>40912</c:v>
                </c:pt>
                <c:pt idx="3611">
                  <c:v>40911</c:v>
                </c:pt>
                <c:pt idx="3612">
                  <c:v>40910</c:v>
                </c:pt>
                <c:pt idx="3613">
                  <c:v>40907</c:v>
                </c:pt>
                <c:pt idx="3614">
                  <c:v>40906</c:v>
                </c:pt>
                <c:pt idx="3615">
                  <c:v>40905</c:v>
                </c:pt>
                <c:pt idx="3616">
                  <c:v>40904</c:v>
                </c:pt>
                <c:pt idx="3617">
                  <c:v>40903</c:v>
                </c:pt>
                <c:pt idx="3618">
                  <c:v>40900</c:v>
                </c:pt>
                <c:pt idx="3619">
                  <c:v>40899</c:v>
                </c:pt>
                <c:pt idx="3620">
                  <c:v>40898</c:v>
                </c:pt>
                <c:pt idx="3621">
                  <c:v>40897</c:v>
                </c:pt>
                <c:pt idx="3622">
                  <c:v>40896</c:v>
                </c:pt>
                <c:pt idx="3623">
                  <c:v>40893</c:v>
                </c:pt>
                <c:pt idx="3624">
                  <c:v>40892</c:v>
                </c:pt>
                <c:pt idx="3625">
                  <c:v>40891</c:v>
                </c:pt>
                <c:pt idx="3626">
                  <c:v>40890</c:v>
                </c:pt>
                <c:pt idx="3627">
                  <c:v>40889</c:v>
                </c:pt>
                <c:pt idx="3628">
                  <c:v>40886</c:v>
                </c:pt>
                <c:pt idx="3629">
                  <c:v>40885</c:v>
                </c:pt>
                <c:pt idx="3630">
                  <c:v>40884</c:v>
                </c:pt>
                <c:pt idx="3631">
                  <c:v>40883</c:v>
                </c:pt>
                <c:pt idx="3632">
                  <c:v>40882</c:v>
                </c:pt>
                <c:pt idx="3633">
                  <c:v>40879</c:v>
                </c:pt>
                <c:pt idx="3634">
                  <c:v>40878</c:v>
                </c:pt>
                <c:pt idx="3635">
                  <c:v>40877</c:v>
                </c:pt>
                <c:pt idx="3636">
                  <c:v>40876</c:v>
                </c:pt>
                <c:pt idx="3637">
                  <c:v>40875</c:v>
                </c:pt>
                <c:pt idx="3638">
                  <c:v>40872</c:v>
                </c:pt>
                <c:pt idx="3639">
                  <c:v>40871</c:v>
                </c:pt>
                <c:pt idx="3640">
                  <c:v>40870</c:v>
                </c:pt>
                <c:pt idx="3641">
                  <c:v>40869</c:v>
                </c:pt>
                <c:pt idx="3642">
                  <c:v>40868</c:v>
                </c:pt>
                <c:pt idx="3643">
                  <c:v>40865</c:v>
                </c:pt>
                <c:pt idx="3644">
                  <c:v>40864</c:v>
                </c:pt>
                <c:pt idx="3645">
                  <c:v>40863</c:v>
                </c:pt>
                <c:pt idx="3646">
                  <c:v>40862</c:v>
                </c:pt>
                <c:pt idx="3647">
                  <c:v>40861</c:v>
                </c:pt>
                <c:pt idx="3648">
                  <c:v>40858</c:v>
                </c:pt>
                <c:pt idx="3649">
                  <c:v>40857</c:v>
                </c:pt>
                <c:pt idx="3650">
                  <c:v>40856</c:v>
                </c:pt>
                <c:pt idx="3651">
                  <c:v>40855</c:v>
                </c:pt>
                <c:pt idx="3652">
                  <c:v>40854</c:v>
                </c:pt>
                <c:pt idx="3653">
                  <c:v>40851</c:v>
                </c:pt>
                <c:pt idx="3654">
                  <c:v>40850</c:v>
                </c:pt>
                <c:pt idx="3655">
                  <c:v>40849</c:v>
                </c:pt>
                <c:pt idx="3656">
                  <c:v>40848</c:v>
                </c:pt>
                <c:pt idx="3657">
                  <c:v>40847</c:v>
                </c:pt>
                <c:pt idx="3658">
                  <c:v>40844</c:v>
                </c:pt>
                <c:pt idx="3659">
                  <c:v>40843</c:v>
                </c:pt>
                <c:pt idx="3660">
                  <c:v>40842</c:v>
                </c:pt>
                <c:pt idx="3661">
                  <c:v>40841</c:v>
                </c:pt>
                <c:pt idx="3662">
                  <c:v>40840</c:v>
                </c:pt>
                <c:pt idx="3663">
                  <c:v>40837</c:v>
                </c:pt>
                <c:pt idx="3664">
                  <c:v>40836</c:v>
                </c:pt>
                <c:pt idx="3665">
                  <c:v>40835</c:v>
                </c:pt>
                <c:pt idx="3666">
                  <c:v>40834</c:v>
                </c:pt>
                <c:pt idx="3667">
                  <c:v>40833</c:v>
                </c:pt>
                <c:pt idx="3668">
                  <c:v>40830</c:v>
                </c:pt>
                <c:pt idx="3669">
                  <c:v>40829</c:v>
                </c:pt>
                <c:pt idx="3670">
                  <c:v>40828</c:v>
                </c:pt>
                <c:pt idx="3671">
                  <c:v>40827</c:v>
                </c:pt>
                <c:pt idx="3672">
                  <c:v>40826</c:v>
                </c:pt>
                <c:pt idx="3673">
                  <c:v>40823</c:v>
                </c:pt>
                <c:pt idx="3674">
                  <c:v>40822</c:v>
                </c:pt>
                <c:pt idx="3675">
                  <c:v>40821</c:v>
                </c:pt>
                <c:pt idx="3676">
                  <c:v>40820</c:v>
                </c:pt>
                <c:pt idx="3677">
                  <c:v>40819</c:v>
                </c:pt>
                <c:pt idx="3678">
                  <c:v>40816</c:v>
                </c:pt>
                <c:pt idx="3679">
                  <c:v>40815</c:v>
                </c:pt>
                <c:pt idx="3680">
                  <c:v>40814</c:v>
                </c:pt>
                <c:pt idx="3681">
                  <c:v>40813</c:v>
                </c:pt>
                <c:pt idx="3682">
                  <c:v>40812</c:v>
                </c:pt>
                <c:pt idx="3683">
                  <c:v>40809</c:v>
                </c:pt>
                <c:pt idx="3684">
                  <c:v>40808</c:v>
                </c:pt>
                <c:pt idx="3685">
                  <c:v>40807</c:v>
                </c:pt>
                <c:pt idx="3686">
                  <c:v>40806</c:v>
                </c:pt>
                <c:pt idx="3687">
                  <c:v>40805</c:v>
                </c:pt>
                <c:pt idx="3688">
                  <c:v>40802</c:v>
                </c:pt>
                <c:pt idx="3689">
                  <c:v>40801</c:v>
                </c:pt>
                <c:pt idx="3690">
                  <c:v>40800</c:v>
                </c:pt>
                <c:pt idx="3691">
                  <c:v>40799</c:v>
                </c:pt>
                <c:pt idx="3692">
                  <c:v>40798</c:v>
                </c:pt>
                <c:pt idx="3693">
                  <c:v>40795</c:v>
                </c:pt>
                <c:pt idx="3694">
                  <c:v>40794</c:v>
                </c:pt>
                <c:pt idx="3695">
                  <c:v>40793</c:v>
                </c:pt>
                <c:pt idx="3696">
                  <c:v>40792</c:v>
                </c:pt>
                <c:pt idx="3697">
                  <c:v>40791</c:v>
                </c:pt>
                <c:pt idx="3698">
                  <c:v>40788</c:v>
                </c:pt>
                <c:pt idx="3699">
                  <c:v>40787</c:v>
                </c:pt>
                <c:pt idx="3700">
                  <c:v>40786</c:v>
                </c:pt>
                <c:pt idx="3701">
                  <c:v>40785</c:v>
                </c:pt>
                <c:pt idx="3702">
                  <c:v>40784</c:v>
                </c:pt>
                <c:pt idx="3703">
                  <c:v>40781</c:v>
                </c:pt>
                <c:pt idx="3704">
                  <c:v>40780</c:v>
                </c:pt>
                <c:pt idx="3705">
                  <c:v>40779</c:v>
                </c:pt>
                <c:pt idx="3706">
                  <c:v>40778</c:v>
                </c:pt>
                <c:pt idx="3707">
                  <c:v>40777</c:v>
                </c:pt>
                <c:pt idx="3708">
                  <c:v>40774</c:v>
                </c:pt>
                <c:pt idx="3709">
                  <c:v>40773</c:v>
                </c:pt>
                <c:pt idx="3710">
                  <c:v>40772</c:v>
                </c:pt>
                <c:pt idx="3711">
                  <c:v>40771</c:v>
                </c:pt>
                <c:pt idx="3712">
                  <c:v>40770</c:v>
                </c:pt>
                <c:pt idx="3713">
                  <c:v>40767</c:v>
                </c:pt>
                <c:pt idx="3714">
                  <c:v>40766</c:v>
                </c:pt>
                <c:pt idx="3715">
                  <c:v>40765</c:v>
                </c:pt>
                <c:pt idx="3716">
                  <c:v>40764</c:v>
                </c:pt>
                <c:pt idx="3717">
                  <c:v>40763</c:v>
                </c:pt>
                <c:pt idx="3718">
                  <c:v>40760</c:v>
                </c:pt>
                <c:pt idx="3719">
                  <c:v>40759</c:v>
                </c:pt>
                <c:pt idx="3720">
                  <c:v>40758</c:v>
                </c:pt>
                <c:pt idx="3721">
                  <c:v>40757</c:v>
                </c:pt>
                <c:pt idx="3722">
                  <c:v>40756</c:v>
                </c:pt>
                <c:pt idx="3723">
                  <c:v>40753</c:v>
                </c:pt>
                <c:pt idx="3724">
                  <c:v>40752</c:v>
                </c:pt>
                <c:pt idx="3725">
                  <c:v>40751</c:v>
                </c:pt>
                <c:pt idx="3726">
                  <c:v>40750</c:v>
                </c:pt>
                <c:pt idx="3727">
                  <c:v>40749</c:v>
                </c:pt>
                <c:pt idx="3728">
                  <c:v>40746</c:v>
                </c:pt>
                <c:pt idx="3729">
                  <c:v>40745</c:v>
                </c:pt>
                <c:pt idx="3730">
                  <c:v>40744</c:v>
                </c:pt>
                <c:pt idx="3731">
                  <c:v>40743</c:v>
                </c:pt>
                <c:pt idx="3732">
                  <c:v>40742</c:v>
                </c:pt>
                <c:pt idx="3733">
                  <c:v>40739</c:v>
                </c:pt>
                <c:pt idx="3734">
                  <c:v>40738</c:v>
                </c:pt>
                <c:pt idx="3735">
                  <c:v>40737</c:v>
                </c:pt>
                <c:pt idx="3736">
                  <c:v>40736</c:v>
                </c:pt>
                <c:pt idx="3737">
                  <c:v>40735</c:v>
                </c:pt>
                <c:pt idx="3738">
                  <c:v>40732</c:v>
                </c:pt>
                <c:pt idx="3739">
                  <c:v>40731</c:v>
                </c:pt>
                <c:pt idx="3740">
                  <c:v>40730</c:v>
                </c:pt>
                <c:pt idx="3741">
                  <c:v>40729</c:v>
                </c:pt>
                <c:pt idx="3742">
                  <c:v>40728</c:v>
                </c:pt>
                <c:pt idx="3743">
                  <c:v>40725</c:v>
                </c:pt>
                <c:pt idx="3744">
                  <c:v>40724</c:v>
                </c:pt>
                <c:pt idx="3745">
                  <c:v>40723</c:v>
                </c:pt>
                <c:pt idx="3746">
                  <c:v>40722</c:v>
                </c:pt>
                <c:pt idx="3747">
                  <c:v>40721</c:v>
                </c:pt>
                <c:pt idx="3748">
                  <c:v>40718</c:v>
                </c:pt>
                <c:pt idx="3749">
                  <c:v>40717</c:v>
                </c:pt>
                <c:pt idx="3750">
                  <c:v>40716</c:v>
                </c:pt>
                <c:pt idx="3751">
                  <c:v>40715</c:v>
                </c:pt>
                <c:pt idx="3752">
                  <c:v>40714</c:v>
                </c:pt>
                <c:pt idx="3753">
                  <c:v>40711</c:v>
                </c:pt>
                <c:pt idx="3754">
                  <c:v>40710</c:v>
                </c:pt>
                <c:pt idx="3755">
                  <c:v>40709</c:v>
                </c:pt>
                <c:pt idx="3756">
                  <c:v>40708</c:v>
                </c:pt>
                <c:pt idx="3757">
                  <c:v>40707</c:v>
                </c:pt>
                <c:pt idx="3758">
                  <c:v>40704</c:v>
                </c:pt>
                <c:pt idx="3759">
                  <c:v>40703</c:v>
                </c:pt>
                <c:pt idx="3760">
                  <c:v>40702</c:v>
                </c:pt>
                <c:pt idx="3761">
                  <c:v>40701</c:v>
                </c:pt>
                <c:pt idx="3762">
                  <c:v>40700</c:v>
                </c:pt>
                <c:pt idx="3763">
                  <c:v>40697</c:v>
                </c:pt>
                <c:pt idx="3764">
                  <c:v>40696</c:v>
                </c:pt>
                <c:pt idx="3765">
                  <c:v>40695</c:v>
                </c:pt>
                <c:pt idx="3766">
                  <c:v>40694</c:v>
                </c:pt>
                <c:pt idx="3767">
                  <c:v>40693</c:v>
                </c:pt>
                <c:pt idx="3768">
                  <c:v>40690</c:v>
                </c:pt>
                <c:pt idx="3769">
                  <c:v>40689</c:v>
                </c:pt>
                <c:pt idx="3770">
                  <c:v>40688</c:v>
                </c:pt>
                <c:pt idx="3771">
                  <c:v>40687</c:v>
                </c:pt>
                <c:pt idx="3772">
                  <c:v>40686</c:v>
                </c:pt>
                <c:pt idx="3773">
                  <c:v>40683</c:v>
                </c:pt>
                <c:pt idx="3774">
                  <c:v>40682</c:v>
                </c:pt>
                <c:pt idx="3775">
                  <c:v>40681</c:v>
                </c:pt>
                <c:pt idx="3776">
                  <c:v>40680</c:v>
                </c:pt>
                <c:pt idx="3777">
                  <c:v>40679</c:v>
                </c:pt>
                <c:pt idx="3778">
                  <c:v>40676</c:v>
                </c:pt>
                <c:pt idx="3779">
                  <c:v>40675</c:v>
                </c:pt>
                <c:pt idx="3780">
                  <c:v>40674</c:v>
                </c:pt>
                <c:pt idx="3781">
                  <c:v>40673</c:v>
                </c:pt>
                <c:pt idx="3782">
                  <c:v>40672</c:v>
                </c:pt>
                <c:pt idx="3783">
                  <c:v>40669</c:v>
                </c:pt>
                <c:pt idx="3784">
                  <c:v>40668</c:v>
                </c:pt>
                <c:pt idx="3785">
                  <c:v>40667</c:v>
                </c:pt>
                <c:pt idx="3786">
                  <c:v>40666</c:v>
                </c:pt>
                <c:pt idx="3787">
                  <c:v>40665</c:v>
                </c:pt>
                <c:pt idx="3788">
                  <c:v>40662</c:v>
                </c:pt>
                <c:pt idx="3789">
                  <c:v>40661</c:v>
                </c:pt>
                <c:pt idx="3790">
                  <c:v>40660</c:v>
                </c:pt>
                <c:pt idx="3791">
                  <c:v>40659</c:v>
                </c:pt>
                <c:pt idx="3792">
                  <c:v>40658</c:v>
                </c:pt>
                <c:pt idx="3793">
                  <c:v>40655</c:v>
                </c:pt>
                <c:pt idx="3794">
                  <c:v>40654</c:v>
                </c:pt>
                <c:pt idx="3795">
                  <c:v>40653</c:v>
                </c:pt>
                <c:pt idx="3796">
                  <c:v>40652</c:v>
                </c:pt>
                <c:pt idx="3797">
                  <c:v>40651</c:v>
                </c:pt>
                <c:pt idx="3798">
                  <c:v>40648</c:v>
                </c:pt>
                <c:pt idx="3799">
                  <c:v>40647</c:v>
                </c:pt>
                <c:pt idx="3800">
                  <c:v>40646</c:v>
                </c:pt>
                <c:pt idx="3801">
                  <c:v>40645</c:v>
                </c:pt>
                <c:pt idx="3802">
                  <c:v>40644</c:v>
                </c:pt>
                <c:pt idx="3803">
                  <c:v>40641</c:v>
                </c:pt>
                <c:pt idx="3804">
                  <c:v>40640</c:v>
                </c:pt>
                <c:pt idx="3805">
                  <c:v>40639</c:v>
                </c:pt>
                <c:pt idx="3806">
                  <c:v>40638</c:v>
                </c:pt>
                <c:pt idx="3807">
                  <c:v>40637</c:v>
                </c:pt>
                <c:pt idx="3808">
                  <c:v>40634</c:v>
                </c:pt>
                <c:pt idx="3809">
                  <c:v>40633</c:v>
                </c:pt>
                <c:pt idx="3810">
                  <c:v>40632</c:v>
                </c:pt>
                <c:pt idx="3811">
                  <c:v>40631</c:v>
                </c:pt>
                <c:pt idx="3812">
                  <c:v>40630</c:v>
                </c:pt>
                <c:pt idx="3813">
                  <c:v>40627</c:v>
                </c:pt>
                <c:pt idx="3814">
                  <c:v>40626</c:v>
                </c:pt>
                <c:pt idx="3815">
                  <c:v>40625</c:v>
                </c:pt>
                <c:pt idx="3816">
                  <c:v>40624</c:v>
                </c:pt>
                <c:pt idx="3817">
                  <c:v>40623</c:v>
                </c:pt>
                <c:pt idx="3818">
                  <c:v>40620</c:v>
                </c:pt>
                <c:pt idx="3819">
                  <c:v>40619</c:v>
                </c:pt>
                <c:pt idx="3820">
                  <c:v>40618</c:v>
                </c:pt>
                <c:pt idx="3821">
                  <c:v>40617</c:v>
                </c:pt>
                <c:pt idx="3822">
                  <c:v>40616</c:v>
                </c:pt>
                <c:pt idx="3823">
                  <c:v>40613</c:v>
                </c:pt>
                <c:pt idx="3824">
                  <c:v>40612</c:v>
                </c:pt>
                <c:pt idx="3825">
                  <c:v>40611</c:v>
                </c:pt>
                <c:pt idx="3826">
                  <c:v>40610</c:v>
                </c:pt>
                <c:pt idx="3827">
                  <c:v>40609</c:v>
                </c:pt>
                <c:pt idx="3828">
                  <c:v>40606</c:v>
                </c:pt>
                <c:pt idx="3829">
                  <c:v>40605</c:v>
                </c:pt>
                <c:pt idx="3830">
                  <c:v>40604</c:v>
                </c:pt>
                <c:pt idx="3831">
                  <c:v>40603</c:v>
                </c:pt>
                <c:pt idx="3832">
                  <c:v>40602</c:v>
                </c:pt>
                <c:pt idx="3833">
                  <c:v>40599</c:v>
                </c:pt>
                <c:pt idx="3834">
                  <c:v>40598</c:v>
                </c:pt>
                <c:pt idx="3835">
                  <c:v>40597</c:v>
                </c:pt>
                <c:pt idx="3836">
                  <c:v>40596</c:v>
                </c:pt>
                <c:pt idx="3837">
                  <c:v>40595</c:v>
                </c:pt>
                <c:pt idx="3838">
                  <c:v>40592</c:v>
                </c:pt>
                <c:pt idx="3839">
                  <c:v>40591</c:v>
                </c:pt>
                <c:pt idx="3840">
                  <c:v>40590</c:v>
                </c:pt>
                <c:pt idx="3841">
                  <c:v>40589</c:v>
                </c:pt>
                <c:pt idx="3842">
                  <c:v>40588</c:v>
                </c:pt>
                <c:pt idx="3843">
                  <c:v>40585</c:v>
                </c:pt>
                <c:pt idx="3844">
                  <c:v>40584</c:v>
                </c:pt>
                <c:pt idx="3845">
                  <c:v>40583</c:v>
                </c:pt>
                <c:pt idx="3846">
                  <c:v>40582</c:v>
                </c:pt>
                <c:pt idx="3847">
                  <c:v>40581</c:v>
                </c:pt>
                <c:pt idx="3848">
                  <c:v>40578</c:v>
                </c:pt>
                <c:pt idx="3849">
                  <c:v>40577</c:v>
                </c:pt>
                <c:pt idx="3850">
                  <c:v>40576</c:v>
                </c:pt>
                <c:pt idx="3851">
                  <c:v>40575</c:v>
                </c:pt>
                <c:pt idx="3852">
                  <c:v>40574</c:v>
                </c:pt>
                <c:pt idx="3853">
                  <c:v>40571</c:v>
                </c:pt>
                <c:pt idx="3854">
                  <c:v>40570</c:v>
                </c:pt>
                <c:pt idx="3855">
                  <c:v>40569</c:v>
                </c:pt>
                <c:pt idx="3856">
                  <c:v>40568</c:v>
                </c:pt>
                <c:pt idx="3857">
                  <c:v>40567</c:v>
                </c:pt>
                <c:pt idx="3858">
                  <c:v>40564</c:v>
                </c:pt>
                <c:pt idx="3859">
                  <c:v>40563</c:v>
                </c:pt>
                <c:pt idx="3860">
                  <c:v>40562</c:v>
                </c:pt>
                <c:pt idx="3861">
                  <c:v>40561</c:v>
                </c:pt>
                <c:pt idx="3862">
                  <c:v>40560</c:v>
                </c:pt>
                <c:pt idx="3863">
                  <c:v>40557</c:v>
                </c:pt>
                <c:pt idx="3864">
                  <c:v>40556</c:v>
                </c:pt>
                <c:pt idx="3865">
                  <c:v>40555</c:v>
                </c:pt>
                <c:pt idx="3866">
                  <c:v>40554</c:v>
                </c:pt>
                <c:pt idx="3867">
                  <c:v>40553</c:v>
                </c:pt>
                <c:pt idx="3868">
                  <c:v>40550</c:v>
                </c:pt>
                <c:pt idx="3869">
                  <c:v>40549</c:v>
                </c:pt>
                <c:pt idx="3870">
                  <c:v>40548</c:v>
                </c:pt>
                <c:pt idx="3871">
                  <c:v>40547</c:v>
                </c:pt>
                <c:pt idx="3872">
                  <c:v>40546</c:v>
                </c:pt>
                <c:pt idx="3873">
                  <c:v>40543</c:v>
                </c:pt>
                <c:pt idx="3874">
                  <c:v>40542</c:v>
                </c:pt>
                <c:pt idx="3875">
                  <c:v>40541</c:v>
                </c:pt>
                <c:pt idx="3876">
                  <c:v>40540</c:v>
                </c:pt>
                <c:pt idx="3877">
                  <c:v>40539</c:v>
                </c:pt>
                <c:pt idx="3878">
                  <c:v>40536</c:v>
                </c:pt>
                <c:pt idx="3879">
                  <c:v>40535</c:v>
                </c:pt>
                <c:pt idx="3880">
                  <c:v>40534</c:v>
                </c:pt>
                <c:pt idx="3881">
                  <c:v>40533</c:v>
                </c:pt>
                <c:pt idx="3882">
                  <c:v>40532</c:v>
                </c:pt>
                <c:pt idx="3883">
                  <c:v>40529</c:v>
                </c:pt>
                <c:pt idx="3884">
                  <c:v>40528</c:v>
                </c:pt>
                <c:pt idx="3885">
                  <c:v>40527</c:v>
                </c:pt>
                <c:pt idx="3886">
                  <c:v>40526</c:v>
                </c:pt>
                <c:pt idx="3887">
                  <c:v>40525</c:v>
                </c:pt>
                <c:pt idx="3888">
                  <c:v>40522</c:v>
                </c:pt>
                <c:pt idx="3889">
                  <c:v>40521</c:v>
                </c:pt>
                <c:pt idx="3890">
                  <c:v>40520</c:v>
                </c:pt>
                <c:pt idx="3891">
                  <c:v>40519</c:v>
                </c:pt>
                <c:pt idx="3892">
                  <c:v>40518</c:v>
                </c:pt>
                <c:pt idx="3893">
                  <c:v>40515</c:v>
                </c:pt>
                <c:pt idx="3894">
                  <c:v>40514</c:v>
                </c:pt>
                <c:pt idx="3895">
                  <c:v>40513</c:v>
                </c:pt>
                <c:pt idx="3896">
                  <c:v>40512</c:v>
                </c:pt>
                <c:pt idx="3897">
                  <c:v>40511</c:v>
                </c:pt>
                <c:pt idx="3898">
                  <c:v>40508</c:v>
                </c:pt>
                <c:pt idx="3899">
                  <c:v>40507</c:v>
                </c:pt>
                <c:pt idx="3900">
                  <c:v>40506</c:v>
                </c:pt>
                <c:pt idx="3901">
                  <c:v>40505</c:v>
                </c:pt>
                <c:pt idx="3902">
                  <c:v>40504</c:v>
                </c:pt>
                <c:pt idx="3903">
                  <c:v>40501</c:v>
                </c:pt>
                <c:pt idx="3904">
                  <c:v>40500</c:v>
                </c:pt>
                <c:pt idx="3905">
                  <c:v>40499</c:v>
                </c:pt>
                <c:pt idx="3906">
                  <c:v>40498</c:v>
                </c:pt>
                <c:pt idx="3907">
                  <c:v>40497</c:v>
                </c:pt>
                <c:pt idx="3908">
                  <c:v>40494</c:v>
                </c:pt>
                <c:pt idx="3909">
                  <c:v>40493</c:v>
                </c:pt>
                <c:pt idx="3910">
                  <c:v>40492</c:v>
                </c:pt>
                <c:pt idx="3911">
                  <c:v>40491</c:v>
                </c:pt>
                <c:pt idx="3912">
                  <c:v>40490</c:v>
                </c:pt>
                <c:pt idx="3913">
                  <c:v>40487</c:v>
                </c:pt>
                <c:pt idx="3914">
                  <c:v>40486</c:v>
                </c:pt>
                <c:pt idx="3915">
                  <c:v>40485</c:v>
                </c:pt>
                <c:pt idx="3916">
                  <c:v>40484</c:v>
                </c:pt>
                <c:pt idx="3917">
                  <c:v>40483</c:v>
                </c:pt>
                <c:pt idx="3918">
                  <c:v>40480</c:v>
                </c:pt>
                <c:pt idx="3919">
                  <c:v>40479</c:v>
                </c:pt>
                <c:pt idx="3920">
                  <c:v>40478</c:v>
                </c:pt>
                <c:pt idx="3921">
                  <c:v>40477</c:v>
                </c:pt>
                <c:pt idx="3922">
                  <c:v>40476</c:v>
                </c:pt>
                <c:pt idx="3923">
                  <c:v>40473</c:v>
                </c:pt>
                <c:pt idx="3924">
                  <c:v>40472</c:v>
                </c:pt>
                <c:pt idx="3925">
                  <c:v>40471</c:v>
                </c:pt>
                <c:pt idx="3926">
                  <c:v>40470</c:v>
                </c:pt>
                <c:pt idx="3927">
                  <c:v>40469</c:v>
                </c:pt>
                <c:pt idx="3928">
                  <c:v>40466</c:v>
                </c:pt>
                <c:pt idx="3929">
                  <c:v>40465</c:v>
                </c:pt>
                <c:pt idx="3930">
                  <c:v>40464</c:v>
                </c:pt>
                <c:pt idx="3931">
                  <c:v>40463</c:v>
                </c:pt>
                <c:pt idx="3932">
                  <c:v>40462</c:v>
                </c:pt>
                <c:pt idx="3933">
                  <c:v>40459</c:v>
                </c:pt>
                <c:pt idx="3934">
                  <c:v>40458</c:v>
                </c:pt>
                <c:pt idx="3935">
                  <c:v>40457</c:v>
                </c:pt>
                <c:pt idx="3936">
                  <c:v>40456</c:v>
                </c:pt>
                <c:pt idx="3937">
                  <c:v>40455</c:v>
                </c:pt>
                <c:pt idx="3938">
                  <c:v>40452</c:v>
                </c:pt>
                <c:pt idx="3939">
                  <c:v>40451</c:v>
                </c:pt>
                <c:pt idx="3940">
                  <c:v>40450</c:v>
                </c:pt>
                <c:pt idx="3941">
                  <c:v>40449</c:v>
                </c:pt>
                <c:pt idx="3942">
                  <c:v>40448</c:v>
                </c:pt>
                <c:pt idx="3943">
                  <c:v>40445</c:v>
                </c:pt>
                <c:pt idx="3944">
                  <c:v>40444</c:v>
                </c:pt>
                <c:pt idx="3945">
                  <c:v>40443</c:v>
                </c:pt>
                <c:pt idx="3946">
                  <c:v>40442</c:v>
                </c:pt>
                <c:pt idx="3947">
                  <c:v>40441</c:v>
                </c:pt>
                <c:pt idx="3948">
                  <c:v>40438</c:v>
                </c:pt>
                <c:pt idx="3949">
                  <c:v>40437</c:v>
                </c:pt>
                <c:pt idx="3950">
                  <c:v>40436</c:v>
                </c:pt>
                <c:pt idx="3951">
                  <c:v>40435</c:v>
                </c:pt>
                <c:pt idx="3952">
                  <c:v>40434</c:v>
                </c:pt>
                <c:pt idx="3953">
                  <c:v>40431</c:v>
                </c:pt>
                <c:pt idx="3954">
                  <c:v>40430</c:v>
                </c:pt>
                <c:pt idx="3955">
                  <c:v>40429</c:v>
                </c:pt>
                <c:pt idx="3956">
                  <c:v>40428</c:v>
                </c:pt>
                <c:pt idx="3957">
                  <c:v>40427</c:v>
                </c:pt>
                <c:pt idx="3958">
                  <c:v>40424</c:v>
                </c:pt>
                <c:pt idx="3959">
                  <c:v>40423</c:v>
                </c:pt>
                <c:pt idx="3960">
                  <c:v>40422</c:v>
                </c:pt>
                <c:pt idx="3961">
                  <c:v>40421</c:v>
                </c:pt>
                <c:pt idx="3962">
                  <c:v>40420</c:v>
                </c:pt>
                <c:pt idx="3963">
                  <c:v>40417</c:v>
                </c:pt>
                <c:pt idx="3964">
                  <c:v>40416</c:v>
                </c:pt>
                <c:pt idx="3965">
                  <c:v>40415</c:v>
                </c:pt>
                <c:pt idx="3966">
                  <c:v>40414</c:v>
                </c:pt>
                <c:pt idx="3967">
                  <c:v>40413</c:v>
                </c:pt>
                <c:pt idx="3968">
                  <c:v>40410</c:v>
                </c:pt>
                <c:pt idx="3969">
                  <c:v>40409</c:v>
                </c:pt>
                <c:pt idx="3970">
                  <c:v>40408</c:v>
                </c:pt>
                <c:pt idx="3971">
                  <c:v>40407</c:v>
                </c:pt>
                <c:pt idx="3972">
                  <c:v>40406</c:v>
                </c:pt>
                <c:pt idx="3973">
                  <c:v>40403</c:v>
                </c:pt>
                <c:pt idx="3974">
                  <c:v>40402</c:v>
                </c:pt>
                <c:pt idx="3975">
                  <c:v>40401</c:v>
                </c:pt>
                <c:pt idx="3976">
                  <c:v>40400</c:v>
                </c:pt>
                <c:pt idx="3977">
                  <c:v>40399</c:v>
                </c:pt>
                <c:pt idx="3978">
                  <c:v>40396</c:v>
                </c:pt>
                <c:pt idx="3979">
                  <c:v>40395</c:v>
                </c:pt>
                <c:pt idx="3980">
                  <c:v>40394</c:v>
                </c:pt>
                <c:pt idx="3981">
                  <c:v>40393</c:v>
                </c:pt>
                <c:pt idx="3982">
                  <c:v>40392</c:v>
                </c:pt>
                <c:pt idx="3983">
                  <c:v>40389</c:v>
                </c:pt>
                <c:pt idx="3984">
                  <c:v>40388</c:v>
                </c:pt>
                <c:pt idx="3985">
                  <c:v>40387</c:v>
                </c:pt>
                <c:pt idx="3986">
                  <c:v>40386</c:v>
                </c:pt>
                <c:pt idx="3987">
                  <c:v>40385</c:v>
                </c:pt>
                <c:pt idx="3988">
                  <c:v>40382</c:v>
                </c:pt>
                <c:pt idx="3989">
                  <c:v>40381</c:v>
                </c:pt>
                <c:pt idx="3990">
                  <c:v>40380</c:v>
                </c:pt>
                <c:pt idx="3991">
                  <c:v>40379</c:v>
                </c:pt>
                <c:pt idx="3992">
                  <c:v>40378</c:v>
                </c:pt>
                <c:pt idx="3993">
                  <c:v>40375</c:v>
                </c:pt>
                <c:pt idx="3994">
                  <c:v>40374</c:v>
                </c:pt>
                <c:pt idx="3995">
                  <c:v>40373</c:v>
                </c:pt>
                <c:pt idx="3996">
                  <c:v>40372</c:v>
                </c:pt>
                <c:pt idx="3997">
                  <c:v>40371</c:v>
                </c:pt>
                <c:pt idx="3998">
                  <c:v>40368</c:v>
                </c:pt>
                <c:pt idx="3999">
                  <c:v>40367</c:v>
                </c:pt>
                <c:pt idx="4000">
                  <c:v>40366</c:v>
                </c:pt>
                <c:pt idx="4001">
                  <c:v>40365</c:v>
                </c:pt>
                <c:pt idx="4002">
                  <c:v>40364</c:v>
                </c:pt>
                <c:pt idx="4003">
                  <c:v>40361</c:v>
                </c:pt>
                <c:pt idx="4004">
                  <c:v>40360</c:v>
                </c:pt>
                <c:pt idx="4005">
                  <c:v>40359</c:v>
                </c:pt>
                <c:pt idx="4006">
                  <c:v>40358</c:v>
                </c:pt>
                <c:pt idx="4007">
                  <c:v>40357</c:v>
                </c:pt>
                <c:pt idx="4008">
                  <c:v>40354</c:v>
                </c:pt>
                <c:pt idx="4009">
                  <c:v>40353</c:v>
                </c:pt>
                <c:pt idx="4010">
                  <c:v>40352</c:v>
                </c:pt>
                <c:pt idx="4011">
                  <c:v>40351</c:v>
                </c:pt>
                <c:pt idx="4012">
                  <c:v>40350</c:v>
                </c:pt>
                <c:pt idx="4013">
                  <c:v>40347</c:v>
                </c:pt>
                <c:pt idx="4014">
                  <c:v>40346</c:v>
                </c:pt>
                <c:pt idx="4015">
                  <c:v>40345</c:v>
                </c:pt>
                <c:pt idx="4016">
                  <c:v>40344</c:v>
                </c:pt>
                <c:pt idx="4017">
                  <c:v>40343</c:v>
                </c:pt>
                <c:pt idx="4018">
                  <c:v>40340</c:v>
                </c:pt>
                <c:pt idx="4019">
                  <c:v>40339</c:v>
                </c:pt>
                <c:pt idx="4020">
                  <c:v>40338</c:v>
                </c:pt>
                <c:pt idx="4021">
                  <c:v>40337</c:v>
                </c:pt>
                <c:pt idx="4022">
                  <c:v>40336</c:v>
                </c:pt>
                <c:pt idx="4023">
                  <c:v>40333</c:v>
                </c:pt>
                <c:pt idx="4024">
                  <c:v>40332</c:v>
                </c:pt>
                <c:pt idx="4025">
                  <c:v>40331</c:v>
                </c:pt>
                <c:pt idx="4026">
                  <c:v>40330</c:v>
                </c:pt>
                <c:pt idx="4027">
                  <c:v>40329</c:v>
                </c:pt>
                <c:pt idx="4028">
                  <c:v>40326</c:v>
                </c:pt>
                <c:pt idx="4029">
                  <c:v>40325</c:v>
                </c:pt>
                <c:pt idx="4030">
                  <c:v>40324</c:v>
                </c:pt>
                <c:pt idx="4031">
                  <c:v>40323</c:v>
                </c:pt>
                <c:pt idx="4032">
                  <c:v>40322</c:v>
                </c:pt>
                <c:pt idx="4033">
                  <c:v>40319</c:v>
                </c:pt>
                <c:pt idx="4034">
                  <c:v>40318</c:v>
                </c:pt>
                <c:pt idx="4035">
                  <c:v>40317</c:v>
                </c:pt>
                <c:pt idx="4036">
                  <c:v>40316</c:v>
                </c:pt>
                <c:pt idx="4037">
                  <c:v>40315</c:v>
                </c:pt>
                <c:pt idx="4038">
                  <c:v>40312</c:v>
                </c:pt>
                <c:pt idx="4039">
                  <c:v>40311</c:v>
                </c:pt>
                <c:pt idx="4040">
                  <c:v>40310</c:v>
                </c:pt>
                <c:pt idx="4041">
                  <c:v>40309</c:v>
                </c:pt>
                <c:pt idx="4042">
                  <c:v>40308</c:v>
                </c:pt>
                <c:pt idx="4043">
                  <c:v>40305</c:v>
                </c:pt>
                <c:pt idx="4044">
                  <c:v>40304</c:v>
                </c:pt>
                <c:pt idx="4045">
                  <c:v>40303</c:v>
                </c:pt>
                <c:pt idx="4046">
                  <c:v>40302</c:v>
                </c:pt>
                <c:pt idx="4047">
                  <c:v>40301</c:v>
                </c:pt>
                <c:pt idx="4048">
                  <c:v>40298</c:v>
                </c:pt>
                <c:pt idx="4049">
                  <c:v>40297</c:v>
                </c:pt>
                <c:pt idx="4050">
                  <c:v>40296</c:v>
                </c:pt>
                <c:pt idx="4051">
                  <c:v>40295</c:v>
                </c:pt>
                <c:pt idx="4052">
                  <c:v>40294</c:v>
                </c:pt>
                <c:pt idx="4053">
                  <c:v>40291</c:v>
                </c:pt>
                <c:pt idx="4054">
                  <c:v>40290</c:v>
                </c:pt>
                <c:pt idx="4055">
                  <c:v>40289</c:v>
                </c:pt>
                <c:pt idx="4056">
                  <c:v>40288</c:v>
                </c:pt>
                <c:pt idx="4057">
                  <c:v>40287</c:v>
                </c:pt>
                <c:pt idx="4058">
                  <c:v>40284</c:v>
                </c:pt>
                <c:pt idx="4059">
                  <c:v>40283</c:v>
                </c:pt>
                <c:pt idx="4060">
                  <c:v>40282</c:v>
                </c:pt>
                <c:pt idx="4061">
                  <c:v>40281</c:v>
                </c:pt>
                <c:pt idx="4062">
                  <c:v>40280</c:v>
                </c:pt>
                <c:pt idx="4063">
                  <c:v>40277</c:v>
                </c:pt>
                <c:pt idx="4064">
                  <c:v>40276</c:v>
                </c:pt>
                <c:pt idx="4065">
                  <c:v>40275</c:v>
                </c:pt>
                <c:pt idx="4066">
                  <c:v>40274</c:v>
                </c:pt>
                <c:pt idx="4067">
                  <c:v>40273</c:v>
                </c:pt>
                <c:pt idx="4068">
                  <c:v>40270</c:v>
                </c:pt>
                <c:pt idx="4069">
                  <c:v>40269</c:v>
                </c:pt>
                <c:pt idx="4070">
                  <c:v>40268</c:v>
                </c:pt>
                <c:pt idx="4071">
                  <c:v>40267</c:v>
                </c:pt>
                <c:pt idx="4072">
                  <c:v>40266</c:v>
                </c:pt>
                <c:pt idx="4073">
                  <c:v>40263</c:v>
                </c:pt>
                <c:pt idx="4074">
                  <c:v>40262</c:v>
                </c:pt>
                <c:pt idx="4075">
                  <c:v>40261</c:v>
                </c:pt>
              </c:numCache>
            </c:numRef>
          </c:cat>
          <c:val>
            <c:numRef>
              <c:f>주가!$N$15:$N$4090</c:f>
              <c:numCache>
                <c:formatCode>#,##0</c:formatCode>
                <c:ptCount val="4076"/>
                <c:pt idx="0">
                  <c:v>3931699960</c:v>
                </c:pt>
                <c:pt idx="1">
                  <c:v>3838381830</c:v>
                </c:pt>
                <c:pt idx="2">
                  <c:v>3058594900</c:v>
                </c:pt>
                <c:pt idx="3">
                  <c:v>1946766280</c:v>
                </c:pt>
                <c:pt idx="4">
                  <c:v>4504936555</c:v>
                </c:pt>
                <c:pt idx="5">
                  <c:v>1815821510</c:v>
                </c:pt>
                <c:pt idx="6">
                  <c:v>1494487360</c:v>
                </c:pt>
                <c:pt idx="7">
                  <c:v>3192716225</c:v>
                </c:pt>
                <c:pt idx="8">
                  <c:v>2628807700</c:v>
                </c:pt>
                <c:pt idx="9">
                  <c:v>2588052090</c:v>
                </c:pt>
                <c:pt idx="10">
                  <c:v>2960578380</c:v>
                </c:pt>
                <c:pt idx="11">
                  <c:v>3769980045</c:v>
                </c:pt>
                <c:pt idx="12">
                  <c:v>4554953650</c:v>
                </c:pt>
                <c:pt idx="13">
                  <c:v>5621825770</c:v>
                </c:pt>
                <c:pt idx="14">
                  <c:v>7092036520</c:v>
                </c:pt>
                <c:pt idx="15">
                  <c:v>7109613741</c:v>
                </c:pt>
                <c:pt idx="16">
                  <c:v>5992573360</c:v>
                </c:pt>
                <c:pt idx="17">
                  <c:v>3483849790</c:v>
                </c:pt>
                <c:pt idx="18">
                  <c:v>3488167655</c:v>
                </c:pt>
                <c:pt idx="19">
                  <c:v>4296346607</c:v>
                </c:pt>
                <c:pt idx="20">
                  <c:v>4296346607</c:v>
                </c:pt>
                <c:pt idx="21">
                  <c:v>4296346607</c:v>
                </c:pt>
                <c:pt idx="22">
                  <c:v>4296346607</c:v>
                </c:pt>
                <c:pt idx="23">
                  <c:v>4296346607</c:v>
                </c:pt>
                <c:pt idx="24">
                  <c:v>4296346607</c:v>
                </c:pt>
                <c:pt idx="25">
                  <c:v>6491008595</c:v>
                </c:pt>
                <c:pt idx="26">
                  <c:v>2444447468</c:v>
                </c:pt>
                <c:pt idx="27">
                  <c:v>2701860409</c:v>
                </c:pt>
                <c:pt idx="28">
                  <c:v>1840457199</c:v>
                </c:pt>
                <c:pt idx="29">
                  <c:v>1715412805</c:v>
                </c:pt>
                <c:pt idx="30">
                  <c:v>2964061288</c:v>
                </c:pt>
                <c:pt idx="31">
                  <c:v>5201565818</c:v>
                </c:pt>
                <c:pt idx="32">
                  <c:v>12369866984</c:v>
                </c:pt>
                <c:pt idx="33">
                  <c:v>6309956107</c:v>
                </c:pt>
                <c:pt idx="34">
                  <c:v>7727552812</c:v>
                </c:pt>
                <c:pt idx="35">
                  <c:v>4992560201</c:v>
                </c:pt>
                <c:pt idx="36">
                  <c:v>2141078892</c:v>
                </c:pt>
                <c:pt idx="37">
                  <c:v>3437894616</c:v>
                </c:pt>
                <c:pt idx="38">
                  <c:v>2076541942</c:v>
                </c:pt>
                <c:pt idx="39">
                  <c:v>1257810700</c:v>
                </c:pt>
                <c:pt idx="40">
                  <c:v>4640657488</c:v>
                </c:pt>
                <c:pt idx="41">
                  <c:v>12955047703</c:v>
                </c:pt>
                <c:pt idx="42">
                  <c:v>1845027825</c:v>
                </c:pt>
                <c:pt idx="43">
                  <c:v>1221326583</c:v>
                </c:pt>
                <c:pt idx="44">
                  <c:v>636510537</c:v>
                </c:pt>
                <c:pt idx="45">
                  <c:v>79899172</c:v>
                </c:pt>
                <c:pt idx="46">
                  <c:v>132116065</c:v>
                </c:pt>
                <c:pt idx="47">
                  <c:v>177376410</c:v>
                </c:pt>
                <c:pt idx="48">
                  <c:v>251613370</c:v>
                </c:pt>
                <c:pt idx="49">
                  <c:v>221072672</c:v>
                </c:pt>
                <c:pt idx="50">
                  <c:v>597482672</c:v>
                </c:pt>
                <c:pt idx="51">
                  <c:v>231678900</c:v>
                </c:pt>
                <c:pt idx="52">
                  <c:v>222954230</c:v>
                </c:pt>
                <c:pt idx="53">
                  <c:v>266881705</c:v>
                </c:pt>
                <c:pt idx="54">
                  <c:v>257142129</c:v>
                </c:pt>
                <c:pt idx="55">
                  <c:v>611683207</c:v>
                </c:pt>
                <c:pt idx="56">
                  <c:v>979544490</c:v>
                </c:pt>
                <c:pt idx="57">
                  <c:v>480437750</c:v>
                </c:pt>
                <c:pt idx="58">
                  <c:v>1082680205</c:v>
                </c:pt>
                <c:pt idx="59">
                  <c:v>1082680205</c:v>
                </c:pt>
                <c:pt idx="60">
                  <c:v>664590215</c:v>
                </c:pt>
                <c:pt idx="61">
                  <c:v>601777900</c:v>
                </c:pt>
                <c:pt idx="62">
                  <c:v>456650864</c:v>
                </c:pt>
                <c:pt idx="63">
                  <c:v>1079448573</c:v>
                </c:pt>
                <c:pt idx="64">
                  <c:v>362716315</c:v>
                </c:pt>
                <c:pt idx="65">
                  <c:v>299806485</c:v>
                </c:pt>
                <c:pt idx="66">
                  <c:v>451590787</c:v>
                </c:pt>
                <c:pt idx="67">
                  <c:v>334199860</c:v>
                </c:pt>
                <c:pt idx="68">
                  <c:v>752107495</c:v>
                </c:pt>
                <c:pt idx="69">
                  <c:v>1308983389</c:v>
                </c:pt>
                <c:pt idx="70">
                  <c:v>734050564</c:v>
                </c:pt>
                <c:pt idx="71">
                  <c:v>324792695</c:v>
                </c:pt>
                <c:pt idx="72">
                  <c:v>638210612</c:v>
                </c:pt>
                <c:pt idx="73">
                  <c:v>168311658</c:v>
                </c:pt>
                <c:pt idx="74">
                  <c:v>118921240</c:v>
                </c:pt>
                <c:pt idx="75">
                  <c:v>128599913</c:v>
                </c:pt>
                <c:pt idx="76">
                  <c:v>213528275</c:v>
                </c:pt>
                <c:pt idx="77">
                  <c:v>223422845</c:v>
                </c:pt>
                <c:pt idx="78">
                  <c:v>349538121</c:v>
                </c:pt>
                <c:pt idx="79">
                  <c:v>327785155</c:v>
                </c:pt>
                <c:pt idx="80">
                  <c:v>202197256</c:v>
                </c:pt>
                <c:pt idx="81">
                  <c:v>396194745</c:v>
                </c:pt>
                <c:pt idx="82">
                  <c:v>130212230</c:v>
                </c:pt>
                <c:pt idx="83">
                  <c:v>211595695</c:v>
                </c:pt>
                <c:pt idx="84">
                  <c:v>124806410</c:v>
                </c:pt>
                <c:pt idx="85">
                  <c:v>315912879</c:v>
                </c:pt>
                <c:pt idx="86">
                  <c:v>153255997</c:v>
                </c:pt>
                <c:pt idx="87">
                  <c:v>197157472</c:v>
                </c:pt>
                <c:pt idx="88">
                  <c:v>264113108</c:v>
                </c:pt>
                <c:pt idx="89">
                  <c:v>263979513</c:v>
                </c:pt>
                <c:pt idx="90">
                  <c:v>286547260</c:v>
                </c:pt>
                <c:pt idx="91">
                  <c:v>226285055</c:v>
                </c:pt>
                <c:pt idx="92">
                  <c:v>351756662</c:v>
                </c:pt>
                <c:pt idx="93">
                  <c:v>260501073</c:v>
                </c:pt>
                <c:pt idx="94">
                  <c:v>402220540</c:v>
                </c:pt>
                <c:pt idx="95">
                  <c:v>209047590</c:v>
                </c:pt>
                <c:pt idx="96">
                  <c:v>478705965</c:v>
                </c:pt>
                <c:pt idx="97">
                  <c:v>467318207</c:v>
                </c:pt>
                <c:pt idx="98">
                  <c:v>230022185</c:v>
                </c:pt>
                <c:pt idx="99">
                  <c:v>297673902</c:v>
                </c:pt>
                <c:pt idx="100">
                  <c:v>567815762</c:v>
                </c:pt>
                <c:pt idx="101">
                  <c:v>2165203860</c:v>
                </c:pt>
                <c:pt idx="102">
                  <c:v>224901360</c:v>
                </c:pt>
                <c:pt idx="103">
                  <c:v>279037268</c:v>
                </c:pt>
                <c:pt idx="104">
                  <c:v>270480963</c:v>
                </c:pt>
                <c:pt idx="105">
                  <c:v>524471205</c:v>
                </c:pt>
                <c:pt idx="106">
                  <c:v>357001035</c:v>
                </c:pt>
                <c:pt idx="107">
                  <c:v>297588187</c:v>
                </c:pt>
                <c:pt idx="108">
                  <c:v>342581845</c:v>
                </c:pt>
                <c:pt idx="109">
                  <c:v>342581845</c:v>
                </c:pt>
                <c:pt idx="110">
                  <c:v>149666790</c:v>
                </c:pt>
                <c:pt idx="111">
                  <c:v>270247270</c:v>
                </c:pt>
                <c:pt idx="112">
                  <c:v>270247270</c:v>
                </c:pt>
                <c:pt idx="113">
                  <c:v>87485540</c:v>
                </c:pt>
                <c:pt idx="114">
                  <c:v>187387298</c:v>
                </c:pt>
                <c:pt idx="115">
                  <c:v>224564039</c:v>
                </c:pt>
                <c:pt idx="116">
                  <c:v>135130042</c:v>
                </c:pt>
                <c:pt idx="117">
                  <c:v>106363595</c:v>
                </c:pt>
                <c:pt idx="118">
                  <c:v>105489145</c:v>
                </c:pt>
                <c:pt idx="119">
                  <c:v>125126945</c:v>
                </c:pt>
                <c:pt idx="120">
                  <c:v>113310820</c:v>
                </c:pt>
                <c:pt idx="121">
                  <c:v>117091465</c:v>
                </c:pt>
                <c:pt idx="122">
                  <c:v>117568460</c:v>
                </c:pt>
                <c:pt idx="123">
                  <c:v>321794040</c:v>
                </c:pt>
                <c:pt idx="124">
                  <c:v>272606180</c:v>
                </c:pt>
                <c:pt idx="125">
                  <c:v>324347115</c:v>
                </c:pt>
                <c:pt idx="126">
                  <c:v>297803000</c:v>
                </c:pt>
                <c:pt idx="127">
                  <c:v>462358195</c:v>
                </c:pt>
                <c:pt idx="128">
                  <c:v>116189100</c:v>
                </c:pt>
                <c:pt idx="129">
                  <c:v>103483075</c:v>
                </c:pt>
                <c:pt idx="130">
                  <c:v>114902487</c:v>
                </c:pt>
                <c:pt idx="131">
                  <c:v>145809925</c:v>
                </c:pt>
                <c:pt idx="132">
                  <c:v>145809925</c:v>
                </c:pt>
                <c:pt idx="133">
                  <c:v>145809925</c:v>
                </c:pt>
                <c:pt idx="134">
                  <c:v>276124379</c:v>
                </c:pt>
                <c:pt idx="135">
                  <c:v>276124379</c:v>
                </c:pt>
                <c:pt idx="136">
                  <c:v>252835424</c:v>
                </c:pt>
                <c:pt idx="137">
                  <c:v>204075540</c:v>
                </c:pt>
                <c:pt idx="138">
                  <c:v>185593465</c:v>
                </c:pt>
                <c:pt idx="139">
                  <c:v>209862455</c:v>
                </c:pt>
                <c:pt idx="140">
                  <c:v>224102795</c:v>
                </c:pt>
                <c:pt idx="141">
                  <c:v>181259616</c:v>
                </c:pt>
                <c:pt idx="142">
                  <c:v>157327660</c:v>
                </c:pt>
                <c:pt idx="143">
                  <c:v>149313286</c:v>
                </c:pt>
                <c:pt idx="144">
                  <c:v>159255095</c:v>
                </c:pt>
                <c:pt idx="145">
                  <c:v>199425360</c:v>
                </c:pt>
                <c:pt idx="146">
                  <c:v>283094400</c:v>
                </c:pt>
                <c:pt idx="147">
                  <c:v>268681775</c:v>
                </c:pt>
                <c:pt idx="148">
                  <c:v>176587104</c:v>
                </c:pt>
                <c:pt idx="149">
                  <c:v>318452200</c:v>
                </c:pt>
                <c:pt idx="150">
                  <c:v>213866550</c:v>
                </c:pt>
                <c:pt idx="151">
                  <c:v>1060207503</c:v>
                </c:pt>
                <c:pt idx="152">
                  <c:v>496965131</c:v>
                </c:pt>
                <c:pt idx="153">
                  <c:v>371229397</c:v>
                </c:pt>
                <c:pt idx="154">
                  <c:v>243817700</c:v>
                </c:pt>
                <c:pt idx="155">
                  <c:v>247243465</c:v>
                </c:pt>
                <c:pt idx="156">
                  <c:v>234764620</c:v>
                </c:pt>
                <c:pt idx="157">
                  <c:v>378069650</c:v>
                </c:pt>
                <c:pt idx="158">
                  <c:v>344152315</c:v>
                </c:pt>
                <c:pt idx="159">
                  <c:v>185577425</c:v>
                </c:pt>
                <c:pt idx="160">
                  <c:v>217072390</c:v>
                </c:pt>
                <c:pt idx="161">
                  <c:v>483446878</c:v>
                </c:pt>
                <c:pt idx="162">
                  <c:v>405651537</c:v>
                </c:pt>
                <c:pt idx="163">
                  <c:v>1595290334</c:v>
                </c:pt>
                <c:pt idx="164">
                  <c:v>294673857</c:v>
                </c:pt>
                <c:pt idx="165">
                  <c:v>564245278</c:v>
                </c:pt>
                <c:pt idx="166">
                  <c:v>336535439</c:v>
                </c:pt>
                <c:pt idx="167">
                  <c:v>2565837280</c:v>
                </c:pt>
                <c:pt idx="168">
                  <c:v>291949270</c:v>
                </c:pt>
                <c:pt idx="169">
                  <c:v>238387940</c:v>
                </c:pt>
                <c:pt idx="170">
                  <c:v>289122594</c:v>
                </c:pt>
                <c:pt idx="171">
                  <c:v>243157964</c:v>
                </c:pt>
                <c:pt idx="172">
                  <c:v>131936850</c:v>
                </c:pt>
                <c:pt idx="173">
                  <c:v>280754180</c:v>
                </c:pt>
                <c:pt idx="174">
                  <c:v>414466503</c:v>
                </c:pt>
                <c:pt idx="175">
                  <c:v>211712810</c:v>
                </c:pt>
                <c:pt idx="176">
                  <c:v>297483653</c:v>
                </c:pt>
                <c:pt idx="177">
                  <c:v>469224140</c:v>
                </c:pt>
                <c:pt idx="178">
                  <c:v>469224140</c:v>
                </c:pt>
                <c:pt idx="179">
                  <c:v>668600495</c:v>
                </c:pt>
                <c:pt idx="180">
                  <c:v>803343650</c:v>
                </c:pt>
                <c:pt idx="181">
                  <c:v>953283755</c:v>
                </c:pt>
                <c:pt idx="182">
                  <c:v>508025845</c:v>
                </c:pt>
                <c:pt idx="183">
                  <c:v>773640645</c:v>
                </c:pt>
                <c:pt idx="184">
                  <c:v>1253950495</c:v>
                </c:pt>
                <c:pt idx="185">
                  <c:v>2070931305</c:v>
                </c:pt>
                <c:pt idx="186">
                  <c:v>2110365935</c:v>
                </c:pt>
                <c:pt idx="187">
                  <c:v>17897477765</c:v>
                </c:pt>
                <c:pt idx="188">
                  <c:v>19741674315</c:v>
                </c:pt>
                <c:pt idx="189">
                  <c:v>335340310</c:v>
                </c:pt>
                <c:pt idx="190">
                  <c:v>597412145</c:v>
                </c:pt>
                <c:pt idx="191">
                  <c:v>681420315</c:v>
                </c:pt>
                <c:pt idx="192">
                  <c:v>751753435</c:v>
                </c:pt>
                <c:pt idx="193">
                  <c:v>1135471170</c:v>
                </c:pt>
                <c:pt idx="194">
                  <c:v>457058320</c:v>
                </c:pt>
                <c:pt idx="195">
                  <c:v>394228900</c:v>
                </c:pt>
                <c:pt idx="196">
                  <c:v>370122980</c:v>
                </c:pt>
                <c:pt idx="197">
                  <c:v>547740240</c:v>
                </c:pt>
                <c:pt idx="198">
                  <c:v>771642580</c:v>
                </c:pt>
                <c:pt idx="199">
                  <c:v>477032890</c:v>
                </c:pt>
                <c:pt idx="200">
                  <c:v>477032890</c:v>
                </c:pt>
                <c:pt idx="201">
                  <c:v>477032890</c:v>
                </c:pt>
                <c:pt idx="202">
                  <c:v>477032890</c:v>
                </c:pt>
                <c:pt idx="203">
                  <c:v>477032890</c:v>
                </c:pt>
                <c:pt idx="204">
                  <c:v>978408835</c:v>
                </c:pt>
                <c:pt idx="205">
                  <c:v>1257458710</c:v>
                </c:pt>
                <c:pt idx="206">
                  <c:v>1287374510</c:v>
                </c:pt>
                <c:pt idx="207">
                  <c:v>1466304175</c:v>
                </c:pt>
                <c:pt idx="208">
                  <c:v>12973638840</c:v>
                </c:pt>
                <c:pt idx="209">
                  <c:v>1475943180</c:v>
                </c:pt>
                <c:pt idx="210">
                  <c:v>2421759695</c:v>
                </c:pt>
                <c:pt idx="211">
                  <c:v>12219258445</c:v>
                </c:pt>
                <c:pt idx="212">
                  <c:v>2475943930</c:v>
                </c:pt>
                <c:pt idx="213">
                  <c:v>8840341850</c:v>
                </c:pt>
                <c:pt idx="214">
                  <c:v>62169197915</c:v>
                </c:pt>
                <c:pt idx="215">
                  <c:v>17667652930</c:v>
                </c:pt>
                <c:pt idx="216">
                  <c:v>2275076005</c:v>
                </c:pt>
                <c:pt idx="217">
                  <c:v>585400545</c:v>
                </c:pt>
                <c:pt idx="218">
                  <c:v>1604211720</c:v>
                </c:pt>
                <c:pt idx="219">
                  <c:v>409482260</c:v>
                </c:pt>
                <c:pt idx="220">
                  <c:v>636204690</c:v>
                </c:pt>
                <c:pt idx="221">
                  <c:v>636204690</c:v>
                </c:pt>
                <c:pt idx="222">
                  <c:v>636204690</c:v>
                </c:pt>
                <c:pt idx="223">
                  <c:v>8254052050</c:v>
                </c:pt>
                <c:pt idx="224">
                  <c:v>151489120</c:v>
                </c:pt>
                <c:pt idx="225">
                  <c:v>207510620</c:v>
                </c:pt>
                <c:pt idx="226">
                  <c:v>207510620</c:v>
                </c:pt>
                <c:pt idx="227">
                  <c:v>425009655</c:v>
                </c:pt>
                <c:pt idx="228">
                  <c:v>234169675</c:v>
                </c:pt>
                <c:pt idx="229">
                  <c:v>123693155</c:v>
                </c:pt>
                <c:pt idx="230">
                  <c:v>325836885</c:v>
                </c:pt>
                <c:pt idx="231">
                  <c:v>291804720</c:v>
                </c:pt>
                <c:pt idx="232">
                  <c:v>245812470</c:v>
                </c:pt>
                <c:pt idx="233">
                  <c:v>370431330</c:v>
                </c:pt>
                <c:pt idx="234">
                  <c:v>378942190</c:v>
                </c:pt>
                <c:pt idx="235">
                  <c:v>658623265</c:v>
                </c:pt>
                <c:pt idx="236">
                  <c:v>485807983</c:v>
                </c:pt>
                <c:pt idx="237">
                  <c:v>500238124</c:v>
                </c:pt>
                <c:pt idx="238">
                  <c:v>715201767</c:v>
                </c:pt>
                <c:pt idx="239">
                  <c:v>397973271</c:v>
                </c:pt>
                <c:pt idx="240">
                  <c:v>663971258</c:v>
                </c:pt>
                <c:pt idx="241">
                  <c:v>226407925</c:v>
                </c:pt>
                <c:pt idx="242">
                  <c:v>425265569</c:v>
                </c:pt>
                <c:pt idx="243">
                  <c:v>324626200</c:v>
                </c:pt>
                <c:pt idx="244">
                  <c:v>279971245</c:v>
                </c:pt>
                <c:pt idx="245">
                  <c:v>430629370</c:v>
                </c:pt>
                <c:pt idx="246">
                  <c:v>232449795</c:v>
                </c:pt>
                <c:pt idx="247">
                  <c:v>592926765</c:v>
                </c:pt>
                <c:pt idx="248">
                  <c:v>603218860</c:v>
                </c:pt>
                <c:pt idx="249">
                  <c:v>5672296950</c:v>
                </c:pt>
                <c:pt idx="250">
                  <c:v>221179790</c:v>
                </c:pt>
                <c:pt idx="251">
                  <c:v>300039390</c:v>
                </c:pt>
                <c:pt idx="252">
                  <c:v>509696945</c:v>
                </c:pt>
                <c:pt idx="253">
                  <c:v>673313100</c:v>
                </c:pt>
                <c:pt idx="254">
                  <c:v>689430670</c:v>
                </c:pt>
                <c:pt idx="255">
                  <c:v>649049855</c:v>
                </c:pt>
                <c:pt idx="256">
                  <c:v>909638310</c:v>
                </c:pt>
                <c:pt idx="257">
                  <c:v>593051130</c:v>
                </c:pt>
                <c:pt idx="258">
                  <c:v>421226440</c:v>
                </c:pt>
                <c:pt idx="259">
                  <c:v>727102855</c:v>
                </c:pt>
                <c:pt idx="260">
                  <c:v>428036805</c:v>
                </c:pt>
                <c:pt idx="261">
                  <c:v>241783275</c:v>
                </c:pt>
                <c:pt idx="262">
                  <c:v>436048525</c:v>
                </c:pt>
                <c:pt idx="263">
                  <c:v>450807010</c:v>
                </c:pt>
                <c:pt idx="264">
                  <c:v>438994030</c:v>
                </c:pt>
                <c:pt idx="265">
                  <c:v>386907565</c:v>
                </c:pt>
                <c:pt idx="266">
                  <c:v>530449125</c:v>
                </c:pt>
                <c:pt idx="267">
                  <c:v>622426690</c:v>
                </c:pt>
                <c:pt idx="268">
                  <c:v>567583035</c:v>
                </c:pt>
                <c:pt idx="269">
                  <c:v>624574385</c:v>
                </c:pt>
                <c:pt idx="270">
                  <c:v>717191330</c:v>
                </c:pt>
                <c:pt idx="271">
                  <c:v>621177210</c:v>
                </c:pt>
                <c:pt idx="272">
                  <c:v>477290620</c:v>
                </c:pt>
                <c:pt idx="273">
                  <c:v>721475625</c:v>
                </c:pt>
                <c:pt idx="274">
                  <c:v>732315715</c:v>
                </c:pt>
                <c:pt idx="275">
                  <c:v>658038080</c:v>
                </c:pt>
                <c:pt idx="276">
                  <c:v>690219505</c:v>
                </c:pt>
                <c:pt idx="277">
                  <c:v>480134095</c:v>
                </c:pt>
                <c:pt idx="278">
                  <c:v>501257650</c:v>
                </c:pt>
                <c:pt idx="279">
                  <c:v>540939105</c:v>
                </c:pt>
                <c:pt idx="280">
                  <c:v>717073290</c:v>
                </c:pt>
                <c:pt idx="281">
                  <c:v>717073290</c:v>
                </c:pt>
                <c:pt idx="282">
                  <c:v>678700415</c:v>
                </c:pt>
                <c:pt idx="283">
                  <c:v>868784595</c:v>
                </c:pt>
                <c:pt idx="284">
                  <c:v>738671485</c:v>
                </c:pt>
                <c:pt idx="285">
                  <c:v>738671485</c:v>
                </c:pt>
                <c:pt idx="286">
                  <c:v>895409075</c:v>
                </c:pt>
                <c:pt idx="287">
                  <c:v>895409075</c:v>
                </c:pt>
                <c:pt idx="288">
                  <c:v>2444406635</c:v>
                </c:pt>
                <c:pt idx="289">
                  <c:v>1666084200</c:v>
                </c:pt>
                <c:pt idx="290">
                  <c:v>1026840005</c:v>
                </c:pt>
                <c:pt idx="291">
                  <c:v>620786005</c:v>
                </c:pt>
                <c:pt idx="292">
                  <c:v>578424085</c:v>
                </c:pt>
                <c:pt idx="293">
                  <c:v>977747460</c:v>
                </c:pt>
                <c:pt idx="294">
                  <c:v>992356220</c:v>
                </c:pt>
                <c:pt idx="295">
                  <c:v>1415416550</c:v>
                </c:pt>
                <c:pt idx="296">
                  <c:v>1415416550</c:v>
                </c:pt>
                <c:pt idx="297">
                  <c:v>1415416550</c:v>
                </c:pt>
                <c:pt idx="298">
                  <c:v>1415416550</c:v>
                </c:pt>
                <c:pt idx="299">
                  <c:v>2135543950</c:v>
                </c:pt>
                <c:pt idx="300">
                  <c:v>1390598400</c:v>
                </c:pt>
                <c:pt idx="301">
                  <c:v>1317677475</c:v>
                </c:pt>
                <c:pt idx="302">
                  <c:v>1032223725</c:v>
                </c:pt>
                <c:pt idx="303">
                  <c:v>1812279465</c:v>
                </c:pt>
                <c:pt idx="304">
                  <c:v>1919959055</c:v>
                </c:pt>
                <c:pt idx="305">
                  <c:v>2642556410</c:v>
                </c:pt>
                <c:pt idx="306">
                  <c:v>5917124880</c:v>
                </c:pt>
                <c:pt idx="307">
                  <c:v>26345033950</c:v>
                </c:pt>
                <c:pt idx="308">
                  <c:v>598823085</c:v>
                </c:pt>
                <c:pt idx="309">
                  <c:v>823558650</c:v>
                </c:pt>
                <c:pt idx="310">
                  <c:v>891845270</c:v>
                </c:pt>
                <c:pt idx="311">
                  <c:v>721941880</c:v>
                </c:pt>
                <c:pt idx="312">
                  <c:v>877623060</c:v>
                </c:pt>
                <c:pt idx="313">
                  <c:v>862282735</c:v>
                </c:pt>
                <c:pt idx="314">
                  <c:v>837097695</c:v>
                </c:pt>
                <c:pt idx="315">
                  <c:v>750634490</c:v>
                </c:pt>
                <c:pt idx="316">
                  <c:v>1155352590</c:v>
                </c:pt>
                <c:pt idx="317">
                  <c:v>1474761370</c:v>
                </c:pt>
                <c:pt idx="318">
                  <c:v>1890766450</c:v>
                </c:pt>
                <c:pt idx="319">
                  <c:v>3673598100</c:v>
                </c:pt>
                <c:pt idx="320">
                  <c:v>3673598100</c:v>
                </c:pt>
                <c:pt idx="321">
                  <c:v>1095920555</c:v>
                </c:pt>
                <c:pt idx="322">
                  <c:v>1327204630</c:v>
                </c:pt>
                <c:pt idx="323">
                  <c:v>1174574760</c:v>
                </c:pt>
                <c:pt idx="324">
                  <c:v>1423335265</c:v>
                </c:pt>
                <c:pt idx="325">
                  <c:v>2069488785</c:v>
                </c:pt>
                <c:pt idx="326">
                  <c:v>4867868925</c:v>
                </c:pt>
                <c:pt idx="327">
                  <c:v>6531841290</c:v>
                </c:pt>
                <c:pt idx="328">
                  <c:v>2745133730</c:v>
                </c:pt>
                <c:pt idx="329">
                  <c:v>2063229415</c:v>
                </c:pt>
                <c:pt idx="330">
                  <c:v>1956220555</c:v>
                </c:pt>
                <c:pt idx="331">
                  <c:v>1955970710</c:v>
                </c:pt>
                <c:pt idx="332">
                  <c:v>1966143935</c:v>
                </c:pt>
                <c:pt idx="333">
                  <c:v>2727193275</c:v>
                </c:pt>
                <c:pt idx="334">
                  <c:v>4701127200</c:v>
                </c:pt>
                <c:pt idx="335">
                  <c:v>4190867015</c:v>
                </c:pt>
                <c:pt idx="336">
                  <c:v>3239658850</c:v>
                </c:pt>
                <c:pt idx="337">
                  <c:v>6360027985</c:v>
                </c:pt>
                <c:pt idx="338">
                  <c:v>2932796130</c:v>
                </c:pt>
                <c:pt idx="339">
                  <c:v>8721609030</c:v>
                </c:pt>
                <c:pt idx="340">
                  <c:v>9580181540</c:v>
                </c:pt>
                <c:pt idx="341">
                  <c:v>3906203700</c:v>
                </c:pt>
                <c:pt idx="342">
                  <c:v>3089286680</c:v>
                </c:pt>
                <c:pt idx="343">
                  <c:v>4398172330</c:v>
                </c:pt>
                <c:pt idx="344">
                  <c:v>7729187300</c:v>
                </c:pt>
                <c:pt idx="345">
                  <c:v>10322542590</c:v>
                </c:pt>
                <c:pt idx="346">
                  <c:v>7475502220</c:v>
                </c:pt>
                <c:pt idx="347">
                  <c:v>3246530870</c:v>
                </c:pt>
                <c:pt idx="348">
                  <c:v>4587260530</c:v>
                </c:pt>
                <c:pt idx="349">
                  <c:v>5604409600</c:v>
                </c:pt>
                <c:pt idx="350">
                  <c:v>4390336330</c:v>
                </c:pt>
                <c:pt idx="351">
                  <c:v>6557220760</c:v>
                </c:pt>
                <c:pt idx="352">
                  <c:v>7629767920</c:v>
                </c:pt>
                <c:pt idx="353">
                  <c:v>9553206410</c:v>
                </c:pt>
                <c:pt idx="354">
                  <c:v>14121403000</c:v>
                </c:pt>
                <c:pt idx="355">
                  <c:v>4902178360</c:v>
                </c:pt>
                <c:pt idx="356">
                  <c:v>6087810560</c:v>
                </c:pt>
                <c:pt idx="357">
                  <c:v>5198429170</c:v>
                </c:pt>
                <c:pt idx="358">
                  <c:v>5757204360</c:v>
                </c:pt>
                <c:pt idx="359">
                  <c:v>5489490220</c:v>
                </c:pt>
                <c:pt idx="360">
                  <c:v>17486472360</c:v>
                </c:pt>
                <c:pt idx="361">
                  <c:v>7144377270</c:v>
                </c:pt>
                <c:pt idx="362">
                  <c:v>5706947880</c:v>
                </c:pt>
                <c:pt idx="363">
                  <c:v>11519338240</c:v>
                </c:pt>
                <c:pt idx="364">
                  <c:v>15496133300</c:v>
                </c:pt>
                <c:pt idx="365">
                  <c:v>6770675590</c:v>
                </c:pt>
                <c:pt idx="366">
                  <c:v>19889700500</c:v>
                </c:pt>
                <c:pt idx="367">
                  <c:v>16825460990</c:v>
                </c:pt>
                <c:pt idx="368">
                  <c:v>16801274180</c:v>
                </c:pt>
                <c:pt idx="369">
                  <c:v>60349141930</c:v>
                </c:pt>
                <c:pt idx="370">
                  <c:v>60349141930</c:v>
                </c:pt>
                <c:pt idx="371">
                  <c:v>222059939670</c:v>
                </c:pt>
                <c:pt idx="372">
                  <c:v>2632887470</c:v>
                </c:pt>
                <c:pt idx="373">
                  <c:v>3687084760</c:v>
                </c:pt>
                <c:pt idx="374">
                  <c:v>3910730400</c:v>
                </c:pt>
                <c:pt idx="375">
                  <c:v>8160522760</c:v>
                </c:pt>
                <c:pt idx="376">
                  <c:v>21635972420</c:v>
                </c:pt>
                <c:pt idx="377">
                  <c:v>7756062080</c:v>
                </c:pt>
                <c:pt idx="378">
                  <c:v>54311113920</c:v>
                </c:pt>
                <c:pt idx="379">
                  <c:v>17981903360</c:v>
                </c:pt>
                <c:pt idx="380">
                  <c:v>6603941520</c:v>
                </c:pt>
                <c:pt idx="381">
                  <c:v>44152194020</c:v>
                </c:pt>
                <c:pt idx="382">
                  <c:v>2766918950</c:v>
                </c:pt>
                <c:pt idx="383">
                  <c:v>3735701220</c:v>
                </c:pt>
                <c:pt idx="384">
                  <c:v>2485172630</c:v>
                </c:pt>
                <c:pt idx="385">
                  <c:v>3709332470</c:v>
                </c:pt>
                <c:pt idx="386">
                  <c:v>3709332470</c:v>
                </c:pt>
                <c:pt idx="387">
                  <c:v>3457465810</c:v>
                </c:pt>
                <c:pt idx="388">
                  <c:v>4452583020</c:v>
                </c:pt>
                <c:pt idx="389">
                  <c:v>5565026950</c:v>
                </c:pt>
                <c:pt idx="390">
                  <c:v>7083908330</c:v>
                </c:pt>
                <c:pt idx="391">
                  <c:v>7410177830</c:v>
                </c:pt>
                <c:pt idx="392">
                  <c:v>5745429530</c:v>
                </c:pt>
                <c:pt idx="393">
                  <c:v>5745429530</c:v>
                </c:pt>
                <c:pt idx="394">
                  <c:v>5524985550</c:v>
                </c:pt>
                <c:pt idx="395">
                  <c:v>24248388210</c:v>
                </c:pt>
                <c:pt idx="396">
                  <c:v>24248388210</c:v>
                </c:pt>
                <c:pt idx="397">
                  <c:v>9239650510</c:v>
                </c:pt>
                <c:pt idx="398">
                  <c:v>10315751810</c:v>
                </c:pt>
                <c:pt idx="399">
                  <c:v>6914834650</c:v>
                </c:pt>
                <c:pt idx="400">
                  <c:v>9388583650</c:v>
                </c:pt>
                <c:pt idx="401">
                  <c:v>32566606470</c:v>
                </c:pt>
                <c:pt idx="402">
                  <c:v>7534684210</c:v>
                </c:pt>
                <c:pt idx="403">
                  <c:v>13555010470</c:v>
                </c:pt>
                <c:pt idx="404">
                  <c:v>26753280560</c:v>
                </c:pt>
                <c:pt idx="405">
                  <c:v>64989970100</c:v>
                </c:pt>
                <c:pt idx="406">
                  <c:v>6900097865</c:v>
                </c:pt>
                <c:pt idx="407">
                  <c:v>4356896805</c:v>
                </c:pt>
                <c:pt idx="408">
                  <c:v>5206612260</c:v>
                </c:pt>
                <c:pt idx="409">
                  <c:v>15260756320</c:v>
                </c:pt>
                <c:pt idx="410">
                  <c:v>13889501465</c:v>
                </c:pt>
                <c:pt idx="411">
                  <c:v>13889501465</c:v>
                </c:pt>
                <c:pt idx="412">
                  <c:v>34171868940</c:v>
                </c:pt>
                <c:pt idx="413">
                  <c:v>12447974690</c:v>
                </c:pt>
                <c:pt idx="414">
                  <c:v>15739710690</c:v>
                </c:pt>
                <c:pt idx="415">
                  <c:v>48100068402</c:v>
                </c:pt>
                <c:pt idx="416">
                  <c:v>70310079480</c:v>
                </c:pt>
                <c:pt idx="417">
                  <c:v>33330225650</c:v>
                </c:pt>
                <c:pt idx="418">
                  <c:v>155479469410</c:v>
                </c:pt>
                <c:pt idx="419">
                  <c:v>103148617650</c:v>
                </c:pt>
                <c:pt idx="420">
                  <c:v>12323796550</c:v>
                </c:pt>
                <c:pt idx="421">
                  <c:v>6832837190</c:v>
                </c:pt>
                <c:pt idx="422">
                  <c:v>5668190960</c:v>
                </c:pt>
                <c:pt idx="423">
                  <c:v>6058010190</c:v>
                </c:pt>
                <c:pt idx="424">
                  <c:v>25113354200</c:v>
                </c:pt>
                <c:pt idx="425">
                  <c:v>33821252040</c:v>
                </c:pt>
                <c:pt idx="426">
                  <c:v>18799263730</c:v>
                </c:pt>
                <c:pt idx="427">
                  <c:v>37139609220</c:v>
                </c:pt>
                <c:pt idx="428">
                  <c:v>178391774655</c:v>
                </c:pt>
                <c:pt idx="429">
                  <c:v>4008657995</c:v>
                </c:pt>
                <c:pt idx="430">
                  <c:v>6585167435</c:v>
                </c:pt>
                <c:pt idx="431">
                  <c:v>7122705030</c:v>
                </c:pt>
                <c:pt idx="432">
                  <c:v>9543110660</c:v>
                </c:pt>
                <c:pt idx="433">
                  <c:v>91488021615</c:v>
                </c:pt>
                <c:pt idx="434">
                  <c:v>3678753140</c:v>
                </c:pt>
                <c:pt idx="435">
                  <c:v>3158041810</c:v>
                </c:pt>
                <c:pt idx="436">
                  <c:v>3365750420</c:v>
                </c:pt>
                <c:pt idx="437">
                  <c:v>6433641380</c:v>
                </c:pt>
                <c:pt idx="438">
                  <c:v>4174958420</c:v>
                </c:pt>
                <c:pt idx="439">
                  <c:v>4174958420</c:v>
                </c:pt>
                <c:pt idx="440">
                  <c:v>4691196300</c:v>
                </c:pt>
                <c:pt idx="441">
                  <c:v>6284944810</c:v>
                </c:pt>
                <c:pt idx="442">
                  <c:v>8922401125</c:v>
                </c:pt>
                <c:pt idx="443">
                  <c:v>16591027495</c:v>
                </c:pt>
                <c:pt idx="444">
                  <c:v>84383857835</c:v>
                </c:pt>
                <c:pt idx="445">
                  <c:v>16426385045</c:v>
                </c:pt>
                <c:pt idx="446">
                  <c:v>9821031255</c:v>
                </c:pt>
                <c:pt idx="447">
                  <c:v>14040256715</c:v>
                </c:pt>
                <c:pt idx="448">
                  <c:v>2428537700</c:v>
                </c:pt>
                <c:pt idx="449">
                  <c:v>2465925095</c:v>
                </c:pt>
                <c:pt idx="450">
                  <c:v>4766683580</c:v>
                </c:pt>
                <c:pt idx="451">
                  <c:v>4912080020</c:v>
                </c:pt>
                <c:pt idx="452">
                  <c:v>11091866710</c:v>
                </c:pt>
                <c:pt idx="453">
                  <c:v>11091866710</c:v>
                </c:pt>
                <c:pt idx="454">
                  <c:v>11091866710</c:v>
                </c:pt>
                <c:pt idx="455">
                  <c:v>2010431145</c:v>
                </c:pt>
                <c:pt idx="456">
                  <c:v>2136953370</c:v>
                </c:pt>
                <c:pt idx="457">
                  <c:v>1670754620</c:v>
                </c:pt>
                <c:pt idx="458">
                  <c:v>2448052785</c:v>
                </c:pt>
                <c:pt idx="459">
                  <c:v>2685387085</c:v>
                </c:pt>
                <c:pt idx="460">
                  <c:v>3073648110</c:v>
                </c:pt>
                <c:pt idx="461">
                  <c:v>5017407155</c:v>
                </c:pt>
                <c:pt idx="462">
                  <c:v>7795168525</c:v>
                </c:pt>
                <c:pt idx="463">
                  <c:v>6187194435</c:v>
                </c:pt>
                <c:pt idx="464">
                  <c:v>13455270360</c:v>
                </c:pt>
                <c:pt idx="465">
                  <c:v>41758530610</c:v>
                </c:pt>
                <c:pt idx="466">
                  <c:v>55919213915</c:v>
                </c:pt>
                <c:pt idx="467">
                  <c:v>11485832705</c:v>
                </c:pt>
                <c:pt idx="468">
                  <c:v>18487321225</c:v>
                </c:pt>
                <c:pt idx="469">
                  <c:v>5772998430</c:v>
                </c:pt>
                <c:pt idx="470">
                  <c:v>11700302330</c:v>
                </c:pt>
                <c:pt idx="471">
                  <c:v>13027393730</c:v>
                </c:pt>
                <c:pt idx="472">
                  <c:v>22714584930</c:v>
                </c:pt>
                <c:pt idx="473">
                  <c:v>4601692870</c:v>
                </c:pt>
                <c:pt idx="474">
                  <c:v>11348921285</c:v>
                </c:pt>
                <c:pt idx="475">
                  <c:v>8415646180</c:v>
                </c:pt>
                <c:pt idx="476">
                  <c:v>75263743305</c:v>
                </c:pt>
                <c:pt idx="477">
                  <c:v>6563487020</c:v>
                </c:pt>
                <c:pt idx="478">
                  <c:v>2414460525</c:v>
                </c:pt>
                <c:pt idx="479">
                  <c:v>10002351485</c:v>
                </c:pt>
                <c:pt idx="480">
                  <c:v>8168144960</c:v>
                </c:pt>
                <c:pt idx="481">
                  <c:v>3864413695</c:v>
                </c:pt>
                <c:pt idx="482">
                  <c:v>1292854615</c:v>
                </c:pt>
                <c:pt idx="483">
                  <c:v>1292854615</c:v>
                </c:pt>
                <c:pt idx="484">
                  <c:v>1292854615</c:v>
                </c:pt>
                <c:pt idx="485">
                  <c:v>1672552525</c:v>
                </c:pt>
                <c:pt idx="486">
                  <c:v>2422877260</c:v>
                </c:pt>
                <c:pt idx="487">
                  <c:v>8182688120</c:v>
                </c:pt>
                <c:pt idx="488">
                  <c:v>8182688120</c:v>
                </c:pt>
                <c:pt idx="489">
                  <c:v>7938533115</c:v>
                </c:pt>
                <c:pt idx="490">
                  <c:v>28006955000</c:v>
                </c:pt>
                <c:pt idx="491">
                  <c:v>47628405010</c:v>
                </c:pt>
                <c:pt idx="492">
                  <c:v>171568965</c:v>
                </c:pt>
                <c:pt idx="493">
                  <c:v>260767060</c:v>
                </c:pt>
                <c:pt idx="494">
                  <c:v>444834735</c:v>
                </c:pt>
                <c:pt idx="495">
                  <c:v>878526405</c:v>
                </c:pt>
                <c:pt idx="496">
                  <c:v>408040005</c:v>
                </c:pt>
                <c:pt idx="497">
                  <c:v>93433660</c:v>
                </c:pt>
                <c:pt idx="498">
                  <c:v>129859795</c:v>
                </c:pt>
                <c:pt idx="499">
                  <c:v>270406575</c:v>
                </c:pt>
                <c:pt idx="500">
                  <c:v>210869750</c:v>
                </c:pt>
                <c:pt idx="501">
                  <c:v>469656810</c:v>
                </c:pt>
                <c:pt idx="502">
                  <c:v>540756665</c:v>
                </c:pt>
                <c:pt idx="503">
                  <c:v>316224390</c:v>
                </c:pt>
                <c:pt idx="504">
                  <c:v>207705775</c:v>
                </c:pt>
                <c:pt idx="505">
                  <c:v>408902370</c:v>
                </c:pt>
                <c:pt idx="506">
                  <c:v>307107115</c:v>
                </c:pt>
                <c:pt idx="507">
                  <c:v>359694755</c:v>
                </c:pt>
                <c:pt idx="508">
                  <c:v>238983425</c:v>
                </c:pt>
                <c:pt idx="509">
                  <c:v>431343075</c:v>
                </c:pt>
                <c:pt idx="510">
                  <c:v>227006420</c:v>
                </c:pt>
                <c:pt idx="511">
                  <c:v>236341730</c:v>
                </c:pt>
                <c:pt idx="512">
                  <c:v>70661310</c:v>
                </c:pt>
                <c:pt idx="513">
                  <c:v>208167610</c:v>
                </c:pt>
                <c:pt idx="514">
                  <c:v>131592960</c:v>
                </c:pt>
                <c:pt idx="515">
                  <c:v>199928505</c:v>
                </c:pt>
                <c:pt idx="516">
                  <c:v>151226930</c:v>
                </c:pt>
                <c:pt idx="517">
                  <c:v>326835050</c:v>
                </c:pt>
                <c:pt idx="518">
                  <c:v>180821445</c:v>
                </c:pt>
                <c:pt idx="519">
                  <c:v>197896600</c:v>
                </c:pt>
                <c:pt idx="520">
                  <c:v>261263835</c:v>
                </c:pt>
                <c:pt idx="521">
                  <c:v>385358540</c:v>
                </c:pt>
                <c:pt idx="522">
                  <c:v>382789605</c:v>
                </c:pt>
                <c:pt idx="523">
                  <c:v>199683060</c:v>
                </c:pt>
                <c:pt idx="524">
                  <c:v>593016995</c:v>
                </c:pt>
                <c:pt idx="525">
                  <c:v>325425460</c:v>
                </c:pt>
                <c:pt idx="526">
                  <c:v>518146670</c:v>
                </c:pt>
                <c:pt idx="527">
                  <c:v>120754505</c:v>
                </c:pt>
                <c:pt idx="528">
                  <c:v>218697695</c:v>
                </c:pt>
                <c:pt idx="529">
                  <c:v>624315315</c:v>
                </c:pt>
                <c:pt idx="530">
                  <c:v>367566380</c:v>
                </c:pt>
                <c:pt idx="531">
                  <c:v>426243270</c:v>
                </c:pt>
                <c:pt idx="532">
                  <c:v>494599960</c:v>
                </c:pt>
                <c:pt idx="533">
                  <c:v>505128360</c:v>
                </c:pt>
                <c:pt idx="534">
                  <c:v>577073515</c:v>
                </c:pt>
                <c:pt idx="535">
                  <c:v>387978425</c:v>
                </c:pt>
                <c:pt idx="536">
                  <c:v>604146180</c:v>
                </c:pt>
                <c:pt idx="537">
                  <c:v>534661675</c:v>
                </c:pt>
                <c:pt idx="538">
                  <c:v>640179470</c:v>
                </c:pt>
                <c:pt idx="539">
                  <c:v>891701465</c:v>
                </c:pt>
                <c:pt idx="540">
                  <c:v>516721570</c:v>
                </c:pt>
                <c:pt idx="541">
                  <c:v>574062800</c:v>
                </c:pt>
                <c:pt idx="542">
                  <c:v>625817760</c:v>
                </c:pt>
                <c:pt idx="543">
                  <c:v>625817760</c:v>
                </c:pt>
                <c:pt idx="544">
                  <c:v>655252725</c:v>
                </c:pt>
                <c:pt idx="545">
                  <c:v>1017634370</c:v>
                </c:pt>
                <c:pt idx="546">
                  <c:v>666979845</c:v>
                </c:pt>
                <c:pt idx="547">
                  <c:v>666979845</c:v>
                </c:pt>
                <c:pt idx="548">
                  <c:v>666979845</c:v>
                </c:pt>
                <c:pt idx="549">
                  <c:v>666979845</c:v>
                </c:pt>
                <c:pt idx="550">
                  <c:v>666979845</c:v>
                </c:pt>
                <c:pt idx="551">
                  <c:v>514027280</c:v>
                </c:pt>
                <c:pt idx="552">
                  <c:v>668841790</c:v>
                </c:pt>
                <c:pt idx="553">
                  <c:v>899942180</c:v>
                </c:pt>
                <c:pt idx="554">
                  <c:v>1460227390</c:v>
                </c:pt>
                <c:pt idx="555">
                  <c:v>894316930</c:v>
                </c:pt>
                <c:pt idx="556">
                  <c:v>1302028510</c:v>
                </c:pt>
                <c:pt idx="557">
                  <c:v>1749981455</c:v>
                </c:pt>
                <c:pt idx="558">
                  <c:v>3055669580</c:v>
                </c:pt>
                <c:pt idx="559">
                  <c:v>3731352375</c:v>
                </c:pt>
                <c:pt idx="560">
                  <c:v>6441054590</c:v>
                </c:pt>
                <c:pt idx="561">
                  <c:v>5580887725</c:v>
                </c:pt>
                <c:pt idx="562">
                  <c:v>4023187535</c:v>
                </c:pt>
                <c:pt idx="563">
                  <c:v>8884712250</c:v>
                </c:pt>
                <c:pt idx="564">
                  <c:v>5596571990</c:v>
                </c:pt>
                <c:pt idx="565">
                  <c:v>1559131880</c:v>
                </c:pt>
                <c:pt idx="566">
                  <c:v>1888354940</c:v>
                </c:pt>
                <c:pt idx="567">
                  <c:v>3719564530</c:v>
                </c:pt>
                <c:pt idx="568">
                  <c:v>3436133165</c:v>
                </c:pt>
                <c:pt idx="569">
                  <c:v>7352249615</c:v>
                </c:pt>
                <c:pt idx="570">
                  <c:v>72812855320</c:v>
                </c:pt>
                <c:pt idx="571">
                  <c:v>6267339890</c:v>
                </c:pt>
                <c:pt idx="572">
                  <c:v>28251843465</c:v>
                </c:pt>
                <c:pt idx="573">
                  <c:v>4626029390</c:v>
                </c:pt>
                <c:pt idx="574">
                  <c:v>692912075</c:v>
                </c:pt>
                <c:pt idx="575">
                  <c:v>289799580</c:v>
                </c:pt>
                <c:pt idx="576">
                  <c:v>345228970</c:v>
                </c:pt>
                <c:pt idx="577">
                  <c:v>293583040</c:v>
                </c:pt>
                <c:pt idx="578">
                  <c:v>448898075</c:v>
                </c:pt>
                <c:pt idx="579">
                  <c:v>481260780</c:v>
                </c:pt>
                <c:pt idx="580">
                  <c:v>820611135</c:v>
                </c:pt>
                <c:pt idx="581">
                  <c:v>387770705</c:v>
                </c:pt>
                <c:pt idx="582">
                  <c:v>387770705</c:v>
                </c:pt>
                <c:pt idx="583">
                  <c:v>307492505</c:v>
                </c:pt>
                <c:pt idx="584">
                  <c:v>836728025</c:v>
                </c:pt>
                <c:pt idx="585">
                  <c:v>318437050</c:v>
                </c:pt>
                <c:pt idx="586">
                  <c:v>718486075</c:v>
                </c:pt>
                <c:pt idx="587">
                  <c:v>547802275</c:v>
                </c:pt>
                <c:pt idx="588">
                  <c:v>391700445</c:v>
                </c:pt>
                <c:pt idx="589">
                  <c:v>738902535</c:v>
                </c:pt>
                <c:pt idx="590">
                  <c:v>1316414755</c:v>
                </c:pt>
                <c:pt idx="591">
                  <c:v>703099590</c:v>
                </c:pt>
                <c:pt idx="592">
                  <c:v>1019367730</c:v>
                </c:pt>
                <c:pt idx="593">
                  <c:v>937676720</c:v>
                </c:pt>
                <c:pt idx="594">
                  <c:v>1365283455</c:v>
                </c:pt>
                <c:pt idx="595">
                  <c:v>2304176695</c:v>
                </c:pt>
                <c:pt idx="596">
                  <c:v>2412792085</c:v>
                </c:pt>
                <c:pt idx="597">
                  <c:v>2858905035</c:v>
                </c:pt>
                <c:pt idx="598">
                  <c:v>2359125000</c:v>
                </c:pt>
                <c:pt idx="599">
                  <c:v>1390327470</c:v>
                </c:pt>
                <c:pt idx="600">
                  <c:v>3111716540</c:v>
                </c:pt>
                <c:pt idx="601">
                  <c:v>8373881945</c:v>
                </c:pt>
                <c:pt idx="602">
                  <c:v>2796037980</c:v>
                </c:pt>
                <c:pt idx="603">
                  <c:v>6475049185</c:v>
                </c:pt>
                <c:pt idx="604">
                  <c:v>17716872460</c:v>
                </c:pt>
                <c:pt idx="605">
                  <c:v>2350784045</c:v>
                </c:pt>
                <c:pt idx="606">
                  <c:v>1655110790</c:v>
                </c:pt>
                <c:pt idx="607">
                  <c:v>1403440845</c:v>
                </c:pt>
                <c:pt idx="608">
                  <c:v>1325088395</c:v>
                </c:pt>
                <c:pt idx="609">
                  <c:v>2656720705</c:v>
                </c:pt>
                <c:pt idx="610">
                  <c:v>1993707125</c:v>
                </c:pt>
                <c:pt idx="611">
                  <c:v>3692441065</c:v>
                </c:pt>
                <c:pt idx="612">
                  <c:v>2499287385</c:v>
                </c:pt>
                <c:pt idx="613">
                  <c:v>2878406585</c:v>
                </c:pt>
                <c:pt idx="614">
                  <c:v>3138731360</c:v>
                </c:pt>
                <c:pt idx="615">
                  <c:v>6047815415</c:v>
                </c:pt>
                <c:pt idx="616">
                  <c:v>5536851875</c:v>
                </c:pt>
                <c:pt idx="617">
                  <c:v>2947337390</c:v>
                </c:pt>
                <c:pt idx="618">
                  <c:v>281052580</c:v>
                </c:pt>
                <c:pt idx="619">
                  <c:v>289733035</c:v>
                </c:pt>
                <c:pt idx="620">
                  <c:v>592838795</c:v>
                </c:pt>
                <c:pt idx="621">
                  <c:v>563535805</c:v>
                </c:pt>
                <c:pt idx="622">
                  <c:v>946026785</c:v>
                </c:pt>
                <c:pt idx="623">
                  <c:v>1576502665</c:v>
                </c:pt>
                <c:pt idx="624">
                  <c:v>1837312980</c:v>
                </c:pt>
                <c:pt idx="625">
                  <c:v>725563905</c:v>
                </c:pt>
                <c:pt idx="626">
                  <c:v>1248321505</c:v>
                </c:pt>
                <c:pt idx="627">
                  <c:v>402494335</c:v>
                </c:pt>
                <c:pt idx="628">
                  <c:v>653808475</c:v>
                </c:pt>
                <c:pt idx="629">
                  <c:v>723047510</c:v>
                </c:pt>
                <c:pt idx="630">
                  <c:v>1198709045</c:v>
                </c:pt>
                <c:pt idx="631">
                  <c:v>1905713050</c:v>
                </c:pt>
                <c:pt idx="632">
                  <c:v>1905713050</c:v>
                </c:pt>
                <c:pt idx="633">
                  <c:v>3561175540</c:v>
                </c:pt>
                <c:pt idx="634">
                  <c:v>8901494230</c:v>
                </c:pt>
                <c:pt idx="635">
                  <c:v>904172385</c:v>
                </c:pt>
                <c:pt idx="636">
                  <c:v>4185695390</c:v>
                </c:pt>
                <c:pt idx="637">
                  <c:v>7342019815</c:v>
                </c:pt>
                <c:pt idx="638">
                  <c:v>7342019815</c:v>
                </c:pt>
                <c:pt idx="639">
                  <c:v>145479855</c:v>
                </c:pt>
                <c:pt idx="640">
                  <c:v>217443080</c:v>
                </c:pt>
                <c:pt idx="641">
                  <c:v>141248025</c:v>
                </c:pt>
                <c:pt idx="642">
                  <c:v>201965690</c:v>
                </c:pt>
                <c:pt idx="643">
                  <c:v>697608195</c:v>
                </c:pt>
                <c:pt idx="644">
                  <c:v>236722365</c:v>
                </c:pt>
                <c:pt idx="645">
                  <c:v>65745125</c:v>
                </c:pt>
                <c:pt idx="646">
                  <c:v>113951030</c:v>
                </c:pt>
                <c:pt idx="647">
                  <c:v>140842725</c:v>
                </c:pt>
                <c:pt idx="648">
                  <c:v>109274620</c:v>
                </c:pt>
                <c:pt idx="649">
                  <c:v>124970560</c:v>
                </c:pt>
                <c:pt idx="650">
                  <c:v>129060035</c:v>
                </c:pt>
                <c:pt idx="651">
                  <c:v>105816780</c:v>
                </c:pt>
                <c:pt idx="652">
                  <c:v>160461590</c:v>
                </c:pt>
                <c:pt idx="653">
                  <c:v>127662385</c:v>
                </c:pt>
                <c:pt idx="654">
                  <c:v>127662385</c:v>
                </c:pt>
                <c:pt idx="655">
                  <c:v>207754245</c:v>
                </c:pt>
                <c:pt idx="656">
                  <c:v>231556265</c:v>
                </c:pt>
                <c:pt idx="657">
                  <c:v>166928905</c:v>
                </c:pt>
                <c:pt idx="658">
                  <c:v>166928905</c:v>
                </c:pt>
                <c:pt idx="659">
                  <c:v>231234895</c:v>
                </c:pt>
                <c:pt idx="660">
                  <c:v>321345350</c:v>
                </c:pt>
                <c:pt idx="661">
                  <c:v>331587515</c:v>
                </c:pt>
                <c:pt idx="662">
                  <c:v>227421550</c:v>
                </c:pt>
                <c:pt idx="663">
                  <c:v>370809845</c:v>
                </c:pt>
                <c:pt idx="664">
                  <c:v>857877375</c:v>
                </c:pt>
                <c:pt idx="665">
                  <c:v>277341045</c:v>
                </c:pt>
                <c:pt idx="666">
                  <c:v>837023215</c:v>
                </c:pt>
                <c:pt idx="667">
                  <c:v>492531905</c:v>
                </c:pt>
                <c:pt idx="668">
                  <c:v>304632040</c:v>
                </c:pt>
                <c:pt idx="669">
                  <c:v>537224960</c:v>
                </c:pt>
                <c:pt idx="670">
                  <c:v>313308880</c:v>
                </c:pt>
                <c:pt idx="671">
                  <c:v>511993405</c:v>
                </c:pt>
                <c:pt idx="672">
                  <c:v>683011045</c:v>
                </c:pt>
                <c:pt idx="673">
                  <c:v>519780675</c:v>
                </c:pt>
                <c:pt idx="674">
                  <c:v>505224515</c:v>
                </c:pt>
                <c:pt idx="675">
                  <c:v>338614760</c:v>
                </c:pt>
                <c:pt idx="676">
                  <c:v>518900825</c:v>
                </c:pt>
                <c:pt idx="677">
                  <c:v>657190385</c:v>
                </c:pt>
                <c:pt idx="678">
                  <c:v>618932845</c:v>
                </c:pt>
                <c:pt idx="679">
                  <c:v>1273565955</c:v>
                </c:pt>
                <c:pt idx="680">
                  <c:v>2060740715</c:v>
                </c:pt>
                <c:pt idx="681">
                  <c:v>850033740</c:v>
                </c:pt>
                <c:pt idx="682">
                  <c:v>995111975</c:v>
                </c:pt>
                <c:pt idx="683">
                  <c:v>1257206780</c:v>
                </c:pt>
                <c:pt idx="684">
                  <c:v>585686410</c:v>
                </c:pt>
                <c:pt idx="685">
                  <c:v>1172156360</c:v>
                </c:pt>
                <c:pt idx="686">
                  <c:v>424135765</c:v>
                </c:pt>
                <c:pt idx="687">
                  <c:v>432892220</c:v>
                </c:pt>
                <c:pt idx="688">
                  <c:v>816491320</c:v>
                </c:pt>
                <c:pt idx="689">
                  <c:v>1157125680</c:v>
                </c:pt>
                <c:pt idx="690">
                  <c:v>1227118985</c:v>
                </c:pt>
                <c:pt idx="691">
                  <c:v>532182390</c:v>
                </c:pt>
                <c:pt idx="692">
                  <c:v>430914615</c:v>
                </c:pt>
                <c:pt idx="693">
                  <c:v>954103150</c:v>
                </c:pt>
                <c:pt idx="694">
                  <c:v>1095775170</c:v>
                </c:pt>
                <c:pt idx="695">
                  <c:v>1466156620</c:v>
                </c:pt>
                <c:pt idx="696">
                  <c:v>1703470055</c:v>
                </c:pt>
                <c:pt idx="697">
                  <c:v>1807261555</c:v>
                </c:pt>
                <c:pt idx="698">
                  <c:v>604764225</c:v>
                </c:pt>
                <c:pt idx="699">
                  <c:v>778301545</c:v>
                </c:pt>
                <c:pt idx="700">
                  <c:v>1158349080</c:v>
                </c:pt>
                <c:pt idx="701">
                  <c:v>1158349080</c:v>
                </c:pt>
                <c:pt idx="702">
                  <c:v>1251163680</c:v>
                </c:pt>
                <c:pt idx="703">
                  <c:v>2028541880</c:v>
                </c:pt>
                <c:pt idx="704">
                  <c:v>1123133775</c:v>
                </c:pt>
                <c:pt idx="705">
                  <c:v>5083956470</c:v>
                </c:pt>
                <c:pt idx="706">
                  <c:v>1830805190</c:v>
                </c:pt>
                <c:pt idx="707">
                  <c:v>4810372085</c:v>
                </c:pt>
                <c:pt idx="708">
                  <c:v>11979491525</c:v>
                </c:pt>
                <c:pt idx="709">
                  <c:v>19217675060</c:v>
                </c:pt>
                <c:pt idx="710">
                  <c:v>2383532750</c:v>
                </c:pt>
                <c:pt idx="711">
                  <c:v>150129400</c:v>
                </c:pt>
                <c:pt idx="712">
                  <c:v>121664835</c:v>
                </c:pt>
                <c:pt idx="713">
                  <c:v>287890105</c:v>
                </c:pt>
                <c:pt idx="714">
                  <c:v>133715505</c:v>
                </c:pt>
                <c:pt idx="715">
                  <c:v>199489940</c:v>
                </c:pt>
                <c:pt idx="716">
                  <c:v>92825020</c:v>
                </c:pt>
                <c:pt idx="717">
                  <c:v>88007975</c:v>
                </c:pt>
                <c:pt idx="718">
                  <c:v>191851800</c:v>
                </c:pt>
                <c:pt idx="719">
                  <c:v>151509440</c:v>
                </c:pt>
                <c:pt idx="720">
                  <c:v>123700305</c:v>
                </c:pt>
                <c:pt idx="721">
                  <c:v>186015160</c:v>
                </c:pt>
                <c:pt idx="722">
                  <c:v>365613300</c:v>
                </c:pt>
                <c:pt idx="723">
                  <c:v>91540035</c:v>
                </c:pt>
                <c:pt idx="724">
                  <c:v>128467790</c:v>
                </c:pt>
                <c:pt idx="725">
                  <c:v>338060600</c:v>
                </c:pt>
                <c:pt idx="726">
                  <c:v>143545665</c:v>
                </c:pt>
                <c:pt idx="727">
                  <c:v>143545665</c:v>
                </c:pt>
                <c:pt idx="728">
                  <c:v>143545665</c:v>
                </c:pt>
                <c:pt idx="729">
                  <c:v>150088380</c:v>
                </c:pt>
                <c:pt idx="730">
                  <c:v>83683335</c:v>
                </c:pt>
                <c:pt idx="731">
                  <c:v>91900380</c:v>
                </c:pt>
                <c:pt idx="732">
                  <c:v>55311865</c:v>
                </c:pt>
                <c:pt idx="733">
                  <c:v>73479815</c:v>
                </c:pt>
                <c:pt idx="734">
                  <c:v>62975830</c:v>
                </c:pt>
                <c:pt idx="735">
                  <c:v>115575915</c:v>
                </c:pt>
                <c:pt idx="736">
                  <c:v>83709840</c:v>
                </c:pt>
                <c:pt idx="737">
                  <c:v>259701540</c:v>
                </c:pt>
                <c:pt idx="738">
                  <c:v>98450095</c:v>
                </c:pt>
                <c:pt idx="739">
                  <c:v>95607230</c:v>
                </c:pt>
                <c:pt idx="740">
                  <c:v>63211055</c:v>
                </c:pt>
                <c:pt idx="741">
                  <c:v>128005320</c:v>
                </c:pt>
                <c:pt idx="742">
                  <c:v>104883815</c:v>
                </c:pt>
                <c:pt idx="743">
                  <c:v>200602590</c:v>
                </c:pt>
                <c:pt idx="744">
                  <c:v>200602590</c:v>
                </c:pt>
                <c:pt idx="745">
                  <c:v>92985800</c:v>
                </c:pt>
                <c:pt idx="746">
                  <c:v>473848420</c:v>
                </c:pt>
                <c:pt idx="747">
                  <c:v>255498430</c:v>
                </c:pt>
                <c:pt idx="748">
                  <c:v>328139400</c:v>
                </c:pt>
                <c:pt idx="749">
                  <c:v>116687305</c:v>
                </c:pt>
                <c:pt idx="750">
                  <c:v>118589125</c:v>
                </c:pt>
                <c:pt idx="751">
                  <c:v>190687235</c:v>
                </c:pt>
                <c:pt idx="752">
                  <c:v>94969365</c:v>
                </c:pt>
                <c:pt idx="753">
                  <c:v>152570145</c:v>
                </c:pt>
                <c:pt idx="754">
                  <c:v>100128165</c:v>
                </c:pt>
                <c:pt idx="755">
                  <c:v>164300070</c:v>
                </c:pt>
                <c:pt idx="756">
                  <c:v>140237530</c:v>
                </c:pt>
                <c:pt idx="757">
                  <c:v>185565985</c:v>
                </c:pt>
                <c:pt idx="758">
                  <c:v>225078910</c:v>
                </c:pt>
                <c:pt idx="759">
                  <c:v>130940510</c:v>
                </c:pt>
                <c:pt idx="760">
                  <c:v>137186895</c:v>
                </c:pt>
                <c:pt idx="761">
                  <c:v>377218865</c:v>
                </c:pt>
                <c:pt idx="762">
                  <c:v>276563985</c:v>
                </c:pt>
                <c:pt idx="763">
                  <c:v>115247715</c:v>
                </c:pt>
                <c:pt idx="764">
                  <c:v>182715130</c:v>
                </c:pt>
                <c:pt idx="765">
                  <c:v>115168490</c:v>
                </c:pt>
                <c:pt idx="766">
                  <c:v>218232405</c:v>
                </c:pt>
                <c:pt idx="767">
                  <c:v>269545355</c:v>
                </c:pt>
                <c:pt idx="768">
                  <c:v>194408930</c:v>
                </c:pt>
                <c:pt idx="769">
                  <c:v>614964125</c:v>
                </c:pt>
                <c:pt idx="770">
                  <c:v>69231000</c:v>
                </c:pt>
                <c:pt idx="771">
                  <c:v>39221555</c:v>
                </c:pt>
                <c:pt idx="772">
                  <c:v>117290490</c:v>
                </c:pt>
                <c:pt idx="773">
                  <c:v>107546965</c:v>
                </c:pt>
                <c:pt idx="774">
                  <c:v>128891720</c:v>
                </c:pt>
                <c:pt idx="775">
                  <c:v>255272185</c:v>
                </c:pt>
                <c:pt idx="776">
                  <c:v>209293475</c:v>
                </c:pt>
                <c:pt idx="777">
                  <c:v>122854725</c:v>
                </c:pt>
                <c:pt idx="778">
                  <c:v>369953955</c:v>
                </c:pt>
                <c:pt idx="779">
                  <c:v>215589385</c:v>
                </c:pt>
                <c:pt idx="780">
                  <c:v>295535865</c:v>
                </c:pt>
                <c:pt idx="781">
                  <c:v>233653595</c:v>
                </c:pt>
                <c:pt idx="782">
                  <c:v>443725155</c:v>
                </c:pt>
                <c:pt idx="783">
                  <c:v>1865514425</c:v>
                </c:pt>
                <c:pt idx="784">
                  <c:v>1718002520</c:v>
                </c:pt>
                <c:pt idx="785">
                  <c:v>593798270</c:v>
                </c:pt>
                <c:pt idx="786">
                  <c:v>577415885</c:v>
                </c:pt>
                <c:pt idx="787">
                  <c:v>740103185</c:v>
                </c:pt>
                <c:pt idx="788">
                  <c:v>431869680</c:v>
                </c:pt>
                <c:pt idx="789">
                  <c:v>789900495</c:v>
                </c:pt>
                <c:pt idx="790">
                  <c:v>324901920</c:v>
                </c:pt>
                <c:pt idx="791">
                  <c:v>441982915</c:v>
                </c:pt>
                <c:pt idx="792">
                  <c:v>310793835</c:v>
                </c:pt>
                <c:pt idx="793">
                  <c:v>328650430</c:v>
                </c:pt>
                <c:pt idx="794">
                  <c:v>357028685</c:v>
                </c:pt>
                <c:pt idx="795">
                  <c:v>598674075</c:v>
                </c:pt>
                <c:pt idx="796">
                  <c:v>700628135</c:v>
                </c:pt>
                <c:pt idx="797">
                  <c:v>571798675</c:v>
                </c:pt>
                <c:pt idx="798">
                  <c:v>13557254660</c:v>
                </c:pt>
                <c:pt idx="799">
                  <c:v>1064197260</c:v>
                </c:pt>
                <c:pt idx="800">
                  <c:v>885828465</c:v>
                </c:pt>
                <c:pt idx="801">
                  <c:v>293490640</c:v>
                </c:pt>
                <c:pt idx="802">
                  <c:v>253293065</c:v>
                </c:pt>
                <c:pt idx="803">
                  <c:v>253293065</c:v>
                </c:pt>
                <c:pt idx="804">
                  <c:v>383404830</c:v>
                </c:pt>
                <c:pt idx="805">
                  <c:v>300650855</c:v>
                </c:pt>
                <c:pt idx="806">
                  <c:v>379643185</c:v>
                </c:pt>
                <c:pt idx="807">
                  <c:v>774174315</c:v>
                </c:pt>
                <c:pt idx="808">
                  <c:v>774174315</c:v>
                </c:pt>
                <c:pt idx="809">
                  <c:v>421803825</c:v>
                </c:pt>
                <c:pt idx="810">
                  <c:v>755095115</c:v>
                </c:pt>
                <c:pt idx="811">
                  <c:v>902679155</c:v>
                </c:pt>
                <c:pt idx="812">
                  <c:v>928257945</c:v>
                </c:pt>
                <c:pt idx="813">
                  <c:v>436571050</c:v>
                </c:pt>
                <c:pt idx="814">
                  <c:v>450694710</c:v>
                </c:pt>
                <c:pt idx="815">
                  <c:v>281808040</c:v>
                </c:pt>
                <c:pt idx="816">
                  <c:v>381088250</c:v>
                </c:pt>
                <c:pt idx="817">
                  <c:v>723299230</c:v>
                </c:pt>
                <c:pt idx="818">
                  <c:v>688260690</c:v>
                </c:pt>
                <c:pt idx="819">
                  <c:v>1512982350</c:v>
                </c:pt>
                <c:pt idx="820">
                  <c:v>1873743860</c:v>
                </c:pt>
                <c:pt idx="821">
                  <c:v>1015700180</c:v>
                </c:pt>
                <c:pt idx="822">
                  <c:v>333552140</c:v>
                </c:pt>
                <c:pt idx="823">
                  <c:v>333552140</c:v>
                </c:pt>
                <c:pt idx="824">
                  <c:v>333552140</c:v>
                </c:pt>
                <c:pt idx="825">
                  <c:v>352614470</c:v>
                </c:pt>
                <c:pt idx="826">
                  <c:v>285981520</c:v>
                </c:pt>
                <c:pt idx="827">
                  <c:v>492613130</c:v>
                </c:pt>
                <c:pt idx="828">
                  <c:v>675659580</c:v>
                </c:pt>
                <c:pt idx="829">
                  <c:v>624533130</c:v>
                </c:pt>
                <c:pt idx="830">
                  <c:v>1562229350</c:v>
                </c:pt>
                <c:pt idx="831">
                  <c:v>755594070</c:v>
                </c:pt>
                <c:pt idx="832">
                  <c:v>712218100</c:v>
                </c:pt>
                <c:pt idx="833">
                  <c:v>1106291590</c:v>
                </c:pt>
                <c:pt idx="834">
                  <c:v>2265569110</c:v>
                </c:pt>
                <c:pt idx="835">
                  <c:v>587934800</c:v>
                </c:pt>
                <c:pt idx="836">
                  <c:v>567101635</c:v>
                </c:pt>
                <c:pt idx="837">
                  <c:v>642864390</c:v>
                </c:pt>
                <c:pt idx="838">
                  <c:v>2556292730</c:v>
                </c:pt>
                <c:pt idx="839">
                  <c:v>349783410</c:v>
                </c:pt>
                <c:pt idx="840">
                  <c:v>440690130</c:v>
                </c:pt>
                <c:pt idx="841">
                  <c:v>338939220</c:v>
                </c:pt>
                <c:pt idx="842">
                  <c:v>323842340</c:v>
                </c:pt>
                <c:pt idx="843">
                  <c:v>323842340</c:v>
                </c:pt>
                <c:pt idx="844">
                  <c:v>610968580</c:v>
                </c:pt>
                <c:pt idx="845">
                  <c:v>752512645</c:v>
                </c:pt>
                <c:pt idx="846">
                  <c:v>983494295</c:v>
                </c:pt>
                <c:pt idx="847">
                  <c:v>575758470</c:v>
                </c:pt>
                <c:pt idx="848">
                  <c:v>597463920</c:v>
                </c:pt>
                <c:pt idx="849">
                  <c:v>915778230</c:v>
                </c:pt>
                <c:pt idx="850">
                  <c:v>4633528260</c:v>
                </c:pt>
                <c:pt idx="851">
                  <c:v>2253494300</c:v>
                </c:pt>
                <c:pt idx="852">
                  <c:v>2756320290</c:v>
                </c:pt>
                <c:pt idx="853">
                  <c:v>3806628540</c:v>
                </c:pt>
                <c:pt idx="854">
                  <c:v>11444458830</c:v>
                </c:pt>
                <c:pt idx="855">
                  <c:v>73407891610</c:v>
                </c:pt>
                <c:pt idx="856">
                  <c:v>29175512080</c:v>
                </c:pt>
                <c:pt idx="857">
                  <c:v>133295460</c:v>
                </c:pt>
                <c:pt idx="858">
                  <c:v>89440495</c:v>
                </c:pt>
                <c:pt idx="859">
                  <c:v>251195085</c:v>
                </c:pt>
                <c:pt idx="860">
                  <c:v>170456765</c:v>
                </c:pt>
                <c:pt idx="861">
                  <c:v>100064055</c:v>
                </c:pt>
                <c:pt idx="862">
                  <c:v>124863565</c:v>
                </c:pt>
                <c:pt idx="863">
                  <c:v>77592125</c:v>
                </c:pt>
                <c:pt idx="864">
                  <c:v>63086260</c:v>
                </c:pt>
                <c:pt idx="865">
                  <c:v>129183070</c:v>
                </c:pt>
                <c:pt idx="866">
                  <c:v>194570580</c:v>
                </c:pt>
                <c:pt idx="867">
                  <c:v>97028660</c:v>
                </c:pt>
                <c:pt idx="868">
                  <c:v>99341160</c:v>
                </c:pt>
                <c:pt idx="869">
                  <c:v>86655510</c:v>
                </c:pt>
                <c:pt idx="870">
                  <c:v>226638055</c:v>
                </c:pt>
                <c:pt idx="871">
                  <c:v>519467935</c:v>
                </c:pt>
                <c:pt idx="872">
                  <c:v>424932140</c:v>
                </c:pt>
                <c:pt idx="873">
                  <c:v>553046125</c:v>
                </c:pt>
                <c:pt idx="874">
                  <c:v>663564995</c:v>
                </c:pt>
                <c:pt idx="875">
                  <c:v>187703135</c:v>
                </c:pt>
                <c:pt idx="876">
                  <c:v>195699010</c:v>
                </c:pt>
                <c:pt idx="877">
                  <c:v>187892185</c:v>
                </c:pt>
                <c:pt idx="878">
                  <c:v>655074195</c:v>
                </c:pt>
                <c:pt idx="879">
                  <c:v>634801465</c:v>
                </c:pt>
                <c:pt idx="880">
                  <c:v>415650675</c:v>
                </c:pt>
                <c:pt idx="881">
                  <c:v>132517550</c:v>
                </c:pt>
                <c:pt idx="882">
                  <c:v>461121045</c:v>
                </c:pt>
                <c:pt idx="883">
                  <c:v>244652075</c:v>
                </c:pt>
                <c:pt idx="884">
                  <c:v>151087910</c:v>
                </c:pt>
                <c:pt idx="885">
                  <c:v>205451020</c:v>
                </c:pt>
                <c:pt idx="886">
                  <c:v>505737710</c:v>
                </c:pt>
                <c:pt idx="887">
                  <c:v>480493570</c:v>
                </c:pt>
                <c:pt idx="888">
                  <c:v>87707870</c:v>
                </c:pt>
                <c:pt idx="889">
                  <c:v>88182160</c:v>
                </c:pt>
                <c:pt idx="890">
                  <c:v>243975370</c:v>
                </c:pt>
                <c:pt idx="891">
                  <c:v>175166850</c:v>
                </c:pt>
                <c:pt idx="892">
                  <c:v>328239520</c:v>
                </c:pt>
                <c:pt idx="893">
                  <c:v>328239520</c:v>
                </c:pt>
                <c:pt idx="894">
                  <c:v>172769950</c:v>
                </c:pt>
                <c:pt idx="895">
                  <c:v>239302060</c:v>
                </c:pt>
                <c:pt idx="896">
                  <c:v>239302060</c:v>
                </c:pt>
                <c:pt idx="897">
                  <c:v>297429120</c:v>
                </c:pt>
                <c:pt idx="898">
                  <c:v>256535180</c:v>
                </c:pt>
                <c:pt idx="899">
                  <c:v>142565040</c:v>
                </c:pt>
                <c:pt idx="900">
                  <c:v>130815010</c:v>
                </c:pt>
                <c:pt idx="901">
                  <c:v>205218310</c:v>
                </c:pt>
                <c:pt idx="902">
                  <c:v>407472630</c:v>
                </c:pt>
                <c:pt idx="903">
                  <c:v>348575700</c:v>
                </c:pt>
                <c:pt idx="904">
                  <c:v>601750290</c:v>
                </c:pt>
                <c:pt idx="905">
                  <c:v>322641080</c:v>
                </c:pt>
                <c:pt idx="906">
                  <c:v>424747340</c:v>
                </c:pt>
                <c:pt idx="907">
                  <c:v>971442870</c:v>
                </c:pt>
                <c:pt idx="908">
                  <c:v>1631104700</c:v>
                </c:pt>
                <c:pt idx="909">
                  <c:v>2259113940</c:v>
                </c:pt>
                <c:pt idx="910">
                  <c:v>418085740</c:v>
                </c:pt>
                <c:pt idx="911">
                  <c:v>441860060</c:v>
                </c:pt>
                <c:pt idx="912">
                  <c:v>630611910</c:v>
                </c:pt>
                <c:pt idx="913">
                  <c:v>817443020</c:v>
                </c:pt>
                <c:pt idx="914">
                  <c:v>626777900</c:v>
                </c:pt>
                <c:pt idx="915">
                  <c:v>626777900</c:v>
                </c:pt>
                <c:pt idx="916">
                  <c:v>907086380</c:v>
                </c:pt>
                <c:pt idx="917">
                  <c:v>689376110</c:v>
                </c:pt>
                <c:pt idx="918">
                  <c:v>1067588460</c:v>
                </c:pt>
                <c:pt idx="919">
                  <c:v>1887953170</c:v>
                </c:pt>
                <c:pt idx="920">
                  <c:v>651951680</c:v>
                </c:pt>
                <c:pt idx="921">
                  <c:v>1730957490</c:v>
                </c:pt>
                <c:pt idx="922">
                  <c:v>1063289870</c:v>
                </c:pt>
                <c:pt idx="923">
                  <c:v>518573140</c:v>
                </c:pt>
                <c:pt idx="924">
                  <c:v>733661950</c:v>
                </c:pt>
                <c:pt idx="925">
                  <c:v>827404820</c:v>
                </c:pt>
                <c:pt idx="926">
                  <c:v>1265459540</c:v>
                </c:pt>
                <c:pt idx="927">
                  <c:v>471248060</c:v>
                </c:pt>
                <c:pt idx="928">
                  <c:v>600533490</c:v>
                </c:pt>
                <c:pt idx="929">
                  <c:v>650513680</c:v>
                </c:pt>
                <c:pt idx="930">
                  <c:v>4328364380</c:v>
                </c:pt>
                <c:pt idx="931">
                  <c:v>890166040</c:v>
                </c:pt>
                <c:pt idx="932">
                  <c:v>505177860</c:v>
                </c:pt>
                <c:pt idx="933">
                  <c:v>430533800</c:v>
                </c:pt>
                <c:pt idx="934">
                  <c:v>237330950</c:v>
                </c:pt>
                <c:pt idx="935">
                  <c:v>194916360</c:v>
                </c:pt>
                <c:pt idx="936">
                  <c:v>99049910</c:v>
                </c:pt>
                <c:pt idx="937">
                  <c:v>105707980</c:v>
                </c:pt>
                <c:pt idx="938">
                  <c:v>234746550</c:v>
                </c:pt>
                <c:pt idx="939">
                  <c:v>212866930</c:v>
                </c:pt>
                <c:pt idx="940">
                  <c:v>119752180</c:v>
                </c:pt>
                <c:pt idx="941">
                  <c:v>179705010</c:v>
                </c:pt>
                <c:pt idx="942">
                  <c:v>130097030</c:v>
                </c:pt>
                <c:pt idx="943">
                  <c:v>177688200</c:v>
                </c:pt>
                <c:pt idx="944">
                  <c:v>163138740</c:v>
                </c:pt>
                <c:pt idx="945">
                  <c:v>282784510</c:v>
                </c:pt>
                <c:pt idx="946">
                  <c:v>258573040</c:v>
                </c:pt>
                <c:pt idx="947">
                  <c:v>332416070</c:v>
                </c:pt>
                <c:pt idx="948">
                  <c:v>177023070</c:v>
                </c:pt>
                <c:pt idx="949">
                  <c:v>452010780</c:v>
                </c:pt>
                <c:pt idx="950">
                  <c:v>104476080</c:v>
                </c:pt>
                <c:pt idx="951">
                  <c:v>116868920</c:v>
                </c:pt>
                <c:pt idx="952">
                  <c:v>69866090</c:v>
                </c:pt>
                <c:pt idx="953">
                  <c:v>89880120</c:v>
                </c:pt>
                <c:pt idx="954">
                  <c:v>80559630</c:v>
                </c:pt>
                <c:pt idx="955">
                  <c:v>304674830</c:v>
                </c:pt>
                <c:pt idx="956">
                  <c:v>304674830</c:v>
                </c:pt>
                <c:pt idx="957">
                  <c:v>96917200</c:v>
                </c:pt>
                <c:pt idx="958">
                  <c:v>68605440</c:v>
                </c:pt>
                <c:pt idx="959">
                  <c:v>123284330</c:v>
                </c:pt>
                <c:pt idx="960">
                  <c:v>191037660</c:v>
                </c:pt>
                <c:pt idx="961">
                  <c:v>121431670</c:v>
                </c:pt>
                <c:pt idx="962">
                  <c:v>121431670</c:v>
                </c:pt>
                <c:pt idx="963">
                  <c:v>158355890</c:v>
                </c:pt>
                <c:pt idx="964">
                  <c:v>201727770</c:v>
                </c:pt>
                <c:pt idx="965">
                  <c:v>91523470</c:v>
                </c:pt>
                <c:pt idx="966">
                  <c:v>172000520</c:v>
                </c:pt>
                <c:pt idx="967">
                  <c:v>87433610</c:v>
                </c:pt>
                <c:pt idx="968">
                  <c:v>135210730</c:v>
                </c:pt>
                <c:pt idx="969">
                  <c:v>228822510</c:v>
                </c:pt>
                <c:pt idx="970">
                  <c:v>203194860</c:v>
                </c:pt>
                <c:pt idx="971">
                  <c:v>403986260</c:v>
                </c:pt>
                <c:pt idx="972">
                  <c:v>534913440</c:v>
                </c:pt>
                <c:pt idx="973">
                  <c:v>171207900</c:v>
                </c:pt>
                <c:pt idx="974">
                  <c:v>76004750</c:v>
                </c:pt>
                <c:pt idx="975">
                  <c:v>101519720</c:v>
                </c:pt>
                <c:pt idx="976">
                  <c:v>325633700</c:v>
                </c:pt>
                <c:pt idx="977">
                  <c:v>202225570</c:v>
                </c:pt>
                <c:pt idx="978">
                  <c:v>229402520</c:v>
                </c:pt>
                <c:pt idx="979">
                  <c:v>400260830</c:v>
                </c:pt>
                <c:pt idx="980">
                  <c:v>437475320</c:v>
                </c:pt>
                <c:pt idx="981">
                  <c:v>437475320</c:v>
                </c:pt>
                <c:pt idx="982">
                  <c:v>437475320</c:v>
                </c:pt>
                <c:pt idx="983">
                  <c:v>437475320</c:v>
                </c:pt>
                <c:pt idx="984">
                  <c:v>801805450</c:v>
                </c:pt>
                <c:pt idx="985">
                  <c:v>697027570</c:v>
                </c:pt>
                <c:pt idx="986">
                  <c:v>718777500</c:v>
                </c:pt>
                <c:pt idx="987">
                  <c:v>286531460</c:v>
                </c:pt>
                <c:pt idx="988">
                  <c:v>422121960</c:v>
                </c:pt>
                <c:pt idx="989">
                  <c:v>383293830</c:v>
                </c:pt>
                <c:pt idx="990">
                  <c:v>707257980</c:v>
                </c:pt>
                <c:pt idx="991">
                  <c:v>629105040</c:v>
                </c:pt>
                <c:pt idx="992">
                  <c:v>313147660</c:v>
                </c:pt>
                <c:pt idx="993">
                  <c:v>330783550</c:v>
                </c:pt>
                <c:pt idx="994">
                  <c:v>370714700</c:v>
                </c:pt>
                <c:pt idx="995">
                  <c:v>516049970</c:v>
                </c:pt>
                <c:pt idx="996">
                  <c:v>854634690</c:v>
                </c:pt>
                <c:pt idx="997">
                  <c:v>981465540</c:v>
                </c:pt>
                <c:pt idx="998">
                  <c:v>587307980</c:v>
                </c:pt>
                <c:pt idx="999">
                  <c:v>1034430020</c:v>
                </c:pt>
                <c:pt idx="1000">
                  <c:v>887395160</c:v>
                </c:pt>
                <c:pt idx="1001">
                  <c:v>1047859230</c:v>
                </c:pt>
                <c:pt idx="1002">
                  <c:v>766255520</c:v>
                </c:pt>
                <c:pt idx="1003">
                  <c:v>2184958100</c:v>
                </c:pt>
                <c:pt idx="1004">
                  <c:v>2184958100</c:v>
                </c:pt>
                <c:pt idx="1005">
                  <c:v>839952150</c:v>
                </c:pt>
                <c:pt idx="1006">
                  <c:v>1237205850</c:v>
                </c:pt>
                <c:pt idx="1007">
                  <c:v>939189450</c:v>
                </c:pt>
                <c:pt idx="1008">
                  <c:v>1684109270</c:v>
                </c:pt>
                <c:pt idx="1009">
                  <c:v>28327761990</c:v>
                </c:pt>
                <c:pt idx="1010">
                  <c:v>1808514110</c:v>
                </c:pt>
                <c:pt idx="1011">
                  <c:v>2184154320</c:v>
                </c:pt>
                <c:pt idx="1012">
                  <c:v>1098459740</c:v>
                </c:pt>
                <c:pt idx="1013">
                  <c:v>559335290</c:v>
                </c:pt>
                <c:pt idx="1014">
                  <c:v>391902000</c:v>
                </c:pt>
                <c:pt idx="1015">
                  <c:v>568661570</c:v>
                </c:pt>
                <c:pt idx="1016">
                  <c:v>636458240</c:v>
                </c:pt>
                <c:pt idx="1017">
                  <c:v>904442970</c:v>
                </c:pt>
                <c:pt idx="1018">
                  <c:v>563182030</c:v>
                </c:pt>
                <c:pt idx="1019">
                  <c:v>435241410</c:v>
                </c:pt>
                <c:pt idx="1020">
                  <c:v>2290103130</c:v>
                </c:pt>
                <c:pt idx="1021">
                  <c:v>1206197360</c:v>
                </c:pt>
                <c:pt idx="1022">
                  <c:v>929426340</c:v>
                </c:pt>
                <c:pt idx="1023">
                  <c:v>2245972840</c:v>
                </c:pt>
                <c:pt idx="1024">
                  <c:v>1877569980</c:v>
                </c:pt>
                <c:pt idx="1025">
                  <c:v>2943152930</c:v>
                </c:pt>
                <c:pt idx="1026">
                  <c:v>37591652510</c:v>
                </c:pt>
                <c:pt idx="1027">
                  <c:v>1641517280</c:v>
                </c:pt>
                <c:pt idx="1028">
                  <c:v>1812565640</c:v>
                </c:pt>
                <c:pt idx="1029">
                  <c:v>1940184830</c:v>
                </c:pt>
                <c:pt idx="1030">
                  <c:v>4186997280</c:v>
                </c:pt>
                <c:pt idx="1031">
                  <c:v>5780050450</c:v>
                </c:pt>
                <c:pt idx="1032">
                  <c:v>40230888210</c:v>
                </c:pt>
                <c:pt idx="1033">
                  <c:v>253995500</c:v>
                </c:pt>
                <c:pt idx="1034">
                  <c:v>394587910</c:v>
                </c:pt>
                <c:pt idx="1035">
                  <c:v>410438060</c:v>
                </c:pt>
                <c:pt idx="1036">
                  <c:v>548657060</c:v>
                </c:pt>
                <c:pt idx="1037">
                  <c:v>704726940</c:v>
                </c:pt>
                <c:pt idx="1038">
                  <c:v>370159930</c:v>
                </c:pt>
                <c:pt idx="1039">
                  <c:v>561066320</c:v>
                </c:pt>
                <c:pt idx="1040">
                  <c:v>490930980</c:v>
                </c:pt>
                <c:pt idx="1041">
                  <c:v>394414570</c:v>
                </c:pt>
                <c:pt idx="1042">
                  <c:v>306641420</c:v>
                </c:pt>
                <c:pt idx="1043">
                  <c:v>387818880</c:v>
                </c:pt>
                <c:pt idx="1044">
                  <c:v>355783350</c:v>
                </c:pt>
                <c:pt idx="1045">
                  <c:v>228721990</c:v>
                </c:pt>
                <c:pt idx="1046">
                  <c:v>358583330</c:v>
                </c:pt>
                <c:pt idx="1047">
                  <c:v>356303800</c:v>
                </c:pt>
                <c:pt idx="1048">
                  <c:v>543783590</c:v>
                </c:pt>
                <c:pt idx="1049">
                  <c:v>1067594010</c:v>
                </c:pt>
                <c:pt idx="1050">
                  <c:v>338009720</c:v>
                </c:pt>
                <c:pt idx="1051">
                  <c:v>438581790</c:v>
                </c:pt>
                <c:pt idx="1052">
                  <c:v>636269310</c:v>
                </c:pt>
                <c:pt idx="1053">
                  <c:v>284522160</c:v>
                </c:pt>
                <c:pt idx="1054">
                  <c:v>531024390</c:v>
                </c:pt>
                <c:pt idx="1055">
                  <c:v>793512440</c:v>
                </c:pt>
                <c:pt idx="1056">
                  <c:v>521411320</c:v>
                </c:pt>
                <c:pt idx="1057">
                  <c:v>336581120</c:v>
                </c:pt>
                <c:pt idx="1058">
                  <c:v>590120350</c:v>
                </c:pt>
                <c:pt idx="1059">
                  <c:v>1718691500</c:v>
                </c:pt>
                <c:pt idx="1060">
                  <c:v>395247770</c:v>
                </c:pt>
                <c:pt idx="1061">
                  <c:v>508615300</c:v>
                </c:pt>
                <c:pt idx="1062">
                  <c:v>695876720</c:v>
                </c:pt>
                <c:pt idx="1063">
                  <c:v>695876720</c:v>
                </c:pt>
                <c:pt idx="1064">
                  <c:v>732586930</c:v>
                </c:pt>
                <c:pt idx="1065">
                  <c:v>1455389080</c:v>
                </c:pt>
                <c:pt idx="1066">
                  <c:v>1695574990</c:v>
                </c:pt>
                <c:pt idx="1067">
                  <c:v>2346220500</c:v>
                </c:pt>
                <c:pt idx="1068">
                  <c:v>2346220500</c:v>
                </c:pt>
                <c:pt idx="1069">
                  <c:v>3040586940</c:v>
                </c:pt>
                <c:pt idx="1070">
                  <c:v>7936766480</c:v>
                </c:pt>
                <c:pt idx="1071">
                  <c:v>1810824150</c:v>
                </c:pt>
                <c:pt idx="1072">
                  <c:v>2283151780</c:v>
                </c:pt>
                <c:pt idx="1073">
                  <c:v>2273288370</c:v>
                </c:pt>
                <c:pt idx="1074">
                  <c:v>4699940340</c:v>
                </c:pt>
                <c:pt idx="1075">
                  <c:v>44904415360</c:v>
                </c:pt>
                <c:pt idx="1076">
                  <c:v>44904415360</c:v>
                </c:pt>
                <c:pt idx="1077">
                  <c:v>44904415360</c:v>
                </c:pt>
                <c:pt idx="1078">
                  <c:v>44904415360</c:v>
                </c:pt>
                <c:pt idx="1079">
                  <c:v>2667699530</c:v>
                </c:pt>
                <c:pt idx="1080">
                  <c:v>2025832030</c:v>
                </c:pt>
                <c:pt idx="1081">
                  <c:v>1949008230</c:v>
                </c:pt>
                <c:pt idx="1082">
                  <c:v>1100316490</c:v>
                </c:pt>
                <c:pt idx="1083">
                  <c:v>1957709060</c:v>
                </c:pt>
                <c:pt idx="1084">
                  <c:v>1049220990</c:v>
                </c:pt>
                <c:pt idx="1085">
                  <c:v>1299638840</c:v>
                </c:pt>
                <c:pt idx="1086">
                  <c:v>1935355590</c:v>
                </c:pt>
                <c:pt idx="1087">
                  <c:v>1960374840</c:v>
                </c:pt>
                <c:pt idx="1088">
                  <c:v>3327705840</c:v>
                </c:pt>
                <c:pt idx="1089">
                  <c:v>3920300710</c:v>
                </c:pt>
                <c:pt idx="1090">
                  <c:v>2205452780</c:v>
                </c:pt>
                <c:pt idx="1091">
                  <c:v>4785083870</c:v>
                </c:pt>
                <c:pt idx="1092">
                  <c:v>7099688710</c:v>
                </c:pt>
                <c:pt idx="1093">
                  <c:v>4882058270</c:v>
                </c:pt>
                <c:pt idx="1094">
                  <c:v>3912586470</c:v>
                </c:pt>
                <c:pt idx="1095">
                  <c:v>3857433080</c:v>
                </c:pt>
                <c:pt idx="1096">
                  <c:v>1510456350</c:v>
                </c:pt>
                <c:pt idx="1097">
                  <c:v>844418720</c:v>
                </c:pt>
                <c:pt idx="1098">
                  <c:v>2159017790</c:v>
                </c:pt>
                <c:pt idx="1099">
                  <c:v>1464816730</c:v>
                </c:pt>
                <c:pt idx="1100">
                  <c:v>1366385230</c:v>
                </c:pt>
                <c:pt idx="1101">
                  <c:v>1507491150</c:v>
                </c:pt>
                <c:pt idx="1102">
                  <c:v>1941680600</c:v>
                </c:pt>
                <c:pt idx="1103">
                  <c:v>1941680600</c:v>
                </c:pt>
                <c:pt idx="1104">
                  <c:v>1533028980</c:v>
                </c:pt>
                <c:pt idx="1105">
                  <c:v>1470018480</c:v>
                </c:pt>
                <c:pt idx="1106">
                  <c:v>1535895750</c:v>
                </c:pt>
                <c:pt idx="1107">
                  <c:v>1957086040</c:v>
                </c:pt>
                <c:pt idx="1108">
                  <c:v>2445935950</c:v>
                </c:pt>
                <c:pt idx="1109">
                  <c:v>4002709180</c:v>
                </c:pt>
                <c:pt idx="1110">
                  <c:v>2192450740</c:v>
                </c:pt>
                <c:pt idx="1111">
                  <c:v>8365737160</c:v>
                </c:pt>
                <c:pt idx="1112">
                  <c:v>2142748780</c:v>
                </c:pt>
                <c:pt idx="1113">
                  <c:v>1558313020</c:v>
                </c:pt>
                <c:pt idx="1114">
                  <c:v>776213830</c:v>
                </c:pt>
                <c:pt idx="1115">
                  <c:v>2448171280</c:v>
                </c:pt>
                <c:pt idx="1116">
                  <c:v>2371553190</c:v>
                </c:pt>
                <c:pt idx="1117">
                  <c:v>6075896760</c:v>
                </c:pt>
                <c:pt idx="1118">
                  <c:v>8241210830</c:v>
                </c:pt>
                <c:pt idx="1119">
                  <c:v>23400917870</c:v>
                </c:pt>
                <c:pt idx="1120">
                  <c:v>5068768580</c:v>
                </c:pt>
                <c:pt idx="1121">
                  <c:v>9853451410</c:v>
                </c:pt>
                <c:pt idx="1122">
                  <c:v>27100190580</c:v>
                </c:pt>
                <c:pt idx="1123">
                  <c:v>35235938960</c:v>
                </c:pt>
                <c:pt idx="1124">
                  <c:v>1536564280</c:v>
                </c:pt>
                <c:pt idx="1125">
                  <c:v>387913460</c:v>
                </c:pt>
                <c:pt idx="1126">
                  <c:v>298711670</c:v>
                </c:pt>
                <c:pt idx="1127">
                  <c:v>278480680</c:v>
                </c:pt>
                <c:pt idx="1128">
                  <c:v>680440290</c:v>
                </c:pt>
                <c:pt idx="1129">
                  <c:v>767592840</c:v>
                </c:pt>
                <c:pt idx="1130">
                  <c:v>256408570</c:v>
                </c:pt>
                <c:pt idx="1131">
                  <c:v>471891180</c:v>
                </c:pt>
                <c:pt idx="1132">
                  <c:v>464519890</c:v>
                </c:pt>
                <c:pt idx="1133">
                  <c:v>383768360</c:v>
                </c:pt>
                <c:pt idx="1134">
                  <c:v>534623030</c:v>
                </c:pt>
                <c:pt idx="1135">
                  <c:v>446641690</c:v>
                </c:pt>
                <c:pt idx="1136">
                  <c:v>883256130</c:v>
                </c:pt>
                <c:pt idx="1137">
                  <c:v>757064830</c:v>
                </c:pt>
                <c:pt idx="1138">
                  <c:v>992336740</c:v>
                </c:pt>
                <c:pt idx="1139">
                  <c:v>692290750</c:v>
                </c:pt>
                <c:pt idx="1140">
                  <c:v>1398744160</c:v>
                </c:pt>
                <c:pt idx="1141">
                  <c:v>1103470040</c:v>
                </c:pt>
                <c:pt idx="1142">
                  <c:v>997446440</c:v>
                </c:pt>
                <c:pt idx="1143">
                  <c:v>1443385700</c:v>
                </c:pt>
                <c:pt idx="1144">
                  <c:v>2014021850</c:v>
                </c:pt>
                <c:pt idx="1145">
                  <c:v>1294987900</c:v>
                </c:pt>
                <c:pt idx="1146">
                  <c:v>2989554020</c:v>
                </c:pt>
                <c:pt idx="1147">
                  <c:v>3853541760</c:v>
                </c:pt>
                <c:pt idx="1148">
                  <c:v>4455916180</c:v>
                </c:pt>
                <c:pt idx="1149">
                  <c:v>1453488640</c:v>
                </c:pt>
                <c:pt idx="1150">
                  <c:v>2044219800</c:v>
                </c:pt>
                <c:pt idx="1151">
                  <c:v>7302367430</c:v>
                </c:pt>
                <c:pt idx="1152">
                  <c:v>7997336650</c:v>
                </c:pt>
                <c:pt idx="1153">
                  <c:v>1495498580</c:v>
                </c:pt>
                <c:pt idx="1154">
                  <c:v>2196935880</c:v>
                </c:pt>
                <c:pt idx="1155">
                  <c:v>662326980</c:v>
                </c:pt>
                <c:pt idx="1156">
                  <c:v>518769510</c:v>
                </c:pt>
                <c:pt idx="1157">
                  <c:v>826897180</c:v>
                </c:pt>
                <c:pt idx="1158">
                  <c:v>670354500</c:v>
                </c:pt>
                <c:pt idx="1159">
                  <c:v>958877030</c:v>
                </c:pt>
                <c:pt idx="1160">
                  <c:v>3216230890</c:v>
                </c:pt>
                <c:pt idx="1161">
                  <c:v>384053460</c:v>
                </c:pt>
                <c:pt idx="1162">
                  <c:v>506659000</c:v>
                </c:pt>
                <c:pt idx="1163">
                  <c:v>1310473370</c:v>
                </c:pt>
                <c:pt idx="1164">
                  <c:v>340256400</c:v>
                </c:pt>
                <c:pt idx="1165">
                  <c:v>700390300</c:v>
                </c:pt>
                <c:pt idx="1166">
                  <c:v>700390300</c:v>
                </c:pt>
                <c:pt idx="1167">
                  <c:v>414720940</c:v>
                </c:pt>
                <c:pt idx="1168">
                  <c:v>392820000</c:v>
                </c:pt>
                <c:pt idx="1169">
                  <c:v>556306010</c:v>
                </c:pt>
                <c:pt idx="1170">
                  <c:v>821844970</c:v>
                </c:pt>
                <c:pt idx="1171">
                  <c:v>639398910</c:v>
                </c:pt>
                <c:pt idx="1172">
                  <c:v>675396400</c:v>
                </c:pt>
                <c:pt idx="1173">
                  <c:v>605186070</c:v>
                </c:pt>
                <c:pt idx="1174">
                  <c:v>396448360</c:v>
                </c:pt>
                <c:pt idx="1175">
                  <c:v>509113740</c:v>
                </c:pt>
                <c:pt idx="1176">
                  <c:v>509113740</c:v>
                </c:pt>
                <c:pt idx="1177">
                  <c:v>481279710</c:v>
                </c:pt>
                <c:pt idx="1178">
                  <c:v>1398482940</c:v>
                </c:pt>
                <c:pt idx="1179">
                  <c:v>569827950</c:v>
                </c:pt>
                <c:pt idx="1180">
                  <c:v>1965805070</c:v>
                </c:pt>
                <c:pt idx="1181">
                  <c:v>904501710</c:v>
                </c:pt>
                <c:pt idx="1182">
                  <c:v>799979050</c:v>
                </c:pt>
                <c:pt idx="1183">
                  <c:v>783970900</c:v>
                </c:pt>
                <c:pt idx="1184">
                  <c:v>1026616830</c:v>
                </c:pt>
                <c:pt idx="1185">
                  <c:v>1474304480</c:v>
                </c:pt>
                <c:pt idx="1186">
                  <c:v>1362594960</c:v>
                </c:pt>
                <c:pt idx="1187">
                  <c:v>3100678520</c:v>
                </c:pt>
                <c:pt idx="1188">
                  <c:v>934883960</c:v>
                </c:pt>
                <c:pt idx="1189">
                  <c:v>975889610</c:v>
                </c:pt>
                <c:pt idx="1190">
                  <c:v>1823210830</c:v>
                </c:pt>
                <c:pt idx="1191">
                  <c:v>980936600</c:v>
                </c:pt>
                <c:pt idx="1192">
                  <c:v>808720960</c:v>
                </c:pt>
                <c:pt idx="1193">
                  <c:v>671729480</c:v>
                </c:pt>
                <c:pt idx="1194">
                  <c:v>1001293260</c:v>
                </c:pt>
                <c:pt idx="1195">
                  <c:v>905746110</c:v>
                </c:pt>
                <c:pt idx="1196">
                  <c:v>1646121390</c:v>
                </c:pt>
                <c:pt idx="1197">
                  <c:v>1949965650</c:v>
                </c:pt>
                <c:pt idx="1198">
                  <c:v>797415150</c:v>
                </c:pt>
                <c:pt idx="1199">
                  <c:v>1105553640</c:v>
                </c:pt>
                <c:pt idx="1200">
                  <c:v>858561990</c:v>
                </c:pt>
                <c:pt idx="1201">
                  <c:v>432539860</c:v>
                </c:pt>
                <c:pt idx="1202">
                  <c:v>768279720</c:v>
                </c:pt>
                <c:pt idx="1203">
                  <c:v>404281530</c:v>
                </c:pt>
                <c:pt idx="1204">
                  <c:v>770737000</c:v>
                </c:pt>
                <c:pt idx="1205">
                  <c:v>401401030</c:v>
                </c:pt>
                <c:pt idx="1206">
                  <c:v>763373020</c:v>
                </c:pt>
                <c:pt idx="1207">
                  <c:v>864696370</c:v>
                </c:pt>
                <c:pt idx="1208">
                  <c:v>313834850</c:v>
                </c:pt>
                <c:pt idx="1209">
                  <c:v>462691300</c:v>
                </c:pt>
                <c:pt idx="1210">
                  <c:v>343473620</c:v>
                </c:pt>
                <c:pt idx="1211">
                  <c:v>553170310</c:v>
                </c:pt>
                <c:pt idx="1212">
                  <c:v>595211570</c:v>
                </c:pt>
                <c:pt idx="1213">
                  <c:v>865314450</c:v>
                </c:pt>
                <c:pt idx="1214">
                  <c:v>775180010</c:v>
                </c:pt>
                <c:pt idx="1215">
                  <c:v>544157840</c:v>
                </c:pt>
                <c:pt idx="1216">
                  <c:v>1285539570</c:v>
                </c:pt>
                <c:pt idx="1217">
                  <c:v>666672480</c:v>
                </c:pt>
                <c:pt idx="1218">
                  <c:v>819156620</c:v>
                </c:pt>
                <c:pt idx="1219">
                  <c:v>448859310</c:v>
                </c:pt>
                <c:pt idx="1220">
                  <c:v>1225719440</c:v>
                </c:pt>
                <c:pt idx="1221">
                  <c:v>1518930450</c:v>
                </c:pt>
                <c:pt idx="1222">
                  <c:v>1544722150</c:v>
                </c:pt>
                <c:pt idx="1223">
                  <c:v>1544722150</c:v>
                </c:pt>
                <c:pt idx="1224">
                  <c:v>832089200</c:v>
                </c:pt>
                <c:pt idx="1225">
                  <c:v>1725884190</c:v>
                </c:pt>
                <c:pt idx="1226">
                  <c:v>1458035000</c:v>
                </c:pt>
                <c:pt idx="1227">
                  <c:v>1557711430</c:v>
                </c:pt>
                <c:pt idx="1228">
                  <c:v>1726397230</c:v>
                </c:pt>
                <c:pt idx="1229">
                  <c:v>1641741620</c:v>
                </c:pt>
                <c:pt idx="1230">
                  <c:v>1621498160</c:v>
                </c:pt>
                <c:pt idx="1231">
                  <c:v>1031457320</c:v>
                </c:pt>
                <c:pt idx="1232">
                  <c:v>2112258000</c:v>
                </c:pt>
                <c:pt idx="1233">
                  <c:v>1113211310</c:v>
                </c:pt>
                <c:pt idx="1234">
                  <c:v>1113211310</c:v>
                </c:pt>
                <c:pt idx="1235">
                  <c:v>1113211310</c:v>
                </c:pt>
                <c:pt idx="1236">
                  <c:v>2799772470</c:v>
                </c:pt>
                <c:pt idx="1237">
                  <c:v>1135378850</c:v>
                </c:pt>
                <c:pt idx="1238">
                  <c:v>1688078750</c:v>
                </c:pt>
                <c:pt idx="1239">
                  <c:v>1355647840</c:v>
                </c:pt>
                <c:pt idx="1240">
                  <c:v>1682457260</c:v>
                </c:pt>
                <c:pt idx="1241">
                  <c:v>1647906410</c:v>
                </c:pt>
                <c:pt idx="1242">
                  <c:v>1298200890</c:v>
                </c:pt>
                <c:pt idx="1243">
                  <c:v>3509621320</c:v>
                </c:pt>
                <c:pt idx="1244">
                  <c:v>3443981780</c:v>
                </c:pt>
                <c:pt idx="1245">
                  <c:v>16265177540</c:v>
                </c:pt>
                <c:pt idx="1246">
                  <c:v>1291588290</c:v>
                </c:pt>
                <c:pt idx="1247">
                  <c:v>2116429450</c:v>
                </c:pt>
                <c:pt idx="1248">
                  <c:v>1309033550</c:v>
                </c:pt>
                <c:pt idx="1249">
                  <c:v>1216863720</c:v>
                </c:pt>
                <c:pt idx="1250">
                  <c:v>1618143870</c:v>
                </c:pt>
                <c:pt idx="1251">
                  <c:v>1308253130</c:v>
                </c:pt>
                <c:pt idx="1252">
                  <c:v>2244834590</c:v>
                </c:pt>
                <c:pt idx="1253">
                  <c:v>1722049210</c:v>
                </c:pt>
                <c:pt idx="1254">
                  <c:v>1317741110</c:v>
                </c:pt>
                <c:pt idx="1255">
                  <c:v>2243097260</c:v>
                </c:pt>
                <c:pt idx="1256">
                  <c:v>4951822490</c:v>
                </c:pt>
                <c:pt idx="1257">
                  <c:v>3277031170</c:v>
                </c:pt>
                <c:pt idx="1258">
                  <c:v>2852891980</c:v>
                </c:pt>
                <c:pt idx="1259">
                  <c:v>2677984900</c:v>
                </c:pt>
                <c:pt idx="1260">
                  <c:v>3324740550</c:v>
                </c:pt>
                <c:pt idx="1261">
                  <c:v>2795051610</c:v>
                </c:pt>
                <c:pt idx="1262">
                  <c:v>4449453130</c:v>
                </c:pt>
                <c:pt idx="1263">
                  <c:v>3295482030</c:v>
                </c:pt>
                <c:pt idx="1264">
                  <c:v>3295482030</c:v>
                </c:pt>
                <c:pt idx="1265">
                  <c:v>3295482030</c:v>
                </c:pt>
                <c:pt idx="1266">
                  <c:v>1556828110</c:v>
                </c:pt>
                <c:pt idx="1267">
                  <c:v>1649873260</c:v>
                </c:pt>
                <c:pt idx="1268">
                  <c:v>1993362350</c:v>
                </c:pt>
                <c:pt idx="1269">
                  <c:v>1993362350</c:v>
                </c:pt>
                <c:pt idx="1270">
                  <c:v>5244494700</c:v>
                </c:pt>
                <c:pt idx="1271">
                  <c:v>2551666540</c:v>
                </c:pt>
                <c:pt idx="1272">
                  <c:v>1912192300</c:v>
                </c:pt>
                <c:pt idx="1273">
                  <c:v>11348842930</c:v>
                </c:pt>
                <c:pt idx="1274">
                  <c:v>1893912910</c:v>
                </c:pt>
                <c:pt idx="1275">
                  <c:v>1885715720</c:v>
                </c:pt>
                <c:pt idx="1276">
                  <c:v>579102790</c:v>
                </c:pt>
                <c:pt idx="1277">
                  <c:v>1405693050</c:v>
                </c:pt>
                <c:pt idx="1278">
                  <c:v>2590215190</c:v>
                </c:pt>
                <c:pt idx="1279">
                  <c:v>792868600</c:v>
                </c:pt>
                <c:pt idx="1280">
                  <c:v>1371810710</c:v>
                </c:pt>
                <c:pt idx="1281">
                  <c:v>1383757250</c:v>
                </c:pt>
                <c:pt idx="1282">
                  <c:v>1588759790</c:v>
                </c:pt>
                <c:pt idx="1283">
                  <c:v>3507533140</c:v>
                </c:pt>
                <c:pt idx="1284">
                  <c:v>2298345880</c:v>
                </c:pt>
                <c:pt idx="1285">
                  <c:v>3786701900</c:v>
                </c:pt>
                <c:pt idx="1286">
                  <c:v>983301580</c:v>
                </c:pt>
                <c:pt idx="1287">
                  <c:v>1769759700</c:v>
                </c:pt>
                <c:pt idx="1288">
                  <c:v>1356815540</c:v>
                </c:pt>
                <c:pt idx="1289">
                  <c:v>1094987450</c:v>
                </c:pt>
                <c:pt idx="1290">
                  <c:v>1183724350</c:v>
                </c:pt>
                <c:pt idx="1291">
                  <c:v>2537526880</c:v>
                </c:pt>
                <c:pt idx="1292">
                  <c:v>1243973580</c:v>
                </c:pt>
                <c:pt idx="1293">
                  <c:v>405203150</c:v>
                </c:pt>
                <c:pt idx="1294">
                  <c:v>662332680</c:v>
                </c:pt>
                <c:pt idx="1295">
                  <c:v>705901640</c:v>
                </c:pt>
                <c:pt idx="1296">
                  <c:v>882240990</c:v>
                </c:pt>
                <c:pt idx="1297">
                  <c:v>3105220870</c:v>
                </c:pt>
                <c:pt idx="1298">
                  <c:v>339516730</c:v>
                </c:pt>
                <c:pt idx="1299">
                  <c:v>443778360</c:v>
                </c:pt>
                <c:pt idx="1300">
                  <c:v>787087790</c:v>
                </c:pt>
                <c:pt idx="1301">
                  <c:v>778951020</c:v>
                </c:pt>
                <c:pt idx="1302">
                  <c:v>728469640</c:v>
                </c:pt>
                <c:pt idx="1303">
                  <c:v>1804208090</c:v>
                </c:pt>
                <c:pt idx="1304">
                  <c:v>4015060650</c:v>
                </c:pt>
                <c:pt idx="1305">
                  <c:v>1317643800</c:v>
                </c:pt>
                <c:pt idx="1306">
                  <c:v>500635760</c:v>
                </c:pt>
                <c:pt idx="1307">
                  <c:v>200192700</c:v>
                </c:pt>
                <c:pt idx="1308">
                  <c:v>212439930</c:v>
                </c:pt>
                <c:pt idx="1309">
                  <c:v>395120770</c:v>
                </c:pt>
                <c:pt idx="1310">
                  <c:v>503310910</c:v>
                </c:pt>
                <c:pt idx="1311">
                  <c:v>626294370</c:v>
                </c:pt>
                <c:pt idx="1312">
                  <c:v>880393150</c:v>
                </c:pt>
                <c:pt idx="1313">
                  <c:v>478288660</c:v>
                </c:pt>
                <c:pt idx="1314">
                  <c:v>1108200860</c:v>
                </c:pt>
                <c:pt idx="1315">
                  <c:v>832927800</c:v>
                </c:pt>
                <c:pt idx="1316">
                  <c:v>5251479360</c:v>
                </c:pt>
                <c:pt idx="1317">
                  <c:v>1589986070</c:v>
                </c:pt>
                <c:pt idx="1318">
                  <c:v>892890400</c:v>
                </c:pt>
                <c:pt idx="1319">
                  <c:v>515646340</c:v>
                </c:pt>
                <c:pt idx="1320">
                  <c:v>775642640</c:v>
                </c:pt>
                <c:pt idx="1321">
                  <c:v>534341030</c:v>
                </c:pt>
                <c:pt idx="1322">
                  <c:v>815873210</c:v>
                </c:pt>
                <c:pt idx="1323">
                  <c:v>1083387190</c:v>
                </c:pt>
                <c:pt idx="1324">
                  <c:v>1083387190</c:v>
                </c:pt>
                <c:pt idx="1325">
                  <c:v>507955010</c:v>
                </c:pt>
                <c:pt idx="1326">
                  <c:v>989340120</c:v>
                </c:pt>
                <c:pt idx="1327">
                  <c:v>429495110</c:v>
                </c:pt>
                <c:pt idx="1328">
                  <c:v>602406410</c:v>
                </c:pt>
                <c:pt idx="1329">
                  <c:v>602406410</c:v>
                </c:pt>
                <c:pt idx="1330">
                  <c:v>602406410</c:v>
                </c:pt>
                <c:pt idx="1331">
                  <c:v>602406410</c:v>
                </c:pt>
                <c:pt idx="1332">
                  <c:v>802530200</c:v>
                </c:pt>
                <c:pt idx="1333">
                  <c:v>616083880</c:v>
                </c:pt>
                <c:pt idx="1334">
                  <c:v>1141127660</c:v>
                </c:pt>
                <c:pt idx="1335">
                  <c:v>1127934810</c:v>
                </c:pt>
                <c:pt idx="1336">
                  <c:v>1874912480</c:v>
                </c:pt>
                <c:pt idx="1337">
                  <c:v>2381322760</c:v>
                </c:pt>
                <c:pt idx="1338">
                  <c:v>1379991830</c:v>
                </c:pt>
                <c:pt idx="1339">
                  <c:v>1751780260</c:v>
                </c:pt>
                <c:pt idx="1340">
                  <c:v>1528515350</c:v>
                </c:pt>
                <c:pt idx="1341">
                  <c:v>2304948530</c:v>
                </c:pt>
                <c:pt idx="1342">
                  <c:v>4958796040</c:v>
                </c:pt>
                <c:pt idx="1343">
                  <c:v>3490392290</c:v>
                </c:pt>
                <c:pt idx="1344">
                  <c:v>4748114980</c:v>
                </c:pt>
                <c:pt idx="1345">
                  <c:v>1868789800</c:v>
                </c:pt>
                <c:pt idx="1346">
                  <c:v>3886447450</c:v>
                </c:pt>
                <c:pt idx="1347">
                  <c:v>1675801550</c:v>
                </c:pt>
                <c:pt idx="1348">
                  <c:v>3599941450</c:v>
                </c:pt>
                <c:pt idx="1349">
                  <c:v>4848291710</c:v>
                </c:pt>
                <c:pt idx="1350">
                  <c:v>4808714410</c:v>
                </c:pt>
                <c:pt idx="1351">
                  <c:v>1397698730</c:v>
                </c:pt>
                <c:pt idx="1352">
                  <c:v>2142377990</c:v>
                </c:pt>
                <c:pt idx="1353">
                  <c:v>4111704330</c:v>
                </c:pt>
                <c:pt idx="1354">
                  <c:v>8927466080</c:v>
                </c:pt>
                <c:pt idx="1355">
                  <c:v>1977413900</c:v>
                </c:pt>
                <c:pt idx="1356">
                  <c:v>1507551010</c:v>
                </c:pt>
                <c:pt idx="1357">
                  <c:v>832174150</c:v>
                </c:pt>
                <c:pt idx="1358">
                  <c:v>963551730</c:v>
                </c:pt>
                <c:pt idx="1359">
                  <c:v>2864352290</c:v>
                </c:pt>
                <c:pt idx="1360">
                  <c:v>1076801800</c:v>
                </c:pt>
                <c:pt idx="1361">
                  <c:v>2117999780</c:v>
                </c:pt>
                <c:pt idx="1362">
                  <c:v>2218694430</c:v>
                </c:pt>
                <c:pt idx="1363">
                  <c:v>2218694430</c:v>
                </c:pt>
                <c:pt idx="1364">
                  <c:v>1414139980</c:v>
                </c:pt>
                <c:pt idx="1365">
                  <c:v>1779476820</c:v>
                </c:pt>
                <c:pt idx="1366">
                  <c:v>2934562540</c:v>
                </c:pt>
                <c:pt idx="1367">
                  <c:v>2809939610</c:v>
                </c:pt>
                <c:pt idx="1368">
                  <c:v>1815858330</c:v>
                </c:pt>
                <c:pt idx="1369">
                  <c:v>1324323400</c:v>
                </c:pt>
                <c:pt idx="1370">
                  <c:v>1357618590</c:v>
                </c:pt>
                <c:pt idx="1371">
                  <c:v>1198298980</c:v>
                </c:pt>
                <c:pt idx="1372">
                  <c:v>1971305320</c:v>
                </c:pt>
                <c:pt idx="1373">
                  <c:v>2569777370</c:v>
                </c:pt>
                <c:pt idx="1374">
                  <c:v>2909018200</c:v>
                </c:pt>
                <c:pt idx="1375">
                  <c:v>1811730310</c:v>
                </c:pt>
                <c:pt idx="1376">
                  <c:v>3205187270</c:v>
                </c:pt>
                <c:pt idx="1377">
                  <c:v>2777497110</c:v>
                </c:pt>
                <c:pt idx="1378">
                  <c:v>4407355490</c:v>
                </c:pt>
                <c:pt idx="1379">
                  <c:v>5974936250</c:v>
                </c:pt>
                <c:pt idx="1380">
                  <c:v>3825067880</c:v>
                </c:pt>
                <c:pt idx="1381">
                  <c:v>4541695080</c:v>
                </c:pt>
                <c:pt idx="1382">
                  <c:v>10583865760</c:v>
                </c:pt>
                <c:pt idx="1383">
                  <c:v>21343177450</c:v>
                </c:pt>
                <c:pt idx="1384">
                  <c:v>7727466430</c:v>
                </c:pt>
                <c:pt idx="1385">
                  <c:v>2189871620</c:v>
                </c:pt>
                <c:pt idx="1386">
                  <c:v>2144708820</c:v>
                </c:pt>
                <c:pt idx="1387">
                  <c:v>4744438590</c:v>
                </c:pt>
                <c:pt idx="1388">
                  <c:v>5726310420</c:v>
                </c:pt>
                <c:pt idx="1389">
                  <c:v>4178867340</c:v>
                </c:pt>
                <c:pt idx="1390">
                  <c:v>11023328460</c:v>
                </c:pt>
                <c:pt idx="1391">
                  <c:v>2912625000</c:v>
                </c:pt>
                <c:pt idx="1392">
                  <c:v>5221464730</c:v>
                </c:pt>
                <c:pt idx="1393">
                  <c:v>13791860640</c:v>
                </c:pt>
                <c:pt idx="1394">
                  <c:v>2371530550</c:v>
                </c:pt>
                <c:pt idx="1395">
                  <c:v>2059718010</c:v>
                </c:pt>
                <c:pt idx="1396">
                  <c:v>7929788840</c:v>
                </c:pt>
                <c:pt idx="1397">
                  <c:v>3275159790</c:v>
                </c:pt>
                <c:pt idx="1398">
                  <c:v>1504000490</c:v>
                </c:pt>
                <c:pt idx="1399">
                  <c:v>1881058970</c:v>
                </c:pt>
                <c:pt idx="1400">
                  <c:v>1531123160</c:v>
                </c:pt>
                <c:pt idx="1401">
                  <c:v>1924275610</c:v>
                </c:pt>
                <c:pt idx="1402">
                  <c:v>1734448680</c:v>
                </c:pt>
                <c:pt idx="1403">
                  <c:v>1240669430</c:v>
                </c:pt>
                <c:pt idx="1404">
                  <c:v>1017834290</c:v>
                </c:pt>
                <c:pt idx="1405">
                  <c:v>2117410580</c:v>
                </c:pt>
                <c:pt idx="1406">
                  <c:v>2749640100</c:v>
                </c:pt>
                <c:pt idx="1407">
                  <c:v>4040704930</c:v>
                </c:pt>
                <c:pt idx="1408">
                  <c:v>4896521980</c:v>
                </c:pt>
                <c:pt idx="1409">
                  <c:v>8339723990</c:v>
                </c:pt>
                <c:pt idx="1410">
                  <c:v>1700800390</c:v>
                </c:pt>
                <c:pt idx="1411">
                  <c:v>1968829850</c:v>
                </c:pt>
                <c:pt idx="1412">
                  <c:v>2100761160</c:v>
                </c:pt>
                <c:pt idx="1413">
                  <c:v>2283851550</c:v>
                </c:pt>
                <c:pt idx="1414">
                  <c:v>4983763470</c:v>
                </c:pt>
                <c:pt idx="1415">
                  <c:v>5425202820</c:v>
                </c:pt>
                <c:pt idx="1416">
                  <c:v>18242841040</c:v>
                </c:pt>
                <c:pt idx="1417">
                  <c:v>3529596070</c:v>
                </c:pt>
                <c:pt idx="1418">
                  <c:v>1198121290</c:v>
                </c:pt>
                <c:pt idx="1419">
                  <c:v>3426691450</c:v>
                </c:pt>
                <c:pt idx="1420">
                  <c:v>1961317410</c:v>
                </c:pt>
                <c:pt idx="1421">
                  <c:v>1904264170</c:v>
                </c:pt>
                <c:pt idx="1422">
                  <c:v>2636898150</c:v>
                </c:pt>
                <c:pt idx="1423">
                  <c:v>2186725200</c:v>
                </c:pt>
                <c:pt idx="1424">
                  <c:v>3884344810</c:v>
                </c:pt>
                <c:pt idx="1425">
                  <c:v>23962077290</c:v>
                </c:pt>
                <c:pt idx="1426">
                  <c:v>1045948720</c:v>
                </c:pt>
                <c:pt idx="1427">
                  <c:v>2258269190</c:v>
                </c:pt>
                <c:pt idx="1428">
                  <c:v>2635065210</c:v>
                </c:pt>
                <c:pt idx="1429">
                  <c:v>1064775470</c:v>
                </c:pt>
                <c:pt idx="1430">
                  <c:v>951099510</c:v>
                </c:pt>
                <c:pt idx="1431">
                  <c:v>1910884520</c:v>
                </c:pt>
                <c:pt idx="1432">
                  <c:v>2266842670</c:v>
                </c:pt>
                <c:pt idx="1433">
                  <c:v>1237309100</c:v>
                </c:pt>
                <c:pt idx="1434">
                  <c:v>2222731760</c:v>
                </c:pt>
                <c:pt idx="1435">
                  <c:v>1464041880</c:v>
                </c:pt>
                <c:pt idx="1436">
                  <c:v>1036157940</c:v>
                </c:pt>
                <c:pt idx="1437">
                  <c:v>1036157940</c:v>
                </c:pt>
                <c:pt idx="1438">
                  <c:v>1256581950</c:v>
                </c:pt>
                <c:pt idx="1439">
                  <c:v>1256581950</c:v>
                </c:pt>
                <c:pt idx="1440">
                  <c:v>1256581950</c:v>
                </c:pt>
                <c:pt idx="1441">
                  <c:v>1050731900</c:v>
                </c:pt>
                <c:pt idx="1442">
                  <c:v>3422817290</c:v>
                </c:pt>
                <c:pt idx="1443">
                  <c:v>2895840910</c:v>
                </c:pt>
                <c:pt idx="1444">
                  <c:v>6247719860</c:v>
                </c:pt>
                <c:pt idx="1445">
                  <c:v>1690102560</c:v>
                </c:pt>
                <c:pt idx="1446">
                  <c:v>2306998860</c:v>
                </c:pt>
                <c:pt idx="1447">
                  <c:v>2391756860</c:v>
                </c:pt>
                <c:pt idx="1448">
                  <c:v>3612957550</c:v>
                </c:pt>
                <c:pt idx="1449">
                  <c:v>780915240</c:v>
                </c:pt>
                <c:pt idx="1450">
                  <c:v>1333466360</c:v>
                </c:pt>
                <c:pt idx="1451">
                  <c:v>1333466360</c:v>
                </c:pt>
                <c:pt idx="1452">
                  <c:v>2566668010</c:v>
                </c:pt>
                <c:pt idx="1453">
                  <c:v>1776210640</c:v>
                </c:pt>
                <c:pt idx="1454">
                  <c:v>1038985490</c:v>
                </c:pt>
                <c:pt idx="1455">
                  <c:v>2090237720</c:v>
                </c:pt>
                <c:pt idx="1456">
                  <c:v>1941956350</c:v>
                </c:pt>
                <c:pt idx="1457">
                  <c:v>1663082530</c:v>
                </c:pt>
                <c:pt idx="1458">
                  <c:v>2317233860</c:v>
                </c:pt>
                <c:pt idx="1459">
                  <c:v>2808024905</c:v>
                </c:pt>
                <c:pt idx="1460">
                  <c:v>3028554110</c:v>
                </c:pt>
                <c:pt idx="1461">
                  <c:v>2894510770</c:v>
                </c:pt>
                <c:pt idx="1462">
                  <c:v>920268040</c:v>
                </c:pt>
                <c:pt idx="1463">
                  <c:v>1610853660</c:v>
                </c:pt>
                <c:pt idx="1464">
                  <c:v>1197304790</c:v>
                </c:pt>
                <c:pt idx="1465">
                  <c:v>1745844225</c:v>
                </c:pt>
                <c:pt idx="1466">
                  <c:v>1655060185</c:v>
                </c:pt>
                <c:pt idx="1467">
                  <c:v>1259789445</c:v>
                </c:pt>
                <c:pt idx="1468">
                  <c:v>1999737410</c:v>
                </c:pt>
                <c:pt idx="1469">
                  <c:v>3470487840</c:v>
                </c:pt>
                <c:pt idx="1470">
                  <c:v>3333156545</c:v>
                </c:pt>
                <c:pt idx="1471">
                  <c:v>3158859265</c:v>
                </c:pt>
                <c:pt idx="1472">
                  <c:v>2534844650</c:v>
                </c:pt>
                <c:pt idx="1473">
                  <c:v>5832003955</c:v>
                </c:pt>
                <c:pt idx="1474">
                  <c:v>2462635200</c:v>
                </c:pt>
                <c:pt idx="1475">
                  <c:v>1680439570</c:v>
                </c:pt>
                <c:pt idx="1476">
                  <c:v>1504662930</c:v>
                </c:pt>
                <c:pt idx="1477">
                  <c:v>1782407950</c:v>
                </c:pt>
                <c:pt idx="1478">
                  <c:v>798165660</c:v>
                </c:pt>
                <c:pt idx="1479">
                  <c:v>1032505380</c:v>
                </c:pt>
                <c:pt idx="1480">
                  <c:v>1131629280</c:v>
                </c:pt>
                <c:pt idx="1481">
                  <c:v>1119988790</c:v>
                </c:pt>
                <c:pt idx="1482">
                  <c:v>1978444530</c:v>
                </c:pt>
                <c:pt idx="1483">
                  <c:v>2161608760</c:v>
                </c:pt>
                <c:pt idx="1484">
                  <c:v>1668574960</c:v>
                </c:pt>
                <c:pt idx="1485">
                  <c:v>1368889270</c:v>
                </c:pt>
                <c:pt idx="1486">
                  <c:v>1066043860</c:v>
                </c:pt>
                <c:pt idx="1487">
                  <c:v>2527419120</c:v>
                </c:pt>
                <c:pt idx="1488">
                  <c:v>1286529170</c:v>
                </c:pt>
                <c:pt idx="1489">
                  <c:v>1783782510</c:v>
                </c:pt>
                <c:pt idx="1490">
                  <c:v>1279068770</c:v>
                </c:pt>
                <c:pt idx="1491">
                  <c:v>1302118220</c:v>
                </c:pt>
                <c:pt idx="1492">
                  <c:v>739014400</c:v>
                </c:pt>
                <c:pt idx="1493">
                  <c:v>958737950</c:v>
                </c:pt>
                <c:pt idx="1494">
                  <c:v>1399924750</c:v>
                </c:pt>
                <c:pt idx="1495">
                  <c:v>1491209330</c:v>
                </c:pt>
                <c:pt idx="1496">
                  <c:v>667367960</c:v>
                </c:pt>
                <c:pt idx="1497">
                  <c:v>640231580</c:v>
                </c:pt>
                <c:pt idx="1498">
                  <c:v>1264682100</c:v>
                </c:pt>
                <c:pt idx="1499">
                  <c:v>1573271270</c:v>
                </c:pt>
                <c:pt idx="1500">
                  <c:v>5010306190</c:v>
                </c:pt>
                <c:pt idx="1501">
                  <c:v>5065185620</c:v>
                </c:pt>
                <c:pt idx="1502">
                  <c:v>2257989800</c:v>
                </c:pt>
                <c:pt idx="1503">
                  <c:v>2017725860</c:v>
                </c:pt>
                <c:pt idx="1504">
                  <c:v>1378863230</c:v>
                </c:pt>
                <c:pt idx="1505">
                  <c:v>2753023020</c:v>
                </c:pt>
                <c:pt idx="1506">
                  <c:v>2283820460</c:v>
                </c:pt>
                <c:pt idx="1507">
                  <c:v>1527524380</c:v>
                </c:pt>
                <c:pt idx="1508">
                  <c:v>1527524380</c:v>
                </c:pt>
                <c:pt idx="1509">
                  <c:v>1527524380</c:v>
                </c:pt>
                <c:pt idx="1510">
                  <c:v>1636735510</c:v>
                </c:pt>
                <c:pt idx="1511">
                  <c:v>1375686510</c:v>
                </c:pt>
                <c:pt idx="1512">
                  <c:v>1631586370</c:v>
                </c:pt>
                <c:pt idx="1513">
                  <c:v>3009945900</c:v>
                </c:pt>
                <c:pt idx="1514">
                  <c:v>2926599680</c:v>
                </c:pt>
                <c:pt idx="1515">
                  <c:v>1269326050</c:v>
                </c:pt>
                <c:pt idx="1516">
                  <c:v>1457209580</c:v>
                </c:pt>
                <c:pt idx="1517">
                  <c:v>1200271820</c:v>
                </c:pt>
                <c:pt idx="1518">
                  <c:v>1261320390</c:v>
                </c:pt>
                <c:pt idx="1519">
                  <c:v>3014880420</c:v>
                </c:pt>
                <c:pt idx="1520">
                  <c:v>1884645300</c:v>
                </c:pt>
                <c:pt idx="1521">
                  <c:v>952338430</c:v>
                </c:pt>
                <c:pt idx="1522">
                  <c:v>847737630</c:v>
                </c:pt>
                <c:pt idx="1523">
                  <c:v>1013280610</c:v>
                </c:pt>
                <c:pt idx="1524">
                  <c:v>1349940230</c:v>
                </c:pt>
                <c:pt idx="1525">
                  <c:v>2119088340</c:v>
                </c:pt>
                <c:pt idx="1526">
                  <c:v>2119088340</c:v>
                </c:pt>
                <c:pt idx="1527">
                  <c:v>2119088340</c:v>
                </c:pt>
                <c:pt idx="1528">
                  <c:v>1114858600</c:v>
                </c:pt>
                <c:pt idx="1529">
                  <c:v>1804245660</c:v>
                </c:pt>
                <c:pt idx="1530">
                  <c:v>1005027600</c:v>
                </c:pt>
                <c:pt idx="1531">
                  <c:v>1005027600</c:v>
                </c:pt>
                <c:pt idx="1532">
                  <c:v>2195950610</c:v>
                </c:pt>
                <c:pt idx="1533">
                  <c:v>2296224110</c:v>
                </c:pt>
                <c:pt idx="1534">
                  <c:v>1382587580</c:v>
                </c:pt>
                <c:pt idx="1535">
                  <c:v>2449672980</c:v>
                </c:pt>
                <c:pt idx="1536">
                  <c:v>2578335830</c:v>
                </c:pt>
                <c:pt idx="1537">
                  <c:v>2357024970</c:v>
                </c:pt>
                <c:pt idx="1538">
                  <c:v>5854241380</c:v>
                </c:pt>
                <c:pt idx="1539">
                  <c:v>908749570</c:v>
                </c:pt>
                <c:pt idx="1540">
                  <c:v>627306050</c:v>
                </c:pt>
                <c:pt idx="1541">
                  <c:v>558468930</c:v>
                </c:pt>
                <c:pt idx="1542">
                  <c:v>326733660</c:v>
                </c:pt>
                <c:pt idx="1543">
                  <c:v>218269925</c:v>
                </c:pt>
                <c:pt idx="1544">
                  <c:v>122666195</c:v>
                </c:pt>
                <c:pt idx="1545">
                  <c:v>280285995</c:v>
                </c:pt>
                <c:pt idx="1546">
                  <c:v>199323085</c:v>
                </c:pt>
                <c:pt idx="1547">
                  <c:v>148844490</c:v>
                </c:pt>
                <c:pt idx="1548">
                  <c:v>211016360</c:v>
                </c:pt>
                <c:pt idx="1549">
                  <c:v>298137635</c:v>
                </c:pt>
                <c:pt idx="1550">
                  <c:v>201871050</c:v>
                </c:pt>
                <c:pt idx="1551">
                  <c:v>914706350</c:v>
                </c:pt>
                <c:pt idx="1552">
                  <c:v>337505285</c:v>
                </c:pt>
                <c:pt idx="1553">
                  <c:v>147900350</c:v>
                </c:pt>
                <c:pt idx="1554">
                  <c:v>726495580</c:v>
                </c:pt>
                <c:pt idx="1555">
                  <c:v>669184145</c:v>
                </c:pt>
                <c:pt idx="1556">
                  <c:v>308561050</c:v>
                </c:pt>
                <c:pt idx="1557">
                  <c:v>133986400</c:v>
                </c:pt>
                <c:pt idx="1558">
                  <c:v>323200650</c:v>
                </c:pt>
                <c:pt idx="1559">
                  <c:v>226174350</c:v>
                </c:pt>
                <c:pt idx="1560">
                  <c:v>541791400</c:v>
                </c:pt>
                <c:pt idx="1561">
                  <c:v>282021670</c:v>
                </c:pt>
                <c:pt idx="1562">
                  <c:v>158674270</c:v>
                </c:pt>
                <c:pt idx="1563">
                  <c:v>304230540</c:v>
                </c:pt>
                <c:pt idx="1564">
                  <c:v>393882830</c:v>
                </c:pt>
                <c:pt idx="1565">
                  <c:v>573122020</c:v>
                </c:pt>
                <c:pt idx="1566">
                  <c:v>394072390</c:v>
                </c:pt>
                <c:pt idx="1567">
                  <c:v>372893380</c:v>
                </c:pt>
                <c:pt idx="1568">
                  <c:v>373909230</c:v>
                </c:pt>
                <c:pt idx="1569">
                  <c:v>435666950</c:v>
                </c:pt>
                <c:pt idx="1570">
                  <c:v>472611620</c:v>
                </c:pt>
                <c:pt idx="1571">
                  <c:v>621907930</c:v>
                </c:pt>
                <c:pt idx="1572">
                  <c:v>341145300</c:v>
                </c:pt>
                <c:pt idx="1573">
                  <c:v>801525270</c:v>
                </c:pt>
                <c:pt idx="1574">
                  <c:v>603652130</c:v>
                </c:pt>
                <c:pt idx="1575">
                  <c:v>408778130</c:v>
                </c:pt>
                <c:pt idx="1576">
                  <c:v>811800060</c:v>
                </c:pt>
                <c:pt idx="1577">
                  <c:v>468665900</c:v>
                </c:pt>
                <c:pt idx="1578">
                  <c:v>603190750</c:v>
                </c:pt>
                <c:pt idx="1579">
                  <c:v>1397028760</c:v>
                </c:pt>
                <c:pt idx="1580">
                  <c:v>1738571170</c:v>
                </c:pt>
                <c:pt idx="1581">
                  <c:v>371062660</c:v>
                </c:pt>
                <c:pt idx="1582">
                  <c:v>1074037870</c:v>
                </c:pt>
                <c:pt idx="1583">
                  <c:v>622528650</c:v>
                </c:pt>
                <c:pt idx="1584">
                  <c:v>537137860</c:v>
                </c:pt>
                <c:pt idx="1585">
                  <c:v>397090960</c:v>
                </c:pt>
                <c:pt idx="1586">
                  <c:v>397090960</c:v>
                </c:pt>
                <c:pt idx="1587">
                  <c:v>510678490</c:v>
                </c:pt>
                <c:pt idx="1588">
                  <c:v>580629620</c:v>
                </c:pt>
                <c:pt idx="1589">
                  <c:v>1519012730</c:v>
                </c:pt>
                <c:pt idx="1590">
                  <c:v>1519012730</c:v>
                </c:pt>
                <c:pt idx="1591">
                  <c:v>560424250</c:v>
                </c:pt>
                <c:pt idx="1592">
                  <c:v>783366960</c:v>
                </c:pt>
                <c:pt idx="1593">
                  <c:v>1401996890</c:v>
                </c:pt>
                <c:pt idx="1594">
                  <c:v>1242244140</c:v>
                </c:pt>
                <c:pt idx="1595">
                  <c:v>1128117030</c:v>
                </c:pt>
                <c:pt idx="1596">
                  <c:v>963814440</c:v>
                </c:pt>
                <c:pt idx="1597">
                  <c:v>546796840</c:v>
                </c:pt>
                <c:pt idx="1598">
                  <c:v>591403560</c:v>
                </c:pt>
                <c:pt idx="1599">
                  <c:v>1130908400</c:v>
                </c:pt>
                <c:pt idx="1600">
                  <c:v>394579150</c:v>
                </c:pt>
                <c:pt idx="1601">
                  <c:v>334766900</c:v>
                </c:pt>
                <c:pt idx="1602">
                  <c:v>322206040</c:v>
                </c:pt>
                <c:pt idx="1603">
                  <c:v>329046180</c:v>
                </c:pt>
                <c:pt idx="1604">
                  <c:v>329046180</c:v>
                </c:pt>
                <c:pt idx="1605">
                  <c:v>329046180</c:v>
                </c:pt>
                <c:pt idx="1606">
                  <c:v>310549590</c:v>
                </c:pt>
                <c:pt idx="1607">
                  <c:v>347379600</c:v>
                </c:pt>
                <c:pt idx="1608">
                  <c:v>936161940</c:v>
                </c:pt>
                <c:pt idx="1609">
                  <c:v>997043280</c:v>
                </c:pt>
                <c:pt idx="1610">
                  <c:v>578916410</c:v>
                </c:pt>
                <c:pt idx="1611">
                  <c:v>375028140</c:v>
                </c:pt>
                <c:pt idx="1612">
                  <c:v>324554700</c:v>
                </c:pt>
                <c:pt idx="1613">
                  <c:v>399594125</c:v>
                </c:pt>
                <c:pt idx="1614">
                  <c:v>393279010</c:v>
                </c:pt>
                <c:pt idx="1615">
                  <c:v>535686550</c:v>
                </c:pt>
                <c:pt idx="1616">
                  <c:v>243687360</c:v>
                </c:pt>
                <c:pt idx="1617">
                  <c:v>296305535</c:v>
                </c:pt>
                <c:pt idx="1618">
                  <c:v>287262835</c:v>
                </c:pt>
                <c:pt idx="1619">
                  <c:v>393003700</c:v>
                </c:pt>
                <c:pt idx="1620">
                  <c:v>481247255</c:v>
                </c:pt>
                <c:pt idx="1621">
                  <c:v>370702135</c:v>
                </c:pt>
                <c:pt idx="1622">
                  <c:v>312377725</c:v>
                </c:pt>
                <c:pt idx="1623">
                  <c:v>661748385</c:v>
                </c:pt>
                <c:pt idx="1624">
                  <c:v>920985370</c:v>
                </c:pt>
                <c:pt idx="1625">
                  <c:v>920985370</c:v>
                </c:pt>
                <c:pt idx="1626">
                  <c:v>369457310</c:v>
                </c:pt>
                <c:pt idx="1627">
                  <c:v>284063940</c:v>
                </c:pt>
                <c:pt idx="1628">
                  <c:v>208387445</c:v>
                </c:pt>
                <c:pt idx="1629">
                  <c:v>471385370</c:v>
                </c:pt>
                <c:pt idx="1630">
                  <c:v>439082565</c:v>
                </c:pt>
                <c:pt idx="1631">
                  <c:v>1013904455</c:v>
                </c:pt>
                <c:pt idx="1632">
                  <c:v>1060364365</c:v>
                </c:pt>
                <c:pt idx="1633">
                  <c:v>313616195</c:v>
                </c:pt>
                <c:pt idx="1634">
                  <c:v>438175815</c:v>
                </c:pt>
                <c:pt idx="1635">
                  <c:v>613647760</c:v>
                </c:pt>
                <c:pt idx="1636">
                  <c:v>778572165</c:v>
                </c:pt>
                <c:pt idx="1637">
                  <c:v>838127805</c:v>
                </c:pt>
                <c:pt idx="1638">
                  <c:v>1084273320</c:v>
                </c:pt>
                <c:pt idx="1639">
                  <c:v>477283230</c:v>
                </c:pt>
                <c:pt idx="1640">
                  <c:v>846815450</c:v>
                </c:pt>
                <c:pt idx="1641">
                  <c:v>3119901860</c:v>
                </c:pt>
                <c:pt idx="1642">
                  <c:v>849946620</c:v>
                </c:pt>
                <c:pt idx="1643">
                  <c:v>335330890</c:v>
                </c:pt>
                <c:pt idx="1644">
                  <c:v>382063930</c:v>
                </c:pt>
                <c:pt idx="1645">
                  <c:v>626187470</c:v>
                </c:pt>
                <c:pt idx="1646">
                  <c:v>448077290</c:v>
                </c:pt>
                <c:pt idx="1647">
                  <c:v>487748020</c:v>
                </c:pt>
                <c:pt idx="1648">
                  <c:v>347041550</c:v>
                </c:pt>
                <c:pt idx="1649">
                  <c:v>489796500</c:v>
                </c:pt>
                <c:pt idx="1650">
                  <c:v>670395550</c:v>
                </c:pt>
                <c:pt idx="1651">
                  <c:v>748665620</c:v>
                </c:pt>
                <c:pt idx="1652">
                  <c:v>1953932620</c:v>
                </c:pt>
                <c:pt idx="1653">
                  <c:v>721910680</c:v>
                </c:pt>
                <c:pt idx="1654">
                  <c:v>1766987200</c:v>
                </c:pt>
                <c:pt idx="1655">
                  <c:v>627440860</c:v>
                </c:pt>
                <c:pt idx="1656">
                  <c:v>534400570</c:v>
                </c:pt>
                <c:pt idx="1657">
                  <c:v>929224900</c:v>
                </c:pt>
                <c:pt idx="1658">
                  <c:v>364646420</c:v>
                </c:pt>
                <c:pt idx="1659">
                  <c:v>553214900</c:v>
                </c:pt>
                <c:pt idx="1660">
                  <c:v>421104900</c:v>
                </c:pt>
                <c:pt idx="1661">
                  <c:v>1396300770</c:v>
                </c:pt>
                <c:pt idx="1662">
                  <c:v>874575970</c:v>
                </c:pt>
                <c:pt idx="1663">
                  <c:v>1044417030</c:v>
                </c:pt>
                <c:pt idx="1664">
                  <c:v>1187787020</c:v>
                </c:pt>
                <c:pt idx="1665">
                  <c:v>639641230</c:v>
                </c:pt>
                <c:pt idx="1666">
                  <c:v>738094330</c:v>
                </c:pt>
                <c:pt idx="1667">
                  <c:v>838737200</c:v>
                </c:pt>
                <c:pt idx="1668">
                  <c:v>1078475050</c:v>
                </c:pt>
                <c:pt idx="1669">
                  <c:v>1188595500</c:v>
                </c:pt>
                <c:pt idx="1670">
                  <c:v>595877660</c:v>
                </c:pt>
                <c:pt idx="1671">
                  <c:v>586667790</c:v>
                </c:pt>
                <c:pt idx="1672">
                  <c:v>1807624340</c:v>
                </c:pt>
                <c:pt idx="1673">
                  <c:v>1482741780</c:v>
                </c:pt>
                <c:pt idx="1674">
                  <c:v>2628273150</c:v>
                </c:pt>
                <c:pt idx="1675">
                  <c:v>2628273150</c:v>
                </c:pt>
                <c:pt idx="1676">
                  <c:v>906156010</c:v>
                </c:pt>
                <c:pt idx="1677">
                  <c:v>1184576340</c:v>
                </c:pt>
                <c:pt idx="1678">
                  <c:v>725567790</c:v>
                </c:pt>
                <c:pt idx="1679">
                  <c:v>544214960</c:v>
                </c:pt>
                <c:pt idx="1680">
                  <c:v>854270410</c:v>
                </c:pt>
                <c:pt idx="1681">
                  <c:v>1418205600</c:v>
                </c:pt>
                <c:pt idx="1682">
                  <c:v>1237305410</c:v>
                </c:pt>
                <c:pt idx="1683">
                  <c:v>859632970</c:v>
                </c:pt>
                <c:pt idx="1684">
                  <c:v>1625437460</c:v>
                </c:pt>
                <c:pt idx="1685">
                  <c:v>1759492540</c:v>
                </c:pt>
                <c:pt idx="1686">
                  <c:v>1617933610</c:v>
                </c:pt>
                <c:pt idx="1687">
                  <c:v>1059021010</c:v>
                </c:pt>
                <c:pt idx="1688">
                  <c:v>1090150820</c:v>
                </c:pt>
                <c:pt idx="1689">
                  <c:v>1785390570</c:v>
                </c:pt>
                <c:pt idx="1690">
                  <c:v>729690660</c:v>
                </c:pt>
                <c:pt idx="1691">
                  <c:v>1001630310</c:v>
                </c:pt>
                <c:pt idx="1692">
                  <c:v>449798160</c:v>
                </c:pt>
                <c:pt idx="1693">
                  <c:v>1703002900</c:v>
                </c:pt>
                <c:pt idx="1694">
                  <c:v>1833729550</c:v>
                </c:pt>
                <c:pt idx="1695">
                  <c:v>793598840</c:v>
                </c:pt>
                <c:pt idx="1696">
                  <c:v>874183530</c:v>
                </c:pt>
                <c:pt idx="1697">
                  <c:v>595523480</c:v>
                </c:pt>
                <c:pt idx="1698">
                  <c:v>595523480</c:v>
                </c:pt>
                <c:pt idx="1699">
                  <c:v>1903316830</c:v>
                </c:pt>
                <c:pt idx="1700">
                  <c:v>1536276400</c:v>
                </c:pt>
                <c:pt idx="1701">
                  <c:v>1536276400</c:v>
                </c:pt>
                <c:pt idx="1702">
                  <c:v>2357563460</c:v>
                </c:pt>
                <c:pt idx="1703">
                  <c:v>2154460060</c:v>
                </c:pt>
                <c:pt idx="1704">
                  <c:v>1604033330</c:v>
                </c:pt>
                <c:pt idx="1705">
                  <c:v>1984167100</c:v>
                </c:pt>
                <c:pt idx="1706">
                  <c:v>4310121170</c:v>
                </c:pt>
                <c:pt idx="1707">
                  <c:v>3293741990</c:v>
                </c:pt>
                <c:pt idx="1708">
                  <c:v>2407843790</c:v>
                </c:pt>
                <c:pt idx="1709">
                  <c:v>2952552260</c:v>
                </c:pt>
                <c:pt idx="1710">
                  <c:v>3306729730</c:v>
                </c:pt>
                <c:pt idx="1711">
                  <c:v>2411039870</c:v>
                </c:pt>
                <c:pt idx="1712">
                  <c:v>6002973200</c:v>
                </c:pt>
                <c:pt idx="1713">
                  <c:v>2057347330</c:v>
                </c:pt>
                <c:pt idx="1714">
                  <c:v>1993880980</c:v>
                </c:pt>
                <c:pt idx="1715">
                  <c:v>2449245100</c:v>
                </c:pt>
                <c:pt idx="1716">
                  <c:v>3275939280</c:v>
                </c:pt>
                <c:pt idx="1717">
                  <c:v>5008184270</c:v>
                </c:pt>
                <c:pt idx="1718">
                  <c:v>3658546760</c:v>
                </c:pt>
                <c:pt idx="1719">
                  <c:v>9009692710</c:v>
                </c:pt>
                <c:pt idx="1720">
                  <c:v>6141558300</c:v>
                </c:pt>
                <c:pt idx="1721">
                  <c:v>6386656820</c:v>
                </c:pt>
                <c:pt idx="1722">
                  <c:v>4763247970</c:v>
                </c:pt>
                <c:pt idx="1723">
                  <c:v>1022566750</c:v>
                </c:pt>
                <c:pt idx="1724">
                  <c:v>1093892430</c:v>
                </c:pt>
                <c:pt idx="1725">
                  <c:v>1772718330</c:v>
                </c:pt>
                <c:pt idx="1726">
                  <c:v>1553295000</c:v>
                </c:pt>
                <c:pt idx="1727">
                  <c:v>2647724730</c:v>
                </c:pt>
                <c:pt idx="1728">
                  <c:v>4732711960</c:v>
                </c:pt>
                <c:pt idx="1729">
                  <c:v>7364102660</c:v>
                </c:pt>
                <c:pt idx="1730">
                  <c:v>6917721710</c:v>
                </c:pt>
                <c:pt idx="1731">
                  <c:v>1345429500</c:v>
                </c:pt>
                <c:pt idx="1732">
                  <c:v>611660100</c:v>
                </c:pt>
                <c:pt idx="1733">
                  <c:v>1268711550</c:v>
                </c:pt>
                <c:pt idx="1734">
                  <c:v>1432975470</c:v>
                </c:pt>
                <c:pt idx="1735">
                  <c:v>880182140</c:v>
                </c:pt>
                <c:pt idx="1736">
                  <c:v>1182445715</c:v>
                </c:pt>
                <c:pt idx="1737">
                  <c:v>958816950</c:v>
                </c:pt>
                <c:pt idx="1738">
                  <c:v>1011691400</c:v>
                </c:pt>
                <c:pt idx="1739">
                  <c:v>1362857740</c:v>
                </c:pt>
                <c:pt idx="1740">
                  <c:v>1798982750</c:v>
                </c:pt>
                <c:pt idx="1741">
                  <c:v>11591990945</c:v>
                </c:pt>
                <c:pt idx="1742">
                  <c:v>1392297695</c:v>
                </c:pt>
                <c:pt idx="1743">
                  <c:v>2154308375</c:v>
                </c:pt>
                <c:pt idx="1744">
                  <c:v>2154308375</c:v>
                </c:pt>
                <c:pt idx="1745">
                  <c:v>1120799940</c:v>
                </c:pt>
                <c:pt idx="1746">
                  <c:v>901709190</c:v>
                </c:pt>
                <c:pt idx="1747">
                  <c:v>340249210</c:v>
                </c:pt>
                <c:pt idx="1748">
                  <c:v>1211412170</c:v>
                </c:pt>
                <c:pt idx="1749">
                  <c:v>770628960</c:v>
                </c:pt>
                <c:pt idx="1750">
                  <c:v>746192970</c:v>
                </c:pt>
                <c:pt idx="1751">
                  <c:v>767558570</c:v>
                </c:pt>
                <c:pt idx="1752">
                  <c:v>1147604300</c:v>
                </c:pt>
                <c:pt idx="1753">
                  <c:v>1071321210</c:v>
                </c:pt>
                <c:pt idx="1754">
                  <c:v>1508198200</c:v>
                </c:pt>
                <c:pt idx="1755">
                  <c:v>1847791395</c:v>
                </c:pt>
                <c:pt idx="1756">
                  <c:v>829564095</c:v>
                </c:pt>
                <c:pt idx="1757">
                  <c:v>995718780</c:v>
                </c:pt>
                <c:pt idx="1758">
                  <c:v>1023261520</c:v>
                </c:pt>
                <c:pt idx="1759">
                  <c:v>926866610</c:v>
                </c:pt>
                <c:pt idx="1760">
                  <c:v>955089980</c:v>
                </c:pt>
                <c:pt idx="1761">
                  <c:v>955089980</c:v>
                </c:pt>
                <c:pt idx="1762">
                  <c:v>955089980</c:v>
                </c:pt>
                <c:pt idx="1763">
                  <c:v>955089980</c:v>
                </c:pt>
                <c:pt idx="1764">
                  <c:v>1453798570</c:v>
                </c:pt>
                <c:pt idx="1765">
                  <c:v>1535207655</c:v>
                </c:pt>
                <c:pt idx="1766">
                  <c:v>553188320</c:v>
                </c:pt>
                <c:pt idx="1767">
                  <c:v>759555400</c:v>
                </c:pt>
                <c:pt idx="1768">
                  <c:v>1023389680</c:v>
                </c:pt>
                <c:pt idx="1769">
                  <c:v>737358485</c:v>
                </c:pt>
                <c:pt idx="1770">
                  <c:v>298188670</c:v>
                </c:pt>
                <c:pt idx="1771">
                  <c:v>1242923910</c:v>
                </c:pt>
                <c:pt idx="1772">
                  <c:v>2491284630</c:v>
                </c:pt>
                <c:pt idx="1773">
                  <c:v>544815835</c:v>
                </c:pt>
                <c:pt idx="1774">
                  <c:v>476708725</c:v>
                </c:pt>
                <c:pt idx="1775">
                  <c:v>752660190</c:v>
                </c:pt>
                <c:pt idx="1776">
                  <c:v>343373970</c:v>
                </c:pt>
                <c:pt idx="1777">
                  <c:v>384897810</c:v>
                </c:pt>
                <c:pt idx="1778">
                  <c:v>579610140</c:v>
                </c:pt>
                <c:pt idx="1779">
                  <c:v>671334235</c:v>
                </c:pt>
                <c:pt idx="1780">
                  <c:v>1456456885</c:v>
                </c:pt>
                <c:pt idx="1781">
                  <c:v>394849015</c:v>
                </c:pt>
                <c:pt idx="1782">
                  <c:v>565529050</c:v>
                </c:pt>
                <c:pt idx="1783">
                  <c:v>762992990</c:v>
                </c:pt>
                <c:pt idx="1784">
                  <c:v>666444625</c:v>
                </c:pt>
                <c:pt idx="1785">
                  <c:v>374518405</c:v>
                </c:pt>
                <c:pt idx="1786">
                  <c:v>474839150</c:v>
                </c:pt>
                <c:pt idx="1787">
                  <c:v>474839150</c:v>
                </c:pt>
                <c:pt idx="1788">
                  <c:v>474839150</c:v>
                </c:pt>
                <c:pt idx="1789">
                  <c:v>402484215</c:v>
                </c:pt>
                <c:pt idx="1790">
                  <c:v>811484720</c:v>
                </c:pt>
                <c:pt idx="1791">
                  <c:v>376261175</c:v>
                </c:pt>
                <c:pt idx="1792">
                  <c:v>376261175</c:v>
                </c:pt>
                <c:pt idx="1793">
                  <c:v>359925435</c:v>
                </c:pt>
                <c:pt idx="1794">
                  <c:v>318738365</c:v>
                </c:pt>
                <c:pt idx="1795">
                  <c:v>545550450</c:v>
                </c:pt>
                <c:pt idx="1796">
                  <c:v>851027905</c:v>
                </c:pt>
                <c:pt idx="1797">
                  <c:v>1583951700</c:v>
                </c:pt>
                <c:pt idx="1798">
                  <c:v>777466560</c:v>
                </c:pt>
                <c:pt idx="1799">
                  <c:v>646421220</c:v>
                </c:pt>
                <c:pt idx="1800">
                  <c:v>871220740</c:v>
                </c:pt>
                <c:pt idx="1801">
                  <c:v>715092135</c:v>
                </c:pt>
                <c:pt idx="1802">
                  <c:v>597491215</c:v>
                </c:pt>
                <c:pt idx="1803">
                  <c:v>1152017025</c:v>
                </c:pt>
                <c:pt idx="1804">
                  <c:v>1816410450</c:v>
                </c:pt>
                <c:pt idx="1805">
                  <c:v>1441340435</c:v>
                </c:pt>
                <c:pt idx="1806">
                  <c:v>845896880</c:v>
                </c:pt>
                <c:pt idx="1807">
                  <c:v>2140986310</c:v>
                </c:pt>
                <c:pt idx="1808">
                  <c:v>2224738910</c:v>
                </c:pt>
                <c:pt idx="1809">
                  <c:v>1552148640</c:v>
                </c:pt>
                <c:pt idx="1810">
                  <c:v>951934685</c:v>
                </c:pt>
                <c:pt idx="1811">
                  <c:v>1230218590</c:v>
                </c:pt>
                <c:pt idx="1812">
                  <c:v>1033245595</c:v>
                </c:pt>
                <c:pt idx="1813">
                  <c:v>1721768390</c:v>
                </c:pt>
                <c:pt idx="1814">
                  <c:v>1839021615</c:v>
                </c:pt>
                <c:pt idx="1815">
                  <c:v>2313935975</c:v>
                </c:pt>
                <c:pt idx="1816">
                  <c:v>6032540300</c:v>
                </c:pt>
                <c:pt idx="1817">
                  <c:v>3756942000</c:v>
                </c:pt>
                <c:pt idx="1818">
                  <c:v>1665127500</c:v>
                </c:pt>
                <c:pt idx="1819">
                  <c:v>4459767470</c:v>
                </c:pt>
                <c:pt idx="1820">
                  <c:v>3743489430</c:v>
                </c:pt>
                <c:pt idx="1821">
                  <c:v>1463719845</c:v>
                </c:pt>
                <c:pt idx="1822">
                  <c:v>865094070</c:v>
                </c:pt>
                <c:pt idx="1823">
                  <c:v>1039761580</c:v>
                </c:pt>
                <c:pt idx="1824">
                  <c:v>1354939450</c:v>
                </c:pt>
                <c:pt idx="1825">
                  <c:v>671232225</c:v>
                </c:pt>
                <c:pt idx="1826">
                  <c:v>450664765</c:v>
                </c:pt>
                <c:pt idx="1827">
                  <c:v>670685850</c:v>
                </c:pt>
                <c:pt idx="1828">
                  <c:v>1056307950</c:v>
                </c:pt>
                <c:pt idx="1829">
                  <c:v>967745190</c:v>
                </c:pt>
                <c:pt idx="1830">
                  <c:v>1660834450</c:v>
                </c:pt>
                <c:pt idx="1831">
                  <c:v>1193622945</c:v>
                </c:pt>
                <c:pt idx="1832">
                  <c:v>844728520</c:v>
                </c:pt>
                <c:pt idx="1833">
                  <c:v>799550710</c:v>
                </c:pt>
                <c:pt idx="1834">
                  <c:v>1497535140</c:v>
                </c:pt>
                <c:pt idx="1835">
                  <c:v>1333557290</c:v>
                </c:pt>
                <c:pt idx="1836">
                  <c:v>983880570</c:v>
                </c:pt>
                <c:pt idx="1837">
                  <c:v>762970590</c:v>
                </c:pt>
                <c:pt idx="1838">
                  <c:v>1245837140</c:v>
                </c:pt>
                <c:pt idx="1839">
                  <c:v>1577828420</c:v>
                </c:pt>
                <c:pt idx="1840">
                  <c:v>3839819000</c:v>
                </c:pt>
                <c:pt idx="1841">
                  <c:v>737943120</c:v>
                </c:pt>
                <c:pt idx="1842">
                  <c:v>1158357910</c:v>
                </c:pt>
                <c:pt idx="1843">
                  <c:v>2164533820</c:v>
                </c:pt>
                <c:pt idx="1844">
                  <c:v>2339014745</c:v>
                </c:pt>
                <c:pt idx="1845">
                  <c:v>1101819910</c:v>
                </c:pt>
                <c:pt idx="1846">
                  <c:v>1157971620</c:v>
                </c:pt>
                <c:pt idx="1847">
                  <c:v>1157971620</c:v>
                </c:pt>
                <c:pt idx="1848">
                  <c:v>900481840</c:v>
                </c:pt>
                <c:pt idx="1849">
                  <c:v>3154248000</c:v>
                </c:pt>
                <c:pt idx="1850">
                  <c:v>761832910</c:v>
                </c:pt>
                <c:pt idx="1851">
                  <c:v>761832910</c:v>
                </c:pt>
                <c:pt idx="1852">
                  <c:v>1255227000</c:v>
                </c:pt>
                <c:pt idx="1853">
                  <c:v>2149965410</c:v>
                </c:pt>
                <c:pt idx="1854">
                  <c:v>4966316010</c:v>
                </c:pt>
                <c:pt idx="1855">
                  <c:v>1127960410</c:v>
                </c:pt>
                <c:pt idx="1856">
                  <c:v>1127960410</c:v>
                </c:pt>
                <c:pt idx="1857">
                  <c:v>1127960410</c:v>
                </c:pt>
                <c:pt idx="1858">
                  <c:v>1127960410</c:v>
                </c:pt>
                <c:pt idx="1859">
                  <c:v>1874361970</c:v>
                </c:pt>
                <c:pt idx="1860">
                  <c:v>2749316620</c:v>
                </c:pt>
                <c:pt idx="1861">
                  <c:v>3460894950</c:v>
                </c:pt>
                <c:pt idx="1862">
                  <c:v>4442738430</c:v>
                </c:pt>
                <c:pt idx="1863">
                  <c:v>2092298970</c:v>
                </c:pt>
                <c:pt idx="1864">
                  <c:v>2762593130</c:v>
                </c:pt>
                <c:pt idx="1865">
                  <c:v>3654009420</c:v>
                </c:pt>
                <c:pt idx="1866">
                  <c:v>2559414670</c:v>
                </c:pt>
                <c:pt idx="1867">
                  <c:v>2217156760</c:v>
                </c:pt>
                <c:pt idx="1868">
                  <c:v>2755802290</c:v>
                </c:pt>
                <c:pt idx="1869">
                  <c:v>2218299890</c:v>
                </c:pt>
                <c:pt idx="1870">
                  <c:v>1808760790</c:v>
                </c:pt>
                <c:pt idx="1871">
                  <c:v>4082519730</c:v>
                </c:pt>
                <c:pt idx="1872">
                  <c:v>2605513090</c:v>
                </c:pt>
                <c:pt idx="1873">
                  <c:v>3971369190</c:v>
                </c:pt>
                <c:pt idx="1874">
                  <c:v>2463338930</c:v>
                </c:pt>
                <c:pt idx="1875">
                  <c:v>3350093110</c:v>
                </c:pt>
                <c:pt idx="1876">
                  <c:v>5716685660</c:v>
                </c:pt>
                <c:pt idx="1877">
                  <c:v>8526998370</c:v>
                </c:pt>
                <c:pt idx="1878">
                  <c:v>16047147275</c:v>
                </c:pt>
                <c:pt idx="1879">
                  <c:v>2181397885</c:v>
                </c:pt>
                <c:pt idx="1880">
                  <c:v>1646656695</c:v>
                </c:pt>
                <c:pt idx="1881">
                  <c:v>3999766010</c:v>
                </c:pt>
                <c:pt idx="1882">
                  <c:v>3425835375</c:v>
                </c:pt>
                <c:pt idx="1883">
                  <c:v>3451969380</c:v>
                </c:pt>
                <c:pt idx="1884">
                  <c:v>9662216865</c:v>
                </c:pt>
                <c:pt idx="1885">
                  <c:v>2537597355</c:v>
                </c:pt>
                <c:pt idx="1886">
                  <c:v>2537597355</c:v>
                </c:pt>
                <c:pt idx="1887">
                  <c:v>1992565355</c:v>
                </c:pt>
                <c:pt idx="1888">
                  <c:v>1141533945</c:v>
                </c:pt>
                <c:pt idx="1889">
                  <c:v>4096676555</c:v>
                </c:pt>
                <c:pt idx="1890">
                  <c:v>1552822775</c:v>
                </c:pt>
                <c:pt idx="1891">
                  <c:v>1608658070</c:v>
                </c:pt>
                <c:pt idx="1892">
                  <c:v>2228276020</c:v>
                </c:pt>
                <c:pt idx="1893">
                  <c:v>4577681520</c:v>
                </c:pt>
                <c:pt idx="1894">
                  <c:v>4302954375</c:v>
                </c:pt>
                <c:pt idx="1895">
                  <c:v>40647532010</c:v>
                </c:pt>
                <c:pt idx="1896">
                  <c:v>3906086055</c:v>
                </c:pt>
                <c:pt idx="1897">
                  <c:v>2809157560</c:v>
                </c:pt>
                <c:pt idx="1898">
                  <c:v>4172403845</c:v>
                </c:pt>
                <c:pt idx="1899">
                  <c:v>5257086710</c:v>
                </c:pt>
                <c:pt idx="1900">
                  <c:v>3678143115</c:v>
                </c:pt>
                <c:pt idx="1901">
                  <c:v>544842270</c:v>
                </c:pt>
                <c:pt idx="1902">
                  <c:v>1047514365</c:v>
                </c:pt>
                <c:pt idx="1903">
                  <c:v>1838032755</c:v>
                </c:pt>
                <c:pt idx="1904">
                  <c:v>2443332130</c:v>
                </c:pt>
                <c:pt idx="1905">
                  <c:v>14697922785</c:v>
                </c:pt>
                <c:pt idx="1906">
                  <c:v>358902290</c:v>
                </c:pt>
                <c:pt idx="1907">
                  <c:v>187992310</c:v>
                </c:pt>
                <c:pt idx="1908">
                  <c:v>76337145</c:v>
                </c:pt>
                <c:pt idx="1909">
                  <c:v>125863930</c:v>
                </c:pt>
                <c:pt idx="1910">
                  <c:v>181179670</c:v>
                </c:pt>
                <c:pt idx="1911">
                  <c:v>309367705</c:v>
                </c:pt>
                <c:pt idx="1912">
                  <c:v>280904585</c:v>
                </c:pt>
                <c:pt idx="1913">
                  <c:v>348124905</c:v>
                </c:pt>
                <c:pt idx="1914">
                  <c:v>229303645</c:v>
                </c:pt>
                <c:pt idx="1915">
                  <c:v>153964815</c:v>
                </c:pt>
                <c:pt idx="1916">
                  <c:v>300347020</c:v>
                </c:pt>
                <c:pt idx="1917">
                  <c:v>304930550</c:v>
                </c:pt>
                <c:pt idx="1918">
                  <c:v>294714650</c:v>
                </c:pt>
                <c:pt idx="1919">
                  <c:v>333680865</c:v>
                </c:pt>
                <c:pt idx="1920">
                  <c:v>145660115</c:v>
                </c:pt>
                <c:pt idx="1921">
                  <c:v>593688775</c:v>
                </c:pt>
                <c:pt idx="1922">
                  <c:v>184374385</c:v>
                </c:pt>
                <c:pt idx="1923">
                  <c:v>366762110</c:v>
                </c:pt>
                <c:pt idx="1924">
                  <c:v>355721405</c:v>
                </c:pt>
                <c:pt idx="1925">
                  <c:v>281373900</c:v>
                </c:pt>
                <c:pt idx="1926">
                  <c:v>450798585</c:v>
                </c:pt>
                <c:pt idx="1927">
                  <c:v>573324205</c:v>
                </c:pt>
                <c:pt idx="1928">
                  <c:v>462019275</c:v>
                </c:pt>
                <c:pt idx="1929">
                  <c:v>609926275</c:v>
                </c:pt>
                <c:pt idx="1930">
                  <c:v>720156640</c:v>
                </c:pt>
                <c:pt idx="1931">
                  <c:v>720156640</c:v>
                </c:pt>
                <c:pt idx="1932">
                  <c:v>477233365</c:v>
                </c:pt>
                <c:pt idx="1933">
                  <c:v>1058886840</c:v>
                </c:pt>
                <c:pt idx="1934">
                  <c:v>855181225</c:v>
                </c:pt>
                <c:pt idx="1935">
                  <c:v>551832135</c:v>
                </c:pt>
                <c:pt idx="1936">
                  <c:v>551832135</c:v>
                </c:pt>
                <c:pt idx="1937">
                  <c:v>541471115</c:v>
                </c:pt>
                <c:pt idx="1938">
                  <c:v>822891555</c:v>
                </c:pt>
                <c:pt idx="1939">
                  <c:v>900241720</c:v>
                </c:pt>
                <c:pt idx="1940">
                  <c:v>1615154485</c:v>
                </c:pt>
                <c:pt idx="1941">
                  <c:v>2900366110</c:v>
                </c:pt>
                <c:pt idx="1942">
                  <c:v>1025591565</c:v>
                </c:pt>
                <c:pt idx="1943">
                  <c:v>831882660</c:v>
                </c:pt>
                <c:pt idx="1944">
                  <c:v>1072684025</c:v>
                </c:pt>
                <c:pt idx="1945">
                  <c:v>1275908490</c:v>
                </c:pt>
                <c:pt idx="1946">
                  <c:v>1069964345</c:v>
                </c:pt>
                <c:pt idx="1947">
                  <c:v>1069964345</c:v>
                </c:pt>
                <c:pt idx="1948">
                  <c:v>1988922665</c:v>
                </c:pt>
                <c:pt idx="1949">
                  <c:v>5535069285</c:v>
                </c:pt>
                <c:pt idx="1950">
                  <c:v>3806268845</c:v>
                </c:pt>
                <c:pt idx="1951">
                  <c:v>331851340</c:v>
                </c:pt>
                <c:pt idx="1952">
                  <c:v>394531275</c:v>
                </c:pt>
                <c:pt idx="1953">
                  <c:v>301088245</c:v>
                </c:pt>
                <c:pt idx="1954">
                  <c:v>321794720</c:v>
                </c:pt>
                <c:pt idx="1955">
                  <c:v>413242775</c:v>
                </c:pt>
                <c:pt idx="1956">
                  <c:v>815465310</c:v>
                </c:pt>
                <c:pt idx="1957">
                  <c:v>602480695</c:v>
                </c:pt>
                <c:pt idx="1958">
                  <c:v>602480695</c:v>
                </c:pt>
                <c:pt idx="1959">
                  <c:v>479320550</c:v>
                </c:pt>
                <c:pt idx="1960">
                  <c:v>667705865</c:v>
                </c:pt>
                <c:pt idx="1961">
                  <c:v>486619565</c:v>
                </c:pt>
                <c:pt idx="1962">
                  <c:v>486619565</c:v>
                </c:pt>
                <c:pt idx="1963">
                  <c:v>290796435</c:v>
                </c:pt>
                <c:pt idx="1964">
                  <c:v>446494505</c:v>
                </c:pt>
                <c:pt idx="1965">
                  <c:v>502334525</c:v>
                </c:pt>
                <c:pt idx="1966">
                  <c:v>422970615</c:v>
                </c:pt>
                <c:pt idx="1967">
                  <c:v>564725840</c:v>
                </c:pt>
                <c:pt idx="1968">
                  <c:v>461658495</c:v>
                </c:pt>
                <c:pt idx="1969">
                  <c:v>942238910</c:v>
                </c:pt>
                <c:pt idx="1970">
                  <c:v>520878165</c:v>
                </c:pt>
                <c:pt idx="1971">
                  <c:v>2578967650</c:v>
                </c:pt>
                <c:pt idx="1972">
                  <c:v>916590750</c:v>
                </c:pt>
                <c:pt idx="1973">
                  <c:v>674752190</c:v>
                </c:pt>
                <c:pt idx="1974">
                  <c:v>1213646310</c:v>
                </c:pt>
                <c:pt idx="1975">
                  <c:v>1197293565</c:v>
                </c:pt>
                <c:pt idx="1976">
                  <c:v>366523405</c:v>
                </c:pt>
                <c:pt idx="1977">
                  <c:v>373687565</c:v>
                </c:pt>
                <c:pt idx="1978">
                  <c:v>434579570</c:v>
                </c:pt>
                <c:pt idx="1979">
                  <c:v>839598960</c:v>
                </c:pt>
                <c:pt idx="1980">
                  <c:v>909391985</c:v>
                </c:pt>
                <c:pt idx="1981">
                  <c:v>1019085315</c:v>
                </c:pt>
                <c:pt idx="1982">
                  <c:v>1638895840</c:v>
                </c:pt>
                <c:pt idx="1983">
                  <c:v>792332715</c:v>
                </c:pt>
                <c:pt idx="1984">
                  <c:v>527597535</c:v>
                </c:pt>
                <c:pt idx="1985">
                  <c:v>826146665</c:v>
                </c:pt>
                <c:pt idx="1986">
                  <c:v>1453060480</c:v>
                </c:pt>
                <c:pt idx="1987">
                  <c:v>1343351875</c:v>
                </c:pt>
                <c:pt idx="1988">
                  <c:v>2221939615</c:v>
                </c:pt>
                <c:pt idx="1989">
                  <c:v>1217246950</c:v>
                </c:pt>
                <c:pt idx="1990">
                  <c:v>1885089755</c:v>
                </c:pt>
                <c:pt idx="1991">
                  <c:v>1356628990</c:v>
                </c:pt>
                <c:pt idx="1992">
                  <c:v>2675272885</c:v>
                </c:pt>
                <c:pt idx="1993">
                  <c:v>6622162555</c:v>
                </c:pt>
                <c:pt idx="1994">
                  <c:v>6048904245</c:v>
                </c:pt>
                <c:pt idx="1995">
                  <c:v>7778559570</c:v>
                </c:pt>
                <c:pt idx="1996">
                  <c:v>376888435</c:v>
                </c:pt>
                <c:pt idx="1997">
                  <c:v>326241940</c:v>
                </c:pt>
                <c:pt idx="1998">
                  <c:v>951900455</c:v>
                </c:pt>
                <c:pt idx="1999">
                  <c:v>276065175</c:v>
                </c:pt>
                <c:pt idx="2000">
                  <c:v>353673145</c:v>
                </c:pt>
                <c:pt idx="2001">
                  <c:v>327506260</c:v>
                </c:pt>
                <c:pt idx="2002">
                  <c:v>306359545</c:v>
                </c:pt>
                <c:pt idx="2003">
                  <c:v>348656480</c:v>
                </c:pt>
                <c:pt idx="2004">
                  <c:v>387367730</c:v>
                </c:pt>
                <c:pt idx="2005">
                  <c:v>387367730</c:v>
                </c:pt>
                <c:pt idx="2006">
                  <c:v>403217845</c:v>
                </c:pt>
                <c:pt idx="2007">
                  <c:v>1060120320</c:v>
                </c:pt>
                <c:pt idx="2008">
                  <c:v>590874990</c:v>
                </c:pt>
                <c:pt idx="2009">
                  <c:v>5609005585</c:v>
                </c:pt>
                <c:pt idx="2010">
                  <c:v>476667250</c:v>
                </c:pt>
                <c:pt idx="2011">
                  <c:v>305254030</c:v>
                </c:pt>
                <c:pt idx="2012">
                  <c:v>190340225</c:v>
                </c:pt>
                <c:pt idx="2013">
                  <c:v>202341125</c:v>
                </c:pt>
                <c:pt idx="2014">
                  <c:v>202341125</c:v>
                </c:pt>
                <c:pt idx="2015">
                  <c:v>202341125</c:v>
                </c:pt>
                <c:pt idx="2016">
                  <c:v>212198465</c:v>
                </c:pt>
                <c:pt idx="2017">
                  <c:v>264376420</c:v>
                </c:pt>
                <c:pt idx="2018">
                  <c:v>410179735</c:v>
                </c:pt>
                <c:pt idx="2019">
                  <c:v>471199215</c:v>
                </c:pt>
                <c:pt idx="2020">
                  <c:v>1006491490</c:v>
                </c:pt>
                <c:pt idx="2021">
                  <c:v>1527309775</c:v>
                </c:pt>
                <c:pt idx="2022">
                  <c:v>1476884015</c:v>
                </c:pt>
                <c:pt idx="2023">
                  <c:v>3071911420</c:v>
                </c:pt>
                <c:pt idx="2024">
                  <c:v>2663810445</c:v>
                </c:pt>
                <c:pt idx="2025">
                  <c:v>6135392710</c:v>
                </c:pt>
                <c:pt idx="2026">
                  <c:v>674132410</c:v>
                </c:pt>
                <c:pt idx="2027">
                  <c:v>1603963940</c:v>
                </c:pt>
                <c:pt idx="2028">
                  <c:v>1404424240</c:v>
                </c:pt>
                <c:pt idx="2029">
                  <c:v>673952985</c:v>
                </c:pt>
                <c:pt idx="2030">
                  <c:v>1220407175</c:v>
                </c:pt>
                <c:pt idx="2031">
                  <c:v>942184590</c:v>
                </c:pt>
                <c:pt idx="2032">
                  <c:v>1612126715</c:v>
                </c:pt>
                <c:pt idx="2033">
                  <c:v>1305601630</c:v>
                </c:pt>
                <c:pt idx="2034">
                  <c:v>485566950</c:v>
                </c:pt>
                <c:pt idx="2035">
                  <c:v>1450231120</c:v>
                </c:pt>
                <c:pt idx="2036">
                  <c:v>319693845</c:v>
                </c:pt>
                <c:pt idx="2037">
                  <c:v>324929140</c:v>
                </c:pt>
                <c:pt idx="2038">
                  <c:v>376420750</c:v>
                </c:pt>
                <c:pt idx="2039">
                  <c:v>181404335</c:v>
                </c:pt>
                <c:pt idx="2040">
                  <c:v>307164750</c:v>
                </c:pt>
                <c:pt idx="2041">
                  <c:v>315610365</c:v>
                </c:pt>
                <c:pt idx="2042">
                  <c:v>259881805</c:v>
                </c:pt>
                <c:pt idx="2043">
                  <c:v>497462040</c:v>
                </c:pt>
                <c:pt idx="2044">
                  <c:v>246331305</c:v>
                </c:pt>
                <c:pt idx="2045">
                  <c:v>401419600</c:v>
                </c:pt>
                <c:pt idx="2046">
                  <c:v>311552935</c:v>
                </c:pt>
                <c:pt idx="2047">
                  <c:v>241099770</c:v>
                </c:pt>
                <c:pt idx="2048">
                  <c:v>241099770</c:v>
                </c:pt>
                <c:pt idx="2049">
                  <c:v>241099770</c:v>
                </c:pt>
                <c:pt idx="2050">
                  <c:v>131972820</c:v>
                </c:pt>
                <c:pt idx="2051">
                  <c:v>341863935</c:v>
                </c:pt>
                <c:pt idx="2052">
                  <c:v>188172660</c:v>
                </c:pt>
                <c:pt idx="2053">
                  <c:v>188172660</c:v>
                </c:pt>
                <c:pt idx="2054">
                  <c:v>365329670</c:v>
                </c:pt>
                <c:pt idx="2055">
                  <c:v>308255565</c:v>
                </c:pt>
                <c:pt idx="2056">
                  <c:v>556617380</c:v>
                </c:pt>
                <c:pt idx="2057">
                  <c:v>395368060</c:v>
                </c:pt>
                <c:pt idx="2058">
                  <c:v>252505010</c:v>
                </c:pt>
                <c:pt idx="2059">
                  <c:v>290269025</c:v>
                </c:pt>
                <c:pt idx="2060">
                  <c:v>169432605</c:v>
                </c:pt>
                <c:pt idx="2061">
                  <c:v>388675225</c:v>
                </c:pt>
                <c:pt idx="2062">
                  <c:v>192029135</c:v>
                </c:pt>
                <c:pt idx="2063">
                  <c:v>500996920</c:v>
                </c:pt>
                <c:pt idx="2064">
                  <c:v>723940710</c:v>
                </c:pt>
                <c:pt idx="2065">
                  <c:v>1612571190</c:v>
                </c:pt>
                <c:pt idx="2066">
                  <c:v>635214385</c:v>
                </c:pt>
                <c:pt idx="2067">
                  <c:v>656003360</c:v>
                </c:pt>
                <c:pt idx="2068">
                  <c:v>368235855</c:v>
                </c:pt>
                <c:pt idx="2069">
                  <c:v>669658860</c:v>
                </c:pt>
                <c:pt idx="2070">
                  <c:v>669018685</c:v>
                </c:pt>
                <c:pt idx="2071">
                  <c:v>914343400</c:v>
                </c:pt>
                <c:pt idx="2072">
                  <c:v>1153863755</c:v>
                </c:pt>
                <c:pt idx="2073">
                  <c:v>2659805010</c:v>
                </c:pt>
                <c:pt idx="2074">
                  <c:v>3972289855</c:v>
                </c:pt>
                <c:pt idx="2075">
                  <c:v>885332770</c:v>
                </c:pt>
                <c:pt idx="2076">
                  <c:v>715884870</c:v>
                </c:pt>
                <c:pt idx="2077">
                  <c:v>2488253125</c:v>
                </c:pt>
                <c:pt idx="2078">
                  <c:v>705451890</c:v>
                </c:pt>
                <c:pt idx="2079">
                  <c:v>241256970</c:v>
                </c:pt>
                <c:pt idx="2080">
                  <c:v>716425610</c:v>
                </c:pt>
                <c:pt idx="2081">
                  <c:v>766489765</c:v>
                </c:pt>
                <c:pt idx="2082">
                  <c:v>694269670</c:v>
                </c:pt>
                <c:pt idx="2083">
                  <c:v>313733295</c:v>
                </c:pt>
                <c:pt idx="2084">
                  <c:v>397004945</c:v>
                </c:pt>
                <c:pt idx="2085">
                  <c:v>444518870</c:v>
                </c:pt>
                <c:pt idx="2086">
                  <c:v>477340105</c:v>
                </c:pt>
                <c:pt idx="2087">
                  <c:v>650239020</c:v>
                </c:pt>
                <c:pt idx="2088">
                  <c:v>1073612600</c:v>
                </c:pt>
                <c:pt idx="2089">
                  <c:v>3543194360</c:v>
                </c:pt>
                <c:pt idx="2090">
                  <c:v>492219745</c:v>
                </c:pt>
                <c:pt idx="2091">
                  <c:v>717616255</c:v>
                </c:pt>
                <c:pt idx="2092">
                  <c:v>1279311270</c:v>
                </c:pt>
                <c:pt idx="2093">
                  <c:v>4299140525</c:v>
                </c:pt>
                <c:pt idx="2094">
                  <c:v>3335634720</c:v>
                </c:pt>
                <c:pt idx="2095">
                  <c:v>22690413325</c:v>
                </c:pt>
                <c:pt idx="2096">
                  <c:v>339726520</c:v>
                </c:pt>
                <c:pt idx="2097">
                  <c:v>318505725</c:v>
                </c:pt>
                <c:pt idx="2098">
                  <c:v>309673705</c:v>
                </c:pt>
                <c:pt idx="2099">
                  <c:v>370710915</c:v>
                </c:pt>
                <c:pt idx="2100">
                  <c:v>262619125</c:v>
                </c:pt>
                <c:pt idx="2101">
                  <c:v>779297585</c:v>
                </c:pt>
                <c:pt idx="2102">
                  <c:v>449264595</c:v>
                </c:pt>
                <c:pt idx="2103">
                  <c:v>265958265</c:v>
                </c:pt>
                <c:pt idx="2104">
                  <c:v>264136275</c:v>
                </c:pt>
                <c:pt idx="2105">
                  <c:v>207289560</c:v>
                </c:pt>
                <c:pt idx="2106">
                  <c:v>334904115</c:v>
                </c:pt>
                <c:pt idx="2107">
                  <c:v>341785970</c:v>
                </c:pt>
                <c:pt idx="2108">
                  <c:v>341785970</c:v>
                </c:pt>
                <c:pt idx="2109">
                  <c:v>341785970</c:v>
                </c:pt>
                <c:pt idx="2110">
                  <c:v>341785970</c:v>
                </c:pt>
                <c:pt idx="2111">
                  <c:v>341785970</c:v>
                </c:pt>
                <c:pt idx="2112">
                  <c:v>341785970</c:v>
                </c:pt>
                <c:pt idx="2113">
                  <c:v>341785970</c:v>
                </c:pt>
                <c:pt idx="2114">
                  <c:v>241425680</c:v>
                </c:pt>
                <c:pt idx="2115">
                  <c:v>438273610</c:v>
                </c:pt>
                <c:pt idx="2116">
                  <c:v>3015689545</c:v>
                </c:pt>
                <c:pt idx="2117">
                  <c:v>1058180670</c:v>
                </c:pt>
                <c:pt idx="2118">
                  <c:v>656277775</c:v>
                </c:pt>
                <c:pt idx="2119">
                  <c:v>877675370</c:v>
                </c:pt>
                <c:pt idx="2120">
                  <c:v>512867110</c:v>
                </c:pt>
                <c:pt idx="2121">
                  <c:v>527968270</c:v>
                </c:pt>
                <c:pt idx="2122">
                  <c:v>1303837540</c:v>
                </c:pt>
                <c:pt idx="2123">
                  <c:v>1166908205</c:v>
                </c:pt>
                <c:pt idx="2124">
                  <c:v>1028186905</c:v>
                </c:pt>
                <c:pt idx="2125">
                  <c:v>668383755</c:v>
                </c:pt>
                <c:pt idx="2126">
                  <c:v>564453510</c:v>
                </c:pt>
                <c:pt idx="2127">
                  <c:v>782536125</c:v>
                </c:pt>
                <c:pt idx="2128">
                  <c:v>721124640</c:v>
                </c:pt>
                <c:pt idx="2129">
                  <c:v>1285883550</c:v>
                </c:pt>
                <c:pt idx="2130">
                  <c:v>849870155</c:v>
                </c:pt>
                <c:pt idx="2131">
                  <c:v>889823840</c:v>
                </c:pt>
                <c:pt idx="2132">
                  <c:v>673930290</c:v>
                </c:pt>
                <c:pt idx="2133">
                  <c:v>739040765</c:v>
                </c:pt>
                <c:pt idx="2134">
                  <c:v>727352900</c:v>
                </c:pt>
                <c:pt idx="2135">
                  <c:v>586583940</c:v>
                </c:pt>
                <c:pt idx="2136">
                  <c:v>638220690</c:v>
                </c:pt>
                <c:pt idx="2137">
                  <c:v>1251455140</c:v>
                </c:pt>
                <c:pt idx="2138">
                  <c:v>979606325</c:v>
                </c:pt>
                <c:pt idx="2139">
                  <c:v>2020230600</c:v>
                </c:pt>
                <c:pt idx="2140">
                  <c:v>938716245</c:v>
                </c:pt>
                <c:pt idx="2141">
                  <c:v>1189023290</c:v>
                </c:pt>
                <c:pt idx="2142">
                  <c:v>758675885</c:v>
                </c:pt>
                <c:pt idx="2143">
                  <c:v>613106800</c:v>
                </c:pt>
                <c:pt idx="2144">
                  <c:v>1026050695</c:v>
                </c:pt>
                <c:pt idx="2145">
                  <c:v>1861943740</c:v>
                </c:pt>
                <c:pt idx="2146">
                  <c:v>4035954805</c:v>
                </c:pt>
                <c:pt idx="2147">
                  <c:v>4035954805</c:v>
                </c:pt>
                <c:pt idx="2148">
                  <c:v>1082947090</c:v>
                </c:pt>
                <c:pt idx="2149">
                  <c:v>936415685</c:v>
                </c:pt>
                <c:pt idx="2150">
                  <c:v>974723320</c:v>
                </c:pt>
                <c:pt idx="2151">
                  <c:v>957313060</c:v>
                </c:pt>
                <c:pt idx="2152">
                  <c:v>1017541855</c:v>
                </c:pt>
                <c:pt idx="2153">
                  <c:v>1236997245</c:v>
                </c:pt>
                <c:pt idx="2154">
                  <c:v>2028499110</c:v>
                </c:pt>
                <c:pt idx="2155">
                  <c:v>1124194200</c:v>
                </c:pt>
                <c:pt idx="2156">
                  <c:v>3594494695</c:v>
                </c:pt>
                <c:pt idx="2157">
                  <c:v>3177782040</c:v>
                </c:pt>
                <c:pt idx="2158">
                  <c:v>5263575925</c:v>
                </c:pt>
                <c:pt idx="2159">
                  <c:v>22987183600</c:v>
                </c:pt>
                <c:pt idx="2160">
                  <c:v>5317822115</c:v>
                </c:pt>
                <c:pt idx="2161">
                  <c:v>3268249560</c:v>
                </c:pt>
                <c:pt idx="2162">
                  <c:v>2772726205</c:v>
                </c:pt>
                <c:pt idx="2163">
                  <c:v>2119895375</c:v>
                </c:pt>
                <c:pt idx="2164">
                  <c:v>3000063190</c:v>
                </c:pt>
                <c:pt idx="2165">
                  <c:v>4830141235</c:v>
                </c:pt>
                <c:pt idx="2166">
                  <c:v>10029637360</c:v>
                </c:pt>
                <c:pt idx="2167">
                  <c:v>3967924570</c:v>
                </c:pt>
                <c:pt idx="2168">
                  <c:v>4404570600</c:v>
                </c:pt>
                <c:pt idx="2169">
                  <c:v>7003087915</c:v>
                </c:pt>
                <c:pt idx="2170">
                  <c:v>8935265520</c:v>
                </c:pt>
                <c:pt idx="2171">
                  <c:v>15445449850</c:v>
                </c:pt>
                <c:pt idx="2172">
                  <c:v>29063043635</c:v>
                </c:pt>
                <c:pt idx="2173">
                  <c:v>100416863675</c:v>
                </c:pt>
                <c:pt idx="2174">
                  <c:v>44705909230</c:v>
                </c:pt>
                <c:pt idx="2175">
                  <c:v>20965671680</c:v>
                </c:pt>
                <c:pt idx="2176">
                  <c:v>26477026900</c:v>
                </c:pt>
                <c:pt idx="2177">
                  <c:v>33812203020</c:v>
                </c:pt>
                <c:pt idx="2178">
                  <c:v>82191969625</c:v>
                </c:pt>
                <c:pt idx="2179">
                  <c:v>43059186550</c:v>
                </c:pt>
                <c:pt idx="2180">
                  <c:v>30632433635</c:v>
                </c:pt>
                <c:pt idx="2181">
                  <c:v>113381884855</c:v>
                </c:pt>
                <c:pt idx="2182">
                  <c:v>3171481645</c:v>
                </c:pt>
                <c:pt idx="2183">
                  <c:v>1347825455</c:v>
                </c:pt>
                <c:pt idx="2184">
                  <c:v>1839181825</c:v>
                </c:pt>
                <c:pt idx="2185">
                  <c:v>747861925</c:v>
                </c:pt>
                <c:pt idx="2186">
                  <c:v>893053820</c:v>
                </c:pt>
                <c:pt idx="2187">
                  <c:v>733249550</c:v>
                </c:pt>
                <c:pt idx="2188">
                  <c:v>678761685</c:v>
                </c:pt>
                <c:pt idx="2189">
                  <c:v>1733184335</c:v>
                </c:pt>
                <c:pt idx="2190">
                  <c:v>2984619925</c:v>
                </c:pt>
                <c:pt idx="2191">
                  <c:v>1227153075</c:v>
                </c:pt>
                <c:pt idx="2192">
                  <c:v>1411676875</c:v>
                </c:pt>
                <c:pt idx="2193">
                  <c:v>5123915965</c:v>
                </c:pt>
                <c:pt idx="2194">
                  <c:v>1180111725</c:v>
                </c:pt>
                <c:pt idx="2195">
                  <c:v>703890500</c:v>
                </c:pt>
                <c:pt idx="2196">
                  <c:v>477252935</c:v>
                </c:pt>
                <c:pt idx="2197">
                  <c:v>477252935</c:v>
                </c:pt>
                <c:pt idx="2198">
                  <c:v>784179940</c:v>
                </c:pt>
                <c:pt idx="2199">
                  <c:v>631208375</c:v>
                </c:pt>
                <c:pt idx="2200">
                  <c:v>554593895</c:v>
                </c:pt>
                <c:pt idx="2201">
                  <c:v>808239045</c:v>
                </c:pt>
                <c:pt idx="2202">
                  <c:v>800862090</c:v>
                </c:pt>
                <c:pt idx="2203">
                  <c:v>820130035</c:v>
                </c:pt>
                <c:pt idx="2204">
                  <c:v>1581903380</c:v>
                </c:pt>
                <c:pt idx="2205">
                  <c:v>612074970</c:v>
                </c:pt>
                <c:pt idx="2206">
                  <c:v>725310870</c:v>
                </c:pt>
                <c:pt idx="2207">
                  <c:v>1118088795</c:v>
                </c:pt>
                <c:pt idx="2208">
                  <c:v>1257034460</c:v>
                </c:pt>
                <c:pt idx="2209">
                  <c:v>1301116570</c:v>
                </c:pt>
                <c:pt idx="2210">
                  <c:v>3450091765</c:v>
                </c:pt>
                <c:pt idx="2211">
                  <c:v>13514356850</c:v>
                </c:pt>
                <c:pt idx="2212">
                  <c:v>577403045</c:v>
                </c:pt>
                <c:pt idx="2213">
                  <c:v>2980300160</c:v>
                </c:pt>
                <c:pt idx="2214">
                  <c:v>670931320</c:v>
                </c:pt>
                <c:pt idx="2215">
                  <c:v>909561485</c:v>
                </c:pt>
                <c:pt idx="2216">
                  <c:v>1084789590</c:v>
                </c:pt>
                <c:pt idx="2217">
                  <c:v>1084789590</c:v>
                </c:pt>
                <c:pt idx="2218">
                  <c:v>1487674530</c:v>
                </c:pt>
                <c:pt idx="2219">
                  <c:v>1487674530</c:v>
                </c:pt>
                <c:pt idx="2220">
                  <c:v>1470331065</c:v>
                </c:pt>
                <c:pt idx="2221">
                  <c:v>1470331065</c:v>
                </c:pt>
                <c:pt idx="2222">
                  <c:v>1543457305</c:v>
                </c:pt>
                <c:pt idx="2223">
                  <c:v>1543457305</c:v>
                </c:pt>
                <c:pt idx="2224">
                  <c:v>1140278080</c:v>
                </c:pt>
                <c:pt idx="2225">
                  <c:v>1308947410</c:v>
                </c:pt>
                <c:pt idx="2226">
                  <c:v>2519208425</c:v>
                </c:pt>
                <c:pt idx="2227">
                  <c:v>4594986640</c:v>
                </c:pt>
                <c:pt idx="2228">
                  <c:v>5177062555</c:v>
                </c:pt>
                <c:pt idx="2229">
                  <c:v>6770391390</c:v>
                </c:pt>
                <c:pt idx="2230">
                  <c:v>6280944990</c:v>
                </c:pt>
                <c:pt idx="2231">
                  <c:v>12977877600</c:v>
                </c:pt>
                <c:pt idx="2232">
                  <c:v>31985869145</c:v>
                </c:pt>
                <c:pt idx="2233">
                  <c:v>37447879955</c:v>
                </c:pt>
                <c:pt idx="2234">
                  <c:v>3217376140</c:v>
                </c:pt>
                <c:pt idx="2235">
                  <c:v>6787559070</c:v>
                </c:pt>
                <c:pt idx="2236">
                  <c:v>1943311680</c:v>
                </c:pt>
                <c:pt idx="2237">
                  <c:v>9342279480</c:v>
                </c:pt>
                <c:pt idx="2238">
                  <c:v>4193470590</c:v>
                </c:pt>
                <c:pt idx="2239">
                  <c:v>4756338480</c:v>
                </c:pt>
                <c:pt idx="2240">
                  <c:v>13737278025</c:v>
                </c:pt>
                <c:pt idx="2241">
                  <c:v>2403846070</c:v>
                </c:pt>
                <c:pt idx="2242">
                  <c:v>2659934310</c:v>
                </c:pt>
                <c:pt idx="2243">
                  <c:v>4063103665</c:v>
                </c:pt>
                <c:pt idx="2244">
                  <c:v>9602391660</c:v>
                </c:pt>
                <c:pt idx="2245">
                  <c:v>31697480930</c:v>
                </c:pt>
                <c:pt idx="2246">
                  <c:v>4851894330</c:v>
                </c:pt>
                <c:pt idx="2247">
                  <c:v>8173777755</c:v>
                </c:pt>
                <c:pt idx="2248">
                  <c:v>21682725165</c:v>
                </c:pt>
                <c:pt idx="2249">
                  <c:v>1073153180</c:v>
                </c:pt>
                <c:pt idx="2250">
                  <c:v>1358531570</c:v>
                </c:pt>
                <c:pt idx="2251">
                  <c:v>1253404545</c:v>
                </c:pt>
                <c:pt idx="2252">
                  <c:v>1384491150</c:v>
                </c:pt>
                <c:pt idx="2253">
                  <c:v>1505456720</c:v>
                </c:pt>
                <c:pt idx="2254">
                  <c:v>3237634970</c:v>
                </c:pt>
                <c:pt idx="2255">
                  <c:v>1787729490</c:v>
                </c:pt>
                <c:pt idx="2256">
                  <c:v>4129199220</c:v>
                </c:pt>
                <c:pt idx="2257">
                  <c:v>6837430765</c:v>
                </c:pt>
                <c:pt idx="2258">
                  <c:v>585218995</c:v>
                </c:pt>
                <c:pt idx="2259">
                  <c:v>478105955</c:v>
                </c:pt>
                <c:pt idx="2260">
                  <c:v>674367890</c:v>
                </c:pt>
                <c:pt idx="2261">
                  <c:v>262481065</c:v>
                </c:pt>
                <c:pt idx="2262">
                  <c:v>302690190</c:v>
                </c:pt>
                <c:pt idx="2263">
                  <c:v>226852660</c:v>
                </c:pt>
                <c:pt idx="2264">
                  <c:v>432974580</c:v>
                </c:pt>
                <c:pt idx="2265">
                  <c:v>325416980</c:v>
                </c:pt>
                <c:pt idx="2266">
                  <c:v>325416980</c:v>
                </c:pt>
                <c:pt idx="2267">
                  <c:v>276979660</c:v>
                </c:pt>
                <c:pt idx="2268">
                  <c:v>346509430</c:v>
                </c:pt>
                <c:pt idx="2269">
                  <c:v>440938680</c:v>
                </c:pt>
                <c:pt idx="2270">
                  <c:v>949956460</c:v>
                </c:pt>
                <c:pt idx="2271">
                  <c:v>388704145</c:v>
                </c:pt>
                <c:pt idx="2272">
                  <c:v>483352505</c:v>
                </c:pt>
                <c:pt idx="2273">
                  <c:v>575664715</c:v>
                </c:pt>
                <c:pt idx="2274">
                  <c:v>956035120</c:v>
                </c:pt>
                <c:pt idx="2275">
                  <c:v>5094474200</c:v>
                </c:pt>
                <c:pt idx="2276">
                  <c:v>1603999050</c:v>
                </c:pt>
                <c:pt idx="2277">
                  <c:v>235186860</c:v>
                </c:pt>
                <c:pt idx="2278">
                  <c:v>289223730</c:v>
                </c:pt>
                <c:pt idx="2279">
                  <c:v>367921020</c:v>
                </c:pt>
                <c:pt idx="2280">
                  <c:v>917082120</c:v>
                </c:pt>
                <c:pt idx="2281">
                  <c:v>627932285</c:v>
                </c:pt>
                <c:pt idx="2282">
                  <c:v>341976920</c:v>
                </c:pt>
                <c:pt idx="2283">
                  <c:v>575728410</c:v>
                </c:pt>
                <c:pt idx="2284">
                  <c:v>571246880</c:v>
                </c:pt>
                <c:pt idx="2285">
                  <c:v>581898715</c:v>
                </c:pt>
                <c:pt idx="2286">
                  <c:v>1008465745</c:v>
                </c:pt>
                <c:pt idx="2287">
                  <c:v>2152170800</c:v>
                </c:pt>
                <c:pt idx="2288">
                  <c:v>2152170800</c:v>
                </c:pt>
                <c:pt idx="2289">
                  <c:v>2152170800</c:v>
                </c:pt>
                <c:pt idx="2290">
                  <c:v>1178378340</c:v>
                </c:pt>
                <c:pt idx="2291">
                  <c:v>693537360</c:v>
                </c:pt>
                <c:pt idx="2292">
                  <c:v>2516612790</c:v>
                </c:pt>
                <c:pt idx="2293">
                  <c:v>350291400</c:v>
                </c:pt>
                <c:pt idx="2294">
                  <c:v>880222995</c:v>
                </c:pt>
                <c:pt idx="2295">
                  <c:v>766227435</c:v>
                </c:pt>
                <c:pt idx="2296">
                  <c:v>1214923570</c:v>
                </c:pt>
                <c:pt idx="2297">
                  <c:v>1174721545</c:v>
                </c:pt>
                <c:pt idx="2298">
                  <c:v>878684840</c:v>
                </c:pt>
                <c:pt idx="2299">
                  <c:v>1229824760</c:v>
                </c:pt>
                <c:pt idx="2300">
                  <c:v>672655415</c:v>
                </c:pt>
                <c:pt idx="2301">
                  <c:v>1211427710</c:v>
                </c:pt>
                <c:pt idx="2302">
                  <c:v>1540507705</c:v>
                </c:pt>
                <c:pt idx="2303">
                  <c:v>858888570</c:v>
                </c:pt>
                <c:pt idx="2304">
                  <c:v>1403584345</c:v>
                </c:pt>
                <c:pt idx="2305">
                  <c:v>2958838015</c:v>
                </c:pt>
                <c:pt idx="2306">
                  <c:v>5908676115</c:v>
                </c:pt>
                <c:pt idx="2307">
                  <c:v>657107325</c:v>
                </c:pt>
                <c:pt idx="2308">
                  <c:v>962434815</c:v>
                </c:pt>
                <c:pt idx="2309">
                  <c:v>962434815</c:v>
                </c:pt>
                <c:pt idx="2310">
                  <c:v>2986520980</c:v>
                </c:pt>
                <c:pt idx="2311">
                  <c:v>4738836655</c:v>
                </c:pt>
                <c:pt idx="2312">
                  <c:v>2378264450</c:v>
                </c:pt>
                <c:pt idx="2313">
                  <c:v>3200651865</c:v>
                </c:pt>
                <c:pt idx="2314">
                  <c:v>3089398600</c:v>
                </c:pt>
                <c:pt idx="2315">
                  <c:v>3413481155</c:v>
                </c:pt>
                <c:pt idx="2316">
                  <c:v>944089075</c:v>
                </c:pt>
                <c:pt idx="2317">
                  <c:v>863203195</c:v>
                </c:pt>
                <c:pt idx="2318">
                  <c:v>1323704730</c:v>
                </c:pt>
                <c:pt idx="2319">
                  <c:v>6430364830</c:v>
                </c:pt>
                <c:pt idx="2320">
                  <c:v>2281002920</c:v>
                </c:pt>
                <c:pt idx="2321">
                  <c:v>2387186400</c:v>
                </c:pt>
                <c:pt idx="2322">
                  <c:v>883304605</c:v>
                </c:pt>
                <c:pt idx="2323">
                  <c:v>670919255</c:v>
                </c:pt>
                <c:pt idx="2324">
                  <c:v>255139405</c:v>
                </c:pt>
                <c:pt idx="2325">
                  <c:v>680409550</c:v>
                </c:pt>
                <c:pt idx="2326">
                  <c:v>518944870</c:v>
                </c:pt>
                <c:pt idx="2327">
                  <c:v>589525630</c:v>
                </c:pt>
                <c:pt idx="2328">
                  <c:v>833267540</c:v>
                </c:pt>
                <c:pt idx="2329">
                  <c:v>1228618990</c:v>
                </c:pt>
                <c:pt idx="2330">
                  <c:v>255349440</c:v>
                </c:pt>
                <c:pt idx="2331">
                  <c:v>457685575</c:v>
                </c:pt>
                <c:pt idx="2332">
                  <c:v>396103405</c:v>
                </c:pt>
                <c:pt idx="2333">
                  <c:v>271935570</c:v>
                </c:pt>
                <c:pt idx="2334">
                  <c:v>312437790</c:v>
                </c:pt>
                <c:pt idx="2335">
                  <c:v>261247370</c:v>
                </c:pt>
                <c:pt idx="2336">
                  <c:v>417389470</c:v>
                </c:pt>
                <c:pt idx="2337">
                  <c:v>914347600</c:v>
                </c:pt>
                <c:pt idx="2338">
                  <c:v>306974565</c:v>
                </c:pt>
                <c:pt idx="2339">
                  <c:v>543684780</c:v>
                </c:pt>
                <c:pt idx="2340">
                  <c:v>474627190</c:v>
                </c:pt>
                <c:pt idx="2341">
                  <c:v>506755820</c:v>
                </c:pt>
                <c:pt idx="2342">
                  <c:v>1302196670</c:v>
                </c:pt>
                <c:pt idx="2343">
                  <c:v>1552272545</c:v>
                </c:pt>
                <c:pt idx="2344">
                  <c:v>1001796335</c:v>
                </c:pt>
                <c:pt idx="2345">
                  <c:v>1381037470</c:v>
                </c:pt>
                <c:pt idx="2346">
                  <c:v>568462260</c:v>
                </c:pt>
                <c:pt idx="2347">
                  <c:v>1721708040</c:v>
                </c:pt>
                <c:pt idx="2348">
                  <c:v>499708440</c:v>
                </c:pt>
                <c:pt idx="2349">
                  <c:v>501021425</c:v>
                </c:pt>
                <c:pt idx="2350">
                  <c:v>510804525</c:v>
                </c:pt>
                <c:pt idx="2351">
                  <c:v>613882055</c:v>
                </c:pt>
                <c:pt idx="2352">
                  <c:v>512754845</c:v>
                </c:pt>
                <c:pt idx="2353">
                  <c:v>373104565</c:v>
                </c:pt>
                <c:pt idx="2354">
                  <c:v>237032545</c:v>
                </c:pt>
                <c:pt idx="2355">
                  <c:v>382928835</c:v>
                </c:pt>
                <c:pt idx="2356">
                  <c:v>1145970090</c:v>
                </c:pt>
                <c:pt idx="2357">
                  <c:v>221720255</c:v>
                </c:pt>
                <c:pt idx="2358">
                  <c:v>608502040</c:v>
                </c:pt>
                <c:pt idx="2359">
                  <c:v>541352200</c:v>
                </c:pt>
                <c:pt idx="2360">
                  <c:v>305974645</c:v>
                </c:pt>
                <c:pt idx="2361">
                  <c:v>1468354640</c:v>
                </c:pt>
                <c:pt idx="2362">
                  <c:v>995268420</c:v>
                </c:pt>
                <c:pt idx="2363">
                  <c:v>1077452330</c:v>
                </c:pt>
                <c:pt idx="2364">
                  <c:v>423646435</c:v>
                </c:pt>
                <c:pt idx="2365">
                  <c:v>862340765</c:v>
                </c:pt>
                <c:pt idx="2366">
                  <c:v>589485540</c:v>
                </c:pt>
                <c:pt idx="2367">
                  <c:v>662409130</c:v>
                </c:pt>
                <c:pt idx="2368">
                  <c:v>901663410</c:v>
                </c:pt>
                <c:pt idx="2369">
                  <c:v>1436877895</c:v>
                </c:pt>
                <c:pt idx="2370">
                  <c:v>1695003225</c:v>
                </c:pt>
                <c:pt idx="2371">
                  <c:v>2901116930</c:v>
                </c:pt>
                <c:pt idx="2372">
                  <c:v>948806110</c:v>
                </c:pt>
                <c:pt idx="2373">
                  <c:v>948806110</c:v>
                </c:pt>
                <c:pt idx="2374">
                  <c:v>1425781965</c:v>
                </c:pt>
                <c:pt idx="2375">
                  <c:v>986840875</c:v>
                </c:pt>
                <c:pt idx="2376">
                  <c:v>1286124990</c:v>
                </c:pt>
                <c:pt idx="2377">
                  <c:v>3099588150</c:v>
                </c:pt>
                <c:pt idx="2378">
                  <c:v>1134192560</c:v>
                </c:pt>
                <c:pt idx="2379">
                  <c:v>922291435</c:v>
                </c:pt>
                <c:pt idx="2380">
                  <c:v>779030700</c:v>
                </c:pt>
                <c:pt idx="2381">
                  <c:v>1283823600</c:v>
                </c:pt>
                <c:pt idx="2382">
                  <c:v>483927195</c:v>
                </c:pt>
                <c:pt idx="2383">
                  <c:v>1049274935</c:v>
                </c:pt>
                <c:pt idx="2384">
                  <c:v>1049274935</c:v>
                </c:pt>
                <c:pt idx="2385">
                  <c:v>1049274935</c:v>
                </c:pt>
                <c:pt idx="2386">
                  <c:v>1049274935</c:v>
                </c:pt>
                <c:pt idx="2387">
                  <c:v>803070530</c:v>
                </c:pt>
                <c:pt idx="2388">
                  <c:v>1188936765</c:v>
                </c:pt>
                <c:pt idx="2389">
                  <c:v>2270107115</c:v>
                </c:pt>
                <c:pt idx="2390">
                  <c:v>5201794155</c:v>
                </c:pt>
                <c:pt idx="2391">
                  <c:v>3722992265</c:v>
                </c:pt>
                <c:pt idx="2392">
                  <c:v>5423047830</c:v>
                </c:pt>
                <c:pt idx="2393">
                  <c:v>6450542655</c:v>
                </c:pt>
                <c:pt idx="2394">
                  <c:v>14748366645</c:v>
                </c:pt>
                <c:pt idx="2395">
                  <c:v>25382031400</c:v>
                </c:pt>
                <c:pt idx="2396">
                  <c:v>2619084330</c:v>
                </c:pt>
                <c:pt idx="2397">
                  <c:v>582577680</c:v>
                </c:pt>
                <c:pt idx="2398">
                  <c:v>408551860</c:v>
                </c:pt>
                <c:pt idx="2399">
                  <c:v>441665440</c:v>
                </c:pt>
                <c:pt idx="2400">
                  <c:v>436050905</c:v>
                </c:pt>
                <c:pt idx="2401">
                  <c:v>925138270</c:v>
                </c:pt>
                <c:pt idx="2402">
                  <c:v>360366330</c:v>
                </c:pt>
                <c:pt idx="2403">
                  <c:v>319746065</c:v>
                </c:pt>
                <c:pt idx="2404">
                  <c:v>295767850</c:v>
                </c:pt>
                <c:pt idx="2405">
                  <c:v>409733720</c:v>
                </c:pt>
                <c:pt idx="2406">
                  <c:v>416724605</c:v>
                </c:pt>
                <c:pt idx="2407">
                  <c:v>674796515</c:v>
                </c:pt>
                <c:pt idx="2408">
                  <c:v>674796515</c:v>
                </c:pt>
                <c:pt idx="2409">
                  <c:v>515102965</c:v>
                </c:pt>
                <c:pt idx="2410">
                  <c:v>2636568290</c:v>
                </c:pt>
                <c:pt idx="2411">
                  <c:v>638697100</c:v>
                </c:pt>
                <c:pt idx="2412">
                  <c:v>908028300</c:v>
                </c:pt>
                <c:pt idx="2413">
                  <c:v>870094115</c:v>
                </c:pt>
                <c:pt idx="2414">
                  <c:v>359761635</c:v>
                </c:pt>
                <c:pt idx="2415">
                  <c:v>525997100</c:v>
                </c:pt>
                <c:pt idx="2416">
                  <c:v>1156201735</c:v>
                </c:pt>
                <c:pt idx="2417">
                  <c:v>668304865</c:v>
                </c:pt>
                <c:pt idx="2418">
                  <c:v>531785830</c:v>
                </c:pt>
                <c:pt idx="2419">
                  <c:v>1418913990</c:v>
                </c:pt>
                <c:pt idx="2420">
                  <c:v>1168439635</c:v>
                </c:pt>
                <c:pt idx="2421">
                  <c:v>2190964430</c:v>
                </c:pt>
                <c:pt idx="2422">
                  <c:v>3078052810</c:v>
                </c:pt>
                <c:pt idx="2423">
                  <c:v>2780698090</c:v>
                </c:pt>
                <c:pt idx="2424">
                  <c:v>744256670</c:v>
                </c:pt>
                <c:pt idx="2425">
                  <c:v>612093450</c:v>
                </c:pt>
                <c:pt idx="2426">
                  <c:v>718878100</c:v>
                </c:pt>
                <c:pt idx="2427">
                  <c:v>702604960</c:v>
                </c:pt>
                <c:pt idx="2428">
                  <c:v>953087815</c:v>
                </c:pt>
                <c:pt idx="2429">
                  <c:v>841134495</c:v>
                </c:pt>
                <c:pt idx="2430">
                  <c:v>2103084375</c:v>
                </c:pt>
                <c:pt idx="2431">
                  <c:v>452548225</c:v>
                </c:pt>
                <c:pt idx="2432">
                  <c:v>1422206310</c:v>
                </c:pt>
                <c:pt idx="2433">
                  <c:v>1135194000</c:v>
                </c:pt>
                <c:pt idx="2434">
                  <c:v>897014790</c:v>
                </c:pt>
                <c:pt idx="2435">
                  <c:v>316875540</c:v>
                </c:pt>
                <c:pt idx="2436">
                  <c:v>903891900</c:v>
                </c:pt>
                <c:pt idx="2437">
                  <c:v>387207110</c:v>
                </c:pt>
                <c:pt idx="2438">
                  <c:v>743867530</c:v>
                </c:pt>
                <c:pt idx="2439">
                  <c:v>660758930</c:v>
                </c:pt>
                <c:pt idx="2440">
                  <c:v>574616390</c:v>
                </c:pt>
                <c:pt idx="2441">
                  <c:v>529114520</c:v>
                </c:pt>
                <c:pt idx="2442">
                  <c:v>552464955</c:v>
                </c:pt>
                <c:pt idx="2443">
                  <c:v>1818215235</c:v>
                </c:pt>
                <c:pt idx="2444">
                  <c:v>1375410300</c:v>
                </c:pt>
                <c:pt idx="2445">
                  <c:v>1539824865</c:v>
                </c:pt>
                <c:pt idx="2446">
                  <c:v>2439120000</c:v>
                </c:pt>
                <c:pt idx="2447">
                  <c:v>1387050440</c:v>
                </c:pt>
                <c:pt idx="2448">
                  <c:v>13481175010</c:v>
                </c:pt>
                <c:pt idx="2449">
                  <c:v>2740983070</c:v>
                </c:pt>
                <c:pt idx="2450">
                  <c:v>575819285</c:v>
                </c:pt>
                <c:pt idx="2451">
                  <c:v>1035539040</c:v>
                </c:pt>
                <c:pt idx="2452">
                  <c:v>1252552050</c:v>
                </c:pt>
                <c:pt idx="2453">
                  <c:v>4320144355</c:v>
                </c:pt>
                <c:pt idx="2454">
                  <c:v>4190927480</c:v>
                </c:pt>
                <c:pt idx="2455">
                  <c:v>434037730</c:v>
                </c:pt>
                <c:pt idx="2456">
                  <c:v>581856470</c:v>
                </c:pt>
                <c:pt idx="2457">
                  <c:v>975310555</c:v>
                </c:pt>
                <c:pt idx="2458">
                  <c:v>975310555</c:v>
                </c:pt>
                <c:pt idx="2459">
                  <c:v>910115080</c:v>
                </c:pt>
                <c:pt idx="2460">
                  <c:v>236900565</c:v>
                </c:pt>
                <c:pt idx="2461">
                  <c:v>558021210</c:v>
                </c:pt>
                <c:pt idx="2462">
                  <c:v>791938935</c:v>
                </c:pt>
                <c:pt idx="2463">
                  <c:v>1906661155</c:v>
                </c:pt>
                <c:pt idx="2464">
                  <c:v>1865198045</c:v>
                </c:pt>
                <c:pt idx="2465">
                  <c:v>2154771845</c:v>
                </c:pt>
                <c:pt idx="2466">
                  <c:v>8284775140</c:v>
                </c:pt>
                <c:pt idx="2467">
                  <c:v>1670003460</c:v>
                </c:pt>
                <c:pt idx="2468">
                  <c:v>902327700</c:v>
                </c:pt>
                <c:pt idx="2469">
                  <c:v>1413085705</c:v>
                </c:pt>
                <c:pt idx="2470">
                  <c:v>2047285185</c:v>
                </c:pt>
                <c:pt idx="2471">
                  <c:v>685388780</c:v>
                </c:pt>
                <c:pt idx="2472">
                  <c:v>795749655</c:v>
                </c:pt>
                <c:pt idx="2473">
                  <c:v>571567010</c:v>
                </c:pt>
                <c:pt idx="2474">
                  <c:v>565928845</c:v>
                </c:pt>
                <c:pt idx="2475">
                  <c:v>1922510370</c:v>
                </c:pt>
                <c:pt idx="2476">
                  <c:v>1607964065</c:v>
                </c:pt>
                <c:pt idx="2477">
                  <c:v>575706980</c:v>
                </c:pt>
                <c:pt idx="2478">
                  <c:v>1379484340</c:v>
                </c:pt>
                <c:pt idx="2479">
                  <c:v>1379484340</c:v>
                </c:pt>
                <c:pt idx="2480">
                  <c:v>1379484340</c:v>
                </c:pt>
                <c:pt idx="2481">
                  <c:v>1529875380</c:v>
                </c:pt>
                <c:pt idx="2482">
                  <c:v>1175638515</c:v>
                </c:pt>
                <c:pt idx="2483">
                  <c:v>735402545</c:v>
                </c:pt>
                <c:pt idx="2484">
                  <c:v>994884960</c:v>
                </c:pt>
                <c:pt idx="2485">
                  <c:v>874858200</c:v>
                </c:pt>
                <c:pt idx="2486">
                  <c:v>2575256245</c:v>
                </c:pt>
                <c:pt idx="2487">
                  <c:v>825288885</c:v>
                </c:pt>
                <c:pt idx="2488">
                  <c:v>1299803605</c:v>
                </c:pt>
                <c:pt idx="2489">
                  <c:v>2197833105</c:v>
                </c:pt>
                <c:pt idx="2490">
                  <c:v>2255647905</c:v>
                </c:pt>
                <c:pt idx="2491">
                  <c:v>3746447470</c:v>
                </c:pt>
                <c:pt idx="2492">
                  <c:v>7274617425</c:v>
                </c:pt>
                <c:pt idx="2493">
                  <c:v>2853703905</c:v>
                </c:pt>
                <c:pt idx="2494">
                  <c:v>5619647790</c:v>
                </c:pt>
                <c:pt idx="2495">
                  <c:v>3882634665</c:v>
                </c:pt>
                <c:pt idx="2496">
                  <c:v>3882634665</c:v>
                </c:pt>
                <c:pt idx="2497">
                  <c:v>1496422260</c:v>
                </c:pt>
                <c:pt idx="2498">
                  <c:v>1451341515</c:v>
                </c:pt>
                <c:pt idx="2499">
                  <c:v>2388096390</c:v>
                </c:pt>
                <c:pt idx="2500">
                  <c:v>2625839815</c:v>
                </c:pt>
                <c:pt idx="2501">
                  <c:v>956560380</c:v>
                </c:pt>
                <c:pt idx="2502">
                  <c:v>2667605785</c:v>
                </c:pt>
                <c:pt idx="2503">
                  <c:v>2120638660</c:v>
                </c:pt>
                <c:pt idx="2504">
                  <c:v>390909310</c:v>
                </c:pt>
                <c:pt idx="2505">
                  <c:v>419194565</c:v>
                </c:pt>
                <c:pt idx="2506">
                  <c:v>1060524065</c:v>
                </c:pt>
                <c:pt idx="2507">
                  <c:v>2953160355</c:v>
                </c:pt>
                <c:pt idx="2508">
                  <c:v>564238700</c:v>
                </c:pt>
                <c:pt idx="2509">
                  <c:v>267531525</c:v>
                </c:pt>
                <c:pt idx="2510">
                  <c:v>265514810</c:v>
                </c:pt>
                <c:pt idx="2511">
                  <c:v>430492810</c:v>
                </c:pt>
                <c:pt idx="2512">
                  <c:v>450413995</c:v>
                </c:pt>
                <c:pt idx="2513">
                  <c:v>300355425</c:v>
                </c:pt>
                <c:pt idx="2514">
                  <c:v>925624930</c:v>
                </c:pt>
                <c:pt idx="2515">
                  <c:v>916151215</c:v>
                </c:pt>
                <c:pt idx="2516">
                  <c:v>312591615</c:v>
                </c:pt>
                <c:pt idx="2517">
                  <c:v>371901155</c:v>
                </c:pt>
                <c:pt idx="2518">
                  <c:v>265697685</c:v>
                </c:pt>
                <c:pt idx="2519">
                  <c:v>444114225</c:v>
                </c:pt>
                <c:pt idx="2520">
                  <c:v>619022800</c:v>
                </c:pt>
                <c:pt idx="2521">
                  <c:v>977301920</c:v>
                </c:pt>
                <c:pt idx="2522">
                  <c:v>825814235</c:v>
                </c:pt>
                <c:pt idx="2523">
                  <c:v>1023781050</c:v>
                </c:pt>
                <c:pt idx="2524">
                  <c:v>1016482495</c:v>
                </c:pt>
                <c:pt idx="2525">
                  <c:v>391631010</c:v>
                </c:pt>
                <c:pt idx="2526">
                  <c:v>507901320</c:v>
                </c:pt>
                <c:pt idx="2527">
                  <c:v>507901320</c:v>
                </c:pt>
                <c:pt idx="2528">
                  <c:v>880564450</c:v>
                </c:pt>
                <c:pt idx="2529">
                  <c:v>2046446400</c:v>
                </c:pt>
                <c:pt idx="2530">
                  <c:v>1089377915</c:v>
                </c:pt>
                <c:pt idx="2531">
                  <c:v>1674689485</c:v>
                </c:pt>
                <c:pt idx="2532">
                  <c:v>907565530</c:v>
                </c:pt>
                <c:pt idx="2533">
                  <c:v>515365820</c:v>
                </c:pt>
                <c:pt idx="2534">
                  <c:v>398535335</c:v>
                </c:pt>
                <c:pt idx="2535">
                  <c:v>608170150</c:v>
                </c:pt>
                <c:pt idx="2536">
                  <c:v>735421700</c:v>
                </c:pt>
                <c:pt idx="2537">
                  <c:v>585739710</c:v>
                </c:pt>
                <c:pt idx="2538">
                  <c:v>1490448920</c:v>
                </c:pt>
                <c:pt idx="2539">
                  <c:v>897872075</c:v>
                </c:pt>
                <c:pt idx="2540">
                  <c:v>987423960</c:v>
                </c:pt>
                <c:pt idx="2541">
                  <c:v>987423960</c:v>
                </c:pt>
                <c:pt idx="2542">
                  <c:v>987423960</c:v>
                </c:pt>
                <c:pt idx="2543">
                  <c:v>987423960</c:v>
                </c:pt>
                <c:pt idx="2544">
                  <c:v>2467846590</c:v>
                </c:pt>
                <c:pt idx="2545">
                  <c:v>2339216345</c:v>
                </c:pt>
                <c:pt idx="2546">
                  <c:v>1623308950</c:v>
                </c:pt>
                <c:pt idx="2547">
                  <c:v>5928913360</c:v>
                </c:pt>
                <c:pt idx="2548">
                  <c:v>11057090995</c:v>
                </c:pt>
                <c:pt idx="2549">
                  <c:v>2216929230</c:v>
                </c:pt>
                <c:pt idx="2550">
                  <c:v>2594999230</c:v>
                </c:pt>
                <c:pt idx="2551">
                  <c:v>2177382235</c:v>
                </c:pt>
                <c:pt idx="2552">
                  <c:v>1081719565</c:v>
                </c:pt>
                <c:pt idx="2553">
                  <c:v>433569360</c:v>
                </c:pt>
                <c:pt idx="2554">
                  <c:v>603886465</c:v>
                </c:pt>
                <c:pt idx="2555">
                  <c:v>1480212550</c:v>
                </c:pt>
                <c:pt idx="2556">
                  <c:v>1507482425</c:v>
                </c:pt>
                <c:pt idx="2557">
                  <c:v>1901117030</c:v>
                </c:pt>
                <c:pt idx="2558">
                  <c:v>2313780385</c:v>
                </c:pt>
                <c:pt idx="2559">
                  <c:v>495851445</c:v>
                </c:pt>
                <c:pt idx="2560">
                  <c:v>791868830</c:v>
                </c:pt>
                <c:pt idx="2561">
                  <c:v>1198713540</c:v>
                </c:pt>
                <c:pt idx="2562">
                  <c:v>1682149795</c:v>
                </c:pt>
                <c:pt idx="2563">
                  <c:v>3111168535</c:v>
                </c:pt>
                <c:pt idx="2564">
                  <c:v>759701235</c:v>
                </c:pt>
                <c:pt idx="2565">
                  <c:v>3147276010</c:v>
                </c:pt>
                <c:pt idx="2566">
                  <c:v>181240475</c:v>
                </c:pt>
                <c:pt idx="2567">
                  <c:v>295858670</c:v>
                </c:pt>
                <c:pt idx="2568">
                  <c:v>355665505</c:v>
                </c:pt>
                <c:pt idx="2569">
                  <c:v>355665505</c:v>
                </c:pt>
                <c:pt idx="2570">
                  <c:v>355665505</c:v>
                </c:pt>
                <c:pt idx="2571">
                  <c:v>87450415</c:v>
                </c:pt>
                <c:pt idx="2572">
                  <c:v>187401465</c:v>
                </c:pt>
                <c:pt idx="2573">
                  <c:v>233002485</c:v>
                </c:pt>
                <c:pt idx="2574">
                  <c:v>233002485</c:v>
                </c:pt>
                <c:pt idx="2575">
                  <c:v>352119310</c:v>
                </c:pt>
                <c:pt idx="2576">
                  <c:v>292801350</c:v>
                </c:pt>
                <c:pt idx="2577">
                  <c:v>444230280</c:v>
                </c:pt>
                <c:pt idx="2578">
                  <c:v>403296410</c:v>
                </c:pt>
                <c:pt idx="2579">
                  <c:v>1039853360</c:v>
                </c:pt>
                <c:pt idx="2580">
                  <c:v>176944995</c:v>
                </c:pt>
                <c:pt idx="2581">
                  <c:v>158294430</c:v>
                </c:pt>
                <c:pt idx="2582">
                  <c:v>160796250</c:v>
                </c:pt>
                <c:pt idx="2583">
                  <c:v>216132640</c:v>
                </c:pt>
                <c:pt idx="2584">
                  <c:v>266998510</c:v>
                </c:pt>
                <c:pt idx="2585">
                  <c:v>372368465</c:v>
                </c:pt>
                <c:pt idx="2586">
                  <c:v>150573080</c:v>
                </c:pt>
                <c:pt idx="2587">
                  <c:v>164028355</c:v>
                </c:pt>
                <c:pt idx="2588">
                  <c:v>151736070</c:v>
                </c:pt>
                <c:pt idx="2589">
                  <c:v>324267020</c:v>
                </c:pt>
                <c:pt idx="2590">
                  <c:v>526558460</c:v>
                </c:pt>
                <c:pt idx="2591">
                  <c:v>993382510</c:v>
                </c:pt>
                <c:pt idx="2592">
                  <c:v>694539320</c:v>
                </c:pt>
                <c:pt idx="2593">
                  <c:v>4261763900</c:v>
                </c:pt>
                <c:pt idx="2594">
                  <c:v>420782580</c:v>
                </c:pt>
                <c:pt idx="2595">
                  <c:v>332375300</c:v>
                </c:pt>
                <c:pt idx="2596">
                  <c:v>869745405</c:v>
                </c:pt>
                <c:pt idx="2597">
                  <c:v>646991790</c:v>
                </c:pt>
                <c:pt idx="2598">
                  <c:v>549555560</c:v>
                </c:pt>
                <c:pt idx="2599">
                  <c:v>628505045</c:v>
                </c:pt>
                <c:pt idx="2600">
                  <c:v>927795330</c:v>
                </c:pt>
                <c:pt idx="2601">
                  <c:v>221206725</c:v>
                </c:pt>
                <c:pt idx="2602">
                  <c:v>108336080</c:v>
                </c:pt>
                <c:pt idx="2603">
                  <c:v>218938045</c:v>
                </c:pt>
                <c:pt idx="2604">
                  <c:v>92403455</c:v>
                </c:pt>
                <c:pt idx="2605">
                  <c:v>191695385</c:v>
                </c:pt>
                <c:pt idx="2606">
                  <c:v>123371375</c:v>
                </c:pt>
                <c:pt idx="2607">
                  <c:v>141229410</c:v>
                </c:pt>
                <c:pt idx="2608">
                  <c:v>95793790</c:v>
                </c:pt>
                <c:pt idx="2609">
                  <c:v>126262370</c:v>
                </c:pt>
                <c:pt idx="2610">
                  <c:v>54478950</c:v>
                </c:pt>
                <c:pt idx="2611">
                  <c:v>45979790</c:v>
                </c:pt>
                <c:pt idx="2612">
                  <c:v>90372715</c:v>
                </c:pt>
                <c:pt idx="2613">
                  <c:v>89597815</c:v>
                </c:pt>
                <c:pt idx="2614">
                  <c:v>182713390</c:v>
                </c:pt>
                <c:pt idx="2615">
                  <c:v>180777855</c:v>
                </c:pt>
                <c:pt idx="2616">
                  <c:v>133317760</c:v>
                </c:pt>
                <c:pt idx="2617">
                  <c:v>155723275</c:v>
                </c:pt>
                <c:pt idx="2618">
                  <c:v>126961050</c:v>
                </c:pt>
                <c:pt idx="2619">
                  <c:v>294343120</c:v>
                </c:pt>
                <c:pt idx="2620">
                  <c:v>261396530</c:v>
                </c:pt>
                <c:pt idx="2621">
                  <c:v>246952230</c:v>
                </c:pt>
                <c:pt idx="2622">
                  <c:v>475293080</c:v>
                </c:pt>
                <c:pt idx="2623">
                  <c:v>540807570</c:v>
                </c:pt>
                <c:pt idx="2624">
                  <c:v>360697340</c:v>
                </c:pt>
                <c:pt idx="2625">
                  <c:v>276073360</c:v>
                </c:pt>
                <c:pt idx="2626">
                  <c:v>124663365</c:v>
                </c:pt>
                <c:pt idx="2627">
                  <c:v>146206165</c:v>
                </c:pt>
                <c:pt idx="2628">
                  <c:v>54362460</c:v>
                </c:pt>
                <c:pt idx="2629">
                  <c:v>54362460</c:v>
                </c:pt>
                <c:pt idx="2630">
                  <c:v>203422550</c:v>
                </c:pt>
                <c:pt idx="2631">
                  <c:v>287561985</c:v>
                </c:pt>
                <c:pt idx="2632">
                  <c:v>122035890</c:v>
                </c:pt>
                <c:pt idx="2633">
                  <c:v>91385450</c:v>
                </c:pt>
                <c:pt idx="2634">
                  <c:v>155787860</c:v>
                </c:pt>
                <c:pt idx="2635">
                  <c:v>185745920</c:v>
                </c:pt>
                <c:pt idx="2636">
                  <c:v>405723035</c:v>
                </c:pt>
                <c:pt idx="2637">
                  <c:v>405723035</c:v>
                </c:pt>
                <c:pt idx="2638">
                  <c:v>405723035</c:v>
                </c:pt>
                <c:pt idx="2639">
                  <c:v>196544985</c:v>
                </c:pt>
                <c:pt idx="2640">
                  <c:v>544791785</c:v>
                </c:pt>
                <c:pt idx="2641">
                  <c:v>263376060</c:v>
                </c:pt>
                <c:pt idx="2642">
                  <c:v>147097535</c:v>
                </c:pt>
                <c:pt idx="2643">
                  <c:v>166164900</c:v>
                </c:pt>
                <c:pt idx="2644">
                  <c:v>127486695</c:v>
                </c:pt>
                <c:pt idx="2645">
                  <c:v>175238190</c:v>
                </c:pt>
                <c:pt idx="2646">
                  <c:v>146793430</c:v>
                </c:pt>
                <c:pt idx="2647">
                  <c:v>56191470</c:v>
                </c:pt>
                <c:pt idx="2648">
                  <c:v>168120075</c:v>
                </c:pt>
                <c:pt idx="2649">
                  <c:v>137056615</c:v>
                </c:pt>
                <c:pt idx="2650">
                  <c:v>220221205</c:v>
                </c:pt>
                <c:pt idx="2651">
                  <c:v>226317745</c:v>
                </c:pt>
                <c:pt idx="2652">
                  <c:v>39714180</c:v>
                </c:pt>
                <c:pt idx="2653">
                  <c:v>113320045</c:v>
                </c:pt>
                <c:pt idx="2654">
                  <c:v>80400230</c:v>
                </c:pt>
                <c:pt idx="2655">
                  <c:v>84542840</c:v>
                </c:pt>
                <c:pt idx="2656">
                  <c:v>150878835</c:v>
                </c:pt>
                <c:pt idx="2657">
                  <c:v>118871125</c:v>
                </c:pt>
                <c:pt idx="2658">
                  <c:v>106348050</c:v>
                </c:pt>
                <c:pt idx="2659">
                  <c:v>101384065</c:v>
                </c:pt>
                <c:pt idx="2660">
                  <c:v>146936765</c:v>
                </c:pt>
                <c:pt idx="2661">
                  <c:v>256912320</c:v>
                </c:pt>
                <c:pt idx="2662">
                  <c:v>183823305</c:v>
                </c:pt>
                <c:pt idx="2663">
                  <c:v>323683490</c:v>
                </c:pt>
                <c:pt idx="2664">
                  <c:v>164756225</c:v>
                </c:pt>
                <c:pt idx="2665">
                  <c:v>469507080</c:v>
                </c:pt>
                <c:pt idx="2666">
                  <c:v>242252030</c:v>
                </c:pt>
                <c:pt idx="2667">
                  <c:v>170162605</c:v>
                </c:pt>
                <c:pt idx="2668">
                  <c:v>131852445</c:v>
                </c:pt>
                <c:pt idx="2669">
                  <c:v>131852445</c:v>
                </c:pt>
                <c:pt idx="2670">
                  <c:v>190310580</c:v>
                </c:pt>
                <c:pt idx="2671">
                  <c:v>145303745</c:v>
                </c:pt>
                <c:pt idx="2672">
                  <c:v>60083275</c:v>
                </c:pt>
                <c:pt idx="2673">
                  <c:v>104502905</c:v>
                </c:pt>
                <c:pt idx="2674">
                  <c:v>112907320</c:v>
                </c:pt>
                <c:pt idx="2675">
                  <c:v>134911750</c:v>
                </c:pt>
                <c:pt idx="2676">
                  <c:v>109216210</c:v>
                </c:pt>
                <c:pt idx="2677">
                  <c:v>288192305</c:v>
                </c:pt>
                <c:pt idx="2678">
                  <c:v>245584880</c:v>
                </c:pt>
                <c:pt idx="2679">
                  <c:v>278555695</c:v>
                </c:pt>
                <c:pt idx="2680">
                  <c:v>259731920</c:v>
                </c:pt>
                <c:pt idx="2681">
                  <c:v>263049375</c:v>
                </c:pt>
                <c:pt idx="2682">
                  <c:v>455167690</c:v>
                </c:pt>
                <c:pt idx="2683">
                  <c:v>658391015</c:v>
                </c:pt>
                <c:pt idx="2684">
                  <c:v>1697915385</c:v>
                </c:pt>
                <c:pt idx="2685">
                  <c:v>390671415</c:v>
                </c:pt>
                <c:pt idx="2686">
                  <c:v>393955500</c:v>
                </c:pt>
                <c:pt idx="2687">
                  <c:v>410447925</c:v>
                </c:pt>
                <c:pt idx="2688">
                  <c:v>267753450</c:v>
                </c:pt>
                <c:pt idx="2689">
                  <c:v>298489690</c:v>
                </c:pt>
                <c:pt idx="2690">
                  <c:v>396826715</c:v>
                </c:pt>
                <c:pt idx="2691">
                  <c:v>307008090</c:v>
                </c:pt>
                <c:pt idx="2692">
                  <c:v>326050400</c:v>
                </c:pt>
                <c:pt idx="2693">
                  <c:v>747301780</c:v>
                </c:pt>
                <c:pt idx="2694">
                  <c:v>277032615</c:v>
                </c:pt>
                <c:pt idx="2695">
                  <c:v>398065845</c:v>
                </c:pt>
                <c:pt idx="2696">
                  <c:v>356793060</c:v>
                </c:pt>
                <c:pt idx="2697">
                  <c:v>488624855</c:v>
                </c:pt>
                <c:pt idx="2698">
                  <c:v>270861245</c:v>
                </c:pt>
                <c:pt idx="2699">
                  <c:v>276249585</c:v>
                </c:pt>
                <c:pt idx="2700">
                  <c:v>235333735</c:v>
                </c:pt>
                <c:pt idx="2701">
                  <c:v>573218500</c:v>
                </c:pt>
                <c:pt idx="2702">
                  <c:v>664567500</c:v>
                </c:pt>
                <c:pt idx="2703">
                  <c:v>412623050</c:v>
                </c:pt>
                <c:pt idx="2704">
                  <c:v>400923835</c:v>
                </c:pt>
                <c:pt idx="2705">
                  <c:v>358603660</c:v>
                </c:pt>
                <c:pt idx="2706">
                  <c:v>648917590</c:v>
                </c:pt>
                <c:pt idx="2707">
                  <c:v>530648220</c:v>
                </c:pt>
                <c:pt idx="2708">
                  <c:v>213438665</c:v>
                </c:pt>
                <c:pt idx="2709">
                  <c:v>367492360</c:v>
                </c:pt>
                <c:pt idx="2710">
                  <c:v>270998145</c:v>
                </c:pt>
                <c:pt idx="2711">
                  <c:v>366214680</c:v>
                </c:pt>
                <c:pt idx="2712">
                  <c:v>305424665</c:v>
                </c:pt>
                <c:pt idx="2713">
                  <c:v>345362650</c:v>
                </c:pt>
                <c:pt idx="2714">
                  <c:v>255089540</c:v>
                </c:pt>
                <c:pt idx="2715">
                  <c:v>452118145</c:v>
                </c:pt>
                <c:pt idx="2716">
                  <c:v>877077080</c:v>
                </c:pt>
                <c:pt idx="2717">
                  <c:v>429853655</c:v>
                </c:pt>
                <c:pt idx="2718">
                  <c:v>583332780</c:v>
                </c:pt>
                <c:pt idx="2719">
                  <c:v>528591335</c:v>
                </c:pt>
                <c:pt idx="2720">
                  <c:v>873276965</c:v>
                </c:pt>
                <c:pt idx="2721">
                  <c:v>788383475</c:v>
                </c:pt>
                <c:pt idx="2722">
                  <c:v>1093922030</c:v>
                </c:pt>
                <c:pt idx="2723">
                  <c:v>507196885</c:v>
                </c:pt>
                <c:pt idx="2724">
                  <c:v>591807795</c:v>
                </c:pt>
                <c:pt idx="2725">
                  <c:v>974149230</c:v>
                </c:pt>
                <c:pt idx="2726">
                  <c:v>786543845</c:v>
                </c:pt>
                <c:pt idx="2727">
                  <c:v>1439894770</c:v>
                </c:pt>
                <c:pt idx="2728">
                  <c:v>1439894770</c:v>
                </c:pt>
                <c:pt idx="2729">
                  <c:v>1075296740</c:v>
                </c:pt>
                <c:pt idx="2730">
                  <c:v>1869962870</c:v>
                </c:pt>
                <c:pt idx="2731">
                  <c:v>1537981895</c:v>
                </c:pt>
                <c:pt idx="2732">
                  <c:v>2735750880</c:v>
                </c:pt>
                <c:pt idx="2733">
                  <c:v>3039708550</c:v>
                </c:pt>
                <c:pt idx="2734">
                  <c:v>2542618555</c:v>
                </c:pt>
                <c:pt idx="2735">
                  <c:v>6410136230</c:v>
                </c:pt>
                <c:pt idx="2736">
                  <c:v>6174227465</c:v>
                </c:pt>
                <c:pt idx="2737">
                  <c:v>1113517610</c:v>
                </c:pt>
                <c:pt idx="2738">
                  <c:v>860448695</c:v>
                </c:pt>
                <c:pt idx="2739">
                  <c:v>718372530</c:v>
                </c:pt>
                <c:pt idx="2740">
                  <c:v>1447096110</c:v>
                </c:pt>
                <c:pt idx="2741">
                  <c:v>1008876975</c:v>
                </c:pt>
                <c:pt idx="2742">
                  <c:v>1008876975</c:v>
                </c:pt>
                <c:pt idx="2743">
                  <c:v>2296034695</c:v>
                </c:pt>
                <c:pt idx="2744">
                  <c:v>2296034695</c:v>
                </c:pt>
                <c:pt idx="2745">
                  <c:v>1607906190</c:v>
                </c:pt>
                <c:pt idx="2746">
                  <c:v>644821495</c:v>
                </c:pt>
                <c:pt idx="2747">
                  <c:v>568183175</c:v>
                </c:pt>
                <c:pt idx="2748">
                  <c:v>693832560</c:v>
                </c:pt>
                <c:pt idx="2749">
                  <c:v>1301485940</c:v>
                </c:pt>
                <c:pt idx="2750">
                  <c:v>1617533505</c:v>
                </c:pt>
                <c:pt idx="2751">
                  <c:v>1387954235</c:v>
                </c:pt>
                <c:pt idx="2752">
                  <c:v>780408840</c:v>
                </c:pt>
                <c:pt idx="2753">
                  <c:v>1165628690</c:v>
                </c:pt>
                <c:pt idx="2754">
                  <c:v>1955912255</c:v>
                </c:pt>
                <c:pt idx="2755">
                  <c:v>2236618555</c:v>
                </c:pt>
                <c:pt idx="2756">
                  <c:v>1623808275</c:v>
                </c:pt>
                <c:pt idx="2757">
                  <c:v>1252034625</c:v>
                </c:pt>
                <c:pt idx="2758">
                  <c:v>1986920145</c:v>
                </c:pt>
                <c:pt idx="2759">
                  <c:v>6326049350</c:v>
                </c:pt>
                <c:pt idx="2760">
                  <c:v>912733810</c:v>
                </c:pt>
                <c:pt idx="2761">
                  <c:v>1283284230</c:v>
                </c:pt>
                <c:pt idx="2762">
                  <c:v>2746263685</c:v>
                </c:pt>
                <c:pt idx="2763">
                  <c:v>814389090</c:v>
                </c:pt>
                <c:pt idx="2764">
                  <c:v>544033005</c:v>
                </c:pt>
                <c:pt idx="2765">
                  <c:v>467129250</c:v>
                </c:pt>
                <c:pt idx="2766">
                  <c:v>682156385</c:v>
                </c:pt>
                <c:pt idx="2767">
                  <c:v>836314170</c:v>
                </c:pt>
                <c:pt idx="2768">
                  <c:v>1327944535</c:v>
                </c:pt>
                <c:pt idx="2769">
                  <c:v>1002509530</c:v>
                </c:pt>
                <c:pt idx="2770">
                  <c:v>946892260</c:v>
                </c:pt>
                <c:pt idx="2771">
                  <c:v>1078986520</c:v>
                </c:pt>
                <c:pt idx="2772">
                  <c:v>1872317825</c:v>
                </c:pt>
                <c:pt idx="2773">
                  <c:v>467207315</c:v>
                </c:pt>
                <c:pt idx="2774">
                  <c:v>851338830</c:v>
                </c:pt>
                <c:pt idx="2775">
                  <c:v>921977530</c:v>
                </c:pt>
                <c:pt idx="2776">
                  <c:v>551641615</c:v>
                </c:pt>
                <c:pt idx="2777">
                  <c:v>608111885</c:v>
                </c:pt>
                <c:pt idx="2778">
                  <c:v>1493593325</c:v>
                </c:pt>
                <c:pt idx="2779">
                  <c:v>1497081320</c:v>
                </c:pt>
                <c:pt idx="2780">
                  <c:v>3618418360</c:v>
                </c:pt>
                <c:pt idx="2781">
                  <c:v>1278897150</c:v>
                </c:pt>
                <c:pt idx="2782">
                  <c:v>1171442465</c:v>
                </c:pt>
                <c:pt idx="2783">
                  <c:v>1202920675</c:v>
                </c:pt>
                <c:pt idx="2784">
                  <c:v>2568617435</c:v>
                </c:pt>
                <c:pt idx="2785">
                  <c:v>430283425</c:v>
                </c:pt>
                <c:pt idx="2786">
                  <c:v>510515610</c:v>
                </c:pt>
                <c:pt idx="2787">
                  <c:v>582594410</c:v>
                </c:pt>
                <c:pt idx="2788">
                  <c:v>1016871035</c:v>
                </c:pt>
                <c:pt idx="2789">
                  <c:v>1284662790</c:v>
                </c:pt>
                <c:pt idx="2790">
                  <c:v>685786210</c:v>
                </c:pt>
                <c:pt idx="2791">
                  <c:v>1063501150</c:v>
                </c:pt>
                <c:pt idx="2792">
                  <c:v>914282990</c:v>
                </c:pt>
                <c:pt idx="2793">
                  <c:v>1090218375</c:v>
                </c:pt>
                <c:pt idx="2794">
                  <c:v>1090218375</c:v>
                </c:pt>
                <c:pt idx="2795">
                  <c:v>1090218375</c:v>
                </c:pt>
                <c:pt idx="2796">
                  <c:v>1090218375</c:v>
                </c:pt>
                <c:pt idx="2797">
                  <c:v>3542123585</c:v>
                </c:pt>
                <c:pt idx="2798">
                  <c:v>1912868835</c:v>
                </c:pt>
                <c:pt idx="2799">
                  <c:v>2249431270</c:v>
                </c:pt>
                <c:pt idx="2800">
                  <c:v>3966614110</c:v>
                </c:pt>
                <c:pt idx="2801">
                  <c:v>5392902315</c:v>
                </c:pt>
                <c:pt idx="2802">
                  <c:v>7281124585</c:v>
                </c:pt>
                <c:pt idx="2803">
                  <c:v>7223708230</c:v>
                </c:pt>
                <c:pt idx="2804">
                  <c:v>3964546910</c:v>
                </c:pt>
                <c:pt idx="2805">
                  <c:v>1287292385</c:v>
                </c:pt>
                <c:pt idx="2806">
                  <c:v>1713971195</c:v>
                </c:pt>
                <c:pt idx="2807">
                  <c:v>1510784500</c:v>
                </c:pt>
                <c:pt idx="2808">
                  <c:v>1819653350</c:v>
                </c:pt>
                <c:pt idx="2809">
                  <c:v>2814907655</c:v>
                </c:pt>
                <c:pt idx="2810">
                  <c:v>2576612290</c:v>
                </c:pt>
                <c:pt idx="2811">
                  <c:v>3364717310</c:v>
                </c:pt>
                <c:pt idx="2812">
                  <c:v>4605148955</c:v>
                </c:pt>
                <c:pt idx="2813">
                  <c:v>6237344060</c:v>
                </c:pt>
                <c:pt idx="2814">
                  <c:v>13566944470</c:v>
                </c:pt>
                <c:pt idx="2815">
                  <c:v>8507180160</c:v>
                </c:pt>
                <c:pt idx="2816">
                  <c:v>1443034370</c:v>
                </c:pt>
                <c:pt idx="2817">
                  <c:v>1294007750</c:v>
                </c:pt>
                <c:pt idx="2818">
                  <c:v>3650069465</c:v>
                </c:pt>
                <c:pt idx="2819">
                  <c:v>2196521460</c:v>
                </c:pt>
                <c:pt idx="2820">
                  <c:v>3459368235</c:v>
                </c:pt>
                <c:pt idx="2821">
                  <c:v>4441235515</c:v>
                </c:pt>
                <c:pt idx="2822">
                  <c:v>4122076870</c:v>
                </c:pt>
                <c:pt idx="2823">
                  <c:v>2020812990</c:v>
                </c:pt>
                <c:pt idx="2824">
                  <c:v>1995737690</c:v>
                </c:pt>
                <c:pt idx="2825">
                  <c:v>4256292260</c:v>
                </c:pt>
                <c:pt idx="2826">
                  <c:v>2821070440</c:v>
                </c:pt>
                <c:pt idx="2827">
                  <c:v>5810143945</c:v>
                </c:pt>
                <c:pt idx="2828">
                  <c:v>2318122435</c:v>
                </c:pt>
                <c:pt idx="2829">
                  <c:v>6290356095</c:v>
                </c:pt>
                <c:pt idx="2830">
                  <c:v>6290356095</c:v>
                </c:pt>
                <c:pt idx="2831">
                  <c:v>6290356095</c:v>
                </c:pt>
                <c:pt idx="2832">
                  <c:v>10521638945</c:v>
                </c:pt>
                <c:pt idx="2833">
                  <c:v>62555049600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1F-7348-92F0-0E96DAB6C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4229888"/>
        <c:axId val="1534786912"/>
      </c:barChart>
      <c:lineChart>
        <c:grouping val="standard"/>
        <c:varyColors val="0"/>
        <c:ser>
          <c:idx val="1"/>
          <c:order val="1"/>
          <c:tx>
            <c:strRef>
              <c:f>주가!$D$14</c:f>
              <c:strCache>
                <c:ptCount val="1"/>
                <c:pt idx="0">
                  <c:v>수정주가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주가!$A$15:$A$4090</c:f>
              <c:numCache>
                <c:formatCode>m/d/yy</c:formatCode>
                <c:ptCount val="4076"/>
                <c:pt idx="0">
                  <c:v>45966</c:v>
                </c:pt>
                <c:pt idx="1">
                  <c:v>45965</c:v>
                </c:pt>
                <c:pt idx="2">
                  <c:v>45964</c:v>
                </c:pt>
                <c:pt idx="3">
                  <c:v>45961</c:v>
                </c:pt>
                <c:pt idx="4">
                  <c:v>45960</c:v>
                </c:pt>
                <c:pt idx="5">
                  <c:v>45959</c:v>
                </c:pt>
                <c:pt idx="6">
                  <c:v>45958</c:v>
                </c:pt>
                <c:pt idx="7">
                  <c:v>45957</c:v>
                </c:pt>
                <c:pt idx="8">
                  <c:v>45954</c:v>
                </c:pt>
                <c:pt idx="9">
                  <c:v>45953</c:v>
                </c:pt>
                <c:pt idx="10">
                  <c:v>45952</c:v>
                </c:pt>
                <c:pt idx="11">
                  <c:v>45951</c:v>
                </c:pt>
                <c:pt idx="12">
                  <c:v>45950</c:v>
                </c:pt>
                <c:pt idx="13">
                  <c:v>45947</c:v>
                </c:pt>
                <c:pt idx="14">
                  <c:v>45946</c:v>
                </c:pt>
                <c:pt idx="15">
                  <c:v>45945</c:v>
                </c:pt>
                <c:pt idx="16">
                  <c:v>45944</c:v>
                </c:pt>
                <c:pt idx="17">
                  <c:v>45943</c:v>
                </c:pt>
                <c:pt idx="18">
                  <c:v>45940</c:v>
                </c:pt>
                <c:pt idx="19">
                  <c:v>45939</c:v>
                </c:pt>
                <c:pt idx="20">
                  <c:v>45938</c:v>
                </c:pt>
                <c:pt idx="21">
                  <c:v>45937</c:v>
                </c:pt>
                <c:pt idx="22">
                  <c:v>45936</c:v>
                </c:pt>
                <c:pt idx="23">
                  <c:v>45933</c:v>
                </c:pt>
                <c:pt idx="24">
                  <c:v>45932</c:v>
                </c:pt>
                <c:pt idx="25">
                  <c:v>45931</c:v>
                </c:pt>
                <c:pt idx="26">
                  <c:v>45930</c:v>
                </c:pt>
                <c:pt idx="27">
                  <c:v>45929</c:v>
                </c:pt>
                <c:pt idx="28">
                  <c:v>45926</c:v>
                </c:pt>
                <c:pt idx="29">
                  <c:v>45925</c:v>
                </c:pt>
                <c:pt idx="30">
                  <c:v>45924</c:v>
                </c:pt>
                <c:pt idx="31">
                  <c:v>45923</c:v>
                </c:pt>
                <c:pt idx="32">
                  <c:v>45922</c:v>
                </c:pt>
                <c:pt idx="33">
                  <c:v>45919</c:v>
                </c:pt>
                <c:pt idx="34">
                  <c:v>45918</c:v>
                </c:pt>
                <c:pt idx="35">
                  <c:v>45917</c:v>
                </c:pt>
                <c:pt idx="36">
                  <c:v>45916</c:v>
                </c:pt>
                <c:pt idx="37">
                  <c:v>45915</c:v>
                </c:pt>
                <c:pt idx="38">
                  <c:v>45912</c:v>
                </c:pt>
                <c:pt idx="39">
                  <c:v>45911</c:v>
                </c:pt>
                <c:pt idx="40">
                  <c:v>45910</c:v>
                </c:pt>
                <c:pt idx="41">
                  <c:v>45909</c:v>
                </c:pt>
                <c:pt idx="42">
                  <c:v>45908</c:v>
                </c:pt>
                <c:pt idx="43">
                  <c:v>45905</c:v>
                </c:pt>
                <c:pt idx="44">
                  <c:v>45904</c:v>
                </c:pt>
                <c:pt idx="45">
                  <c:v>45903</c:v>
                </c:pt>
                <c:pt idx="46">
                  <c:v>45902</c:v>
                </c:pt>
                <c:pt idx="47">
                  <c:v>45901</c:v>
                </c:pt>
                <c:pt idx="48">
                  <c:v>45898</c:v>
                </c:pt>
                <c:pt idx="49">
                  <c:v>45897</c:v>
                </c:pt>
                <c:pt idx="50">
                  <c:v>45896</c:v>
                </c:pt>
                <c:pt idx="51">
                  <c:v>45895</c:v>
                </c:pt>
                <c:pt idx="52">
                  <c:v>45894</c:v>
                </c:pt>
                <c:pt idx="53">
                  <c:v>45891</c:v>
                </c:pt>
                <c:pt idx="54">
                  <c:v>45890</c:v>
                </c:pt>
                <c:pt idx="55">
                  <c:v>45889</c:v>
                </c:pt>
                <c:pt idx="56">
                  <c:v>45888</c:v>
                </c:pt>
                <c:pt idx="57">
                  <c:v>45887</c:v>
                </c:pt>
                <c:pt idx="58">
                  <c:v>45884</c:v>
                </c:pt>
                <c:pt idx="59">
                  <c:v>45883</c:v>
                </c:pt>
                <c:pt idx="60">
                  <c:v>45882</c:v>
                </c:pt>
                <c:pt idx="61">
                  <c:v>45881</c:v>
                </c:pt>
                <c:pt idx="62">
                  <c:v>45880</c:v>
                </c:pt>
                <c:pt idx="63">
                  <c:v>45877</c:v>
                </c:pt>
                <c:pt idx="64">
                  <c:v>45876</c:v>
                </c:pt>
                <c:pt idx="65">
                  <c:v>45875</c:v>
                </c:pt>
                <c:pt idx="66">
                  <c:v>45874</c:v>
                </c:pt>
                <c:pt idx="67">
                  <c:v>45873</c:v>
                </c:pt>
                <c:pt idx="68">
                  <c:v>45870</c:v>
                </c:pt>
                <c:pt idx="69">
                  <c:v>45869</c:v>
                </c:pt>
                <c:pt idx="70">
                  <c:v>45868</c:v>
                </c:pt>
                <c:pt idx="71">
                  <c:v>45867</c:v>
                </c:pt>
                <c:pt idx="72">
                  <c:v>45866</c:v>
                </c:pt>
                <c:pt idx="73">
                  <c:v>45863</c:v>
                </c:pt>
                <c:pt idx="74">
                  <c:v>45862</c:v>
                </c:pt>
                <c:pt idx="75">
                  <c:v>45861</c:v>
                </c:pt>
                <c:pt idx="76">
                  <c:v>45860</c:v>
                </c:pt>
                <c:pt idx="77">
                  <c:v>45859</c:v>
                </c:pt>
                <c:pt idx="78">
                  <c:v>45856</c:v>
                </c:pt>
                <c:pt idx="79">
                  <c:v>45855</c:v>
                </c:pt>
                <c:pt idx="80">
                  <c:v>45854</c:v>
                </c:pt>
                <c:pt idx="81">
                  <c:v>45853</c:v>
                </c:pt>
                <c:pt idx="82">
                  <c:v>45852</c:v>
                </c:pt>
                <c:pt idx="83">
                  <c:v>45849</c:v>
                </c:pt>
                <c:pt idx="84">
                  <c:v>45848</c:v>
                </c:pt>
                <c:pt idx="85">
                  <c:v>45847</c:v>
                </c:pt>
                <c:pt idx="86">
                  <c:v>45846</c:v>
                </c:pt>
                <c:pt idx="87">
                  <c:v>45845</c:v>
                </c:pt>
                <c:pt idx="88">
                  <c:v>45842</c:v>
                </c:pt>
                <c:pt idx="89">
                  <c:v>45841</c:v>
                </c:pt>
                <c:pt idx="90">
                  <c:v>45840</c:v>
                </c:pt>
                <c:pt idx="91">
                  <c:v>45839</c:v>
                </c:pt>
                <c:pt idx="92">
                  <c:v>45838</c:v>
                </c:pt>
                <c:pt idx="93">
                  <c:v>45835</c:v>
                </c:pt>
                <c:pt idx="94">
                  <c:v>45834</c:v>
                </c:pt>
                <c:pt idx="95">
                  <c:v>45833</c:v>
                </c:pt>
                <c:pt idx="96">
                  <c:v>45832</c:v>
                </c:pt>
                <c:pt idx="97">
                  <c:v>45831</c:v>
                </c:pt>
                <c:pt idx="98">
                  <c:v>45828</c:v>
                </c:pt>
                <c:pt idx="99">
                  <c:v>45827</c:v>
                </c:pt>
                <c:pt idx="100">
                  <c:v>45826</c:v>
                </c:pt>
                <c:pt idx="101">
                  <c:v>45825</c:v>
                </c:pt>
                <c:pt idx="102">
                  <c:v>45824</c:v>
                </c:pt>
                <c:pt idx="103">
                  <c:v>45821</c:v>
                </c:pt>
                <c:pt idx="104">
                  <c:v>45820</c:v>
                </c:pt>
                <c:pt idx="105">
                  <c:v>45819</c:v>
                </c:pt>
                <c:pt idx="106">
                  <c:v>45818</c:v>
                </c:pt>
                <c:pt idx="107">
                  <c:v>45817</c:v>
                </c:pt>
                <c:pt idx="108">
                  <c:v>45814</c:v>
                </c:pt>
                <c:pt idx="109">
                  <c:v>45813</c:v>
                </c:pt>
                <c:pt idx="110">
                  <c:v>45812</c:v>
                </c:pt>
                <c:pt idx="111">
                  <c:v>45811</c:v>
                </c:pt>
                <c:pt idx="112">
                  <c:v>45810</c:v>
                </c:pt>
                <c:pt idx="113">
                  <c:v>45807</c:v>
                </c:pt>
                <c:pt idx="114">
                  <c:v>45806</c:v>
                </c:pt>
                <c:pt idx="115">
                  <c:v>45805</c:v>
                </c:pt>
                <c:pt idx="116">
                  <c:v>45804</c:v>
                </c:pt>
                <c:pt idx="117">
                  <c:v>45803</c:v>
                </c:pt>
                <c:pt idx="118">
                  <c:v>45800</c:v>
                </c:pt>
                <c:pt idx="119">
                  <c:v>45799</c:v>
                </c:pt>
                <c:pt idx="120">
                  <c:v>45798</c:v>
                </c:pt>
                <c:pt idx="121">
                  <c:v>45797</c:v>
                </c:pt>
                <c:pt idx="122">
                  <c:v>45796</c:v>
                </c:pt>
                <c:pt idx="123">
                  <c:v>45793</c:v>
                </c:pt>
                <c:pt idx="124">
                  <c:v>45792</c:v>
                </c:pt>
                <c:pt idx="125">
                  <c:v>45791</c:v>
                </c:pt>
                <c:pt idx="126">
                  <c:v>45790</c:v>
                </c:pt>
                <c:pt idx="127">
                  <c:v>45789</c:v>
                </c:pt>
                <c:pt idx="128">
                  <c:v>45786</c:v>
                </c:pt>
                <c:pt idx="129">
                  <c:v>45785</c:v>
                </c:pt>
                <c:pt idx="130">
                  <c:v>45784</c:v>
                </c:pt>
                <c:pt idx="131">
                  <c:v>45783</c:v>
                </c:pt>
                <c:pt idx="132">
                  <c:v>45782</c:v>
                </c:pt>
                <c:pt idx="133">
                  <c:v>45779</c:v>
                </c:pt>
                <c:pt idx="134">
                  <c:v>45778</c:v>
                </c:pt>
                <c:pt idx="135">
                  <c:v>45777</c:v>
                </c:pt>
                <c:pt idx="136">
                  <c:v>45776</c:v>
                </c:pt>
                <c:pt idx="137">
                  <c:v>45775</c:v>
                </c:pt>
                <c:pt idx="138">
                  <c:v>45772</c:v>
                </c:pt>
                <c:pt idx="139">
                  <c:v>45771</c:v>
                </c:pt>
                <c:pt idx="140">
                  <c:v>45770</c:v>
                </c:pt>
                <c:pt idx="141">
                  <c:v>45769</c:v>
                </c:pt>
                <c:pt idx="142">
                  <c:v>45768</c:v>
                </c:pt>
                <c:pt idx="143">
                  <c:v>45765</c:v>
                </c:pt>
                <c:pt idx="144">
                  <c:v>45764</c:v>
                </c:pt>
                <c:pt idx="145">
                  <c:v>45763</c:v>
                </c:pt>
                <c:pt idx="146">
                  <c:v>45762</c:v>
                </c:pt>
                <c:pt idx="147">
                  <c:v>45761</c:v>
                </c:pt>
                <c:pt idx="148">
                  <c:v>45758</c:v>
                </c:pt>
                <c:pt idx="149">
                  <c:v>45757</c:v>
                </c:pt>
                <c:pt idx="150">
                  <c:v>45756</c:v>
                </c:pt>
                <c:pt idx="151">
                  <c:v>45755</c:v>
                </c:pt>
                <c:pt idx="152">
                  <c:v>45754</c:v>
                </c:pt>
                <c:pt idx="153">
                  <c:v>45751</c:v>
                </c:pt>
                <c:pt idx="154">
                  <c:v>45750</c:v>
                </c:pt>
                <c:pt idx="155">
                  <c:v>45749</c:v>
                </c:pt>
                <c:pt idx="156">
                  <c:v>45748</c:v>
                </c:pt>
                <c:pt idx="157">
                  <c:v>45747</c:v>
                </c:pt>
                <c:pt idx="158">
                  <c:v>45744</c:v>
                </c:pt>
                <c:pt idx="159">
                  <c:v>45743</c:v>
                </c:pt>
                <c:pt idx="160">
                  <c:v>45742</c:v>
                </c:pt>
                <c:pt idx="161">
                  <c:v>45741</c:v>
                </c:pt>
                <c:pt idx="162">
                  <c:v>45740</c:v>
                </c:pt>
                <c:pt idx="163">
                  <c:v>45737</c:v>
                </c:pt>
                <c:pt idx="164">
                  <c:v>45736</c:v>
                </c:pt>
                <c:pt idx="165">
                  <c:v>45735</c:v>
                </c:pt>
                <c:pt idx="166">
                  <c:v>45734</c:v>
                </c:pt>
                <c:pt idx="167">
                  <c:v>45733</c:v>
                </c:pt>
                <c:pt idx="168">
                  <c:v>45730</c:v>
                </c:pt>
                <c:pt idx="169">
                  <c:v>45729</c:v>
                </c:pt>
                <c:pt idx="170">
                  <c:v>45728</c:v>
                </c:pt>
                <c:pt idx="171">
                  <c:v>45727</c:v>
                </c:pt>
                <c:pt idx="172">
                  <c:v>45726</c:v>
                </c:pt>
                <c:pt idx="173">
                  <c:v>45723</c:v>
                </c:pt>
                <c:pt idx="174">
                  <c:v>45722</c:v>
                </c:pt>
                <c:pt idx="175">
                  <c:v>45721</c:v>
                </c:pt>
                <c:pt idx="176">
                  <c:v>45720</c:v>
                </c:pt>
                <c:pt idx="177">
                  <c:v>45719</c:v>
                </c:pt>
                <c:pt idx="178">
                  <c:v>45716</c:v>
                </c:pt>
                <c:pt idx="179">
                  <c:v>45715</c:v>
                </c:pt>
                <c:pt idx="180">
                  <c:v>45714</c:v>
                </c:pt>
                <c:pt idx="181">
                  <c:v>45713</c:v>
                </c:pt>
                <c:pt idx="182">
                  <c:v>45712</c:v>
                </c:pt>
                <c:pt idx="183">
                  <c:v>45709</c:v>
                </c:pt>
                <c:pt idx="184">
                  <c:v>45708</c:v>
                </c:pt>
                <c:pt idx="185">
                  <c:v>45707</c:v>
                </c:pt>
                <c:pt idx="186">
                  <c:v>45706</c:v>
                </c:pt>
                <c:pt idx="187">
                  <c:v>45705</c:v>
                </c:pt>
                <c:pt idx="188">
                  <c:v>45702</c:v>
                </c:pt>
                <c:pt idx="189">
                  <c:v>45701</c:v>
                </c:pt>
                <c:pt idx="190">
                  <c:v>45700</c:v>
                </c:pt>
                <c:pt idx="191">
                  <c:v>45699</c:v>
                </c:pt>
                <c:pt idx="192">
                  <c:v>45698</c:v>
                </c:pt>
                <c:pt idx="193">
                  <c:v>45695</c:v>
                </c:pt>
                <c:pt idx="194">
                  <c:v>45694</c:v>
                </c:pt>
                <c:pt idx="195">
                  <c:v>45693</c:v>
                </c:pt>
                <c:pt idx="196">
                  <c:v>45692</c:v>
                </c:pt>
                <c:pt idx="197">
                  <c:v>45691</c:v>
                </c:pt>
                <c:pt idx="198">
                  <c:v>45688</c:v>
                </c:pt>
                <c:pt idx="199">
                  <c:v>45687</c:v>
                </c:pt>
                <c:pt idx="200">
                  <c:v>45686</c:v>
                </c:pt>
                <c:pt idx="201">
                  <c:v>45685</c:v>
                </c:pt>
                <c:pt idx="202">
                  <c:v>45684</c:v>
                </c:pt>
                <c:pt idx="203">
                  <c:v>45681</c:v>
                </c:pt>
                <c:pt idx="204">
                  <c:v>45680</c:v>
                </c:pt>
                <c:pt idx="205">
                  <c:v>45679</c:v>
                </c:pt>
                <c:pt idx="206">
                  <c:v>45678</c:v>
                </c:pt>
                <c:pt idx="207">
                  <c:v>45677</c:v>
                </c:pt>
                <c:pt idx="208">
                  <c:v>45674</c:v>
                </c:pt>
                <c:pt idx="209">
                  <c:v>45673</c:v>
                </c:pt>
                <c:pt idx="210">
                  <c:v>45672</c:v>
                </c:pt>
                <c:pt idx="211">
                  <c:v>45671</c:v>
                </c:pt>
                <c:pt idx="212">
                  <c:v>45670</c:v>
                </c:pt>
                <c:pt idx="213">
                  <c:v>45667</c:v>
                </c:pt>
                <c:pt idx="214">
                  <c:v>45666</c:v>
                </c:pt>
                <c:pt idx="215">
                  <c:v>45665</c:v>
                </c:pt>
                <c:pt idx="216">
                  <c:v>45664</c:v>
                </c:pt>
                <c:pt idx="217">
                  <c:v>45663</c:v>
                </c:pt>
                <c:pt idx="218">
                  <c:v>45660</c:v>
                </c:pt>
                <c:pt idx="219">
                  <c:v>45659</c:v>
                </c:pt>
                <c:pt idx="220">
                  <c:v>45658</c:v>
                </c:pt>
                <c:pt idx="221">
                  <c:v>45657</c:v>
                </c:pt>
                <c:pt idx="222">
                  <c:v>45656</c:v>
                </c:pt>
                <c:pt idx="223">
                  <c:v>45653</c:v>
                </c:pt>
                <c:pt idx="224">
                  <c:v>45652</c:v>
                </c:pt>
                <c:pt idx="225">
                  <c:v>45651</c:v>
                </c:pt>
                <c:pt idx="226">
                  <c:v>45650</c:v>
                </c:pt>
                <c:pt idx="227">
                  <c:v>45649</c:v>
                </c:pt>
                <c:pt idx="228">
                  <c:v>45646</c:v>
                </c:pt>
                <c:pt idx="229">
                  <c:v>45645</c:v>
                </c:pt>
                <c:pt idx="230">
                  <c:v>45644</c:v>
                </c:pt>
                <c:pt idx="231">
                  <c:v>45643</c:v>
                </c:pt>
                <c:pt idx="232">
                  <c:v>45642</c:v>
                </c:pt>
                <c:pt idx="233">
                  <c:v>45639</c:v>
                </c:pt>
                <c:pt idx="234">
                  <c:v>45638</c:v>
                </c:pt>
                <c:pt idx="235">
                  <c:v>45637</c:v>
                </c:pt>
                <c:pt idx="236">
                  <c:v>45636</c:v>
                </c:pt>
                <c:pt idx="237">
                  <c:v>45635</c:v>
                </c:pt>
                <c:pt idx="238">
                  <c:v>45632</c:v>
                </c:pt>
                <c:pt idx="239">
                  <c:v>45631</c:v>
                </c:pt>
                <c:pt idx="240">
                  <c:v>45630</c:v>
                </c:pt>
                <c:pt idx="241">
                  <c:v>45629</c:v>
                </c:pt>
                <c:pt idx="242">
                  <c:v>45628</c:v>
                </c:pt>
                <c:pt idx="243">
                  <c:v>45625</c:v>
                </c:pt>
                <c:pt idx="244">
                  <c:v>45624</c:v>
                </c:pt>
                <c:pt idx="245">
                  <c:v>45623</c:v>
                </c:pt>
                <c:pt idx="246">
                  <c:v>45622</c:v>
                </c:pt>
                <c:pt idx="247">
                  <c:v>45621</c:v>
                </c:pt>
                <c:pt idx="248">
                  <c:v>45618</c:v>
                </c:pt>
                <c:pt idx="249">
                  <c:v>45617</c:v>
                </c:pt>
                <c:pt idx="250">
                  <c:v>45616</c:v>
                </c:pt>
                <c:pt idx="251">
                  <c:v>45615</c:v>
                </c:pt>
                <c:pt idx="252">
                  <c:v>45614</c:v>
                </c:pt>
                <c:pt idx="253">
                  <c:v>45611</c:v>
                </c:pt>
                <c:pt idx="254">
                  <c:v>45610</c:v>
                </c:pt>
                <c:pt idx="255">
                  <c:v>45609</c:v>
                </c:pt>
                <c:pt idx="256">
                  <c:v>45608</c:v>
                </c:pt>
                <c:pt idx="257">
                  <c:v>45607</c:v>
                </c:pt>
                <c:pt idx="258">
                  <c:v>45604</c:v>
                </c:pt>
                <c:pt idx="259">
                  <c:v>45603</c:v>
                </c:pt>
                <c:pt idx="260">
                  <c:v>45602</c:v>
                </c:pt>
                <c:pt idx="261">
                  <c:v>45601</c:v>
                </c:pt>
                <c:pt idx="262">
                  <c:v>45600</c:v>
                </c:pt>
                <c:pt idx="263">
                  <c:v>45597</c:v>
                </c:pt>
                <c:pt idx="264">
                  <c:v>45596</c:v>
                </c:pt>
                <c:pt idx="265">
                  <c:v>45595</c:v>
                </c:pt>
                <c:pt idx="266">
                  <c:v>45594</c:v>
                </c:pt>
                <c:pt idx="267">
                  <c:v>45593</c:v>
                </c:pt>
                <c:pt idx="268">
                  <c:v>45590</c:v>
                </c:pt>
                <c:pt idx="269">
                  <c:v>45589</c:v>
                </c:pt>
                <c:pt idx="270">
                  <c:v>45588</c:v>
                </c:pt>
                <c:pt idx="271">
                  <c:v>45587</c:v>
                </c:pt>
                <c:pt idx="272">
                  <c:v>45586</c:v>
                </c:pt>
                <c:pt idx="273">
                  <c:v>45583</c:v>
                </c:pt>
                <c:pt idx="274">
                  <c:v>45582</c:v>
                </c:pt>
                <c:pt idx="275">
                  <c:v>45581</c:v>
                </c:pt>
                <c:pt idx="276">
                  <c:v>45580</c:v>
                </c:pt>
                <c:pt idx="277">
                  <c:v>45579</c:v>
                </c:pt>
                <c:pt idx="278">
                  <c:v>45576</c:v>
                </c:pt>
                <c:pt idx="279">
                  <c:v>45575</c:v>
                </c:pt>
                <c:pt idx="280">
                  <c:v>45574</c:v>
                </c:pt>
                <c:pt idx="281">
                  <c:v>45573</c:v>
                </c:pt>
                <c:pt idx="282">
                  <c:v>45572</c:v>
                </c:pt>
                <c:pt idx="283">
                  <c:v>45569</c:v>
                </c:pt>
                <c:pt idx="284">
                  <c:v>45568</c:v>
                </c:pt>
                <c:pt idx="285">
                  <c:v>45567</c:v>
                </c:pt>
                <c:pt idx="286">
                  <c:v>45566</c:v>
                </c:pt>
                <c:pt idx="287">
                  <c:v>45565</c:v>
                </c:pt>
                <c:pt idx="288">
                  <c:v>45562</c:v>
                </c:pt>
                <c:pt idx="289">
                  <c:v>45561</c:v>
                </c:pt>
                <c:pt idx="290">
                  <c:v>45560</c:v>
                </c:pt>
                <c:pt idx="291">
                  <c:v>45559</c:v>
                </c:pt>
                <c:pt idx="292">
                  <c:v>45558</c:v>
                </c:pt>
                <c:pt idx="293">
                  <c:v>45555</c:v>
                </c:pt>
                <c:pt idx="294">
                  <c:v>45554</c:v>
                </c:pt>
                <c:pt idx="295">
                  <c:v>45553</c:v>
                </c:pt>
                <c:pt idx="296">
                  <c:v>45552</c:v>
                </c:pt>
                <c:pt idx="297">
                  <c:v>45551</c:v>
                </c:pt>
                <c:pt idx="298">
                  <c:v>45548</c:v>
                </c:pt>
                <c:pt idx="299">
                  <c:v>45547</c:v>
                </c:pt>
                <c:pt idx="300">
                  <c:v>45546</c:v>
                </c:pt>
                <c:pt idx="301">
                  <c:v>45545</c:v>
                </c:pt>
                <c:pt idx="302">
                  <c:v>45544</c:v>
                </c:pt>
                <c:pt idx="303">
                  <c:v>45541</c:v>
                </c:pt>
                <c:pt idx="304">
                  <c:v>45540</c:v>
                </c:pt>
                <c:pt idx="305">
                  <c:v>45539</c:v>
                </c:pt>
                <c:pt idx="306">
                  <c:v>45538</c:v>
                </c:pt>
                <c:pt idx="307">
                  <c:v>45537</c:v>
                </c:pt>
                <c:pt idx="308">
                  <c:v>45534</c:v>
                </c:pt>
                <c:pt idx="309">
                  <c:v>45533</c:v>
                </c:pt>
                <c:pt idx="310">
                  <c:v>45532</c:v>
                </c:pt>
                <c:pt idx="311">
                  <c:v>45531</c:v>
                </c:pt>
                <c:pt idx="312">
                  <c:v>45530</c:v>
                </c:pt>
                <c:pt idx="313">
                  <c:v>45527</c:v>
                </c:pt>
                <c:pt idx="314">
                  <c:v>45526</c:v>
                </c:pt>
                <c:pt idx="315">
                  <c:v>45525</c:v>
                </c:pt>
                <c:pt idx="316">
                  <c:v>45524</c:v>
                </c:pt>
                <c:pt idx="317">
                  <c:v>45523</c:v>
                </c:pt>
                <c:pt idx="318">
                  <c:v>45520</c:v>
                </c:pt>
                <c:pt idx="319">
                  <c:v>45519</c:v>
                </c:pt>
                <c:pt idx="320">
                  <c:v>45518</c:v>
                </c:pt>
                <c:pt idx="321">
                  <c:v>45517</c:v>
                </c:pt>
                <c:pt idx="322">
                  <c:v>45516</c:v>
                </c:pt>
                <c:pt idx="323">
                  <c:v>45513</c:v>
                </c:pt>
                <c:pt idx="324">
                  <c:v>45512</c:v>
                </c:pt>
                <c:pt idx="325">
                  <c:v>45511</c:v>
                </c:pt>
                <c:pt idx="326">
                  <c:v>45510</c:v>
                </c:pt>
                <c:pt idx="327">
                  <c:v>45509</c:v>
                </c:pt>
                <c:pt idx="328">
                  <c:v>45506</c:v>
                </c:pt>
                <c:pt idx="329">
                  <c:v>45505</c:v>
                </c:pt>
                <c:pt idx="330">
                  <c:v>45504</c:v>
                </c:pt>
                <c:pt idx="331">
                  <c:v>45503</c:v>
                </c:pt>
                <c:pt idx="332">
                  <c:v>45502</c:v>
                </c:pt>
                <c:pt idx="333">
                  <c:v>45499</c:v>
                </c:pt>
                <c:pt idx="334">
                  <c:v>45498</c:v>
                </c:pt>
                <c:pt idx="335">
                  <c:v>45497</c:v>
                </c:pt>
                <c:pt idx="336">
                  <c:v>45496</c:v>
                </c:pt>
                <c:pt idx="337">
                  <c:v>45495</c:v>
                </c:pt>
                <c:pt idx="338">
                  <c:v>45492</c:v>
                </c:pt>
                <c:pt idx="339">
                  <c:v>45491</c:v>
                </c:pt>
                <c:pt idx="340">
                  <c:v>45490</c:v>
                </c:pt>
                <c:pt idx="341">
                  <c:v>45489</c:v>
                </c:pt>
                <c:pt idx="342">
                  <c:v>45488</c:v>
                </c:pt>
                <c:pt idx="343">
                  <c:v>45485</c:v>
                </c:pt>
                <c:pt idx="344">
                  <c:v>45484</c:v>
                </c:pt>
                <c:pt idx="345">
                  <c:v>45483</c:v>
                </c:pt>
                <c:pt idx="346">
                  <c:v>45482</c:v>
                </c:pt>
                <c:pt idx="347">
                  <c:v>45481</c:v>
                </c:pt>
                <c:pt idx="348">
                  <c:v>45478</c:v>
                </c:pt>
                <c:pt idx="349">
                  <c:v>45477</c:v>
                </c:pt>
                <c:pt idx="350">
                  <c:v>45476</c:v>
                </c:pt>
                <c:pt idx="351">
                  <c:v>45475</c:v>
                </c:pt>
                <c:pt idx="352">
                  <c:v>45474</c:v>
                </c:pt>
                <c:pt idx="353">
                  <c:v>45471</c:v>
                </c:pt>
                <c:pt idx="354">
                  <c:v>45470</c:v>
                </c:pt>
                <c:pt idx="355">
                  <c:v>45469</c:v>
                </c:pt>
                <c:pt idx="356">
                  <c:v>45468</c:v>
                </c:pt>
                <c:pt idx="357">
                  <c:v>45467</c:v>
                </c:pt>
                <c:pt idx="358">
                  <c:v>45464</c:v>
                </c:pt>
                <c:pt idx="359">
                  <c:v>45463</c:v>
                </c:pt>
                <c:pt idx="360">
                  <c:v>45462</c:v>
                </c:pt>
                <c:pt idx="361">
                  <c:v>45461</c:v>
                </c:pt>
                <c:pt idx="362">
                  <c:v>45460</c:v>
                </c:pt>
                <c:pt idx="363">
                  <c:v>45457</c:v>
                </c:pt>
                <c:pt idx="364">
                  <c:v>45456</c:v>
                </c:pt>
                <c:pt idx="365">
                  <c:v>45455</c:v>
                </c:pt>
                <c:pt idx="366">
                  <c:v>45454</c:v>
                </c:pt>
                <c:pt idx="367">
                  <c:v>45453</c:v>
                </c:pt>
                <c:pt idx="368">
                  <c:v>45450</c:v>
                </c:pt>
                <c:pt idx="369">
                  <c:v>45449</c:v>
                </c:pt>
                <c:pt idx="370">
                  <c:v>45448</c:v>
                </c:pt>
                <c:pt idx="371">
                  <c:v>45447</c:v>
                </c:pt>
                <c:pt idx="372">
                  <c:v>45446</c:v>
                </c:pt>
                <c:pt idx="373">
                  <c:v>45443</c:v>
                </c:pt>
                <c:pt idx="374">
                  <c:v>45442</c:v>
                </c:pt>
                <c:pt idx="375">
                  <c:v>45441</c:v>
                </c:pt>
                <c:pt idx="376">
                  <c:v>45440</c:v>
                </c:pt>
                <c:pt idx="377">
                  <c:v>45439</c:v>
                </c:pt>
                <c:pt idx="378">
                  <c:v>45436</c:v>
                </c:pt>
                <c:pt idx="379">
                  <c:v>45435</c:v>
                </c:pt>
                <c:pt idx="380">
                  <c:v>45434</c:v>
                </c:pt>
                <c:pt idx="381">
                  <c:v>45433</c:v>
                </c:pt>
                <c:pt idx="382">
                  <c:v>45432</c:v>
                </c:pt>
                <c:pt idx="383">
                  <c:v>45429</c:v>
                </c:pt>
                <c:pt idx="384">
                  <c:v>45428</c:v>
                </c:pt>
                <c:pt idx="385">
                  <c:v>45427</c:v>
                </c:pt>
                <c:pt idx="386">
                  <c:v>45426</c:v>
                </c:pt>
                <c:pt idx="387">
                  <c:v>45425</c:v>
                </c:pt>
                <c:pt idx="388">
                  <c:v>45422</c:v>
                </c:pt>
                <c:pt idx="389">
                  <c:v>45421</c:v>
                </c:pt>
                <c:pt idx="390">
                  <c:v>45420</c:v>
                </c:pt>
                <c:pt idx="391">
                  <c:v>45419</c:v>
                </c:pt>
                <c:pt idx="392">
                  <c:v>45418</c:v>
                </c:pt>
                <c:pt idx="393">
                  <c:v>45415</c:v>
                </c:pt>
                <c:pt idx="394">
                  <c:v>45414</c:v>
                </c:pt>
                <c:pt idx="395">
                  <c:v>45413</c:v>
                </c:pt>
                <c:pt idx="396">
                  <c:v>45412</c:v>
                </c:pt>
                <c:pt idx="397">
                  <c:v>45411</c:v>
                </c:pt>
                <c:pt idx="398">
                  <c:v>45408</c:v>
                </c:pt>
                <c:pt idx="399">
                  <c:v>45407</c:v>
                </c:pt>
                <c:pt idx="400">
                  <c:v>45406</c:v>
                </c:pt>
                <c:pt idx="401">
                  <c:v>45405</c:v>
                </c:pt>
                <c:pt idx="402">
                  <c:v>45404</c:v>
                </c:pt>
                <c:pt idx="403">
                  <c:v>45401</c:v>
                </c:pt>
                <c:pt idx="404">
                  <c:v>45400</c:v>
                </c:pt>
                <c:pt idx="405">
                  <c:v>45399</c:v>
                </c:pt>
                <c:pt idx="406">
                  <c:v>45398</c:v>
                </c:pt>
                <c:pt idx="407">
                  <c:v>45397</c:v>
                </c:pt>
                <c:pt idx="408">
                  <c:v>45394</c:v>
                </c:pt>
                <c:pt idx="409">
                  <c:v>45393</c:v>
                </c:pt>
                <c:pt idx="410">
                  <c:v>45392</c:v>
                </c:pt>
                <c:pt idx="411">
                  <c:v>45391</c:v>
                </c:pt>
                <c:pt idx="412">
                  <c:v>45390</c:v>
                </c:pt>
                <c:pt idx="413">
                  <c:v>45387</c:v>
                </c:pt>
                <c:pt idx="414">
                  <c:v>45386</c:v>
                </c:pt>
                <c:pt idx="415">
                  <c:v>45385</c:v>
                </c:pt>
                <c:pt idx="416">
                  <c:v>45384</c:v>
                </c:pt>
                <c:pt idx="417">
                  <c:v>45383</c:v>
                </c:pt>
                <c:pt idx="418">
                  <c:v>45380</c:v>
                </c:pt>
                <c:pt idx="419">
                  <c:v>45379</c:v>
                </c:pt>
                <c:pt idx="420">
                  <c:v>45378</c:v>
                </c:pt>
                <c:pt idx="421">
                  <c:v>45377</c:v>
                </c:pt>
                <c:pt idx="422">
                  <c:v>45376</c:v>
                </c:pt>
                <c:pt idx="423">
                  <c:v>45373</c:v>
                </c:pt>
                <c:pt idx="424">
                  <c:v>45372</c:v>
                </c:pt>
                <c:pt idx="425">
                  <c:v>45371</c:v>
                </c:pt>
                <c:pt idx="426">
                  <c:v>45370</c:v>
                </c:pt>
                <c:pt idx="427">
                  <c:v>45369</c:v>
                </c:pt>
                <c:pt idx="428">
                  <c:v>45366</c:v>
                </c:pt>
                <c:pt idx="429">
                  <c:v>45365</c:v>
                </c:pt>
                <c:pt idx="430">
                  <c:v>45364</c:v>
                </c:pt>
                <c:pt idx="431">
                  <c:v>45363</c:v>
                </c:pt>
                <c:pt idx="432">
                  <c:v>45362</c:v>
                </c:pt>
                <c:pt idx="433">
                  <c:v>45359</c:v>
                </c:pt>
                <c:pt idx="434">
                  <c:v>45358</c:v>
                </c:pt>
                <c:pt idx="435">
                  <c:v>45357</c:v>
                </c:pt>
                <c:pt idx="436">
                  <c:v>45356</c:v>
                </c:pt>
                <c:pt idx="437">
                  <c:v>45355</c:v>
                </c:pt>
                <c:pt idx="438">
                  <c:v>45352</c:v>
                </c:pt>
                <c:pt idx="439">
                  <c:v>45351</c:v>
                </c:pt>
                <c:pt idx="440">
                  <c:v>45350</c:v>
                </c:pt>
                <c:pt idx="441">
                  <c:v>45349</c:v>
                </c:pt>
                <c:pt idx="442">
                  <c:v>45348</c:v>
                </c:pt>
                <c:pt idx="443">
                  <c:v>45345</c:v>
                </c:pt>
                <c:pt idx="444">
                  <c:v>45344</c:v>
                </c:pt>
                <c:pt idx="445">
                  <c:v>45343</c:v>
                </c:pt>
                <c:pt idx="446">
                  <c:v>45342</c:v>
                </c:pt>
                <c:pt idx="447">
                  <c:v>45341</c:v>
                </c:pt>
                <c:pt idx="448">
                  <c:v>45338</c:v>
                </c:pt>
                <c:pt idx="449">
                  <c:v>45337</c:v>
                </c:pt>
                <c:pt idx="450">
                  <c:v>45336</c:v>
                </c:pt>
                <c:pt idx="451">
                  <c:v>45335</c:v>
                </c:pt>
                <c:pt idx="452">
                  <c:v>45334</c:v>
                </c:pt>
                <c:pt idx="453">
                  <c:v>45331</c:v>
                </c:pt>
                <c:pt idx="454">
                  <c:v>45330</c:v>
                </c:pt>
                <c:pt idx="455">
                  <c:v>45329</c:v>
                </c:pt>
                <c:pt idx="456">
                  <c:v>45328</c:v>
                </c:pt>
                <c:pt idx="457">
                  <c:v>45327</c:v>
                </c:pt>
                <c:pt idx="458">
                  <c:v>45324</c:v>
                </c:pt>
                <c:pt idx="459">
                  <c:v>45323</c:v>
                </c:pt>
                <c:pt idx="460">
                  <c:v>45322</c:v>
                </c:pt>
                <c:pt idx="461">
                  <c:v>45321</c:v>
                </c:pt>
                <c:pt idx="462">
                  <c:v>45320</c:v>
                </c:pt>
                <c:pt idx="463">
                  <c:v>45317</c:v>
                </c:pt>
                <c:pt idx="464">
                  <c:v>45316</c:v>
                </c:pt>
                <c:pt idx="465">
                  <c:v>45315</c:v>
                </c:pt>
                <c:pt idx="466">
                  <c:v>45314</c:v>
                </c:pt>
                <c:pt idx="467">
                  <c:v>45313</c:v>
                </c:pt>
                <c:pt idx="468">
                  <c:v>45310</c:v>
                </c:pt>
                <c:pt idx="469">
                  <c:v>45309</c:v>
                </c:pt>
                <c:pt idx="470">
                  <c:v>45308</c:v>
                </c:pt>
                <c:pt idx="471">
                  <c:v>45307</c:v>
                </c:pt>
                <c:pt idx="472">
                  <c:v>45306</c:v>
                </c:pt>
                <c:pt idx="473">
                  <c:v>45303</c:v>
                </c:pt>
                <c:pt idx="474">
                  <c:v>45302</c:v>
                </c:pt>
                <c:pt idx="475">
                  <c:v>45301</c:v>
                </c:pt>
                <c:pt idx="476">
                  <c:v>45300</c:v>
                </c:pt>
                <c:pt idx="477">
                  <c:v>45299</c:v>
                </c:pt>
                <c:pt idx="478">
                  <c:v>45296</c:v>
                </c:pt>
                <c:pt idx="479">
                  <c:v>45295</c:v>
                </c:pt>
                <c:pt idx="480">
                  <c:v>45294</c:v>
                </c:pt>
                <c:pt idx="481">
                  <c:v>45293</c:v>
                </c:pt>
                <c:pt idx="482">
                  <c:v>45292</c:v>
                </c:pt>
                <c:pt idx="483">
                  <c:v>45289</c:v>
                </c:pt>
                <c:pt idx="484">
                  <c:v>45288</c:v>
                </c:pt>
                <c:pt idx="485">
                  <c:v>45287</c:v>
                </c:pt>
                <c:pt idx="486">
                  <c:v>45286</c:v>
                </c:pt>
                <c:pt idx="487">
                  <c:v>45285</c:v>
                </c:pt>
                <c:pt idx="488">
                  <c:v>45282</c:v>
                </c:pt>
                <c:pt idx="489">
                  <c:v>45281</c:v>
                </c:pt>
                <c:pt idx="490">
                  <c:v>45280</c:v>
                </c:pt>
                <c:pt idx="491">
                  <c:v>45279</c:v>
                </c:pt>
                <c:pt idx="492">
                  <c:v>45278</c:v>
                </c:pt>
                <c:pt idx="493">
                  <c:v>45275</c:v>
                </c:pt>
                <c:pt idx="494">
                  <c:v>45274</c:v>
                </c:pt>
                <c:pt idx="495">
                  <c:v>45273</c:v>
                </c:pt>
                <c:pt idx="496">
                  <c:v>45272</c:v>
                </c:pt>
                <c:pt idx="497">
                  <c:v>45271</c:v>
                </c:pt>
                <c:pt idx="498">
                  <c:v>45268</c:v>
                </c:pt>
                <c:pt idx="499">
                  <c:v>45267</c:v>
                </c:pt>
                <c:pt idx="500">
                  <c:v>45266</c:v>
                </c:pt>
                <c:pt idx="501">
                  <c:v>45265</c:v>
                </c:pt>
                <c:pt idx="502">
                  <c:v>45264</c:v>
                </c:pt>
                <c:pt idx="503">
                  <c:v>45261</c:v>
                </c:pt>
                <c:pt idx="504">
                  <c:v>45260</c:v>
                </c:pt>
                <c:pt idx="505">
                  <c:v>45259</c:v>
                </c:pt>
                <c:pt idx="506">
                  <c:v>45258</c:v>
                </c:pt>
                <c:pt idx="507">
                  <c:v>45257</c:v>
                </c:pt>
                <c:pt idx="508">
                  <c:v>45254</c:v>
                </c:pt>
                <c:pt idx="509">
                  <c:v>45253</c:v>
                </c:pt>
                <c:pt idx="510">
                  <c:v>45252</c:v>
                </c:pt>
                <c:pt idx="511">
                  <c:v>45251</c:v>
                </c:pt>
                <c:pt idx="512">
                  <c:v>45250</c:v>
                </c:pt>
                <c:pt idx="513">
                  <c:v>45247</c:v>
                </c:pt>
                <c:pt idx="514">
                  <c:v>45246</c:v>
                </c:pt>
                <c:pt idx="515">
                  <c:v>45245</c:v>
                </c:pt>
                <c:pt idx="516">
                  <c:v>45244</c:v>
                </c:pt>
                <c:pt idx="517">
                  <c:v>45243</c:v>
                </c:pt>
                <c:pt idx="518">
                  <c:v>45240</c:v>
                </c:pt>
                <c:pt idx="519">
                  <c:v>45239</c:v>
                </c:pt>
                <c:pt idx="520">
                  <c:v>45238</c:v>
                </c:pt>
                <c:pt idx="521">
                  <c:v>45237</c:v>
                </c:pt>
                <c:pt idx="522">
                  <c:v>45236</c:v>
                </c:pt>
                <c:pt idx="523">
                  <c:v>45233</c:v>
                </c:pt>
                <c:pt idx="524">
                  <c:v>45232</c:v>
                </c:pt>
                <c:pt idx="525">
                  <c:v>45231</c:v>
                </c:pt>
                <c:pt idx="526">
                  <c:v>45230</c:v>
                </c:pt>
                <c:pt idx="527">
                  <c:v>45229</c:v>
                </c:pt>
                <c:pt idx="528">
                  <c:v>45226</c:v>
                </c:pt>
                <c:pt idx="529">
                  <c:v>45225</c:v>
                </c:pt>
                <c:pt idx="530">
                  <c:v>45224</c:v>
                </c:pt>
                <c:pt idx="531">
                  <c:v>45223</c:v>
                </c:pt>
                <c:pt idx="532">
                  <c:v>45222</c:v>
                </c:pt>
                <c:pt idx="533">
                  <c:v>45219</c:v>
                </c:pt>
                <c:pt idx="534">
                  <c:v>45218</c:v>
                </c:pt>
                <c:pt idx="535">
                  <c:v>45217</c:v>
                </c:pt>
                <c:pt idx="536">
                  <c:v>45216</c:v>
                </c:pt>
                <c:pt idx="537">
                  <c:v>45215</c:v>
                </c:pt>
                <c:pt idx="538">
                  <c:v>45212</c:v>
                </c:pt>
                <c:pt idx="539">
                  <c:v>45211</c:v>
                </c:pt>
                <c:pt idx="540">
                  <c:v>45210</c:v>
                </c:pt>
                <c:pt idx="541">
                  <c:v>45209</c:v>
                </c:pt>
                <c:pt idx="542">
                  <c:v>45208</c:v>
                </c:pt>
                <c:pt idx="543">
                  <c:v>45205</c:v>
                </c:pt>
                <c:pt idx="544">
                  <c:v>45204</c:v>
                </c:pt>
                <c:pt idx="545">
                  <c:v>45203</c:v>
                </c:pt>
                <c:pt idx="546">
                  <c:v>45202</c:v>
                </c:pt>
                <c:pt idx="547">
                  <c:v>45201</c:v>
                </c:pt>
                <c:pt idx="548">
                  <c:v>45198</c:v>
                </c:pt>
                <c:pt idx="549">
                  <c:v>45197</c:v>
                </c:pt>
                <c:pt idx="550">
                  <c:v>45196</c:v>
                </c:pt>
                <c:pt idx="551">
                  <c:v>45195</c:v>
                </c:pt>
                <c:pt idx="552">
                  <c:v>45194</c:v>
                </c:pt>
                <c:pt idx="553">
                  <c:v>45191</c:v>
                </c:pt>
                <c:pt idx="554">
                  <c:v>45190</c:v>
                </c:pt>
                <c:pt idx="555">
                  <c:v>45189</c:v>
                </c:pt>
                <c:pt idx="556">
                  <c:v>45188</c:v>
                </c:pt>
                <c:pt idx="557">
                  <c:v>45187</c:v>
                </c:pt>
                <c:pt idx="558">
                  <c:v>45184</c:v>
                </c:pt>
                <c:pt idx="559">
                  <c:v>45183</c:v>
                </c:pt>
                <c:pt idx="560">
                  <c:v>45182</c:v>
                </c:pt>
                <c:pt idx="561">
                  <c:v>45181</c:v>
                </c:pt>
                <c:pt idx="562">
                  <c:v>45180</c:v>
                </c:pt>
                <c:pt idx="563">
                  <c:v>45177</c:v>
                </c:pt>
                <c:pt idx="564">
                  <c:v>45176</c:v>
                </c:pt>
                <c:pt idx="565">
                  <c:v>45175</c:v>
                </c:pt>
                <c:pt idx="566">
                  <c:v>45174</c:v>
                </c:pt>
                <c:pt idx="567">
                  <c:v>45173</c:v>
                </c:pt>
                <c:pt idx="568">
                  <c:v>45170</c:v>
                </c:pt>
                <c:pt idx="569">
                  <c:v>45169</c:v>
                </c:pt>
                <c:pt idx="570">
                  <c:v>45168</c:v>
                </c:pt>
                <c:pt idx="571">
                  <c:v>45167</c:v>
                </c:pt>
                <c:pt idx="572">
                  <c:v>45166</c:v>
                </c:pt>
                <c:pt idx="573">
                  <c:v>45163</c:v>
                </c:pt>
                <c:pt idx="574">
                  <c:v>45162</c:v>
                </c:pt>
                <c:pt idx="575">
                  <c:v>45161</c:v>
                </c:pt>
                <c:pt idx="576">
                  <c:v>45160</c:v>
                </c:pt>
                <c:pt idx="577">
                  <c:v>45159</c:v>
                </c:pt>
                <c:pt idx="578">
                  <c:v>45156</c:v>
                </c:pt>
                <c:pt idx="579">
                  <c:v>45155</c:v>
                </c:pt>
                <c:pt idx="580">
                  <c:v>45154</c:v>
                </c:pt>
                <c:pt idx="581">
                  <c:v>45153</c:v>
                </c:pt>
                <c:pt idx="582">
                  <c:v>45152</c:v>
                </c:pt>
                <c:pt idx="583">
                  <c:v>45149</c:v>
                </c:pt>
                <c:pt idx="584">
                  <c:v>45148</c:v>
                </c:pt>
                <c:pt idx="585">
                  <c:v>45147</c:v>
                </c:pt>
                <c:pt idx="586">
                  <c:v>45146</c:v>
                </c:pt>
                <c:pt idx="587">
                  <c:v>45145</c:v>
                </c:pt>
                <c:pt idx="588">
                  <c:v>45142</c:v>
                </c:pt>
                <c:pt idx="589">
                  <c:v>45141</c:v>
                </c:pt>
                <c:pt idx="590">
                  <c:v>45140</c:v>
                </c:pt>
                <c:pt idx="591">
                  <c:v>45139</c:v>
                </c:pt>
                <c:pt idx="592">
                  <c:v>45138</c:v>
                </c:pt>
                <c:pt idx="593">
                  <c:v>45135</c:v>
                </c:pt>
                <c:pt idx="594">
                  <c:v>45134</c:v>
                </c:pt>
                <c:pt idx="595">
                  <c:v>45133</c:v>
                </c:pt>
                <c:pt idx="596">
                  <c:v>45132</c:v>
                </c:pt>
                <c:pt idx="597">
                  <c:v>45131</c:v>
                </c:pt>
                <c:pt idx="598">
                  <c:v>45128</c:v>
                </c:pt>
                <c:pt idx="599">
                  <c:v>45127</c:v>
                </c:pt>
                <c:pt idx="600">
                  <c:v>45126</c:v>
                </c:pt>
                <c:pt idx="601">
                  <c:v>45125</c:v>
                </c:pt>
                <c:pt idx="602">
                  <c:v>45124</c:v>
                </c:pt>
                <c:pt idx="603">
                  <c:v>45121</c:v>
                </c:pt>
                <c:pt idx="604">
                  <c:v>45120</c:v>
                </c:pt>
                <c:pt idx="605">
                  <c:v>45119</c:v>
                </c:pt>
                <c:pt idx="606">
                  <c:v>45118</c:v>
                </c:pt>
                <c:pt idx="607">
                  <c:v>45117</c:v>
                </c:pt>
                <c:pt idx="608">
                  <c:v>45114</c:v>
                </c:pt>
                <c:pt idx="609">
                  <c:v>45113</c:v>
                </c:pt>
                <c:pt idx="610">
                  <c:v>45112</c:v>
                </c:pt>
                <c:pt idx="611">
                  <c:v>45111</c:v>
                </c:pt>
                <c:pt idx="612">
                  <c:v>45110</c:v>
                </c:pt>
                <c:pt idx="613">
                  <c:v>45107</c:v>
                </c:pt>
                <c:pt idx="614">
                  <c:v>45106</c:v>
                </c:pt>
                <c:pt idx="615">
                  <c:v>45105</c:v>
                </c:pt>
                <c:pt idx="616">
                  <c:v>45104</c:v>
                </c:pt>
                <c:pt idx="617">
                  <c:v>45103</c:v>
                </c:pt>
                <c:pt idx="618">
                  <c:v>45100</c:v>
                </c:pt>
                <c:pt idx="619">
                  <c:v>45099</c:v>
                </c:pt>
                <c:pt idx="620">
                  <c:v>45098</c:v>
                </c:pt>
                <c:pt idx="621">
                  <c:v>45097</c:v>
                </c:pt>
                <c:pt idx="622">
                  <c:v>45096</c:v>
                </c:pt>
                <c:pt idx="623">
                  <c:v>45093</c:v>
                </c:pt>
                <c:pt idx="624">
                  <c:v>45092</c:v>
                </c:pt>
                <c:pt idx="625">
                  <c:v>45091</c:v>
                </c:pt>
                <c:pt idx="626">
                  <c:v>45090</c:v>
                </c:pt>
                <c:pt idx="627">
                  <c:v>45089</c:v>
                </c:pt>
                <c:pt idx="628">
                  <c:v>45086</c:v>
                </c:pt>
                <c:pt idx="629">
                  <c:v>45085</c:v>
                </c:pt>
                <c:pt idx="630">
                  <c:v>45084</c:v>
                </c:pt>
                <c:pt idx="631">
                  <c:v>45083</c:v>
                </c:pt>
                <c:pt idx="632">
                  <c:v>45082</c:v>
                </c:pt>
                <c:pt idx="633">
                  <c:v>45079</c:v>
                </c:pt>
                <c:pt idx="634">
                  <c:v>45078</c:v>
                </c:pt>
                <c:pt idx="635">
                  <c:v>45077</c:v>
                </c:pt>
                <c:pt idx="636">
                  <c:v>45076</c:v>
                </c:pt>
                <c:pt idx="637">
                  <c:v>45075</c:v>
                </c:pt>
                <c:pt idx="638">
                  <c:v>45072</c:v>
                </c:pt>
                <c:pt idx="639">
                  <c:v>45071</c:v>
                </c:pt>
                <c:pt idx="640">
                  <c:v>45070</c:v>
                </c:pt>
                <c:pt idx="641">
                  <c:v>45069</c:v>
                </c:pt>
                <c:pt idx="642">
                  <c:v>45068</c:v>
                </c:pt>
                <c:pt idx="643">
                  <c:v>45065</c:v>
                </c:pt>
                <c:pt idx="644">
                  <c:v>45064</c:v>
                </c:pt>
                <c:pt idx="645">
                  <c:v>45063</c:v>
                </c:pt>
                <c:pt idx="646">
                  <c:v>45062</c:v>
                </c:pt>
                <c:pt idx="647">
                  <c:v>45061</c:v>
                </c:pt>
                <c:pt idx="648">
                  <c:v>45058</c:v>
                </c:pt>
                <c:pt idx="649">
                  <c:v>45057</c:v>
                </c:pt>
                <c:pt idx="650">
                  <c:v>45056</c:v>
                </c:pt>
                <c:pt idx="651">
                  <c:v>45055</c:v>
                </c:pt>
                <c:pt idx="652">
                  <c:v>45054</c:v>
                </c:pt>
                <c:pt idx="653">
                  <c:v>45051</c:v>
                </c:pt>
                <c:pt idx="654">
                  <c:v>45050</c:v>
                </c:pt>
                <c:pt idx="655">
                  <c:v>45049</c:v>
                </c:pt>
                <c:pt idx="656">
                  <c:v>45048</c:v>
                </c:pt>
                <c:pt idx="657">
                  <c:v>45047</c:v>
                </c:pt>
                <c:pt idx="658">
                  <c:v>45044</c:v>
                </c:pt>
                <c:pt idx="659">
                  <c:v>45043</c:v>
                </c:pt>
                <c:pt idx="660">
                  <c:v>45042</c:v>
                </c:pt>
                <c:pt idx="661">
                  <c:v>45041</c:v>
                </c:pt>
                <c:pt idx="662">
                  <c:v>45040</c:v>
                </c:pt>
                <c:pt idx="663">
                  <c:v>45037</c:v>
                </c:pt>
                <c:pt idx="664">
                  <c:v>45036</c:v>
                </c:pt>
                <c:pt idx="665">
                  <c:v>45035</c:v>
                </c:pt>
                <c:pt idx="666">
                  <c:v>45034</c:v>
                </c:pt>
                <c:pt idx="667">
                  <c:v>45033</c:v>
                </c:pt>
                <c:pt idx="668">
                  <c:v>45030</c:v>
                </c:pt>
                <c:pt idx="669">
                  <c:v>45029</c:v>
                </c:pt>
                <c:pt idx="670">
                  <c:v>45028</c:v>
                </c:pt>
                <c:pt idx="671">
                  <c:v>45027</c:v>
                </c:pt>
                <c:pt idx="672">
                  <c:v>45026</c:v>
                </c:pt>
                <c:pt idx="673">
                  <c:v>45023</c:v>
                </c:pt>
                <c:pt idx="674">
                  <c:v>45022</c:v>
                </c:pt>
                <c:pt idx="675">
                  <c:v>45021</c:v>
                </c:pt>
                <c:pt idx="676">
                  <c:v>45020</c:v>
                </c:pt>
                <c:pt idx="677">
                  <c:v>45019</c:v>
                </c:pt>
                <c:pt idx="678">
                  <c:v>45016</c:v>
                </c:pt>
                <c:pt idx="679">
                  <c:v>45015</c:v>
                </c:pt>
                <c:pt idx="680">
                  <c:v>45014</c:v>
                </c:pt>
                <c:pt idx="681">
                  <c:v>45013</c:v>
                </c:pt>
                <c:pt idx="682">
                  <c:v>45012</c:v>
                </c:pt>
                <c:pt idx="683">
                  <c:v>45009</c:v>
                </c:pt>
                <c:pt idx="684">
                  <c:v>45008</c:v>
                </c:pt>
                <c:pt idx="685">
                  <c:v>45007</c:v>
                </c:pt>
                <c:pt idx="686">
                  <c:v>45006</c:v>
                </c:pt>
                <c:pt idx="687">
                  <c:v>45005</c:v>
                </c:pt>
                <c:pt idx="688">
                  <c:v>45002</c:v>
                </c:pt>
                <c:pt idx="689">
                  <c:v>45001</c:v>
                </c:pt>
                <c:pt idx="690">
                  <c:v>45000</c:v>
                </c:pt>
                <c:pt idx="691">
                  <c:v>44999</c:v>
                </c:pt>
                <c:pt idx="692">
                  <c:v>44998</c:v>
                </c:pt>
                <c:pt idx="693">
                  <c:v>44995</c:v>
                </c:pt>
                <c:pt idx="694">
                  <c:v>44994</c:v>
                </c:pt>
                <c:pt idx="695">
                  <c:v>44993</c:v>
                </c:pt>
                <c:pt idx="696">
                  <c:v>44992</c:v>
                </c:pt>
                <c:pt idx="697">
                  <c:v>44991</c:v>
                </c:pt>
                <c:pt idx="698">
                  <c:v>44988</c:v>
                </c:pt>
                <c:pt idx="699">
                  <c:v>44987</c:v>
                </c:pt>
                <c:pt idx="700">
                  <c:v>44986</c:v>
                </c:pt>
                <c:pt idx="701">
                  <c:v>44985</c:v>
                </c:pt>
                <c:pt idx="702">
                  <c:v>44984</c:v>
                </c:pt>
                <c:pt idx="703">
                  <c:v>44981</c:v>
                </c:pt>
                <c:pt idx="704">
                  <c:v>44980</c:v>
                </c:pt>
                <c:pt idx="705">
                  <c:v>44979</c:v>
                </c:pt>
                <c:pt idx="706">
                  <c:v>44978</c:v>
                </c:pt>
                <c:pt idx="707">
                  <c:v>44977</c:v>
                </c:pt>
                <c:pt idx="708">
                  <c:v>44974</c:v>
                </c:pt>
                <c:pt idx="709">
                  <c:v>44973</c:v>
                </c:pt>
                <c:pt idx="710">
                  <c:v>44972</c:v>
                </c:pt>
                <c:pt idx="711">
                  <c:v>44971</c:v>
                </c:pt>
                <c:pt idx="712">
                  <c:v>44970</c:v>
                </c:pt>
                <c:pt idx="713">
                  <c:v>44967</c:v>
                </c:pt>
                <c:pt idx="714">
                  <c:v>44966</c:v>
                </c:pt>
                <c:pt idx="715">
                  <c:v>44965</c:v>
                </c:pt>
                <c:pt idx="716">
                  <c:v>44964</c:v>
                </c:pt>
                <c:pt idx="717">
                  <c:v>44963</c:v>
                </c:pt>
                <c:pt idx="718">
                  <c:v>44960</c:v>
                </c:pt>
                <c:pt idx="719">
                  <c:v>44959</c:v>
                </c:pt>
                <c:pt idx="720">
                  <c:v>44958</c:v>
                </c:pt>
                <c:pt idx="721">
                  <c:v>44957</c:v>
                </c:pt>
                <c:pt idx="722">
                  <c:v>44956</c:v>
                </c:pt>
                <c:pt idx="723">
                  <c:v>44953</c:v>
                </c:pt>
                <c:pt idx="724">
                  <c:v>44952</c:v>
                </c:pt>
                <c:pt idx="725">
                  <c:v>44951</c:v>
                </c:pt>
                <c:pt idx="726">
                  <c:v>44950</c:v>
                </c:pt>
                <c:pt idx="727">
                  <c:v>44949</c:v>
                </c:pt>
                <c:pt idx="728">
                  <c:v>44946</c:v>
                </c:pt>
                <c:pt idx="729">
                  <c:v>44945</c:v>
                </c:pt>
                <c:pt idx="730">
                  <c:v>44944</c:v>
                </c:pt>
                <c:pt idx="731">
                  <c:v>44943</c:v>
                </c:pt>
                <c:pt idx="732">
                  <c:v>44942</c:v>
                </c:pt>
                <c:pt idx="733">
                  <c:v>44939</c:v>
                </c:pt>
                <c:pt idx="734">
                  <c:v>44938</c:v>
                </c:pt>
                <c:pt idx="735">
                  <c:v>44937</c:v>
                </c:pt>
                <c:pt idx="736">
                  <c:v>44936</c:v>
                </c:pt>
                <c:pt idx="737">
                  <c:v>44935</c:v>
                </c:pt>
                <c:pt idx="738">
                  <c:v>44932</c:v>
                </c:pt>
                <c:pt idx="739">
                  <c:v>44931</c:v>
                </c:pt>
                <c:pt idx="740">
                  <c:v>44930</c:v>
                </c:pt>
                <c:pt idx="741">
                  <c:v>44929</c:v>
                </c:pt>
                <c:pt idx="742">
                  <c:v>44928</c:v>
                </c:pt>
                <c:pt idx="743">
                  <c:v>44925</c:v>
                </c:pt>
                <c:pt idx="744">
                  <c:v>44924</c:v>
                </c:pt>
                <c:pt idx="745">
                  <c:v>44923</c:v>
                </c:pt>
                <c:pt idx="746">
                  <c:v>44922</c:v>
                </c:pt>
                <c:pt idx="747">
                  <c:v>44921</c:v>
                </c:pt>
                <c:pt idx="748">
                  <c:v>44918</c:v>
                </c:pt>
                <c:pt idx="749">
                  <c:v>44917</c:v>
                </c:pt>
                <c:pt idx="750">
                  <c:v>44916</c:v>
                </c:pt>
                <c:pt idx="751">
                  <c:v>44915</c:v>
                </c:pt>
                <c:pt idx="752">
                  <c:v>44914</c:v>
                </c:pt>
                <c:pt idx="753">
                  <c:v>44911</c:v>
                </c:pt>
                <c:pt idx="754">
                  <c:v>44910</c:v>
                </c:pt>
                <c:pt idx="755">
                  <c:v>44909</c:v>
                </c:pt>
                <c:pt idx="756">
                  <c:v>44908</c:v>
                </c:pt>
                <c:pt idx="757">
                  <c:v>44907</c:v>
                </c:pt>
                <c:pt idx="758">
                  <c:v>44904</c:v>
                </c:pt>
                <c:pt idx="759">
                  <c:v>44903</c:v>
                </c:pt>
                <c:pt idx="760">
                  <c:v>44902</c:v>
                </c:pt>
                <c:pt idx="761">
                  <c:v>44901</c:v>
                </c:pt>
                <c:pt idx="762">
                  <c:v>44900</c:v>
                </c:pt>
                <c:pt idx="763">
                  <c:v>44897</c:v>
                </c:pt>
                <c:pt idx="764">
                  <c:v>44896</c:v>
                </c:pt>
                <c:pt idx="765">
                  <c:v>44895</c:v>
                </c:pt>
                <c:pt idx="766">
                  <c:v>44894</c:v>
                </c:pt>
                <c:pt idx="767">
                  <c:v>44893</c:v>
                </c:pt>
                <c:pt idx="768">
                  <c:v>44890</c:v>
                </c:pt>
                <c:pt idx="769">
                  <c:v>44889</c:v>
                </c:pt>
                <c:pt idx="770">
                  <c:v>44888</c:v>
                </c:pt>
                <c:pt idx="771">
                  <c:v>44887</c:v>
                </c:pt>
                <c:pt idx="772">
                  <c:v>44886</c:v>
                </c:pt>
                <c:pt idx="773">
                  <c:v>44883</c:v>
                </c:pt>
                <c:pt idx="774">
                  <c:v>44882</c:v>
                </c:pt>
                <c:pt idx="775">
                  <c:v>44881</c:v>
                </c:pt>
                <c:pt idx="776">
                  <c:v>44880</c:v>
                </c:pt>
                <c:pt idx="777">
                  <c:v>44879</c:v>
                </c:pt>
                <c:pt idx="778">
                  <c:v>44876</c:v>
                </c:pt>
                <c:pt idx="779">
                  <c:v>44875</c:v>
                </c:pt>
                <c:pt idx="780">
                  <c:v>44874</c:v>
                </c:pt>
                <c:pt idx="781">
                  <c:v>44873</c:v>
                </c:pt>
                <c:pt idx="782">
                  <c:v>44872</c:v>
                </c:pt>
                <c:pt idx="783">
                  <c:v>44869</c:v>
                </c:pt>
                <c:pt idx="784">
                  <c:v>44868</c:v>
                </c:pt>
                <c:pt idx="785">
                  <c:v>44867</c:v>
                </c:pt>
                <c:pt idx="786">
                  <c:v>44866</c:v>
                </c:pt>
                <c:pt idx="787">
                  <c:v>44865</c:v>
                </c:pt>
                <c:pt idx="788">
                  <c:v>44862</c:v>
                </c:pt>
                <c:pt idx="789">
                  <c:v>44861</c:v>
                </c:pt>
                <c:pt idx="790">
                  <c:v>44860</c:v>
                </c:pt>
                <c:pt idx="791">
                  <c:v>44859</c:v>
                </c:pt>
                <c:pt idx="792">
                  <c:v>44858</c:v>
                </c:pt>
                <c:pt idx="793">
                  <c:v>44855</c:v>
                </c:pt>
                <c:pt idx="794">
                  <c:v>44854</c:v>
                </c:pt>
                <c:pt idx="795">
                  <c:v>44853</c:v>
                </c:pt>
                <c:pt idx="796">
                  <c:v>44852</c:v>
                </c:pt>
                <c:pt idx="797">
                  <c:v>44851</c:v>
                </c:pt>
                <c:pt idx="798">
                  <c:v>44848</c:v>
                </c:pt>
                <c:pt idx="799">
                  <c:v>44847</c:v>
                </c:pt>
                <c:pt idx="800">
                  <c:v>44846</c:v>
                </c:pt>
                <c:pt idx="801">
                  <c:v>44845</c:v>
                </c:pt>
                <c:pt idx="802">
                  <c:v>44844</c:v>
                </c:pt>
                <c:pt idx="803">
                  <c:v>44841</c:v>
                </c:pt>
                <c:pt idx="804">
                  <c:v>44840</c:v>
                </c:pt>
                <c:pt idx="805">
                  <c:v>44839</c:v>
                </c:pt>
                <c:pt idx="806">
                  <c:v>44838</c:v>
                </c:pt>
                <c:pt idx="807">
                  <c:v>44837</c:v>
                </c:pt>
                <c:pt idx="808">
                  <c:v>44834</c:v>
                </c:pt>
                <c:pt idx="809">
                  <c:v>44833</c:v>
                </c:pt>
                <c:pt idx="810">
                  <c:v>44832</c:v>
                </c:pt>
                <c:pt idx="811">
                  <c:v>44831</c:v>
                </c:pt>
                <c:pt idx="812">
                  <c:v>44830</c:v>
                </c:pt>
                <c:pt idx="813">
                  <c:v>44827</c:v>
                </c:pt>
                <c:pt idx="814">
                  <c:v>44826</c:v>
                </c:pt>
                <c:pt idx="815">
                  <c:v>44825</c:v>
                </c:pt>
                <c:pt idx="816">
                  <c:v>44824</c:v>
                </c:pt>
                <c:pt idx="817">
                  <c:v>44823</c:v>
                </c:pt>
                <c:pt idx="818">
                  <c:v>44820</c:v>
                </c:pt>
                <c:pt idx="819">
                  <c:v>44819</c:v>
                </c:pt>
                <c:pt idx="820">
                  <c:v>44818</c:v>
                </c:pt>
                <c:pt idx="821">
                  <c:v>44817</c:v>
                </c:pt>
                <c:pt idx="822">
                  <c:v>44816</c:v>
                </c:pt>
                <c:pt idx="823">
                  <c:v>44813</c:v>
                </c:pt>
                <c:pt idx="824">
                  <c:v>44812</c:v>
                </c:pt>
                <c:pt idx="825">
                  <c:v>44811</c:v>
                </c:pt>
                <c:pt idx="826">
                  <c:v>44810</c:v>
                </c:pt>
                <c:pt idx="827">
                  <c:v>44809</c:v>
                </c:pt>
                <c:pt idx="828">
                  <c:v>44806</c:v>
                </c:pt>
                <c:pt idx="829">
                  <c:v>44805</c:v>
                </c:pt>
                <c:pt idx="830">
                  <c:v>44804</c:v>
                </c:pt>
                <c:pt idx="831">
                  <c:v>44803</c:v>
                </c:pt>
                <c:pt idx="832">
                  <c:v>44802</c:v>
                </c:pt>
                <c:pt idx="833">
                  <c:v>44799</c:v>
                </c:pt>
                <c:pt idx="834">
                  <c:v>44798</c:v>
                </c:pt>
                <c:pt idx="835">
                  <c:v>44797</c:v>
                </c:pt>
                <c:pt idx="836">
                  <c:v>44796</c:v>
                </c:pt>
                <c:pt idx="837">
                  <c:v>44795</c:v>
                </c:pt>
                <c:pt idx="838">
                  <c:v>44792</c:v>
                </c:pt>
                <c:pt idx="839">
                  <c:v>44791</c:v>
                </c:pt>
                <c:pt idx="840">
                  <c:v>44790</c:v>
                </c:pt>
                <c:pt idx="841">
                  <c:v>44789</c:v>
                </c:pt>
                <c:pt idx="842">
                  <c:v>44788</c:v>
                </c:pt>
                <c:pt idx="843">
                  <c:v>44785</c:v>
                </c:pt>
                <c:pt idx="844">
                  <c:v>44784</c:v>
                </c:pt>
                <c:pt idx="845">
                  <c:v>44783</c:v>
                </c:pt>
                <c:pt idx="846">
                  <c:v>44782</c:v>
                </c:pt>
                <c:pt idx="847">
                  <c:v>44781</c:v>
                </c:pt>
                <c:pt idx="848">
                  <c:v>44778</c:v>
                </c:pt>
                <c:pt idx="849">
                  <c:v>44777</c:v>
                </c:pt>
                <c:pt idx="850">
                  <c:v>44776</c:v>
                </c:pt>
                <c:pt idx="851">
                  <c:v>44775</c:v>
                </c:pt>
                <c:pt idx="852">
                  <c:v>44774</c:v>
                </c:pt>
                <c:pt idx="853">
                  <c:v>44771</c:v>
                </c:pt>
                <c:pt idx="854">
                  <c:v>44770</c:v>
                </c:pt>
                <c:pt idx="855">
                  <c:v>44769</c:v>
                </c:pt>
                <c:pt idx="856">
                  <c:v>44768</c:v>
                </c:pt>
                <c:pt idx="857">
                  <c:v>44767</c:v>
                </c:pt>
                <c:pt idx="858">
                  <c:v>44764</c:v>
                </c:pt>
                <c:pt idx="859">
                  <c:v>44763</c:v>
                </c:pt>
                <c:pt idx="860">
                  <c:v>44762</c:v>
                </c:pt>
                <c:pt idx="861">
                  <c:v>44761</c:v>
                </c:pt>
                <c:pt idx="862">
                  <c:v>44760</c:v>
                </c:pt>
                <c:pt idx="863">
                  <c:v>44757</c:v>
                </c:pt>
                <c:pt idx="864">
                  <c:v>44756</c:v>
                </c:pt>
                <c:pt idx="865">
                  <c:v>44755</c:v>
                </c:pt>
                <c:pt idx="866">
                  <c:v>44754</c:v>
                </c:pt>
                <c:pt idx="867">
                  <c:v>44753</c:v>
                </c:pt>
                <c:pt idx="868">
                  <c:v>44750</c:v>
                </c:pt>
                <c:pt idx="869">
                  <c:v>44749</c:v>
                </c:pt>
                <c:pt idx="870">
                  <c:v>44748</c:v>
                </c:pt>
                <c:pt idx="871">
                  <c:v>44747</c:v>
                </c:pt>
                <c:pt idx="872">
                  <c:v>44746</c:v>
                </c:pt>
                <c:pt idx="873">
                  <c:v>44743</c:v>
                </c:pt>
                <c:pt idx="874">
                  <c:v>44742</c:v>
                </c:pt>
                <c:pt idx="875">
                  <c:v>44741</c:v>
                </c:pt>
                <c:pt idx="876">
                  <c:v>44740</c:v>
                </c:pt>
                <c:pt idx="877">
                  <c:v>44739</c:v>
                </c:pt>
                <c:pt idx="878">
                  <c:v>44736</c:v>
                </c:pt>
                <c:pt idx="879">
                  <c:v>44735</c:v>
                </c:pt>
                <c:pt idx="880">
                  <c:v>44734</c:v>
                </c:pt>
                <c:pt idx="881">
                  <c:v>44733</c:v>
                </c:pt>
                <c:pt idx="882">
                  <c:v>44732</c:v>
                </c:pt>
                <c:pt idx="883">
                  <c:v>44729</c:v>
                </c:pt>
                <c:pt idx="884">
                  <c:v>44728</c:v>
                </c:pt>
                <c:pt idx="885">
                  <c:v>44727</c:v>
                </c:pt>
                <c:pt idx="886">
                  <c:v>44726</c:v>
                </c:pt>
                <c:pt idx="887">
                  <c:v>44725</c:v>
                </c:pt>
                <c:pt idx="888">
                  <c:v>44722</c:v>
                </c:pt>
                <c:pt idx="889">
                  <c:v>44721</c:v>
                </c:pt>
                <c:pt idx="890">
                  <c:v>44720</c:v>
                </c:pt>
                <c:pt idx="891">
                  <c:v>44719</c:v>
                </c:pt>
                <c:pt idx="892">
                  <c:v>44718</c:v>
                </c:pt>
                <c:pt idx="893">
                  <c:v>44715</c:v>
                </c:pt>
                <c:pt idx="894">
                  <c:v>44714</c:v>
                </c:pt>
                <c:pt idx="895">
                  <c:v>44713</c:v>
                </c:pt>
                <c:pt idx="896">
                  <c:v>44712</c:v>
                </c:pt>
                <c:pt idx="897">
                  <c:v>44711</c:v>
                </c:pt>
                <c:pt idx="898">
                  <c:v>44708</c:v>
                </c:pt>
                <c:pt idx="899">
                  <c:v>44707</c:v>
                </c:pt>
                <c:pt idx="900">
                  <c:v>44706</c:v>
                </c:pt>
                <c:pt idx="901">
                  <c:v>44705</c:v>
                </c:pt>
                <c:pt idx="902">
                  <c:v>44704</c:v>
                </c:pt>
                <c:pt idx="903">
                  <c:v>44701</c:v>
                </c:pt>
                <c:pt idx="904">
                  <c:v>44700</c:v>
                </c:pt>
                <c:pt idx="905">
                  <c:v>44699</c:v>
                </c:pt>
                <c:pt idx="906">
                  <c:v>44698</c:v>
                </c:pt>
                <c:pt idx="907">
                  <c:v>44697</c:v>
                </c:pt>
                <c:pt idx="908">
                  <c:v>44694</c:v>
                </c:pt>
                <c:pt idx="909">
                  <c:v>44693</c:v>
                </c:pt>
                <c:pt idx="910">
                  <c:v>44692</c:v>
                </c:pt>
                <c:pt idx="911">
                  <c:v>44691</c:v>
                </c:pt>
                <c:pt idx="912">
                  <c:v>44690</c:v>
                </c:pt>
                <c:pt idx="913">
                  <c:v>44687</c:v>
                </c:pt>
                <c:pt idx="914">
                  <c:v>44686</c:v>
                </c:pt>
                <c:pt idx="915">
                  <c:v>44685</c:v>
                </c:pt>
                <c:pt idx="916">
                  <c:v>44684</c:v>
                </c:pt>
                <c:pt idx="917">
                  <c:v>44683</c:v>
                </c:pt>
                <c:pt idx="918">
                  <c:v>44680</c:v>
                </c:pt>
                <c:pt idx="919">
                  <c:v>44679</c:v>
                </c:pt>
                <c:pt idx="920">
                  <c:v>44678</c:v>
                </c:pt>
                <c:pt idx="921">
                  <c:v>44677</c:v>
                </c:pt>
                <c:pt idx="922">
                  <c:v>44676</c:v>
                </c:pt>
                <c:pt idx="923">
                  <c:v>44673</c:v>
                </c:pt>
                <c:pt idx="924">
                  <c:v>44672</c:v>
                </c:pt>
                <c:pt idx="925">
                  <c:v>44671</c:v>
                </c:pt>
                <c:pt idx="926">
                  <c:v>44670</c:v>
                </c:pt>
                <c:pt idx="927">
                  <c:v>44669</c:v>
                </c:pt>
                <c:pt idx="928">
                  <c:v>44666</c:v>
                </c:pt>
                <c:pt idx="929">
                  <c:v>44665</c:v>
                </c:pt>
                <c:pt idx="930">
                  <c:v>44664</c:v>
                </c:pt>
                <c:pt idx="931">
                  <c:v>44663</c:v>
                </c:pt>
                <c:pt idx="932">
                  <c:v>44662</c:v>
                </c:pt>
                <c:pt idx="933">
                  <c:v>44659</c:v>
                </c:pt>
                <c:pt idx="934">
                  <c:v>44658</c:v>
                </c:pt>
                <c:pt idx="935">
                  <c:v>44657</c:v>
                </c:pt>
                <c:pt idx="936">
                  <c:v>44656</c:v>
                </c:pt>
                <c:pt idx="937">
                  <c:v>44655</c:v>
                </c:pt>
                <c:pt idx="938">
                  <c:v>44652</c:v>
                </c:pt>
                <c:pt idx="939">
                  <c:v>44651</c:v>
                </c:pt>
                <c:pt idx="940">
                  <c:v>44650</c:v>
                </c:pt>
                <c:pt idx="941">
                  <c:v>44649</c:v>
                </c:pt>
                <c:pt idx="942">
                  <c:v>44648</c:v>
                </c:pt>
                <c:pt idx="943">
                  <c:v>44645</c:v>
                </c:pt>
                <c:pt idx="944">
                  <c:v>44644</c:v>
                </c:pt>
                <c:pt idx="945">
                  <c:v>44643</c:v>
                </c:pt>
                <c:pt idx="946">
                  <c:v>44642</c:v>
                </c:pt>
                <c:pt idx="947">
                  <c:v>44641</c:v>
                </c:pt>
                <c:pt idx="948">
                  <c:v>44638</c:v>
                </c:pt>
                <c:pt idx="949">
                  <c:v>44637</c:v>
                </c:pt>
                <c:pt idx="950">
                  <c:v>44636</c:v>
                </c:pt>
                <c:pt idx="951">
                  <c:v>44635</c:v>
                </c:pt>
                <c:pt idx="952">
                  <c:v>44634</c:v>
                </c:pt>
                <c:pt idx="953">
                  <c:v>44631</c:v>
                </c:pt>
                <c:pt idx="954">
                  <c:v>44630</c:v>
                </c:pt>
                <c:pt idx="955">
                  <c:v>44629</c:v>
                </c:pt>
                <c:pt idx="956">
                  <c:v>44628</c:v>
                </c:pt>
                <c:pt idx="957">
                  <c:v>44627</c:v>
                </c:pt>
                <c:pt idx="958">
                  <c:v>44624</c:v>
                </c:pt>
                <c:pt idx="959">
                  <c:v>44623</c:v>
                </c:pt>
                <c:pt idx="960">
                  <c:v>44622</c:v>
                </c:pt>
                <c:pt idx="961">
                  <c:v>44621</c:v>
                </c:pt>
                <c:pt idx="962">
                  <c:v>44620</c:v>
                </c:pt>
                <c:pt idx="963">
                  <c:v>44617</c:v>
                </c:pt>
                <c:pt idx="964">
                  <c:v>44616</c:v>
                </c:pt>
                <c:pt idx="965">
                  <c:v>44615</c:v>
                </c:pt>
                <c:pt idx="966">
                  <c:v>44614</c:v>
                </c:pt>
                <c:pt idx="967">
                  <c:v>44613</c:v>
                </c:pt>
                <c:pt idx="968">
                  <c:v>44610</c:v>
                </c:pt>
                <c:pt idx="969">
                  <c:v>44609</c:v>
                </c:pt>
                <c:pt idx="970">
                  <c:v>44608</c:v>
                </c:pt>
                <c:pt idx="971">
                  <c:v>44607</c:v>
                </c:pt>
                <c:pt idx="972">
                  <c:v>44606</c:v>
                </c:pt>
                <c:pt idx="973">
                  <c:v>44603</c:v>
                </c:pt>
                <c:pt idx="974">
                  <c:v>44602</c:v>
                </c:pt>
                <c:pt idx="975">
                  <c:v>44601</c:v>
                </c:pt>
                <c:pt idx="976">
                  <c:v>44600</c:v>
                </c:pt>
                <c:pt idx="977">
                  <c:v>44599</c:v>
                </c:pt>
                <c:pt idx="978">
                  <c:v>44596</c:v>
                </c:pt>
                <c:pt idx="979">
                  <c:v>44595</c:v>
                </c:pt>
                <c:pt idx="980">
                  <c:v>44594</c:v>
                </c:pt>
                <c:pt idx="981">
                  <c:v>44593</c:v>
                </c:pt>
                <c:pt idx="982">
                  <c:v>44592</c:v>
                </c:pt>
                <c:pt idx="983">
                  <c:v>44589</c:v>
                </c:pt>
                <c:pt idx="984">
                  <c:v>44588</c:v>
                </c:pt>
                <c:pt idx="985">
                  <c:v>44587</c:v>
                </c:pt>
                <c:pt idx="986">
                  <c:v>44586</c:v>
                </c:pt>
                <c:pt idx="987">
                  <c:v>44585</c:v>
                </c:pt>
                <c:pt idx="988">
                  <c:v>44582</c:v>
                </c:pt>
                <c:pt idx="989">
                  <c:v>44581</c:v>
                </c:pt>
                <c:pt idx="990">
                  <c:v>44580</c:v>
                </c:pt>
                <c:pt idx="991">
                  <c:v>44579</c:v>
                </c:pt>
                <c:pt idx="992">
                  <c:v>44578</c:v>
                </c:pt>
                <c:pt idx="993">
                  <c:v>44575</c:v>
                </c:pt>
                <c:pt idx="994">
                  <c:v>44574</c:v>
                </c:pt>
                <c:pt idx="995">
                  <c:v>44573</c:v>
                </c:pt>
                <c:pt idx="996">
                  <c:v>44572</c:v>
                </c:pt>
                <c:pt idx="997">
                  <c:v>44571</c:v>
                </c:pt>
                <c:pt idx="998">
                  <c:v>44568</c:v>
                </c:pt>
                <c:pt idx="999">
                  <c:v>44567</c:v>
                </c:pt>
                <c:pt idx="1000">
                  <c:v>44566</c:v>
                </c:pt>
                <c:pt idx="1001">
                  <c:v>44565</c:v>
                </c:pt>
                <c:pt idx="1002">
                  <c:v>44564</c:v>
                </c:pt>
                <c:pt idx="1003">
                  <c:v>44561</c:v>
                </c:pt>
                <c:pt idx="1004">
                  <c:v>44560</c:v>
                </c:pt>
                <c:pt idx="1005">
                  <c:v>44559</c:v>
                </c:pt>
                <c:pt idx="1006">
                  <c:v>44558</c:v>
                </c:pt>
                <c:pt idx="1007">
                  <c:v>44557</c:v>
                </c:pt>
                <c:pt idx="1008">
                  <c:v>44554</c:v>
                </c:pt>
                <c:pt idx="1009">
                  <c:v>44553</c:v>
                </c:pt>
                <c:pt idx="1010">
                  <c:v>44552</c:v>
                </c:pt>
                <c:pt idx="1011">
                  <c:v>44551</c:v>
                </c:pt>
                <c:pt idx="1012">
                  <c:v>44550</c:v>
                </c:pt>
                <c:pt idx="1013">
                  <c:v>44547</c:v>
                </c:pt>
                <c:pt idx="1014">
                  <c:v>44546</c:v>
                </c:pt>
                <c:pt idx="1015">
                  <c:v>44545</c:v>
                </c:pt>
                <c:pt idx="1016">
                  <c:v>44544</c:v>
                </c:pt>
                <c:pt idx="1017">
                  <c:v>44543</c:v>
                </c:pt>
                <c:pt idx="1018">
                  <c:v>44540</c:v>
                </c:pt>
                <c:pt idx="1019">
                  <c:v>44539</c:v>
                </c:pt>
                <c:pt idx="1020">
                  <c:v>44538</c:v>
                </c:pt>
                <c:pt idx="1021">
                  <c:v>44537</c:v>
                </c:pt>
                <c:pt idx="1022">
                  <c:v>44536</c:v>
                </c:pt>
                <c:pt idx="1023">
                  <c:v>44533</c:v>
                </c:pt>
                <c:pt idx="1024">
                  <c:v>44532</c:v>
                </c:pt>
                <c:pt idx="1025">
                  <c:v>44531</c:v>
                </c:pt>
                <c:pt idx="1026">
                  <c:v>44530</c:v>
                </c:pt>
                <c:pt idx="1027">
                  <c:v>44529</c:v>
                </c:pt>
                <c:pt idx="1028">
                  <c:v>44526</c:v>
                </c:pt>
                <c:pt idx="1029">
                  <c:v>44525</c:v>
                </c:pt>
                <c:pt idx="1030">
                  <c:v>44524</c:v>
                </c:pt>
                <c:pt idx="1031">
                  <c:v>44523</c:v>
                </c:pt>
                <c:pt idx="1032">
                  <c:v>44522</c:v>
                </c:pt>
                <c:pt idx="1033">
                  <c:v>44519</c:v>
                </c:pt>
                <c:pt idx="1034">
                  <c:v>44518</c:v>
                </c:pt>
                <c:pt idx="1035">
                  <c:v>44517</c:v>
                </c:pt>
                <c:pt idx="1036">
                  <c:v>44516</c:v>
                </c:pt>
                <c:pt idx="1037">
                  <c:v>44515</c:v>
                </c:pt>
                <c:pt idx="1038">
                  <c:v>44512</c:v>
                </c:pt>
                <c:pt idx="1039">
                  <c:v>44511</c:v>
                </c:pt>
                <c:pt idx="1040">
                  <c:v>44510</c:v>
                </c:pt>
                <c:pt idx="1041">
                  <c:v>44509</c:v>
                </c:pt>
                <c:pt idx="1042">
                  <c:v>44508</c:v>
                </c:pt>
                <c:pt idx="1043">
                  <c:v>44505</c:v>
                </c:pt>
                <c:pt idx="1044">
                  <c:v>44504</c:v>
                </c:pt>
                <c:pt idx="1045">
                  <c:v>44503</c:v>
                </c:pt>
                <c:pt idx="1046">
                  <c:v>44502</c:v>
                </c:pt>
                <c:pt idx="1047">
                  <c:v>44501</c:v>
                </c:pt>
                <c:pt idx="1048">
                  <c:v>44498</c:v>
                </c:pt>
                <c:pt idx="1049">
                  <c:v>44497</c:v>
                </c:pt>
                <c:pt idx="1050">
                  <c:v>44496</c:v>
                </c:pt>
                <c:pt idx="1051">
                  <c:v>44495</c:v>
                </c:pt>
                <c:pt idx="1052">
                  <c:v>44494</c:v>
                </c:pt>
                <c:pt idx="1053">
                  <c:v>44491</c:v>
                </c:pt>
                <c:pt idx="1054">
                  <c:v>44490</c:v>
                </c:pt>
                <c:pt idx="1055">
                  <c:v>44489</c:v>
                </c:pt>
                <c:pt idx="1056">
                  <c:v>44488</c:v>
                </c:pt>
                <c:pt idx="1057">
                  <c:v>44487</c:v>
                </c:pt>
                <c:pt idx="1058">
                  <c:v>44484</c:v>
                </c:pt>
                <c:pt idx="1059">
                  <c:v>44483</c:v>
                </c:pt>
                <c:pt idx="1060">
                  <c:v>44482</c:v>
                </c:pt>
                <c:pt idx="1061">
                  <c:v>44481</c:v>
                </c:pt>
                <c:pt idx="1062">
                  <c:v>44480</c:v>
                </c:pt>
                <c:pt idx="1063">
                  <c:v>44477</c:v>
                </c:pt>
                <c:pt idx="1064">
                  <c:v>44476</c:v>
                </c:pt>
                <c:pt idx="1065">
                  <c:v>44475</c:v>
                </c:pt>
                <c:pt idx="1066">
                  <c:v>44474</c:v>
                </c:pt>
                <c:pt idx="1067">
                  <c:v>44473</c:v>
                </c:pt>
                <c:pt idx="1068">
                  <c:v>44470</c:v>
                </c:pt>
                <c:pt idx="1069">
                  <c:v>44469</c:v>
                </c:pt>
                <c:pt idx="1070">
                  <c:v>44468</c:v>
                </c:pt>
                <c:pt idx="1071">
                  <c:v>44467</c:v>
                </c:pt>
                <c:pt idx="1072">
                  <c:v>44466</c:v>
                </c:pt>
                <c:pt idx="1073">
                  <c:v>44463</c:v>
                </c:pt>
                <c:pt idx="1074">
                  <c:v>44462</c:v>
                </c:pt>
                <c:pt idx="1075">
                  <c:v>44461</c:v>
                </c:pt>
                <c:pt idx="1076">
                  <c:v>44460</c:v>
                </c:pt>
                <c:pt idx="1077">
                  <c:v>44459</c:v>
                </c:pt>
                <c:pt idx="1078">
                  <c:v>44456</c:v>
                </c:pt>
                <c:pt idx="1079">
                  <c:v>44455</c:v>
                </c:pt>
                <c:pt idx="1080">
                  <c:v>44454</c:v>
                </c:pt>
                <c:pt idx="1081">
                  <c:v>44453</c:v>
                </c:pt>
                <c:pt idx="1082">
                  <c:v>44452</c:v>
                </c:pt>
                <c:pt idx="1083">
                  <c:v>44449</c:v>
                </c:pt>
                <c:pt idx="1084">
                  <c:v>44448</c:v>
                </c:pt>
                <c:pt idx="1085">
                  <c:v>44447</c:v>
                </c:pt>
                <c:pt idx="1086">
                  <c:v>44446</c:v>
                </c:pt>
                <c:pt idx="1087">
                  <c:v>44445</c:v>
                </c:pt>
                <c:pt idx="1088">
                  <c:v>44442</c:v>
                </c:pt>
                <c:pt idx="1089">
                  <c:v>44441</c:v>
                </c:pt>
                <c:pt idx="1090">
                  <c:v>44440</c:v>
                </c:pt>
                <c:pt idx="1091">
                  <c:v>44439</c:v>
                </c:pt>
                <c:pt idx="1092">
                  <c:v>44438</c:v>
                </c:pt>
                <c:pt idx="1093">
                  <c:v>44435</c:v>
                </c:pt>
                <c:pt idx="1094">
                  <c:v>44434</c:v>
                </c:pt>
                <c:pt idx="1095">
                  <c:v>44433</c:v>
                </c:pt>
                <c:pt idx="1096">
                  <c:v>44432</c:v>
                </c:pt>
                <c:pt idx="1097">
                  <c:v>44431</c:v>
                </c:pt>
                <c:pt idx="1098">
                  <c:v>44428</c:v>
                </c:pt>
                <c:pt idx="1099">
                  <c:v>44427</c:v>
                </c:pt>
                <c:pt idx="1100">
                  <c:v>44426</c:v>
                </c:pt>
                <c:pt idx="1101">
                  <c:v>44425</c:v>
                </c:pt>
                <c:pt idx="1102">
                  <c:v>44424</c:v>
                </c:pt>
                <c:pt idx="1103">
                  <c:v>44421</c:v>
                </c:pt>
                <c:pt idx="1104">
                  <c:v>44420</c:v>
                </c:pt>
                <c:pt idx="1105">
                  <c:v>44419</c:v>
                </c:pt>
                <c:pt idx="1106">
                  <c:v>44418</c:v>
                </c:pt>
                <c:pt idx="1107">
                  <c:v>44417</c:v>
                </c:pt>
                <c:pt idx="1108">
                  <c:v>44414</c:v>
                </c:pt>
                <c:pt idx="1109">
                  <c:v>44413</c:v>
                </c:pt>
                <c:pt idx="1110">
                  <c:v>44412</c:v>
                </c:pt>
                <c:pt idx="1111">
                  <c:v>44411</c:v>
                </c:pt>
                <c:pt idx="1112">
                  <c:v>44410</c:v>
                </c:pt>
                <c:pt idx="1113">
                  <c:v>44407</c:v>
                </c:pt>
                <c:pt idx="1114">
                  <c:v>44406</c:v>
                </c:pt>
                <c:pt idx="1115">
                  <c:v>44405</c:v>
                </c:pt>
                <c:pt idx="1116">
                  <c:v>44404</c:v>
                </c:pt>
                <c:pt idx="1117">
                  <c:v>44403</c:v>
                </c:pt>
                <c:pt idx="1118">
                  <c:v>44400</c:v>
                </c:pt>
                <c:pt idx="1119">
                  <c:v>44399</c:v>
                </c:pt>
                <c:pt idx="1120">
                  <c:v>44398</c:v>
                </c:pt>
                <c:pt idx="1121">
                  <c:v>44397</c:v>
                </c:pt>
                <c:pt idx="1122">
                  <c:v>44396</c:v>
                </c:pt>
                <c:pt idx="1123">
                  <c:v>44393</c:v>
                </c:pt>
                <c:pt idx="1124">
                  <c:v>44392</c:v>
                </c:pt>
                <c:pt idx="1125">
                  <c:v>44391</c:v>
                </c:pt>
                <c:pt idx="1126">
                  <c:v>44390</c:v>
                </c:pt>
                <c:pt idx="1127">
                  <c:v>44389</c:v>
                </c:pt>
                <c:pt idx="1128">
                  <c:v>44386</c:v>
                </c:pt>
                <c:pt idx="1129">
                  <c:v>44385</c:v>
                </c:pt>
                <c:pt idx="1130">
                  <c:v>44384</c:v>
                </c:pt>
                <c:pt idx="1131">
                  <c:v>44383</c:v>
                </c:pt>
                <c:pt idx="1132">
                  <c:v>44382</c:v>
                </c:pt>
                <c:pt idx="1133">
                  <c:v>44379</c:v>
                </c:pt>
                <c:pt idx="1134">
                  <c:v>44378</c:v>
                </c:pt>
                <c:pt idx="1135">
                  <c:v>44377</c:v>
                </c:pt>
                <c:pt idx="1136">
                  <c:v>44376</c:v>
                </c:pt>
                <c:pt idx="1137">
                  <c:v>44375</c:v>
                </c:pt>
                <c:pt idx="1138">
                  <c:v>44372</c:v>
                </c:pt>
                <c:pt idx="1139">
                  <c:v>44371</c:v>
                </c:pt>
                <c:pt idx="1140">
                  <c:v>44370</c:v>
                </c:pt>
                <c:pt idx="1141">
                  <c:v>44369</c:v>
                </c:pt>
                <c:pt idx="1142">
                  <c:v>44368</c:v>
                </c:pt>
                <c:pt idx="1143">
                  <c:v>44365</c:v>
                </c:pt>
                <c:pt idx="1144">
                  <c:v>44364</c:v>
                </c:pt>
                <c:pt idx="1145">
                  <c:v>44363</c:v>
                </c:pt>
                <c:pt idx="1146">
                  <c:v>44362</c:v>
                </c:pt>
                <c:pt idx="1147">
                  <c:v>44361</c:v>
                </c:pt>
                <c:pt idx="1148">
                  <c:v>44358</c:v>
                </c:pt>
                <c:pt idx="1149">
                  <c:v>44357</c:v>
                </c:pt>
                <c:pt idx="1150">
                  <c:v>44356</c:v>
                </c:pt>
                <c:pt idx="1151">
                  <c:v>44355</c:v>
                </c:pt>
                <c:pt idx="1152">
                  <c:v>44354</c:v>
                </c:pt>
                <c:pt idx="1153">
                  <c:v>44351</c:v>
                </c:pt>
                <c:pt idx="1154">
                  <c:v>44350</c:v>
                </c:pt>
                <c:pt idx="1155">
                  <c:v>44349</c:v>
                </c:pt>
                <c:pt idx="1156">
                  <c:v>44348</c:v>
                </c:pt>
                <c:pt idx="1157">
                  <c:v>44347</c:v>
                </c:pt>
                <c:pt idx="1158">
                  <c:v>44344</c:v>
                </c:pt>
                <c:pt idx="1159">
                  <c:v>44343</c:v>
                </c:pt>
                <c:pt idx="1160">
                  <c:v>44342</c:v>
                </c:pt>
                <c:pt idx="1161">
                  <c:v>44341</c:v>
                </c:pt>
                <c:pt idx="1162">
                  <c:v>44340</c:v>
                </c:pt>
                <c:pt idx="1163">
                  <c:v>44337</c:v>
                </c:pt>
                <c:pt idx="1164">
                  <c:v>44336</c:v>
                </c:pt>
                <c:pt idx="1165">
                  <c:v>44335</c:v>
                </c:pt>
                <c:pt idx="1166">
                  <c:v>44334</c:v>
                </c:pt>
                <c:pt idx="1167">
                  <c:v>44333</c:v>
                </c:pt>
                <c:pt idx="1168">
                  <c:v>44330</c:v>
                </c:pt>
                <c:pt idx="1169">
                  <c:v>44329</c:v>
                </c:pt>
                <c:pt idx="1170">
                  <c:v>44328</c:v>
                </c:pt>
                <c:pt idx="1171">
                  <c:v>44327</c:v>
                </c:pt>
                <c:pt idx="1172">
                  <c:v>44326</c:v>
                </c:pt>
                <c:pt idx="1173">
                  <c:v>44323</c:v>
                </c:pt>
                <c:pt idx="1174">
                  <c:v>44322</c:v>
                </c:pt>
                <c:pt idx="1175">
                  <c:v>44321</c:v>
                </c:pt>
                <c:pt idx="1176">
                  <c:v>44320</c:v>
                </c:pt>
                <c:pt idx="1177">
                  <c:v>44319</c:v>
                </c:pt>
                <c:pt idx="1178">
                  <c:v>44316</c:v>
                </c:pt>
                <c:pt idx="1179">
                  <c:v>44315</c:v>
                </c:pt>
                <c:pt idx="1180">
                  <c:v>44314</c:v>
                </c:pt>
                <c:pt idx="1181">
                  <c:v>44313</c:v>
                </c:pt>
                <c:pt idx="1182">
                  <c:v>44312</c:v>
                </c:pt>
                <c:pt idx="1183">
                  <c:v>44309</c:v>
                </c:pt>
                <c:pt idx="1184">
                  <c:v>44308</c:v>
                </c:pt>
                <c:pt idx="1185">
                  <c:v>44307</c:v>
                </c:pt>
                <c:pt idx="1186">
                  <c:v>44306</c:v>
                </c:pt>
                <c:pt idx="1187">
                  <c:v>44305</c:v>
                </c:pt>
                <c:pt idx="1188">
                  <c:v>44302</c:v>
                </c:pt>
                <c:pt idx="1189">
                  <c:v>44301</c:v>
                </c:pt>
                <c:pt idx="1190">
                  <c:v>44300</c:v>
                </c:pt>
                <c:pt idx="1191">
                  <c:v>44299</c:v>
                </c:pt>
                <c:pt idx="1192">
                  <c:v>44298</c:v>
                </c:pt>
                <c:pt idx="1193">
                  <c:v>44295</c:v>
                </c:pt>
                <c:pt idx="1194">
                  <c:v>44294</c:v>
                </c:pt>
                <c:pt idx="1195">
                  <c:v>44293</c:v>
                </c:pt>
                <c:pt idx="1196">
                  <c:v>44292</c:v>
                </c:pt>
                <c:pt idx="1197">
                  <c:v>44291</c:v>
                </c:pt>
                <c:pt idx="1198">
                  <c:v>44288</c:v>
                </c:pt>
                <c:pt idx="1199">
                  <c:v>44287</c:v>
                </c:pt>
                <c:pt idx="1200">
                  <c:v>44286</c:v>
                </c:pt>
                <c:pt idx="1201">
                  <c:v>44285</c:v>
                </c:pt>
                <c:pt idx="1202">
                  <c:v>44284</c:v>
                </c:pt>
                <c:pt idx="1203">
                  <c:v>44281</c:v>
                </c:pt>
                <c:pt idx="1204">
                  <c:v>44280</c:v>
                </c:pt>
                <c:pt idx="1205">
                  <c:v>44279</c:v>
                </c:pt>
                <c:pt idx="1206">
                  <c:v>44278</c:v>
                </c:pt>
                <c:pt idx="1207">
                  <c:v>44277</c:v>
                </c:pt>
                <c:pt idx="1208">
                  <c:v>44274</c:v>
                </c:pt>
                <c:pt idx="1209">
                  <c:v>44273</c:v>
                </c:pt>
                <c:pt idx="1210">
                  <c:v>44272</c:v>
                </c:pt>
                <c:pt idx="1211">
                  <c:v>44271</c:v>
                </c:pt>
                <c:pt idx="1212">
                  <c:v>44270</c:v>
                </c:pt>
                <c:pt idx="1213">
                  <c:v>44267</c:v>
                </c:pt>
                <c:pt idx="1214">
                  <c:v>44266</c:v>
                </c:pt>
                <c:pt idx="1215">
                  <c:v>44265</c:v>
                </c:pt>
                <c:pt idx="1216">
                  <c:v>44264</c:v>
                </c:pt>
                <c:pt idx="1217">
                  <c:v>44263</c:v>
                </c:pt>
                <c:pt idx="1218">
                  <c:v>44260</c:v>
                </c:pt>
                <c:pt idx="1219">
                  <c:v>44259</c:v>
                </c:pt>
                <c:pt idx="1220">
                  <c:v>44258</c:v>
                </c:pt>
                <c:pt idx="1221">
                  <c:v>44257</c:v>
                </c:pt>
                <c:pt idx="1222">
                  <c:v>44256</c:v>
                </c:pt>
                <c:pt idx="1223">
                  <c:v>44253</c:v>
                </c:pt>
                <c:pt idx="1224">
                  <c:v>44252</c:v>
                </c:pt>
                <c:pt idx="1225">
                  <c:v>44251</c:v>
                </c:pt>
                <c:pt idx="1226">
                  <c:v>44250</c:v>
                </c:pt>
                <c:pt idx="1227">
                  <c:v>44249</c:v>
                </c:pt>
                <c:pt idx="1228">
                  <c:v>44246</c:v>
                </c:pt>
                <c:pt idx="1229">
                  <c:v>44245</c:v>
                </c:pt>
                <c:pt idx="1230">
                  <c:v>44244</c:v>
                </c:pt>
                <c:pt idx="1231">
                  <c:v>44243</c:v>
                </c:pt>
                <c:pt idx="1232">
                  <c:v>44242</c:v>
                </c:pt>
                <c:pt idx="1233">
                  <c:v>44239</c:v>
                </c:pt>
                <c:pt idx="1234">
                  <c:v>44238</c:v>
                </c:pt>
                <c:pt idx="1235">
                  <c:v>44237</c:v>
                </c:pt>
                <c:pt idx="1236">
                  <c:v>44236</c:v>
                </c:pt>
                <c:pt idx="1237">
                  <c:v>44235</c:v>
                </c:pt>
                <c:pt idx="1238">
                  <c:v>44232</c:v>
                </c:pt>
                <c:pt idx="1239">
                  <c:v>44231</c:v>
                </c:pt>
                <c:pt idx="1240">
                  <c:v>44230</c:v>
                </c:pt>
                <c:pt idx="1241">
                  <c:v>44229</c:v>
                </c:pt>
                <c:pt idx="1242">
                  <c:v>44228</c:v>
                </c:pt>
                <c:pt idx="1243">
                  <c:v>44225</c:v>
                </c:pt>
                <c:pt idx="1244">
                  <c:v>44224</c:v>
                </c:pt>
                <c:pt idx="1245">
                  <c:v>44223</c:v>
                </c:pt>
                <c:pt idx="1246">
                  <c:v>44222</c:v>
                </c:pt>
                <c:pt idx="1247">
                  <c:v>44221</c:v>
                </c:pt>
                <c:pt idx="1248">
                  <c:v>44218</c:v>
                </c:pt>
                <c:pt idx="1249">
                  <c:v>44217</c:v>
                </c:pt>
                <c:pt idx="1250">
                  <c:v>44216</c:v>
                </c:pt>
                <c:pt idx="1251">
                  <c:v>44215</c:v>
                </c:pt>
                <c:pt idx="1252">
                  <c:v>44214</c:v>
                </c:pt>
                <c:pt idx="1253">
                  <c:v>44211</c:v>
                </c:pt>
                <c:pt idx="1254">
                  <c:v>44210</c:v>
                </c:pt>
                <c:pt idx="1255">
                  <c:v>44209</c:v>
                </c:pt>
                <c:pt idx="1256">
                  <c:v>44208</c:v>
                </c:pt>
                <c:pt idx="1257">
                  <c:v>44207</c:v>
                </c:pt>
                <c:pt idx="1258">
                  <c:v>44204</c:v>
                </c:pt>
                <c:pt idx="1259">
                  <c:v>44203</c:v>
                </c:pt>
                <c:pt idx="1260">
                  <c:v>44202</c:v>
                </c:pt>
                <c:pt idx="1261">
                  <c:v>44201</c:v>
                </c:pt>
                <c:pt idx="1262">
                  <c:v>44200</c:v>
                </c:pt>
                <c:pt idx="1263">
                  <c:v>44197</c:v>
                </c:pt>
                <c:pt idx="1264">
                  <c:v>44196</c:v>
                </c:pt>
                <c:pt idx="1265">
                  <c:v>44195</c:v>
                </c:pt>
                <c:pt idx="1266">
                  <c:v>44194</c:v>
                </c:pt>
                <c:pt idx="1267">
                  <c:v>44193</c:v>
                </c:pt>
                <c:pt idx="1268">
                  <c:v>44190</c:v>
                </c:pt>
                <c:pt idx="1269">
                  <c:v>44189</c:v>
                </c:pt>
                <c:pt idx="1270">
                  <c:v>44188</c:v>
                </c:pt>
                <c:pt idx="1271">
                  <c:v>44187</c:v>
                </c:pt>
                <c:pt idx="1272">
                  <c:v>44186</c:v>
                </c:pt>
                <c:pt idx="1273">
                  <c:v>44183</c:v>
                </c:pt>
                <c:pt idx="1274">
                  <c:v>44182</c:v>
                </c:pt>
                <c:pt idx="1275">
                  <c:v>44181</c:v>
                </c:pt>
                <c:pt idx="1276">
                  <c:v>44180</c:v>
                </c:pt>
                <c:pt idx="1277">
                  <c:v>44179</c:v>
                </c:pt>
                <c:pt idx="1278">
                  <c:v>44176</c:v>
                </c:pt>
                <c:pt idx="1279">
                  <c:v>44175</c:v>
                </c:pt>
                <c:pt idx="1280">
                  <c:v>44174</c:v>
                </c:pt>
                <c:pt idx="1281">
                  <c:v>44173</c:v>
                </c:pt>
                <c:pt idx="1282">
                  <c:v>44172</c:v>
                </c:pt>
                <c:pt idx="1283">
                  <c:v>44169</c:v>
                </c:pt>
                <c:pt idx="1284">
                  <c:v>44168</c:v>
                </c:pt>
                <c:pt idx="1285">
                  <c:v>44167</c:v>
                </c:pt>
                <c:pt idx="1286">
                  <c:v>44166</c:v>
                </c:pt>
                <c:pt idx="1287">
                  <c:v>44165</c:v>
                </c:pt>
                <c:pt idx="1288">
                  <c:v>44162</c:v>
                </c:pt>
                <c:pt idx="1289">
                  <c:v>44161</c:v>
                </c:pt>
                <c:pt idx="1290">
                  <c:v>44160</c:v>
                </c:pt>
                <c:pt idx="1291">
                  <c:v>44159</c:v>
                </c:pt>
                <c:pt idx="1292">
                  <c:v>44158</c:v>
                </c:pt>
                <c:pt idx="1293">
                  <c:v>44155</c:v>
                </c:pt>
                <c:pt idx="1294">
                  <c:v>44154</c:v>
                </c:pt>
                <c:pt idx="1295">
                  <c:v>44153</c:v>
                </c:pt>
                <c:pt idx="1296">
                  <c:v>44152</c:v>
                </c:pt>
                <c:pt idx="1297">
                  <c:v>44151</c:v>
                </c:pt>
                <c:pt idx="1298">
                  <c:v>44148</c:v>
                </c:pt>
                <c:pt idx="1299">
                  <c:v>44147</c:v>
                </c:pt>
                <c:pt idx="1300">
                  <c:v>44146</c:v>
                </c:pt>
                <c:pt idx="1301">
                  <c:v>44145</c:v>
                </c:pt>
                <c:pt idx="1302">
                  <c:v>44144</c:v>
                </c:pt>
                <c:pt idx="1303">
                  <c:v>44141</c:v>
                </c:pt>
                <c:pt idx="1304">
                  <c:v>44140</c:v>
                </c:pt>
                <c:pt idx="1305">
                  <c:v>44139</c:v>
                </c:pt>
                <c:pt idx="1306">
                  <c:v>44138</c:v>
                </c:pt>
                <c:pt idx="1307">
                  <c:v>44137</c:v>
                </c:pt>
                <c:pt idx="1308">
                  <c:v>44134</c:v>
                </c:pt>
                <c:pt idx="1309">
                  <c:v>44133</c:v>
                </c:pt>
                <c:pt idx="1310">
                  <c:v>44132</c:v>
                </c:pt>
                <c:pt idx="1311">
                  <c:v>44131</c:v>
                </c:pt>
                <c:pt idx="1312">
                  <c:v>44130</c:v>
                </c:pt>
                <c:pt idx="1313">
                  <c:v>44127</c:v>
                </c:pt>
                <c:pt idx="1314">
                  <c:v>44126</c:v>
                </c:pt>
                <c:pt idx="1315">
                  <c:v>44125</c:v>
                </c:pt>
                <c:pt idx="1316">
                  <c:v>44124</c:v>
                </c:pt>
                <c:pt idx="1317">
                  <c:v>44123</c:v>
                </c:pt>
                <c:pt idx="1318">
                  <c:v>44120</c:v>
                </c:pt>
                <c:pt idx="1319">
                  <c:v>44119</c:v>
                </c:pt>
                <c:pt idx="1320">
                  <c:v>44118</c:v>
                </c:pt>
                <c:pt idx="1321">
                  <c:v>44117</c:v>
                </c:pt>
                <c:pt idx="1322">
                  <c:v>44116</c:v>
                </c:pt>
                <c:pt idx="1323">
                  <c:v>44113</c:v>
                </c:pt>
                <c:pt idx="1324">
                  <c:v>44112</c:v>
                </c:pt>
                <c:pt idx="1325">
                  <c:v>44111</c:v>
                </c:pt>
                <c:pt idx="1326">
                  <c:v>44110</c:v>
                </c:pt>
                <c:pt idx="1327">
                  <c:v>44109</c:v>
                </c:pt>
                <c:pt idx="1328">
                  <c:v>44106</c:v>
                </c:pt>
                <c:pt idx="1329">
                  <c:v>44105</c:v>
                </c:pt>
                <c:pt idx="1330">
                  <c:v>44104</c:v>
                </c:pt>
                <c:pt idx="1331">
                  <c:v>44103</c:v>
                </c:pt>
                <c:pt idx="1332">
                  <c:v>44102</c:v>
                </c:pt>
                <c:pt idx="1333">
                  <c:v>44099</c:v>
                </c:pt>
                <c:pt idx="1334">
                  <c:v>44098</c:v>
                </c:pt>
                <c:pt idx="1335">
                  <c:v>44097</c:v>
                </c:pt>
                <c:pt idx="1336">
                  <c:v>44096</c:v>
                </c:pt>
                <c:pt idx="1337">
                  <c:v>44095</c:v>
                </c:pt>
                <c:pt idx="1338">
                  <c:v>44092</c:v>
                </c:pt>
                <c:pt idx="1339">
                  <c:v>44091</c:v>
                </c:pt>
                <c:pt idx="1340">
                  <c:v>44090</c:v>
                </c:pt>
                <c:pt idx="1341">
                  <c:v>44089</c:v>
                </c:pt>
                <c:pt idx="1342">
                  <c:v>44088</c:v>
                </c:pt>
                <c:pt idx="1343">
                  <c:v>44085</c:v>
                </c:pt>
                <c:pt idx="1344">
                  <c:v>44084</c:v>
                </c:pt>
                <c:pt idx="1345">
                  <c:v>44083</c:v>
                </c:pt>
                <c:pt idx="1346">
                  <c:v>44082</c:v>
                </c:pt>
                <c:pt idx="1347">
                  <c:v>44081</c:v>
                </c:pt>
                <c:pt idx="1348">
                  <c:v>44078</c:v>
                </c:pt>
                <c:pt idx="1349">
                  <c:v>44077</c:v>
                </c:pt>
                <c:pt idx="1350">
                  <c:v>44076</c:v>
                </c:pt>
                <c:pt idx="1351">
                  <c:v>44075</c:v>
                </c:pt>
                <c:pt idx="1352">
                  <c:v>44074</c:v>
                </c:pt>
                <c:pt idx="1353">
                  <c:v>44071</c:v>
                </c:pt>
                <c:pt idx="1354">
                  <c:v>44070</c:v>
                </c:pt>
                <c:pt idx="1355">
                  <c:v>44069</c:v>
                </c:pt>
                <c:pt idx="1356">
                  <c:v>44068</c:v>
                </c:pt>
                <c:pt idx="1357">
                  <c:v>44067</c:v>
                </c:pt>
                <c:pt idx="1358">
                  <c:v>44064</c:v>
                </c:pt>
                <c:pt idx="1359">
                  <c:v>44063</c:v>
                </c:pt>
                <c:pt idx="1360">
                  <c:v>44062</c:v>
                </c:pt>
                <c:pt idx="1361">
                  <c:v>44061</c:v>
                </c:pt>
                <c:pt idx="1362">
                  <c:v>44060</c:v>
                </c:pt>
                <c:pt idx="1363">
                  <c:v>44057</c:v>
                </c:pt>
                <c:pt idx="1364">
                  <c:v>44056</c:v>
                </c:pt>
                <c:pt idx="1365">
                  <c:v>44055</c:v>
                </c:pt>
                <c:pt idx="1366">
                  <c:v>44054</c:v>
                </c:pt>
                <c:pt idx="1367">
                  <c:v>44053</c:v>
                </c:pt>
                <c:pt idx="1368">
                  <c:v>44050</c:v>
                </c:pt>
                <c:pt idx="1369">
                  <c:v>44049</c:v>
                </c:pt>
                <c:pt idx="1370">
                  <c:v>44048</c:v>
                </c:pt>
                <c:pt idx="1371">
                  <c:v>44047</c:v>
                </c:pt>
                <c:pt idx="1372">
                  <c:v>44046</c:v>
                </c:pt>
                <c:pt idx="1373">
                  <c:v>44043</c:v>
                </c:pt>
                <c:pt idx="1374">
                  <c:v>44042</c:v>
                </c:pt>
                <c:pt idx="1375">
                  <c:v>44041</c:v>
                </c:pt>
                <c:pt idx="1376">
                  <c:v>44040</c:v>
                </c:pt>
                <c:pt idx="1377">
                  <c:v>44039</c:v>
                </c:pt>
                <c:pt idx="1378">
                  <c:v>44036</c:v>
                </c:pt>
                <c:pt idx="1379">
                  <c:v>44035</c:v>
                </c:pt>
                <c:pt idx="1380">
                  <c:v>44034</c:v>
                </c:pt>
                <c:pt idx="1381">
                  <c:v>44033</c:v>
                </c:pt>
                <c:pt idx="1382">
                  <c:v>44032</c:v>
                </c:pt>
                <c:pt idx="1383">
                  <c:v>44029</c:v>
                </c:pt>
                <c:pt idx="1384">
                  <c:v>44028</c:v>
                </c:pt>
                <c:pt idx="1385">
                  <c:v>44027</c:v>
                </c:pt>
                <c:pt idx="1386">
                  <c:v>44026</c:v>
                </c:pt>
                <c:pt idx="1387">
                  <c:v>44025</c:v>
                </c:pt>
                <c:pt idx="1388">
                  <c:v>44022</c:v>
                </c:pt>
                <c:pt idx="1389">
                  <c:v>44021</c:v>
                </c:pt>
                <c:pt idx="1390">
                  <c:v>44020</c:v>
                </c:pt>
                <c:pt idx="1391">
                  <c:v>44019</c:v>
                </c:pt>
                <c:pt idx="1392">
                  <c:v>44018</c:v>
                </c:pt>
                <c:pt idx="1393">
                  <c:v>44015</c:v>
                </c:pt>
                <c:pt idx="1394">
                  <c:v>44014</c:v>
                </c:pt>
                <c:pt idx="1395">
                  <c:v>44013</c:v>
                </c:pt>
                <c:pt idx="1396">
                  <c:v>44012</c:v>
                </c:pt>
                <c:pt idx="1397">
                  <c:v>44011</c:v>
                </c:pt>
                <c:pt idx="1398">
                  <c:v>44008</c:v>
                </c:pt>
                <c:pt idx="1399">
                  <c:v>44007</c:v>
                </c:pt>
                <c:pt idx="1400">
                  <c:v>44006</c:v>
                </c:pt>
                <c:pt idx="1401">
                  <c:v>44005</c:v>
                </c:pt>
                <c:pt idx="1402">
                  <c:v>44004</c:v>
                </c:pt>
                <c:pt idx="1403">
                  <c:v>44001</c:v>
                </c:pt>
                <c:pt idx="1404">
                  <c:v>44000</c:v>
                </c:pt>
                <c:pt idx="1405">
                  <c:v>43999</c:v>
                </c:pt>
                <c:pt idx="1406">
                  <c:v>43998</c:v>
                </c:pt>
                <c:pt idx="1407">
                  <c:v>43997</c:v>
                </c:pt>
                <c:pt idx="1408">
                  <c:v>43994</c:v>
                </c:pt>
                <c:pt idx="1409">
                  <c:v>43993</c:v>
                </c:pt>
                <c:pt idx="1410">
                  <c:v>43992</c:v>
                </c:pt>
                <c:pt idx="1411">
                  <c:v>43991</c:v>
                </c:pt>
                <c:pt idx="1412">
                  <c:v>43990</c:v>
                </c:pt>
                <c:pt idx="1413">
                  <c:v>43987</c:v>
                </c:pt>
                <c:pt idx="1414">
                  <c:v>43986</c:v>
                </c:pt>
                <c:pt idx="1415">
                  <c:v>43985</c:v>
                </c:pt>
                <c:pt idx="1416">
                  <c:v>43984</c:v>
                </c:pt>
                <c:pt idx="1417">
                  <c:v>43983</c:v>
                </c:pt>
                <c:pt idx="1418">
                  <c:v>43980</c:v>
                </c:pt>
                <c:pt idx="1419">
                  <c:v>43979</c:v>
                </c:pt>
                <c:pt idx="1420">
                  <c:v>43978</c:v>
                </c:pt>
                <c:pt idx="1421">
                  <c:v>43977</c:v>
                </c:pt>
                <c:pt idx="1422">
                  <c:v>43976</c:v>
                </c:pt>
                <c:pt idx="1423">
                  <c:v>43973</c:v>
                </c:pt>
                <c:pt idx="1424">
                  <c:v>43972</c:v>
                </c:pt>
                <c:pt idx="1425">
                  <c:v>43971</c:v>
                </c:pt>
                <c:pt idx="1426">
                  <c:v>43970</c:v>
                </c:pt>
                <c:pt idx="1427">
                  <c:v>43969</c:v>
                </c:pt>
                <c:pt idx="1428">
                  <c:v>43966</c:v>
                </c:pt>
                <c:pt idx="1429">
                  <c:v>43965</c:v>
                </c:pt>
                <c:pt idx="1430">
                  <c:v>43964</c:v>
                </c:pt>
                <c:pt idx="1431">
                  <c:v>43963</c:v>
                </c:pt>
                <c:pt idx="1432">
                  <c:v>43962</c:v>
                </c:pt>
                <c:pt idx="1433">
                  <c:v>43959</c:v>
                </c:pt>
                <c:pt idx="1434">
                  <c:v>43958</c:v>
                </c:pt>
                <c:pt idx="1435">
                  <c:v>43957</c:v>
                </c:pt>
                <c:pt idx="1436">
                  <c:v>43956</c:v>
                </c:pt>
                <c:pt idx="1437">
                  <c:v>43955</c:v>
                </c:pt>
                <c:pt idx="1438">
                  <c:v>43952</c:v>
                </c:pt>
                <c:pt idx="1439">
                  <c:v>43951</c:v>
                </c:pt>
                <c:pt idx="1440">
                  <c:v>43950</c:v>
                </c:pt>
                <c:pt idx="1441">
                  <c:v>43949</c:v>
                </c:pt>
                <c:pt idx="1442">
                  <c:v>43948</c:v>
                </c:pt>
                <c:pt idx="1443">
                  <c:v>43945</c:v>
                </c:pt>
                <c:pt idx="1444">
                  <c:v>43944</c:v>
                </c:pt>
                <c:pt idx="1445">
                  <c:v>43943</c:v>
                </c:pt>
                <c:pt idx="1446">
                  <c:v>43942</c:v>
                </c:pt>
                <c:pt idx="1447">
                  <c:v>43941</c:v>
                </c:pt>
                <c:pt idx="1448">
                  <c:v>43938</c:v>
                </c:pt>
                <c:pt idx="1449">
                  <c:v>43937</c:v>
                </c:pt>
                <c:pt idx="1450">
                  <c:v>43936</c:v>
                </c:pt>
                <c:pt idx="1451">
                  <c:v>43935</c:v>
                </c:pt>
                <c:pt idx="1452">
                  <c:v>43934</c:v>
                </c:pt>
                <c:pt idx="1453">
                  <c:v>43931</c:v>
                </c:pt>
                <c:pt idx="1454">
                  <c:v>43930</c:v>
                </c:pt>
                <c:pt idx="1455">
                  <c:v>43929</c:v>
                </c:pt>
                <c:pt idx="1456">
                  <c:v>43928</c:v>
                </c:pt>
                <c:pt idx="1457">
                  <c:v>43927</c:v>
                </c:pt>
                <c:pt idx="1458">
                  <c:v>43924</c:v>
                </c:pt>
                <c:pt idx="1459">
                  <c:v>43923</c:v>
                </c:pt>
                <c:pt idx="1460">
                  <c:v>43922</c:v>
                </c:pt>
                <c:pt idx="1461">
                  <c:v>43921</c:v>
                </c:pt>
                <c:pt idx="1462">
                  <c:v>43920</c:v>
                </c:pt>
                <c:pt idx="1463">
                  <c:v>43917</c:v>
                </c:pt>
                <c:pt idx="1464">
                  <c:v>43916</c:v>
                </c:pt>
                <c:pt idx="1465">
                  <c:v>43915</c:v>
                </c:pt>
                <c:pt idx="1466">
                  <c:v>43914</c:v>
                </c:pt>
                <c:pt idx="1467">
                  <c:v>43913</c:v>
                </c:pt>
                <c:pt idx="1468">
                  <c:v>43910</c:v>
                </c:pt>
                <c:pt idx="1469">
                  <c:v>43909</c:v>
                </c:pt>
                <c:pt idx="1470">
                  <c:v>43908</c:v>
                </c:pt>
                <c:pt idx="1471">
                  <c:v>43907</c:v>
                </c:pt>
                <c:pt idx="1472">
                  <c:v>43906</c:v>
                </c:pt>
                <c:pt idx="1473">
                  <c:v>43903</c:v>
                </c:pt>
                <c:pt idx="1474">
                  <c:v>43902</c:v>
                </c:pt>
                <c:pt idx="1475">
                  <c:v>43901</c:v>
                </c:pt>
                <c:pt idx="1476">
                  <c:v>43900</c:v>
                </c:pt>
                <c:pt idx="1477">
                  <c:v>43899</c:v>
                </c:pt>
                <c:pt idx="1478">
                  <c:v>43896</c:v>
                </c:pt>
                <c:pt idx="1479">
                  <c:v>43895</c:v>
                </c:pt>
                <c:pt idx="1480">
                  <c:v>43894</c:v>
                </c:pt>
                <c:pt idx="1481">
                  <c:v>43893</c:v>
                </c:pt>
                <c:pt idx="1482">
                  <c:v>43892</c:v>
                </c:pt>
                <c:pt idx="1483">
                  <c:v>43889</c:v>
                </c:pt>
                <c:pt idx="1484">
                  <c:v>43888</c:v>
                </c:pt>
                <c:pt idx="1485">
                  <c:v>43887</c:v>
                </c:pt>
                <c:pt idx="1486">
                  <c:v>43886</c:v>
                </c:pt>
                <c:pt idx="1487">
                  <c:v>43885</c:v>
                </c:pt>
                <c:pt idx="1488">
                  <c:v>43882</c:v>
                </c:pt>
                <c:pt idx="1489">
                  <c:v>43881</c:v>
                </c:pt>
                <c:pt idx="1490">
                  <c:v>43880</c:v>
                </c:pt>
                <c:pt idx="1491">
                  <c:v>43879</c:v>
                </c:pt>
                <c:pt idx="1492">
                  <c:v>43878</c:v>
                </c:pt>
                <c:pt idx="1493">
                  <c:v>43875</c:v>
                </c:pt>
                <c:pt idx="1494">
                  <c:v>43874</c:v>
                </c:pt>
                <c:pt idx="1495">
                  <c:v>43873</c:v>
                </c:pt>
                <c:pt idx="1496">
                  <c:v>43872</c:v>
                </c:pt>
                <c:pt idx="1497">
                  <c:v>43871</c:v>
                </c:pt>
                <c:pt idx="1498">
                  <c:v>43868</c:v>
                </c:pt>
                <c:pt idx="1499">
                  <c:v>43867</c:v>
                </c:pt>
                <c:pt idx="1500">
                  <c:v>43866</c:v>
                </c:pt>
                <c:pt idx="1501">
                  <c:v>43865</c:v>
                </c:pt>
                <c:pt idx="1502">
                  <c:v>43864</c:v>
                </c:pt>
                <c:pt idx="1503">
                  <c:v>43861</c:v>
                </c:pt>
                <c:pt idx="1504">
                  <c:v>43860</c:v>
                </c:pt>
                <c:pt idx="1505">
                  <c:v>43859</c:v>
                </c:pt>
                <c:pt idx="1506">
                  <c:v>43858</c:v>
                </c:pt>
                <c:pt idx="1507">
                  <c:v>43857</c:v>
                </c:pt>
                <c:pt idx="1508">
                  <c:v>43854</c:v>
                </c:pt>
                <c:pt idx="1509">
                  <c:v>43853</c:v>
                </c:pt>
                <c:pt idx="1510">
                  <c:v>43852</c:v>
                </c:pt>
                <c:pt idx="1511">
                  <c:v>43851</c:v>
                </c:pt>
                <c:pt idx="1512">
                  <c:v>43850</c:v>
                </c:pt>
                <c:pt idx="1513">
                  <c:v>43847</c:v>
                </c:pt>
                <c:pt idx="1514">
                  <c:v>43846</c:v>
                </c:pt>
                <c:pt idx="1515">
                  <c:v>43845</c:v>
                </c:pt>
                <c:pt idx="1516">
                  <c:v>43844</c:v>
                </c:pt>
                <c:pt idx="1517">
                  <c:v>43843</c:v>
                </c:pt>
                <c:pt idx="1518">
                  <c:v>43840</c:v>
                </c:pt>
                <c:pt idx="1519">
                  <c:v>43839</c:v>
                </c:pt>
                <c:pt idx="1520">
                  <c:v>43838</c:v>
                </c:pt>
                <c:pt idx="1521">
                  <c:v>43837</c:v>
                </c:pt>
                <c:pt idx="1522">
                  <c:v>43836</c:v>
                </c:pt>
                <c:pt idx="1523">
                  <c:v>43833</c:v>
                </c:pt>
                <c:pt idx="1524">
                  <c:v>43832</c:v>
                </c:pt>
                <c:pt idx="1525">
                  <c:v>43831</c:v>
                </c:pt>
                <c:pt idx="1526">
                  <c:v>43830</c:v>
                </c:pt>
                <c:pt idx="1527">
                  <c:v>43829</c:v>
                </c:pt>
                <c:pt idx="1528">
                  <c:v>43826</c:v>
                </c:pt>
                <c:pt idx="1529">
                  <c:v>43825</c:v>
                </c:pt>
                <c:pt idx="1530">
                  <c:v>43824</c:v>
                </c:pt>
                <c:pt idx="1531">
                  <c:v>43823</c:v>
                </c:pt>
                <c:pt idx="1532">
                  <c:v>43822</c:v>
                </c:pt>
                <c:pt idx="1533">
                  <c:v>43819</c:v>
                </c:pt>
                <c:pt idx="1534">
                  <c:v>43818</c:v>
                </c:pt>
                <c:pt idx="1535">
                  <c:v>43817</c:v>
                </c:pt>
                <c:pt idx="1536">
                  <c:v>43816</c:v>
                </c:pt>
                <c:pt idx="1537">
                  <c:v>43815</c:v>
                </c:pt>
                <c:pt idx="1538">
                  <c:v>43812</c:v>
                </c:pt>
                <c:pt idx="1539">
                  <c:v>43811</c:v>
                </c:pt>
                <c:pt idx="1540">
                  <c:v>43810</c:v>
                </c:pt>
                <c:pt idx="1541">
                  <c:v>43809</c:v>
                </c:pt>
                <c:pt idx="1542">
                  <c:v>43808</c:v>
                </c:pt>
                <c:pt idx="1543">
                  <c:v>43805</c:v>
                </c:pt>
                <c:pt idx="1544">
                  <c:v>43804</c:v>
                </c:pt>
                <c:pt idx="1545">
                  <c:v>43803</c:v>
                </c:pt>
                <c:pt idx="1546">
                  <c:v>43802</c:v>
                </c:pt>
                <c:pt idx="1547">
                  <c:v>43801</c:v>
                </c:pt>
                <c:pt idx="1548">
                  <c:v>43798</c:v>
                </c:pt>
                <c:pt idx="1549">
                  <c:v>43797</c:v>
                </c:pt>
                <c:pt idx="1550">
                  <c:v>43796</c:v>
                </c:pt>
                <c:pt idx="1551">
                  <c:v>43795</c:v>
                </c:pt>
                <c:pt idx="1552">
                  <c:v>43794</c:v>
                </c:pt>
                <c:pt idx="1553">
                  <c:v>43791</c:v>
                </c:pt>
                <c:pt idx="1554">
                  <c:v>43790</c:v>
                </c:pt>
                <c:pt idx="1555">
                  <c:v>43789</c:v>
                </c:pt>
                <c:pt idx="1556">
                  <c:v>43788</c:v>
                </c:pt>
                <c:pt idx="1557">
                  <c:v>43787</c:v>
                </c:pt>
                <c:pt idx="1558">
                  <c:v>43784</c:v>
                </c:pt>
                <c:pt idx="1559">
                  <c:v>43783</c:v>
                </c:pt>
                <c:pt idx="1560">
                  <c:v>43782</c:v>
                </c:pt>
                <c:pt idx="1561">
                  <c:v>43781</c:v>
                </c:pt>
                <c:pt idx="1562">
                  <c:v>43780</c:v>
                </c:pt>
                <c:pt idx="1563">
                  <c:v>43777</c:v>
                </c:pt>
                <c:pt idx="1564">
                  <c:v>43776</c:v>
                </c:pt>
                <c:pt idx="1565">
                  <c:v>43775</c:v>
                </c:pt>
                <c:pt idx="1566">
                  <c:v>43774</c:v>
                </c:pt>
                <c:pt idx="1567">
                  <c:v>43773</c:v>
                </c:pt>
                <c:pt idx="1568">
                  <c:v>43770</c:v>
                </c:pt>
                <c:pt idx="1569">
                  <c:v>43769</c:v>
                </c:pt>
                <c:pt idx="1570">
                  <c:v>43768</c:v>
                </c:pt>
                <c:pt idx="1571">
                  <c:v>43767</c:v>
                </c:pt>
                <c:pt idx="1572">
                  <c:v>43766</c:v>
                </c:pt>
                <c:pt idx="1573">
                  <c:v>43763</c:v>
                </c:pt>
                <c:pt idx="1574">
                  <c:v>43762</c:v>
                </c:pt>
                <c:pt idx="1575">
                  <c:v>43761</c:v>
                </c:pt>
                <c:pt idx="1576">
                  <c:v>43760</c:v>
                </c:pt>
                <c:pt idx="1577">
                  <c:v>43759</c:v>
                </c:pt>
                <c:pt idx="1578">
                  <c:v>43756</c:v>
                </c:pt>
                <c:pt idx="1579">
                  <c:v>43755</c:v>
                </c:pt>
                <c:pt idx="1580">
                  <c:v>43754</c:v>
                </c:pt>
                <c:pt idx="1581">
                  <c:v>43753</c:v>
                </c:pt>
                <c:pt idx="1582">
                  <c:v>43752</c:v>
                </c:pt>
                <c:pt idx="1583">
                  <c:v>43749</c:v>
                </c:pt>
                <c:pt idx="1584">
                  <c:v>43748</c:v>
                </c:pt>
                <c:pt idx="1585">
                  <c:v>43747</c:v>
                </c:pt>
                <c:pt idx="1586">
                  <c:v>43746</c:v>
                </c:pt>
                <c:pt idx="1587">
                  <c:v>43745</c:v>
                </c:pt>
                <c:pt idx="1588">
                  <c:v>43742</c:v>
                </c:pt>
                <c:pt idx="1589">
                  <c:v>43741</c:v>
                </c:pt>
                <c:pt idx="1590">
                  <c:v>43740</c:v>
                </c:pt>
                <c:pt idx="1591">
                  <c:v>43739</c:v>
                </c:pt>
                <c:pt idx="1592">
                  <c:v>43738</c:v>
                </c:pt>
                <c:pt idx="1593">
                  <c:v>43735</c:v>
                </c:pt>
                <c:pt idx="1594">
                  <c:v>43734</c:v>
                </c:pt>
                <c:pt idx="1595">
                  <c:v>43733</c:v>
                </c:pt>
                <c:pt idx="1596">
                  <c:v>43732</c:v>
                </c:pt>
                <c:pt idx="1597">
                  <c:v>43731</c:v>
                </c:pt>
                <c:pt idx="1598">
                  <c:v>43728</c:v>
                </c:pt>
                <c:pt idx="1599">
                  <c:v>43727</c:v>
                </c:pt>
                <c:pt idx="1600">
                  <c:v>43726</c:v>
                </c:pt>
                <c:pt idx="1601">
                  <c:v>43725</c:v>
                </c:pt>
                <c:pt idx="1602">
                  <c:v>43724</c:v>
                </c:pt>
                <c:pt idx="1603">
                  <c:v>43721</c:v>
                </c:pt>
                <c:pt idx="1604">
                  <c:v>43720</c:v>
                </c:pt>
                <c:pt idx="1605">
                  <c:v>43719</c:v>
                </c:pt>
                <c:pt idx="1606">
                  <c:v>43718</c:v>
                </c:pt>
                <c:pt idx="1607">
                  <c:v>43717</c:v>
                </c:pt>
                <c:pt idx="1608">
                  <c:v>43714</c:v>
                </c:pt>
                <c:pt idx="1609">
                  <c:v>43713</c:v>
                </c:pt>
                <c:pt idx="1610">
                  <c:v>43712</c:v>
                </c:pt>
                <c:pt idx="1611">
                  <c:v>43711</c:v>
                </c:pt>
                <c:pt idx="1612">
                  <c:v>43710</c:v>
                </c:pt>
                <c:pt idx="1613">
                  <c:v>43707</c:v>
                </c:pt>
                <c:pt idx="1614">
                  <c:v>43706</c:v>
                </c:pt>
                <c:pt idx="1615">
                  <c:v>43705</c:v>
                </c:pt>
                <c:pt idx="1616">
                  <c:v>43704</c:v>
                </c:pt>
                <c:pt idx="1617">
                  <c:v>43703</c:v>
                </c:pt>
                <c:pt idx="1618">
                  <c:v>43700</c:v>
                </c:pt>
                <c:pt idx="1619">
                  <c:v>43699</c:v>
                </c:pt>
                <c:pt idx="1620">
                  <c:v>43698</c:v>
                </c:pt>
                <c:pt idx="1621">
                  <c:v>43697</c:v>
                </c:pt>
                <c:pt idx="1622">
                  <c:v>43696</c:v>
                </c:pt>
                <c:pt idx="1623">
                  <c:v>43693</c:v>
                </c:pt>
                <c:pt idx="1624">
                  <c:v>43692</c:v>
                </c:pt>
                <c:pt idx="1625">
                  <c:v>43691</c:v>
                </c:pt>
                <c:pt idx="1626">
                  <c:v>43690</c:v>
                </c:pt>
                <c:pt idx="1627">
                  <c:v>43689</c:v>
                </c:pt>
                <c:pt idx="1628">
                  <c:v>43686</c:v>
                </c:pt>
                <c:pt idx="1629">
                  <c:v>43685</c:v>
                </c:pt>
                <c:pt idx="1630">
                  <c:v>43684</c:v>
                </c:pt>
                <c:pt idx="1631">
                  <c:v>43683</c:v>
                </c:pt>
                <c:pt idx="1632">
                  <c:v>43682</c:v>
                </c:pt>
                <c:pt idx="1633">
                  <c:v>43679</c:v>
                </c:pt>
                <c:pt idx="1634">
                  <c:v>43678</c:v>
                </c:pt>
                <c:pt idx="1635">
                  <c:v>43677</c:v>
                </c:pt>
                <c:pt idx="1636">
                  <c:v>43676</c:v>
                </c:pt>
                <c:pt idx="1637">
                  <c:v>43675</c:v>
                </c:pt>
                <c:pt idx="1638">
                  <c:v>43672</c:v>
                </c:pt>
                <c:pt idx="1639">
                  <c:v>43671</c:v>
                </c:pt>
                <c:pt idx="1640">
                  <c:v>43670</c:v>
                </c:pt>
                <c:pt idx="1641">
                  <c:v>43669</c:v>
                </c:pt>
                <c:pt idx="1642">
                  <c:v>43668</c:v>
                </c:pt>
                <c:pt idx="1643">
                  <c:v>43665</c:v>
                </c:pt>
                <c:pt idx="1644">
                  <c:v>43664</c:v>
                </c:pt>
                <c:pt idx="1645">
                  <c:v>43663</c:v>
                </c:pt>
                <c:pt idx="1646">
                  <c:v>43662</c:v>
                </c:pt>
                <c:pt idx="1647">
                  <c:v>43661</c:v>
                </c:pt>
                <c:pt idx="1648">
                  <c:v>43658</c:v>
                </c:pt>
                <c:pt idx="1649">
                  <c:v>43657</c:v>
                </c:pt>
                <c:pt idx="1650">
                  <c:v>43656</c:v>
                </c:pt>
                <c:pt idx="1651">
                  <c:v>43655</c:v>
                </c:pt>
                <c:pt idx="1652">
                  <c:v>43654</c:v>
                </c:pt>
                <c:pt idx="1653">
                  <c:v>43651</c:v>
                </c:pt>
                <c:pt idx="1654">
                  <c:v>43650</c:v>
                </c:pt>
                <c:pt idx="1655">
                  <c:v>43649</c:v>
                </c:pt>
                <c:pt idx="1656">
                  <c:v>43648</c:v>
                </c:pt>
                <c:pt idx="1657">
                  <c:v>43647</c:v>
                </c:pt>
                <c:pt idx="1658">
                  <c:v>43644</c:v>
                </c:pt>
                <c:pt idx="1659">
                  <c:v>43643</c:v>
                </c:pt>
                <c:pt idx="1660">
                  <c:v>43642</c:v>
                </c:pt>
                <c:pt idx="1661">
                  <c:v>43641</c:v>
                </c:pt>
                <c:pt idx="1662">
                  <c:v>43640</c:v>
                </c:pt>
                <c:pt idx="1663">
                  <c:v>43637</c:v>
                </c:pt>
                <c:pt idx="1664">
                  <c:v>43636</c:v>
                </c:pt>
                <c:pt idx="1665">
                  <c:v>43635</c:v>
                </c:pt>
                <c:pt idx="1666">
                  <c:v>43634</c:v>
                </c:pt>
                <c:pt idx="1667">
                  <c:v>43633</c:v>
                </c:pt>
                <c:pt idx="1668">
                  <c:v>43630</c:v>
                </c:pt>
                <c:pt idx="1669">
                  <c:v>43629</c:v>
                </c:pt>
                <c:pt idx="1670">
                  <c:v>43628</c:v>
                </c:pt>
                <c:pt idx="1671">
                  <c:v>43627</c:v>
                </c:pt>
                <c:pt idx="1672">
                  <c:v>43626</c:v>
                </c:pt>
                <c:pt idx="1673">
                  <c:v>43623</c:v>
                </c:pt>
                <c:pt idx="1674">
                  <c:v>43622</c:v>
                </c:pt>
                <c:pt idx="1675">
                  <c:v>43621</c:v>
                </c:pt>
                <c:pt idx="1676">
                  <c:v>43620</c:v>
                </c:pt>
                <c:pt idx="1677">
                  <c:v>43619</c:v>
                </c:pt>
                <c:pt idx="1678">
                  <c:v>43616</c:v>
                </c:pt>
                <c:pt idx="1679">
                  <c:v>43615</c:v>
                </c:pt>
                <c:pt idx="1680">
                  <c:v>43614</c:v>
                </c:pt>
                <c:pt idx="1681">
                  <c:v>43613</c:v>
                </c:pt>
                <c:pt idx="1682">
                  <c:v>43612</c:v>
                </c:pt>
                <c:pt idx="1683">
                  <c:v>43609</c:v>
                </c:pt>
                <c:pt idx="1684">
                  <c:v>43608</c:v>
                </c:pt>
                <c:pt idx="1685">
                  <c:v>43607</c:v>
                </c:pt>
                <c:pt idx="1686">
                  <c:v>43606</c:v>
                </c:pt>
                <c:pt idx="1687">
                  <c:v>43605</c:v>
                </c:pt>
                <c:pt idx="1688">
                  <c:v>43602</c:v>
                </c:pt>
                <c:pt idx="1689">
                  <c:v>43601</c:v>
                </c:pt>
                <c:pt idx="1690">
                  <c:v>43600</c:v>
                </c:pt>
                <c:pt idx="1691">
                  <c:v>43599</c:v>
                </c:pt>
                <c:pt idx="1692">
                  <c:v>43598</c:v>
                </c:pt>
                <c:pt idx="1693">
                  <c:v>43595</c:v>
                </c:pt>
                <c:pt idx="1694">
                  <c:v>43594</c:v>
                </c:pt>
                <c:pt idx="1695">
                  <c:v>43593</c:v>
                </c:pt>
                <c:pt idx="1696">
                  <c:v>43592</c:v>
                </c:pt>
                <c:pt idx="1697">
                  <c:v>43591</c:v>
                </c:pt>
                <c:pt idx="1698">
                  <c:v>43588</c:v>
                </c:pt>
                <c:pt idx="1699">
                  <c:v>43587</c:v>
                </c:pt>
                <c:pt idx="1700">
                  <c:v>43586</c:v>
                </c:pt>
                <c:pt idx="1701">
                  <c:v>43585</c:v>
                </c:pt>
                <c:pt idx="1702">
                  <c:v>43584</c:v>
                </c:pt>
                <c:pt idx="1703">
                  <c:v>43581</c:v>
                </c:pt>
                <c:pt idx="1704">
                  <c:v>43580</c:v>
                </c:pt>
                <c:pt idx="1705">
                  <c:v>43579</c:v>
                </c:pt>
                <c:pt idx="1706">
                  <c:v>43578</c:v>
                </c:pt>
                <c:pt idx="1707">
                  <c:v>43577</c:v>
                </c:pt>
                <c:pt idx="1708">
                  <c:v>43574</c:v>
                </c:pt>
                <c:pt idx="1709">
                  <c:v>43573</c:v>
                </c:pt>
                <c:pt idx="1710">
                  <c:v>43572</c:v>
                </c:pt>
                <c:pt idx="1711">
                  <c:v>43571</c:v>
                </c:pt>
                <c:pt idx="1712">
                  <c:v>43570</c:v>
                </c:pt>
                <c:pt idx="1713">
                  <c:v>43567</c:v>
                </c:pt>
                <c:pt idx="1714">
                  <c:v>43566</c:v>
                </c:pt>
                <c:pt idx="1715">
                  <c:v>43565</c:v>
                </c:pt>
                <c:pt idx="1716">
                  <c:v>43564</c:v>
                </c:pt>
                <c:pt idx="1717">
                  <c:v>43563</c:v>
                </c:pt>
                <c:pt idx="1718">
                  <c:v>43560</c:v>
                </c:pt>
                <c:pt idx="1719">
                  <c:v>43559</c:v>
                </c:pt>
                <c:pt idx="1720">
                  <c:v>43558</c:v>
                </c:pt>
                <c:pt idx="1721">
                  <c:v>43557</c:v>
                </c:pt>
                <c:pt idx="1722">
                  <c:v>43556</c:v>
                </c:pt>
                <c:pt idx="1723">
                  <c:v>43553</c:v>
                </c:pt>
                <c:pt idx="1724">
                  <c:v>43552</c:v>
                </c:pt>
                <c:pt idx="1725">
                  <c:v>43551</c:v>
                </c:pt>
                <c:pt idx="1726">
                  <c:v>43550</c:v>
                </c:pt>
                <c:pt idx="1727">
                  <c:v>43549</c:v>
                </c:pt>
                <c:pt idx="1728">
                  <c:v>43546</c:v>
                </c:pt>
                <c:pt idx="1729">
                  <c:v>43545</c:v>
                </c:pt>
                <c:pt idx="1730">
                  <c:v>43544</c:v>
                </c:pt>
                <c:pt idx="1731">
                  <c:v>43543</c:v>
                </c:pt>
                <c:pt idx="1732">
                  <c:v>43542</c:v>
                </c:pt>
                <c:pt idx="1733">
                  <c:v>43539</c:v>
                </c:pt>
                <c:pt idx="1734">
                  <c:v>43538</c:v>
                </c:pt>
                <c:pt idx="1735">
                  <c:v>43537</c:v>
                </c:pt>
                <c:pt idx="1736">
                  <c:v>43536</c:v>
                </c:pt>
                <c:pt idx="1737">
                  <c:v>43535</c:v>
                </c:pt>
                <c:pt idx="1738">
                  <c:v>43532</c:v>
                </c:pt>
                <c:pt idx="1739">
                  <c:v>43531</c:v>
                </c:pt>
                <c:pt idx="1740">
                  <c:v>43530</c:v>
                </c:pt>
                <c:pt idx="1741">
                  <c:v>43529</c:v>
                </c:pt>
                <c:pt idx="1742">
                  <c:v>43528</c:v>
                </c:pt>
                <c:pt idx="1743">
                  <c:v>43525</c:v>
                </c:pt>
                <c:pt idx="1744">
                  <c:v>43524</c:v>
                </c:pt>
                <c:pt idx="1745">
                  <c:v>43523</c:v>
                </c:pt>
                <c:pt idx="1746">
                  <c:v>43522</c:v>
                </c:pt>
                <c:pt idx="1747">
                  <c:v>43521</c:v>
                </c:pt>
                <c:pt idx="1748">
                  <c:v>43518</c:v>
                </c:pt>
                <c:pt idx="1749">
                  <c:v>43517</c:v>
                </c:pt>
                <c:pt idx="1750">
                  <c:v>43516</c:v>
                </c:pt>
                <c:pt idx="1751">
                  <c:v>43515</c:v>
                </c:pt>
                <c:pt idx="1752">
                  <c:v>43514</c:v>
                </c:pt>
                <c:pt idx="1753">
                  <c:v>43511</c:v>
                </c:pt>
                <c:pt idx="1754">
                  <c:v>43510</c:v>
                </c:pt>
                <c:pt idx="1755">
                  <c:v>43509</c:v>
                </c:pt>
                <c:pt idx="1756">
                  <c:v>43508</c:v>
                </c:pt>
                <c:pt idx="1757">
                  <c:v>43507</c:v>
                </c:pt>
                <c:pt idx="1758">
                  <c:v>43504</c:v>
                </c:pt>
                <c:pt idx="1759">
                  <c:v>43503</c:v>
                </c:pt>
                <c:pt idx="1760">
                  <c:v>43502</c:v>
                </c:pt>
                <c:pt idx="1761">
                  <c:v>43501</c:v>
                </c:pt>
                <c:pt idx="1762">
                  <c:v>43500</c:v>
                </c:pt>
                <c:pt idx="1763">
                  <c:v>43497</c:v>
                </c:pt>
                <c:pt idx="1764">
                  <c:v>43496</c:v>
                </c:pt>
                <c:pt idx="1765">
                  <c:v>43495</c:v>
                </c:pt>
                <c:pt idx="1766">
                  <c:v>43494</c:v>
                </c:pt>
                <c:pt idx="1767">
                  <c:v>43493</c:v>
                </c:pt>
                <c:pt idx="1768">
                  <c:v>43490</c:v>
                </c:pt>
                <c:pt idx="1769">
                  <c:v>43489</c:v>
                </c:pt>
                <c:pt idx="1770">
                  <c:v>43488</c:v>
                </c:pt>
                <c:pt idx="1771">
                  <c:v>43487</c:v>
                </c:pt>
                <c:pt idx="1772">
                  <c:v>43486</c:v>
                </c:pt>
                <c:pt idx="1773">
                  <c:v>43483</c:v>
                </c:pt>
                <c:pt idx="1774">
                  <c:v>43482</c:v>
                </c:pt>
                <c:pt idx="1775">
                  <c:v>43481</c:v>
                </c:pt>
                <c:pt idx="1776">
                  <c:v>43480</c:v>
                </c:pt>
                <c:pt idx="1777">
                  <c:v>43479</c:v>
                </c:pt>
                <c:pt idx="1778">
                  <c:v>43476</c:v>
                </c:pt>
                <c:pt idx="1779">
                  <c:v>43475</c:v>
                </c:pt>
                <c:pt idx="1780">
                  <c:v>43474</c:v>
                </c:pt>
                <c:pt idx="1781">
                  <c:v>43473</c:v>
                </c:pt>
                <c:pt idx="1782">
                  <c:v>43472</c:v>
                </c:pt>
                <c:pt idx="1783">
                  <c:v>43469</c:v>
                </c:pt>
                <c:pt idx="1784">
                  <c:v>43468</c:v>
                </c:pt>
                <c:pt idx="1785">
                  <c:v>43467</c:v>
                </c:pt>
                <c:pt idx="1786">
                  <c:v>43466</c:v>
                </c:pt>
                <c:pt idx="1787">
                  <c:v>43465</c:v>
                </c:pt>
                <c:pt idx="1788">
                  <c:v>43462</c:v>
                </c:pt>
                <c:pt idx="1789">
                  <c:v>43461</c:v>
                </c:pt>
                <c:pt idx="1790">
                  <c:v>43460</c:v>
                </c:pt>
                <c:pt idx="1791">
                  <c:v>43459</c:v>
                </c:pt>
                <c:pt idx="1792">
                  <c:v>43458</c:v>
                </c:pt>
                <c:pt idx="1793">
                  <c:v>43455</c:v>
                </c:pt>
                <c:pt idx="1794">
                  <c:v>43454</c:v>
                </c:pt>
                <c:pt idx="1795">
                  <c:v>43453</c:v>
                </c:pt>
                <c:pt idx="1796">
                  <c:v>43452</c:v>
                </c:pt>
                <c:pt idx="1797">
                  <c:v>43451</c:v>
                </c:pt>
                <c:pt idx="1798">
                  <c:v>43448</c:v>
                </c:pt>
                <c:pt idx="1799">
                  <c:v>43447</c:v>
                </c:pt>
                <c:pt idx="1800">
                  <c:v>43446</c:v>
                </c:pt>
                <c:pt idx="1801">
                  <c:v>43445</c:v>
                </c:pt>
                <c:pt idx="1802">
                  <c:v>43444</c:v>
                </c:pt>
                <c:pt idx="1803">
                  <c:v>43441</c:v>
                </c:pt>
                <c:pt idx="1804">
                  <c:v>43440</c:v>
                </c:pt>
                <c:pt idx="1805">
                  <c:v>43439</c:v>
                </c:pt>
                <c:pt idx="1806">
                  <c:v>43438</c:v>
                </c:pt>
                <c:pt idx="1807">
                  <c:v>43437</c:v>
                </c:pt>
                <c:pt idx="1808">
                  <c:v>43434</c:v>
                </c:pt>
                <c:pt idx="1809">
                  <c:v>43433</c:v>
                </c:pt>
                <c:pt idx="1810">
                  <c:v>43432</c:v>
                </c:pt>
                <c:pt idx="1811">
                  <c:v>43431</c:v>
                </c:pt>
                <c:pt idx="1812">
                  <c:v>43430</c:v>
                </c:pt>
                <c:pt idx="1813">
                  <c:v>43427</c:v>
                </c:pt>
                <c:pt idx="1814">
                  <c:v>43426</c:v>
                </c:pt>
                <c:pt idx="1815">
                  <c:v>43425</c:v>
                </c:pt>
                <c:pt idx="1816">
                  <c:v>43424</c:v>
                </c:pt>
                <c:pt idx="1817">
                  <c:v>43423</c:v>
                </c:pt>
                <c:pt idx="1818">
                  <c:v>43420</c:v>
                </c:pt>
                <c:pt idx="1819">
                  <c:v>43419</c:v>
                </c:pt>
                <c:pt idx="1820">
                  <c:v>43418</c:v>
                </c:pt>
                <c:pt idx="1821">
                  <c:v>43417</c:v>
                </c:pt>
                <c:pt idx="1822">
                  <c:v>43416</c:v>
                </c:pt>
                <c:pt idx="1823">
                  <c:v>43413</c:v>
                </c:pt>
                <c:pt idx="1824">
                  <c:v>43412</c:v>
                </c:pt>
                <c:pt idx="1825">
                  <c:v>43411</c:v>
                </c:pt>
                <c:pt idx="1826">
                  <c:v>43410</c:v>
                </c:pt>
                <c:pt idx="1827">
                  <c:v>43409</c:v>
                </c:pt>
                <c:pt idx="1828">
                  <c:v>43406</c:v>
                </c:pt>
                <c:pt idx="1829">
                  <c:v>43405</c:v>
                </c:pt>
                <c:pt idx="1830">
                  <c:v>43404</c:v>
                </c:pt>
                <c:pt idx="1831">
                  <c:v>43403</c:v>
                </c:pt>
                <c:pt idx="1832">
                  <c:v>43402</c:v>
                </c:pt>
                <c:pt idx="1833">
                  <c:v>43399</c:v>
                </c:pt>
                <c:pt idx="1834">
                  <c:v>43398</c:v>
                </c:pt>
                <c:pt idx="1835">
                  <c:v>43397</c:v>
                </c:pt>
                <c:pt idx="1836">
                  <c:v>43396</c:v>
                </c:pt>
                <c:pt idx="1837">
                  <c:v>43395</c:v>
                </c:pt>
                <c:pt idx="1838">
                  <c:v>43392</c:v>
                </c:pt>
                <c:pt idx="1839">
                  <c:v>43391</c:v>
                </c:pt>
                <c:pt idx="1840">
                  <c:v>43390</c:v>
                </c:pt>
                <c:pt idx="1841">
                  <c:v>43389</c:v>
                </c:pt>
                <c:pt idx="1842">
                  <c:v>43388</c:v>
                </c:pt>
                <c:pt idx="1843">
                  <c:v>43385</c:v>
                </c:pt>
                <c:pt idx="1844">
                  <c:v>43384</c:v>
                </c:pt>
                <c:pt idx="1845">
                  <c:v>43383</c:v>
                </c:pt>
                <c:pt idx="1846">
                  <c:v>43382</c:v>
                </c:pt>
                <c:pt idx="1847">
                  <c:v>43381</c:v>
                </c:pt>
                <c:pt idx="1848">
                  <c:v>43378</c:v>
                </c:pt>
                <c:pt idx="1849">
                  <c:v>43377</c:v>
                </c:pt>
                <c:pt idx="1850">
                  <c:v>43376</c:v>
                </c:pt>
                <c:pt idx="1851">
                  <c:v>43375</c:v>
                </c:pt>
                <c:pt idx="1852">
                  <c:v>43374</c:v>
                </c:pt>
                <c:pt idx="1853">
                  <c:v>43371</c:v>
                </c:pt>
                <c:pt idx="1854">
                  <c:v>43370</c:v>
                </c:pt>
                <c:pt idx="1855">
                  <c:v>43369</c:v>
                </c:pt>
                <c:pt idx="1856">
                  <c:v>43368</c:v>
                </c:pt>
                <c:pt idx="1857">
                  <c:v>43367</c:v>
                </c:pt>
                <c:pt idx="1858">
                  <c:v>43364</c:v>
                </c:pt>
                <c:pt idx="1859">
                  <c:v>43363</c:v>
                </c:pt>
                <c:pt idx="1860">
                  <c:v>43362</c:v>
                </c:pt>
                <c:pt idx="1861">
                  <c:v>43361</c:v>
                </c:pt>
                <c:pt idx="1862">
                  <c:v>43360</c:v>
                </c:pt>
                <c:pt idx="1863">
                  <c:v>43357</c:v>
                </c:pt>
                <c:pt idx="1864">
                  <c:v>43356</c:v>
                </c:pt>
                <c:pt idx="1865">
                  <c:v>43355</c:v>
                </c:pt>
                <c:pt idx="1866">
                  <c:v>43354</c:v>
                </c:pt>
                <c:pt idx="1867">
                  <c:v>43353</c:v>
                </c:pt>
                <c:pt idx="1868">
                  <c:v>43350</c:v>
                </c:pt>
                <c:pt idx="1869">
                  <c:v>43349</c:v>
                </c:pt>
                <c:pt idx="1870">
                  <c:v>43348</c:v>
                </c:pt>
                <c:pt idx="1871">
                  <c:v>43347</c:v>
                </c:pt>
                <c:pt idx="1872">
                  <c:v>43346</c:v>
                </c:pt>
                <c:pt idx="1873">
                  <c:v>43343</c:v>
                </c:pt>
                <c:pt idx="1874">
                  <c:v>43342</c:v>
                </c:pt>
                <c:pt idx="1875">
                  <c:v>43341</c:v>
                </c:pt>
                <c:pt idx="1876">
                  <c:v>43340</c:v>
                </c:pt>
                <c:pt idx="1877">
                  <c:v>43339</c:v>
                </c:pt>
                <c:pt idx="1878">
                  <c:v>43336</c:v>
                </c:pt>
                <c:pt idx="1879">
                  <c:v>43335</c:v>
                </c:pt>
                <c:pt idx="1880">
                  <c:v>43334</c:v>
                </c:pt>
                <c:pt idx="1881">
                  <c:v>43333</c:v>
                </c:pt>
                <c:pt idx="1882">
                  <c:v>43332</c:v>
                </c:pt>
                <c:pt idx="1883">
                  <c:v>43329</c:v>
                </c:pt>
                <c:pt idx="1884">
                  <c:v>43328</c:v>
                </c:pt>
                <c:pt idx="1885">
                  <c:v>43327</c:v>
                </c:pt>
                <c:pt idx="1886">
                  <c:v>43326</c:v>
                </c:pt>
                <c:pt idx="1887">
                  <c:v>43325</c:v>
                </c:pt>
                <c:pt idx="1888">
                  <c:v>43322</c:v>
                </c:pt>
                <c:pt idx="1889">
                  <c:v>43321</c:v>
                </c:pt>
                <c:pt idx="1890">
                  <c:v>43320</c:v>
                </c:pt>
                <c:pt idx="1891">
                  <c:v>43319</c:v>
                </c:pt>
                <c:pt idx="1892">
                  <c:v>43318</c:v>
                </c:pt>
                <c:pt idx="1893">
                  <c:v>43315</c:v>
                </c:pt>
                <c:pt idx="1894">
                  <c:v>43314</c:v>
                </c:pt>
                <c:pt idx="1895">
                  <c:v>43313</c:v>
                </c:pt>
                <c:pt idx="1896">
                  <c:v>43312</c:v>
                </c:pt>
                <c:pt idx="1897">
                  <c:v>43311</c:v>
                </c:pt>
                <c:pt idx="1898">
                  <c:v>43308</c:v>
                </c:pt>
                <c:pt idx="1899">
                  <c:v>43307</c:v>
                </c:pt>
                <c:pt idx="1900">
                  <c:v>43306</c:v>
                </c:pt>
                <c:pt idx="1901">
                  <c:v>43305</c:v>
                </c:pt>
                <c:pt idx="1902">
                  <c:v>43304</c:v>
                </c:pt>
                <c:pt idx="1903">
                  <c:v>43301</c:v>
                </c:pt>
                <c:pt idx="1904">
                  <c:v>43300</c:v>
                </c:pt>
                <c:pt idx="1905">
                  <c:v>43299</c:v>
                </c:pt>
                <c:pt idx="1906">
                  <c:v>43298</c:v>
                </c:pt>
                <c:pt idx="1907">
                  <c:v>43297</c:v>
                </c:pt>
                <c:pt idx="1908">
                  <c:v>43294</c:v>
                </c:pt>
                <c:pt idx="1909">
                  <c:v>43293</c:v>
                </c:pt>
                <c:pt idx="1910">
                  <c:v>43292</c:v>
                </c:pt>
                <c:pt idx="1911">
                  <c:v>43291</c:v>
                </c:pt>
                <c:pt idx="1912">
                  <c:v>43290</c:v>
                </c:pt>
                <c:pt idx="1913">
                  <c:v>43287</c:v>
                </c:pt>
                <c:pt idx="1914">
                  <c:v>43286</c:v>
                </c:pt>
                <c:pt idx="1915">
                  <c:v>43285</c:v>
                </c:pt>
                <c:pt idx="1916">
                  <c:v>43284</c:v>
                </c:pt>
                <c:pt idx="1917">
                  <c:v>43283</c:v>
                </c:pt>
                <c:pt idx="1918">
                  <c:v>43280</c:v>
                </c:pt>
                <c:pt idx="1919">
                  <c:v>43279</c:v>
                </c:pt>
                <c:pt idx="1920">
                  <c:v>43278</c:v>
                </c:pt>
                <c:pt idx="1921">
                  <c:v>43277</c:v>
                </c:pt>
                <c:pt idx="1922">
                  <c:v>43276</c:v>
                </c:pt>
                <c:pt idx="1923">
                  <c:v>43273</c:v>
                </c:pt>
                <c:pt idx="1924">
                  <c:v>43272</c:v>
                </c:pt>
                <c:pt idx="1925">
                  <c:v>43271</c:v>
                </c:pt>
                <c:pt idx="1926">
                  <c:v>43270</c:v>
                </c:pt>
                <c:pt idx="1927">
                  <c:v>43269</c:v>
                </c:pt>
                <c:pt idx="1928">
                  <c:v>43266</c:v>
                </c:pt>
                <c:pt idx="1929">
                  <c:v>43265</c:v>
                </c:pt>
                <c:pt idx="1930">
                  <c:v>43264</c:v>
                </c:pt>
                <c:pt idx="1931">
                  <c:v>43263</c:v>
                </c:pt>
                <c:pt idx="1932">
                  <c:v>43262</c:v>
                </c:pt>
                <c:pt idx="1933">
                  <c:v>43259</c:v>
                </c:pt>
                <c:pt idx="1934">
                  <c:v>43258</c:v>
                </c:pt>
                <c:pt idx="1935">
                  <c:v>43257</c:v>
                </c:pt>
                <c:pt idx="1936">
                  <c:v>43256</c:v>
                </c:pt>
                <c:pt idx="1937">
                  <c:v>43255</c:v>
                </c:pt>
                <c:pt idx="1938">
                  <c:v>43252</c:v>
                </c:pt>
                <c:pt idx="1939">
                  <c:v>43251</c:v>
                </c:pt>
                <c:pt idx="1940">
                  <c:v>43250</c:v>
                </c:pt>
                <c:pt idx="1941">
                  <c:v>43249</c:v>
                </c:pt>
                <c:pt idx="1942">
                  <c:v>43248</c:v>
                </c:pt>
                <c:pt idx="1943">
                  <c:v>43245</c:v>
                </c:pt>
                <c:pt idx="1944">
                  <c:v>43244</c:v>
                </c:pt>
                <c:pt idx="1945">
                  <c:v>43243</c:v>
                </c:pt>
                <c:pt idx="1946">
                  <c:v>43242</c:v>
                </c:pt>
                <c:pt idx="1947">
                  <c:v>43241</c:v>
                </c:pt>
                <c:pt idx="1948">
                  <c:v>43238</c:v>
                </c:pt>
                <c:pt idx="1949">
                  <c:v>43237</c:v>
                </c:pt>
                <c:pt idx="1950">
                  <c:v>43236</c:v>
                </c:pt>
                <c:pt idx="1951">
                  <c:v>43235</c:v>
                </c:pt>
                <c:pt idx="1952">
                  <c:v>43234</c:v>
                </c:pt>
                <c:pt idx="1953">
                  <c:v>43231</c:v>
                </c:pt>
                <c:pt idx="1954">
                  <c:v>43230</c:v>
                </c:pt>
                <c:pt idx="1955">
                  <c:v>43229</c:v>
                </c:pt>
                <c:pt idx="1956">
                  <c:v>43228</c:v>
                </c:pt>
                <c:pt idx="1957">
                  <c:v>43227</c:v>
                </c:pt>
                <c:pt idx="1958">
                  <c:v>43224</c:v>
                </c:pt>
                <c:pt idx="1959">
                  <c:v>43223</c:v>
                </c:pt>
                <c:pt idx="1960">
                  <c:v>43222</c:v>
                </c:pt>
                <c:pt idx="1961">
                  <c:v>43221</c:v>
                </c:pt>
                <c:pt idx="1962">
                  <c:v>43220</c:v>
                </c:pt>
                <c:pt idx="1963">
                  <c:v>43217</c:v>
                </c:pt>
                <c:pt idx="1964">
                  <c:v>43216</c:v>
                </c:pt>
                <c:pt idx="1965">
                  <c:v>43215</c:v>
                </c:pt>
                <c:pt idx="1966">
                  <c:v>43214</c:v>
                </c:pt>
                <c:pt idx="1967">
                  <c:v>43213</c:v>
                </c:pt>
                <c:pt idx="1968">
                  <c:v>43210</c:v>
                </c:pt>
                <c:pt idx="1969">
                  <c:v>43209</c:v>
                </c:pt>
                <c:pt idx="1970">
                  <c:v>43208</c:v>
                </c:pt>
                <c:pt idx="1971">
                  <c:v>43207</c:v>
                </c:pt>
                <c:pt idx="1972">
                  <c:v>43206</c:v>
                </c:pt>
                <c:pt idx="1973">
                  <c:v>43203</c:v>
                </c:pt>
                <c:pt idx="1974">
                  <c:v>43202</c:v>
                </c:pt>
                <c:pt idx="1975">
                  <c:v>43201</c:v>
                </c:pt>
                <c:pt idx="1976">
                  <c:v>43200</c:v>
                </c:pt>
                <c:pt idx="1977">
                  <c:v>43199</c:v>
                </c:pt>
                <c:pt idx="1978">
                  <c:v>43196</c:v>
                </c:pt>
                <c:pt idx="1979">
                  <c:v>43195</c:v>
                </c:pt>
                <c:pt idx="1980">
                  <c:v>43194</c:v>
                </c:pt>
                <c:pt idx="1981">
                  <c:v>43193</c:v>
                </c:pt>
                <c:pt idx="1982">
                  <c:v>43192</c:v>
                </c:pt>
                <c:pt idx="1983">
                  <c:v>43189</c:v>
                </c:pt>
                <c:pt idx="1984">
                  <c:v>43188</c:v>
                </c:pt>
                <c:pt idx="1985">
                  <c:v>43187</c:v>
                </c:pt>
                <c:pt idx="1986">
                  <c:v>43186</c:v>
                </c:pt>
                <c:pt idx="1987">
                  <c:v>43185</c:v>
                </c:pt>
                <c:pt idx="1988">
                  <c:v>43182</c:v>
                </c:pt>
                <c:pt idx="1989">
                  <c:v>43181</c:v>
                </c:pt>
                <c:pt idx="1990">
                  <c:v>43180</c:v>
                </c:pt>
                <c:pt idx="1991">
                  <c:v>43179</c:v>
                </c:pt>
                <c:pt idx="1992">
                  <c:v>43178</c:v>
                </c:pt>
                <c:pt idx="1993">
                  <c:v>43175</c:v>
                </c:pt>
                <c:pt idx="1994">
                  <c:v>43174</c:v>
                </c:pt>
                <c:pt idx="1995">
                  <c:v>43173</c:v>
                </c:pt>
                <c:pt idx="1996">
                  <c:v>43172</c:v>
                </c:pt>
                <c:pt idx="1997">
                  <c:v>43171</c:v>
                </c:pt>
                <c:pt idx="1998">
                  <c:v>43168</c:v>
                </c:pt>
                <c:pt idx="1999">
                  <c:v>43167</c:v>
                </c:pt>
                <c:pt idx="2000">
                  <c:v>43166</c:v>
                </c:pt>
                <c:pt idx="2001">
                  <c:v>43165</c:v>
                </c:pt>
                <c:pt idx="2002">
                  <c:v>43164</c:v>
                </c:pt>
                <c:pt idx="2003">
                  <c:v>43161</c:v>
                </c:pt>
                <c:pt idx="2004">
                  <c:v>43160</c:v>
                </c:pt>
                <c:pt idx="2005">
                  <c:v>43159</c:v>
                </c:pt>
                <c:pt idx="2006">
                  <c:v>43158</c:v>
                </c:pt>
                <c:pt idx="2007">
                  <c:v>43157</c:v>
                </c:pt>
                <c:pt idx="2008">
                  <c:v>43154</c:v>
                </c:pt>
                <c:pt idx="2009">
                  <c:v>43153</c:v>
                </c:pt>
                <c:pt idx="2010">
                  <c:v>43152</c:v>
                </c:pt>
                <c:pt idx="2011">
                  <c:v>43151</c:v>
                </c:pt>
                <c:pt idx="2012">
                  <c:v>43150</c:v>
                </c:pt>
                <c:pt idx="2013">
                  <c:v>43147</c:v>
                </c:pt>
                <c:pt idx="2014">
                  <c:v>43146</c:v>
                </c:pt>
                <c:pt idx="2015">
                  <c:v>43145</c:v>
                </c:pt>
                <c:pt idx="2016">
                  <c:v>43144</c:v>
                </c:pt>
                <c:pt idx="2017">
                  <c:v>43143</c:v>
                </c:pt>
                <c:pt idx="2018">
                  <c:v>43140</c:v>
                </c:pt>
                <c:pt idx="2019">
                  <c:v>43139</c:v>
                </c:pt>
                <c:pt idx="2020">
                  <c:v>43138</c:v>
                </c:pt>
                <c:pt idx="2021">
                  <c:v>43137</c:v>
                </c:pt>
                <c:pt idx="2022">
                  <c:v>43136</c:v>
                </c:pt>
                <c:pt idx="2023">
                  <c:v>43133</c:v>
                </c:pt>
                <c:pt idx="2024">
                  <c:v>43132</c:v>
                </c:pt>
                <c:pt idx="2025">
                  <c:v>43131</c:v>
                </c:pt>
                <c:pt idx="2026">
                  <c:v>43130</c:v>
                </c:pt>
                <c:pt idx="2027">
                  <c:v>43129</c:v>
                </c:pt>
                <c:pt idx="2028">
                  <c:v>43126</c:v>
                </c:pt>
                <c:pt idx="2029">
                  <c:v>43125</c:v>
                </c:pt>
                <c:pt idx="2030">
                  <c:v>43124</c:v>
                </c:pt>
                <c:pt idx="2031">
                  <c:v>43123</c:v>
                </c:pt>
                <c:pt idx="2032">
                  <c:v>43122</c:v>
                </c:pt>
                <c:pt idx="2033">
                  <c:v>43119</c:v>
                </c:pt>
                <c:pt idx="2034">
                  <c:v>43118</c:v>
                </c:pt>
                <c:pt idx="2035">
                  <c:v>43117</c:v>
                </c:pt>
                <c:pt idx="2036">
                  <c:v>43116</c:v>
                </c:pt>
                <c:pt idx="2037">
                  <c:v>43115</c:v>
                </c:pt>
                <c:pt idx="2038">
                  <c:v>43112</c:v>
                </c:pt>
                <c:pt idx="2039">
                  <c:v>43111</c:v>
                </c:pt>
                <c:pt idx="2040">
                  <c:v>43110</c:v>
                </c:pt>
                <c:pt idx="2041">
                  <c:v>43109</c:v>
                </c:pt>
                <c:pt idx="2042">
                  <c:v>43108</c:v>
                </c:pt>
                <c:pt idx="2043">
                  <c:v>43105</c:v>
                </c:pt>
                <c:pt idx="2044">
                  <c:v>43104</c:v>
                </c:pt>
                <c:pt idx="2045">
                  <c:v>43103</c:v>
                </c:pt>
                <c:pt idx="2046">
                  <c:v>43102</c:v>
                </c:pt>
                <c:pt idx="2047">
                  <c:v>43101</c:v>
                </c:pt>
                <c:pt idx="2048">
                  <c:v>43098</c:v>
                </c:pt>
                <c:pt idx="2049">
                  <c:v>43097</c:v>
                </c:pt>
                <c:pt idx="2050">
                  <c:v>43096</c:v>
                </c:pt>
                <c:pt idx="2051">
                  <c:v>43095</c:v>
                </c:pt>
                <c:pt idx="2052">
                  <c:v>43094</c:v>
                </c:pt>
                <c:pt idx="2053">
                  <c:v>43091</c:v>
                </c:pt>
                <c:pt idx="2054">
                  <c:v>43090</c:v>
                </c:pt>
                <c:pt idx="2055">
                  <c:v>43089</c:v>
                </c:pt>
                <c:pt idx="2056">
                  <c:v>43088</c:v>
                </c:pt>
                <c:pt idx="2057">
                  <c:v>43087</c:v>
                </c:pt>
                <c:pt idx="2058">
                  <c:v>43084</c:v>
                </c:pt>
                <c:pt idx="2059">
                  <c:v>43083</c:v>
                </c:pt>
                <c:pt idx="2060">
                  <c:v>43082</c:v>
                </c:pt>
                <c:pt idx="2061">
                  <c:v>43081</c:v>
                </c:pt>
                <c:pt idx="2062">
                  <c:v>43080</c:v>
                </c:pt>
                <c:pt idx="2063">
                  <c:v>43077</c:v>
                </c:pt>
                <c:pt idx="2064">
                  <c:v>43076</c:v>
                </c:pt>
                <c:pt idx="2065">
                  <c:v>43075</c:v>
                </c:pt>
                <c:pt idx="2066">
                  <c:v>43074</c:v>
                </c:pt>
                <c:pt idx="2067">
                  <c:v>43073</c:v>
                </c:pt>
                <c:pt idx="2068">
                  <c:v>43070</c:v>
                </c:pt>
                <c:pt idx="2069">
                  <c:v>43069</c:v>
                </c:pt>
                <c:pt idx="2070">
                  <c:v>43068</c:v>
                </c:pt>
                <c:pt idx="2071">
                  <c:v>43067</c:v>
                </c:pt>
                <c:pt idx="2072">
                  <c:v>43066</c:v>
                </c:pt>
                <c:pt idx="2073">
                  <c:v>43063</c:v>
                </c:pt>
                <c:pt idx="2074">
                  <c:v>43062</c:v>
                </c:pt>
                <c:pt idx="2075">
                  <c:v>43061</c:v>
                </c:pt>
                <c:pt idx="2076">
                  <c:v>43060</c:v>
                </c:pt>
                <c:pt idx="2077">
                  <c:v>43059</c:v>
                </c:pt>
                <c:pt idx="2078">
                  <c:v>43056</c:v>
                </c:pt>
                <c:pt idx="2079">
                  <c:v>43055</c:v>
                </c:pt>
                <c:pt idx="2080">
                  <c:v>43054</c:v>
                </c:pt>
                <c:pt idx="2081">
                  <c:v>43053</c:v>
                </c:pt>
                <c:pt idx="2082">
                  <c:v>43052</c:v>
                </c:pt>
                <c:pt idx="2083">
                  <c:v>43049</c:v>
                </c:pt>
                <c:pt idx="2084">
                  <c:v>43048</c:v>
                </c:pt>
                <c:pt idx="2085">
                  <c:v>43047</c:v>
                </c:pt>
                <c:pt idx="2086">
                  <c:v>43046</c:v>
                </c:pt>
                <c:pt idx="2087">
                  <c:v>43045</c:v>
                </c:pt>
                <c:pt idx="2088">
                  <c:v>43042</c:v>
                </c:pt>
                <c:pt idx="2089">
                  <c:v>43041</c:v>
                </c:pt>
                <c:pt idx="2090">
                  <c:v>43040</c:v>
                </c:pt>
                <c:pt idx="2091">
                  <c:v>43039</c:v>
                </c:pt>
                <c:pt idx="2092">
                  <c:v>43038</c:v>
                </c:pt>
                <c:pt idx="2093">
                  <c:v>43035</c:v>
                </c:pt>
                <c:pt idx="2094">
                  <c:v>43034</c:v>
                </c:pt>
                <c:pt idx="2095">
                  <c:v>43033</c:v>
                </c:pt>
                <c:pt idx="2096">
                  <c:v>43032</c:v>
                </c:pt>
                <c:pt idx="2097">
                  <c:v>43031</c:v>
                </c:pt>
                <c:pt idx="2098">
                  <c:v>43028</c:v>
                </c:pt>
                <c:pt idx="2099">
                  <c:v>43027</c:v>
                </c:pt>
                <c:pt idx="2100">
                  <c:v>43026</c:v>
                </c:pt>
                <c:pt idx="2101">
                  <c:v>43025</c:v>
                </c:pt>
                <c:pt idx="2102">
                  <c:v>43024</c:v>
                </c:pt>
                <c:pt idx="2103">
                  <c:v>43021</c:v>
                </c:pt>
                <c:pt idx="2104">
                  <c:v>43020</c:v>
                </c:pt>
                <c:pt idx="2105">
                  <c:v>43019</c:v>
                </c:pt>
                <c:pt idx="2106">
                  <c:v>43018</c:v>
                </c:pt>
                <c:pt idx="2107">
                  <c:v>43017</c:v>
                </c:pt>
                <c:pt idx="2108">
                  <c:v>43014</c:v>
                </c:pt>
                <c:pt idx="2109">
                  <c:v>43013</c:v>
                </c:pt>
                <c:pt idx="2110">
                  <c:v>43012</c:v>
                </c:pt>
                <c:pt idx="2111">
                  <c:v>43011</c:v>
                </c:pt>
                <c:pt idx="2112">
                  <c:v>43010</c:v>
                </c:pt>
                <c:pt idx="2113">
                  <c:v>43007</c:v>
                </c:pt>
                <c:pt idx="2114">
                  <c:v>43006</c:v>
                </c:pt>
                <c:pt idx="2115">
                  <c:v>43005</c:v>
                </c:pt>
                <c:pt idx="2116">
                  <c:v>43004</c:v>
                </c:pt>
                <c:pt idx="2117">
                  <c:v>43003</c:v>
                </c:pt>
                <c:pt idx="2118">
                  <c:v>43000</c:v>
                </c:pt>
                <c:pt idx="2119">
                  <c:v>42999</c:v>
                </c:pt>
                <c:pt idx="2120">
                  <c:v>42998</c:v>
                </c:pt>
                <c:pt idx="2121">
                  <c:v>42997</c:v>
                </c:pt>
                <c:pt idx="2122">
                  <c:v>42996</c:v>
                </c:pt>
                <c:pt idx="2123">
                  <c:v>42993</c:v>
                </c:pt>
                <c:pt idx="2124">
                  <c:v>42992</c:v>
                </c:pt>
                <c:pt idx="2125">
                  <c:v>42991</c:v>
                </c:pt>
                <c:pt idx="2126">
                  <c:v>42990</c:v>
                </c:pt>
                <c:pt idx="2127">
                  <c:v>42989</c:v>
                </c:pt>
                <c:pt idx="2128">
                  <c:v>42986</c:v>
                </c:pt>
                <c:pt idx="2129">
                  <c:v>42985</c:v>
                </c:pt>
                <c:pt idx="2130">
                  <c:v>42984</c:v>
                </c:pt>
                <c:pt idx="2131">
                  <c:v>42983</c:v>
                </c:pt>
                <c:pt idx="2132">
                  <c:v>42982</c:v>
                </c:pt>
                <c:pt idx="2133">
                  <c:v>42979</c:v>
                </c:pt>
                <c:pt idx="2134">
                  <c:v>42978</c:v>
                </c:pt>
                <c:pt idx="2135">
                  <c:v>42977</c:v>
                </c:pt>
                <c:pt idx="2136">
                  <c:v>42976</c:v>
                </c:pt>
                <c:pt idx="2137">
                  <c:v>42975</c:v>
                </c:pt>
                <c:pt idx="2138">
                  <c:v>42972</c:v>
                </c:pt>
                <c:pt idx="2139">
                  <c:v>42971</c:v>
                </c:pt>
                <c:pt idx="2140">
                  <c:v>42970</c:v>
                </c:pt>
                <c:pt idx="2141">
                  <c:v>42969</c:v>
                </c:pt>
                <c:pt idx="2142">
                  <c:v>42968</c:v>
                </c:pt>
                <c:pt idx="2143">
                  <c:v>42965</c:v>
                </c:pt>
                <c:pt idx="2144">
                  <c:v>42964</c:v>
                </c:pt>
                <c:pt idx="2145">
                  <c:v>42963</c:v>
                </c:pt>
                <c:pt idx="2146">
                  <c:v>42962</c:v>
                </c:pt>
                <c:pt idx="2147">
                  <c:v>42961</c:v>
                </c:pt>
                <c:pt idx="2148">
                  <c:v>42958</c:v>
                </c:pt>
                <c:pt idx="2149">
                  <c:v>42957</c:v>
                </c:pt>
                <c:pt idx="2150">
                  <c:v>42956</c:v>
                </c:pt>
                <c:pt idx="2151">
                  <c:v>42955</c:v>
                </c:pt>
                <c:pt idx="2152">
                  <c:v>42954</c:v>
                </c:pt>
                <c:pt idx="2153">
                  <c:v>42951</c:v>
                </c:pt>
                <c:pt idx="2154">
                  <c:v>42950</c:v>
                </c:pt>
                <c:pt idx="2155">
                  <c:v>42949</c:v>
                </c:pt>
                <c:pt idx="2156">
                  <c:v>42948</c:v>
                </c:pt>
                <c:pt idx="2157">
                  <c:v>42947</c:v>
                </c:pt>
                <c:pt idx="2158">
                  <c:v>42944</c:v>
                </c:pt>
                <c:pt idx="2159">
                  <c:v>42943</c:v>
                </c:pt>
                <c:pt idx="2160">
                  <c:v>42942</c:v>
                </c:pt>
                <c:pt idx="2161">
                  <c:v>42941</c:v>
                </c:pt>
                <c:pt idx="2162">
                  <c:v>42940</c:v>
                </c:pt>
                <c:pt idx="2163">
                  <c:v>42937</c:v>
                </c:pt>
                <c:pt idx="2164">
                  <c:v>42936</c:v>
                </c:pt>
                <c:pt idx="2165">
                  <c:v>42935</c:v>
                </c:pt>
                <c:pt idx="2166">
                  <c:v>42934</c:v>
                </c:pt>
                <c:pt idx="2167">
                  <c:v>42933</c:v>
                </c:pt>
                <c:pt idx="2168">
                  <c:v>42930</c:v>
                </c:pt>
                <c:pt idx="2169">
                  <c:v>42929</c:v>
                </c:pt>
                <c:pt idx="2170">
                  <c:v>42928</c:v>
                </c:pt>
                <c:pt idx="2171">
                  <c:v>42927</c:v>
                </c:pt>
                <c:pt idx="2172">
                  <c:v>42926</c:v>
                </c:pt>
                <c:pt idx="2173">
                  <c:v>42923</c:v>
                </c:pt>
                <c:pt idx="2174">
                  <c:v>42922</c:v>
                </c:pt>
                <c:pt idx="2175">
                  <c:v>42921</c:v>
                </c:pt>
                <c:pt idx="2176">
                  <c:v>42920</c:v>
                </c:pt>
                <c:pt idx="2177">
                  <c:v>42919</c:v>
                </c:pt>
                <c:pt idx="2178">
                  <c:v>42916</c:v>
                </c:pt>
                <c:pt idx="2179">
                  <c:v>42915</c:v>
                </c:pt>
                <c:pt idx="2180">
                  <c:v>42914</c:v>
                </c:pt>
                <c:pt idx="2181">
                  <c:v>42913</c:v>
                </c:pt>
                <c:pt idx="2182">
                  <c:v>42912</c:v>
                </c:pt>
                <c:pt idx="2183">
                  <c:v>42909</c:v>
                </c:pt>
                <c:pt idx="2184">
                  <c:v>42908</c:v>
                </c:pt>
                <c:pt idx="2185">
                  <c:v>42907</c:v>
                </c:pt>
                <c:pt idx="2186">
                  <c:v>42906</c:v>
                </c:pt>
                <c:pt idx="2187">
                  <c:v>42905</c:v>
                </c:pt>
                <c:pt idx="2188">
                  <c:v>42902</c:v>
                </c:pt>
                <c:pt idx="2189">
                  <c:v>42901</c:v>
                </c:pt>
                <c:pt idx="2190">
                  <c:v>42900</c:v>
                </c:pt>
                <c:pt idx="2191">
                  <c:v>42899</c:v>
                </c:pt>
                <c:pt idx="2192">
                  <c:v>42898</c:v>
                </c:pt>
                <c:pt idx="2193">
                  <c:v>42895</c:v>
                </c:pt>
                <c:pt idx="2194">
                  <c:v>42894</c:v>
                </c:pt>
                <c:pt idx="2195">
                  <c:v>42893</c:v>
                </c:pt>
                <c:pt idx="2196">
                  <c:v>42892</c:v>
                </c:pt>
                <c:pt idx="2197">
                  <c:v>42891</c:v>
                </c:pt>
                <c:pt idx="2198">
                  <c:v>42888</c:v>
                </c:pt>
                <c:pt idx="2199">
                  <c:v>42887</c:v>
                </c:pt>
                <c:pt idx="2200">
                  <c:v>42886</c:v>
                </c:pt>
                <c:pt idx="2201">
                  <c:v>42885</c:v>
                </c:pt>
                <c:pt idx="2202">
                  <c:v>42884</c:v>
                </c:pt>
                <c:pt idx="2203">
                  <c:v>42881</c:v>
                </c:pt>
                <c:pt idx="2204">
                  <c:v>42880</c:v>
                </c:pt>
                <c:pt idx="2205">
                  <c:v>42879</c:v>
                </c:pt>
                <c:pt idx="2206">
                  <c:v>42878</c:v>
                </c:pt>
                <c:pt idx="2207">
                  <c:v>42877</c:v>
                </c:pt>
                <c:pt idx="2208">
                  <c:v>42874</c:v>
                </c:pt>
                <c:pt idx="2209">
                  <c:v>42873</c:v>
                </c:pt>
                <c:pt idx="2210">
                  <c:v>42872</c:v>
                </c:pt>
                <c:pt idx="2211">
                  <c:v>42871</c:v>
                </c:pt>
                <c:pt idx="2212">
                  <c:v>42870</c:v>
                </c:pt>
                <c:pt idx="2213">
                  <c:v>42867</c:v>
                </c:pt>
                <c:pt idx="2214">
                  <c:v>42866</c:v>
                </c:pt>
                <c:pt idx="2215">
                  <c:v>42865</c:v>
                </c:pt>
                <c:pt idx="2216">
                  <c:v>42864</c:v>
                </c:pt>
                <c:pt idx="2217">
                  <c:v>42863</c:v>
                </c:pt>
                <c:pt idx="2218">
                  <c:v>42860</c:v>
                </c:pt>
                <c:pt idx="2219">
                  <c:v>42859</c:v>
                </c:pt>
                <c:pt idx="2220">
                  <c:v>42858</c:v>
                </c:pt>
                <c:pt idx="2221">
                  <c:v>42857</c:v>
                </c:pt>
                <c:pt idx="2222">
                  <c:v>42856</c:v>
                </c:pt>
                <c:pt idx="2223">
                  <c:v>42853</c:v>
                </c:pt>
                <c:pt idx="2224">
                  <c:v>42852</c:v>
                </c:pt>
                <c:pt idx="2225">
                  <c:v>42851</c:v>
                </c:pt>
                <c:pt idx="2226">
                  <c:v>42850</c:v>
                </c:pt>
                <c:pt idx="2227">
                  <c:v>42849</c:v>
                </c:pt>
                <c:pt idx="2228">
                  <c:v>42846</c:v>
                </c:pt>
                <c:pt idx="2229">
                  <c:v>42845</c:v>
                </c:pt>
                <c:pt idx="2230">
                  <c:v>42844</c:v>
                </c:pt>
                <c:pt idx="2231">
                  <c:v>42843</c:v>
                </c:pt>
                <c:pt idx="2232">
                  <c:v>42842</c:v>
                </c:pt>
                <c:pt idx="2233">
                  <c:v>42839</c:v>
                </c:pt>
                <c:pt idx="2234">
                  <c:v>42838</c:v>
                </c:pt>
                <c:pt idx="2235">
                  <c:v>42837</c:v>
                </c:pt>
                <c:pt idx="2236">
                  <c:v>42836</c:v>
                </c:pt>
                <c:pt idx="2237">
                  <c:v>42835</c:v>
                </c:pt>
                <c:pt idx="2238">
                  <c:v>42832</c:v>
                </c:pt>
                <c:pt idx="2239">
                  <c:v>42831</c:v>
                </c:pt>
                <c:pt idx="2240">
                  <c:v>42830</c:v>
                </c:pt>
                <c:pt idx="2241">
                  <c:v>42829</c:v>
                </c:pt>
                <c:pt idx="2242">
                  <c:v>42828</c:v>
                </c:pt>
                <c:pt idx="2243">
                  <c:v>42825</c:v>
                </c:pt>
                <c:pt idx="2244">
                  <c:v>42824</c:v>
                </c:pt>
                <c:pt idx="2245">
                  <c:v>42823</c:v>
                </c:pt>
                <c:pt idx="2246">
                  <c:v>42822</c:v>
                </c:pt>
                <c:pt idx="2247">
                  <c:v>42821</c:v>
                </c:pt>
                <c:pt idx="2248">
                  <c:v>42818</c:v>
                </c:pt>
                <c:pt idx="2249">
                  <c:v>42817</c:v>
                </c:pt>
                <c:pt idx="2250">
                  <c:v>42816</c:v>
                </c:pt>
                <c:pt idx="2251">
                  <c:v>42815</c:v>
                </c:pt>
                <c:pt idx="2252">
                  <c:v>42814</c:v>
                </c:pt>
                <c:pt idx="2253">
                  <c:v>42811</c:v>
                </c:pt>
                <c:pt idx="2254">
                  <c:v>42810</c:v>
                </c:pt>
                <c:pt idx="2255">
                  <c:v>42809</c:v>
                </c:pt>
                <c:pt idx="2256">
                  <c:v>42808</c:v>
                </c:pt>
                <c:pt idx="2257">
                  <c:v>42807</c:v>
                </c:pt>
                <c:pt idx="2258">
                  <c:v>42804</c:v>
                </c:pt>
                <c:pt idx="2259">
                  <c:v>42803</c:v>
                </c:pt>
                <c:pt idx="2260">
                  <c:v>42802</c:v>
                </c:pt>
                <c:pt idx="2261">
                  <c:v>42801</c:v>
                </c:pt>
                <c:pt idx="2262">
                  <c:v>42800</c:v>
                </c:pt>
                <c:pt idx="2263">
                  <c:v>42797</c:v>
                </c:pt>
                <c:pt idx="2264">
                  <c:v>42796</c:v>
                </c:pt>
                <c:pt idx="2265">
                  <c:v>42795</c:v>
                </c:pt>
                <c:pt idx="2266">
                  <c:v>42794</c:v>
                </c:pt>
                <c:pt idx="2267">
                  <c:v>42793</c:v>
                </c:pt>
                <c:pt idx="2268">
                  <c:v>42790</c:v>
                </c:pt>
                <c:pt idx="2269">
                  <c:v>42789</c:v>
                </c:pt>
                <c:pt idx="2270">
                  <c:v>42788</c:v>
                </c:pt>
                <c:pt idx="2271">
                  <c:v>42787</c:v>
                </c:pt>
                <c:pt idx="2272">
                  <c:v>42786</c:v>
                </c:pt>
                <c:pt idx="2273">
                  <c:v>42783</c:v>
                </c:pt>
                <c:pt idx="2274">
                  <c:v>42782</c:v>
                </c:pt>
                <c:pt idx="2275">
                  <c:v>42781</c:v>
                </c:pt>
                <c:pt idx="2276">
                  <c:v>42780</c:v>
                </c:pt>
                <c:pt idx="2277">
                  <c:v>42779</c:v>
                </c:pt>
                <c:pt idx="2278">
                  <c:v>42776</c:v>
                </c:pt>
                <c:pt idx="2279">
                  <c:v>42775</c:v>
                </c:pt>
                <c:pt idx="2280">
                  <c:v>42774</c:v>
                </c:pt>
                <c:pt idx="2281">
                  <c:v>42773</c:v>
                </c:pt>
                <c:pt idx="2282">
                  <c:v>42772</c:v>
                </c:pt>
                <c:pt idx="2283">
                  <c:v>42769</c:v>
                </c:pt>
                <c:pt idx="2284">
                  <c:v>42768</c:v>
                </c:pt>
                <c:pt idx="2285">
                  <c:v>42767</c:v>
                </c:pt>
                <c:pt idx="2286">
                  <c:v>42766</c:v>
                </c:pt>
                <c:pt idx="2287">
                  <c:v>42765</c:v>
                </c:pt>
                <c:pt idx="2288">
                  <c:v>42762</c:v>
                </c:pt>
                <c:pt idx="2289">
                  <c:v>42761</c:v>
                </c:pt>
                <c:pt idx="2290">
                  <c:v>42760</c:v>
                </c:pt>
                <c:pt idx="2291">
                  <c:v>42759</c:v>
                </c:pt>
                <c:pt idx="2292">
                  <c:v>42758</c:v>
                </c:pt>
                <c:pt idx="2293">
                  <c:v>42755</c:v>
                </c:pt>
                <c:pt idx="2294">
                  <c:v>42754</c:v>
                </c:pt>
                <c:pt idx="2295">
                  <c:v>42753</c:v>
                </c:pt>
                <c:pt idx="2296">
                  <c:v>42752</c:v>
                </c:pt>
                <c:pt idx="2297">
                  <c:v>42751</c:v>
                </c:pt>
                <c:pt idx="2298">
                  <c:v>42748</c:v>
                </c:pt>
                <c:pt idx="2299">
                  <c:v>42747</c:v>
                </c:pt>
                <c:pt idx="2300">
                  <c:v>42746</c:v>
                </c:pt>
                <c:pt idx="2301">
                  <c:v>42745</c:v>
                </c:pt>
                <c:pt idx="2302">
                  <c:v>42744</c:v>
                </c:pt>
                <c:pt idx="2303">
                  <c:v>42741</c:v>
                </c:pt>
                <c:pt idx="2304">
                  <c:v>42740</c:v>
                </c:pt>
                <c:pt idx="2305">
                  <c:v>42739</c:v>
                </c:pt>
                <c:pt idx="2306">
                  <c:v>42738</c:v>
                </c:pt>
                <c:pt idx="2307">
                  <c:v>42737</c:v>
                </c:pt>
                <c:pt idx="2308">
                  <c:v>42734</c:v>
                </c:pt>
                <c:pt idx="2309">
                  <c:v>42733</c:v>
                </c:pt>
                <c:pt idx="2310">
                  <c:v>42732</c:v>
                </c:pt>
                <c:pt idx="2311">
                  <c:v>42731</c:v>
                </c:pt>
                <c:pt idx="2312">
                  <c:v>42730</c:v>
                </c:pt>
                <c:pt idx="2313">
                  <c:v>42727</c:v>
                </c:pt>
                <c:pt idx="2314">
                  <c:v>42726</c:v>
                </c:pt>
                <c:pt idx="2315">
                  <c:v>42725</c:v>
                </c:pt>
                <c:pt idx="2316">
                  <c:v>42724</c:v>
                </c:pt>
                <c:pt idx="2317">
                  <c:v>42723</c:v>
                </c:pt>
                <c:pt idx="2318">
                  <c:v>42720</c:v>
                </c:pt>
                <c:pt idx="2319">
                  <c:v>42719</c:v>
                </c:pt>
                <c:pt idx="2320">
                  <c:v>42718</c:v>
                </c:pt>
                <c:pt idx="2321">
                  <c:v>42717</c:v>
                </c:pt>
                <c:pt idx="2322">
                  <c:v>42716</c:v>
                </c:pt>
                <c:pt idx="2323">
                  <c:v>42713</c:v>
                </c:pt>
                <c:pt idx="2324">
                  <c:v>42712</c:v>
                </c:pt>
                <c:pt idx="2325">
                  <c:v>42711</c:v>
                </c:pt>
                <c:pt idx="2326">
                  <c:v>42710</c:v>
                </c:pt>
                <c:pt idx="2327">
                  <c:v>42709</c:v>
                </c:pt>
                <c:pt idx="2328">
                  <c:v>42706</c:v>
                </c:pt>
                <c:pt idx="2329">
                  <c:v>42705</c:v>
                </c:pt>
                <c:pt idx="2330">
                  <c:v>42704</c:v>
                </c:pt>
                <c:pt idx="2331">
                  <c:v>42703</c:v>
                </c:pt>
                <c:pt idx="2332">
                  <c:v>42702</c:v>
                </c:pt>
                <c:pt idx="2333">
                  <c:v>42699</c:v>
                </c:pt>
                <c:pt idx="2334">
                  <c:v>42698</c:v>
                </c:pt>
                <c:pt idx="2335">
                  <c:v>42697</c:v>
                </c:pt>
                <c:pt idx="2336">
                  <c:v>42696</c:v>
                </c:pt>
                <c:pt idx="2337">
                  <c:v>42695</c:v>
                </c:pt>
                <c:pt idx="2338">
                  <c:v>42692</c:v>
                </c:pt>
                <c:pt idx="2339">
                  <c:v>42691</c:v>
                </c:pt>
                <c:pt idx="2340">
                  <c:v>42690</c:v>
                </c:pt>
                <c:pt idx="2341">
                  <c:v>42689</c:v>
                </c:pt>
                <c:pt idx="2342">
                  <c:v>42688</c:v>
                </c:pt>
                <c:pt idx="2343">
                  <c:v>42685</c:v>
                </c:pt>
                <c:pt idx="2344">
                  <c:v>42684</c:v>
                </c:pt>
                <c:pt idx="2345">
                  <c:v>42683</c:v>
                </c:pt>
                <c:pt idx="2346">
                  <c:v>42682</c:v>
                </c:pt>
                <c:pt idx="2347">
                  <c:v>42681</c:v>
                </c:pt>
                <c:pt idx="2348">
                  <c:v>42678</c:v>
                </c:pt>
                <c:pt idx="2349">
                  <c:v>42677</c:v>
                </c:pt>
                <c:pt idx="2350">
                  <c:v>42676</c:v>
                </c:pt>
                <c:pt idx="2351">
                  <c:v>42675</c:v>
                </c:pt>
                <c:pt idx="2352">
                  <c:v>42674</c:v>
                </c:pt>
                <c:pt idx="2353">
                  <c:v>42671</c:v>
                </c:pt>
                <c:pt idx="2354">
                  <c:v>42670</c:v>
                </c:pt>
                <c:pt idx="2355">
                  <c:v>42669</c:v>
                </c:pt>
                <c:pt idx="2356">
                  <c:v>42668</c:v>
                </c:pt>
                <c:pt idx="2357">
                  <c:v>42667</c:v>
                </c:pt>
                <c:pt idx="2358">
                  <c:v>42664</c:v>
                </c:pt>
                <c:pt idx="2359">
                  <c:v>42663</c:v>
                </c:pt>
                <c:pt idx="2360">
                  <c:v>42662</c:v>
                </c:pt>
                <c:pt idx="2361">
                  <c:v>42661</c:v>
                </c:pt>
                <c:pt idx="2362">
                  <c:v>42660</c:v>
                </c:pt>
                <c:pt idx="2363">
                  <c:v>42657</c:v>
                </c:pt>
                <c:pt idx="2364">
                  <c:v>42656</c:v>
                </c:pt>
                <c:pt idx="2365">
                  <c:v>42655</c:v>
                </c:pt>
                <c:pt idx="2366">
                  <c:v>42654</c:v>
                </c:pt>
                <c:pt idx="2367">
                  <c:v>42653</c:v>
                </c:pt>
                <c:pt idx="2368">
                  <c:v>42650</c:v>
                </c:pt>
                <c:pt idx="2369">
                  <c:v>42649</c:v>
                </c:pt>
                <c:pt idx="2370">
                  <c:v>42648</c:v>
                </c:pt>
                <c:pt idx="2371">
                  <c:v>42647</c:v>
                </c:pt>
                <c:pt idx="2372">
                  <c:v>42646</c:v>
                </c:pt>
                <c:pt idx="2373">
                  <c:v>42643</c:v>
                </c:pt>
                <c:pt idx="2374">
                  <c:v>42642</c:v>
                </c:pt>
                <c:pt idx="2375">
                  <c:v>42641</c:v>
                </c:pt>
                <c:pt idx="2376">
                  <c:v>42640</c:v>
                </c:pt>
                <c:pt idx="2377">
                  <c:v>42639</c:v>
                </c:pt>
                <c:pt idx="2378">
                  <c:v>42636</c:v>
                </c:pt>
                <c:pt idx="2379">
                  <c:v>42635</c:v>
                </c:pt>
                <c:pt idx="2380">
                  <c:v>42634</c:v>
                </c:pt>
                <c:pt idx="2381">
                  <c:v>42633</c:v>
                </c:pt>
                <c:pt idx="2382">
                  <c:v>42632</c:v>
                </c:pt>
                <c:pt idx="2383">
                  <c:v>42629</c:v>
                </c:pt>
                <c:pt idx="2384">
                  <c:v>42628</c:v>
                </c:pt>
                <c:pt idx="2385">
                  <c:v>42627</c:v>
                </c:pt>
                <c:pt idx="2386">
                  <c:v>42626</c:v>
                </c:pt>
                <c:pt idx="2387">
                  <c:v>42625</c:v>
                </c:pt>
                <c:pt idx="2388">
                  <c:v>42622</c:v>
                </c:pt>
                <c:pt idx="2389">
                  <c:v>42621</c:v>
                </c:pt>
                <c:pt idx="2390">
                  <c:v>42620</c:v>
                </c:pt>
                <c:pt idx="2391">
                  <c:v>42619</c:v>
                </c:pt>
                <c:pt idx="2392">
                  <c:v>42618</c:v>
                </c:pt>
                <c:pt idx="2393">
                  <c:v>42615</c:v>
                </c:pt>
                <c:pt idx="2394">
                  <c:v>42614</c:v>
                </c:pt>
                <c:pt idx="2395">
                  <c:v>42613</c:v>
                </c:pt>
                <c:pt idx="2396">
                  <c:v>42612</c:v>
                </c:pt>
                <c:pt idx="2397">
                  <c:v>42611</c:v>
                </c:pt>
                <c:pt idx="2398">
                  <c:v>42608</c:v>
                </c:pt>
                <c:pt idx="2399">
                  <c:v>42607</c:v>
                </c:pt>
                <c:pt idx="2400">
                  <c:v>42606</c:v>
                </c:pt>
                <c:pt idx="2401">
                  <c:v>42605</c:v>
                </c:pt>
                <c:pt idx="2402">
                  <c:v>42604</c:v>
                </c:pt>
                <c:pt idx="2403">
                  <c:v>42601</c:v>
                </c:pt>
                <c:pt idx="2404">
                  <c:v>42600</c:v>
                </c:pt>
                <c:pt idx="2405">
                  <c:v>42599</c:v>
                </c:pt>
                <c:pt idx="2406">
                  <c:v>42598</c:v>
                </c:pt>
                <c:pt idx="2407">
                  <c:v>42597</c:v>
                </c:pt>
                <c:pt idx="2408">
                  <c:v>42594</c:v>
                </c:pt>
                <c:pt idx="2409">
                  <c:v>42593</c:v>
                </c:pt>
                <c:pt idx="2410">
                  <c:v>42592</c:v>
                </c:pt>
                <c:pt idx="2411">
                  <c:v>42591</c:v>
                </c:pt>
                <c:pt idx="2412">
                  <c:v>42590</c:v>
                </c:pt>
                <c:pt idx="2413">
                  <c:v>42587</c:v>
                </c:pt>
                <c:pt idx="2414">
                  <c:v>42586</c:v>
                </c:pt>
                <c:pt idx="2415">
                  <c:v>42585</c:v>
                </c:pt>
                <c:pt idx="2416">
                  <c:v>42584</c:v>
                </c:pt>
                <c:pt idx="2417">
                  <c:v>42583</c:v>
                </c:pt>
                <c:pt idx="2418">
                  <c:v>42580</c:v>
                </c:pt>
                <c:pt idx="2419">
                  <c:v>42579</c:v>
                </c:pt>
                <c:pt idx="2420">
                  <c:v>42578</c:v>
                </c:pt>
                <c:pt idx="2421">
                  <c:v>42577</c:v>
                </c:pt>
                <c:pt idx="2422">
                  <c:v>42576</c:v>
                </c:pt>
                <c:pt idx="2423">
                  <c:v>42573</c:v>
                </c:pt>
                <c:pt idx="2424">
                  <c:v>42572</c:v>
                </c:pt>
                <c:pt idx="2425">
                  <c:v>42571</c:v>
                </c:pt>
                <c:pt idx="2426">
                  <c:v>42570</c:v>
                </c:pt>
                <c:pt idx="2427">
                  <c:v>42569</c:v>
                </c:pt>
                <c:pt idx="2428">
                  <c:v>42566</c:v>
                </c:pt>
                <c:pt idx="2429">
                  <c:v>42565</c:v>
                </c:pt>
                <c:pt idx="2430">
                  <c:v>42564</c:v>
                </c:pt>
                <c:pt idx="2431">
                  <c:v>42563</c:v>
                </c:pt>
                <c:pt idx="2432">
                  <c:v>42562</c:v>
                </c:pt>
                <c:pt idx="2433">
                  <c:v>42559</c:v>
                </c:pt>
                <c:pt idx="2434">
                  <c:v>42558</c:v>
                </c:pt>
                <c:pt idx="2435">
                  <c:v>42557</c:v>
                </c:pt>
                <c:pt idx="2436">
                  <c:v>42556</c:v>
                </c:pt>
                <c:pt idx="2437">
                  <c:v>42555</c:v>
                </c:pt>
                <c:pt idx="2438">
                  <c:v>42552</c:v>
                </c:pt>
                <c:pt idx="2439">
                  <c:v>42551</c:v>
                </c:pt>
                <c:pt idx="2440">
                  <c:v>42550</c:v>
                </c:pt>
                <c:pt idx="2441">
                  <c:v>42549</c:v>
                </c:pt>
                <c:pt idx="2442">
                  <c:v>42548</c:v>
                </c:pt>
                <c:pt idx="2443">
                  <c:v>42545</c:v>
                </c:pt>
                <c:pt idx="2444">
                  <c:v>42544</c:v>
                </c:pt>
                <c:pt idx="2445">
                  <c:v>42543</c:v>
                </c:pt>
                <c:pt idx="2446">
                  <c:v>42542</c:v>
                </c:pt>
                <c:pt idx="2447">
                  <c:v>42541</c:v>
                </c:pt>
                <c:pt idx="2448">
                  <c:v>42538</c:v>
                </c:pt>
                <c:pt idx="2449">
                  <c:v>42537</c:v>
                </c:pt>
                <c:pt idx="2450">
                  <c:v>42536</c:v>
                </c:pt>
                <c:pt idx="2451">
                  <c:v>42535</c:v>
                </c:pt>
                <c:pt idx="2452">
                  <c:v>42534</c:v>
                </c:pt>
                <c:pt idx="2453">
                  <c:v>42531</c:v>
                </c:pt>
                <c:pt idx="2454">
                  <c:v>42530</c:v>
                </c:pt>
                <c:pt idx="2455">
                  <c:v>42529</c:v>
                </c:pt>
                <c:pt idx="2456">
                  <c:v>42528</c:v>
                </c:pt>
                <c:pt idx="2457">
                  <c:v>42527</c:v>
                </c:pt>
                <c:pt idx="2458">
                  <c:v>42524</c:v>
                </c:pt>
                <c:pt idx="2459">
                  <c:v>42523</c:v>
                </c:pt>
                <c:pt idx="2460">
                  <c:v>42522</c:v>
                </c:pt>
                <c:pt idx="2461">
                  <c:v>42521</c:v>
                </c:pt>
                <c:pt idx="2462">
                  <c:v>42520</c:v>
                </c:pt>
                <c:pt idx="2463">
                  <c:v>42517</c:v>
                </c:pt>
                <c:pt idx="2464">
                  <c:v>42516</c:v>
                </c:pt>
                <c:pt idx="2465">
                  <c:v>42515</c:v>
                </c:pt>
                <c:pt idx="2466">
                  <c:v>42514</c:v>
                </c:pt>
                <c:pt idx="2467">
                  <c:v>42513</c:v>
                </c:pt>
                <c:pt idx="2468">
                  <c:v>42510</c:v>
                </c:pt>
                <c:pt idx="2469">
                  <c:v>42509</c:v>
                </c:pt>
                <c:pt idx="2470">
                  <c:v>42508</c:v>
                </c:pt>
                <c:pt idx="2471">
                  <c:v>42507</c:v>
                </c:pt>
                <c:pt idx="2472">
                  <c:v>42506</c:v>
                </c:pt>
                <c:pt idx="2473">
                  <c:v>42503</c:v>
                </c:pt>
                <c:pt idx="2474">
                  <c:v>42502</c:v>
                </c:pt>
                <c:pt idx="2475">
                  <c:v>42501</c:v>
                </c:pt>
                <c:pt idx="2476">
                  <c:v>42500</c:v>
                </c:pt>
                <c:pt idx="2477">
                  <c:v>42499</c:v>
                </c:pt>
                <c:pt idx="2478">
                  <c:v>42496</c:v>
                </c:pt>
                <c:pt idx="2479">
                  <c:v>42495</c:v>
                </c:pt>
                <c:pt idx="2480">
                  <c:v>42494</c:v>
                </c:pt>
                <c:pt idx="2481">
                  <c:v>42493</c:v>
                </c:pt>
                <c:pt idx="2482">
                  <c:v>42492</c:v>
                </c:pt>
                <c:pt idx="2483">
                  <c:v>42489</c:v>
                </c:pt>
                <c:pt idx="2484">
                  <c:v>42488</c:v>
                </c:pt>
                <c:pt idx="2485">
                  <c:v>42487</c:v>
                </c:pt>
                <c:pt idx="2486">
                  <c:v>42486</c:v>
                </c:pt>
                <c:pt idx="2487">
                  <c:v>42485</c:v>
                </c:pt>
                <c:pt idx="2488">
                  <c:v>42482</c:v>
                </c:pt>
                <c:pt idx="2489">
                  <c:v>42481</c:v>
                </c:pt>
                <c:pt idx="2490">
                  <c:v>42480</c:v>
                </c:pt>
                <c:pt idx="2491">
                  <c:v>42479</c:v>
                </c:pt>
                <c:pt idx="2492">
                  <c:v>42478</c:v>
                </c:pt>
                <c:pt idx="2493">
                  <c:v>42475</c:v>
                </c:pt>
                <c:pt idx="2494">
                  <c:v>42474</c:v>
                </c:pt>
                <c:pt idx="2495">
                  <c:v>42473</c:v>
                </c:pt>
                <c:pt idx="2496">
                  <c:v>42472</c:v>
                </c:pt>
                <c:pt idx="2497">
                  <c:v>42471</c:v>
                </c:pt>
                <c:pt idx="2498">
                  <c:v>42468</c:v>
                </c:pt>
                <c:pt idx="2499">
                  <c:v>42467</c:v>
                </c:pt>
                <c:pt idx="2500">
                  <c:v>42466</c:v>
                </c:pt>
                <c:pt idx="2501">
                  <c:v>42465</c:v>
                </c:pt>
                <c:pt idx="2502">
                  <c:v>42464</c:v>
                </c:pt>
                <c:pt idx="2503">
                  <c:v>42461</c:v>
                </c:pt>
                <c:pt idx="2504">
                  <c:v>42460</c:v>
                </c:pt>
                <c:pt idx="2505">
                  <c:v>42459</c:v>
                </c:pt>
                <c:pt idx="2506">
                  <c:v>42458</c:v>
                </c:pt>
                <c:pt idx="2507">
                  <c:v>42457</c:v>
                </c:pt>
                <c:pt idx="2508">
                  <c:v>42454</c:v>
                </c:pt>
                <c:pt idx="2509">
                  <c:v>42453</c:v>
                </c:pt>
                <c:pt idx="2510">
                  <c:v>42452</c:v>
                </c:pt>
                <c:pt idx="2511">
                  <c:v>42451</c:v>
                </c:pt>
                <c:pt idx="2512">
                  <c:v>42450</c:v>
                </c:pt>
                <c:pt idx="2513">
                  <c:v>42447</c:v>
                </c:pt>
                <c:pt idx="2514">
                  <c:v>42446</c:v>
                </c:pt>
                <c:pt idx="2515">
                  <c:v>42445</c:v>
                </c:pt>
                <c:pt idx="2516">
                  <c:v>42444</c:v>
                </c:pt>
                <c:pt idx="2517">
                  <c:v>42443</c:v>
                </c:pt>
                <c:pt idx="2518">
                  <c:v>42440</c:v>
                </c:pt>
                <c:pt idx="2519">
                  <c:v>42439</c:v>
                </c:pt>
                <c:pt idx="2520">
                  <c:v>42438</c:v>
                </c:pt>
                <c:pt idx="2521">
                  <c:v>42437</c:v>
                </c:pt>
                <c:pt idx="2522">
                  <c:v>42436</c:v>
                </c:pt>
                <c:pt idx="2523">
                  <c:v>42433</c:v>
                </c:pt>
                <c:pt idx="2524">
                  <c:v>42432</c:v>
                </c:pt>
                <c:pt idx="2525">
                  <c:v>42431</c:v>
                </c:pt>
                <c:pt idx="2526">
                  <c:v>42430</c:v>
                </c:pt>
                <c:pt idx="2527">
                  <c:v>42429</c:v>
                </c:pt>
                <c:pt idx="2528">
                  <c:v>42426</c:v>
                </c:pt>
                <c:pt idx="2529">
                  <c:v>42425</c:v>
                </c:pt>
                <c:pt idx="2530">
                  <c:v>42424</c:v>
                </c:pt>
                <c:pt idx="2531">
                  <c:v>42423</c:v>
                </c:pt>
                <c:pt idx="2532">
                  <c:v>42422</c:v>
                </c:pt>
                <c:pt idx="2533">
                  <c:v>42419</c:v>
                </c:pt>
                <c:pt idx="2534">
                  <c:v>42418</c:v>
                </c:pt>
                <c:pt idx="2535">
                  <c:v>42417</c:v>
                </c:pt>
                <c:pt idx="2536">
                  <c:v>42416</c:v>
                </c:pt>
                <c:pt idx="2537">
                  <c:v>42415</c:v>
                </c:pt>
                <c:pt idx="2538">
                  <c:v>42412</c:v>
                </c:pt>
                <c:pt idx="2539">
                  <c:v>42411</c:v>
                </c:pt>
                <c:pt idx="2540">
                  <c:v>42410</c:v>
                </c:pt>
                <c:pt idx="2541">
                  <c:v>42409</c:v>
                </c:pt>
                <c:pt idx="2542">
                  <c:v>42408</c:v>
                </c:pt>
                <c:pt idx="2543">
                  <c:v>42405</c:v>
                </c:pt>
                <c:pt idx="2544">
                  <c:v>42404</c:v>
                </c:pt>
                <c:pt idx="2545">
                  <c:v>42403</c:v>
                </c:pt>
                <c:pt idx="2546">
                  <c:v>42402</c:v>
                </c:pt>
                <c:pt idx="2547">
                  <c:v>42401</c:v>
                </c:pt>
                <c:pt idx="2548">
                  <c:v>42398</c:v>
                </c:pt>
                <c:pt idx="2549">
                  <c:v>42397</c:v>
                </c:pt>
                <c:pt idx="2550">
                  <c:v>42396</c:v>
                </c:pt>
                <c:pt idx="2551">
                  <c:v>42395</c:v>
                </c:pt>
                <c:pt idx="2552">
                  <c:v>42394</c:v>
                </c:pt>
                <c:pt idx="2553">
                  <c:v>42391</c:v>
                </c:pt>
                <c:pt idx="2554">
                  <c:v>42390</c:v>
                </c:pt>
                <c:pt idx="2555">
                  <c:v>42389</c:v>
                </c:pt>
                <c:pt idx="2556">
                  <c:v>42388</c:v>
                </c:pt>
                <c:pt idx="2557">
                  <c:v>42387</c:v>
                </c:pt>
                <c:pt idx="2558">
                  <c:v>42384</c:v>
                </c:pt>
                <c:pt idx="2559">
                  <c:v>42383</c:v>
                </c:pt>
                <c:pt idx="2560">
                  <c:v>42382</c:v>
                </c:pt>
                <c:pt idx="2561">
                  <c:v>42381</c:v>
                </c:pt>
                <c:pt idx="2562">
                  <c:v>42380</c:v>
                </c:pt>
                <c:pt idx="2563">
                  <c:v>42377</c:v>
                </c:pt>
                <c:pt idx="2564">
                  <c:v>42376</c:v>
                </c:pt>
                <c:pt idx="2565">
                  <c:v>42375</c:v>
                </c:pt>
                <c:pt idx="2566">
                  <c:v>42374</c:v>
                </c:pt>
                <c:pt idx="2567">
                  <c:v>42373</c:v>
                </c:pt>
                <c:pt idx="2568">
                  <c:v>42370</c:v>
                </c:pt>
                <c:pt idx="2569">
                  <c:v>42369</c:v>
                </c:pt>
                <c:pt idx="2570">
                  <c:v>42368</c:v>
                </c:pt>
                <c:pt idx="2571">
                  <c:v>42367</c:v>
                </c:pt>
                <c:pt idx="2572">
                  <c:v>42366</c:v>
                </c:pt>
                <c:pt idx="2573">
                  <c:v>42363</c:v>
                </c:pt>
                <c:pt idx="2574">
                  <c:v>42362</c:v>
                </c:pt>
                <c:pt idx="2575">
                  <c:v>42361</c:v>
                </c:pt>
                <c:pt idx="2576">
                  <c:v>42360</c:v>
                </c:pt>
                <c:pt idx="2577">
                  <c:v>42359</c:v>
                </c:pt>
                <c:pt idx="2578">
                  <c:v>42356</c:v>
                </c:pt>
                <c:pt idx="2579">
                  <c:v>42355</c:v>
                </c:pt>
                <c:pt idx="2580">
                  <c:v>42354</c:v>
                </c:pt>
                <c:pt idx="2581">
                  <c:v>42353</c:v>
                </c:pt>
                <c:pt idx="2582">
                  <c:v>42352</c:v>
                </c:pt>
                <c:pt idx="2583">
                  <c:v>42349</c:v>
                </c:pt>
                <c:pt idx="2584">
                  <c:v>42348</c:v>
                </c:pt>
                <c:pt idx="2585">
                  <c:v>42347</c:v>
                </c:pt>
                <c:pt idx="2586">
                  <c:v>42346</c:v>
                </c:pt>
                <c:pt idx="2587">
                  <c:v>42345</c:v>
                </c:pt>
                <c:pt idx="2588">
                  <c:v>42342</c:v>
                </c:pt>
                <c:pt idx="2589">
                  <c:v>42341</c:v>
                </c:pt>
                <c:pt idx="2590">
                  <c:v>42340</c:v>
                </c:pt>
                <c:pt idx="2591">
                  <c:v>42339</c:v>
                </c:pt>
                <c:pt idx="2592">
                  <c:v>42338</c:v>
                </c:pt>
                <c:pt idx="2593">
                  <c:v>42335</c:v>
                </c:pt>
                <c:pt idx="2594">
                  <c:v>42334</c:v>
                </c:pt>
                <c:pt idx="2595">
                  <c:v>42333</c:v>
                </c:pt>
                <c:pt idx="2596">
                  <c:v>42332</c:v>
                </c:pt>
                <c:pt idx="2597">
                  <c:v>42331</c:v>
                </c:pt>
                <c:pt idx="2598">
                  <c:v>42328</c:v>
                </c:pt>
                <c:pt idx="2599">
                  <c:v>42327</c:v>
                </c:pt>
                <c:pt idx="2600">
                  <c:v>42326</c:v>
                </c:pt>
                <c:pt idx="2601">
                  <c:v>42325</c:v>
                </c:pt>
                <c:pt idx="2602">
                  <c:v>42324</c:v>
                </c:pt>
                <c:pt idx="2603">
                  <c:v>42321</c:v>
                </c:pt>
                <c:pt idx="2604">
                  <c:v>42320</c:v>
                </c:pt>
                <c:pt idx="2605">
                  <c:v>42319</c:v>
                </c:pt>
                <c:pt idx="2606">
                  <c:v>42318</c:v>
                </c:pt>
                <c:pt idx="2607">
                  <c:v>42317</c:v>
                </c:pt>
                <c:pt idx="2608">
                  <c:v>42314</c:v>
                </c:pt>
                <c:pt idx="2609">
                  <c:v>42313</c:v>
                </c:pt>
                <c:pt idx="2610">
                  <c:v>42312</c:v>
                </c:pt>
                <c:pt idx="2611">
                  <c:v>42311</c:v>
                </c:pt>
                <c:pt idx="2612">
                  <c:v>42310</c:v>
                </c:pt>
                <c:pt idx="2613">
                  <c:v>42307</c:v>
                </c:pt>
                <c:pt idx="2614">
                  <c:v>42306</c:v>
                </c:pt>
                <c:pt idx="2615">
                  <c:v>42305</c:v>
                </c:pt>
                <c:pt idx="2616">
                  <c:v>42304</c:v>
                </c:pt>
                <c:pt idx="2617">
                  <c:v>42303</c:v>
                </c:pt>
                <c:pt idx="2618">
                  <c:v>42300</c:v>
                </c:pt>
                <c:pt idx="2619">
                  <c:v>42299</c:v>
                </c:pt>
                <c:pt idx="2620">
                  <c:v>42298</c:v>
                </c:pt>
                <c:pt idx="2621">
                  <c:v>42297</c:v>
                </c:pt>
                <c:pt idx="2622">
                  <c:v>42296</c:v>
                </c:pt>
                <c:pt idx="2623">
                  <c:v>42293</c:v>
                </c:pt>
                <c:pt idx="2624">
                  <c:v>42292</c:v>
                </c:pt>
                <c:pt idx="2625">
                  <c:v>42291</c:v>
                </c:pt>
                <c:pt idx="2626">
                  <c:v>42290</c:v>
                </c:pt>
                <c:pt idx="2627">
                  <c:v>42289</c:v>
                </c:pt>
                <c:pt idx="2628">
                  <c:v>42286</c:v>
                </c:pt>
                <c:pt idx="2629">
                  <c:v>42285</c:v>
                </c:pt>
                <c:pt idx="2630">
                  <c:v>42284</c:v>
                </c:pt>
                <c:pt idx="2631">
                  <c:v>42283</c:v>
                </c:pt>
                <c:pt idx="2632">
                  <c:v>42282</c:v>
                </c:pt>
                <c:pt idx="2633">
                  <c:v>42279</c:v>
                </c:pt>
                <c:pt idx="2634">
                  <c:v>42278</c:v>
                </c:pt>
                <c:pt idx="2635">
                  <c:v>42277</c:v>
                </c:pt>
                <c:pt idx="2636">
                  <c:v>42276</c:v>
                </c:pt>
                <c:pt idx="2637">
                  <c:v>42275</c:v>
                </c:pt>
                <c:pt idx="2638">
                  <c:v>42272</c:v>
                </c:pt>
                <c:pt idx="2639">
                  <c:v>42271</c:v>
                </c:pt>
                <c:pt idx="2640">
                  <c:v>42270</c:v>
                </c:pt>
                <c:pt idx="2641">
                  <c:v>42269</c:v>
                </c:pt>
                <c:pt idx="2642">
                  <c:v>42268</c:v>
                </c:pt>
                <c:pt idx="2643">
                  <c:v>42265</c:v>
                </c:pt>
                <c:pt idx="2644">
                  <c:v>42264</c:v>
                </c:pt>
                <c:pt idx="2645">
                  <c:v>42263</c:v>
                </c:pt>
                <c:pt idx="2646">
                  <c:v>42262</c:v>
                </c:pt>
                <c:pt idx="2647">
                  <c:v>42261</c:v>
                </c:pt>
                <c:pt idx="2648">
                  <c:v>42258</c:v>
                </c:pt>
                <c:pt idx="2649">
                  <c:v>42257</c:v>
                </c:pt>
                <c:pt idx="2650">
                  <c:v>42256</c:v>
                </c:pt>
                <c:pt idx="2651">
                  <c:v>42255</c:v>
                </c:pt>
                <c:pt idx="2652">
                  <c:v>42254</c:v>
                </c:pt>
                <c:pt idx="2653">
                  <c:v>42251</c:v>
                </c:pt>
                <c:pt idx="2654">
                  <c:v>42250</c:v>
                </c:pt>
                <c:pt idx="2655">
                  <c:v>42249</c:v>
                </c:pt>
                <c:pt idx="2656">
                  <c:v>42248</c:v>
                </c:pt>
                <c:pt idx="2657">
                  <c:v>42247</c:v>
                </c:pt>
                <c:pt idx="2658">
                  <c:v>42244</c:v>
                </c:pt>
                <c:pt idx="2659">
                  <c:v>42243</c:v>
                </c:pt>
                <c:pt idx="2660">
                  <c:v>42242</c:v>
                </c:pt>
                <c:pt idx="2661">
                  <c:v>42241</c:v>
                </c:pt>
                <c:pt idx="2662">
                  <c:v>42240</c:v>
                </c:pt>
                <c:pt idx="2663">
                  <c:v>42237</c:v>
                </c:pt>
                <c:pt idx="2664">
                  <c:v>42236</c:v>
                </c:pt>
                <c:pt idx="2665">
                  <c:v>42235</c:v>
                </c:pt>
                <c:pt idx="2666">
                  <c:v>42234</c:v>
                </c:pt>
                <c:pt idx="2667">
                  <c:v>42233</c:v>
                </c:pt>
                <c:pt idx="2668">
                  <c:v>42230</c:v>
                </c:pt>
                <c:pt idx="2669">
                  <c:v>42229</c:v>
                </c:pt>
                <c:pt idx="2670">
                  <c:v>42228</c:v>
                </c:pt>
                <c:pt idx="2671">
                  <c:v>42227</c:v>
                </c:pt>
                <c:pt idx="2672">
                  <c:v>42226</c:v>
                </c:pt>
                <c:pt idx="2673">
                  <c:v>42223</c:v>
                </c:pt>
                <c:pt idx="2674">
                  <c:v>42222</c:v>
                </c:pt>
                <c:pt idx="2675">
                  <c:v>42221</c:v>
                </c:pt>
                <c:pt idx="2676">
                  <c:v>42220</c:v>
                </c:pt>
                <c:pt idx="2677">
                  <c:v>42219</c:v>
                </c:pt>
                <c:pt idx="2678">
                  <c:v>42216</c:v>
                </c:pt>
                <c:pt idx="2679">
                  <c:v>42215</c:v>
                </c:pt>
                <c:pt idx="2680">
                  <c:v>42214</c:v>
                </c:pt>
                <c:pt idx="2681">
                  <c:v>42213</c:v>
                </c:pt>
                <c:pt idx="2682">
                  <c:v>42212</c:v>
                </c:pt>
                <c:pt idx="2683">
                  <c:v>42209</c:v>
                </c:pt>
                <c:pt idx="2684">
                  <c:v>42208</c:v>
                </c:pt>
                <c:pt idx="2685">
                  <c:v>42207</c:v>
                </c:pt>
                <c:pt idx="2686">
                  <c:v>42206</c:v>
                </c:pt>
                <c:pt idx="2687">
                  <c:v>42205</c:v>
                </c:pt>
                <c:pt idx="2688">
                  <c:v>42202</c:v>
                </c:pt>
                <c:pt idx="2689">
                  <c:v>42201</c:v>
                </c:pt>
                <c:pt idx="2690">
                  <c:v>42200</c:v>
                </c:pt>
                <c:pt idx="2691">
                  <c:v>42199</c:v>
                </c:pt>
                <c:pt idx="2692">
                  <c:v>42198</c:v>
                </c:pt>
                <c:pt idx="2693">
                  <c:v>42195</c:v>
                </c:pt>
                <c:pt idx="2694">
                  <c:v>42194</c:v>
                </c:pt>
                <c:pt idx="2695">
                  <c:v>42193</c:v>
                </c:pt>
                <c:pt idx="2696">
                  <c:v>42192</c:v>
                </c:pt>
                <c:pt idx="2697">
                  <c:v>42191</c:v>
                </c:pt>
                <c:pt idx="2698">
                  <c:v>42188</c:v>
                </c:pt>
                <c:pt idx="2699">
                  <c:v>42187</c:v>
                </c:pt>
                <c:pt idx="2700">
                  <c:v>42186</c:v>
                </c:pt>
                <c:pt idx="2701">
                  <c:v>42185</c:v>
                </c:pt>
                <c:pt idx="2702">
                  <c:v>42184</c:v>
                </c:pt>
                <c:pt idx="2703">
                  <c:v>42181</c:v>
                </c:pt>
                <c:pt idx="2704">
                  <c:v>42180</c:v>
                </c:pt>
                <c:pt idx="2705">
                  <c:v>42179</c:v>
                </c:pt>
                <c:pt idx="2706">
                  <c:v>42178</c:v>
                </c:pt>
                <c:pt idx="2707">
                  <c:v>42177</c:v>
                </c:pt>
                <c:pt idx="2708">
                  <c:v>42174</c:v>
                </c:pt>
                <c:pt idx="2709">
                  <c:v>42173</c:v>
                </c:pt>
                <c:pt idx="2710">
                  <c:v>42172</c:v>
                </c:pt>
                <c:pt idx="2711">
                  <c:v>42171</c:v>
                </c:pt>
                <c:pt idx="2712">
                  <c:v>42170</c:v>
                </c:pt>
                <c:pt idx="2713">
                  <c:v>42167</c:v>
                </c:pt>
                <c:pt idx="2714">
                  <c:v>42166</c:v>
                </c:pt>
                <c:pt idx="2715">
                  <c:v>42165</c:v>
                </c:pt>
                <c:pt idx="2716">
                  <c:v>42164</c:v>
                </c:pt>
                <c:pt idx="2717">
                  <c:v>42163</c:v>
                </c:pt>
                <c:pt idx="2718">
                  <c:v>42160</c:v>
                </c:pt>
                <c:pt idx="2719">
                  <c:v>42159</c:v>
                </c:pt>
                <c:pt idx="2720">
                  <c:v>42158</c:v>
                </c:pt>
                <c:pt idx="2721">
                  <c:v>42157</c:v>
                </c:pt>
                <c:pt idx="2722">
                  <c:v>42156</c:v>
                </c:pt>
                <c:pt idx="2723">
                  <c:v>42153</c:v>
                </c:pt>
                <c:pt idx="2724">
                  <c:v>42152</c:v>
                </c:pt>
                <c:pt idx="2725">
                  <c:v>42151</c:v>
                </c:pt>
                <c:pt idx="2726">
                  <c:v>42150</c:v>
                </c:pt>
                <c:pt idx="2727">
                  <c:v>42149</c:v>
                </c:pt>
                <c:pt idx="2728">
                  <c:v>42146</c:v>
                </c:pt>
                <c:pt idx="2729">
                  <c:v>42145</c:v>
                </c:pt>
                <c:pt idx="2730">
                  <c:v>42144</c:v>
                </c:pt>
                <c:pt idx="2731">
                  <c:v>42143</c:v>
                </c:pt>
                <c:pt idx="2732">
                  <c:v>42142</c:v>
                </c:pt>
                <c:pt idx="2733">
                  <c:v>42139</c:v>
                </c:pt>
                <c:pt idx="2734">
                  <c:v>42138</c:v>
                </c:pt>
                <c:pt idx="2735">
                  <c:v>42137</c:v>
                </c:pt>
                <c:pt idx="2736">
                  <c:v>42136</c:v>
                </c:pt>
                <c:pt idx="2737">
                  <c:v>42135</c:v>
                </c:pt>
                <c:pt idx="2738">
                  <c:v>42132</c:v>
                </c:pt>
                <c:pt idx="2739">
                  <c:v>42131</c:v>
                </c:pt>
                <c:pt idx="2740">
                  <c:v>42130</c:v>
                </c:pt>
                <c:pt idx="2741">
                  <c:v>42129</c:v>
                </c:pt>
                <c:pt idx="2742">
                  <c:v>42128</c:v>
                </c:pt>
                <c:pt idx="2743">
                  <c:v>42125</c:v>
                </c:pt>
                <c:pt idx="2744">
                  <c:v>42124</c:v>
                </c:pt>
                <c:pt idx="2745">
                  <c:v>42123</c:v>
                </c:pt>
                <c:pt idx="2746">
                  <c:v>42122</c:v>
                </c:pt>
                <c:pt idx="2747">
                  <c:v>42121</c:v>
                </c:pt>
                <c:pt idx="2748">
                  <c:v>42118</c:v>
                </c:pt>
                <c:pt idx="2749">
                  <c:v>42117</c:v>
                </c:pt>
                <c:pt idx="2750">
                  <c:v>42116</c:v>
                </c:pt>
                <c:pt idx="2751">
                  <c:v>42115</c:v>
                </c:pt>
                <c:pt idx="2752">
                  <c:v>42114</c:v>
                </c:pt>
                <c:pt idx="2753">
                  <c:v>42111</c:v>
                </c:pt>
                <c:pt idx="2754">
                  <c:v>42110</c:v>
                </c:pt>
                <c:pt idx="2755">
                  <c:v>42109</c:v>
                </c:pt>
                <c:pt idx="2756">
                  <c:v>42108</c:v>
                </c:pt>
                <c:pt idx="2757">
                  <c:v>42107</c:v>
                </c:pt>
                <c:pt idx="2758">
                  <c:v>42104</c:v>
                </c:pt>
                <c:pt idx="2759">
                  <c:v>42103</c:v>
                </c:pt>
                <c:pt idx="2760">
                  <c:v>42102</c:v>
                </c:pt>
                <c:pt idx="2761">
                  <c:v>42101</c:v>
                </c:pt>
                <c:pt idx="2762">
                  <c:v>42100</c:v>
                </c:pt>
                <c:pt idx="2763">
                  <c:v>42097</c:v>
                </c:pt>
                <c:pt idx="2764">
                  <c:v>42096</c:v>
                </c:pt>
                <c:pt idx="2765">
                  <c:v>42095</c:v>
                </c:pt>
                <c:pt idx="2766">
                  <c:v>42094</c:v>
                </c:pt>
                <c:pt idx="2767">
                  <c:v>42093</c:v>
                </c:pt>
                <c:pt idx="2768">
                  <c:v>42090</c:v>
                </c:pt>
                <c:pt idx="2769">
                  <c:v>42089</c:v>
                </c:pt>
                <c:pt idx="2770">
                  <c:v>42088</c:v>
                </c:pt>
                <c:pt idx="2771">
                  <c:v>42087</c:v>
                </c:pt>
                <c:pt idx="2772">
                  <c:v>42086</c:v>
                </c:pt>
                <c:pt idx="2773">
                  <c:v>42083</c:v>
                </c:pt>
                <c:pt idx="2774">
                  <c:v>42082</c:v>
                </c:pt>
                <c:pt idx="2775">
                  <c:v>42081</c:v>
                </c:pt>
                <c:pt idx="2776">
                  <c:v>42080</c:v>
                </c:pt>
                <c:pt idx="2777">
                  <c:v>42079</c:v>
                </c:pt>
                <c:pt idx="2778">
                  <c:v>42076</c:v>
                </c:pt>
                <c:pt idx="2779">
                  <c:v>42075</c:v>
                </c:pt>
                <c:pt idx="2780">
                  <c:v>42074</c:v>
                </c:pt>
                <c:pt idx="2781">
                  <c:v>42073</c:v>
                </c:pt>
                <c:pt idx="2782">
                  <c:v>42072</c:v>
                </c:pt>
                <c:pt idx="2783">
                  <c:v>42069</c:v>
                </c:pt>
                <c:pt idx="2784">
                  <c:v>42068</c:v>
                </c:pt>
                <c:pt idx="2785">
                  <c:v>42067</c:v>
                </c:pt>
                <c:pt idx="2786">
                  <c:v>42066</c:v>
                </c:pt>
                <c:pt idx="2787">
                  <c:v>42065</c:v>
                </c:pt>
                <c:pt idx="2788">
                  <c:v>42062</c:v>
                </c:pt>
                <c:pt idx="2789">
                  <c:v>42061</c:v>
                </c:pt>
                <c:pt idx="2790">
                  <c:v>42060</c:v>
                </c:pt>
                <c:pt idx="2791">
                  <c:v>42059</c:v>
                </c:pt>
                <c:pt idx="2792">
                  <c:v>42058</c:v>
                </c:pt>
                <c:pt idx="2793">
                  <c:v>42055</c:v>
                </c:pt>
                <c:pt idx="2794">
                  <c:v>42054</c:v>
                </c:pt>
                <c:pt idx="2795">
                  <c:v>42053</c:v>
                </c:pt>
                <c:pt idx="2796">
                  <c:v>42052</c:v>
                </c:pt>
                <c:pt idx="2797">
                  <c:v>42051</c:v>
                </c:pt>
                <c:pt idx="2798">
                  <c:v>42048</c:v>
                </c:pt>
                <c:pt idx="2799">
                  <c:v>42047</c:v>
                </c:pt>
                <c:pt idx="2800">
                  <c:v>42046</c:v>
                </c:pt>
                <c:pt idx="2801">
                  <c:v>42045</c:v>
                </c:pt>
                <c:pt idx="2802">
                  <c:v>42044</c:v>
                </c:pt>
                <c:pt idx="2803">
                  <c:v>42041</c:v>
                </c:pt>
                <c:pt idx="2804">
                  <c:v>42040</c:v>
                </c:pt>
                <c:pt idx="2805">
                  <c:v>42039</c:v>
                </c:pt>
                <c:pt idx="2806">
                  <c:v>42038</c:v>
                </c:pt>
                <c:pt idx="2807">
                  <c:v>42037</c:v>
                </c:pt>
                <c:pt idx="2808">
                  <c:v>42034</c:v>
                </c:pt>
                <c:pt idx="2809">
                  <c:v>42033</c:v>
                </c:pt>
                <c:pt idx="2810">
                  <c:v>42032</c:v>
                </c:pt>
                <c:pt idx="2811">
                  <c:v>42031</c:v>
                </c:pt>
                <c:pt idx="2812">
                  <c:v>42030</c:v>
                </c:pt>
                <c:pt idx="2813">
                  <c:v>42027</c:v>
                </c:pt>
                <c:pt idx="2814">
                  <c:v>42026</c:v>
                </c:pt>
                <c:pt idx="2815">
                  <c:v>42025</c:v>
                </c:pt>
                <c:pt idx="2816">
                  <c:v>42024</c:v>
                </c:pt>
                <c:pt idx="2817">
                  <c:v>42023</c:v>
                </c:pt>
                <c:pt idx="2818">
                  <c:v>42020</c:v>
                </c:pt>
                <c:pt idx="2819">
                  <c:v>42019</c:v>
                </c:pt>
                <c:pt idx="2820">
                  <c:v>42018</c:v>
                </c:pt>
                <c:pt idx="2821">
                  <c:v>42017</c:v>
                </c:pt>
                <c:pt idx="2822">
                  <c:v>42016</c:v>
                </c:pt>
                <c:pt idx="2823">
                  <c:v>42013</c:v>
                </c:pt>
                <c:pt idx="2824">
                  <c:v>42012</c:v>
                </c:pt>
                <c:pt idx="2825">
                  <c:v>42011</c:v>
                </c:pt>
                <c:pt idx="2826">
                  <c:v>42010</c:v>
                </c:pt>
                <c:pt idx="2827">
                  <c:v>42009</c:v>
                </c:pt>
                <c:pt idx="2828">
                  <c:v>42006</c:v>
                </c:pt>
                <c:pt idx="2829">
                  <c:v>42005</c:v>
                </c:pt>
                <c:pt idx="2830">
                  <c:v>42004</c:v>
                </c:pt>
                <c:pt idx="2831">
                  <c:v>42003</c:v>
                </c:pt>
                <c:pt idx="2832">
                  <c:v>42002</c:v>
                </c:pt>
                <c:pt idx="2833">
                  <c:v>41999</c:v>
                </c:pt>
                <c:pt idx="2834">
                  <c:v>41998</c:v>
                </c:pt>
                <c:pt idx="2835">
                  <c:v>41997</c:v>
                </c:pt>
                <c:pt idx="2836">
                  <c:v>41996</c:v>
                </c:pt>
                <c:pt idx="2837">
                  <c:v>41995</c:v>
                </c:pt>
                <c:pt idx="2838">
                  <c:v>41992</c:v>
                </c:pt>
                <c:pt idx="2839">
                  <c:v>41991</c:v>
                </c:pt>
                <c:pt idx="2840">
                  <c:v>41990</c:v>
                </c:pt>
                <c:pt idx="2841">
                  <c:v>41989</c:v>
                </c:pt>
                <c:pt idx="2842">
                  <c:v>41988</c:v>
                </c:pt>
                <c:pt idx="2843">
                  <c:v>41985</c:v>
                </c:pt>
                <c:pt idx="2844">
                  <c:v>41984</c:v>
                </c:pt>
                <c:pt idx="2845">
                  <c:v>41983</c:v>
                </c:pt>
                <c:pt idx="2846">
                  <c:v>41982</c:v>
                </c:pt>
                <c:pt idx="2847">
                  <c:v>41981</c:v>
                </c:pt>
                <c:pt idx="2848">
                  <c:v>41978</c:v>
                </c:pt>
                <c:pt idx="2849">
                  <c:v>41977</c:v>
                </c:pt>
                <c:pt idx="2850">
                  <c:v>41976</c:v>
                </c:pt>
                <c:pt idx="2851">
                  <c:v>41975</c:v>
                </c:pt>
                <c:pt idx="2852">
                  <c:v>41974</c:v>
                </c:pt>
                <c:pt idx="2853">
                  <c:v>41971</c:v>
                </c:pt>
                <c:pt idx="2854">
                  <c:v>41970</c:v>
                </c:pt>
                <c:pt idx="2855">
                  <c:v>41969</c:v>
                </c:pt>
                <c:pt idx="2856">
                  <c:v>41968</c:v>
                </c:pt>
                <c:pt idx="2857">
                  <c:v>41967</c:v>
                </c:pt>
                <c:pt idx="2858">
                  <c:v>41964</c:v>
                </c:pt>
                <c:pt idx="2859">
                  <c:v>41963</c:v>
                </c:pt>
                <c:pt idx="2860">
                  <c:v>41962</c:v>
                </c:pt>
                <c:pt idx="2861">
                  <c:v>41961</c:v>
                </c:pt>
                <c:pt idx="2862">
                  <c:v>41960</c:v>
                </c:pt>
                <c:pt idx="2863">
                  <c:v>41957</c:v>
                </c:pt>
                <c:pt idx="2864">
                  <c:v>41956</c:v>
                </c:pt>
                <c:pt idx="2865">
                  <c:v>41955</c:v>
                </c:pt>
                <c:pt idx="2866">
                  <c:v>41954</c:v>
                </c:pt>
                <c:pt idx="2867">
                  <c:v>41953</c:v>
                </c:pt>
                <c:pt idx="2868">
                  <c:v>41950</c:v>
                </c:pt>
                <c:pt idx="2869">
                  <c:v>41949</c:v>
                </c:pt>
                <c:pt idx="2870">
                  <c:v>41948</c:v>
                </c:pt>
                <c:pt idx="2871">
                  <c:v>41947</c:v>
                </c:pt>
                <c:pt idx="2872">
                  <c:v>41946</c:v>
                </c:pt>
                <c:pt idx="2873">
                  <c:v>41943</c:v>
                </c:pt>
                <c:pt idx="2874">
                  <c:v>41942</c:v>
                </c:pt>
                <c:pt idx="2875">
                  <c:v>41941</c:v>
                </c:pt>
                <c:pt idx="2876">
                  <c:v>41940</c:v>
                </c:pt>
                <c:pt idx="2877">
                  <c:v>41939</c:v>
                </c:pt>
                <c:pt idx="2878">
                  <c:v>41936</c:v>
                </c:pt>
                <c:pt idx="2879">
                  <c:v>41935</c:v>
                </c:pt>
                <c:pt idx="2880">
                  <c:v>41934</c:v>
                </c:pt>
                <c:pt idx="2881">
                  <c:v>41933</c:v>
                </c:pt>
                <c:pt idx="2882">
                  <c:v>41932</c:v>
                </c:pt>
                <c:pt idx="2883">
                  <c:v>41929</c:v>
                </c:pt>
                <c:pt idx="2884">
                  <c:v>41928</c:v>
                </c:pt>
                <c:pt idx="2885">
                  <c:v>41927</c:v>
                </c:pt>
                <c:pt idx="2886">
                  <c:v>41926</c:v>
                </c:pt>
                <c:pt idx="2887">
                  <c:v>41925</c:v>
                </c:pt>
                <c:pt idx="2888">
                  <c:v>41922</c:v>
                </c:pt>
                <c:pt idx="2889">
                  <c:v>41921</c:v>
                </c:pt>
                <c:pt idx="2890">
                  <c:v>41920</c:v>
                </c:pt>
                <c:pt idx="2891">
                  <c:v>41919</c:v>
                </c:pt>
                <c:pt idx="2892">
                  <c:v>41918</c:v>
                </c:pt>
                <c:pt idx="2893">
                  <c:v>41915</c:v>
                </c:pt>
                <c:pt idx="2894">
                  <c:v>41914</c:v>
                </c:pt>
                <c:pt idx="2895">
                  <c:v>41913</c:v>
                </c:pt>
                <c:pt idx="2896">
                  <c:v>41912</c:v>
                </c:pt>
                <c:pt idx="2897">
                  <c:v>41911</c:v>
                </c:pt>
                <c:pt idx="2898">
                  <c:v>41908</c:v>
                </c:pt>
                <c:pt idx="2899">
                  <c:v>41907</c:v>
                </c:pt>
                <c:pt idx="2900">
                  <c:v>41906</c:v>
                </c:pt>
                <c:pt idx="2901">
                  <c:v>41905</c:v>
                </c:pt>
                <c:pt idx="2902">
                  <c:v>41904</c:v>
                </c:pt>
                <c:pt idx="2903">
                  <c:v>41901</c:v>
                </c:pt>
                <c:pt idx="2904">
                  <c:v>41900</c:v>
                </c:pt>
                <c:pt idx="2905">
                  <c:v>41899</c:v>
                </c:pt>
                <c:pt idx="2906">
                  <c:v>41898</c:v>
                </c:pt>
                <c:pt idx="2907">
                  <c:v>41897</c:v>
                </c:pt>
                <c:pt idx="2908">
                  <c:v>41894</c:v>
                </c:pt>
                <c:pt idx="2909">
                  <c:v>41893</c:v>
                </c:pt>
                <c:pt idx="2910">
                  <c:v>41892</c:v>
                </c:pt>
                <c:pt idx="2911">
                  <c:v>41891</c:v>
                </c:pt>
                <c:pt idx="2912">
                  <c:v>41890</c:v>
                </c:pt>
                <c:pt idx="2913">
                  <c:v>41887</c:v>
                </c:pt>
                <c:pt idx="2914">
                  <c:v>41886</c:v>
                </c:pt>
                <c:pt idx="2915">
                  <c:v>41885</c:v>
                </c:pt>
                <c:pt idx="2916">
                  <c:v>41884</c:v>
                </c:pt>
                <c:pt idx="2917">
                  <c:v>41883</c:v>
                </c:pt>
                <c:pt idx="2918">
                  <c:v>41880</c:v>
                </c:pt>
                <c:pt idx="2919">
                  <c:v>41879</c:v>
                </c:pt>
                <c:pt idx="2920">
                  <c:v>41878</c:v>
                </c:pt>
                <c:pt idx="2921">
                  <c:v>41877</c:v>
                </c:pt>
                <c:pt idx="2922">
                  <c:v>41876</c:v>
                </c:pt>
                <c:pt idx="2923">
                  <c:v>41873</c:v>
                </c:pt>
                <c:pt idx="2924">
                  <c:v>41872</c:v>
                </c:pt>
                <c:pt idx="2925">
                  <c:v>41871</c:v>
                </c:pt>
                <c:pt idx="2926">
                  <c:v>41870</c:v>
                </c:pt>
                <c:pt idx="2927">
                  <c:v>41869</c:v>
                </c:pt>
                <c:pt idx="2928">
                  <c:v>41866</c:v>
                </c:pt>
                <c:pt idx="2929">
                  <c:v>41865</c:v>
                </c:pt>
                <c:pt idx="2930">
                  <c:v>41864</c:v>
                </c:pt>
                <c:pt idx="2931">
                  <c:v>41863</c:v>
                </c:pt>
                <c:pt idx="2932">
                  <c:v>41862</c:v>
                </c:pt>
                <c:pt idx="2933">
                  <c:v>41859</c:v>
                </c:pt>
                <c:pt idx="2934">
                  <c:v>41858</c:v>
                </c:pt>
                <c:pt idx="2935">
                  <c:v>41857</c:v>
                </c:pt>
                <c:pt idx="2936">
                  <c:v>41856</c:v>
                </c:pt>
                <c:pt idx="2937">
                  <c:v>41855</c:v>
                </c:pt>
                <c:pt idx="2938">
                  <c:v>41852</c:v>
                </c:pt>
                <c:pt idx="2939">
                  <c:v>41851</c:v>
                </c:pt>
                <c:pt idx="2940">
                  <c:v>41850</c:v>
                </c:pt>
                <c:pt idx="2941">
                  <c:v>41849</c:v>
                </c:pt>
                <c:pt idx="2942">
                  <c:v>41848</c:v>
                </c:pt>
                <c:pt idx="2943">
                  <c:v>41845</c:v>
                </c:pt>
                <c:pt idx="2944">
                  <c:v>41844</c:v>
                </c:pt>
                <c:pt idx="2945">
                  <c:v>41843</c:v>
                </c:pt>
                <c:pt idx="2946">
                  <c:v>41842</c:v>
                </c:pt>
                <c:pt idx="2947">
                  <c:v>41841</c:v>
                </c:pt>
                <c:pt idx="2948">
                  <c:v>41838</c:v>
                </c:pt>
                <c:pt idx="2949">
                  <c:v>41837</c:v>
                </c:pt>
                <c:pt idx="2950">
                  <c:v>41836</c:v>
                </c:pt>
                <c:pt idx="2951">
                  <c:v>41835</c:v>
                </c:pt>
                <c:pt idx="2952">
                  <c:v>41834</c:v>
                </c:pt>
                <c:pt idx="2953">
                  <c:v>41831</c:v>
                </c:pt>
                <c:pt idx="2954">
                  <c:v>41830</c:v>
                </c:pt>
                <c:pt idx="2955">
                  <c:v>41829</c:v>
                </c:pt>
                <c:pt idx="2956">
                  <c:v>41828</c:v>
                </c:pt>
                <c:pt idx="2957">
                  <c:v>41827</c:v>
                </c:pt>
                <c:pt idx="2958">
                  <c:v>41824</c:v>
                </c:pt>
                <c:pt idx="2959">
                  <c:v>41823</c:v>
                </c:pt>
                <c:pt idx="2960">
                  <c:v>41822</c:v>
                </c:pt>
                <c:pt idx="2961">
                  <c:v>41821</c:v>
                </c:pt>
                <c:pt idx="2962">
                  <c:v>41820</c:v>
                </c:pt>
                <c:pt idx="2963">
                  <c:v>41817</c:v>
                </c:pt>
                <c:pt idx="2964">
                  <c:v>41816</c:v>
                </c:pt>
                <c:pt idx="2965">
                  <c:v>41815</c:v>
                </c:pt>
                <c:pt idx="2966">
                  <c:v>41814</c:v>
                </c:pt>
                <c:pt idx="2967">
                  <c:v>41813</c:v>
                </c:pt>
                <c:pt idx="2968">
                  <c:v>41810</c:v>
                </c:pt>
                <c:pt idx="2969">
                  <c:v>41809</c:v>
                </c:pt>
                <c:pt idx="2970">
                  <c:v>41808</c:v>
                </c:pt>
                <c:pt idx="2971">
                  <c:v>41807</c:v>
                </c:pt>
                <c:pt idx="2972">
                  <c:v>41806</c:v>
                </c:pt>
                <c:pt idx="2973">
                  <c:v>41803</c:v>
                </c:pt>
                <c:pt idx="2974">
                  <c:v>41802</c:v>
                </c:pt>
                <c:pt idx="2975">
                  <c:v>41801</c:v>
                </c:pt>
                <c:pt idx="2976">
                  <c:v>41800</c:v>
                </c:pt>
                <c:pt idx="2977">
                  <c:v>41799</c:v>
                </c:pt>
                <c:pt idx="2978">
                  <c:v>41796</c:v>
                </c:pt>
                <c:pt idx="2979">
                  <c:v>41795</c:v>
                </c:pt>
                <c:pt idx="2980">
                  <c:v>41794</c:v>
                </c:pt>
                <c:pt idx="2981">
                  <c:v>41793</c:v>
                </c:pt>
                <c:pt idx="2982">
                  <c:v>41792</c:v>
                </c:pt>
                <c:pt idx="2983">
                  <c:v>41789</c:v>
                </c:pt>
                <c:pt idx="2984">
                  <c:v>41788</c:v>
                </c:pt>
                <c:pt idx="2985">
                  <c:v>41787</c:v>
                </c:pt>
                <c:pt idx="2986">
                  <c:v>41786</c:v>
                </c:pt>
                <c:pt idx="2987">
                  <c:v>41785</c:v>
                </c:pt>
                <c:pt idx="2988">
                  <c:v>41782</c:v>
                </c:pt>
                <c:pt idx="2989">
                  <c:v>41781</c:v>
                </c:pt>
                <c:pt idx="2990">
                  <c:v>41780</c:v>
                </c:pt>
                <c:pt idx="2991">
                  <c:v>41779</c:v>
                </c:pt>
                <c:pt idx="2992">
                  <c:v>41778</c:v>
                </c:pt>
                <c:pt idx="2993">
                  <c:v>41775</c:v>
                </c:pt>
                <c:pt idx="2994">
                  <c:v>41774</c:v>
                </c:pt>
                <c:pt idx="2995">
                  <c:v>41773</c:v>
                </c:pt>
                <c:pt idx="2996">
                  <c:v>41772</c:v>
                </c:pt>
                <c:pt idx="2997">
                  <c:v>41771</c:v>
                </c:pt>
                <c:pt idx="2998">
                  <c:v>41768</c:v>
                </c:pt>
                <c:pt idx="2999">
                  <c:v>41767</c:v>
                </c:pt>
                <c:pt idx="3000">
                  <c:v>41766</c:v>
                </c:pt>
                <c:pt idx="3001">
                  <c:v>41765</c:v>
                </c:pt>
                <c:pt idx="3002">
                  <c:v>41764</c:v>
                </c:pt>
                <c:pt idx="3003">
                  <c:v>41761</c:v>
                </c:pt>
                <c:pt idx="3004">
                  <c:v>41760</c:v>
                </c:pt>
                <c:pt idx="3005">
                  <c:v>41759</c:v>
                </c:pt>
                <c:pt idx="3006">
                  <c:v>41758</c:v>
                </c:pt>
                <c:pt idx="3007">
                  <c:v>41757</c:v>
                </c:pt>
                <c:pt idx="3008">
                  <c:v>41754</c:v>
                </c:pt>
                <c:pt idx="3009">
                  <c:v>41753</c:v>
                </c:pt>
                <c:pt idx="3010">
                  <c:v>41752</c:v>
                </c:pt>
                <c:pt idx="3011">
                  <c:v>41751</c:v>
                </c:pt>
                <c:pt idx="3012">
                  <c:v>41750</c:v>
                </c:pt>
                <c:pt idx="3013">
                  <c:v>41747</c:v>
                </c:pt>
                <c:pt idx="3014">
                  <c:v>41746</c:v>
                </c:pt>
                <c:pt idx="3015">
                  <c:v>41745</c:v>
                </c:pt>
                <c:pt idx="3016">
                  <c:v>41744</c:v>
                </c:pt>
                <c:pt idx="3017">
                  <c:v>41743</c:v>
                </c:pt>
                <c:pt idx="3018">
                  <c:v>41740</c:v>
                </c:pt>
                <c:pt idx="3019">
                  <c:v>41739</c:v>
                </c:pt>
                <c:pt idx="3020">
                  <c:v>41738</c:v>
                </c:pt>
                <c:pt idx="3021">
                  <c:v>41737</c:v>
                </c:pt>
                <c:pt idx="3022">
                  <c:v>41736</c:v>
                </c:pt>
                <c:pt idx="3023">
                  <c:v>41733</c:v>
                </c:pt>
                <c:pt idx="3024">
                  <c:v>41732</c:v>
                </c:pt>
                <c:pt idx="3025">
                  <c:v>41731</c:v>
                </c:pt>
                <c:pt idx="3026">
                  <c:v>41730</c:v>
                </c:pt>
                <c:pt idx="3027">
                  <c:v>41729</c:v>
                </c:pt>
                <c:pt idx="3028">
                  <c:v>41726</c:v>
                </c:pt>
                <c:pt idx="3029">
                  <c:v>41725</c:v>
                </c:pt>
                <c:pt idx="3030">
                  <c:v>41724</c:v>
                </c:pt>
                <c:pt idx="3031">
                  <c:v>41723</c:v>
                </c:pt>
                <c:pt idx="3032">
                  <c:v>41722</c:v>
                </c:pt>
                <c:pt idx="3033">
                  <c:v>41719</c:v>
                </c:pt>
                <c:pt idx="3034">
                  <c:v>41718</c:v>
                </c:pt>
                <c:pt idx="3035">
                  <c:v>41717</c:v>
                </c:pt>
                <c:pt idx="3036">
                  <c:v>41716</c:v>
                </c:pt>
                <c:pt idx="3037">
                  <c:v>41715</c:v>
                </c:pt>
                <c:pt idx="3038">
                  <c:v>41712</c:v>
                </c:pt>
                <c:pt idx="3039">
                  <c:v>41711</c:v>
                </c:pt>
                <c:pt idx="3040">
                  <c:v>41710</c:v>
                </c:pt>
                <c:pt idx="3041">
                  <c:v>41709</c:v>
                </c:pt>
                <c:pt idx="3042">
                  <c:v>41708</c:v>
                </c:pt>
                <c:pt idx="3043">
                  <c:v>41705</c:v>
                </c:pt>
                <c:pt idx="3044">
                  <c:v>41704</c:v>
                </c:pt>
                <c:pt idx="3045">
                  <c:v>41703</c:v>
                </c:pt>
                <c:pt idx="3046">
                  <c:v>41702</c:v>
                </c:pt>
                <c:pt idx="3047">
                  <c:v>41701</c:v>
                </c:pt>
                <c:pt idx="3048">
                  <c:v>41698</c:v>
                </c:pt>
                <c:pt idx="3049">
                  <c:v>41697</c:v>
                </c:pt>
                <c:pt idx="3050">
                  <c:v>41696</c:v>
                </c:pt>
                <c:pt idx="3051">
                  <c:v>41695</c:v>
                </c:pt>
                <c:pt idx="3052">
                  <c:v>41694</c:v>
                </c:pt>
                <c:pt idx="3053">
                  <c:v>41691</c:v>
                </c:pt>
                <c:pt idx="3054">
                  <c:v>41690</c:v>
                </c:pt>
                <c:pt idx="3055">
                  <c:v>41689</c:v>
                </c:pt>
                <c:pt idx="3056">
                  <c:v>41688</c:v>
                </c:pt>
                <c:pt idx="3057">
                  <c:v>41687</c:v>
                </c:pt>
                <c:pt idx="3058">
                  <c:v>41684</c:v>
                </c:pt>
                <c:pt idx="3059">
                  <c:v>41683</c:v>
                </c:pt>
                <c:pt idx="3060">
                  <c:v>41682</c:v>
                </c:pt>
                <c:pt idx="3061">
                  <c:v>41681</c:v>
                </c:pt>
                <c:pt idx="3062">
                  <c:v>41680</c:v>
                </c:pt>
                <c:pt idx="3063">
                  <c:v>41677</c:v>
                </c:pt>
                <c:pt idx="3064">
                  <c:v>41676</c:v>
                </c:pt>
                <c:pt idx="3065">
                  <c:v>41675</c:v>
                </c:pt>
                <c:pt idx="3066">
                  <c:v>41674</c:v>
                </c:pt>
                <c:pt idx="3067">
                  <c:v>41673</c:v>
                </c:pt>
                <c:pt idx="3068">
                  <c:v>41670</c:v>
                </c:pt>
                <c:pt idx="3069">
                  <c:v>41669</c:v>
                </c:pt>
                <c:pt idx="3070">
                  <c:v>41668</c:v>
                </c:pt>
                <c:pt idx="3071">
                  <c:v>41667</c:v>
                </c:pt>
                <c:pt idx="3072">
                  <c:v>41666</c:v>
                </c:pt>
                <c:pt idx="3073">
                  <c:v>41663</c:v>
                </c:pt>
                <c:pt idx="3074">
                  <c:v>41662</c:v>
                </c:pt>
                <c:pt idx="3075">
                  <c:v>41661</c:v>
                </c:pt>
                <c:pt idx="3076">
                  <c:v>41660</c:v>
                </c:pt>
                <c:pt idx="3077">
                  <c:v>41659</c:v>
                </c:pt>
                <c:pt idx="3078">
                  <c:v>41656</c:v>
                </c:pt>
                <c:pt idx="3079">
                  <c:v>41655</c:v>
                </c:pt>
                <c:pt idx="3080">
                  <c:v>41654</c:v>
                </c:pt>
                <c:pt idx="3081">
                  <c:v>41653</c:v>
                </c:pt>
                <c:pt idx="3082">
                  <c:v>41652</c:v>
                </c:pt>
                <c:pt idx="3083">
                  <c:v>41649</c:v>
                </c:pt>
                <c:pt idx="3084">
                  <c:v>41648</c:v>
                </c:pt>
                <c:pt idx="3085">
                  <c:v>41647</c:v>
                </c:pt>
                <c:pt idx="3086">
                  <c:v>41646</c:v>
                </c:pt>
                <c:pt idx="3087">
                  <c:v>41645</c:v>
                </c:pt>
                <c:pt idx="3088">
                  <c:v>41642</c:v>
                </c:pt>
                <c:pt idx="3089">
                  <c:v>41641</c:v>
                </c:pt>
                <c:pt idx="3090">
                  <c:v>41640</c:v>
                </c:pt>
                <c:pt idx="3091">
                  <c:v>41639</c:v>
                </c:pt>
                <c:pt idx="3092">
                  <c:v>41638</c:v>
                </c:pt>
                <c:pt idx="3093">
                  <c:v>41635</c:v>
                </c:pt>
                <c:pt idx="3094">
                  <c:v>41634</c:v>
                </c:pt>
                <c:pt idx="3095">
                  <c:v>41633</c:v>
                </c:pt>
                <c:pt idx="3096">
                  <c:v>41632</c:v>
                </c:pt>
                <c:pt idx="3097">
                  <c:v>41631</c:v>
                </c:pt>
                <c:pt idx="3098">
                  <c:v>41628</c:v>
                </c:pt>
                <c:pt idx="3099">
                  <c:v>41627</c:v>
                </c:pt>
                <c:pt idx="3100">
                  <c:v>41626</c:v>
                </c:pt>
                <c:pt idx="3101">
                  <c:v>41625</c:v>
                </c:pt>
                <c:pt idx="3102">
                  <c:v>41624</c:v>
                </c:pt>
                <c:pt idx="3103">
                  <c:v>41621</c:v>
                </c:pt>
                <c:pt idx="3104">
                  <c:v>41620</c:v>
                </c:pt>
                <c:pt idx="3105">
                  <c:v>41619</c:v>
                </c:pt>
                <c:pt idx="3106">
                  <c:v>41618</c:v>
                </c:pt>
                <c:pt idx="3107">
                  <c:v>41617</c:v>
                </c:pt>
                <c:pt idx="3108">
                  <c:v>41614</c:v>
                </c:pt>
                <c:pt idx="3109">
                  <c:v>41613</c:v>
                </c:pt>
                <c:pt idx="3110">
                  <c:v>41612</c:v>
                </c:pt>
                <c:pt idx="3111">
                  <c:v>41611</c:v>
                </c:pt>
                <c:pt idx="3112">
                  <c:v>41610</c:v>
                </c:pt>
                <c:pt idx="3113">
                  <c:v>41607</c:v>
                </c:pt>
                <c:pt idx="3114">
                  <c:v>41606</c:v>
                </c:pt>
                <c:pt idx="3115">
                  <c:v>41605</c:v>
                </c:pt>
                <c:pt idx="3116">
                  <c:v>41604</c:v>
                </c:pt>
                <c:pt idx="3117">
                  <c:v>41603</c:v>
                </c:pt>
                <c:pt idx="3118">
                  <c:v>41600</c:v>
                </c:pt>
                <c:pt idx="3119">
                  <c:v>41599</c:v>
                </c:pt>
                <c:pt idx="3120">
                  <c:v>41598</c:v>
                </c:pt>
                <c:pt idx="3121">
                  <c:v>41597</c:v>
                </c:pt>
                <c:pt idx="3122">
                  <c:v>41596</c:v>
                </c:pt>
                <c:pt idx="3123">
                  <c:v>41593</c:v>
                </c:pt>
                <c:pt idx="3124">
                  <c:v>41592</c:v>
                </c:pt>
                <c:pt idx="3125">
                  <c:v>41591</c:v>
                </c:pt>
                <c:pt idx="3126">
                  <c:v>41590</c:v>
                </c:pt>
                <c:pt idx="3127">
                  <c:v>41589</c:v>
                </c:pt>
                <c:pt idx="3128">
                  <c:v>41586</c:v>
                </c:pt>
                <c:pt idx="3129">
                  <c:v>41585</c:v>
                </c:pt>
                <c:pt idx="3130">
                  <c:v>41584</c:v>
                </c:pt>
                <c:pt idx="3131">
                  <c:v>41583</c:v>
                </c:pt>
                <c:pt idx="3132">
                  <c:v>41582</c:v>
                </c:pt>
                <c:pt idx="3133">
                  <c:v>41579</c:v>
                </c:pt>
                <c:pt idx="3134">
                  <c:v>41578</c:v>
                </c:pt>
                <c:pt idx="3135">
                  <c:v>41577</c:v>
                </c:pt>
                <c:pt idx="3136">
                  <c:v>41576</c:v>
                </c:pt>
                <c:pt idx="3137">
                  <c:v>41575</c:v>
                </c:pt>
                <c:pt idx="3138">
                  <c:v>41572</c:v>
                </c:pt>
                <c:pt idx="3139">
                  <c:v>41571</c:v>
                </c:pt>
                <c:pt idx="3140">
                  <c:v>41570</c:v>
                </c:pt>
                <c:pt idx="3141">
                  <c:v>41569</c:v>
                </c:pt>
                <c:pt idx="3142">
                  <c:v>41568</c:v>
                </c:pt>
                <c:pt idx="3143">
                  <c:v>41565</c:v>
                </c:pt>
                <c:pt idx="3144">
                  <c:v>41564</c:v>
                </c:pt>
                <c:pt idx="3145">
                  <c:v>41563</c:v>
                </c:pt>
                <c:pt idx="3146">
                  <c:v>41562</c:v>
                </c:pt>
                <c:pt idx="3147">
                  <c:v>41561</c:v>
                </c:pt>
                <c:pt idx="3148">
                  <c:v>41558</c:v>
                </c:pt>
                <c:pt idx="3149">
                  <c:v>41557</c:v>
                </c:pt>
                <c:pt idx="3150">
                  <c:v>41556</c:v>
                </c:pt>
                <c:pt idx="3151">
                  <c:v>41555</c:v>
                </c:pt>
                <c:pt idx="3152">
                  <c:v>41554</c:v>
                </c:pt>
                <c:pt idx="3153">
                  <c:v>41551</c:v>
                </c:pt>
                <c:pt idx="3154">
                  <c:v>41550</c:v>
                </c:pt>
                <c:pt idx="3155">
                  <c:v>41549</c:v>
                </c:pt>
                <c:pt idx="3156">
                  <c:v>41548</c:v>
                </c:pt>
                <c:pt idx="3157">
                  <c:v>41547</c:v>
                </c:pt>
                <c:pt idx="3158">
                  <c:v>41544</c:v>
                </c:pt>
                <c:pt idx="3159">
                  <c:v>41543</c:v>
                </c:pt>
                <c:pt idx="3160">
                  <c:v>41542</c:v>
                </c:pt>
                <c:pt idx="3161">
                  <c:v>41541</c:v>
                </c:pt>
                <c:pt idx="3162">
                  <c:v>41540</c:v>
                </c:pt>
                <c:pt idx="3163">
                  <c:v>41537</c:v>
                </c:pt>
                <c:pt idx="3164">
                  <c:v>41536</c:v>
                </c:pt>
                <c:pt idx="3165">
                  <c:v>41535</c:v>
                </c:pt>
                <c:pt idx="3166">
                  <c:v>41534</c:v>
                </c:pt>
                <c:pt idx="3167">
                  <c:v>41533</c:v>
                </c:pt>
                <c:pt idx="3168">
                  <c:v>41530</c:v>
                </c:pt>
                <c:pt idx="3169">
                  <c:v>41529</c:v>
                </c:pt>
                <c:pt idx="3170">
                  <c:v>41528</c:v>
                </c:pt>
                <c:pt idx="3171">
                  <c:v>41527</c:v>
                </c:pt>
                <c:pt idx="3172">
                  <c:v>41526</c:v>
                </c:pt>
                <c:pt idx="3173">
                  <c:v>41523</c:v>
                </c:pt>
                <c:pt idx="3174">
                  <c:v>41522</c:v>
                </c:pt>
                <c:pt idx="3175">
                  <c:v>41521</c:v>
                </c:pt>
                <c:pt idx="3176">
                  <c:v>41520</c:v>
                </c:pt>
                <c:pt idx="3177">
                  <c:v>41519</c:v>
                </c:pt>
                <c:pt idx="3178">
                  <c:v>41516</c:v>
                </c:pt>
                <c:pt idx="3179">
                  <c:v>41515</c:v>
                </c:pt>
                <c:pt idx="3180">
                  <c:v>41514</c:v>
                </c:pt>
                <c:pt idx="3181">
                  <c:v>41513</c:v>
                </c:pt>
                <c:pt idx="3182">
                  <c:v>41512</c:v>
                </c:pt>
                <c:pt idx="3183">
                  <c:v>41509</c:v>
                </c:pt>
                <c:pt idx="3184">
                  <c:v>41508</c:v>
                </c:pt>
                <c:pt idx="3185">
                  <c:v>41507</c:v>
                </c:pt>
                <c:pt idx="3186">
                  <c:v>41506</c:v>
                </c:pt>
                <c:pt idx="3187">
                  <c:v>41505</c:v>
                </c:pt>
                <c:pt idx="3188">
                  <c:v>41502</c:v>
                </c:pt>
                <c:pt idx="3189">
                  <c:v>41501</c:v>
                </c:pt>
                <c:pt idx="3190">
                  <c:v>41500</c:v>
                </c:pt>
                <c:pt idx="3191">
                  <c:v>41499</c:v>
                </c:pt>
                <c:pt idx="3192">
                  <c:v>41498</c:v>
                </c:pt>
                <c:pt idx="3193">
                  <c:v>41495</c:v>
                </c:pt>
                <c:pt idx="3194">
                  <c:v>41494</c:v>
                </c:pt>
                <c:pt idx="3195">
                  <c:v>41493</c:v>
                </c:pt>
                <c:pt idx="3196">
                  <c:v>41492</c:v>
                </c:pt>
                <c:pt idx="3197">
                  <c:v>41491</c:v>
                </c:pt>
                <c:pt idx="3198">
                  <c:v>41488</c:v>
                </c:pt>
                <c:pt idx="3199">
                  <c:v>41487</c:v>
                </c:pt>
                <c:pt idx="3200">
                  <c:v>41486</c:v>
                </c:pt>
                <c:pt idx="3201">
                  <c:v>41485</c:v>
                </c:pt>
                <c:pt idx="3202">
                  <c:v>41484</c:v>
                </c:pt>
                <c:pt idx="3203">
                  <c:v>41481</c:v>
                </c:pt>
                <c:pt idx="3204">
                  <c:v>41480</c:v>
                </c:pt>
                <c:pt idx="3205">
                  <c:v>41479</c:v>
                </c:pt>
                <c:pt idx="3206">
                  <c:v>41478</c:v>
                </c:pt>
                <c:pt idx="3207">
                  <c:v>41477</c:v>
                </c:pt>
                <c:pt idx="3208">
                  <c:v>41474</c:v>
                </c:pt>
                <c:pt idx="3209">
                  <c:v>41473</c:v>
                </c:pt>
                <c:pt idx="3210">
                  <c:v>41472</c:v>
                </c:pt>
                <c:pt idx="3211">
                  <c:v>41471</c:v>
                </c:pt>
                <c:pt idx="3212">
                  <c:v>41470</c:v>
                </c:pt>
                <c:pt idx="3213">
                  <c:v>41467</c:v>
                </c:pt>
                <c:pt idx="3214">
                  <c:v>41466</c:v>
                </c:pt>
                <c:pt idx="3215">
                  <c:v>41465</c:v>
                </c:pt>
                <c:pt idx="3216">
                  <c:v>41464</c:v>
                </c:pt>
                <c:pt idx="3217">
                  <c:v>41463</c:v>
                </c:pt>
                <c:pt idx="3218">
                  <c:v>41460</c:v>
                </c:pt>
                <c:pt idx="3219">
                  <c:v>41459</c:v>
                </c:pt>
                <c:pt idx="3220">
                  <c:v>41458</c:v>
                </c:pt>
                <c:pt idx="3221">
                  <c:v>41457</c:v>
                </c:pt>
                <c:pt idx="3222">
                  <c:v>41456</c:v>
                </c:pt>
                <c:pt idx="3223">
                  <c:v>41453</c:v>
                </c:pt>
                <c:pt idx="3224">
                  <c:v>41452</c:v>
                </c:pt>
                <c:pt idx="3225">
                  <c:v>41451</c:v>
                </c:pt>
                <c:pt idx="3226">
                  <c:v>41450</c:v>
                </c:pt>
                <c:pt idx="3227">
                  <c:v>41449</c:v>
                </c:pt>
                <c:pt idx="3228">
                  <c:v>41446</c:v>
                </c:pt>
                <c:pt idx="3229">
                  <c:v>41445</c:v>
                </c:pt>
                <c:pt idx="3230">
                  <c:v>41444</c:v>
                </c:pt>
                <c:pt idx="3231">
                  <c:v>41443</c:v>
                </c:pt>
                <c:pt idx="3232">
                  <c:v>41442</c:v>
                </c:pt>
                <c:pt idx="3233">
                  <c:v>41439</c:v>
                </c:pt>
                <c:pt idx="3234">
                  <c:v>41438</c:v>
                </c:pt>
                <c:pt idx="3235">
                  <c:v>41437</c:v>
                </c:pt>
                <c:pt idx="3236">
                  <c:v>41436</c:v>
                </c:pt>
                <c:pt idx="3237">
                  <c:v>41435</c:v>
                </c:pt>
                <c:pt idx="3238">
                  <c:v>41432</c:v>
                </c:pt>
                <c:pt idx="3239">
                  <c:v>41431</c:v>
                </c:pt>
                <c:pt idx="3240">
                  <c:v>41430</c:v>
                </c:pt>
                <c:pt idx="3241">
                  <c:v>41429</c:v>
                </c:pt>
                <c:pt idx="3242">
                  <c:v>41428</c:v>
                </c:pt>
                <c:pt idx="3243">
                  <c:v>41425</c:v>
                </c:pt>
                <c:pt idx="3244">
                  <c:v>41424</c:v>
                </c:pt>
                <c:pt idx="3245">
                  <c:v>41423</c:v>
                </c:pt>
                <c:pt idx="3246">
                  <c:v>41422</c:v>
                </c:pt>
                <c:pt idx="3247">
                  <c:v>41421</c:v>
                </c:pt>
                <c:pt idx="3248">
                  <c:v>41418</c:v>
                </c:pt>
                <c:pt idx="3249">
                  <c:v>41417</c:v>
                </c:pt>
                <c:pt idx="3250">
                  <c:v>41416</c:v>
                </c:pt>
                <c:pt idx="3251">
                  <c:v>41415</c:v>
                </c:pt>
                <c:pt idx="3252">
                  <c:v>41414</c:v>
                </c:pt>
                <c:pt idx="3253">
                  <c:v>41411</c:v>
                </c:pt>
                <c:pt idx="3254">
                  <c:v>41410</c:v>
                </c:pt>
                <c:pt idx="3255">
                  <c:v>41409</c:v>
                </c:pt>
                <c:pt idx="3256">
                  <c:v>41408</c:v>
                </c:pt>
                <c:pt idx="3257">
                  <c:v>41407</c:v>
                </c:pt>
                <c:pt idx="3258">
                  <c:v>41404</c:v>
                </c:pt>
                <c:pt idx="3259">
                  <c:v>41403</c:v>
                </c:pt>
                <c:pt idx="3260">
                  <c:v>41402</c:v>
                </c:pt>
                <c:pt idx="3261">
                  <c:v>41401</c:v>
                </c:pt>
                <c:pt idx="3262">
                  <c:v>41400</c:v>
                </c:pt>
                <c:pt idx="3263">
                  <c:v>41397</c:v>
                </c:pt>
                <c:pt idx="3264">
                  <c:v>41396</c:v>
                </c:pt>
                <c:pt idx="3265">
                  <c:v>41395</c:v>
                </c:pt>
                <c:pt idx="3266">
                  <c:v>41394</c:v>
                </c:pt>
                <c:pt idx="3267">
                  <c:v>41393</c:v>
                </c:pt>
                <c:pt idx="3268">
                  <c:v>41390</c:v>
                </c:pt>
                <c:pt idx="3269">
                  <c:v>41389</c:v>
                </c:pt>
                <c:pt idx="3270">
                  <c:v>41388</c:v>
                </c:pt>
                <c:pt idx="3271">
                  <c:v>41387</c:v>
                </c:pt>
                <c:pt idx="3272">
                  <c:v>41386</c:v>
                </c:pt>
                <c:pt idx="3273">
                  <c:v>41383</c:v>
                </c:pt>
                <c:pt idx="3274">
                  <c:v>41382</c:v>
                </c:pt>
                <c:pt idx="3275">
                  <c:v>41381</c:v>
                </c:pt>
                <c:pt idx="3276">
                  <c:v>41380</c:v>
                </c:pt>
                <c:pt idx="3277">
                  <c:v>41379</c:v>
                </c:pt>
                <c:pt idx="3278">
                  <c:v>41376</c:v>
                </c:pt>
                <c:pt idx="3279">
                  <c:v>41375</c:v>
                </c:pt>
                <c:pt idx="3280">
                  <c:v>41374</c:v>
                </c:pt>
                <c:pt idx="3281">
                  <c:v>41373</c:v>
                </c:pt>
                <c:pt idx="3282">
                  <c:v>41372</c:v>
                </c:pt>
                <c:pt idx="3283">
                  <c:v>41369</c:v>
                </c:pt>
                <c:pt idx="3284">
                  <c:v>41368</c:v>
                </c:pt>
                <c:pt idx="3285">
                  <c:v>41367</c:v>
                </c:pt>
                <c:pt idx="3286">
                  <c:v>41366</c:v>
                </c:pt>
                <c:pt idx="3287">
                  <c:v>41365</c:v>
                </c:pt>
                <c:pt idx="3288">
                  <c:v>41362</c:v>
                </c:pt>
                <c:pt idx="3289">
                  <c:v>41361</c:v>
                </c:pt>
                <c:pt idx="3290">
                  <c:v>41360</c:v>
                </c:pt>
                <c:pt idx="3291">
                  <c:v>41359</c:v>
                </c:pt>
                <c:pt idx="3292">
                  <c:v>41358</c:v>
                </c:pt>
                <c:pt idx="3293">
                  <c:v>41355</c:v>
                </c:pt>
                <c:pt idx="3294">
                  <c:v>41354</c:v>
                </c:pt>
                <c:pt idx="3295">
                  <c:v>41353</c:v>
                </c:pt>
                <c:pt idx="3296">
                  <c:v>41352</c:v>
                </c:pt>
                <c:pt idx="3297">
                  <c:v>41351</c:v>
                </c:pt>
                <c:pt idx="3298">
                  <c:v>41348</c:v>
                </c:pt>
                <c:pt idx="3299">
                  <c:v>41347</c:v>
                </c:pt>
                <c:pt idx="3300">
                  <c:v>41346</c:v>
                </c:pt>
                <c:pt idx="3301">
                  <c:v>41345</c:v>
                </c:pt>
                <c:pt idx="3302">
                  <c:v>41344</c:v>
                </c:pt>
                <c:pt idx="3303">
                  <c:v>41341</c:v>
                </c:pt>
                <c:pt idx="3304">
                  <c:v>41340</c:v>
                </c:pt>
                <c:pt idx="3305">
                  <c:v>41339</c:v>
                </c:pt>
                <c:pt idx="3306">
                  <c:v>41338</c:v>
                </c:pt>
                <c:pt idx="3307">
                  <c:v>41337</c:v>
                </c:pt>
                <c:pt idx="3308">
                  <c:v>41334</c:v>
                </c:pt>
                <c:pt idx="3309">
                  <c:v>41333</c:v>
                </c:pt>
                <c:pt idx="3310">
                  <c:v>41332</c:v>
                </c:pt>
                <c:pt idx="3311">
                  <c:v>41331</c:v>
                </c:pt>
                <c:pt idx="3312">
                  <c:v>41330</c:v>
                </c:pt>
                <c:pt idx="3313">
                  <c:v>41327</c:v>
                </c:pt>
                <c:pt idx="3314">
                  <c:v>41326</c:v>
                </c:pt>
                <c:pt idx="3315">
                  <c:v>41325</c:v>
                </c:pt>
                <c:pt idx="3316">
                  <c:v>41324</c:v>
                </c:pt>
                <c:pt idx="3317">
                  <c:v>41323</c:v>
                </c:pt>
                <c:pt idx="3318">
                  <c:v>41320</c:v>
                </c:pt>
                <c:pt idx="3319">
                  <c:v>41319</c:v>
                </c:pt>
                <c:pt idx="3320">
                  <c:v>41318</c:v>
                </c:pt>
                <c:pt idx="3321">
                  <c:v>41317</c:v>
                </c:pt>
                <c:pt idx="3322">
                  <c:v>41316</c:v>
                </c:pt>
                <c:pt idx="3323">
                  <c:v>41313</c:v>
                </c:pt>
                <c:pt idx="3324">
                  <c:v>41312</c:v>
                </c:pt>
                <c:pt idx="3325">
                  <c:v>41311</c:v>
                </c:pt>
                <c:pt idx="3326">
                  <c:v>41310</c:v>
                </c:pt>
                <c:pt idx="3327">
                  <c:v>41309</c:v>
                </c:pt>
                <c:pt idx="3328">
                  <c:v>41306</c:v>
                </c:pt>
                <c:pt idx="3329">
                  <c:v>41305</c:v>
                </c:pt>
                <c:pt idx="3330">
                  <c:v>41304</c:v>
                </c:pt>
                <c:pt idx="3331">
                  <c:v>41303</c:v>
                </c:pt>
                <c:pt idx="3332">
                  <c:v>41302</c:v>
                </c:pt>
                <c:pt idx="3333">
                  <c:v>41299</c:v>
                </c:pt>
                <c:pt idx="3334">
                  <c:v>41298</c:v>
                </c:pt>
                <c:pt idx="3335">
                  <c:v>41297</c:v>
                </c:pt>
                <c:pt idx="3336">
                  <c:v>41296</c:v>
                </c:pt>
                <c:pt idx="3337">
                  <c:v>41295</c:v>
                </c:pt>
                <c:pt idx="3338">
                  <c:v>41292</c:v>
                </c:pt>
                <c:pt idx="3339">
                  <c:v>41291</c:v>
                </c:pt>
                <c:pt idx="3340">
                  <c:v>41290</c:v>
                </c:pt>
                <c:pt idx="3341">
                  <c:v>41289</c:v>
                </c:pt>
                <c:pt idx="3342">
                  <c:v>41288</c:v>
                </c:pt>
                <c:pt idx="3343">
                  <c:v>41285</c:v>
                </c:pt>
                <c:pt idx="3344">
                  <c:v>41284</c:v>
                </c:pt>
                <c:pt idx="3345">
                  <c:v>41283</c:v>
                </c:pt>
                <c:pt idx="3346">
                  <c:v>41282</c:v>
                </c:pt>
                <c:pt idx="3347">
                  <c:v>41281</c:v>
                </c:pt>
                <c:pt idx="3348">
                  <c:v>41278</c:v>
                </c:pt>
                <c:pt idx="3349">
                  <c:v>41277</c:v>
                </c:pt>
                <c:pt idx="3350">
                  <c:v>41276</c:v>
                </c:pt>
                <c:pt idx="3351">
                  <c:v>41275</c:v>
                </c:pt>
                <c:pt idx="3352">
                  <c:v>41274</c:v>
                </c:pt>
                <c:pt idx="3353">
                  <c:v>41271</c:v>
                </c:pt>
                <c:pt idx="3354">
                  <c:v>41270</c:v>
                </c:pt>
                <c:pt idx="3355">
                  <c:v>41269</c:v>
                </c:pt>
                <c:pt idx="3356">
                  <c:v>41268</c:v>
                </c:pt>
                <c:pt idx="3357">
                  <c:v>41267</c:v>
                </c:pt>
                <c:pt idx="3358">
                  <c:v>41264</c:v>
                </c:pt>
                <c:pt idx="3359">
                  <c:v>41263</c:v>
                </c:pt>
                <c:pt idx="3360">
                  <c:v>41262</c:v>
                </c:pt>
                <c:pt idx="3361">
                  <c:v>41261</c:v>
                </c:pt>
                <c:pt idx="3362">
                  <c:v>41260</c:v>
                </c:pt>
                <c:pt idx="3363">
                  <c:v>41257</c:v>
                </c:pt>
                <c:pt idx="3364">
                  <c:v>41256</c:v>
                </c:pt>
                <c:pt idx="3365">
                  <c:v>41255</c:v>
                </c:pt>
                <c:pt idx="3366">
                  <c:v>41254</c:v>
                </c:pt>
                <c:pt idx="3367">
                  <c:v>41253</c:v>
                </c:pt>
                <c:pt idx="3368">
                  <c:v>41250</c:v>
                </c:pt>
                <c:pt idx="3369">
                  <c:v>41249</c:v>
                </c:pt>
                <c:pt idx="3370">
                  <c:v>41248</c:v>
                </c:pt>
                <c:pt idx="3371">
                  <c:v>41247</c:v>
                </c:pt>
                <c:pt idx="3372">
                  <c:v>41246</c:v>
                </c:pt>
                <c:pt idx="3373">
                  <c:v>41243</c:v>
                </c:pt>
                <c:pt idx="3374">
                  <c:v>41242</c:v>
                </c:pt>
                <c:pt idx="3375">
                  <c:v>41241</c:v>
                </c:pt>
                <c:pt idx="3376">
                  <c:v>41240</c:v>
                </c:pt>
                <c:pt idx="3377">
                  <c:v>41239</c:v>
                </c:pt>
                <c:pt idx="3378">
                  <c:v>41236</c:v>
                </c:pt>
                <c:pt idx="3379">
                  <c:v>41235</c:v>
                </c:pt>
                <c:pt idx="3380">
                  <c:v>41234</c:v>
                </c:pt>
                <c:pt idx="3381">
                  <c:v>41233</c:v>
                </c:pt>
                <c:pt idx="3382">
                  <c:v>41232</c:v>
                </c:pt>
                <c:pt idx="3383">
                  <c:v>41229</c:v>
                </c:pt>
                <c:pt idx="3384">
                  <c:v>41228</c:v>
                </c:pt>
                <c:pt idx="3385">
                  <c:v>41227</c:v>
                </c:pt>
                <c:pt idx="3386">
                  <c:v>41226</c:v>
                </c:pt>
                <c:pt idx="3387">
                  <c:v>41225</c:v>
                </c:pt>
                <c:pt idx="3388">
                  <c:v>41222</c:v>
                </c:pt>
                <c:pt idx="3389">
                  <c:v>41221</c:v>
                </c:pt>
                <c:pt idx="3390">
                  <c:v>41220</c:v>
                </c:pt>
                <c:pt idx="3391">
                  <c:v>41219</c:v>
                </c:pt>
                <c:pt idx="3392">
                  <c:v>41218</c:v>
                </c:pt>
                <c:pt idx="3393">
                  <c:v>41215</c:v>
                </c:pt>
                <c:pt idx="3394">
                  <c:v>41214</c:v>
                </c:pt>
                <c:pt idx="3395">
                  <c:v>41213</c:v>
                </c:pt>
                <c:pt idx="3396">
                  <c:v>41212</c:v>
                </c:pt>
                <c:pt idx="3397">
                  <c:v>41211</c:v>
                </c:pt>
                <c:pt idx="3398">
                  <c:v>41208</c:v>
                </c:pt>
                <c:pt idx="3399">
                  <c:v>41207</c:v>
                </c:pt>
                <c:pt idx="3400">
                  <c:v>41206</c:v>
                </c:pt>
                <c:pt idx="3401">
                  <c:v>41205</c:v>
                </c:pt>
                <c:pt idx="3402">
                  <c:v>41204</c:v>
                </c:pt>
                <c:pt idx="3403">
                  <c:v>41201</c:v>
                </c:pt>
                <c:pt idx="3404">
                  <c:v>41200</c:v>
                </c:pt>
                <c:pt idx="3405">
                  <c:v>41199</c:v>
                </c:pt>
                <c:pt idx="3406">
                  <c:v>41198</c:v>
                </c:pt>
                <c:pt idx="3407">
                  <c:v>41197</c:v>
                </c:pt>
                <c:pt idx="3408">
                  <c:v>41194</c:v>
                </c:pt>
                <c:pt idx="3409">
                  <c:v>41193</c:v>
                </c:pt>
                <c:pt idx="3410">
                  <c:v>41192</c:v>
                </c:pt>
                <c:pt idx="3411">
                  <c:v>41191</c:v>
                </c:pt>
                <c:pt idx="3412">
                  <c:v>41190</c:v>
                </c:pt>
                <c:pt idx="3413">
                  <c:v>41187</c:v>
                </c:pt>
                <c:pt idx="3414">
                  <c:v>41186</c:v>
                </c:pt>
                <c:pt idx="3415">
                  <c:v>41185</c:v>
                </c:pt>
                <c:pt idx="3416">
                  <c:v>41184</c:v>
                </c:pt>
                <c:pt idx="3417">
                  <c:v>41183</c:v>
                </c:pt>
                <c:pt idx="3418">
                  <c:v>41180</c:v>
                </c:pt>
                <c:pt idx="3419">
                  <c:v>41179</c:v>
                </c:pt>
                <c:pt idx="3420">
                  <c:v>41178</c:v>
                </c:pt>
                <c:pt idx="3421">
                  <c:v>41177</c:v>
                </c:pt>
                <c:pt idx="3422">
                  <c:v>41176</c:v>
                </c:pt>
                <c:pt idx="3423">
                  <c:v>41173</c:v>
                </c:pt>
                <c:pt idx="3424">
                  <c:v>41172</c:v>
                </c:pt>
                <c:pt idx="3425">
                  <c:v>41171</c:v>
                </c:pt>
                <c:pt idx="3426">
                  <c:v>41170</c:v>
                </c:pt>
                <c:pt idx="3427">
                  <c:v>41169</c:v>
                </c:pt>
                <c:pt idx="3428">
                  <c:v>41166</c:v>
                </c:pt>
                <c:pt idx="3429">
                  <c:v>41165</c:v>
                </c:pt>
                <c:pt idx="3430">
                  <c:v>41164</c:v>
                </c:pt>
                <c:pt idx="3431">
                  <c:v>41163</c:v>
                </c:pt>
                <c:pt idx="3432">
                  <c:v>41162</c:v>
                </c:pt>
                <c:pt idx="3433">
                  <c:v>41159</c:v>
                </c:pt>
                <c:pt idx="3434">
                  <c:v>41158</c:v>
                </c:pt>
                <c:pt idx="3435">
                  <c:v>41157</c:v>
                </c:pt>
                <c:pt idx="3436">
                  <c:v>41156</c:v>
                </c:pt>
                <c:pt idx="3437">
                  <c:v>41155</c:v>
                </c:pt>
                <c:pt idx="3438">
                  <c:v>41152</c:v>
                </c:pt>
                <c:pt idx="3439">
                  <c:v>41151</c:v>
                </c:pt>
                <c:pt idx="3440">
                  <c:v>41150</c:v>
                </c:pt>
                <c:pt idx="3441">
                  <c:v>41149</c:v>
                </c:pt>
                <c:pt idx="3442">
                  <c:v>41148</c:v>
                </c:pt>
                <c:pt idx="3443">
                  <c:v>41145</c:v>
                </c:pt>
                <c:pt idx="3444">
                  <c:v>41144</c:v>
                </c:pt>
                <c:pt idx="3445">
                  <c:v>41143</c:v>
                </c:pt>
                <c:pt idx="3446">
                  <c:v>41142</c:v>
                </c:pt>
                <c:pt idx="3447">
                  <c:v>41141</c:v>
                </c:pt>
                <c:pt idx="3448">
                  <c:v>41138</c:v>
                </c:pt>
                <c:pt idx="3449">
                  <c:v>41137</c:v>
                </c:pt>
                <c:pt idx="3450">
                  <c:v>41136</c:v>
                </c:pt>
                <c:pt idx="3451">
                  <c:v>41135</c:v>
                </c:pt>
                <c:pt idx="3452">
                  <c:v>41134</c:v>
                </c:pt>
                <c:pt idx="3453">
                  <c:v>41131</c:v>
                </c:pt>
                <c:pt idx="3454">
                  <c:v>41130</c:v>
                </c:pt>
                <c:pt idx="3455">
                  <c:v>41129</c:v>
                </c:pt>
                <c:pt idx="3456">
                  <c:v>41128</c:v>
                </c:pt>
                <c:pt idx="3457">
                  <c:v>41127</c:v>
                </c:pt>
                <c:pt idx="3458">
                  <c:v>41124</c:v>
                </c:pt>
                <c:pt idx="3459">
                  <c:v>41123</c:v>
                </c:pt>
                <c:pt idx="3460">
                  <c:v>41122</c:v>
                </c:pt>
                <c:pt idx="3461">
                  <c:v>41121</c:v>
                </c:pt>
                <c:pt idx="3462">
                  <c:v>41120</c:v>
                </c:pt>
                <c:pt idx="3463">
                  <c:v>41117</c:v>
                </c:pt>
                <c:pt idx="3464">
                  <c:v>41116</c:v>
                </c:pt>
                <c:pt idx="3465">
                  <c:v>41115</c:v>
                </c:pt>
                <c:pt idx="3466">
                  <c:v>41114</c:v>
                </c:pt>
                <c:pt idx="3467">
                  <c:v>41113</c:v>
                </c:pt>
                <c:pt idx="3468">
                  <c:v>41110</c:v>
                </c:pt>
                <c:pt idx="3469">
                  <c:v>41109</c:v>
                </c:pt>
                <c:pt idx="3470">
                  <c:v>41108</c:v>
                </c:pt>
                <c:pt idx="3471">
                  <c:v>41107</c:v>
                </c:pt>
                <c:pt idx="3472">
                  <c:v>41106</c:v>
                </c:pt>
                <c:pt idx="3473">
                  <c:v>41103</c:v>
                </c:pt>
                <c:pt idx="3474">
                  <c:v>41102</c:v>
                </c:pt>
                <c:pt idx="3475">
                  <c:v>41101</c:v>
                </c:pt>
                <c:pt idx="3476">
                  <c:v>41100</c:v>
                </c:pt>
                <c:pt idx="3477">
                  <c:v>41099</c:v>
                </c:pt>
                <c:pt idx="3478">
                  <c:v>41096</c:v>
                </c:pt>
                <c:pt idx="3479">
                  <c:v>41095</c:v>
                </c:pt>
                <c:pt idx="3480">
                  <c:v>41094</c:v>
                </c:pt>
                <c:pt idx="3481">
                  <c:v>41093</c:v>
                </c:pt>
                <c:pt idx="3482">
                  <c:v>41092</c:v>
                </c:pt>
                <c:pt idx="3483">
                  <c:v>41089</c:v>
                </c:pt>
                <c:pt idx="3484">
                  <c:v>41088</c:v>
                </c:pt>
                <c:pt idx="3485">
                  <c:v>41087</c:v>
                </c:pt>
                <c:pt idx="3486">
                  <c:v>41086</c:v>
                </c:pt>
                <c:pt idx="3487">
                  <c:v>41085</c:v>
                </c:pt>
                <c:pt idx="3488">
                  <c:v>41082</c:v>
                </c:pt>
                <c:pt idx="3489">
                  <c:v>41081</c:v>
                </c:pt>
                <c:pt idx="3490">
                  <c:v>41080</c:v>
                </c:pt>
                <c:pt idx="3491">
                  <c:v>41079</c:v>
                </c:pt>
                <c:pt idx="3492">
                  <c:v>41078</c:v>
                </c:pt>
                <c:pt idx="3493">
                  <c:v>41075</c:v>
                </c:pt>
                <c:pt idx="3494">
                  <c:v>41074</c:v>
                </c:pt>
                <c:pt idx="3495">
                  <c:v>41073</c:v>
                </c:pt>
                <c:pt idx="3496">
                  <c:v>41072</c:v>
                </c:pt>
                <c:pt idx="3497">
                  <c:v>41071</c:v>
                </c:pt>
                <c:pt idx="3498">
                  <c:v>41068</c:v>
                </c:pt>
                <c:pt idx="3499">
                  <c:v>41067</c:v>
                </c:pt>
                <c:pt idx="3500">
                  <c:v>41066</c:v>
                </c:pt>
                <c:pt idx="3501">
                  <c:v>41065</c:v>
                </c:pt>
                <c:pt idx="3502">
                  <c:v>41064</c:v>
                </c:pt>
                <c:pt idx="3503">
                  <c:v>41061</c:v>
                </c:pt>
                <c:pt idx="3504">
                  <c:v>41060</c:v>
                </c:pt>
                <c:pt idx="3505">
                  <c:v>41059</c:v>
                </c:pt>
                <c:pt idx="3506">
                  <c:v>41058</c:v>
                </c:pt>
                <c:pt idx="3507">
                  <c:v>41057</c:v>
                </c:pt>
                <c:pt idx="3508">
                  <c:v>41054</c:v>
                </c:pt>
                <c:pt idx="3509">
                  <c:v>41053</c:v>
                </c:pt>
                <c:pt idx="3510">
                  <c:v>41052</c:v>
                </c:pt>
                <c:pt idx="3511">
                  <c:v>41051</c:v>
                </c:pt>
                <c:pt idx="3512">
                  <c:v>41050</c:v>
                </c:pt>
                <c:pt idx="3513">
                  <c:v>41047</c:v>
                </c:pt>
                <c:pt idx="3514">
                  <c:v>41046</c:v>
                </c:pt>
                <c:pt idx="3515">
                  <c:v>41045</c:v>
                </c:pt>
                <c:pt idx="3516">
                  <c:v>41044</c:v>
                </c:pt>
                <c:pt idx="3517">
                  <c:v>41043</c:v>
                </c:pt>
                <c:pt idx="3518">
                  <c:v>41040</c:v>
                </c:pt>
                <c:pt idx="3519">
                  <c:v>41039</c:v>
                </c:pt>
                <c:pt idx="3520">
                  <c:v>41038</c:v>
                </c:pt>
                <c:pt idx="3521">
                  <c:v>41037</c:v>
                </c:pt>
                <c:pt idx="3522">
                  <c:v>41036</c:v>
                </c:pt>
                <c:pt idx="3523">
                  <c:v>41033</c:v>
                </c:pt>
                <c:pt idx="3524">
                  <c:v>41032</c:v>
                </c:pt>
                <c:pt idx="3525">
                  <c:v>41031</c:v>
                </c:pt>
                <c:pt idx="3526">
                  <c:v>41030</c:v>
                </c:pt>
                <c:pt idx="3527">
                  <c:v>41029</c:v>
                </c:pt>
                <c:pt idx="3528">
                  <c:v>41026</c:v>
                </c:pt>
                <c:pt idx="3529">
                  <c:v>41025</c:v>
                </c:pt>
                <c:pt idx="3530">
                  <c:v>41024</c:v>
                </c:pt>
                <c:pt idx="3531">
                  <c:v>41023</c:v>
                </c:pt>
                <c:pt idx="3532">
                  <c:v>41022</c:v>
                </c:pt>
                <c:pt idx="3533">
                  <c:v>41019</c:v>
                </c:pt>
                <c:pt idx="3534">
                  <c:v>41018</c:v>
                </c:pt>
                <c:pt idx="3535">
                  <c:v>41017</c:v>
                </c:pt>
                <c:pt idx="3536">
                  <c:v>41016</c:v>
                </c:pt>
                <c:pt idx="3537">
                  <c:v>41015</c:v>
                </c:pt>
                <c:pt idx="3538">
                  <c:v>41012</c:v>
                </c:pt>
                <c:pt idx="3539">
                  <c:v>41011</c:v>
                </c:pt>
                <c:pt idx="3540">
                  <c:v>41010</c:v>
                </c:pt>
                <c:pt idx="3541">
                  <c:v>41009</c:v>
                </c:pt>
                <c:pt idx="3542">
                  <c:v>41008</c:v>
                </c:pt>
                <c:pt idx="3543">
                  <c:v>41005</c:v>
                </c:pt>
                <c:pt idx="3544">
                  <c:v>41004</c:v>
                </c:pt>
                <c:pt idx="3545">
                  <c:v>41003</c:v>
                </c:pt>
                <c:pt idx="3546">
                  <c:v>41002</c:v>
                </c:pt>
                <c:pt idx="3547">
                  <c:v>41001</c:v>
                </c:pt>
                <c:pt idx="3548">
                  <c:v>40998</c:v>
                </c:pt>
                <c:pt idx="3549">
                  <c:v>40997</c:v>
                </c:pt>
                <c:pt idx="3550">
                  <c:v>40996</c:v>
                </c:pt>
                <c:pt idx="3551">
                  <c:v>40995</c:v>
                </c:pt>
                <c:pt idx="3552">
                  <c:v>40994</c:v>
                </c:pt>
                <c:pt idx="3553">
                  <c:v>40991</c:v>
                </c:pt>
                <c:pt idx="3554">
                  <c:v>40990</c:v>
                </c:pt>
                <c:pt idx="3555">
                  <c:v>40989</c:v>
                </c:pt>
                <c:pt idx="3556">
                  <c:v>40988</c:v>
                </c:pt>
                <c:pt idx="3557">
                  <c:v>40987</c:v>
                </c:pt>
                <c:pt idx="3558">
                  <c:v>40984</c:v>
                </c:pt>
                <c:pt idx="3559">
                  <c:v>40983</c:v>
                </c:pt>
                <c:pt idx="3560">
                  <c:v>40982</c:v>
                </c:pt>
                <c:pt idx="3561">
                  <c:v>40981</c:v>
                </c:pt>
                <c:pt idx="3562">
                  <c:v>40980</c:v>
                </c:pt>
                <c:pt idx="3563">
                  <c:v>40977</c:v>
                </c:pt>
                <c:pt idx="3564">
                  <c:v>40976</c:v>
                </c:pt>
                <c:pt idx="3565">
                  <c:v>40975</c:v>
                </c:pt>
                <c:pt idx="3566">
                  <c:v>40974</c:v>
                </c:pt>
                <c:pt idx="3567">
                  <c:v>40973</c:v>
                </c:pt>
                <c:pt idx="3568">
                  <c:v>40970</c:v>
                </c:pt>
                <c:pt idx="3569">
                  <c:v>40969</c:v>
                </c:pt>
                <c:pt idx="3570">
                  <c:v>40968</c:v>
                </c:pt>
                <c:pt idx="3571">
                  <c:v>40967</c:v>
                </c:pt>
                <c:pt idx="3572">
                  <c:v>40966</c:v>
                </c:pt>
                <c:pt idx="3573">
                  <c:v>40963</c:v>
                </c:pt>
                <c:pt idx="3574">
                  <c:v>40962</c:v>
                </c:pt>
                <c:pt idx="3575">
                  <c:v>40961</c:v>
                </c:pt>
                <c:pt idx="3576">
                  <c:v>40960</c:v>
                </c:pt>
                <c:pt idx="3577">
                  <c:v>40959</c:v>
                </c:pt>
                <c:pt idx="3578">
                  <c:v>40956</c:v>
                </c:pt>
                <c:pt idx="3579">
                  <c:v>40955</c:v>
                </c:pt>
                <c:pt idx="3580">
                  <c:v>40954</c:v>
                </c:pt>
                <c:pt idx="3581">
                  <c:v>40953</c:v>
                </c:pt>
                <c:pt idx="3582">
                  <c:v>40952</c:v>
                </c:pt>
                <c:pt idx="3583">
                  <c:v>40949</c:v>
                </c:pt>
                <c:pt idx="3584">
                  <c:v>40948</c:v>
                </c:pt>
                <c:pt idx="3585">
                  <c:v>40947</c:v>
                </c:pt>
                <c:pt idx="3586">
                  <c:v>40946</c:v>
                </c:pt>
                <c:pt idx="3587">
                  <c:v>40945</c:v>
                </c:pt>
                <c:pt idx="3588">
                  <c:v>40942</c:v>
                </c:pt>
                <c:pt idx="3589">
                  <c:v>40941</c:v>
                </c:pt>
                <c:pt idx="3590">
                  <c:v>40940</c:v>
                </c:pt>
                <c:pt idx="3591">
                  <c:v>40939</c:v>
                </c:pt>
                <c:pt idx="3592">
                  <c:v>40938</c:v>
                </c:pt>
                <c:pt idx="3593">
                  <c:v>40935</c:v>
                </c:pt>
                <c:pt idx="3594">
                  <c:v>40934</c:v>
                </c:pt>
                <c:pt idx="3595">
                  <c:v>40933</c:v>
                </c:pt>
                <c:pt idx="3596">
                  <c:v>40932</c:v>
                </c:pt>
                <c:pt idx="3597">
                  <c:v>40931</c:v>
                </c:pt>
                <c:pt idx="3598">
                  <c:v>40928</c:v>
                </c:pt>
                <c:pt idx="3599">
                  <c:v>40927</c:v>
                </c:pt>
                <c:pt idx="3600">
                  <c:v>40926</c:v>
                </c:pt>
                <c:pt idx="3601">
                  <c:v>40925</c:v>
                </c:pt>
                <c:pt idx="3602">
                  <c:v>40924</c:v>
                </c:pt>
                <c:pt idx="3603">
                  <c:v>40921</c:v>
                </c:pt>
                <c:pt idx="3604">
                  <c:v>40920</c:v>
                </c:pt>
                <c:pt idx="3605">
                  <c:v>40919</c:v>
                </c:pt>
                <c:pt idx="3606">
                  <c:v>40918</c:v>
                </c:pt>
                <c:pt idx="3607">
                  <c:v>40917</c:v>
                </c:pt>
                <c:pt idx="3608">
                  <c:v>40914</c:v>
                </c:pt>
                <c:pt idx="3609">
                  <c:v>40913</c:v>
                </c:pt>
                <c:pt idx="3610">
                  <c:v>40912</c:v>
                </c:pt>
                <c:pt idx="3611">
                  <c:v>40911</c:v>
                </c:pt>
                <c:pt idx="3612">
                  <c:v>40910</c:v>
                </c:pt>
                <c:pt idx="3613">
                  <c:v>40907</c:v>
                </c:pt>
                <c:pt idx="3614">
                  <c:v>40906</c:v>
                </c:pt>
                <c:pt idx="3615">
                  <c:v>40905</c:v>
                </c:pt>
                <c:pt idx="3616">
                  <c:v>40904</c:v>
                </c:pt>
                <c:pt idx="3617">
                  <c:v>40903</c:v>
                </c:pt>
                <c:pt idx="3618">
                  <c:v>40900</c:v>
                </c:pt>
                <c:pt idx="3619">
                  <c:v>40899</c:v>
                </c:pt>
                <c:pt idx="3620">
                  <c:v>40898</c:v>
                </c:pt>
                <c:pt idx="3621">
                  <c:v>40897</c:v>
                </c:pt>
                <c:pt idx="3622">
                  <c:v>40896</c:v>
                </c:pt>
                <c:pt idx="3623">
                  <c:v>40893</c:v>
                </c:pt>
                <c:pt idx="3624">
                  <c:v>40892</c:v>
                </c:pt>
                <c:pt idx="3625">
                  <c:v>40891</c:v>
                </c:pt>
                <c:pt idx="3626">
                  <c:v>40890</c:v>
                </c:pt>
                <c:pt idx="3627">
                  <c:v>40889</c:v>
                </c:pt>
                <c:pt idx="3628">
                  <c:v>40886</c:v>
                </c:pt>
                <c:pt idx="3629">
                  <c:v>40885</c:v>
                </c:pt>
                <c:pt idx="3630">
                  <c:v>40884</c:v>
                </c:pt>
                <c:pt idx="3631">
                  <c:v>40883</c:v>
                </c:pt>
                <c:pt idx="3632">
                  <c:v>40882</c:v>
                </c:pt>
                <c:pt idx="3633">
                  <c:v>40879</c:v>
                </c:pt>
                <c:pt idx="3634">
                  <c:v>40878</c:v>
                </c:pt>
                <c:pt idx="3635">
                  <c:v>40877</c:v>
                </c:pt>
                <c:pt idx="3636">
                  <c:v>40876</c:v>
                </c:pt>
                <c:pt idx="3637">
                  <c:v>40875</c:v>
                </c:pt>
                <c:pt idx="3638">
                  <c:v>40872</c:v>
                </c:pt>
                <c:pt idx="3639">
                  <c:v>40871</c:v>
                </c:pt>
                <c:pt idx="3640">
                  <c:v>40870</c:v>
                </c:pt>
                <c:pt idx="3641">
                  <c:v>40869</c:v>
                </c:pt>
                <c:pt idx="3642">
                  <c:v>40868</c:v>
                </c:pt>
                <c:pt idx="3643">
                  <c:v>40865</c:v>
                </c:pt>
                <c:pt idx="3644">
                  <c:v>40864</c:v>
                </c:pt>
                <c:pt idx="3645">
                  <c:v>40863</c:v>
                </c:pt>
                <c:pt idx="3646">
                  <c:v>40862</c:v>
                </c:pt>
                <c:pt idx="3647">
                  <c:v>40861</c:v>
                </c:pt>
                <c:pt idx="3648">
                  <c:v>40858</c:v>
                </c:pt>
                <c:pt idx="3649">
                  <c:v>40857</c:v>
                </c:pt>
                <c:pt idx="3650">
                  <c:v>40856</c:v>
                </c:pt>
                <c:pt idx="3651">
                  <c:v>40855</c:v>
                </c:pt>
                <c:pt idx="3652">
                  <c:v>40854</c:v>
                </c:pt>
                <c:pt idx="3653">
                  <c:v>40851</c:v>
                </c:pt>
                <c:pt idx="3654">
                  <c:v>40850</c:v>
                </c:pt>
                <c:pt idx="3655">
                  <c:v>40849</c:v>
                </c:pt>
                <c:pt idx="3656">
                  <c:v>40848</c:v>
                </c:pt>
                <c:pt idx="3657">
                  <c:v>40847</c:v>
                </c:pt>
                <c:pt idx="3658">
                  <c:v>40844</c:v>
                </c:pt>
                <c:pt idx="3659">
                  <c:v>40843</c:v>
                </c:pt>
                <c:pt idx="3660">
                  <c:v>40842</c:v>
                </c:pt>
                <c:pt idx="3661">
                  <c:v>40841</c:v>
                </c:pt>
                <c:pt idx="3662">
                  <c:v>40840</c:v>
                </c:pt>
                <c:pt idx="3663">
                  <c:v>40837</c:v>
                </c:pt>
                <c:pt idx="3664">
                  <c:v>40836</c:v>
                </c:pt>
                <c:pt idx="3665">
                  <c:v>40835</c:v>
                </c:pt>
                <c:pt idx="3666">
                  <c:v>40834</c:v>
                </c:pt>
                <c:pt idx="3667">
                  <c:v>40833</c:v>
                </c:pt>
                <c:pt idx="3668">
                  <c:v>40830</c:v>
                </c:pt>
                <c:pt idx="3669">
                  <c:v>40829</c:v>
                </c:pt>
                <c:pt idx="3670">
                  <c:v>40828</c:v>
                </c:pt>
                <c:pt idx="3671">
                  <c:v>40827</c:v>
                </c:pt>
                <c:pt idx="3672">
                  <c:v>40826</c:v>
                </c:pt>
                <c:pt idx="3673">
                  <c:v>40823</c:v>
                </c:pt>
                <c:pt idx="3674">
                  <c:v>40822</c:v>
                </c:pt>
                <c:pt idx="3675">
                  <c:v>40821</c:v>
                </c:pt>
                <c:pt idx="3676">
                  <c:v>40820</c:v>
                </c:pt>
                <c:pt idx="3677">
                  <c:v>40819</c:v>
                </c:pt>
                <c:pt idx="3678">
                  <c:v>40816</c:v>
                </c:pt>
                <c:pt idx="3679">
                  <c:v>40815</c:v>
                </c:pt>
                <c:pt idx="3680">
                  <c:v>40814</c:v>
                </c:pt>
                <c:pt idx="3681">
                  <c:v>40813</c:v>
                </c:pt>
                <c:pt idx="3682">
                  <c:v>40812</c:v>
                </c:pt>
                <c:pt idx="3683">
                  <c:v>40809</c:v>
                </c:pt>
                <c:pt idx="3684">
                  <c:v>40808</c:v>
                </c:pt>
                <c:pt idx="3685">
                  <c:v>40807</c:v>
                </c:pt>
                <c:pt idx="3686">
                  <c:v>40806</c:v>
                </c:pt>
                <c:pt idx="3687">
                  <c:v>40805</c:v>
                </c:pt>
                <c:pt idx="3688">
                  <c:v>40802</c:v>
                </c:pt>
                <c:pt idx="3689">
                  <c:v>40801</c:v>
                </c:pt>
                <c:pt idx="3690">
                  <c:v>40800</c:v>
                </c:pt>
                <c:pt idx="3691">
                  <c:v>40799</c:v>
                </c:pt>
                <c:pt idx="3692">
                  <c:v>40798</c:v>
                </c:pt>
                <c:pt idx="3693">
                  <c:v>40795</c:v>
                </c:pt>
                <c:pt idx="3694">
                  <c:v>40794</c:v>
                </c:pt>
                <c:pt idx="3695">
                  <c:v>40793</c:v>
                </c:pt>
                <c:pt idx="3696">
                  <c:v>40792</c:v>
                </c:pt>
                <c:pt idx="3697">
                  <c:v>40791</c:v>
                </c:pt>
                <c:pt idx="3698">
                  <c:v>40788</c:v>
                </c:pt>
                <c:pt idx="3699">
                  <c:v>40787</c:v>
                </c:pt>
                <c:pt idx="3700">
                  <c:v>40786</c:v>
                </c:pt>
                <c:pt idx="3701">
                  <c:v>40785</c:v>
                </c:pt>
                <c:pt idx="3702">
                  <c:v>40784</c:v>
                </c:pt>
                <c:pt idx="3703">
                  <c:v>40781</c:v>
                </c:pt>
                <c:pt idx="3704">
                  <c:v>40780</c:v>
                </c:pt>
                <c:pt idx="3705">
                  <c:v>40779</c:v>
                </c:pt>
                <c:pt idx="3706">
                  <c:v>40778</c:v>
                </c:pt>
                <c:pt idx="3707">
                  <c:v>40777</c:v>
                </c:pt>
                <c:pt idx="3708">
                  <c:v>40774</c:v>
                </c:pt>
                <c:pt idx="3709">
                  <c:v>40773</c:v>
                </c:pt>
                <c:pt idx="3710">
                  <c:v>40772</c:v>
                </c:pt>
                <c:pt idx="3711">
                  <c:v>40771</c:v>
                </c:pt>
                <c:pt idx="3712">
                  <c:v>40770</c:v>
                </c:pt>
                <c:pt idx="3713">
                  <c:v>40767</c:v>
                </c:pt>
                <c:pt idx="3714">
                  <c:v>40766</c:v>
                </c:pt>
                <c:pt idx="3715">
                  <c:v>40765</c:v>
                </c:pt>
                <c:pt idx="3716">
                  <c:v>40764</c:v>
                </c:pt>
                <c:pt idx="3717">
                  <c:v>40763</c:v>
                </c:pt>
                <c:pt idx="3718">
                  <c:v>40760</c:v>
                </c:pt>
                <c:pt idx="3719">
                  <c:v>40759</c:v>
                </c:pt>
                <c:pt idx="3720">
                  <c:v>40758</c:v>
                </c:pt>
                <c:pt idx="3721">
                  <c:v>40757</c:v>
                </c:pt>
                <c:pt idx="3722">
                  <c:v>40756</c:v>
                </c:pt>
                <c:pt idx="3723">
                  <c:v>40753</c:v>
                </c:pt>
                <c:pt idx="3724">
                  <c:v>40752</c:v>
                </c:pt>
                <c:pt idx="3725">
                  <c:v>40751</c:v>
                </c:pt>
                <c:pt idx="3726">
                  <c:v>40750</c:v>
                </c:pt>
                <c:pt idx="3727">
                  <c:v>40749</c:v>
                </c:pt>
                <c:pt idx="3728">
                  <c:v>40746</c:v>
                </c:pt>
                <c:pt idx="3729">
                  <c:v>40745</c:v>
                </c:pt>
                <c:pt idx="3730">
                  <c:v>40744</c:v>
                </c:pt>
                <c:pt idx="3731">
                  <c:v>40743</c:v>
                </c:pt>
                <c:pt idx="3732">
                  <c:v>40742</c:v>
                </c:pt>
                <c:pt idx="3733">
                  <c:v>40739</c:v>
                </c:pt>
                <c:pt idx="3734">
                  <c:v>40738</c:v>
                </c:pt>
                <c:pt idx="3735">
                  <c:v>40737</c:v>
                </c:pt>
                <c:pt idx="3736">
                  <c:v>40736</c:v>
                </c:pt>
                <c:pt idx="3737">
                  <c:v>40735</c:v>
                </c:pt>
                <c:pt idx="3738">
                  <c:v>40732</c:v>
                </c:pt>
                <c:pt idx="3739">
                  <c:v>40731</c:v>
                </c:pt>
                <c:pt idx="3740">
                  <c:v>40730</c:v>
                </c:pt>
                <c:pt idx="3741">
                  <c:v>40729</c:v>
                </c:pt>
                <c:pt idx="3742">
                  <c:v>40728</c:v>
                </c:pt>
                <c:pt idx="3743">
                  <c:v>40725</c:v>
                </c:pt>
                <c:pt idx="3744">
                  <c:v>40724</c:v>
                </c:pt>
                <c:pt idx="3745">
                  <c:v>40723</c:v>
                </c:pt>
                <c:pt idx="3746">
                  <c:v>40722</c:v>
                </c:pt>
                <c:pt idx="3747">
                  <c:v>40721</c:v>
                </c:pt>
                <c:pt idx="3748">
                  <c:v>40718</c:v>
                </c:pt>
                <c:pt idx="3749">
                  <c:v>40717</c:v>
                </c:pt>
                <c:pt idx="3750">
                  <c:v>40716</c:v>
                </c:pt>
                <c:pt idx="3751">
                  <c:v>40715</c:v>
                </c:pt>
                <c:pt idx="3752">
                  <c:v>40714</c:v>
                </c:pt>
                <c:pt idx="3753">
                  <c:v>40711</c:v>
                </c:pt>
                <c:pt idx="3754">
                  <c:v>40710</c:v>
                </c:pt>
                <c:pt idx="3755">
                  <c:v>40709</c:v>
                </c:pt>
                <c:pt idx="3756">
                  <c:v>40708</c:v>
                </c:pt>
                <c:pt idx="3757">
                  <c:v>40707</c:v>
                </c:pt>
                <c:pt idx="3758">
                  <c:v>40704</c:v>
                </c:pt>
                <c:pt idx="3759">
                  <c:v>40703</c:v>
                </c:pt>
                <c:pt idx="3760">
                  <c:v>40702</c:v>
                </c:pt>
                <c:pt idx="3761">
                  <c:v>40701</c:v>
                </c:pt>
                <c:pt idx="3762">
                  <c:v>40700</c:v>
                </c:pt>
                <c:pt idx="3763">
                  <c:v>40697</c:v>
                </c:pt>
                <c:pt idx="3764">
                  <c:v>40696</c:v>
                </c:pt>
                <c:pt idx="3765">
                  <c:v>40695</c:v>
                </c:pt>
                <c:pt idx="3766">
                  <c:v>40694</c:v>
                </c:pt>
                <c:pt idx="3767">
                  <c:v>40693</c:v>
                </c:pt>
                <c:pt idx="3768">
                  <c:v>40690</c:v>
                </c:pt>
                <c:pt idx="3769">
                  <c:v>40689</c:v>
                </c:pt>
                <c:pt idx="3770">
                  <c:v>40688</c:v>
                </c:pt>
                <c:pt idx="3771">
                  <c:v>40687</c:v>
                </c:pt>
                <c:pt idx="3772">
                  <c:v>40686</c:v>
                </c:pt>
                <c:pt idx="3773">
                  <c:v>40683</c:v>
                </c:pt>
                <c:pt idx="3774">
                  <c:v>40682</c:v>
                </c:pt>
                <c:pt idx="3775">
                  <c:v>40681</c:v>
                </c:pt>
                <c:pt idx="3776">
                  <c:v>40680</c:v>
                </c:pt>
                <c:pt idx="3777">
                  <c:v>40679</c:v>
                </c:pt>
                <c:pt idx="3778">
                  <c:v>40676</c:v>
                </c:pt>
                <c:pt idx="3779">
                  <c:v>40675</c:v>
                </c:pt>
                <c:pt idx="3780">
                  <c:v>40674</c:v>
                </c:pt>
                <c:pt idx="3781">
                  <c:v>40673</c:v>
                </c:pt>
                <c:pt idx="3782">
                  <c:v>40672</c:v>
                </c:pt>
                <c:pt idx="3783">
                  <c:v>40669</c:v>
                </c:pt>
                <c:pt idx="3784">
                  <c:v>40668</c:v>
                </c:pt>
                <c:pt idx="3785">
                  <c:v>40667</c:v>
                </c:pt>
                <c:pt idx="3786">
                  <c:v>40666</c:v>
                </c:pt>
                <c:pt idx="3787">
                  <c:v>40665</c:v>
                </c:pt>
                <c:pt idx="3788">
                  <c:v>40662</c:v>
                </c:pt>
                <c:pt idx="3789">
                  <c:v>40661</c:v>
                </c:pt>
                <c:pt idx="3790">
                  <c:v>40660</c:v>
                </c:pt>
                <c:pt idx="3791">
                  <c:v>40659</c:v>
                </c:pt>
                <c:pt idx="3792">
                  <c:v>40658</c:v>
                </c:pt>
                <c:pt idx="3793">
                  <c:v>40655</c:v>
                </c:pt>
                <c:pt idx="3794">
                  <c:v>40654</c:v>
                </c:pt>
                <c:pt idx="3795">
                  <c:v>40653</c:v>
                </c:pt>
                <c:pt idx="3796">
                  <c:v>40652</c:v>
                </c:pt>
                <c:pt idx="3797">
                  <c:v>40651</c:v>
                </c:pt>
                <c:pt idx="3798">
                  <c:v>40648</c:v>
                </c:pt>
                <c:pt idx="3799">
                  <c:v>40647</c:v>
                </c:pt>
                <c:pt idx="3800">
                  <c:v>40646</c:v>
                </c:pt>
                <c:pt idx="3801">
                  <c:v>40645</c:v>
                </c:pt>
                <c:pt idx="3802">
                  <c:v>40644</c:v>
                </c:pt>
                <c:pt idx="3803">
                  <c:v>40641</c:v>
                </c:pt>
                <c:pt idx="3804">
                  <c:v>40640</c:v>
                </c:pt>
                <c:pt idx="3805">
                  <c:v>40639</c:v>
                </c:pt>
                <c:pt idx="3806">
                  <c:v>40638</c:v>
                </c:pt>
                <c:pt idx="3807">
                  <c:v>40637</c:v>
                </c:pt>
                <c:pt idx="3808">
                  <c:v>40634</c:v>
                </c:pt>
                <c:pt idx="3809">
                  <c:v>40633</c:v>
                </c:pt>
                <c:pt idx="3810">
                  <c:v>40632</c:v>
                </c:pt>
                <c:pt idx="3811">
                  <c:v>40631</c:v>
                </c:pt>
                <c:pt idx="3812">
                  <c:v>40630</c:v>
                </c:pt>
                <c:pt idx="3813">
                  <c:v>40627</c:v>
                </c:pt>
                <c:pt idx="3814">
                  <c:v>40626</c:v>
                </c:pt>
                <c:pt idx="3815">
                  <c:v>40625</c:v>
                </c:pt>
                <c:pt idx="3816">
                  <c:v>40624</c:v>
                </c:pt>
                <c:pt idx="3817">
                  <c:v>40623</c:v>
                </c:pt>
                <c:pt idx="3818">
                  <c:v>40620</c:v>
                </c:pt>
                <c:pt idx="3819">
                  <c:v>40619</c:v>
                </c:pt>
                <c:pt idx="3820">
                  <c:v>40618</c:v>
                </c:pt>
                <c:pt idx="3821">
                  <c:v>40617</c:v>
                </c:pt>
                <c:pt idx="3822">
                  <c:v>40616</c:v>
                </c:pt>
                <c:pt idx="3823">
                  <c:v>40613</c:v>
                </c:pt>
                <c:pt idx="3824">
                  <c:v>40612</c:v>
                </c:pt>
                <c:pt idx="3825">
                  <c:v>40611</c:v>
                </c:pt>
                <c:pt idx="3826">
                  <c:v>40610</c:v>
                </c:pt>
                <c:pt idx="3827">
                  <c:v>40609</c:v>
                </c:pt>
                <c:pt idx="3828">
                  <c:v>40606</c:v>
                </c:pt>
                <c:pt idx="3829">
                  <c:v>40605</c:v>
                </c:pt>
                <c:pt idx="3830">
                  <c:v>40604</c:v>
                </c:pt>
                <c:pt idx="3831">
                  <c:v>40603</c:v>
                </c:pt>
                <c:pt idx="3832">
                  <c:v>40602</c:v>
                </c:pt>
                <c:pt idx="3833">
                  <c:v>40599</c:v>
                </c:pt>
                <c:pt idx="3834">
                  <c:v>40598</c:v>
                </c:pt>
                <c:pt idx="3835">
                  <c:v>40597</c:v>
                </c:pt>
                <c:pt idx="3836">
                  <c:v>40596</c:v>
                </c:pt>
                <c:pt idx="3837">
                  <c:v>40595</c:v>
                </c:pt>
                <c:pt idx="3838">
                  <c:v>40592</c:v>
                </c:pt>
                <c:pt idx="3839">
                  <c:v>40591</c:v>
                </c:pt>
                <c:pt idx="3840">
                  <c:v>40590</c:v>
                </c:pt>
                <c:pt idx="3841">
                  <c:v>40589</c:v>
                </c:pt>
                <c:pt idx="3842">
                  <c:v>40588</c:v>
                </c:pt>
                <c:pt idx="3843">
                  <c:v>40585</c:v>
                </c:pt>
                <c:pt idx="3844">
                  <c:v>40584</c:v>
                </c:pt>
                <c:pt idx="3845">
                  <c:v>40583</c:v>
                </c:pt>
                <c:pt idx="3846">
                  <c:v>40582</c:v>
                </c:pt>
                <c:pt idx="3847">
                  <c:v>40581</c:v>
                </c:pt>
                <c:pt idx="3848">
                  <c:v>40578</c:v>
                </c:pt>
                <c:pt idx="3849">
                  <c:v>40577</c:v>
                </c:pt>
                <c:pt idx="3850">
                  <c:v>40576</c:v>
                </c:pt>
                <c:pt idx="3851">
                  <c:v>40575</c:v>
                </c:pt>
                <c:pt idx="3852">
                  <c:v>40574</c:v>
                </c:pt>
                <c:pt idx="3853">
                  <c:v>40571</c:v>
                </c:pt>
                <c:pt idx="3854">
                  <c:v>40570</c:v>
                </c:pt>
                <c:pt idx="3855">
                  <c:v>40569</c:v>
                </c:pt>
                <c:pt idx="3856">
                  <c:v>40568</c:v>
                </c:pt>
                <c:pt idx="3857">
                  <c:v>40567</c:v>
                </c:pt>
                <c:pt idx="3858">
                  <c:v>40564</c:v>
                </c:pt>
                <c:pt idx="3859">
                  <c:v>40563</c:v>
                </c:pt>
                <c:pt idx="3860">
                  <c:v>40562</c:v>
                </c:pt>
                <c:pt idx="3861">
                  <c:v>40561</c:v>
                </c:pt>
                <c:pt idx="3862">
                  <c:v>40560</c:v>
                </c:pt>
                <c:pt idx="3863">
                  <c:v>40557</c:v>
                </c:pt>
                <c:pt idx="3864">
                  <c:v>40556</c:v>
                </c:pt>
                <c:pt idx="3865">
                  <c:v>40555</c:v>
                </c:pt>
                <c:pt idx="3866">
                  <c:v>40554</c:v>
                </c:pt>
                <c:pt idx="3867">
                  <c:v>40553</c:v>
                </c:pt>
                <c:pt idx="3868">
                  <c:v>40550</c:v>
                </c:pt>
                <c:pt idx="3869">
                  <c:v>40549</c:v>
                </c:pt>
                <c:pt idx="3870">
                  <c:v>40548</c:v>
                </c:pt>
                <c:pt idx="3871">
                  <c:v>40547</c:v>
                </c:pt>
                <c:pt idx="3872">
                  <c:v>40546</c:v>
                </c:pt>
                <c:pt idx="3873">
                  <c:v>40543</c:v>
                </c:pt>
                <c:pt idx="3874">
                  <c:v>40542</c:v>
                </c:pt>
                <c:pt idx="3875">
                  <c:v>40541</c:v>
                </c:pt>
                <c:pt idx="3876">
                  <c:v>40540</c:v>
                </c:pt>
                <c:pt idx="3877">
                  <c:v>40539</c:v>
                </c:pt>
                <c:pt idx="3878">
                  <c:v>40536</c:v>
                </c:pt>
                <c:pt idx="3879">
                  <c:v>40535</c:v>
                </c:pt>
                <c:pt idx="3880">
                  <c:v>40534</c:v>
                </c:pt>
                <c:pt idx="3881">
                  <c:v>40533</c:v>
                </c:pt>
                <c:pt idx="3882">
                  <c:v>40532</c:v>
                </c:pt>
                <c:pt idx="3883">
                  <c:v>40529</c:v>
                </c:pt>
                <c:pt idx="3884">
                  <c:v>40528</c:v>
                </c:pt>
                <c:pt idx="3885">
                  <c:v>40527</c:v>
                </c:pt>
                <c:pt idx="3886">
                  <c:v>40526</c:v>
                </c:pt>
                <c:pt idx="3887">
                  <c:v>40525</c:v>
                </c:pt>
                <c:pt idx="3888">
                  <c:v>40522</c:v>
                </c:pt>
                <c:pt idx="3889">
                  <c:v>40521</c:v>
                </c:pt>
                <c:pt idx="3890">
                  <c:v>40520</c:v>
                </c:pt>
                <c:pt idx="3891">
                  <c:v>40519</c:v>
                </c:pt>
                <c:pt idx="3892">
                  <c:v>40518</c:v>
                </c:pt>
                <c:pt idx="3893">
                  <c:v>40515</c:v>
                </c:pt>
                <c:pt idx="3894">
                  <c:v>40514</c:v>
                </c:pt>
                <c:pt idx="3895">
                  <c:v>40513</c:v>
                </c:pt>
                <c:pt idx="3896">
                  <c:v>40512</c:v>
                </c:pt>
                <c:pt idx="3897">
                  <c:v>40511</c:v>
                </c:pt>
                <c:pt idx="3898">
                  <c:v>40508</c:v>
                </c:pt>
                <c:pt idx="3899">
                  <c:v>40507</c:v>
                </c:pt>
                <c:pt idx="3900">
                  <c:v>40506</c:v>
                </c:pt>
                <c:pt idx="3901">
                  <c:v>40505</c:v>
                </c:pt>
                <c:pt idx="3902">
                  <c:v>40504</c:v>
                </c:pt>
                <c:pt idx="3903">
                  <c:v>40501</c:v>
                </c:pt>
                <c:pt idx="3904">
                  <c:v>40500</c:v>
                </c:pt>
                <c:pt idx="3905">
                  <c:v>40499</c:v>
                </c:pt>
                <c:pt idx="3906">
                  <c:v>40498</c:v>
                </c:pt>
                <c:pt idx="3907">
                  <c:v>40497</c:v>
                </c:pt>
                <c:pt idx="3908">
                  <c:v>40494</c:v>
                </c:pt>
                <c:pt idx="3909">
                  <c:v>40493</c:v>
                </c:pt>
                <c:pt idx="3910">
                  <c:v>40492</c:v>
                </c:pt>
                <c:pt idx="3911">
                  <c:v>40491</c:v>
                </c:pt>
                <c:pt idx="3912">
                  <c:v>40490</c:v>
                </c:pt>
                <c:pt idx="3913">
                  <c:v>40487</c:v>
                </c:pt>
                <c:pt idx="3914">
                  <c:v>40486</c:v>
                </c:pt>
                <c:pt idx="3915">
                  <c:v>40485</c:v>
                </c:pt>
                <c:pt idx="3916">
                  <c:v>40484</c:v>
                </c:pt>
                <c:pt idx="3917">
                  <c:v>40483</c:v>
                </c:pt>
                <c:pt idx="3918">
                  <c:v>40480</c:v>
                </c:pt>
                <c:pt idx="3919">
                  <c:v>40479</c:v>
                </c:pt>
                <c:pt idx="3920">
                  <c:v>40478</c:v>
                </c:pt>
                <c:pt idx="3921">
                  <c:v>40477</c:v>
                </c:pt>
                <c:pt idx="3922">
                  <c:v>40476</c:v>
                </c:pt>
                <c:pt idx="3923">
                  <c:v>40473</c:v>
                </c:pt>
                <c:pt idx="3924">
                  <c:v>40472</c:v>
                </c:pt>
                <c:pt idx="3925">
                  <c:v>40471</c:v>
                </c:pt>
                <c:pt idx="3926">
                  <c:v>40470</c:v>
                </c:pt>
                <c:pt idx="3927">
                  <c:v>40469</c:v>
                </c:pt>
                <c:pt idx="3928">
                  <c:v>40466</c:v>
                </c:pt>
                <c:pt idx="3929">
                  <c:v>40465</c:v>
                </c:pt>
                <c:pt idx="3930">
                  <c:v>40464</c:v>
                </c:pt>
                <c:pt idx="3931">
                  <c:v>40463</c:v>
                </c:pt>
                <c:pt idx="3932">
                  <c:v>40462</c:v>
                </c:pt>
                <c:pt idx="3933">
                  <c:v>40459</c:v>
                </c:pt>
                <c:pt idx="3934">
                  <c:v>40458</c:v>
                </c:pt>
                <c:pt idx="3935">
                  <c:v>40457</c:v>
                </c:pt>
                <c:pt idx="3936">
                  <c:v>40456</c:v>
                </c:pt>
                <c:pt idx="3937">
                  <c:v>40455</c:v>
                </c:pt>
                <c:pt idx="3938">
                  <c:v>40452</c:v>
                </c:pt>
                <c:pt idx="3939">
                  <c:v>40451</c:v>
                </c:pt>
                <c:pt idx="3940">
                  <c:v>40450</c:v>
                </c:pt>
                <c:pt idx="3941">
                  <c:v>40449</c:v>
                </c:pt>
                <c:pt idx="3942">
                  <c:v>40448</c:v>
                </c:pt>
                <c:pt idx="3943">
                  <c:v>40445</c:v>
                </c:pt>
                <c:pt idx="3944">
                  <c:v>40444</c:v>
                </c:pt>
                <c:pt idx="3945">
                  <c:v>40443</c:v>
                </c:pt>
                <c:pt idx="3946">
                  <c:v>40442</c:v>
                </c:pt>
                <c:pt idx="3947">
                  <c:v>40441</c:v>
                </c:pt>
                <c:pt idx="3948">
                  <c:v>40438</c:v>
                </c:pt>
                <c:pt idx="3949">
                  <c:v>40437</c:v>
                </c:pt>
                <c:pt idx="3950">
                  <c:v>40436</c:v>
                </c:pt>
                <c:pt idx="3951">
                  <c:v>40435</c:v>
                </c:pt>
                <c:pt idx="3952">
                  <c:v>40434</c:v>
                </c:pt>
                <c:pt idx="3953">
                  <c:v>40431</c:v>
                </c:pt>
                <c:pt idx="3954">
                  <c:v>40430</c:v>
                </c:pt>
                <c:pt idx="3955">
                  <c:v>40429</c:v>
                </c:pt>
                <c:pt idx="3956">
                  <c:v>40428</c:v>
                </c:pt>
                <c:pt idx="3957">
                  <c:v>40427</c:v>
                </c:pt>
                <c:pt idx="3958">
                  <c:v>40424</c:v>
                </c:pt>
                <c:pt idx="3959">
                  <c:v>40423</c:v>
                </c:pt>
                <c:pt idx="3960">
                  <c:v>40422</c:v>
                </c:pt>
                <c:pt idx="3961">
                  <c:v>40421</c:v>
                </c:pt>
                <c:pt idx="3962">
                  <c:v>40420</c:v>
                </c:pt>
                <c:pt idx="3963">
                  <c:v>40417</c:v>
                </c:pt>
                <c:pt idx="3964">
                  <c:v>40416</c:v>
                </c:pt>
                <c:pt idx="3965">
                  <c:v>40415</c:v>
                </c:pt>
                <c:pt idx="3966">
                  <c:v>40414</c:v>
                </c:pt>
                <c:pt idx="3967">
                  <c:v>40413</c:v>
                </c:pt>
                <c:pt idx="3968">
                  <c:v>40410</c:v>
                </c:pt>
                <c:pt idx="3969">
                  <c:v>40409</c:v>
                </c:pt>
                <c:pt idx="3970">
                  <c:v>40408</c:v>
                </c:pt>
                <c:pt idx="3971">
                  <c:v>40407</c:v>
                </c:pt>
                <c:pt idx="3972">
                  <c:v>40406</c:v>
                </c:pt>
                <c:pt idx="3973">
                  <c:v>40403</c:v>
                </c:pt>
                <c:pt idx="3974">
                  <c:v>40402</c:v>
                </c:pt>
                <c:pt idx="3975">
                  <c:v>40401</c:v>
                </c:pt>
                <c:pt idx="3976">
                  <c:v>40400</c:v>
                </c:pt>
                <c:pt idx="3977">
                  <c:v>40399</c:v>
                </c:pt>
                <c:pt idx="3978">
                  <c:v>40396</c:v>
                </c:pt>
                <c:pt idx="3979">
                  <c:v>40395</c:v>
                </c:pt>
                <c:pt idx="3980">
                  <c:v>40394</c:v>
                </c:pt>
                <c:pt idx="3981">
                  <c:v>40393</c:v>
                </c:pt>
                <c:pt idx="3982">
                  <c:v>40392</c:v>
                </c:pt>
                <c:pt idx="3983">
                  <c:v>40389</c:v>
                </c:pt>
                <c:pt idx="3984">
                  <c:v>40388</c:v>
                </c:pt>
                <c:pt idx="3985">
                  <c:v>40387</c:v>
                </c:pt>
                <c:pt idx="3986">
                  <c:v>40386</c:v>
                </c:pt>
                <c:pt idx="3987">
                  <c:v>40385</c:v>
                </c:pt>
                <c:pt idx="3988">
                  <c:v>40382</c:v>
                </c:pt>
                <c:pt idx="3989">
                  <c:v>40381</c:v>
                </c:pt>
                <c:pt idx="3990">
                  <c:v>40380</c:v>
                </c:pt>
                <c:pt idx="3991">
                  <c:v>40379</c:v>
                </c:pt>
                <c:pt idx="3992">
                  <c:v>40378</c:v>
                </c:pt>
                <c:pt idx="3993">
                  <c:v>40375</c:v>
                </c:pt>
                <c:pt idx="3994">
                  <c:v>40374</c:v>
                </c:pt>
                <c:pt idx="3995">
                  <c:v>40373</c:v>
                </c:pt>
                <c:pt idx="3996">
                  <c:v>40372</c:v>
                </c:pt>
                <c:pt idx="3997">
                  <c:v>40371</c:v>
                </c:pt>
                <c:pt idx="3998">
                  <c:v>40368</c:v>
                </c:pt>
                <c:pt idx="3999">
                  <c:v>40367</c:v>
                </c:pt>
                <c:pt idx="4000">
                  <c:v>40366</c:v>
                </c:pt>
                <c:pt idx="4001">
                  <c:v>40365</c:v>
                </c:pt>
                <c:pt idx="4002">
                  <c:v>40364</c:v>
                </c:pt>
                <c:pt idx="4003">
                  <c:v>40361</c:v>
                </c:pt>
                <c:pt idx="4004">
                  <c:v>40360</c:v>
                </c:pt>
                <c:pt idx="4005">
                  <c:v>40359</c:v>
                </c:pt>
                <c:pt idx="4006">
                  <c:v>40358</c:v>
                </c:pt>
                <c:pt idx="4007">
                  <c:v>40357</c:v>
                </c:pt>
                <c:pt idx="4008">
                  <c:v>40354</c:v>
                </c:pt>
                <c:pt idx="4009">
                  <c:v>40353</c:v>
                </c:pt>
                <c:pt idx="4010">
                  <c:v>40352</c:v>
                </c:pt>
                <c:pt idx="4011">
                  <c:v>40351</c:v>
                </c:pt>
                <c:pt idx="4012">
                  <c:v>40350</c:v>
                </c:pt>
                <c:pt idx="4013">
                  <c:v>40347</c:v>
                </c:pt>
                <c:pt idx="4014">
                  <c:v>40346</c:v>
                </c:pt>
                <c:pt idx="4015">
                  <c:v>40345</c:v>
                </c:pt>
                <c:pt idx="4016">
                  <c:v>40344</c:v>
                </c:pt>
                <c:pt idx="4017">
                  <c:v>40343</c:v>
                </c:pt>
                <c:pt idx="4018">
                  <c:v>40340</c:v>
                </c:pt>
                <c:pt idx="4019">
                  <c:v>40339</c:v>
                </c:pt>
                <c:pt idx="4020">
                  <c:v>40338</c:v>
                </c:pt>
                <c:pt idx="4021">
                  <c:v>40337</c:v>
                </c:pt>
                <c:pt idx="4022">
                  <c:v>40336</c:v>
                </c:pt>
                <c:pt idx="4023">
                  <c:v>40333</c:v>
                </c:pt>
                <c:pt idx="4024">
                  <c:v>40332</c:v>
                </c:pt>
                <c:pt idx="4025">
                  <c:v>40331</c:v>
                </c:pt>
                <c:pt idx="4026">
                  <c:v>40330</c:v>
                </c:pt>
                <c:pt idx="4027">
                  <c:v>40329</c:v>
                </c:pt>
                <c:pt idx="4028">
                  <c:v>40326</c:v>
                </c:pt>
                <c:pt idx="4029">
                  <c:v>40325</c:v>
                </c:pt>
                <c:pt idx="4030">
                  <c:v>40324</c:v>
                </c:pt>
                <c:pt idx="4031">
                  <c:v>40323</c:v>
                </c:pt>
                <c:pt idx="4032">
                  <c:v>40322</c:v>
                </c:pt>
                <c:pt idx="4033">
                  <c:v>40319</c:v>
                </c:pt>
                <c:pt idx="4034">
                  <c:v>40318</c:v>
                </c:pt>
                <c:pt idx="4035">
                  <c:v>40317</c:v>
                </c:pt>
                <c:pt idx="4036">
                  <c:v>40316</c:v>
                </c:pt>
                <c:pt idx="4037">
                  <c:v>40315</c:v>
                </c:pt>
                <c:pt idx="4038">
                  <c:v>40312</c:v>
                </c:pt>
                <c:pt idx="4039">
                  <c:v>40311</c:v>
                </c:pt>
                <c:pt idx="4040">
                  <c:v>40310</c:v>
                </c:pt>
                <c:pt idx="4041">
                  <c:v>40309</c:v>
                </c:pt>
                <c:pt idx="4042">
                  <c:v>40308</c:v>
                </c:pt>
                <c:pt idx="4043">
                  <c:v>40305</c:v>
                </c:pt>
                <c:pt idx="4044">
                  <c:v>40304</c:v>
                </c:pt>
                <c:pt idx="4045">
                  <c:v>40303</c:v>
                </c:pt>
                <c:pt idx="4046">
                  <c:v>40302</c:v>
                </c:pt>
                <c:pt idx="4047">
                  <c:v>40301</c:v>
                </c:pt>
                <c:pt idx="4048">
                  <c:v>40298</c:v>
                </c:pt>
                <c:pt idx="4049">
                  <c:v>40297</c:v>
                </c:pt>
                <c:pt idx="4050">
                  <c:v>40296</c:v>
                </c:pt>
                <c:pt idx="4051">
                  <c:v>40295</c:v>
                </c:pt>
                <c:pt idx="4052">
                  <c:v>40294</c:v>
                </c:pt>
                <c:pt idx="4053">
                  <c:v>40291</c:v>
                </c:pt>
                <c:pt idx="4054">
                  <c:v>40290</c:v>
                </c:pt>
                <c:pt idx="4055">
                  <c:v>40289</c:v>
                </c:pt>
                <c:pt idx="4056">
                  <c:v>40288</c:v>
                </c:pt>
                <c:pt idx="4057">
                  <c:v>40287</c:v>
                </c:pt>
                <c:pt idx="4058">
                  <c:v>40284</c:v>
                </c:pt>
                <c:pt idx="4059">
                  <c:v>40283</c:v>
                </c:pt>
                <c:pt idx="4060">
                  <c:v>40282</c:v>
                </c:pt>
                <c:pt idx="4061">
                  <c:v>40281</c:v>
                </c:pt>
                <c:pt idx="4062">
                  <c:v>40280</c:v>
                </c:pt>
                <c:pt idx="4063">
                  <c:v>40277</c:v>
                </c:pt>
                <c:pt idx="4064">
                  <c:v>40276</c:v>
                </c:pt>
                <c:pt idx="4065">
                  <c:v>40275</c:v>
                </c:pt>
                <c:pt idx="4066">
                  <c:v>40274</c:v>
                </c:pt>
                <c:pt idx="4067">
                  <c:v>40273</c:v>
                </c:pt>
                <c:pt idx="4068">
                  <c:v>40270</c:v>
                </c:pt>
                <c:pt idx="4069">
                  <c:v>40269</c:v>
                </c:pt>
                <c:pt idx="4070">
                  <c:v>40268</c:v>
                </c:pt>
                <c:pt idx="4071">
                  <c:v>40267</c:v>
                </c:pt>
                <c:pt idx="4072">
                  <c:v>40266</c:v>
                </c:pt>
                <c:pt idx="4073">
                  <c:v>40263</c:v>
                </c:pt>
                <c:pt idx="4074">
                  <c:v>40262</c:v>
                </c:pt>
                <c:pt idx="4075">
                  <c:v>40261</c:v>
                </c:pt>
              </c:numCache>
            </c:numRef>
          </c:cat>
          <c:val>
            <c:numRef>
              <c:f>주가!$D$15:$D$4090</c:f>
              <c:numCache>
                <c:formatCode>#,##0</c:formatCode>
                <c:ptCount val="4076"/>
                <c:pt idx="0">
                  <c:v>4985</c:v>
                </c:pt>
                <c:pt idx="1">
                  <c:v>5210</c:v>
                </c:pt>
                <c:pt idx="2">
                  <c:v>5160</c:v>
                </c:pt>
                <c:pt idx="3">
                  <c:v>5240</c:v>
                </c:pt>
                <c:pt idx="4">
                  <c:v>5370</c:v>
                </c:pt>
                <c:pt idx="5">
                  <c:v>5120</c:v>
                </c:pt>
                <c:pt idx="6">
                  <c:v>5060</c:v>
                </c:pt>
                <c:pt idx="7">
                  <c:v>5100</c:v>
                </c:pt>
                <c:pt idx="8">
                  <c:v>5150</c:v>
                </c:pt>
                <c:pt idx="9">
                  <c:v>5250</c:v>
                </c:pt>
                <c:pt idx="10">
                  <c:v>5240</c:v>
                </c:pt>
                <c:pt idx="11">
                  <c:v>5300</c:v>
                </c:pt>
                <c:pt idx="12">
                  <c:v>5510</c:v>
                </c:pt>
                <c:pt idx="13">
                  <c:v>5400</c:v>
                </c:pt>
                <c:pt idx="14">
                  <c:v>5650</c:v>
                </c:pt>
                <c:pt idx="15">
                  <c:v>5370</c:v>
                </c:pt>
                <c:pt idx="16">
                  <c:v>4530</c:v>
                </c:pt>
                <c:pt idx="17">
                  <c:v>5080</c:v>
                </c:pt>
                <c:pt idx="18">
                  <c:v>5120</c:v>
                </c:pt>
                <c:pt idx="19">
                  <c:v>5110</c:v>
                </c:pt>
                <c:pt idx="20">
                  <c:v>5110</c:v>
                </c:pt>
                <c:pt idx="21">
                  <c:v>5110</c:v>
                </c:pt>
                <c:pt idx="22">
                  <c:v>5110</c:v>
                </c:pt>
                <c:pt idx="23">
                  <c:v>5110</c:v>
                </c:pt>
                <c:pt idx="24">
                  <c:v>5110</c:v>
                </c:pt>
                <c:pt idx="25">
                  <c:v>5030</c:v>
                </c:pt>
                <c:pt idx="26">
                  <c:v>4730</c:v>
                </c:pt>
                <c:pt idx="27">
                  <c:v>4635</c:v>
                </c:pt>
                <c:pt idx="28">
                  <c:v>4570</c:v>
                </c:pt>
                <c:pt idx="29">
                  <c:v>4555</c:v>
                </c:pt>
                <c:pt idx="30">
                  <c:v>4590</c:v>
                </c:pt>
                <c:pt idx="31">
                  <c:v>4530</c:v>
                </c:pt>
                <c:pt idx="32">
                  <c:v>4755</c:v>
                </c:pt>
                <c:pt idx="33">
                  <c:v>4275</c:v>
                </c:pt>
                <c:pt idx="34">
                  <c:v>4030</c:v>
                </c:pt>
                <c:pt idx="35">
                  <c:v>3590</c:v>
                </c:pt>
                <c:pt idx="36">
                  <c:v>3465</c:v>
                </c:pt>
                <c:pt idx="37">
                  <c:v>3410</c:v>
                </c:pt>
                <c:pt idx="38">
                  <c:v>3180</c:v>
                </c:pt>
                <c:pt idx="39">
                  <c:v>3080</c:v>
                </c:pt>
                <c:pt idx="40">
                  <c:v>3090</c:v>
                </c:pt>
                <c:pt idx="41">
                  <c:v>3295</c:v>
                </c:pt>
                <c:pt idx="42">
                  <c:v>2965</c:v>
                </c:pt>
                <c:pt idx="43">
                  <c:v>2925</c:v>
                </c:pt>
                <c:pt idx="44">
                  <c:v>2810</c:v>
                </c:pt>
                <c:pt idx="45">
                  <c:v>2695</c:v>
                </c:pt>
                <c:pt idx="46">
                  <c:v>2685</c:v>
                </c:pt>
                <c:pt idx="47">
                  <c:v>2640</c:v>
                </c:pt>
                <c:pt idx="48">
                  <c:v>2680</c:v>
                </c:pt>
                <c:pt idx="49">
                  <c:v>2705</c:v>
                </c:pt>
                <c:pt idx="50">
                  <c:v>2715</c:v>
                </c:pt>
                <c:pt idx="51">
                  <c:v>2580</c:v>
                </c:pt>
                <c:pt idx="52">
                  <c:v>2580</c:v>
                </c:pt>
                <c:pt idx="53">
                  <c:v>2585</c:v>
                </c:pt>
                <c:pt idx="54">
                  <c:v>2645</c:v>
                </c:pt>
                <c:pt idx="55">
                  <c:v>2780</c:v>
                </c:pt>
                <c:pt idx="56">
                  <c:v>2770</c:v>
                </c:pt>
                <c:pt idx="57">
                  <c:v>2805</c:v>
                </c:pt>
                <c:pt idx="58">
                  <c:v>2800</c:v>
                </c:pt>
                <c:pt idx="59">
                  <c:v>2800</c:v>
                </c:pt>
                <c:pt idx="60">
                  <c:v>2730</c:v>
                </c:pt>
                <c:pt idx="61">
                  <c:v>2670</c:v>
                </c:pt>
                <c:pt idx="62">
                  <c:v>2740</c:v>
                </c:pt>
                <c:pt idx="63">
                  <c:v>2750</c:v>
                </c:pt>
                <c:pt idx="64">
                  <c:v>2655</c:v>
                </c:pt>
                <c:pt idx="65">
                  <c:v>2615</c:v>
                </c:pt>
                <c:pt idx="66">
                  <c:v>2650</c:v>
                </c:pt>
                <c:pt idx="67">
                  <c:v>2620</c:v>
                </c:pt>
                <c:pt idx="68">
                  <c:v>2535</c:v>
                </c:pt>
                <c:pt idx="69">
                  <c:v>2620</c:v>
                </c:pt>
                <c:pt idx="70">
                  <c:v>2505</c:v>
                </c:pt>
                <c:pt idx="71">
                  <c:v>2390</c:v>
                </c:pt>
                <c:pt idx="72">
                  <c:v>2435</c:v>
                </c:pt>
                <c:pt idx="73">
                  <c:v>2330</c:v>
                </c:pt>
                <c:pt idx="74">
                  <c:v>2280</c:v>
                </c:pt>
                <c:pt idx="75">
                  <c:v>2300</c:v>
                </c:pt>
                <c:pt idx="76">
                  <c:v>2285</c:v>
                </c:pt>
                <c:pt idx="77">
                  <c:v>2370</c:v>
                </c:pt>
                <c:pt idx="78">
                  <c:v>2325</c:v>
                </c:pt>
                <c:pt idx="79">
                  <c:v>2365</c:v>
                </c:pt>
                <c:pt idx="80">
                  <c:v>2350</c:v>
                </c:pt>
                <c:pt idx="81">
                  <c:v>2325</c:v>
                </c:pt>
                <c:pt idx="82">
                  <c:v>2255</c:v>
                </c:pt>
                <c:pt idx="83">
                  <c:v>2260</c:v>
                </c:pt>
                <c:pt idx="84">
                  <c:v>2240</c:v>
                </c:pt>
                <c:pt idx="85">
                  <c:v>2250</c:v>
                </c:pt>
                <c:pt idx="86">
                  <c:v>2310</c:v>
                </c:pt>
                <c:pt idx="87">
                  <c:v>2300</c:v>
                </c:pt>
                <c:pt idx="88">
                  <c:v>2325</c:v>
                </c:pt>
                <c:pt idx="89">
                  <c:v>2340</c:v>
                </c:pt>
                <c:pt idx="90">
                  <c:v>2350</c:v>
                </c:pt>
                <c:pt idx="91">
                  <c:v>2305</c:v>
                </c:pt>
                <c:pt idx="92">
                  <c:v>2345</c:v>
                </c:pt>
                <c:pt idx="93">
                  <c:v>2395</c:v>
                </c:pt>
                <c:pt idx="94">
                  <c:v>2415</c:v>
                </c:pt>
                <c:pt idx="95">
                  <c:v>2405</c:v>
                </c:pt>
                <c:pt idx="96">
                  <c:v>2420</c:v>
                </c:pt>
                <c:pt idx="97">
                  <c:v>2310</c:v>
                </c:pt>
                <c:pt idx="98">
                  <c:v>2435</c:v>
                </c:pt>
                <c:pt idx="99">
                  <c:v>2460</c:v>
                </c:pt>
                <c:pt idx="100">
                  <c:v>2455</c:v>
                </c:pt>
                <c:pt idx="101">
                  <c:v>2445</c:v>
                </c:pt>
                <c:pt idx="102">
                  <c:v>2185</c:v>
                </c:pt>
                <c:pt idx="103">
                  <c:v>2260</c:v>
                </c:pt>
                <c:pt idx="104">
                  <c:v>2365</c:v>
                </c:pt>
                <c:pt idx="105">
                  <c:v>2330</c:v>
                </c:pt>
                <c:pt idx="106">
                  <c:v>2240</c:v>
                </c:pt>
                <c:pt idx="107">
                  <c:v>2270</c:v>
                </c:pt>
                <c:pt idx="108">
                  <c:v>2250</c:v>
                </c:pt>
                <c:pt idx="109">
                  <c:v>2250</c:v>
                </c:pt>
                <c:pt idx="110">
                  <c:v>2170</c:v>
                </c:pt>
                <c:pt idx="111">
                  <c:v>2120</c:v>
                </c:pt>
                <c:pt idx="112">
                  <c:v>2120</c:v>
                </c:pt>
                <c:pt idx="113">
                  <c:v>2150</c:v>
                </c:pt>
                <c:pt idx="114">
                  <c:v>2180</c:v>
                </c:pt>
                <c:pt idx="115">
                  <c:v>2170</c:v>
                </c:pt>
                <c:pt idx="116">
                  <c:v>2090</c:v>
                </c:pt>
                <c:pt idx="117">
                  <c:v>2105</c:v>
                </c:pt>
                <c:pt idx="118">
                  <c:v>2110</c:v>
                </c:pt>
                <c:pt idx="119">
                  <c:v>2130</c:v>
                </c:pt>
                <c:pt idx="120">
                  <c:v>2170</c:v>
                </c:pt>
                <c:pt idx="121">
                  <c:v>2175</c:v>
                </c:pt>
                <c:pt idx="122">
                  <c:v>2100</c:v>
                </c:pt>
                <c:pt idx="123">
                  <c:v>2095</c:v>
                </c:pt>
                <c:pt idx="124">
                  <c:v>2185</c:v>
                </c:pt>
                <c:pt idx="125">
                  <c:v>2245</c:v>
                </c:pt>
                <c:pt idx="126">
                  <c:v>2255</c:v>
                </c:pt>
                <c:pt idx="127">
                  <c:v>2290</c:v>
                </c:pt>
                <c:pt idx="128">
                  <c:v>2170</c:v>
                </c:pt>
                <c:pt idx="129">
                  <c:v>2205</c:v>
                </c:pt>
                <c:pt idx="130">
                  <c:v>2185</c:v>
                </c:pt>
                <c:pt idx="131">
                  <c:v>2145</c:v>
                </c:pt>
                <c:pt idx="132">
                  <c:v>2145</c:v>
                </c:pt>
                <c:pt idx="133">
                  <c:v>2145</c:v>
                </c:pt>
                <c:pt idx="134">
                  <c:v>2140</c:v>
                </c:pt>
                <c:pt idx="135">
                  <c:v>2140</c:v>
                </c:pt>
                <c:pt idx="136">
                  <c:v>2245</c:v>
                </c:pt>
                <c:pt idx="137">
                  <c:v>2240</c:v>
                </c:pt>
                <c:pt idx="138">
                  <c:v>2305</c:v>
                </c:pt>
                <c:pt idx="139">
                  <c:v>2265</c:v>
                </c:pt>
                <c:pt idx="140">
                  <c:v>2285</c:v>
                </c:pt>
                <c:pt idx="141">
                  <c:v>2220</c:v>
                </c:pt>
                <c:pt idx="142">
                  <c:v>2265</c:v>
                </c:pt>
                <c:pt idx="143">
                  <c:v>2290</c:v>
                </c:pt>
                <c:pt idx="144">
                  <c:v>2295</c:v>
                </c:pt>
                <c:pt idx="145">
                  <c:v>2245</c:v>
                </c:pt>
                <c:pt idx="146">
                  <c:v>2340</c:v>
                </c:pt>
                <c:pt idx="147">
                  <c:v>2330</c:v>
                </c:pt>
                <c:pt idx="148">
                  <c:v>2300</c:v>
                </c:pt>
                <c:pt idx="149">
                  <c:v>2235</c:v>
                </c:pt>
                <c:pt idx="150">
                  <c:v>2125</c:v>
                </c:pt>
                <c:pt idx="151">
                  <c:v>2205</c:v>
                </c:pt>
                <c:pt idx="152">
                  <c:v>2000</c:v>
                </c:pt>
                <c:pt idx="153">
                  <c:v>2340</c:v>
                </c:pt>
                <c:pt idx="154">
                  <c:v>2375</c:v>
                </c:pt>
                <c:pt idx="155">
                  <c:v>2350</c:v>
                </c:pt>
                <c:pt idx="156">
                  <c:v>2435</c:v>
                </c:pt>
                <c:pt idx="157">
                  <c:v>2330</c:v>
                </c:pt>
                <c:pt idx="158">
                  <c:v>2500</c:v>
                </c:pt>
                <c:pt idx="159">
                  <c:v>2575</c:v>
                </c:pt>
                <c:pt idx="160">
                  <c:v>2645</c:v>
                </c:pt>
                <c:pt idx="161">
                  <c:v>2640</c:v>
                </c:pt>
                <c:pt idx="162">
                  <c:v>2720</c:v>
                </c:pt>
                <c:pt idx="163">
                  <c:v>2725</c:v>
                </c:pt>
                <c:pt idx="164">
                  <c:v>2625</c:v>
                </c:pt>
                <c:pt idx="165">
                  <c:v>2680</c:v>
                </c:pt>
                <c:pt idx="166">
                  <c:v>2680</c:v>
                </c:pt>
                <c:pt idx="167">
                  <c:v>2720</c:v>
                </c:pt>
                <c:pt idx="168">
                  <c:v>2565</c:v>
                </c:pt>
                <c:pt idx="169">
                  <c:v>2455</c:v>
                </c:pt>
                <c:pt idx="170">
                  <c:v>2490</c:v>
                </c:pt>
                <c:pt idx="171">
                  <c:v>2365</c:v>
                </c:pt>
                <c:pt idx="172">
                  <c:v>2420</c:v>
                </c:pt>
                <c:pt idx="173">
                  <c:v>2445</c:v>
                </c:pt>
                <c:pt idx="174">
                  <c:v>2470</c:v>
                </c:pt>
                <c:pt idx="175">
                  <c:v>2580</c:v>
                </c:pt>
                <c:pt idx="176">
                  <c:v>2570</c:v>
                </c:pt>
                <c:pt idx="177">
                  <c:v>2625</c:v>
                </c:pt>
                <c:pt idx="178">
                  <c:v>2625</c:v>
                </c:pt>
                <c:pt idx="179">
                  <c:v>2725</c:v>
                </c:pt>
                <c:pt idx="180">
                  <c:v>2845</c:v>
                </c:pt>
                <c:pt idx="181">
                  <c:v>2850</c:v>
                </c:pt>
                <c:pt idx="182">
                  <c:v>2815</c:v>
                </c:pt>
                <c:pt idx="183">
                  <c:v>2815</c:v>
                </c:pt>
                <c:pt idx="184">
                  <c:v>2865</c:v>
                </c:pt>
                <c:pt idx="185">
                  <c:v>3025</c:v>
                </c:pt>
                <c:pt idx="186">
                  <c:v>3005</c:v>
                </c:pt>
                <c:pt idx="187">
                  <c:v>3030</c:v>
                </c:pt>
                <c:pt idx="188">
                  <c:v>2725</c:v>
                </c:pt>
                <c:pt idx="189">
                  <c:v>2580</c:v>
                </c:pt>
                <c:pt idx="190">
                  <c:v>2535</c:v>
                </c:pt>
                <c:pt idx="191">
                  <c:v>2675</c:v>
                </c:pt>
                <c:pt idx="192">
                  <c:v>2720</c:v>
                </c:pt>
                <c:pt idx="193">
                  <c:v>2650</c:v>
                </c:pt>
                <c:pt idx="194">
                  <c:v>2540</c:v>
                </c:pt>
                <c:pt idx="195">
                  <c:v>2505</c:v>
                </c:pt>
                <c:pt idx="196">
                  <c:v>2470</c:v>
                </c:pt>
                <c:pt idx="197">
                  <c:v>2380</c:v>
                </c:pt>
                <c:pt idx="198">
                  <c:v>2550</c:v>
                </c:pt>
                <c:pt idx="199">
                  <c:v>2675</c:v>
                </c:pt>
                <c:pt idx="200">
                  <c:v>2675</c:v>
                </c:pt>
                <c:pt idx="201">
                  <c:v>2675</c:v>
                </c:pt>
                <c:pt idx="202">
                  <c:v>2675</c:v>
                </c:pt>
                <c:pt idx="203">
                  <c:v>2675</c:v>
                </c:pt>
                <c:pt idx="204">
                  <c:v>2705</c:v>
                </c:pt>
                <c:pt idx="205">
                  <c:v>2805</c:v>
                </c:pt>
                <c:pt idx="206">
                  <c:v>2860</c:v>
                </c:pt>
                <c:pt idx="207">
                  <c:v>2925</c:v>
                </c:pt>
                <c:pt idx="208">
                  <c:v>3010</c:v>
                </c:pt>
                <c:pt idx="209">
                  <c:v>2905</c:v>
                </c:pt>
                <c:pt idx="210">
                  <c:v>2960</c:v>
                </c:pt>
                <c:pt idx="211">
                  <c:v>3200</c:v>
                </c:pt>
                <c:pt idx="212">
                  <c:v>2920</c:v>
                </c:pt>
                <c:pt idx="213">
                  <c:v>3055</c:v>
                </c:pt>
                <c:pt idx="214">
                  <c:v>3180</c:v>
                </c:pt>
                <c:pt idx="215">
                  <c:v>2670</c:v>
                </c:pt>
                <c:pt idx="216">
                  <c:v>2465</c:v>
                </c:pt>
                <c:pt idx="217">
                  <c:v>2365</c:v>
                </c:pt>
                <c:pt idx="218">
                  <c:v>2325</c:v>
                </c:pt>
                <c:pt idx="219">
                  <c:v>2105</c:v>
                </c:pt>
                <c:pt idx="220">
                  <c:v>2145</c:v>
                </c:pt>
                <c:pt idx="221">
                  <c:v>2145</c:v>
                </c:pt>
                <c:pt idx="222">
                  <c:v>2145</c:v>
                </c:pt>
                <c:pt idx="223">
                  <c:v>2185</c:v>
                </c:pt>
                <c:pt idx="224">
                  <c:v>2075</c:v>
                </c:pt>
                <c:pt idx="225">
                  <c:v>2125</c:v>
                </c:pt>
                <c:pt idx="226">
                  <c:v>2125</c:v>
                </c:pt>
                <c:pt idx="227">
                  <c:v>2205</c:v>
                </c:pt>
                <c:pt idx="228">
                  <c:v>2095</c:v>
                </c:pt>
                <c:pt idx="229">
                  <c:v>2240</c:v>
                </c:pt>
                <c:pt idx="230">
                  <c:v>2275</c:v>
                </c:pt>
                <c:pt idx="231">
                  <c:v>2255</c:v>
                </c:pt>
                <c:pt idx="232">
                  <c:v>2190</c:v>
                </c:pt>
                <c:pt idx="233">
                  <c:v>2190</c:v>
                </c:pt>
                <c:pt idx="234">
                  <c:v>2125</c:v>
                </c:pt>
                <c:pt idx="235">
                  <c:v>2125</c:v>
                </c:pt>
                <c:pt idx="236">
                  <c:v>1900</c:v>
                </c:pt>
                <c:pt idx="237">
                  <c:v>1730</c:v>
                </c:pt>
                <c:pt idx="238">
                  <c:v>1862</c:v>
                </c:pt>
                <c:pt idx="239">
                  <c:v>1971</c:v>
                </c:pt>
                <c:pt idx="240">
                  <c:v>1956</c:v>
                </c:pt>
                <c:pt idx="241">
                  <c:v>2055</c:v>
                </c:pt>
                <c:pt idx="242">
                  <c:v>2020</c:v>
                </c:pt>
                <c:pt idx="243">
                  <c:v>2130</c:v>
                </c:pt>
                <c:pt idx="244">
                  <c:v>2220</c:v>
                </c:pt>
                <c:pt idx="245">
                  <c:v>2280</c:v>
                </c:pt>
                <c:pt idx="246">
                  <c:v>2365</c:v>
                </c:pt>
                <c:pt idx="247">
                  <c:v>2405</c:v>
                </c:pt>
                <c:pt idx="248">
                  <c:v>2265</c:v>
                </c:pt>
                <c:pt idx="249">
                  <c:v>2200</c:v>
                </c:pt>
                <c:pt idx="250">
                  <c:v>2260</c:v>
                </c:pt>
                <c:pt idx="251">
                  <c:v>2305</c:v>
                </c:pt>
                <c:pt idx="252">
                  <c:v>2335</c:v>
                </c:pt>
                <c:pt idx="253">
                  <c:v>2290</c:v>
                </c:pt>
                <c:pt idx="254">
                  <c:v>2230</c:v>
                </c:pt>
                <c:pt idx="255">
                  <c:v>2350</c:v>
                </c:pt>
                <c:pt idx="256">
                  <c:v>2390</c:v>
                </c:pt>
                <c:pt idx="257">
                  <c:v>2535</c:v>
                </c:pt>
                <c:pt idx="258">
                  <c:v>2700</c:v>
                </c:pt>
                <c:pt idx="259">
                  <c:v>2660</c:v>
                </c:pt>
                <c:pt idx="260">
                  <c:v>2760</c:v>
                </c:pt>
                <c:pt idx="261">
                  <c:v>2835</c:v>
                </c:pt>
                <c:pt idx="262">
                  <c:v>2850</c:v>
                </c:pt>
                <c:pt idx="263">
                  <c:v>2740</c:v>
                </c:pt>
                <c:pt idx="264">
                  <c:v>2850</c:v>
                </c:pt>
                <c:pt idx="265">
                  <c:v>2815</c:v>
                </c:pt>
                <c:pt idx="266">
                  <c:v>2885</c:v>
                </c:pt>
                <c:pt idx="267">
                  <c:v>2885</c:v>
                </c:pt>
                <c:pt idx="268">
                  <c:v>2765</c:v>
                </c:pt>
                <c:pt idx="269">
                  <c:v>2830</c:v>
                </c:pt>
                <c:pt idx="270">
                  <c:v>2830</c:v>
                </c:pt>
                <c:pt idx="271">
                  <c:v>2785</c:v>
                </c:pt>
                <c:pt idx="272">
                  <c:v>2905</c:v>
                </c:pt>
                <c:pt idx="273">
                  <c:v>2820</c:v>
                </c:pt>
                <c:pt idx="274">
                  <c:v>2945</c:v>
                </c:pt>
                <c:pt idx="275">
                  <c:v>2965</c:v>
                </c:pt>
                <c:pt idx="276">
                  <c:v>3065</c:v>
                </c:pt>
                <c:pt idx="277">
                  <c:v>3075</c:v>
                </c:pt>
                <c:pt idx="278">
                  <c:v>3000</c:v>
                </c:pt>
                <c:pt idx="279">
                  <c:v>3010</c:v>
                </c:pt>
                <c:pt idx="280">
                  <c:v>3050</c:v>
                </c:pt>
                <c:pt idx="281">
                  <c:v>3050</c:v>
                </c:pt>
                <c:pt idx="282">
                  <c:v>3175</c:v>
                </c:pt>
                <c:pt idx="283">
                  <c:v>3005</c:v>
                </c:pt>
                <c:pt idx="284">
                  <c:v>3145</c:v>
                </c:pt>
                <c:pt idx="285">
                  <c:v>3145</c:v>
                </c:pt>
                <c:pt idx="286">
                  <c:v>3150</c:v>
                </c:pt>
                <c:pt idx="287">
                  <c:v>3150</c:v>
                </c:pt>
                <c:pt idx="288">
                  <c:v>3340</c:v>
                </c:pt>
                <c:pt idx="289">
                  <c:v>3230</c:v>
                </c:pt>
                <c:pt idx="290">
                  <c:v>3015</c:v>
                </c:pt>
                <c:pt idx="291">
                  <c:v>2990</c:v>
                </c:pt>
                <c:pt idx="292">
                  <c:v>2915</c:v>
                </c:pt>
                <c:pt idx="293">
                  <c:v>2930</c:v>
                </c:pt>
                <c:pt idx="294">
                  <c:v>2980</c:v>
                </c:pt>
                <c:pt idx="295">
                  <c:v>3040</c:v>
                </c:pt>
                <c:pt idx="296">
                  <c:v>3040</c:v>
                </c:pt>
                <c:pt idx="297">
                  <c:v>3040</c:v>
                </c:pt>
                <c:pt idx="298">
                  <c:v>3040</c:v>
                </c:pt>
                <c:pt idx="299">
                  <c:v>3195</c:v>
                </c:pt>
                <c:pt idx="300">
                  <c:v>2970</c:v>
                </c:pt>
                <c:pt idx="301">
                  <c:v>3040</c:v>
                </c:pt>
                <c:pt idx="302">
                  <c:v>3240</c:v>
                </c:pt>
                <c:pt idx="303">
                  <c:v>3215</c:v>
                </c:pt>
                <c:pt idx="304">
                  <c:v>3480</c:v>
                </c:pt>
                <c:pt idx="305">
                  <c:v>3480</c:v>
                </c:pt>
                <c:pt idx="306">
                  <c:v>3840</c:v>
                </c:pt>
                <c:pt idx="307">
                  <c:v>3880</c:v>
                </c:pt>
                <c:pt idx="308">
                  <c:v>3385</c:v>
                </c:pt>
                <c:pt idx="309">
                  <c:v>3355</c:v>
                </c:pt>
                <c:pt idx="310">
                  <c:v>3490</c:v>
                </c:pt>
                <c:pt idx="311">
                  <c:v>3515</c:v>
                </c:pt>
                <c:pt idx="312">
                  <c:v>3525</c:v>
                </c:pt>
                <c:pt idx="313">
                  <c:v>3685</c:v>
                </c:pt>
                <c:pt idx="314">
                  <c:v>3720</c:v>
                </c:pt>
                <c:pt idx="315">
                  <c:v>3875</c:v>
                </c:pt>
                <c:pt idx="316">
                  <c:v>3905</c:v>
                </c:pt>
                <c:pt idx="317">
                  <c:v>3795</c:v>
                </c:pt>
                <c:pt idx="318">
                  <c:v>4010</c:v>
                </c:pt>
                <c:pt idx="319">
                  <c:v>4135</c:v>
                </c:pt>
                <c:pt idx="320">
                  <c:v>4135</c:v>
                </c:pt>
                <c:pt idx="321">
                  <c:v>3895</c:v>
                </c:pt>
                <c:pt idx="322">
                  <c:v>3940</c:v>
                </c:pt>
                <c:pt idx="323">
                  <c:v>3905</c:v>
                </c:pt>
                <c:pt idx="324">
                  <c:v>3860</c:v>
                </c:pt>
                <c:pt idx="325">
                  <c:v>3990</c:v>
                </c:pt>
                <c:pt idx="326">
                  <c:v>3900</c:v>
                </c:pt>
                <c:pt idx="327">
                  <c:v>3500</c:v>
                </c:pt>
                <c:pt idx="328">
                  <c:v>4490</c:v>
                </c:pt>
                <c:pt idx="329">
                  <c:v>4980</c:v>
                </c:pt>
                <c:pt idx="330">
                  <c:v>5070</c:v>
                </c:pt>
                <c:pt idx="331">
                  <c:v>4875</c:v>
                </c:pt>
                <c:pt idx="332">
                  <c:v>5110</c:v>
                </c:pt>
                <c:pt idx="333">
                  <c:v>4945</c:v>
                </c:pt>
                <c:pt idx="334">
                  <c:v>5020</c:v>
                </c:pt>
                <c:pt idx="335">
                  <c:v>5360</c:v>
                </c:pt>
                <c:pt idx="336">
                  <c:v>5070</c:v>
                </c:pt>
                <c:pt idx="337">
                  <c:v>4895</c:v>
                </c:pt>
                <c:pt idx="338">
                  <c:v>5050</c:v>
                </c:pt>
                <c:pt idx="339">
                  <c:v>5240</c:v>
                </c:pt>
                <c:pt idx="340">
                  <c:v>5410</c:v>
                </c:pt>
                <c:pt idx="341">
                  <c:v>6010</c:v>
                </c:pt>
                <c:pt idx="342">
                  <c:v>6020</c:v>
                </c:pt>
                <c:pt idx="343">
                  <c:v>5980</c:v>
                </c:pt>
                <c:pt idx="344">
                  <c:v>6190</c:v>
                </c:pt>
                <c:pt idx="345">
                  <c:v>6220</c:v>
                </c:pt>
                <c:pt idx="346">
                  <c:v>6240</c:v>
                </c:pt>
                <c:pt idx="347">
                  <c:v>6020</c:v>
                </c:pt>
                <c:pt idx="348">
                  <c:v>5880</c:v>
                </c:pt>
                <c:pt idx="349">
                  <c:v>5950</c:v>
                </c:pt>
                <c:pt idx="350">
                  <c:v>6020</c:v>
                </c:pt>
                <c:pt idx="351">
                  <c:v>6040</c:v>
                </c:pt>
                <c:pt idx="352">
                  <c:v>6090</c:v>
                </c:pt>
                <c:pt idx="353">
                  <c:v>6290</c:v>
                </c:pt>
                <c:pt idx="354">
                  <c:v>6300</c:v>
                </c:pt>
                <c:pt idx="355">
                  <c:v>6030</c:v>
                </c:pt>
                <c:pt idx="356">
                  <c:v>6140</c:v>
                </c:pt>
                <c:pt idx="357">
                  <c:v>6080</c:v>
                </c:pt>
                <c:pt idx="358">
                  <c:v>5910</c:v>
                </c:pt>
                <c:pt idx="359">
                  <c:v>6090</c:v>
                </c:pt>
                <c:pt idx="360">
                  <c:v>6180</c:v>
                </c:pt>
                <c:pt idx="361">
                  <c:v>6130</c:v>
                </c:pt>
                <c:pt idx="362">
                  <c:v>5980</c:v>
                </c:pt>
                <c:pt idx="363">
                  <c:v>6090</c:v>
                </c:pt>
                <c:pt idx="364">
                  <c:v>6200</c:v>
                </c:pt>
                <c:pt idx="365">
                  <c:v>6110</c:v>
                </c:pt>
                <c:pt idx="366">
                  <c:v>6100</c:v>
                </c:pt>
                <c:pt idx="367">
                  <c:v>6100</c:v>
                </c:pt>
                <c:pt idx="368">
                  <c:v>6150</c:v>
                </c:pt>
                <c:pt idx="369">
                  <c:v>6260</c:v>
                </c:pt>
                <c:pt idx="370">
                  <c:v>6260</c:v>
                </c:pt>
                <c:pt idx="371">
                  <c:v>7250</c:v>
                </c:pt>
                <c:pt idx="372">
                  <c:v>5580</c:v>
                </c:pt>
                <c:pt idx="373">
                  <c:v>5570</c:v>
                </c:pt>
                <c:pt idx="374">
                  <c:v>5560</c:v>
                </c:pt>
                <c:pt idx="375">
                  <c:v>5800</c:v>
                </c:pt>
                <c:pt idx="376">
                  <c:v>5920</c:v>
                </c:pt>
                <c:pt idx="377">
                  <c:v>5940</c:v>
                </c:pt>
                <c:pt idx="378">
                  <c:v>5850</c:v>
                </c:pt>
                <c:pt idx="379">
                  <c:v>5850</c:v>
                </c:pt>
                <c:pt idx="380">
                  <c:v>5670</c:v>
                </c:pt>
                <c:pt idx="381">
                  <c:v>5790</c:v>
                </c:pt>
                <c:pt idx="382">
                  <c:v>5330</c:v>
                </c:pt>
                <c:pt idx="383">
                  <c:v>5190</c:v>
                </c:pt>
                <c:pt idx="384">
                  <c:v>5550</c:v>
                </c:pt>
                <c:pt idx="385">
                  <c:v>5550</c:v>
                </c:pt>
                <c:pt idx="386">
                  <c:v>5550</c:v>
                </c:pt>
                <c:pt idx="387">
                  <c:v>5510</c:v>
                </c:pt>
                <c:pt idx="388">
                  <c:v>5650</c:v>
                </c:pt>
                <c:pt idx="389">
                  <c:v>5820</c:v>
                </c:pt>
                <c:pt idx="390">
                  <c:v>5950</c:v>
                </c:pt>
                <c:pt idx="391">
                  <c:v>5970</c:v>
                </c:pt>
                <c:pt idx="392">
                  <c:v>5670</c:v>
                </c:pt>
                <c:pt idx="393">
                  <c:v>5670</c:v>
                </c:pt>
                <c:pt idx="394">
                  <c:v>5910</c:v>
                </c:pt>
                <c:pt idx="395">
                  <c:v>6030</c:v>
                </c:pt>
                <c:pt idx="396">
                  <c:v>6030</c:v>
                </c:pt>
                <c:pt idx="397">
                  <c:v>5970</c:v>
                </c:pt>
                <c:pt idx="398">
                  <c:v>5920</c:v>
                </c:pt>
                <c:pt idx="399">
                  <c:v>5700</c:v>
                </c:pt>
                <c:pt idx="400">
                  <c:v>5770</c:v>
                </c:pt>
                <c:pt idx="401">
                  <c:v>5670</c:v>
                </c:pt>
                <c:pt idx="402">
                  <c:v>5670</c:v>
                </c:pt>
                <c:pt idx="403">
                  <c:v>5620</c:v>
                </c:pt>
                <c:pt idx="404">
                  <c:v>5850</c:v>
                </c:pt>
                <c:pt idx="405">
                  <c:v>5340</c:v>
                </c:pt>
                <c:pt idx="406">
                  <c:v>4930</c:v>
                </c:pt>
                <c:pt idx="407">
                  <c:v>5170</c:v>
                </c:pt>
                <c:pt idx="408">
                  <c:v>5150</c:v>
                </c:pt>
                <c:pt idx="409">
                  <c:v>5220</c:v>
                </c:pt>
                <c:pt idx="410">
                  <c:v>4970</c:v>
                </c:pt>
                <c:pt idx="411">
                  <c:v>4970</c:v>
                </c:pt>
                <c:pt idx="412">
                  <c:v>5500</c:v>
                </c:pt>
                <c:pt idx="413">
                  <c:v>5600</c:v>
                </c:pt>
                <c:pt idx="414">
                  <c:v>6010</c:v>
                </c:pt>
                <c:pt idx="415">
                  <c:v>6280</c:v>
                </c:pt>
                <c:pt idx="416">
                  <c:v>6300</c:v>
                </c:pt>
                <c:pt idx="417">
                  <c:v>5960</c:v>
                </c:pt>
                <c:pt idx="418">
                  <c:v>5860</c:v>
                </c:pt>
                <c:pt idx="419">
                  <c:v>5640</c:v>
                </c:pt>
                <c:pt idx="420">
                  <c:v>5370</c:v>
                </c:pt>
                <c:pt idx="421">
                  <c:v>5270</c:v>
                </c:pt>
                <c:pt idx="422">
                  <c:v>5120</c:v>
                </c:pt>
                <c:pt idx="423">
                  <c:v>5230</c:v>
                </c:pt>
                <c:pt idx="424">
                  <c:v>5280</c:v>
                </c:pt>
                <c:pt idx="425">
                  <c:v>5500</c:v>
                </c:pt>
                <c:pt idx="426">
                  <c:v>5490</c:v>
                </c:pt>
                <c:pt idx="427">
                  <c:v>5700</c:v>
                </c:pt>
                <c:pt idx="428">
                  <c:v>5910</c:v>
                </c:pt>
                <c:pt idx="429">
                  <c:v>4690</c:v>
                </c:pt>
                <c:pt idx="430">
                  <c:v>4890</c:v>
                </c:pt>
                <c:pt idx="431">
                  <c:v>5020</c:v>
                </c:pt>
                <c:pt idx="432">
                  <c:v>5020</c:v>
                </c:pt>
                <c:pt idx="433">
                  <c:v>4890</c:v>
                </c:pt>
                <c:pt idx="434">
                  <c:v>4685</c:v>
                </c:pt>
                <c:pt idx="435">
                  <c:v>4725</c:v>
                </c:pt>
                <c:pt idx="436">
                  <c:v>4785</c:v>
                </c:pt>
                <c:pt idx="437">
                  <c:v>4885</c:v>
                </c:pt>
                <c:pt idx="438">
                  <c:v>4520</c:v>
                </c:pt>
                <c:pt idx="439">
                  <c:v>4520</c:v>
                </c:pt>
                <c:pt idx="440">
                  <c:v>4660</c:v>
                </c:pt>
                <c:pt idx="441">
                  <c:v>4805</c:v>
                </c:pt>
                <c:pt idx="442">
                  <c:v>4920</c:v>
                </c:pt>
                <c:pt idx="443">
                  <c:v>4915</c:v>
                </c:pt>
                <c:pt idx="444">
                  <c:v>5000</c:v>
                </c:pt>
                <c:pt idx="445">
                  <c:v>4455</c:v>
                </c:pt>
                <c:pt idx="446">
                  <c:v>4390</c:v>
                </c:pt>
                <c:pt idx="447">
                  <c:v>4210</c:v>
                </c:pt>
                <c:pt idx="448">
                  <c:v>3795</c:v>
                </c:pt>
                <c:pt idx="449">
                  <c:v>3890</c:v>
                </c:pt>
                <c:pt idx="450">
                  <c:v>4020</c:v>
                </c:pt>
                <c:pt idx="451">
                  <c:v>3855</c:v>
                </c:pt>
                <c:pt idx="452">
                  <c:v>3675</c:v>
                </c:pt>
                <c:pt idx="453">
                  <c:v>3675</c:v>
                </c:pt>
                <c:pt idx="454">
                  <c:v>3675</c:v>
                </c:pt>
                <c:pt idx="455">
                  <c:v>3390</c:v>
                </c:pt>
                <c:pt idx="456">
                  <c:v>3590</c:v>
                </c:pt>
                <c:pt idx="457">
                  <c:v>3445</c:v>
                </c:pt>
                <c:pt idx="458">
                  <c:v>3545</c:v>
                </c:pt>
                <c:pt idx="459">
                  <c:v>3535</c:v>
                </c:pt>
                <c:pt idx="460">
                  <c:v>3625</c:v>
                </c:pt>
                <c:pt idx="461">
                  <c:v>3825</c:v>
                </c:pt>
                <c:pt idx="462">
                  <c:v>4000</c:v>
                </c:pt>
                <c:pt idx="463">
                  <c:v>4535</c:v>
                </c:pt>
                <c:pt idx="464">
                  <c:v>4840</c:v>
                </c:pt>
                <c:pt idx="465">
                  <c:v>4995</c:v>
                </c:pt>
                <c:pt idx="466">
                  <c:v>4630</c:v>
                </c:pt>
                <c:pt idx="467">
                  <c:v>4410</c:v>
                </c:pt>
                <c:pt idx="468">
                  <c:v>4365</c:v>
                </c:pt>
                <c:pt idx="469">
                  <c:v>4310</c:v>
                </c:pt>
                <c:pt idx="470">
                  <c:v>4400</c:v>
                </c:pt>
                <c:pt idx="471">
                  <c:v>4230</c:v>
                </c:pt>
                <c:pt idx="472">
                  <c:v>4370</c:v>
                </c:pt>
                <c:pt idx="473">
                  <c:v>3920</c:v>
                </c:pt>
                <c:pt idx="474">
                  <c:v>4155</c:v>
                </c:pt>
                <c:pt idx="475">
                  <c:v>4055</c:v>
                </c:pt>
                <c:pt idx="476">
                  <c:v>4450</c:v>
                </c:pt>
                <c:pt idx="477">
                  <c:v>3865</c:v>
                </c:pt>
                <c:pt idx="478">
                  <c:v>3730</c:v>
                </c:pt>
                <c:pt idx="479">
                  <c:v>3705</c:v>
                </c:pt>
                <c:pt idx="480">
                  <c:v>3760</c:v>
                </c:pt>
                <c:pt idx="481">
                  <c:v>3540</c:v>
                </c:pt>
                <c:pt idx="482">
                  <c:v>3265</c:v>
                </c:pt>
                <c:pt idx="483">
                  <c:v>3265</c:v>
                </c:pt>
                <c:pt idx="484">
                  <c:v>3265</c:v>
                </c:pt>
                <c:pt idx="485">
                  <c:v>3280</c:v>
                </c:pt>
                <c:pt idx="486">
                  <c:v>3310</c:v>
                </c:pt>
                <c:pt idx="487">
                  <c:v>3480</c:v>
                </c:pt>
                <c:pt idx="488">
                  <c:v>3480</c:v>
                </c:pt>
                <c:pt idx="489">
                  <c:v>3630</c:v>
                </c:pt>
                <c:pt idx="490">
                  <c:v>3560</c:v>
                </c:pt>
                <c:pt idx="491">
                  <c:v>3560</c:v>
                </c:pt>
                <c:pt idx="492">
                  <c:v>2740</c:v>
                </c:pt>
                <c:pt idx="493">
                  <c:v>2750</c:v>
                </c:pt>
                <c:pt idx="494">
                  <c:v>2760</c:v>
                </c:pt>
                <c:pt idx="495">
                  <c:v>2790</c:v>
                </c:pt>
                <c:pt idx="496">
                  <c:v>2680</c:v>
                </c:pt>
                <c:pt idx="497">
                  <c:v>2535</c:v>
                </c:pt>
                <c:pt idx="498">
                  <c:v>2530</c:v>
                </c:pt>
                <c:pt idx="499">
                  <c:v>2495</c:v>
                </c:pt>
                <c:pt idx="500">
                  <c:v>2520</c:v>
                </c:pt>
                <c:pt idx="501">
                  <c:v>2520</c:v>
                </c:pt>
                <c:pt idx="502">
                  <c:v>2590</c:v>
                </c:pt>
                <c:pt idx="503">
                  <c:v>2700</c:v>
                </c:pt>
                <c:pt idx="504">
                  <c:v>2760</c:v>
                </c:pt>
                <c:pt idx="505">
                  <c:v>2710</c:v>
                </c:pt>
                <c:pt idx="506">
                  <c:v>2725</c:v>
                </c:pt>
                <c:pt idx="507">
                  <c:v>2735</c:v>
                </c:pt>
                <c:pt idx="508">
                  <c:v>2710</c:v>
                </c:pt>
                <c:pt idx="509">
                  <c:v>2735</c:v>
                </c:pt>
                <c:pt idx="510">
                  <c:v>2835</c:v>
                </c:pt>
                <c:pt idx="511">
                  <c:v>2850</c:v>
                </c:pt>
                <c:pt idx="512">
                  <c:v>2870</c:v>
                </c:pt>
                <c:pt idx="513">
                  <c:v>2865</c:v>
                </c:pt>
                <c:pt idx="514">
                  <c:v>2910</c:v>
                </c:pt>
                <c:pt idx="515">
                  <c:v>2890</c:v>
                </c:pt>
                <c:pt idx="516">
                  <c:v>2820</c:v>
                </c:pt>
                <c:pt idx="517">
                  <c:v>2740</c:v>
                </c:pt>
                <c:pt idx="518">
                  <c:v>2880</c:v>
                </c:pt>
                <c:pt idx="519">
                  <c:v>2960</c:v>
                </c:pt>
                <c:pt idx="520">
                  <c:v>2975</c:v>
                </c:pt>
                <c:pt idx="521">
                  <c:v>3000</c:v>
                </c:pt>
                <c:pt idx="522">
                  <c:v>3015</c:v>
                </c:pt>
                <c:pt idx="523">
                  <c:v>2935</c:v>
                </c:pt>
                <c:pt idx="524">
                  <c:v>2885</c:v>
                </c:pt>
                <c:pt idx="525">
                  <c:v>2700</c:v>
                </c:pt>
                <c:pt idx="526">
                  <c:v>2650</c:v>
                </c:pt>
                <c:pt idx="527">
                  <c:v>2845</c:v>
                </c:pt>
                <c:pt idx="528">
                  <c:v>2830</c:v>
                </c:pt>
                <c:pt idx="529">
                  <c:v>2860</c:v>
                </c:pt>
                <c:pt idx="530">
                  <c:v>3035</c:v>
                </c:pt>
                <c:pt idx="531">
                  <c:v>3110</c:v>
                </c:pt>
                <c:pt idx="532">
                  <c:v>3015</c:v>
                </c:pt>
                <c:pt idx="533">
                  <c:v>3020</c:v>
                </c:pt>
                <c:pt idx="534">
                  <c:v>3105</c:v>
                </c:pt>
                <c:pt idx="535">
                  <c:v>3315</c:v>
                </c:pt>
                <c:pt idx="536">
                  <c:v>3385</c:v>
                </c:pt>
                <c:pt idx="537">
                  <c:v>3240</c:v>
                </c:pt>
                <c:pt idx="538">
                  <c:v>3345</c:v>
                </c:pt>
                <c:pt idx="539">
                  <c:v>3400</c:v>
                </c:pt>
                <c:pt idx="540">
                  <c:v>3235</c:v>
                </c:pt>
                <c:pt idx="541">
                  <c:v>3135</c:v>
                </c:pt>
                <c:pt idx="542">
                  <c:v>3135</c:v>
                </c:pt>
                <c:pt idx="543">
                  <c:v>3135</c:v>
                </c:pt>
                <c:pt idx="544">
                  <c:v>2950</c:v>
                </c:pt>
                <c:pt idx="545">
                  <c:v>3040</c:v>
                </c:pt>
                <c:pt idx="546">
                  <c:v>3295</c:v>
                </c:pt>
                <c:pt idx="547">
                  <c:v>3295</c:v>
                </c:pt>
                <c:pt idx="548">
                  <c:v>3295</c:v>
                </c:pt>
                <c:pt idx="549">
                  <c:v>3295</c:v>
                </c:pt>
                <c:pt idx="550">
                  <c:v>3295</c:v>
                </c:pt>
                <c:pt idx="551">
                  <c:v>3135</c:v>
                </c:pt>
                <c:pt idx="552">
                  <c:v>3215</c:v>
                </c:pt>
                <c:pt idx="553">
                  <c:v>3305</c:v>
                </c:pt>
                <c:pt idx="554">
                  <c:v>3400</c:v>
                </c:pt>
                <c:pt idx="555">
                  <c:v>3650</c:v>
                </c:pt>
                <c:pt idx="556">
                  <c:v>3600</c:v>
                </c:pt>
                <c:pt idx="557">
                  <c:v>3670</c:v>
                </c:pt>
                <c:pt idx="558">
                  <c:v>3775</c:v>
                </c:pt>
                <c:pt idx="559">
                  <c:v>3915</c:v>
                </c:pt>
                <c:pt idx="560">
                  <c:v>3890</c:v>
                </c:pt>
                <c:pt idx="561">
                  <c:v>3870</c:v>
                </c:pt>
                <c:pt idx="562">
                  <c:v>3880</c:v>
                </c:pt>
                <c:pt idx="563">
                  <c:v>3925</c:v>
                </c:pt>
                <c:pt idx="564">
                  <c:v>3760</c:v>
                </c:pt>
                <c:pt idx="565">
                  <c:v>3535</c:v>
                </c:pt>
                <c:pt idx="566">
                  <c:v>3545</c:v>
                </c:pt>
                <c:pt idx="567">
                  <c:v>3610</c:v>
                </c:pt>
                <c:pt idx="568">
                  <c:v>3590</c:v>
                </c:pt>
                <c:pt idx="569">
                  <c:v>3590</c:v>
                </c:pt>
                <c:pt idx="570">
                  <c:v>3790</c:v>
                </c:pt>
                <c:pt idx="571">
                  <c:v>3365</c:v>
                </c:pt>
                <c:pt idx="572">
                  <c:v>3740</c:v>
                </c:pt>
                <c:pt idx="573">
                  <c:v>3320</c:v>
                </c:pt>
                <c:pt idx="574">
                  <c:v>3095</c:v>
                </c:pt>
                <c:pt idx="575">
                  <c:v>3040</c:v>
                </c:pt>
                <c:pt idx="576">
                  <c:v>3045</c:v>
                </c:pt>
                <c:pt idx="577">
                  <c:v>3090</c:v>
                </c:pt>
                <c:pt idx="578">
                  <c:v>3155</c:v>
                </c:pt>
                <c:pt idx="579">
                  <c:v>3135</c:v>
                </c:pt>
                <c:pt idx="580">
                  <c:v>3115</c:v>
                </c:pt>
                <c:pt idx="581">
                  <c:v>3180</c:v>
                </c:pt>
                <c:pt idx="582">
                  <c:v>3180</c:v>
                </c:pt>
                <c:pt idx="583">
                  <c:v>3310</c:v>
                </c:pt>
                <c:pt idx="584">
                  <c:v>3260</c:v>
                </c:pt>
                <c:pt idx="585">
                  <c:v>3230</c:v>
                </c:pt>
                <c:pt idx="586">
                  <c:v>3205</c:v>
                </c:pt>
                <c:pt idx="587">
                  <c:v>3250</c:v>
                </c:pt>
                <c:pt idx="588">
                  <c:v>3365</c:v>
                </c:pt>
                <c:pt idx="589">
                  <c:v>3360</c:v>
                </c:pt>
                <c:pt idx="590">
                  <c:v>3415</c:v>
                </c:pt>
                <c:pt idx="591">
                  <c:v>3630</c:v>
                </c:pt>
                <c:pt idx="592">
                  <c:v>3575</c:v>
                </c:pt>
                <c:pt idx="593">
                  <c:v>3605</c:v>
                </c:pt>
                <c:pt idx="594">
                  <c:v>3485</c:v>
                </c:pt>
                <c:pt idx="595">
                  <c:v>3420</c:v>
                </c:pt>
                <c:pt idx="596">
                  <c:v>3535</c:v>
                </c:pt>
                <c:pt idx="597">
                  <c:v>3745</c:v>
                </c:pt>
                <c:pt idx="598">
                  <c:v>3900</c:v>
                </c:pt>
                <c:pt idx="599">
                  <c:v>4095</c:v>
                </c:pt>
                <c:pt idx="600">
                  <c:v>4170</c:v>
                </c:pt>
                <c:pt idx="601">
                  <c:v>4355</c:v>
                </c:pt>
                <c:pt idx="602">
                  <c:v>4320</c:v>
                </c:pt>
                <c:pt idx="603">
                  <c:v>4440</c:v>
                </c:pt>
                <c:pt idx="604">
                  <c:v>4555</c:v>
                </c:pt>
                <c:pt idx="605">
                  <c:v>4095</c:v>
                </c:pt>
                <c:pt idx="606">
                  <c:v>4055</c:v>
                </c:pt>
                <c:pt idx="607">
                  <c:v>3890</c:v>
                </c:pt>
                <c:pt idx="608">
                  <c:v>3995</c:v>
                </c:pt>
                <c:pt idx="609">
                  <c:v>3950</c:v>
                </c:pt>
                <c:pt idx="610">
                  <c:v>4025</c:v>
                </c:pt>
                <c:pt idx="611">
                  <c:v>4095</c:v>
                </c:pt>
                <c:pt idx="612">
                  <c:v>3970</c:v>
                </c:pt>
                <c:pt idx="613">
                  <c:v>3950</c:v>
                </c:pt>
                <c:pt idx="614">
                  <c:v>3835</c:v>
                </c:pt>
                <c:pt idx="615">
                  <c:v>3890</c:v>
                </c:pt>
                <c:pt idx="616">
                  <c:v>3670</c:v>
                </c:pt>
                <c:pt idx="617">
                  <c:v>3460</c:v>
                </c:pt>
                <c:pt idx="618">
                  <c:v>3290</c:v>
                </c:pt>
                <c:pt idx="619">
                  <c:v>3315</c:v>
                </c:pt>
                <c:pt idx="620">
                  <c:v>3270</c:v>
                </c:pt>
                <c:pt idx="621">
                  <c:v>3335</c:v>
                </c:pt>
                <c:pt idx="622">
                  <c:v>3375</c:v>
                </c:pt>
                <c:pt idx="623">
                  <c:v>3405</c:v>
                </c:pt>
                <c:pt idx="624">
                  <c:v>3410</c:v>
                </c:pt>
                <c:pt idx="625">
                  <c:v>3210</c:v>
                </c:pt>
                <c:pt idx="626">
                  <c:v>3325</c:v>
                </c:pt>
                <c:pt idx="627">
                  <c:v>3210</c:v>
                </c:pt>
                <c:pt idx="628">
                  <c:v>3260</c:v>
                </c:pt>
                <c:pt idx="629">
                  <c:v>3260</c:v>
                </c:pt>
                <c:pt idx="630">
                  <c:v>3280</c:v>
                </c:pt>
                <c:pt idx="631">
                  <c:v>3405</c:v>
                </c:pt>
                <c:pt idx="632">
                  <c:v>3405</c:v>
                </c:pt>
                <c:pt idx="633">
                  <c:v>3435</c:v>
                </c:pt>
                <c:pt idx="634">
                  <c:v>3440</c:v>
                </c:pt>
                <c:pt idx="635">
                  <c:v>3100</c:v>
                </c:pt>
                <c:pt idx="636">
                  <c:v>3220</c:v>
                </c:pt>
                <c:pt idx="637">
                  <c:v>3060</c:v>
                </c:pt>
                <c:pt idx="638">
                  <c:v>3060</c:v>
                </c:pt>
                <c:pt idx="639">
                  <c:v>2885</c:v>
                </c:pt>
                <c:pt idx="640">
                  <c:v>2860</c:v>
                </c:pt>
                <c:pt idx="641">
                  <c:v>2900</c:v>
                </c:pt>
                <c:pt idx="642">
                  <c:v>2945</c:v>
                </c:pt>
                <c:pt idx="643">
                  <c:v>2985</c:v>
                </c:pt>
                <c:pt idx="644">
                  <c:v>2875</c:v>
                </c:pt>
                <c:pt idx="645">
                  <c:v>2770</c:v>
                </c:pt>
                <c:pt idx="646">
                  <c:v>2715</c:v>
                </c:pt>
                <c:pt idx="647">
                  <c:v>2690</c:v>
                </c:pt>
                <c:pt idx="648">
                  <c:v>2780</c:v>
                </c:pt>
                <c:pt idx="649">
                  <c:v>2730</c:v>
                </c:pt>
                <c:pt idx="650">
                  <c:v>2735</c:v>
                </c:pt>
                <c:pt idx="651">
                  <c:v>2765</c:v>
                </c:pt>
                <c:pt idx="652">
                  <c:v>2780</c:v>
                </c:pt>
                <c:pt idx="653">
                  <c:v>2820</c:v>
                </c:pt>
                <c:pt idx="654">
                  <c:v>2820</c:v>
                </c:pt>
                <c:pt idx="655">
                  <c:v>2850</c:v>
                </c:pt>
                <c:pt idx="656">
                  <c:v>2765</c:v>
                </c:pt>
                <c:pt idx="657">
                  <c:v>2725</c:v>
                </c:pt>
                <c:pt idx="658">
                  <c:v>2725</c:v>
                </c:pt>
                <c:pt idx="659">
                  <c:v>2710</c:v>
                </c:pt>
                <c:pt idx="660">
                  <c:v>2670</c:v>
                </c:pt>
                <c:pt idx="661">
                  <c:v>2740</c:v>
                </c:pt>
                <c:pt idx="662">
                  <c:v>2780</c:v>
                </c:pt>
                <c:pt idx="663">
                  <c:v>2865</c:v>
                </c:pt>
                <c:pt idx="664">
                  <c:v>2910</c:v>
                </c:pt>
                <c:pt idx="665">
                  <c:v>3070</c:v>
                </c:pt>
                <c:pt idx="666">
                  <c:v>3040</c:v>
                </c:pt>
                <c:pt idx="667">
                  <c:v>3140</c:v>
                </c:pt>
                <c:pt idx="668">
                  <c:v>3105</c:v>
                </c:pt>
                <c:pt idx="669">
                  <c:v>3085</c:v>
                </c:pt>
                <c:pt idx="670">
                  <c:v>3140</c:v>
                </c:pt>
                <c:pt idx="671">
                  <c:v>3205</c:v>
                </c:pt>
                <c:pt idx="672">
                  <c:v>3100</c:v>
                </c:pt>
                <c:pt idx="673">
                  <c:v>3275</c:v>
                </c:pt>
                <c:pt idx="674">
                  <c:v>3130</c:v>
                </c:pt>
                <c:pt idx="675">
                  <c:v>3255</c:v>
                </c:pt>
                <c:pt idx="676">
                  <c:v>3310</c:v>
                </c:pt>
                <c:pt idx="677">
                  <c:v>3370</c:v>
                </c:pt>
                <c:pt idx="678">
                  <c:v>3410</c:v>
                </c:pt>
                <c:pt idx="679">
                  <c:v>3500</c:v>
                </c:pt>
                <c:pt idx="680">
                  <c:v>3500</c:v>
                </c:pt>
                <c:pt idx="681">
                  <c:v>3380</c:v>
                </c:pt>
                <c:pt idx="682">
                  <c:v>3295</c:v>
                </c:pt>
                <c:pt idx="683">
                  <c:v>3315</c:v>
                </c:pt>
                <c:pt idx="684">
                  <c:v>3100</c:v>
                </c:pt>
                <c:pt idx="685">
                  <c:v>3255</c:v>
                </c:pt>
                <c:pt idx="686">
                  <c:v>3245</c:v>
                </c:pt>
                <c:pt idx="687">
                  <c:v>3385</c:v>
                </c:pt>
                <c:pt idx="688">
                  <c:v>3300</c:v>
                </c:pt>
                <c:pt idx="689">
                  <c:v>3345</c:v>
                </c:pt>
                <c:pt idx="690">
                  <c:v>3250</c:v>
                </c:pt>
                <c:pt idx="691">
                  <c:v>3010</c:v>
                </c:pt>
                <c:pt idx="692">
                  <c:v>3205</c:v>
                </c:pt>
                <c:pt idx="693">
                  <c:v>3290</c:v>
                </c:pt>
                <c:pt idx="694">
                  <c:v>3525</c:v>
                </c:pt>
                <c:pt idx="695">
                  <c:v>3735</c:v>
                </c:pt>
                <c:pt idx="696">
                  <c:v>3825</c:v>
                </c:pt>
                <c:pt idx="697">
                  <c:v>3765</c:v>
                </c:pt>
                <c:pt idx="698">
                  <c:v>3530</c:v>
                </c:pt>
                <c:pt idx="699">
                  <c:v>3575</c:v>
                </c:pt>
                <c:pt idx="700">
                  <c:v>3575</c:v>
                </c:pt>
                <c:pt idx="701">
                  <c:v>3575</c:v>
                </c:pt>
                <c:pt idx="702">
                  <c:v>3565</c:v>
                </c:pt>
                <c:pt idx="703">
                  <c:v>3570</c:v>
                </c:pt>
                <c:pt idx="704">
                  <c:v>3595</c:v>
                </c:pt>
                <c:pt idx="705">
                  <c:v>3650</c:v>
                </c:pt>
                <c:pt idx="706">
                  <c:v>3595</c:v>
                </c:pt>
                <c:pt idx="707">
                  <c:v>3615</c:v>
                </c:pt>
                <c:pt idx="708">
                  <c:v>3525</c:v>
                </c:pt>
                <c:pt idx="709">
                  <c:v>3330</c:v>
                </c:pt>
                <c:pt idx="710">
                  <c:v>2865</c:v>
                </c:pt>
                <c:pt idx="711">
                  <c:v>2780</c:v>
                </c:pt>
                <c:pt idx="712">
                  <c:v>2720</c:v>
                </c:pt>
                <c:pt idx="713">
                  <c:v>2750</c:v>
                </c:pt>
                <c:pt idx="714">
                  <c:v>2840</c:v>
                </c:pt>
                <c:pt idx="715">
                  <c:v>2835</c:v>
                </c:pt>
                <c:pt idx="716">
                  <c:v>2815</c:v>
                </c:pt>
                <c:pt idx="717">
                  <c:v>2835</c:v>
                </c:pt>
                <c:pt idx="718">
                  <c:v>2870</c:v>
                </c:pt>
                <c:pt idx="719">
                  <c:v>2830</c:v>
                </c:pt>
                <c:pt idx="720">
                  <c:v>2800</c:v>
                </c:pt>
                <c:pt idx="721">
                  <c:v>2805</c:v>
                </c:pt>
                <c:pt idx="722">
                  <c:v>2835</c:v>
                </c:pt>
                <c:pt idx="723">
                  <c:v>2770</c:v>
                </c:pt>
                <c:pt idx="724">
                  <c:v>2765</c:v>
                </c:pt>
                <c:pt idx="725">
                  <c:v>2765</c:v>
                </c:pt>
                <c:pt idx="726">
                  <c:v>2695</c:v>
                </c:pt>
                <c:pt idx="727">
                  <c:v>2695</c:v>
                </c:pt>
                <c:pt idx="728">
                  <c:v>2695</c:v>
                </c:pt>
                <c:pt idx="729">
                  <c:v>2665</c:v>
                </c:pt>
                <c:pt idx="730">
                  <c:v>2665</c:v>
                </c:pt>
                <c:pt idx="731">
                  <c:v>2635</c:v>
                </c:pt>
                <c:pt idx="732">
                  <c:v>2695</c:v>
                </c:pt>
                <c:pt idx="733">
                  <c:v>2665</c:v>
                </c:pt>
                <c:pt idx="734">
                  <c:v>2640</c:v>
                </c:pt>
                <c:pt idx="735">
                  <c:v>2700</c:v>
                </c:pt>
                <c:pt idx="736">
                  <c:v>2665</c:v>
                </c:pt>
                <c:pt idx="737">
                  <c:v>2665</c:v>
                </c:pt>
                <c:pt idx="738">
                  <c:v>2600</c:v>
                </c:pt>
                <c:pt idx="739">
                  <c:v>2510</c:v>
                </c:pt>
                <c:pt idx="740">
                  <c:v>2490</c:v>
                </c:pt>
                <c:pt idx="741">
                  <c:v>2435</c:v>
                </c:pt>
                <c:pt idx="742">
                  <c:v>2435</c:v>
                </c:pt>
                <c:pt idx="743">
                  <c:v>2475</c:v>
                </c:pt>
                <c:pt idx="744">
                  <c:v>2475</c:v>
                </c:pt>
                <c:pt idx="745">
                  <c:v>2590</c:v>
                </c:pt>
                <c:pt idx="746">
                  <c:v>2655</c:v>
                </c:pt>
                <c:pt idx="747">
                  <c:v>2525</c:v>
                </c:pt>
                <c:pt idx="748">
                  <c:v>2525</c:v>
                </c:pt>
                <c:pt idx="749">
                  <c:v>2655</c:v>
                </c:pt>
                <c:pt idx="750">
                  <c:v>2630</c:v>
                </c:pt>
                <c:pt idx="751">
                  <c:v>2625</c:v>
                </c:pt>
                <c:pt idx="752">
                  <c:v>2695</c:v>
                </c:pt>
                <c:pt idx="753">
                  <c:v>2680</c:v>
                </c:pt>
                <c:pt idx="754">
                  <c:v>2730</c:v>
                </c:pt>
                <c:pt idx="755">
                  <c:v>2765</c:v>
                </c:pt>
                <c:pt idx="756">
                  <c:v>2645</c:v>
                </c:pt>
                <c:pt idx="757">
                  <c:v>2660</c:v>
                </c:pt>
                <c:pt idx="758">
                  <c:v>2700</c:v>
                </c:pt>
                <c:pt idx="759">
                  <c:v>2730</c:v>
                </c:pt>
                <c:pt idx="760">
                  <c:v>2780</c:v>
                </c:pt>
                <c:pt idx="761">
                  <c:v>2790</c:v>
                </c:pt>
                <c:pt idx="762">
                  <c:v>2885</c:v>
                </c:pt>
                <c:pt idx="763">
                  <c:v>2930</c:v>
                </c:pt>
                <c:pt idx="764">
                  <c:v>2985</c:v>
                </c:pt>
                <c:pt idx="765">
                  <c:v>2970</c:v>
                </c:pt>
                <c:pt idx="766">
                  <c:v>2980</c:v>
                </c:pt>
                <c:pt idx="767">
                  <c:v>2985</c:v>
                </c:pt>
                <c:pt idx="768">
                  <c:v>3110</c:v>
                </c:pt>
                <c:pt idx="769">
                  <c:v>3155</c:v>
                </c:pt>
                <c:pt idx="770">
                  <c:v>3255</c:v>
                </c:pt>
                <c:pt idx="771">
                  <c:v>3220</c:v>
                </c:pt>
                <c:pt idx="772">
                  <c:v>3235</c:v>
                </c:pt>
                <c:pt idx="773">
                  <c:v>3360</c:v>
                </c:pt>
                <c:pt idx="774">
                  <c:v>3400</c:v>
                </c:pt>
                <c:pt idx="775">
                  <c:v>3505</c:v>
                </c:pt>
                <c:pt idx="776">
                  <c:v>3440</c:v>
                </c:pt>
                <c:pt idx="777">
                  <c:v>3350</c:v>
                </c:pt>
                <c:pt idx="778">
                  <c:v>3395</c:v>
                </c:pt>
                <c:pt idx="779">
                  <c:v>3210</c:v>
                </c:pt>
                <c:pt idx="780">
                  <c:v>3315</c:v>
                </c:pt>
                <c:pt idx="781">
                  <c:v>3385</c:v>
                </c:pt>
                <c:pt idx="782">
                  <c:v>3405</c:v>
                </c:pt>
                <c:pt idx="783">
                  <c:v>3260</c:v>
                </c:pt>
                <c:pt idx="784">
                  <c:v>3425</c:v>
                </c:pt>
                <c:pt idx="785">
                  <c:v>3174</c:v>
                </c:pt>
                <c:pt idx="786">
                  <c:v>3391</c:v>
                </c:pt>
                <c:pt idx="787">
                  <c:v>3347</c:v>
                </c:pt>
                <c:pt idx="788">
                  <c:v>3198</c:v>
                </c:pt>
                <c:pt idx="789">
                  <c:v>3350</c:v>
                </c:pt>
                <c:pt idx="790">
                  <c:v>3252</c:v>
                </c:pt>
                <c:pt idx="791">
                  <c:v>3283</c:v>
                </c:pt>
                <c:pt idx="792">
                  <c:v>3167</c:v>
                </c:pt>
                <c:pt idx="793">
                  <c:v>3137</c:v>
                </c:pt>
                <c:pt idx="794">
                  <c:v>3235</c:v>
                </c:pt>
                <c:pt idx="795">
                  <c:v>3344</c:v>
                </c:pt>
                <c:pt idx="796">
                  <c:v>3425</c:v>
                </c:pt>
                <c:pt idx="797">
                  <c:v>3296</c:v>
                </c:pt>
                <c:pt idx="798">
                  <c:v>3191</c:v>
                </c:pt>
                <c:pt idx="799">
                  <c:v>3459</c:v>
                </c:pt>
                <c:pt idx="800">
                  <c:v>3350</c:v>
                </c:pt>
                <c:pt idx="801">
                  <c:v>3259</c:v>
                </c:pt>
                <c:pt idx="802">
                  <c:v>3418</c:v>
                </c:pt>
                <c:pt idx="803">
                  <c:v>3418</c:v>
                </c:pt>
                <c:pt idx="804">
                  <c:v>3425</c:v>
                </c:pt>
                <c:pt idx="805">
                  <c:v>3269</c:v>
                </c:pt>
                <c:pt idx="806">
                  <c:v>3211</c:v>
                </c:pt>
                <c:pt idx="807">
                  <c:v>2974</c:v>
                </c:pt>
                <c:pt idx="808">
                  <c:v>2974</c:v>
                </c:pt>
                <c:pt idx="809">
                  <c:v>2842</c:v>
                </c:pt>
                <c:pt idx="810">
                  <c:v>2981</c:v>
                </c:pt>
                <c:pt idx="811">
                  <c:v>3167</c:v>
                </c:pt>
                <c:pt idx="812">
                  <c:v>3086</c:v>
                </c:pt>
                <c:pt idx="813">
                  <c:v>3367</c:v>
                </c:pt>
                <c:pt idx="814">
                  <c:v>3479</c:v>
                </c:pt>
                <c:pt idx="815">
                  <c:v>3486</c:v>
                </c:pt>
                <c:pt idx="816">
                  <c:v>3547</c:v>
                </c:pt>
                <c:pt idx="817">
                  <c:v>3452</c:v>
                </c:pt>
                <c:pt idx="818">
                  <c:v>3567</c:v>
                </c:pt>
                <c:pt idx="819">
                  <c:v>3703</c:v>
                </c:pt>
                <c:pt idx="820">
                  <c:v>3662</c:v>
                </c:pt>
                <c:pt idx="821">
                  <c:v>3635</c:v>
                </c:pt>
                <c:pt idx="822">
                  <c:v>3628</c:v>
                </c:pt>
                <c:pt idx="823">
                  <c:v>3628</c:v>
                </c:pt>
                <c:pt idx="824">
                  <c:v>3628</c:v>
                </c:pt>
                <c:pt idx="825">
                  <c:v>3595</c:v>
                </c:pt>
                <c:pt idx="826">
                  <c:v>3595</c:v>
                </c:pt>
                <c:pt idx="827">
                  <c:v>3554</c:v>
                </c:pt>
                <c:pt idx="828">
                  <c:v>3622</c:v>
                </c:pt>
                <c:pt idx="829">
                  <c:v>3656</c:v>
                </c:pt>
                <c:pt idx="830">
                  <c:v>3744</c:v>
                </c:pt>
                <c:pt idx="831">
                  <c:v>3676</c:v>
                </c:pt>
                <c:pt idx="832">
                  <c:v>3656</c:v>
                </c:pt>
                <c:pt idx="833">
                  <c:v>3628</c:v>
                </c:pt>
                <c:pt idx="834">
                  <c:v>3479</c:v>
                </c:pt>
                <c:pt idx="835">
                  <c:v>3384</c:v>
                </c:pt>
                <c:pt idx="836">
                  <c:v>3340</c:v>
                </c:pt>
                <c:pt idx="837">
                  <c:v>3506</c:v>
                </c:pt>
                <c:pt idx="838">
                  <c:v>3608</c:v>
                </c:pt>
                <c:pt idx="839">
                  <c:v>3486</c:v>
                </c:pt>
                <c:pt idx="840">
                  <c:v>3520</c:v>
                </c:pt>
                <c:pt idx="841">
                  <c:v>3506</c:v>
                </c:pt>
                <c:pt idx="842">
                  <c:v>3445</c:v>
                </c:pt>
                <c:pt idx="843">
                  <c:v>3445</c:v>
                </c:pt>
                <c:pt idx="844">
                  <c:v>3452</c:v>
                </c:pt>
                <c:pt idx="845">
                  <c:v>3367</c:v>
                </c:pt>
                <c:pt idx="846">
                  <c:v>3405</c:v>
                </c:pt>
                <c:pt idx="847">
                  <c:v>3547</c:v>
                </c:pt>
                <c:pt idx="848">
                  <c:v>3574</c:v>
                </c:pt>
                <c:pt idx="849">
                  <c:v>3561</c:v>
                </c:pt>
                <c:pt idx="850">
                  <c:v>3595</c:v>
                </c:pt>
                <c:pt idx="851">
                  <c:v>3561</c:v>
                </c:pt>
                <c:pt idx="852">
                  <c:v>3534</c:v>
                </c:pt>
                <c:pt idx="853">
                  <c:v>3690</c:v>
                </c:pt>
                <c:pt idx="854">
                  <c:v>3656</c:v>
                </c:pt>
                <c:pt idx="855">
                  <c:v>3771</c:v>
                </c:pt>
                <c:pt idx="856">
                  <c:v>3622</c:v>
                </c:pt>
                <c:pt idx="857">
                  <c:v>2791</c:v>
                </c:pt>
                <c:pt idx="858">
                  <c:v>2832</c:v>
                </c:pt>
                <c:pt idx="859">
                  <c:v>2855</c:v>
                </c:pt>
                <c:pt idx="860">
                  <c:v>2764</c:v>
                </c:pt>
                <c:pt idx="861">
                  <c:v>2743</c:v>
                </c:pt>
                <c:pt idx="862">
                  <c:v>2730</c:v>
                </c:pt>
                <c:pt idx="863">
                  <c:v>2669</c:v>
                </c:pt>
                <c:pt idx="864">
                  <c:v>2672</c:v>
                </c:pt>
                <c:pt idx="865">
                  <c:v>2655</c:v>
                </c:pt>
                <c:pt idx="866">
                  <c:v>2642</c:v>
                </c:pt>
                <c:pt idx="867">
                  <c:v>2709</c:v>
                </c:pt>
                <c:pt idx="868">
                  <c:v>2713</c:v>
                </c:pt>
                <c:pt idx="869">
                  <c:v>2733</c:v>
                </c:pt>
                <c:pt idx="870">
                  <c:v>2699</c:v>
                </c:pt>
                <c:pt idx="871">
                  <c:v>2747</c:v>
                </c:pt>
                <c:pt idx="872">
                  <c:v>2601</c:v>
                </c:pt>
                <c:pt idx="873">
                  <c:v>2713</c:v>
                </c:pt>
                <c:pt idx="874">
                  <c:v>2726</c:v>
                </c:pt>
                <c:pt idx="875">
                  <c:v>2899</c:v>
                </c:pt>
                <c:pt idx="876">
                  <c:v>2977</c:v>
                </c:pt>
                <c:pt idx="877">
                  <c:v>3045</c:v>
                </c:pt>
                <c:pt idx="878">
                  <c:v>3001</c:v>
                </c:pt>
                <c:pt idx="879">
                  <c:v>2896</c:v>
                </c:pt>
                <c:pt idx="880">
                  <c:v>2971</c:v>
                </c:pt>
                <c:pt idx="881">
                  <c:v>3242</c:v>
                </c:pt>
                <c:pt idx="882">
                  <c:v>3222</c:v>
                </c:pt>
                <c:pt idx="883">
                  <c:v>3452</c:v>
                </c:pt>
                <c:pt idx="884">
                  <c:v>3493</c:v>
                </c:pt>
                <c:pt idx="885">
                  <c:v>3398</c:v>
                </c:pt>
                <c:pt idx="886">
                  <c:v>3513</c:v>
                </c:pt>
                <c:pt idx="887">
                  <c:v>3601</c:v>
                </c:pt>
                <c:pt idx="888">
                  <c:v>3805</c:v>
                </c:pt>
                <c:pt idx="889">
                  <c:v>3839</c:v>
                </c:pt>
                <c:pt idx="890">
                  <c:v>3798</c:v>
                </c:pt>
                <c:pt idx="891">
                  <c:v>3852</c:v>
                </c:pt>
                <c:pt idx="892">
                  <c:v>3940</c:v>
                </c:pt>
                <c:pt idx="893">
                  <c:v>3940</c:v>
                </c:pt>
                <c:pt idx="894">
                  <c:v>3893</c:v>
                </c:pt>
                <c:pt idx="895">
                  <c:v>3920</c:v>
                </c:pt>
                <c:pt idx="896">
                  <c:v>3920</c:v>
                </c:pt>
                <c:pt idx="897">
                  <c:v>3907</c:v>
                </c:pt>
                <c:pt idx="898">
                  <c:v>3805</c:v>
                </c:pt>
                <c:pt idx="899">
                  <c:v>3825</c:v>
                </c:pt>
                <c:pt idx="900">
                  <c:v>3798</c:v>
                </c:pt>
                <c:pt idx="901">
                  <c:v>3805</c:v>
                </c:pt>
                <c:pt idx="902">
                  <c:v>3920</c:v>
                </c:pt>
                <c:pt idx="903">
                  <c:v>4049</c:v>
                </c:pt>
                <c:pt idx="904">
                  <c:v>3934</c:v>
                </c:pt>
                <c:pt idx="905">
                  <c:v>3913</c:v>
                </c:pt>
                <c:pt idx="906">
                  <c:v>3907</c:v>
                </c:pt>
                <c:pt idx="907">
                  <c:v>3913</c:v>
                </c:pt>
                <c:pt idx="908">
                  <c:v>4063</c:v>
                </c:pt>
                <c:pt idx="909">
                  <c:v>4273</c:v>
                </c:pt>
                <c:pt idx="910">
                  <c:v>4117</c:v>
                </c:pt>
                <c:pt idx="911">
                  <c:v>4117</c:v>
                </c:pt>
                <c:pt idx="912">
                  <c:v>4124</c:v>
                </c:pt>
                <c:pt idx="913">
                  <c:v>4252</c:v>
                </c:pt>
                <c:pt idx="914">
                  <c:v>4361</c:v>
                </c:pt>
                <c:pt idx="915">
                  <c:v>4361</c:v>
                </c:pt>
                <c:pt idx="916">
                  <c:v>4320</c:v>
                </c:pt>
                <c:pt idx="917">
                  <c:v>4436</c:v>
                </c:pt>
                <c:pt idx="918">
                  <c:v>4375</c:v>
                </c:pt>
                <c:pt idx="919">
                  <c:v>4408</c:v>
                </c:pt>
                <c:pt idx="920">
                  <c:v>4232</c:v>
                </c:pt>
                <c:pt idx="921">
                  <c:v>4219</c:v>
                </c:pt>
                <c:pt idx="922">
                  <c:v>4110</c:v>
                </c:pt>
                <c:pt idx="923">
                  <c:v>4117</c:v>
                </c:pt>
                <c:pt idx="924">
                  <c:v>4151</c:v>
                </c:pt>
                <c:pt idx="925">
                  <c:v>4096</c:v>
                </c:pt>
                <c:pt idx="926">
                  <c:v>4029</c:v>
                </c:pt>
                <c:pt idx="927">
                  <c:v>3879</c:v>
                </c:pt>
                <c:pt idx="928">
                  <c:v>3954</c:v>
                </c:pt>
                <c:pt idx="929">
                  <c:v>4035</c:v>
                </c:pt>
                <c:pt idx="930">
                  <c:v>4069</c:v>
                </c:pt>
                <c:pt idx="931">
                  <c:v>3784</c:v>
                </c:pt>
                <c:pt idx="932">
                  <c:v>3676</c:v>
                </c:pt>
                <c:pt idx="933">
                  <c:v>3723</c:v>
                </c:pt>
                <c:pt idx="934">
                  <c:v>3696</c:v>
                </c:pt>
                <c:pt idx="935">
                  <c:v>3764</c:v>
                </c:pt>
                <c:pt idx="936">
                  <c:v>3751</c:v>
                </c:pt>
                <c:pt idx="937">
                  <c:v>3737</c:v>
                </c:pt>
                <c:pt idx="938">
                  <c:v>3737</c:v>
                </c:pt>
                <c:pt idx="939">
                  <c:v>3757</c:v>
                </c:pt>
                <c:pt idx="940">
                  <c:v>3757</c:v>
                </c:pt>
                <c:pt idx="941">
                  <c:v>3751</c:v>
                </c:pt>
                <c:pt idx="942">
                  <c:v>3744</c:v>
                </c:pt>
                <c:pt idx="943">
                  <c:v>3778</c:v>
                </c:pt>
                <c:pt idx="944">
                  <c:v>3764</c:v>
                </c:pt>
                <c:pt idx="945">
                  <c:v>3757</c:v>
                </c:pt>
                <c:pt idx="946">
                  <c:v>3744</c:v>
                </c:pt>
                <c:pt idx="947">
                  <c:v>3730</c:v>
                </c:pt>
                <c:pt idx="948">
                  <c:v>3669</c:v>
                </c:pt>
                <c:pt idx="949">
                  <c:v>3622</c:v>
                </c:pt>
                <c:pt idx="950">
                  <c:v>3500</c:v>
                </c:pt>
                <c:pt idx="951">
                  <c:v>3466</c:v>
                </c:pt>
                <c:pt idx="952">
                  <c:v>3506</c:v>
                </c:pt>
                <c:pt idx="953">
                  <c:v>3527</c:v>
                </c:pt>
                <c:pt idx="954">
                  <c:v>3506</c:v>
                </c:pt>
                <c:pt idx="955">
                  <c:v>3439</c:v>
                </c:pt>
                <c:pt idx="956">
                  <c:v>3439</c:v>
                </c:pt>
                <c:pt idx="957">
                  <c:v>3486</c:v>
                </c:pt>
                <c:pt idx="958">
                  <c:v>3527</c:v>
                </c:pt>
                <c:pt idx="959">
                  <c:v>3547</c:v>
                </c:pt>
                <c:pt idx="960">
                  <c:v>3486</c:v>
                </c:pt>
                <c:pt idx="961">
                  <c:v>3479</c:v>
                </c:pt>
                <c:pt idx="962">
                  <c:v>3479</c:v>
                </c:pt>
                <c:pt idx="963">
                  <c:v>3486</c:v>
                </c:pt>
                <c:pt idx="964">
                  <c:v>3472</c:v>
                </c:pt>
                <c:pt idx="965">
                  <c:v>3561</c:v>
                </c:pt>
                <c:pt idx="966">
                  <c:v>3540</c:v>
                </c:pt>
                <c:pt idx="967">
                  <c:v>3628</c:v>
                </c:pt>
                <c:pt idx="968">
                  <c:v>3642</c:v>
                </c:pt>
                <c:pt idx="969">
                  <c:v>3615</c:v>
                </c:pt>
                <c:pt idx="970">
                  <c:v>3622</c:v>
                </c:pt>
                <c:pt idx="971">
                  <c:v>3547</c:v>
                </c:pt>
                <c:pt idx="972">
                  <c:v>3561</c:v>
                </c:pt>
                <c:pt idx="973">
                  <c:v>3798</c:v>
                </c:pt>
                <c:pt idx="974">
                  <c:v>3825</c:v>
                </c:pt>
                <c:pt idx="975">
                  <c:v>3845</c:v>
                </c:pt>
                <c:pt idx="976">
                  <c:v>3805</c:v>
                </c:pt>
                <c:pt idx="977">
                  <c:v>3798</c:v>
                </c:pt>
                <c:pt idx="978">
                  <c:v>3818</c:v>
                </c:pt>
                <c:pt idx="979">
                  <c:v>3798</c:v>
                </c:pt>
                <c:pt idx="980">
                  <c:v>3662</c:v>
                </c:pt>
                <c:pt idx="981">
                  <c:v>3662</c:v>
                </c:pt>
                <c:pt idx="982">
                  <c:v>3662</c:v>
                </c:pt>
                <c:pt idx="983">
                  <c:v>3662</c:v>
                </c:pt>
                <c:pt idx="984">
                  <c:v>3459</c:v>
                </c:pt>
                <c:pt idx="985">
                  <c:v>3690</c:v>
                </c:pt>
                <c:pt idx="986">
                  <c:v>3812</c:v>
                </c:pt>
                <c:pt idx="987">
                  <c:v>3974</c:v>
                </c:pt>
                <c:pt idx="988">
                  <c:v>4022</c:v>
                </c:pt>
                <c:pt idx="989">
                  <c:v>4049</c:v>
                </c:pt>
                <c:pt idx="990">
                  <c:v>4029</c:v>
                </c:pt>
                <c:pt idx="991">
                  <c:v>4090</c:v>
                </c:pt>
                <c:pt idx="992">
                  <c:v>4178</c:v>
                </c:pt>
                <c:pt idx="993">
                  <c:v>4212</c:v>
                </c:pt>
                <c:pt idx="994">
                  <c:v>4259</c:v>
                </c:pt>
                <c:pt idx="995">
                  <c:v>4307</c:v>
                </c:pt>
                <c:pt idx="996">
                  <c:v>4178</c:v>
                </c:pt>
                <c:pt idx="997">
                  <c:v>4246</c:v>
                </c:pt>
                <c:pt idx="998">
                  <c:v>4327</c:v>
                </c:pt>
                <c:pt idx="999">
                  <c:v>4259</c:v>
                </c:pt>
                <c:pt idx="1000">
                  <c:v>4273</c:v>
                </c:pt>
                <c:pt idx="1001">
                  <c:v>4381</c:v>
                </c:pt>
                <c:pt idx="1002">
                  <c:v>4442</c:v>
                </c:pt>
                <c:pt idx="1003">
                  <c:v>4449</c:v>
                </c:pt>
                <c:pt idx="1004">
                  <c:v>4449</c:v>
                </c:pt>
                <c:pt idx="1005">
                  <c:v>4334</c:v>
                </c:pt>
                <c:pt idx="1006">
                  <c:v>4293</c:v>
                </c:pt>
                <c:pt idx="1007">
                  <c:v>4293</c:v>
                </c:pt>
                <c:pt idx="1008">
                  <c:v>4300</c:v>
                </c:pt>
                <c:pt idx="1009">
                  <c:v>4341</c:v>
                </c:pt>
                <c:pt idx="1010">
                  <c:v>4171</c:v>
                </c:pt>
                <c:pt idx="1011">
                  <c:v>4212</c:v>
                </c:pt>
                <c:pt idx="1012">
                  <c:v>4008</c:v>
                </c:pt>
                <c:pt idx="1013">
                  <c:v>4110</c:v>
                </c:pt>
                <c:pt idx="1014">
                  <c:v>4083</c:v>
                </c:pt>
                <c:pt idx="1015">
                  <c:v>4076</c:v>
                </c:pt>
                <c:pt idx="1016">
                  <c:v>4130</c:v>
                </c:pt>
                <c:pt idx="1017">
                  <c:v>4198</c:v>
                </c:pt>
                <c:pt idx="1018">
                  <c:v>4076</c:v>
                </c:pt>
                <c:pt idx="1019">
                  <c:v>4117</c:v>
                </c:pt>
                <c:pt idx="1020">
                  <c:v>4096</c:v>
                </c:pt>
                <c:pt idx="1021">
                  <c:v>4171</c:v>
                </c:pt>
                <c:pt idx="1022">
                  <c:v>4124</c:v>
                </c:pt>
                <c:pt idx="1023">
                  <c:v>4205</c:v>
                </c:pt>
                <c:pt idx="1024">
                  <c:v>4117</c:v>
                </c:pt>
                <c:pt idx="1025">
                  <c:v>4110</c:v>
                </c:pt>
                <c:pt idx="1026">
                  <c:v>4076</c:v>
                </c:pt>
                <c:pt idx="1027">
                  <c:v>3954</c:v>
                </c:pt>
                <c:pt idx="1028">
                  <c:v>4063</c:v>
                </c:pt>
                <c:pt idx="1029">
                  <c:v>4259</c:v>
                </c:pt>
                <c:pt idx="1030">
                  <c:v>4395</c:v>
                </c:pt>
                <c:pt idx="1031">
                  <c:v>4646</c:v>
                </c:pt>
                <c:pt idx="1032">
                  <c:v>4659</c:v>
                </c:pt>
                <c:pt idx="1033">
                  <c:v>4069</c:v>
                </c:pt>
                <c:pt idx="1034">
                  <c:v>3974</c:v>
                </c:pt>
                <c:pt idx="1035">
                  <c:v>4029</c:v>
                </c:pt>
                <c:pt idx="1036">
                  <c:v>4130</c:v>
                </c:pt>
                <c:pt idx="1037">
                  <c:v>4164</c:v>
                </c:pt>
                <c:pt idx="1038">
                  <c:v>4076</c:v>
                </c:pt>
                <c:pt idx="1039">
                  <c:v>3845</c:v>
                </c:pt>
                <c:pt idx="1040">
                  <c:v>3981</c:v>
                </c:pt>
                <c:pt idx="1041">
                  <c:v>4083</c:v>
                </c:pt>
                <c:pt idx="1042">
                  <c:v>4124</c:v>
                </c:pt>
                <c:pt idx="1043">
                  <c:v>4110</c:v>
                </c:pt>
                <c:pt idx="1044">
                  <c:v>4157</c:v>
                </c:pt>
                <c:pt idx="1045">
                  <c:v>4219</c:v>
                </c:pt>
                <c:pt idx="1046">
                  <c:v>4300</c:v>
                </c:pt>
                <c:pt idx="1047">
                  <c:v>4225</c:v>
                </c:pt>
                <c:pt idx="1048">
                  <c:v>4341</c:v>
                </c:pt>
                <c:pt idx="1049">
                  <c:v>4320</c:v>
                </c:pt>
                <c:pt idx="1050">
                  <c:v>4273</c:v>
                </c:pt>
                <c:pt idx="1051">
                  <c:v>4286</c:v>
                </c:pt>
                <c:pt idx="1052">
                  <c:v>4178</c:v>
                </c:pt>
                <c:pt idx="1053">
                  <c:v>4096</c:v>
                </c:pt>
                <c:pt idx="1054">
                  <c:v>4144</c:v>
                </c:pt>
                <c:pt idx="1055">
                  <c:v>4239</c:v>
                </c:pt>
                <c:pt idx="1056">
                  <c:v>4354</c:v>
                </c:pt>
                <c:pt idx="1057">
                  <c:v>4388</c:v>
                </c:pt>
                <c:pt idx="1058">
                  <c:v>4395</c:v>
                </c:pt>
                <c:pt idx="1059">
                  <c:v>4381</c:v>
                </c:pt>
                <c:pt idx="1060">
                  <c:v>4096</c:v>
                </c:pt>
                <c:pt idx="1061">
                  <c:v>4001</c:v>
                </c:pt>
                <c:pt idx="1062">
                  <c:v>4022</c:v>
                </c:pt>
                <c:pt idx="1063">
                  <c:v>4022</c:v>
                </c:pt>
                <c:pt idx="1064">
                  <c:v>4117</c:v>
                </c:pt>
                <c:pt idx="1065">
                  <c:v>3995</c:v>
                </c:pt>
                <c:pt idx="1066">
                  <c:v>4171</c:v>
                </c:pt>
                <c:pt idx="1067">
                  <c:v>4429</c:v>
                </c:pt>
                <c:pt idx="1068">
                  <c:v>4429</c:v>
                </c:pt>
                <c:pt idx="1069">
                  <c:v>4558</c:v>
                </c:pt>
                <c:pt idx="1070">
                  <c:v>4741</c:v>
                </c:pt>
                <c:pt idx="1071">
                  <c:v>4931</c:v>
                </c:pt>
                <c:pt idx="1072">
                  <c:v>4876</c:v>
                </c:pt>
                <c:pt idx="1073">
                  <c:v>4754</c:v>
                </c:pt>
                <c:pt idx="1074">
                  <c:v>4809</c:v>
                </c:pt>
                <c:pt idx="1075">
                  <c:v>4992</c:v>
                </c:pt>
                <c:pt idx="1076">
                  <c:v>4992</c:v>
                </c:pt>
                <c:pt idx="1077">
                  <c:v>4992</c:v>
                </c:pt>
                <c:pt idx="1078">
                  <c:v>4992</c:v>
                </c:pt>
                <c:pt idx="1079">
                  <c:v>5256</c:v>
                </c:pt>
                <c:pt idx="1080">
                  <c:v>5222</c:v>
                </c:pt>
                <c:pt idx="1081">
                  <c:v>5195</c:v>
                </c:pt>
                <c:pt idx="1082">
                  <c:v>5114</c:v>
                </c:pt>
                <c:pt idx="1083">
                  <c:v>5263</c:v>
                </c:pt>
                <c:pt idx="1084">
                  <c:v>5121</c:v>
                </c:pt>
                <c:pt idx="1085">
                  <c:v>5188</c:v>
                </c:pt>
                <c:pt idx="1086">
                  <c:v>5317</c:v>
                </c:pt>
                <c:pt idx="1087">
                  <c:v>5338</c:v>
                </c:pt>
                <c:pt idx="1088">
                  <c:v>5358</c:v>
                </c:pt>
                <c:pt idx="1089">
                  <c:v>5141</c:v>
                </c:pt>
                <c:pt idx="1090">
                  <c:v>5168</c:v>
                </c:pt>
                <c:pt idx="1091">
                  <c:v>5290</c:v>
                </c:pt>
                <c:pt idx="1092">
                  <c:v>5243</c:v>
                </c:pt>
                <c:pt idx="1093">
                  <c:v>5290</c:v>
                </c:pt>
                <c:pt idx="1094">
                  <c:v>5263</c:v>
                </c:pt>
                <c:pt idx="1095">
                  <c:v>5134</c:v>
                </c:pt>
                <c:pt idx="1096">
                  <c:v>4917</c:v>
                </c:pt>
                <c:pt idx="1097">
                  <c:v>4761</c:v>
                </c:pt>
                <c:pt idx="1098">
                  <c:v>4578</c:v>
                </c:pt>
                <c:pt idx="1099">
                  <c:v>4673</c:v>
                </c:pt>
                <c:pt idx="1100">
                  <c:v>4883</c:v>
                </c:pt>
                <c:pt idx="1101">
                  <c:v>4781</c:v>
                </c:pt>
                <c:pt idx="1102">
                  <c:v>4917</c:v>
                </c:pt>
                <c:pt idx="1103">
                  <c:v>4917</c:v>
                </c:pt>
                <c:pt idx="1104">
                  <c:v>5019</c:v>
                </c:pt>
                <c:pt idx="1105">
                  <c:v>5066</c:v>
                </c:pt>
                <c:pt idx="1106">
                  <c:v>5168</c:v>
                </c:pt>
                <c:pt idx="1107">
                  <c:v>5283</c:v>
                </c:pt>
                <c:pt idx="1108">
                  <c:v>5351</c:v>
                </c:pt>
                <c:pt idx="1109">
                  <c:v>5358</c:v>
                </c:pt>
                <c:pt idx="1110">
                  <c:v>5209</c:v>
                </c:pt>
                <c:pt idx="1111">
                  <c:v>5304</c:v>
                </c:pt>
                <c:pt idx="1112">
                  <c:v>5107</c:v>
                </c:pt>
                <c:pt idx="1113">
                  <c:v>4951</c:v>
                </c:pt>
                <c:pt idx="1114">
                  <c:v>5046</c:v>
                </c:pt>
                <c:pt idx="1115">
                  <c:v>5032</c:v>
                </c:pt>
                <c:pt idx="1116">
                  <c:v>5175</c:v>
                </c:pt>
                <c:pt idx="1117">
                  <c:v>5161</c:v>
                </c:pt>
                <c:pt idx="1118">
                  <c:v>5534</c:v>
                </c:pt>
                <c:pt idx="1119">
                  <c:v>5561</c:v>
                </c:pt>
                <c:pt idx="1120">
                  <c:v>5121</c:v>
                </c:pt>
                <c:pt idx="1121">
                  <c:v>5297</c:v>
                </c:pt>
                <c:pt idx="1122">
                  <c:v>5148</c:v>
                </c:pt>
                <c:pt idx="1123">
                  <c:v>4985</c:v>
                </c:pt>
                <c:pt idx="1124">
                  <c:v>4965</c:v>
                </c:pt>
                <c:pt idx="1125">
                  <c:v>4822</c:v>
                </c:pt>
                <c:pt idx="1126">
                  <c:v>4781</c:v>
                </c:pt>
                <c:pt idx="1127">
                  <c:v>4748</c:v>
                </c:pt>
                <c:pt idx="1128">
                  <c:v>4741</c:v>
                </c:pt>
                <c:pt idx="1129">
                  <c:v>4754</c:v>
                </c:pt>
                <c:pt idx="1130">
                  <c:v>4836</c:v>
                </c:pt>
                <c:pt idx="1131">
                  <c:v>4870</c:v>
                </c:pt>
                <c:pt idx="1132">
                  <c:v>4876</c:v>
                </c:pt>
                <c:pt idx="1133">
                  <c:v>4822</c:v>
                </c:pt>
                <c:pt idx="1134">
                  <c:v>4829</c:v>
                </c:pt>
                <c:pt idx="1135">
                  <c:v>4910</c:v>
                </c:pt>
                <c:pt idx="1136">
                  <c:v>4876</c:v>
                </c:pt>
                <c:pt idx="1137">
                  <c:v>4829</c:v>
                </c:pt>
                <c:pt idx="1138">
                  <c:v>4781</c:v>
                </c:pt>
                <c:pt idx="1139">
                  <c:v>4829</c:v>
                </c:pt>
                <c:pt idx="1140">
                  <c:v>4951</c:v>
                </c:pt>
                <c:pt idx="1141">
                  <c:v>4971</c:v>
                </c:pt>
                <c:pt idx="1142">
                  <c:v>4958</c:v>
                </c:pt>
                <c:pt idx="1143">
                  <c:v>5066</c:v>
                </c:pt>
                <c:pt idx="1144">
                  <c:v>5046</c:v>
                </c:pt>
                <c:pt idx="1145">
                  <c:v>5005</c:v>
                </c:pt>
                <c:pt idx="1146">
                  <c:v>5107</c:v>
                </c:pt>
                <c:pt idx="1147">
                  <c:v>5046</c:v>
                </c:pt>
                <c:pt idx="1148">
                  <c:v>4978</c:v>
                </c:pt>
                <c:pt idx="1149">
                  <c:v>4931</c:v>
                </c:pt>
                <c:pt idx="1150">
                  <c:v>4910</c:v>
                </c:pt>
                <c:pt idx="1151">
                  <c:v>5053</c:v>
                </c:pt>
                <c:pt idx="1152">
                  <c:v>5053</c:v>
                </c:pt>
                <c:pt idx="1153">
                  <c:v>4754</c:v>
                </c:pt>
                <c:pt idx="1154">
                  <c:v>4761</c:v>
                </c:pt>
                <c:pt idx="1155">
                  <c:v>4680</c:v>
                </c:pt>
                <c:pt idx="1156">
                  <c:v>4686</c:v>
                </c:pt>
                <c:pt idx="1157">
                  <c:v>4700</c:v>
                </c:pt>
                <c:pt idx="1158">
                  <c:v>4646</c:v>
                </c:pt>
                <c:pt idx="1159">
                  <c:v>4632</c:v>
                </c:pt>
                <c:pt idx="1160">
                  <c:v>4612</c:v>
                </c:pt>
                <c:pt idx="1161">
                  <c:v>4463</c:v>
                </c:pt>
                <c:pt idx="1162">
                  <c:v>4361</c:v>
                </c:pt>
                <c:pt idx="1163">
                  <c:v>4327</c:v>
                </c:pt>
                <c:pt idx="1164">
                  <c:v>4497</c:v>
                </c:pt>
                <c:pt idx="1165">
                  <c:v>4517</c:v>
                </c:pt>
                <c:pt idx="1166">
                  <c:v>4517</c:v>
                </c:pt>
                <c:pt idx="1167">
                  <c:v>4497</c:v>
                </c:pt>
                <c:pt idx="1168">
                  <c:v>4530</c:v>
                </c:pt>
                <c:pt idx="1169">
                  <c:v>4442</c:v>
                </c:pt>
                <c:pt idx="1170">
                  <c:v>4510</c:v>
                </c:pt>
                <c:pt idx="1171">
                  <c:v>4578</c:v>
                </c:pt>
                <c:pt idx="1172">
                  <c:v>4625</c:v>
                </c:pt>
                <c:pt idx="1173">
                  <c:v>4605</c:v>
                </c:pt>
                <c:pt idx="1174">
                  <c:v>4592</c:v>
                </c:pt>
                <c:pt idx="1175">
                  <c:v>4592</c:v>
                </c:pt>
                <c:pt idx="1176">
                  <c:v>4592</c:v>
                </c:pt>
                <c:pt idx="1177">
                  <c:v>4544</c:v>
                </c:pt>
                <c:pt idx="1178">
                  <c:v>4592</c:v>
                </c:pt>
                <c:pt idx="1179">
                  <c:v>4463</c:v>
                </c:pt>
                <c:pt idx="1180">
                  <c:v>4476</c:v>
                </c:pt>
                <c:pt idx="1181">
                  <c:v>4625</c:v>
                </c:pt>
                <c:pt idx="1182">
                  <c:v>4686</c:v>
                </c:pt>
                <c:pt idx="1183">
                  <c:v>4707</c:v>
                </c:pt>
                <c:pt idx="1184">
                  <c:v>4741</c:v>
                </c:pt>
                <c:pt idx="1185">
                  <c:v>4707</c:v>
                </c:pt>
                <c:pt idx="1186">
                  <c:v>4822</c:v>
                </c:pt>
                <c:pt idx="1187">
                  <c:v>4870</c:v>
                </c:pt>
                <c:pt idx="1188">
                  <c:v>4673</c:v>
                </c:pt>
                <c:pt idx="1189">
                  <c:v>4673</c:v>
                </c:pt>
                <c:pt idx="1190">
                  <c:v>4693</c:v>
                </c:pt>
                <c:pt idx="1191">
                  <c:v>4571</c:v>
                </c:pt>
                <c:pt idx="1192">
                  <c:v>4598</c:v>
                </c:pt>
                <c:pt idx="1193">
                  <c:v>4612</c:v>
                </c:pt>
                <c:pt idx="1194">
                  <c:v>4612</c:v>
                </c:pt>
                <c:pt idx="1195">
                  <c:v>4680</c:v>
                </c:pt>
                <c:pt idx="1196">
                  <c:v>4741</c:v>
                </c:pt>
                <c:pt idx="1197">
                  <c:v>4754</c:v>
                </c:pt>
                <c:pt idx="1198">
                  <c:v>4585</c:v>
                </c:pt>
                <c:pt idx="1199">
                  <c:v>4558</c:v>
                </c:pt>
                <c:pt idx="1200">
                  <c:v>4395</c:v>
                </c:pt>
                <c:pt idx="1201">
                  <c:v>4436</c:v>
                </c:pt>
                <c:pt idx="1202">
                  <c:v>4442</c:v>
                </c:pt>
                <c:pt idx="1203">
                  <c:v>4463</c:v>
                </c:pt>
                <c:pt idx="1204">
                  <c:v>4463</c:v>
                </c:pt>
                <c:pt idx="1205">
                  <c:v>4510</c:v>
                </c:pt>
                <c:pt idx="1206">
                  <c:v>4456</c:v>
                </c:pt>
                <c:pt idx="1207">
                  <c:v>4503</c:v>
                </c:pt>
                <c:pt idx="1208">
                  <c:v>4571</c:v>
                </c:pt>
                <c:pt idx="1209">
                  <c:v>4564</c:v>
                </c:pt>
                <c:pt idx="1210">
                  <c:v>4571</c:v>
                </c:pt>
                <c:pt idx="1211">
                  <c:v>4598</c:v>
                </c:pt>
                <c:pt idx="1212">
                  <c:v>4517</c:v>
                </c:pt>
                <c:pt idx="1213">
                  <c:v>4585</c:v>
                </c:pt>
                <c:pt idx="1214">
                  <c:v>4524</c:v>
                </c:pt>
                <c:pt idx="1215">
                  <c:v>4524</c:v>
                </c:pt>
                <c:pt idx="1216">
                  <c:v>4544</c:v>
                </c:pt>
                <c:pt idx="1217">
                  <c:v>4578</c:v>
                </c:pt>
                <c:pt idx="1218">
                  <c:v>4646</c:v>
                </c:pt>
                <c:pt idx="1219">
                  <c:v>4632</c:v>
                </c:pt>
                <c:pt idx="1220">
                  <c:v>4666</c:v>
                </c:pt>
                <c:pt idx="1221">
                  <c:v>4714</c:v>
                </c:pt>
                <c:pt idx="1222">
                  <c:v>4727</c:v>
                </c:pt>
                <c:pt idx="1223">
                  <c:v>4727</c:v>
                </c:pt>
                <c:pt idx="1224">
                  <c:v>4795</c:v>
                </c:pt>
                <c:pt idx="1225">
                  <c:v>4680</c:v>
                </c:pt>
                <c:pt idx="1226">
                  <c:v>4876</c:v>
                </c:pt>
                <c:pt idx="1227">
                  <c:v>4965</c:v>
                </c:pt>
                <c:pt idx="1228">
                  <c:v>4978</c:v>
                </c:pt>
                <c:pt idx="1229">
                  <c:v>4992</c:v>
                </c:pt>
                <c:pt idx="1230">
                  <c:v>5087</c:v>
                </c:pt>
                <c:pt idx="1231">
                  <c:v>5032</c:v>
                </c:pt>
                <c:pt idx="1232">
                  <c:v>5053</c:v>
                </c:pt>
                <c:pt idx="1233">
                  <c:v>4971</c:v>
                </c:pt>
                <c:pt idx="1234">
                  <c:v>4971</c:v>
                </c:pt>
                <c:pt idx="1235">
                  <c:v>4971</c:v>
                </c:pt>
                <c:pt idx="1236">
                  <c:v>4978</c:v>
                </c:pt>
                <c:pt idx="1237">
                  <c:v>4876</c:v>
                </c:pt>
                <c:pt idx="1238">
                  <c:v>4904</c:v>
                </c:pt>
                <c:pt idx="1239">
                  <c:v>4842</c:v>
                </c:pt>
                <c:pt idx="1240">
                  <c:v>4870</c:v>
                </c:pt>
                <c:pt idx="1241">
                  <c:v>4700</c:v>
                </c:pt>
                <c:pt idx="1242">
                  <c:v>4700</c:v>
                </c:pt>
                <c:pt idx="1243">
                  <c:v>4469</c:v>
                </c:pt>
                <c:pt idx="1244">
                  <c:v>4666</c:v>
                </c:pt>
                <c:pt idx="1245">
                  <c:v>4897</c:v>
                </c:pt>
                <c:pt idx="1246">
                  <c:v>4768</c:v>
                </c:pt>
                <c:pt idx="1247">
                  <c:v>4822</c:v>
                </c:pt>
                <c:pt idx="1248">
                  <c:v>4802</c:v>
                </c:pt>
                <c:pt idx="1249">
                  <c:v>4829</c:v>
                </c:pt>
                <c:pt idx="1250">
                  <c:v>4822</c:v>
                </c:pt>
                <c:pt idx="1251">
                  <c:v>4775</c:v>
                </c:pt>
                <c:pt idx="1252">
                  <c:v>4727</c:v>
                </c:pt>
                <c:pt idx="1253">
                  <c:v>4924</c:v>
                </c:pt>
                <c:pt idx="1254">
                  <c:v>4971</c:v>
                </c:pt>
                <c:pt idx="1255">
                  <c:v>5066</c:v>
                </c:pt>
                <c:pt idx="1256">
                  <c:v>5168</c:v>
                </c:pt>
                <c:pt idx="1257">
                  <c:v>5060</c:v>
                </c:pt>
                <c:pt idx="1258">
                  <c:v>5215</c:v>
                </c:pt>
                <c:pt idx="1259">
                  <c:v>5114</c:v>
                </c:pt>
                <c:pt idx="1260">
                  <c:v>5127</c:v>
                </c:pt>
                <c:pt idx="1261">
                  <c:v>5141</c:v>
                </c:pt>
                <c:pt idx="1262">
                  <c:v>5134</c:v>
                </c:pt>
                <c:pt idx="1263">
                  <c:v>4904</c:v>
                </c:pt>
                <c:pt idx="1264">
                  <c:v>4904</c:v>
                </c:pt>
                <c:pt idx="1265">
                  <c:v>4904</c:v>
                </c:pt>
                <c:pt idx="1266">
                  <c:v>4802</c:v>
                </c:pt>
                <c:pt idx="1267">
                  <c:v>4686</c:v>
                </c:pt>
                <c:pt idx="1268">
                  <c:v>4714</c:v>
                </c:pt>
                <c:pt idx="1269">
                  <c:v>4714</c:v>
                </c:pt>
                <c:pt idx="1270">
                  <c:v>4768</c:v>
                </c:pt>
                <c:pt idx="1271">
                  <c:v>4619</c:v>
                </c:pt>
                <c:pt idx="1272">
                  <c:v>4775</c:v>
                </c:pt>
                <c:pt idx="1273">
                  <c:v>4829</c:v>
                </c:pt>
                <c:pt idx="1274">
                  <c:v>4748</c:v>
                </c:pt>
                <c:pt idx="1275">
                  <c:v>4693</c:v>
                </c:pt>
                <c:pt idx="1276">
                  <c:v>4571</c:v>
                </c:pt>
                <c:pt idx="1277">
                  <c:v>4503</c:v>
                </c:pt>
                <c:pt idx="1278">
                  <c:v>4598</c:v>
                </c:pt>
                <c:pt idx="1279">
                  <c:v>4680</c:v>
                </c:pt>
                <c:pt idx="1280">
                  <c:v>4686</c:v>
                </c:pt>
                <c:pt idx="1281">
                  <c:v>4632</c:v>
                </c:pt>
                <c:pt idx="1282">
                  <c:v>4686</c:v>
                </c:pt>
                <c:pt idx="1283">
                  <c:v>4809</c:v>
                </c:pt>
                <c:pt idx="1284">
                  <c:v>4741</c:v>
                </c:pt>
                <c:pt idx="1285">
                  <c:v>4646</c:v>
                </c:pt>
                <c:pt idx="1286">
                  <c:v>4646</c:v>
                </c:pt>
                <c:pt idx="1287">
                  <c:v>4612</c:v>
                </c:pt>
                <c:pt idx="1288">
                  <c:v>4605</c:v>
                </c:pt>
                <c:pt idx="1289">
                  <c:v>4578</c:v>
                </c:pt>
                <c:pt idx="1290">
                  <c:v>4490</c:v>
                </c:pt>
                <c:pt idx="1291">
                  <c:v>4564</c:v>
                </c:pt>
                <c:pt idx="1292">
                  <c:v>4442</c:v>
                </c:pt>
                <c:pt idx="1293">
                  <c:v>4490</c:v>
                </c:pt>
                <c:pt idx="1294">
                  <c:v>4483</c:v>
                </c:pt>
                <c:pt idx="1295">
                  <c:v>4510</c:v>
                </c:pt>
                <c:pt idx="1296">
                  <c:v>4537</c:v>
                </c:pt>
                <c:pt idx="1297">
                  <c:v>4544</c:v>
                </c:pt>
                <c:pt idx="1298">
                  <c:v>4408</c:v>
                </c:pt>
                <c:pt idx="1299">
                  <c:v>4395</c:v>
                </c:pt>
                <c:pt idx="1300">
                  <c:v>4375</c:v>
                </c:pt>
                <c:pt idx="1301">
                  <c:v>4422</c:v>
                </c:pt>
                <c:pt idx="1302">
                  <c:v>4402</c:v>
                </c:pt>
                <c:pt idx="1303">
                  <c:v>4422</c:v>
                </c:pt>
                <c:pt idx="1304">
                  <c:v>4571</c:v>
                </c:pt>
                <c:pt idx="1305">
                  <c:v>4395</c:v>
                </c:pt>
                <c:pt idx="1306">
                  <c:v>4239</c:v>
                </c:pt>
                <c:pt idx="1307">
                  <c:v>4178</c:v>
                </c:pt>
                <c:pt idx="1308">
                  <c:v>4205</c:v>
                </c:pt>
                <c:pt idx="1309">
                  <c:v>4286</c:v>
                </c:pt>
                <c:pt idx="1310">
                  <c:v>4266</c:v>
                </c:pt>
                <c:pt idx="1311">
                  <c:v>4164</c:v>
                </c:pt>
                <c:pt idx="1312">
                  <c:v>4164</c:v>
                </c:pt>
                <c:pt idx="1313">
                  <c:v>4313</c:v>
                </c:pt>
                <c:pt idx="1314">
                  <c:v>4280</c:v>
                </c:pt>
                <c:pt idx="1315">
                  <c:v>4395</c:v>
                </c:pt>
                <c:pt idx="1316">
                  <c:v>4408</c:v>
                </c:pt>
                <c:pt idx="1317">
                  <c:v>4286</c:v>
                </c:pt>
                <c:pt idx="1318">
                  <c:v>4395</c:v>
                </c:pt>
                <c:pt idx="1319">
                  <c:v>4476</c:v>
                </c:pt>
                <c:pt idx="1320">
                  <c:v>4544</c:v>
                </c:pt>
                <c:pt idx="1321">
                  <c:v>4592</c:v>
                </c:pt>
                <c:pt idx="1322">
                  <c:v>4578</c:v>
                </c:pt>
                <c:pt idx="1323">
                  <c:v>4612</c:v>
                </c:pt>
                <c:pt idx="1324">
                  <c:v>4612</c:v>
                </c:pt>
                <c:pt idx="1325">
                  <c:v>4558</c:v>
                </c:pt>
                <c:pt idx="1326">
                  <c:v>4578</c:v>
                </c:pt>
                <c:pt idx="1327">
                  <c:v>4476</c:v>
                </c:pt>
                <c:pt idx="1328">
                  <c:v>4456</c:v>
                </c:pt>
                <c:pt idx="1329">
                  <c:v>4456</c:v>
                </c:pt>
                <c:pt idx="1330">
                  <c:v>4456</c:v>
                </c:pt>
                <c:pt idx="1331">
                  <c:v>4456</c:v>
                </c:pt>
                <c:pt idx="1332">
                  <c:v>4436</c:v>
                </c:pt>
                <c:pt idx="1333">
                  <c:v>4395</c:v>
                </c:pt>
                <c:pt idx="1334">
                  <c:v>4388</c:v>
                </c:pt>
                <c:pt idx="1335">
                  <c:v>4503</c:v>
                </c:pt>
                <c:pt idx="1336">
                  <c:v>4361</c:v>
                </c:pt>
                <c:pt idx="1337">
                  <c:v>4442</c:v>
                </c:pt>
                <c:pt idx="1338">
                  <c:v>4659</c:v>
                </c:pt>
                <c:pt idx="1339">
                  <c:v>4632</c:v>
                </c:pt>
                <c:pt idx="1340">
                  <c:v>4761</c:v>
                </c:pt>
                <c:pt idx="1341">
                  <c:v>4829</c:v>
                </c:pt>
                <c:pt idx="1342">
                  <c:v>4937</c:v>
                </c:pt>
                <c:pt idx="1343">
                  <c:v>4883</c:v>
                </c:pt>
                <c:pt idx="1344">
                  <c:v>4707</c:v>
                </c:pt>
                <c:pt idx="1345">
                  <c:v>4680</c:v>
                </c:pt>
                <c:pt idx="1346">
                  <c:v>4802</c:v>
                </c:pt>
                <c:pt idx="1347">
                  <c:v>4693</c:v>
                </c:pt>
                <c:pt idx="1348">
                  <c:v>4646</c:v>
                </c:pt>
                <c:pt idx="1349">
                  <c:v>4781</c:v>
                </c:pt>
                <c:pt idx="1350">
                  <c:v>4686</c:v>
                </c:pt>
                <c:pt idx="1351">
                  <c:v>4551</c:v>
                </c:pt>
                <c:pt idx="1352">
                  <c:v>4517</c:v>
                </c:pt>
                <c:pt idx="1353">
                  <c:v>4605</c:v>
                </c:pt>
                <c:pt idx="1354">
                  <c:v>4646</c:v>
                </c:pt>
                <c:pt idx="1355">
                  <c:v>4408</c:v>
                </c:pt>
                <c:pt idx="1356">
                  <c:v>4246</c:v>
                </c:pt>
                <c:pt idx="1357">
                  <c:v>4049</c:v>
                </c:pt>
                <c:pt idx="1358">
                  <c:v>4069</c:v>
                </c:pt>
                <c:pt idx="1359">
                  <c:v>4001</c:v>
                </c:pt>
                <c:pt idx="1360">
                  <c:v>4246</c:v>
                </c:pt>
                <c:pt idx="1361">
                  <c:v>4178</c:v>
                </c:pt>
                <c:pt idx="1362">
                  <c:v>4280</c:v>
                </c:pt>
                <c:pt idx="1363">
                  <c:v>4280</c:v>
                </c:pt>
                <c:pt idx="1364">
                  <c:v>4442</c:v>
                </c:pt>
                <c:pt idx="1365">
                  <c:v>4442</c:v>
                </c:pt>
                <c:pt idx="1366">
                  <c:v>4544</c:v>
                </c:pt>
                <c:pt idx="1367">
                  <c:v>4592</c:v>
                </c:pt>
                <c:pt idx="1368">
                  <c:v>4693</c:v>
                </c:pt>
                <c:pt idx="1369">
                  <c:v>4815</c:v>
                </c:pt>
                <c:pt idx="1370">
                  <c:v>4836</c:v>
                </c:pt>
                <c:pt idx="1371">
                  <c:v>4815</c:v>
                </c:pt>
                <c:pt idx="1372">
                  <c:v>4815</c:v>
                </c:pt>
                <c:pt idx="1373">
                  <c:v>4931</c:v>
                </c:pt>
                <c:pt idx="1374">
                  <c:v>4924</c:v>
                </c:pt>
                <c:pt idx="1375">
                  <c:v>4768</c:v>
                </c:pt>
                <c:pt idx="1376">
                  <c:v>4829</c:v>
                </c:pt>
                <c:pt idx="1377">
                  <c:v>4809</c:v>
                </c:pt>
                <c:pt idx="1378">
                  <c:v>4544</c:v>
                </c:pt>
                <c:pt idx="1379">
                  <c:v>4748</c:v>
                </c:pt>
                <c:pt idx="1380">
                  <c:v>4714</c:v>
                </c:pt>
                <c:pt idx="1381">
                  <c:v>4910</c:v>
                </c:pt>
                <c:pt idx="1382">
                  <c:v>4904</c:v>
                </c:pt>
                <c:pt idx="1383">
                  <c:v>5290</c:v>
                </c:pt>
                <c:pt idx="1384">
                  <c:v>4754</c:v>
                </c:pt>
                <c:pt idx="1385">
                  <c:v>4571</c:v>
                </c:pt>
                <c:pt idx="1386">
                  <c:v>4571</c:v>
                </c:pt>
                <c:pt idx="1387">
                  <c:v>4537</c:v>
                </c:pt>
                <c:pt idx="1388">
                  <c:v>4714</c:v>
                </c:pt>
                <c:pt idx="1389">
                  <c:v>4917</c:v>
                </c:pt>
                <c:pt idx="1390">
                  <c:v>4917</c:v>
                </c:pt>
                <c:pt idx="1391">
                  <c:v>4632</c:v>
                </c:pt>
                <c:pt idx="1392">
                  <c:v>4612</c:v>
                </c:pt>
                <c:pt idx="1393">
                  <c:v>4761</c:v>
                </c:pt>
                <c:pt idx="1394">
                  <c:v>4368</c:v>
                </c:pt>
                <c:pt idx="1395">
                  <c:v>4157</c:v>
                </c:pt>
                <c:pt idx="1396">
                  <c:v>4273</c:v>
                </c:pt>
                <c:pt idx="1397">
                  <c:v>3974</c:v>
                </c:pt>
                <c:pt idx="1398">
                  <c:v>3920</c:v>
                </c:pt>
                <c:pt idx="1399">
                  <c:v>3947</c:v>
                </c:pt>
                <c:pt idx="1400">
                  <c:v>4069</c:v>
                </c:pt>
                <c:pt idx="1401">
                  <c:v>3988</c:v>
                </c:pt>
                <c:pt idx="1402">
                  <c:v>4103</c:v>
                </c:pt>
                <c:pt idx="1403">
                  <c:v>4232</c:v>
                </c:pt>
                <c:pt idx="1404">
                  <c:v>4198</c:v>
                </c:pt>
                <c:pt idx="1405">
                  <c:v>4212</c:v>
                </c:pt>
                <c:pt idx="1406">
                  <c:v>4341</c:v>
                </c:pt>
                <c:pt idx="1407">
                  <c:v>4273</c:v>
                </c:pt>
                <c:pt idx="1408">
                  <c:v>4646</c:v>
                </c:pt>
                <c:pt idx="1409">
                  <c:v>4761</c:v>
                </c:pt>
                <c:pt idx="1410">
                  <c:v>4639</c:v>
                </c:pt>
                <c:pt idx="1411">
                  <c:v>4585</c:v>
                </c:pt>
                <c:pt idx="1412">
                  <c:v>4524</c:v>
                </c:pt>
                <c:pt idx="1413">
                  <c:v>4612</c:v>
                </c:pt>
                <c:pt idx="1414">
                  <c:v>4530</c:v>
                </c:pt>
                <c:pt idx="1415">
                  <c:v>4720</c:v>
                </c:pt>
                <c:pt idx="1416">
                  <c:v>4910</c:v>
                </c:pt>
                <c:pt idx="1417">
                  <c:v>4320</c:v>
                </c:pt>
                <c:pt idx="1418">
                  <c:v>4042</c:v>
                </c:pt>
                <c:pt idx="1419">
                  <c:v>4103</c:v>
                </c:pt>
                <c:pt idx="1420">
                  <c:v>4219</c:v>
                </c:pt>
                <c:pt idx="1421">
                  <c:v>4300</c:v>
                </c:pt>
                <c:pt idx="1422">
                  <c:v>4375</c:v>
                </c:pt>
                <c:pt idx="1423">
                  <c:v>4225</c:v>
                </c:pt>
                <c:pt idx="1424">
                  <c:v>4266</c:v>
                </c:pt>
                <c:pt idx="1425">
                  <c:v>4456</c:v>
                </c:pt>
                <c:pt idx="1426">
                  <c:v>4049</c:v>
                </c:pt>
                <c:pt idx="1427">
                  <c:v>3995</c:v>
                </c:pt>
                <c:pt idx="1428">
                  <c:v>4164</c:v>
                </c:pt>
                <c:pt idx="1429">
                  <c:v>4232</c:v>
                </c:pt>
                <c:pt idx="1430">
                  <c:v>4307</c:v>
                </c:pt>
                <c:pt idx="1431">
                  <c:v>4280</c:v>
                </c:pt>
                <c:pt idx="1432">
                  <c:v>4361</c:v>
                </c:pt>
                <c:pt idx="1433">
                  <c:v>4273</c:v>
                </c:pt>
                <c:pt idx="1434">
                  <c:v>4232</c:v>
                </c:pt>
                <c:pt idx="1435">
                  <c:v>4157</c:v>
                </c:pt>
                <c:pt idx="1436">
                  <c:v>4090</c:v>
                </c:pt>
                <c:pt idx="1437">
                  <c:v>4090</c:v>
                </c:pt>
                <c:pt idx="1438">
                  <c:v>4191</c:v>
                </c:pt>
                <c:pt idx="1439">
                  <c:v>4191</c:v>
                </c:pt>
                <c:pt idx="1440">
                  <c:v>4191</c:v>
                </c:pt>
                <c:pt idx="1441">
                  <c:v>4198</c:v>
                </c:pt>
                <c:pt idx="1442">
                  <c:v>4205</c:v>
                </c:pt>
                <c:pt idx="1443">
                  <c:v>4083</c:v>
                </c:pt>
                <c:pt idx="1444">
                  <c:v>4252</c:v>
                </c:pt>
                <c:pt idx="1445">
                  <c:v>4042</c:v>
                </c:pt>
                <c:pt idx="1446">
                  <c:v>3900</c:v>
                </c:pt>
                <c:pt idx="1447">
                  <c:v>4035</c:v>
                </c:pt>
                <c:pt idx="1448">
                  <c:v>4042</c:v>
                </c:pt>
                <c:pt idx="1449">
                  <c:v>3757</c:v>
                </c:pt>
                <c:pt idx="1450">
                  <c:v>3723</c:v>
                </c:pt>
                <c:pt idx="1451">
                  <c:v>3723</c:v>
                </c:pt>
                <c:pt idx="1452">
                  <c:v>3574</c:v>
                </c:pt>
                <c:pt idx="1453">
                  <c:v>3852</c:v>
                </c:pt>
                <c:pt idx="1454">
                  <c:v>4001</c:v>
                </c:pt>
                <c:pt idx="1455">
                  <c:v>4015</c:v>
                </c:pt>
                <c:pt idx="1456">
                  <c:v>3981</c:v>
                </c:pt>
                <c:pt idx="1457">
                  <c:v>3859</c:v>
                </c:pt>
                <c:pt idx="1458">
                  <c:v>3771</c:v>
                </c:pt>
                <c:pt idx="1459">
                  <c:v>3723</c:v>
                </c:pt>
                <c:pt idx="1460">
                  <c:v>3405</c:v>
                </c:pt>
                <c:pt idx="1461">
                  <c:v>3466</c:v>
                </c:pt>
                <c:pt idx="1462">
                  <c:v>3093</c:v>
                </c:pt>
                <c:pt idx="1463">
                  <c:v>3079</c:v>
                </c:pt>
                <c:pt idx="1464">
                  <c:v>2967</c:v>
                </c:pt>
                <c:pt idx="1465">
                  <c:v>3086</c:v>
                </c:pt>
                <c:pt idx="1466">
                  <c:v>2920</c:v>
                </c:pt>
                <c:pt idx="1467">
                  <c:v>2706</c:v>
                </c:pt>
                <c:pt idx="1468">
                  <c:v>2882</c:v>
                </c:pt>
                <c:pt idx="1469">
                  <c:v>2631</c:v>
                </c:pt>
                <c:pt idx="1470">
                  <c:v>2862</c:v>
                </c:pt>
                <c:pt idx="1471">
                  <c:v>2950</c:v>
                </c:pt>
                <c:pt idx="1472">
                  <c:v>2679</c:v>
                </c:pt>
                <c:pt idx="1473">
                  <c:v>2849</c:v>
                </c:pt>
                <c:pt idx="1474">
                  <c:v>3303</c:v>
                </c:pt>
                <c:pt idx="1475">
                  <c:v>3561</c:v>
                </c:pt>
                <c:pt idx="1476">
                  <c:v>3764</c:v>
                </c:pt>
                <c:pt idx="1477">
                  <c:v>3730</c:v>
                </c:pt>
                <c:pt idx="1478">
                  <c:v>3934</c:v>
                </c:pt>
                <c:pt idx="1479">
                  <c:v>4069</c:v>
                </c:pt>
                <c:pt idx="1480">
                  <c:v>4096</c:v>
                </c:pt>
                <c:pt idx="1481">
                  <c:v>3920</c:v>
                </c:pt>
                <c:pt idx="1482">
                  <c:v>3873</c:v>
                </c:pt>
                <c:pt idx="1483">
                  <c:v>3683</c:v>
                </c:pt>
                <c:pt idx="1484">
                  <c:v>4001</c:v>
                </c:pt>
                <c:pt idx="1485">
                  <c:v>4185</c:v>
                </c:pt>
                <c:pt idx="1486">
                  <c:v>4354</c:v>
                </c:pt>
                <c:pt idx="1487">
                  <c:v>4232</c:v>
                </c:pt>
                <c:pt idx="1488">
                  <c:v>4544</c:v>
                </c:pt>
                <c:pt idx="1489">
                  <c:v>4585</c:v>
                </c:pt>
                <c:pt idx="1490">
                  <c:v>4544</c:v>
                </c:pt>
                <c:pt idx="1491">
                  <c:v>4625</c:v>
                </c:pt>
                <c:pt idx="1492">
                  <c:v>4727</c:v>
                </c:pt>
                <c:pt idx="1493">
                  <c:v>4727</c:v>
                </c:pt>
                <c:pt idx="1494">
                  <c:v>4714</c:v>
                </c:pt>
                <c:pt idx="1495">
                  <c:v>4802</c:v>
                </c:pt>
                <c:pt idx="1496">
                  <c:v>4673</c:v>
                </c:pt>
                <c:pt idx="1497">
                  <c:v>4612</c:v>
                </c:pt>
                <c:pt idx="1498">
                  <c:v>4571</c:v>
                </c:pt>
                <c:pt idx="1499">
                  <c:v>4625</c:v>
                </c:pt>
                <c:pt idx="1500">
                  <c:v>4653</c:v>
                </c:pt>
                <c:pt idx="1501">
                  <c:v>4958</c:v>
                </c:pt>
                <c:pt idx="1502">
                  <c:v>4537</c:v>
                </c:pt>
                <c:pt idx="1503">
                  <c:v>4483</c:v>
                </c:pt>
                <c:pt idx="1504">
                  <c:v>4476</c:v>
                </c:pt>
                <c:pt idx="1505">
                  <c:v>4693</c:v>
                </c:pt>
                <c:pt idx="1506">
                  <c:v>4483</c:v>
                </c:pt>
                <c:pt idx="1507">
                  <c:v>4714</c:v>
                </c:pt>
                <c:pt idx="1508">
                  <c:v>4714</c:v>
                </c:pt>
                <c:pt idx="1509">
                  <c:v>4714</c:v>
                </c:pt>
                <c:pt idx="1510">
                  <c:v>4734</c:v>
                </c:pt>
                <c:pt idx="1511">
                  <c:v>4469</c:v>
                </c:pt>
                <c:pt idx="1512">
                  <c:v>4598</c:v>
                </c:pt>
                <c:pt idx="1513">
                  <c:v>4754</c:v>
                </c:pt>
                <c:pt idx="1514">
                  <c:v>4612</c:v>
                </c:pt>
                <c:pt idx="1515">
                  <c:v>4286</c:v>
                </c:pt>
                <c:pt idx="1516">
                  <c:v>4246</c:v>
                </c:pt>
                <c:pt idx="1517">
                  <c:v>4307</c:v>
                </c:pt>
                <c:pt idx="1518">
                  <c:v>4266</c:v>
                </c:pt>
                <c:pt idx="1519">
                  <c:v>4313</c:v>
                </c:pt>
                <c:pt idx="1520">
                  <c:v>3900</c:v>
                </c:pt>
                <c:pt idx="1521">
                  <c:v>3995</c:v>
                </c:pt>
                <c:pt idx="1522">
                  <c:v>3900</c:v>
                </c:pt>
                <c:pt idx="1523">
                  <c:v>4056</c:v>
                </c:pt>
                <c:pt idx="1524">
                  <c:v>4157</c:v>
                </c:pt>
                <c:pt idx="1525">
                  <c:v>4232</c:v>
                </c:pt>
                <c:pt idx="1526">
                  <c:v>4232</c:v>
                </c:pt>
                <c:pt idx="1527">
                  <c:v>4232</c:v>
                </c:pt>
                <c:pt idx="1528">
                  <c:v>4008</c:v>
                </c:pt>
                <c:pt idx="1529">
                  <c:v>3845</c:v>
                </c:pt>
                <c:pt idx="1530">
                  <c:v>3832</c:v>
                </c:pt>
                <c:pt idx="1531">
                  <c:v>3832</c:v>
                </c:pt>
                <c:pt idx="1532">
                  <c:v>3866</c:v>
                </c:pt>
                <c:pt idx="1533">
                  <c:v>4049</c:v>
                </c:pt>
                <c:pt idx="1534">
                  <c:v>4069</c:v>
                </c:pt>
                <c:pt idx="1535">
                  <c:v>4110</c:v>
                </c:pt>
                <c:pt idx="1536">
                  <c:v>4144</c:v>
                </c:pt>
                <c:pt idx="1537">
                  <c:v>4042</c:v>
                </c:pt>
                <c:pt idx="1538">
                  <c:v>4049</c:v>
                </c:pt>
                <c:pt idx="1539">
                  <c:v>3649</c:v>
                </c:pt>
                <c:pt idx="1540">
                  <c:v>3534</c:v>
                </c:pt>
                <c:pt idx="1541">
                  <c:v>3554</c:v>
                </c:pt>
                <c:pt idx="1542">
                  <c:v>3432</c:v>
                </c:pt>
                <c:pt idx="1543">
                  <c:v>3405</c:v>
                </c:pt>
                <c:pt idx="1544">
                  <c:v>3357</c:v>
                </c:pt>
                <c:pt idx="1545">
                  <c:v>3316</c:v>
                </c:pt>
                <c:pt idx="1546">
                  <c:v>3398</c:v>
                </c:pt>
                <c:pt idx="1547">
                  <c:v>3398</c:v>
                </c:pt>
                <c:pt idx="1548">
                  <c:v>3411</c:v>
                </c:pt>
                <c:pt idx="1549">
                  <c:v>3384</c:v>
                </c:pt>
                <c:pt idx="1550">
                  <c:v>3479</c:v>
                </c:pt>
                <c:pt idx="1551">
                  <c:v>3581</c:v>
                </c:pt>
                <c:pt idx="1552">
                  <c:v>3425</c:v>
                </c:pt>
                <c:pt idx="1553">
                  <c:v>3354</c:v>
                </c:pt>
                <c:pt idx="1554">
                  <c:v>3357</c:v>
                </c:pt>
                <c:pt idx="1555">
                  <c:v>3452</c:v>
                </c:pt>
                <c:pt idx="1556">
                  <c:v>3466</c:v>
                </c:pt>
                <c:pt idx="1557">
                  <c:v>3527</c:v>
                </c:pt>
                <c:pt idx="1558">
                  <c:v>3513</c:v>
                </c:pt>
                <c:pt idx="1559">
                  <c:v>3439</c:v>
                </c:pt>
                <c:pt idx="1560">
                  <c:v>3432</c:v>
                </c:pt>
                <c:pt idx="1561">
                  <c:v>3506</c:v>
                </c:pt>
                <c:pt idx="1562">
                  <c:v>3506</c:v>
                </c:pt>
                <c:pt idx="1563">
                  <c:v>3547</c:v>
                </c:pt>
                <c:pt idx="1564">
                  <c:v>3554</c:v>
                </c:pt>
                <c:pt idx="1565">
                  <c:v>3588</c:v>
                </c:pt>
                <c:pt idx="1566">
                  <c:v>3615</c:v>
                </c:pt>
                <c:pt idx="1567">
                  <c:v>3656</c:v>
                </c:pt>
                <c:pt idx="1568">
                  <c:v>3595</c:v>
                </c:pt>
                <c:pt idx="1569">
                  <c:v>3656</c:v>
                </c:pt>
                <c:pt idx="1570">
                  <c:v>3683</c:v>
                </c:pt>
                <c:pt idx="1571">
                  <c:v>3683</c:v>
                </c:pt>
                <c:pt idx="1572">
                  <c:v>3771</c:v>
                </c:pt>
                <c:pt idx="1573">
                  <c:v>3784</c:v>
                </c:pt>
                <c:pt idx="1574">
                  <c:v>3608</c:v>
                </c:pt>
                <c:pt idx="1575">
                  <c:v>3595</c:v>
                </c:pt>
                <c:pt idx="1576">
                  <c:v>3615</c:v>
                </c:pt>
                <c:pt idx="1577">
                  <c:v>3595</c:v>
                </c:pt>
                <c:pt idx="1578">
                  <c:v>3635</c:v>
                </c:pt>
                <c:pt idx="1579">
                  <c:v>3757</c:v>
                </c:pt>
                <c:pt idx="1580">
                  <c:v>3920</c:v>
                </c:pt>
                <c:pt idx="1581">
                  <c:v>3778</c:v>
                </c:pt>
                <c:pt idx="1582">
                  <c:v>3832</c:v>
                </c:pt>
                <c:pt idx="1583">
                  <c:v>3656</c:v>
                </c:pt>
                <c:pt idx="1584">
                  <c:v>3554</c:v>
                </c:pt>
                <c:pt idx="1585">
                  <c:v>3710</c:v>
                </c:pt>
                <c:pt idx="1586">
                  <c:v>3710</c:v>
                </c:pt>
                <c:pt idx="1587">
                  <c:v>3710</c:v>
                </c:pt>
                <c:pt idx="1588">
                  <c:v>3744</c:v>
                </c:pt>
                <c:pt idx="1589">
                  <c:v>3893</c:v>
                </c:pt>
                <c:pt idx="1590">
                  <c:v>3893</c:v>
                </c:pt>
                <c:pt idx="1591">
                  <c:v>3879</c:v>
                </c:pt>
                <c:pt idx="1592">
                  <c:v>3873</c:v>
                </c:pt>
                <c:pt idx="1593">
                  <c:v>3954</c:v>
                </c:pt>
                <c:pt idx="1594">
                  <c:v>3784</c:v>
                </c:pt>
                <c:pt idx="1595">
                  <c:v>3547</c:v>
                </c:pt>
                <c:pt idx="1596">
                  <c:v>3649</c:v>
                </c:pt>
                <c:pt idx="1597">
                  <c:v>3710</c:v>
                </c:pt>
                <c:pt idx="1598">
                  <c:v>3812</c:v>
                </c:pt>
                <c:pt idx="1599">
                  <c:v>3628</c:v>
                </c:pt>
                <c:pt idx="1600">
                  <c:v>3615</c:v>
                </c:pt>
                <c:pt idx="1601">
                  <c:v>3601</c:v>
                </c:pt>
                <c:pt idx="1602">
                  <c:v>3642</c:v>
                </c:pt>
                <c:pt idx="1603">
                  <c:v>3628</c:v>
                </c:pt>
                <c:pt idx="1604">
                  <c:v>3628</c:v>
                </c:pt>
                <c:pt idx="1605">
                  <c:v>3628</c:v>
                </c:pt>
                <c:pt idx="1606">
                  <c:v>3669</c:v>
                </c:pt>
                <c:pt idx="1607">
                  <c:v>3676</c:v>
                </c:pt>
                <c:pt idx="1608">
                  <c:v>3730</c:v>
                </c:pt>
                <c:pt idx="1609">
                  <c:v>3723</c:v>
                </c:pt>
                <c:pt idx="1610">
                  <c:v>3656</c:v>
                </c:pt>
                <c:pt idx="1611">
                  <c:v>3574</c:v>
                </c:pt>
                <c:pt idx="1612">
                  <c:v>3500</c:v>
                </c:pt>
                <c:pt idx="1613">
                  <c:v>3472</c:v>
                </c:pt>
                <c:pt idx="1614">
                  <c:v>3364</c:v>
                </c:pt>
                <c:pt idx="1615">
                  <c:v>3405</c:v>
                </c:pt>
                <c:pt idx="1616">
                  <c:v>3303</c:v>
                </c:pt>
                <c:pt idx="1617">
                  <c:v>3252</c:v>
                </c:pt>
                <c:pt idx="1618">
                  <c:v>3323</c:v>
                </c:pt>
                <c:pt idx="1619">
                  <c:v>3323</c:v>
                </c:pt>
                <c:pt idx="1620">
                  <c:v>3354</c:v>
                </c:pt>
                <c:pt idx="1621">
                  <c:v>3323</c:v>
                </c:pt>
                <c:pt idx="1622">
                  <c:v>3289</c:v>
                </c:pt>
                <c:pt idx="1623">
                  <c:v>3296</c:v>
                </c:pt>
                <c:pt idx="1624">
                  <c:v>3527</c:v>
                </c:pt>
                <c:pt idx="1625">
                  <c:v>3527</c:v>
                </c:pt>
                <c:pt idx="1626">
                  <c:v>3418</c:v>
                </c:pt>
                <c:pt idx="1627">
                  <c:v>3323</c:v>
                </c:pt>
                <c:pt idx="1628">
                  <c:v>3188</c:v>
                </c:pt>
                <c:pt idx="1629">
                  <c:v>3140</c:v>
                </c:pt>
                <c:pt idx="1630">
                  <c:v>3079</c:v>
                </c:pt>
                <c:pt idx="1631">
                  <c:v>3079</c:v>
                </c:pt>
                <c:pt idx="1632">
                  <c:v>3147</c:v>
                </c:pt>
                <c:pt idx="1633">
                  <c:v>3418</c:v>
                </c:pt>
                <c:pt idx="1634">
                  <c:v>3432</c:v>
                </c:pt>
                <c:pt idx="1635">
                  <c:v>3554</c:v>
                </c:pt>
                <c:pt idx="1636">
                  <c:v>3452</c:v>
                </c:pt>
                <c:pt idx="1637">
                  <c:v>3391</c:v>
                </c:pt>
                <c:pt idx="1638">
                  <c:v>3710</c:v>
                </c:pt>
                <c:pt idx="1639">
                  <c:v>3900</c:v>
                </c:pt>
                <c:pt idx="1640">
                  <c:v>3934</c:v>
                </c:pt>
                <c:pt idx="1641">
                  <c:v>4035</c:v>
                </c:pt>
                <c:pt idx="1642">
                  <c:v>3859</c:v>
                </c:pt>
                <c:pt idx="1643">
                  <c:v>3628</c:v>
                </c:pt>
                <c:pt idx="1644">
                  <c:v>3622</c:v>
                </c:pt>
                <c:pt idx="1645">
                  <c:v>3595</c:v>
                </c:pt>
                <c:pt idx="1646">
                  <c:v>3669</c:v>
                </c:pt>
                <c:pt idx="1647">
                  <c:v>3581</c:v>
                </c:pt>
                <c:pt idx="1648">
                  <c:v>3696</c:v>
                </c:pt>
                <c:pt idx="1649">
                  <c:v>3649</c:v>
                </c:pt>
                <c:pt idx="1650">
                  <c:v>3608</c:v>
                </c:pt>
                <c:pt idx="1651">
                  <c:v>3459</c:v>
                </c:pt>
                <c:pt idx="1652">
                  <c:v>3459</c:v>
                </c:pt>
                <c:pt idx="1653">
                  <c:v>3805</c:v>
                </c:pt>
                <c:pt idx="1654">
                  <c:v>3778</c:v>
                </c:pt>
                <c:pt idx="1655">
                  <c:v>4022</c:v>
                </c:pt>
                <c:pt idx="1656">
                  <c:v>4069</c:v>
                </c:pt>
                <c:pt idx="1657">
                  <c:v>4063</c:v>
                </c:pt>
                <c:pt idx="1658">
                  <c:v>4185</c:v>
                </c:pt>
                <c:pt idx="1659">
                  <c:v>4117</c:v>
                </c:pt>
                <c:pt idx="1660">
                  <c:v>4219</c:v>
                </c:pt>
                <c:pt idx="1661">
                  <c:v>4212</c:v>
                </c:pt>
                <c:pt idx="1662">
                  <c:v>4408</c:v>
                </c:pt>
                <c:pt idx="1663">
                  <c:v>4422</c:v>
                </c:pt>
                <c:pt idx="1664">
                  <c:v>4408</c:v>
                </c:pt>
                <c:pt idx="1665">
                  <c:v>4293</c:v>
                </c:pt>
                <c:pt idx="1666">
                  <c:v>4273</c:v>
                </c:pt>
                <c:pt idx="1667">
                  <c:v>4300</c:v>
                </c:pt>
                <c:pt idx="1668">
                  <c:v>4334</c:v>
                </c:pt>
                <c:pt idx="1669">
                  <c:v>4375</c:v>
                </c:pt>
                <c:pt idx="1670">
                  <c:v>4334</c:v>
                </c:pt>
                <c:pt idx="1671">
                  <c:v>4354</c:v>
                </c:pt>
                <c:pt idx="1672">
                  <c:v>4273</c:v>
                </c:pt>
                <c:pt idx="1673">
                  <c:v>4476</c:v>
                </c:pt>
                <c:pt idx="1674">
                  <c:v>4422</c:v>
                </c:pt>
                <c:pt idx="1675">
                  <c:v>4422</c:v>
                </c:pt>
                <c:pt idx="1676">
                  <c:v>4205</c:v>
                </c:pt>
                <c:pt idx="1677">
                  <c:v>4205</c:v>
                </c:pt>
                <c:pt idx="1678">
                  <c:v>4307</c:v>
                </c:pt>
                <c:pt idx="1679">
                  <c:v>4266</c:v>
                </c:pt>
                <c:pt idx="1680">
                  <c:v>4300</c:v>
                </c:pt>
                <c:pt idx="1681">
                  <c:v>4273</c:v>
                </c:pt>
                <c:pt idx="1682">
                  <c:v>4246</c:v>
                </c:pt>
                <c:pt idx="1683">
                  <c:v>4178</c:v>
                </c:pt>
                <c:pt idx="1684">
                  <c:v>4130</c:v>
                </c:pt>
                <c:pt idx="1685">
                  <c:v>4042</c:v>
                </c:pt>
                <c:pt idx="1686">
                  <c:v>4205</c:v>
                </c:pt>
                <c:pt idx="1687">
                  <c:v>4205</c:v>
                </c:pt>
                <c:pt idx="1688">
                  <c:v>4347</c:v>
                </c:pt>
                <c:pt idx="1689">
                  <c:v>4469</c:v>
                </c:pt>
                <c:pt idx="1690">
                  <c:v>4720</c:v>
                </c:pt>
                <c:pt idx="1691">
                  <c:v>4666</c:v>
                </c:pt>
                <c:pt idx="1692">
                  <c:v>4605</c:v>
                </c:pt>
                <c:pt idx="1693">
                  <c:v>4598</c:v>
                </c:pt>
                <c:pt idx="1694">
                  <c:v>4673</c:v>
                </c:pt>
                <c:pt idx="1695">
                  <c:v>4870</c:v>
                </c:pt>
                <c:pt idx="1696">
                  <c:v>4965</c:v>
                </c:pt>
                <c:pt idx="1697">
                  <c:v>5032</c:v>
                </c:pt>
                <c:pt idx="1698">
                  <c:v>5032</c:v>
                </c:pt>
                <c:pt idx="1699">
                  <c:v>5012</c:v>
                </c:pt>
                <c:pt idx="1700">
                  <c:v>5127</c:v>
                </c:pt>
                <c:pt idx="1701">
                  <c:v>5127</c:v>
                </c:pt>
                <c:pt idx="1702">
                  <c:v>4965</c:v>
                </c:pt>
                <c:pt idx="1703">
                  <c:v>5066</c:v>
                </c:pt>
                <c:pt idx="1704">
                  <c:v>5073</c:v>
                </c:pt>
                <c:pt idx="1705">
                  <c:v>5019</c:v>
                </c:pt>
                <c:pt idx="1706">
                  <c:v>5093</c:v>
                </c:pt>
                <c:pt idx="1707">
                  <c:v>5277</c:v>
                </c:pt>
                <c:pt idx="1708">
                  <c:v>5460</c:v>
                </c:pt>
                <c:pt idx="1709">
                  <c:v>5256</c:v>
                </c:pt>
                <c:pt idx="1710">
                  <c:v>5460</c:v>
                </c:pt>
                <c:pt idx="1711">
                  <c:v>5568</c:v>
                </c:pt>
                <c:pt idx="1712">
                  <c:v>5799</c:v>
                </c:pt>
                <c:pt idx="1713">
                  <c:v>5663</c:v>
                </c:pt>
                <c:pt idx="1714">
                  <c:v>5426</c:v>
                </c:pt>
                <c:pt idx="1715">
                  <c:v>5541</c:v>
                </c:pt>
                <c:pt idx="1716">
                  <c:v>5473</c:v>
                </c:pt>
                <c:pt idx="1717">
                  <c:v>5324</c:v>
                </c:pt>
                <c:pt idx="1718">
                  <c:v>5582</c:v>
                </c:pt>
                <c:pt idx="1719">
                  <c:v>5561</c:v>
                </c:pt>
                <c:pt idx="1720">
                  <c:v>5141</c:v>
                </c:pt>
                <c:pt idx="1721">
                  <c:v>5283</c:v>
                </c:pt>
                <c:pt idx="1722">
                  <c:v>4883</c:v>
                </c:pt>
                <c:pt idx="1723">
                  <c:v>4530</c:v>
                </c:pt>
                <c:pt idx="1724">
                  <c:v>4510</c:v>
                </c:pt>
                <c:pt idx="1725">
                  <c:v>4510</c:v>
                </c:pt>
                <c:pt idx="1726">
                  <c:v>4476</c:v>
                </c:pt>
                <c:pt idx="1727">
                  <c:v>4476</c:v>
                </c:pt>
                <c:pt idx="1728">
                  <c:v>4442</c:v>
                </c:pt>
                <c:pt idx="1729">
                  <c:v>4280</c:v>
                </c:pt>
                <c:pt idx="1730">
                  <c:v>4103</c:v>
                </c:pt>
                <c:pt idx="1731">
                  <c:v>3730</c:v>
                </c:pt>
                <c:pt idx="1732">
                  <c:v>3608</c:v>
                </c:pt>
                <c:pt idx="1733">
                  <c:v>3628</c:v>
                </c:pt>
                <c:pt idx="1734">
                  <c:v>3669</c:v>
                </c:pt>
                <c:pt idx="1735">
                  <c:v>3588</c:v>
                </c:pt>
                <c:pt idx="1736">
                  <c:v>3581</c:v>
                </c:pt>
                <c:pt idx="1737">
                  <c:v>3425</c:v>
                </c:pt>
                <c:pt idx="1738">
                  <c:v>3418</c:v>
                </c:pt>
                <c:pt idx="1739">
                  <c:v>3547</c:v>
                </c:pt>
                <c:pt idx="1740">
                  <c:v>3635</c:v>
                </c:pt>
                <c:pt idx="1741">
                  <c:v>3649</c:v>
                </c:pt>
                <c:pt idx="1742">
                  <c:v>3316</c:v>
                </c:pt>
                <c:pt idx="1743">
                  <c:v>3116</c:v>
                </c:pt>
                <c:pt idx="1744">
                  <c:v>3116</c:v>
                </c:pt>
                <c:pt idx="1745">
                  <c:v>3323</c:v>
                </c:pt>
                <c:pt idx="1746">
                  <c:v>3384</c:v>
                </c:pt>
                <c:pt idx="1747">
                  <c:v>3534</c:v>
                </c:pt>
                <c:pt idx="1748">
                  <c:v>3554</c:v>
                </c:pt>
                <c:pt idx="1749">
                  <c:v>3540</c:v>
                </c:pt>
                <c:pt idx="1750">
                  <c:v>3595</c:v>
                </c:pt>
                <c:pt idx="1751">
                  <c:v>3595</c:v>
                </c:pt>
                <c:pt idx="1752">
                  <c:v>3595</c:v>
                </c:pt>
                <c:pt idx="1753">
                  <c:v>3466</c:v>
                </c:pt>
                <c:pt idx="1754">
                  <c:v>3574</c:v>
                </c:pt>
                <c:pt idx="1755">
                  <c:v>3466</c:v>
                </c:pt>
                <c:pt idx="1756">
                  <c:v>3337</c:v>
                </c:pt>
                <c:pt idx="1757">
                  <c:v>3300</c:v>
                </c:pt>
                <c:pt idx="1758">
                  <c:v>3269</c:v>
                </c:pt>
                <c:pt idx="1759">
                  <c:v>3293</c:v>
                </c:pt>
                <c:pt idx="1760">
                  <c:v>3201</c:v>
                </c:pt>
                <c:pt idx="1761">
                  <c:v>3201</c:v>
                </c:pt>
                <c:pt idx="1762">
                  <c:v>3201</c:v>
                </c:pt>
                <c:pt idx="1763">
                  <c:v>3201</c:v>
                </c:pt>
                <c:pt idx="1764">
                  <c:v>3238</c:v>
                </c:pt>
                <c:pt idx="1765">
                  <c:v>3177</c:v>
                </c:pt>
                <c:pt idx="1766">
                  <c:v>3015</c:v>
                </c:pt>
                <c:pt idx="1767">
                  <c:v>3011</c:v>
                </c:pt>
                <c:pt idx="1768">
                  <c:v>3005</c:v>
                </c:pt>
                <c:pt idx="1769">
                  <c:v>2930</c:v>
                </c:pt>
                <c:pt idx="1770">
                  <c:v>2845</c:v>
                </c:pt>
                <c:pt idx="1771">
                  <c:v>2838</c:v>
                </c:pt>
                <c:pt idx="1772">
                  <c:v>2957</c:v>
                </c:pt>
                <c:pt idx="1773">
                  <c:v>2971</c:v>
                </c:pt>
                <c:pt idx="1774">
                  <c:v>2957</c:v>
                </c:pt>
                <c:pt idx="1775">
                  <c:v>2940</c:v>
                </c:pt>
                <c:pt idx="1776">
                  <c:v>2879</c:v>
                </c:pt>
                <c:pt idx="1777">
                  <c:v>2879</c:v>
                </c:pt>
                <c:pt idx="1778">
                  <c:v>2845</c:v>
                </c:pt>
                <c:pt idx="1779">
                  <c:v>2845</c:v>
                </c:pt>
                <c:pt idx="1780">
                  <c:v>2845</c:v>
                </c:pt>
                <c:pt idx="1781">
                  <c:v>2645</c:v>
                </c:pt>
                <c:pt idx="1782">
                  <c:v>2625</c:v>
                </c:pt>
                <c:pt idx="1783">
                  <c:v>2492</c:v>
                </c:pt>
                <c:pt idx="1784">
                  <c:v>2567</c:v>
                </c:pt>
                <c:pt idx="1785">
                  <c:v>2676</c:v>
                </c:pt>
                <c:pt idx="1786">
                  <c:v>2709</c:v>
                </c:pt>
                <c:pt idx="1787">
                  <c:v>2709</c:v>
                </c:pt>
                <c:pt idx="1788">
                  <c:v>2709</c:v>
                </c:pt>
                <c:pt idx="1789">
                  <c:v>2611</c:v>
                </c:pt>
                <c:pt idx="1790">
                  <c:v>2577</c:v>
                </c:pt>
                <c:pt idx="1791">
                  <c:v>2679</c:v>
                </c:pt>
                <c:pt idx="1792">
                  <c:v>2679</c:v>
                </c:pt>
                <c:pt idx="1793">
                  <c:v>2713</c:v>
                </c:pt>
                <c:pt idx="1794">
                  <c:v>2726</c:v>
                </c:pt>
                <c:pt idx="1795">
                  <c:v>2750</c:v>
                </c:pt>
                <c:pt idx="1796">
                  <c:v>2716</c:v>
                </c:pt>
                <c:pt idx="1797">
                  <c:v>2672</c:v>
                </c:pt>
                <c:pt idx="1798">
                  <c:v>2811</c:v>
                </c:pt>
                <c:pt idx="1799">
                  <c:v>2920</c:v>
                </c:pt>
                <c:pt idx="1800">
                  <c:v>2916</c:v>
                </c:pt>
                <c:pt idx="1801">
                  <c:v>2794</c:v>
                </c:pt>
                <c:pt idx="1802">
                  <c:v>2920</c:v>
                </c:pt>
                <c:pt idx="1803">
                  <c:v>2994</c:v>
                </c:pt>
                <c:pt idx="1804">
                  <c:v>2960</c:v>
                </c:pt>
                <c:pt idx="1805">
                  <c:v>3079</c:v>
                </c:pt>
                <c:pt idx="1806">
                  <c:v>3144</c:v>
                </c:pt>
                <c:pt idx="1807">
                  <c:v>3123</c:v>
                </c:pt>
                <c:pt idx="1808">
                  <c:v>3238</c:v>
                </c:pt>
                <c:pt idx="1809">
                  <c:v>3055</c:v>
                </c:pt>
                <c:pt idx="1810">
                  <c:v>3194</c:v>
                </c:pt>
                <c:pt idx="1811">
                  <c:v>3245</c:v>
                </c:pt>
                <c:pt idx="1812">
                  <c:v>3120</c:v>
                </c:pt>
                <c:pt idx="1813">
                  <c:v>3008</c:v>
                </c:pt>
                <c:pt idx="1814">
                  <c:v>3154</c:v>
                </c:pt>
                <c:pt idx="1815">
                  <c:v>3276</c:v>
                </c:pt>
                <c:pt idx="1816">
                  <c:v>3225</c:v>
                </c:pt>
                <c:pt idx="1817">
                  <c:v>3567</c:v>
                </c:pt>
                <c:pt idx="1818">
                  <c:v>3913</c:v>
                </c:pt>
                <c:pt idx="1819">
                  <c:v>3995</c:v>
                </c:pt>
                <c:pt idx="1820">
                  <c:v>3954</c:v>
                </c:pt>
                <c:pt idx="1821">
                  <c:v>3676</c:v>
                </c:pt>
                <c:pt idx="1822">
                  <c:v>3696</c:v>
                </c:pt>
                <c:pt idx="1823">
                  <c:v>3723</c:v>
                </c:pt>
                <c:pt idx="1824">
                  <c:v>3676</c:v>
                </c:pt>
                <c:pt idx="1825">
                  <c:v>3388</c:v>
                </c:pt>
                <c:pt idx="1826">
                  <c:v>3354</c:v>
                </c:pt>
                <c:pt idx="1827">
                  <c:v>3439</c:v>
                </c:pt>
                <c:pt idx="1828">
                  <c:v>3554</c:v>
                </c:pt>
                <c:pt idx="1829">
                  <c:v>3333</c:v>
                </c:pt>
                <c:pt idx="1830">
                  <c:v>3367</c:v>
                </c:pt>
                <c:pt idx="1831">
                  <c:v>3181</c:v>
                </c:pt>
                <c:pt idx="1832">
                  <c:v>2988</c:v>
                </c:pt>
                <c:pt idx="1833">
                  <c:v>3242</c:v>
                </c:pt>
                <c:pt idx="1834">
                  <c:v>3289</c:v>
                </c:pt>
                <c:pt idx="1835">
                  <c:v>3364</c:v>
                </c:pt>
                <c:pt idx="1836">
                  <c:v>3581</c:v>
                </c:pt>
                <c:pt idx="1837">
                  <c:v>3791</c:v>
                </c:pt>
                <c:pt idx="1838">
                  <c:v>3859</c:v>
                </c:pt>
                <c:pt idx="1839">
                  <c:v>3940</c:v>
                </c:pt>
                <c:pt idx="1840">
                  <c:v>3866</c:v>
                </c:pt>
                <c:pt idx="1841">
                  <c:v>3479</c:v>
                </c:pt>
                <c:pt idx="1842">
                  <c:v>3337</c:v>
                </c:pt>
                <c:pt idx="1843">
                  <c:v>3486</c:v>
                </c:pt>
                <c:pt idx="1844">
                  <c:v>3320</c:v>
                </c:pt>
                <c:pt idx="1845">
                  <c:v>3798</c:v>
                </c:pt>
                <c:pt idx="1846">
                  <c:v>3825</c:v>
                </c:pt>
                <c:pt idx="1847">
                  <c:v>3825</c:v>
                </c:pt>
                <c:pt idx="1848">
                  <c:v>3723</c:v>
                </c:pt>
                <c:pt idx="1849">
                  <c:v>3737</c:v>
                </c:pt>
                <c:pt idx="1850">
                  <c:v>3886</c:v>
                </c:pt>
                <c:pt idx="1851">
                  <c:v>3886</c:v>
                </c:pt>
                <c:pt idx="1852">
                  <c:v>4001</c:v>
                </c:pt>
                <c:pt idx="1853">
                  <c:v>3927</c:v>
                </c:pt>
                <c:pt idx="1854">
                  <c:v>3974</c:v>
                </c:pt>
                <c:pt idx="1855">
                  <c:v>4307</c:v>
                </c:pt>
                <c:pt idx="1856">
                  <c:v>4307</c:v>
                </c:pt>
                <c:pt idx="1857">
                  <c:v>4307</c:v>
                </c:pt>
                <c:pt idx="1858">
                  <c:v>4307</c:v>
                </c:pt>
                <c:pt idx="1859">
                  <c:v>4171</c:v>
                </c:pt>
                <c:pt idx="1860">
                  <c:v>4164</c:v>
                </c:pt>
                <c:pt idx="1861">
                  <c:v>4137</c:v>
                </c:pt>
                <c:pt idx="1862">
                  <c:v>4273</c:v>
                </c:pt>
                <c:pt idx="1863">
                  <c:v>4544</c:v>
                </c:pt>
                <c:pt idx="1864">
                  <c:v>4524</c:v>
                </c:pt>
                <c:pt idx="1865">
                  <c:v>4612</c:v>
                </c:pt>
                <c:pt idx="1866">
                  <c:v>4395</c:v>
                </c:pt>
                <c:pt idx="1867">
                  <c:v>4164</c:v>
                </c:pt>
                <c:pt idx="1868">
                  <c:v>4164</c:v>
                </c:pt>
                <c:pt idx="1869">
                  <c:v>4164</c:v>
                </c:pt>
                <c:pt idx="1870">
                  <c:v>4069</c:v>
                </c:pt>
                <c:pt idx="1871">
                  <c:v>4049</c:v>
                </c:pt>
                <c:pt idx="1872">
                  <c:v>3879</c:v>
                </c:pt>
                <c:pt idx="1873">
                  <c:v>3751</c:v>
                </c:pt>
                <c:pt idx="1874">
                  <c:v>3900</c:v>
                </c:pt>
                <c:pt idx="1875">
                  <c:v>3859</c:v>
                </c:pt>
                <c:pt idx="1876">
                  <c:v>3879</c:v>
                </c:pt>
                <c:pt idx="1877">
                  <c:v>3622</c:v>
                </c:pt>
                <c:pt idx="1878">
                  <c:v>3527</c:v>
                </c:pt>
                <c:pt idx="1879">
                  <c:v>3269</c:v>
                </c:pt>
                <c:pt idx="1880">
                  <c:v>3147</c:v>
                </c:pt>
                <c:pt idx="1881">
                  <c:v>3171</c:v>
                </c:pt>
                <c:pt idx="1882">
                  <c:v>3045</c:v>
                </c:pt>
                <c:pt idx="1883">
                  <c:v>3110</c:v>
                </c:pt>
                <c:pt idx="1884">
                  <c:v>3167</c:v>
                </c:pt>
                <c:pt idx="1885">
                  <c:v>2862</c:v>
                </c:pt>
                <c:pt idx="1886">
                  <c:v>2862</c:v>
                </c:pt>
                <c:pt idx="1887">
                  <c:v>2676</c:v>
                </c:pt>
                <c:pt idx="1888">
                  <c:v>2832</c:v>
                </c:pt>
                <c:pt idx="1889">
                  <c:v>2916</c:v>
                </c:pt>
                <c:pt idx="1890">
                  <c:v>2852</c:v>
                </c:pt>
                <c:pt idx="1891">
                  <c:v>2852</c:v>
                </c:pt>
                <c:pt idx="1892">
                  <c:v>2811</c:v>
                </c:pt>
                <c:pt idx="1893">
                  <c:v>2869</c:v>
                </c:pt>
                <c:pt idx="1894">
                  <c:v>2896</c:v>
                </c:pt>
                <c:pt idx="1895">
                  <c:v>2957</c:v>
                </c:pt>
                <c:pt idx="1896">
                  <c:v>2693</c:v>
                </c:pt>
                <c:pt idx="1897">
                  <c:v>2703</c:v>
                </c:pt>
                <c:pt idx="1898">
                  <c:v>2693</c:v>
                </c:pt>
                <c:pt idx="1899">
                  <c:v>2703</c:v>
                </c:pt>
                <c:pt idx="1900">
                  <c:v>2503</c:v>
                </c:pt>
                <c:pt idx="1901">
                  <c:v>2340</c:v>
                </c:pt>
                <c:pt idx="1902">
                  <c:v>2316</c:v>
                </c:pt>
                <c:pt idx="1903">
                  <c:v>2414</c:v>
                </c:pt>
                <c:pt idx="1904">
                  <c:v>2537</c:v>
                </c:pt>
                <c:pt idx="1905">
                  <c:v>2503</c:v>
                </c:pt>
                <c:pt idx="1906">
                  <c:v>2225</c:v>
                </c:pt>
                <c:pt idx="1907">
                  <c:v>2235</c:v>
                </c:pt>
                <c:pt idx="1908">
                  <c:v>2167</c:v>
                </c:pt>
                <c:pt idx="1909">
                  <c:v>2147</c:v>
                </c:pt>
                <c:pt idx="1910">
                  <c:v>2143</c:v>
                </c:pt>
                <c:pt idx="1911">
                  <c:v>2160</c:v>
                </c:pt>
                <c:pt idx="1912">
                  <c:v>2143</c:v>
                </c:pt>
                <c:pt idx="1913">
                  <c:v>2228</c:v>
                </c:pt>
                <c:pt idx="1914">
                  <c:v>2252</c:v>
                </c:pt>
                <c:pt idx="1915">
                  <c:v>2282</c:v>
                </c:pt>
                <c:pt idx="1916">
                  <c:v>2275</c:v>
                </c:pt>
                <c:pt idx="1917">
                  <c:v>2265</c:v>
                </c:pt>
                <c:pt idx="1918">
                  <c:v>2320</c:v>
                </c:pt>
                <c:pt idx="1919">
                  <c:v>2303</c:v>
                </c:pt>
                <c:pt idx="1920">
                  <c:v>2299</c:v>
                </c:pt>
                <c:pt idx="1921">
                  <c:v>2330</c:v>
                </c:pt>
                <c:pt idx="1922">
                  <c:v>2374</c:v>
                </c:pt>
                <c:pt idx="1923">
                  <c:v>2374</c:v>
                </c:pt>
                <c:pt idx="1924">
                  <c:v>2374</c:v>
                </c:pt>
                <c:pt idx="1925">
                  <c:v>2340</c:v>
                </c:pt>
                <c:pt idx="1926">
                  <c:v>2286</c:v>
                </c:pt>
                <c:pt idx="1927">
                  <c:v>2336</c:v>
                </c:pt>
                <c:pt idx="1928">
                  <c:v>2431</c:v>
                </c:pt>
                <c:pt idx="1929">
                  <c:v>2408</c:v>
                </c:pt>
                <c:pt idx="1930">
                  <c:v>2469</c:v>
                </c:pt>
                <c:pt idx="1931">
                  <c:v>2469</c:v>
                </c:pt>
                <c:pt idx="1932">
                  <c:v>2469</c:v>
                </c:pt>
                <c:pt idx="1933">
                  <c:v>2506</c:v>
                </c:pt>
                <c:pt idx="1934">
                  <c:v>2574</c:v>
                </c:pt>
                <c:pt idx="1935">
                  <c:v>2499</c:v>
                </c:pt>
                <c:pt idx="1936">
                  <c:v>2499</c:v>
                </c:pt>
                <c:pt idx="1937">
                  <c:v>2509</c:v>
                </c:pt>
                <c:pt idx="1938">
                  <c:v>2553</c:v>
                </c:pt>
                <c:pt idx="1939">
                  <c:v>2591</c:v>
                </c:pt>
                <c:pt idx="1940">
                  <c:v>2581</c:v>
                </c:pt>
                <c:pt idx="1941">
                  <c:v>2621</c:v>
                </c:pt>
                <c:pt idx="1942">
                  <c:v>2469</c:v>
                </c:pt>
                <c:pt idx="1943">
                  <c:v>2397</c:v>
                </c:pt>
                <c:pt idx="1944">
                  <c:v>2442</c:v>
                </c:pt>
                <c:pt idx="1945">
                  <c:v>2475</c:v>
                </c:pt>
                <c:pt idx="1946">
                  <c:v>2482</c:v>
                </c:pt>
                <c:pt idx="1947">
                  <c:v>2482</c:v>
                </c:pt>
                <c:pt idx="1948">
                  <c:v>2496</c:v>
                </c:pt>
                <c:pt idx="1949">
                  <c:v>2516</c:v>
                </c:pt>
                <c:pt idx="1950">
                  <c:v>2455</c:v>
                </c:pt>
                <c:pt idx="1951">
                  <c:v>2282</c:v>
                </c:pt>
                <c:pt idx="1952">
                  <c:v>2275</c:v>
                </c:pt>
                <c:pt idx="1953">
                  <c:v>2245</c:v>
                </c:pt>
                <c:pt idx="1954">
                  <c:v>2255</c:v>
                </c:pt>
                <c:pt idx="1955">
                  <c:v>2208</c:v>
                </c:pt>
                <c:pt idx="1956">
                  <c:v>2197</c:v>
                </c:pt>
                <c:pt idx="1957">
                  <c:v>2211</c:v>
                </c:pt>
                <c:pt idx="1958">
                  <c:v>2211</c:v>
                </c:pt>
                <c:pt idx="1959">
                  <c:v>2197</c:v>
                </c:pt>
                <c:pt idx="1960">
                  <c:v>2211</c:v>
                </c:pt>
                <c:pt idx="1961">
                  <c:v>2292</c:v>
                </c:pt>
                <c:pt idx="1962">
                  <c:v>2292</c:v>
                </c:pt>
                <c:pt idx="1963">
                  <c:v>2326</c:v>
                </c:pt>
                <c:pt idx="1964">
                  <c:v>2316</c:v>
                </c:pt>
                <c:pt idx="1965">
                  <c:v>2350</c:v>
                </c:pt>
                <c:pt idx="1966">
                  <c:v>2394</c:v>
                </c:pt>
                <c:pt idx="1967">
                  <c:v>2408</c:v>
                </c:pt>
                <c:pt idx="1968">
                  <c:v>2438</c:v>
                </c:pt>
                <c:pt idx="1969">
                  <c:v>2384</c:v>
                </c:pt>
                <c:pt idx="1970">
                  <c:v>2438</c:v>
                </c:pt>
                <c:pt idx="1971">
                  <c:v>2455</c:v>
                </c:pt>
                <c:pt idx="1972">
                  <c:v>2448</c:v>
                </c:pt>
                <c:pt idx="1973">
                  <c:v>2428</c:v>
                </c:pt>
                <c:pt idx="1974">
                  <c:v>2397</c:v>
                </c:pt>
                <c:pt idx="1975">
                  <c:v>2425</c:v>
                </c:pt>
                <c:pt idx="1976">
                  <c:v>2299</c:v>
                </c:pt>
                <c:pt idx="1977">
                  <c:v>2299</c:v>
                </c:pt>
                <c:pt idx="1978">
                  <c:v>2289</c:v>
                </c:pt>
                <c:pt idx="1979">
                  <c:v>2333</c:v>
                </c:pt>
                <c:pt idx="1980">
                  <c:v>2394</c:v>
                </c:pt>
                <c:pt idx="1981">
                  <c:v>2448</c:v>
                </c:pt>
                <c:pt idx="1982">
                  <c:v>2492</c:v>
                </c:pt>
                <c:pt idx="1983">
                  <c:v>2387</c:v>
                </c:pt>
                <c:pt idx="1984">
                  <c:v>2336</c:v>
                </c:pt>
                <c:pt idx="1985">
                  <c:v>2340</c:v>
                </c:pt>
                <c:pt idx="1986">
                  <c:v>2408</c:v>
                </c:pt>
                <c:pt idx="1987">
                  <c:v>2303</c:v>
                </c:pt>
                <c:pt idx="1988">
                  <c:v>2323</c:v>
                </c:pt>
                <c:pt idx="1989">
                  <c:v>2469</c:v>
                </c:pt>
                <c:pt idx="1990">
                  <c:v>2469</c:v>
                </c:pt>
                <c:pt idx="1991">
                  <c:v>2598</c:v>
                </c:pt>
                <c:pt idx="1992">
                  <c:v>2557</c:v>
                </c:pt>
                <c:pt idx="1993">
                  <c:v>2604</c:v>
                </c:pt>
                <c:pt idx="1994">
                  <c:v>2459</c:v>
                </c:pt>
                <c:pt idx="1995">
                  <c:v>2384</c:v>
                </c:pt>
                <c:pt idx="1996">
                  <c:v>2211</c:v>
                </c:pt>
                <c:pt idx="1997">
                  <c:v>2187</c:v>
                </c:pt>
                <c:pt idx="1998">
                  <c:v>2177</c:v>
                </c:pt>
                <c:pt idx="1999">
                  <c:v>2130</c:v>
                </c:pt>
                <c:pt idx="2000">
                  <c:v>2089</c:v>
                </c:pt>
                <c:pt idx="2001">
                  <c:v>2109</c:v>
                </c:pt>
                <c:pt idx="2002">
                  <c:v>2055</c:v>
                </c:pt>
                <c:pt idx="2003">
                  <c:v>2106</c:v>
                </c:pt>
                <c:pt idx="2004">
                  <c:v>2102</c:v>
                </c:pt>
                <c:pt idx="2005">
                  <c:v>2102</c:v>
                </c:pt>
                <c:pt idx="2006">
                  <c:v>2130</c:v>
                </c:pt>
                <c:pt idx="2007">
                  <c:v>2126</c:v>
                </c:pt>
                <c:pt idx="2008">
                  <c:v>2126</c:v>
                </c:pt>
                <c:pt idx="2009">
                  <c:v>2102</c:v>
                </c:pt>
                <c:pt idx="2010">
                  <c:v>2082</c:v>
                </c:pt>
                <c:pt idx="2011">
                  <c:v>2072</c:v>
                </c:pt>
                <c:pt idx="2012">
                  <c:v>2038</c:v>
                </c:pt>
                <c:pt idx="2013">
                  <c:v>1980</c:v>
                </c:pt>
                <c:pt idx="2014">
                  <c:v>1980</c:v>
                </c:pt>
                <c:pt idx="2015">
                  <c:v>1980</c:v>
                </c:pt>
                <c:pt idx="2016">
                  <c:v>1970</c:v>
                </c:pt>
                <c:pt idx="2017">
                  <c:v>2001</c:v>
                </c:pt>
                <c:pt idx="2018">
                  <c:v>2035</c:v>
                </c:pt>
                <c:pt idx="2019">
                  <c:v>2041</c:v>
                </c:pt>
                <c:pt idx="2020">
                  <c:v>2055</c:v>
                </c:pt>
                <c:pt idx="2021">
                  <c:v>2079</c:v>
                </c:pt>
                <c:pt idx="2022">
                  <c:v>2052</c:v>
                </c:pt>
                <c:pt idx="2023">
                  <c:v>2225</c:v>
                </c:pt>
                <c:pt idx="2024">
                  <c:v>2340</c:v>
                </c:pt>
                <c:pt idx="2025">
                  <c:v>2262</c:v>
                </c:pt>
                <c:pt idx="2026">
                  <c:v>2072</c:v>
                </c:pt>
                <c:pt idx="2027">
                  <c:v>2109</c:v>
                </c:pt>
                <c:pt idx="2028">
                  <c:v>2082</c:v>
                </c:pt>
                <c:pt idx="2029">
                  <c:v>1997</c:v>
                </c:pt>
                <c:pt idx="2030">
                  <c:v>1960</c:v>
                </c:pt>
                <c:pt idx="2031">
                  <c:v>2035</c:v>
                </c:pt>
                <c:pt idx="2032">
                  <c:v>2035</c:v>
                </c:pt>
                <c:pt idx="2033">
                  <c:v>1943</c:v>
                </c:pt>
                <c:pt idx="2034">
                  <c:v>1868</c:v>
                </c:pt>
                <c:pt idx="2035">
                  <c:v>1868</c:v>
                </c:pt>
                <c:pt idx="2036">
                  <c:v>1780</c:v>
                </c:pt>
                <c:pt idx="2037">
                  <c:v>1790</c:v>
                </c:pt>
                <c:pt idx="2038">
                  <c:v>1801</c:v>
                </c:pt>
                <c:pt idx="2039">
                  <c:v>1841</c:v>
                </c:pt>
                <c:pt idx="2040">
                  <c:v>1828</c:v>
                </c:pt>
                <c:pt idx="2041">
                  <c:v>1858</c:v>
                </c:pt>
                <c:pt idx="2042">
                  <c:v>1879</c:v>
                </c:pt>
                <c:pt idx="2043">
                  <c:v>1875</c:v>
                </c:pt>
                <c:pt idx="2044">
                  <c:v>1892</c:v>
                </c:pt>
                <c:pt idx="2045">
                  <c:v>1916</c:v>
                </c:pt>
                <c:pt idx="2046">
                  <c:v>1858</c:v>
                </c:pt>
                <c:pt idx="2047">
                  <c:v>1831</c:v>
                </c:pt>
                <c:pt idx="2048">
                  <c:v>1831</c:v>
                </c:pt>
                <c:pt idx="2049">
                  <c:v>1831</c:v>
                </c:pt>
                <c:pt idx="2050">
                  <c:v>1797</c:v>
                </c:pt>
                <c:pt idx="2051">
                  <c:v>1784</c:v>
                </c:pt>
                <c:pt idx="2052">
                  <c:v>1794</c:v>
                </c:pt>
                <c:pt idx="2053">
                  <c:v>1794</c:v>
                </c:pt>
                <c:pt idx="2054">
                  <c:v>1797</c:v>
                </c:pt>
                <c:pt idx="2055">
                  <c:v>1845</c:v>
                </c:pt>
                <c:pt idx="2056">
                  <c:v>1845</c:v>
                </c:pt>
                <c:pt idx="2057">
                  <c:v>1926</c:v>
                </c:pt>
                <c:pt idx="2058">
                  <c:v>1967</c:v>
                </c:pt>
                <c:pt idx="2059">
                  <c:v>1984</c:v>
                </c:pt>
                <c:pt idx="2060">
                  <c:v>1977</c:v>
                </c:pt>
                <c:pt idx="2061">
                  <c:v>1940</c:v>
                </c:pt>
                <c:pt idx="2062">
                  <c:v>1987</c:v>
                </c:pt>
                <c:pt idx="2063">
                  <c:v>1994</c:v>
                </c:pt>
                <c:pt idx="2064">
                  <c:v>2021</c:v>
                </c:pt>
                <c:pt idx="2065">
                  <c:v>2075</c:v>
                </c:pt>
                <c:pt idx="2066">
                  <c:v>2099</c:v>
                </c:pt>
                <c:pt idx="2067">
                  <c:v>2072</c:v>
                </c:pt>
                <c:pt idx="2068">
                  <c:v>2079</c:v>
                </c:pt>
                <c:pt idx="2069">
                  <c:v>2048</c:v>
                </c:pt>
                <c:pt idx="2070">
                  <c:v>2082</c:v>
                </c:pt>
                <c:pt idx="2071">
                  <c:v>2082</c:v>
                </c:pt>
                <c:pt idx="2072">
                  <c:v>2153</c:v>
                </c:pt>
                <c:pt idx="2073">
                  <c:v>2238</c:v>
                </c:pt>
                <c:pt idx="2074">
                  <c:v>2258</c:v>
                </c:pt>
                <c:pt idx="2075">
                  <c:v>2113</c:v>
                </c:pt>
                <c:pt idx="2076">
                  <c:v>2133</c:v>
                </c:pt>
                <c:pt idx="2077">
                  <c:v>2089</c:v>
                </c:pt>
                <c:pt idx="2078">
                  <c:v>2102</c:v>
                </c:pt>
                <c:pt idx="2079">
                  <c:v>2041</c:v>
                </c:pt>
                <c:pt idx="2080">
                  <c:v>2038</c:v>
                </c:pt>
                <c:pt idx="2081">
                  <c:v>2086</c:v>
                </c:pt>
                <c:pt idx="2082">
                  <c:v>2092</c:v>
                </c:pt>
                <c:pt idx="2083">
                  <c:v>2055</c:v>
                </c:pt>
                <c:pt idx="2084">
                  <c:v>2014</c:v>
                </c:pt>
                <c:pt idx="2085">
                  <c:v>2045</c:v>
                </c:pt>
                <c:pt idx="2086">
                  <c:v>2072</c:v>
                </c:pt>
                <c:pt idx="2087">
                  <c:v>2038</c:v>
                </c:pt>
                <c:pt idx="2088">
                  <c:v>2062</c:v>
                </c:pt>
                <c:pt idx="2089">
                  <c:v>2113</c:v>
                </c:pt>
                <c:pt idx="2090">
                  <c:v>2041</c:v>
                </c:pt>
                <c:pt idx="2091">
                  <c:v>2035</c:v>
                </c:pt>
                <c:pt idx="2092">
                  <c:v>2038</c:v>
                </c:pt>
                <c:pt idx="2093">
                  <c:v>2055</c:v>
                </c:pt>
                <c:pt idx="2094">
                  <c:v>2082</c:v>
                </c:pt>
                <c:pt idx="2095">
                  <c:v>2113</c:v>
                </c:pt>
                <c:pt idx="2096">
                  <c:v>1828</c:v>
                </c:pt>
                <c:pt idx="2097">
                  <c:v>1818</c:v>
                </c:pt>
                <c:pt idx="2098">
                  <c:v>1831</c:v>
                </c:pt>
                <c:pt idx="2099">
                  <c:v>1831</c:v>
                </c:pt>
                <c:pt idx="2100">
                  <c:v>1872</c:v>
                </c:pt>
                <c:pt idx="2101">
                  <c:v>1875</c:v>
                </c:pt>
                <c:pt idx="2102">
                  <c:v>1831</c:v>
                </c:pt>
                <c:pt idx="2103">
                  <c:v>1946</c:v>
                </c:pt>
                <c:pt idx="2104">
                  <c:v>1994</c:v>
                </c:pt>
                <c:pt idx="2105">
                  <c:v>1994</c:v>
                </c:pt>
                <c:pt idx="2106">
                  <c:v>1963</c:v>
                </c:pt>
                <c:pt idx="2107">
                  <c:v>1991</c:v>
                </c:pt>
                <c:pt idx="2108">
                  <c:v>1991</c:v>
                </c:pt>
                <c:pt idx="2109">
                  <c:v>1991</c:v>
                </c:pt>
                <c:pt idx="2110">
                  <c:v>1991</c:v>
                </c:pt>
                <c:pt idx="2111">
                  <c:v>1991</c:v>
                </c:pt>
                <c:pt idx="2112">
                  <c:v>1991</c:v>
                </c:pt>
                <c:pt idx="2113">
                  <c:v>1991</c:v>
                </c:pt>
                <c:pt idx="2114">
                  <c:v>1926</c:v>
                </c:pt>
                <c:pt idx="2115">
                  <c:v>1926</c:v>
                </c:pt>
                <c:pt idx="2116">
                  <c:v>1899</c:v>
                </c:pt>
                <c:pt idx="2117">
                  <c:v>1831</c:v>
                </c:pt>
                <c:pt idx="2118">
                  <c:v>1980</c:v>
                </c:pt>
                <c:pt idx="2119">
                  <c:v>2031</c:v>
                </c:pt>
                <c:pt idx="2120">
                  <c:v>2143</c:v>
                </c:pt>
                <c:pt idx="2121">
                  <c:v>2208</c:v>
                </c:pt>
                <c:pt idx="2122">
                  <c:v>2248</c:v>
                </c:pt>
                <c:pt idx="2123">
                  <c:v>2170</c:v>
                </c:pt>
                <c:pt idx="2124">
                  <c:v>2116</c:v>
                </c:pt>
                <c:pt idx="2125">
                  <c:v>2160</c:v>
                </c:pt>
                <c:pt idx="2126">
                  <c:v>2201</c:v>
                </c:pt>
                <c:pt idx="2127">
                  <c:v>2170</c:v>
                </c:pt>
                <c:pt idx="2128">
                  <c:v>2184</c:v>
                </c:pt>
                <c:pt idx="2129">
                  <c:v>2187</c:v>
                </c:pt>
                <c:pt idx="2130">
                  <c:v>2245</c:v>
                </c:pt>
                <c:pt idx="2131">
                  <c:v>2286</c:v>
                </c:pt>
                <c:pt idx="2132">
                  <c:v>2282</c:v>
                </c:pt>
                <c:pt idx="2133">
                  <c:v>2347</c:v>
                </c:pt>
                <c:pt idx="2134">
                  <c:v>2336</c:v>
                </c:pt>
                <c:pt idx="2135">
                  <c:v>2357</c:v>
                </c:pt>
                <c:pt idx="2136">
                  <c:v>2381</c:v>
                </c:pt>
                <c:pt idx="2137">
                  <c:v>2377</c:v>
                </c:pt>
                <c:pt idx="2138">
                  <c:v>2408</c:v>
                </c:pt>
                <c:pt idx="2139">
                  <c:v>2462</c:v>
                </c:pt>
                <c:pt idx="2140">
                  <c:v>2496</c:v>
                </c:pt>
                <c:pt idx="2141">
                  <c:v>2448</c:v>
                </c:pt>
                <c:pt idx="2142">
                  <c:v>2543</c:v>
                </c:pt>
                <c:pt idx="2143">
                  <c:v>2509</c:v>
                </c:pt>
                <c:pt idx="2144">
                  <c:v>2516</c:v>
                </c:pt>
                <c:pt idx="2145">
                  <c:v>2530</c:v>
                </c:pt>
                <c:pt idx="2146">
                  <c:v>2462</c:v>
                </c:pt>
                <c:pt idx="2147">
                  <c:v>2462</c:v>
                </c:pt>
                <c:pt idx="2148">
                  <c:v>2333</c:v>
                </c:pt>
                <c:pt idx="2149">
                  <c:v>2397</c:v>
                </c:pt>
                <c:pt idx="2150">
                  <c:v>2459</c:v>
                </c:pt>
                <c:pt idx="2151">
                  <c:v>2499</c:v>
                </c:pt>
                <c:pt idx="2152">
                  <c:v>2520</c:v>
                </c:pt>
                <c:pt idx="2153">
                  <c:v>2448</c:v>
                </c:pt>
                <c:pt idx="2154">
                  <c:v>2482</c:v>
                </c:pt>
                <c:pt idx="2155">
                  <c:v>2604</c:v>
                </c:pt>
                <c:pt idx="2156">
                  <c:v>2601</c:v>
                </c:pt>
                <c:pt idx="2157">
                  <c:v>2492</c:v>
                </c:pt>
                <c:pt idx="2158">
                  <c:v>2591</c:v>
                </c:pt>
                <c:pt idx="2159">
                  <c:v>2791</c:v>
                </c:pt>
                <c:pt idx="2160">
                  <c:v>2496</c:v>
                </c:pt>
                <c:pt idx="2161">
                  <c:v>2655</c:v>
                </c:pt>
                <c:pt idx="2162">
                  <c:v>2740</c:v>
                </c:pt>
                <c:pt idx="2163">
                  <c:v>2791</c:v>
                </c:pt>
                <c:pt idx="2164">
                  <c:v>2794</c:v>
                </c:pt>
                <c:pt idx="2165">
                  <c:v>2852</c:v>
                </c:pt>
                <c:pt idx="2166">
                  <c:v>2852</c:v>
                </c:pt>
                <c:pt idx="2167">
                  <c:v>2723</c:v>
                </c:pt>
                <c:pt idx="2168">
                  <c:v>2784</c:v>
                </c:pt>
                <c:pt idx="2169">
                  <c:v>2804</c:v>
                </c:pt>
                <c:pt idx="2170">
                  <c:v>2889</c:v>
                </c:pt>
                <c:pt idx="2171">
                  <c:v>3045</c:v>
                </c:pt>
                <c:pt idx="2172">
                  <c:v>3066</c:v>
                </c:pt>
                <c:pt idx="2173">
                  <c:v>3384</c:v>
                </c:pt>
                <c:pt idx="2174">
                  <c:v>3839</c:v>
                </c:pt>
                <c:pt idx="2175">
                  <c:v>3567</c:v>
                </c:pt>
                <c:pt idx="2176">
                  <c:v>3432</c:v>
                </c:pt>
                <c:pt idx="2177">
                  <c:v>3581</c:v>
                </c:pt>
                <c:pt idx="2178">
                  <c:v>3411</c:v>
                </c:pt>
                <c:pt idx="2179">
                  <c:v>3184</c:v>
                </c:pt>
                <c:pt idx="2180">
                  <c:v>3066</c:v>
                </c:pt>
                <c:pt idx="2181">
                  <c:v>3300</c:v>
                </c:pt>
                <c:pt idx="2182">
                  <c:v>3052</c:v>
                </c:pt>
                <c:pt idx="2183">
                  <c:v>2943</c:v>
                </c:pt>
                <c:pt idx="2184">
                  <c:v>2852</c:v>
                </c:pt>
                <c:pt idx="2185">
                  <c:v>2801</c:v>
                </c:pt>
                <c:pt idx="2186">
                  <c:v>2811</c:v>
                </c:pt>
                <c:pt idx="2187">
                  <c:v>2760</c:v>
                </c:pt>
                <c:pt idx="2188">
                  <c:v>2754</c:v>
                </c:pt>
                <c:pt idx="2189">
                  <c:v>2733</c:v>
                </c:pt>
                <c:pt idx="2190">
                  <c:v>2808</c:v>
                </c:pt>
                <c:pt idx="2191">
                  <c:v>2994</c:v>
                </c:pt>
                <c:pt idx="2192">
                  <c:v>2977</c:v>
                </c:pt>
                <c:pt idx="2193">
                  <c:v>3005</c:v>
                </c:pt>
                <c:pt idx="2194">
                  <c:v>2825</c:v>
                </c:pt>
                <c:pt idx="2195">
                  <c:v>2757</c:v>
                </c:pt>
                <c:pt idx="2196">
                  <c:v>2798</c:v>
                </c:pt>
                <c:pt idx="2197">
                  <c:v>2798</c:v>
                </c:pt>
                <c:pt idx="2198">
                  <c:v>2804</c:v>
                </c:pt>
                <c:pt idx="2199">
                  <c:v>2757</c:v>
                </c:pt>
                <c:pt idx="2200">
                  <c:v>2787</c:v>
                </c:pt>
                <c:pt idx="2201">
                  <c:v>2794</c:v>
                </c:pt>
                <c:pt idx="2202">
                  <c:v>2771</c:v>
                </c:pt>
                <c:pt idx="2203">
                  <c:v>2737</c:v>
                </c:pt>
                <c:pt idx="2204">
                  <c:v>2723</c:v>
                </c:pt>
                <c:pt idx="2205">
                  <c:v>2774</c:v>
                </c:pt>
                <c:pt idx="2206">
                  <c:v>2781</c:v>
                </c:pt>
                <c:pt idx="2207">
                  <c:v>2791</c:v>
                </c:pt>
                <c:pt idx="2208">
                  <c:v>2815</c:v>
                </c:pt>
                <c:pt idx="2209">
                  <c:v>2818</c:v>
                </c:pt>
                <c:pt idx="2210">
                  <c:v>2801</c:v>
                </c:pt>
                <c:pt idx="2211">
                  <c:v>2967</c:v>
                </c:pt>
                <c:pt idx="2212">
                  <c:v>2774</c:v>
                </c:pt>
                <c:pt idx="2213">
                  <c:v>2811</c:v>
                </c:pt>
                <c:pt idx="2214">
                  <c:v>2906</c:v>
                </c:pt>
                <c:pt idx="2215">
                  <c:v>2869</c:v>
                </c:pt>
                <c:pt idx="2216">
                  <c:v>2920</c:v>
                </c:pt>
                <c:pt idx="2217">
                  <c:v>2920</c:v>
                </c:pt>
                <c:pt idx="2218">
                  <c:v>2906</c:v>
                </c:pt>
                <c:pt idx="2219">
                  <c:v>2906</c:v>
                </c:pt>
                <c:pt idx="2220">
                  <c:v>2821</c:v>
                </c:pt>
                <c:pt idx="2221">
                  <c:v>2821</c:v>
                </c:pt>
                <c:pt idx="2222">
                  <c:v>2706</c:v>
                </c:pt>
                <c:pt idx="2223">
                  <c:v>2706</c:v>
                </c:pt>
                <c:pt idx="2224">
                  <c:v>2804</c:v>
                </c:pt>
                <c:pt idx="2225">
                  <c:v>2903</c:v>
                </c:pt>
                <c:pt idx="2226">
                  <c:v>2920</c:v>
                </c:pt>
                <c:pt idx="2227">
                  <c:v>2855</c:v>
                </c:pt>
                <c:pt idx="2228">
                  <c:v>2777</c:v>
                </c:pt>
                <c:pt idx="2229">
                  <c:v>2957</c:v>
                </c:pt>
                <c:pt idx="2230">
                  <c:v>3171</c:v>
                </c:pt>
                <c:pt idx="2231">
                  <c:v>3357</c:v>
                </c:pt>
                <c:pt idx="2232">
                  <c:v>3418</c:v>
                </c:pt>
                <c:pt idx="2233">
                  <c:v>3201</c:v>
                </c:pt>
                <c:pt idx="2234">
                  <c:v>2923</c:v>
                </c:pt>
                <c:pt idx="2235">
                  <c:v>2971</c:v>
                </c:pt>
                <c:pt idx="2236">
                  <c:v>2923</c:v>
                </c:pt>
                <c:pt idx="2237">
                  <c:v>2950</c:v>
                </c:pt>
                <c:pt idx="2238">
                  <c:v>3082</c:v>
                </c:pt>
                <c:pt idx="2239">
                  <c:v>3021</c:v>
                </c:pt>
                <c:pt idx="2240">
                  <c:v>3025</c:v>
                </c:pt>
                <c:pt idx="2241">
                  <c:v>2706</c:v>
                </c:pt>
                <c:pt idx="2242">
                  <c:v>2801</c:v>
                </c:pt>
                <c:pt idx="2243">
                  <c:v>2811</c:v>
                </c:pt>
                <c:pt idx="2244">
                  <c:v>2787</c:v>
                </c:pt>
                <c:pt idx="2245">
                  <c:v>2954</c:v>
                </c:pt>
                <c:pt idx="2246">
                  <c:v>2977</c:v>
                </c:pt>
                <c:pt idx="2247">
                  <c:v>2832</c:v>
                </c:pt>
                <c:pt idx="2248">
                  <c:v>2845</c:v>
                </c:pt>
                <c:pt idx="2249">
                  <c:v>2509</c:v>
                </c:pt>
                <c:pt idx="2250">
                  <c:v>2459</c:v>
                </c:pt>
                <c:pt idx="2251">
                  <c:v>2475</c:v>
                </c:pt>
                <c:pt idx="2252">
                  <c:v>2411</c:v>
                </c:pt>
                <c:pt idx="2253">
                  <c:v>2489</c:v>
                </c:pt>
                <c:pt idx="2254">
                  <c:v>2509</c:v>
                </c:pt>
                <c:pt idx="2255">
                  <c:v>2381</c:v>
                </c:pt>
                <c:pt idx="2256">
                  <c:v>2435</c:v>
                </c:pt>
                <c:pt idx="2257">
                  <c:v>2289</c:v>
                </c:pt>
                <c:pt idx="2258">
                  <c:v>2089</c:v>
                </c:pt>
                <c:pt idx="2259">
                  <c:v>2082</c:v>
                </c:pt>
                <c:pt idx="2260">
                  <c:v>2096</c:v>
                </c:pt>
                <c:pt idx="2261">
                  <c:v>2028</c:v>
                </c:pt>
                <c:pt idx="2262">
                  <c:v>2014</c:v>
                </c:pt>
                <c:pt idx="2263">
                  <c:v>2024</c:v>
                </c:pt>
                <c:pt idx="2264">
                  <c:v>2055</c:v>
                </c:pt>
                <c:pt idx="2265">
                  <c:v>2079</c:v>
                </c:pt>
                <c:pt idx="2266">
                  <c:v>2079</c:v>
                </c:pt>
                <c:pt idx="2267">
                  <c:v>2082</c:v>
                </c:pt>
                <c:pt idx="2268">
                  <c:v>2086</c:v>
                </c:pt>
                <c:pt idx="2269">
                  <c:v>2136</c:v>
                </c:pt>
                <c:pt idx="2270">
                  <c:v>2123</c:v>
                </c:pt>
                <c:pt idx="2271">
                  <c:v>2045</c:v>
                </c:pt>
                <c:pt idx="2272">
                  <c:v>2035</c:v>
                </c:pt>
                <c:pt idx="2273">
                  <c:v>2035</c:v>
                </c:pt>
                <c:pt idx="2274">
                  <c:v>2021</c:v>
                </c:pt>
                <c:pt idx="2275">
                  <c:v>2024</c:v>
                </c:pt>
                <c:pt idx="2276">
                  <c:v>2153</c:v>
                </c:pt>
                <c:pt idx="2277">
                  <c:v>2058</c:v>
                </c:pt>
                <c:pt idx="2278">
                  <c:v>2062</c:v>
                </c:pt>
                <c:pt idx="2279">
                  <c:v>2096</c:v>
                </c:pt>
                <c:pt idx="2280">
                  <c:v>2130</c:v>
                </c:pt>
                <c:pt idx="2281">
                  <c:v>2096</c:v>
                </c:pt>
                <c:pt idx="2282">
                  <c:v>2072</c:v>
                </c:pt>
                <c:pt idx="2283">
                  <c:v>2028</c:v>
                </c:pt>
                <c:pt idx="2284">
                  <c:v>2069</c:v>
                </c:pt>
                <c:pt idx="2285">
                  <c:v>2069</c:v>
                </c:pt>
                <c:pt idx="2286">
                  <c:v>2096</c:v>
                </c:pt>
                <c:pt idx="2287">
                  <c:v>1997</c:v>
                </c:pt>
                <c:pt idx="2288">
                  <c:v>1997</c:v>
                </c:pt>
                <c:pt idx="2289">
                  <c:v>1997</c:v>
                </c:pt>
                <c:pt idx="2290">
                  <c:v>2126</c:v>
                </c:pt>
                <c:pt idx="2291">
                  <c:v>2225</c:v>
                </c:pt>
                <c:pt idx="2292">
                  <c:v>2242</c:v>
                </c:pt>
                <c:pt idx="2293">
                  <c:v>2140</c:v>
                </c:pt>
                <c:pt idx="2294">
                  <c:v>2133</c:v>
                </c:pt>
                <c:pt idx="2295">
                  <c:v>2092</c:v>
                </c:pt>
                <c:pt idx="2296">
                  <c:v>2045</c:v>
                </c:pt>
                <c:pt idx="2297">
                  <c:v>2126</c:v>
                </c:pt>
                <c:pt idx="2298">
                  <c:v>2238</c:v>
                </c:pt>
                <c:pt idx="2299">
                  <c:v>2289</c:v>
                </c:pt>
                <c:pt idx="2300">
                  <c:v>2211</c:v>
                </c:pt>
                <c:pt idx="2301">
                  <c:v>2204</c:v>
                </c:pt>
                <c:pt idx="2302">
                  <c:v>2299</c:v>
                </c:pt>
                <c:pt idx="2303">
                  <c:v>2333</c:v>
                </c:pt>
                <c:pt idx="2304">
                  <c:v>2333</c:v>
                </c:pt>
                <c:pt idx="2305">
                  <c:v>2336</c:v>
                </c:pt>
                <c:pt idx="2306">
                  <c:v>2282</c:v>
                </c:pt>
                <c:pt idx="2307">
                  <c:v>2113</c:v>
                </c:pt>
                <c:pt idx="2308">
                  <c:v>2102</c:v>
                </c:pt>
                <c:pt idx="2309">
                  <c:v>2102</c:v>
                </c:pt>
                <c:pt idx="2310">
                  <c:v>2089</c:v>
                </c:pt>
                <c:pt idx="2311">
                  <c:v>2099</c:v>
                </c:pt>
                <c:pt idx="2312">
                  <c:v>2136</c:v>
                </c:pt>
                <c:pt idx="2313">
                  <c:v>2170</c:v>
                </c:pt>
                <c:pt idx="2314">
                  <c:v>2102</c:v>
                </c:pt>
                <c:pt idx="2315">
                  <c:v>2089</c:v>
                </c:pt>
                <c:pt idx="2316">
                  <c:v>1967</c:v>
                </c:pt>
                <c:pt idx="2317">
                  <c:v>1967</c:v>
                </c:pt>
                <c:pt idx="2318">
                  <c:v>1916</c:v>
                </c:pt>
                <c:pt idx="2319">
                  <c:v>1946</c:v>
                </c:pt>
                <c:pt idx="2320">
                  <c:v>1862</c:v>
                </c:pt>
                <c:pt idx="2321">
                  <c:v>1967</c:v>
                </c:pt>
                <c:pt idx="2322">
                  <c:v>1831</c:v>
                </c:pt>
                <c:pt idx="2323">
                  <c:v>1807</c:v>
                </c:pt>
                <c:pt idx="2324">
                  <c:v>1716</c:v>
                </c:pt>
                <c:pt idx="2325">
                  <c:v>1675</c:v>
                </c:pt>
                <c:pt idx="2326">
                  <c:v>1662</c:v>
                </c:pt>
                <c:pt idx="2327">
                  <c:v>1662</c:v>
                </c:pt>
                <c:pt idx="2328">
                  <c:v>1733</c:v>
                </c:pt>
                <c:pt idx="2329">
                  <c:v>1858</c:v>
                </c:pt>
                <c:pt idx="2330">
                  <c:v>1777</c:v>
                </c:pt>
                <c:pt idx="2331">
                  <c:v>1770</c:v>
                </c:pt>
                <c:pt idx="2332">
                  <c:v>1770</c:v>
                </c:pt>
                <c:pt idx="2333">
                  <c:v>1750</c:v>
                </c:pt>
                <c:pt idx="2334">
                  <c:v>1760</c:v>
                </c:pt>
                <c:pt idx="2335">
                  <c:v>1767</c:v>
                </c:pt>
                <c:pt idx="2336">
                  <c:v>1763</c:v>
                </c:pt>
                <c:pt idx="2337">
                  <c:v>1736</c:v>
                </c:pt>
                <c:pt idx="2338">
                  <c:v>1855</c:v>
                </c:pt>
                <c:pt idx="2339">
                  <c:v>1828</c:v>
                </c:pt>
                <c:pt idx="2340">
                  <c:v>1875</c:v>
                </c:pt>
                <c:pt idx="2341">
                  <c:v>1892</c:v>
                </c:pt>
                <c:pt idx="2342">
                  <c:v>1899</c:v>
                </c:pt>
                <c:pt idx="2343">
                  <c:v>1936</c:v>
                </c:pt>
                <c:pt idx="2344">
                  <c:v>1862</c:v>
                </c:pt>
                <c:pt idx="2345">
                  <c:v>1763</c:v>
                </c:pt>
                <c:pt idx="2346">
                  <c:v>1845</c:v>
                </c:pt>
                <c:pt idx="2347">
                  <c:v>1845</c:v>
                </c:pt>
                <c:pt idx="2348">
                  <c:v>1780</c:v>
                </c:pt>
                <c:pt idx="2349">
                  <c:v>1733</c:v>
                </c:pt>
                <c:pt idx="2350">
                  <c:v>1696</c:v>
                </c:pt>
                <c:pt idx="2351">
                  <c:v>1675</c:v>
                </c:pt>
                <c:pt idx="2352">
                  <c:v>1763</c:v>
                </c:pt>
                <c:pt idx="2353">
                  <c:v>1794</c:v>
                </c:pt>
                <c:pt idx="2354">
                  <c:v>1746</c:v>
                </c:pt>
                <c:pt idx="2355">
                  <c:v>1774</c:v>
                </c:pt>
                <c:pt idx="2356">
                  <c:v>1794</c:v>
                </c:pt>
                <c:pt idx="2357">
                  <c:v>1821</c:v>
                </c:pt>
                <c:pt idx="2358">
                  <c:v>1828</c:v>
                </c:pt>
                <c:pt idx="2359">
                  <c:v>1838</c:v>
                </c:pt>
                <c:pt idx="2360">
                  <c:v>1875</c:v>
                </c:pt>
                <c:pt idx="2361">
                  <c:v>1868</c:v>
                </c:pt>
                <c:pt idx="2362">
                  <c:v>1828</c:v>
                </c:pt>
                <c:pt idx="2363">
                  <c:v>1896</c:v>
                </c:pt>
                <c:pt idx="2364">
                  <c:v>1899</c:v>
                </c:pt>
                <c:pt idx="2365">
                  <c:v>1899</c:v>
                </c:pt>
                <c:pt idx="2366">
                  <c:v>1896</c:v>
                </c:pt>
                <c:pt idx="2367">
                  <c:v>1879</c:v>
                </c:pt>
                <c:pt idx="2368">
                  <c:v>1821</c:v>
                </c:pt>
                <c:pt idx="2369">
                  <c:v>1899</c:v>
                </c:pt>
                <c:pt idx="2370">
                  <c:v>1926</c:v>
                </c:pt>
                <c:pt idx="2371">
                  <c:v>1930</c:v>
                </c:pt>
                <c:pt idx="2372">
                  <c:v>1865</c:v>
                </c:pt>
                <c:pt idx="2373">
                  <c:v>1865</c:v>
                </c:pt>
                <c:pt idx="2374">
                  <c:v>1902</c:v>
                </c:pt>
                <c:pt idx="2375">
                  <c:v>1865</c:v>
                </c:pt>
                <c:pt idx="2376">
                  <c:v>1865</c:v>
                </c:pt>
                <c:pt idx="2377">
                  <c:v>1875</c:v>
                </c:pt>
                <c:pt idx="2378">
                  <c:v>1831</c:v>
                </c:pt>
                <c:pt idx="2379">
                  <c:v>1852</c:v>
                </c:pt>
                <c:pt idx="2380">
                  <c:v>1838</c:v>
                </c:pt>
                <c:pt idx="2381">
                  <c:v>1831</c:v>
                </c:pt>
                <c:pt idx="2382">
                  <c:v>1811</c:v>
                </c:pt>
                <c:pt idx="2383">
                  <c:v>1780</c:v>
                </c:pt>
                <c:pt idx="2384">
                  <c:v>1780</c:v>
                </c:pt>
                <c:pt idx="2385">
                  <c:v>1780</c:v>
                </c:pt>
                <c:pt idx="2386">
                  <c:v>1780</c:v>
                </c:pt>
                <c:pt idx="2387">
                  <c:v>1763</c:v>
                </c:pt>
                <c:pt idx="2388">
                  <c:v>1804</c:v>
                </c:pt>
                <c:pt idx="2389">
                  <c:v>1818</c:v>
                </c:pt>
                <c:pt idx="2390">
                  <c:v>1811</c:v>
                </c:pt>
                <c:pt idx="2391">
                  <c:v>1821</c:v>
                </c:pt>
                <c:pt idx="2392">
                  <c:v>1845</c:v>
                </c:pt>
                <c:pt idx="2393">
                  <c:v>1933</c:v>
                </c:pt>
                <c:pt idx="2394">
                  <c:v>2021</c:v>
                </c:pt>
                <c:pt idx="2395">
                  <c:v>2096</c:v>
                </c:pt>
                <c:pt idx="2396">
                  <c:v>1811</c:v>
                </c:pt>
                <c:pt idx="2397">
                  <c:v>1696</c:v>
                </c:pt>
                <c:pt idx="2398">
                  <c:v>1712</c:v>
                </c:pt>
                <c:pt idx="2399">
                  <c:v>1743</c:v>
                </c:pt>
                <c:pt idx="2400">
                  <c:v>1709</c:v>
                </c:pt>
                <c:pt idx="2401">
                  <c:v>1729</c:v>
                </c:pt>
                <c:pt idx="2402">
                  <c:v>1757</c:v>
                </c:pt>
                <c:pt idx="2403">
                  <c:v>1780</c:v>
                </c:pt>
                <c:pt idx="2404">
                  <c:v>1774</c:v>
                </c:pt>
                <c:pt idx="2405">
                  <c:v>1757</c:v>
                </c:pt>
                <c:pt idx="2406">
                  <c:v>1767</c:v>
                </c:pt>
                <c:pt idx="2407">
                  <c:v>1787</c:v>
                </c:pt>
                <c:pt idx="2408">
                  <c:v>1787</c:v>
                </c:pt>
                <c:pt idx="2409">
                  <c:v>1797</c:v>
                </c:pt>
                <c:pt idx="2410">
                  <c:v>1821</c:v>
                </c:pt>
                <c:pt idx="2411">
                  <c:v>1858</c:v>
                </c:pt>
                <c:pt idx="2412">
                  <c:v>1852</c:v>
                </c:pt>
                <c:pt idx="2413">
                  <c:v>1845</c:v>
                </c:pt>
                <c:pt idx="2414">
                  <c:v>1852</c:v>
                </c:pt>
                <c:pt idx="2415">
                  <c:v>1855</c:v>
                </c:pt>
                <c:pt idx="2416">
                  <c:v>1868</c:v>
                </c:pt>
                <c:pt idx="2417">
                  <c:v>1885</c:v>
                </c:pt>
                <c:pt idx="2418">
                  <c:v>1913</c:v>
                </c:pt>
                <c:pt idx="2419">
                  <c:v>1923</c:v>
                </c:pt>
                <c:pt idx="2420">
                  <c:v>1899</c:v>
                </c:pt>
                <c:pt idx="2421">
                  <c:v>1967</c:v>
                </c:pt>
                <c:pt idx="2422">
                  <c:v>1997</c:v>
                </c:pt>
                <c:pt idx="2423">
                  <c:v>1868</c:v>
                </c:pt>
                <c:pt idx="2424">
                  <c:v>1770</c:v>
                </c:pt>
                <c:pt idx="2425">
                  <c:v>1780</c:v>
                </c:pt>
                <c:pt idx="2426">
                  <c:v>1790</c:v>
                </c:pt>
                <c:pt idx="2427">
                  <c:v>1828</c:v>
                </c:pt>
                <c:pt idx="2428">
                  <c:v>1780</c:v>
                </c:pt>
                <c:pt idx="2429">
                  <c:v>1746</c:v>
                </c:pt>
                <c:pt idx="2430">
                  <c:v>1729</c:v>
                </c:pt>
                <c:pt idx="2431">
                  <c:v>1797</c:v>
                </c:pt>
                <c:pt idx="2432">
                  <c:v>1804</c:v>
                </c:pt>
                <c:pt idx="2433">
                  <c:v>1811</c:v>
                </c:pt>
                <c:pt idx="2434">
                  <c:v>1750</c:v>
                </c:pt>
                <c:pt idx="2435">
                  <c:v>1743</c:v>
                </c:pt>
                <c:pt idx="2436">
                  <c:v>1757</c:v>
                </c:pt>
                <c:pt idx="2437">
                  <c:v>1807</c:v>
                </c:pt>
                <c:pt idx="2438">
                  <c:v>1831</c:v>
                </c:pt>
                <c:pt idx="2439">
                  <c:v>1753</c:v>
                </c:pt>
                <c:pt idx="2440">
                  <c:v>1807</c:v>
                </c:pt>
                <c:pt idx="2441">
                  <c:v>1760</c:v>
                </c:pt>
                <c:pt idx="2442">
                  <c:v>1743</c:v>
                </c:pt>
                <c:pt idx="2443">
                  <c:v>1729</c:v>
                </c:pt>
                <c:pt idx="2444">
                  <c:v>1838</c:v>
                </c:pt>
                <c:pt idx="2445">
                  <c:v>1784</c:v>
                </c:pt>
                <c:pt idx="2446">
                  <c:v>1835</c:v>
                </c:pt>
                <c:pt idx="2447">
                  <c:v>1774</c:v>
                </c:pt>
                <c:pt idx="2448">
                  <c:v>1838</c:v>
                </c:pt>
                <c:pt idx="2449">
                  <c:v>1862</c:v>
                </c:pt>
                <c:pt idx="2450">
                  <c:v>1767</c:v>
                </c:pt>
                <c:pt idx="2451">
                  <c:v>1794</c:v>
                </c:pt>
                <c:pt idx="2452">
                  <c:v>1767</c:v>
                </c:pt>
                <c:pt idx="2453">
                  <c:v>1804</c:v>
                </c:pt>
                <c:pt idx="2454">
                  <c:v>1831</c:v>
                </c:pt>
                <c:pt idx="2455">
                  <c:v>1641</c:v>
                </c:pt>
                <c:pt idx="2456">
                  <c:v>1655</c:v>
                </c:pt>
                <c:pt idx="2457">
                  <c:v>1655</c:v>
                </c:pt>
                <c:pt idx="2458">
                  <c:v>1655</c:v>
                </c:pt>
                <c:pt idx="2459">
                  <c:v>1587</c:v>
                </c:pt>
                <c:pt idx="2460">
                  <c:v>1645</c:v>
                </c:pt>
                <c:pt idx="2461">
                  <c:v>1648</c:v>
                </c:pt>
                <c:pt idx="2462">
                  <c:v>1635</c:v>
                </c:pt>
                <c:pt idx="2463">
                  <c:v>1628</c:v>
                </c:pt>
                <c:pt idx="2464">
                  <c:v>1685</c:v>
                </c:pt>
                <c:pt idx="2465">
                  <c:v>1733</c:v>
                </c:pt>
                <c:pt idx="2466">
                  <c:v>1712</c:v>
                </c:pt>
                <c:pt idx="2467">
                  <c:v>1611</c:v>
                </c:pt>
                <c:pt idx="2468">
                  <c:v>1543</c:v>
                </c:pt>
                <c:pt idx="2469">
                  <c:v>1536</c:v>
                </c:pt>
                <c:pt idx="2470">
                  <c:v>1475</c:v>
                </c:pt>
                <c:pt idx="2471">
                  <c:v>1390</c:v>
                </c:pt>
                <c:pt idx="2472">
                  <c:v>1434</c:v>
                </c:pt>
                <c:pt idx="2473">
                  <c:v>1462</c:v>
                </c:pt>
                <c:pt idx="2474">
                  <c:v>1462</c:v>
                </c:pt>
                <c:pt idx="2475">
                  <c:v>1462</c:v>
                </c:pt>
                <c:pt idx="2476">
                  <c:v>1441</c:v>
                </c:pt>
                <c:pt idx="2477">
                  <c:v>1339</c:v>
                </c:pt>
                <c:pt idx="2478">
                  <c:v>1336</c:v>
                </c:pt>
                <c:pt idx="2479">
                  <c:v>1336</c:v>
                </c:pt>
                <c:pt idx="2480">
                  <c:v>1336</c:v>
                </c:pt>
                <c:pt idx="2481">
                  <c:v>1384</c:v>
                </c:pt>
                <c:pt idx="2482">
                  <c:v>1424</c:v>
                </c:pt>
                <c:pt idx="2483">
                  <c:v>1451</c:v>
                </c:pt>
                <c:pt idx="2484">
                  <c:v>1451</c:v>
                </c:pt>
                <c:pt idx="2485">
                  <c:v>1475</c:v>
                </c:pt>
                <c:pt idx="2486">
                  <c:v>1492</c:v>
                </c:pt>
                <c:pt idx="2487">
                  <c:v>1536</c:v>
                </c:pt>
                <c:pt idx="2488">
                  <c:v>1529</c:v>
                </c:pt>
                <c:pt idx="2489">
                  <c:v>1506</c:v>
                </c:pt>
                <c:pt idx="2490">
                  <c:v>1550</c:v>
                </c:pt>
                <c:pt idx="2491">
                  <c:v>1607</c:v>
                </c:pt>
                <c:pt idx="2492">
                  <c:v>1692</c:v>
                </c:pt>
                <c:pt idx="2493">
                  <c:v>2099</c:v>
                </c:pt>
                <c:pt idx="2494">
                  <c:v>2024</c:v>
                </c:pt>
                <c:pt idx="2495">
                  <c:v>1953</c:v>
                </c:pt>
                <c:pt idx="2496">
                  <c:v>1953</c:v>
                </c:pt>
                <c:pt idx="2497">
                  <c:v>1801</c:v>
                </c:pt>
                <c:pt idx="2498">
                  <c:v>1753</c:v>
                </c:pt>
                <c:pt idx="2499">
                  <c:v>1757</c:v>
                </c:pt>
                <c:pt idx="2500">
                  <c:v>1797</c:v>
                </c:pt>
                <c:pt idx="2501">
                  <c:v>1763</c:v>
                </c:pt>
                <c:pt idx="2502">
                  <c:v>1763</c:v>
                </c:pt>
                <c:pt idx="2503">
                  <c:v>1648</c:v>
                </c:pt>
                <c:pt idx="2504">
                  <c:v>1580</c:v>
                </c:pt>
                <c:pt idx="2505">
                  <c:v>1577</c:v>
                </c:pt>
                <c:pt idx="2506">
                  <c:v>1540</c:v>
                </c:pt>
                <c:pt idx="2507">
                  <c:v>1560</c:v>
                </c:pt>
                <c:pt idx="2508">
                  <c:v>1465</c:v>
                </c:pt>
                <c:pt idx="2509">
                  <c:v>1451</c:v>
                </c:pt>
                <c:pt idx="2510">
                  <c:v>1455</c:v>
                </c:pt>
                <c:pt idx="2511">
                  <c:v>1472</c:v>
                </c:pt>
                <c:pt idx="2512">
                  <c:v>1485</c:v>
                </c:pt>
                <c:pt idx="2513">
                  <c:v>1475</c:v>
                </c:pt>
                <c:pt idx="2514">
                  <c:v>1451</c:v>
                </c:pt>
                <c:pt idx="2515">
                  <c:v>1411</c:v>
                </c:pt>
                <c:pt idx="2516">
                  <c:v>1404</c:v>
                </c:pt>
                <c:pt idx="2517">
                  <c:v>1404</c:v>
                </c:pt>
                <c:pt idx="2518">
                  <c:v>1401</c:v>
                </c:pt>
                <c:pt idx="2519">
                  <c:v>1397</c:v>
                </c:pt>
                <c:pt idx="2520">
                  <c:v>1397</c:v>
                </c:pt>
                <c:pt idx="2521">
                  <c:v>1394</c:v>
                </c:pt>
                <c:pt idx="2522">
                  <c:v>1421</c:v>
                </c:pt>
                <c:pt idx="2523">
                  <c:v>1414</c:v>
                </c:pt>
                <c:pt idx="2524">
                  <c:v>1424</c:v>
                </c:pt>
                <c:pt idx="2525">
                  <c:v>1468</c:v>
                </c:pt>
                <c:pt idx="2526">
                  <c:v>1489</c:v>
                </c:pt>
                <c:pt idx="2527">
                  <c:v>1489</c:v>
                </c:pt>
                <c:pt idx="2528">
                  <c:v>1489</c:v>
                </c:pt>
                <c:pt idx="2529">
                  <c:v>1492</c:v>
                </c:pt>
                <c:pt idx="2530">
                  <c:v>1618</c:v>
                </c:pt>
                <c:pt idx="2531">
                  <c:v>1597</c:v>
                </c:pt>
                <c:pt idx="2532">
                  <c:v>1665</c:v>
                </c:pt>
                <c:pt idx="2533">
                  <c:v>1601</c:v>
                </c:pt>
                <c:pt idx="2534">
                  <c:v>1536</c:v>
                </c:pt>
                <c:pt idx="2535">
                  <c:v>1543</c:v>
                </c:pt>
                <c:pt idx="2536">
                  <c:v>1546</c:v>
                </c:pt>
                <c:pt idx="2537">
                  <c:v>1455</c:v>
                </c:pt>
                <c:pt idx="2538">
                  <c:v>1370</c:v>
                </c:pt>
                <c:pt idx="2539">
                  <c:v>1468</c:v>
                </c:pt>
                <c:pt idx="2540">
                  <c:v>1573</c:v>
                </c:pt>
                <c:pt idx="2541">
                  <c:v>1573</c:v>
                </c:pt>
                <c:pt idx="2542">
                  <c:v>1573</c:v>
                </c:pt>
                <c:pt idx="2543">
                  <c:v>1573</c:v>
                </c:pt>
                <c:pt idx="2544">
                  <c:v>1628</c:v>
                </c:pt>
                <c:pt idx="2545">
                  <c:v>1536</c:v>
                </c:pt>
                <c:pt idx="2546">
                  <c:v>1618</c:v>
                </c:pt>
                <c:pt idx="2547">
                  <c:v>1587</c:v>
                </c:pt>
                <c:pt idx="2548">
                  <c:v>1621</c:v>
                </c:pt>
                <c:pt idx="2549">
                  <c:v>1546</c:v>
                </c:pt>
                <c:pt idx="2550">
                  <c:v>1499</c:v>
                </c:pt>
                <c:pt idx="2551">
                  <c:v>1455</c:v>
                </c:pt>
                <c:pt idx="2552">
                  <c:v>1394</c:v>
                </c:pt>
                <c:pt idx="2553">
                  <c:v>1377</c:v>
                </c:pt>
                <c:pt idx="2554">
                  <c:v>1380</c:v>
                </c:pt>
                <c:pt idx="2555">
                  <c:v>1377</c:v>
                </c:pt>
                <c:pt idx="2556">
                  <c:v>1356</c:v>
                </c:pt>
                <c:pt idx="2557">
                  <c:v>1434</c:v>
                </c:pt>
                <c:pt idx="2558">
                  <c:v>1390</c:v>
                </c:pt>
                <c:pt idx="2559">
                  <c:v>1329</c:v>
                </c:pt>
                <c:pt idx="2560">
                  <c:v>1316</c:v>
                </c:pt>
                <c:pt idx="2561">
                  <c:v>1377</c:v>
                </c:pt>
                <c:pt idx="2562">
                  <c:v>1323</c:v>
                </c:pt>
                <c:pt idx="2563">
                  <c:v>1380</c:v>
                </c:pt>
                <c:pt idx="2564">
                  <c:v>1289</c:v>
                </c:pt>
                <c:pt idx="2565">
                  <c:v>1261</c:v>
                </c:pt>
                <c:pt idx="2566">
                  <c:v>1200</c:v>
                </c:pt>
                <c:pt idx="2567">
                  <c:v>1194</c:v>
                </c:pt>
                <c:pt idx="2568">
                  <c:v>1200</c:v>
                </c:pt>
                <c:pt idx="2569">
                  <c:v>1200</c:v>
                </c:pt>
                <c:pt idx="2570">
                  <c:v>1200</c:v>
                </c:pt>
                <c:pt idx="2571">
                  <c:v>1207</c:v>
                </c:pt>
                <c:pt idx="2572">
                  <c:v>1194</c:v>
                </c:pt>
                <c:pt idx="2573">
                  <c:v>1207</c:v>
                </c:pt>
                <c:pt idx="2574">
                  <c:v>1207</c:v>
                </c:pt>
                <c:pt idx="2575">
                  <c:v>1221</c:v>
                </c:pt>
                <c:pt idx="2576">
                  <c:v>1207</c:v>
                </c:pt>
                <c:pt idx="2577">
                  <c:v>1238</c:v>
                </c:pt>
                <c:pt idx="2578">
                  <c:v>1268</c:v>
                </c:pt>
                <c:pt idx="2579">
                  <c:v>1299</c:v>
                </c:pt>
                <c:pt idx="2580">
                  <c:v>1200</c:v>
                </c:pt>
                <c:pt idx="2581">
                  <c:v>1221</c:v>
                </c:pt>
                <c:pt idx="2582">
                  <c:v>1207</c:v>
                </c:pt>
                <c:pt idx="2583">
                  <c:v>1234</c:v>
                </c:pt>
                <c:pt idx="2584">
                  <c:v>1241</c:v>
                </c:pt>
                <c:pt idx="2585">
                  <c:v>1261</c:v>
                </c:pt>
                <c:pt idx="2586">
                  <c:v>1204</c:v>
                </c:pt>
                <c:pt idx="2587">
                  <c:v>1238</c:v>
                </c:pt>
                <c:pt idx="2588">
                  <c:v>1265</c:v>
                </c:pt>
                <c:pt idx="2589">
                  <c:v>1278</c:v>
                </c:pt>
                <c:pt idx="2590">
                  <c:v>1285</c:v>
                </c:pt>
                <c:pt idx="2591">
                  <c:v>1323</c:v>
                </c:pt>
                <c:pt idx="2592">
                  <c:v>1261</c:v>
                </c:pt>
                <c:pt idx="2593">
                  <c:v>1302</c:v>
                </c:pt>
                <c:pt idx="2594">
                  <c:v>1265</c:v>
                </c:pt>
                <c:pt idx="2595">
                  <c:v>1289</c:v>
                </c:pt>
                <c:pt idx="2596">
                  <c:v>1295</c:v>
                </c:pt>
                <c:pt idx="2597">
                  <c:v>1261</c:v>
                </c:pt>
                <c:pt idx="2598">
                  <c:v>1255</c:v>
                </c:pt>
                <c:pt idx="2599">
                  <c:v>1207</c:v>
                </c:pt>
                <c:pt idx="2600">
                  <c:v>1207</c:v>
                </c:pt>
                <c:pt idx="2601">
                  <c:v>1119</c:v>
                </c:pt>
                <c:pt idx="2602">
                  <c:v>1051</c:v>
                </c:pt>
                <c:pt idx="2603">
                  <c:v>1082</c:v>
                </c:pt>
                <c:pt idx="2604">
                  <c:v>1133</c:v>
                </c:pt>
                <c:pt idx="2605">
                  <c:v>1116</c:v>
                </c:pt>
                <c:pt idx="2606">
                  <c:v>1102</c:v>
                </c:pt>
                <c:pt idx="2607">
                  <c:v>1099</c:v>
                </c:pt>
                <c:pt idx="2608">
                  <c:v>1153</c:v>
                </c:pt>
                <c:pt idx="2609">
                  <c:v>1190</c:v>
                </c:pt>
                <c:pt idx="2610">
                  <c:v>1167</c:v>
                </c:pt>
                <c:pt idx="2611">
                  <c:v>1153</c:v>
                </c:pt>
                <c:pt idx="2612">
                  <c:v>1143</c:v>
                </c:pt>
                <c:pt idx="2613">
                  <c:v>1150</c:v>
                </c:pt>
                <c:pt idx="2614">
                  <c:v>1150</c:v>
                </c:pt>
                <c:pt idx="2615">
                  <c:v>1143</c:v>
                </c:pt>
                <c:pt idx="2616">
                  <c:v>1163</c:v>
                </c:pt>
                <c:pt idx="2617">
                  <c:v>1187</c:v>
                </c:pt>
                <c:pt idx="2618">
                  <c:v>1180</c:v>
                </c:pt>
                <c:pt idx="2619">
                  <c:v>1211</c:v>
                </c:pt>
                <c:pt idx="2620">
                  <c:v>1177</c:v>
                </c:pt>
                <c:pt idx="2621">
                  <c:v>1234</c:v>
                </c:pt>
                <c:pt idx="2622">
                  <c:v>1241</c:v>
                </c:pt>
                <c:pt idx="2623">
                  <c:v>1221</c:v>
                </c:pt>
                <c:pt idx="2624">
                  <c:v>1187</c:v>
                </c:pt>
                <c:pt idx="2625">
                  <c:v>1116</c:v>
                </c:pt>
                <c:pt idx="2626">
                  <c:v>1139</c:v>
                </c:pt>
                <c:pt idx="2627">
                  <c:v>1139</c:v>
                </c:pt>
                <c:pt idx="2628">
                  <c:v>1133</c:v>
                </c:pt>
                <c:pt idx="2629">
                  <c:v>1133</c:v>
                </c:pt>
                <c:pt idx="2630">
                  <c:v>1129</c:v>
                </c:pt>
                <c:pt idx="2631">
                  <c:v>1139</c:v>
                </c:pt>
                <c:pt idx="2632">
                  <c:v>1153</c:v>
                </c:pt>
                <c:pt idx="2633">
                  <c:v>1163</c:v>
                </c:pt>
                <c:pt idx="2634">
                  <c:v>1146</c:v>
                </c:pt>
                <c:pt idx="2635">
                  <c:v>1156</c:v>
                </c:pt>
                <c:pt idx="2636">
                  <c:v>1170</c:v>
                </c:pt>
                <c:pt idx="2637">
                  <c:v>1170</c:v>
                </c:pt>
                <c:pt idx="2638">
                  <c:v>1170</c:v>
                </c:pt>
                <c:pt idx="2639">
                  <c:v>1119</c:v>
                </c:pt>
                <c:pt idx="2640">
                  <c:v>1139</c:v>
                </c:pt>
                <c:pt idx="2641">
                  <c:v>1112</c:v>
                </c:pt>
                <c:pt idx="2642">
                  <c:v>1075</c:v>
                </c:pt>
                <c:pt idx="2643">
                  <c:v>1089</c:v>
                </c:pt>
                <c:pt idx="2644">
                  <c:v>1092</c:v>
                </c:pt>
                <c:pt idx="2645">
                  <c:v>1075</c:v>
                </c:pt>
                <c:pt idx="2646">
                  <c:v>1095</c:v>
                </c:pt>
                <c:pt idx="2647">
                  <c:v>1058</c:v>
                </c:pt>
                <c:pt idx="2648">
                  <c:v>1082</c:v>
                </c:pt>
                <c:pt idx="2649">
                  <c:v>1027</c:v>
                </c:pt>
                <c:pt idx="2650">
                  <c:v>1021</c:v>
                </c:pt>
                <c:pt idx="2651">
                  <c:v>994</c:v>
                </c:pt>
                <c:pt idx="2652">
                  <c:v>1075</c:v>
                </c:pt>
                <c:pt idx="2653">
                  <c:v>1075</c:v>
                </c:pt>
                <c:pt idx="2654">
                  <c:v>1082</c:v>
                </c:pt>
                <c:pt idx="2655">
                  <c:v>1061</c:v>
                </c:pt>
                <c:pt idx="2656">
                  <c:v>1051</c:v>
                </c:pt>
                <c:pt idx="2657">
                  <c:v>1095</c:v>
                </c:pt>
                <c:pt idx="2658">
                  <c:v>1095</c:v>
                </c:pt>
                <c:pt idx="2659">
                  <c:v>1095</c:v>
                </c:pt>
                <c:pt idx="2660">
                  <c:v>1092</c:v>
                </c:pt>
                <c:pt idx="2661">
                  <c:v>1061</c:v>
                </c:pt>
                <c:pt idx="2662">
                  <c:v>983</c:v>
                </c:pt>
                <c:pt idx="2663">
                  <c:v>1004</c:v>
                </c:pt>
                <c:pt idx="2664">
                  <c:v>1051</c:v>
                </c:pt>
                <c:pt idx="2665">
                  <c:v>1089</c:v>
                </c:pt>
                <c:pt idx="2666">
                  <c:v>1156</c:v>
                </c:pt>
                <c:pt idx="2667">
                  <c:v>1197</c:v>
                </c:pt>
                <c:pt idx="2668">
                  <c:v>1183</c:v>
                </c:pt>
                <c:pt idx="2669">
                  <c:v>1183</c:v>
                </c:pt>
                <c:pt idx="2670">
                  <c:v>1167</c:v>
                </c:pt>
                <c:pt idx="2671">
                  <c:v>1183</c:v>
                </c:pt>
                <c:pt idx="2672">
                  <c:v>1217</c:v>
                </c:pt>
                <c:pt idx="2673">
                  <c:v>1228</c:v>
                </c:pt>
                <c:pt idx="2674">
                  <c:v>1211</c:v>
                </c:pt>
                <c:pt idx="2675">
                  <c:v>1224</c:v>
                </c:pt>
                <c:pt idx="2676">
                  <c:v>1190</c:v>
                </c:pt>
                <c:pt idx="2677">
                  <c:v>1170</c:v>
                </c:pt>
                <c:pt idx="2678">
                  <c:v>1204</c:v>
                </c:pt>
                <c:pt idx="2679">
                  <c:v>1221</c:v>
                </c:pt>
                <c:pt idx="2680">
                  <c:v>1251</c:v>
                </c:pt>
                <c:pt idx="2681">
                  <c:v>1261</c:v>
                </c:pt>
                <c:pt idx="2682">
                  <c:v>1275</c:v>
                </c:pt>
                <c:pt idx="2683">
                  <c:v>1316</c:v>
                </c:pt>
                <c:pt idx="2684">
                  <c:v>1370</c:v>
                </c:pt>
                <c:pt idx="2685">
                  <c:v>1343</c:v>
                </c:pt>
                <c:pt idx="2686">
                  <c:v>1326</c:v>
                </c:pt>
                <c:pt idx="2687">
                  <c:v>1316</c:v>
                </c:pt>
                <c:pt idx="2688">
                  <c:v>1295</c:v>
                </c:pt>
                <c:pt idx="2689">
                  <c:v>1299</c:v>
                </c:pt>
                <c:pt idx="2690">
                  <c:v>1285</c:v>
                </c:pt>
                <c:pt idx="2691">
                  <c:v>1295</c:v>
                </c:pt>
                <c:pt idx="2692">
                  <c:v>1285</c:v>
                </c:pt>
                <c:pt idx="2693">
                  <c:v>1268</c:v>
                </c:pt>
                <c:pt idx="2694">
                  <c:v>1299</c:v>
                </c:pt>
                <c:pt idx="2695">
                  <c:v>1323</c:v>
                </c:pt>
                <c:pt idx="2696">
                  <c:v>1289</c:v>
                </c:pt>
                <c:pt idx="2697">
                  <c:v>1302</c:v>
                </c:pt>
                <c:pt idx="2698">
                  <c:v>1333</c:v>
                </c:pt>
                <c:pt idx="2699">
                  <c:v>1356</c:v>
                </c:pt>
                <c:pt idx="2700">
                  <c:v>1353</c:v>
                </c:pt>
                <c:pt idx="2701">
                  <c:v>1329</c:v>
                </c:pt>
                <c:pt idx="2702">
                  <c:v>1346</c:v>
                </c:pt>
                <c:pt idx="2703">
                  <c:v>1397</c:v>
                </c:pt>
                <c:pt idx="2704">
                  <c:v>1397</c:v>
                </c:pt>
                <c:pt idx="2705">
                  <c:v>1401</c:v>
                </c:pt>
                <c:pt idx="2706">
                  <c:v>1404</c:v>
                </c:pt>
                <c:pt idx="2707">
                  <c:v>1414</c:v>
                </c:pt>
                <c:pt idx="2708">
                  <c:v>1370</c:v>
                </c:pt>
                <c:pt idx="2709">
                  <c:v>1360</c:v>
                </c:pt>
                <c:pt idx="2710">
                  <c:v>1377</c:v>
                </c:pt>
                <c:pt idx="2711">
                  <c:v>1343</c:v>
                </c:pt>
                <c:pt idx="2712">
                  <c:v>1373</c:v>
                </c:pt>
                <c:pt idx="2713">
                  <c:v>1401</c:v>
                </c:pt>
                <c:pt idx="2714">
                  <c:v>1411</c:v>
                </c:pt>
                <c:pt idx="2715">
                  <c:v>1411</c:v>
                </c:pt>
                <c:pt idx="2716">
                  <c:v>1407</c:v>
                </c:pt>
                <c:pt idx="2717">
                  <c:v>1353</c:v>
                </c:pt>
                <c:pt idx="2718">
                  <c:v>1356</c:v>
                </c:pt>
                <c:pt idx="2719">
                  <c:v>1356</c:v>
                </c:pt>
                <c:pt idx="2720">
                  <c:v>1353</c:v>
                </c:pt>
                <c:pt idx="2721">
                  <c:v>1384</c:v>
                </c:pt>
                <c:pt idx="2722">
                  <c:v>1414</c:v>
                </c:pt>
                <c:pt idx="2723">
                  <c:v>1451</c:v>
                </c:pt>
                <c:pt idx="2724">
                  <c:v>1445</c:v>
                </c:pt>
                <c:pt idx="2725">
                  <c:v>1441</c:v>
                </c:pt>
                <c:pt idx="2726">
                  <c:v>1489</c:v>
                </c:pt>
                <c:pt idx="2727">
                  <c:v>1516</c:v>
                </c:pt>
                <c:pt idx="2728">
                  <c:v>1516</c:v>
                </c:pt>
                <c:pt idx="2729">
                  <c:v>1479</c:v>
                </c:pt>
                <c:pt idx="2730">
                  <c:v>1462</c:v>
                </c:pt>
                <c:pt idx="2731">
                  <c:v>1519</c:v>
                </c:pt>
                <c:pt idx="2732">
                  <c:v>1492</c:v>
                </c:pt>
                <c:pt idx="2733">
                  <c:v>1594</c:v>
                </c:pt>
                <c:pt idx="2734">
                  <c:v>1651</c:v>
                </c:pt>
                <c:pt idx="2735">
                  <c:v>1648</c:v>
                </c:pt>
                <c:pt idx="2736">
                  <c:v>1607</c:v>
                </c:pt>
                <c:pt idx="2737">
                  <c:v>1526</c:v>
                </c:pt>
                <c:pt idx="2738">
                  <c:v>1523</c:v>
                </c:pt>
                <c:pt idx="2739">
                  <c:v>1472</c:v>
                </c:pt>
                <c:pt idx="2740">
                  <c:v>1472</c:v>
                </c:pt>
                <c:pt idx="2741">
                  <c:v>1540</c:v>
                </c:pt>
                <c:pt idx="2742">
                  <c:v>1540</c:v>
                </c:pt>
                <c:pt idx="2743">
                  <c:v>1526</c:v>
                </c:pt>
                <c:pt idx="2744">
                  <c:v>1526</c:v>
                </c:pt>
                <c:pt idx="2745">
                  <c:v>1560</c:v>
                </c:pt>
                <c:pt idx="2746">
                  <c:v>1465</c:v>
                </c:pt>
                <c:pt idx="2747">
                  <c:v>1485</c:v>
                </c:pt>
                <c:pt idx="2748">
                  <c:v>1479</c:v>
                </c:pt>
                <c:pt idx="2749">
                  <c:v>1438</c:v>
                </c:pt>
                <c:pt idx="2750">
                  <c:v>1516</c:v>
                </c:pt>
                <c:pt idx="2751">
                  <c:v>1570</c:v>
                </c:pt>
                <c:pt idx="2752">
                  <c:v>1546</c:v>
                </c:pt>
                <c:pt idx="2753">
                  <c:v>1533</c:v>
                </c:pt>
                <c:pt idx="2754">
                  <c:v>1557</c:v>
                </c:pt>
                <c:pt idx="2755">
                  <c:v>1594</c:v>
                </c:pt>
                <c:pt idx="2756">
                  <c:v>1492</c:v>
                </c:pt>
                <c:pt idx="2757">
                  <c:v>1536</c:v>
                </c:pt>
                <c:pt idx="2758">
                  <c:v>1550</c:v>
                </c:pt>
                <c:pt idx="2759">
                  <c:v>1570</c:v>
                </c:pt>
                <c:pt idx="2760">
                  <c:v>1499</c:v>
                </c:pt>
                <c:pt idx="2761">
                  <c:v>1512</c:v>
                </c:pt>
                <c:pt idx="2762">
                  <c:v>1533</c:v>
                </c:pt>
                <c:pt idx="2763">
                  <c:v>1462</c:v>
                </c:pt>
                <c:pt idx="2764">
                  <c:v>1417</c:v>
                </c:pt>
                <c:pt idx="2765">
                  <c:v>1421</c:v>
                </c:pt>
                <c:pt idx="2766">
                  <c:v>1448</c:v>
                </c:pt>
                <c:pt idx="2767">
                  <c:v>1414</c:v>
                </c:pt>
                <c:pt idx="2768">
                  <c:v>1401</c:v>
                </c:pt>
                <c:pt idx="2769">
                  <c:v>1451</c:v>
                </c:pt>
                <c:pt idx="2770">
                  <c:v>1499</c:v>
                </c:pt>
                <c:pt idx="2771">
                  <c:v>1540</c:v>
                </c:pt>
                <c:pt idx="2772">
                  <c:v>1540</c:v>
                </c:pt>
                <c:pt idx="2773">
                  <c:v>1462</c:v>
                </c:pt>
                <c:pt idx="2774">
                  <c:v>1465</c:v>
                </c:pt>
                <c:pt idx="2775">
                  <c:v>1495</c:v>
                </c:pt>
                <c:pt idx="2776">
                  <c:v>1479</c:v>
                </c:pt>
                <c:pt idx="2777">
                  <c:v>1468</c:v>
                </c:pt>
                <c:pt idx="2778">
                  <c:v>1502</c:v>
                </c:pt>
                <c:pt idx="2779">
                  <c:v>1512</c:v>
                </c:pt>
                <c:pt idx="2780">
                  <c:v>1499</c:v>
                </c:pt>
                <c:pt idx="2781">
                  <c:v>1492</c:v>
                </c:pt>
                <c:pt idx="2782">
                  <c:v>1441</c:v>
                </c:pt>
                <c:pt idx="2783">
                  <c:v>1468</c:v>
                </c:pt>
                <c:pt idx="2784">
                  <c:v>1465</c:v>
                </c:pt>
                <c:pt idx="2785">
                  <c:v>1394</c:v>
                </c:pt>
                <c:pt idx="2786">
                  <c:v>1384</c:v>
                </c:pt>
                <c:pt idx="2787">
                  <c:v>1397</c:v>
                </c:pt>
                <c:pt idx="2788">
                  <c:v>1363</c:v>
                </c:pt>
                <c:pt idx="2789">
                  <c:v>1380</c:v>
                </c:pt>
                <c:pt idx="2790">
                  <c:v>1428</c:v>
                </c:pt>
                <c:pt idx="2791">
                  <c:v>1421</c:v>
                </c:pt>
                <c:pt idx="2792">
                  <c:v>1390</c:v>
                </c:pt>
                <c:pt idx="2793">
                  <c:v>1404</c:v>
                </c:pt>
                <c:pt idx="2794">
                  <c:v>1404</c:v>
                </c:pt>
                <c:pt idx="2795">
                  <c:v>1404</c:v>
                </c:pt>
                <c:pt idx="2796">
                  <c:v>1404</c:v>
                </c:pt>
                <c:pt idx="2797">
                  <c:v>1404</c:v>
                </c:pt>
                <c:pt idx="2798">
                  <c:v>1536</c:v>
                </c:pt>
                <c:pt idx="2799">
                  <c:v>1529</c:v>
                </c:pt>
                <c:pt idx="2800">
                  <c:v>1533</c:v>
                </c:pt>
                <c:pt idx="2801">
                  <c:v>1648</c:v>
                </c:pt>
                <c:pt idx="2802">
                  <c:v>1631</c:v>
                </c:pt>
                <c:pt idx="2803">
                  <c:v>1526</c:v>
                </c:pt>
                <c:pt idx="2804">
                  <c:v>1546</c:v>
                </c:pt>
                <c:pt idx="2805">
                  <c:v>1465</c:v>
                </c:pt>
                <c:pt idx="2806">
                  <c:v>1465</c:v>
                </c:pt>
                <c:pt idx="2807">
                  <c:v>1465</c:v>
                </c:pt>
                <c:pt idx="2808">
                  <c:v>1387</c:v>
                </c:pt>
                <c:pt idx="2809">
                  <c:v>1438</c:v>
                </c:pt>
                <c:pt idx="2810">
                  <c:v>1485</c:v>
                </c:pt>
                <c:pt idx="2811">
                  <c:v>1479</c:v>
                </c:pt>
                <c:pt idx="2812">
                  <c:v>1479</c:v>
                </c:pt>
                <c:pt idx="2813">
                  <c:v>1479</c:v>
                </c:pt>
                <c:pt idx="2814">
                  <c:v>1526</c:v>
                </c:pt>
                <c:pt idx="2815">
                  <c:v>1424</c:v>
                </c:pt>
                <c:pt idx="2816">
                  <c:v>1275</c:v>
                </c:pt>
                <c:pt idx="2817">
                  <c:v>1316</c:v>
                </c:pt>
                <c:pt idx="2818">
                  <c:v>1295</c:v>
                </c:pt>
                <c:pt idx="2819">
                  <c:v>1401</c:v>
                </c:pt>
                <c:pt idx="2820">
                  <c:v>1394</c:v>
                </c:pt>
                <c:pt idx="2821">
                  <c:v>1384</c:v>
                </c:pt>
                <c:pt idx="2822">
                  <c:v>1377</c:v>
                </c:pt>
                <c:pt idx="2823">
                  <c:v>1367</c:v>
                </c:pt>
                <c:pt idx="2824">
                  <c:v>1380</c:v>
                </c:pt>
                <c:pt idx="2825">
                  <c:v>1397</c:v>
                </c:pt>
                <c:pt idx="2826">
                  <c:v>1373</c:v>
                </c:pt>
                <c:pt idx="2827">
                  <c:v>1424</c:v>
                </c:pt>
                <c:pt idx="2828">
                  <c:v>1397</c:v>
                </c:pt>
                <c:pt idx="2829">
                  <c:v>1424</c:v>
                </c:pt>
                <c:pt idx="2830">
                  <c:v>1424</c:v>
                </c:pt>
                <c:pt idx="2831">
                  <c:v>1424</c:v>
                </c:pt>
                <c:pt idx="2832">
                  <c:v>1401</c:v>
                </c:pt>
                <c:pt idx="2833">
                  <c:v>1506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1F-7348-92F0-0E96DAB6C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0337184"/>
        <c:axId val="936622640"/>
      </c:lineChart>
      <c:dateAx>
        <c:axId val="850337184"/>
        <c:scaling>
          <c:orientation val="minMax"/>
          <c:min val="43467"/>
        </c:scaling>
        <c:delete val="0"/>
        <c:axPos val="b"/>
        <c:numFmt formatCode="yy/mm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36622640"/>
        <c:crosses val="autoZero"/>
        <c:auto val="1"/>
        <c:lblOffset val="100"/>
        <c:baseTimeUnit val="days"/>
      </c:dateAx>
      <c:valAx>
        <c:axId val="9366226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 w="6350"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50337184"/>
        <c:crosses val="autoZero"/>
        <c:crossBetween val="between"/>
      </c:valAx>
      <c:valAx>
        <c:axId val="1534786912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 w="6350"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74229888"/>
        <c:crosses val="max"/>
        <c:crossBetween val="between"/>
      </c:valAx>
      <c:dateAx>
        <c:axId val="974229888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153478691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232216456669394E-2"/>
          <c:y val="0.15682925051035287"/>
          <c:w val="0.91775060365886629"/>
          <c:h val="0.73577136191309422"/>
        </c:manualLayout>
      </c:layout>
      <c:lineChart>
        <c:grouping val="standard"/>
        <c:varyColors val="0"/>
        <c:ser>
          <c:idx val="1"/>
          <c:order val="0"/>
          <c:tx>
            <c:strRef>
              <c:f>주가!$M$14</c:f>
              <c:strCache>
                <c:ptCount val="1"/>
                <c:pt idx="0">
                  <c:v>P/E(FY0)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주가!$A$15:$A$4090</c:f>
              <c:numCache>
                <c:formatCode>m/d/yy</c:formatCode>
                <c:ptCount val="4076"/>
                <c:pt idx="0">
                  <c:v>45966</c:v>
                </c:pt>
                <c:pt idx="1">
                  <c:v>45965</c:v>
                </c:pt>
                <c:pt idx="2">
                  <c:v>45964</c:v>
                </c:pt>
                <c:pt idx="3">
                  <c:v>45961</c:v>
                </c:pt>
                <c:pt idx="4">
                  <c:v>45960</c:v>
                </c:pt>
                <c:pt idx="5">
                  <c:v>45959</c:v>
                </c:pt>
                <c:pt idx="6">
                  <c:v>45958</c:v>
                </c:pt>
                <c:pt idx="7">
                  <c:v>45957</c:v>
                </c:pt>
                <c:pt idx="8">
                  <c:v>45954</c:v>
                </c:pt>
                <c:pt idx="9">
                  <c:v>45953</c:v>
                </c:pt>
                <c:pt idx="10">
                  <c:v>45952</c:v>
                </c:pt>
                <c:pt idx="11">
                  <c:v>45951</c:v>
                </c:pt>
                <c:pt idx="12">
                  <c:v>45950</c:v>
                </c:pt>
                <c:pt idx="13">
                  <c:v>45947</c:v>
                </c:pt>
                <c:pt idx="14">
                  <c:v>45946</c:v>
                </c:pt>
                <c:pt idx="15">
                  <c:v>45945</c:v>
                </c:pt>
                <c:pt idx="16">
                  <c:v>45944</c:v>
                </c:pt>
                <c:pt idx="17">
                  <c:v>45943</c:v>
                </c:pt>
                <c:pt idx="18">
                  <c:v>45940</c:v>
                </c:pt>
                <c:pt idx="19">
                  <c:v>45939</c:v>
                </c:pt>
                <c:pt idx="20">
                  <c:v>45938</c:v>
                </c:pt>
                <c:pt idx="21">
                  <c:v>45937</c:v>
                </c:pt>
                <c:pt idx="22">
                  <c:v>45936</c:v>
                </c:pt>
                <c:pt idx="23">
                  <c:v>45933</c:v>
                </c:pt>
                <c:pt idx="24">
                  <c:v>45932</c:v>
                </c:pt>
                <c:pt idx="25">
                  <c:v>45931</c:v>
                </c:pt>
                <c:pt idx="26">
                  <c:v>45930</c:v>
                </c:pt>
                <c:pt idx="27">
                  <c:v>45929</c:v>
                </c:pt>
                <c:pt idx="28">
                  <c:v>45926</c:v>
                </c:pt>
                <c:pt idx="29">
                  <c:v>45925</c:v>
                </c:pt>
                <c:pt idx="30">
                  <c:v>45924</c:v>
                </c:pt>
                <c:pt idx="31">
                  <c:v>45923</c:v>
                </c:pt>
                <c:pt idx="32">
                  <c:v>45922</c:v>
                </c:pt>
                <c:pt idx="33">
                  <c:v>45919</c:v>
                </c:pt>
                <c:pt idx="34">
                  <c:v>45918</c:v>
                </c:pt>
                <c:pt idx="35">
                  <c:v>45917</c:v>
                </c:pt>
                <c:pt idx="36">
                  <c:v>45916</c:v>
                </c:pt>
                <c:pt idx="37">
                  <c:v>45915</c:v>
                </c:pt>
                <c:pt idx="38">
                  <c:v>45912</c:v>
                </c:pt>
                <c:pt idx="39">
                  <c:v>45911</c:v>
                </c:pt>
                <c:pt idx="40">
                  <c:v>45910</c:v>
                </c:pt>
                <c:pt idx="41">
                  <c:v>45909</c:v>
                </c:pt>
                <c:pt idx="42">
                  <c:v>45908</c:v>
                </c:pt>
                <c:pt idx="43">
                  <c:v>45905</c:v>
                </c:pt>
                <c:pt idx="44">
                  <c:v>45904</c:v>
                </c:pt>
                <c:pt idx="45">
                  <c:v>45903</c:v>
                </c:pt>
                <c:pt idx="46">
                  <c:v>45902</c:v>
                </c:pt>
                <c:pt idx="47">
                  <c:v>45901</c:v>
                </c:pt>
                <c:pt idx="48">
                  <c:v>45898</c:v>
                </c:pt>
                <c:pt idx="49">
                  <c:v>45897</c:v>
                </c:pt>
                <c:pt idx="50">
                  <c:v>45896</c:v>
                </c:pt>
                <c:pt idx="51">
                  <c:v>45895</c:v>
                </c:pt>
                <c:pt idx="52">
                  <c:v>45894</c:v>
                </c:pt>
                <c:pt idx="53">
                  <c:v>45891</c:v>
                </c:pt>
                <c:pt idx="54">
                  <c:v>45890</c:v>
                </c:pt>
                <c:pt idx="55">
                  <c:v>45889</c:v>
                </c:pt>
                <c:pt idx="56">
                  <c:v>45888</c:v>
                </c:pt>
                <c:pt idx="57">
                  <c:v>45887</c:v>
                </c:pt>
                <c:pt idx="58">
                  <c:v>45884</c:v>
                </c:pt>
                <c:pt idx="59">
                  <c:v>45883</c:v>
                </c:pt>
                <c:pt idx="60">
                  <c:v>45882</c:v>
                </c:pt>
                <c:pt idx="61">
                  <c:v>45881</c:v>
                </c:pt>
                <c:pt idx="62">
                  <c:v>45880</c:v>
                </c:pt>
                <c:pt idx="63">
                  <c:v>45877</c:v>
                </c:pt>
                <c:pt idx="64">
                  <c:v>45876</c:v>
                </c:pt>
                <c:pt idx="65">
                  <c:v>45875</c:v>
                </c:pt>
                <c:pt idx="66">
                  <c:v>45874</c:v>
                </c:pt>
                <c:pt idx="67">
                  <c:v>45873</c:v>
                </c:pt>
                <c:pt idx="68">
                  <c:v>45870</c:v>
                </c:pt>
                <c:pt idx="69">
                  <c:v>45869</c:v>
                </c:pt>
                <c:pt idx="70">
                  <c:v>45868</c:v>
                </c:pt>
                <c:pt idx="71">
                  <c:v>45867</c:v>
                </c:pt>
                <c:pt idx="72">
                  <c:v>45866</c:v>
                </c:pt>
                <c:pt idx="73">
                  <c:v>45863</c:v>
                </c:pt>
                <c:pt idx="74">
                  <c:v>45862</c:v>
                </c:pt>
                <c:pt idx="75">
                  <c:v>45861</c:v>
                </c:pt>
                <c:pt idx="76">
                  <c:v>45860</c:v>
                </c:pt>
                <c:pt idx="77">
                  <c:v>45859</c:v>
                </c:pt>
                <c:pt idx="78">
                  <c:v>45856</c:v>
                </c:pt>
                <c:pt idx="79">
                  <c:v>45855</c:v>
                </c:pt>
                <c:pt idx="80">
                  <c:v>45854</c:v>
                </c:pt>
                <c:pt idx="81">
                  <c:v>45853</c:v>
                </c:pt>
                <c:pt idx="82">
                  <c:v>45852</c:v>
                </c:pt>
                <c:pt idx="83">
                  <c:v>45849</c:v>
                </c:pt>
                <c:pt idx="84">
                  <c:v>45848</c:v>
                </c:pt>
                <c:pt idx="85">
                  <c:v>45847</c:v>
                </c:pt>
                <c:pt idx="86">
                  <c:v>45846</c:v>
                </c:pt>
                <c:pt idx="87">
                  <c:v>45845</c:v>
                </c:pt>
                <c:pt idx="88">
                  <c:v>45842</c:v>
                </c:pt>
                <c:pt idx="89">
                  <c:v>45841</c:v>
                </c:pt>
                <c:pt idx="90">
                  <c:v>45840</c:v>
                </c:pt>
                <c:pt idx="91">
                  <c:v>45839</c:v>
                </c:pt>
                <c:pt idx="92">
                  <c:v>45838</c:v>
                </c:pt>
                <c:pt idx="93">
                  <c:v>45835</c:v>
                </c:pt>
                <c:pt idx="94">
                  <c:v>45834</c:v>
                </c:pt>
                <c:pt idx="95">
                  <c:v>45833</c:v>
                </c:pt>
                <c:pt idx="96">
                  <c:v>45832</c:v>
                </c:pt>
                <c:pt idx="97">
                  <c:v>45831</c:v>
                </c:pt>
                <c:pt idx="98">
                  <c:v>45828</c:v>
                </c:pt>
                <c:pt idx="99">
                  <c:v>45827</c:v>
                </c:pt>
                <c:pt idx="100">
                  <c:v>45826</c:v>
                </c:pt>
                <c:pt idx="101">
                  <c:v>45825</c:v>
                </c:pt>
                <c:pt idx="102">
                  <c:v>45824</c:v>
                </c:pt>
                <c:pt idx="103">
                  <c:v>45821</c:v>
                </c:pt>
                <c:pt idx="104">
                  <c:v>45820</c:v>
                </c:pt>
                <c:pt idx="105">
                  <c:v>45819</c:v>
                </c:pt>
                <c:pt idx="106">
                  <c:v>45818</c:v>
                </c:pt>
                <c:pt idx="107">
                  <c:v>45817</c:v>
                </c:pt>
                <c:pt idx="108">
                  <c:v>45814</c:v>
                </c:pt>
                <c:pt idx="109">
                  <c:v>45813</c:v>
                </c:pt>
                <c:pt idx="110">
                  <c:v>45812</c:v>
                </c:pt>
                <c:pt idx="111">
                  <c:v>45811</c:v>
                </c:pt>
                <c:pt idx="112">
                  <c:v>45810</c:v>
                </c:pt>
                <c:pt idx="113">
                  <c:v>45807</c:v>
                </c:pt>
                <c:pt idx="114">
                  <c:v>45806</c:v>
                </c:pt>
                <c:pt idx="115">
                  <c:v>45805</c:v>
                </c:pt>
                <c:pt idx="116">
                  <c:v>45804</c:v>
                </c:pt>
                <c:pt idx="117">
                  <c:v>45803</c:v>
                </c:pt>
                <c:pt idx="118">
                  <c:v>45800</c:v>
                </c:pt>
                <c:pt idx="119">
                  <c:v>45799</c:v>
                </c:pt>
                <c:pt idx="120">
                  <c:v>45798</c:v>
                </c:pt>
                <c:pt idx="121">
                  <c:v>45797</c:v>
                </c:pt>
                <c:pt idx="122">
                  <c:v>45796</c:v>
                </c:pt>
                <c:pt idx="123">
                  <c:v>45793</c:v>
                </c:pt>
                <c:pt idx="124">
                  <c:v>45792</c:v>
                </c:pt>
                <c:pt idx="125">
                  <c:v>45791</c:v>
                </c:pt>
                <c:pt idx="126">
                  <c:v>45790</c:v>
                </c:pt>
                <c:pt idx="127">
                  <c:v>45789</c:v>
                </c:pt>
                <c:pt idx="128">
                  <c:v>45786</c:v>
                </c:pt>
                <c:pt idx="129">
                  <c:v>45785</c:v>
                </c:pt>
                <c:pt idx="130">
                  <c:v>45784</c:v>
                </c:pt>
                <c:pt idx="131">
                  <c:v>45783</c:v>
                </c:pt>
                <c:pt idx="132">
                  <c:v>45782</c:v>
                </c:pt>
                <c:pt idx="133">
                  <c:v>45779</c:v>
                </c:pt>
                <c:pt idx="134">
                  <c:v>45778</c:v>
                </c:pt>
                <c:pt idx="135">
                  <c:v>45777</c:v>
                </c:pt>
                <c:pt idx="136">
                  <c:v>45776</c:v>
                </c:pt>
                <c:pt idx="137">
                  <c:v>45775</c:v>
                </c:pt>
                <c:pt idx="138">
                  <c:v>45772</c:v>
                </c:pt>
                <c:pt idx="139">
                  <c:v>45771</c:v>
                </c:pt>
                <c:pt idx="140">
                  <c:v>45770</c:v>
                </c:pt>
                <c:pt idx="141">
                  <c:v>45769</c:v>
                </c:pt>
                <c:pt idx="142">
                  <c:v>45768</c:v>
                </c:pt>
                <c:pt idx="143">
                  <c:v>45765</c:v>
                </c:pt>
                <c:pt idx="144">
                  <c:v>45764</c:v>
                </c:pt>
                <c:pt idx="145">
                  <c:v>45763</c:v>
                </c:pt>
                <c:pt idx="146">
                  <c:v>45762</c:v>
                </c:pt>
                <c:pt idx="147">
                  <c:v>45761</c:v>
                </c:pt>
                <c:pt idx="148">
                  <c:v>45758</c:v>
                </c:pt>
                <c:pt idx="149">
                  <c:v>45757</c:v>
                </c:pt>
                <c:pt idx="150">
                  <c:v>45756</c:v>
                </c:pt>
                <c:pt idx="151">
                  <c:v>45755</c:v>
                </c:pt>
                <c:pt idx="152">
                  <c:v>45754</c:v>
                </c:pt>
                <c:pt idx="153">
                  <c:v>45751</c:v>
                </c:pt>
                <c:pt idx="154">
                  <c:v>45750</c:v>
                </c:pt>
                <c:pt idx="155">
                  <c:v>45749</c:v>
                </c:pt>
                <c:pt idx="156">
                  <c:v>45748</c:v>
                </c:pt>
                <c:pt idx="157">
                  <c:v>45747</c:v>
                </c:pt>
                <c:pt idx="158">
                  <c:v>45744</c:v>
                </c:pt>
                <c:pt idx="159">
                  <c:v>45743</c:v>
                </c:pt>
                <c:pt idx="160">
                  <c:v>45742</c:v>
                </c:pt>
                <c:pt idx="161">
                  <c:v>45741</c:v>
                </c:pt>
                <c:pt idx="162">
                  <c:v>45740</c:v>
                </c:pt>
                <c:pt idx="163">
                  <c:v>45737</c:v>
                </c:pt>
                <c:pt idx="164">
                  <c:v>45736</c:v>
                </c:pt>
                <c:pt idx="165">
                  <c:v>45735</c:v>
                </c:pt>
                <c:pt idx="166">
                  <c:v>45734</c:v>
                </c:pt>
                <c:pt idx="167">
                  <c:v>45733</c:v>
                </c:pt>
                <c:pt idx="168">
                  <c:v>45730</c:v>
                </c:pt>
                <c:pt idx="169">
                  <c:v>45729</c:v>
                </c:pt>
                <c:pt idx="170">
                  <c:v>45728</c:v>
                </c:pt>
                <c:pt idx="171">
                  <c:v>45727</c:v>
                </c:pt>
                <c:pt idx="172">
                  <c:v>45726</c:v>
                </c:pt>
                <c:pt idx="173">
                  <c:v>45723</c:v>
                </c:pt>
                <c:pt idx="174">
                  <c:v>45722</c:v>
                </c:pt>
                <c:pt idx="175">
                  <c:v>45721</c:v>
                </c:pt>
                <c:pt idx="176">
                  <c:v>45720</c:v>
                </c:pt>
                <c:pt idx="177">
                  <c:v>45719</c:v>
                </c:pt>
                <c:pt idx="178">
                  <c:v>45716</c:v>
                </c:pt>
                <c:pt idx="179">
                  <c:v>45715</c:v>
                </c:pt>
                <c:pt idx="180">
                  <c:v>45714</c:v>
                </c:pt>
                <c:pt idx="181">
                  <c:v>45713</c:v>
                </c:pt>
                <c:pt idx="182">
                  <c:v>45712</c:v>
                </c:pt>
                <c:pt idx="183">
                  <c:v>45709</c:v>
                </c:pt>
                <c:pt idx="184">
                  <c:v>45708</c:v>
                </c:pt>
                <c:pt idx="185">
                  <c:v>45707</c:v>
                </c:pt>
                <c:pt idx="186">
                  <c:v>45706</c:v>
                </c:pt>
                <c:pt idx="187">
                  <c:v>45705</c:v>
                </c:pt>
                <c:pt idx="188">
                  <c:v>45702</c:v>
                </c:pt>
                <c:pt idx="189">
                  <c:v>45701</c:v>
                </c:pt>
                <c:pt idx="190">
                  <c:v>45700</c:v>
                </c:pt>
                <c:pt idx="191">
                  <c:v>45699</c:v>
                </c:pt>
                <c:pt idx="192">
                  <c:v>45698</c:v>
                </c:pt>
                <c:pt idx="193">
                  <c:v>45695</c:v>
                </c:pt>
                <c:pt idx="194">
                  <c:v>45694</c:v>
                </c:pt>
                <c:pt idx="195">
                  <c:v>45693</c:v>
                </c:pt>
                <c:pt idx="196">
                  <c:v>45692</c:v>
                </c:pt>
                <c:pt idx="197">
                  <c:v>45691</c:v>
                </c:pt>
                <c:pt idx="198">
                  <c:v>45688</c:v>
                </c:pt>
                <c:pt idx="199">
                  <c:v>45687</c:v>
                </c:pt>
                <c:pt idx="200">
                  <c:v>45686</c:v>
                </c:pt>
                <c:pt idx="201">
                  <c:v>45685</c:v>
                </c:pt>
                <c:pt idx="202">
                  <c:v>45684</c:v>
                </c:pt>
                <c:pt idx="203">
                  <c:v>45681</c:v>
                </c:pt>
                <c:pt idx="204">
                  <c:v>45680</c:v>
                </c:pt>
                <c:pt idx="205">
                  <c:v>45679</c:v>
                </c:pt>
                <c:pt idx="206">
                  <c:v>45678</c:v>
                </c:pt>
                <c:pt idx="207">
                  <c:v>45677</c:v>
                </c:pt>
                <c:pt idx="208">
                  <c:v>45674</c:v>
                </c:pt>
                <c:pt idx="209">
                  <c:v>45673</c:v>
                </c:pt>
                <c:pt idx="210">
                  <c:v>45672</c:v>
                </c:pt>
                <c:pt idx="211">
                  <c:v>45671</c:v>
                </c:pt>
                <c:pt idx="212">
                  <c:v>45670</c:v>
                </c:pt>
                <c:pt idx="213">
                  <c:v>45667</c:v>
                </c:pt>
                <c:pt idx="214">
                  <c:v>45666</c:v>
                </c:pt>
                <c:pt idx="215">
                  <c:v>45665</c:v>
                </c:pt>
                <c:pt idx="216">
                  <c:v>45664</c:v>
                </c:pt>
                <c:pt idx="217">
                  <c:v>45663</c:v>
                </c:pt>
                <c:pt idx="218">
                  <c:v>45660</c:v>
                </c:pt>
                <c:pt idx="219">
                  <c:v>45659</c:v>
                </c:pt>
                <c:pt idx="220">
                  <c:v>45658</c:v>
                </c:pt>
                <c:pt idx="221">
                  <c:v>45657</c:v>
                </c:pt>
                <c:pt idx="222">
                  <c:v>45656</c:v>
                </c:pt>
                <c:pt idx="223">
                  <c:v>45653</c:v>
                </c:pt>
                <c:pt idx="224">
                  <c:v>45652</c:v>
                </c:pt>
                <c:pt idx="225">
                  <c:v>45651</c:v>
                </c:pt>
                <c:pt idx="226">
                  <c:v>45650</c:v>
                </c:pt>
                <c:pt idx="227">
                  <c:v>45649</c:v>
                </c:pt>
                <c:pt idx="228">
                  <c:v>45646</c:v>
                </c:pt>
                <c:pt idx="229">
                  <c:v>45645</c:v>
                </c:pt>
                <c:pt idx="230">
                  <c:v>45644</c:v>
                </c:pt>
                <c:pt idx="231">
                  <c:v>45643</c:v>
                </c:pt>
                <c:pt idx="232">
                  <c:v>45642</c:v>
                </c:pt>
                <c:pt idx="233">
                  <c:v>45639</c:v>
                </c:pt>
                <c:pt idx="234">
                  <c:v>45638</c:v>
                </c:pt>
                <c:pt idx="235">
                  <c:v>45637</c:v>
                </c:pt>
                <c:pt idx="236">
                  <c:v>45636</c:v>
                </c:pt>
                <c:pt idx="237">
                  <c:v>45635</c:v>
                </c:pt>
                <c:pt idx="238">
                  <c:v>45632</c:v>
                </c:pt>
                <c:pt idx="239">
                  <c:v>45631</c:v>
                </c:pt>
                <c:pt idx="240">
                  <c:v>45630</c:v>
                </c:pt>
                <c:pt idx="241">
                  <c:v>45629</c:v>
                </c:pt>
                <c:pt idx="242">
                  <c:v>45628</c:v>
                </c:pt>
                <c:pt idx="243">
                  <c:v>45625</c:v>
                </c:pt>
                <c:pt idx="244">
                  <c:v>45624</c:v>
                </c:pt>
                <c:pt idx="245">
                  <c:v>45623</c:v>
                </c:pt>
                <c:pt idx="246">
                  <c:v>45622</c:v>
                </c:pt>
                <c:pt idx="247">
                  <c:v>45621</c:v>
                </c:pt>
                <c:pt idx="248">
                  <c:v>45618</c:v>
                </c:pt>
                <c:pt idx="249">
                  <c:v>45617</c:v>
                </c:pt>
                <c:pt idx="250">
                  <c:v>45616</c:v>
                </c:pt>
                <c:pt idx="251">
                  <c:v>45615</c:v>
                </c:pt>
                <c:pt idx="252">
                  <c:v>45614</c:v>
                </c:pt>
                <c:pt idx="253">
                  <c:v>45611</c:v>
                </c:pt>
                <c:pt idx="254">
                  <c:v>45610</c:v>
                </c:pt>
                <c:pt idx="255">
                  <c:v>45609</c:v>
                </c:pt>
                <c:pt idx="256">
                  <c:v>45608</c:v>
                </c:pt>
                <c:pt idx="257">
                  <c:v>45607</c:v>
                </c:pt>
                <c:pt idx="258">
                  <c:v>45604</c:v>
                </c:pt>
                <c:pt idx="259">
                  <c:v>45603</c:v>
                </c:pt>
                <c:pt idx="260">
                  <c:v>45602</c:v>
                </c:pt>
                <c:pt idx="261">
                  <c:v>45601</c:v>
                </c:pt>
                <c:pt idx="262">
                  <c:v>45600</c:v>
                </c:pt>
                <c:pt idx="263">
                  <c:v>45597</c:v>
                </c:pt>
                <c:pt idx="264">
                  <c:v>45596</c:v>
                </c:pt>
                <c:pt idx="265">
                  <c:v>45595</c:v>
                </c:pt>
                <c:pt idx="266">
                  <c:v>45594</c:v>
                </c:pt>
                <c:pt idx="267">
                  <c:v>45593</c:v>
                </c:pt>
                <c:pt idx="268">
                  <c:v>45590</c:v>
                </c:pt>
                <c:pt idx="269">
                  <c:v>45589</c:v>
                </c:pt>
                <c:pt idx="270">
                  <c:v>45588</c:v>
                </c:pt>
                <c:pt idx="271">
                  <c:v>45587</c:v>
                </c:pt>
                <c:pt idx="272">
                  <c:v>45586</c:v>
                </c:pt>
                <c:pt idx="273">
                  <c:v>45583</c:v>
                </c:pt>
                <c:pt idx="274">
                  <c:v>45582</c:v>
                </c:pt>
                <c:pt idx="275">
                  <c:v>45581</c:v>
                </c:pt>
                <c:pt idx="276">
                  <c:v>45580</c:v>
                </c:pt>
                <c:pt idx="277">
                  <c:v>45579</c:v>
                </c:pt>
                <c:pt idx="278">
                  <c:v>45576</c:v>
                </c:pt>
                <c:pt idx="279">
                  <c:v>45575</c:v>
                </c:pt>
                <c:pt idx="280">
                  <c:v>45574</c:v>
                </c:pt>
                <c:pt idx="281">
                  <c:v>45573</c:v>
                </c:pt>
                <c:pt idx="282">
                  <c:v>45572</c:v>
                </c:pt>
                <c:pt idx="283">
                  <c:v>45569</c:v>
                </c:pt>
                <c:pt idx="284">
                  <c:v>45568</c:v>
                </c:pt>
                <c:pt idx="285">
                  <c:v>45567</c:v>
                </c:pt>
                <c:pt idx="286">
                  <c:v>45566</c:v>
                </c:pt>
                <c:pt idx="287">
                  <c:v>45565</c:v>
                </c:pt>
                <c:pt idx="288">
                  <c:v>45562</c:v>
                </c:pt>
                <c:pt idx="289">
                  <c:v>45561</c:v>
                </c:pt>
                <c:pt idx="290">
                  <c:v>45560</c:v>
                </c:pt>
                <c:pt idx="291">
                  <c:v>45559</c:v>
                </c:pt>
                <c:pt idx="292">
                  <c:v>45558</c:v>
                </c:pt>
                <c:pt idx="293">
                  <c:v>45555</c:v>
                </c:pt>
                <c:pt idx="294">
                  <c:v>45554</c:v>
                </c:pt>
                <c:pt idx="295">
                  <c:v>45553</c:v>
                </c:pt>
                <c:pt idx="296">
                  <c:v>45552</c:v>
                </c:pt>
                <c:pt idx="297">
                  <c:v>45551</c:v>
                </c:pt>
                <c:pt idx="298">
                  <c:v>45548</c:v>
                </c:pt>
                <c:pt idx="299">
                  <c:v>45547</c:v>
                </c:pt>
                <c:pt idx="300">
                  <c:v>45546</c:v>
                </c:pt>
                <c:pt idx="301">
                  <c:v>45545</c:v>
                </c:pt>
                <c:pt idx="302">
                  <c:v>45544</c:v>
                </c:pt>
                <c:pt idx="303">
                  <c:v>45541</c:v>
                </c:pt>
                <c:pt idx="304">
                  <c:v>45540</c:v>
                </c:pt>
                <c:pt idx="305">
                  <c:v>45539</c:v>
                </c:pt>
                <c:pt idx="306">
                  <c:v>45538</c:v>
                </c:pt>
                <c:pt idx="307">
                  <c:v>45537</c:v>
                </c:pt>
                <c:pt idx="308">
                  <c:v>45534</c:v>
                </c:pt>
                <c:pt idx="309">
                  <c:v>45533</c:v>
                </c:pt>
                <c:pt idx="310">
                  <c:v>45532</c:v>
                </c:pt>
                <c:pt idx="311">
                  <c:v>45531</c:v>
                </c:pt>
                <c:pt idx="312">
                  <c:v>45530</c:v>
                </c:pt>
                <c:pt idx="313">
                  <c:v>45527</c:v>
                </c:pt>
                <c:pt idx="314">
                  <c:v>45526</c:v>
                </c:pt>
                <c:pt idx="315">
                  <c:v>45525</c:v>
                </c:pt>
                <c:pt idx="316">
                  <c:v>45524</c:v>
                </c:pt>
                <c:pt idx="317">
                  <c:v>45523</c:v>
                </c:pt>
                <c:pt idx="318">
                  <c:v>45520</c:v>
                </c:pt>
                <c:pt idx="319">
                  <c:v>45519</c:v>
                </c:pt>
                <c:pt idx="320">
                  <c:v>45518</c:v>
                </c:pt>
                <c:pt idx="321">
                  <c:v>45517</c:v>
                </c:pt>
                <c:pt idx="322">
                  <c:v>45516</c:v>
                </c:pt>
                <c:pt idx="323">
                  <c:v>45513</c:v>
                </c:pt>
                <c:pt idx="324">
                  <c:v>45512</c:v>
                </c:pt>
                <c:pt idx="325">
                  <c:v>45511</c:v>
                </c:pt>
                <c:pt idx="326">
                  <c:v>45510</c:v>
                </c:pt>
                <c:pt idx="327">
                  <c:v>45509</c:v>
                </c:pt>
                <c:pt idx="328">
                  <c:v>45506</c:v>
                </c:pt>
                <c:pt idx="329">
                  <c:v>45505</c:v>
                </c:pt>
                <c:pt idx="330">
                  <c:v>45504</c:v>
                </c:pt>
                <c:pt idx="331">
                  <c:v>45503</c:v>
                </c:pt>
                <c:pt idx="332">
                  <c:v>45502</c:v>
                </c:pt>
                <c:pt idx="333">
                  <c:v>45499</c:v>
                </c:pt>
                <c:pt idx="334">
                  <c:v>45498</c:v>
                </c:pt>
                <c:pt idx="335">
                  <c:v>45497</c:v>
                </c:pt>
                <c:pt idx="336">
                  <c:v>45496</c:v>
                </c:pt>
                <c:pt idx="337">
                  <c:v>45495</c:v>
                </c:pt>
                <c:pt idx="338">
                  <c:v>45492</c:v>
                </c:pt>
                <c:pt idx="339">
                  <c:v>45491</c:v>
                </c:pt>
                <c:pt idx="340">
                  <c:v>45490</c:v>
                </c:pt>
                <c:pt idx="341">
                  <c:v>45489</c:v>
                </c:pt>
                <c:pt idx="342">
                  <c:v>45488</c:v>
                </c:pt>
                <c:pt idx="343">
                  <c:v>45485</c:v>
                </c:pt>
                <c:pt idx="344">
                  <c:v>45484</c:v>
                </c:pt>
                <c:pt idx="345">
                  <c:v>45483</c:v>
                </c:pt>
                <c:pt idx="346">
                  <c:v>45482</c:v>
                </c:pt>
                <c:pt idx="347">
                  <c:v>45481</c:v>
                </c:pt>
                <c:pt idx="348">
                  <c:v>45478</c:v>
                </c:pt>
                <c:pt idx="349">
                  <c:v>45477</c:v>
                </c:pt>
                <c:pt idx="350">
                  <c:v>45476</c:v>
                </c:pt>
                <c:pt idx="351">
                  <c:v>45475</c:v>
                </c:pt>
                <c:pt idx="352">
                  <c:v>45474</c:v>
                </c:pt>
                <c:pt idx="353">
                  <c:v>45471</c:v>
                </c:pt>
                <c:pt idx="354">
                  <c:v>45470</c:v>
                </c:pt>
                <c:pt idx="355">
                  <c:v>45469</c:v>
                </c:pt>
                <c:pt idx="356">
                  <c:v>45468</c:v>
                </c:pt>
                <c:pt idx="357">
                  <c:v>45467</c:v>
                </c:pt>
                <c:pt idx="358">
                  <c:v>45464</c:v>
                </c:pt>
                <c:pt idx="359">
                  <c:v>45463</c:v>
                </c:pt>
                <c:pt idx="360">
                  <c:v>45462</c:v>
                </c:pt>
                <c:pt idx="361">
                  <c:v>45461</c:v>
                </c:pt>
                <c:pt idx="362">
                  <c:v>45460</c:v>
                </c:pt>
                <c:pt idx="363">
                  <c:v>45457</c:v>
                </c:pt>
                <c:pt idx="364">
                  <c:v>45456</c:v>
                </c:pt>
                <c:pt idx="365">
                  <c:v>45455</c:v>
                </c:pt>
                <c:pt idx="366">
                  <c:v>45454</c:v>
                </c:pt>
                <c:pt idx="367">
                  <c:v>45453</c:v>
                </c:pt>
                <c:pt idx="368">
                  <c:v>45450</c:v>
                </c:pt>
                <c:pt idx="369">
                  <c:v>45449</c:v>
                </c:pt>
                <c:pt idx="370">
                  <c:v>45448</c:v>
                </c:pt>
                <c:pt idx="371">
                  <c:v>45447</c:v>
                </c:pt>
                <c:pt idx="372">
                  <c:v>45446</c:v>
                </c:pt>
                <c:pt idx="373">
                  <c:v>45443</c:v>
                </c:pt>
                <c:pt idx="374">
                  <c:v>45442</c:v>
                </c:pt>
                <c:pt idx="375">
                  <c:v>45441</c:v>
                </c:pt>
                <c:pt idx="376">
                  <c:v>45440</c:v>
                </c:pt>
                <c:pt idx="377">
                  <c:v>45439</c:v>
                </c:pt>
                <c:pt idx="378">
                  <c:v>45436</c:v>
                </c:pt>
                <c:pt idx="379">
                  <c:v>45435</c:v>
                </c:pt>
                <c:pt idx="380">
                  <c:v>45434</c:v>
                </c:pt>
                <c:pt idx="381">
                  <c:v>45433</c:v>
                </c:pt>
                <c:pt idx="382">
                  <c:v>45432</c:v>
                </c:pt>
                <c:pt idx="383">
                  <c:v>45429</c:v>
                </c:pt>
                <c:pt idx="384">
                  <c:v>45428</c:v>
                </c:pt>
                <c:pt idx="385">
                  <c:v>45427</c:v>
                </c:pt>
                <c:pt idx="386">
                  <c:v>45426</c:v>
                </c:pt>
                <c:pt idx="387">
                  <c:v>45425</c:v>
                </c:pt>
                <c:pt idx="388">
                  <c:v>45422</c:v>
                </c:pt>
                <c:pt idx="389">
                  <c:v>45421</c:v>
                </c:pt>
                <c:pt idx="390">
                  <c:v>45420</c:v>
                </c:pt>
                <c:pt idx="391">
                  <c:v>45419</c:v>
                </c:pt>
                <c:pt idx="392">
                  <c:v>45418</c:v>
                </c:pt>
                <c:pt idx="393">
                  <c:v>45415</c:v>
                </c:pt>
                <c:pt idx="394">
                  <c:v>45414</c:v>
                </c:pt>
                <c:pt idx="395">
                  <c:v>45413</c:v>
                </c:pt>
                <c:pt idx="396">
                  <c:v>45412</c:v>
                </c:pt>
                <c:pt idx="397">
                  <c:v>45411</c:v>
                </c:pt>
                <c:pt idx="398">
                  <c:v>45408</c:v>
                </c:pt>
                <c:pt idx="399">
                  <c:v>45407</c:v>
                </c:pt>
                <c:pt idx="400">
                  <c:v>45406</c:v>
                </c:pt>
                <c:pt idx="401">
                  <c:v>45405</c:v>
                </c:pt>
                <c:pt idx="402">
                  <c:v>45404</c:v>
                </c:pt>
                <c:pt idx="403">
                  <c:v>45401</c:v>
                </c:pt>
                <c:pt idx="404">
                  <c:v>45400</c:v>
                </c:pt>
                <c:pt idx="405">
                  <c:v>45399</c:v>
                </c:pt>
                <c:pt idx="406">
                  <c:v>45398</c:v>
                </c:pt>
                <c:pt idx="407">
                  <c:v>45397</c:v>
                </c:pt>
                <c:pt idx="408">
                  <c:v>45394</c:v>
                </c:pt>
                <c:pt idx="409">
                  <c:v>45393</c:v>
                </c:pt>
                <c:pt idx="410">
                  <c:v>45392</c:v>
                </c:pt>
                <c:pt idx="411">
                  <c:v>45391</c:v>
                </c:pt>
                <c:pt idx="412">
                  <c:v>45390</c:v>
                </c:pt>
                <c:pt idx="413">
                  <c:v>45387</c:v>
                </c:pt>
                <c:pt idx="414">
                  <c:v>45386</c:v>
                </c:pt>
                <c:pt idx="415">
                  <c:v>45385</c:v>
                </c:pt>
                <c:pt idx="416">
                  <c:v>45384</c:v>
                </c:pt>
                <c:pt idx="417">
                  <c:v>45383</c:v>
                </c:pt>
                <c:pt idx="418">
                  <c:v>45380</c:v>
                </c:pt>
                <c:pt idx="419">
                  <c:v>45379</c:v>
                </c:pt>
                <c:pt idx="420">
                  <c:v>45378</c:v>
                </c:pt>
                <c:pt idx="421">
                  <c:v>45377</c:v>
                </c:pt>
                <c:pt idx="422">
                  <c:v>45376</c:v>
                </c:pt>
                <c:pt idx="423">
                  <c:v>45373</c:v>
                </c:pt>
                <c:pt idx="424">
                  <c:v>45372</c:v>
                </c:pt>
                <c:pt idx="425">
                  <c:v>45371</c:v>
                </c:pt>
                <c:pt idx="426">
                  <c:v>45370</c:v>
                </c:pt>
                <c:pt idx="427">
                  <c:v>45369</c:v>
                </c:pt>
                <c:pt idx="428">
                  <c:v>45366</c:v>
                </c:pt>
                <c:pt idx="429">
                  <c:v>45365</c:v>
                </c:pt>
                <c:pt idx="430">
                  <c:v>45364</c:v>
                </c:pt>
                <c:pt idx="431">
                  <c:v>45363</c:v>
                </c:pt>
                <c:pt idx="432">
                  <c:v>45362</c:v>
                </c:pt>
                <c:pt idx="433">
                  <c:v>45359</c:v>
                </c:pt>
                <c:pt idx="434">
                  <c:v>45358</c:v>
                </c:pt>
                <c:pt idx="435">
                  <c:v>45357</c:v>
                </c:pt>
                <c:pt idx="436">
                  <c:v>45356</c:v>
                </c:pt>
                <c:pt idx="437">
                  <c:v>45355</c:v>
                </c:pt>
                <c:pt idx="438">
                  <c:v>45352</c:v>
                </c:pt>
                <c:pt idx="439">
                  <c:v>45351</c:v>
                </c:pt>
                <c:pt idx="440">
                  <c:v>45350</c:v>
                </c:pt>
                <c:pt idx="441">
                  <c:v>45349</c:v>
                </c:pt>
                <c:pt idx="442">
                  <c:v>45348</c:v>
                </c:pt>
                <c:pt idx="443">
                  <c:v>45345</c:v>
                </c:pt>
                <c:pt idx="444">
                  <c:v>45344</c:v>
                </c:pt>
                <c:pt idx="445">
                  <c:v>45343</c:v>
                </c:pt>
                <c:pt idx="446">
                  <c:v>45342</c:v>
                </c:pt>
                <c:pt idx="447">
                  <c:v>45341</c:v>
                </c:pt>
                <c:pt idx="448">
                  <c:v>45338</c:v>
                </c:pt>
                <c:pt idx="449">
                  <c:v>45337</c:v>
                </c:pt>
                <c:pt idx="450">
                  <c:v>45336</c:v>
                </c:pt>
                <c:pt idx="451">
                  <c:v>45335</c:v>
                </c:pt>
                <c:pt idx="452">
                  <c:v>45334</c:v>
                </c:pt>
                <c:pt idx="453">
                  <c:v>45331</c:v>
                </c:pt>
                <c:pt idx="454">
                  <c:v>45330</c:v>
                </c:pt>
                <c:pt idx="455">
                  <c:v>45329</c:v>
                </c:pt>
                <c:pt idx="456">
                  <c:v>45328</c:v>
                </c:pt>
                <c:pt idx="457">
                  <c:v>45327</c:v>
                </c:pt>
                <c:pt idx="458">
                  <c:v>45324</c:v>
                </c:pt>
                <c:pt idx="459">
                  <c:v>45323</c:v>
                </c:pt>
                <c:pt idx="460">
                  <c:v>45322</c:v>
                </c:pt>
                <c:pt idx="461">
                  <c:v>45321</c:v>
                </c:pt>
                <c:pt idx="462">
                  <c:v>45320</c:v>
                </c:pt>
                <c:pt idx="463">
                  <c:v>45317</c:v>
                </c:pt>
                <c:pt idx="464">
                  <c:v>45316</c:v>
                </c:pt>
                <c:pt idx="465">
                  <c:v>45315</c:v>
                </c:pt>
                <c:pt idx="466">
                  <c:v>45314</c:v>
                </c:pt>
                <c:pt idx="467">
                  <c:v>45313</c:v>
                </c:pt>
                <c:pt idx="468">
                  <c:v>45310</c:v>
                </c:pt>
                <c:pt idx="469">
                  <c:v>45309</c:v>
                </c:pt>
                <c:pt idx="470">
                  <c:v>45308</c:v>
                </c:pt>
                <c:pt idx="471">
                  <c:v>45307</c:v>
                </c:pt>
                <c:pt idx="472">
                  <c:v>45306</c:v>
                </c:pt>
                <c:pt idx="473">
                  <c:v>45303</c:v>
                </c:pt>
                <c:pt idx="474">
                  <c:v>45302</c:v>
                </c:pt>
                <c:pt idx="475">
                  <c:v>45301</c:v>
                </c:pt>
                <c:pt idx="476">
                  <c:v>45300</c:v>
                </c:pt>
                <c:pt idx="477">
                  <c:v>45299</c:v>
                </c:pt>
                <c:pt idx="478">
                  <c:v>45296</c:v>
                </c:pt>
                <c:pt idx="479">
                  <c:v>45295</c:v>
                </c:pt>
                <c:pt idx="480">
                  <c:v>45294</c:v>
                </c:pt>
                <c:pt idx="481">
                  <c:v>45293</c:v>
                </c:pt>
                <c:pt idx="482">
                  <c:v>45292</c:v>
                </c:pt>
                <c:pt idx="483">
                  <c:v>45289</c:v>
                </c:pt>
                <c:pt idx="484">
                  <c:v>45288</c:v>
                </c:pt>
                <c:pt idx="485">
                  <c:v>45287</c:v>
                </c:pt>
                <c:pt idx="486">
                  <c:v>45286</c:v>
                </c:pt>
                <c:pt idx="487">
                  <c:v>45285</c:v>
                </c:pt>
                <c:pt idx="488">
                  <c:v>45282</c:v>
                </c:pt>
                <c:pt idx="489">
                  <c:v>45281</c:v>
                </c:pt>
                <c:pt idx="490">
                  <c:v>45280</c:v>
                </c:pt>
                <c:pt idx="491">
                  <c:v>45279</c:v>
                </c:pt>
                <c:pt idx="492">
                  <c:v>45278</c:v>
                </c:pt>
                <c:pt idx="493">
                  <c:v>45275</c:v>
                </c:pt>
                <c:pt idx="494">
                  <c:v>45274</c:v>
                </c:pt>
                <c:pt idx="495">
                  <c:v>45273</c:v>
                </c:pt>
                <c:pt idx="496">
                  <c:v>45272</c:v>
                </c:pt>
                <c:pt idx="497">
                  <c:v>45271</c:v>
                </c:pt>
                <c:pt idx="498">
                  <c:v>45268</c:v>
                </c:pt>
                <c:pt idx="499">
                  <c:v>45267</c:v>
                </c:pt>
                <c:pt idx="500">
                  <c:v>45266</c:v>
                </c:pt>
                <c:pt idx="501">
                  <c:v>45265</c:v>
                </c:pt>
                <c:pt idx="502">
                  <c:v>45264</c:v>
                </c:pt>
                <c:pt idx="503">
                  <c:v>45261</c:v>
                </c:pt>
                <c:pt idx="504">
                  <c:v>45260</c:v>
                </c:pt>
                <c:pt idx="505">
                  <c:v>45259</c:v>
                </c:pt>
                <c:pt idx="506">
                  <c:v>45258</c:v>
                </c:pt>
                <c:pt idx="507">
                  <c:v>45257</c:v>
                </c:pt>
                <c:pt idx="508">
                  <c:v>45254</c:v>
                </c:pt>
                <c:pt idx="509">
                  <c:v>45253</c:v>
                </c:pt>
                <c:pt idx="510">
                  <c:v>45252</c:v>
                </c:pt>
                <c:pt idx="511">
                  <c:v>45251</c:v>
                </c:pt>
                <c:pt idx="512">
                  <c:v>45250</c:v>
                </c:pt>
                <c:pt idx="513">
                  <c:v>45247</c:v>
                </c:pt>
                <c:pt idx="514">
                  <c:v>45246</c:v>
                </c:pt>
                <c:pt idx="515">
                  <c:v>45245</c:v>
                </c:pt>
                <c:pt idx="516">
                  <c:v>45244</c:v>
                </c:pt>
                <c:pt idx="517">
                  <c:v>45243</c:v>
                </c:pt>
                <c:pt idx="518">
                  <c:v>45240</c:v>
                </c:pt>
                <c:pt idx="519">
                  <c:v>45239</c:v>
                </c:pt>
                <c:pt idx="520">
                  <c:v>45238</c:v>
                </c:pt>
                <c:pt idx="521">
                  <c:v>45237</c:v>
                </c:pt>
                <c:pt idx="522">
                  <c:v>45236</c:v>
                </c:pt>
                <c:pt idx="523">
                  <c:v>45233</c:v>
                </c:pt>
                <c:pt idx="524">
                  <c:v>45232</c:v>
                </c:pt>
                <c:pt idx="525">
                  <c:v>45231</c:v>
                </c:pt>
                <c:pt idx="526">
                  <c:v>45230</c:v>
                </c:pt>
                <c:pt idx="527">
                  <c:v>45229</c:v>
                </c:pt>
                <c:pt idx="528">
                  <c:v>45226</c:v>
                </c:pt>
                <c:pt idx="529">
                  <c:v>45225</c:v>
                </c:pt>
                <c:pt idx="530">
                  <c:v>45224</c:v>
                </c:pt>
                <c:pt idx="531">
                  <c:v>45223</c:v>
                </c:pt>
                <c:pt idx="532">
                  <c:v>45222</c:v>
                </c:pt>
                <c:pt idx="533">
                  <c:v>45219</c:v>
                </c:pt>
                <c:pt idx="534">
                  <c:v>45218</c:v>
                </c:pt>
                <c:pt idx="535">
                  <c:v>45217</c:v>
                </c:pt>
                <c:pt idx="536">
                  <c:v>45216</c:v>
                </c:pt>
                <c:pt idx="537">
                  <c:v>45215</c:v>
                </c:pt>
                <c:pt idx="538">
                  <c:v>45212</c:v>
                </c:pt>
                <c:pt idx="539">
                  <c:v>45211</c:v>
                </c:pt>
                <c:pt idx="540">
                  <c:v>45210</c:v>
                </c:pt>
                <c:pt idx="541">
                  <c:v>45209</c:v>
                </c:pt>
                <c:pt idx="542">
                  <c:v>45208</c:v>
                </c:pt>
                <c:pt idx="543">
                  <c:v>45205</c:v>
                </c:pt>
                <c:pt idx="544">
                  <c:v>45204</c:v>
                </c:pt>
                <c:pt idx="545">
                  <c:v>45203</c:v>
                </c:pt>
                <c:pt idx="546">
                  <c:v>45202</c:v>
                </c:pt>
                <c:pt idx="547">
                  <c:v>45201</c:v>
                </c:pt>
                <c:pt idx="548">
                  <c:v>45198</c:v>
                </c:pt>
                <c:pt idx="549">
                  <c:v>45197</c:v>
                </c:pt>
                <c:pt idx="550">
                  <c:v>45196</c:v>
                </c:pt>
                <c:pt idx="551">
                  <c:v>45195</c:v>
                </c:pt>
                <c:pt idx="552">
                  <c:v>45194</c:v>
                </c:pt>
                <c:pt idx="553">
                  <c:v>45191</c:v>
                </c:pt>
                <c:pt idx="554">
                  <c:v>45190</c:v>
                </c:pt>
                <c:pt idx="555">
                  <c:v>45189</c:v>
                </c:pt>
                <c:pt idx="556">
                  <c:v>45188</c:v>
                </c:pt>
                <c:pt idx="557">
                  <c:v>45187</c:v>
                </c:pt>
                <c:pt idx="558">
                  <c:v>45184</c:v>
                </c:pt>
                <c:pt idx="559">
                  <c:v>45183</c:v>
                </c:pt>
                <c:pt idx="560">
                  <c:v>45182</c:v>
                </c:pt>
                <c:pt idx="561">
                  <c:v>45181</c:v>
                </c:pt>
                <c:pt idx="562">
                  <c:v>45180</c:v>
                </c:pt>
                <c:pt idx="563">
                  <c:v>45177</c:v>
                </c:pt>
                <c:pt idx="564">
                  <c:v>45176</c:v>
                </c:pt>
                <c:pt idx="565">
                  <c:v>45175</c:v>
                </c:pt>
                <c:pt idx="566">
                  <c:v>45174</c:v>
                </c:pt>
                <c:pt idx="567">
                  <c:v>45173</c:v>
                </c:pt>
                <c:pt idx="568">
                  <c:v>45170</c:v>
                </c:pt>
                <c:pt idx="569">
                  <c:v>45169</c:v>
                </c:pt>
                <c:pt idx="570">
                  <c:v>45168</c:v>
                </c:pt>
                <c:pt idx="571">
                  <c:v>45167</c:v>
                </c:pt>
                <c:pt idx="572">
                  <c:v>45166</c:v>
                </c:pt>
                <c:pt idx="573">
                  <c:v>45163</c:v>
                </c:pt>
                <c:pt idx="574">
                  <c:v>45162</c:v>
                </c:pt>
                <c:pt idx="575">
                  <c:v>45161</c:v>
                </c:pt>
                <c:pt idx="576">
                  <c:v>45160</c:v>
                </c:pt>
                <c:pt idx="577">
                  <c:v>45159</c:v>
                </c:pt>
                <c:pt idx="578">
                  <c:v>45156</c:v>
                </c:pt>
                <c:pt idx="579">
                  <c:v>45155</c:v>
                </c:pt>
                <c:pt idx="580">
                  <c:v>45154</c:v>
                </c:pt>
                <c:pt idx="581">
                  <c:v>45153</c:v>
                </c:pt>
                <c:pt idx="582">
                  <c:v>45152</c:v>
                </c:pt>
                <c:pt idx="583">
                  <c:v>45149</c:v>
                </c:pt>
                <c:pt idx="584">
                  <c:v>45148</c:v>
                </c:pt>
                <c:pt idx="585">
                  <c:v>45147</c:v>
                </c:pt>
                <c:pt idx="586">
                  <c:v>45146</c:v>
                </c:pt>
                <c:pt idx="587">
                  <c:v>45145</c:v>
                </c:pt>
                <c:pt idx="588">
                  <c:v>45142</c:v>
                </c:pt>
                <c:pt idx="589">
                  <c:v>45141</c:v>
                </c:pt>
                <c:pt idx="590">
                  <c:v>45140</c:v>
                </c:pt>
                <c:pt idx="591">
                  <c:v>45139</c:v>
                </c:pt>
                <c:pt idx="592">
                  <c:v>45138</c:v>
                </c:pt>
                <c:pt idx="593">
                  <c:v>45135</c:v>
                </c:pt>
                <c:pt idx="594">
                  <c:v>45134</c:v>
                </c:pt>
                <c:pt idx="595">
                  <c:v>45133</c:v>
                </c:pt>
                <c:pt idx="596">
                  <c:v>45132</c:v>
                </c:pt>
                <c:pt idx="597">
                  <c:v>45131</c:v>
                </c:pt>
                <c:pt idx="598">
                  <c:v>45128</c:v>
                </c:pt>
                <c:pt idx="599">
                  <c:v>45127</c:v>
                </c:pt>
                <c:pt idx="600">
                  <c:v>45126</c:v>
                </c:pt>
                <c:pt idx="601">
                  <c:v>45125</c:v>
                </c:pt>
                <c:pt idx="602">
                  <c:v>45124</c:v>
                </c:pt>
                <c:pt idx="603">
                  <c:v>45121</c:v>
                </c:pt>
                <c:pt idx="604">
                  <c:v>45120</c:v>
                </c:pt>
                <c:pt idx="605">
                  <c:v>45119</c:v>
                </c:pt>
                <c:pt idx="606">
                  <c:v>45118</c:v>
                </c:pt>
                <c:pt idx="607">
                  <c:v>45117</c:v>
                </c:pt>
                <c:pt idx="608">
                  <c:v>45114</c:v>
                </c:pt>
                <c:pt idx="609">
                  <c:v>45113</c:v>
                </c:pt>
                <c:pt idx="610">
                  <c:v>45112</c:v>
                </c:pt>
                <c:pt idx="611">
                  <c:v>45111</c:v>
                </c:pt>
                <c:pt idx="612">
                  <c:v>45110</c:v>
                </c:pt>
                <c:pt idx="613">
                  <c:v>45107</c:v>
                </c:pt>
                <c:pt idx="614">
                  <c:v>45106</c:v>
                </c:pt>
                <c:pt idx="615">
                  <c:v>45105</c:v>
                </c:pt>
                <c:pt idx="616">
                  <c:v>45104</c:v>
                </c:pt>
                <c:pt idx="617">
                  <c:v>45103</c:v>
                </c:pt>
                <c:pt idx="618">
                  <c:v>45100</c:v>
                </c:pt>
                <c:pt idx="619">
                  <c:v>45099</c:v>
                </c:pt>
                <c:pt idx="620">
                  <c:v>45098</c:v>
                </c:pt>
                <c:pt idx="621">
                  <c:v>45097</c:v>
                </c:pt>
                <c:pt idx="622">
                  <c:v>45096</c:v>
                </c:pt>
                <c:pt idx="623">
                  <c:v>45093</c:v>
                </c:pt>
                <c:pt idx="624">
                  <c:v>45092</c:v>
                </c:pt>
                <c:pt idx="625">
                  <c:v>45091</c:v>
                </c:pt>
                <c:pt idx="626">
                  <c:v>45090</c:v>
                </c:pt>
                <c:pt idx="627">
                  <c:v>45089</c:v>
                </c:pt>
                <c:pt idx="628">
                  <c:v>45086</c:v>
                </c:pt>
                <c:pt idx="629">
                  <c:v>45085</c:v>
                </c:pt>
                <c:pt idx="630">
                  <c:v>45084</c:v>
                </c:pt>
                <c:pt idx="631">
                  <c:v>45083</c:v>
                </c:pt>
                <c:pt idx="632">
                  <c:v>45082</c:v>
                </c:pt>
                <c:pt idx="633">
                  <c:v>45079</c:v>
                </c:pt>
                <c:pt idx="634">
                  <c:v>45078</c:v>
                </c:pt>
                <c:pt idx="635">
                  <c:v>45077</c:v>
                </c:pt>
                <c:pt idx="636">
                  <c:v>45076</c:v>
                </c:pt>
                <c:pt idx="637">
                  <c:v>45075</c:v>
                </c:pt>
                <c:pt idx="638">
                  <c:v>45072</c:v>
                </c:pt>
                <c:pt idx="639">
                  <c:v>45071</c:v>
                </c:pt>
                <c:pt idx="640">
                  <c:v>45070</c:v>
                </c:pt>
                <c:pt idx="641">
                  <c:v>45069</c:v>
                </c:pt>
                <c:pt idx="642">
                  <c:v>45068</c:v>
                </c:pt>
                <c:pt idx="643">
                  <c:v>45065</c:v>
                </c:pt>
                <c:pt idx="644">
                  <c:v>45064</c:v>
                </c:pt>
                <c:pt idx="645">
                  <c:v>45063</c:v>
                </c:pt>
                <c:pt idx="646">
                  <c:v>45062</c:v>
                </c:pt>
                <c:pt idx="647">
                  <c:v>45061</c:v>
                </c:pt>
                <c:pt idx="648">
                  <c:v>45058</c:v>
                </c:pt>
                <c:pt idx="649">
                  <c:v>45057</c:v>
                </c:pt>
                <c:pt idx="650">
                  <c:v>45056</c:v>
                </c:pt>
                <c:pt idx="651">
                  <c:v>45055</c:v>
                </c:pt>
                <c:pt idx="652">
                  <c:v>45054</c:v>
                </c:pt>
                <c:pt idx="653">
                  <c:v>45051</c:v>
                </c:pt>
                <c:pt idx="654">
                  <c:v>45050</c:v>
                </c:pt>
                <c:pt idx="655">
                  <c:v>45049</c:v>
                </c:pt>
                <c:pt idx="656">
                  <c:v>45048</c:v>
                </c:pt>
                <c:pt idx="657">
                  <c:v>45047</c:v>
                </c:pt>
                <c:pt idx="658">
                  <c:v>45044</c:v>
                </c:pt>
                <c:pt idx="659">
                  <c:v>45043</c:v>
                </c:pt>
                <c:pt idx="660">
                  <c:v>45042</c:v>
                </c:pt>
                <c:pt idx="661">
                  <c:v>45041</c:v>
                </c:pt>
                <c:pt idx="662">
                  <c:v>45040</c:v>
                </c:pt>
                <c:pt idx="663">
                  <c:v>45037</c:v>
                </c:pt>
                <c:pt idx="664">
                  <c:v>45036</c:v>
                </c:pt>
                <c:pt idx="665">
                  <c:v>45035</c:v>
                </c:pt>
                <c:pt idx="666">
                  <c:v>45034</c:v>
                </c:pt>
                <c:pt idx="667">
                  <c:v>45033</c:v>
                </c:pt>
                <c:pt idx="668">
                  <c:v>45030</c:v>
                </c:pt>
                <c:pt idx="669">
                  <c:v>45029</c:v>
                </c:pt>
                <c:pt idx="670">
                  <c:v>45028</c:v>
                </c:pt>
                <c:pt idx="671">
                  <c:v>45027</c:v>
                </c:pt>
                <c:pt idx="672">
                  <c:v>45026</c:v>
                </c:pt>
                <c:pt idx="673">
                  <c:v>45023</c:v>
                </c:pt>
                <c:pt idx="674">
                  <c:v>45022</c:v>
                </c:pt>
                <c:pt idx="675">
                  <c:v>45021</c:v>
                </c:pt>
                <c:pt idx="676">
                  <c:v>45020</c:v>
                </c:pt>
                <c:pt idx="677">
                  <c:v>45019</c:v>
                </c:pt>
                <c:pt idx="678">
                  <c:v>45016</c:v>
                </c:pt>
                <c:pt idx="679">
                  <c:v>45015</c:v>
                </c:pt>
                <c:pt idx="680">
                  <c:v>45014</c:v>
                </c:pt>
                <c:pt idx="681">
                  <c:v>45013</c:v>
                </c:pt>
                <c:pt idx="682">
                  <c:v>45012</c:v>
                </c:pt>
                <c:pt idx="683">
                  <c:v>45009</c:v>
                </c:pt>
                <c:pt idx="684">
                  <c:v>45008</c:v>
                </c:pt>
                <c:pt idx="685">
                  <c:v>45007</c:v>
                </c:pt>
                <c:pt idx="686">
                  <c:v>45006</c:v>
                </c:pt>
                <c:pt idx="687">
                  <c:v>45005</c:v>
                </c:pt>
                <c:pt idx="688">
                  <c:v>45002</c:v>
                </c:pt>
                <c:pt idx="689">
                  <c:v>45001</c:v>
                </c:pt>
                <c:pt idx="690">
                  <c:v>45000</c:v>
                </c:pt>
                <c:pt idx="691">
                  <c:v>44999</c:v>
                </c:pt>
                <c:pt idx="692">
                  <c:v>44998</c:v>
                </c:pt>
                <c:pt idx="693">
                  <c:v>44995</c:v>
                </c:pt>
                <c:pt idx="694">
                  <c:v>44994</c:v>
                </c:pt>
                <c:pt idx="695">
                  <c:v>44993</c:v>
                </c:pt>
                <c:pt idx="696">
                  <c:v>44992</c:v>
                </c:pt>
                <c:pt idx="697">
                  <c:v>44991</c:v>
                </c:pt>
                <c:pt idx="698">
                  <c:v>44988</c:v>
                </c:pt>
                <c:pt idx="699">
                  <c:v>44987</c:v>
                </c:pt>
                <c:pt idx="700">
                  <c:v>44986</c:v>
                </c:pt>
                <c:pt idx="701">
                  <c:v>44985</c:v>
                </c:pt>
                <c:pt idx="702">
                  <c:v>44984</c:v>
                </c:pt>
                <c:pt idx="703">
                  <c:v>44981</c:v>
                </c:pt>
                <c:pt idx="704">
                  <c:v>44980</c:v>
                </c:pt>
                <c:pt idx="705">
                  <c:v>44979</c:v>
                </c:pt>
                <c:pt idx="706">
                  <c:v>44978</c:v>
                </c:pt>
                <c:pt idx="707">
                  <c:v>44977</c:v>
                </c:pt>
                <c:pt idx="708">
                  <c:v>44974</c:v>
                </c:pt>
                <c:pt idx="709">
                  <c:v>44973</c:v>
                </c:pt>
                <c:pt idx="710">
                  <c:v>44972</c:v>
                </c:pt>
                <c:pt idx="711">
                  <c:v>44971</c:v>
                </c:pt>
                <c:pt idx="712">
                  <c:v>44970</c:v>
                </c:pt>
                <c:pt idx="713">
                  <c:v>44967</c:v>
                </c:pt>
                <c:pt idx="714">
                  <c:v>44966</c:v>
                </c:pt>
                <c:pt idx="715">
                  <c:v>44965</c:v>
                </c:pt>
                <c:pt idx="716">
                  <c:v>44964</c:v>
                </c:pt>
                <c:pt idx="717">
                  <c:v>44963</c:v>
                </c:pt>
                <c:pt idx="718">
                  <c:v>44960</c:v>
                </c:pt>
                <c:pt idx="719">
                  <c:v>44959</c:v>
                </c:pt>
                <c:pt idx="720">
                  <c:v>44958</c:v>
                </c:pt>
                <c:pt idx="721">
                  <c:v>44957</c:v>
                </c:pt>
                <c:pt idx="722">
                  <c:v>44956</c:v>
                </c:pt>
                <c:pt idx="723">
                  <c:v>44953</c:v>
                </c:pt>
                <c:pt idx="724">
                  <c:v>44952</c:v>
                </c:pt>
                <c:pt idx="725">
                  <c:v>44951</c:v>
                </c:pt>
                <c:pt idx="726">
                  <c:v>44950</c:v>
                </c:pt>
                <c:pt idx="727">
                  <c:v>44949</c:v>
                </c:pt>
                <c:pt idx="728">
                  <c:v>44946</c:v>
                </c:pt>
                <c:pt idx="729">
                  <c:v>44945</c:v>
                </c:pt>
                <c:pt idx="730">
                  <c:v>44944</c:v>
                </c:pt>
                <c:pt idx="731">
                  <c:v>44943</c:v>
                </c:pt>
                <c:pt idx="732">
                  <c:v>44942</c:v>
                </c:pt>
                <c:pt idx="733">
                  <c:v>44939</c:v>
                </c:pt>
                <c:pt idx="734">
                  <c:v>44938</c:v>
                </c:pt>
                <c:pt idx="735">
                  <c:v>44937</c:v>
                </c:pt>
                <c:pt idx="736">
                  <c:v>44936</c:v>
                </c:pt>
                <c:pt idx="737">
                  <c:v>44935</c:v>
                </c:pt>
                <c:pt idx="738">
                  <c:v>44932</c:v>
                </c:pt>
                <c:pt idx="739">
                  <c:v>44931</c:v>
                </c:pt>
                <c:pt idx="740">
                  <c:v>44930</c:v>
                </c:pt>
                <c:pt idx="741">
                  <c:v>44929</c:v>
                </c:pt>
                <c:pt idx="742">
                  <c:v>44928</c:v>
                </c:pt>
                <c:pt idx="743">
                  <c:v>44925</c:v>
                </c:pt>
                <c:pt idx="744">
                  <c:v>44924</c:v>
                </c:pt>
                <c:pt idx="745">
                  <c:v>44923</c:v>
                </c:pt>
                <c:pt idx="746">
                  <c:v>44922</c:v>
                </c:pt>
                <c:pt idx="747">
                  <c:v>44921</c:v>
                </c:pt>
                <c:pt idx="748">
                  <c:v>44918</c:v>
                </c:pt>
                <c:pt idx="749">
                  <c:v>44917</c:v>
                </c:pt>
                <c:pt idx="750">
                  <c:v>44916</c:v>
                </c:pt>
                <c:pt idx="751">
                  <c:v>44915</c:v>
                </c:pt>
                <c:pt idx="752">
                  <c:v>44914</c:v>
                </c:pt>
                <c:pt idx="753">
                  <c:v>44911</c:v>
                </c:pt>
                <c:pt idx="754">
                  <c:v>44910</c:v>
                </c:pt>
                <c:pt idx="755">
                  <c:v>44909</c:v>
                </c:pt>
                <c:pt idx="756">
                  <c:v>44908</c:v>
                </c:pt>
                <c:pt idx="757">
                  <c:v>44907</c:v>
                </c:pt>
                <c:pt idx="758">
                  <c:v>44904</c:v>
                </c:pt>
                <c:pt idx="759">
                  <c:v>44903</c:v>
                </c:pt>
                <c:pt idx="760">
                  <c:v>44902</c:v>
                </c:pt>
                <c:pt idx="761">
                  <c:v>44901</c:v>
                </c:pt>
                <c:pt idx="762">
                  <c:v>44900</c:v>
                </c:pt>
                <c:pt idx="763">
                  <c:v>44897</c:v>
                </c:pt>
                <c:pt idx="764">
                  <c:v>44896</c:v>
                </c:pt>
                <c:pt idx="765">
                  <c:v>44895</c:v>
                </c:pt>
                <c:pt idx="766">
                  <c:v>44894</c:v>
                </c:pt>
                <c:pt idx="767">
                  <c:v>44893</c:v>
                </c:pt>
                <c:pt idx="768">
                  <c:v>44890</c:v>
                </c:pt>
                <c:pt idx="769">
                  <c:v>44889</c:v>
                </c:pt>
                <c:pt idx="770">
                  <c:v>44888</c:v>
                </c:pt>
                <c:pt idx="771">
                  <c:v>44887</c:v>
                </c:pt>
                <c:pt idx="772">
                  <c:v>44886</c:v>
                </c:pt>
                <c:pt idx="773">
                  <c:v>44883</c:v>
                </c:pt>
                <c:pt idx="774">
                  <c:v>44882</c:v>
                </c:pt>
                <c:pt idx="775">
                  <c:v>44881</c:v>
                </c:pt>
                <c:pt idx="776">
                  <c:v>44880</c:v>
                </c:pt>
                <c:pt idx="777">
                  <c:v>44879</c:v>
                </c:pt>
                <c:pt idx="778">
                  <c:v>44876</c:v>
                </c:pt>
                <c:pt idx="779">
                  <c:v>44875</c:v>
                </c:pt>
                <c:pt idx="780">
                  <c:v>44874</c:v>
                </c:pt>
                <c:pt idx="781">
                  <c:v>44873</c:v>
                </c:pt>
                <c:pt idx="782">
                  <c:v>44872</c:v>
                </c:pt>
                <c:pt idx="783">
                  <c:v>44869</c:v>
                </c:pt>
                <c:pt idx="784">
                  <c:v>44868</c:v>
                </c:pt>
                <c:pt idx="785">
                  <c:v>44867</c:v>
                </c:pt>
                <c:pt idx="786">
                  <c:v>44866</c:v>
                </c:pt>
                <c:pt idx="787">
                  <c:v>44865</c:v>
                </c:pt>
                <c:pt idx="788">
                  <c:v>44862</c:v>
                </c:pt>
                <c:pt idx="789">
                  <c:v>44861</c:v>
                </c:pt>
                <c:pt idx="790">
                  <c:v>44860</c:v>
                </c:pt>
                <c:pt idx="791">
                  <c:v>44859</c:v>
                </c:pt>
                <c:pt idx="792">
                  <c:v>44858</c:v>
                </c:pt>
                <c:pt idx="793">
                  <c:v>44855</c:v>
                </c:pt>
                <c:pt idx="794">
                  <c:v>44854</c:v>
                </c:pt>
                <c:pt idx="795">
                  <c:v>44853</c:v>
                </c:pt>
                <c:pt idx="796">
                  <c:v>44852</c:v>
                </c:pt>
                <c:pt idx="797">
                  <c:v>44851</c:v>
                </c:pt>
                <c:pt idx="798">
                  <c:v>44848</c:v>
                </c:pt>
                <c:pt idx="799">
                  <c:v>44847</c:v>
                </c:pt>
                <c:pt idx="800">
                  <c:v>44846</c:v>
                </c:pt>
                <c:pt idx="801">
                  <c:v>44845</c:v>
                </c:pt>
                <c:pt idx="802">
                  <c:v>44844</c:v>
                </c:pt>
                <c:pt idx="803">
                  <c:v>44841</c:v>
                </c:pt>
                <c:pt idx="804">
                  <c:v>44840</c:v>
                </c:pt>
                <c:pt idx="805">
                  <c:v>44839</c:v>
                </c:pt>
                <c:pt idx="806">
                  <c:v>44838</c:v>
                </c:pt>
                <c:pt idx="807">
                  <c:v>44837</c:v>
                </c:pt>
                <c:pt idx="808">
                  <c:v>44834</c:v>
                </c:pt>
                <c:pt idx="809">
                  <c:v>44833</c:v>
                </c:pt>
                <c:pt idx="810">
                  <c:v>44832</c:v>
                </c:pt>
                <c:pt idx="811">
                  <c:v>44831</c:v>
                </c:pt>
                <c:pt idx="812">
                  <c:v>44830</c:v>
                </c:pt>
                <c:pt idx="813">
                  <c:v>44827</c:v>
                </c:pt>
                <c:pt idx="814">
                  <c:v>44826</c:v>
                </c:pt>
                <c:pt idx="815">
                  <c:v>44825</c:v>
                </c:pt>
                <c:pt idx="816">
                  <c:v>44824</c:v>
                </c:pt>
                <c:pt idx="817">
                  <c:v>44823</c:v>
                </c:pt>
                <c:pt idx="818">
                  <c:v>44820</c:v>
                </c:pt>
                <c:pt idx="819">
                  <c:v>44819</c:v>
                </c:pt>
                <c:pt idx="820">
                  <c:v>44818</c:v>
                </c:pt>
                <c:pt idx="821">
                  <c:v>44817</c:v>
                </c:pt>
                <c:pt idx="822">
                  <c:v>44816</c:v>
                </c:pt>
                <c:pt idx="823">
                  <c:v>44813</c:v>
                </c:pt>
                <c:pt idx="824">
                  <c:v>44812</c:v>
                </c:pt>
                <c:pt idx="825">
                  <c:v>44811</c:v>
                </c:pt>
                <c:pt idx="826">
                  <c:v>44810</c:v>
                </c:pt>
                <c:pt idx="827">
                  <c:v>44809</c:v>
                </c:pt>
                <c:pt idx="828">
                  <c:v>44806</c:v>
                </c:pt>
                <c:pt idx="829">
                  <c:v>44805</c:v>
                </c:pt>
                <c:pt idx="830">
                  <c:v>44804</c:v>
                </c:pt>
                <c:pt idx="831">
                  <c:v>44803</c:v>
                </c:pt>
                <c:pt idx="832">
                  <c:v>44802</c:v>
                </c:pt>
                <c:pt idx="833">
                  <c:v>44799</c:v>
                </c:pt>
                <c:pt idx="834">
                  <c:v>44798</c:v>
                </c:pt>
                <c:pt idx="835">
                  <c:v>44797</c:v>
                </c:pt>
                <c:pt idx="836">
                  <c:v>44796</c:v>
                </c:pt>
                <c:pt idx="837">
                  <c:v>44795</c:v>
                </c:pt>
                <c:pt idx="838">
                  <c:v>44792</c:v>
                </c:pt>
                <c:pt idx="839">
                  <c:v>44791</c:v>
                </c:pt>
                <c:pt idx="840">
                  <c:v>44790</c:v>
                </c:pt>
                <c:pt idx="841">
                  <c:v>44789</c:v>
                </c:pt>
                <c:pt idx="842">
                  <c:v>44788</c:v>
                </c:pt>
                <c:pt idx="843">
                  <c:v>44785</c:v>
                </c:pt>
                <c:pt idx="844">
                  <c:v>44784</c:v>
                </c:pt>
                <c:pt idx="845">
                  <c:v>44783</c:v>
                </c:pt>
                <c:pt idx="846">
                  <c:v>44782</c:v>
                </c:pt>
                <c:pt idx="847">
                  <c:v>44781</c:v>
                </c:pt>
                <c:pt idx="848">
                  <c:v>44778</c:v>
                </c:pt>
                <c:pt idx="849">
                  <c:v>44777</c:v>
                </c:pt>
                <c:pt idx="850">
                  <c:v>44776</c:v>
                </c:pt>
                <c:pt idx="851">
                  <c:v>44775</c:v>
                </c:pt>
                <c:pt idx="852">
                  <c:v>44774</c:v>
                </c:pt>
                <c:pt idx="853">
                  <c:v>44771</c:v>
                </c:pt>
                <c:pt idx="854">
                  <c:v>44770</c:v>
                </c:pt>
                <c:pt idx="855">
                  <c:v>44769</c:v>
                </c:pt>
                <c:pt idx="856">
                  <c:v>44768</c:v>
                </c:pt>
                <c:pt idx="857">
                  <c:v>44767</c:v>
                </c:pt>
                <c:pt idx="858">
                  <c:v>44764</c:v>
                </c:pt>
                <c:pt idx="859">
                  <c:v>44763</c:v>
                </c:pt>
                <c:pt idx="860">
                  <c:v>44762</c:v>
                </c:pt>
                <c:pt idx="861">
                  <c:v>44761</c:v>
                </c:pt>
                <c:pt idx="862">
                  <c:v>44760</c:v>
                </c:pt>
                <c:pt idx="863">
                  <c:v>44757</c:v>
                </c:pt>
                <c:pt idx="864">
                  <c:v>44756</c:v>
                </c:pt>
                <c:pt idx="865">
                  <c:v>44755</c:v>
                </c:pt>
                <c:pt idx="866">
                  <c:v>44754</c:v>
                </c:pt>
                <c:pt idx="867">
                  <c:v>44753</c:v>
                </c:pt>
                <c:pt idx="868">
                  <c:v>44750</c:v>
                </c:pt>
                <c:pt idx="869">
                  <c:v>44749</c:v>
                </c:pt>
                <c:pt idx="870">
                  <c:v>44748</c:v>
                </c:pt>
                <c:pt idx="871">
                  <c:v>44747</c:v>
                </c:pt>
                <c:pt idx="872">
                  <c:v>44746</c:v>
                </c:pt>
                <c:pt idx="873">
                  <c:v>44743</c:v>
                </c:pt>
                <c:pt idx="874">
                  <c:v>44742</c:v>
                </c:pt>
                <c:pt idx="875">
                  <c:v>44741</c:v>
                </c:pt>
                <c:pt idx="876">
                  <c:v>44740</c:v>
                </c:pt>
                <c:pt idx="877">
                  <c:v>44739</c:v>
                </c:pt>
                <c:pt idx="878">
                  <c:v>44736</c:v>
                </c:pt>
                <c:pt idx="879">
                  <c:v>44735</c:v>
                </c:pt>
                <c:pt idx="880">
                  <c:v>44734</c:v>
                </c:pt>
                <c:pt idx="881">
                  <c:v>44733</c:v>
                </c:pt>
                <c:pt idx="882">
                  <c:v>44732</c:v>
                </c:pt>
                <c:pt idx="883">
                  <c:v>44729</c:v>
                </c:pt>
                <c:pt idx="884">
                  <c:v>44728</c:v>
                </c:pt>
                <c:pt idx="885">
                  <c:v>44727</c:v>
                </c:pt>
                <c:pt idx="886">
                  <c:v>44726</c:v>
                </c:pt>
                <c:pt idx="887">
                  <c:v>44725</c:v>
                </c:pt>
                <c:pt idx="888">
                  <c:v>44722</c:v>
                </c:pt>
                <c:pt idx="889">
                  <c:v>44721</c:v>
                </c:pt>
                <c:pt idx="890">
                  <c:v>44720</c:v>
                </c:pt>
                <c:pt idx="891">
                  <c:v>44719</c:v>
                </c:pt>
                <c:pt idx="892">
                  <c:v>44718</c:v>
                </c:pt>
                <c:pt idx="893">
                  <c:v>44715</c:v>
                </c:pt>
                <c:pt idx="894">
                  <c:v>44714</c:v>
                </c:pt>
                <c:pt idx="895">
                  <c:v>44713</c:v>
                </c:pt>
                <c:pt idx="896">
                  <c:v>44712</c:v>
                </c:pt>
                <c:pt idx="897">
                  <c:v>44711</c:v>
                </c:pt>
                <c:pt idx="898">
                  <c:v>44708</c:v>
                </c:pt>
                <c:pt idx="899">
                  <c:v>44707</c:v>
                </c:pt>
                <c:pt idx="900">
                  <c:v>44706</c:v>
                </c:pt>
                <c:pt idx="901">
                  <c:v>44705</c:v>
                </c:pt>
                <c:pt idx="902">
                  <c:v>44704</c:v>
                </c:pt>
                <c:pt idx="903">
                  <c:v>44701</c:v>
                </c:pt>
                <c:pt idx="904">
                  <c:v>44700</c:v>
                </c:pt>
                <c:pt idx="905">
                  <c:v>44699</c:v>
                </c:pt>
                <c:pt idx="906">
                  <c:v>44698</c:v>
                </c:pt>
                <c:pt idx="907">
                  <c:v>44697</c:v>
                </c:pt>
                <c:pt idx="908">
                  <c:v>44694</c:v>
                </c:pt>
                <c:pt idx="909">
                  <c:v>44693</c:v>
                </c:pt>
                <c:pt idx="910">
                  <c:v>44692</c:v>
                </c:pt>
                <c:pt idx="911">
                  <c:v>44691</c:v>
                </c:pt>
                <c:pt idx="912">
                  <c:v>44690</c:v>
                </c:pt>
                <c:pt idx="913">
                  <c:v>44687</c:v>
                </c:pt>
                <c:pt idx="914">
                  <c:v>44686</c:v>
                </c:pt>
                <c:pt idx="915">
                  <c:v>44685</c:v>
                </c:pt>
                <c:pt idx="916">
                  <c:v>44684</c:v>
                </c:pt>
                <c:pt idx="917">
                  <c:v>44683</c:v>
                </c:pt>
                <c:pt idx="918">
                  <c:v>44680</c:v>
                </c:pt>
                <c:pt idx="919">
                  <c:v>44679</c:v>
                </c:pt>
                <c:pt idx="920">
                  <c:v>44678</c:v>
                </c:pt>
                <c:pt idx="921">
                  <c:v>44677</c:v>
                </c:pt>
                <c:pt idx="922">
                  <c:v>44676</c:v>
                </c:pt>
                <c:pt idx="923">
                  <c:v>44673</c:v>
                </c:pt>
                <c:pt idx="924">
                  <c:v>44672</c:v>
                </c:pt>
                <c:pt idx="925">
                  <c:v>44671</c:v>
                </c:pt>
                <c:pt idx="926">
                  <c:v>44670</c:v>
                </c:pt>
                <c:pt idx="927">
                  <c:v>44669</c:v>
                </c:pt>
                <c:pt idx="928">
                  <c:v>44666</c:v>
                </c:pt>
                <c:pt idx="929">
                  <c:v>44665</c:v>
                </c:pt>
                <c:pt idx="930">
                  <c:v>44664</c:v>
                </c:pt>
                <c:pt idx="931">
                  <c:v>44663</c:v>
                </c:pt>
                <c:pt idx="932">
                  <c:v>44662</c:v>
                </c:pt>
                <c:pt idx="933">
                  <c:v>44659</c:v>
                </c:pt>
                <c:pt idx="934">
                  <c:v>44658</c:v>
                </c:pt>
                <c:pt idx="935">
                  <c:v>44657</c:v>
                </c:pt>
                <c:pt idx="936">
                  <c:v>44656</c:v>
                </c:pt>
                <c:pt idx="937">
                  <c:v>44655</c:v>
                </c:pt>
                <c:pt idx="938">
                  <c:v>44652</c:v>
                </c:pt>
                <c:pt idx="939">
                  <c:v>44651</c:v>
                </c:pt>
                <c:pt idx="940">
                  <c:v>44650</c:v>
                </c:pt>
                <c:pt idx="941">
                  <c:v>44649</c:v>
                </c:pt>
                <c:pt idx="942">
                  <c:v>44648</c:v>
                </c:pt>
                <c:pt idx="943">
                  <c:v>44645</c:v>
                </c:pt>
                <c:pt idx="944">
                  <c:v>44644</c:v>
                </c:pt>
                <c:pt idx="945">
                  <c:v>44643</c:v>
                </c:pt>
                <c:pt idx="946">
                  <c:v>44642</c:v>
                </c:pt>
                <c:pt idx="947">
                  <c:v>44641</c:v>
                </c:pt>
                <c:pt idx="948">
                  <c:v>44638</c:v>
                </c:pt>
                <c:pt idx="949">
                  <c:v>44637</c:v>
                </c:pt>
                <c:pt idx="950">
                  <c:v>44636</c:v>
                </c:pt>
                <c:pt idx="951">
                  <c:v>44635</c:v>
                </c:pt>
                <c:pt idx="952">
                  <c:v>44634</c:v>
                </c:pt>
                <c:pt idx="953">
                  <c:v>44631</c:v>
                </c:pt>
                <c:pt idx="954">
                  <c:v>44630</c:v>
                </c:pt>
                <c:pt idx="955">
                  <c:v>44629</c:v>
                </c:pt>
                <c:pt idx="956">
                  <c:v>44628</c:v>
                </c:pt>
                <c:pt idx="957">
                  <c:v>44627</c:v>
                </c:pt>
                <c:pt idx="958">
                  <c:v>44624</c:v>
                </c:pt>
                <c:pt idx="959">
                  <c:v>44623</c:v>
                </c:pt>
                <c:pt idx="960">
                  <c:v>44622</c:v>
                </c:pt>
                <c:pt idx="961">
                  <c:v>44621</c:v>
                </c:pt>
                <c:pt idx="962">
                  <c:v>44620</c:v>
                </c:pt>
                <c:pt idx="963">
                  <c:v>44617</c:v>
                </c:pt>
                <c:pt idx="964">
                  <c:v>44616</c:v>
                </c:pt>
                <c:pt idx="965">
                  <c:v>44615</c:v>
                </c:pt>
                <c:pt idx="966">
                  <c:v>44614</c:v>
                </c:pt>
                <c:pt idx="967">
                  <c:v>44613</c:v>
                </c:pt>
                <c:pt idx="968">
                  <c:v>44610</c:v>
                </c:pt>
                <c:pt idx="969">
                  <c:v>44609</c:v>
                </c:pt>
                <c:pt idx="970">
                  <c:v>44608</c:v>
                </c:pt>
                <c:pt idx="971">
                  <c:v>44607</c:v>
                </c:pt>
                <c:pt idx="972">
                  <c:v>44606</c:v>
                </c:pt>
                <c:pt idx="973">
                  <c:v>44603</c:v>
                </c:pt>
                <c:pt idx="974">
                  <c:v>44602</c:v>
                </c:pt>
                <c:pt idx="975">
                  <c:v>44601</c:v>
                </c:pt>
                <c:pt idx="976">
                  <c:v>44600</c:v>
                </c:pt>
                <c:pt idx="977">
                  <c:v>44599</c:v>
                </c:pt>
                <c:pt idx="978">
                  <c:v>44596</c:v>
                </c:pt>
                <c:pt idx="979">
                  <c:v>44595</c:v>
                </c:pt>
                <c:pt idx="980">
                  <c:v>44594</c:v>
                </c:pt>
                <c:pt idx="981">
                  <c:v>44593</c:v>
                </c:pt>
                <c:pt idx="982">
                  <c:v>44592</c:v>
                </c:pt>
                <c:pt idx="983">
                  <c:v>44589</c:v>
                </c:pt>
                <c:pt idx="984">
                  <c:v>44588</c:v>
                </c:pt>
                <c:pt idx="985">
                  <c:v>44587</c:v>
                </c:pt>
                <c:pt idx="986">
                  <c:v>44586</c:v>
                </c:pt>
                <c:pt idx="987">
                  <c:v>44585</c:v>
                </c:pt>
                <c:pt idx="988">
                  <c:v>44582</c:v>
                </c:pt>
                <c:pt idx="989">
                  <c:v>44581</c:v>
                </c:pt>
                <c:pt idx="990">
                  <c:v>44580</c:v>
                </c:pt>
                <c:pt idx="991">
                  <c:v>44579</c:v>
                </c:pt>
                <c:pt idx="992">
                  <c:v>44578</c:v>
                </c:pt>
                <c:pt idx="993">
                  <c:v>44575</c:v>
                </c:pt>
                <c:pt idx="994">
                  <c:v>44574</c:v>
                </c:pt>
                <c:pt idx="995">
                  <c:v>44573</c:v>
                </c:pt>
                <c:pt idx="996">
                  <c:v>44572</c:v>
                </c:pt>
                <c:pt idx="997">
                  <c:v>44571</c:v>
                </c:pt>
                <c:pt idx="998">
                  <c:v>44568</c:v>
                </c:pt>
                <c:pt idx="999">
                  <c:v>44567</c:v>
                </c:pt>
                <c:pt idx="1000">
                  <c:v>44566</c:v>
                </c:pt>
                <c:pt idx="1001">
                  <c:v>44565</c:v>
                </c:pt>
                <c:pt idx="1002">
                  <c:v>44564</c:v>
                </c:pt>
                <c:pt idx="1003">
                  <c:v>44561</c:v>
                </c:pt>
                <c:pt idx="1004">
                  <c:v>44560</c:v>
                </c:pt>
                <c:pt idx="1005">
                  <c:v>44559</c:v>
                </c:pt>
                <c:pt idx="1006">
                  <c:v>44558</c:v>
                </c:pt>
                <c:pt idx="1007">
                  <c:v>44557</c:v>
                </c:pt>
                <c:pt idx="1008">
                  <c:v>44554</c:v>
                </c:pt>
                <c:pt idx="1009">
                  <c:v>44553</c:v>
                </c:pt>
                <c:pt idx="1010">
                  <c:v>44552</c:v>
                </c:pt>
                <c:pt idx="1011">
                  <c:v>44551</c:v>
                </c:pt>
                <c:pt idx="1012">
                  <c:v>44550</c:v>
                </c:pt>
                <c:pt idx="1013">
                  <c:v>44547</c:v>
                </c:pt>
                <c:pt idx="1014">
                  <c:v>44546</c:v>
                </c:pt>
                <c:pt idx="1015">
                  <c:v>44545</c:v>
                </c:pt>
                <c:pt idx="1016">
                  <c:v>44544</c:v>
                </c:pt>
                <c:pt idx="1017">
                  <c:v>44543</c:v>
                </c:pt>
                <c:pt idx="1018">
                  <c:v>44540</c:v>
                </c:pt>
                <c:pt idx="1019">
                  <c:v>44539</c:v>
                </c:pt>
                <c:pt idx="1020">
                  <c:v>44538</c:v>
                </c:pt>
                <c:pt idx="1021">
                  <c:v>44537</c:v>
                </c:pt>
                <c:pt idx="1022">
                  <c:v>44536</c:v>
                </c:pt>
                <c:pt idx="1023">
                  <c:v>44533</c:v>
                </c:pt>
                <c:pt idx="1024">
                  <c:v>44532</c:v>
                </c:pt>
                <c:pt idx="1025">
                  <c:v>44531</c:v>
                </c:pt>
                <c:pt idx="1026">
                  <c:v>44530</c:v>
                </c:pt>
                <c:pt idx="1027">
                  <c:v>44529</c:v>
                </c:pt>
                <c:pt idx="1028">
                  <c:v>44526</c:v>
                </c:pt>
                <c:pt idx="1029">
                  <c:v>44525</c:v>
                </c:pt>
                <c:pt idx="1030">
                  <c:v>44524</c:v>
                </c:pt>
                <c:pt idx="1031">
                  <c:v>44523</c:v>
                </c:pt>
                <c:pt idx="1032">
                  <c:v>44522</c:v>
                </c:pt>
                <c:pt idx="1033">
                  <c:v>44519</c:v>
                </c:pt>
                <c:pt idx="1034">
                  <c:v>44518</c:v>
                </c:pt>
                <c:pt idx="1035">
                  <c:v>44517</c:v>
                </c:pt>
                <c:pt idx="1036">
                  <c:v>44516</c:v>
                </c:pt>
                <c:pt idx="1037">
                  <c:v>44515</c:v>
                </c:pt>
                <c:pt idx="1038">
                  <c:v>44512</c:v>
                </c:pt>
                <c:pt idx="1039">
                  <c:v>44511</c:v>
                </c:pt>
                <c:pt idx="1040">
                  <c:v>44510</c:v>
                </c:pt>
                <c:pt idx="1041">
                  <c:v>44509</c:v>
                </c:pt>
                <c:pt idx="1042">
                  <c:v>44508</c:v>
                </c:pt>
                <c:pt idx="1043">
                  <c:v>44505</c:v>
                </c:pt>
                <c:pt idx="1044">
                  <c:v>44504</c:v>
                </c:pt>
                <c:pt idx="1045">
                  <c:v>44503</c:v>
                </c:pt>
                <c:pt idx="1046">
                  <c:v>44502</c:v>
                </c:pt>
                <c:pt idx="1047">
                  <c:v>44501</c:v>
                </c:pt>
                <c:pt idx="1048">
                  <c:v>44498</c:v>
                </c:pt>
                <c:pt idx="1049">
                  <c:v>44497</c:v>
                </c:pt>
                <c:pt idx="1050">
                  <c:v>44496</c:v>
                </c:pt>
                <c:pt idx="1051">
                  <c:v>44495</c:v>
                </c:pt>
                <c:pt idx="1052">
                  <c:v>44494</c:v>
                </c:pt>
                <c:pt idx="1053">
                  <c:v>44491</c:v>
                </c:pt>
                <c:pt idx="1054">
                  <c:v>44490</c:v>
                </c:pt>
                <c:pt idx="1055">
                  <c:v>44489</c:v>
                </c:pt>
                <c:pt idx="1056">
                  <c:v>44488</c:v>
                </c:pt>
                <c:pt idx="1057">
                  <c:v>44487</c:v>
                </c:pt>
                <c:pt idx="1058">
                  <c:v>44484</c:v>
                </c:pt>
                <c:pt idx="1059">
                  <c:v>44483</c:v>
                </c:pt>
                <c:pt idx="1060">
                  <c:v>44482</c:v>
                </c:pt>
                <c:pt idx="1061">
                  <c:v>44481</c:v>
                </c:pt>
                <c:pt idx="1062">
                  <c:v>44480</c:v>
                </c:pt>
                <c:pt idx="1063">
                  <c:v>44477</c:v>
                </c:pt>
                <c:pt idx="1064">
                  <c:v>44476</c:v>
                </c:pt>
                <c:pt idx="1065">
                  <c:v>44475</c:v>
                </c:pt>
                <c:pt idx="1066">
                  <c:v>44474</c:v>
                </c:pt>
                <c:pt idx="1067">
                  <c:v>44473</c:v>
                </c:pt>
                <c:pt idx="1068">
                  <c:v>44470</c:v>
                </c:pt>
                <c:pt idx="1069">
                  <c:v>44469</c:v>
                </c:pt>
                <c:pt idx="1070">
                  <c:v>44468</c:v>
                </c:pt>
                <c:pt idx="1071">
                  <c:v>44467</c:v>
                </c:pt>
                <c:pt idx="1072">
                  <c:v>44466</c:v>
                </c:pt>
                <c:pt idx="1073">
                  <c:v>44463</c:v>
                </c:pt>
                <c:pt idx="1074">
                  <c:v>44462</c:v>
                </c:pt>
                <c:pt idx="1075">
                  <c:v>44461</c:v>
                </c:pt>
                <c:pt idx="1076">
                  <c:v>44460</c:v>
                </c:pt>
                <c:pt idx="1077">
                  <c:v>44459</c:v>
                </c:pt>
                <c:pt idx="1078">
                  <c:v>44456</c:v>
                </c:pt>
                <c:pt idx="1079">
                  <c:v>44455</c:v>
                </c:pt>
                <c:pt idx="1080">
                  <c:v>44454</c:v>
                </c:pt>
                <c:pt idx="1081">
                  <c:v>44453</c:v>
                </c:pt>
                <c:pt idx="1082">
                  <c:v>44452</c:v>
                </c:pt>
                <c:pt idx="1083">
                  <c:v>44449</c:v>
                </c:pt>
                <c:pt idx="1084">
                  <c:v>44448</c:v>
                </c:pt>
                <c:pt idx="1085">
                  <c:v>44447</c:v>
                </c:pt>
                <c:pt idx="1086">
                  <c:v>44446</c:v>
                </c:pt>
                <c:pt idx="1087">
                  <c:v>44445</c:v>
                </c:pt>
                <c:pt idx="1088">
                  <c:v>44442</c:v>
                </c:pt>
                <c:pt idx="1089">
                  <c:v>44441</c:v>
                </c:pt>
                <c:pt idx="1090">
                  <c:v>44440</c:v>
                </c:pt>
                <c:pt idx="1091">
                  <c:v>44439</c:v>
                </c:pt>
                <c:pt idx="1092">
                  <c:v>44438</c:v>
                </c:pt>
                <c:pt idx="1093">
                  <c:v>44435</c:v>
                </c:pt>
                <c:pt idx="1094">
                  <c:v>44434</c:v>
                </c:pt>
                <c:pt idx="1095">
                  <c:v>44433</c:v>
                </c:pt>
                <c:pt idx="1096">
                  <c:v>44432</c:v>
                </c:pt>
                <c:pt idx="1097">
                  <c:v>44431</c:v>
                </c:pt>
                <c:pt idx="1098">
                  <c:v>44428</c:v>
                </c:pt>
                <c:pt idx="1099">
                  <c:v>44427</c:v>
                </c:pt>
                <c:pt idx="1100">
                  <c:v>44426</c:v>
                </c:pt>
                <c:pt idx="1101">
                  <c:v>44425</c:v>
                </c:pt>
                <c:pt idx="1102">
                  <c:v>44424</c:v>
                </c:pt>
                <c:pt idx="1103">
                  <c:v>44421</c:v>
                </c:pt>
                <c:pt idx="1104">
                  <c:v>44420</c:v>
                </c:pt>
                <c:pt idx="1105">
                  <c:v>44419</c:v>
                </c:pt>
                <c:pt idx="1106">
                  <c:v>44418</c:v>
                </c:pt>
                <c:pt idx="1107">
                  <c:v>44417</c:v>
                </c:pt>
                <c:pt idx="1108">
                  <c:v>44414</c:v>
                </c:pt>
                <c:pt idx="1109">
                  <c:v>44413</c:v>
                </c:pt>
                <c:pt idx="1110">
                  <c:v>44412</c:v>
                </c:pt>
                <c:pt idx="1111">
                  <c:v>44411</c:v>
                </c:pt>
                <c:pt idx="1112">
                  <c:v>44410</c:v>
                </c:pt>
                <c:pt idx="1113">
                  <c:v>44407</c:v>
                </c:pt>
                <c:pt idx="1114">
                  <c:v>44406</c:v>
                </c:pt>
                <c:pt idx="1115">
                  <c:v>44405</c:v>
                </c:pt>
                <c:pt idx="1116">
                  <c:v>44404</c:v>
                </c:pt>
                <c:pt idx="1117">
                  <c:v>44403</c:v>
                </c:pt>
                <c:pt idx="1118">
                  <c:v>44400</c:v>
                </c:pt>
                <c:pt idx="1119">
                  <c:v>44399</c:v>
                </c:pt>
                <c:pt idx="1120">
                  <c:v>44398</c:v>
                </c:pt>
                <c:pt idx="1121">
                  <c:v>44397</c:v>
                </c:pt>
                <c:pt idx="1122">
                  <c:v>44396</c:v>
                </c:pt>
                <c:pt idx="1123">
                  <c:v>44393</c:v>
                </c:pt>
                <c:pt idx="1124">
                  <c:v>44392</c:v>
                </c:pt>
                <c:pt idx="1125">
                  <c:v>44391</c:v>
                </c:pt>
                <c:pt idx="1126">
                  <c:v>44390</c:v>
                </c:pt>
                <c:pt idx="1127">
                  <c:v>44389</c:v>
                </c:pt>
                <c:pt idx="1128">
                  <c:v>44386</c:v>
                </c:pt>
                <c:pt idx="1129">
                  <c:v>44385</c:v>
                </c:pt>
                <c:pt idx="1130">
                  <c:v>44384</c:v>
                </c:pt>
                <c:pt idx="1131">
                  <c:v>44383</c:v>
                </c:pt>
                <c:pt idx="1132">
                  <c:v>44382</c:v>
                </c:pt>
                <c:pt idx="1133">
                  <c:v>44379</c:v>
                </c:pt>
                <c:pt idx="1134">
                  <c:v>44378</c:v>
                </c:pt>
                <c:pt idx="1135">
                  <c:v>44377</c:v>
                </c:pt>
                <c:pt idx="1136">
                  <c:v>44376</c:v>
                </c:pt>
                <c:pt idx="1137">
                  <c:v>44375</c:v>
                </c:pt>
                <c:pt idx="1138">
                  <c:v>44372</c:v>
                </c:pt>
                <c:pt idx="1139">
                  <c:v>44371</c:v>
                </c:pt>
                <c:pt idx="1140">
                  <c:v>44370</c:v>
                </c:pt>
                <c:pt idx="1141">
                  <c:v>44369</c:v>
                </c:pt>
                <c:pt idx="1142">
                  <c:v>44368</c:v>
                </c:pt>
                <c:pt idx="1143">
                  <c:v>44365</c:v>
                </c:pt>
                <c:pt idx="1144">
                  <c:v>44364</c:v>
                </c:pt>
                <c:pt idx="1145">
                  <c:v>44363</c:v>
                </c:pt>
                <c:pt idx="1146">
                  <c:v>44362</c:v>
                </c:pt>
                <c:pt idx="1147">
                  <c:v>44361</c:v>
                </c:pt>
                <c:pt idx="1148">
                  <c:v>44358</c:v>
                </c:pt>
                <c:pt idx="1149">
                  <c:v>44357</c:v>
                </c:pt>
                <c:pt idx="1150">
                  <c:v>44356</c:v>
                </c:pt>
                <c:pt idx="1151">
                  <c:v>44355</c:v>
                </c:pt>
                <c:pt idx="1152">
                  <c:v>44354</c:v>
                </c:pt>
                <c:pt idx="1153">
                  <c:v>44351</c:v>
                </c:pt>
                <c:pt idx="1154">
                  <c:v>44350</c:v>
                </c:pt>
                <c:pt idx="1155">
                  <c:v>44349</c:v>
                </c:pt>
                <c:pt idx="1156">
                  <c:v>44348</c:v>
                </c:pt>
                <c:pt idx="1157">
                  <c:v>44347</c:v>
                </c:pt>
                <c:pt idx="1158">
                  <c:v>44344</c:v>
                </c:pt>
                <c:pt idx="1159">
                  <c:v>44343</c:v>
                </c:pt>
                <c:pt idx="1160">
                  <c:v>44342</c:v>
                </c:pt>
                <c:pt idx="1161">
                  <c:v>44341</c:v>
                </c:pt>
                <c:pt idx="1162">
                  <c:v>44340</c:v>
                </c:pt>
                <c:pt idx="1163">
                  <c:v>44337</c:v>
                </c:pt>
                <c:pt idx="1164">
                  <c:v>44336</c:v>
                </c:pt>
                <c:pt idx="1165">
                  <c:v>44335</c:v>
                </c:pt>
                <c:pt idx="1166">
                  <c:v>44334</c:v>
                </c:pt>
                <c:pt idx="1167">
                  <c:v>44333</c:v>
                </c:pt>
                <c:pt idx="1168">
                  <c:v>44330</c:v>
                </c:pt>
                <c:pt idx="1169">
                  <c:v>44329</c:v>
                </c:pt>
                <c:pt idx="1170">
                  <c:v>44328</c:v>
                </c:pt>
                <c:pt idx="1171">
                  <c:v>44327</c:v>
                </c:pt>
                <c:pt idx="1172">
                  <c:v>44326</c:v>
                </c:pt>
                <c:pt idx="1173">
                  <c:v>44323</c:v>
                </c:pt>
                <c:pt idx="1174">
                  <c:v>44322</c:v>
                </c:pt>
                <c:pt idx="1175">
                  <c:v>44321</c:v>
                </c:pt>
                <c:pt idx="1176">
                  <c:v>44320</c:v>
                </c:pt>
                <c:pt idx="1177">
                  <c:v>44319</c:v>
                </c:pt>
                <c:pt idx="1178">
                  <c:v>44316</c:v>
                </c:pt>
                <c:pt idx="1179">
                  <c:v>44315</c:v>
                </c:pt>
                <c:pt idx="1180">
                  <c:v>44314</c:v>
                </c:pt>
                <c:pt idx="1181">
                  <c:v>44313</c:v>
                </c:pt>
                <c:pt idx="1182">
                  <c:v>44312</c:v>
                </c:pt>
                <c:pt idx="1183">
                  <c:v>44309</c:v>
                </c:pt>
                <c:pt idx="1184">
                  <c:v>44308</c:v>
                </c:pt>
                <c:pt idx="1185">
                  <c:v>44307</c:v>
                </c:pt>
                <c:pt idx="1186">
                  <c:v>44306</c:v>
                </c:pt>
                <c:pt idx="1187">
                  <c:v>44305</c:v>
                </c:pt>
                <c:pt idx="1188">
                  <c:v>44302</c:v>
                </c:pt>
                <c:pt idx="1189">
                  <c:v>44301</c:v>
                </c:pt>
                <c:pt idx="1190">
                  <c:v>44300</c:v>
                </c:pt>
                <c:pt idx="1191">
                  <c:v>44299</c:v>
                </c:pt>
                <c:pt idx="1192">
                  <c:v>44298</c:v>
                </c:pt>
                <c:pt idx="1193">
                  <c:v>44295</c:v>
                </c:pt>
                <c:pt idx="1194">
                  <c:v>44294</c:v>
                </c:pt>
                <c:pt idx="1195">
                  <c:v>44293</c:v>
                </c:pt>
                <c:pt idx="1196">
                  <c:v>44292</c:v>
                </c:pt>
                <c:pt idx="1197">
                  <c:v>44291</c:v>
                </c:pt>
                <c:pt idx="1198">
                  <c:v>44288</c:v>
                </c:pt>
                <c:pt idx="1199">
                  <c:v>44287</c:v>
                </c:pt>
                <c:pt idx="1200">
                  <c:v>44286</c:v>
                </c:pt>
                <c:pt idx="1201">
                  <c:v>44285</c:v>
                </c:pt>
                <c:pt idx="1202">
                  <c:v>44284</c:v>
                </c:pt>
                <c:pt idx="1203">
                  <c:v>44281</c:v>
                </c:pt>
                <c:pt idx="1204">
                  <c:v>44280</c:v>
                </c:pt>
                <c:pt idx="1205">
                  <c:v>44279</c:v>
                </c:pt>
                <c:pt idx="1206">
                  <c:v>44278</c:v>
                </c:pt>
                <c:pt idx="1207">
                  <c:v>44277</c:v>
                </c:pt>
                <c:pt idx="1208">
                  <c:v>44274</c:v>
                </c:pt>
                <c:pt idx="1209">
                  <c:v>44273</c:v>
                </c:pt>
                <c:pt idx="1210">
                  <c:v>44272</c:v>
                </c:pt>
                <c:pt idx="1211">
                  <c:v>44271</c:v>
                </c:pt>
                <c:pt idx="1212">
                  <c:v>44270</c:v>
                </c:pt>
                <c:pt idx="1213">
                  <c:v>44267</c:v>
                </c:pt>
                <c:pt idx="1214">
                  <c:v>44266</c:v>
                </c:pt>
                <c:pt idx="1215">
                  <c:v>44265</c:v>
                </c:pt>
                <c:pt idx="1216">
                  <c:v>44264</c:v>
                </c:pt>
                <c:pt idx="1217">
                  <c:v>44263</c:v>
                </c:pt>
                <c:pt idx="1218">
                  <c:v>44260</c:v>
                </c:pt>
                <c:pt idx="1219">
                  <c:v>44259</c:v>
                </c:pt>
                <c:pt idx="1220">
                  <c:v>44258</c:v>
                </c:pt>
                <c:pt idx="1221">
                  <c:v>44257</c:v>
                </c:pt>
                <c:pt idx="1222">
                  <c:v>44256</c:v>
                </c:pt>
                <c:pt idx="1223">
                  <c:v>44253</c:v>
                </c:pt>
                <c:pt idx="1224">
                  <c:v>44252</c:v>
                </c:pt>
                <c:pt idx="1225">
                  <c:v>44251</c:v>
                </c:pt>
                <c:pt idx="1226">
                  <c:v>44250</c:v>
                </c:pt>
                <c:pt idx="1227">
                  <c:v>44249</c:v>
                </c:pt>
                <c:pt idx="1228">
                  <c:v>44246</c:v>
                </c:pt>
                <c:pt idx="1229">
                  <c:v>44245</c:v>
                </c:pt>
                <c:pt idx="1230">
                  <c:v>44244</c:v>
                </c:pt>
                <c:pt idx="1231">
                  <c:v>44243</c:v>
                </c:pt>
                <c:pt idx="1232">
                  <c:v>44242</c:v>
                </c:pt>
                <c:pt idx="1233">
                  <c:v>44239</c:v>
                </c:pt>
                <c:pt idx="1234">
                  <c:v>44238</c:v>
                </c:pt>
                <c:pt idx="1235">
                  <c:v>44237</c:v>
                </c:pt>
                <c:pt idx="1236">
                  <c:v>44236</c:v>
                </c:pt>
                <c:pt idx="1237">
                  <c:v>44235</c:v>
                </c:pt>
                <c:pt idx="1238">
                  <c:v>44232</c:v>
                </c:pt>
                <c:pt idx="1239">
                  <c:v>44231</c:v>
                </c:pt>
                <c:pt idx="1240">
                  <c:v>44230</c:v>
                </c:pt>
                <c:pt idx="1241">
                  <c:v>44229</c:v>
                </c:pt>
                <c:pt idx="1242">
                  <c:v>44228</c:v>
                </c:pt>
                <c:pt idx="1243">
                  <c:v>44225</c:v>
                </c:pt>
                <c:pt idx="1244">
                  <c:v>44224</c:v>
                </c:pt>
                <c:pt idx="1245">
                  <c:v>44223</c:v>
                </c:pt>
                <c:pt idx="1246">
                  <c:v>44222</c:v>
                </c:pt>
                <c:pt idx="1247">
                  <c:v>44221</c:v>
                </c:pt>
                <c:pt idx="1248">
                  <c:v>44218</c:v>
                </c:pt>
                <c:pt idx="1249">
                  <c:v>44217</c:v>
                </c:pt>
                <c:pt idx="1250">
                  <c:v>44216</c:v>
                </c:pt>
                <c:pt idx="1251">
                  <c:v>44215</c:v>
                </c:pt>
                <c:pt idx="1252">
                  <c:v>44214</c:v>
                </c:pt>
                <c:pt idx="1253">
                  <c:v>44211</c:v>
                </c:pt>
                <c:pt idx="1254">
                  <c:v>44210</c:v>
                </c:pt>
                <c:pt idx="1255">
                  <c:v>44209</c:v>
                </c:pt>
                <c:pt idx="1256">
                  <c:v>44208</c:v>
                </c:pt>
                <c:pt idx="1257">
                  <c:v>44207</c:v>
                </c:pt>
                <c:pt idx="1258">
                  <c:v>44204</c:v>
                </c:pt>
                <c:pt idx="1259">
                  <c:v>44203</c:v>
                </c:pt>
                <c:pt idx="1260">
                  <c:v>44202</c:v>
                </c:pt>
                <c:pt idx="1261">
                  <c:v>44201</c:v>
                </c:pt>
                <c:pt idx="1262">
                  <c:v>44200</c:v>
                </c:pt>
                <c:pt idx="1263">
                  <c:v>44197</c:v>
                </c:pt>
                <c:pt idx="1264">
                  <c:v>44196</c:v>
                </c:pt>
                <c:pt idx="1265">
                  <c:v>44195</c:v>
                </c:pt>
                <c:pt idx="1266">
                  <c:v>44194</c:v>
                </c:pt>
                <c:pt idx="1267">
                  <c:v>44193</c:v>
                </c:pt>
                <c:pt idx="1268">
                  <c:v>44190</c:v>
                </c:pt>
                <c:pt idx="1269">
                  <c:v>44189</c:v>
                </c:pt>
                <c:pt idx="1270">
                  <c:v>44188</c:v>
                </c:pt>
                <c:pt idx="1271">
                  <c:v>44187</c:v>
                </c:pt>
                <c:pt idx="1272">
                  <c:v>44186</c:v>
                </c:pt>
                <c:pt idx="1273">
                  <c:v>44183</c:v>
                </c:pt>
                <c:pt idx="1274">
                  <c:v>44182</c:v>
                </c:pt>
                <c:pt idx="1275">
                  <c:v>44181</c:v>
                </c:pt>
                <c:pt idx="1276">
                  <c:v>44180</c:v>
                </c:pt>
                <c:pt idx="1277">
                  <c:v>44179</c:v>
                </c:pt>
                <c:pt idx="1278">
                  <c:v>44176</c:v>
                </c:pt>
                <c:pt idx="1279">
                  <c:v>44175</c:v>
                </c:pt>
                <c:pt idx="1280">
                  <c:v>44174</c:v>
                </c:pt>
                <c:pt idx="1281">
                  <c:v>44173</c:v>
                </c:pt>
                <c:pt idx="1282">
                  <c:v>44172</c:v>
                </c:pt>
                <c:pt idx="1283">
                  <c:v>44169</c:v>
                </c:pt>
                <c:pt idx="1284">
                  <c:v>44168</c:v>
                </c:pt>
                <c:pt idx="1285">
                  <c:v>44167</c:v>
                </c:pt>
                <c:pt idx="1286">
                  <c:v>44166</c:v>
                </c:pt>
                <c:pt idx="1287">
                  <c:v>44165</c:v>
                </c:pt>
                <c:pt idx="1288">
                  <c:v>44162</c:v>
                </c:pt>
                <c:pt idx="1289">
                  <c:v>44161</c:v>
                </c:pt>
                <c:pt idx="1290">
                  <c:v>44160</c:v>
                </c:pt>
                <c:pt idx="1291">
                  <c:v>44159</c:v>
                </c:pt>
                <c:pt idx="1292">
                  <c:v>44158</c:v>
                </c:pt>
                <c:pt idx="1293">
                  <c:v>44155</c:v>
                </c:pt>
                <c:pt idx="1294">
                  <c:v>44154</c:v>
                </c:pt>
                <c:pt idx="1295">
                  <c:v>44153</c:v>
                </c:pt>
                <c:pt idx="1296">
                  <c:v>44152</c:v>
                </c:pt>
                <c:pt idx="1297">
                  <c:v>44151</c:v>
                </c:pt>
                <c:pt idx="1298">
                  <c:v>44148</c:v>
                </c:pt>
                <c:pt idx="1299">
                  <c:v>44147</c:v>
                </c:pt>
                <c:pt idx="1300">
                  <c:v>44146</c:v>
                </c:pt>
                <c:pt idx="1301">
                  <c:v>44145</c:v>
                </c:pt>
                <c:pt idx="1302">
                  <c:v>44144</c:v>
                </c:pt>
                <c:pt idx="1303">
                  <c:v>44141</c:v>
                </c:pt>
                <c:pt idx="1304">
                  <c:v>44140</c:v>
                </c:pt>
                <c:pt idx="1305">
                  <c:v>44139</c:v>
                </c:pt>
                <c:pt idx="1306">
                  <c:v>44138</c:v>
                </c:pt>
                <c:pt idx="1307">
                  <c:v>44137</c:v>
                </c:pt>
                <c:pt idx="1308">
                  <c:v>44134</c:v>
                </c:pt>
                <c:pt idx="1309">
                  <c:v>44133</c:v>
                </c:pt>
                <c:pt idx="1310">
                  <c:v>44132</c:v>
                </c:pt>
                <c:pt idx="1311">
                  <c:v>44131</c:v>
                </c:pt>
                <c:pt idx="1312">
                  <c:v>44130</c:v>
                </c:pt>
                <c:pt idx="1313">
                  <c:v>44127</c:v>
                </c:pt>
                <c:pt idx="1314">
                  <c:v>44126</c:v>
                </c:pt>
                <c:pt idx="1315">
                  <c:v>44125</c:v>
                </c:pt>
                <c:pt idx="1316">
                  <c:v>44124</c:v>
                </c:pt>
                <c:pt idx="1317">
                  <c:v>44123</c:v>
                </c:pt>
                <c:pt idx="1318">
                  <c:v>44120</c:v>
                </c:pt>
                <c:pt idx="1319">
                  <c:v>44119</c:v>
                </c:pt>
                <c:pt idx="1320">
                  <c:v>44118</c:v>
                </c:pt>
                <c:pt idx="1321">
                  <c:v>44117</c:v>
                </c:pt>
                <c:pt idx="1322">
                  <c:v>44116</c:v>
                </c:pt>
                <c:pt idx="1323">
                  <c:v>44113</c:v>
                </c:pt>
                <c:pt idx="1324">
                  <c:v>44112</c:v>
                </c:pt>
                <c:pt idx="1325">
                  <c:v>44111</c:v>
                </c:pt>
                <c:pt idx="1326">
                  <c:v>44110</c:v>
                </c:pt>
                <c:pt idx="1327">
                  <c:v>44109</c:v>
                </c:pt>
                <c:pt idx="1328">
                  <c:v>44106</c:v>
                </c:pt>
                <c:pt idx="1329">
                  <c:v>44105</c:v>
                </c:pt>
                <c:pt idx="1330">
                  <c:v>44104</c:v>
                </c:pt>
                <c:pt idx="1331">
                  <c:v>44103</c:v>
                </c:pt>
                <c:pt idx="1332">
                  <c:v>44102</c:v>
                </c:pt>
                <c:pt idx="1333">
                  <c:v>44099</c:v>
                </c:pt>
                <c:pt idx="1334">
                  <c:v>44098</c:v>
                </c:pt>
                <c:pt idx="1335">
                  <c:v>44097</c:v>
                </c:pt>
                <c:pt idx="1336">
                  <c:v>44096</c:v>
                </c:pt>
                <c:pt idx="1337">
                  <c:v>44095</c:v>
                </c:pt>
                <c:pt idx="1338">
                  <c:v>44092</c:v>
                </c:pt>
                <c:pt idx="1339">
                  <c:v>44091</c:v>
                </c:pt>
                <c:pt idx="1340">
                  <c:v>44090</c:v>
                </c:pt>
                <c:pt idx="1341">
                  <c:v>44089</c:v>
                </c:pt>
                <c:pt idx="1342">
                  <c:v>44088</c:v>
                </c:pt>
                <c:pt idx="1343">
                  <c:v>44085</c:v>
                </c:pt>
                <c:pt idx="1344">
                  <c:v>44084</c:v>
                </c:pt>
                <c:pt idx="1345">
                  <c:v>44083</c:v>
                </c:pt>
                <c:pt idx="1346">
                  <c:v>44082</c:v>
                </c:pt>
                <c:pt idx="1347">
                  <c:v>44081</c:v>
                </c:pt>
                <c:pt idx="1348">
                  <c:v>44078</c:v>
                </c:pt>
                <c:pt idx="1349">
                  <c:v>44077</c:v>
                </c:pt>
                <c:pt idx="1350">
                  <c:v>44076</c:v>
                </c:pt>
                <c:pt idx="1351">
                  <c:v>44075</c:v>
                </c:pt>
                <c:pt idx="1352">
                  <c:v>44074</c:v>
                </c:pt>
                <c:pt idx="1353">
                  <c:v>44071</c:v>
                </c:pt>
                <c:pt idx="1354">
                  <c:v>44070</c:v>
                </c:pt>
                <c:pt idx="1355">
                  <c:v>44069</c:v>
                </c:pt>
                <c:pt idx="1356">
                  <c:v>44068</c:v>
                </c:pt>
                <c:pt idx="1357">
                  <c:v>44067</c:v>
                </c:pt>
                <c:pt idx="1358">
                  <c:v>44064</c:v>
                </c:pt>
                <c:pt idx="1359">
                  <c:v>44063</c:v>
                </c:pt>
                <c:pt idx="1360">
                  <c:v>44062</c:v>
                </c:pt>
                <c:pt idx="1361">
                  <c:v>44061</c:v>
                </c:pt>
                <c:pt idx="1362">
                  <c:v>44060</c:v>
                </c:pt>
                <c:pt idx="1363">
                  <c:v>44057</c:v>
                </c:pt>
                <c:pt idx="1364">
                  <c:v>44056</c:v>
                </c:pt>
                <c:pt idx="1365">
                  <c:v>44055</c:v>
                </c:pt>
                <c:pt idx="1366">
                  <c:v>44054</c:v>
                </c:pt>
                <c:pt idx="1367">
                  <c:v>44053</c:v>
                </c:pt>
                <c:pt idx="1368">
                  <c:v>44050</c:v>
                </c:pt>
                <c:pt idx="1369">
                  <c:v>44049</c:v>
                </c:pt>
                <c:pt idx="1370">
                  <c:v>44048</c:v>
                </c:pt>
                <c:pt idx="1371">
                  <c:v>44047</c:v>
                </c:pt>
                <c:pt idx="1372">
                  <c:v>44046</c:v>
                </c:pt>
                <c:pt idx="1373">
                  <c:v>44043</c:v>
                </c:pt>
                <c:pt idx="1374">
                  <c:v>44042</c:v>
                </c:pt>
                <c:pt idx="1375">
                  <c:v>44041</c:v>
                </c:pt>
                <c:pt idx="1376">
                  <c:v>44040</c:v>
                </c:pt>
                <c:pt idx="1377">
                  <c:v>44039</c:v>
                </c:pt>
                <c:pt idx="1378">
                  <c:v>44036</c:v>
                </c:pt>
                <c:pt idx="1379">
                  <c:v>44035</c:v>
                </c:pt>
                <c:pt idx="1380">
                  <c:v>44034</c:v>
                </c:pt>
                <c:pt idx="1381">
                  <c:v>44033</c:v>
                </c:pt>
                <c:pt idx="1382">
                  <c:v>44032</c:v>
                </c:pt>
                <c:pt idx="1383">
                  <c:v>44029</c:v>
                </c:pt>
                <c:pt idx="1384">
                  <c:v>44028</c:v>
                </c:pt>
                <c:pt idx="1385">
                  <c:v>44027</c:v>
                </c:pt>
                <c:pt idx="1386">
                  <c:v>44026</c:v>
                </c:pt>
                <c:pt idx="1387">
                  <c:v>44025</c:v>
                </c:pt>
                <c:pt idx="1388">
                  <c:v>44022</c:v>
                </c:pt>
                <c:pt idx="1389">
                  <c:v>44021</c:v>
                </c:pt>
                <c:pt idx="1390">
                  <c:v>44020</c:v>
                </c:pt>
                <c:pt idx="1391">
                  <c:v>44019</c:v>
                </c:pt>
                <c:pt idx="1392">
                  <c:v>44018</c:v>
                </c:pt>
                <c:pt idx="1393">
                  <c:v>44015</c:v>
                </c:pt>
                <c:pt idx="1394">
                  <c:v>44014</c:v>
                </c:pt>
                <c:pt idx="1395">
                  <c:v>44013</c:v>
                </c:pt>
                <c:pt idx="1396">
                  <c:v>44012</c:v>
                </c:pt>
                <c:pt idx="1397">
                  <c:v>44011</c:v>
                </c:pt>
                <c:pt idx="1398">
                  <c:v>44008</c:v>
                </c:pt>
                <c:pt idx="1399">
                  <c:v>44007</c:v>
                </c:pt>
                <c:pt idx="1400">
                  <c:v>44006</c:v>
                </c:pt>
                <c:pt idx="1401">
                  <c:v>44005</c:v>
                </c:pt>
                <c:pt idx="1402">
                  <c:v>44004</c:v>
                </c:pt>
                <c:pt idx="1403">
                  <c:v>44001</c:v>
                </c:pt>
                <c:pt idx="1404">
                  <c:v>44000</c:v>
                </c:pt>
                <c:pt idx="1405">
                  <c:v>43999</c:v>
                </c:pt>
                <c:pt idx="1406">
                  <c:v>43998</c:v>
                </c:pt>
                <c:pt idx="1407">
                  <c:v>43997</c:v>
                </c:pt>
                <c:pt idx="1408">
                  <c:v>43994</c:v>
                </c:pt>
                <c:pt idx="1409">
                  <c:v>43993</c:v>
                </c:pt>
                <c:pt idx="1410">
                  <c:v>43992</c:v>
                </c:pt>
                <c:pt idx="1411">
                  <c:v>43991</c:v>
                </c:pt>
                <c:pt idx="1412">
                  <c:v>43990</c:v>
                </c:pt>
                <c:pt idx="1413">
                  <c:v>43987</c:v>
                </c:pt>
                <c:pt idx="1414">
                  <c:v>43986</c:v>
                </c:pt>
                <c:pt idx="1415">
                  <c:v>43985</c:v>
                </c:pt>
                <c:pt idx="1416">
                  <c:v>43984</c:v>
                </c:pt>
                <c:pt idx="1417">
                  <c:v>43983</c:v>
                </c:pt>
                <c:pt idx="1418">
                  <c:v>43980</c:v>
                </c:pt>
                <c:pt idx="1419">
                  <c:v>43979</c:v>
                </c:pt>
                <c:pt idx="1420">
                  <c:v>43978</c:v>
                </c:pt>
                <c:pt idx="1421">
                  <c:v>43977</c:v>
                </c:pt>
                <c:pt idx="1422">
                  <c:v>43976</c:v>
                </c:pt>
                <c:pt idx="1423">
                  <c:v>43973</c:v>
                </c:pt>
                <c:pt idx="1424">
                  <c:v>43972</c:v>
                </c:pt>
                <c:pt idx="1425">
                  <c:v>43971</c:v>
                </c:pt>
                <c:pt idx="1426">
                  <c:v>43970</c:v>
                </c:pt>
                <c:pt idx="1427">
                  <c:v>43969</c:v>
                </c:pt>
                <c:pt idx="1428">
                  <c:v>43966</c:v>
                </c:pt>
                <c:pt idx="1429">
                  <c:v>43965</c:v>
                </c:pt>
                <c:pt idx="1430">
                  <c:v>43964</c:v>
                </c:pt>
                <c:pt idx="1431">
                  <c:v>43963</c:v>
                </c:pt>
                <c:pt idx="1432">
                  <c:v>43962</c:v>
                </c:pt>
                <c:pt idx="1433">
                  <c:v>43959</c:v>
                </c:pt>
                <c:pt idx="1434">
                  <c:v>43958</c:v>
                </c:pt>
                <c:pt idx="1435">
                  <c:v>43957</c:v>
                </c:pt>
                <c:pt idx="1436">
                  <c:v>43956</c:v>
                </c:pt>
                <c:pt idx="1437">
                  <c:v>43955</c:v>
                </c:pt>
                <c:pt idx="1438">
                  <c:v>43952</c:v>
                </c:pt>
                <c:pt idx="1439">
                  <c:v>43951</c:v>
                </c:pt>
                <c:pt idx="1440">
                  <c:v>43950</c:v>
                </c:pt>
                <c:pt idx="1441">
                  <c:v>43949</c:v>
                </c:pt>
                <c:pt idx="1442">
                  <c:v>43948</c:v>
                </c:pt>
                <c:pt idx="1443">
                  <c:v>43945</c:v>
                </c:pt>
                <c:pt idx="1444">
                  <c:v>43944</c:v>
                </c:pt>
                <c:pt idx="1445">
                  <c:v>43943</c:v>
                </c:pt>
                <c:pt idx="1446">
                  <c:v>43942</c:v>
                </c:pt>
                <c:pt idx="1447">
                  <c:v>43941</c:v>
                </c:pt>
                <c:pt idx="1448">
                  <c:v>43938</c:v>
                </c:pt>
                <c:pt idx="1449">
                  <c:v>43937</c:v>
                </c:pt>
                <c:pt idx="1450">
                  <c:v>43936</c:v>
                </c:pt>
                <c:pt idx="1451">
                  <c:v>43935</c:v>
                </c:pt>
                <c:pt idx="1452">
                  <c:v>43934</c:v>
                </c:pt>
                <c:pt idx="1453">
                  <c:v>43931</c:v>
                </c:pt>
                <c:pt idx="1454">
                  <c:v>43930</c:v>
                </c:pt>
                <c:pt idx="1455">
                  <c:v>43929</c:v>
                </c:pt>
                <c:pt idx="1456">
                  <c:v>43928</c:v>
                </c:pt>
                <c:pt idx="1457">
                  <c:v>43927</c:v>
                </c:pt>
                <c:pt idx="1458">
                  <c:v>43924</c:v>
                </c:pt>
                <c:pt idx="1459">
                  <c:v>43923</c:v>
                </c:pt>
                <c:pt idx="1460">
                  <c:v>43922</c:v>
                </c:pt>
                <c:pt idx="1461">
                  <c:v>43921</c:v>
                </c:pt>
                <c:pt idx="1462">
                  <c:v>43920</c:v>
                </c:pt>
                <c:pt idx="1463">
                  <c:v>43917</c:v>
                </c:pt>
                <c:pt idx="1464">
                  <c:v>43916</c:v>
                </c:pt>
                <c:pt idx="1465">
                  <c:v>43915</c:v>
                </c:pt>
                <c:pt idx="1466">
                  <c:v>43914</c:v>
                </c:pt>
                <c:pt idx="1467">
                  <c:v>43913</c:v>
                </c:pt>
                <c:pt idx="1468">
                  <c:v>43910</c:v>
                </c:pt>
                <c:pt idx="1469">
                  <c:v>43909</c:v>
                </c:pt>
                <c:pt idx="1470">
                  <c:v>43908</c:v>
                </c:pt>
                <c:pt idx="1471">
                  <c:v>43907</c:v>
                </c:pt>
                <c:pt idx="1472">
                  <c:v>43906</c:v>
                </c:pt>
                <c:pt idx="1473">
                  <c:v>43903</c:v>
                </c:pt>
                <c:pt idx="1474">
                  <c:v>43902</c:v>
                </c:pt>
                <c:pt idx="1475">
                  <c:v>43901</c:v>
                </c:pt>
                <c:pt idx="1476">
                  <c:v>43900</c:v>
                </c:pt>
                <c:pt idx="1477">
                  <c:v>43899</c:v>
                </c:pt>
                <c:pt idx="1478">
                  <c:v>43896</c:v>
                </c:pt>
                <c:pt idx="1479">
                  <c:v>43895</c:v>
                </c:pt>
                <c:pt idx="1480">
                  <c:v>43894</c:v>
                </c:pt>
                <c:pt idx="1481">
                  <c:v>43893</c:v>
                </c:pt>
                <c:pt idx="1482">
                  <c:v>43892</c:v>
                </c:pt>
                <c:pt idx="1483">
                  <c:v>43889</c:v>
                </c:pt>
                <c:pt idx="1484">
                  <c:v>43888</c:v>
                </c:pt>
                <c:pt idx="1485">
                  <c:v>43887</c:v>
                </c:pt>
                <c:pt idx="1486">
                  <c:v>43886</c:v>
                </c:pt>
                <c:pt idx="1487">
                  <c:v>43885</c:v>
                </c:pt>
                <c:pt idx="1488">
                  <c:v>43882</c:v>
                </c:pt>
                <c:pt idx="1489">
                  <c:v>43881</c:v>
                </c:pt>
                <c:pt idx="1490">
                  <c:v>43880</c:v>
                </c:pt>
                <c:pt idx="1491">
                  <c:v>43879</c:v>
                </c:pt>
                <c:pt idx="1492">
                  <c:v>43878</c:v>
                </c:pt>
                <c:pt idx="1493">
                  <c:v>43875</c:v>
                </c:pt>
                <c:pt idx="1494">
                  <c:v>43874</c:v>
                </c:pt>
                <c:pt idx="1495">
                  <c:v>43873</c:v>
                </c:pt>
                <c:pt idx="1496">
                  <c:v>43872</c:v>
                </c:pt>
                <c:pt idx="1497">
                  <c:v>43871</c:v>
                </c:pt>
                <c:pt idx="1498">
                  <c:v>43868</c:v>
                </c:pt>
                <c:pt idx="1499">
                  <c:v>43867</c:v>
                </c:pt>
                <c:pt idx="1500">
                  <c:v>43866</c:v>
                </c:pt>
                <c:pt idx="1501">
                  <c:v>43865</c:v>
                </c:pt>
                <c:pt idx="1502">
                  <c:v>43864</c:v>
                </c:pt>
                <c:pt idx="1503">
                  <c:v>43861</c:v>
                </c:pt>
                <c:pt idx="1504">
                  <c:v>43860</c:v>
                </c:pt>
                <c:pt idx="1505">
                  <c:v>43859</c:v>
                </c:pt>
                <c:pt idx="1506">
                  <c:v>43858</c:v>
                </c:pt>
                <c:pt idx="1507">
                  <c:v>43857</c:v>
                </c:pt>
                <c:pt idx="1508">
                  <c:v>43854</c:v>
                </c:pt>
                <c:pt idx="1509">
                  <c:v>43853</c:v>
                </c:pt>
                <c:pt idx="1510">
                  <c:v>43852</c:v>
                </c:pt>
                <c:pt idx="1511">
                  <c:v>43851</c:v>
                </c:pt>
                <c:pt idx="1512">
                  <c:v>43850</c:v>
                </c:pt>
                <c:pt idx="1513">
                  <c:v>43847</c:v>
                </c:pt>
                <c:pt idx="1514">
                  <c:v>43846</c:v>
                </c:pt>
                <c:pt idx="1515">
                  <c:v>43845</c:v>
                </c:pt>
                <c:pt idx="1516">
                  <c:v>43844</c:v>
                </c:pt>
                <c:pt idx="1517">
                  <c:v>43843</c:v>
                </c:pt>
                <c:pt idx="1518">
                  <c:v>43840</c:v>
                </c:pt>
                <c:pt idx="1519">
                  <c:v>43839</c:v>
                </c:pt>
                <c:pt idx="1520">
                  <c:v>43838</c:v>
                </c:pt>
                <c:pt idx="1521">
                  <c:v>43837</c:v>
                </c:pt>
                <c:pt idx="1522">
                  <c:v>43836</c:v>
                </c:pt>
                <c:pt idx="1523">
                  <c:v>43833</c:v>
                </c:pt>
                <c:pt idx="1524">
                  <c:v>43832</c:v>
                </c:pt>
                <c:pt idx="1525">
                  <c:v>43831</c:v>
                </c:pt>
                <c:pt idx="1526">
                  <c:v>43830</c:v>
                </c:pt>
                <c:pt idx="1527">
                  <c:v>43829</c:v>
                </c:pt>
                <c:pt idx="1528">
                  <c:v>43826</c:v>
                </c:pt>
                <c:pt idx="1529">
                  <c:v>43825</c:v>
                </c:pt>
                <c:pt idx="1530">
                  <c:v>43824</c:v>
                </c:pt>
                <c:pt idx="1531">
                  <c:v>43823</c:v>
                </c:pt>
                <c:pt idx="1532">
                  <c:v>43822</c:v>
                </c:pt>
                <c:pt idx="1533">
                  <c:v>43819</c:v>
                </c:pt>
                <c:pt idx="1534">
                  <c:v>43818</c:v>
                </c:pt>
                <c:pt idx="1535">
                  <c:v>43817</c:v>
                </c:pt>
                <c:pt idx="1536">
                  <c:v>43816</c:v>
                </c:pt>
                <c:pt idx="1537">
                  <c:v>43815</c:v>
                </c:pt>
                <c:pt idx="1538">
                  <c:v>43812</c:v>
                </c:pt>
                <c:pt idx="1539">
                  <c:v>43811</c:v>
                </c:pt>
                <c:pt idx="1540">
                  <c:v>43810</c:v>
                </c:pt>
                <c:pt idx="1541">
                  <c:v>43809</c:v>
                </c:pt>
                <c:pt idx="1542">
                  <c:v>43808</c:v>
                </c:pt>
                <c:pt idx="1543">
                  <c:v>43805</c:v>
                </c:pt>
                <c:pt idx="1544">
                  <c:v>43804</c:v>
                </c:pt>
                <c:pt idx="1545">
                  <c:v>43803</c:v>
                </c:pt>
                <c:pt idx="1546">
                  <c:v>43802</c:v>
                </c:pt>
                <c:pt idx="1547">
                  <c:v>43801</c:v>
                </c:pt>
                <c:pt idx="1548">
                  <c:v>43798</c:v>
                </c:pt>
                <c:pt idx="1549">
                  <c:v>43797</c:v>
                </c:pt>
                <c:pt idx="1550">
                  <c:v>43796</c:v>
                </c:pt>
                <c:pt idx="1551">
                  <c:v>43795</c:v>
                </c:pt>
                <c:pt idx="1552">
                  <c:v>43794</c:v>
                </c:pt>
                <c:pt idx="1553">
                  <c:v>43791</c:v>
                </c:pt>
                <c:pt idx="1554">
                  <c:v>43790</c:v>
                </c:pt>
                <c:pt idx="1555">
                  <c:v>43789</c:v>
                </c:pt>
                <c:pt idx="1556">
                  <c:v>43788</c:v>
                </c:pt>
                <c:pt idx="1557">
                  <c:v>43787</c:v>
                </c:pt>
                <c:pt idx="1558">
                  <c:v>43784</c:v>
                </c:pt>
                <c:pt idx="1559">
                  <c:v>43783</c:v>
                </c:pt>
                <c:pt idx="1560">
                  <c:v>43782</c:v>
                </c:pt>
                <c:pt idx="1561">
                  <c:v>43781</c:v>
                </c:pt>
                <c:pt idx="1562">
                  <c:v>43780</c:v>
                </c:pt>
                <c:pt idx="1563">
                  <c:v>43777</c:v>
                </c:pt>
                <c:pt idx="1564">
                  <c:v>43776</c:v>
                </c:pt>
                <c:pt idx="1565">
                  <c:v>43775</c:v>
                </c:pt>
                <c:pt idx="1566">
                  <c:v>43774</c:v>
                </c:pt>
                <c:pt idx="1567">
                  <c:v>43773</c:v>
                </c:pt>
                <c:pt idx="1568">
                  <c:v>43770</c:v>
                </c:pt>
                <c:pt idx="1569">
                  <c:v>43769</c:v>
                </c:pt>
                <c:pt idx="1570">
                  <c:v>43768</c:v>
                </c:pt>
                <c:pt idx="1571">
                  <c:v>43767</c:v>
                </c:pt>
                <c:pt idx="1572">
                  <c:v>43766</c:v>
                </c:pt>
                <c:pt idx="1573">
                  <c:v>43763</c:v>
                </c:pt>
                <c:pt idx="1574">
                  <c:v>43762</c:v>
                </c:pt>
                <c:pt idx="1575">
                  <c:v>43761</c:v>
                </c:pt>
                <c:pt idx="1576">
                  <c:v>43760</c:v>
                </c:pt>
                <c:pt idx="1577">
                  <c:v>43759</c:v>
                </c:pt>
                <c:pt idx="1578">
                  <c:v>43756</c:v>
                </c:pt>
                <c:pt idx="1579">
                  <c:v>43755</c:v>
                </c:pt>
                <c:pt idx="1580">
                  <c:v>43754</c:v>
                </c:pt>
                <c:pt idx="1581">
                  <c:v>43753</c:v>
                </c:pt>
                <c:pt idx="1582">
                  <c:v>43752</c:v>
                </c:pt>
                <c:pt idx="1583">
                  <c:v>43749</c:v>
                </c:pt>
                <c:pt idx="1584">
                  <c:v>43748</c:v>
                </c:pt>
                <c:pt idx="1585">
                  <c:v>43747</c:v>
                </c:pt>
                <c:pt idx="1586">
                  <c:v>43746</c:v>
                </c:pt>
                <c:pt idx="1587">
                  <c:v>43745</c:v>
                </c:pt>
                <c:pt idx="1588">
                  <c:v>43742</c:v>
                </c:pt>
                <c:pt idx="1589">
                  <c:v>43741</c:v>
                </c:pt>
                <c:pt idx="1590">
                  <c:v>43740</c:v>
                </c:pt>
                <c:pt idx="1591">
                  <c:v>43739</c:v>
                </c:pt>
                <c:pt idx="1592">
                  <c:v>43738</c:v>
                </c:pt>
                <c:pt idx="1593">
                  <c:v>43735</c:v>
                </c:pt>
                <c:pt idx="1594">
                  <c:v>43734</c:v>
                </c:pt>
                <c:pt idx="1595">
                  <c:v>43733</c:v>
                </c:pt>
                <c:pt idx="1596">
                  <c:v>43732</c:v>
                </c:pt>
                <c:pt idx="1597">
                  <c:v>43731</c:v>
                </c:pt>
                <c:pt idx="1598">
                  <c:v>43728</c:v>
                </c:pt>
                <c:pt idx="1599">
                  <c:v>43727</c:v>
                </c:pt>
                <c:pt idx="1600">
                  <c:v>43726</c:v>
                </c:pt>
                <c:pt idx="1601">
                  <c:v>43725</c:v>
                </c:pt>
                <c:pt idx="1602">
                  <c:v>43724</c:v>
                </c:pt>
                <c:pt idx="1603">
                  <c:v>43721</c:v>
                </c:pt>
                <c:pt idx="1604">
                  <c:v>43720</c:v>
                </c:pt>
                <c:pt idx="1605">
                  <c:v>43719</c:v>
                </c:pt>
                <c:pt idx="1606">
                  <c:v>43718</c:v>
                </c:pt>
                <c:pt idx="1607">
                  <c:v>43717</c:v>
                </c:pt>
                <c:pt idx="1608">
                  <c:v>43714</c:v>
                </c:pt>
                <c:pt idx="1609">
                  <c:v>43713</c:v>
                </c:pt>
                <c:pt idx="1610">
                  <c:v>43712</c:v>
                </c:pt>
                <c:pt idx="1611">
                  <c:v>43711</c:v>
                </c:pt>
                <c:pt idx="1612">
                  <c:v>43710</c:v>
                </c:pt>
                <c:pt idx="1613">
                  <c:v>43707</c:v>
                </c:pt>
                <c:pt idx="1614">
                  <c:v>43706</c:v>
                </c:pt>
                <c:pt idx="1615">
                  <c:v>43705</c:v>
                </c:pt>
                <c:pt idx="1616">
                  <c:v>43704</c:v>
                </c:pt>
                <c:pt idx="1617">
                  <c:v>43703</c:v>
                </c:pt>
                <c:pt idx="1618">
                  <c:v>43700</c:v>
                </c:pt>
                <c:pt idx="1619">
                  <c:v>43699</c:v>
                </c:pt>
                <c:pt idx="1620">
                  <c:v>43698</c:v>
                </c:pt>
                <c:pt idx="1621">
                  <c:v>43697</c:v>
                </c:pt>
                <c:pt idx="1622">
                  <c:v>43696</c:v>
                </c:pt>
                <c:pt idx="1623">
                  <c:v>43693</c:v>
                </c:pt>
                <c:pt idx="1624">
                  <c:v>43692</c:v>
                </c:pt>
                <c:pt idx="1625">
                  <c:v>43691</c:v>
                </c:pt>
                <c:pt idx="1626">
                  <c:v>43690</c:v>
                </c:pt>
                <c:pt idx="1627">
                  <c:v>43689</c:v>
                </c:pt>
                <c:pt idx="1628">
                  <c:v>43686</c:v>
                </c:pt>
                <c:pt idx="1629">
                  <c:v>43685</c:v>
                </c:pt>
                <c:pt idx="1630">
                  <c:v>43684</c:v>
                </c:pt>
                <c:pt idx="1631">
                  <c:v>43683</c:v>
                </c:pt>
                <c:pt idx="1632">
                  <c:v>43682</c:v>
                </c:pt>
                <c:pt idx="1633">
                  <c:v>43679</c:v>
                </c:pt>
                <c:pt idx="1634">
                  <c:v>43678</c:v>
                </c:pt>
                <c:pt idx="1635">
                  <c:v>43677</c:v>
                </c:pt>
                <c:pt idx="1636">
                  <c:v>43676</c:v>
                </c:pt>
                <c:pt idx="1637">
                  <c:v>43675</c:v>
                </c:pt>
                <c:pt idx="1638">
                  <c:v>43672</c:v>
                </c:pt>
                <c:pt idx="1639">
                  <c:v>43671</c:v>
                </c:pt>
                <c:pt idx="1640">
                  <c:v>43670</c:v>
                </c:pt>
                <c:pt idx="1641">
                  <c:v>43669</c:v>
                </c:pt>
                <c:pt idx="1642">
                  <c:v>43668</c:v>
                </c:pt>
                <c:pt idx="1643">
                  <c:v>43665</c:v>
                </c:pt>
                <c:pt idx="1644">
                  <c:v>43664</c:v>
                </c:pt>
                <c:pt idx="1645">
                  <c:v>43663</c:v>
                </c:pt>
                <c:pt idx="1646">
                  <c:v>43662</c:v>
                </c:pt>
                <c:pt idx="1647">
                  <c:v>43661</c:v>
                </c:pt>
                <c:pt idx="1648">
                  <c:v>43658</c:v>
                </c:pt>
                <c:pt idx="1649">
                  <c:v>43657</c:v>
                </c:pt>
                <c:pt idx="1650">
                  <c:v>43656</c:v>
                </c:pt>
                <c:pt idx="1651">
                  <c:v>43655</c:v>
                </c:pt>
                <c:pt idx="1652">
                  <c:v>43654</c:v>
                </c:pt>
                <c:pt idx="1653">
                  <c:v>43651</c:v>
                </c:pt>
                <c:pt idx="1654">
                  <c:v>43650</c:v>
                </c:pt>
                <c:pt idx="1655">
                  <c:v>43649</c:v>
                </c:pt>
                <c:pt idx="1656">
                  <c:v>43648</c:v>
                </c:pt>
                <c:pt idx="1657">
                  <c:v>43647</c:v>
                </c:pt>
                <c:pt idx="1658">
                  <c:v>43644</c:v>
                </c:pt>
                <c:pt idx="1659">
                  <c:v>43643</c:v>
                </c:pt>
                <c:pt idx="1660">
                  <c:v>43642</c:v>
                </c:pt>
                <c:pt idx="1661">
                  <c:v>43641</c:v>
                </c:pt>
                <c:pt idx="1662">
                  <c:v>43640</c:v>
                </c:pt>
                <c:pt idx="1663">
                  <c:v>43637</c:v>
                </c:pt>
                <c:pt idx="1664">
                  <c:v>43636</c:v>
                </c:pt>
                <c:pt idx="1665">
                  <c:v>43635</c:v>
                </c:pt>
                <c:pt idx="1666">
                  <c:v>43634</c:v>
                </c:pt>
                <c:pt idx="1667">
                  <c:v>43633</c:v>
                </c:pt>
                <c:pt idx="1668">
                  <c:v>43630</c:v>
                </c:pt>
                <c:pt idx="1669">
                  <c:v>43629</c:v>
                </c:pt>
                <c:pt idx="1670">
                  <c:v>43628</c:v>
                </c:pt>
                <c:pt idx="1671">
                  <c:v>43627</c:v>
                </c:pt>
                <c:pt idx="1672">
                  <c:v>43626</c:v>
                </c:pt>
                <c:pt idx="1673">
                  <c:v>43623</c:v>
                </c:pt>
                <c:pt idx="1674">
                  <c:v>43622</c:v>
                </c:pt>
                <c:pt idx="1675">
                  <c:v>43621</c:v>
                </c:pt>
                <c:pt idx="1676">
                  <c:v>43620</c:v>
                </c:pt>
                <c:pt idx="1677">
                  <c:v>43619</c:v>
                </c:pt>
                <c:pt idx="1678">
                  <c:v>43616</c:v>
                </c:pt>
                <c:pt idx="1679">
                  <c:v>43615</c:v>
                </c:pt>
                <c:pt idx="1680">
                  <c:v>43614</c:v>
                </c:pt>
                <c:pt idx="1681">
                  <c:v>43613</c:v>
                </c:pt>
                <c:pt idx="1682">
                  <c:v>43612</c:v>
                </c:pt>
                <c:pt idx="1683">
                  <c:v>43609</c:v>
                </c:pt>
                <c:pt idx="1684">
                  <c:v>43608</c:v>
                </c:pt>
                <c:pt idx="1685">
                  <c:v>43607</c:v>
                </c:pt>
                <c:pt idx="1686">
                  <c:v>43606</c:v>
                </c:pt>
                <c:pt idx="1687">
                  <c:v>43605</c:v>
                </c:pt>
                <c:pt idx="1688">
                  <c:v>43602</c:v>
                </c:pt>
                <c:pt idx="1689">
                  <c:v>43601</c:v>
                </c:pt>
                <c:pt idx="1690">
                  <c:v>43600</c:v>
                </c:pt>
                <c:pt idx="1691">
                  <c:v>43599</c:v>
                </c:pt>
                <c:pt idx="1692">
                  <c:v>43598</c:v>
                </c:pt>
                <c:pt idx="1693">
                  <c:v>43595</c:v>
                </c:pt>
                <c:pt idx="1694">
                  <c:v>43594</c:v>
                </c:pt>
                <c:pt idx="1695">
                  <c:v>43593</c:v>
                </c:pt>
                <c:pt idx="1696">
                  <c:v>43592</c:v>
                </c:pt>
                <c:pt idx="1697">
                  <c:v>43591</c:v>
                </c:pt>
                <c:pt idx="1698">
                  <c:v>43588</c:v>
                </c:pt>
                <c:pt idx="1699">
                  <c:v>43587</c:v>
                </c:pt>
                <c:pt idx="1700">
                  <c:v>43586</c:v>
                </c:pt>
                <c:pt idx="1701">
                  <c:v>43585</c:v>
                </c:pt>
                <c:pt idx="1702">
                  <c:v>43584</c:v>
                </c:pt>
                <c:pt idx="1703">
                  <c:v>43581</c:v>
                </c:pt>
                <c:pt idx="1704">
                  <c:v>43580</c:v>
                </c:pt>
                <c:pt idx="1705">
                  <c:v>43579</c:v>
                </c:pt>
                <c:pt idx="1706">
                  <c:v>43578</c:v>
                </c:pt>
                <c:pt idx="1707">
                  <c:v>43577</c:v>
                </c:pt>
                <c:pt idx="1708">
                  <c:v>43574</c:v>
                </c:pt>
                <c:pt idx="1709">
                  <c:v>43573</c:v>
                </c:pt>
                <c:pt idx="1710">
                  <c:v>43572</c:v>
                </c:pt>
                <c:pt idx="1711">
                  <c:v>43571</c:v>
                </c:pt>
                <c:pt idx="1712">
                  <c:v>43570</c:v>
                </c:pt>
                <c:pt idx="1713">
                  <c:v>43567</c:v>
                </c:pt>
                <c:pt idx="1714">
                  <c:v>43566</c:v>
                </c:pt>
                <c:pt idx="1715">
                  <c:v>43565</c:v>
                </c:pt>
                <c:pt idx="1716">
                  <c:v>43564</c:v>
                </c:pt>
                <c:pt idx="1717">
                  <c:v>43563</c:v>
                </c:pt>
                <c:pt idx="1718">
                  <c:v>43560</c:v>
                </c:pt>
                <c:pt idx="1719">
                  <c:v>43559</c:v>
                </c:pt>
                <c:pt idx="1720">
                  <c:v>43558</c:v>
                </c:pt>
                <c:pt idx="1721">
                  <c:v>43557</c:v>
                </c:pt>
                <c:pt idx="1722">
                  <c:v>43556</c:v>
                </c:pt>
                <c:pt idx="1723">
                  <c:v>43553</c:v>
                </c:pt>
                <c:pt idx="1724">
                  <c:v>43552</c:v>
                </c:pt>
                <c:pt idx="1725">
                  <c:v>43551</c:v>
                </c:pt>
                <c:pt idx="1726">
                  <c:v>43550</c:v>
                </c:pt>
                <c:pt idx="1727">
                  <c:v>43549</c:v>
                </c:pt>
                <c:pt idx="1728">
                  <c:v>43546</c:v>
                </c:pt>
                <c:pt idx="1729">
                  <c:v>43545</c:v>
                </c:pt>
                <c:pt idx="1730">
                  <c:v>43544</c:v>
                </c:pt>
                <c:pt idx="1731">
                  <c:v>43543</c:v>
                </c:pt>
                <c:pt idx="1732">
                  <c:v>43542</c:v>
                </c:pt>
                <c:pt idx="1733">
                  <c:v>43539</c:v>
                </c:pt>
                <c:pt idx="1734">
                  <c:v>43538</c:v>
                </c:pt>
                <c:pt idx="1735">
                  <c:v>43537</c:v>
                </c:pt>
                <c:pt idx="1736">
                  <c:v>43536</c:v>
                </c:pt>
                <c:pt idx="1737">
                  <c:v>43535</c:v>
                </c:pt>
                <c:pt idx="1738">
                  <c:v>43532</c:v>
                </c:pt>
                <c:pt idx="1739">
                  <c:v>43531</c:v>
                </c:pt>
                <c:pt idx="1740">
                  <c:v>43530</c:v>
                </c:pt>
                <c:pt idx="1741">
                  <c:v>43529</c:v>
                </c:pt>
                <c:pt idx="1742">
                  <c:v>43528</c:v>
                </c:pt>
                <c:pt idx="1743">
                  <c:v>43525</c:v>
                </c:pt>
                <c:pt idx="1744">
                  <c:v>43524</c:v>
                </c:pt>
                <c:pt idx="1745">
                  <c:v>43523</c:v>
                </c:pt>
                <c:pt idx="1746">
                  <c:v>43522</c:v>
                </c:pt>
                <c:pt idx="1747">
                  <c:v>43521</c:v>
                </c:pt>
                <c:pt idx="1748">
                  <c:v>43518</c:v>
                </c:pt>
                <c:pt idx="1749">
                  <c:v>43517</c:v>
                </c:pt>
                <c:pt idx="1750">
                  <c:v>43516</c:v>
                </c:pt>
                <c:pt idx="1751">
                  <c:v>43515</c:v>
                </c:pt>
                <c:pt idx="1752">
                  <c:v>43514</c:v>
                </c:pt>
                <c:pt idx="1753">
                  <c:v>43511</c:v>
                </c:pt>
                <c:pt idx="1754">
                  <c:v>43510</c:v>
                </c:pt>
                <c:pt idx="1755">
                  <c:v>43509</c:v>
                </c:pt>
                <c:pt idx="1756">
                  <c:v>43508</c:v>
                </c:pt>
                <c:pt idx="1757">
                  <c:v>43507</c:v>
                </c:pt>
                <c:pt idx="1758">
                  <c:v>43504</c:v>
                </c:pt>
                <c:pt idx="1759">
                  <c:v>43503</c:v>
                </c:pt>
                <c:pt idx="1760">
                  <c:v>43502</c:v>
                </c:pt>
                <c:pt idx="1761">
                  <c:v>43501</c:v>
                </c:pt>
                <c:pt idx="1762">
                  <c:v>43500</c:v>
                </c:pt>
                <c:pt idx="1763">
                  <c:v>43497</c:v>
                </c:pt>
                <c:pt idx="1764">
                  <c:v>43496</c:v>
                </c:pt>
                <c:pt idx="1765">
                  <c:v>43495</c:v>
                </c:pt>
                <c:pt idx="1766">
                  <c:v>43494</c:v>
                </c:pt>
                <c:pt idx="1767">
                  <c:v>43493</c:v>
                </c:pt>
                <c:pt idx="1768">
                  <c:v>43490</c:v>
                </c:pt>
                <c:pt idx="1769">
                  <c:v>43489</c:v>
                </c:pt>
                <c:pt idx="1770">
                  <c:v>43488</c:v>
                </c:pt>
                <c:pt idx="1771">
                  <c:v>43487</c:v>
                </c:pt>
                <c:pt idx="1772">
                  <c:v>43486</c:v>
                </c:pt>
                <c:pt idx="1773">
                  <c:v>43483</c:v>
                </c:pt>
                <c:pt idx="1774">
                  <c:v>43482</c:v>
                </c:pt>
                <c:pt idx="1775">
                  <c:v>43481</c:v>
                </c:pt>
                <c:pt idx="1776">
                  <c:v>43480</c:v>
                </c:pt>
                <c:pt idx="1777">
                  <c:v>43479</c:v>
                </c:pt>
                <c:pt idx="1778">
                  <c:v>43476</c:v>
                </c:pt>
                <c:pt idx="1779">
                  <c:v>43475</c:v>
                </c:pt>
                <c:pt idx="1780">
                  <c:v>43474</c:v>
                </c:pt>
                <c:pt idx="1781">
                  <c:v>43473</c:v>
                </c:pt>
                <c:pt idx="1782">
                  <c:v>43472</c:v>
                </c:pt>
                <c:pt idx="1783">
                  <c:v>43469</c:v>
                </c:pt>
                <c:pt idx="1784">
                  <c:v>43468</c:v>
                </c:pt>
                <c:pt idx="1785">
                  <c:v>43467</c:v>
                </c:pt>
                <c:pt idx="1786">
                  <c:v>43466</c:v>
                </c:pt>
                <c:pt idx="1787">
                  <c:v>43465</c:v>
                </c:pt>
                <c:pt idx="1788">
                  <c:v>43462</c:v>
                </c:pt>
                <c:pt idx="1789">
                  <c:v>43461</c:v>
                </c:pt>
                <c:pt idx="1790">
                  <c:v>43460</c:v>
                </c:pt>
                <c:pt idx="1791">
                  <c:v>43459</c:v>
                </c:pt>
                <c:pt idx="1792">
                  <c:v>43458</c:v>
                </c:pt>
                <c:pt idx="1793">
                  <c:v>43455</c:v>
                </c:pt>
                <c:pt idx="1794">
                  <c:v>43454</c:v>
                </c:pt>
                <c:pt idx="1795">
                  <c:v>43453</c:v>
                </c:pt>
                <c:pt idx="1796">
                  <c:v>43452</c:v>
                </c:pt>
                <c:pt idx="1797">
                  <c:v>43451</c:v>
                </c:pt>
                <c:pt idx="1798">
                  <c:v>43448</c:v>
                </c:pt>
                <c:pt idx="1799">
                  <c:v>43447</c:v>
                </c:pt>
                <c:pt idx="1800">
                  <c:v>43446</c:v>
                </c:pt>
                <c:pt idx="1801">
                  <c:v>43445</c:v>
                </c:pt>
                <c:pt idx="1802">
                  <c:v>43444</c:v>
                </c:pt>
                <c:pt idx="1803">
                  <c:v>43441</c:v>
                </c:pt>
                <c:pt idx="1804">
                  <c:v>43440</c:v>
                </c:pt>
                <c:pt idx="1805">
                  <c:v>43439</c:v>
                </c:pt>
                <c:pt idx="1806">
                  <c:v>43438</c:v>
                </c:pt>
                <c:pt idx="1807">
                  <c:v>43437</c:v>
                </c:pt>
                <c:pt idx="1808">
                  <c:v>43434</c:v>
                </c:pt>
                <c:pt idx="1809">
                  <c:v>43433</c:v>
                </c:pt>
                <c:pt idx="1810">
                  <c:v>43432</c:v>
                </c:pt>
                <c:pt idx="1811">
                  <c:v>43431</c:v>
                </c:pt>
                <c:pt idx="1812">
                  <c:v>43430</c:v>
                </c:pt>
                <c:pt idx="1813">
                  <c:v>43427</c:v>
                </c:pt>
                <c:pt idx="1814">
                  <c:v>43426</c:v>
                </c:pt>
                <c:pt idx="1815">
                  <c:v>43425</c:v>
                </c:pt>
                <c:pt idx="1816">
                  <c:v>43424</c:v>
                </c:pt>
                <c:pt idx="1817">
                  <c:v>43423</c:v>
                </c:pt>
                <c:pt idx="1818">
                  <c:v>43420</c:v>
                </c:pt>
                <c:pt idx="1819">
                  <c:v>43419</c:v>
                </c:pt>
                <c:pt idx="1820">
                  <c:v>43418</c:v>
                </c:pt>
                <c:pt idx="1821">
                  <c:v>43417</c:v>
                </c:pt>
                <c:pt idx="1822">
                  <c:v>43416</c:v>
                </c:pt>
                <c:pt idx="1823">
                  <c:v>43413</c:v>
                </c:pt>
                <c:pt idx="1824">
                  <c:v>43412</c:v>
                </c:pt>
                <c:pt idx="1825">
                  <c:v>43411</c:v>
                </c:pt>
                <c:pt idx="1826">
                  <c:v>43410</c:v>
                </c:pt>
                <c:pt idx="1827">
                  <c:v>43409</c:v>
                </c:pt>
                <c:pt idx="1828">
                  <c:v>43406</c:v>
                </c:pt>
                <c:pt idx="1829">
                  <c:v>43405</c:v>
                </c:pt>
                <c:pt idx="1830">
                  <c:v>43404</c:v>
                </c:pt>
                <c:pt idx="1831">
                  <c:v>43403</c:v>
                </c:pt>
                <c:pt idx="1832">
                  <c:v>43402</c:v>
                </c:pt>
                <c:pt idx="1833">
                  <c:v>43399</c:v>
                </c:pt>
                <c:pt idx="1834">
                  <c:v>43398</c:v>
                </c:pt>
                <c:pt idx="1835">
                  <c:v>43397</c:v>
                </c:pt>
                <c:pt idx="1836">
                  <c:v>43396</c:v>
                </c:pt>
                <c:pt idx="1837">
                  <c:v>43395</c:v>
                </c:pt>
                <c:pt idx="1838">
                  <c:v>43392</c:v>
                </c:pt>
                <c:pt idx="1839">
                  <c:v>43391</c:v>
                </c:pt>
                <c:pt idx="1840">
                  <c:v>43390</c:v>
                </c:pt>
                <c:pt idx="1841">
                  <c:v>43389</c:v>
                </c:pt>
                <c:pt idx="1842">
                  <c:v>43388</c:v>
                </c:pt>
                <c:pt idx="1843">
                  <c:v>43385</c:v>
                </c:pt>
                <c:pt idx="1844">
                  <c:v>43384</c:v>
                </c:pt>
                <c:pt idx="1845">
                  <c:v>43383</c:v>
                </c:pt>
                <c:pt idx="1846">
                  <c:v>43382</c:v>
                </c:pt>
                <c:pt idx="1847">
                  <c:v>43381</c:v>
                </c:pt>
                <c:pt idx="1848">
                  <c:v>43378</c:v>
                </c:pt>
                <c:pt idx="1849">
                  <c:v>43377</c:v>
                </c:pt>
                <c:pt idx="1850">
                  <c:v>43376</c:v>
                </c:pt>
                <c:pt idx="1851">
                  <c:v>43375</c:v>
                </c:pt>
                <c:pt idx="1852">
                  <c:v>43374</c:v>
                </c:pt>
                <c:pt idx="1853">
                  <c:v>43371</c:v>
                </c:pt>
                <c:pt idx="1854">
                  <c:v>43370</c:v>
                </c:pt>
                <c:pt idx="1855">
                  <c:v>43369</c:v>
                </c:pt>
                <c:pt idx="1856">
                  <c:v>43368</c:v>
                </c:pt>
                <c:pt idx="1857">
                  <c:v>43367</c:v>
                </c:pt>
                <c:pt idx="1858">
                  <c:v>43364</c:v>
                </c:pt>
                <c:pt idx="1859">
                  <c:v>43363</c:v>
                </c:pt>
                <c:pt idx="1860">
                  <c:v>43362</c:v>
                </c:pt>
                <c:pt idx="1861">
                  <c:v>43361</c:v>
                </c:pt>
                <c:pt idx="1862">
                  <c:v>43360</c:v>
                </c:pt>
                <c:pt idx="1863">
                  <c:v>43357</c:v>
                </c:pt>
                <c:pt idx="1864">
                  <c:v>43356</c:v>
                </c:pt>
                <c:pt idx="1865">
                  <c:v>43355</c:v>
                </c:pt>
                <c:pt idx="1866">
                  <c:v>43354</c:v>
                </c:pt>
                <c:pt idx="1867">
                  <c:v>43353</c:v>
                </c:pt>
                <c:pt idx="1868">
                  <c:v>43350</c:v>
                </c:pt>
                <c:pt idx="1869">
                  <c:v>43349</c:v>
                </c:pt>
                <c:pt idx="1870">
                  <c:v>43348</c:v>
                </c:pt>
                <c:pt idx="1871">
                  <c:v>43347</c:v>
                </c:pt>
                <c:pt idx="1872">
                  <c:v>43346</c:v>
                </c:pt>
                <c:pt idx="1873">
                  <c:v>43343</c:v>
                </c:pt>
                <c:pt idx="1874">
                  <c:v>43342</c:v>
                </c:pt>
                <c:pt idx="1875">
                  <c:v>43341</c:v>
                </c:pt>
                <c:pt idx="1876">
                  <c:v>43340</c:v>
                </c:pt>
                <c:pt idx="1877">
                  <c:v>43339</c:v>
                </c:pt>
                <c:pt idx="1878">
                  <c:v>43336</c:v>
                </c:pt>
                <c:pt idx="1879">
                  <c:v>43335</c:v>
                </c:pt>
                <c:pt idx="1880">
                  <c:v>43334</c:v>
                </c:pt>
                <c:pt idx="1881">
                  <c:v>43333</c:v>
                </c:pt>
                <c:pt idx="1882">
                  <c:v>43332</c:v>
                </c:pt>
                <c:pt idx="1883">
                  <c:v>43329</c:v>
                </c:pt>
                <c:pt idx="1884">
                  <c:v>43328</c:v>
                </c:pt>
                <c:pt idx="1885">
                  <c:v>43327</c:v>
                </c:pt>
                <c:pt idx="1886">
                  <c:v>43326</c:v>
                </c:pt>
                <c:pt idx="1887">
                  <c:v>43325</c:v>
                </c:pt>
                <c:pt idx="1888">
                  <c:v>43322</c:v>
                </c:pt>
                <c:pt idx="1889">
                  <c:v>43321</c:v>
                </c:pt>
                <c:pt idx="1890">
                  <c:v>43320</c:v>
                </c:pt>
                <c:pt idx="1891">
                  <c:v>43319</c:v>
                </c:pt>
                <c:pt idx="1892">
                  <c:v>43318</c:v>
                </c:pt>
                <c:pt idx="1893">
                  <c:v>43315</c:v>
                </c:pt>
                <c:pt idx="1894">
                  <c:v>43314</c:v>
                </c:pt>
                <c:pt idx="1895">
                  <c:v>43313</c:v>
                </c:pt>
                <c:pt idx="1896">
                  <c:v>43312</c:v>
                </c:pt>
                <c:pt idx="1897">
                  <c:v>43311</c:v>
                </c:pt>
                <c:pt idx="1898">
                  <c:v>43308</c:v>
                </c:pt>
                <c:pt idx="1899">
                  <c:v>43307</c:v>
                </c:pt>
                <c:pt idx="1900">
                  <c:v>43306</c:v>
                </c:pt>
                <c:pt idx="1901">
                  <c:v>43305</c:v>
                </c:pt>
                <c:pt idx="1902">
                  <c:v>43304</c:v>
                </c:pt>
                <c:pt idx="1903">
                  <c:v>43301</c:v>
                </c:pt>
                <c:pt idx="1904">
                  <c:v>43300</c:v>
                </c:pt>
                <c:pt idx="1905">
                  <c:v>43299</c:v>
                </c:pt>
                <c:pt idx="1906">
                  <c:v>43298</c:v>
                </c:pt>
                <c:pt idx="1907">
                  <c:v>43297</c:v>
                </c:pt>
                <c:pt idx="1908">
                  <c:v>43294</c:v>
                </c:pt>
                <c:pt idx="1909">
                  <c:v>43293</c:v>
                </c:pt>
                <c:pt idx="1910">
                  <c:v>43292</c:v>
                </c:pt>
                <c:pt idx="1911">
                  <c:v>43291</c:v>
                </c:pt>
                <c:pt idx="1912">
                  <c:v>43290</c:v>
                </c:pt>
                <c:pt idx="1913">
                  <c:v>43287</c:v>
                </c:pt>
                <c:pt idx="1914">
                  <c:v>43286</c:v>
                </c:pt>
                <c:pt idx="1915">
                  <c:v>43285</c:v>
                </c:pt>
                <c:pt idx="1916">
                  <c:v>43284</c:v>
                </c:pt>
                <c:pt idx="1917">
                  <c:v>43283</c:v>
                </c:pt>
                <c:pt idx="1918">
                  <c:v>43280</c:v>
                </c:pt>
                <c:pt idx="1919">
                  <c:v>43279</c:v>
                </c:pt>
                <c:pt idx="1920">
                  <c:v>43278</c:v>
                </c:pt>
                <c:pt idx="1921">
                  <c:v>43277</c:v>
                </c:pt>
                <c:pt idx="1922">
                  <c:v>43276</c:v>
                </c:pt>
                <c:pt idx="1923">
                  <c:v>43273</c:v>
                </c:pt>
                <c:pt idx="1924">
                  <c:v>43272</c:v>
                </c:pt>
                <c:pt idx="1925">
                  <c:v>43271</c:v>
                </c:pt>
                <c:pt idx="1926">
                  <c:v>43270</c:v>
                </c:pt>
                <c:pt idx="1927">
                  <c:v>43269</c:v>
                </c:pt>
                <c:pt idx="1928">
                  <c:v>43266</c:v>
                </c:pt>
                <c:pt idx="1929">
                  <c:v>43265</c:v>
                </c:pt>
                <c:pt idx="1930">
                  <c:v>43264</c:v>
                </c:pt>
                <c:pt idx="1931">
                  <c:v>43263</c:v>
                </c:pt>
                <c:pt idx="1932">
                  <c:v>43262</c:v>
                </c:pt>
                <c:pt idx="1933">
                  <c:v>43259</c:v>
                </c:pt>
                <c:pt idx="1934">
                  <c:v>43258</c:v>
                </c:pt>
                <c:pt idx="1935">
                  <c:v>43257</c:v>
                </c:pt>
                <c:pt idx="1936">
                  <c:v>43256</c:v>
                </c:pt>
                <c:pt idx="1937">
                  <c:v>43255</c:v>
                </c:pt>
                <c:pt idx="1938">
                  <c:v>43252</c:v>
                </c:pt>
                <c:pt idx="1939">
                  <c:v>43251</c:v>
                </c:pt>
                <c:pt idx="1940">
                  <c:v>43250</c:v>
                </c:pt>
                <c:pt idx="1941">
                  <c:v>43249</c:v>
                </c:pt>
                <c:pt idx="1942">
                  <c:v>43248</c:v>
                </c:pt>
                <c:pt idx="1943">
                  <c:v>43245</c:v>
                </c:pt>
                <c:pt idx="1944">
                  <c:v>43244</c:v>
                </c:pt>
                <c:pt idx="1945">
                  <c:v>43243</c:v>
                </c:pt>
                <c:pt idx="1946">
                  <c:v>43242</c:v>
                </c:pt>
                <c:pt idx="1947">
                  <c:v>43241</c:v>
                </c:pt>
                <c:pt idx="1948">
                  <c:v>43238</c:v>
                </c:pt>
                <c:pt idx="1949">
                  <c:v>43237</c:v>
                </c:pt>
                <c:pt idx="1950">
                  <c:v>43236</c:v>
                </c:pt>
                <c:pt idx="1951">
                  <c:v>43235</c:v>
                </c:pt>
                <c:pt idx="1952">
                  <c:v>43234</c:v>
                </c:pt>
                <c:pt idx="1953">
                  <c:v>43231</c:v>
                </c:pt>
                <c:pt idx="1954">
                  <c:v>43230</c:v>
                </c:pt>
                <c:pt idx="1955">
                  <c:v>43229</c:v>
                </c:pt>
                <c:pt idx="1956">
                  <c:v>43228</c:v>
                </c:pt>
                <c:pt idx="1957">
                  <c:v>43227</c:v>
                </c:pt>
                <c:pt idx="1958">
                  <c:v>43224</c:v>
                </c:pt>
                <c:pt idx="1959">
                  <c:v>43223</c:v>
                </c:pt>
                <c:pt idx="1960">
                  <c:v>43222</c:v>
                </c:pt>
                <c:pt idx="1961">
                  <c:v>43221</c:v>
                </c:pt>
                <c:pt idx="1962">
                  <c:v>43220</c:v>
                </c:pt>
                <c:pt idx="1963">
                  <c:v>43217</c:v>
                </c:pt>
                <c:pt idx="1964">
                  <c:v>43216</c:v>
                </c:pt>
                <c:pt idx="1965">
                  <c:v>43215</c:v>
                </c:pt>
                <c:pt idx="1966">
                  <c:v>43214</c:v>
                </c:pt>
                <c:pt idx="1967">
                  <c:v>43213</c:v>
                </c:pt>
                <c:pt idx="1968">
                  <c:v>43210</c:v>
                </c:pt>
                <c:pt idx="1969">
                  <c:v>43209</c:v>
                </c:pt>
                <c:pt idx="1970">
                  <c:v>43208</c:v>
                </c:pt>
                <c:pt idx="1971">
                  <c:v>43207</c:v>
                </c:pt>
                <c:pt idx="1972">
                  <c:v>43206</c:v>
                </c:pt>
                <c:pt idx="1973">
                  <c:v>43203</c:v>
                </c:pt>
                <c:pt idx="1974">
                  <c:v>43202</c:v>
                </c:pt>
                <c:pt idx="1975">
                  <c:v>43201</c:v>
                </c:pt>
                <c:pt idx="1976">
                  <c:v>43200</c:v>
                </c:pt>
                <c:pt idx="1977">
                  <c:v>43199</c:v>
                </c:pt>
                <c:pt idx="1978">
                  <c:v>43196</c:v>
                </c:pt>
                <c:pt idx="1979">
                  <c:v>43195</c:v>
                </c:pt>
                <c:pt idx="1980">
                  <c:v>43194</c:v>
                </c:pt>
                <c:pt idx="1981">
                  <c:v>43193</c:v>
                </c:pt>
                <c:pt idx="1982">
                  <c:v>43192</c:v>
                </c:pt>
                <c:pt idx="1983">
                  <c:v>43189</c:v>
                </c:pt>
                <c:pt idx="1984">
                  <c:v>43188</c:v>
                </c:pt>
                <c:pt idx="1985">
                  <c:v>43187</c:v>
                </c:pt>
                <c:pt idx="1986">
                  <c:v>43186</c:v>
                </c:pt>
                <c:pt idx="1987">
                  <c:v>43185</c:v>
                </c:pt>
                <c:pt idx="1988">
                  <c:v>43182</c:v>
                </c:pt>
                <c:pt idx="1989">
                  <c:v>43181</c:v>
                </c:pt>
                <c:pt idx="1990">
                  <c:v>43180</c:v>
                </c:pt>
                <c:pt idx="1991">
                  <c:v>43179</c:v>
                </c:pt>
                <c:pt idx="1992">
                  <c:v>43178</c:v>
                </c:pt>
                <c:pt idx="1993">
                  <c:v>43175</c:v>
                </c:pt>
                <c:pt idx="1994">
                  <c:v>43174</c:v>
                </c:pt>
                <c:pt idx="1995">
                  <c:v>43173</c:v>
                </c:pt>
                <c:pt idx="1996">
                  <c:v>43172</c:v>
                </c:pt>
                <c:pt idx="1997">
                  <c:v>43171</c:v>
                </c:pt>
                <c:pt idx="1998">
                  <c:v>43168</c:v>
                </c:pt>
                <c:pt idx="1999">
                  <c:v>43167</c:v>
                </c:pt>
                <c:pt idx="2000">
                  <c:v>43166</c:v>
                </c:pt>
                <c:pt idx="2001">
                  <c:v>43165</c:v>
                </c:pt>
                <c:pt idx="2002">
                  <c:v>43164</c:v>
                </c:pt>
                <c:pt idx="2003">
                  <c:v>43161</c:v>
                </c:pt>
                <c:pt idx="2004">
                  <c:v>43160</c:v>
                </c:pt>
                <c:pt idx="2005">
                  <c:v>43159</c:v>
                </c:pt>
                <c:pt idx="2006">
                  <c:v>43158</c:v>
                </c:pt>
                <c:pt idx="2007">
                  <c:v>43157</c:v>
                </c:pt>
                <c:pt idx="2008">
                  <c:v>43154</c:v>
                </c:pt>
                <c:pt idx="2009">
                  <c:v>43153</c:v>
                </c:pt>
                <c:pt idx="2010">
                  <c:v>43152</c:v>
                </c:pt>
                <c:pt idx="2011">
                  <c:v>43151</c:v>
                </c:pt>
                <c:pt idx="2012">
                  <c:v>43150</c:v>
                </c:pt>
                <c:pt idx="2013">
                  <c:v>43147</c:v>
                </c:pt>
                <c:pt idx="2014">
                  <c:v>43146</c:v>
                </c:pt>
                <c:pt idx="2015">
                  <c:v>43145</c:v>
                </c:pt>
                <c:pt idx="2016">
                  <c:v>43144</c:v>
                </c:pt>
                <c:pt idx="2017">
                  <c:v>43143</c:v>
                </c:pt>
                <c:pt idx="2018">
                  <c:v>43140</c:v>
                </c:pt>
                <c:pt idx="2019">
                  <c:v>43139</c:v>
                </c:pt>
                <c:pt idx="2020">
                  <c:v>43138</c:v>
                </c:pt>
                <c:pt idx="2021">
                  <c:v>43137</c:v>
                </c:pt>
                <c:pt idx="2022">
                  <c:v>43136</c:v>
                </c:pt>
                <c:pt idx="2023">
                  <c:v>43133</c:v>
                </c:pt>
                <c:pt idx="2024">
                  <c:v>43132</c:v>
                </c:pt>
                <c:pt idx="2025">
                  <c:v>43131</c:v>
                </c:pt>
                <c:pt idx="2026">
                  <c:v>43130</c:v>
                </c:pt>
                <c:pt idx="2027">
                  <c:v>43129</c:v>
                </c:pt>
                <c:pt idx="2028">
                  <c:v>43126</c:v>
                </c:pt>
                <c:pt idx="2029">
                  <c:v>43125</c:v>
                </c:pt>
                <c:pt idx="2030">
                  <c:v>43124</c:v>
                </c:pt>
                <c:pt idx="2031">
                  <c:v>43123</c:v>
                </c:pt>
                <c:pt idx="2032">
                  <c:v>43122</c:v>
                </c:pt>
                <c:pt idx="2033">
                  <c:v>43119</c:v>
                </c:pt>
                <c:pt idx="2034">
                  <c:v>43118</c:v>
                </c:pt>
                <c:pt idx="2035">
                  <c:v>43117</c:v>
                </c:pt>
                <c:pt idx="2036">
                  <c:v>43116</c:v>
                </c:pt>
                <c:pt idx="2037">
                  <c:v>43115</c:v>
                </c:pt>
                <c:pt idx="2038">
                  <c:v>43112</c:v>
                </c:pt>
                <c:pt idx="2039">
                  <c:v>43111</c:v>
                </c:pt>
                <c:pt idx="2040">
                  <c:v>43110</c:v>
                </c:pt>
                <c:pt idx="2041">
                  <c:v>43109</c:v>
                </c:pt>
                <c:pt idx="2042">
                  <c:v>43108</c:v>
                </c:pt>
                <c:pt idx="2043">
                  <c:v>43105</c:v>
                </c:pt>
                <c:pt idx="2044">
                  <c:v>43104</c:v>
                </c:pt>
                <c:pt idx="2045">
                  <c:v>43103</c:v>
                </c:pt>
                <c:pt idx="2046">
                  <c:v>43102</c:v>
                </c:pt>
                <c:pt idx="2047">
                  <c:v>43101</c:v>
                </c:pt>
                <c:pt idx="2048">
                  <c:v>43098</c:v>
                </c:pt>
                <c:pt idx="2049">
                  <c:v>43097</c:v>
                </c:pt>
                <c:pt idx="2050">
                  <c:v>43096</c:v>
                </c:pt>
                <c:pt idx="2051">
                  <c:v>43095</c:v>
                </c:pt>
                <c:pt idx="2052">
                  <c:v>43094</c:v>
                </c:pt>
                <c:pt idx="2053">
                  <c:v>43091</c:v>
                </c:pt>
                <c:pt idx="2054">
                  <c:v>43090</c:v>
                </c:pt>
                <c:pt idx="2055">
                  <c:v>43089</c:v>
                </c:pt>
                <c:pt idx="2056">
                  <c:v>43088</c:v>
                </c:pt>
                <c:pt idx="2057">
                  <c:v>43087</c:v>
                </c:pt>
                <c:pt idx="2058">
                  <c:v>43084</c:v>
                </c:pt>
                <c:pt idx="2059">
                  <c:v>43083</c:v>
                </c:pt>
                <c:pt idx="2060">
                  <c:v>43082</c:v>
                </c:pt>
                <c:pt idx="2061">
                  <c:v>43081</c:v>
                </c:pt>
                <c:pt idx="2062">
                  <c:v>43080</c:v>
                </c:pt>
                <c:pt idx="2063">
                  <c:v>43077</c:v>
                </c:pt>
                <c:pt idx="2064">
                  <c:v>43076</c:v>
                </c:pt>
                <c:pt idx="2065">
                  <c:v>43075</c:v>
                </c:pt>
                <c:pt idx="2066">
                  <c:v>43074</c:v>
                </c:pt>
                <c:pt idx="2067">
                  <c:v>43073</c:v>
                </c:pt>
                <c:pt idx="2068">
                  <c:v>43070</c:v>
                </c:pt>
                <c:pt idx="2069">
                  <c:v>43069</c:v>
                </c:pt>
                <c:pt idx="2070">
                  <c:v>43068</c:v>
                </c:pt>
                <c:pt idx="2071">
                  <c:v>43067</c:v>
                </c:pt>
                <c:pt idx="2072">
                  <c:v>43066</c:v>
                </c:pt>
                <c:pt idx="2073">
                  <c:v>43063</c:v>
                </c:pt>
                <c:pt idx="2074">
                  <c:v>43062</c:v>
                </c:pt>
                <c:pt idx="2075">
                  <c:v>43061</c:v>
                </c:pt>
                <c:pt idx="2076">
                  <c:v>43060</c:v>
                </c:pt>
                <c:pt idx="2077">
                  <c:v>43059</c:v>
                </c:pt>
                <c:pt idx="2078">
                  <c:v>43056</c:v>
                </c:pt>
                <c:pt idx="2079">
                  <c:v>43055</c:v>
                </c:pt>
                <c:pt idx="2080">
                  <c:v>43054</c:v>
                </c:pt>
                <c:pt idx="2081">
                  <c:v>43053</c:v>
                </c:pt>
                <c:pt idx="2082">
                  <c:v>43052</c:v>
                </c:pt>
                <c:pt idx="2083">
                  <c:v>43049</c:v>
                </c:pt>
                <c:pt idx="2084">
                  <c:v>43048</c:v>
                </c:pt>
                <c:pt idx="2085">
                  <c:v>43047</c:v>
                </c:pt>
                <c:pt idx="2086">
                  <c:v>43046</c:v>
                </c:pt>
                <c:pt idx="2087">
                  <c:v>43045</c:v>
                </c:pt>
                <c:pt idx="2088">
                  <c:v>43042</c:v>
                </c:pt>
                <c:pt idx="2089">
                  <c:v>43041</c:v>
                </c:pt>
                <c:pt idx="2090">
                  <c:v>43040</c:v>
                </c:pt>
                <c:pt idx="2091">
                  <c:v>43039</c:v>
                </c:pt>
                <c:pt idx="2092">
                  <c:v>43038</c:v>
                </c:pt>
                <c:pt idx="2093">
                  <c:v>43035</c:v>
                </c:pt>
                <c:pt idx="2094">
                  <c:v>43034</c:v>
                </c:pt>
                <c:pt idx="2095">
                  <c:v>43033</c:v>
                </c:pt>
                <c:pt idx="2096">
                  <c:v>43032</c:v>
                </c:pt>
                <c:pt idx="2097">
                  <c:v>43031</c:v>
                </c:pt>
                <c:pt idx="2098">
                  <c:v>43028</c:v>
                </c:pt>
                <c:pt idx="2099">
                  <c:v>43027</c:v>
                </c:pt>
                <c:pt idx="2100">
                  <c:v>43026</c:v>
                </c:pt>
                <c:pt idx="2101">
                  <c:v>43025</c:v>
                </c:pt>
                <c:pt idx="2102">
                  <c:v>43024</c:v>
                </c:pt>
                <c:pt idx="2103">
                  <c:v>43021</c:v>
                </c:pt>
                <c:pt idx="2104">
                  <c:v>43020</c:v>
                </c:pt>
                <c:pt idx="2105">
                  <c:v>43019</c:v>
                </c:pt>
                <c:pt idx="2106">
                  <c:v>43018</c:v>
                </c:pt>
                <c:pt idx="2107">
                  <c:v>43017</c:v>
                </c:pt>
                <c:pt idx="2108">
                  <c:v>43014</c:v>
                </c:pt>
                <c:pt idx="2109">
                  <c:v>43013</c:v>
                </c:pt>
                <c:pt idx="2110">
                  <c:v>43012</c:v>
                </c:pt>
                <c:pt idx="2111">
                  <c:v>43011</c:v>
                </c:pt>
                <c:pt idx="2112">
                  <c:v>43010</c:v>
                </c:pt>
                <c:pt idx="2113">
                  <c:v>43007</c:v>
                </c:pt>
                <c:pt idx="2114">
                  <c:v>43006</c:v>
                </c:pt>
                <c:pt idx="2115">
                  <c:v>43005</c:v>
                </c:pt>
                <c:pt idx="2116">
                  <c:v>43004</c:v>
                </c:pt>
                <c:pt idx="2117">
                  <c:v>43003</c:v>
                </c:pt>
                <c:pt idx="2118">
                  <c:v>43000</c:v>
                </c:pt>
                <c:pt idx="2119">
                  <c:v>42999</c:v>
                </c:pt>
                <c:pt idx="2120">
                  <c:v>42998</c:v>
                </c:pt>
                <c:pt idx="2121">
                  <c:v>42997</c:v>
                </c:pt>
                <c:pt idx="2122">
                  <c:v>42996</c:v>
                </c:pt>
                <c:pt idx="2123">
                  <c:v>42993</c:v>
                </c:pt>
                <c:pt idx="2124">
                  <c:v>42992</c:v>
                </c:pt>
                <c:pt idx="2125">
                  <c:v>42991</c:v>
                </c:pt>
                <c:pt idx="2126">
                  <c:v>42990</c:v>
                </c:pt>
                <c:pt idx="2127">
                  <c:v>42989</c:v>
                </c:pt>
                <c:pt idx="2128">
                  <c:v>42986</c:v>
                </c:pt>
                <c:pt idx="2129">
                  <c:v>42985</c:v>
                </c:pt>
                <c:pt idx="2130">
                  <c:v>42984</c:v>
                </c:pt>
                <c:pt idx="2131">
                  <c:v>42983</c:v>
                </c:pt>
                <c:pt idx="2132">
                  <c:v>42982</c:v>
                </c:pt>
                <c:pt idx="2133">
                  <c:v>42979</c:v>
                </c:pt>
                <c:pt idx="2134">
                  <c:v>42978</c:v>
                </c:pt>
                <c:pt idx="2135">
                  <c:v>42977</c:v>
                </c:pt>
                <c:pt idx="2136">
                  <c:v>42976</c:v>
                </c:pt>
                <c:pt idx="2137">
                  <c:v>42975</c:v>
                </c:pt>
                <c:pt idx="2138">
                  <c:v>42972</c:v>
                </c:pt>
                <c:pt idx="2139">
                  <c:v>42971</c:v>
                </c:pt>
                <c:pt idx="2140">
                  <c:v>42970</c:v>
                </c:pt>
                <c:pt idx="2141">
                  <c:v>42969</c:v>
                </c:pt>
                <c:pt idx="2142">
                  <c:v>42968</c:v>
                </c:pt>
                <c:pt idx="2143">
                  <c:v>42965</c:v>
                </c:pt>
                <c:pt idx="2144">
                  <c:v>42964</c:v>
                </c:pt>
                <c:pt idx="2145">
                  <c:v>42963</c:v>
                </c:pt>
                <c:pt idx="2146">
                  <c:v>42962</c:v>
                </c:pt>
                <c:pt idx="2147">
                  <c:v>42961</c:v>
                </c:pt>
                <c:pt idx="2148">
                  <c:v>42958</c:v>
                </c:pt>
                <c:pt idx="2149">
                  <c:v>42957</c:v>
                </c:pt>
                <c:pt idx="2150">
                  <c:v>42956</c:v>
                </c:pt>
                <c:pt idx="2151">
                  <c:v>42955</c:v>
                </c:pt>
                <c:pt idx="2152">
                  <c:v>42954</c:v>
                </c:pt>
                <c:pt idx="2153">
                  <c:v>42951</c:v>
                </c:pt>
                <c:pt idx="2154">
                  <c:v>42950</c:v>
                </c:pt>
                <c:pt idx="2155">
                  <c:v>42949</c:v>
                </c:pt>
                <c:pt idx="2156">
                  <c:v>42948</c:v>
                </c:pt>
                <c:pt idx="2157">
                  <c:v>42947</c:v>
                </c:pt>
                <c:pt idx="2158">
                  <c:v>42944</c:v>
                </c:pt>
                <c:pt idx="2159">
                  <c:v>42943</c:v>
                </c:pt>
                <c:pt idx="2160">
                  <c:v>42942</c:v>
                </c:pt>
                <c:pt idx="2161">
                  <c:v>42941</c:v>
                </c:pt>
                <c:pt idx="2162">
                  <c:v>42940</c:v>
                </c:pt>
                <c:pt idx="2163">
                  <c:v>42937</c:v>
                </c:pt>
                <c:pt idx="2164">
                  <c:v>42936</c:v>
                </c:pt>
                <c:pt idx="2165">
                  <c:v>42935</c:v>
                </c:pt>
                <c:pt idx="2166">
                  <c:v>42934</c:v>
                </c:pt>
                <c:pt idx="2167">
                  <c:v>42933</c:v>
                </c:pt>
                <c:pt idx="2168">
                  <c:v>42930</c:v>
                </c:pt>
                <c:pt idx="2169">
                  <c:v>42929</c:v>
                </c:pt>
                <c:pt idx="2170">
                  <c:v>42928</c:v>
                </c:pt>
                <c:pt idx="2171">
                  <c:v>42927</c:v>
                </c:pt>
                <c:pt idx="2172">
                  <c:v>42926</c:v>
                </c:pt>
                <c:pt idx="2173">
                  <c:v>42923</c:v>
                </c:pt>
                <c:pt idx="2174">
                  <c:v>42922</c:v>
                </c:pt>
                <c:pt idx="2175">
                  <c:v>42921</c:v>
                </c:pt>
                <c:pt idx="2176">
                  <c:v>42920</c:v>
                </c:pt>
                <c:pt idx="2177">
                  <c:v>42919</c:v>
                </c:pt>
                <c:pt idx="2178">
                  <c:v>42916</c:v>
                </c:pt>
                <c:pt idx="2179">
                  <c:v>42915</c:v>
                </c:pt>
                <c:pt idx="2180">
                  <c:v>42914</c:v>
                </c:pt>
                <c:pt idx="2181">
                  <c:v>42913</c:v>
                </c:pt>
                <c:pt idx="2182">
                  <c:v>42912</c:v>
                </c:pt>
                <c:pt idx="2183">
                  <c:v>42909</c:v>
                </c:pt>
                <c:pt idx="2184">
                  <c:v>42908</c:v>
                </c:pt>
                <c:pt idx="2185">
                  <c:v>42907</c:v>
                </c:pt>
                <c:pt idx="2186">
                  <c:v>42906</c:v>
                </c:pt>
                <c:pt idx="2187">
                  <c:v>42905</c:v>
                </c:pt>
                <c:pt idx="2188">
                  <c:v>42902</c:v>
                </c:pt>
                <c:pt idx="2189">
                  <c:v>42901</c:v>
                </c:pt>
                <c:pt idx="2190">
                  <c:v>42900</c:v>
                </c:pt>
                <c:pt idx="2191">
                  <c:v>42899</c:v>
                </c:pt>
                <c:pt idx="2192">
                  <c:v>42898</c:v>
                </c:pt>
                <c:pt idx="2193">
                  <c:v>42895</c:v>
                </c:pt>
                <c:pt idx="2194">
                  <c:v>42894</c:v>
                </c:pt>
                <c:pt idx="2195">
                  <c:v>42893</c:v>
                </c:pt>
                <c:pt idx="2196">
                  <c:v>42892</c:v>
                </c:pt>
                <c:pt idx="2197">
                  <c:v>42891</c:v>
                </c:pt>
                <c:pt idx="2198">
                  <c:v>42888</c:v>
                </c:pt>
                <c:pt idx="2199">
                  <c:v>42887</c:v>
                </c:pt>
                <c:pt idx="2200">
                  <c:v>42886</c:v>
                </c:pt>
                <c:pt idx="2201">
                  <c:v>42885</c:v>
                </c:pt>
                <c:pt idx="2202">
                  <c:v>42884</c:v>
                </c:pt>
                <c:pt idx="2203">
                  <c:v>42881</c:v>
                </c:pt>
                <c:pt idx="2204">
                  <c:v>42880</c:v>
                </c:pt>
                <c:pt idx="2205">
                  <c:v>42879</c:v>
                </c:pt>
                <c:pt idx="2206">
                  <c:v>42878</c:v>
                </c:pt>
                <c:pt idx="2207">
                  <c:v>42877</c:v>
                </c:pt>
                <c:pt idx="2208">
                  <c:v>42874</c:v>
                </c:pt>
                <c:pt idx="2209">
                  <c:v>42873</c:v>
                </c:pt>
                <c:pt idx="2210">
                  <c:v>42872</c:v>
                </c:pt>
                <c:pt idx="2211">
                  <c:v>42871</c:v>
                </c:pt>
                <c:pt idx="2212">
                  <c:v>42870</c:v>
                </c:pt>
                <c:pt idx="2213">
                  <c:v>42867</c:v>
                </c:pt>
                <c:pt idx="2214">
                  <c:v>42866</c:v>
                </c:pt>
                <c:pt idx="2215">
                  <c:v>42865</c:v>
                </c:pt>
                <c:pt idx="2216">
                  <c:v>42864</c:v>
                </c:pt>
                <c:pt idx="2217">
                  <c:v>42863</c:v>
                </c:pt>
                <c:pt idx="2218">
                  <c:v>42860</c:v>
                </c:pt>
                <c:pt idx="2219">
                  <c:v>42859</c:v>
                </c:pt>
                <c:pt idx="2220">
                  <c:v>42858</c:v>
                </c:pt>
                <c:pt idx="2221">
                  <c:v>42857</c:v>
                </c:pt>
                <c:pt idx="2222">
                  <c:v>42856</c:v>
                </c:pt>
                <c:pt idx="2223">
                  <c:v>42853</c:v>
                </c:pt>
                <c:pt idx="2224">
                  <c:v>42852</c:v>
                </c:pt>
                <c:pt idx="2225">
                  <c:v>42851</c:v>
                </c:pt>
                <c:pt idx="2226">
                  <c:v>42850</c:v>
                </c:pt>
                <c:pt idx="2227">
                  <c:v>42849</c:v>
                </c:pt>
                <c:pt idx="2228">
                  <c:v>42846</c:v>
                </c:pt>
                <c:pt idx="2229">
                  <c:v>42845</c:v>
                </c:pt>
                <c:pt idx="2230">
                  <c:v>42844</c:v>
                </c:pt>
                <c:pt idx="2231">
                  <c:v>42843</c:v>
                </c:pt>
                <c:pt idx="2232">
                  <c:v>42842</c:v>
                </c:pt>
                <c:pt idx="2233">
                  <c:v>42839</c:v>
                </c:pt>
                <c:pt idx="2234">
                  <c:v>42838</c:v>
                </c:pt>
                <c:pt idx="2235">
                  <c:v>42837</c:v>
                </c:pt>
                <c:pt idx="2236">
                  <c:v>42836</c:v>
                </c:pt>
                <c:pt idx="2237">
                  <c:v>42835</c:v>
                </c:pt>
                <c:pt idx="2238">
                  <c:v>42832</c:v>
                </c:pt>
                <c:pt idx="2239">
                  <c:v>42831</c:v>
                </c:pt>
                <c:pt idx="2240">
                  <c:v>42830</c:v>
                </c:pt>
                <c:pt idx="2241">
                  <c:v>42829</c:v>
                </c:pt>
                <c:pt idx="2242">
                  <c:v>42828</c:v>
                </c:pt>
                <c:pt idx="2243">
                  <c:v>42825</c:v>
                </c:pt>
                <c:pt idx="2244">
                  <c:v>42824</c:v>
                </c:pt>
                <c:pt idx="2245">
                  <c:v>42823</c:v>
                </c:pt>
                <c:pt idx="2246">
                  <c:v>42822</c:v>
                </c:pt>
                <c:pt idx="2247">
                  <c:v>42821</c:v>
                </c:pt>
                <c:pt idx="2248">
                  <c:v>42818</c:v>
                </c:pt>
                <c:pt idx="2249">
                  <c:v>42817</c:v>
                </c:pt>
                <c:pt idx="2250">
                  <c:v>42816</c:v>
                </c:pt>
                <c:pt idx="2251">
                  <c:v>42815</c:v>
                </c:pt>
                <c:pt idx="2252">
                  <c:v>42814</c:v>
                </c:pt>
                <c:pt idx="2253">
                  <c:v>42811</c:v>
                </c:pt>
                <c:pt idx="2254">
                  <c:v>42810</c:v>
                </c:pt>
                <c:pt idx="2255">
                  <c:v>42809</c:v>
                </c:pt>
                <c:pt idx="2256">
                  <c:v>42808</c:v>
                </c:pt>
                <c:pt idx="2257">
                  <c:v>42807</c:v>
                </c:pt>
                <c:pt idx="2258">
                  <c:v>42804</c:v>
                </c:pt>
                <c:pt idx="2259">
                  <c:v>42803</c:v>
                </c:pt>
                <c:pt idx="2260">
                  <c:v>42802</c:v>
                </c:pt>
                <c:pt idx="2261">
                  <c:v>42801</c:v>
                </c:pt>
                <c:pt idx="2262">
                  <c:v>42800</c:v>
                </c:pt>
                <c:pt idx="2263">
                  <c:v>42797</c:v>
                </c:pt>
                <c:pt idx="2264">
                  <c:v>42796</c:v>
                </c:pt>
                <c:pt idx="2265">
                  <c:v>42795</c:v>
                </c:pt>
                <c:pt idx="2266">
                  <c:v>42794</c:v>
                </c:pt>
                <c:pt idx="2267">
                  <c:v>42793</c:v>
                </c:pt>
                <c:pt idx="2268">
                  <c:v>42790</c:v>
                </c:pt>
                <c:pt idx="2269">
                  <c:v>42789</c:v>
                </c:pt>
                <c:pt idx="2270">
                  <c:v>42788</c:v>
                </c:pt>
                <c:pt idx="2271">
                  <c:v>42787</c:v>
                </c:pt>
                <c:pt idx="2272">
                  <c:v>42786</c:v>
                </c:pt>
                <c:pt idx="2273">
                  <c:v>42783</c:v>
                </c:pt>
                <c:pt idx="2274">
                  <c:v>42782</c:v>
                </c:pt>
                <c:pt idx="2275">
                  <c:v>42781</c:v>
                </c:pt>
                <c:pt idx="2276">
                  <c:v>42780</c:v>
                </c:pt>
                <c:pt idx="2277">
                  <c:v>42779</c:v>
                </c:pt>
                <c:pt idx="2278">
                  <c:v>42776</c:v>
                </c:pt>
                <c:pt idx="2279">
                  <c:v>42775</c:v>
                </c:pt>
                <c:pt idx="2280">
                  <c:v>42774</c:v>
                </c:pt>
                <c:pt idx="2281">
                  <c:v>42773</c:v>
                </c:pt>
                <c:pt idx="2282">
                  <c:v>42772</c:v>
                </c:pt>
                <c:pt idx="2283">
                  <c:v>42769</c:v>
                </c:pt>
                <c:pt idx="2284">
                  <c:v>42768</c:v>
                </c:pt>
                <c:pt idx="2285">
                  <c:v>42767</c:v>
                </c:pt>
                <c:pt idx="2286">
                  <c:v>42766</c:v>
                </c:pt>
                <c:pt idx="2287">
                  <c:v>42765</c:v>
                </c:pt>
                <c:pt idx="2288">
                  <c:v>42762</c:v>
                </c:pt>
                <c:pt idx="2289">
                  <c:v>42761</c:v>
                </c:pt>
                <c:pt idx="2290">
                  <c:v>42760</c:v>
                </c:pt>
                <c:pt idx="2291">
                  <c:v>42759</c:v>
                </c:pt>
                <c:pt idx="2292">
                  <c:v>42758</c:v>
                </c:pt>
                <c:pt idx="2293">
                  <c:v>42755</c:v>
                </c:pt>
                <c:pt idx="2294">
                  <c:v>42754</c:v>
                </c:pt>
                <c:pt idx="2295">
                  <c:v>42753</c:v>
                </c:pt>
                <c:pt idx="2296">
                  <c:v>42752</c:v>
                </c:pt>
                <c:pt idx="2297">
                  <c:v>42751</c:v>
                </c:pt>
                <c:pt idx="2298">
                  <c:v>42748</c:v>
                </c:pt>
                <c:pt idx="2299">
                  <c:v>42747</c:v>
                </c:pt>
                <c:pt idx="2300">
                  <c:v>42746</c:v>
                </c:pt>
                <c:pt idx="2301">
                  <c:v>42745</c:v>
                </c:pt>
                <c:pt idx="2302">
                  <c:v>42744</c:v>
                </c:pt>
                <c:pt idx="2303">
                  <c:v>42741</c:v>
                </c:pt>
                <c:pt idx="2304">
                  <c:v>42740</c:v>
                </c:pt>
                <c:pt idx="2305">
                  <c:v>42739</c:v>
                </c:pt>
                <c:pt idx="2306">
                  <c:v>42738</c:v>
                </c:pt>
                <c:pt idx="2307">
                  <c:v>42737</c:v>
                </c:pt>
                <c:pt idx="2308">
                  <c:v>42734</c:v>
                </c:pt>
                <c:pt idx="2309">
                  <c:v>42733</c:v>
                </c:pt>
                <c:pt idx="2310">
                  <c:v>42732</c:v>
                </c:pt>
                <c:pt idx="2311">
                  <c:v>42731</c:v>
                </c:pt>
                <c:pt idx="2312">
                  <c:v>42730</c:v>
                </c:pt>
                <c:pt idx="2313">
                  <c:v>42727</c:v>
                </c:pt>
                <c:pt idx="2314">
                  <c:v>42726</c:v>
                </c:pt>
                <c:pt idx="2315">
                  <c:v>42725</c:v>
                </c:pt>
                <c:pt idx="2316">
                  <c:v>42724</c:v>
                </c:pt>
                <c:pt idx="2317">
                  <c:v>42723</c:v>
                </c:pt>
                <c:pt idx="2318">
                  <c:v>42720</c:v>
                </c:pt>
                <c:pt idx="2319">
                  <c:v>42719</c:v>
                </c:pt>
                <c:pt idx="2320">
                  <c:v>42718</c:v>
                </c:pt>
                <c:pt idx="2321">
                  <c:v>42717</c:v>
                </c:pt>
                <c:pt idx="2322">
                  <c:v>42716</c:v>
                </c:pt>
                <c:pt idx="2323">
                  <c:v>42713</c:v>
                </c:pt>
                <c:pt idx="2324">
                  <c:v>42712</c:v>
                </c:pt>
                <c:pt idx="2325">
                  <c:v>42711</c:v>
                </c:pt>
                <c:pt idx="2326">
                  <c:v>42710</c:v>
                </c:pt>
                <c:pt idx="2327">
                  <c:v>42709</c:v>
                </c:pt>
                <c:pt idx="2328">
                  <c:v>42706</c:v>
                </c:pt>
                <c:pt idx="2329">
                  <c:v>42705</c:v>
                </c:pt>
                <c:pt idx="2330">
                  <c:v>42704</c:v>
                </c:pt>
                <c:pt idx="2331">
                  <c:v>42703</c:v>
                </c:pt>
                <c:pt idx="2332">
                  <c:v>42702</c:v>
                </c:pt>
                <c:pt idx="2333">
                  <c:v>42699</c:v>
                </c:pt>
                <c:pt idx="2334">
                  <c:v>42698</c:v>
                </c:pt>
                <c:pt idx="2335">
                  <c:v>42697</c:v>
                </c:pt>
                <c:pt idx="2336">
                  <c:v>42696</c:v>
                </c:pt>
                <c:pt idx="2337">
                  <c:v>42695</c:v>
                </c:pt>
                <c:pt idx="2338">
                  <c:v>42692</c:v>
                </c:pt>
                <c:pt idx="2339">
                  <c:v>42691</c:v>
                </c:pt>
                <c:pt idx="2340">
                  <c:v>42690</c:v>
                </c:pt>
                <c:pt idx="2341">
                  <c:v>42689</c:v>
                </c:pt>
                <c:pt idx="2342">
                  <c:v>42688</c:v>
                </c:pt>
                <c:pt idx="2343">
                  <c:v>42685</c:v>
                </c:pt>
                <c:pt idx="2344">
                  <c:v>42684</c:v>
                </c:pt>
                <c:pt idx="2345">
                  <c:v>42683</c:v>
                </c:pt>
                <c:pt idx="2346">
                  <c:v>42682</c:v>
                </c:pt>
                <c:pt idx="2347">
                  <c:v>42681</c:v>
                </c:pt>
                <c:pt idx="2348">
                  <c:v>42678</c:v>
                </c:pt>
                <c:pt idx="2349">
                  <c:v>42677</c:v>
                </c:pt>
                <c:pt idx="2350">
                  <c:v>42676</c:v>
                </c:pt>
                <c:pt idx="2351">
                  <c:v>42675</c:v>
                </c:pt>
                <c:pt idx="2352">
                  <c:v>42674</c:v>
                </c:pt>
                <c:pt idx="2353">
                  <c:v>42671</c:v>
                </c:pt>
                <c:pt idx="2354">
                  <c:v>42670</c:v>
                </c:pt>
                <c:pt idx="2355">
                  <c:v>42669</c:v>
                </c:pt>
                <c:pt idx="2356">
                  <c:v>42668</c:v>
                </c:pt>
                <c:pt idx="2357">
                  <c:v>42667</c:v>
                </c:pt>
                <c:pt idx="2358">
                  <c:v>42664</c:v>
                </c:pt>
                <c:pt idx="2359">
                  <c:v>42663</c:v>
                </c:pt>
                <c:pt idx="2360">
                  <c:v>42662</c:v>
                </c:pt>
                <c:pt idx="2361">
                  <c:v>42661</c:v>
                </c:pt>
                <c:pt idx="2362">
                  <c:v>42660</c:v>
                </c:pt>
                <c:pt idx="2363">
                  <c:v>42657</c:v>
                </c:pt>
                <c:pt idx="2364">
                  <c:v>42656</c:v>
                </c:pt>
                <c:pt idx="2365">
                  <c:v>42655</c:v>
                </c:pt>
                <c:pt idx="2366">
                  <c:v>42654</c:v>
                </c:pt>
                <c:pt idx="2367">
                  <c:v>42653</c:v>
                </c:pt>
                <c:pt idx="2368">
                  <c:v>42650</c:v>
                </c:pt>
                <c:pt idx="2369">
                  <c:v>42649</c:v>
                </c:pt>
                <c:pt idx="2370">
                  <c:v>42648</c:v>
                </c:pt>
                <c:pt idx="2371">
                  <c:v>42647</c:v>
                </c:pt>
                <c:pt idx="2372">
                  <c:v>42646</c:v>
                </c:pt>
                <c:pt idx="2373">
                  <c:v>42643</c:v>
                </c:pt>
                <c:pt idx="2374">
                  <c:v>42642</c:v>
                </c:pt>
                <c:pt idx="2375">
                  <c:v>42641</c:v>
                </c:pt>
                <c:pt idx="2376">
                  <c:v>42640</c:v>
                </c:pt>
                <c:pt idx="2377">
                  <c:v>42639</c:v>
                </c:pt>
                <c:pt idx="2378">
                  <c:v>42636</c:v>
                </c:pt>
                <c:pt idx="2379">
                  <c:v>42635</c:v>
                </c:pt>
                <c:pt idx="2380">
                  <c:v>42634</c:v>
                </c:pt>
                <c:pt idx="2381">
                  <c:v>42633</c:v>
                </c:pt>
                <c:pt idx="2382">
                  <c:v>42632</c:v>
                </c:pt>
                <c:pt idx="2383">
                  <c:v>42629</c:v>
                </c:pt>
                <c:pt idx="2384">
                  <c:v>42628</c:v>
                </c:pt>
                <c:pt idx="2385">
                  <c:v>42627</c:v>
                </c:pt>
                <c:pt idx="2386">
                  <c:v>42626</c:v>
                </c:pt>
                <c:pt idx="2387">
                  <c:v>42625</c:v>
                </c:pt>
                <c:pt idx="2388">
                  <c:v>42622</c:v>
                </c:pt>
                <c:pt idx="2389">
                  <c:v>42621</c:v>
                </c:pt>
                <c:pt idx="2390">
                  <c:v>42620</c:v>
                </c:pt>
                <c:pt idx="2391">
                  <c:v>42619</c:v>
                </c:pt>
                <c:pt idx="2392">
                  <c:v>42618</c:v>
                </c:pt>
                <c:pt idx="2393">
                  <c:v>42615</c:v>
                </c:pt>
                <c:pt idx="2394">
                  <c:v>42614</c:v>
                </c:pt>
                <c:pt idx="2395">
                  <c:v>42613</c:v>
                </c:pt>
                <c:pt idx="2396">
                  <c:v>42612</c:v>
                </c:pt>
                <c:pt idx="2397">
                  <c:v>42611</c:v>
                </c:pt>
                <c:pt idx="2398">
                  <c:v>42608</c:v>
                </c:pt>
                <c:pt idx="2399">
                  <c:v>42607</c:v>
                </c:pt>
                <c:pt idx="2400">
                  <c:v>42606</c:v>
                </c:pt>
                <c:pt idx="2401">
                  <c:v>42605</c:v>
                </c:pt>
                <c:pt idx="2402">
                  <c:v>42604</c:v>
                </c:pt>
                <c:pt idx="2403">
                  <c:v>42601</c:v>
                </c:pt>
                <c:pt idx="2404">
                  <c:v>42600</c:v>
                </c:pt>
                <c:pt idx="2405">
                  <c:v>42599</c:v>
                </c:pt>
                <c:pt idx="2406">
                  <c:v>42598</c:v>
                </c:pt>
                <c:pt idx="2407">
                  <c:v>42597</c:v>
                </c:pt>
                <c:pt idx="2408">
                  <c:v>42594</c:v>
                </c:pt>
                <c:pt idx="2409">
                  <c:v>42593</c:v>
                </c:pt>
                <c:pt idx="2410">
                  <c:v>42592</c:v>
                </c:pt>
                <c:pt idx="2411">
                  <c:v>42591</c:v>
                </c:pt>
                <c:pt idx="2412">
                  <c:v>42590</c:v>
                </c:pt>
                <c:pt idx="2413">
                  <c:v>42587</c:v>
                </c:pt>
                <c:pt idx="2414">
                  <c:v>42586</c:v>
                </c:pt>
                <c:pt idx="2415">
                  <c:v>42585</c:v>
                </c:pt>
                <c:pt idx="2416">
                  <c:v>42584</c:v>
                </c:pt>
                <c:pt idx="2417">
                  <c:v>42583</c:v>
                </c:pt>
                <c:pt idx="2418">
                  <c:v>42580</c:v>
                </c:pt>
                <c:pt idx="2419">
                  <c:v>42579</c:v>
                </c:pt>
                <c:pt idx="2420">
                  <c:v>42578</c:v>
                </c:pt>
                <c:pt idx="2421">
                  <c:v>42577</c:v>
                </c:pt>
                <c:pt idx="2422">
                  <c:v>42576</c:v>
                </c:pt>
                <c:pt idx="2423">
                  <c:v>42573</c:v>
                </c:pt>
                <c:pt idx="2424">
                  <c:v>42572</c:v>
                </c:pt>
                <c:pt idx="2425">
                  <c:v>42571</c:v>
                </c:pt>
                <c:pt idx="2426">
                  <c:v>42570</c:v>
                </c:pt>
                <c:pt idx="2427">
                  <c:v>42569</c:v>
                </c:pt>
                <c:pt idx="2428">
                  <c:v>42566</c:v>
                </c:pt>
                <c:pt idx="2429">
                  <c:v>42565</c:v>
                </c:pt>
                <c:pt idx="2430">
                  <c:v>42564</c:v>
                </c:pt>
                <c:pt idx="2431">
                  <c:v>42563</c:v>
                </c:pt>
                <c:pt idx="2432">
                  <c:v>42562</c:v>
                </c:pt>
                <c:pt idx="2433">
                  <c:v>42559</c:v>
                </c:pt>
                <c:pt idx="2434">
                  <c:v>42558</c:v>
                </c:pt>
                <c:pt idx="2435">
                  <c:v>42557</c:v>
                </c:pt>
                <c:pt idx="2436">
                  <c:v>42556</c:v>
                </c:pt>
                <c:pt idx="2437">
                  <c:v>42555</c:v>
                </c:pt>
                <c:pt idx="2438">
                  <c:v>42552</c:v>
                </c:pt>
                <c:pt idx="2439">
                  <c:v>42551</c:v>
                </c:pt>
                <c:pt idx="2440">
                  <c:v>42550</c:v>
                </c:pt>
                <c:pt idx="2441">
                  <c:v>42549</c:v>
                </c:pt>
                <c:pt idx="2442">
                  <c:v>42548</c:v>
                </c:pt>
                <c:pt idx="2443">
                  <c:v>42545</c:v>
                </c:pt>
                <c:pt idx="2444">
                  <c:v>42544</c:v>
                </c:pt>
                <c:pt idx="2445">
                  <c:v>42543</c:v>
                </c:pt>
                <c:pt idx="2446">
                  <c:v>42542</c:v>
                </c:pt>
                <c:pt idx="2447">
                  <c:v>42541</c:v>
                </c:pt>
                <c:pt idx="2448">
                  <c:v>42538</c:v>
                </c:pt>
                <c:pt idx="2449">
                  <c:v>42537</c:v>
                </c:pt>
                <c:pt idx="2450">
                  <c:v>42536</c:v>
                </c:pt>
                <c:pt idx="2451">
                  <c:v>42535</c:v>
                </c:pt>
                <c:pt idx="2452">
                  <c:v>42534</c:v>
                </c:pt>
                <c:pt idx="2453">
                  <c:v>42531</c:v>
                </c:pt>
                <c:pt idx="2454">
                  <c:v>42530</c:v>
                </c:pt>
                <c:pt idx="2455">
                  <c:v>42529</c:v>
                </c:pt>
                <c:pt idx="2456">
                  <c:v>42528</c:v>
                </c:pt>
                <c:pt idx="2457">
                  <c:v>42527</c:v>
                </c:pt>
                <c:pt idx="2458">
                  <c:v>42524</c:v>
                </c:pt>
                <c:pt idx="2459">
                  <c:v>42523</c:v>
                </c:pt>
                <c:pt idx="2460">
                  <c:v>42522</c:v>
                </c:pt>
                <c:pt idx="2461">
                  <c:v>42521</c:v>
                </c:pt>
                <c:pt idx="2462">
                  <c:v>42520</c:v>
                </c:pt>
                <c:pt idx="2463">
                  <c:v>42517</c:v>
                </c:pt>
                <c:pt idx="2464">
                  <c:v>42516</c:v>
                </c:pt>
                <c:pt idx="2465">
                  <c:v>42515</c:v>
                </c:pt>
                <c:pt idx="2466">
                  <c:v>42514</c:v>
                </c:pt>
                <c:pt idx="2467">
                  <c:v>42513</c:v>
                </c:pt>
                <c:pt idx="2468">
                  <c:v>42510</c:v>
                </c:pt>
                <c:pt idx="2469">
                  <c:v>42509</c:v>
                </c:pt>
                <c:pt idx="2470">
                  <c:v>42508</c:v>
                </c:pt>
                <c:pt idx="2471">
                  <c:v>42507</c:v>
                </c:pt>
                <c:pt idx="2472">
                  <c:v>42506</c:v>
                </c:pt>
                <c:pt idx="2473">
                  <c:v>42503</c:v>
                </c:pt>
                <c:pt idx="2474">
                  <c:v>42502</c:v>
                </c:pt>
                <c:pt idx="2475">
                  <c:v>42501</c:v>
                </c:pt>
                <c:pt idx="2476">
                  <c:v>42500</c:v>
                </c:pt>
                <c:pt idx="2477">
                  <c:v>42499</c:v>
                </c:pt>
                <c:pt idx="2478">
                  <c:v>42496</c:v>
                </c:pt>
                <c:pt idx="2479">
                  <c:v>42495</c:v>
                </c:pt>
                <c:pt idx="2480">
                  <c:v>42494</c:v>
                </c:pt>
                <c:pt idx="2481">
                  <c:v>42493</c:v>
                </c:pt>
                <c:pt idx="2482">
                  <c:v>42492</c:v>
                </c:pt>
                <c:pt idx="2483">
                  <c:v>42489</c:v>
                </c:pt>
                <c:pt idx="2484">
                  <c:v>42488</c:v>
                </c:pt>
                <c:pt idx="2485">
                  <c:v>42487</c:v>
                </c:pt>
                <c:pt idx="2486">
                  <c:v>42486</c:v>
                </c:pt>
                <c:pt idx="2487">
                  <c:v>42485</c:v>
                </c:pt>
                <c:pt idx="2488">
                  <c:v>42482</c:v>
                </c:pt>
                <c:pt idx="2489">
                  <c:v>42481</c:v>
                </c:pt>
                <c:pt idx="2490">
                  <c:v>42480</c:v>
                </c:pt>
                <c:pt idx="2491">
                  <c:v>42479</c:v>
                </c:pt>
                <c:pt idx="2492">
                  <c:v>42478</c:v>
                </c:pt>
                <c:pt idx="2493">
                  <c:v>42475</c:v>
                </c:pt>
                <c:pt idx="2494">
                  <c:v>42474</c:v>
                </c:pt>
                <c:pt idx="2495">
                  <c:v>42473</c:v>
                </c:pt>
                <c:pt idx="2496">
                  <c:v>42472</c:v>
                </c:pt>
                <c:pt idx="2497">
                  <c:v>42471</c:v>
                </c:pt>
                <c:pt idx="2498">
                  <c:v>42468</c:v>
                </c:pt>
                <c:pt idx="2499">
                  <c:v>42467</c:v>
                </c:pt>
                <c:pt idx="2500">
                  <c:v>42466</c:v>
                </c:pt>
                <c:pt idx="2501">
                  <c:v>42465</c:v>
                </c:pt>
                <c:pt idx="2502">
                  <c:v>42464</c:v>
                </c:pt>
                <c:pt idx="2503">
                  <c:v>42461</c:v>
                </c:pt>
                <c:pt idx="2504">
                  <c:v>42460</c:v>
                </c:pt>
                <c:pt idx="2505">
                  <c:v>42459</c:v>
                </c:pt>
                <c:pt idx="2506">
                  <c:v>42458</c:v>
                </c:pt>
                <c:pt idx="2507">
                  <c:v>42457</c:v>
                </c:pt>
                <c:pt idx="2508">
                  <c:v>42454</c:v>
                </c:pt>
                <c:pt idx="2509">
                  <c:v>42453</c:v>
                </c:pt>
                <c:pt idx="2510">
                  <c:v>42452</c:v>
                </c:pt>
                <c:pt idx="2511">
                  <c:v>42451</c:v>
                </c:pt>
                <c:pt idx="2512">
                  <c:v>42450</c:v>
                </c:pt>
                <c:pt idx="2513">
                  <c:v>42447</c:v>
                </c:pt>
                <c:pt idx="2514">
                  <c:v>42446</c:v>
                </c:pt>
                <c:pt idx="2515">
                  <c:v>42445</c:v>
                </c:pt>
                <c:pt idx="2516">
                  <c:v>42444</c:v>
                </c:pt>
                <c:pt idx="2517">
                  <c:v>42443</c:v>
                </c:pt>
                <c:pt idx="2518">
                  <c:v>42440</c:v>
                </c:pt>
                <c:pt idx="2519">
                  <c:v>42439</c:v>
                </c:pt>
                <c:pt idx="2520">
                  <c:v>42438</c:v>
                </c:pt>
                <c:pt idx="2521">
                  <c:v>42437</c:v>
                </c:pt>
                <c:pt idx="2522">
                  <c:v>42436</c:v>
                </c:pt>
                <c:pt idx="2523">
                  <c:v>42433</c:v>
                </c:pt>
                <c:pt idx="2524">
                  <c:v>42432</c:v>
                </c:pt>
                <c:pt idx="2525">
                  <c:v>42431</c:v>
                </c:pt>
                <c:pt idx="2526">
                  <c:v>42430</c:v>
                </c:pt>
                <c:pt idx="2527">
                  <c:v>42429</c:v>
                </c:pt>
                <c:pt idx="2528">
                  <c:v>42426</c:v>
                </c:pt>
                <c:pt idx="2529">
                  <c:v>42425</c:v>
                </c:pt>
                <c:pt idx="2530">
                  <c:v>42424</c:v>
                </c:pt>
                <c:pt idx="2531">
                  <c:v>42423</c:v>
                </c:pt>
                <c:pt idx="2532">
                  <c:v>42422</c:v>
                </c:pt>
                <c:pt idx="2533">
                  <c:v>42419</c:v>
                </c:pt>
                <c:pt idx="2534">
                  <c:v>42418</c:v>
                </c:pt>
                <c:pt idx="2535">
                  <c:v>42417</c:v>
                </c:pt>
                <c:pt idx="2536">
                  <c:v>42416</c:v>
                </c:pt>
                <c:pt idx="2537">
                  <c:v>42415</c:v>
                </c:pt>
                <c:pt idx="2538">
                  <c:v>42412</c:v>
                </c:pt>
                <c:pt idx="2539">
                  <c:v>42411</c:v>
                </c:pt>
                <c:pt idx="2540">
                  <c:v>42410</c:v>
                </c:pt>
                <c:pt idx="2541">
                  <c:v>42409</c:v>
                </c:pt>
                <c:pt idx="2542">
                  <c:v>42408</c:v>
                </c:pt>
                <c:pt idx="2543">
                  <c:v>42405</c:v>
                </c:pt>
                <c:pt idx="2544">
                  <c:v>42404</c:v>
                </c:pt>
                <c:pt idx="2545">
                  <c:v>42403</c:v>
                </c:pt>
                <c:pt idx="2546">
                  <c:v>42402</c:v>
                </c:pt>
                <c:pt idx="2547">
                  <c:v>42401</c:v>
                </c:pt>
                <c:pt idx="2548">
                  <c:v>42398</c:v>
                </c:pt>
                <c:pt idx="2549">
                  <c:v>42397</c:v>
                </c:pt>
                <c:pt idx="2550">
                  <c:v>42396</c:v>
                </c:pt>
                <c:pt idx="2551">
                  <c:v>42395</c:v>
                </c:pt>
                <c:pt idx="2552">
                  <c:v>42394</c:v>
                </c:pt>
                <c:pt idx="2553">
                  <c:v>42391</c:v>
                </c:pt>
                <c:pt idx="2554">
                  <c:v>42390</c:v>
                </c:pt>
                <c:pt idx="2555">
                  <c:v>42389</c:v>
                </c:pt>
                <c:pt idx="2556">
                  <c:v>42388</c:v>
                </c:pt>
                <c:pt idx="2557">
                  <c:v>42387</c:v>
                </c:pt>
                <c:pt idx="2558">
                  <c:v>42384</c:v>
                </c:pt>
                <c:pt idx="2559">
                  <c:v>42383</c:v>
                </c:pt>
                <c:pt idx="2560">
                  <c:v>42382</c:v>
                </c:pt>
                <c:pt idx="2561">
                  <c:v>42381</c:v>
                </c:pt>
                <c:pt idx="2562">
                  <c:v>42380</c:v>
                </c:pt>
                <c:pt idx="2563">
                  <c:v>42377</c:v>
                </c:pt>
                <c:pt idx="2564">
                  <c:v>42376</c:v>
                </c:pt>
                <c:pt idx="2565">
                  <c:v>42375</c:v>
                </c:pt>
                <c:pt idx="2566">
                  <c:v>42374</c:v>
                </c:pt>
                <c:pt idx="2567">
                  <c:v>42373</c:v>
                </c:pt>
                <c:pt idx="2568">
                  <c:v>42370</c:v>
                </c:pt>
                <c:pt idx="2569">
                  <c:v>42369</c:v>
                </c:pt>
                <c:pt idx="2570">
                  <c:v>42368</c:v>
                </c:pt>
                <c:pt idx="2571">
                  <c:v>42367</c:v>
                </c:pt>
                <c:pt idx="2572">
                  <c:v>42366</c:v>
                </c:pt>
                <c:pt idx="2573">
                  <c:v>42363</c:v>
                </c:pt>
                <c:pt idx="2574">
                  <c:v>42362</c:v>
                </c:pt>
                <c:pt idx="2575">
                  <c:v>42361</c:v>
                </c:pt>
                <c:pt idx="2576">
                  <c:v>42360</c:v>
                </c:pt>
                <c:pt idx="2577">
                  <c:v>42359</c:v>
                </c:pt>
                <c:pt idx="2578">
                  <c:v>42356</c:v>
                </c:pt>
                <c:pt idx="2579">
                  <c:v>42355</c:v>
                </c:pt>
                <c:pt idx="2580">
                  <c:v>42354</c:v>
                </c:pt>
                <c:pt idx="2581">
                  <c:v>42353</c:v>
                </c:pt>
                <c:pt idx="2582">
                  <c:v>42352</c:v>
                </c:pt>
                <c:pt idx="2583">
                  <c:v>42349</c:v>
                </c:pt>
                <c:pt idx="2584">
                  <c:v>42348</c:v>
                </c:pt>
                <c:pt idx="2585">
                  <c:v>42347</c:v>
                </c:pt>
                <c:pt idx="2586">
                  <c:v>42346</c:v>
                </c:pt>
                <c:pt idx="2587">
                  <c:v>42345</c:v>
                </c:pt>
                <c:pt idx="2588">
                  <c:v>42342</c:v>
                </c:pt>
                <c:pt idx="2589">
                  <c:v>42341</c:v>
                </c:pt>
                <c:pt idx="2590">
                  <c:v>42340</c:v>
                </c:pt>
                <c:pt idx="2591">
                  <c:v>42339</c:v>
                </c:pt>
                <c:pt idx="2592">
                  <c:v>42338</c:v>
                </c:pt>
                <c:pt idx="2593">
                  <c:v>42335</c:v>
                </c:pt>
                <c:pt idx="2594">
                  <c:v>42334</c:v>
                </c:pt>
                <c:pt idx="2595">
                  <c:v>42333</c:v>
                </c:pt>
                <c:pt idx="2596">
                  <c:v>42332</c:v>
                </c:pt>
                <c:pt idx="2597">
                  <c:v>42331</c:v>
                </c:pt>
                <c:pt idx="2598">
                  <c:v>42328</c:v>
                </c:pt>
                <c:pt idx="2599">
                  <c:v>42327</c:v>
                </c:pt>
                <c:pt idx="2600">
                  <c:v>42326</c:v>
                </c:pt>
                <c:pt idx="2601">
                  <c:v>42325</c:v>
                </c:pt>
                <c:pt idx="2602">
                  <c:v>42324</c:v>
                </c:pt>
                <c:pt idx="2603">
                  <c:v>42321</c:v>
                </c:pt>
                <c:pt idx="2604">
                  <c:v>42320</c:v>
                </c:pt>
                <c:pt idx="2605">
                  <c:v>42319</c:v>
                </c:pt>
                <c:pt idx="2606">
                  <c:v>42318</c:v>
                </c:pt>
                <c:pt idx="2607">
                  <c:v>42317</c:v>
                </c:pt>
                <c:pt idx="2608">
                  <c:v>42314</c:v>
                </c:pt>
                <c:pt idx="2609">
                  <c:v>42313</c:v>
                </c:pt>
                <c:pt idx="2610">
                  <c:v>42312</c:v>
                </c:pt>
                <c:pt idx="2611">
                  <c:v>42311</c:v>
                </c:pt>
                <c:pt idx="2612">
                  <c:v>42310</c:v>
                </c:pt>
                <c:pt idx="2613">
                  <c:v>42307</c:v>
                </c:pt>
                <c:pt idx="2614">
                  <c:v>42306</c:v>
                </c:pt>
                <c:pt idx="2615">
                  <c:v>42305</c:v>
                </c:pt>
                <c:pt idx="2616">
                  <c:v>42304</c:v>
                </c:pt>
                <c:pt idx="2617">
                  <c:v>42303</c:v>
                </c:pt>
                <c:pt idx="2618">
                  <c:v>42300</c:v>
                </c:pt>
                <c:pt idx="2619">
                  <c:v>42299</c:v>
                </c:pt>
                <c:pt idx="2620">
                  <c:v>42298</c:v>
                </c:pt>
                <c:pt idx="2621">
                  <c:v>42297</c:v>
                </c:pt>
                <c:pt idx="2622">
                  <c:v>42296</c:v>
                </c:pt>
                <c:pt idx="2623">
                  <c:v>42293</c:v>
                </c:pt>
                <c:pt idx="2624">
                  <c:v>42292</c:v>
                </c:pt>
                <c:pt idx="2625">
                  <c:v>42291</c:v>
                </c:pt>
                <c:pt idx="2626">
                  <c:v>42290</c:v>
                </c:pt>
                <c:pt idx="2627">
                  <c:v>42289</c:v>
                </c:pt>
                <c:pt idx="2628">
                  <c:v>42286</c:v>
                </c:pt>
                <c:pt idx="2629">
                  <c:v>42285</c:v>
                </c:pt>
                <c:pt idx="2630">
                  <c:v>42284</c:v>
                </c:pt>
                <c:pt idx="2631">
                  <c:v>42283</c:v>
                </c:pt>
                <c:pt idx="2632">
                  <c:v>42282</c:v>
                </c:pt>
                <c:pt idx="2633">
                  <c:v>42279</c:v>
                </c:pt>
                <c:pt idx="2634">
                  <c:v>42278</c:v>
                </c:pt>
                <c:pt idx="2635">
                  <c:v>42277</c:v>
                </c:pt>
                <c:pt idx="2636">
                  <c:v>42276</c:v>
                </c:pt>
                <c:pt idx="2637">
                  <c:v>42275</c:v>
                </c:pt>
                <c:pt idx="2638">
                  <c:v>42272</c:v>
                </c:pt>
                <c:pt idx="2639">
                  <c:v>42271</c:v>
                </c:pt>
                <c:pt idx="2640">
                  <c:v>42270</c:v>
                </c:pt>
                <c:pt idx="2641">
                  <c:v>42269</c:v>
                </c:pt>
                <c:pt idx="2642">
                  <c:v>42268</c:v>
                </c:pt>
                <c:pt idx="2643">
                  <c:v>42265</c:v>
                </c:pt>
                <c:pt idx="2644">
                  <c:v>42264</c:v>
                </c:pt>
                <c:pt idx="2645">
                  <c:v>42263</c:v>
                </c:pt>
                <c:pt idx="2646">
                  <c:v>42262</c:v>
                </c:pt>
                <c:pt idx="2647">
                  <c:v>42261</c:v>
                </c:pt>
                <c:pt idx="2648">
                  <c:v>42258</c:v>
                </c:pt>
                <c:pt idx="2649">
                  <c:v>42257</c:v>
                </c:pt>
                <c:pt idx="2650">
                  <c:v>42256</c:v>
                </c:pt>
                <c:pt idx="2651">
                  <c:v>42255</c:v>
                </c:pt>
                <c:pt idx="2652">
                  <c:v>42254</c:v>
                </c:pt>
                <c:pt idx="2653">
                  <c:v>42251</c:v>
                </c:pt>
                <c:pt idx="2654">
                  <c:v>42250</c:v>
                </c:pt>
                <c:pt idx="2655">
                  <c:v>42249</c:v>
                </c:pt>
                <c:pt idx="2656">
                  <c:v>42248</c:v>
                </c:pt>
                <c:pt idx="2657">
                  <c:v>42247</c:v>
                </c:pt>
                <c:pt idx="2658">
                  <c:v>42244</c:v>
                </c:pt>
                <c:pt idx="2659">
                  <c:v>42243</c:v>
                </c:pt>
                <c:pt idx="2660">
                  <c:v>42242</c:v>
                </c:pt>
                <c:pt idx="2661">
                  <c:v>42241</c:v>
                </c:pt>
                <c:pt idx="2662">
                  <c:v>42240</c:v>
                </c:pt>
                <c:pt idx="2663">
                  <c:v>42237</c:v>
                </c:pt>
                <c:pt idx="2664">
                  <c:v>42236</c:v>
                </c:pt>
                <c:pt idx="2665">
                  <c:v>42235</c:v>
                </c:pt>
                <c:pt idx="2666">
                  <c:v>42234</c:v>
                </c:pt>
                <c:pt idx="2667">
                  <c:v>42233</c:v>
                </c:pt>
                <c:pt idx="2668">
                  <c:v>42230</c:v>
                </c:pt>
                <c:pt idx="2669">
                  <c:v>42229</c:v>
                </c:pt>
                <c:pt idx="2670">
                  <c:v>42228</c:v>
                </c:pt>
                <c:pt idx="2671">
                  <c:v>42227</c:v>
                </c:pt>
                <c:pt idx="2672">
                  <c:v>42226</c:v>
                </c:pt>
                <c:pt idx="2673">
                  <c:v>42223</c:v>
                </c:pt>
                <c:pt idx="2674">
                  <c:v>42222</c:v>
                </c:pt>
                <c:pt idx="2675">
                  <c:v>42221</c:v>
                </c:pt>
                <c:pt idx="2676">
                  <c:v>42220</c:v>
                </c:pt>
                <c:pt idx="2677">
                  <c:v>42219</c:v>
                </c:pt>
                <c:pt idx="2678">
                  <c:v>42216</c:v>
                </c:pt>
                <c:pt idx="2679">
                  <c:v>42215</c:v>
                </c:pt>
                <c:pt idx="2680">
                  <c:v>42214</c:v>
                </c:pt>
                <c:pt idx="2681">
                  <c:v>42213</c:v>
                </c:pt>
                <c:pt idx="2682">
                  <c:v>42212</c:v>
                </c:pt>
                <c:pt idx="2683">
                  <c:v>42209</c:v>
                </c:pt>
                <c:pt idx="2684">
                  <c:v>42208</c:v>
                </c:pt>
                <c:pt idx="2685">
                  <c:v>42207</c:v>
                </c:pt>
                <c:pt idx="2686">
                  <c:v>42206</c:v>
                </c:pt>
                <c:pt idx="2687">
                  <c:v>42205</c:v>
                </c:pt>
                <c:pt idx="2688">
                  <c:v>42202</c:v>
                </c:pt>
                <c:pt idx="2689">
                  <c:v>42201</c:v>
                </c:pt>
                <c:pt idx="2690">
                  <c:v>42200</c:v>
                </c:pt>
                <c:pt idx="2691">
                  <c:v>42199</c:v>
                </c:pt>
                <c:pt idx="2692">
                  <c:v>42198</c:v>
                </c:pt>
                <c:pt idx="2693">
                  <c:v>42195</c:v>
                </c:pt>
                <c:pt idx="2694">
                  <c:v>42194</c:v>
                </c:pt>
                <c:pt idx="2695">
                  <c:v>42193</c:v>
                </c:pt>
                <c:pt idx="2696">
                  <c:v>42192</c:v>
                </c:pt>
                <c:pt idx="2697">
                  <c:v>42191</c:v>
                </c:pt>
                <c:pt idx="2698">
                  <c:v>42188</c:v>
                </c:pt>
                <c:pt idx="2699">
                  <c:v>42187</c:v>
                </c:pt>
                <c:pt idx="2700">
                  <c:v>42186</c:v>
                </c:pt>
                <c:pt idx="2701">
                  <c:v>42185</c:v>
                </c:pt>
                <c:pt idx="2702">
                  <c:v>42184</c:v>
                </c:pt>
                <c:pt idx="2703">
                  <c:v>42181</c:v>
                </c:pt>
                <c:pt idx="2704">
                  <c:v>42180</c:v>
                </c:pt>
                <c:pt idx="2705">
                  <c:v>42179</c:v>
                </c:pt>
                <c:pt idx="2706">
                  <c:v>42178</c:v>
                </c:pt>
                <c:pt idx="2707">
                  <c:v>42177</c:v>
                </c:pt>
                <c:pt idx="2708">
                  <c:v>42174</c:v>
                </c:pt>
                <c:pt idx="2709">
                  <c:v>42173</c:v>
                </c:pt>
                <c:pt idx="2710">
                  <c:v>42172</c:v>
                </c:pt>
                <c:pt idx="2711">
                  <c:v>42171</c:v>
                </c:pt>
                <c:pt idx="2712">
                  <c:v>42170</c:v>
                </c:pt>
                <c:pt idx="2713">
                  <c:v>42167</c:v>
                </c:pt>
                <c:pt idx="2714">
                  <c:v>42166</c:v>
                </c:pt>
                <c:pt idx="2715">
                  <c:v>42165</c:v>
                </c:pt>
                <c:pt idx="2716">
                  <c:v>42164</c:v>
                </c:pt>
                <c:pt idx="2717">
                  <c:v>42163</c:v>
                </c:pt>
                <c:pt idx="2718">
                  <c:v>42160</c:v>
                </c:pt>
                <c:pt idx="2719">
                  <c:v>42159</c:v>
                </c:pt>
                <c:pt idx="2720">
                  <c:v>42158</c:v>
                </c:pt>
                <c:pt idx="2721">
                  <c:v>42157</c:v>
                </c:pt>
                <c:pt idx="2722">
                  <c:v>42156</c:v>
                </c:pt>
                <c:pt idx="2723">
                  <c:v>42153</c:v>
                </c:pt>
                <c:pt idx="2724">
                  <c:v>42152</c:v>
                </c:pt>
                <c:pt idx="2725">
                  <c:v>42151</c:v>
                </c:pt>
                <c:pt idx="2726">
                  <c:v>42150</c:v>
                </c:pt>
                <c:pt idx="2727">
                  <c:v>42149</c:v>
                </c:pt>
                <c:pt idx="2728">
                  <c:v>42146</c:v>
                </c:pt>
                <c:pt idx="2729">
                  <c:v>42145</c:v>
                </c:pt>
                <c:pt idx="2730">
                  <c:v>42144</c:v>
                </c:pt>
                <c:pt idx="2731">
                  <c:v>42143</c:v>
                </c:pt>
                <c:pt idx="2732">
                  <c:v>42142</c:v>
                </c:pt>
                <c:pt idx="2733">
                  <c:v>42139</c:v>
                </c:pt>
                <c:pt idx="2734">
                  <c:v>42138</c:v>
                </c:pt>
                <c:pt idx="2735">
                  <c:v>42137</c:v>
                </c:pt>
                <c:pt idx="2736">
                  <c:v>42136</c:v>
                </c:pt>
                <c:pt idx="2737">
                  <c:v>42135</c:v>
                </c:pt>
                <c:pt idx="2738">
                  <c:v>42132</c:v>
                </c:pt>
                <c:pt idx="2739">
                  <c:v>42131</c:v>
                </c:pt>
                <c:pt idx="2740">
                  <c:v>42130</c:v>
                </c:pt>
                <c:pt idx="2741">
                  <c:v>42129</c:v>
                </c:pt>
                <c:pt idx="2742">
                  <c:v>42128</c:v>
                </c:pt>
                <c:pt idx="2743">
                  <c:v>42125</c:v>
                </c:pt>
                <c:pt idx="2744">
                  <c:v>42124</c:v>
                </c:pt>
                <c:pt idx="2745">
                  <c:v>42123</c:v>
                </c:pt>
                <c:pt idx="2746">
                  <c:v>42122</c:v>
                </c:pt>
                <c:pt idx="2747">
                  <c:v>42121</c:v>
                </c:pt>
                <c:pt idx="2748">
                  <c:v>42118</c:v>
                </c:pt>
                <c:pt idx="2749">
                  <c:v>42117</c:v>
                </c:pt>
                <c:pt idx="2750">
                  <c:v>42116</c:v>
                </c:pt>
                <c:pt idx="2751">
                  <c:v>42115</c:v>
                </c:pt>
                <c:pt idx="2752">
                  <c:v>42114</c:v>
                </c:pt>
                <c:pt idx="2753">
                  <c:v>42111</c:v>
                </c:pt>
                <c:pt idx="2754">
                  <c:v>42110</c:v>
                </c:pt>
                <c:pt idx="2755">
                  <c:v>42109</c:v>
                </c:pt>
                <c:pt idx="2756">
                  <c:v>42108</c:v>
                </c:pt>
                <c:pt idx="2757">
                  <c:v>42107</c:v>
                </c:pt>
                <c:pt idx="2758">
                  <c:v>42104</c:v>
                </c:pt>
                <c:pt idx="2759">
                  <c:v>42103</c:v>
                </c:pt>
                <c:pt idx="2760">
                  <c:v>42102</c:v>
                </c:pt>
                <c:pt idx="2761">
                  <c:v>42101</c:v>
                </c:pt>
                <c:pt idx="2762">
                  <c:v>42100</c:v>
                </c:pt>
                <c:pt idx="2763">
                  <c:v>42097</c:v>
                </c:pt>
                <c:pt idx="2764">
                  <c:v>42096</c:v>
                </c:pt>
                <c:pt idx="2765">
                  <c:v>42095</c:v>
                </c:pt>
                <c:pt idx="2766">
                  <c:v>42094</c:v>
                </c:pt>
                <c:pt idx="2767">
                  <c:v>42093</c:v>
                </c:pt>
                <c:pt idx="2768">
                  <c:v>42090</c:v>
                </c:pt>
                <c:pt idx="2769">
                  <c:v>42089</c:v>
                </c:pt>
                <c:pt idx="2770">
                  <c:v>42088</c:v>
                </c:pt>
                <c:pt idx="2771">
                  <c:v>42087</c:v>
                </c:pt>
                <c:pt idx="2772">
                  <c:v>42086</c:v>
                </c:pt>
                <c:pt idx="2773">
                  <c:v>42083</c:v>
                </c:pt>
                <c:pt idx="2774">
                  <c:v>42082</c:v>
                </c:pt>
                <c:pt idx="2775">
                  <c:v>42081</c:v>
                </c:pt>
                <c:pt idx="2776">
                  <c:v>42080</c:v>
                </c:pt>
                <c:pt idx="2777">
                  <c:v>42079</c:v>
                </c:pt>
                <c:pt idx="2778">
                  <c:v>42076</c:v>
                </c:pt>
                <c:pt idx="2779">
                  <c:v>42075</c:v>
                </c:pt>
                <c:pt idx="2780">
                  <c:v>42074</c:v>
                </c:pt>
                <c:pt idx="2781">
                  <c:v>42073</c:v>
                </c:pt>
                <c:pt idx="2782">
                  <c:v>42072</c:v>
                </c:pt>
                <c:pt idx="2783">
                  <c:v>42069</c:v>
                </c:pt>
                <c:pt idx="2784">
                  <c:v>42068</c:v>
                </c:pt>
                <c:pt idx="2785">
                  <c:v>42067</c:v>
                </c:pt>
                <c:pt idx="2786">
                  <c:v>42066</c:v>
                </c:pt>
                <c:pt idx="2787">
                  <c:v>42065</c:v>
                </c:pt>
                <c:pt idx="2788">
                  <c:v>42062</c:v>
                </c:pt>
                <c:pt idx="2789">
                  <c:v>42061</c:v>
                </c:pt>
                <c:pt idx="2790">
                  <c:v>42060</c:v>
                </c:pt>
                <c:pt idx="2791">
                  <c:v>42059</c:v>
                </c:pt>
                <c:pt idx="2792">
                  <c:v>42058</c:v>
                </c:pt>
                <c:pt idx="2793">
                  <c:v>42055</c:v>
                </c:pt>
                <c:pt idx="2794">
                  <c:v>42054</c:v>
                </c:pt>
                <c:pt idx="2795">
                  <c:v>42053</c:v>
                </c:pt>
                <c:pt idx="2796">
                  <c:v>42052</c:v>
                </c:pt>
                <c:pt idx="2797">
                  <c:v>42051</c:v>
                </c:pt>
                <c:pt idx="2798">
                  <c:v>42048</c:v>
                </c:pt>
                <c:pt idx="2799">
                  <c:v>42047</c:v>
                </c:pt>
                <c:pt idx="2800">
                  <c:v>42046</c:v>
                </c:pt>
                <c:pt idx="2801">
                  <c:v>42045</c:v>
                </c:pt>
                <c:pt idx="2802">
                  <c:v>42044</c:v>
                </c:pt>
                <c:pt idx="2803">
                  <c:v>42041</c:v>
                </c:pt>
                <c:pt idx="2804">
                  <c:v>42040</c:v>
                </c:pt>
                <c:pt idx="2805">
                  <c:v>42039</c:v>
                </c:pt>
                <c:pt idx="2806">
                  <c:v>42038</c:v>
                </c:pt>
                <c:pt idx="2807">
                  <c:v>42037</c:v>
                </c:pt>
                <c:pt idx="2808">
                  <c:v>42034</c:v>
                </c:pt>
                <c:pt idx="2809">
                  <c:v>42033</c:v>
                </c:pt>
                <c:pt idx="2810">
                  <c:v>42032</c:v>
                </c:pt>
                <c:pt idx="2811">
                  <c:v>42031</c:v>
                </c:pt>
                <c:pt idx="2812">
                  <c:v>42030</c:v>
                </c:pt>
                <c:pt idx="2813">
                  <c:v>42027</c:v>
                </c:pt>
                <c:pt idx="2814">
                  <c:v>42026</c:v>
                </c:pt>
                <c:pt idx="2815">
                  <c:v>42025</c:v>
                </c:pt>
                <c:pt idx="2816">
                  <c:v>42024</c:v>
                </c:pt>
                <c:pt idx="2817">
                  <c:v>42023</c:v>
                </c:pt>
                <c:pt idx="2818">
                  <c:v>42020</c:v>
                </c:pt>
                <c:pt idx="2819">
                  <c:v>42019</c:v>
                </c:pt>
                <c:pt idx="2820">
                  <c:v>42018</c:v>
                </c:pt>
                <c:pt idx="2821">
                  <c:v>42017</c:v>
                </c:pt>
                <c:pt idx="2822">
                  <c:v>42016</c:v>
                </c:pt>
                <c:pt idx="2823">
                  <c:v>42013</c:v>
                </c:pt>
                <c:pt idx="2824">
                  <c:v>42012</c:v>
                </c:pt>
                <c:pt idx="2825">
                  <c:v>42011</c:v>
                </c:pt>
                <c:pt idx="2826">
                  <c:v>42010</c:v>
                </c:pt>
                <c:pt idx="2827">
                  <c:v>42009</c:v>
                </c:pt>
                <c:pt idx="2828">
                  <c:v>42006</c:v>
                </c:pt>
                <c:pt idx="2829">
                  <c:v>42005</c:v>
                </c:pt>
                <c:pt idx="2830">
                  <c:v>42004</c:v>
                </c:pt>
                <c:pt idx="2831">
                  <c:v>42003</c:v>
                </c:pt>
                <c:pt idx="2832">
                  <c:v>42002</c:v>
                </c:pt>
                <c:pt idx="2833">
                  <c:v>41999</c:v>
                </c:pt>
                <c:pt idx="2834">
                  <c:v>41998</c:v>
                </c:pt>
                <c:pt idx="2835">
                  <c:v>41997</c:v>
                </c:pt>
                <c:pt idx="2836">
                  <c:v>41996</c:v>
                </c:pt>
                <c:pt idx="2837">
                  <c:v>41995</c:v>
                </c:pt>
                <c:pt idx="2838">
                  <c:v>41992</c:v>
                </c:pt>
                <c:pt idx="2839">
                  <c:v>41991</c:v>
                </c:pt>
                <c:pt idx="2840">
                  <c:v>41990</c:v>
                </c:pt>
                <c:pt idx="2841">
                  <c:v>41989</c:v>
                </c:pt>
                <c:pt idx="2842">
                  <c:v>41988</c:v>
                </c:pt>
                <c:pt idx="2843">
                  <c:v>41985</c:v>
                </c:pt>
                <c:pt idx="2844">
                  <c:v>41984</c:v>
                </c:pt>
                <c:pt idx="2845">
                  <c:v>41983</c:v>
                </c:pt>
                <c:pt idx="2846">
                  <c:v>41982</c:v>
                </c:pt>
                <c:pt idx="2847">
                  <c:v>41981</c:v>
                </c:pt>
                <c:pt idx="2848">
                  <c:v>41978</c:v>
                </c:pt>
                <c:pt idx="2849">
                  <c:v>41977</c:v>
                </c:pt>
                <c:pt idx="2850">
                  <c:v>41976</c:v>
                </c:pt>
                <c:pt idx="2851">
                  <c:v>41975</c:v>
                </c:pt>
                <c:pt idx="2852">
                  <c:v>41974</c:v>
                </c:pt>
                <c:pt idx="2853">
                  <c:v>41971</c:v>
                </c:pt>
                <c:pt idx="2854">
                  <c:v>41970</c:v>
                </c:pt>
                <c:pt idx="2855">
                  <c:v>41969</c:v>
                </c:pt>
                <c:pt idx="2856">
                  <c:v>41968</c:v>
                </c:pt>
                <c:pt idx="2857">
                  <c:v>41967</c:v>
                </c:pt>
                <c:pt idx="2858">
                  <c:v>41964</c:v>
                </c:pt>
                <c:pt idx="2859">
                  <c:v>41963</c:v>
                </c:pt>
                <c:pt idx="2860">
                  <c:v>41962</c:v>
                </c:pt>
                <c:pt idx="2861">
                  <c:v>41961</c:v>
                </c:pt>
                <c:pt idx="2862">
                  <c:v>41960</c:v>
                </c:pt>
                <c:pt idx="2863">
                  <c:v>41957</c:v>
                </c:pt>
                <c:pt idx="2864">
                  <c:v>41956</c:v>
                </c:pt>
                <c:pt idx="2865">
                  <c:v>41955</c:v>
                </c:pt>
                <c:pt idx="2866">
                  <c:v>41954</c:v>
                </c:pt>
                <c:pt idx="2867">
                  <c:v>41953</c:v>
                </c:pt>
                <c:pt idx="2868">
                  <c:v>41950</c:v>
                </c:pt>
                <c:pt idx="2869">
                  <c:v>41949</c:v>
                </c:pt>
                <c:pt idx="2870">
                  <c:v>41948</c:v>
                </c:pt>
                <c:pt idx="2871">
                  <c:v>41947</c:v>
                </c:pt>
                <c:pt idx="2872">
                  <c:v>41946</c:v>
                </c:pt>
                <c:pt idx="2873">
                  <c:v>41943</c:v>
                </c:pt>
                <c:pt idx="2874">
                  <c:v>41942</c:v>
                </c:pt>
                <c:pt idx="2875">
                  <c:v>41941</c:v>
                </c:pt>
                <c:pt idx="2876">
                  <c:v>41940</c:v>
                </c:pt>
                <c:pt idx="2877">
                  <c:v>41939</c:v>
                </c:pt>
                <c:pt idx="2878">
                  <c:v>41936</c:v>
                </c:pt>
                <c:pt idx="2879">
                  <c:v>41935</c:v>
                </c:pt>
                <c:pt idx="2880">
                  <c:v>41934</c:v>
                </c:pt>
                <c:pt idx="2881">
                  <c:v>41933</c:v>
                </c:pt>
                <c:pt idx="2882">
                  <c:v>41932</c:v>
                </c:pt>
                <c:pt idx="2883">
                  <c:v>41929</c:v>
                </c:pt>
                <c:pt idx="2884">
                  <c:v>41928</c:v>
                </c:pt>
                <c:pt idx="2885">
                  <c:v>41927</c:v>
                </c:pt>
                <c:pt idx="2886">
                  <c:v>41926</c:v>
                </c:pt>
                <c:pt idx="2887">
                  <c:v>41925</c:v>
                </c:pt>
                <c:pt idx="2888">
                  <c:v>41922</c:v>
                </c:pt>
                <c:pt idx="2889">
                  <c:v>41921</c:v>
                </c:pt>
                <c:pt idx="2890">
                  <c:v>41920</c:v>
                </c:pt>
                <c:pt idx="2891">
                  <c:v>41919</c:v>
                </c:pt>
                <c:pt idx="2892">
                  <c:v>41918</c:v>
                </c:pt>
                <c:pt idx="2893">
                  <c:v>41915</c:v>
                </c:pt>
                <c:pt idx="2894">
                  <c:v>41914</c:v>
                </c:pt>
                <c:pt idx="2895">
                  <c:v>41913</c:v>
                </c:pt>
                <c:pt idx="2896">
                  <c:v>41912</c:v>
                </c:pt>
                <c:pt idx="2897">
                  <c:v>41911</c:v>
                </c:pt>
                <c:pt idx="2898">
                  <c:v>41908</c:v>
                </c:pt>
                <c:pt idx="2899">
                  <c:v>41907</c:v>
                </c:pt>
                <c:pt idx="2900">
                  <c:v>41906</c:v>
                </c:pt>
                <c:pt idx="2901">
                  <c:v>41905</c:v>
                </c:pt>
                <c:pt idx="2902">
                  <c:v>41904</c:v>
                </c:pt>
                <c:pt idx="2903">
                  <c:v>41901</c:v>
                </c:pt>
                <c:pt idx="2904">
                  <c:v>41900</c:v>
                </c:pt>
                <c:pt idx="2905">
                  <c:v>41899</c:v>
                </c:pt>
                <c:pt idx="2906">
                  <c:v>41898</c:v>
                </c:pt>
                <c:pt idx="2907">
                  <c:v>41897</c:v>
                </c:pt>
                <c:pt idx="2908">
                  <c:v>41894</c:v>
                </c:pt>
                <c:pt idx="2909">
                  <c:v>41893</c:v>
                </c:pt>
                <c:pt idx="2910">
                  <c:v>41892</c:v>
                </c:pt>
                <c:pt idx="2911">
                  <c:v>41891</c:v>
                </c:pt>
                <c:pt idx="2912">
                  <c:v>41890</c:v>
                </c:pt>
                <c:pt idx="2913">
                  <c:v>41887</c:v>
                </c:pt>
                <c:pt idx="2914">
                  <c:v>41886</c:v>
                </c:pt>
                <c:pt idx="2915">
                  <c:v>41885</c:v>
                </c:pt>
                <c:pt idx="2916">
                  <c:v>41884</c:v>
                </c:pt>
                <c:pt idx="2917">
                  <c:v>41883</c:v>
                </c:pt>
                <c:pt idx="2918">
                  <c:v>41880</c:v>
                </c:pt>
                <c:pt idx="2919">
                  <c:v>41879</c:v>
                </c:pt>
                <c:pt idx="2920">
                  <c:v>41878</c:v>
                </c:pt>
                <c:pt idx="2921">
                  <c:v>41877</c:v>
                </c:pt>
                <c:pt idx="2922">
                  <c:v>41876</c:v>
                </c:pt>
                <c:pt idx="2923">
                  <c:v>41873</c:v>
                </c:pt>
                <c:pt idx="2924">
                  <c:v>41872</c:v>
                </c:pt>
                <c:pt idx="2925">
                  <c:v>41871</c:v>
                </c:pt>
                <c:pt idx="2926">
                  <c:v>41870</c:v>
                </c:pt>
                <c:pt idx="2927">
                  <c:v>41869</c:v>
                </c:pt>
                <c:pt idx="2928">
                  <c:v>41866</c:v>
                </c:pt>
                <c:pt idx="2929">
                  <c:v>41865</c:v>
                </c:pt>
                <c:pt idx="2930">
                  <c:v>41864</c:v>
                </c:pt>
                <c:pt idx="2931">
                  <c:v>41863</c:v>
                </c:pt>
                <c:pt idx="2932">
                  <c:v>41862</c:v>
                </c:pt>
                <c:pt idx="2933">
                  <c:v>41859</c:v>
                </c:pt>
                <c:pt idx="2934">
                  <c:v>41858</c:v>
                </c:pt>
                <c:pt idx="2935">
                  <c:v>41857</c:v>
                </c:pt>
                <c:pt idx="2936">
                  <c:v>41856</c:v>
                </c:pt>
                <c:pt idx="2937">
                  <c:v>41855</c:v>
                </c:pt>
                <c:pt idx="2938">
                  <c:v>41852</c:v>
                </c:pt>
                <c:pt idx="2939">
                  <c:v>41851</c:v>
                </c:pt>
                <c:pt idx="2940">
                  <c:v>41850</c:v>
                </c:pt>
                <c:pt idx="2941">
                  <c:v>41849</c:v>
                </c:pt>
                <c:pt idx="2942">
                  <c:v>41848</c:v>
                </c:pt>
                <c:pt idx="2943">
                  <c:v>41845</c:v>
                </c:pt>
                <c:pt idx="2944">
                  <c:v>41844</c:v>
                </c:pt>
                <c:pt idx="2945">
                  <c:v>41843</c:v>
                </c:pt>
                <c:pt idx="2946">
                  <c:v>41842</c:v>
                </c:pt>
                <c:pt idx="2947">
                  <c:v>41841</c:v>
                </c:pt>
                <c:pt idx="2948">
                  <c:v>41838</c:v>
                </c:pt>
                <c:pt idx="2949">
                  <c:v>41837</c:v>
                </c:pt>
                <c:pt idx="2950">
                  <c:v>41836</c:v>
                </c:pt>
                <c:pt idx="2951">
                  <c:v>41835</c:v>
                </c:pt>
                <c:pt idx="2952">
                  <c:v>41834</c:v>
                </c:pt>
                <c:pt idx="2953">
                  <c:v>41831</c:v>
                </c:pt>
                <c:pt idx="2954">
                  <c:v>41830</c:v>
                </c:pt>
                <c:pt idx="2955">
                  <c:v>41829</c:v>
                </c:pt>
                <c:pt idx="2956">
                  <c:v>41828</c:v>
                </c:pt>
                <c:pt idx="2957">
                  <c:v>41827</c:v>
                </c:pt>
                <c:pt idx="2958">
                  <c:v>41824</c:v>
                </c:pt>
                <c:pt idx="2959">
                  <c:v>41823</c:v>
                </c:pt>
                <c:pt idx="2960">
                  <c:v>41822</c:v>
                </c:pt>
                <c:pt idx="2961">
                  <c:v>41821</c:v>
                </c:pt>
                <c:pt idx="2962">
                  <c:v>41820</c:v>
                </c:pt>
                <c:pt idx="2963">
                  <c:v>41817</c:v>
                </c:pt>
                <c:pt idx="2964">
                  <c:v>41816</c:v>
                </c:pt>
                <c:pt idx="2965">
                  <c:v>41815</c:v>
                </c:pt>
                <c:pt idx="2966">
                  <c:v>41814</c:v>
                </c:pt>
                <c:pt idx="2967">
                  <c:v>41813</c:v>
                </c:pt>
                <c:pt idx="2968">
                  <c:v>41810</c:v>
                </c:pt>
                <c:pt idx="2969">
                  <c:v>41809</c:v>
                </c:pt>
                <c:pt idx="2970">
                  <c:v>41808</c:v>
                </c:pt>
                <c:pt idx="2971">
                  <c:v>41807</c:v>
                </c:pt>
                <c:pt idx="2972">
                  <c:v>41806</c:v>
                </c:pt>
                <c:pt idx="2973">
                  <c:v>41803</c:v>
                </c:pt>
                <c:pt idx="2974">
                  <c:v>41802</c:v>
                </c:pt>
                <c:pt idx="2975">
                  <c:v>41801</c:v>
                </c:pt>
                <c:pt idx="2976">
                  <c:v>41800</c:v>
                </c:pt>
                <c:pt idx="2977">
                  <c:v>41799</c:v>
                </c:pt>
                <c:pt idx="2978">
                  <c:v>41796</c:v>
                </c:pt>
                <c:pt idx="2979">
                  <c:v>41795</c:v>
                </c:pt>
                <c:pt idx="2980">
                  <c:v>41794</c:v>
                </c:pt>
                <c:pt idx="2981">
                  <c:v>41793</c:v>
                </c:pt>
                <c:pt idx="2982">
                  <c:v>41792</c:v>
                </c:pt>
                <c:pt idx="2983">
                  <c:v>41789</c:v>
                </c:pt>
                <c:pt idx="2984">
                  <c:v>41788</c:v>
                </c:pt>
                <c:pt idx="2985">
                  <c:v>41787</c:v>
                </c:pt>
                <c:pt idx="2986">
                  <c:v>41786</c:v>
                </c:pt>
                <c:pt idx="2987">
                  <c:v>41785</c:v>
                </c:pt>
                <c:pt idx="2988">
                  <c:v>41782</c:v>
                </c:pt>
                <c:pt idx="2989">
                  <c:v>41781</c:v>
                </c:pt>
                <c:pt idx="2990">
                  <c:v>41780</c:v>
                </c:pt>
                <c:pt idx="2991">
                  <c:v>41779</c:v>
                </c:pt>
                <c:pt idx="2992">
                  <c:v>41778</c:v>
                </c:pt>
                <c:pt idx="2993">
                  <c:v>41775</c:v>
                </c:pt>
                <c:pt idx="2994">
                  <c:v>41774</c:v>
                </c:pt>
                <c:pt idx="2995">
                  <c:v>41773</c:v>
                </c:pt>
                <c:pt idx="2996">
                  <c:v>41772</c:v>
                </c:pt>
                <c:pt idx="2997">
                  <c:v>41771</c:v>
                </c:pt>
                <c:pt idx="2998">
                  <c:v>41768</c:v>
                </c:pt>
                <c:pt idx="2999">
                  <c:v>41767</c:v>
                </c:pt>
                <c:pt idx="3000">
                  <c:v>41766</c:v>
                </c:pt>
                <c:pt idx="3001">
                  <c:v>41765</c:v>
                </c:pt>
                <c:pt idx="3002">
                  <c:v>41764</c:v>
                </c:pt>
                <c:pt idx="3003">
                  <c:v>41761</c:v>
                </c:pt>
                <c:pt idx="3004">
                  <c:v>41760</c:v>
                </c:pt>
                <c:pt idx="3005">
                  <c:v>41759</c:v>
                </c:pt>
                <c:pt idx="3006">
                  <c:v>41758</c:v>
                </c:pt>
                <c:pt idx="3007">
                  <c:v>41757</c:v>
                </c:pt>
                <c:pt idx="3008">
                  <c:v>41754</c:v>
                </c:pt>
                <c:pt idx="3009">
                  <c:v>41753</c:v>
                </c:pt>
                <c:pt idx="3010">
                  <c:v>41752</c:v>
                </c:pt>
                <c:pt idx="3011">
                  <c:v>41751</c:v>
                </c:pt>
                <c:pt idx="3012">
                  <c:v>41750</c:v>
                </c:pt>
                <c:pt idx="3013">
                  <c:v>41747</c:v>
                </c:pt>
                <c:pt idx="3014">
                  <c:v>41746</c:v>
                </c:pt>
                <c:pt idx="3015">
                  <c:v>41745</c:v>
                </c:pt>
                <c:pt idx="3016">
                  <c:v>41744</c:v>
                </c:pt>
                <c:pt idx="3017">
                  <c:v>41743</c:v>
                </c:pt>
                <c:pt idx="3018">
                  <c:v>41740</c:v>
                </c:pt>
                <c:pt idx="3019">
                  <c:v>41739</c:v>
                </c:pt>
                <c:pt idx="3020">
                  <c:v>41738</c:v>
                </c:pt>
                <c:pt idx="3021">
                  <c:v>41737</c:v>
                </c:pt>
                <c:pt idx="3022">
                  <c:v>41736</c:v>
                </c:pt>
                <c:pt idx="3023">
                  <c:v>41733</c:v>
                </c:pt>
                <c:pt idx="3024">
                  <c:v>41732</c:v>
                </c:pt>
                <c:pt idx="3025">
                  <c:v>41731</c:v>
                </c:pt>
                <c:pt idx="3026">
                  <c:v>41730</c:v>
                </c:pt>
                <c:pt idx="3027">
                  <c:v>41729</c:v>
                </c:pt>
                <c:pt idx="3028">
                  <c:v>41726</c:v>
                </c:pt>
                <c:pt idx="3029">
                  <c:v>41725</c:v>
                </c:pt>
                <c:pt idx="3030">
                  <c:v>41724</c:v>
                </c:pt>
                <c:pt idx="3031">
                  <c:v>41723</c:v>
                </c:pt>
                <c:pt idx="3032">
                  <c:v>41722</c:v>
                </c:pt>
                <c:pt idx="3033">
                  <c:v>41719</c:v>
                </c:pt>
                <c:pt idx="3034">
                  <c:v>41718</c:v>
                </c:pt>
                <c:pt idx="3035">
                  <c:v>41717</c:v>
                </c:pt>
                <c:pt idx="3036">
                  <c:v>41716</c:v>
                </c:pt>
                <c:pt idx="3037">
                  <c:v>41715</c:v>
                </c:pt>
                <c:pt idx="3038">
                  <c:v>41712</c:v>
                </c:pt>
                <c:pt idx="3039">
                  <c:v>41711</c:v>
                </c:pt>
                <c:pt idx="3040">
                  <c:v>41710</c:v>
                </c:pt>
                <c:pt idx="3041">
                  <c:v>41709</c:v>
                </c:pt>
                <c:pt idx="3042">
                  <c:v>41708</c:v>
                </c:pt>
                <c:pt idx="3043">
                  <c:v>41705</c:v>
                </c:pt>
                <c:pt idx="3044">
                  <c:v>41704</c:v>
                </c:pt>
                <c:pt idx="3045">
                  <c:v>41703</c:v>
                </c:pt>
                <c:pt idx="3046">
                  <c:v>41702</c:v>
                </c:pt>
                <c:pt idx="3047">
                  <c:v>41701</c:v>
                </c:pt>
                <c:pt idx="3048">
                  <c:v>41698</c:v>
                </c:pt>
                <c:pt idx="3049">
                  <c:v>41697</c:v>
                </c:pt>
                <c:pt idx="3050">
                  <c:v>41696</c:v>
                </c:pt>
                <c:pt idx="3051">
                  <c:v>41695</c:v>
                </c:pt>
                <c:pt idx="3052">
                  <c:v>41694</c:v>
                </c:pt>
                <c:pt idx="3053">
                  <c:v>41691</c:v>
                </c:pt>
                <c:pt idx="3054">
                  <c:v>41690</c:v>
                </c:pt>
                <c:pt idx="3055">
                  <c:v>41689</c:v>
                </c:pt>
                <c:pt idx="3056">
                  <c:v>41688</c:v>
                </c:pt>
                <c:pt idx="3057">
                  <c:v>41687</c:v>
                </c:pt>
                <c:pt idx="3058">
                  <c:v>41684</c:v>
                </c:pt>
                <c:pt idx="3059">
                  <c:v>41683</c:v>
                </c:pt>
                <c:pt idx="3060">
                  <c:v>41682</c:v>
                </c:pt>
                <c:pt idx="3061">
                  <c:v>41681</c:v>
                </c:pt>
                <c:pt idx="3062">
                  <c:v>41680</c:v>
                </c:pt>
                <c:pt idx="3063">
                  <c:v>41677</c:v>
                </c:pt>
                <c:pt idx="3064">
                  <c:v>41676</c:v>
                </c:pt>
                <c:pt idx="3065">
                  <c:v>41675</c:v>
                </c:pt>
                <c:pt idx="3066">
                  <c:v>41674</c:v>
                </c:pt>
                <c:pt idx="3067">
                  <c:v>41673</c:v>
                </c:pt>
                <c:pt idx="3068">
                  <c:v>41670</c:v>
                </c:pt>
                <c:pt idx="3069">
                  <c:v>41669</c:v>
                </c:pt>
                <c:pt idx="3070">
                  <c:v>41668</c:v>
                </c:pt>
                <c:pt idx="3071">
                  <c:v>41667</c:v>
                </c:pt>
                <c:pt idx="3072">
                  <c:v>41666</c:v>
                </c:pt>
                <c:pt idx="3073">
                  <c:v>41663</c:v>
                </c:pt>
                <c:pt idx="3074">
                  <c:v>41662</c:v>
                </c:pt>
                <c:pt idx="3075">
                  <c:v>41661</c:v>
                </c:pt>
                <c:pt idx="3076">
                  <c:v>41660</c:v>
                </c:pt>
                <c:pt idx="3077">
                  <c:v>41659</c:v>
                </c:pt>
                <c:pt idx="3078">
                  <c:v>41656</c:v>
                </c:pt>
                <c:pt idx="3079">
                  <c:v>41655</c:v>
                </c:pt>
                <c:pt idx="3080">
                  <c:v>41654</c:v>
                </c:pt>
                <c:pt idx="3081">
                  <c:v>41653</c:v>
                </c:pt>
                <c:pt idx="3082">
                  <c:v>41652</c:v>
                </c:pt>
                <c:pt idx="3083">
                  <c:v>41649</c:v>
                </c:pt>
                <c:pt idx="3084">
                  <c:v>41648</c:v>
                </c:pt>
                <c:pt idx="3085">
                  <c:v>41647</c:v>
                </c:pt>
                <c:pt idx="3086">
                  <c:v>41646</c:v>
                </c:pt>
                <c:pt idx="3087">
                  <c:v>41645</c:v>
                </c:pt>
                <c:pt idx="3088">
                  <c:v>41642</c:v>
                </c:pt>
                <c:pt idx="3089">
                  <c:v>41641</c:v>
                </c:pt>
                <c:pt idx="3090">
                  <c:v>41640</c:v>
                </c:pt>
                <c:pt idx="3091">
                  <c:v>41639</c:v>
                </c:pt>
                <c:pt idx="3092">
                  <c:v>41638</c:v>
                </c:pt>
                <c:pt idx="3093">
                  <c:v>41635</c:v>
                </c:pt>
                <c:pt idx="3094">
                  <c:v>41634</c:v>
                </c:pt>
                <c:pt idx="3095">
                  <c:v>41633</c:v>
                </c:pt>
                <c:pt idx="3096">
                  <c:v>41632</c:v>
                </c:pt>
                <c:pt idx="3097">
                  <c:v>41631</c:v>
                </c:pt>
                <c:pt idx="3098">
                  <c:v>41628</c:v>
                </c:pt>
                <c:pt idx="3099">
                  <c:v>41627</c:v>
                </c:pt>
                <c:pt idx="3100">
                  <c:v>41626</c:v>
                </c:pt>
                <c:pt idx="3101">
                  <c:v>41625</c:v>
                </c:pt>
                <c:pt idx="3102">
                  <c:v>41624</c:v>
                </c:pt>
                <c:pt idx="3103">
                  <c:v>41621</c:v>
                </c:pt>
                <c:pt idx="3104">
                  <c:v>41620</c:v>
                </c:pt>
                <c:pt idx="3105">
                  <c:v>41619</c:v>
                </c:pt>
                <c:pt idx="3106">
                  <c:v>41618</c:v>
                </c:pt>
                <c:pt idx="3107">
                  <c:v>41617</c:v>
                </c:pt>
                <c:pt idx="3108">
                  <c:v>41614</c:v>
                </c:pt>
                <c:pt idx="3109">
                  <c:v>41613</c:v>
                </c:pt>
                <c:pt idx="3110">
                  <c:v>41612</c:v>
                </c:pt>
                <c:pt idx="3111">
                  <c:v>41611</c:v>
                </c:pt>
                <c:pt idx="3112">
                  <c:v>41610</c:v>
                </c:pt>
                <c:pt idx="3113">
                  <c:v>41607</c:v>
                </c:pt>
                <c:pt idx="3114">
                  <c:v>41606</c:v>
                </c:pt>
                <c:pt idx="3115">
                  <c:v>41605</c:v>
                </c:pt>
                <c:pt idx="3116">
                  <c:v>41604</c:v>
                </c:pt>
                <c:pt idx="3117">
                  <c:v>41603</c:v>
                </c:pt>
                <c:pt idx="3118">
                  <c:v>41600</c:v>
                </c:pt>
                <c:pt idx="3119">
                  <c:v>41599</c:v>
                </c:pt>
                <c:pt idx="3120">
                  <c:v>41598</c:v>
                </c:pt>
                <c:pt idx="3121">
                  <c:v>41597</c:v>
                </c:pt>
                <c:pt idx="3122">
                  <c:v>41596</c:v>
                </c:pt>
                <c:pt idx="3123">
                  <c:v>41593</c:v>
                </c:pt>
                <c:pt idx="3124">
                  <c:v>41592</c:v>
                </c:pt>
                <c:pt idx="3125">
                  <c:v>41591</c:v>
                </c:pt>
                <c:pt idx="3126">
                  <c:v>41590</c:v>
                </c:pt>
                <c:pt idx="3127">
                  <c:v>41589</c:v>
                </c:pt>
                <c:pt idx="3128">
                  <c:v>41586</c:v>
                </c:pt>
                <c:pt idx="3129">
                  <c:v>41585</c:v>
                </c:pt>
                <c:pt idx="3130">
                  <c:v>41584</c:v>
                </c:pt>
                <c:pt idx="3131">
                  <c:v>41583</c:v>
                </c:pt>
                <c:pt idx="3132">
                  <c:v>41582</c:v>
                </c:pt>
                <c:pt idx="3133">
                  <c:v>41579</c:v>
                </c:pt>
                <c:pt idx="3134">
                  <c:v>41578</c:v>
                </c:pt>
                <c:pt idx="3135">
                  <c:v>41577</c:v>
                </c:pt>
                <c:pt idx="3136">
                  <c:v>41576</c:v>
                </c:pt>
                <c:pt idx="3137">
                  <c:v>41575</c:v>
                </c:pt>
                <c:pt idx="3138">
                  <c:v>41572</c:v>
                </c:pt>
                <c:pt idx="3139">
                  <c:v>41571</c:v>
                </c:pt>
                <c:pt idx="3140">
                  <c:v>41570</c:v>
                </c:pt>
                <c:pt idx="3141">
                  <c:v>41569</c:v>
                </c:pt>
                <c:pt idx="3142">
                  <c:v>41568</c:v>
                </c:pt>
                <c:pt idx="3143">
                  <c:v>41565</c:v>
                </c:pt>
                <c:pt idx="3144">
                  <c:v>41564</c:v>
                </c:pt>
                <c:pt idx="3145">
                  <c:v>41563</c:v>
                </c:pt>
                <c:pt idx="3146">
                  <c:v>41562</c:v>
                </c:pt>
                <c:pt idx="3147">
                  <c:v>41561</c:v>
                </c:pt>
                <c:pt idx="3148">
                  <c:v>41558</c:v>
                </c:pt>
                <c:pt idx="3149">
                  <c:v>41557</c:v>
                </c:pt>
                <c:pt idx="3150">
                  <c:v>41556</c:v>
                </c:pt>
                <c:pt idx="3151">
                  <c:v>41555</c:v>
                </c:pt>
                <c:pt idx="3152">
                  <c:v>41554</c:v>
                </c:pt>
                <c:pt idx="3153">
                  <c:v>41551</c:v>
                </c:pt>
                <c:pt idx="3154">
                  <c:v>41550</c:v>
                </c:pt>
                <c:pt idx="3155">
                  <c:v>41549</c:v>
                </c:pt>
                <c:pt idx="3156">
                  <c:v>41548</c:v>
                </c:pt>
                <c:pt idx="3157">
                  <c:v>41547</c:v>
                </c:pt>
                <c:pt idx="3158">
                  <c:v>41544</c:v>
                </c:pt>
                <c:pt idx="3159">
                  <c:v>41543</c:v>
                </c:pt>
                <c:pt idx="3160">
                  <c:v>41542</c:v>
                </c:pt>
                <c:pt idx="3161">
                  <c:v>41541</c:v>
                </c:pt>
                <c:pt idx="3162">
                  <c:v>41540</c:v>
                </c:pt>
                <c:pt idx="3163">
                  <c:v>41537</c:v>
                </c:pt>
                <c:pt idx="3164">
                  <c:v>41536</c:v>
                </c:pt>
                <c:pt idx="3165">
                  <c:v>41535</c:v>
                </c:pt>
                <c:pt idx="3166">
                  <c:v>41534</c:v>
                </c:pt>
                <c:pt idx="3167">
                  <c:v>41533</c:v>
                </c:pt>
                <c:pt idx="3168">
                  <c:v>41530</c:v>
                </c:pt>
                <c:pt idx="3169">
                  <c:v>41529</c:v>
                </c:pt>
                <c:pt idx="3170">
                  <c:v>41528</c:v>
                </c:pt>
                <c:pt idx="3171">
                  <c:v>41527</c:v>
                </c:pt>
                <c:pt idx="3172">
                  <c:v>41526</c:v>
                </c:pt>
                <c:pt idx="3173">
                  <c:v>41523</c:v>
                </c:pt>
                <c:pt idx="3174">
                  <c:v>41522</c:v>
                </c:pt>
                <c:pt idx="3175">
                  <c:v>41521</c:v>
                </c:pt>
                <c:pt idx="3176">
                  <c:v>41520</c:v>
                </c:pt>
                <c:pt idx="3177">
                  <c:v>41519</c:v>
                </c:pt>
                <c:pt idx="3178">
                  <c:v>41516</c:v>
                </c:pt>
                <c:pt idx="3179">
                  <c:v>41515</c:v>
                </c:pt>
                <c:pt idx="3180">
                  <c:v>41514</c:v>
                </c:pt>
                <c:pt idx="3181">
                  <c:v>41513</c:v>
                </c:pt>
                <c:pt idx="3182">
                  <c:v>41512</c:v>
                </c:pt>
                <c:pt idx="3183">
                  <c:v>41509</c:v>
                </c:pt>
                <c:pt idx="3184">
                  <c:v>41508</c:v>
                </c:pt>
                <c:pt idx="3185">
                  <c:v>41507</c:v>
                </c:pt>
                <c:pt idx="3186">
                  <c:v>41506</c:v>
                </c:pt>
                <c:pt idx="3187">
                  <c:v>41505</c:v>
                </c:pt>
                <c:pt idx="3188">
                  <c:v>41502</c:v>
                </c:pt>
                <c:pt idx="3189">
                  <c:v>41501</c:v>
                </c:pt>
                <c:pt idx="3190">
                  <c:v>41500</c:v>
                </c:pt>
                <c:pt idx="3191">
                  <c:v>41499</c:v>
                </c:pt>
                <c:pt idx="3192">
                  <c:v>41498</c:v>
                </c:pt>
                <c:pt idx="3193">
                  <c:v>41495</c:v>
                </c:pt>
                <c:pt idx="3194">
                  <c:v>41494</c:v>
                </c:pt>
                <c:pt idx="3195">
                  <c:v>41493</c:v>
                </c:pt>
                <c:pt idx="3196">
                  <c:v>41492</c:v>
                </c:pt>
                <c:pt idx="3197">
                  <c:v>41491</c:v>
                </c:pt>
                <c:pt idx="3198">
                  <c:v>41488</c:v>
                </c:pt>
                <c:pt idx="3199">
                  <c:v>41487</c:v>
                </c:pt>
                <c:pt idx="3200">
                  <c:v>41486</c:v>
                </c:pt>
                <c:pt idx="3201">
                  <c:v>41485</c:v>
                </c:pt>
                <c:pt idx="3202">
                  <c:v>41484</c:v>
                </c:pt>
                <c:pt idx="3203">
                  <c:v>41481</c:v>
                </c:pt>
                <c:pt idx="3204">
                  <c:v>41480</c:v>
                </c:pt>
                <c:pt idx="3205">
                  <c:v>41479</c:v>
                </c:pt>
                <c:pt idx="3206">
                  <c:v>41478</c:v>
                </c:pt>
                <c:pt idx="3207">
                  <c:v>41477</c:v>
                </c:pt>
                <c:pt idx="3208">
                  <c:v>41474</c:v>
                </c:pt>
                <c:pt idx="3209">
                  <c:v>41473</c:v>
                </c:pt>
                <c:pt idx="3210">
                  <c:v>41472</c:v>
                </c:pt>
                <c:pt idx="3211">
                  <c:v>41471</c:v>
                </c:pt>
                <c:pt idx="3212">
                  <c:v>41470</c:v>
                </c:pt>
                <c:pt idx="3213">
                  <c:v>41467</c:v>
                </c:pt>
                <c:pt idx="3214">
                  <c:v>41466</c:v>
                </c:pt>
                <c:pt idx="3215">
                  <c:v>41465</c:v>
                </c:pt>
                <c:pt idx="3216">
                  <c:v>41464</c:v>
                </c:pt>
                <c:pt idx="3217">
                  <c:v>41463</c:v>
                </c:pt>
                <c:pt idx="3218">
                  <c:v>41460</c:v>
                </c:pt>
                <c:pt idx="3219">
                  <c:v>41459</c:v>
                </c:pt>
                <c:pt idx="3220">
                  <c:v>41458</c:v>
                </c:pt>
                <c:pt idx="3221">
                  <c:v>41457</c:v>
                </c:pt>
                <c:pt idx="3222">
                  <c:v>41456</c:v>
                </c:pt>
                <c:pt idx="3223">
                  <c:v>41453</c:v>
                </c:pt>
                <c:pt idx="3224">
                  <c:v>41452</c:v>
                </c:pt>
                <c:pt idx="3225">
                  <c:v>41451</c:v>
                </c:pt>
                <c:pt idx="3226">
                  <c:v>41450</c:v>
                </c:pt>
                <c:pt idx="3227">
                  <c:v>41449</c:v>
                </c:pt>
                <c:pt idx="3228">
                  <c:v>41446</c:v>
                </c:pt>
                <c:pt idx="3229">
                  <c:v>41445</c:v>
                </c:pt>
                <c:pt idx="3230">
                  <c:v>41444</c:v>
                </c:pt>
                <c:pt idx="3231">
                  <c:v>41443</c:v>
                </c:pt>
                <c:pt idx="3232">
                  <c:v>41442</c:v>
                </c:pt>
                <c:pt idx="3233">
                  <c:v>41439</c:v>
                </c:pt>
                <c:pt idx="3234">
                  <c:v>41438</c:v>
                </c:pt>
                <c:pt idx="3235">
                  <c:v>41437</c:v>
                </c:pt>
                <c:pt idx="3236">
                  <c:v>41436</c:v>
                </c:pt>
                <c:pt idx="3237">
                  <c:v>41435</c:v>
                </c:pt>
                <c:pt idx="3238">
                  <c:v>41432</c:v>
                </c:pt>
                <c:pt idx="3239">
                  <c:v>41431</c:v>
                </c:pt>
                <c:pt idx="3240">
                  <c:v>41430</c:v>
                </c:pt>
                <c:pt idx="3241">
                  <c:v>41429</c:v>
                </c:pt>
                <c:pt idx="3242">
                  <c:v>41428</c:v>
                </c:pt>
                <c:pt idx="3243">
                  <c:v>41425</c:v>
                </c:pt>
                <c:pt idx="3244">
                  <c:v>41424</c:v>
                </c:pt>
                <c:pt idx="3245">
                  <c:v>41423</c:v>
                </c:pt>
                <c:pt idx="3246">
                  <c:v>41422</c:v>
                </c:pt>
                <c:pt idx="3247">
                  <c:v>41421</c:v>
                </c:pt>
                <c:pt idx="3248">
                  <c:v>41418</c:v>
                </c:pt>
                <c:pt idx="3249">
                  <c:v>41417</c:v>
                </c:pt>
                <c:pt idx="3250">
                  <c:v>41416</c:v>
                </c:pt>
                <c:pt idx="3251">
                  <c:v>41415</c:v>
                </c:pt>
                <c:pt idx="3252">
                  <c:v>41414</c:v>
                </c:pt>
                <c:pt idx="3253">
                  <c:v>41411</c:v>
                </c:pt>
                <c:pt idx="3254">
                  <c:v>41410</c:v>
                </c:pt>
                <c:pt idx="3255">
                  <c:v>41409</c:v>
                </c:pt>
                <c:pt idx="3256">
                  <c:v>41408</c:v>
                </c:pt>
                <c:pt idx="3257">
                  <c:v>41407</c:v>
                </c:pt>
                <c:pt idx="3258">
                  <c:v>41404</c:v>
                </c:pt>
                <c:pt idx="3259">
                  <c:v>41403</c:v>
                </c:pt>
                <c:pt idx="3260">
                  <c:v>41402</c:v>
                </c:pt>
                <c:pt idx="3261">
                  <c:v>41401</c:v>
                </c:pt>
                <c:pt idx="3262">
                  <c:v>41400</c:v>
                </c:pt>
                <c:pt idx="3263">
                  <c:v>41397</c:v>
                </c:pt>
                <c:pt idx="3264">
                  <c:v>41396</c:v>
                </c:pt>
                <c:pt idx="3265">
                  <c:v>41395</c:v>
                </c:pt>
                <c:pt idx="3266">
                  <c:v>41394</c:v>
                </c:pt>
                <c:pt idx="3267">
                  <c:v>41393</c:v>
                </c:pt>
                <c:pt idx="3268">
                  <c:v>41390</c:v>
                </c:pt>
                <c:pt idx="3269">
                  <c:v>41389</c:v>
                </c:pt>
                <c:pt idx="3270">
                  <c:v>41388</c:v>
                </c:pt>
                <c:pt idx="3271">
                  <c:v>41387</c:v>
                </c:pt>
                <c:pt idx="3272">
                  <c:v>41386</c:v>
                </c:pt>
                <c:pt idx="3273">
                  <c:v>41383</c:v>
                </c:pt>
                <c:pt idx="3274">
                  <c:v>41382</c:v>
                </c:pt>
                <c:pt idx="3275">
                  <c:v>41381</c:v>
                </c:pt>
                <c:pt idx="3276">
                  <c:v>41380</c:v>
                </c:pt>
                <c:pt idx="3277">
                  <c:v>41379</c:v>
                </c:pt>
                <c:pt idx="3278">
                  <c:v>41376</c:v>
                </c:pt>
                <c:pt idx="3279">
                  <c:v>41375</c:v>
                </c:pt>
                <c:pt idx="3280">
                  <c:v>41374</c:v>
                </c:pt>
                <c:pt idx="3281">
                  <c:v>41373</c:v>
                </c:pt>
                <c:pt idx="3282">
                  <c:v>41372</c:v>
                </c:pt>
                <c:pt idx="3283">
                  <c:v>41369</c:v>
                </c:pt>
                <c:pt idx="3284">
                  <c:v>41368</c:v>
                </c:pt>
                <c:pt idx="3285">
                  <c:v>41367</c:v>
                </c:pt>
                <c:pt idx="3286">
                  <c:v>41366</c:v>
                </c:pt>
                <c:pt idx="3287">
                  <c:v>41365</c:v>
                </c:pt>
                <c:pt idx="3288">
                  <c:v>41362</c:v>
                </c:pt>
                <c:pt idx="3289">
                  <c:v>41361</c:v>
                </c:pt>
                <c:pt idx="3290">
                  <c:v>41360</c:v>
                </c:pt>
                <c:pt idx="3291">
                  <c:v>41359</c:v>
                </c:pt>
                <c:pt idx="3292">
                  <c:v>41358</c:v>
                </c:pt>
                <c:pt idx="3293">
                  <c:v>41355</c:v>
                </c:pt>
                <c:pt idx="3294">
                  <c:v>41354</c:v>
                </c:pt>
                <c:pt idx="3295">
                  <c:v>41353</c:v>
                </c:pt>
                <c:pt idx="3296">
                  <c:v>41352</c:v>
                </c:pt>
                <c:pt idx="3297">
                  <c:v>41351</c:v>
                </c:pt>
                <c:pt idx="3298">
                  <c:v>41348</c:v>
                </c:pt>
                <c:pt idx="3299">
                  <c:v>41347</c:v>
                </c:pt>
                <c:pt idx="3300">
                  <c:v>41346</c:v>
                </c:pt>
                <c:pt idx="3301">
                  <c:v>41345</c:v>
                </c:pt>
                <c:pt idx="3302">
                  <c:v>41344</c:v>
                </c:pt>
                <c:pt idx="3303">
                  <c:v>41341</c:v>
                </c:pt>
                <c:pt idx="3304">
                  <c:v>41340</c:v>
                </c:pt>
                <c:pt idx="3305">
                  <c:v>41339</c:v>
                </c:pt>
                <c:pt idx="3306">
                  <c:v>41338</c:v>
                </c:pt>
                <c:pt idx="3307">
                  <c:v>41337</c:v>
                </c:pt>
                <c:pt idx="3308">
                  <c:v>41334</c:v>
                </c:pt>
                <c:pt idx="3309">
                  <c:v>41333</c:v>
                </c:pt>
                <c:pt idx="3310">
                  <c:v>41332</c:v>
                </c:pt>
                <c:pt idx="3311">
                  <c:v>41331</c:v>
                </c:pt>
                <c:pt idx="3312">
                  <c:v>41330</c:v>
                </c:pt>
                <c:pt idx="3313">
                  <c:v>41327</c:v>
                </c:pt>
                <c:pt idx="3314">
                  <c:v>41326</c:v>
                </c:pt>
                <c:pt idx="3315">
                  <c:v>41325</c:v>
                </c:pt>
                <c:pt idx="3316">
                  <c:v>41324</c:v>
                </c:pt>
                <c:pt idx="3317">
                  <c:v>41323</c:v>
                </c:pt>
                <c:pt idx="3318">
                  <c:v>41320</c:v>
                </c:pt>
                <c:pt idx="3319">
                  <c:v>41319</c:v>
                </c:pt>
                <c:pt idx="3320">
                  <c:v>41318</c:v>
                </c:pt>
                <c:pt idx="3321">
                  <c:v>41317</c:v>
                </c:pt>
                <c:pt idx="3322">
                  <c:v>41316</c:v>
                </c:pt>
                <c:pt idx="3323">
                  <c:v>41313</c:v>
                </c:pt>
                <c:pt idx="3324">
                  <c:v>41312</c:v>
                </c:pt>
                <c:pt idx="3325">
                  <c:v>41311</c:v>
                </c:pt>
                <c:pt idx="3326">
                  <c:v>41310</c:v>
                </c:pt>
                <c:pt idx="3327">
                  <c:v>41309</c:v>
                </c:pt>
                <c:pt idx="3328">
                  <c:v>41306</c:v>
                </c:pt>
                <c:pt idx="3329">
                  <c:v>41305</c:v>
                </c:pt>
                <c:pt idx="3330">
                  <c:v>41304</c:v>
                </c:pt>
                <c:pt idx="3331">
                  <c:v>41303</c:v>
                </c:pt>
                <c:pt idx="3332">
                  <c:v>41302</c:v>
                </c:pt>
                <c:pt idx="3333">
                  <c:v>41299</c:v>
                </c:pt>
                <c:pt idx="3334">
                  <c:v>41298</c:v>
                </c:pt>
                <c:pt idx="3335">
                  <c:v>41297</c:v>
                </c:pt>
                <c:pt idx="3336">
                  <c:v>41296</c:v>
                </c:pt>
                <c:pt idx="3337">
                  <c:v>41295</c:v>
                </c:pt>
                <c:pt idx="3338">
                  <c:v>41292</c:v>
                </c:pt>
                <c:pt idx="3339">
                  <c:v>41291</c:v>
                </c:pt>
                <c:pt idx="3340">
                  <c:v>41290</c:v>
                </c:pt>
                <c:pt idx="3341">
                  <c:v>41289</c:v>
                </c:pt>
                <c:pt idx="3342">
                  <c:v>41288</c:v>
                </c:pt>
                <c:pt idx="3343">
                  <c:v>41285</c:v>
                </c:pt>
                <c:pt idx="3344">
                  <c:v>41284</c:v>
                </c:pt>
                <c:pt idx="3345">
                  <c:v>41283</c:v>
                </c:pt>
                <c:pt idx="3346">
                  <c:v>41282</c:v>
                </c:pt>
                <c:pt idx="3347">
                  <c:v>41281</c:v>
                </c:pt>
                <c:pt idx="3348">
                  <c:v>41278</c:v>
                </c:pt>
                <c:pt idx="3349">
                  <c:v>41277</c:v>
                </c:pt>
                <c:pt idx="3350">
                  <c:v>41276</c:v>
                </c:pt>
                <c:pt idx="3351">
                  <c:v>41275</c:v>
                </c:pt>
                <c:pt idx="3352">
                  <c:v>41274</c:v>
                </c:pt>
                <c:pt idx="3353">
                  <c:v>41271</c:v>
                </c:pt>
                <c:pt idx="3354">
                  <c:v>41270</c:v>
                </c:pt>
                <c:pt idx="3355">
                  <c:v>41269</c:v>
                </c:pt>
                <c:pt idx="3356">
                  <c:v>41268</c:v>
                </c:pt>
                <c:pt idx="3357">
                  <c:v>41267</c:v>
                </c:pt>
                <c:pt idx="3358">
                  <c:v>41264</c:v>
                </c:pt>
                <c:pt idx="3359">
                  <c:v>41263</c:v>
                </c:pt>
                <c:pt idx="3360">
                  <c:v>41262</c:v>
                </c:pt>
                <c:pt idx="3361">
                  <c:v>41261</c:v>
                </c:pt>
                <c:pt idx="3362">
                  <c:v>41260</c:v>
                </c:pt>
                <c:pt idx="3363">
                  <c:v>41257</c:v>
                </c:pt>
                <c:pt idx="3364">
                  <c:v>41256</c:v>
                </c:pt>
                <c:pt idx="3365">
                  <c:v>41255</c:v>
                </c:pt>
                <c:pt idx="3366">
                  <c:v>41254</c:v>
                </c:pt>
                <c:pt idx="3367">
                  <c:v>41253</c:v>
                </c:pt>
                <c:pt idx="3368">
                  <c:v>41250</c:v>
                </c:pt>
                <c:pt idx="3369">
                  <c:v>41249</c:v>
                </c:pt>
                <c:pt idx="3370">
                  <c:v>41248</c:v>
                </c:pt>
                <c:pt idx="3371">
                  <c:v>41247</c:v>
                </c:pt>
                <c:pt idx="3372">
                  <c:v>41246</c:v>
                </c:pt>
                <c:pt idx="3373">
                  <c:v>41243</c:v>
                </c:pt>
                <c:pt idx="3374">
                  <c:v>41242</c:v>
                </c:pt>
                <c:pt idx="3375">
                  <c:v>41241</c:v>
                </c:pt>
                <c:pt idx="3376">
                  <c:v>41240</c:v>
                </c:pt>
                <c:pt idx="3377">
                  <c:v>41239</c:v>
                </c:pt>
                <c:pt idx="3378">
                  <c:v>41236</c:v>
                </c:pt>
                <c:pt idx="3379">
                  <c:v>41235</c:v>
                </c:pt>
                <c:pt idx="3380">
                  <c:v>41234</c:v>
                </c:pt>
                <c:pt idx="3381">
                  <c:v>41233</c:v>
                </c:pt>
                <c:pt idx="3382">
                  <c:v>41232</c:v>
                </c:pt>
                <c:pt idx="3383">
                  <c:v>41229</c:v>
                </c:pt>
                <c:pt idx="3384">
                  <c:v>41228</c:v>
                </c:pt>
                <c:pt idx="3385">
                  <c:v>41227</c:v>
                </c:pt>
                <c:pt idx="3386">
                  <c:v>41226</c:v>
                </c:pt>
                <c:pt idx="3387">
                  <c:v>41225</c:v>
                </c:pt>
                <c:pt idx="3388">
                  <c:v>41222</c:v>
                </c:pt>
                <c:pt idx="3389">
                  <c:v>41221</c:v>
                </c:pt>
                <c:pt idx="3390">
                  <c:v>41220</c:v>
                </c:pt>
                <c:pt idx="3391">
                  <c:v>41219</c:v>
                </c:pt>
                <c:pt idx="3392">
                  <c:v>41218</c:v>
                </c:pt>
                <c:pt idx="3393">
                  <c:v>41215</c:v>
                </c:pt>
                <c:pt idx="3394">
                  <c:v>41214</c:v>
                </c:pt>
                <c:pt idx="3395">
                  <c:v>41213</c:v>
                </c:pt>
                <c:pt idx="3396">
                  <c:v>41212</c:v>
                </c:pt>
                <c:pt idx="3397">
                  <c:v>41211</c:v>
                </c:pt>
                <c:pt idx="3398">
                  <c:v>41208</c:v>
                </c:pt>
                <c:pt idx="3399">
                  <c:v>41207</c:v>
                </c:pt>
                <c:pt idx="3400">
                  <c:v>41206</c:v>
                </c:pt>
                <c:pt idx="3401">
                  <c:v>41205</c:v>
                </c:pt>
                <c:pt idx="3402">
                  <c:v>41204</c:v>
                </c:pt>
                <c:pt idx="3403">
                  <c:v>41201</c:v>
                </c:pt>
                <c:pt idx="3404">
                  <c:v>41200</c:v>
                </c:pt>
                <c:pt idx="3405">
                  <c:v>41199</c:v>
                </c:pt>
                <c:pt idx="3406">
                  <c:v>41198</c:v>
                </c:pt>
                <c:pt idx="3407">
                  <c:v>41197</c:v>
                </c:pt>
                <c:pt idx="3408">
                  <c:v>41194</c:v>
                </c:pt>
                <c:pt idx="3409">
                  <c:v>41193</c:v>
                </c:pt>
                <c:pt idx="3410">
                  <c:v>41192</c:v>
                </c:pt>
                <c:pt idx="3411">
                  <c:v>41191</c:v>
                </c:pt>
                <c:pt idx="3412">
                  <c:v>41190</c:v>
                </c:pt>
                <c:pt idx="3413">
                  <c:v>41187</c:v>
                </c:pt>
                <c:pt idx="3414">
                  <c:v>41186</c:v>
                </c:pt>
                <c:pt idx="3415">
                  <c:v>41185</c:v>
                </c:pt>
                <c:pt idx="3416">
                  <c:v>41184</c:v>
                </c:pt>
                <c:pt idx="3417">
                  <c:v>41183</c:v>
                </c:pt>
                <c:pt idx="3418">
                  <c:v>41180</c:v>
                </c:pt>
                <c:pt idx="3419">
                  <c:v>41179</c:v>
                </c:pt>
                <c:pt idx="3420">
                  <c:v>41178</c:v>
                </c:pt>
                <c:pt idx="3421">
                  <c:v>41177</c:v>
                </c:pt>
                <c:pt idx="3422">
                  <c:v>41176</c:v>
                </c:pt>
                <c:pt idx="3423">
                  <c:v>41173</c:v>
                </c:pt>
                <c:pt idx="3424">
                  <c:v>41172</c:v>
                </c:pt>
                <c:pt idx="3425">
                  <c:v>41171</c:v>
                </c:pt>
                <c:pt idx="3426">
                  <c:v>41170</c:v>
                </c:pt>
                <c:pt idx="3427">
                  <c:v>41169</c:v>
                </c:pt>
                <c:pt idx="3428">
                  <c:v>41166</c:v>
                </c:pt>
                <c:pt idx="3429">
                  <c:v>41165</c:v>
                </c:pt>
                <c:pt idx="3430">
                  <c:v>41164</c:v>
                </c:pt>
                <c:pt idx="3431">
                  <c:v>41163</c:v>
                </c:pt>
                <c:pt idx="3432">
                  <c:v>41162</c:v>
                </c:pt>
                <c:pt idx="3433">
                  <c:v>41159</c:v>
                </c:pt>
                <c:pt idx="3434">
                  <c:v>41158</c:v>
                </c:pt>
                <c:pt idx="3435">
                  <c:v>41157</c:v>
                </c:pt>
                <c:pt idx="3436">
                  <c:v>41156</c:v>
                </c:pt>
                <c:pt idx="3437">
                  <c:v>41155</c:v>
                </c:pt>
                <c:pt idx="3438">
                  <c:v>41152</c:v>
                </c:pt>
                <c:pt idx="3439">
                  <c:v>41151</c:v>
                </c:pt>
                <c:pt idx="3440">
                  <c:v>41150</c:v>
                </c:pt>
                <c:pt idx="3441">
                  <c:v>41149</c:v>
                </c:pt>
                <c:pt idx="3442">
                  <c:v>41148</c:v>
                </c:pt>
                <c:pt idx="3443">
                  <c:v>41145</c:v>
                </c:pt>
                <c:pt idx="3444">
                  <c:v>41144</c:v>
                </c:pt>
                <c:pt idx="3445">
                  <c:v>41143</c:v>
                </c:pt>
                <c:pt idx="3446">
                  <c:v>41142</c:v>
                </c:pt>
                <c:pt idx="3447">
                  <c:v>41141</c:v>
                </c:pt>
                <c:pt idx="3448">
                  <c:v>41138</c:v>
                </c:pt>
                <c:pt idx="3449">
                  <c:v>41137</c:v>
                </c:pt>
                <c:pt idx="3450">
                  <c:v>41136</c:v>
                </c:pt>
                <c:pt idx="3451">
                  <c:v>41135</c:v>
                </c:pt>
                <c:pt idx="3452">
                  <c:v>41134</c:v>
                </c:pt>
                <c:pt idx="3453">
                  <c:v>41131</c:v>
                </c:pt>
                <c:pt idx="3454">
                  <c:v>41130</c:v>
                </c:pt>
                <c:pt idx="3455">
                  <c:v>41129</c:v>
                </c:pt>
                <c:pt idx="3456">
                  <c:v>41128</c:v>
                </c:pt>
                <c:pt idx="3457">
                  <c:v>41127</c:v>
                </c:pt>
                <c:pt idx="3458">
                  <c:v>41124</c:v>
                </c:pt>
                <c:pt idx="3459">
                  <c:v>41123</c:v>
                </c:pt>
                <c:pt idx="3460">
                  <c:v>41122</c:v>
                </c:pt>
                <c:pt idx="3461">
                  <c:v>41121</c:v>
                </c:pt>
                <c:pt idx="3462">
                  <c:v>41120</c:v>
                </c:pt>
                <c:pt idx="3463">
                  <c:v>41117</c:v>
                </c:pt>
                <c:pt idx="3464">
                  <c:v>41116</c:v>
                </c:pt>
                <c:pt idx="3465">
                  <c:v>41115</c:v>
                </c:pt>
                <c:pt idx="3466">
                  <c:v>41114</c:v>
                </c:pt>
                <c:pt idx="3467">
                  <c:v>41113</c:v>
                </c:pt>
                <c:pt idx="3468">
                  <c:v>41110</c:v>
                </c:pt>
                <c:pt idx="3469">
                  <c:v>41109</c:v>
                </c:pt>
                <c:pt idx="3470">
                  <c:v>41108</c:v>
                </c:pt>
                <c:pt idx="3471">
                  <c:v>41107</c:v>
                </c:pt>
                <c:pt idx="3472">
                  <c:v>41106</c:v>
                </c:pt>
                <c:pt idx="3473">
                  <c:v>41103</c:v>
                </c:pt>
                <c:pt idx="3474">
                  <c:v>41102</c:v>
                </c:pt>
                <c:pt idx="3475">
                  <c:v>41101</c:v>
                </c:pt>
                <c:pt idx="3476">
                  <c:v>41100</c:v>
                </c:pt>
                <c:pt idx="3477">
                  <c:v>41099</c:v>
                </c:pt>
                <c:pt idx="3478">
                  <c:v>41096</c:v>
                </c:pt>
                <c:pt idx="3479">
                  <c:v>41095</c:v>
                </c:pt>
                <c:pt idx="3480">
                  <c:v>41094</c:v>
                </c:pt>
                <c:pt idx="3481">
                  <c:v>41093</c:v>
                </c:pt>
                <c:pt idx="3482">
                  <c:v>41092</c:v>
                </c:pt>
                <c:pt idx="3483">
                  <c:v>41089</c:v>
                </c:pt>
                <c:pt idx="3484">
                  <c:v>41088</c:v>
                </c:pt>
                <c:pt idx="3485">
                  <c:v>41087</c:v>
                </c:pt>
                <c:pt idx="3486">
                  <c:v>41086</c:v>
                </c:pt>
                <c:pt idx="3487">
                  <c:v>41085</c:v>
                </c:pt>
                <c:pt idx="3488">
                  <c:v>41082</c:v>
                </c:pt>
                <c:pt idx="3489">
                  <c:v>41081</c:v>
                </c:pt>
                <c:pt idx="3490">
                  <c:v>41080</c:v>
                </c:pt>
                <c:pt idx="3491">
                  <c:v>41079</c:v>
                </c:pt>
                <c:pt idx="3492">
                  <c:v>41078</c:v>
                </c:pt>
                <c:pt idx="3493">
                  <c:v>41075</c:v>
                </c:pt>
                <c:pt idx="3494">
                  <c:v>41074</c:v>
                </c:pt>
                <c:pt idx="3495">
                  <c:v>41073</c:v>
                </c:pt>
                <c:pt idx="3496">
                  <c:v>41072</c:v>
                </c:pt>
                <c:pt idx="3497">
                  <c:v>41071</c:v>
                </c:pt>
                <c:pt idx="3498">
                  <c:v>41068</c:v>
                </c:pt>
                <c:pt idx="3499">
                  <c:v>41067</c:v>
                </c:pt>
                <c:pt idx="3500">
                  <c:v>41066</c:v>
                </c:pt>
                <c:pt idx="3501">
                  <c:v>41065</c:v>
                </c:pt>
                <c:pt idx="3502">
                  <c:v>41064</c:v>
                </c:pt>
                <c:pt idx="3503">
                  <c:v>41061</c:v>
                </c:pt>
                <c:pt idx="3504">
                  <c:v>41060</c:v>
                </c:pt>
                <c:pt idx="3505">
                  <c:v>41059</c:v>
                </c:pt>
                <c:pt idx="3506">
                  <c:v>41058</c:v>
                </c:pt>
                <c:pt idx="3507">
                  <c:v>41057</c:v>
                </c:pt>
                <c:pt idx="3508">
                  <c:v>41054</c:v>
                </c:pt>
                <c:pt idx="3509">
                  <c:v>41053</c:v>
                </c:pt>
                <c:pt idx="3510">
                  <c:v>41052</c:v>
                </c:pt>
                <c:pt idx="3511">
                  <c:v>41051</c:v>
                </c:pt>
                <c:pt idx="3512">
                  <c:v>41050</c:v>
                </c:pt>
                <c:pt idx="3513">
                  <c:v>41047</c:v>
                </c:pt>
                <c:pt idx="3514">
                  <c:v>41046</c:v>
                </c:pt>
                <c:pt idx="3515">
                  <c:v>41045</c:v>
                </c:pt>
                <c:pt idx="3516">
                  <c:v>41044</c:v>
                </c:pt>
                <c:pt idx="3517">
                  <c:v>41043</c:v>
                </c:pt>
                <c:pt idx="3518">
                  <c:v>41040</c:v>
                </c:pt>
                <c:pt idx="3519">
                  <c:v>41039</c:v>
                </c:pt>
                <c:pt idx="3520">
                  <c:v>41038</c:v>
                </c:pt>
                <c:pt idx="3521">
                  <c:v>41037</c:v>
                </c:pt>
                <c:pt idx="3522">
                  <c:v>41036</c:v>
                </c:pt>
                <c:pt idx="3523">
                  <c:v>41033</c:v>
                </c:pt>
                <c:pt idx="3524">
                  <c:v>41032</c:v>
                </c:pt>
                <c:pt idx="3525">
                  <c:v>41031</c:v>
                </c:pt>
                <c:pt idx="3526">
                  <c:v>41030</c:v>
                </c:pt>
                <c:pt idx="3527">
                  <c:v>41029</c:v>
                </c:pt>
                <c:pt idx="3528">
                  <c:v>41026</c:v>
                </c:pt>
                <c:pt idx="3529">
                  <c:v>41025</c:v>
                </c:pt>
                <c:pt idx="3530">
                  <c:v>41024</c:v>
                </c:pt>
                <c:pt idx="3531">
                  <c:v>41023</c:v>
                </c:pt>
                <c:pt idx="3532">
                  <c:v>41022</c:v>
                </c:pt>
                <c:pt idx="3533">
                  <c:v>41019</c:v>
                </c:pt>
                <c:pt idx="3534">
                  <c:v>41018</c:v>
                </c:pt>
                <c:pt idx="3535">
                  <c:v>41017</c:v>
                </c:pt>
                <c:pt idx="3536">
                  <c:v>41016</c:v>
                </c:pt>
                <c:pt idx="3537">
                  <c:v>41015</c:v>
                </c:pt>
                <c:pt idx="3538">
                  <c:v>41012</c:v>
                </c:pt>
                <c:pt idx="3539">
                  <c:v>41011</c:v>
                </c:pt>
                <c:pt idx="3540">
                  <c:v>41010</c:v>
                </c:pt>
                <c:pt idx="3541">
                  <c:v>41009</c:v>
                </c:pt>
                <c:pt idx="3542">
                  <c:v>41008</c:v>
                </c:pt>
                <c:pt idx="3543">
                  <c:v>41005</c:v>
                </c:pt>
                <c:pt idx="3544">
                  <c:v>41004</c:v>
                </c:pt>
                <c:pt idx="3545">
                  <c:v>41003</c:v>
                </c:pt>
                <c:pt idx="3546">
                  <c:v>41002</c:v>
                </c:pt>
                <c:pt idx="3547">
                  <c:v>41001</c:v>
                </c:pt>
                <c:pt idx="3548">
                  <c:v>40998</c:v>
                </c:pt>
                <c:pt idx="3549">
                  <c:v>40997</c:v>
                </c:pt>
                <c:pt idx="3550">
                  <c:v>40996</c:v>
                </c:pt>
                <c:pt idx="3551">
                  <c:v>40995</c:v>
                </c:pt>
                <c:pt idx="3552">
                  <c:v>40994</c:v>
                </c:pt>
                <c:pt idx="3553">
                  <c:v>40991</c:v>
                </c:pt>
                <c:pt idx="3554">
                  <c:v>40990</c:v>
                </c:pt>
                <c:pt idx="3555">
                  <c:v>40989</c:v>
                </c:pt>
                <c:pt idx="3556">
                  <c:v>40988</c:v>
                </c:pt>
                <c:pt idx="3557">
                  <c:v>40987</c:v>
                </c:pt>
                <c:pt idx="3558">
                  <c:v>40984</c:v>
                </c:pt>
                <c:pt idx="3559">
                  <c:v>40983</c:v>
                </c:pt>
                <c:pt idx="3560">
                  <c:v>40982</c:v>
                </c:pt>
                <c:pt idx="3561">
                  <c:v>40981</c:v>
                </c:pt>
                <c:pt idx="3562">
                  <c:v>40980</c:v>
                </c:pt>
                <c:pt idx="3563">
                  <c:v>40977</c:v>
                </c:pt>
                <c:pt idx="3564">
                  <c:v>40976</c:v>
                </c:pt>
                <c:pt idx="3565">
                  <c:v>40975</c:v>
                </c:pt>
                <c:pt idx="3566">
                  <c:v>40974</c:v>
                </c:pt>
                <c:pt idx="3567">
                  <c:v>40973</c:v>
                </c:pt>
                <c:pt idx="3568">
                  <c:v>40970</c:v>
                </c:pt>
                <c:pt idx="3569">
                  <c:v>40969</c:v>
                </c:pt>
                <c:pt idx="3570">
                  <c:v>40968</c:v>
                </c:pt>
                <c:pt idx="3571">
                  <c:v>40967</c:v>
                </c:pt>
                <c:pt idx="3572">
                  <c:v>40966</c:v>
                </c:pt>
                <c:pt idx="3573">
                  <c:v>40963</c:v>
                </c:pt>
                <c:pt idx="3574">
                  <c:v>40962</c:v>
                </c:pt>
                <c:pt idx="3575">
                  <c:v>40961</c:v>
                </c:pt>
                <c:pt idx="3576">
                  <c:v>40960</c:v>
                </c:pt>
                <c:pt idx="3577">
                  <c:v>40959</c:v>
                </c:pt>
                <c:pt idx="3578">
                  <c:v>40956</c:v>
                </c:pt>
                <c:pt idx="3579">
                  <c:v>40955</c:v>
                </c:pt>
                <c:pt idx="3580">
                  <c:v>40954</c:v>
                </c:pt>
                <c:pt idx="3581">
                  <c:v>40953</c:v>
                </c:pt>
                <c:pt idx="3582">
                  <c:v>40952</c:v>
                </c:pt>
                <c:pt idx="3583">
                  <c:v>40949</c:v>
                </c:pt>
                <c:pt idx="3584">
                  <c:v>40948</c:v>
                </c:pt>
                <c:pt idx="3585">
                  <c:v>40947</c:v>
                </c:pt>
                <c:pt idx="3586">
                  <c:v>40946</c:v>
                </c:pt>
                <c:pt idx="3587">
                  <c:v>40945</c:v>
                </c:pt>
                <c:pt idx="3588">
                  <c:v>40942</c:v>
                </c:pt>
                <c:pt idx="3589">
                  <c:v>40941</c:v>
                </c:pt>
                <c:pt idx="3590">
                  <c:v>40940</c:v>
                </c:pt>
                <c:pt idx="3591">
                  <c:v>40939</c:v>
                </c:pt>
                <c:pt idx="3592">
                  <c:v>40938</c:v>
                </c:pt>
                <c:pt idx="3593">
                  <c:v>40935</c:v>
                </c:pt>
                <c:pt idx="3594">
                  <c:v>40934</c:v>
                </c:pt>
                <c:pt idx="3595">
                  <c:v>40933</c:v>
                </c:pt>
                <c:pt idx="3596">
                  <c:v>40932</c:v>
                </c:pt>
                <c:pt idx="3597">
                  <c:v>40931</c:v>
                </c:pt>
                <c:pt idx="3598">
                  <c:v>40928</c:v>
                </c:pt>
                <c:pt idx="3599">
                  <c:v>40927</c:v>
                </c:pt>
                <c:pt idx="3600">
                  <c:v>40926</c:v>
                </c:pt>
                <c:pt idx="3601">
                  <c:v>40925</c:v>
                </c:pt>
                <c:pt idx="3602">
                  <c:v>40924</c:v>
                </c:pt>
                <c:pt idx="3603">
                  <c:v>40921</c:v>
                </c:pt>
                <c:pt idx="3604">
                  <c:v>40920</c:v>
                </c:pt>
                <c:pt idx="3605">
                  <c:v>40919</c:v>
                </c:pt>
                <c:pt idx="3606">
                  <c:v>40918</c:v>
                </c:pt>
                <c:pt idx="3607">
                  <c:v>40917</c:v>
                </c:pt>
                <c:pt idx="3608">
                  <c:v>40914</c:v>
                </c:pt>
                <c:pt idx="3609">
                  <c:v>40913</c:v>
                </c:pt>
                <c:pt idx="3610">
                  <c:v>40912</c:v>
                </c:pt>
                <c:pt idx="3611">
                  <c:v>40911</c:v>
                </c:pt>
                <c:pt idx="3612">
                  <c:v>40910</c:v>
                </c:pt>
                <c:pt idx="3613">
                  <c:v>40907</c:v>
                </c:pt>
                <c:pt idx="3614">
                  <c:v>40906</c:v>
                </c:pt>
                <c:pt idx="3615">
                  <c:v>40905</c:v>
                </c:pt>
                <c:pt idx="3616">
                  <c:v>40904</c:v>
                </c:pt>
                <c:pt idx="3617">
                  <c:v>40903</c:v>
                </c:pt>
                <c:pt idx="3618">
                  <c:v>40900</c:v>
                </c:pt>
                <c:pt idx="3619">
                  <c:v>40899</c:v>
                </c:pt>
                <c:pt idx="3620">
                  <c:v>40898</c:v>
                </c:pt>
                <c:pt idx="3621">
                  <c:v>40897</c:v>
                </c:pt>
                <c:pt idx="3622">
                  <c:v>40896</c:v>
                </c:pt>
                <c:pt idx="3623">
                  <c:v>40893</c:v>
                </c:pt>
                <c:pt idx="3624">
                  <c:v>40892</c:v>
                </c:pt>
                <c:pt idx="3625">
                  <c:v>40891</c:v>
                </c:pt>
                <c:pt idx="3626">
                  <c:v>40890</c:v>
                </c:pt>
                <c:pt idx="3627">
                  <c:v>40889</c:v>
                </c:pt>
                <c:pt idx="3628">
                  <c:v>40886</c:v>
                </c:pt>
                <c:pt idx="3629">
                  <c:v>40885</c:v>
                </c:pt>
                <c:pt idx="3630">
                  <c:v>40884</c:v>
                </c:pt>
                <c:pt idx="3631">
                  <c:v>40883</c:v>
                </c:pt>
                <c:pt idx="3632">
                  <c:v>40882</c:v>
                </c:pt>
                <c:pt idx="3633">
                  <c:v>40879</c:v>
                </c:pt>
                <c:pt idx="3634">
                  <c:v>40878</c:v>
                </c:pt>
                <c:pt idx="3635">
                  <c:v>40877</c:v>
                </c:pt>
                <c:pt idx="3636">
                  <c:v>40876</c:v>
                </c:pt>
                <c:pt idx="3637">
                  <c:v>40875</c:v>
                </c:pt>
                <c:pt idx="3638">
                  <c:v>40872</c:v>
                </c:pt>
                <c:pt idx="3639">
                  <c:v>40871</c:v>
                </c:pt>
                <c:pt idx="3640">
                  <c:v>40870</c:v>
                </c:pt>
                <c:pt idx="3641">
                  <c:v>40869</c:v>
                </c:pt>
                <c:pt idx="3642">
                  <c:v>40868</c:v>
                </c:pt>
                <c:pt idx="3643">
                  <c:v>40865</c:v>
                </c:pt>
                <c:pt idx="3644">
                  <c:v>40864</c:v>
                </c:pt>
                <c:pt idx="3645">
                  <c:v>40863</c:v>
                </c:pt>
                <c:pt idx="3646">
                  <c:v>40862</c:v>
                </c:pt>
                <c:pt idx="3647">
                  <c:v>40861</c:v>
                </c:pt>
                <c:pt idx="3648">
                  <c:v>40858</c:v>
                </c:pt>
                <c:pt idx="3649">
                  <c:v>40857</c:v>
                </c:pt>
                <c:pt idx="3650">
                  <c:v>40856</c:v>
                </c:pt>
                <c:pt idx="3651">
                  <c:v>40855</c:v>
                </c:pt>
                <c:pt idx="3652">
                  <c:v>40854</c:v>
                </c:pt>
                <c:pt idx="3653">
                  <c:v>40851</c:v>
                </c:pt>
                <c:pt idx="3654">
                  <c:v>40850</c:v>
                </c:pt>
                <c:pt idx="3655">
                  <c:v>40849</c:v>
                </c:pt>
                <c:pt idx="3656">
                  <c:v>40848</c:v>
                </c:pt>
                <c:pt idx="3657">
                  <c:v>40847</c:v>
                </c:pt>
                <c:pt idx="3658">
                  <c:v>40844</c:v>
                </c:pt>
                <c:pt idx="3659">
                  <c:v>40843</c:v>
                </c:pt>
                <c:pt idx="3660">
                  <c:v>40842</c:v>
                </c:pt>
                <c:pt idx="3661">
                  <c:v>40841</c:v>
                </c:pt>
                <c:pt idx="3662">
                  <c:v>40840</c:v>
                </c:pt>
                <c:pt idx="3663">
                  <c:v>40837</c:v>
                </c:pt>
                <c:pt idx="3664">
                  <c:v>40836</c:v>
                </c:pt>
                <c:pt idx="3665">
                  <c:v>40835</c:v>
                </c:pt>
                <c:pt idx="3666">
                  <c:v>40834</c:v>
                </c:pt>
                <c:pt idx="3667">
                  <c:v>40833</c:v>
                </c:pt>
                <c:pt idx="3668">
                  <c:v>40830</c:v>
                </c:pt>
                <c:pt idx="3669">
                  <c:v>40829</c:v>
                </c:pt>
                <c:pt idx="3670">
                  <c:v>40828</c:v>
                </c:pt>
                <c:pt idx="3671">
                  <c:v>40827</c:v>
                </c:pt>
                <c:pt idx="3672">
                  <c:v>40826</c:v>
                </c:pt>
                <c:pt idx="3673">
                  <c:v>40823</c:v>
                </c:pt>
                <c:pt idx="3674">
                  <c:v>40822</c:v>
                </c:pt>
                <c:pt idx="3675">
                  <c:v>40821</c:v>
                </c:pt>
                <c:pt idx="3676">
                  <c:v>40820</c:v>
                </c:pt>
                <c:pt idx="3677">
                  <c:v>40819</c:v>
                </c:pt>
                <c:pt idx="3678">
                  <c:v>40816</c:v>
                </c:pt>
                <c:pt idx="3679">
                  <c:v>40815</c:v>
                </c:pt>
                <c:pt idx="3680">
                  <c:v>40814</c:v>
                </c:pt>
                <c:pt idx="3681">
                  <c:v>40813</c:v>
                </c:pt>
                <c:pt idx="3682">
                  <c:v>40812</c:v>
                </c:pt>
                <c:pt idx="3683">
                  <c:v>40809</c:v>
                </c:pt>
                <c:pt idx="3684">
                  <c:v>40808</c:v>
                </c:pt>
                <c:pt idx="3685">
                  <c:v>40807</c:v>
                </c:pt>
                <c:pt idx="3686">
                  <c:v>40806</c:v>
                </c:pt>
                <c:pt idx="3687">
                  <c:v>40805</c:v>
                </c:pt>
                <c:pt idx="3688">
                  <c:v>40802</c:v>
                </c:pt>
                <c:pt idx="3689">
                  <c:v>40801</c:v>
                </c:pt>
                <c:pt idx="3690">
                  <c:v>40800</c:v>
                </c:pt>
                <c:pt idx="3691">
                  <c:v>40799</c:v>
                </c:pt>
                <c:pt idx="3692">
                  <c:v>40798</c:v>
                </c:pt>
                <c:pt idx="3693">
                  <c:v>40795</c:v>
                </c:pt>
                <c:pt idx="3694">
                  <c:v>40794</c:v>
                </c:pt>
                <c:pt idx="3695">
                  <c:v>40793</c:v>
                </c:pt>
                <c:pt idx="3696">
                  <c:v>40792</c:v>
                </c:pt>
                <c:pt idx="3697">
                  <c:v>40791</c:v>
                </c:pt>
                <c:pt idx="3698">
                  <c:v>40788</c:v>
                </c:pt>
                <c:pt idx="3699">
                  <c:v>40787</c:v>
                </c:pt>
                <c:pt idx="3700">
                  <c:v>40786</c:v>
                </c:pt>
                <c:pt idx="3701">
                  <c:v>40785</c:v>
                </c:pt>
                <c:pt idx="3702">
                  <c:v>40784</c:v>
                </c:pt>
                <c:pt idx="3703">
                  <c:v>40781</c:v>
                </c:pt>
                <c:pt idx="3704">
                  <c:v>40780</c:v>
                </c:pt>
                <c:pt idx="3705">
                  <c:v>40779</c:v>
                </c:pt>
                <c:pt idx="3706">
                  <c:v>40778</c:v>
                </c:pt>
                <c:pt idx="3707">
                  <c:v>40777</c:v>
                </c:pt>
                <c:pt idx="3708">
                  <c:v>40774</c:v>
                </c:pt>
                <c:pt idx="3709">
                  <c:v>40773</c:v>
                </c:pt>
                <c:pt idx="3710">
                  <c:v>40772</c:v>
                </c:pt>
                <c:pt idx="3711">
                  <c:v>40771</c:v>
                </c:pt>
                <c:pt idx="3712">
                  <c:v>40770</c:v>
                </c:pt>
                <c:pt idx="3713">
                  <c:v>40767</c:v>
                </c:pt>
                <c:pt idx="3714">
                  <c:v>40766</c:v>
                </c:pt>
                <c:pt idx="3715">
                  <c:v>40765</c:v>
                </c:pt>
                <c:pt idx="3716">
                  <c:v>40764</c:v>
                </c:pt>
                <c:pt idx="3717">
                  <c:v>40763</c:v>
                </c:pt>
                <c:pt idx="3718">
                  <c:v>40760</c:v>
                </c:pt>
                <c:pt idx="3719">
                  <c:v>40759</c:v>
                </c:pt>
                <c:pt idx="3720">
                  <c:v>40758</c:v>
                </c:pt>
                <c:pt idx="3721">
                  <c:v>40757</c:v>
                </c:pt>
                <c:pt idx="3722">
                  <c:v>40756</c:v>
                </c:pt>
                <c:pt idx="3723">
                  <c:v>40753</c:v>
                </c:pt>
                <c:pt idx="3724">
                  <c:v>40752</c:v>
                </c:pt>
                <c:pt idx="3725">
                  <c:v>40751</c:v>
                </c:pt>
                <c:pt idx="3726">
                  <c:v>40750</c:v>
                </c:pt>
                <c:pt idx="3727">
                  <c:v>40749</c:v>
                </c:pt>
                <c:pt idx="3728">
                  <c:v>40746</c:v>
                </c:pt>
                <c:pt idx="3729">
                  <c:v>40745</c:v>
                </c:pt>
                <c:pt idx="3730">
                  <c:v>40744</c:v>
                </c:pt>
                <c:pt idx="3731">
                  <c:v>40743</c:v>
                </c:pt>
                <c:pt idx="3732">
                  <c:v>40742</c:v>
                </c:pt>
                <c:pt idx="3733">
                  <c:v>40739</c:v>
                </c:pt>
                <c:pt idx="3734">
                  <c:v>40738</c:v>
                </c:pt>
                <c:pt idx="3735">
                  <c:v>40737</c:v>
                </c:pt>
                <c:pt idx="3736">
                  <c:v>40736</c:v>
                </c:pt>
                <c:pt idx="3737">
                  <c:v>40735</c:v>
                </c:pt>
                <c:pt idx="3738">
                  <c:v>40732</c:v>
                </c:pt>
                <c:pt idx="3739">
                  <c:v>40731</c:v>
                </c:pt>
                <c:pt idx="3740">
                  <c:v>40730</c:v>
                </c:pt>
                <c:pt idx="3741">
                  <c:v>40729</c:v>
                </c:pt>
                <c:pt idx="3742">
                  <c:v>40728</c:v>
                </c:pt>
                <c:pt idx="3743">
                  <c:v>40725</c:v>
                </c:pt>
                <c:pt idx="3744">
                  <c:v>40724</c:v>
                </c:pt>
                <c:pt idx="3745">
                  <c:v>40723</c:v>
                </c:pt>
                <c:pt idx="3746">
                  <c:v>40722</c:v>
                </c:pt>
                <c:pt idx="3747">
                  <c:v>40721</c:v>
                </c:pt>
                <c:pt idx="3748">
                  <c:v>40718</c:v>
                </c:pt>
                <c:pt idx="3749">
                  <c:v>40717</c:v>
                </c:pt>
                <c:pt idx="3750">
                  <c:v>40716</c:v>
                </c:pt>
                <c:pt idx="3751">
                  <c:v>40715</c:v>
                </c:pt>
                <c:pt idx="3752">
                  <c:v>40714</c:v>
                </c:pt>
                <c:pt idx="3753">
                  <c:v>40711</c:v>
                </c:pt>
                <c:pt idx="3754">
                  <c:v>40710</c:v>
                </c:pt>
                <c:pt idx="3755">
                  <c:v>40709</c:v>
                </c:pt>
                <c:pt idx="3756">
                  <c:v>40708</c:v>
                </c:pt>
                <c:pt idx="3757">
                  <c:v>40707</c:v>
                </c:pt>
                <c:pt idx="3758">
                  <c:v>40704</c:v>
                </c:pt>
                <c:pt idx="3759">
                  <c:v>40703</c:v>
                </c:pt>
                <c:pt idx="3760">
                  <c:v>40702</c:v>
                </c:pt>
                <c:pt idx="3761">
                  <c:v>40701</c:v>
                </c:pt>
                <c:pt idx="3762">
                  <c:v>40700</c:v>
                </c:pt>
                <c:pt idx="3763">
                  <c:v>40697</c:v>
                </c:pt>
                <c:pt idx="3764">
                  <c:v>40696</c:v>
                </c:pt>
                <c:pt idx="3765">
                  <c:v>40695</c:v>
                </c:pt>
                <c:pt idx="3766">
                  <c:v>40694</c:v>
                </c:pt>
                <c:pt idx="3767">
                  <c:v>40693</c:v>
                </c:pt>
                <c:pt idx="3768">
                  <c:v>40690</c:v>
                </c:pt>
                <c:pt idx="3769">
                  <c:v>40689</c:v>
                </c:pt>
                <c:pt idx="3770">
                  <c:v>40688</c:v>
                </c:pt>
                <c:pt idx="3771">
                  <c:v>40687</c:v>
                </c:pt>
                <c:pt idx="3772">
                  <c:v>40686</c:v>
                </c:pt>
                <c:pt idx="3773">
                  <c:v>40683</c:v>
                </c:pt>
                <c:pt idx="3774">
                  <c:v>40682</c:v>
                </c:pt>
                <c:pt idx="3775">
                  <c:v>40681</c:v>
                </c:pt>
                <c:pt idx="3776">
                  <c:v>40680</c:v>
                </c:pt>
                <c:pt idx="3777">
                  <c:v>40679</c:v>
                </c:pt>
                <c:pt idx="3778">
                  <c:v>40676</c:v>
                </c:pt>
                <c:pt idx="3779">
                  <c:v>40675</c:v>
                </c:pt>
                <c:pt idx="3780">
                  <c:v>40674</c:v>
                </c:pt>
                <c:pt idx="3781">
                  <c:v>40673</c:v>
                </c:pt>
                <c:pt idx="3782">
                  <c:v>40672</c:v>
                </c:pt>
                <c:pt idx="3783">
                  <c:v>40669</c:v>
                </c:pt>
                <c:pt idx="3784">
                  <c:v>40668</c:v>
                </c:pt>
                <c:pt idx="3785">
                  <c:v>40667</c:v>
                </c:pt>
                <c:pt idx="3786">
                  <c:v>40666</c:v>
                </c:pt>
                <c:pt idx="3787">
                  <c:v>40665</c:v>
                </c:pt>
                <c:pt idx="3788">
                  <c:v>40662</c:v>
                </c:pt>
                <c:pt idx="3789">
                  <c:v>40661</c:v>
                </c:pt>
                <c:pt idx="3790">
                  <c:v>40660</c:v>
                </c:pt>
                <c:pt idx="3791">
                  <c:v>40659</c:v>
                </c:pt>
                <c:pt idx="3792">
                  <c:v>40658</c:v>
                </c:pt>
                <c:pt idx="3793">
                  <c:v>40655</c:v>
                </c:pt>
                <c:pt idx="3794">
                  <c:v>40654</c:v>
                </c:pt>
                <c:pt idx="3795">
                  <c:v>40653</c:v>
                </c:pt>
                <c:pt idx="3796">
                  <c:v>40652</c:v>
                </c:pt>
                <c:pt idx="3797">
                  <c:v>40651</c:v>
                </c:pt>
                <c:pt idx="3798">
                  <c:v>40648</c:v>
                </c:pt>
                <c:pt idx="3799">
                  <c:v>40647</c:v>
                </c:pt>
                <c:pt idx="3800">
                  <c:v>40646</c:v>
                </c:pt>
                <c:pt idx="3801">
                  <c:v>40645</c:v>
                </c:pt>
                <c:pt idx="3802">
                  <c:v>40644</c:v>
                </c:pt>
                <c:pt idx="3803">
                  <c:v>40641</c:v>
                </c:pt>
                <c:pt idx="3804">
                  <c:v>40640</c:v>
                </c:pt>
                <c:pt idx="3805">
                  <c:v>40639</c:v>
                </c:pt>
                <c:pt idx="3806">
                  <c:v>40638</c:v>
                </c:pt>
                <c:pt idx="3807">
                  <c:v>40637</c:v>
                </c:pt>
                <c:pt idx="3808">
                  <c:v>40634</c:v>
                </c:pt>
                <c:pt idx="3809">
                  <c:v>40633</c:v>
                </c:pt>
                <c:pt idx="3810">
                  <c:v>40632</c:v>
                </c:pt>
                <c:pt idx="3811">
                  <c:v>40631</c:v>
                </c:pt>
                <c:pt idx="3812">
                  <c:v>40630</c:v>
                </c:pt>
                <c:pt idx="3813">
                  <c:v>40627</c:v>
                </c:pt>
                <c:pt idx="3814">
                  <c:v>40626</c:v>
                </c:pt>
                <c:pt idx="3815">
                  <c:v>40625</c:v>
                </c:pt>
                <c:pt idx="3816">
                  <c:v>40624</c:v>
                </c:pt>
                <c:pt idx="3817">
                  <c:v>40623</c:v>
                </c:pt>
                <c:pt idx="3818">
                  <c:v>40620</c:v>
                </c:pt>
                <c:pt idx="3819">
                  <c:v>40619</c:v>
                </c:pt>
                <c:pt idx="3820">
                  <c:v>40618</c:v>
                </c:pt>
                <c:pt idx="3821">
                  <c:v>40617</c:v>
                </c:pt>
                <c:pt idx="3822">
                  <c:v>40616</c:v>
                </c:pt>
                <c:pt idx="3823">
                  <c:v>40613</c:v>
                </c:pt>
                <c:pt idx="3824">
                  <c:v>40612</c:v>
                </c:pt>
                <c:pt idx="3825">
                  <c:v>40611</c:v>
                </c:pt>
                <c:pt idx="3826">
                  <c:v>40610</c:v>
                </c:pt>
                <c:pt idx="3827">
                  <c:v>40609</c:v>
                </c:pt>
                <c:pt idx="3828">
                  <c:v>40606</c:v>
                </c:pt>
                <c:pt idx="3829">
                  <c:v>40605</c:v>
                </c:pt>
                <c:pt idx="3830">
                  <c:v>40604</c:v>
                </c:pt>
                <c:pt idx="3831">
                  <c:v>40603</c:v>
                </c:pt>
                <c:pt idx="3832">
                  <c:v>40602</c:v>
                </c:pt>
                <c:pt idx="3833">
                  <c:v>40599</c:v>
                </c:pt>
                <c:pt idx="3834">
                  <c:v>40598</c:v>
                </c:pt>
                <c:pt idx="3835">
                  <c:v>40597</c:v>
                </c:pt>
                <c:pt idx="3836">
                  <c:v>40596</c:v>
                </c:pt>
                <c:pt idx="3837">
                  <c:v>40595</c:v>
                </c:pt>
                <c:pt idx="3838">
                  <c:v>40592</c:v>
                </c:pt>
                <c:pt idx="3839">
                  <c:v>40591</c:v>
                </c:pt>
                <c:pt idx="3840">
                  <c:v>40590</c:v>
                </c:pt>
                <c:pt idx="3841">
                  <c:v>40589</c:v>
                </c:pt>
                <c:pt idx="3842">
                  <c:v>40588</c:v>
                </c:pt>
                <c:pt idx="3843">
                  <c:v>40585</c:v>
                </c:pt>
                <c:pt idx="3844">
                  <c:v>40584</c:v>
                </c:pt>
                <c:pt idx="3845">
                  <c:v>40583</c:v>
                </c:pt>
                <c:pt idx="3846">
                  <c:v>40582</c:v>
                </c:pt>
                <c:pt idx="3847">
                  <c:v>40581</c:v>
                </c:pt>
                <c:pt idx="3848">
                  <c:v>40578</c:v>
                </c:pt>
                <c:pt idx="3849">
                  <c:v>40577</c:v>
                </c:pt>
                <c:pt idx="3850">
                  <c:v>40576</c:v>
                </c:pt>
                <c:pt idx="3851">
                  <c:v>40575</c:v>
                </c:pt>
                <c:pt idx="3852">
                  <c:v>40574</c:v>
                </c:pt>
                <c:pt idx="3853">
                  <c:v>40571</c:v>
                </c:pt>
                <c:pt idx="3854">
                  <c:v>40570</c:v>
                </c:pt>
                <c:pt idx="3855">
                  <c:v>40569</c:v>
                </c:pt>
                <c:pt idx="3856">
                  <c:v>40568</c:v>
                </c:pt>
                <c:pt idx="3857">
                  <c:v>40567</c:v>
                </c:pt>
                <c:pt idx="3858">
                  <c:v>40564</c:v>
                </c:pt>
                <c:pt idx="3859">
                  <c:v>40563</c:v>
                </c:pt>
                <c:pt idx="3860">
                  <c:v>40562</c:v>
                </c:pt>
                <c:pt idx="3861">
                  <c:v>40561</c:v>
                </c:pt>
                <c:pt idx="3862">
                  <c:v>40560</c:v>
                </c:pt>
                <c:pt idx="3863">
                  <c:v>40557</c:v>
                </c:pt>
                <c:pt idx="3864">
                  <c:v>40556</c:v>
                </c:pt>
                <c:pt idx="3865">
                  <c:v>40555</c:v>
                </c:pt>
                <c:pt idx="3866">
                  <c:v>40554</c:v>
                </c:pt>
                <c:pt idx="3867">
                  <c:v>40553</c:v>
                </c:pt>
                <c:pt idx="3868">
                  <c:v>40550</c:v>
                </c:pt>
                <c:pt idx="3869">
                  <c:v>40549</c:v>
                </c:pt>
                <c:pt idx="3870">
                  <c:v>40548</c:v>
                </c:pt>
                <c:pt idx="3871">
                  <c:v>40547</c:v>
                </c:pt>
                <c:pt idx="3872">
                  <c:v>40546</c:v>
                </c:pt>
                <c:pt idx="3873">
                  <c:v>40543</c:v>
                </c:pt>
                <c:pt idx="3874">
                  <c:v>40542</c:v>
                </c:pt>
                <c:pt idx="3875">
                  <c:v>40541</c:v>
                </c:pt>
                <c:pt idx="3876">
                  <c:v>40540</c:v>
                </c:pt>
                <c:pt idx="3877">
                  <c:v>40539</c:v>
                </c:pt>
                <c:pt idx="3878">
                  <c:v>40536</c:v>
                </c:pt>
                <c:pt idx="3879">
                  <c:v>40535</c:v>
                </c:pt>
                <c:pt idx="3880">
                  <c:v>40534</c:v>
                </c:pt>
                <c:pt idx="3881">
                  <c:v>40533</c:v>
                </c:pt>
                <c:pt idx="3882">
                  <c:v>40532</c:v>
                </c:pt>
                <c:pt idx="3883">
                  <c:v>40529</c:v>
                </c:pt>
                <c:pt idx="3884">
                  <c:v>40528</c:v>
                </c:pt>
                <c:pt idx="3885">
                  <c:v>40527</c:v>
                </c:pt>
                <c:pt idx="3886">
                  <c:v>40526</c:v>
                </c:pt>
                <c:pt idx="3887">
                  <c:v>40525</c:v>
                </c:pt>
                <c:pt idx="3888">
                  <c:v>40522</c:v>
                </c:pt>
                <c:pt idx="3889">
                  <c:v>40521</c:v>
                </c:pt>
                <c:pt idx="3890">
                  <c:v>40520</c:v>
                </c:pt>
                <c:pt idx="3891">
                  <c:v>40519</c:v>
                </c:pt>
                <c:pt idx="3892">
                  <c:v>40518</c:v>
                </c:pt>
                <c:pt idx="3893">
                  <c:v>40515</c:v>
                </c:pt>
                <c:pt idx="3894">
                  <c:v>40514</c:v>
                </c:pt>
                <c:pt idx="3895">
                  <c:v>40513</c:v>
                </c:pt>
                <c:pt idx="3896">
                  <c:v>40512</c:v>
                </c:pt>
                <c:pt idx="3897">
                  <c:v>40511</c:v>
                </c:pt>
                <c:pt idx="3898">
                  <c:v>40508</c:v>
                </c:pt>
                <c:pt idx="3899">
                  <c:v>40507</c:v>
                </c:pt>
                <c:pt idx="3900">
                  <c:v>40506</c:v>
                </c:pt>
                <c:pt idx="3901">
                  <c:v>40505</c:v>
                </c:pt>
                <c:pt idx="3902">
                  <c:v>40504</c:v>
                </c:pt>
                <c:pt idx="3903">
                  <c:v>40501</c:v>
                </c:pt>
                <c:pt idx="3904">
                  <c:v>40500</c:v>
                </c:pt>
                <c:pt idx="3905">
                  <c:v>40499</c:v>
                </c:pt>
                <c:pt idx="3906">
                  <c:v>40498</c:v>
                </c:pt>
                <c:pt idx="3907">
                  <c:v>40497</c:v>
                </c:pt>
                <c:pt idx="3908">
                  <c:v>40494</c:v>
                </c:pt>
                <c:pt idx="3909">
                  <c:v>40493</c:v>
                </c:pt>
                <c:pt idx="3910">
                  <c:v>40492</c:v>
                </c:pt>
                <c:pt idx="3911">
                  <c:v>40491</c:v>
                </c:pt>
                <c:pt idx="3912">
                  <c:v>40490</c:v>
                </c:pt>
                <c:pt idx="3913">
                  <c:v>40487</c:v>
                </c:pt>
                <c:pt idx="3914">
                  <c:v>40486</c:v>
                </c:pt>
                <c:pt idx="3915">
                  <c:v>40485</c:v>
                </c:pt>
                <c:pt idx="3916">
                  <c:v>40484</c:v>
                </c:pt>
                <c:pt idx="3917">
                  <c:v>40483</c:v>
                </c:pt>
                <c:pt idx="3918">
                  <c:v>40480</c:v>
                </c:pt>
                <c:pt idx="3919">
                  <c:v>40479</c:v>
                </c:pt>
                <c:pt idx="3920">
                  <c:v>40478</c:v>
                </c:pt>
                <c:pt idx="3921">
                  <c:v>40477</c:v>
                </c:pt>
                <c:pt idx="3922">
                  <c:v>40476</c:v>
                </c:pt>
                <c:pt idx="3923">
                  <c:v>40473</c:v>
                </c:pt>
                <c:pt idx="3924">
                  <c:v>40472</c:v>
                </c:pt>
                <c:pt idx="3925">
                  <c:v>40471</c:v>
                </c:pt>
                <c:pt idx="3926">
                  <c:v>40470</c:v>
                </c:pt>
                <c:pt idx="3927">
                  <c:v>40469</c:v>
                </c:pt>
                <c:pt idx="3928">
                  <c:v>40466</c:v>
                </c:pt>
                <c:pt idx="3929">
                  <c:v>40465</c:v>
                </c:pt>
                <c:pt idx="3930">
                  <c:v>40464</c:v>
                </c:pt>
                <c:pt idx="3931">
                  <c:v>40463</c:v>
                </c:pt>
                <c:pt idx="3932">
                  <c:v>40462</c:v>
                </c:pt>
                <c:pt idx="3933">
                  <c:v>40459</c:v>
                </c:pt>
                <c:pt idx="3934">
                  <c:v>40458</c:v>
                </c:pt>
                <c:pt idx="3935">
                  <c:v>40457</c:v>
                </c:pt>
                <c:pt idx="3936">
                  <c:v>40456</c:v>
                </c:pt>
                <c:pt idx="3937">
                  <c:v>40455</c:v>
                </c:pt>
                <c:pt idx="3938">
                  <c:v>40452</c:v>
                </c:pt>
                <c:pt idx="3939">
                  <c:v>40451</c:v>
                </c:pt>
                <c:pt idx="3940">
                  <c:v>40450</c:v>
                </c:pt>
                <c:pt idx="3941">
                  <c:v>40449</c:v>
                </c:pt>
                <c:pt idx="3942">
                  <c:v>40448</c:v>
                </c:pt>
                <c:pt idx="3943">
                  <c:v>40445</c:v>
                </c:pt>
                <c:pt idx="3944">
                  <c:v>40444</c:v>
                </c:pt>
                <c:pt idx="3945">
                  <c:v>40443</c:v>
                </c:pt>
                <c:pt idx="3946">
                  <c:v>40442</c:v>
                </c:pt>
                <c:pt idx="3947">
                  <c:v>40441</c:v>
                </c:pt>
                <c:pt idx="3948">
                  <c:v>40438</c:v>
                </c:pt>
                <c:pt idx="3949">
                  <c:v>40437</c:v>
                </c:pt>
                <c:pt idx="3950">
                  <c:v>40436</c:v>
                </c:pt>
                <c:pt idx="3951">
                  <c:v>40435</c:v>
                </c:pt>
                <c:pt idx="3952">
                  <c:v>40434</c:v>
                </c:pt>
                <c:pt idx="3953">
                  <c:v>40431</c:v>
                </c:pt>
                <c:pt idx="3954">
                  <c:v>40430</c:v>
                </c:pt>
                <c:pt idx="3955">
                  <c:v>40429</c:v>
                </c:pt>
                <c:pt idx="3956">
                  <c:v>40428</c:v>
                </c:pt>
                <c:pt idx="3957">
                  <c:v>40427</c:v>
                </c:pt>
                <c:pt idx="3958">
                  <c:v>40424</c:v>
                </c:pt>
                <c:pt idx="3959">
                  <c:v>40423</c:v>
                </c:pt>
                <c:pt idx="3960">
                  <c:v>40422</c:v>
                </c:pt>
                <c:pt idx="3961">
                  <c:v>40421</c:v>
                </c:pt>
                <c:pt idx="3962">
                  <c:v>40420</c:v>
                </c:pt>
                <c:pt idx="3963">
                  <c:v>40417</c:v>
                </c:pt>
                <c:pt idx="3964">
                  <c:v>40416</c:v>
                </c:pt>
                <c:pt idx="3965">
                  <c:v>40415</c:v>
                </c:pt>
                <c:pt idx="3966">
                  <c:v>40414</c:v>
                </c:pt>
                <c:pt idx="3967">
                  <c:v>40413</c:v>
                </c:pt>
                <c:pt idx="3968">
                  <c:v>40410</c:v>
                </c:pt>
                <c:pt idx="3969">
                  <c:v>40409</c:v>
                </c:pt>
                <c:pt idx="3970">
                  <c:v>40408</c:v>
                </c:pt>
                <c:pt idx="3971">
                  <c:v>40407</c:v>
                </c:pt>
                <c:pt idx="3972">
                  <c:v>40406</c:v>
                </c:pt>
                <c:pt idx="3973">
                  <c:v>40403</c:v>
                </c:pt>
                <c:pt idx="3974">
                  <c:v>40402</c:v>
                </c:pt>
                <c:pt idx="3975">
                  <c:v>40401</c:v>
                </c:pt>
                <c:pt idx="3976">
                  <c:v>40400</c:v>
                </c:pt>
                <c:pt idx="3977">
                  <c:v>40399</c:v>
                </c:pt>
                <c:pt idx="3978">
                  <c:v>40396</c:v>
                </c:pt>
                <c:pt idx="3979">
                  <c:v>40395</c:v>
                </c:pt>
                <c:pt idx="3980">
                  <c:v>40394</c:v>
                </c:pt>
                <c:pt idx="3981">
                  <c:v>40393</c:v>
                </c:pt>
                <c:pt idx="3982">
                  <c:v>40392</c:v>
                </c:pt>
                <c:pt idx="3983">
                  <c:v>40389</c:v>
                </c:pt>
                <c:pt idx="3984">
                  <c:v>40388</c:v>
                </c:pt>
                <c:pt idx="3985">
                  <c:v>40387</c:v>
                </c:pt>
                <c:pt idx="3986">
                  <c:v>40386</c:v>
                </c:pt>
                <c:pt idx="3987">
                  <c:v>40385</c:v>
                </c:pt>
                <c:pt idx="3988">
                  <c:v>40382</c:v>
                </c:pt>
                <c:pt idx="3989">
                  <c:v>40381</c:v>
                </c:pt>
                <c:pt idx="3990">
                  <c:v>40380</c:v>
                </c:pt>
                <c:pt idx="3991">
                  <c:v>40379</c:v>
                </c:pt>
                <c:pt idx="3992">
                  <c:v>40378</c:v>
                </c:pt>
                <c:pt idx="3993">
                  <c:v>40375</c:v>
                </c:pt>
                <c:pt idx="3994">
                  <c:v>40374</c:v>
                </c:pt>
                <c:pt idx="3995">
                  <c:v>40373</c:v>
                </c:pt>
                <c:pt idx="3996">
                  <c:v>40372</c:v>
                </c:pt>
                <c:pt idx="3997">
                  <c:v>40371</c:v>
                </c:pt>
                <c:pt idx="3998">
                  <c:v>40368</c:v>
                </c:pt>
                <c:pt idx="3999">
                  <c:v>40367</c:v>
                </c:pt>
                <c:pt idx="4000">
                  <c:v>40366</c:v>
                </c:pt>
                <c:pt idx="4001">
                  <c:v>40365</c:v>
                </c:pt>
                <c:pt idx="4002">
                  <c:v>40364</c:v>
                </c:pt>
                <c:pt idx="4003">
                  <c:v>40361</c:v>
                </c:pt>
                <c:pt idx="4004">
                  <c:v>40360</c:v>
                </c:pt>
                <c:pt idx="4005">
                  <c:v>40359</c:v>
                </c:pt>
                <c:pt idx="4006">
                  <c:v>40358</c:v>
                </c:pt>
                <c:pt idx="4007">
                  <c:v>40357</c:v>
                </c:pt>
                <c:pt idx="4008">
                  <c:v>40354</c:v>
                </c:pt>
                <c:pt idx="4009">
                  <c:v>40353</c:v>
                </c:pt>
                <c:pt idx="4010">
                  <c:v>40352</c:v>
                </c:pt>
                <c:pt idx="4011">
                  <c:v>40351</c:v>
                </c:pt>
                <c:pt idx="4012">
                  <c:v>40350</c:v>
                </c:pt>
                <c:pt idx="4013">
                  <c:v>40347</c:v>
                </c:pt>
                <c:pt idx="4014">
                  <c:v>40346</c:v>
                </c:pt>
                <c:pt idx="4015">
                  <c:v>40345</c:v>
                </c:pt>
                <c:pt idx="4016">
                  <c:v>40344</c:v>
                </c:pt>
                <c:pt idx="4017">
                  <c:v>40343</c:v>
                </c:pt>
                <c:pt idx="4018">
                  <c:v>40340</c:v>
                </c:pt>
                <c:pt idx="4019">
                  <c:v>40339</c:v>
                </c:pt>
                <c:pt idx="4020">
                  <c:v>40338</c:v>
                </c:pt>
                <c:pt idx="4021">
                  <c:v>40337</c:v>
                </c:pt>
                <c:pt idx="4022">
                  <c:v>40336</c:v>
                </c:pt>
                <c:pt idx="4023">
                  <c:v>40333</c:v>
                </c:pt>
                <c:pt idx="4024">
                  <c:v>40332</c:v>
                </c:pt>
                <c:pt idx="4025">
                  <c:v>40331</c:v>
                </c:pt>
                <c:pt idx="4026">
                  <c:v>40330</c:v>
                </c:pt>
                <c:pt idx="4027">
                  <c:v>40329</c:v>
                </c:pt>
                <c:pt idx="4028">
                  <c:v>40326</c:v>
                </c:pt>
                <c:pt idx="4029">
                  <c:v>40325</c:v>
                </c:pt>
                <c:pt idx="4030">
                  <c:v>40324</c:v>
                </c:pt>
                <c:pt idx="4031">
                  <c:v>40323</c:v>
                </c:pt>
                <c:pt idx="4032">
                  <c:v>40322</c:v>
                </c:pt>
                <c:pt idx="4033">
                  <c:v>40319</c:v>
                </c:pt>
                <c:pt idx="4034">
                  <c:v>40318</c:v>
                </c:pt>
                <c:pt idx="4035">
                  <c:v>40317</c:v>
                </c:pt>
                <c:pt idx="4036">
                  <c:v>40316</c:v>
                </c:pt>
                <c:pt idx="4037">
                  <c:v>40315</c:v>
                </c:pt>
                <c:pt idx="4038">
                  <c:v>40312</c:v>
                </c:pt>
                <c:pt idx="4039">
                  <c:v>40311</c:v>
                </c:pt>
                <c:pt idx="4040">
                  <c:v>40310</c:v>
                </c:pt>
                <c:pt idx="4041">
                  <c:v>40309</c:v>
                </c:pt>
                <c:pt idx="4042">
                  <c:v>40308</c:v>
                </c:pt>
                <c:pt idx="4043">
                  <c:v>40305</c:v>
                </c:pt>
                <c:pt idx="4044">
                  <c:v>40304</c:v>
                </c:pt>
                <c:pt idx="4045">
                  <c:v>40303</c:v>
                </c:pt>
                <c:pt idx="4046">
                  <c:v>40302</c:v>
                </c:pt>
                <c:pt idx="4047">
                  <c:v>40301</c:v>
                </c:pt>
                <c:pt idx="4048">
                  <c:v>40298</c:v>
                </c:pt>
                <c:pt idx="4049">
                  <c:v>40297</c:v>
                </c:pt>
                <c:pt idx="4050">
                  <c:v>40296</c:v>
                </c:pt>
                <c:pt idx="4051">
                  <c:v>40295</c:v>
                </c:pt>
                <c:pt idx="4052">
                  <c:v>40294</c:v>
                </c:pt>
                <c:pt idx="4053">
                  <c:v>40291</c:v>
                </c:pt>
                <c:pt idx="4054">
                  <c:v>40290</c:v>
                </c:pt>
                <c:pt idx="4055">
                  <c:v>40289</c:v>
                </c:pt>
                <c:pt idx="4056">
                  <c:v>40288</c:v>
                </c:pt>
                <c:pt idx="4057">
                  <c:v>40287</c:v>
                </c:pt>
                <c:pt idx="4058">
                  <c:v>40284</c:v>
                </c:pt>
                <c:pt idx="4059">
                  <c:v>40283</c:v>
                </c:pt>
                <c:pt idx="4060">
                  <c:v>40282</c:v>
                </c:pt>
                <c:pt idx="4061">
                  <c:v>40281</c:v>
                </c:pt>
                <c:pt idx="4062">
                  <c:v>40280</c:v>
                </c:pt>
                <c:pt idx="4063">
                  <c:v>40277</c:v>
                </c:pt>
                <c:pt idx="4064">
                  <c:v>40276</c:v>
                </c:pt>
                <c:pt idx="4065">
                  <c:v>40275</c:v>
                </c:pt>
                <c:pt idx="4066">
                  <c:v>40274</c:v>
                </c:pt>
                <c:pt idx="4067">
                  <c:v>40273</c:v>
                </c:pt>
                <c:pt idx="4068">
                  <c:v>40270</c:v>
                </c:pt>
                <c:pt idx="4069">
                  <c:v>40269</c:v>
                </c:pt>
                <c:pt idx="4070">
                  <c:v>40268</c:v>
                </c:pt>
                <c:pt idx="4071">
                  <c:v>40267</c:v>
                </c:pt>
                <c:pt idx="4072">
                  <c:v>40266</c:v>
                </c:pt>
                <c:pt idx="4073">
                  <c:v>40263</c:v>
                </c:pt>
                <c:pt idx="4074">
                  <c:v>40262</c:v>
                </c:pt>
                <c:pt idx="4075">
                  <c:v>40261</c:v>
                </c:pt>
              </c:numCache>
            </c:numRef>
          </c:cat>
          <c:val>
            <c:numRef>
              <c:f>주가!$M$15:$M$4090</c:f>
              <c:numCache>
                <c:formatCode>0.0</c:formatCode>
                <c:ptCount val="4076"/>
                <c:pt idx="0">
                  <c:v>-4.16</c:v>
                </c:pt>
                <c:pt idx="1">
                  <c:v>-4.3499999999999996</c:v>
                </c:pt>
                <c:pt idx="2">
                  <c:v>-4.3099999999999996</c:v>
                </c:pt>
                <c:pt idx="3">
                  <c:v>-4.38</c:v>
                </c:pt>
                <c:pt idx="4">
                  <c:v>-4.49</c:v>
                </c:pt>
                <c:pt idx="5">
                  <c:v>-4.28</c:v>
                </c:pt>
                <c:pt idx="6">
                  <c:v>-4.2300000000000004</c:v>
                </c:pt>
                <c:pt idx="7">
                  <c:v>-4.26</c:v>
                </c:pt>
                <c:pt idx="8">
                  <c:v>-4.3</c:v>
                </c:pt>
                <c:pt idx="9">
                  <c:v>-4.3899999999999997</c:v>
                </c:pt>
                <c:pt idx="10">
                  <c:v>-4.38</c:v>
                </c:pt>
                <c:pt idx="11">
                  <c:v>-4.43</c:v>
                </c:pt>
                <c:pt idx="12">
                  <c:v>-4.5999999999999996</c:v>
                </c:pt>
                <c:pt idx="13">
                  <c:v>-4.51</c:v>
                </c:pt>
                <c:pt idx="14">
                  <c:v>-4.72</c:v>
                </c:pt>
                <c:pt idx="15">
                  <c:v>-4.49</c:v>
                </c:pt>
                <c:pt idx="16">
                  <c:v>-3.78</c:v>
                </c:pt>
                <c:pt idx="17">
                  <c:v>-4.24</c:v>
                </c:pt>
                <c:pt idx="18">
                  <c:v>-4.28</c:v>
                </c:pt>
                <c:pt idx="19">
                  <c:v>-4.2699999999999996</c:v>
                </c:pt>
                <c:pt idx="20">
                  <c:v>-4.2699999999999996</c:v>
                </c:pt>
                <c:pt idx="21">
                  <c:v>-4.2699999999999996</c:v>
                </c:pt>
                <c:pt idx="22">
                  <c:v>-4.2699999999999996</c:v>
                </c:pt>
                <c:pt idx="23">
                  <c:v>-4.2699999999999996</c:v>
                </c:pt>
                <c:pt idx="24">
                  <c:v>-4.2699999999999996</c:v>
                </c:pt>
                <c:pt idx="25">
                  <c:v>-4.2</c:v>
                </c:pt>
                <c:pt idx="26">
                  <c:v>-3.95</c:v>
                </c:pt>
                <c:pt idx="27">
                  <c:v>-3.87</c:v>
                </c:pt>
                <c:pt idx="28">
                  <c:v>-3.82</c:v>
                </c:pt>
                <c:pt idx="29">
                  <c:v>-3.8</c:v>
                </c:pt>
                <c:pt idx="30">
                  <c:v>-3.83</c:v>
                </c:pt>
                <c:pt idx="31">
                  <c:v>-3.78</c:v>
                </c:pt>
                <c:pt idx="32">
                  <c:v>-3.97</c:v>
                </c:pt>
                <c:pt idx="33">
                  <c:v>-3.57</c:v>
                </c:pt>
                <c:pt idx="34">
                  <c:v>-3.37</c:v>
                </c:pt>
                <c:pt idx="35">
                  <c:v>-3</c:v>
                </c:pt>
                <c:pt idx="36">
                  <c:v>-2.89</c:v>
                </c:pt>
                <c:pt idx="37">
                  <c:v>-2.85</c:v>
                </c:pt>
                <c:pt idx="38">
                  <c:v>-2.66</c:v>
                </c:pt>
                <c:pt idx="39">
                  <c:v>-2.57</c:v>
                </c:pt>
                <c:pt idx="40">
                  <c:v>-2.58</c:v>
                </c:pt>
                <c:pt idx="41">
                  <c:v>-2.75</c:v>
                </c:pt>
                <c:pt idx="42">
                  <c:v>-2.48</c:v>
                </c:pt>
                <c:pt idx="43">
                  <c:v>-2.44</c:v>
                </c:pt>
                <c:pt idx="44">
                  <c:v>-2.35</c:v>
                </c:pt>
                <c:pt idx="45">
                  <c:v>-2.25</c:v>
                </c:pt>
                <c:pt idx="46">
                  <c:v>-2.2400000000000002</c:v>
                </c:pt>
                <c:pt idx="47">
                  <c:v>-2.21</c:v>
                </c:pt>
                <c:pt idx="48">
                  <c:v>-2.2400000000000002</c:v>
                </c:pt>
                <c:pt idx="49">
                  <c:v>-2.2599999999999998</c:v>
                </c:pt>
                <c:pt idx="50">
                  <c:v>-2.27</c:v>
                </c:pt>
                <c:pt idx="51">
                  <c:v>-2.15</c:v>
                </c:pt>
                <c:pt idx="52">
                  <c:v>-2.15</c:v>
                </c:pt>
                <c:pt idx="53">
                  <c:v>-2.16</c:v>
                </c:pt>
                <c:pt idx="54">
                  <c:v>-2.21</c:v>
                </c:pt>
                <c:pt idx="55">
                  <c:v>-2.3199999999999998</c:v>
                </c:pt>
                <c:pt idx="56">
                  <c:v>-2.31</c:v>
                </c:pt>
                <c:pt idx="57">
                  <c:v>-2.34</c:v>
                </c:pt>
                <c:pt idx="58">
                  <c:v>-2.34</c:v>
                </c:pt>
                <c:pt idx="59">
                  <c:v>-2.34</c:v>
                </c:pt>
                <c:pt idx="60">
                  <c:v>-2.2799999999999998</c:v>
                </c:pt>
                <c:pt idx="61">
                  <c:v>-2.23</c:v>
                </c:pt>
                <c:pt idx="62">
                  <c:v>-2.29</c:v>
                </c:pt>
                <c:pt idx="63">
                  <c:v>-2.2999999999999998</c:v>
                </c:pt>
                <c:pt idx="64">
                  <c:v>-2.2200000000000002</c:v>
                </c:pt>
                <c:pt idx="65">
                  <c:v>-2.1800000000000002</c:v>
                </c:pt>
                <c:pt idx="66">
                  <c:v>-2.21</c:v>
                </c:pt>
                <c:pt idx="67">
                  <c:v>-2.19</c:v>
                </c:pt>
                <c:pt idx="68">
                  <c:v>-2.12</c:v>
                </c:pt>
                <c:pt idx="69">
                  <c:v>-2.19</c:v>
                </c:pt>
                <c:pt idx="70">
                  <c:v>-2.09</c:v>
                </c:pt>
                <c:pt idx="71">
                  <c:v>-2</c:v>
                </c:pt>
                <c:pt idx="72">
                  <c:v>-2.0299999999999998</c:v>
                </c:pt>
                <c:pt idx="73">
                  <c:v>-1.95</c:v>
                </c:pt>
                <c:pt idx="74">
                  <c:v>-1.9</c:v>
                </c:pt>
                <c:pt idx="75">
                  <c:v>-1.92</c:v>
                </c:pt>
                <c:pt idx="76">
                  <c:v>-1.91</c:v>
                </c:pt>
                <c:pt idx="77">
                  <c:v>-1.98</c:v>
                </c:pt>
                <c:pt idx="78">
                  <c:v>-1.94</c:v>
                </c:pt>
                <c:pt idx="79">
                  <c:v>-1.98</c:v>
                </c:pt>
                <c:pt idx="80">
                  <c:v>-1.96</c:v>
                </c:pt>
                <c:pt idx="81">
                  <c:v>-1.94</c:v>
                </c:pt>
                <c:pt idx="82">
                  <c:v>-1.88</c:v>
                </c:pt>
                <c:pt idx="83">
                  <c:v>-1.89</c:v>
                </c:pt>
                <c:pt idx="84">
                  <c:v>-1.87</c:v>
                </c:pt>
                <c:pt idx="85">
                  <c:v>-1.88</c:v>
                </c:pt>
                <c:pt idx="86">
                  <c:v>-1.93</c:v>
                </c:pt>
                <c:pt idx="87">
                  <c:v>-1.92</c:v>
                </c:pt>
                <c:pt idx="88">
                  <c:v>-1.94</c:v>
                </c:pt>
                <c:pt idx="89">
                  <c:v>-1.95</c:v>
                </c:pt>
                <c:pt idx="90">
                  <c:v>-1.96</c:v>
                </c:pt>
                <c:pt idx="91">
                  <c:v>-1.93</c:v>
                </c:pt>
                <c:pt idx="92">
                  <c:v>-1.96</c:v>
                </c:pt>
                <c:pt idx="93">
                  <c:v>-2</c:v>
                </c:pt>
                <c:pt idx="94">
                  <c:v>-2.02</c:v>
                </c:pt>
                <c:pt idx="95">
                  <c:v>-2.0099999999999998</c:v>
                </c:pt>
                <c:pt idx="96">
                  <c:v>-2.02</c:v>
                </c:pt>
                <c:pt idx="97">
                  <c:v>-1.93</c:v>
                </c:pt>
                <c:pt idx="98">
                  <c:v>-2.0299999999999998</c:v>
                </c:pt>
                <c:pt idx="99">
                  <c:v>-2.0499999999999998</c:v>
                </c:pt>
                <c:pt idx="100">
                  <c:v>-2.0499999999999998</c:v>
                </c:pt>
                <c:pt idx="101">
                  <c:v>-2.04</c:v>
                </c:pt>
                <c:pt idx="102">
                  <c:v>-1.83</c:v>
                </c:pt>
                <c:pt idx="103">
                  <c:v>-1.89</c:v>
                </c:pt>
                <c:pt idx="104">
                  <c:v>-1.98</c:v>
                </c:pt>
                <c:pt idx="105">
                  <c:v>-1.95</c:v>
                </c:pt>
                <c:pt idx="106">
                  <c:v>-1.87</c:v>
                </c:pt>
                <c:pt idx="107">
                  <c:v>-1.9</c:v>
                </c:pt>
                <c:pt idx="108">
                  <c:v>-1.88</c:v>
                </c:pt>
                <c:pt idx="109">
                  <c:v>-1.88</c:v>
                </c:pt>
                <c:pt idx="110">
                  <c:v>-1.81</c:v>
                </c:pt>
                <c:pt idx="111">
                  <c:v>-1.77</c:v>
                </c:pt>
                <c:pt idx="112">
                  <c:v>-1.77</c:v>
                </c:pt>
                <c:pt idx="113">
                  <c:v>-1.8</c:v>
                </c:pt>
                <c:pt idx="114">
                  <c:v>-1.82</c:v>
                </c:pt>
                <c:pt idx="115">
                  <c:v>-1.81</c:v>
                </c:pt>
                <c:pt idx="116">
                  <c:v>-1.75</c:v>
                </c:pt>
                <c:pt idx="117">
                  <c:v>-1.76</c:v>
                </c:pt>
                <c:pt idx="118">
                  <c:v>-1.76</c:v>
                </c:pt>
                <c:pt idx="119">
                  <c:v>-1.78</c:v>
                </c:pt>
                <c:pt idx="120">
                  <c:v>-1.81</c:v>
                </c:pt>
                <c:pt idx="121">
                  <c:v>-1.82</c:v>
                </c:pt>
                <c:pt idx="122">
                  <c:v>-1.75</c:v>
                </c:pt>
                <c:pt idx="123">
                  <c:v>-1.75</c:v>
                </c:pt>
                <c:pt idx="124">
                  <c:v>-1.83</c:v>
                </c:pt>
                <c:pt idx="125">
                  <c:v>-1.88</c:v>
                </c:pt>
                <c:pt idx="126">
                  <c:v>-1.88</c:v>
                </c:pt>
                <c:pt idx="127">
                  <c:v>-1.91</c:v>
                </c:pt>
                <c:pt idx="128">
                  <c:v>-1.81</c:v>
                </c:pt>
                <c:pt idx="129">
                  <c:v>-1.84</c:v>
                </c:pt>
                <c:pt idx="130">
                  <c:v>-1.83</c:v>
                </c:pt>
                <c:pt idx="131">
                  <c:v>-1.79</c:v>
                </c:pt>
                <c:pt idx="132">
                  <c:v>-1.79</c:v>
                </c:pt>
                <c:pt idx="133">
                  <c:v>-1.79</c:v>
                </c:pt>
                <c:pt idx="134">
                  <c:v>-1.79</c:v>
                </c:pt>
                <c:pt idx="135">
                  <c:v>-1.79</c:v>
                </c:pt>
                <c:pt idx="136">
                  <c:v>-1.88</c:v>
                </c:pt>
                <c:pt idx="137">
                  <c:v>-1.87</c:v>
                </c:pt>
                <c:pt idx="138">
                  <c:v>-1.93</c:v>
                </c:pt>
                <c:pt idx="139">
                  <c:v>-1.89</c:v>
                </c:pt>
                <c:pt idx="140">
                  <c:v>-1.91</c:v>
                </c:pt>
                <c:pt idx="141">
                  <c:v>-1.85</c:v>
                </c:pt>
                <c:pt idx="142">
                  <c:v>-1.89</c:v>
                </c:pt>
                <c:pt idx="143">
                  <c:v>-1.91</c:v>
                </c:pt>
                <c:pt idx="144">
                  <c:v>-1.92</c:v>
                </c:pt>
                <c:pt idx="145">
                  <c:v>-1.88</c:v>
                </c:pt>
                <c:pt idx="146">
                  <c:v>-1.95</c:v>
                </c:pt>
                <c:pt idx="147">
                  <c:v>-1.95</c:v>
                </c:pt>
                <c:pt idx="148">
                  <c:v>-1.92</c:v>
                </c:pt>
                <c:pt idx="149">
                  <c:v>-1.87</c:v>
                </c:pt>
                <c:pt idx="150">
                  <c:v>-1.77</c:v>
                </c:pt>
                <c:pt idx="151">
                  <c:v>-1.84</c:v>
                </c:pt>
                <c:pt idx="152">
                  <c:v>-1.67</c:v>
                </c:pt>
                <c:pt idx="153">
                  <c:v>-1.95</c:v>
                </c:pt>
                <c:pt idx="154">
                  <c:v>-1.98</c:v>
                </c:pt>
                <c:pt idx="155">
                  <c:v>-1.96</c:v>
                </c:pt>
                <c:pt idx="156">
                  <c:v>-2.0299999999999998</c:v>
                </c:pt>
                <c:pt idx="157">
                  <c:v>-1.95</c:v>
                </c:pt>
                <c:pt idx="158">
                  <c:v>-2.09</c:v>
                </c:pt>
                <c:pt idx="159">
                  <c:v>-2.15</c:v>
                </c:pt>
                <c:pt idx="160">
                  <c:v>-2.21</c:v>
                </c:pt>
                <c:pt idx="161">
                  <c:v>-2.21</c:v>
                </c:pt>
                <c:pt idx="162">
                  <c:v>-2.27</c:v>
                </c:pt>
                <c:pt idx="163">
                  <c:v>-2.2799999999999998</c:v>
                </c:pt>
                <c:pt idx="164">
                  <c:v>-2.19</c:v>
                </c:pt>
                <c:pt idx="165">
                  <c:v>-2.2400000000000002</c:v>
                </c:pt>
                <c:pt idx="166">
                  <c:v>-2.2400000000000002</c:v>
                </c:pt>
                <c:pt idx="167">
                  <c:v>-2.27</c:v>
                </c:pt>
                <c:pt idx="168">
                  <c:v>-2.14</c:v>
                </c:pt>
                <c:pt idx="169">
                  <c:v>-2.0499999999999998</c:v>
                </c:pt>
                <c:pt idx="170">
                  <c:v>-2.08</c:v>
                </c:pt>
                <c:pt idx="171">
                  <c:v>-1.98</c:v>
                </c:pt>
                <c:pt idx="172">
                  <c:v>-2.02</c:v>
                </c:pt>
                <c:pt idx="173">
                  <c:v>-2.04</c:v>
                </c:pt>
                <c:pt idx="174">
                  <c:v>-2.06</c:v>
                </c:pt>
                <c:pt idx="175">
                  <c:v>-2.15</c:v>
                </c:pt>
                <c:pt idx="176">
                  <c:v>-2.15</c:v>
                </c:pt>
                <c:pt idx="177">
                  <c:v>-2.19</c:v>
                </c:pt>
                <c:pt idx="178">
                  <c:v>-2.19</c:v>
                </c:pt>
                <c:pt idx="179">
                  <c:v>-2.2799999999999998</c:v>
                </c:pt>
                <c:pt idx="180">
                  <c:v>-2.38</c:v>
                </c:pt>
                <c:pt idx="181">
                  <c:v>-2.38</c:v>
                </c:pt>
                <c:pt idx="182">
                  <c:v>-2.35</c:v>
                </c:pt>
                <c:pt idx="183">
                  <c:v>-2.35</c:v>
                </c:pt>
                <c:pt idx="184">
                  <c:v>-2.39</c:v>
                </c:pt>
                <c:pt idx="185">
                  <c:v>-2.5299999999999998</c:v>
                </c:pt>
                <c:pt idx="186">
                  <c:v>-2.5099999999999998</c:v>
                </c:pt>
                <c:pt idx="187">
                  <c:v>-2.5299999999999998</c:v>
                </c:pt>
                <c:pt idx="188">
                  <c:v>-2.2799999999999998</c:v>
                </c:pt>
                <c:pt idx="189">
                  <c:v>-2.15</c:v>
                </c:pt>
                <c:pt idx="190">
                  <c:v>-2.12</c:v>
                </c:pt>
                <c:pt idx="191">
                  <c:v>-2.23</c:v>
                </c:pt>
                <c:pt idx="192">
                  <c:v>-2.27</c:v>
                </c:pt>
                <c:pt idx="193">
                  <c:v>-2.21</c:v>
                </c:pt>
                <c:pt idx="194">
                  <c:v>-2.12</c:v>
                </c:pt>
                <c:pt idx="195">
                  <c:v>-2.09</c:v>
                </c:pt>
                <c:pt idx="196">
                  <c:v>-2.06</c:v>
                </c:pt>
                <c:pt idx="197">
                  <c:v>-1.99</c:v>
                </c:pt>
                <c:pt idx="198">
                  <c:v>-2.13</c:v>
                </c:pt>
                <c:pt idx="199">
                  <c:v>-2.23</c:v>
                </c:pt>
                <c:pt idx="200">
                  <c:v>-2.23</c:v>
                </c:pt>
                <c:pt idx="201">
                  <c:v>-2.23</c:v>
                </c:pt>
                <c:pt idx="202">
                  <c:v>-2.23</c:v>
                </c:pt>
                <c:pt idx="203">
                  <c:v>-2.23</c:v>
                </c:pt>
                <c:pt idx="204">
                  <c:v>-2.2599999999999998</c:v>
                </c:pt>
                <c:pt idx="205">
                  <c:v>-2.34</c:v>
                </c:pt>
                <c:pt idx="206">
                  <c:v>-2.39</c:v>
                </c:pt>
                <c:pt idx="207">
                  <c:v>-2.44</c:v>
                </c:pt>
                <c:pt idx="208">
                  <c:v>-2.5099999999999998</c:v>
                </c:pt>
                <c:pt idx="209">
                  <c:v>-2.4300000000000002</c:v>
                </c:pt>
                <c:pt idx="210">
                  <c:v>-2.4700000000000002</c:v>
                </c:pt>
                <c:pt idx="211">
                  <c:v>-2.67</c:v>
                </c:pt>
                <c:pt idx="212">
                  <c:v>-2.44</c:v>
                </c:pt>
                <c:pt idx="213">
                  <c:v>-2.5499999999999998</c:v>
                </c:pt>
                <c:pt idx="214">
                  <c:v>-2.66</c:v>
                </c:pt>
                <c:pt idx="215">
                  <c:v>-2.23</c:v>
                </c:pt>
                <c:pt idx="216">
                  <c:v>-2.06</c:v>
                </c:pt>
                <c:pt idx="217">
                  <c:v>-1.98</c:v>
                </c:pt>
                <c:pt idx="218">
                  <c:v>-1.94</c:v>
                </c:pt>
                <c:pt idx="219">
                  <c:v>-1.76</c:v>
                </c:pt>
                <c:pt idx="220">
                  <c:v>-1.79</c:v>
                </c:pt>
                <c:pt idx="221">
                  <c:v>-5.46</c:v>
                </c:pt>
                <c:pt idx="222">
                  <c:v>-5.46</c:v>
                </c:pt>
                <c:pt idx="223">
                  <c:v>-5.56</c:v>
                </c:pt>
                <c:pt idx="224">
                  <c:v>-5.28</c:v>
                </c:pt>
                <c:pt idx="225">
                  <c:v>-5.41</c:v>
                </c:pt>
                <c:pt idx="226">
                  <c:v>-5.41</c:v>
                </c:pt>
                <c:pt idx="227">
                  <c:v>-5.61</c:v>
                </c:pt>
                <c:pt idx="228">
                  <c:v>-5.33</c:v>
                </c:pt>
                <c:pt idx="229">
                  <c:v>-5.7</c:v>
                </c:pt>
                <c:pt idx="230">
                  <c:v>-5.79</c:v>
                </c:pt>
                <c:pt idx="231">
                  <c:v>-5.74</c:v>
                </c:pt>
                <c:pt idx="232">
                  <c:v>-5.57</c:v>
                </c:pt>
                <c:pt idx="233">
                  <c:v>-5.57</c:v>
                </c:pt>
                <c:pt idx="234">
                  <c:v>-5.41</c:v>
                </c:pt>
                <c:pt idx="235">
                  <c:v>-5.41</c:v>
                </c:pt>
                <c:pt idx="236">
                  <c:v>-4.83</c:v>
                </c:pt>
                <c:pt idx="237">
                  <c:v>-4.4000000000000004</c:v>
                </c:pt>
                <c:pt idx="238">
                  <c:v>-4.74</c:v>
                </c:pt>
                <c:pt idx="239">
                  <c:v>-5.01</c:v>
                </c:pt>
                <c:pt idx="240">
                  <c:v>-4.9800000000000004</c:v>
                </c:pt>
                <c:pt idx="241">
                  <c:v>-5.23</c:v>
                </c:pt>
                <c:pt idx="242">
                  <c:v>-5.14</c:v>
                </c:pt>
                <c:pt idx="243">
                  <c:v>-5.42</c:v>
                </c:pt>
                <c:pt idx="244">
                  <c:v>-5.65</c:v>
                </c:pt>
                <c:pt idx="245">
                  <c:v>-5.8</c:v>
                </c:pt>
                <c:pt idx="246">
                  <c:v>-6.02</c:v>
                </c:pt>
                <c:pt idx="247">
                  <c:v>-6.12</c:v>
                </c:pt>
                <c:pt idx="248">
                  <c:v>-5.76</c:v>
                </c:pt>
                <c:pt idx="249">
                  <c:v>-5.6</c:v>
                </c:pt>
                <c:pt idx="250">
                  <c:v>-5.75</c:v>
                </c:pt>
                <c:pt idx="251">
                  <c:v>-5.86</c:v>
                </c:pt>
                <c:pt idx="252">
                  <c:v>-5.94</c:v>
                </c:pt>
                <c:pt idx="253">
                  <c:v>-5.82</c:v>
                </c:pt>
                <c:pt idx="254">
                  <c:v>-5.67</c:v>
                </c:pt>
                <c:pt idx="255">
                  <c:v>-5.98</c:v>
                </c:pt>
                <c:pt idx="256">
                  <c:v>-6.08</c:v>
                </c:pt>
                <c:pt idx="257">
                  <c:v>-6.45</c:v>
                </c:pt>
                <c:pt idx="258">
                  <c:v>-6.87</c:v>
                </c:pt>
                <c:pt idx="259">
                  <c:v>-6.77</c:v>
                </c:pt>
                <c:pt idx="260">
                  <c:v>-7.02</c:v>
                </c:pt>
                <c:pt idx="261">
                  <c:v>-7.21</c:v>
                </c:pt>
                <c:pt idx="262">
                  <c:v>-7.25</c:v>
                </c:pt>
                <c:pt idx="263">
                  <c:v>-6.97</c:v>
                </c:pt>
                <c:pt idx="264">
                  <c:v>-7.25</c:v>
                </c:pt>
                <c:pt idx="265">
                  <c:v>-7.16</c:v>
                </c:pt>
                <c:pt idx="266">
                  <c:v>-7.34</c:v>
                </c:pt>
                <c:pt idx="267">
                  <c:v>-7.34</c:v>
                </c:pt>
                <c:pt idx="268">
                  <c:v>-7.03</c:v>
                </c:pt>
                <c:pt idx="269">
                  <c:v>-7.2</c:v>
                </c:pt>
                <c:pt idx="270">
                  <c:v>-7.2</c:v>
                </c:pt>
                <c:pt idx="271">
                  <c:v>-7.08</c:v>
                </c:pt>
                <c:pt idx="272">
                  <c:v>-7.39</c:v>
                </c:pt>
                <c:pt idx="273">
                  <c:v>-7.17</c:v>
                </c:pt>
                <c:pt idx="274">
                  <c:v>-7.49</c:v>
                </c:pt>
                <c:pt idx="275">
                  <c:v>-7.54</c:v>
                </c:pt>
                <c:pt idx="276">
                  <c:v>-7.8</c:v>
                </c:pt>
                <c:pt idx="277">
                  <c:v>-7.82</c:v>
                </c:pt>
                <c:pt idx="278">
                  <c:v>-7.63</c:v>
                </c:pt>
                <c:pt idx="279">
                  <c:v>-7.66</c:v>
                </c:pt>
                <c:pt idx="280">
                  <c:v>-7.76</c:v>
                </c:pt>
                <c:pt idx="281">
                  <c:v>-7.76</c:v>
                </c:pt>
                <c:pt idx="282">
                  <c:v>-8.08</c:v>
                </c:pt>
                <c:pt idx="283">
                  <c:v>-7.64</c:v>
                </c:pt>
                <c:pt idx="284">
                  <c:v>-8</c:v>
                </c:pt>
                <c:pt idx="285">
                  <c:v>-8</c:v>
                </c:pt>
                <c:pt idx="286">
                  <c:v>-8.01</c:v>
                </c:pt>
                <c:pt idx="287">
                  <c:v>-8.01</c:v>
                </c:pt>
                <c:pt idx="288">
                  <c:v>-8.5</c:v>
                </c:pt>
                <c:pt idx="289">
                  <c:v>-8.2200000000000006</c:v>
                </c:pt>
                <c:pt idx="290">
                  <c:v>-7.67</c:v>
                </c:pt>
                <c:pt idx="291">
                  <c:v>-7.61</c:v>
                </c:pt>
                <c:pt idx="292">
                  <c:v>-7.41</c:v>
                </c:pt>
                <c:pt idx="293">
                  <c:v>-7.45</c:v>
                </c:pt>
                <c:pt idx="294">
                  <c:v>-7.58</c:v>
                </c:pt>
                <c:pt idx="295">
                  <c:v>-7.73</c:v>
                </c:pt>
                <c:pt idx="296">
                  <c:v>-7.73</c:v>
                </c:pt>
                <c:pt idx="297">
                  <c:v>-7.73</c:v>
                </c:pt>
                <c:pt idx="298">
                  <c:v>-7.73</c:v>
                </c:pt>
                <c:pt idx="299">
                  <c:v>-8.1300000000000008</c:v>
                </c:pt>
                <c:pt idx="300">
                  <c:v>-7.55</c:v>
                </c:pt>
                <c:pt idx="301">
                  <c:v>-7.73</c:v>
                </c:pt>
                <c:pt idx="302">
                  <c:v>-8.24</c:v>
                </c:pt>
                <c:pt idx="303">
                  <c:v>-8.18</c:v>
                </c:pt>
                <c:pt idx="304">
                  <c:v>-8.85</c:v>
                </c:pt>
                <c:pt idx="305">
                  <c:v>-8.85</c:v>
                </c:pt>
                <c:pt idx="306">
                  <c:v>-9.77</c:v>
                </c:pt>
                <c:pt idx="307">
                  <c:v>-9.8699999999999992</c:v>
                </c:pt>
                <c:pt idx="308">
                  <c:v>-8.61</c:v>
                </c:pt>
                <c:pt idx="309">
                  <c:v>-8.5299999999999994</c:v>
                </c:pt>
                <c:pt idx="310">
                  <c:v>-8.8800000000000008</c:v>
                </c:pt>
                <c:pt idx="311">
                  <c:v>-8.94</c:v>
                </c:pt>
                <c:pt idx="312">
                  <c:v>-8.9700000000000006</c:v>
                </c:pt>
                <c:pt idx="313">
                  <c:v>-9.3699999999999992</c:v>
                </c:pt>
                <c:pt idx="314">
                  <c:v>-9.4600000000000009</c:v>
                </c:pt>
                <c:pt idx="315">
                  <c:v>-9.86</c:v>
                </c:pt>
                <c:pt idx="316">
                  <c:v>-9.93</c:v>
                </c:pt>
                <c:pt idx="317">
                  <c:v>-9.65</c:v>
                </c:pt>
                <c:pt idx="318">
                  <c:v>-10.199999999999999</c:v>
                </c:pt>
                <c:pt idx="319">
                  <c:v>-10.52</c:v>
                </c:pt>
                <c:pt idx="320">
                  <c:v>-10.52</c:v>
                </c:pt>
                <c:pt idx="321">
                  <c:v>-9.91</c:v>
                </c:pt>
                <c:pt idx="322">
                  <c:v>-10.02</c:v>
                </c:pt>
                <c:pt idx="323">
                  <c:v>-9.93</c:v>
                </c:pt>
                <c:pt idx="324">
                  <c:v>-9.82</c:v>
                </c:pt>
                <c:pt idx="325">
                  <c:v>-10.15</c:v>
                </c:pt>
                <c:pt idx="326">
                  <c:v>-9.92</c:v>
                </c:pt>
                <c:pt idx="327">
                  <c:v>-8.9</c:v>
                </c:pt>
                <c:pt idx="328">
                  <c:v>-11.42</c:v>
                </c:pt>
                <c:pt idx="329">
                  <c:v>-12.67</c:v>
                </c:pt>
                <c:pt idx="330">
                  <c:v>-12.9</c:v>
                </c:pt>
                <c:pt idx="331">
                  <c:v>-12.4</c:v>
                </c:pt>
                <c:pt idx="332">
                  <c:v>-13</c:v>
                </c:pt>
                <c:pt idx="333">
                  <c:v>-12.58</c:v>
                </c:pt>
                <c:pt idx="334">
                  <c:v>-12.77</c:v>
                </c:pt>
                <c:pt idx="335">
                  <c:v>-13.63</c:v>
                </c:pt>
                <c:pt idx="336">
                  <c:v>-12.9</c:v>
                </c:pt>
                <c:pt idx="337">
                  <c:v>-12.45</c:v>
                </c:pt>
                <c:pt idx="338">
                  <c:v>-12.85</c:v>
                </c:pt>
                <c:pt idx="339">
                  <c:v>-13.33</c:v>
                </c:pt>
                <c:pt idx="340">
                  <c:v>-13.76</c:v>
                </c:pt>
                <c:pt idx="341">
                  <c:v>-15.29</c:v>
                </c:pt>
                <c:pt idx="342">
                  <c:v>-15.31</c:v>
                </c:pt>
                <c:pt idx="343">
                  <c:v>-15.21</c:v>
                </c:pt>
                <c:pt idx="344">
                  <c:v>-15.74</c:v>
                </c:pt>
                <c:pt idx="345">
                  <c:v>-15.82</c:v>
                </c:pt>
                <c:pt idx="346">
                  <c:v>-15.87</c:v>
                </c:pt>
                <c:pt idx="347">
                  <c:v>-15.31</c:v>
                </c:pt>
                <c:pt idx="348">
                  <c:v>-14.96</c:v>
                </c:pt>
                <c:pt idx="349">
                  <c:v>-15.13</c:v>
                </c:pt>
                <c:pt idx="350">
                  <c:v>-15.31</c:v>
                </c:pt>
                <c:pt idx="351">
                  <c:v>-15.36</c:v>
                </c:pt>
                <c:pt idx="352">
                  <c:v>-15.49</c:v>
                </c:pt>
                <c:pt idx="353">
                  <c:v>-16</c:v>
                </c:pt>
                <c:pt idx="354">
                  <c:v>-16.02</c:v>
                </c:pt>
                <c:pt idx="355">
                  <c:v>-15.34</c:v>
                </c:pt>
                <c:pt idx="356">
                  <c:v>-15.62</c:v>
                </c:pt>
                <c:pt idx="357">
                  <c:v>-15.46</c:v>
                </c:pt>
                <c:pt idx="358">
                  <c:v>-15.03</c:v>
                </c:pt>
                <c:pt idx="359">
                  <c:v>-15.49</c:v>
                </c:pt>
                <c:pt idx="360">
                  <c:v>-15.72</c:v>
                </c:pt>
                <c:pt idx="361">
                  <c:v>-15.59</c:v>
                </c:pt>
                <c:pt idx="362">
                  <c:v>-15.21</c:v>
                </c:pt>
                <c:pt idx="363">
                  <c:v>-15.49</c:v>
                </c:pt>
                <c:pt idx="364">
                  <c:v>-15.77</c:v>
                </c:pt>
                <c:pt idx="365">
                  <c:v>-15.54</c:v>
                </c:pt>
                <c:pt idx="366">
                  <c:v>-15.52</c:v>
                </c:pt>
                <c:pt idx="367">
                  <c:v>-15.52</c:v>
                </c:pt>
                <c:pt idx="368">
                  <c:v>-15.64</c:v>
                </c:pt>
                <c:pt idx="369">
                  <c:v>-15.92</c:v>
                </c:pt>
                <c:pt idx="370">
                  <c:v>-15.92</c:v>
                </c:pt>
                <c:pt idx="371">
                  <c:v>-18.440000000000001</c:v>
                </c:pt>
                <c:pt idx="372">
                  <c:v>-14.19</c:v>
                </c:pt>
                <c:pt idx="373">
                  <c:v>-14.17</c:v>
                </c:pt>
                <c:pt idx="374">
                  <c:v>-14.14</c:v>
                </c:pt>
                <c:pt idx="375">
                  <c:v>-14.75</c:v>
                </c:pt>
                <c:pt idx="376">
                  <c:v>-15.06</c:v>
                </c:pt>
                <c:pt idx="377">
                  <c:v>-15.11</c:v>
                </c:pt>
                <c:pt idx="378">
                  <c:v>-14.88</c:v>
                </c:pt>
                <c:pt idx="379">
                  <c:v>-14.88</c:v>
                </c:pt>
                <c:pt idx="380">
                  <c:v>-14.42</c:v>
                </c:pt>
                <c:pt idx="381">
                  <c:v>-14.73</c:v>
                </c:pt>
                <c:pt idx="382">
                  <c:v>-13.56</c:v>
                </c:pt>
                <c:pt idx="383">
                  <c:v>-13.2</c:v>
                </c:pt>
                <c:pt idx="384">
                  <c:v>-14.12</c:v>
                </c:pt>
                <c:pt idx="385">
                  <c:v>-14.12</c:v>
                </c:pt>
                <c:pt idx="386">
                  <c:v>-14.12</c:v>
                </c:pt>
                <c:pt idx="387">
                  <c:v>-14.02</c:v>
                </c:pt>
                <c:pt idx="388">
                  <c:v>-14.37</c:v>
                </c:pt>
                <c:pt idx="389">
                  <c:v>-14.8</c:v>
                </c:pt>
                <c:pt idx="390">
                  <c:v>-15.13</c:v>
                </c:pt>
                <c:pt idx="391">
                  <c:v>-15.19</c:v>
                </c:pt>
                <c:pt idx="392">
                  <c:v>-14.42</c:v>
                </c:pt>
                <c:pt idx="393">
                  <c:v>-14.42</c:v>
                </c:pt>
                <c:pt idx="394">
                  <c:v>-15.03</c:v>
                </c:pt>
                <c:pt idx="395">
                  <c:v>-15.34</c:v>
                </c:pt>
                <c:pt idx="396">
                  <c:v>-15.34</c:v>
                </c:pt>
                <c:pt idx="397">
                  <c:v>-15.19</c:v>
                </c:pt>
                <c:pt idx="398">
                  <c:v>-15.06</c:v>
                </c:pt>
                <c:pt idx="399">
                  <c:v>-14.5</c:v>
                </c:pt>
                <c:pt idx="400">
                  <c:v>-14.68</c:v>
                </c:pt>
                <c:pt idx="401">
                  <c:v>-14.42</c:v>
                </c:pt>
                <c:pt idx="402">
                  <c:v>-14.42</c:v>
                </c:pt>
                <c:pt idx="403">
                  <c:v>-14.29</c:v>
                </c:pt>
                <c:pt idx="404">
                  <c:v>-14.88</c:v>
                </c:pt>
                <c:pt idx="405">
                  <c:v>-13.58</c:v>
                </c:pt>
                <c:pt idx="406">
                  <c:v>-12.54</c:v>
                </c:pt>
                <c:pt idx="407">
                  <c:v>-13.15</c:v>
                </c:pt>
                <c:pt idx="408">
                  <c:v>-13.1</c:v>
                </c:pt>
                <c:pt idx="409">
                  <c:v>-13.28</c:v>
                </c:pt>
                <c:pt idx="410">
                  <c:v>-12.64</c:v>
                </c:pt>
                <c:pt idx="411">
                  <c:v>-12.64</c:v>
                </c:pt>
                <c:pt idx="412">
                  <c:v>-13.99</c:v>
                </c:pt>
                <c:pt idx="413">
                  <c:v>-14.24</c:v>
                </c:pt>
                <c:pt idx="414">
                  <c:v>-15.29</c:v>
                </c:pt>
                <c:pt idx="415">
                  <c:v>-15.97</c:v>
                </c:pt>
                <c:pt idx="416">
                  <c:v>-16.02</c:v>
                </c:pt>
                <c:pt idx="417">
                  <c:v>-15.16</c:v>
                </c:pt>
                <c:pt idx="418">
                  <c:v>-14.91</c:v>
                </c:pt>
                <c:pt idx="419">
                  <c:v>-14.35</c:v>
                </c:pt>
                <c:pt idx="420">
                  <c:v>-13.66</c:v>
                </c:pt>
                <c:pt idx="421">
                  <c:v>-13.4</c:v>
                </c:pt>
                <c:pt idx="422">
                  <c:v>-13.02</c:v>
                </c:pt>
                <c:pt idx="423">
                  <c:v>-13.3</c:v>
                </c:pt>
                <c:pt idx="424">
                  <c:v>-13.43</c:v>
                </c:pt>
                <c:pt idx="425">
                  <c:v>-13.99</c:v>
                </c:pt>
                <c:pt idx="426">
                  <c:v>-13.96</c:v>
                </c:pt>
                <c:pt idx="427">
                  <c:v>-14.5</c:v>
                </c:pt>
                <c:pt idx="428">
                  <c:v>-15.03</c:v>
                </c:pt>
                <c:pt idx="429">
                  <c:v>-11.93</c:v>
                </c:pt>
                <c:pt idx="430">
                  <c:v>-12.44</c:v>
                </c:pt>
                <c:pt idx="431">
                  <c:v>-12.77</c:v>
                </c:pt>
                <c:pt idx="432">
                  <c:v>-12.77</c:v>
                </c:pt>
                <c:pt idx="433">
                  <c:v>-12.44</c:v>
                </c:pt>
                <c:pt idx="434">
                  <c:v>-11.92</c:v>
                </c:pt>
                <c:pt idx="435">
                  <c:v>-12.02</c:v>
                </c:pt>
                <c:pt idx="436">
                  <c:v>-12.17</c:v>
                </c:pt>
                <c:pt idx="437">
                  <c:v>-12.43</c:v>
                </c:pt>
                <c:pt idx="438">
                  <c:v>-11.5</c:v>
                </c:pt>
                <c:pt idx="439">
                  <c:v>-11.5</c:v>
                </c:pt>
                <c:pt idx="440">
                  <c:v>-11.85</c:v>
                </c:pt>
                <c:pt idx="441">
                  <c:v>-12.22</c:v>
                </c:pt>
                <c:pt idx="442">
                  <c:v>-12.51</c:v>
                </c:pt>
                <c:pt idx="443">
                  <c:v>-12.5</c:v>
                </c:pt>
                <c:pt idx="444">
                  <c:v>-12.72</c:v>
                </c:pt>
                <c:pt idx="445">
                  <c:v>-11.33</c:v>
                </c:pt>
                <c:pt idx="446">
                  <c:v>-11.17</c:v>
                </c:pt>
                <c:pt idx="447">
                  <c:v>-10.71</c:v>
                </c:pt>
                <c:pt idx="448">
                  <c:v>-9.65</c:v>
                </c:pt>
                <c:pt idx="449">
                  <c:v>-9.89</c:v>
                </c:pt>
                <c:pt idx="450">
                  <c:v>-10.23</c:v>
                </c:pt>
                <c:pt idx="451">
                  <c:v>-9.81</c:v>
                </c:pt>
                <c:pt idx="452">
                  <c:v>-9.35</c:v>
                </c:pt>
                <c:pt idx="453">
                  <c:v>-9.35</c:v>
                </c:pt>
                <c:pt idx="454">
                  <c:v>-9.35</c:v>
                </c:pt>
                <c:pt idx="455">
                  <c:v>-8.6199999999999992</c:v>
                </c:pt>
                <c:pt idx="456">
                  <c:v>-9.1300000000000008</c:v>
                </c:pt>
                <c:pt idx="457">
                  <c:v>-8.76</c:v>
                </c:pt>
                <c:pt idx="458">
                  <c:v>-9.02</c:v>
                </c:pt>
                <c:pt idx="459">
                  <c:v>-8.99</c:v>
                </c:pt>
                <c:pt idx="460">
                  <c:v>-9.2200000000000006</c:v>
                </c:pt>
                <c:pt idx="461">
                  <c:v>-9.73</c:v>
                </c:pt>
                <c:pt idx="462">
                  <c:v>-10.17</c:v>
                </c:pt>
                <c:pt idx="463">
                  <c:v>-11.54</c:v>
                </c:pt>
                <c:pt idx="464">
                  <c:v>-12.31</c:v>
                </c:pt>
                <c:pt idx="465">
                  <c:v>-12.71</c:v>
                </c:pt>
                <c:pt idx="466">
                  <c:v>-11.78</c:v>
                </c:pt>
                <c:pt idx="467">
                  <c:v>-11.22</c:v>
                </c:pt>
                <c:pt idx="468">
                  <c:v>-11.1</c:v>
                </c:pt>
                <c:pt idx="469">
                  <c:v>-10.96</c:v>
                </c:pt>
                <c:pt idx="470">
                  <c:v>-11.19</c:v>
                </c:pt>
                <c:pt idx="471">
                  <c:v>-10.76</c:v>
                </c:pt>
                <c:pt idx="472">
                  <c:v>-11.12</c:v>
                </c:pt>
                <c:pt idx="473">
                  <c:v>-9.9700000000000006</c:v>
                </c:pt>
                <c:pt idx="474">
                  <c:v>-10.57</c:v>
                </c:pt>
                <c:pt idx="475">
                  <c:v>-10.31</c:v>
                </c:pt>
                <c:pt idx="476">
                  <c:v>-11.32</c:v>
                </c:pt>
                <c:pt idx="477">
                  <c:v>-9.83</c:v>
                </c:pt>
                <c:pt idx="478">
                  <c:v>-9.49</c:v>
                </c:pt>
                <c:pt idx="479">
                  <c:v>-9.42</c:v>
                </c:pt>
                <c:pt idx="480">
                  <c:v>-9.56</c:v>
                </c:pt>
                <c:pt idx="481">
                  <c:v>-9</c:v>
                </c:pt>
                <c:pt idx="482">
                  <c:v>-8.3000000000000007</c:v>
                </c:pt>
                <c:pt idx="483">
                  <c:v>31.68</c:v>
                </c:pt>
                <c:pt idx="484">
                  <c:v>31.68</c:v>
                </c:pt>
                <c:pt idx="485">
                  <c:v>31.83</c:v>
                </c:pt>
                <c:pt idx="486">
                  <c:v>32.119999999999997</c:v>
                </c:pt>
                <c:pt idx="487">
                  <c:v>33.770000000000003</c:v>
                </c:pt>
                <c:pt idx="488">
                  <c:v>33.770000000000003</c:v>
                </c:pt>
                <c:pt idx="489">
                  <c:v>35.22</c:v>
                </c:pt>
                <c:pt idx="490">
                  <c:v>34.54</c:v>
                </c:pt>
                <c:pt idx="491">
                  <c:v>34.54</c:v>
                </c:pt>
                <c:pt idx="492">
                  <c:v>26.59</c:v>
                </c:pt>
                <c:pt idx="493">
                  <c:v>26.68</c:v>
                </c:pt>
                <c:pt idx="494">
                  <c:v>26.78</c:v>
                </c:pt>
                <c:pt idx="495">
                  <c:v>27.07</c:v>
                </c:pt>
                <c:pt idx="496">
                  <c:v>26.01</c:v>
                </c:pt>
                <c:pt idx="497">
                  <c:v>24.6</c:v>
                </c:pt>
                <c:pt idx="498">
                  <c:v>24.55</c:v>
                </c:pt>
                <c:pt idx="499">
                  <c:v>24.21</c:v>
                </c:pt>
                <c:pt idx="500">
                  <c:v>24.45</c:v>
                </c:pt>
                <c:pt idx="501">
                  <c:v>24.45</c:v>
                </c:pt>
                <c:pt idx="502">
                  <c:v>25.13</c:v>
                </c:pt>
                <c:pt idx="503">
                  <c:v>26.2</c:v>
                </c:pt>
                <c:pt idx="504">
                  <c:v>26.78</c:v>
                </c:pt>
                <c:pt idx="505">
                  <c:v>26.3</c:v>
                </c:pt>
                <c:pt idx="506">
                  <c:v>26.44</c:v>
                </c:pt>
                <c:pt idx="507">
                  <c:v>26.54</c:v>
                </c:pt>
                <c:pt idx="508">
                  <c:v>26.3</c:v>
                </c:pt>
                <c:pt idx="509">
                  <c:v>26.54</c:v>
                </c:pt>
                <c:pt idx="510">
                  <c:v>27.51</c:v>
                </c:pt>
                <c:pt idx="511">
                  <c:v>27.66</c:v>
                </c:pt>
                <c:pt idx="512">
                  <c:v>27.85</c:v>
                </c:pt>
                <c:pt idx="513">
                  <c:v>27.8</c:v>
                </c:pt>
                <c:pt idx="514">
                  <c:v>28.24</c:v>
                </c:pt>
                <c:pt idx="515">
                  <c:v>28.04</c:v>
                </c:pt>
                <c:pt idx="516">
                  <c:v>27.36</c:v>
                </c:pt>
                <c:pt idx="517">
                  <c:v>26.59</c:v>
                </c:pt>
                <c:pt idx="518">
                  <c:v>27.95</c:v>
                </c:pt>
                <c:pt idx="519">
                  <c:v>28.72</c:v>
                </c:pt>
                <c:pt idx="520">
                  <c:v>28.87</c:v>
                </c:pt>
                <c:pt idx="521">
                  <c:v>29.11</c:v>
                </c:pt>
                <c:pt idx="522">
                  <c:v>29.26</c:v>
                </c:pt>
                <c:pt idx="523">
                  <c:v>28.48</c:v>
                </c:pt>
                <c:pt idx="524">
                  <c:v>27.99</c:v>
                </c:pt>
                <c:pt idx="525">
                  <c:v>26.2</c:v>
                </c:pt>
                <c:pt idx="526">
                  <c:v>25.71</c:v>
                </c:pt>
                <c:pt idx="527">
                  <c:v>27.61</c:v>
                </c:pt>
                <c:pt idx="528">
                  <c:v>27.46</c:v>
                </c:pt>
                <c:pt idx="529">
                  <c:v>27.75</c:v>
                </c:pt>
                <c:pt idx="530">
                  <c:v>29.45</c:v>
                </c:pt>
                <c:pt idx="531">
                  <c:v>30.18</c:v>
                </c:pt>
                <c:pt idx="532">
                  <c:v>29.26</c:v>
                </c:pt>
                <c:pt idx="533">
                  <c:v>29.3</c:v>
                </c:pt>
                <c:pt idx="534">
                  <c:v>30.13</c:v>
                </c:pt>
                <c:pt idx="535">
                  <c:v>32.17</c:v>
                </c:pt>
                <c:pt idx="536">
                  <c:v>32.85</c:v>
                </c:pt>
                <c:pt idx="537">
                  <c:v>31.44</c:v>
                </c:pt>
                <c:pt idx="538">
                  <c:v>32.46</c:v>
                </c:pt>
                <c:pt idx="539">
                  <c:v>32.99</c:v>
                </c:pt>
                <c:pt idx="540">
                  <c:v>31.39</c:v>
                </c:pt>
                <c:pt idx="541">
                  <c:v>30.42</c:v>
                </c:pt>
                <c:pt idx="542">
                  <c:v>30.42</c:v>
                </c:pt>
                <c:pt idx="543">
                  <c:v>30.42</c:v>
                </c:pt>
                <c:pt idx="544">
                  <c:v>28.63</c:v>
                </c:pt>
                <c:pt idx="545">
                  <c:v>29.5</c:v>
                </c:pt>
                <c:pt idx="546">
                  <c:v>31.97</c:v>
                </c:pt>
                <c:pt idx="547">
                  <c:v>31.97</c:v>
                </c:pt>
                <c:pt idx="548">
                  <c:v>31.97</c:v>
                </c:pt>
                <c:pt idx="549">
                  <c:v>31.97</c:v>
                </c:pt>
                <c:pt idx="550">
                  <c:v>31.97</c:v>
                </c:pt>
                <c:pt idx="551">
                  <c:v>30.42</c:v>
                </c:pt>
                <c:pt idx="552">
                  <c:v>31.2</c:v>
                </c:pt>
                <c:pt idx="553">
                  <c:v>32.07</c:v>
                </c:pt>
                <c:pt idx="554">
                  <c:v>32.99</c:v>
                </c:pt>
                <c:pt idx="555">
                  <c:v>35.42</c:v>
                </c:pt>
                <c:pt idx="556">
                  <c:v>34.93</c:v>
                </c:pt>
                <c:pt idx="557">
                  <c:v>35.61</c:v>
                </c:pt>
                <c:pt idx="558">
                  <c:v>36.630000000000003</c:v>
                </c:pt>
                <c:pt idx="559">
                  <c:v>37.99</c:v>
                </c:pt>
                <c:pt idx="560">
                  <c:v>37.75</c:v>
                </c:pt>
                <c:pt idx="561">
                  <c:v>37.549999999999997</c:v>
                </c:pt>
                <c:pt idx="562">
                  <c:v>37.65</c:v>
                </c:pt>
                <c:pt idx="563">
                  <c:v>38.090000000000003</c:v>
                </c:pt>
                <c:pt idx="564">
                  <c:v>36.49</c:v>
                </c:pt>
                <c:pt idx="565">
                  <c:v>34.299999999999997</c:v>
                </c:pt>
                <c:pt idx="566">
                  <c:v>34.4</c:v>
                </c:pt>
                <c:pt idx="567">
                  <c:v>35.03</c:v>
                </c:pt>
                <c:pt idx="568">
                  <c:v>34.840000000000003</c:v>
                </c:pt>
                <c:pt idx="569">
                  <c:v>34.840000000000003</c:v>
                </c:pt>
                <c:pt idx="570">
                  <c:v>36.78</c:v>
                </c:pt>
                <c:pt idx="571">
                  <c:v>32.65</c:v>
                </c:pt>
                <c:pt idx="572">
                  <c:v>36.29</c:v>
                </c:pt>
                <c:pt idx="573">
                  <c:v>32.22</c:v>
                </c:pt>
                <c:pt idx="574">
                  <c:v>30.03</c:v>
                </c:pt>
                <c:pt idx="575">
                  <c:v>29.5</c:v>
                </c:pt>
                <c:pt idx="576">
                  <c:v>29.55</c:v>
                </c:pt>
                <c:pt idx="577">
                  <c:v>29.98</c:v>
                </c:pt>
                <c:pt idx="578">
                  <c:v>30.61</c:v>
                </c:pt>
                <c:pt idx="579">
                  <c:v>30.42</c:v>
                </c:pt>
                <c:pt idx="580">
                  <c:v>30.23</c:v>
                </c:pt>
                <c:pt idx="581">
                  <c:v>30.86</c:v>
                </c:pt>
                <c:pt idx="582">
                  <c:v>30.86</c:v>
                </c:pt>
                <c:pt idx="583">
                  <c:v>32.119999999999997</c:v>
                </c:pt>
                <c:pt idx="584">
                  <c:v>31.63</c:v>
                </c:pt>
                <c:pt idx="585">
                  <c:v>31.34</c:v>
                </c:pt>
                <c:pt idx="586">
                  <c:v>31.1</c:v>
                </c:pt>
                <c:pt idx="587">
                  <c:v>31.54</c:v>
                </c:pt>
                <c:pt idx="588">
                  <c:v>32.65</c:v>
                </c:pt>
                <c:pt idx="589">
                  <c:v>32.6</c:v>
                </c:pt>
                <c:pt idx="590">
                  <c:v>33.14</c:v>
                </c:pt>
                <c:pt idx="591">
                  <c:v>35.22</c:v>
                </c:pt>
                <c:pt idx="592">
                  <c:v>34.69</c:v>
                </c:pt>
                <c:pt idx="593">
                  <c:v>34.979999999999997</c:v>
                </c:pt>
                <c:pt idx="594">
                  <c:v>33.82</c:v>
                </c:pt>
                <c:pt idx="595">
                  <c:v>33.19</c:v>
                </c:pt>
                <c:pt idx="596">
                  <c:v>34.299999999999997</c:v>
                </c:pt>
                <c:pt idx="597">
                  <c:v>36.340000000000003</c:v>
                </c:pt>
                <c:pt idx="598">
                  <c:v>37.840000000000003</c:v>
                </c:pt>
                <c:pt idx="599">
                  <c:v>39.74</c:v>
                </c:pt>
                <c:pt idx="600">
                  <c:v>40.46</c:v>
                </c:pt>
                <c:pt idx="601">
                  <c:v>42.26</c:v>
                </c:pt>
                <c:pt idx="602">
                  <c:v>41.92</c:v>
                </c:pt>
                <c:pt idx="603">
                  <c:v>43.08</c:v>
                </c:pt>
                <c:pt idx="604">
                  <c:v>44.2</c:v>
                </c:pt>
                <c:pt idx="605">
                  <c:v>39.74</c:v>
                </c:pt>
                <c:pt idx="606">
                  <c:v>39.35</c:v>
                </c:pt>
                <c:pt idx="607">
                  <c:v>37.75</c:v>
                </c:pt>
                <c:pt idx="608">
                  <c:v>38.770000000000003</c:v>
                </c:pt>
                <c:pt idx="609">
                  <c:v>38.33</c:v>
                </c:pt>
                <c:pt idx="610">
                  <c:v>39.06</c:v>
                </c:pt>
                <c:pt idx="611">
                  <c:v>39.74</c:v>
                </c:pt>
                <c:pt idx="612">
                  <c:v>38.520000000000003</c:v>
                </c:pt>
                <c:pt idx="613">
                  <c:v>38.33</c:v>
                </c:pt>
                <c:pt idx="614">
                  <c:v>37.21</c:v>
                </c:pt>
                <c:pt idx="615">
                  <c:v>37.75</c:v>
                </c:pt>
                <c:pt idx="616">
                  <c:v>35.61</c:v>
                </c:pt>
                <c:pt idx="617">
                  <c:v>33.57</c:v>
                </c:pt>
                <c:pt idx="618">
                  <c:v>31.92</c:v>
                </c:pt>
                <c:pt idx="619">
                  <c:v>32.17</c:v>
                </c:pt>
                <c:pt idx="620">
                  <c:v>31.73</c:v>
                </c:pt>
                <c:pt idx="621">
                  <c:v>32.36</c:v>
                </c:pt>
                <c:pt idx="622">
                  <c:v>32.75</c:v>
                </c:pt>
                <c:pt idx="623">
                  <c:v>33.04</c:v>
                </c:pt>
                <c:pt idx="624">
                  <c:v>33.090000000000003</c:v>
                </c:pt>
                <c:pt idx="625">
                  <c:v>31.15</c:v>
                </c:pt>
                <c:pt idx="626">
                  <c:v>32.26</c:v>
                </c:pt>
                <c:pt idx="627">
                  <c:v>31.15</c:v>
                </c:pt>
                <c:pt idx="628">
                  <c:v>31.63</c:v>
                </c:pt>
                <c:pt idx="629">
                  <c:v>31.63</c:v>
                </c:pt>
                <c:pt idx="630">
                  <c:v>31.83</c:v>
                </c:pt>
                <c:pt idx="631">
                  <c:v>33.04</c:v>
                </c:pt>
                <c:pt idx="632">
                  <c:v>33.04</c:v>
                </c:pt>
                <c:pt idx="633">
                  <c:v>33.33</c:v>
                </c:pt>
                <c:pt idx="634">
                  <c:v>33.380000000000003</c:v>
                </c:pt>
                <c:pt idx="635">
                  <c:v>30.08</c:v>
                </c:pt>
                <c:pt idx="636">
                  <c:v>31.25</c:v>
                </c:pt>
                <c:pt idx="637">
                  <c:v>29.69</c:v>
                </c:pt>
                <c:pt idx="638">
                  <c:v>29.69</c:v>
                </c:pt>
                <c:pt idx="639">
                  <c:v>27.99</c:v>
                </c:pt>
                <c:pt idx="640">
                  <c:v>27.75</c:v>
                </c:pt>
                <c:pt idx="641">
                  <c:v>28.14</c:v>
                </c:pt>
                <c:pt idx="642">
                  <c:v>28.58</c:v>
                </c:pt>
                <c:pt idx="643">
                  <c:v>28.97</c:v>
                </c:pt>
                <c:pt idx="644">
                  <c:v>27.9</c:v>
                </c:pt>
                <c:pt idx="645">
                  <c:v>26.88</c:v>
                </c:pt>
                <c:pt idx="646">
                  <c:v>26.35</c:v>
                </c:pt>
                <c:pt idx="647">
                  <c:v>26.1</c:v>
                </c:pt>
                <c:pt idx="648">
                  <c:v>26.98</c:v>
                </c:pt>
                <c:pt idx="649">
                  <c:v>26.49</c:v>
                </c:pt>
                <c:pt idx="650">
                  <c:v>26.54</c:v>
                </c:pt>
                <c:pt idx="651">
                  <c:v>26.83</c:v>
                </c:pt>
                <c:pt idx="652">
                  <c:v>26.98</c:v>
                </c:pt>
                <c:pt idx="653">
                  <c:v>27.36</c:v>
                </c:pt>
                <c:pt idx="654">
                  <c:v>27.36</c:v>
                </c:pt>
                <c:pt idx="655">
                  <c:v>27.66</c:v>
                </c:pt>
                <c:pt idx="656">
                  <c:v>26.83</c:v>
                </c:pt>
                <c:pt idx="657">
                  <c:v>26.44</c:v>
                </c:pt>
                <c:pt idx="658">
                  <c:v>26.44</c:v>
                </c:pt>
                <c:pt idx="659">
                  <c:v>26.3</c:v>
                </c:pt>
                <c:pt idx="660">
                  <c:v>25.91</c:v>
                </c:pt>
                <c:pt idx="661">
                  <c:v>26.59</c:v>
                </c:pt>
                <c:pt idx="662">
                  <c:v>26.98</c:v>
                </c:pt>
                <c:pt idx="663">
                  <c:v>27.8</c:v>
                </c:pt>
                <c:pt idx="664">
                  <c:v>28.24</c:v>
                </c:pt>
                <c:pt idx="665">
                  <c:v>29.79</c:v>
                </c:pt>
                <c:pt idx="666">
                  <c:v>29.5</c:v>
                </c:pt>
                <c:pt idx="667">
                  <c:v>30.47</c:v>
                </c:pt>
                <c:pt idx="668">
                  <c:v>30.13</c:v>
                </c:pt>
                <c:pt idx="669">
                  <c:v>29.94</c:v>
                </c:pt>
                <c:pt idx="670">
                  <c:v>30.47</c:v>
                </c:pt>
                <c:pt idx="671">
                  <c:v>31.1</c:v>
                </c:pt>
                <c:pt idx="672">
                  <c:v>30.08</c:v>
                </c:pt>
                <c:pt idx="673">
                  <c:v>31.78</c:v>
                </c:pt>
                <c:pt idx="674">
                  <c:v>30.37</c:v>
                </c:pt>
                <c:pt idx="675">
                  <c:v>31.59</c:v>
                </c:pt>
                <c:pt idx="676">
                  <c:v>32.119999999999997</c:v>
                </c:pt>
                <c:pt idx="677">
                  <c:v>32.700000000000003</c:v>
                </c:pt>
                <c:pt idx="678">
                  <c:v>33.090000000000003</c:v>
                </c:pt>
                <c:pt idx="679">
                  <c:v>33.96</c:v>
                </c:pt>
                <c:pt idx="680">
                  <c:v>33.96</c:v>
                </c:pt>
                <c:pt idx="681">
                  <c:v>32.799999999999997</c:v>
                </c:pt>
                <c:pt idx="682">
                  <c:v>31.97</c:v>
                </c:pt>
                <c:pt idx="683">
                  <c:v>32.17</c:v>
                </c:pt>
                <c:pt idx="684">
                  <c:v>30.08</c:v>
                </c:pt>
                <c:pt idx="685">
                  <c:v>31.59</c:v>
                </c:pt>
                <c:pt idx="686">
                  <c:v>31.49</c:v>
                </c:pt>
                <c:pt idx="687">
                  <c:v>32.85</c:v>
                </c:pt>
                <c:pt idx="688">
                  <c:v>32.020000000000003</c:v>
                </c:pt>
                <c:pt idx="689">
                  <c:v>32.46</c:v>
                </c:pt>
                <c:pt idx="690">
                  <c:v>31.54</c:v>
                </c:pt>
                <c:pt idx="691">
                  <c:v>29.21</c:v>
                </c:pt>
                <c:pt idx="692">
                  <c:v>31.1</c:v>
                </c:pt>
                <c:pt idx="693">
                  <c:v>31.92</c:v>
                </c:pt>
                <c:pt idx="694">
                  <c:v>34.21</c:v>
                </c:pt>
                <c:pt idx="695">
                  <c:v>36.24</c:v>
                </c:pt>
                <c:pt idx="696">
                  <c:v>37.119999999999997</c:v>
                </c:pt>
                <c:pt idx="697">
                  <c:v>36.53</c:v>
                </c:pt>
                <c:pt idx="698">
                  <c:v>34.25</c:v>
                </c:pt>
                <c:pt idx="699">
                  <c:v>34.69</c:v>
                </c:pt>
                <c:pt idx="700">
                  <c:v>34.69</c:v>
                </c:pt>
                <c:pt idx="701">
                  <c:v>34.69</c:v>
                </c:pt>
                <c:pt idx="702">
                  <c:v>34.590000000000003</c:v>
                </c:pt>
                <c:pt idx="703">
                  <c:v>34.64</c:v>
                </c:pt>
                <c:pt idx="704">
                  <c:v>34.880000000000003</c:v>
                </c:pt>
                <c:pt idx="705">
                  <c:v>35.42</c:v>
                </c:pt>
                <c:pt idx="706">
                  <c:v>34.880000000000003</c:v>
                </c:pt>
                <c:pt idx="707">
                  <c:v>35.08</c:v>
                </c:pt>
                <c:pt idx="708">
                  <c:v>34.21</c:v>
                </c:pt>
                <c:pt idx="709">
                  <c:v>32.31</c:v>
                </c:pt>
                <c:pt idx="710">
                  <c:v>27.8</c:v>
                </c:pt>
                <c:pt idx="711">
                  <c:v>26.98</c:v>
                </c:pt>
                <c:pt idx="712">
                  <c:v>26.39</c:v>
                </c:pt>
                <c:pt idx="713">
                  <c:v>26.68</c:v>
                </c:pt>
                <c:pt idx="714">
                  <c:v>27.56</c:v>
                </c:pt>
                <c:pt idx="715">
                  <c:v>27.51</c:v>
                </c:pt>
                <c:pt idx="716">
                  <c:v>27.32</c:v>
                </c:pt>
                <c:pt idx="717">
                  <c:v>27.51</c:v>
                </c:pt>
                <c:pt idx="718">
                  <c:v>27.85</c:v>
                </c:pt>
                <c:pt idx="719">
                  <c:v>27.46</c:v>
                </c:pt>
                <c:pt idx="720">
                  <c:v>27.17</c:v>
                </c:pt>
                <c:pt idx="721">
                  <c:v>27.22</c:v>
                </c:pt>
                <c:pt idx="722">
                  <c:v>27.51</c:v>
                </c:pt>
                <c:pt idx="723">
                  <c:v>26.88</c:v>
                </c:pt>
                <c:pt idx="724">
                  <c:v>26.83</c:v>
                </c:pt>
                <c:pt idx="725">
                  <c:v>26.83</c:v>
                </c:pt>
                <c:pt idx="726">
                  <c:v>26.15</c:v>
                </c:pt>
                <c:pt idx="727">
                  <c:v>26.15</c:v>
                </c:pt>
                <c:pt idx="728">
                  <c:v>26.15</c:v>
                </c:pt>
                <c:pt idx="729">
                  <c:v>25.86</c:v>
                </c:pt>
                <c:pt idx="730">
                  <c:v>25.86</c:v>
                </c:pt>
                <c:pt idx="731">
                  <c:v>25.57</c:v>
                </c:pt>
                <c:pt idx="732">
                  <c:v>26.15</c:v>
                </c:pt>
                <c:pt idx="733">
                  <c:v>25.86</c:v>
                </c:pt>
                <c:pt idx="734">
                  <c:v>25.62</c:v>
                </c:pt>
                <c:pt idx="735">
                  <c:v>26.2</c:v>
                </c:pt>
                <c:pt idx="736">
                  <c:v>25.86</c:v>
                </c:pt>
                <c:pt idx="737">
                  <c:v>25.86</c:v>
                </c:pt>
                <c:pt idx="738">
                  <c:v>25.23</c:v>
                </c:pt>
                <c:pt idx="739">
                  <c:v>24.36</c:v>
                </c:pt>
                <c:pt idx="740">
                  <c:v>24.16</c:v>
                </c:pt>
                <c:pt idx="741">
                  <c:v>23.63</c:v>
                </c:pt>
                <c:pt idx="742">
                  <c:v>23.63</c:v>
                </c:pt>
                <c:pt idx="743">
                  <c:v>24.21</c:v>
                </c:pt>
                <c:pt idx="744">
                  <c:v>24.21</c:v>
                </c:pt>
                <c:pt idx="745">
                  <c:v>25.33</c:v>
                </c:pt>
                <c:pt idx="746">
                  <c:v>25.97</c:v>
                </c:pt>
                <c:pt idx="747">
                  <c:v>24.7</c:v>
                </c:pt>
                <c:pt idx="748">
                  <c:v>24.7</c:v>
                </c:pt>
                <c:pt idx="749">
                  <c:v>25.97</c:v>
                </c:pt>
                <c:pt idx="750">
                  <c:v>25.72</c:v>
                </c:pt>
                <c:pt idx="751">
                  <c:v>25.67</c:v>
                </c:pt>
                <c:pt idx="752">
                  <c:v>26.36</c:v>
                </c:pt>
                <c:pt idx="753">
                  <c:v>26.21</c:v>
                </c:pt>
                <c:pt idx="754">
                  <c:v>26.7</c:v>
                </c:pt>
                <c:pt idx="755">
                  <c:v>27.04</c:v>
                </c:pt>
                <c:pt idx="756">
                  <c:v>25.87</c:v>
                </c:pt>
                <c:pt idx="757">
                  <c:v>26.02</c:v>
                </c:pt>
                <c:pt idx="758">
                  <c:v>26.41</c:v>
                </c:pt>
                <c:pt idx="759">
                  <c:v>26.7</c:v>
                </c:pt>
                <c:pt idx="760">
                  <c:v>27.19</c:v>
                </c:pt>
                <c:pt idx="761">
                  <c:v>27.29</c:v>
                </c:pt>
                <c:pt idx="762">
                  <c:v>28.22</c:v>
                </c:pt>
                <c:pt idx="763">
                  <c:v>28.66</c:v>
                </c:pt>
                <c:pt idx="764">
                  <c:v>29.19</c:v>
                </c:pt>
                <c:pt idx="765">
                  <c:v>29.05</c:v>
                </c:pt>
                <c:pt idx="766">
                  <c:v>29.15</c:v>
                </c:pt>
                <c:pt idx="767">
                  <c:v>29.19</c:v>
                </c:pt>
                <c:pt idx="768">
                  <c:v>30.42</c:v>
                </c:pt>
                <c:pt idx="769">
                  <c:v>30.86</c:v>
                </c:pt>
                <c:pt idx="770">
                  <c:v>31.83</c:v>
                </c:pt>
                <c:pt idx="771">
                  <c:v>31.49</c:v>
                </c:pt>
                <c:pt idx="772">
                  <c:v>31.64</c:v>
                </c:pt>
                <c:pt idx="773">
                  <c:v>32.86</c:v>
                </c:pt>
                <c:pt idx="774">
                  <c:v>33.25</c:v>
                </c:pt>
                <c:pt idx="775">
                  <c:v>34.28</c:v>
                </c:pt>
                <c:pt idx="776">
                  <c:v>33.64</c:v>
                </c:pt>
                <c:pt idx="777">
                  <c:v>32.76</c:v>
                </c:pt>
                <c:pt idx="778">
                  <c:v>33.200000000000003</c:v>
                </c:pt>
                <c:pt idx="779">
                  <c:v>31.39</c:v>
                </c:pt>
                <c:pt idx="780">
                  <c:v>32.42</c:v>
                </c:pt>
                <c:pt idx="781">
                  <c:v>33.11</c:v>
                </c:pt>
                <c:pt idx="782">
                  <c:v>33.299999999999997</c:v>
                </c:pt>
                <c:pt idx="783">
                  <c:v>31.88</c:v>
                </c:pt>
                <c:pt idx="784">
                  <c:v>33.5</c:v>
                </c:pt>
                <c:pt idx="785">
                  <c:v>31.04</c:v>
                </c:pt>
                <c:pt idx="786">
                  <c:v>33.17</c:v>
                </c:pt>
                <c:pt idx="787">
                  <c:v>32.729999999999997</c:v>
                </c:pt>
                <c:pt idx="788">
                  <c:v>31.28</c:v>
                </c:pt>
                <c:pt idx="789">
                  <c:v>32.770000000000003</c:v>
                </c:pt>
                <c:pt idx="790">
                  <c:v>31.81</c:v>
                </c:pt>
                <c:pt idx="791">
                  <c:v>32.1</c:v>
                </c:pt>
                <c:pt idx="792">
                  <c:v>30.98</c:v>
                </c:pt>
                <c:pt idx="793">
                  <c:v>30.68</c:v>
                </c:pt>
                <c:pt idx="794">
                  <c:v>31.64</c:v>
                </c:pt>
                <c:pt idx="795">
                  <c:v>32.700000000000003</c:v>
                </c:pt>
                <c:pt idx="796">
                  <c:v>33.5</c:v>
                </c:pt>
                <c:pt idx="797">
                  <c:v>32.24</c:v>
                </c:pt>
                <c:pt idx="798">
                  <c:v>31.21</c:v>
                </c:pt>
                <c:pt idx="799">
                  <c:v>33.83</c:v>
                </c:pt>
                <c:pt idx="800">
                  <c:v>32.770000000000003</c:v>
                </c:pt>
                <c:pt idx="801">
                  <c:v>31.87</c:v>
                </c:pt>
                <c:pt idx="802">
                  <c:v>33.43</c:v>
                </c:pt>
                <c:pt idx="803">
                  <c:v>33.43</c:v>
                </c:pt>
                <c:pt idx="804">
                  <c:v>33.5</c:v>
                </c:pt>
                <c:pt idx="805">
                  <c:v>31.97</c:v>
                </c:pt>
                <c:pt idx="806">
                  <c:v>31.41</c:v>
                </c:pt>
                <c:pt idx="807">
                  <c:v>29.09</c:v>
                </c:pt>
                <c:pt idx="808">
                  <c:v>29.09</c:v>
                </c:pt>
                <c:pt idx="809">
                  <c:v>27.79</c:v>
                </c:pt>
                <c:pt idx="810">
                  <c:v>29.15</c:v>
                </c:pt>
                <c:pt idx="811">
                  <c:v>30.98</c:v>
                </c:pt>
                <c:pt idx="812">
                  <c:v>30.18</c:v>
                </c:pt>
                <c:pt idx="813">
                  <c:v>32.93</c:v>
                </c:pt>
                <c:pt idx="814">
                  <c:v>34.03</c:v>
                </c:pt>
                <c:pt idx="815">
                  <c:v>34.090000000000003</c:v>
                </c:pt>
                <c:pt idx="816">
                  <c:v>34.69</c:v>
                </c:pt>
                <c:pt idx="817">
                  <c:v>33.76</c:v>
                </c:pt>
                <c:pt idx="818">
                  <c:v>34.89</c:v>
                </c:pt>
                <c:pt idx="819">
                  <c:v>36.22</c:v>
                </c:pt>
                <c:pt idx="820">
                  <c:v>35.82</c:v>
                </c:pt>
                <c:pt idx="821">
                  <c:v>35.549999999999997</c:v>
                </c:pt>
                <c:pt idx="822">
                  <c:v>35.49</c:v>
                </c:pt>
                <c:pt idx="823">
                  <c:v>35.49</c:v>
                </c:pt>
                <c:pt idx="824">
                  <c:v>35.49</c:v>
                </c:pt>
                <c:pt idx="825">
                  <c:v>35.159999999999997</c:v>
                </c:pt>
                <c:pt idx="826">
                  <c:v>35.159999999999997</c:v>
                </c:pt>
                <c:pt idx="827">
                  <c:v>34.76</c:v>
                </c:pt>
                <c:pt idx="828">
                  <c:v>35.42</c:v>
                </c:pt>
                <c:pt idx="829">
                  <c:v>35.75</c:v>
                </c:pt>
                <c:pt idx="830">
                  <c:v>36.61</c:v>
                </c:pt>
                <c:pt idx="831">
                  <c:v>35.950000000000003</c:v>
                </c:pt>
                <c:pt idx="832">
                  <c:v>35.75</c:v>
                </c:pt>
                <c:pt idx="833">
                  <c:v>35.49</c:v>
                </c:pt>
                <c:pt idx="834">
                  <c:v>34.03</c:v>
                </c:pt>
                <c:pt idx="835">
                  <c:v>33.1</c:v>
                </c:pt>
                <c:pt idx="836">
                  <c:v>32.67</c:v>
                </c:pt>
                <c:pt idx="837">
                  <c:v>34.29</c:v>
                </c:pt>
                <c:pt idx="838">
                  <c:v>35.29</c:v>
                </c:pt>
                <c:pt idx="839">
                  <c:v>34.090000000000003</c:v>
                </c:pt>
                <c:pt idx="840">
                  <c:v>34.43</c:v>
                </c:pt>
                <c:pt idx="841">
                  <c:v>34.29</c:v>
                </c:pt>
                <c:pt idx="842">
                  <c:v>33.700000000000003</c:v>
                </c:pt>
                <c:pt idx="843">
                  <c:v>33.700000000000003</c:v>
                </c:pt>
                <c:pt idx="844">
                  <c:v>33.76</c:v>
                </c:pt>
                <c:pt idx="845">
                  <c:v>32.93</c:v>
                </c:pt>
                <c:pt idx="846">
                  <c:v>33.299999999999997</c:v>
                </c:pt>
                <c:pt idx="847">
                  <c:v>34.69</c:v>
                </c:pt>
                <c:pt idx="848">
                  <c:v>34.96</c:v>
                </c:pt>
                <c:pt idx="849">
                  <c:v>34.82</c:v>
                </c:pt>
                <c:pt idx="850">
                  <c:v>35.159999999999997</c:v>
                </c:pt>
                <c:pt idx="851">
                  <c:v>34.82</c:v>
                </c:pt>
                <c:pt idx="852">
                  <c:v>34.56</c:v>
                </c:pt>
                <c:pt idx="853">
                  <c:v>36.08</c:v>
                </c:pt>
                <c:pt idx="854">
                  <c:v>35.75</c:v>
                </c:pt>
                <c:pt idx="855">
                  <c:v>36.880000000000003</c:v>
                </c:pt>
                <c:pt idx="856">
                  <c:v>35.42</c:v>
                </c:pt>
                <c:pt idx="857">
                  <c:v>27.3</c:v>
                </c:pt>
                <c:pt idx="858">
                  <c:v>27.69</c:v>
                </c:pt>
                <c:pt idx="859">
                  <c:v>27.93</c:v>
                </c:pt>
                <c:pt idx="860">
                  <c:v>27.03</c:v>
                </c:pt>
                <c:pt idx="861">
                  <c:v>26.83</c:v>
                </c:pt>
                <c:pt idx="862">
                  <c:v>26.7</c:v>
                </c:pt>
                <c:pt idx="863">
                  <c:v>26.1</c:v>
                </c:pt>
                <c:pt idx="864">
                  <c:v>26.13</c:v>
                </c:pt>
                <c:pt idx="865">
                  <c:v>25.97</c:v>
                </c:pt>
                <c:pt idx="866">
                  <c:v>25.84</c:v>
                </c:pt>
                <c:pt idx="867">
                  <c:v>26.5</c:v>
                </c:pt>
                <c:pt idx="868">
                  <c:v>26.53</c:v>
                </c:pt>
                <c:pt idx="869">
                  <c:v>26.73</c:v>
                </c:pt>
                <c:pt idx="870">
                  <c:v>26.4</c:v>
                </c:pt>
                <c:pt idx="871">
                  <c:v>26.86</c:v>
                </c:pt>
                <c:pt idx="872">
                  <c:v>25.44</c:v>
                </c:pt>
                <c:pt idx="873">
                  <c:v>26.53</c:v>
                </c:pt>
                <c:pt idx="874">
                  <c:v>26.67</c:v>
                </c:pt>
                <c:pt idx="875">
                  <c:v>28.36</c:v>
                </c:pt>
                <c:pt idx="876">
                  <c:v>29.12</c:v>
                </c:pt>
                <c:pt idx="877">
                  <c:v>29.78</c:v>
                </c:pt>
                <c:pt idx="878">
                  <c:v>29.35</c:v>
                </c:pt>
                <c:pt idx="879">
                  <c:v>28.32</c:v>
                </c:pt>
                <c:pt idx="880">
                  <c:v>29.05</c:v>
                </c:pt>
                <c:pt idx="881">
                  <c:v>31.71</c:v>
                </c:pt>
                <c:pt idx="882">
                  <c:v>31.51</c:v>
                </c:pt>
                <c:pt idx="883">
                  <c:v>33.76</c:v>
                </c:pt>
                <c:pt idx="884">
                  <c:v>34.159999999999997</c:v>
                </c:pt>
                <c:pt idx="885">
                  <c:v>33.229999999999997</c:v>
                </c:pt>
                <c:pt idx="886">
                  <c:v>34.36</c:v>
                </c:pt>
                <c:pt idx="887">
                  <c:v>35.22</c:v>
                </c:pt>
                <c:pt idx="888">
                  <c:v>37.21</c:v>
                </c:pt>
                <c:pt idx="889">
                  <c:v>37.54</c:v>
                </c:pt>
                <c:pt idx="890">
                  <c:v>37.15</c:v>
                </c:pt>
                <c:pt idx="891">
                  <c:v>37.68</c:v>
                </c:pt>
                <c:pt idx="892">
                  <c:v>38.54</c:v>
                </c:pt>
                <c:pt idx="893">
                  <c:v>38.54</c:v>
                </c:pt>
                <c:pt idx="894">
                  <c:v>38.07</c:v>
                </c:pt>
                <c:pt idx="895">
                  <c:v>38.340000000000003</c:v>
                </c:pt>
                <c:pt idx="896">
                  <c:v>38.340000000000003</c:v>
                </c:pt>
                <c:pt idx="897">
                  <c:v>38.21</c:v>
                </c:pt>
                <c:pt idx="898">
                  <c:v>37.21</c:v>
                </c:pt>
                <c:pt idx="899">
                  <c:v>37.409999999999997</c:v>
                </c:pt>
                <c:pt idx="900">
                  <c:v>37.15</c:v>
                </c:pt>
                <c:pt idx="901">
                  <c:v>37.21</c:v>
                </c:pt>
                <c:pt idx="902">
                  <c:v>38.340000000000003</c:v>
                </c:pt>
                <c:pt idx="903">
                  <c:v>39.6</c:v>
                </c:pt>
                <c:pt idx="904">
                  <c:v>38.47</c:v>
                </c:pt>
                <c:pt idx="905">
                  <c:v>38.270000000000003</c:v>
                </c:pt>
                <c:pt idx="906">
                  <c:v>38.21</c:v>
                </c:pt>
                <c:pt idx="907">
                  <c:v>38.270000000000003</c:v>
                </c:pt>
                <c:pt idx="908">
                  <c:v>39.729999999999997</c:v>
                </c:pt>
                <c:pt idx="909">
                  <c:v>41.79</c:v>
                </c:pt>
                <c:pt idx="910">
                  <c:v>40.26</c:v>
                </c:pt>
                <c:pt idx="911">
                  <c:v>40.26</c:v>
                </c:pt>
                <c:pt idx="912">
                  <c:v>40.33</c:v>
                </c:pt>
                <c:pt idx="913">
                  <c:v>41.59</c:v>
                </c:pt>
                <c:pt idx="914">
                  <c:v>42.65</c:v>
                </c:pt>
                <c:pt idx="915">
                  <c:v>42.65</c:v>
                </c:pt>
                <c:pt idx="916">
                  <c:v>42.25</c:v>
                </c:pt>
                <c:pt idx="917">
                  <c:v>43.38</c:v>
                </c:pt>
                <c:pt idx="918">
                  <c:v>42.78</c:v>
                </c:pt>
                <c:pt idx="919">
                  <c:v>43.12</c:v>
                </c:pt>
                <c:pt idx="920">
                  <c:v>41.39</c:v>
                </c:pt>
                <c:pt idx="921">
                  <c:v>41.26</c:v>
                </c:pt>
                <c:pt idx="922">
                  <c:v>40.200000000000003</c:v>
                </c:pt>
                <c:pt idx="923">
                  <c:v>40.26</c:v>
                </c:pt>
                <c:pt idx="924">
                  <c:v>40.590000000000003</c:v>
                </c:pt>
                <c:pt idx="925">
                  <c:v>40.06</c:v>
                </c:pt>
                <c:pt idx="926">
                  <c:v>39.4</c:v>
                </c:pt>
                <c:pt idx="927">
                  <c:v>37.94</c:v>
                </c:pt>
                <c:pt idx="928">
                  <c:v>38.67</c:v>
                </c:pt>
                <c:pt idx="929">
                  <c:v>39.47</c:v>
                </c:pt>
                <c:pt idx="930">
                  <c:v>39.799999999999997</c:v>
                </c:pt>
                <c:pt idx="931">
                  <c:v>37.01</c:v>
                </c:pt>
                <c:pt idx="932">
                  <c:v>35.950000000000003</c:v>
                </c:pt>
                <c:pt idx="933">
                  <c:v>36.42</c:v>
                </c:pt>
                <c:pt idx="934">
                  <c:v>36.15</c:v>
                </c:pt>
                <c:pt idx="935">
                  <c:v>36.81</c:v>
                </c:pt>
                <c:pt idx="936">
                  <c:v>36.68</c:v>
                </c:pt>
                <c:pt idx="937">
                  <c:v>36.549999999999997</c:v>
                </c:pt>
                <c:pt idx="938">
                  <c:v>36.549999999999997</c:v>
                </c:pt>
                <c:pt idx="939">
                  <c:v>36.75</c:v>
                </c:pt>
                <c:pt idx="940">
                  <c:v>36.75</c:v>
                </c:pt>
                <c:pt idx="941">
                  <c:v>36.68</c:v>
                </c:pt>
                <c:pt idx="942">
                  <c:v>36.61</c:v>
                </c:pt>
                <c:pt idx="943">
                  <c:v>36.950000000000003</c:v>
                </c:pt>
                <c:pt idx="944">
                  <c:v>36.81</c:v>
                </c:pt>
                <c:pt idx="945">
                  <c:v>36.75</c:v>
                </c:pt>
                <c:pt idx="946">
                  <c:v>36.61</c:v>
                </c:pt>
                <c:pt idx="947">
                  <c:v>36.479999999999997</c:v>
                </c:pt>
                <c:pt idx="948">
                  <c:v>35.89</c:v>
                </c:pt>
                <c:pt idx="949">
                  <c:v>35.42</c:v>
                </c:pt>
                <c:pt idx="950">
                  <c:v>34.229999999999997</c:v>
                </c:pt>
                <c:pt idx="951">
                  <c:v>33.9</c:v>
                </c:pt>
                <c:pt idx="952">
                  <c:v>34.29</c:v>
                </c:pt>
                <c:pt idx="953">
                  <c:v>34.49</c:v>
                </c:pt>
                <c:pt idx="954">
                  <c:v>34.29</c:v>
                </c:pt>
                <c:pt idx="955">
                  <c:v>33.630000000000003</c:v>
                </c:pt>
                <c:pt idx="956">
                  <c:v>33.630000000000003</c:v>
                </c:pt>
                <c:pt idx="957">
                  <c:v>34.090000000000003</c:v>
                </c:pt>
                <c:pt idx="958">
                  <c:v>34.49</c:v>
                </c:pt>
                <c:pt idx="959">
                  <c:v>34.69</c:v>
                </c:pt>
                <c:pt idx="960">
                  <c:v>34.090000000000003</c:v>
                </c:pt>
                <c:pt idx="961">
                  <c:v>34.03</c:v>
                </c:pt>
                <c:pt idx="962">
                  <c:v>34.03</c:v>
                </c:pt>
                <c:pt idx="963">
                  <c:v>34.090000000000003</c:v>
                </c:pt>
                <c:pt idx="964">
                  <c:v>33.96</c:v>
                </c:pt>
                <c:pt idx="965">
                  <c:v>34.82</c:v>
                </c:pt>
                <c:pt idx="966">
                  <c:v>34.619999999999997</c:v>
                </c:pt>
                <c:pt idx="967">
                  <c:v>35.49</c:v>
                </c:pt>
                <c:pt idx="968">
                  <c:v>35.619999999999997</c:v>
                </c:pt>
                <c:pt idx="969">
                  <c:v>35.35</c:v>
                </c:pt>
                <c:pt idx="970">
                  <c:v>35.42</c:v>
                </c:pt>
                <c:pt idx="971">
                  <c:v>34.69</c:v>
                </c:pt>
                <c:pt idx="972">
                  <c:v>34.82</c:v>
                </c:pt>
                <c:pt idx="973">
                  <c:v>37.15</c:v>
                </c:pt>
                <c:pt idx="974">
                  <c:v>37.409999999999997</c:v>
                </c:pt>
                <c:pt idx="975">
                  <c:v>37.61</c:v>
                </c:pt>
                <c:pt idx="976">
                  <c:v>37.21</c:v>
                </c:pt>
                <c:pt idx="977">
                  <c:v>37.15</c:v>
                </c:pt>
                <c:pt idx="978">
                  <c:v>37.340000000000003</c:v>
                </c:pt>
                <c:pt idx="979">
                  <c:v>37.15</c:v>
                </c:pt>
                <c:pt idx="980">
                  <c:v>35.82</c:v>
                </c:pt>
                <c:pt idx="981">
                  <c:v>35.82</c:v>
                </c:pt>
                <c:pt idx="982">
                  <c:v>35.82</c:v>
                </c:pt>
                <c:pt idx="983">
                  <c:v>35.82</c:v>
                </c:pt>
                <c:pt idx="984">
                  <c:v>33.83</c:v>
                </c:pt>
                <c:pt idx="985">
                  <c:v>36.08</c:v>
                </c:pt>
                <c:pt idx="986">
                  <c:v>37.28</c:v>
                </c:pt>
                <c:pt idx="987">
                  <c:v>38.869999999999997</c:v>
                </c:pt>
                <c:pt idx="988">
                  <c:v>39.33</c:v>
                </c:pt>
                <c:pt idx="989">
                  <c:v>39.6</c:v>
                </c:pt>
                <c:pt idx="990">
                  <c:v>39.4</c:v>
                </c:pt>
                <c:pt idx="991">
                  <c:v>40</c:v>
                </c:pt>
                <c:pt idx="992">
                  <c:v>40.86</c:v>
                </c:pt>
                <c:pt idx="993">
                  <c:v>41.19</c:v>
                </c:pt>
                <c:pt idx="994">
                  <c:v>41.66</c:v>
                </c:pt>
                <c:pt idx="995">
                  <c:v>42.12</c:v>
                </c:pt>
                <c:pt idx="996">
                  <c:v>40.86</c:v>
                </c:pt>
                <c:pt idx="997">
                  <c:v>41.52</c:v>
                </c:pt>
                <c:pt idx="998">
                  <c:v>42.32</c:v>
                </c:pt>
                <c:pt idx="999">
                  <c:v>41.66</c:v>
                </c:pt>
                <c:pt idx="1000">
                  <c:v>41.79</c:v>
                </c:pt>
                <c:pt idx="1001">
                  <c:v>42.85</c:v>
                </c:pt>
                <c:pt idx="1002">
                  <c:v>43.45</c:v>
                </c:pt>
                <c:pt idx="1003">
                  <c:v>17.3</c:v>
                </c:pt>
                <c:pt idx="1004">
                  <c:v>17.3</c:v>
                </c:pt>
                <c:pt idx="1005">
                  <c:v>16.850000000000001</c:v>
                </c:pt>
                <c:pt idx="1006">
                  <c:v>16.690000000000001</c:v>
                </c:pt>
                <c:pt idx="1007">
                  <c:v>16.690000000000001</c:v>
                </c:pt>
                <c:pt idx="1008">
                  <c:v>16.72</c:v>
                </c:pt>
                <c:pt idx="1009">
                  <c:v>16.87</c:v>
                </c:pt>
                <c:pt idx="1010">
                  <c:v>16.21</c:v>
                </c:pt>
                <c:pt idx="1011">
                  <c:v>16.37</c:v>
                </c:pt>
                <c:pt idx="1012">
                  <c:v>15.58</c:v>
                </c:pt>
                <c:pt idx="1013">
                  <c:v>15.98</c:v>
                </c:pt>
                <c:pt idx="1014">
                  <c:v>15.87</c:v>
                </c:pt>
                <c:pt idx="1015">
                  <c:v>15.85</c:v>
                </c:pt>
                <c:pt idx="1016">
                  <c:v>16.059999999999999</c:v>
                </c:pt>
                <c:pt idx="1017">
                  <c:v>16.32</c:v>
                </c:pt>
                <c:pt idx="1018">
                  <c:v>15.85</c:v>
                </c:pt>
                <c:pt idx="1019">
                  <c:v>16</c:v>
                </c:pt>
                <c:pt idx="1020">
                  <c:v>15.92</c:v>
                </c:pt>
                <c:pt idx="1021">
                  <c:v>16.21</c:v>
                </c:pt>
                <c:pt idx="1022">
                  <c:v>16.03</c:v>
                </c:pt>
                <c:pt idx="1023">
                  <c:v>16.350000000000001</c:v>
                </c:pt>
                <c:pt idx="1024">
                  <c:v>16</c:v>
                </c:pt>
                <c:pt idx="1025">
                  <c:v>15.98</c:v>
                </c:pt>
                <c:pt idx="1026">
                  <c:v>15.85</c:v>
                </c:pt>
                <c:pt idx="1027">
                  <c:v>15.37</c:v>
                </c:pt>
                <c:pt idx="1028">
                  <c:v>15.79</c:v>
                </c:pt>
                <c:pt idx="1029">
                  <c:v>16.559999999999999</c:v>
                </c:pt>
                <c:pt idx="1030">
                  <c:v>17.079999999999998</c:v>
                </c:pt>
                <c:pt idx="1031">
                  <c:v>18.059999999999999</c:v>
                </c:pt>
                <c:pt idx="1032">
                  <c:v>18.11</c:v>
                </c:pt>
                <c:pt idx="1033">
                  <c:v>15.82</c:v>
                </c:pt>
                <c:pt idx="1034">
                  <c:v>15.45</c:v>
                </c:pt>
                <c:pt idx="1035">
                  <c:v>15.66</c:v>
                </c:pt>
                <c:pt idx="1036">
                  <c:v>16.059999999999999</c:v>
                </c:pt>
                <c:pt idx="1037">
                  <c:v>16.190000000000001</c:v>
                </c:pt>
                <c:pt idx="1038">
                  <c:v>15.85</c:v>
                </c:pt>
                <c:pt idx="1039">
                  <c:v>14.95</c:v>
                </c:pt>
                <c:pt idx="1040">
                  <c:v>15.48</c:v>
                </c:pt>
                <c:pt idx="1041">
                  <c:v>15.87</c:v>
                </c:pt>
                <c:pt idx="1042">
                  <c:v>16.03</c:v>
                </c:pt>
                <c:pt idx="1043">
                  <c:v>15.98</c:v>
                </c:pt>
                <c:pt idx="1044">
                  <c:v>16.16</c:v>
                </c:pt>
                <c:pt idx="1045">
                  <c:v>16.399999999999999</c:v>
                </c:pt>
                <c:pt idx="1046">
                  <c:v>16.72</c:v>
                </c:pt>
                <c:pt idx="1047">
                  <c:v>16.43</c:v>
                </c:pt>
                <c:pt idx="1048">
                  <c:v>16.87</c:v>
                </c:pt>
                <c:pt idx="1049">
                  <c:v>16.79</c:v>
                </c:pt>
                <c:pt idx="1050">
                  <c:v>16.61</c:v>
                </c:pt>
                <c:pt idx="1051">
                  <c:v>16.66</c:v>
                </c:pt>
                <c:pt idx="1052">
                  <c:v>16.239999999999998</c:v>
                </c:pt>
                <c:pt idx="1053">
                  <c:v>15.92</c:v>
                </c:pt>
                <c:pt idx="1054">
                  <c:v>16.11</c:v>
                </c:pt>
                <c:pt idx="1055">
                  <c:v>16.48</c:v>
                </c:pt>
                <c:pt idx="1056">
                  <c:v>16.93</c:v>
                </c:pt>
                <c:pt idx="1057">
                  <c:v>17.059999999999999</c:v>
                </c:pt>
                <c:pt idx="1058">
                  <c:v>17.079999999999998</c:v>
                </c:pt>
                <c:pt idx="1059">
                  <c:v>17.03</c:v>
                </c:pt>
                <c:pt idx="1060">
                  <c:v>15.92</c:v>
                </c:pt>
                <c:pt idx="1061">
                  <c:v>15.56</c:v>
                </c:pt>
                <c:pt idx="1062">
                  <c:v>15.63</c:v>
                </c:pt>
                <c:pt idx="1063">
                  <c:v>15.63</c:v>
                </c:pt>
                <c:pt idx="1064">
                  <c:v>16</c:v>
                </c:pt>
                <c:pt idx="1065">
                  <c:v>15.53</c:v>
                </c:pt>
                <c:pt idx="1066">
                  <c:v>16.21</c:v>
                </c:pt>
                <c:pt idx="1067">
                  <c:v>17.22</c:v>
                </c:pt>
                <c:pt idx="1068">
                  <c:v>17.22</c:v>
                </c:pt>
                <c:pt idx="1069">
                  <c:v>17.72</c:v>
                </c:pt>
                <c:pt idx="1070">
                  <c:v>18.43</c:v>
                </c:pt>
                <c:pt idx="1071">
                  <c:v>19.170000000000002</c:v>
                </c:pt>
                <c:pt idx="1072">
                  <c:v>18.96</c:v>
                </c:pt>
                <c:pt idx="1073">
                  <c:v>18.48</c:v>
                </c:pt>
                <c:pt idx="1074">
                  <c:v>18.690000000000001</c:v>
                </c:pt>
                <c:pt idx="1075">
                  <c:v>19.399999999999999</c:v>
                </c:pt>
                <c:pt idx="1076">
                  <c:v>19.399999999999999</c:v>
                </c:pt>
                <c:pt idx="1077">
                  <c:v>19.399999999999999</c:v>
                </c:pt>
                <c:pt idx="1078">
                  <c:v>19.399999999999999</c:v>
                </c:pt>
                <c:pt idx="1079">
                  <c:v>20.43</c:v>
                </c:pt>
                <c:pt idx="1080">
                  <c:v>20.3</c:v>
                </c:pt>
                <c:pt idx="1081">
                  <c:v>20.2</c:v>
                </c:pt>
                <c:pt idx="1082">
                  <c:v>19.88</c:v>
                </c:pt>
                <c:pt idx="1083">
                  <c:v>20.46</c:v>
                </c:pt>
                <c:pt idx="1084">
                  <c:v>19.91</c:v>
                </c:pt>
                <c:pt idx="1085">
                  <c:v>20.170000000000002</c:v>
                </c:pt>
                <c:pt idx="1086">
                  <c:v>20.67</c:v>
                </c:pt>
                <c:pt idx="1087">
                  <c:v>20.75</c:v>
                </c:pt>
                <c:pt idx="1088">
                  <c:v>20.83</c:v>
                </c:pt>
                <c:pt idx="1089">
                  <c:v>19.98</c:v>
                </c:pt>
                <c:pt idx="1090">
                  <c:v>20.09</c:v>
                </c:pt>
                <c:pt idx="1091">
                  <c:v>20.56</c:v>
                </c:pt>
                <c:pt idx="1092">
                  <c:v>20.38</c:v>
                </c:pt>
                <c:pt idx="1093">
                  <c:v>20.56</c:v>
                </c:pt>
                <c:pt idx="1094">
                  <c:v>20.46</c:v>
                </c:pt>
                <c:pt idx="1095">
                  <c:v>19.96</c:v>
                </c:pt>
                <c:pt idx="1096">
                  <c:v>19.11</c:v>
                </c:pt>
                <c:pt idx="1097">
                  <c:v>18.510000000000002</c:v>
                </c:pt>
                <c:pt idx="1098">
                  <c:v>17.8</c:v>
                </c:pt>
                <c:pt idx="1099">
                  <c:v>18.170000000000002</c:v>
                </c:pt>
                <c:pt idx="1100">
                  <c:v>18.98</c:v>
                </c:pt>
                <c:pt idx="1101">
                  <c:v>18.59</c:v>
                </c:pt>
                <c:pt idx="1102">
                  <c:v>19.11</c:v>
                </c:pt>
                <c:pt idx="1103">
                  <c:v>19.11</c:v>
                </c:pt>
                <c:pt idx="1104">
                  <c:v>19.510000000000002</c:v>
                </c:pt>
                <c:pt idx="1105">
                  <c:v>19.690000000000001</c:v>
                </c:pt>
                <c:pt idx="1106">
                  <c:v>20.09</c:v>
                </c:pt>
                <c:pt idx="1107">
                  <c:v>20.54</c:v>
                </c:pt>
                <c:pt idx="1108">
                  <c:v>20.8</c:v>
                </c:pt>
                <c:pt idx="1109">
                  <c:v>20.83</c:v>
                </c:pt>
                <c:pt idx="1110">
                  <c:v>20.25</c:v>
                </c:pt>
                <c:pt idx="1111">
                  <c:v>20.62</c:v>
                </c:pt>
                <c:pt idx="1112">
                  <c:v>19.850000000000001</c:v>
                </c:pt>
                <c:pt idx="1113">
                  <c:v>19.25</c:v>
                </c:pt>
                <c:pt idx="1114">
                  <c:v>19.62</c:v>
                </c:pt>
                <c:pt idx="1115">
                  <c:v>19.559999999999999</c:v>
                </c:pt>
                <c:pt idx="1116">
                  <c:v>20.12</c:v>
                </c:pt>
                <c:pt idx="1117">
                  <c:v>20.059999999999999</c:v>
                </c:pt>
                <c:pt idx="1118">
                  <c:v>21.51</c:v>
                </c:pt>
                <c:pt idx="1119">
                  <c:v>21.62</c:v>
                </c:pt>
                <c:pt idx="1120">
                  <c:v>19.91</c:v>
                </c:pt>
                <c:pt idx="1121">
                  <c:v>20.59</c:v>
                </c:pt>
                <c:pt idx="1122">
                  <c:v>20.010000000000002</c:v>
                </c:pt>
                <c:pt idx="1123">
                  <c:v>19.38</c:v>
                </c:pt>
                <c:pt idx="1124">
                  <c:v>19.3</c:v>
                </c:pt>
                <c:pt idx="1125">
                  <c:v>18.75</c:v>
                </c:pt>
                <c:pt idx="1126">
                  <c:v>18.59</c:v>
                </c:pt>
                <c:pt idx="1127">
                  <c:v>18.46</c:v>
                </c:pt>
                <c:pt idx="1128">
                  <c:v>18.43</c:v>
                </c:pt>
                <c:pt idx="1129">
                  <c:v>18.48</c:v>
                </c:pt>
                <c:pt idx="1130">
                  <c:v>18.8</c:v>
                </c:pt>
                <c:pt idx="1131">
                  <c:v>18.93</c:v>
                </c:pt>
                <c:pt idx="1132">
                  <c:v>18.96</c:v>
                </c:pt>
                <c:pt idx="1133">
                  <c:v>18.75</c:v>
                </c:pt>
                <c:pt idx="1134">
                  <c:v>18.77</c:v>
                </c:pt>
                <c:pt idx="1135">
                  <c:v>19.09</c:v>
                </c:pt>
                <c:pt idx="1136">
                  <c:v>18.96</c:v>
                </c:pt>
                <c:pt idx="1137">
                  <c:v>18.77</c:v>
                </c:pt>
                <c:pt idx="1138">
                  <c:v>18.59</c:v>
                </c:pt>
                <c:pt idx="1139">
                  <c:v>18.77</c:v>
                </c:pt>
                <c:pt idx="1140">
                  <c:v>19.25</c:v>
                </c:pt>
                <c:pt idx="1141">
                  <c:v>19.329999999999998</c:v>
                </c:pt>
                <c:pt idx="1142">
                  <c:v>19.27</c:v>
                </c:pt>
                <c:pt idx="1143">
                  <c:v>19.690000000000001</c:v>
                </c:pt>
                <c:pt idx="1144">
                  <c:v>19.62</c:v>
                </c:pt>
                <c:pt idx="1145">
                  <c:v>19.46</c:v>
                </c:pt>
                <c:pt idx="1146">
                  <c:v>19.850000000000001</c:v>
                </c:pt>
                <c:pt idx="1147">
                  <c:v>19.62</c:v>
                </c:pt>
                <c:pt idx="1148">
                  <c:v>19.350000000000001</c:v>
                </c:pt>
                <c:pt idx="1149">
                  <c:v>19.170000000000002</c:v>
                </c:pt>
                <c:pt idx="1150">
                  <c:v>19.09</c:v>
                </c:pt>
                <c:pt idx="1151">
                  <c:v>19.64</c:v>
                </c:pt>
                <c:pt idx="1152">
                  <c:v>19.64</c:v>
                </c:pt>
                <c:pt idx="1153">
                  <c:v>18.48</c:v>
                </c:pt>
                <c:pt idx="1154">
                  <c:v>18.510000000000002</c:v>
                </c:pt>
                <c:pt idx="1155">
                  <c:v>18.190000000000001</c:v>
                </c:pt>
                <c:pt idx="1156">
                  <c:v>18.22</c:v>
                </c:pt>
                <c:pt idx="1157">
                  <c:v>18.27</c:v>
                </c:pt>
                <c:pt idx="1158">
                  <c:v>18.059999999999999</c:v>
                </c:pt>
                <c:pt idx="1159">
                  <c:v>18.010000000000002</c:v>
                </c:pt>
                <c:pt idx="1160">
                  <c:v>17.93</c:v>
                </c:pt>
                <c:pt idx="1161">
                  <c:v>17.350000000000001</c:v>
                </c:pt>
                <c:pt idx="1162">
                  <c:v>16.95</c:v>
                </c:pt>
                <c:pt idx="1163">
                  <c:v>16.82</c:v>
                </c:pt>
                <c:pt idx="1164">
                  <c:v>17.48</c:v>
                </c:pt>
                <c:pt idx="1165">
                  <c:v>17.559999999999999</c:v>
                </c:pt>
                <c:pt idx="1166">
                  <c:v>17.559999999999999</c:v>
                </c:pt>
                <c:pt idx="1167">
                  <c:v>17.48</c:v>
                </c:pt>
                <c:pt idx="1168">
                  <c:v>17.61</c:v>
                </c:pt>
                <c:pt idx="1169">
                  <c:v>17.27</c:v>
                </c:pt>
                <c:pt idx="1170">
                  <c:v>17.53</c:v>
                </c:pt>
                <c:pt idx="1171">
                  <c:v>17.8</c:v>
                </c:pt>
                <c:pt idx="1172">
                  <c:v>17.98</c:v>
                </c:pt>
                <c:pt idx="1173">
                  <c:v>17.899999999999999</c:v>
                </c:pt>
                <c:pt idx="1174">
                  <c:v>17.850000000000001</c:v>
                </c:pt>
                <c:pt idx="1175">
                  <c:v>17.850000000000001</c:v>
                </c:pt>
                <c:pt idx="1176">
                  <c:v>17.850000000000001</c:v>
                </c:pt>
                <c:pt idx="1177">
                  <c:v>17.66</c:v>
                </c:pt>
                <c:pt idx="1178">
                  <c:v>17.850000000000001</c:v>
                </c:pt>
                <c:pt idx="1179">
                  <c:v>17.350000000000001</c:v>
                </c:pt>
                <c:pt idx="1180">
                  <c:v>17.399999999999999</c:v>
                </c:pt>
                <c:pt idx="1181">
                  <c:v>17.98</c:v>
                </c:pt>
                <c:pt idx="1182">
                  <c:v>18.22</c:v>
                </c:pt>
                <c:pt idx="1183">
                  <c:v>18.3</c:v>
                </c:pt>
                <c:pt idx="1184">
                  <c:v>18.43</c:v>
                </c:pt>
                <c:pt idx="1185">
                  <c:v>18.3</c:v>
                </c:pt>
                <c:pt idx="1186">
                  <c:v>18.75</c:v>
                </c:pt>
                <c:pt idx="1187">
                  <c:v>18.93</c:v>
                </c:pt>
                <c:pt idx="1188">
                  <c:v>18.170000000000002</c:v>
                </c:pt>
                <c:pt idx="1189">
                  <c:v>18.170000000000002</c:v>
                </c:pt>
                <c:pt idx="1190">
                  <c:v>18.239999999999998</c:v>
                </c:pt>
                <c:pt idx="1191">
                  <c:v>17.77</c:v>
                </c:pt>
                <c:pt idx="1192">
                  <c:v>17.88</c:v>
                </c:pt>
                <c:pt idx="1193">
                  <c:v>17.93</c:v>
                </c:pt>
                <c:pt idx="1194">
                  <c:v>17.93</c:v>
                </c:pt>
                <c:pt idx="1195">
                  <c:v>18.190000000000001</c:v>
                </c:pt>
                <c:pt idx="1196">
                  <c:v>18.43</c:v>
                </c:pt>
                <c:pt idx="1197">
                  <c:v>18.48</c:v>
                </c:pt>
                <c:pt idx="1198">
                  <c:v>17.82</c:v>
                </c:pt>
                <c:pt idx="1199">
                  <c:v>17.72</c:v>
                </c:pt>
                <c:pt idx="1200">
                  <c:v>17.079999999999998</c:v>
                </c:pt>
                <c:pt idx="1201">
                  <c:v>17.239999999999998</c:v>
                </c:pt>
                <c:pt idx="1202">
                  <c:v>17.27</c:v>
                </c:pt>
                <c:pt idx="1203">
                  <c:v>17.350000000000001</c:v>
                </c:pt>
                <c:pt idx="1204">
                  <c:v>17.350000000000001</c:v>
                </c:pt>
                <c:pt idx="1205">
                  <c:v>17.53</c:v>
                </c:pt>
                <c:pt idx="1206">
                  <c:v>17.32</c:v>
                </c:pt>
                <c:pt idx="1207">
                  <c:v>17.510000000000002</c:v>
                </c:pt>
                <c:pt idx="1208">
                  <c:v>17.77</c:v>
                </c:pt>
                <c:pt idx="1209">
                  <c:v>17.739999999999998</c:v>
                </c:pt>
                <c:pt idx="1210">
                  <c:v>17.77</c:v>
                </c:pt>
                <c:pt idx="1211">
                  <c:v>17.88</c:v>
                </c:pt>
                <c:pt idx="1212">
                  <c:v>17.559999999999999</c:v>
                </c:pt>
                <c:pt idx="1213">
                  <c:v>17.82</c:v>
                </c:pt>
                <c:pt idx="1214">
                  <c:v>17.59</c:v>
                </c:pt>
                <c:pt idx="1215">
                  <c:v>17.59</c:v>
                </c:pt>
                <c:pt idx="1216">
                  <c:v>17.66</c:v>
                </c:pt>
                <c:pt idx="1217">
                  <c:v>17.8</c:v>
                </c:pt>
                <c:pt idx="1218">
                  <c:v>18.059999999999999</c:v>
                </c:pt>
                <c:pt idx="1219">
                  <c:v>18.010000000000002</c:v>
                </c:pt>
                <c:pt idx="1220">
                  <c:v>18.14</c:v>
                </c:pt>
                <c:pt idx="1221">
                  <c:v>18.32</c:v>
                </c:pt>
                <c:pt idx="1222">
                  <c:v>18.38</c:v>
                </c:pt>
                <c:pt idx="1223">
                  <c:v>18.38</c:v>
                </c:pt>
                <c:pt idx="1224">
                  <c:v>18.64</c:v>
                </c:pt>
                <c:pt idx="1225">
                  <c:v>18.190000000000001</c:v>
                </c:pt>
                <c:pt idx="1226">
                  <c:v>18.96</c:v>
                </c:pt>
                <c:pt idx="1227">
                  <c:v>19.3</c:v>
                </c:pt>
                <c:pt idx="1228">
                  <c:v>19.350000000000001</c:v>
                </c:pt>
                <c:pt idx="1229">
                  <c:v>19.399999999999999</c:v>
                </c:pt>
                <c:pt idx="1230">
                  <c:v>19.77</c:v>
                </c:pt>
                <c:pt idx="1231">
                  <c:v>19.559999999999999</c:v>
                </c:pt>
                <c:pt idx="1232">
                  <c:v>19.64</c:v>
                </c:pt>
                <c:pt idx="1233">
                  <c:v>19.329999999999998</c:v>
                </c:pt>
                <c:pt idx="1234">
                  <c:v>19.329999999999998</c:v>
                </c:pt>
                <c:pt idx="1235">
                  <c:v>19.329999999999998</c:v>
                </c:pt>
                <c:pt idx="1236">
                  <c:v>19.350000000000001</c:v>
                </c:pt>
                <c:pt idx="1237">
                  <c:v>18.96</c:v>
                </c:pt>
                <c:pt idx="1238">
                  <c:v>19.059999999999999</c:v>
                </c:pt>
                <c:pt idx="1239">
                  <c:v>18.82</c:v>
                </c:pt>
                <c:pt idx="1240">
                  <c:v>18.93</c:v>
                </c:pt>
                <c:pt idx="1241">
                  <c:v>18.27</c:v>
                </c:pt>
                <c:pt idx="1242">
                  <c:v>18.27</c:v>
                </c:pt>
                <c:pt idx="1243">
                  <c:v>17.37</c:v>
                </c:pt>
                <c:pt idx="1244">
                  <c:v>18.14</c:v>
                </c:pt>
                <c:pt idx="1245">
                  <c:v>19.04</c:v>
                </c:pt>
                <c:pt idx="1246">
                  <c:v>18.53</c:v>
                </c:pt>
                <c:pt idx="1247">
                  <c:v>18.75</c:v>
                </c:pt>
                <c:pt idx="1248">
                  <c:v>18.670000000000002</c:v>
                </c:pt>
                <c:pt idx="1249">
                  <c:v>18.77</c:v>
                </c:pt>
                <c:pt idx="1250">
                  <c:v>18.75</c:v>
                </c:pt>
                <c:pt idx="1251">
                  <c:v>18.559999999999999</c:v>
                </c:pt>
                <c:pt idx="1252">
                  <c:v>18.38</c:v>
                </c:pt>
                <c:pt idx="1253">
                  <c:v>19.14</c:v>
                </c:pt>
                <c:pt idx="1254">
                  <c:v>19.329999999999998</c:v>
                </c:pt>
                <c:pt idx="1255">
                  <c:v>19.690000000000001</c:v>
                </c:pt>
                <c:pt idx="1256">
                  <c:v>20.09</c:v>
                </c:pt>
                <c:pt idx="1257">
                  <c:v>19.670000000000002</c:v>
                </c:pt>
                <c:pt idx="1258">
                  <c:v>20.27</c:v>
                </c:pt>
                <c:pt idx="1259">
                  <c:v>19.88</c:v>
                </c:pt>
                <c:pt idx="1260">
                  <c:v>19.93</c:v>
                </c:pt>
                <c:pt idx="1261">
                  <c:v>19.98</c:v>
                </c:pt>
                <c:pt idx="1262">
                  <c:v>19.96</c:v>
                </c:pt>
                <c:pt idx="1263">
                  <c:v>19.059999999999999</c:v>
                </c:pt>
                <c:pt idx="1264">
                  <c:v>30.3</c:v>
                </c:pt>
                <c:pt idx="1265">
                  <c:v>30.3</c:v>
                </c:pt>
                <c:pt idx="1266">
                  <c:v>29.68</c:v>
                </c:pt>
                <c:pt idx="1267">
                  <c:v>28.96</c:v>
                </c:pt>
                <c:pt idx="1268">
                  <c:v>29.13</c:v>
                </c:pt>
                <c:pt idx="1269">
                  <c:v>29.13</c:v>
                </c:pt>
                <c:pt idx="1270">
                  <c:v>29.47</c:v>
                </c:pt>
                <c:pt idx="1271">
                  <c:v>28.54</c:v>
                </c:pt>
                <c:pt idx="1272">
                  <c:v>29.51</c:v>
                </c:pt>
                <c:pt idx="1273">
                  <c:v>29.84</c:v>
                </c:pt>
                <c:pt idx="1274">
                  <c:v>29.34</c:v>
                </c:pt>
                <c:pt idx="1275">
                  <c:v>29.01</c:v>
                </c:pt>
                <c:pt idx="1276">
                  <c:v>28.25</c:v>
                </c:pt>
                <c:pt idx="1277">
                  <c:v>27.83</c:v>
                </c:pt>
                <c:pt idx="1278">
                  <c:v>28.42</c:v>
                </c:pt>
                <c:pt idx="1279">
                  <c:v>28.92</c:v>
                </c:pt>
                <c:pt idx="1280">
                  <c:v>28.96</c:v>
                </c:pt>
                <c:pt idx="1281">
                  <c:v>28.63</c:v>
                </c:pt>
                <c:pt idx="1282">
                  <c:v>28.96</c:v>
                </c:pt>
                <c:pt idx="1283">
                  <c:v>29.72</c:v>
                </c:pt>
                <c:pt idx="1284">
                  <c:v>29.3</c:v>
                </c:pt>
                <c:pt idx="1285">
                  <c:v>28.71</c:v>
                </c:pt>
                <c:pt idx="1286">
                  <c:v>28.71</c:v>
                </c:pt>
                <c:pt idx="1287">
                  <c:v>28.5</c:v>
                </c:pt>
                <c:pt idx="1288">
                  <c:v>28.46</c:v>
                </c:pt>
                <c:pt idx="1289">
                  <c:v>28.29</c:v>
                </c:pt>
                <c:pt idx="1290">
                  <c:v>27.75</c:v>
                </c:pt>
                <c:pt idx="1291">
                  <c:v>28.21</c:v>
                </c:pt>
                <c:pt idx="1292">
                  <c:v>27.45</c:v>
                </c:pt>
                <c:pt idx="1293">
                  <c:v>27.75</c:v>
                </c:pt>
                <c:pt idx="1294">
                  <c:v>27.71</c:v>
                </c:pt>
                <c:pt idx="1295">
                  <c:v>27.87</c:v>
                </c:pt>
                <c:pt idx="1296">
                  <c:v>28.04</c:v>
                </c:pt>
                <c:pt idx="1297">
                  <c:v>28.08</c:v>
                </c:pt>
                <c:pt idx="1298">
                  <c:v>27.24</c:v>
                </c:pt>
                <c:pt idx="1299">
                  <c:v>27.16</c:v>
                </c:pt>
                <c:pt idx="1300">
                  <c:v>27.04</c:v>
                </c:pt>
                <c:pt idx="1301">
                  <c:v>27.33</c:v>
                </c:pt>
                <c:pt idx="1302">
                  <c:v>27.2</c:v>
                </c:pt>
                <c:pt idx="1303">
                  <c:v>27.33</c:v>
                </c:pt>
                <c:pt idx="1304">
                  <c:v>28.25</c:v>
                </c:pt>
                <c:pt idx="1305">
                  <c:v>27.16</c:v>
                </c:pt>
                <c:pt idx="1306">
                  <c:v>26.2</c:v>
                </c:pt>
                <c:pt idx="1307">
                  <c:v>25.82</c:v>
                </c:pt>
                <c:pt idx="1308">
                  <c:v>25.99</c:v>
                </c:pt>
                <c:pt idx="1309">
                  <c:v>26.49</c:v>
                </c:pt>
                <c:pt idx="1310">
                  <c:v>26.36</c:v>
                </c:pt>
                <c:pt idx="1311">
                  <c:v>25.74</c:v>
                </c:pt>
                <c:pt idx="1312">
                  <c:v>25.74</c:v>
                </c:pt>
                <c:pt idx="1313">
                  <c:v>26.66</c:v>
                </c:pt>
                <c:pt idx="1314">
                  <c:v>26.45</c:v>
                </c:pt>
                <c:pt idx="1315">
                  <c:v>27.16</c:v>
                </c:pt>
                <c:pt idx="1316">
                  <c:v>27.24</c:v>
                </c:pt>
                <c:pt idx="1317">
                  <c:v>26.49</c:v>
                </c:pt>
                <c:pt idx="1318">
                  <c:v>27.16</c:v>
                </c:pt>
                <c:pt idx="1319">
                  <c:v>27.66</c:v>
                </c:pt>
                <c:pt idx="1320">
                  <c:v>28.08</c:v>
                </c:pt>
                <c:pt idx="1321">
                  <c:v>28.38</c:v>
                </c:pt>
                <c:pt idx="1322">
                  <c:v>28.29</c:v>
                </c:pt>
                <c:pt idx="1323">
                  <c:v>28.5</c:v>
                </c:pt>
                <c:pt idx="1324">
                  <c:v>28.5</c:v>
                </c:pt>
                <c:pt idx="1325">
                  <c:v>28.17</c:v>
                </c:pt>
                <c:pt idx="1326">
                  <c:v>28.29</c:v>
                </c:pt>
                <c:pt idx="1327">
                  <c:v>27.66</c:v>
                </c:pt>
                <c:pt idx="1328">
                  <c:v>27.54</c:v>
                </c:pt>
                <c:pt idx="1329">
                  <c:v>27.54</c:v>
                </c:pt>
                <c:pt idx="1330">
                  <c:v>27.54</c:v>
                </c:pt>
                <c:pt idx="1331">
                  <c:v>27.54</c:v>
                </c:pt>
                <c:pt idx="1332">
                  <c:v>27.41</c:v>
                </c:pt>
                <c:pt idx="1333">
                  <c:v>27.16</c:v>
                </c:pt>
                <c:pt idx="1334">
                  <c:v>27.12</c:v>
                </c:pt>
                <c:pt idx="1335">
                  <c:v>27.83</c:v>
                </c:pt>
                <c:pt idx="1336">
                  <c:v>26.95</c:v>
                </c:pt>
                <c:pt idx="1337">
                  <c:v>27.45</c:v>
                </c:pt>
                <c:pt idx="1338">
                  <c:v>28.8</c:v>
                </c:pt>
                <c:pt idx="1339">
                  <c:v>28.63</c:v>
                </c:pt>
                <c:pt idx="1340">
                  <c:v>29.42</c:v>
                </c:pt>
                <c:pt idx="1341">
                  <c:v>29.84</c:v>
                </c:pt>
                <c:pt idx="1342">
                  <c:v>30.51</c:v>
                </c:pt>
                <c:pt idx="1343">
                  <c:v>30.18</c:v>
                </c:pt>
                <c:pt idx="1344">
                  <c:v>29.09</c:v>
                </c:pt>
                <c:pt idx="1345">
                  <c:v>28.92</c:v>
                </c:pt>
                <c:pt idx="1346">
                  <c:v>29.68</c:v>
                </c:pt>
                <c:pt idx="1347">
                  <c:v>29.01</c:v>
                </c:pt>
                <c:pt idx="1348">
                  <c:v>28.71</c:v>
                </c:pt>
                <c:pt idx="1349">
                  <c:v>29.55</c:v>
                </c:pt>
                <c:pt idx="1350">
                  <c:v>28.96</c:v>
                </c:pt>
                <c:pt idx="1351">
                  <c:v>28.13</c:v>
                </c:pt>
                <c:pt idx="1352">
                  <c:v>27.92</c:v>
                </c:pt>
                <c:pt idx="1353">
                  <c:v>28.46</c:v>
                </c:pt>
                <c:pt idx="1354">
                  <c:v>28.71</c:v>
                </c:pt>
                <c:pt idx="1355">
                  <c:v>27.24</c:v>
                </c:pt>
                <c:pt idx="1356">
                  <c:v>26.24</c:v>
                </c:pt>
                <c:pt idx="1357">
                  <c:v>25.02</c:v>
                </c:pt>
                <c:pt idx="1358">
                  <c:v>25.15</c:v>
                </c:pt>
                <c:pt idx="1359">
                  <c:v>24.73</c:v>
                </c:pt>
                <c:pt idx="1360">
                  <c:v>26.24</c:v>
                </c:pt>
                <c:pt idx="1361">
                  <c:v>25.82</c:v>
                </c:pt>
                <c:pt idx="1362">
                  <c:v>26.45</c:v>
                </c:pt>
                <c:pt idx="1363">
                  <c:v>26.45</c:v>
                </c:pt>
                <c:pt idx="1364">
                  <c:v>27.45</c:v>
                </c:pt>
                <c:pt idx="1365">
                  <c:v>27.45</c:v>
                </c:pt>
                <c:pt idx="1366">
                  <c:v>28.08</c:v>
                </c:pt>
                <c:pt idx="1367">
                  <c:v>28.38</c:v>
                </c:pt>
                <c:pt idx="1368">
                  <c:v>29.01</c:v>
                </c:pt>
                <c:pt idx="1369">
                  <c:v>29.76</c:v>
                </c:pt>
                <c:pt idx="1370">
                  <c:v>29.89</c:v>
                </c:pt>
                <c:pt idx="1371">
                  <c:v>29.76</c:v>
                </c:pt>
                <c:pt idx="1372">
                  <c:v>29.76</c:v>
                </c:pt>
                <c:pt idx="1373">
                  <c:v>30.47</c:v>
                </c:pt>
                <c:pt idx="1374">
                  <c:v>30.43</c:v>
                </c:pt>
                <c:pt idx="1375">
                  <c:v>29.47</c:v>
                </c:pt>
                <c:pt idx="1376">
                  <c:v>29.84</c:v>
                </c:pt>
                <c:pt idx="1377">
                  <c:v>29.72</c:v>
                </c:pt>
                <c:pt idx="1378">
                  <c:v>28.08</c:v>
                </c:pt>
                <c:pt idx="1379">
                  <c:v>29.34</c:v>
                </c:pt>
                <c:pt idx="1380">
                  <c:v>29.13</c:v>
                </c:pt>
                <c:pt idx="1381">
                  <c:v>30.35</c:v>
                </c:pt>
                <c:pt idx="1382">
                  <c:v>30.3</c:v>
                </c:pt>
                <c:pt idx="1383">
                  <c:v>32.69</c:v>
                </c:pt>
                <c:pt idx="1384">
                  <c:v>29.38</c:v>
                </c:pt>
                <c:pt idx="1385">
                  <c:v>28.25</c:v>
                </c:pt>
                <c:pt idx="1386">
                  <c:v>28.25</c:v>
                </c:pt>
                <c:pt idx="1387">
                  <c:v>28.04</c:v>
                </c:pt>
                <c:pt idx="1388">
                  <c:v>29.13</c:v>
                </c:pt>
                <c:pt idx="1389">
                  <c:v>30.39</c:v>
                </c:pt>
                <c:pt idx="1390">
                  <c:v>30.39</c:v>
                </c:pt>
                <c:pt idx="1391">
                  <c:v>28.63</c:v>
                </c:pt>
                <c:pt idx="1392">
                  <c:v>28.5</c:v>
                </c:pt>
                <c:pt idx="1393">
                  <c:v>29.42</c:v>
                </c:pt>
                <c:pt idx="1394">
                  <c:v>26.99</c:v>
                </c:pt>
                <c:pt idx="1395">
                  <c:v>25.69</c:v>
                </c:pt>
                <c:pt idx="1396">
                  <c:v>26.41</c:v>
                </c:pt>
                <c:pt idx="1397">
                  <c:v>24.56</c:v>
                </c:pt>
                <c:pt idx="1398">
                  <c:v>24.23</c:v>
                </c:pt>
                <c:pt idx="1399">
                  <c:v>24.39</c:v>
                </c:pt>
                <c:pt idx="1400">
                  <c:v>25.15</c:v>
                </c:pt>
                <c:pt idx="1401">
                  <c:v>24.65</c:v>
                </c:pt>
                <c:pt idx="1402">
                  <c:v>25.36</c:v>
                </c:pt>
                <c:pt idx="1403">
                  <c:v>26.16</c:v>
                </c:pt>
                <c:pt idx="1404">
                  <c:v>25.95</c:v>
                </c:pt>
                <c:pt idx="1405">
                  <c:v>26.03</c:v>
                </c:pt>
                <c:pt idx="1406">
                  <c:v>26.83</c:v>
                </c:pt>
                <c:pt idx="1407">
                  <c:v>26.41</c:v>
                </c:pt>
                <c:pt idx="1408">
                  <c:v>28.71</c:v>
                </c:pt>
                <c:pt idx="1409">
                  <c:v>29.42</c:v>
                </c:pt>
                <c:pt idx="1410">
                  <c:v>28.67</c:v>
                </c:pt>
                <c:pt idx="1411">
                  <c:v>28.33</c:v>
                </c:pt>
                <c:pt idx="1412">
                  <c:v>27.96</c:v>
                </c:pt>
                <c:pt idx="1413">
                  <c:v>28.5</c:v>
                </c:pt>
                <c:pt idx="1414">
                  <c:v>28</c:v>
                </c:pt>
                <c:pt idx="1415">
                  <c:v>29.17</c:v>
                </c:pt>
                <c:pt idx="1416">
                  <c:v>30.35</c:v>
                </c:pt>
                <c:pt idx="1417">
                  <c:v>26.7</c:v>
                </c:pt>
                <c:pt idx="1418">
                  <c:v>24.98</c:v>
                </c:pt>
                <c:pt idx="1419">
                  <c:v>25.36</c:v>
                </c:pt>
                <c:pt idx="1420">
                  <c:v>26.07</c:v>
                </c:pt>
                <c:pt idx="1421">
                  <c:v>26.57</c:v>
                </c:pt>
                <c:pt idx="1422">
                  <c:v>27.04</c:v>
                </c:pt>
                <c:pt idx="1423">
                  <c:v>26.11</c:v>
                </c:pt>
                <c:pt idx="1424">
                  <c:v>26.36</c:v>
                </c:pt>
                <c:pt idx="1425">
                  <c:v>27.54</c:v>
                </c:pt>
                <c:pt idx="1426">
                  <c:v>25.02</c:v>
                </c:pt>
                <c:pt idx="1427">
                  <c:v>24.69</c:v>
                </c:pt>
                <c:pt idx="1428">
                  <c:v>25.74</c:v>
                </c:pt>
                <c:pt idx="1429">
                  <c:v>26.16</c:v>
                </c:pt>
                <c:pt idx="1430">
                  <c:v>26.62</c:v>
                </c:pt>
                <c:pt idx="1431">
                  <c:v>26.45</c:v>
                </c:pt>
                <c:pt idx="1432">
                  <c:v>26.95</c:v>
                </c:pt>
                <c:pt idx="1433">
                  <c:v>26.41</c:v>
                </c:pt>
                <c:pt idx="1434">
                  <c:v>26.16</c:v>
                </c:pt>
                <c:pt idx="1435">
                  <c:v>25.69</c:v>
                </c:pt>
                <c:pt idx="1436">
                  <c:v>25.27</c:v>
                </c:pt>
                <c:pt idx="1437">
                  <c:v>25.27</c:v>
                </c:pt>
                <c:pt idx="1438">
                  <c:v>25.9</c:v>
                </c:pt>
                <c:pt idx="1439">
                  <c:v>25.9</c:v>
                </c:pt>
                <c:pt idx="1440">
                  <c:v>25.9</c:v>
                </c:pt>
                <c:pt idx="1441">
                  <c:v>25.95</c:v>
                </c:pt>
                <c:pt idx="1442">
                  <c:v>25.99</c:v>
                </c:pt>
                <c:pt idx="1443">
                  <c:v>25.23</c:v>
                </c:pt>
                <c:pt idx="1444">
                  <c:v>26.28</c:v>
                </c:pt>
                <c:pt idx="1445">
                  <c:v>24.98</c:v>
                </c:pt>
                <c:pt idx="1446">
                  <c:v>24.1</c:v>
                </c:pt>
                <c:pt idx="1447">
                  <c:v>24.94</c:v>
                </c:pt>
                <c:pt idx="1448">
                  <c:v>24.98</c:v>
                </c:pt>
                <c:pt idx="1449">
                  <c:v>23.22</c:v>
                </c:pt>
                <c:pt idx="1450">
                  <c:v>23.01</c:v>
                </c:pt>
                <c:pt idx="1451">
                  <c:v>23.01</c:v>
                </c:pt>
                <c:pt idx="1452">
                  <c:v>22.09</c:v>
                </c:pt>
                <c:pt idx="1453">
                  <c:v>23.81</c:v>
                </c:pt>
                <c:pt idx="1454">
                  <c:v>24.73</c:v>
                </c:pt>
                <c:pt idx="1455">
                  <c:v>24.81</c:v>
                </c:pt>
                <c:pt idx="1456">
                  <c:v>24.6</c:v>
                </c:pt>
                <c:pt idx="1457">
                  <c:v>23.85</c:v>
                </c:pt>
                <c:pt idx="1458">
                  <c:v>23.3</c:v>
                </c:pt>
                <c:pt idx="1459">
                  <c:v>23.01</c:v>
                </c:pt>
                <c:pt idx="1460">
                  <c:v>21.04</c:v>
                </c:pt>
                <c:pt idx="1461">
                  <c:v>21.42</c:v>
                </c:pt>
                <c:pt idx="1462">
                  <c:v>19.11</c:v>
                </c:pt>
                <c:pt idx="1463">
                  <c:v>19.03</c:v>
                </c:pt>
                <c:pt idx="1464">
                  <c:v>18.34</c:v>
                </c:pt>
                <c:pt idx="1465">
                  <c:v>19.07</c:v>
                </c:pt>
                <c:pt idx="1466">
                  <c:v>18.04</c:v>
                </c:pt>
                <c:pt idx="1467">
                  <c:v>16.72</c:v>
                </c:pt>
                <c:pt idx="1468">
                  <c:v>17.809999999999999</c:v>
                </c:pt>
                <c:pt idx="1469">
                  <c:v>16.260000000000002</c:v>
                </c:pt>
                <c:pt idx="1470">
                  <c:v>17.690000000000001</c:v>
                </c:pt>
                <c:pt idx="1471">
                  <c:v>18.23</c:v>
                </c:pt>
                <c:pt idx="1472">
                  <c:v>16.559999999999999</c:v>
                </c:pt>
                <c:pt idx="1473">
                  <c:v>17.600000000000001</c:v>
                </c:pt>
                <c:pt idx="1474">
                  <c:v>20.41</c:v>
                </c:pt>
                <c:pt idx="1475">
                  <c:v>22.01</c:v>
                </c:pt>
                <c:pt idx="1476">
                  <c:v>23.26</c:v>
                </c:pt>
                <c:pt idx="1477">
                  <c:v>23.05</c:v>
                </c:pt>
                <c:pt idx="1478">
                  <c:v>24.31</c:v>
                </c:pt>
                <c:pt idx="1479">
                  <c:v>25.15</c:v>
                </c:pt>
                <c:pt idx="1480">
                  <c:v>25.32</c:v>
                </c:pt>
                <c:pt idx="1481">
                  <c:v>24.23</c:v>
                </c:pt>
                <c:pt idx="1482">
                  <c:v>23.93</c:v>
                </c:pt>
                <c:pt idx="1483">
                  <c:v>22.76</c:v>
                </c:pt>
                <c:pt idx="1484">
                  <c:v>24.73</c:v>
                </c:pt>
                <c:pt idx="1485">
                  <c:v>25.86</c:v>
                </c:pt>
                <c:pt idx="1486">
                  <c:v>26.91</c:v>
                </c:pt>
                <c:pt idx="1487">
                  <c:v>26.16</c:v>
                </c:pt>
                <c:pt idx="1488">
                  <c:v>28.08</c:v>
                </c:pt>
                <c:pt idx="1489">
                  <c:v>28.33</c:v>
                </c:pt>
                <c:pt idx="1490">
                  <c:v>28.08</c:v>
                </c:pt>
                <c:pt idx="1491">
                  <c:v>28.59</c:v>
                </c:pt>
                <c:pt idx="1492">
                  <c:v>29.21</c:v>
                </c:pt>
                <c:pt idx="1493">
                  <c:v>29.21</c:v>
                </c:pt>
                <c:pt idx="1494">
                  <c:v>29.13</c:v>
                </c:pt>
                <c:pt idx="1495">
                  <c:v>29.68</c:v>
                </c:pt>
                <c:pt idx="1496">
                  <c:v>28.88</c:v>
                </c:pt>
                <c:pt idx="1497">
                  <c:v>28.5</c:v>
                </c:pt>
                <c:pt idx="1498">
                  <c:v>28.25</c:v>
                </c:pt>
                <c:pt idx="1499">
                  <c:v>28.59</c:v>
                </c:pt>
                <c:pt idx="1500">
                  <c:v>28.75</c:v>
                </c:pt>
                <c:pt idx="1501">
                  <c:v>30.64</c:v>
                </c:pt>
                <c:pt idx="1502">
                  <c:v>28.04</c:v>
                </c:pt>
                <c:pt idx="1503">
                  <c:v>27.71</c:v>
                </c:pt>
                <c:pt idx="1504">
                  <c:v>27.66</c:v>
                </c:pt>
                <c:pt idx="1505">
                  <c:v>29.01</c:v>
                </c:pt>
                <c:pt idx="1506">
                  <c:v>27.71</c:v>
                </c:pt>
                <c:pt idx="1507">
                  <c:v>29.13</c:v>
                </c:pt>
                <c:pt idx="1508">
                  <c:v>29.13</c:v>
                </c:pt>
                <c:pt idx="1509">
                  <c:v>29.13</c:v>
                </c:pt>
                <c:pt idx="1510">
                  <c:v>29.26</c:v>
                </c:pt>
                <c:pt idx="1511">
                  <c:v>27.62</c:v>
                </c:pt>
                <c:pt idx="1512">
                  <c:v>28.42</c:v>
                </c:pt>
                <c:pt idx="1513">
                  <c:v>29.38</c:v>
                </c:pt>
                <c:pt idx="1514">
                  <c:v>28.5</c:v>
                </c:pt>
                <c:pt idx="1515">
                  <c:v>26.49</c:v>
                </c:pt>
                <c:pt idx="1516">
                  <c:v>26.24</c:v>
                </c:pt>
                <c:pt idx="1517">
                  <c:v>26.62</c:v>
                </c:pt>
                <c:pt idx="1518">
                  <c:v>26.36</c:v>
                </c:pt>
                <c:pt idx="1519">
                  <c:v>26.66</c:v>
                </c:pt>
                <c:pt idx="1520">
                  <c:v>24.1</c:v>
                </c:pt>
                <c:pt idx="1521">
                  <c:v>24.69</c:v>
                </c:pt>
                <c:pt idx="1522">
                  <c:v>24.1</c:v>
                </c:pt>
                <c:pt idx="1523">
                  <c:v>25.07</c:v>
                </c:pt>
                <c:pt idx="1524">
                  <c:v>25.69</c:v>
                </c:pt>
                <c:pt idx="1525">
                  <c:v>26.16</c:v>
                </c:pt>
                <c:pt idx="1526">
                  <c:v>7.39</c:v>
                </c:pt>
                <c:pt idx="1527">
                  <c:v>7.39</c:v>
                </c:pt>
                <c:pt idx="1528">
                  <c:v>7</c:v>
                </c:pt>
                <c:pt idx="1529">
                  <c:v>6.72</c:v>
                </c:pt>
                <c:pt idx="1530">
                  <c:v>6.7</c:v>
                </c:pt>
                <c:pt idx="1531">
                  <c:v>6.7</c:v>
                </c:pt>
                <c:pt idx="1532">
                  <c:v>6.75</c:v>
                </c:pt>
                <c:pt idx="1533">
                  <c:v>7.07</c:v>
                </c:pt>
                <c:pt idx="1534">
                  <c:v>7.11</c:v>
                </c:pt>
                <c:pt idx="1535">
                  <c:v>7.18</c:v>
                </c:pt>
                <c:pt idx="1536">
                  <c:v>7.24</c:v>
                </c:pt>
                <c:pt idx="1537">
                  <c:v>7.06</c:v>
                </c:pt>
                <c:pt idx="1538">
                  <c:v>7.07</c:v>
                </c:pt>
                <c:pt idx="1539">
                  <c:v>6.38</c:v>
                </c:pt>
                <c:pt idx="1540">
                  <c:v>6.17</c:v>
                </c:pt>
                <c:pt idx="1541">
                  <c:v>6.21</c:v>
                </c:pt>
                <c:pt idx="1542">
                  <c:v>6</c:v>
                </c:pt>
                <c:pt idx="1543">
                  <c:v>5.95</c:v>
                </c:pt>
                <c:pt idx="1544">
                  <c:v>5.87</c:v>
                </c:pt>
                <c:pt idx="1545">
                  <c:v>5.79</c:v>
                </c:pt>
                <c:pt idx="1546">
                  <c:v>5.94</c:v>
                </c:pt>
                <c:pt idx="1547">
                  <c:v>5.94</c:v>
                </c:pt>
                <c:pt idx="1548">
                  <c:v>5.96</c:v>
                </c:pt>
                <c:pt idx="1549">
                  <c:v>5.91</c:v>
                </c:pt>
                <c:pt idx="1550">
                  <c:v>6.08</c:v>
                </c:pt>
                <c:pt idx="1551">
                  <c:v>6.26</c:v>
                </c:pt>
                <c:pt idx="1552">
                  <c:v>5.98</c:v>
                </c:pt>
                <c:pt idx="1553">
                  <c:v>5.86</c:v>
                </c:pt>
                <c:pt idx="1554">
                  <c:v>5.87</c:v>
                </c:pt>
                <c:pt idx="1555">
                  <c:v>6.03</c:v>
                </c:pt>
                <c:pt idx="1556">
                  <c:v>6.06</c:v>
                </c:pt>
                <c:pt idx="1557">
                  <c:v>6.16</c:v>
                </c:pt>
                <c:pt idx="1558">
                  <c:v>6.14</c:v>
                </c:pt>
                <c:pt idx="1559">
                  <c:v>6.01</c:v>
                </c:pt>
                <c:pt idx="1560">
                  <c:v>6</c:v>
                </c:pt>
                <c:pt idx="1561">
                  <c:v>6.13</c:v>
                </c:pt>
                <c:pt idx="1562">
                  <c:v>6.13</c:v>
                </c:pt>
                <c:pt idx="1563">
                  <c:v>6.2</c:v>
                </c:pt>
                <c:pt idx="1564">
                  <c:v>6.21</c:v>
                </c:pt>
                <c:pt idx="1565">
                  <c:v>6.27</c:v>
                </c:pt>
                <c:pt idx="1566">
                  <c:v>6.32</c:v>
                </c:pt>
                <c:pt idx="1567">
                  <c:v>6.39</c:v>
                </c:pt>
                <c:pt idx="1568">
                  <c:v>6.28</c:v>
                </c:pt>
                <c:pt idx="1569">
                  <c:v>6.39</c:v>
                </c:pt>
                <c:pt idx="1570">
                  <c:v>6.43</c:v>
                </c:pt>
                <c:pt idx="1571">
                  <c:v>6.43</c:v>
                </c:pt>
                <c:pt idx="1572">
                  <c:v>6.59</c:v>
                </c:pt>
                <c:pt idx="1573">
                  <c:v>6.61</c:v>
                </c:pt>
                <c:pt idx="1574">
                  <c:v>6.3</c:v>
                </c:pt>
                <c:pt idx="1575">
                  <c:v>6.28</c:v>
                </c:pt>
                <c:pt idx="1576">
                  <c:v>6.32</c:v>
                </c:pt>
                <c:pt idx="1577">
                  <c:v>6.28</c:v>
                </c:pt>
                <c:pt idx="1578">
                  <c:v>6.35</c:v>
                </c:pt>
                <c:pt idx="1579">
                  <c:v>6.56</c:v>
                </c:pt>
                <c:pt idx="1580">
                  <c:v>6.85</c:v>
                </c:pt>
                <c:pt idx="1581">
                  <c:v>6.6</c:v>
                </c:pt>
                <c:pt idx="1582">
                  <c:v>6.7</c:v>
                </c:pt>
                <c:pt idx="1583">
                  <c:v>6.39</c:v>
                </c:pt>
                <c:pt idx="1584">
                  <c:v>6.21</c:v>
                </c:pt>
                <c:pt idx="1585">
                  <c:v>6.48</c:v>
                </c:pt>
                <c:pt idx="1586">
                  <c:v>6.48</c:v>
                </c:pt>
                <c:pt idx="1587">
                  <c:v>6.48</c:v>
                </c:pt>
                <c:pt idx="1588">
                  <c:v>6.54</c:v>
                </c:pt>
                <c:pt idx="1589">
                  <c:v>6.8</c:v>
                </c:pt>
                <c:pt idx="1590">
                  <c:v>6.8</c:v>
                </c:pt>
                <c:pt idx="1591">
                  <c:v>6.78</c:v>
                </c:pt>
                <c:pt idx="1592">
                  <c:v>6.77</c:v>
                </c:pt>
                <c:pt idx="1593">
                  <c:v>6.91</c:v>
                </c:pt>
                <c:pt idx="1594">
                  <c:v>6.61</c:v>
                </c:pt>
                <c:pt idx="1595">
                  <c:v>6.2</c:v>
                </c:pt>
                <c:pt idx="1596">
                  <c:v>6.38</c:v>
                </c:pt>
                <c:pt idx="1597">
                  <c:v>6.48</c:v>
                </c:pt>
                <c:pt idx="1598">
                  <c:v>6.66</c:v>
                </c:pt>
                <c:pt idx="1599">
                  <c:v>6.34</c:v>
                </c:pt>
                <c:pt idx="1600">
                  <c:v>6.32</c:v>
                </c:pt>
                <c:pt idx="1601">
                  <c:v>6.29</c:v>
                </c:pt>
                <c:pt idx="1602">
                  <c:v>6.36</c:v>
                </c:pt>
                <c:pt idx="1603">
                  <c:v>6.34</c:v>
                </c:pt>
                <c:pt idx="1604">
                  <c:v>6.34</c:v>
                </c:pt>
                <c:pt idx="1605">
                  <c:v>6.34</c:v>
                </c:pt>
                <c:pt idx="1606">
                  <c:v>6.41</c:v>
                </c:pt>
                <c:pt idx="1607">
                  <c:v>6.42</c:v>
                </c:pt>
                <c:pt idx="1608">
                  <c:v>6.52</c:v>
                </c:pt>
                <c:pt idx="1609">
                  <c:v>6.51</c:v>
                </c:pt>
                <c:pt idx="1610">
                  <c:v>6.39</c:v>
                </c:pt>
                <c:pt idx="1611">
                  <c:v>6.25</c:v>
                </c:pt>
                <c:pt idx="1612">
                  <c:v>6.11</c:v>
                </c:pt>
                <c:pt idx="1613">
                  <c:v>6.07</c:v>
                </c:pt>
                <c:pt idx="1614">
                  <c:v>5.88</c:v>
                </c:pt>
                <c:pt idx="1615">
                  <c:v>5.95</c:v>
                </c:pt>
                <c:pt idx="1616">
                  <c:v>5.77</c:v>
                </c:pt>
                <c:pt idx="1617">
                  <c:v>5.68</c:v>
                </c:pt>
                <c:pt idx="1618">
                  <c:v>5.81</c:v>
                </c:pt>
                <c:pt idx="1619">
                  <c:v>5.81</c:v>
                </c:pt>
                <c:pt idx="1620">
                  <c:v>5.86</c:v>
                </c:pt>
                <c:pt idx="1621">
                  <c:v>5.81</c:v>
                </c:pt>
                <c:pt idx="1622">
                  <c:v>5.75</c:v>
                </c:pt>
                <c:pt idx="1623">
                  <c:v>5.76</c:v>
                </c:pt>
                <c:pt idx="1624">
                  <c:v>6.16</c:v>
                </c:pt>
                <c:pt idx="1625">
                  <c:v>6.16</c:v>
                </c:pt>
                <c:pt idx="1626">
                  <c:v>5.97</c:v>
                </c:pt>
                <c:pt idx="1627">
                  <c:v>5.81</c:v>
                </c:pt>
                <c:pt idx="1628">
                  <c:v>5.57</c:v>
                </c:pt>
                <c:pt idx="1629">
                  <c:v>5.49</c:v>
                </c:pt>
                <c:pt idx="1630">
                  <c:v>5.38</c:v>
                </c:pt>
                <c:pt idx="1631">
                  <c:v>5.38</c:v>
                </c:pt>
                <c:pt idx="1632">
                  <c:v>5.5</c:v>
                </c:pt>
                <c:pt idx="1633">
                  <c:v>5.97</c:v>
                </c:pt>
                <c:pt idx="1634">
                  <c:v>6</c:v>
                </c:pt>
                <c:pt idx="1635">
                  <c:v>6.21</c:v>
                </c:pt>
                <c:pt idx="1636">
                  <c:v>6.03</c:v>
                </c:pt>
                <c:pt idx="1637">
                  <c:v>5.93</c:v>
                </c:pt>
                <c:pt idx="1638">
                  <c:v>6.48</c:v>
                </c:pt>
                <c:pt idx="1639">
                  <c:v>6.81</c:v>
                </c:pt>
                <c:pt idx="1640">
                  <c:v>6.87</c:v>
                </c:pt>
                <c:pt idx="1641">
                  <c:v>7.05</c:v>
                </c:pt>
                <c:pt idx="1642">
                  <c:v>6.74</c:v>
                </c:pt>
                <c:pt idx="1643">
                  <c:v>6.34</c:v>
                </c:pt>
                <c:pt idx="1644">
                  <c:v>6.33</c:v>
                </c:pt>
                <c:pt idx="1645">
                  <c:v>6.28</c:v>
                </c:pt>
                <c:pt idx="1646">
                  <c:v>6.41</c:v>
                </c:pt>
                <c:pt idx="1647">
                  <c:v>6.26</c:v>
                </c:pt>
                <c:pt idx="1648">
                  <c:v>6.46</c:v>
                </c:pt>
                <c:pt idx="1649">
                  <c:v>6.38</c:v>
                </c:pt>
                <c:pt idx="1650">
                  <c:v>6.3</c:v>
                </c:pt>
                <c:pt idx="1651">
                  <c:v>6.04</c:v>
                </c:pt>
                <c:pt idx="1652">
                  <c:v>6.04</c:v>
                </c:pt>
                <c:pt idx="1653">
                  <c:v>6.65</c:v>
                </c:pt>
                <c:pt idx="1654">
                  <c:v>6.6</c:v>
                </c:pt>
                <c:pt idx="1655">
                  <c:v>7.03</c:v>
                </c:pt>
                <c:pt idx="1656">
                  <c:v>7.11</c:v>
                </c:pt>
                <c:pt idx="1657">
                  <c:v>7.1</c:v>
                </c:pt>
                <c:pt idx="1658">
                  <c:v>7.31</c:v>
                </c:pt>
                <c:pt idx="1659">
                  <c:v>7.19</c:v>
                </c:pt>
                <c:pt idx="1660">
                  <c:v>7.37</c:v>
                </c:pt>
                <c:pt idx="1661">
                  <c:v>7.36</c:v>
                </c:pt>
                <c:pt idx="1662">
                  <c:v>7.7</c:v>
                </c:pt>
                <c:pt idx="1663">
                  <c:v>7.73</c:v>
                </c:pt>
                <c:pt idx="1664">
                  <c:v>7.7</c:v>
                </c:pt>
                <c:pt idx="1665">
                  <c:v>7.5</c:v>
                </c:pt>
                <c:pt idx="1666">
                  <c:v>7.47</c:v>
                </c:pt>
                <c:pt idx="1667">
                  <c:v>7.51</c:v>
                </c:pt>
                <c:pt idx="1668">
                  <c:v>7.57</c:v>
                </c:pt>
                <c:pt idx="1669">
                  <c:v>7.64</c:v>
                </c:pt>
                <c:pt idx="1670">
                  <c:v>7.57</c:v>
                </c:pt>
                <c:pt idx="1671">
                  <c:v>7.61</c:v>
                </c:pt>
                <c:pt idx="1672">
                  <c:v>7.47</c:v>
                </c:pt>
                <c:pt idx="1673">
                  <c:v>7.82</c:v>
                </c:pt>
                <c:pt idx="1674">
                  <c:v>7.73</c:v>
                </c:pt>
                <c:pt idx="1675">
                  <c:v>7.73</c:v>
                </c:pt>
                <c:pt idx="1676">
                  <c:v>7.35</c:v>
                </c:pt>
                <c:pt idx="1677">
                  <c:v>7.35</c:v>
                </c:pt>
                <c:pt idx="1678">
                  <c:v>7.52</c:v>
                </c:pt>
                <c:pt idx="1679">
                  <c:v>7.45</c:v>
                </c:pt>
                <c:pt idx="1680">
                  <c:v>7.51</c:v>
                </c:pt>
                <c:pt idx="1681">
                  <c:v>7.47</c:v>
                </c:pt>
                <c:pt idx="1682">
                  <c:v>7.42</c:v>
                </c:pt>
                <c:pt idx="1683">
                  <c:v>7.3</c:v>
                </c:pt>
                <c:pt idx="1684">
                  <c:v>7.22</c:v>
                </c:pt>
                <c:pt idx="1685">
                  <c:v>7.06</c:v>
                </c:pt>
                <c:pt idx="1686">
                  <c:v>7.35</c:v>
                </c:pt>
                <c:pt idx="1687">
                  <c:v>7.35</c:v>
                </c:pt>
                <c:pt idx="1688">
                  <c:v>7.6</c:v>
                </c:pt>
                <c:pt idx="1689">
                  <c:v>7.81</c:v>
                </c:pt>
                <c:pt idx="1690">
                  <c:v>8.25</c:v>
                </c:pt>
                <c:pt idx="1691">
                  <c:v>8.15</c:v>
                </c:pt>
                <c:pt idx="1692">
                  <c:v>8.0500000000000007</c:v>
                </c:pt>
                <c:pt idx="1693">
                  <c:v>8.0299999999999994</c:v>
                </c:pt>
                <c:pt idx="1694">
                  <c:v>8.16</c:v>
                </c:pt>
                <c:pt idx="1695">
                  <c:v>8.51</c:v>
                </c:pt>
                <c:pt idx="1696">
                  <c:v>8.67</c:v>
                </c:pt>
                <c:pt idx="1697">
                  <c:v>8.7899999999999991</c:v>
                </c:pt>
                <c:pt idx="1698">
                  <c:v>8.7899999999999991</c:v>
                </c:pt>
                <c:pt idx="1699">
                  <c:v>8.76</c:v>
                </c:pt>
                <c:pt idx="1700">
                  <c:v>8.9600000000000009</c:v>
                </c:pt>
                <c:pt idx="1701">
                  <c:v>8.9600000000000009</c:v>
                </c:pt>
                <c:pt idx="1702">
                  <c:v>8.67</c:v>
                </c:pt>
                <c:pt idx="1703">
                  <c:v>8.85</c:v>
                </c:pt>
                <c:pt idx="1704">
                  <c:v>8.86</c:v>
                </c:pt>
                <c:pt idx="1705">
                  <c:v>8.77</c:v>
                </c:pt>
                <c:pt idx="1706">
                  <c:v>8.9</c:v>
                </c:pt>
                <c:pt idx="1707">
                  <c:v>9.2200000000000006</c:v>
                </c:pt>
                <c:pt idx="1708">
                  <c:v>9.5399999999999991</c:v>
                </c:pt>
                <c:pt idx="1709">
                  <c:v>9.18</c:v>
                </c:pt>
                <c:pt idx="1710">
                  <c:v>9.5399999999999991</c:v>
                </c:pt>
                <c:pt idx="1711">
                  <c:v>9.73</c:v>
                </c:pt>
                <c:pt idx="1712">
                  <c:v>10.130000000000001</c:v>
                </c:pt>
                <c:pt idx="1713">
                  <c:v>9.89</c:v>
                </c:pt>
                <c:pt idx="1714">
                  <c:v>9.48</c:v>
                </c:pt>
                <c:pt idx="1715">
                  <c:v>9.68</c:v>
                </c:pt>
                <c:pt idx="1716">
                  <c:v>9.56</c:v>
                </c:pt>
                <c:pt idx="1717">
                  <c:v>9.3000000000000007</c:v>
                </c:pt>
                <c:pt idx="1718">
                  <c:v>9.75</c:v>
                </c:pt>
                <c:pt idx="1719">
                  <c:v>9.7200000000000006</c:v>
                </c:pt>
                <c:pt idx="1720">
                  <c:v>8.98</c:v>
                </c:pt>
                <c:pt idx="1721">
                  <c:v>9.23</c:v>
                </c:pt>
                <c:pt idx="1722">
                  <c:v>8.5299999999999994</c:v>
                </c:pt>
                <c:pt idx="1723">
                  <c:v>7.92</c:v>
                </c:pt>
                <c:pt idx="1724">
                  <c:v>7.88</c:v>
                </c:pt>
                <c:pt idx="1725">
                  <c:v>7.88</c:v>
                </c:pt>
                <c:pt idx="1726">
                  <c:v>7.82</c:v>
                </c:pt>
                <c:pt idx="1727">
                  <c:v>7.82</c:v>
                </c:pt>
                <c:pt idx="1728">
                  <c:v>7.76</c:v>
                </c:pt>
                <c:pt idx="1729">
                  <c:v>7.48</c:v>
                </c:pt>
                <c:pt idx="1730">
                  <c:v>7.17</c:v>
                </c:pt>
                <c:pt idx="1731">
                  <c:v>6.52</c:v>
                </c:pt>
                <c:pt idx="1732">
                  <c:v>6.3</c:v>
                </c:pt>
                <c:pt idx="1733">
                  <c:v>6.34</c:v>
                </c:pt>
                <c:pt idx="1734">
                  <c:v>6.41</c:v>
                </c:pt>
                <c:pt idx="1735">
                  <c:v>6.27</c:v>
                </c:pt>
                <c:pt idx="1736">
                  <c:v>6.26</c:v>
                </c:pt>
                <c:pt idx="1737">
                  <c:v>5.98</c:v>
                </c:pt>
                <c:pt idx="1738">
                  <c:v>5.97</c:v>
                </c:pt>
                <c:pt idx="1739">
                  <c:v>6.2</c:v>
                </c:pt>
                <c:pt idx="1740">
                  <c:v>6.35</c:v>
                </c:pt>
                <c:pt idx="1741">
                  <c:v>6.38</c:v>
                </c:pt>
                <c:pt idx="1742">
                  <c:v>5.79</c:v>
                </c:pt>
                <c:pt idx="1743">
                  <c:v>5.45</c:v>
                </c:pt>
                <c:pt idx="1744">
                  <c:v>5.45</c:v>
                </c:pt>
                <c:pt idx="1745">
                  <c:v>5.81</c:v>
                </c:pt>
                <c:pt idx="1746">
                  <c:v>5.91</c:v>
                </c:pt>
                <c:pt idx="1747">
                  <c:v>6.17</c:v>
                </c:pt>
                <c:pt idx="1748">
                  <c:v>6.21</c:v>
                </c:pt>
                <c:pt idx="1749">
                  <c:v>6.19</c:v>
                </c:pt>
                <c:pt idx="1750">
                  <c:v>6.28</c:v>
                </c:pt>
                <c:pt idx="1751">
                  <c:v>6.28</c:v>
                </c:pt>
                <c:pt idx="1752">
                  <c:v>6.28</c:v>
                </c:pt>
                <c:pt idx="1753">
                  <c:v>6.06</c:v>
                </c:pt>
                <c:pt idx="1754">
                  <c:v>6.25</c:v>
                </c:pt>
                <c:pt idx="1755">
                  <c:v>6.06</c:v>
                </c:pt>
                <c:pt idx="1756">
                  <c:v>5.83</c:v>
                </c:pt>
                <c:pt idx="1757">
                  <c:v>5.77</c:v>
                </c:pt>
                <c:pt idx="1758">
                  <c:v>5.71</c:v>
                </c:pt>
                <c:pt idx="1759">
                  <c:v>5.75</c:v>
                </c:pt>
                <c:pt idx="1760">
                  <c:v>5.59</c:v>
                </c:pt>
                <c:pt idx="1761">
                  <c:v>5.59</c:v>
                </c:pt>
                <c:pt idx="1762">
                  <c:v>5.59</c:v>
                </c:pt>
                <c:pt idx="1763">
                  <c:v>5.59</c:v>
                </c:pt>
                <c:pt idx="1764">
                  <c:v>5.66</c:v>
                </c:pt>
                <c:pt idx="1765">
                  <c:v>5.55</c:v>
                </c:pt>
                <c:pt idx="1766">
                  <c:v>5.27</c:v>
                </c:pt>
                <c:pt idx="1767">
                  <c:v>5.26</c:v>
                </c:pt>
                <c:pt idx="1768">
                  <c:v>5.25</c:v>
                </c:pt>
                <c:pt idx="1769">
                  <c:v>5.12</c:v>
                </c:pt>
                <c:pt idx="1770">
                  <c:v>4.97</c:v>
                </c:pt>
                <c:pt idx="1771">
                  <c:v>4.96</c:v>
                </c:pt>
                <c:pt idx="1772">
                  <c:v>5.17</c:v>
                </c:pt>
                <c:pt idx="1773">
                  <c:v>5.19</c:v>
                </c:pt>
                <c:pt idx="1774">
                  <c:v>5.17</c:v>
                </c:pt>
                <c:pt idx="1775">
                  <c:v>5.14</c:v>
                </c:pt>
                <c:pt idx="1776">
                  <c:v>5.03</c:v>
                </c:pt>
                <c:pt idx="1777">
                  <c:v>5.03</c:v>
                </c:pt>
                <c:pt idx="1778">
                  <c:v>4.97</c:v>
                </c:pt>
                <c:pt idx="1779">
                  <c:v>4.97</c:v>
                </c:pt>
                <c:pt idx="1780">
                  <c:v>4.97</c:v>
                </c:pt>
                <c:pt idx="1781">
                  <c:v>4.62</c:v>
                </c:pt>
                <c:pt idx="1782">
                  <c:v>4.59</c:v>
                </c:pt>
                <c:pt idx="1783">
                  <c:v>4.3499999999999996</c:v>
                </c:pt>
                <c:pt idx="1784">
                  <c:v>4.49</c:v>
                </c:pt>
                <c:pt idx="1785">
                  <c:v>4.67</c:v>
                </c:pt>
                <c:pt idx="1786">
                  <c:v>4.7300000000000004</c:v>
                </c:pt>
                <c:pt idx="1787">
                  <c:v>81.3</c:v>
                </c:pt>
                <c:pt idx="1788">
                  <c:v>81.3</c:v>
                </c:pt>
                <c:pt idx="1789">
                  <c:v>78.349999999999994</c:v>
                </c:pt>
                <c:pt idx="1790">
                  <c:v>77.33</c:v>
                </c:pt>
                <c:pt idx="1791">
                  <c:v>80.38</c:v>
                </c:pt>
                <c:pt idx="1792">
                  <c:v>80.38</c:v>
                </c:pt>
                <c:pt idx="1793">
                  <c:v>81.400000000000006</c:v>
                </c:pt>
                <c:pt idx="1794">
                  <c:v>81.81</c:v>
                </c:pt>
                <c:pt idx="1795">
                  <c:v>82.52</c:v>
                </c:pt>
                <c:pt idx="1796">
                  <c:v>81.5</c:v>
                </c:pt>
                <c:pt idx="1797">
                  <c:v>80.180000000000007</c:v>
                </c:pt>
                <c:pt idx="1798">
                  <c:v>84.35</c:v>
                </c:pt>
                <c:pt idx="1799">
                  <c:v>87.61</c:v>
                </c:pt>
                <c:pt idx="1800">
                  <c:v>87.51</c:v>
                </c:pt>
                <c:pt idx="1801">
                  <c:v>83.84</c:v>
                </c:pt>
                <c:pt idx="1802">
                  <c:v>87.61</c:v>
                </c:pt>
                <c:pt idx="1803">
                  <c:v>89.85</c:v>
                </c:pt>
                <c:pt idx="1804">
                  <c:v>88.83</c:v>
                </c:pt>
                <c:pt idx="1805">
                  <c:v>92.39</c:v>
                </c:pt>
                <c:pt idx="1806">
                  <c:v>94.32</c:v>
                </c:pt>
                <c:pt idx="1807">
                  <c:v>93.71</c:v>
                </c:pt>
                <c:pt idx="1808">
                  <c:v>97.17</c:v>
                </c:pt>
                <c:pt idx="1809">
                  <c:v>91.68</c:v>
                </c:pt>
                <c:pt idx="1810">
                  <c:v>95.85</c:v>
                </c:pt>
                <c:pt idx="1811">
                  <c:v>97.38</c:v>
                </c:pt>
                <c:pt idx="1812">
                  <c:v>93.61</c:v>
                </c:pt>
                <c:pt idx="1813">
                  <c:v>90.25</c:v>
                </c:pt>
                <c:pt idx="1814">
                  <c:v>94.63</c:v>
                </c:pt>
                <c:pt idx="1815">
                  <c:v>98.29</c:v>
                </c:pt>
                <c:pt idx="1816">
                  <c:v>96.77</c:v>
                </c:pt>
                <c:pt idx="1817">
                  <c:v>107.04</c:v>
                </c:pt>
                <c:pt idx="1818">
                  <c:v>117.42</c:v>
                </c:pt>
                <c:pt idx="1819">
                  <c:v>119.86</c:v>
                </c:pt>
                <c:pt idx="1820">
                  <c:v>118.64</c:v>
                </c:pt>
                <c:pt idx="1821">
                  <c:v>110.3</c:v>
                </c:pt>
                <c:pt idx="1822">
                  <c:v>110.91</c:v>
                </c:pt>
                <c:pt idx="1823">
                  <c:v>111.72</c:v>
                </c:pt>
                <c:pt idx="1824">
                  <c:v>110.3</c:v>
                </c:pt>
                <c:pt idx="1825">
                  <c:v>101.65</c:v>
                </c:pt>
                <c:pt idx="1826">
                  <c:v>100.63</c:v>
                </c:pt>
                <c:pt idx="1827">
                  <c:v>103.18</c:v>
                </c:pt>
                <c:pt idx="1828">
                  <c:v>106.64</c:v>
                </c:pt>
                <c:pt idx="1829">
                  <c:v>100.02</c:v>
                </c:pt>
                <c:pt idx="1830">
                  <c:v>101.04</c:v>
                </c:pt>
                <c:pt idx="1831">
                  <c:v>95.44</c:v>
                </c:pt>
                <c:pt idx="1832">
                  <c:v>89.64</c:v>
                </c:pt>
                <c:pt idx="1833">
                  <c:v>97.27</c:v>
                </c:pt>
                <c:pt idx="1834">
                  <c:v>98.7</c:v>
                </c:pt>
                <c:pt idx="1835">
                  <c:v>100.94</c:v>
                </c:pt>
                <c:pt idx="1836">
                  <c:v>107.45</c:v>
                </c:pt>
                <c:pt idx="1837">
                  <c:v>113.76</c:v>
                </c:pt>
                <c:pt idx="1838">
                  <c:v>115.79</c:v>
                </c:pt>
                <c:pt idx="1839">
                  <c:v>118.24</c:v>
                </c:pt>
                <c:pt idx="1840">
                  <c:v>116</c:v>
                </c:pt>
                <c:pt idx="1841">
                  <c:v>104.4</c:v>
                </c:pt>
                <c:pt idx="1842">
                  <c:v>100.12</c:v>
                </c:pt>
                <c:pt idx="1843">
                  <c:v>104.6</c:v>
                </c:pt>
                <c:pt idx="1844">
                  <c:v>99.61</c:v>
                </c:pt>
                <c:pt idx="1845">
                  <c:v>113.96</c:v>
                </c:pt>
                <c:pt idx="1846">
                  <c:v>114.78</c:v>
                </c:pt>
                <c:pt idx="1847">
                  <c:v>114.78</c:v>
                </c:pt>
                <c:pt idx="1848">
                  <c:v>111.72</c:v>
                </c:pt>
                <c:pt idx="1849">
                  <c:v>112.13</c:v>
                </c:pt>
                <c:pt idx="1850">
                  <c:v>116.61</c:v>
                </c:pt>
                <c:pt idx="1851">
                  <c:v>116.61</c:v>
                </c:pt>
                <c:pt idx="1852">
                  <c:v>120.07</c:v>
                </c:pt>
                <c:pt idx="1853">
                  <c:v>117.83</c:v>
                </c:pt>
                <c:pt idx="1854">
                  <c:v>119.25</c:v>
                </c:pt>
                <c:pt idx="1855">
                  <c:v>129.22</c:v>
                </c:pt>
                <c:pt idx="1856">
                  <c:v>129.22</c:v>
                </c:pt>
                <c:pt idx="1857">
                  <c:v>129.22</c:v>
                </c:pt>
                <c:pt idx="1858">
                  <c:v>129.22</c:v>
                </c:pt>
                <c:pt idx="1859">
                  <c:v>125.15</c:v>
                </c:pt>
                <c:pt idx="1860">
                  <c:v>124.95</c:v>
                </c:pt>
                <c:pt idx="1861">
                  <c:v>124.14</c:v>
                </c:pt>
                <c:pt idx="1862">
                  <c:v>128.21</c:v>
                </c:pt>
                <c:pt idx="1863">
                  <c:v>136.35</c:v>
                </c:pt>
                <c:pt idx="1864">
                  <c:v>135.74</c:v>
                </c:pt>
                <c:pt idx="1865">
                  <c:v>138.38</c:v>
                </c:pt>
                <c:pt idx="1866">
                  <c:v>131.87</c:v>
                </c:pt>
                <c:pt idx="1867">
                  <c:v>124.95</c:v>
                </c:pt>
                <c:pt idx="1868">
                  <c:v>124.95</c:v>
                </c:pt>
                <c:pt idx="1869">
                  <c:v>124.95</c:v>
                </c:pt>
                <c:pt idx="1870">
                  <c:v>122.1</c:v>
                </c:pt>
                <c:pt idx="1871">
                  <c:v>121.49</c:v>
                </c:pt>
                <c:pt idx="1872">
                  <c:v>116.4</c:v>
                </c:pt>
                <c:pt idx="1873">
                  <c:v>112.54</c:v>
                </c:pt>
                <c:pt idx="1874">
                  <c:v>117.01</c:v>
                </c:pt>
                <c:pt idx="1875">
                  <c:v>115.79</c:v>
                </c:pt>
                <c:pt idx="1876">
                  <c:v>116.4</c:v>
                </c:pt>
                <c:pt idx="1877">
                  <c:v>108.67</c:v>
                </c:pt>
                <c:pt idx="1878">
                  <c:v>105.82</c:v>
                </c:pt>
                <c:pt idx="1879">
                  <c:v>98.09</c:v>
                </c:pt>
                <c:pt idx="1880">
                  <c:v>94.43</c:v>
                </c:pt>
                <c:pt idx="1881">
                  <c:v>95.14</c:v>
                </c:pt>
                <c:pt idx="1882">
                  <c:v>91.37</c:v>
                </c:pt>
                <c:pt idx="1883">
                  <c:v>93.31</c:v>
                </c:pt>
                <c:pt idx="1884">
                  <c:v>95.04</c:v>
                </c:pt>
                <c:pt idx="1885">
                  <c:v>85.88</c:v>
                </c:pt>
                <c:pt idx="1886">
                  <c:v>85.88</c:v>
                </c:pt>
                <c:pt idx="1887">
                  <c:v>80.28</c:v>
                </c:pt>
                <c:pt idx="1888">
                  <c:v>84.96</c:v>
                </c:pt>
                <c:pt idx="1889">
                  <c:v>87.51</c:v>
                </c:pt>
                <c:pt idx="1890">
                  <c:v>85.57</c:v>
                </c:pt>
                <c:pt idx="1891">
                  <c:v>85.57</c:v>
                </c:pt>
                <c:pt idx="1892">
                  <c:v>84.35</c:v>
                </c:pt>
                <c:pt idx="1893">
                  <c:v>86.08</c:v>
                </c:pt>
                <c:pt idx="1894">
                  <c:v>86.9</c:v>
                </c:pt>
                <c:pt idx="1895">
                  <c:v>88.73</c:v>
                </c:pt>
                <c:pt idx="1896">
                  <c:v>80.790000000000006</c:v>
                </c:pt>
                <c:pt idx="1897">
                  <c:v>81.099999999999994</c:v>
                </c:pt>
                <c:pt idx="1898">
                  <c:v>80.790000000000006</c:v>
                </c:pt>
                <c:pt idx="1899">
                  <c:v>81.099999999999994</c:v>
                </c:pt>
                <c:pt idx="1900">
                  <c:v>75.09</c:v>
                </c:pt>
                <c:pt idx="1901">
                  <c:v>70.209999999999994</c:v>
                </c:pt>
                <c:pt idx="1902">
                  <c:v>69.5</c:v>
                </c:pt>
                <c:pt idx="1903">
                  <c:v>72.45</c:v>
                </c:pt>
                <c:pt idx="1904">
                  <c:v>76.11</c:v>
                </c:pt>
                <c:pt idx="1905">
                  <c:v>75.09</c:v>
                </c:pt>
                <c:pt idx="1906">
                  <c:v>66.75</c:v>
                </c:pt>
                <c:pt idx="1907">
                  <c:v>67.05</c:v>
                </c:pt>
                <c:pt idx="1908">
                  <c:v>65.02</c:v>
                </c:pt>
                <c:pt idx="1909">
                  <c:v>64.41</c:v>
                </c:pt>
                <c:pt idx="1910">
                  <c:v>64.31</c:v>
                </c:pt>
                <c:pt idx="1911">
                  <c:v>64.819999999999993</c:v>
                </c:pt>
                <c:pt idx="1912">
                  <c:v>64.31</c:v>
                </c:pt>
                <c:pt idx="1913">
                  <c:v>66.849999999999994</c:v>
                </c:pt>
                <c:pt idx="1914">
                  <c:v>67.56</c:v>
                </c:pt>
                <c:pt idx="1915">
                  <c:v>68.48</c:v>
                </c:pt>
                <c:pt idx="1916">
                  <c:v>68.28</c:v>
                </c:pt>
                <c:pt idx="1917">
                  <c:v>67.97</c:v>
                </c:pt>
                <c:pt idx="1918">
                  <c:v>69.599999999999994</c:v>
                </c:pt>
                <c:pt idx="1919">
                  <c:v>69.09</c:v>
                </c:pt>
                <c:pt idx="1920">
                  <c:v>68.989999999999995</c:v>
                </c:pt>
                <c:pt idx="1921">
                  <c:v>69.900000000000006</c:v>
                </c:pt>
                <c:pt idx="1922">
                  <c:v>71.23</c:v>
                </c:pt>
                <c:pt idx="1923">
                  <c:v>71.23</c:v>
                </c:pt>
                <c:pt idx="1924">
                  <c:v>71.23</c:v>
                </c:pt>
                <c:pt idx="1925">
                  <c:v>70.209999999999994</c:v>
                </c:pt>
                <c:pt idx="1926">
                  <c:v>68.58</c:v>
                </c:pt>
                <c:pt idx="1927">
                  <c:v>70.11</c:v>
                </c:pt>
                <c:pt idx="1928">
                  <c:v>72.959999999999994</c:v>
                </c:pt>
                <c:pt idx="1929">
                  <c:v>72.239999999999995</c:v>
                </c:pt>
                <c:pt idx="1930">
                  <c:v>74.08</c:v>
                </c:pt>
                <c:pt idx="1931">
                  <c:v>74.08</c:v>
                </c:pt>
                <c:pt idx="1932">
                  <c:v>74.08</c:v>
                </c:pt>
                <c:pt idx="1933">
                  <c:v>75.19</c:v>
                </c:pt>
                <c:pt idx="1934">
                  <c:v>77.23</c:v>
                </c:pt>
                <c:pt idx="1935">
                  <c:v>74.989999999999995</c:v>
                </c:pt>
                <c:pt idx="1936">
                  <c:v>74.989999999999995</c:v>
                </c:pt>
                <c:pt idx="1937">
                  <c:v>75.3</c:v>
                </c:pt>
                <c:pt idx="1938">
                  <c:v>76.62</c:v>
                </c:pt>
                <c:pt idx="1939">
                  <c:v>77.739999999999995</c:v>
                </c:pt>
                <c:pt idx="1940">
                  <c:v>77.430000000000007</c:v>
                </c:pt>
                <c:pt idx="1941">
                  <c:v>78.650000000000006</c:v>
                </c:pt>
                <c:pt idx="1942">
                  <c:v>74.08</c:v>
                </c:pt>
                <c:pt idx="1943">
                  <c:v>71.94</c:v>
                </c:pt>
                <c:pt idx="1944">
                  <c:v>73.260000000000005</c:v>
                </c:pt>
                <c:pt idx="1945">
                  <c:v>74.28</c:v>
                </c:pt>
                <c:pt idx="1946">
                  <c:v>74.48</c:v>
                </c:pt>
                <c:pt idx="1947">
                  <c:v>74.48</c:v>
                </c:pt>
                <c:pt idx="1948">
                  <c:v>74.89</c:v>
                </c:pt>
                <c:pt idx="1949">
                  <c:v>75.5</c:v>
                </c:pt>
                <c:pt idx="1950">
                  <c:v>73.67</c:v>
                </c:pt>
                <c:pt idx="1951">
                  <c:v>68.48</c:v>
                </c:pt>
                <c:pt idx="1952">
                  <c:v>68.28</c:v>
                </c:pt>
                <c:pt idx="1953">
                  <c:v>67.36</c:v>
                </c:pt>
                <c:pt idx="1954">
                  <c:v>67.66</c:v>
                </c:pt>
                <c:pt idx="1955">
                  <c:v>66.239999999999995</c:v>
                </c:pt>
                <c:pt idx="1956">
                  <c:v>65.930000000000007</c:v>
                </c:pt>
                <c:pt idx="1957">
                  <c:v>66.34</c:v>
                </c:pt>
                <c:pt idx="1958">
                  <c:v>66.34</c:v>
                </c:pt>
                <c:pt idx="1959">
                  <c:v>65.930000000000007</c:v>
                </c:pt>
                <c:pt idx="1960">
                  <c:v>66.34</c:v>
                </c:pt>
                <c:pt idx="1961">
                  <c:v>68.78</c:v>
                </c:pt>
                <c:pt idx="1962">
                  <c:v>68.78</c:v>
                </c:pt>
                <c:pt idx="1963">
                  <c:v>69.8</c:v>
                </c:pt>
                <c:pt idx="1964">
                  <c:v>69.5</c:v>
                </c:pt>
                <c:pt idx="1965">
                  <c:v>70.510000000000005</c:v>
                </c:pt>
                <c:pt idx="1966">
                  <c:v>71.84</c:v>
                </c:pt>
                <c:pt idx="1967">
                  <c:v>72.239999999999995</c:v>
                </c:pt>
                <c:pt idx="1968">
                  <c:v>73.16</c:v>
                </c:pt>
                <c:pt idx="1969">
                  <c:v>71.53</c:v>
                </c:pt>
                <c:pt idx="1970">
                  <c:v>73.16</c:v>
                </c:pt>
                <c:pt idx="1971">
                  <c:v>73.67</c:v>
                </c:pt>
                <c:pt idx="1972">
                  <c:v>73.459999999999994</c:v>
                </c:pt>
                <c:pt idx="1973">
                  <c:v>72.849999999999994</c:v>
                </c:pt>
                <c:pt idx="1974">
                  <c:v>71.94</c:v>
                </c:pt>
                <c:pt idx="1975">
                  <c:v>72.75</c:v>
                </c:pt>
                <c:pt idx="1976">
                  <c:v>68.989999999999995</c:v>
                </c:pt>
                <c:pt idx="1977">
                  <c:v>68.989999999999995</c:v>
                </c:pt>
                <c:pt idx="1978">
                  <c:v>68.680000000000007</c:v>
                </c:pt>
                <c:pt idx="1979">
                  <c:v>70</c:v>
                </c:pt>
                <c:pt idx="1980">
                  <c:v>71.84</c:v>
                </c:pt>
                <c:pt idx="1981">
                  <c:v>73.459999999999994</c:v>
                </c:pt>
                <c:pt idx="1982">
                  <c:v>74.790000000000006</c:v>
                </c:pt>
                <c:pt idx="1983">
                  <c:v>71.63</c:v>
                </c:pt>
                <c:pt idx="1984">
                  <c:v>70.11</c:v>
                </c:pt>
                <c:pt idx="1985">
                  <c:v>70.209999999999994</c:v>
                </c:pt>
                <c:pt idx="1986">
                  <c:v>72.239999999999995</c:v>
                </c:pt>
                <c:pt idx="1987">
                  <c:v>69.09</c:v>
                </c:pt>
                <c:pt idx="1988">
                  <c:v>69.7</c:v>
                </c:pt>
                <c:pt idx="1989">
                  <c:v>74.08</c:v>
                </c:pt>
                <c:pt idx="1990">
                  <c:v>74.08</c:v>
                </c:pt>
                <c:pt idx="1991">
                  <c:v>77.94</c:v>
                </c:pt>
                <c:pt idx="1992">
                  <c:v>76.72</c:v>
                </c:pt>
                <c:pt idx="1993">
                  <c:v>78.150000000000006</c:v>
                </c:pt>
                <c:pt idx="1994">
                  <c:v>73.77</c:v>
                </c:pt>
                <c:pt idx="1995">
                  <c:v>71.53</c:v>
                </c:pt>
                <c:pt idx="1996">
                  <c:v>66.34</c:v>
                </c:pt>
                <c:pt idx="1997">
                  <c:v>65.63</c:v>
                </c:pt>
                <c:pt idx="1998">
                  <c:v>65.319999999999993</c:v>
                </c:pt>
                <c:pt idx="1999">
                  <c:v>63.9</c:v>
                </c:pt>
                <c:pt idx="2000">
                  <c:v>62.68</c:v>
                </c:pt>
                <c:pt idx="2001">
                  <c:v>63.29</c:v>
                </c:pt>
                <c:pt idx="2002">
                  <c:v>61.66</c:v>
                </c:pt>
                <c:pt idx="2003">
                  <c:v>63.19</c:v>
                </c:pt>
                <c:pt idx="2004">
                  <c:v>63.09</c:v>
                </c:pt>
                <c:pt idx="2005">
                  <c:v>63.09</c:v>
                </c:pt>
                <c:pt idx="2006">
                  <c:v>63.9</c:v>
                </c:pt>
                <c:pt idx="2007">
                  <c:v>63.8</c:v>
                </c:pt>
                <c:pt idx="2008">
                  <c:v>63.8</c:v>
                </c:pt>
                <c:pt idx="2009">
                  <c:v>63.09</c:v>
                </c:pt>
                <c:pt idx="2010">
                  <c:v>62.48</c:v>
                </c:pt>
                <c:pt idx="2011">
                  <c:v>62.17</c:v>
                </c:pt>
                <c:pt idx="2012">
                  <c:v>61.15</c:v>
                </c:pt>
                <c:pt idx="2013">
                  <c:v>59.42</c:v>
                </c:pt>
                <c:pt idx="2014">
                  <c:v>59.42</c:v>
                </c:pt>
                <c:pt idx="2015">
                  <c:v>59.42</c:v>
                </c:pt>
                <c:pt idx="2016">
                  <c:v>59.12</c:v>
                </c:pt>
                <c:pt idx="2017">
                  <c:v>60.03</c:v>
                </c:pt>
                <c:pt idx="2018">
                  <c:v>61.05</c:v>
                </c:pt>
                <c:pt idx="2019">
                  <c:v>61.25</c:v>
                </c:pt>
                <c:pt idx="2020">
                  <c:v>61.66</c:v>
                </c:pt>
                <c:pt idx="2021">
                  <c:v>62.37</c:v>
                </c:pt>
                <c:pt idx="2022">
                  <c:v>61.56</c:v>
                </c:pt>
                <c:pt idx="2023">
                  <c:v>66.75</c:v>
                </c:pt>
                <c:pt idx="2024">
                  <c:v>70.209999999999994</c:v>
                </c:pt>
                <c:pt idx="2025">
                  <c:v>67.87</c:v>
                </c:pt>
                <c:pt idx="2026">
                  <c:v>62.17</c:v>
                </c:pt>
                <c:pt idx="2027">
                  <c:v>63.29</c:v>
                </c:pt>
                <c:pt idx="2028">
                  <c:v>62.48</c:v>
                </c:pt>
                <c:pt idx="2029">
                  <c:v>59.93</c:v>
                </c:pt>
                <c:pt idx="2030">
                  <c:v>58.81</c:v>
                </c:pt>
                <c:pt idx="2031">
                  <c:v>61.05</c:v>
                </c:pt>
                <c:pt idx="2032">
                  <c:v>61.05</c:v>
                </c:pt>
                <c:pt idx="2033">
                  <c:v>58.3</c:v>
                </c:pt>
                <c:pt idx="2034">
                  <c:v>56.07</c:v>
                </c:pt>
                <c:pt idx="2035">
                  <c:v>56.07</c:v>
                </c:pt>
                <c:pt idx="2036">
                  <c:v>53.42</c:v>
                </c:pt>
                <c:pt idx="2037">
                  <c:v>53.72</c:v>
                </c:pt>
                <c:pt idx="2038">
                  <c:v>54.03</c:v>
                </c:pt>
                <c:pt idx="2039">
                  <c:v>55.25</c:v>
                </c:pt>
                <c:pt idx="2040">
                  <c:v>54.84</c:v>
                </c:pt>
                <c:pt idx="2041">
                  <c:v>55.76</c:v>
                </c:pt>
                <c:pt idx="2042">
                  <c:v>56.37</c:v>
                </c:pt>
                <c:pt idx="2043">
                  <c:v>56.27</c:v>
                </c:pt>
                <c:pt idx="2044">
                  <c:v>56.78</c:v>
                </c:pt>
                <c:pt idx="2045">
                  <c:v>57.49</c:v>
                </c:pt>
                <c:pt idx="2046">
                  <c:v>55.76</c:v>
                </c:pt>
                <c:pt idx="2047">
                  <c:v>54.95</c:v>
                </c:pt>
                <c:pt idx="2048">
                  <c:v>-12.87</c:v>
                </c:pt>
                <c:pt idx="2049">
                  <c:v>-12.87</c:v>
                </c:pt>
                <c:pt idx="2050">
                  <c:v>-12.63</c:v>
                </c:pt>
                <c:pt idx="2051">
                  <c:v>-12.54</c:v>
                </c:pt>
                <c:pt idx="2052">
                  <c:v>-12.61</c:v>
                </c:pt>
                <c:pt idx="2053">
                  <c:v>-12.61</c:v>
                </c:pt>
                <c:pt idx="2054">
                  <c:v>-12.63</c:v>
                </c:pt>
                <c:pt idx="2055">
                  <c:v>-12.97</c:v>
                </c:pt>
                <c:pt idx="2056">
                  <c:v>-12.97</c:v>
                </c:pt>
                <c:pt idx="2057">
                  <c:v>-13.54</c:v>
                </c:pt>
                <c:pt idx="2058">
                  <c:v>-13.82</c:v>
                </c:pt>
                <c:pt idx="2059">
                  <c:v>-13.94</c:v>
                </c:pt>
                <c:pt idx="2060">
                  <c:v>-13.9</c:v>
                </c:pt>
                <c:pt idx="2061">
                  <c:v>-13.63</c:v>
                </c:pt>
                <c:pt idx="2062">
                  <c:v>-13.97</c:v>
                </c:pt>
                <c:pt idx="2063">
                  <c:v>-14.01</c:v>
                </c:pt>
                <c:pt idx="2064">
                  <c:v>-14.21</c:v>
                </c:pt>
                <c:pt idx="2065">
                  <c:v>-14.59</c:v>
                </c:pt>
                <c:pt idx="2066">
                  <c:v>-14.75</c:v>
                </c:pt>
                <c:pt idx="2067">
                  <c:v>-14.56</c:v>
                </c:pt>
                <c:pt idx="2068">
                  <c:v>-14.61</c:v>
                </c:pt>
                <c:pt idx="2069">
                  <c:v>-14.4</c:v>
                </c:pt>
                <c:pt idx="2070">
                  <c:v>-14.63</c:v>
                </c:pt>
                <c:pt idx="2071">
                  <c:v>-14.63</c:v>
                </c:pt>
                <c:pt idx="2072">
                  <c:v>-15.14</c:v>
                </c:pt>
                <c:pt idx="2073">
                  <c:v>-15.73</c:v>
                </c:pt>
                <c:pt idx="2074">
                  <c:v>-15.87</c:v>
                </c:pt>
                <c:pt idx="2075">
                  <c:v>-14.85</c:v>
                </c:pt>
                <c:pt idx="2076">
                  <c:v>-14.99</c:v>
                </c:pt>
                <c:pt idx="2077">
                  <c:v>-14.68</c:v>
                </c:pt>
                <c:pt idx="2078">
                  <c:v>-14.78</c:v>
                </c:pt>
                <c:pt idx="2079">
                  <c:v>-14.35</c:v>
                </c:pt>
                <c:pt idx="2080">
                  <c:v>-14.32</c:v>
                </c:pt>
                <c:pt idx="2081">
                  <c:v>-14.66</c:v>
                </c:pt>
                <c:pt idx="2082">
                  <c:v>-14.71</c:v>
                </c:pt>
                <c:pt idx="2083">
                  <c:v>-14.44</c:v>
                </c:pt>
                <c:pt idx="2084">
                  <c:v>-14.16</c:v>
                </c:pt>
                <c:pt idx="2085">
                  <c:v>-14.37</c:v>
                </c:pt>
                <c:pt idx="2086">
                  <c:v>-14.56</c:v>
                </c:pt>
                <c:pt idx="2087">
                  <c:v>-14.32</c:v>
                </c:pt>
                <c:pt idx="2088">
                  <c:v>-14.49</c:v>
                </c:pt>
                <c:pt idx="2089">
                  <c:v>-14.85</c:v>
                </c:pt>
                <c:pt idx="2090">
                  <c:v>-14.35</c:v>
                </c:pt>
                <c:pt idx="2091">
                  <c:v>-14.3</c:v>
                </c:pt>
                <c:pt idx="2092">
                  <c:v>-14.32</c:v>
                </c:pt>
                <c:pt idx="2093">
                  <c:v>-14.44</c:v>
                </c:pt>
                <c:pt idx="2094">
                  <c:v>-14.63</c:v>
                </c:pt>
                <c:pt idx="2095">
                  <c:v>-14.85</c:v>
                </c:pt>
                <c:pt idx="2096">
                  <c:v>-12.85</c:v>
                </c:pt>
                <c:pt idx="2097">
                  <c:v>-12.78</c:v>
                </c:pt>
                <c:pt idx="2098">
                  <c:v>-12.87</c:v>
                </c:pt>
                <c:pt idx="2099">
                  <c:v>-12.87</c:v>
                </c:pt>
                <c:pt idx="2100">
                  <c:v>-13.16</c:v>
                </c:pt>
                <c:pt idx="2101">
                  <c:v>-13.18</c:v>
                </c:pt>
                <c:pt idx="2102">
                  <c:v>-12.87</c:v>
                </c:pt>
                <c:pt idx="2103">
                  <c:v>-13.68</c:v>
                </c:pt>
                <c:pt idx="2104">
                  <c:v>-14.01</c:v>
                </c:pt>
                <c:pt idx="2105">
                  <c:v>-14.01</c:v>
                </c:pt>
                <c:pt idx="2106">
                  <c:v>-13.8</c:v>
                </c:pt>
                <c:pt idx="2107">
                  <c:v>-13.99</c:v>
                </c:pt>
                <c:pt idx="2108">
                  <c:v>-13.99</c:v>
                </c:pt>
                <c:pt idx="2109">
                  <c:v>-13.99</c:v>
                </c:pt>
                <c:pt idx="2110">
                  <c:v>-13.99</c:v>
                </c:pt>
                <c:pt idx="2111">
                  <c:v>-13.99</c:v>
                </c:pt>
                <c:pt idx="2112">
                  <c:v>-13.99</c:v>
                </c:pt>
                <c:pt idx="2113">
                  <c:v>-13.99</c:v>
                </c:pt>
                <c:pt idx="2114">
                  <c:v>-13.54</c:v>
                </c:pt>
                <c:pt idx="2115">
                  <c:v>-13.54</c:v>
                </c:pt>
                <c:pt idx="2116">
                  <c:v>-13.35</c:v>
                </c:pt>
                <c:pt idx="2117">
                  <c:v>-12.87</c:v>
                </c:pt>
                <c:pt idx="2118">
                  <c:v>-13.92</c:v>
                </c:pt>
                <c:pt idx="2119">
                  <c:v>-14.28</c:v>
                </c:pt>
                <c:pt idx="2120">
                  <c:v>-15.06</c:v>
                </c:pt>
                <c:pt idx="2121">
                  <c:v>-15.52</c:v>
                </c:pt>
                <c:pt idx="2122">
                  <c:v>-15.8</c:v>
                </c:pt>
                <c:pt idx="2123">
                  <c:v>-15.25</c:v>
                </c:pt>
                <c:pt idx="2124">
                  <c:v>-14.87</c:v>
                </c:pt>
                <c:pt idx="2125">
                  <c:v>-15.18</c:v>
                </c:pt>
                <c:pt idx="2126">
                  <c:v>-15.47</c:v>
                </c:pt>
                <c:pt idx="2127">
                  <c:v>-15.25</c:v>
                </c:pt>
                <c:pt idx="2128">
                  <c:v>-15.35</c:v>
                </c:pt>
                <c:pt idx="2129">
                  <c:v>-15.37</c:v>
                </c:pt>
                <c:pt idx="2130">
                  <c:v>-15.78</c:v>
                </c:pt>
                <c:pt idx="2131">
                  <c:v>-16.059999999999999</c:v>
                </c:pt>
                <c:pt idx="2132">
                  <c:v>-16.04</c:v>
                </c:pt>
                <c:pt idx="2133">
                  <c:v>-16.489999999999998</c:v>
                </c:pt>
                <c:pt idx="2134">
                  <c:v>-16.420000000000002</c:v>
                </c:pt>
                <c:pt idx="2135">
                  <c:v>-16.57</c:v>
                </c:pt>
                <c:pt idx="2136">
                  <c:v>-16.73</c:v>
                </c:pt>
                <c:pt idx="2137">
                  <c:v>-16.71</c:v>
                </c:pt>
                <c:pt idx="2138">
                  <c:v>-16.920000000000002</c:v>
                </c:pt>
                <c:pt idx="2139">
                  <c:v>-17.3</c:v>
                </c:pt>
                <c:pt idx="2140">
                  <c:v>-17.54</c:v>
                </c:pt>
                <c:pt idx="2141">
                  <c:v>-17.21</c:v>
                </c:pt>
                <c:pt idx="2142">
                  <c:v>-17.88</c:v>
                </c:pt>
                <c:pt idx="2143">
                  <c:v>-17.64</c:v>
                </c:pt>
                <c:pt idx="2144">
                  <c:v>-17.690000000000001</c:v>
                </c:pt>
                <c:pt idx="2145">
                  <c:v>-17.78</c:v>
                </c:pt>
                <c:pt idx="2146">
                  <c:v>-17.3</c:v>
                </c:pt>
                <c:pt idx="2147">
                  <c:v>-17.3</c:v>
                </c:pt>
                <c:pt idx="2148">
                  <c:v>-16.399999999999999</c:v>
                </c:pt>
                <c:pt idx="2149">
                  <c:v>-16.850000000000001</c:v>
                </c:pt>
                <c:pt idx="2150">
                  <c:v>-17.28</c:v>
                </c:pt>
                <c:pt idx="2151">
                  <c:v>-17.57</c:v>
                </c:pt>
                <c:pt idx="2152">
                  <c:v>-17.71</c:v>
                </c:pt>
                <c:pt idx="2153">
                  <c:v>-17.21</c:v>
                </c:pt>
                <c:pt idx="2154">
                  <c:v>-17.45</c:v>
                </c:pt>
                <c:pt idx="2155">
                  <c:v>-18.309999999999999</c:v>
                </c:pt>
                <c:pt idx="2156">
                  <c:v>-18.28</c:v>
                </c:pt>
                <c:pt idx="2157">
                  <c:v>-17.52</c:v>
                </c:pt>
                <c:pt idx="2158">
                  <c:v>-18.21</c:v>
                </c:pt>
                <c:pt idx="2159">
                  <c:v>-19.62</c:v>
                </c:pt>
                <c:pt idx="2160">
                  <c:v>-17.54</c:v>
                </c:pt>
                <c:pt idx="2161">
                  <c:v>-18.66</c:v>
                </c:pt>
                <c:pt idx="2162">
                  <c:v>-19.260000000000002</c:v>
                </c:pt>
                <c:pt idx="2163">
                  <c:v>-19.62</c:v>
                </c:pt>
                <c:pt idx="2164">
                  <c:v>-19.64</c:v>
                </c:pt>
                <c:pt idx="2165">
                  <c:v>-20.05</c:v>
                </c:pt>
                <c:pt idx="2166">
                  <c:v>-20.05</c:v>
                </c:pt>
                <c:pt idx="2167">
                  <c:v>-19.14</c:v>
                </c:pt>
                <c:pt idx="2168">
                  <c:v>-19.57</c:v>
                </c:pt>
                <c:pt idx="2169">
                  <c:v>-19.71</c:v>
                </c:pt>
                <c:pt idx="2170">
                  <c:v>-20.309999999999999</c:v>
                </c:pt>
                <c:pt idx="2171">
                  <c:v>-21.4</c:v>
                </c:pt>
                <c:pt idx="2172">
                  <c:v>-21.55</c:v>
                </c:pt>
                <c:pt idx="2173">
                  <c:v>-23.79</c:v>
                </c:pt>
                <c:pt idx="2174">
                  <c:v>-26.98</c:v>
                </c:pt>
                <c:pt idx="2175">
                  <c:v>-25.07</c:v>
                </c:pt>
                <c:pt idx="2176">
                  <c:v>-24.12</c:v>
                </c:pt>
                <c:pt idx="2177">
                  <c:v>-25.17</c:v>
                </c:pt>
                <c:pt idx="2178">
                  <c:v>-23.98</c:v>
                </c:pt>
                <c:pt idx="2179">
                  <c:v>-22.38</c:v>
                </c:pt>
                <c:pt idx="2180">
                  <c:v>-21.55</c:v>
                </c:pt>
                <c:pt idx="2181">
                  <c:v>-23.19</c:v>
                </c:pt>
                <c:pt idx="2182">
                  <c:v>-21.45</c:v>
                </c:pt>
                <c:pt idx="2183">
                  <c:v>-20.69</c:v>
                </c:pt>
                <c:pt idx="2184">
                  <c:v>-20.05</c:v>
                </c:pt>
                <c:pt idx="2185">
                  <c:v>-19.690000000000001</c:v>
                </c:pt>
                <c:pt idx="2186">
                  <c:v>-19.760000000000002</c:v>
                </c:pt>
                <c:pt idx="2187">
                  <c:v>-19.399999999999999</c:v>
                </c:pt>
                <c:pt idx="2188">
                  <c:v>-19.350000000000001</c:v>
                </c:pt>
                <c:pt idx="2189">
                  <c:v>-19.21</c:v>
                </c:pt>
                <c:pt idx="2190">
                  <c:v>-19.739999999999998</c:v>
                </c:pt>
                <c:pt idx="2191">
                  <c:v>-21.05</c:v>
                </c:pt>
                <c:pt idx="2192">
                  <c:v>-20.93</c:v>
                </c:pt>
                <c:pt idx="2193">
                  <c:v>-21.12</c:v>
                </c:pt>
                <c:pt idx="2194">
                  <c:v>-19.850000000000001</c:v>
                </c:pt>
                <c:pt idx="2195">
                  <c:v>-19.38</c:v>
                </c:pt>
                <c:pt idx="2196">
                  <c:v>-19.66</c:v>
                </c:pt>
                <c:pt idx="2197">
                  <c:v>-19.66</c:v>
                </c:pt>
                <c:pt idx="2198">
                  <c:v>-19.71</c:v>
                </c:pt>
                <c:pt idx="2199">
                  <c:v>-19.38</c:v>
                </c:pt>
                <c:pt idx="2200">
                  <c:v>-19.59</c:v>
                </c:pt>
                <c:pt idx="2201">
                  <c:v>-19.64</c:v>
                </c:pt>
                <c:pt idx="2202">
                  <c:v>-19.47</c:v>
                </c:pt>
                <c:pt idx="2203">
                  <c:v>-19.23</c:v>
                </c:pt>
                <c:pt idx="2204">
                  <c:v>-19.14</c:v>
                </c:pt>
                <c:pt idx="2205">
                  <c:v>-19.5</c:v>
                </c:pt>
                <c:pt idx="2206">
                  <c:v>-19.54</c:v>
                </c:pt>
                <c:pt idx="2207">
                  <c:v>-19.62</c:v>
                </c:pt>
                <c:pt idx="2208">
                  <c:v>-19.78</c:v>
                </c:pt>
                <c:pt idx="2209">
                  <c:v>-19.809999999999999</c:v>
                </c:pt>
                <c:pt idx="2210">
                  <c:v>-19.690000000000001</c:v>
                </c:pt>
                <c:pt idx="2211">
                  <c:v>-20.86</c:v>
                </c:pt>
                <c:pt idx="2212">
                  <c:v>-19.5</c:v>
                </c:pt>
                <c:pt idx="2213">
                  <c:v>-19.760000000000002</c:v>
                </c:pt>
                <c:pt idx="2214">
                  <c:v>-20.43</c:v>
                </c:pt>
                <c:pt idx="2215">
                  <c:v>-20.16</c:v>
                </c:pt>
                <c:pt idx="2216">
                  <c:v>-20.52</c:v>
                </c:pt>
                <c:pt idx="2217">
                  <c:v>-20.52</c:v>
                </c:pt>
                <c:pt idx="2218">
                  <c:v>-20.43</c:v>
                </c:pt>
                <c:pt idx="2219">
                  <c:v>-20.43</c:v>
                </c:pt>
                <c:pt idx="2220">
                  <c:v>-19.829999999999998</c:v>
                </c:pt>
                <c:pt idx="2221">
                  <c:v>-19.829999999999998</c:v>
                </c:pt>
                <c:pt idx="2222">
                  <c:v>-19.02</c:v>
                </c:pt>
                <c:pt idx="2223">
                  <c:v>-19.02</c:v>
                </c:pt>
                <c:pt idx="2224">
                  <c:v>-19.71</c:v>
                </c:pt>
                <c:pt idx="2225">
                  <c:v>-20.399999999999999</c:v>
                </c:pt>
                <c:pt idx="2226">
                  <c:v>-20.52</c:v>
                </c:pt>
                <c:pt idx="2227">
                  <c:v>-20.07</c:v>
                </c:pt>
                <c:pt idx="2228">
                  <c:v>-19.52</c:v>
                </c:pt>
                <c:pt idx="2229">
                  <c:v>-20.78</c:v>
                </c:pt>
                <c:pt idx="2230">
                  <c:v>-22.29</c:v>
                </c:pt>
                <c:pt idx="2231">
                  <c:v>-23.6</c:v>
                </c:pt>
                <c:pt idx="2232">
                  <c:v>-24.03</c:v>
                </c:pt>
                <c:pt idx="2233">
                  <c:v>-22.5</c:v>
                </c:pt>
                <c:pt idx="2234">
                  <c:v>-20.55</c:v>
                </c:pt>
                <c:pt idx="2235">
                  <c:v>-20.88</c:v>
                </c:pt>
                <c:pt idx="2236">
                  <c:v>-20.55</c:v>
                </c:pt>
                <c:pt idx="2237">
                  <c:v>-20.74</c:v>
                </c:pt>
                <c:pt idx="2238">
                  <c:v>-21.67</c:v>
                </c:pt>
                <c:pt idx="2239">
                  <c:v>-21.24</c:v>
                </c:pt>
                <c:pt idx="2240">
                  <c:v>-21.26</c:v>
                </c:pt>
                <c:pt idx="2241">
                  <c:v>-19.02</c:v>
                </c:pt>
                <c:pt idx="2242">
                  <c:v>-19.690000000000001</c:v>
                </c:pt>
                <c:pt idx="2243">
                  <c:v>-19.760000000000002</c:v>
                </c:pt>
                <c:pt idx="2244">
                  <c:v>-19.59</c:v>
                </c:pt>
                <c:pt idx="2245">
                  <c:v>-20.76</c:v>
                </c:pt>
                <c:pt idx="2246">
                  <c:v>-20.93</c:v>
                </c:pt>
                <c:pt idx="2247">
                  <c:v>-19.899999999999999</c:v>
                </c:pt>
                <c:pt idx="2248">
                  <c:v>-20</c:v>
                </c:pt>
                <c:pt idx="2249">
                  <c:v>-17.64</c:v>
                </c:pt>
                <c:pt idx="2250">
                  <c:v>-17.28</c:v>
                </c:pt>
                <c:pt idx="2251">
                  <c:v>-17.399999999999999</c:v>
                </c:pt>
                <c:pt idx="2252">
                  <c:v>-16.95</c:v>
                </c:pt>
                <c:pt idx="2253">
                  <c:v>-17.489999999999998</c:v>
                </c:pt>
                <c:pt idx="2254">
                  <c:v>-17.64</c:v>
                </c:pt>
                <c:pt idx="2255">
                  <c:v>-16.73</c:v>
                </c:pt>
                <c:pt idx="2256">
                  <c:v>-17.11</c:v>
                </c:pt>
                <c:pt idx="2257">
                  <c:v>-16.09</c:v>
                </c:pt>
                <c:pt idx="2258">
                  <c:v>-14.68</c:v>
                </c:pt>
                <c:pt idx="2259">
                  <c:v>-14.63</c:v>
                </c:pt>
                <c:pt idx="2260">
                  <c:v>-14.73</c:v>
                </c:pt>
                <c:pt idx="2261">
                  <c:v>-14.25</c:v>
                </c:pt>
                <c:pt idx="2262">
                  <c:v>-14.16</c:v>
                </c:pt>
                <c:pt idx="2263">
                  <c:v>-14.23</c:v>
                </c:pt>
                <c:pt idx="2264">
                  <c:v>-14.44</c:v>
                </c:pt>
                <c:pt idx="2265">
                  <c:v>-14.61</c:v>
                </c:pt>
                <c:pt idx="2266">
                  <c:v>-14.61</c:v>
                </c:pt>
                <c:pt idx="2267">
                  <c:v>-14.63</c:v>
                </c:pt>
                <c:pt idx="2268">
                  <c:v>-14.66</c:v>
                </c:pt>
                <c:pt idx="2269">
                  <c:v>-15.02</c:v>
                </c:pt>
                <c:pt idx="2270">
                  <c:v>-14.92</c:v>
                </c:pt>
                <c:pt idx="2271">
                  <c:v>-14.37</c:v>
                </c:pt>
                <c:pt idx="2272">
                  <c:v>-14.3</c:v>
                </c:pt>
                <c:pt idx="2273">
                  <c:v>-14.3</c:v>
                </c:pt>
                <c:pt idx="2274">
                  <c:v>-14.21</c:v>
                </c:pt>
                <c:pt idx="2275">
                  <c:v>-14.23</c:v>
                </c:pt>
                <c:pt idx="2276">
                  <c:v>-15.14</c:v>
                </c:pt>
                <c:pt idx="2277">
                  <c:v>-14.47</c:v>
                </c:pt>
                <c:pt idx="2278">
                  <c:v>-14.49</c:v>
                </c:pt>
                <c:pt idx="2279">
                  <c:v>-14.73</c:v>
                </c:pt>
                <c:pt idx="2280">
                  <c:v>-14.97</c:v>
                </c:pt>
                <c:pt idx="2281">
                  <c:v>-14.73</c:v>
                </c:pt>
                <c:pt idx="2282">
                  <c:v>-14.56</c:v>
                </c:pt>
                <c:pt idx="2283">
                  <c:v>-14.25</c:v>
                </c:pt>
                <c:pt idx="2284">
                  <c:v>-14.54</c:v>
                </c:pt>
                <c:pt idx="2285">
                  <c:v>-14.54</c:v>
                </c:pt>
                <c:pt idx="2286">
                  <c:v>-14.73</c:v>
                </c:pt>
                <c:pt idx="2287">
                  <c:v>-14.04</c:v>
                </c:pt>
                <c:pt idx="2288">
                  <c:v>-14.04</c:v>
                </c:pt>
                <c:pt idx="2289">
                  <c:v>-14.04</c:v>
                </c:pt>
                <c:pt idx="2290">
                  <c:v>-14.94</c:v>
                </c:pt>
                <c:pt idx="2291">
                  <c:v>-15.64</c:v>
                </c:pt>
                <c:pt idx="2292">
                  <c:v>-15.75</c:v>
                </c:pt>
                <c:pt idx="2293">
                  <c:v>-15.04</c:v>
                </c:pt>
                <c:pt idx="2294">
                  <c:v>-14.99</c:v>
                </c:pt>
                <c:pt idx="2295">
                  <c:v>-14.71</c:v>
                </c:pt>
                <c:pt idx="2296">
                  <c:v>-14.37</c:v>
                </c:pt>
                <c:pt idx="2297">
                  <c:v>-14.94</c:v>
                </c:pt>
                <c:pt idx="2298">
                  <c:v>-15.73</c:v>
                </c:pt>
                <c:pt idx="2299">
                  <c:v>-16.09</c:v>
                </c:pt>
                <c:pt idx="2300">
                  <c:v>-15.54</c:v>
                </c:pt>
                <c:pt idx="2301">
                  <c:v>-15.49</c:v>
                </c:pt>
                <c:pt idx="2302">
                  <c:v>-16.16</c:v>
                </c:pt>
                <c:pt idx="2303">
                  <c:v>-16.399999999999999</c:v>
                </c:pt>
                <c:pt idx="2304">
                  <c:v>-16.399999999999999</c:v>
                </c:pt>
                <c:pt idx="2305">
                  <c:v>-16.420000000000002</c:v>
                </c:pt>
                <c:pt idx="2306">
                  <c:v>-16.04</c:v>
                </c:pt>
                <c:pt idx="2307">
                  <c:v>-14.85</c:v>
                </c:pt>
                <c:pt idx="2308">
                  <c:v>-25.57</c:v>
                </c:pt>
                <c:pt idx="2309">
                  <c:v>-25.57</c:v>
                </c:pt>
                <c:pt idx="2310">
                  <c:v>-25.41</c:v>
                </c:pt>
                <c:pt idx="2311">
                  <c:v>-25.53</c:v>
                </c:pt>
                <c:pt idx="2312">
                  <c:v>-25.98</c:v>
                </c:pt>
                <c:pt idx="2313">
                  <c:v>-26.4</c:v>
                </c:pt>
                <c:pt idx="2314">
                  <c:v>-25.57</c:v>
                </c:pt>
                <c:pt idx="2315">
                  <c:v>-25.41</c:v>
                </c:pt>
                <c:pt idx="2316">
                  <c:v>-23.92</c:v>
                </c:pt>
                <c:pt idx="2317">
                  <c:v>-23.92</c:v>
                </c:pt>
                <c:pt idx="2318">
                  <c:v>-23.3</c:v>
                </c:pt>
                <c:pt idx="2319">
                  <c:v>-23.67</c:v>
                </c:pt>
                <c:pt idx="2320">
                  <c:v>-22.64</c:v>
                </c:pt>
                <c:pt idx="2321">
                  <c:v>-23.92</c:v>
                </c:pt>
                <c:pt idx="2322">
                  <c:v>-22.27</c:v>
                </c:pt>
                <c:pt idx="2323">
                  <c:v>-21.98</c:v>
                </c:pt>
                <c:pt idx="2324">
                  <c:v>-20.87</c:v>
                </c:pt>
                <c:pt idx="2325">
                  <c:v>-20.37</c:v>
                </c:pt>
                <c:pt idx="2326">
                  <c:v>-20.21</c:v>
                </c:pt>
                <c:pt idx="2327">
                  <c:v>-20.21</c:v>
                </c:pt>
                <c:pt idx="2328">
                  <c:v>-21.08</c:v>
                </c:pt>
                <c:pt idx="2329">
                  <c:v>-22.6</c:v>
                </c:pt>
                <c:pt idx="2330">
                  <c:v>-21.61</c:v>
                </c:pt>
                <c:pt idx="2331">
                  <c:v>-21.53</c:v>
                </c:pt>
                <c:pt idx="2332">
                  <c:v>-21.53</c:v>
                </c:pt>
                <c:pt idx="2333">
                  <c:v>-21.28</c:v>
                </c:pt>
                <c:pt idx="2334">
                  <c:v>-21.41</c:v>
                </c:pt>
                <c:pt idx="2335">
                  <c:v>-21.49</c:v>
                </c:pt>
                <c:pt idx="2336">
                  <c:v>-21.45</c:v>
                </c:pt>
                <c:pt idx="2337">
                  <c:v>-21.12</c:v>
                </c:pt>
                <c:pt idx="2338">
                  <c:v>-22.56</c:v>
                </c:pt>
                <c:pt idx="2339">
                  <c:v>-22.23</c:v>
                </c:pt>
                <c:pt idx="2340">
                  <c:v>-22.81</c:v>
                </c:pt>
                <c:pt idx="2341">
                  <c:v>-23.01</c:v>
                </c:pt>
                <c:pt idx="2342">
                  <c:v>-23.1</c:v>
                </c:pt>
                <c:pt idx="2343">
                  <c:v>-23.55</c:v>
                </c:pt>
                <c:pt idx="2344">
                  <c:v>-22.64</c:v>
                </c:pt>
                <c:pt idx="2345">
                  <c:v>-21.45</c:v>
                </c:pt>
                <c:pt idx="2346">
                  <c:v>-22.44</c:v>
                </c:pt>
                <c:pt idx="2347">
                  <c:v>-22.44</c:v>
                </c:pt>
                <c:pt idx="2348">
                  <c:v>-21.65</c:v>
                </c:pt>
                <c:pt idx="2349">
                  <c:v>-21.08</c:v>
                </c:pt>
                <c:pt idx="2350">
                  <c:v>-20.62</c:v>
                </c:pt>
                <c:pt idx="2351">
                  <c:v>-20.37</c:v>
                </c:pt>
                <c:pt idx="2352">
                  <c:v>-21.45</c:v>
                </c:pt>
                <c:pt idx="2353">
                  <c:v>-21.82</c:v>
                </c:pt>
                <c:pt idx="2354">
                  <c:v>-21.24</c:v>
                </c:pt>
                <c:pt idx="2355">
                  <c:v>-21.57</c:v>
                </c:pt>
                <c:pt idx="2356">
                  <c:v>-21.82</c:v>
                </c:pt>
                <c:pt idx="2357">
                  <c:v>-22.15</c:v>
                </c:pt>
                <c:pt idx="2358">
                  <c:v>-22.23</c:v>
                </c:pt>
                <c:pt idx="2359">
                  <c:v>-22.35</c:v>
                </c:pt>
                <c:pt idx="2360">
                  <c:v>-22.81</c:v>
                </c:pt>
                <c:pt idx="2361">
                  <c:v>-22.73</c:v>
                </c:pt>
                <c:pt idx="2362">
                  <c:v>-22.23</c:v>
                </c:pt>
                <c:pt idx="2363">
                  <c:v>-23.06</c:v>
                </c:pt>
                <c:pt idx="2364">
                  <c:v>-23.1</c:v>
                </c:pt>
                <c:pt idx="2365">
                  <c:v>-23.1</c:v>
                </c:pt>
                <c:pt idx="2366">
                  <c:v>-23.06</c:v>
                </c:pt>
                <c:pt idx="2367">
                  <c:v>-22.85</c:v>
                </c:pt>
                <c:pt idx="2368">
                  <c:v>-22.15</c:v>
                </c:pt>
                <c:pt idx="2369">
                  <c:v>-23.1</c:v>
                </c:pt>
                <c:pt idx="2370">
                  <c:v>-23.43</c:v>
                </c:pt>
                <c:pt idx="2371">
                  <c:v>-23.47</c:v>
                </c:pt>
                <c:pt idx="2372">
                  <c:v>-22.68</c:v>
                </c:pt>
                <c:pt idx="2373">
                  <c:v>-22.68</c:v>
                </c:pt>
                <c:pt idx="2374">
                  <c:v>-23.14</c:v>
                </c:pt>
                <c:pt idx="2375">
                  <c:v>-22.68</c:v>
                </c:pt>
                <c:pt idx="2376">
                  <c:v>-22.68</c:v>
                </c:pt>
                <c:pt idx="2377">
                  <c:v>-22.81</c:v>
                </c:pt>
                <c:pt idx="2378">
                  <c:v>-22.27</c:v>
                </c:pt>
                <c:pt idx="2379">
                  <c:v>-22.52</c:v>
                </c:pt>
                <c:pt idx="2380">
                  <c:v>-22.35</c:v>
                </c:pt>
                <c:pt idx="2381">
                  <c:v>-22.27</c:v>
                </c:pt>
                <c:pt idx="2382">
                  <c:v>-22.02</c:v>
                </c:pt>
                <c:pt idx="2383">
                  <c:v>-21.65</c:v>
                </c:pt>
                <c:pt idx="2384">
                  <c:v>-21.65</c:v>
                </c:pt>
                <c:pt idx="2385">
                  <c:v>-21.65</c:v>
                </c:pt>
                <c:pt idx="2386">
                  <c:v>-21.65</c:v>
                </c:pt>
                <c:pt idx="2387">
                  <c:v>-21.45</c:v>
                </c:pt>
                <c:pt idx="2388">
                  <c:v>-21.94</c:v>
                </c:pt>
                <c:pt idx="2389">
                  <c:v>-22.11</c:v>
                </c:pt>
                <c:pt idx="2390">
                  <c:v>-22.02</c:v>
                </c:pt>
                <c:pt idx="2391">
                  <c:v>-22.15</c:v>
                </c:pt>
                <c:pt idx="2392">
                  <c:v>-22.44</c:v>
                </c:pt>
                <c:pt idx="2393">
                  <c:v>-23.51</c:v>
                </c:pt>
                <c:pt idx="2394">
                  <c:v>-24.58</c:v>
                </c:pt>
                <c:pt idx="2395">
                  <c:v>-25.49</c:v>
                </c:pt>
                <c:pt idx="2396">
                  <c:v>-22.02</c:v>
                </c:pt>
                <c:pt idx="2397">
                  <c:v>-20.62</c:v>
                </c:pt>
                <c:pt idx="2398">
                  <c:v>-20.83</c:v>
                </c:pt>
                <c:pt idx="2399">
                  <c:v>-21.2</c:v>
                </c:pt>
                <c:pt idx="2400">
                  <c:v>-20.79</c:v>
                </c:pt>
                <c:pt idx="2401">
                  <c:v>-21.03</c:v>
                </c:pt>
                <c:pt idx="2402">
                  <c:v>-21.36</c:v>
                </c:pt>
                <c:pt idx="2403">
                  <c:v>-21.65</c:v>
                </c:pt>
                <c:pt idx="2404">
                  <c:v>-21.57</c:v>
                </c:pt>
                <c:pt idx="2405">
                  <c:v>-21.36</c:v>
                </c:pt>
                <c:pt idx="2406">
                  <c:v>-21.49</c:v>
                </c:pt>
                <c:pt idx="2407">
                  <c:v>-21.74</c:v>
                </c:pt>
                <c:pt idx="2408">
                  <c:v>-21.74</c:v>
                </c:pt>
                <c:pt idx="2409">
                  <c:v>-21.86</c:v>
                </c:pt>
                <c:pt idx="2410">
                  <c:v>-22.15</c:v>
                </c:pt>
                <c:pt idx="2411">
                  <c:v>-22.6</c:v>
                </c:pt>
                <c:pt idx="2412">
                  <c:v>-22.52</c:v>
                </c:pt>
                <c:pt idx="2413">
                  <c:v>-22.44</c:v>
                </c:pt>
                <c:pt idx="2414">
                  <c:v>-22.52</c:v>
                </c:pt>
                <c:pt idx="2415">
                  <c:v>-22.56</c:v>
                </c:pt>
                <c:pt idx="2416">
                  <c:v>-22.73</c:v>
                </c:pt>
                <c:pt idx="2417">
                  <c:v>-22.93</c:v>
                </c:pt>
                <c:pt idx="2418">
                  <c:v>-23.26</c:v>
                </c:pt>
                <c:pt idx="2419">
                  <c:v>-23.39</c:v>
                </c:pt>
                <c:pt idx="2420">
                  <c:v>-23.1</c:v>
                </c:pt>
                <c:pt idx="2421">
                  <c:v>-23.92</c:v>
                </c:pt>
                <c:pt idx="2422">
                  <c:v>-24.29</c:v>
                </c:pt>
                <c:pt idx="2423">
                  <c:v>-22.73</c:v>
                </c:pt>
                <c:pt idx="2424">
                  <c:v>-21.53</c:v>
                </c:pt>
                <c:pt idx="2425">
                  <c:v>-21.65</c:v>
                </c:pt>
                <c:pt idx="2426">
                  <c:v>-21.78</c:v>
                </c:pt>
                <c:pt idx="2427">
                  <c:v>-22.23</c:v>
                </c:pt>
                <c:pt idx="2428">
                  <c:v>-21.65</c:v>
                </c:pt>
                <c:pt idx="2429">
                  <c:v>-21.24</c:v>
                </c:pt>
                <c:pt idx="2430">
                  <c:v>-21.03</c:v>
                </c:pt>
                <c:pt idx="2431">
                  <c:v>-21.86</c:v>
                </c:pt>
                <c:pt idx="2432">
                  <c:v>-21.94</c:v>
                </c:pt>
                <c:pt idx="2433">
                  <c:v>-22.02</c:v>
                </c:pt>
                <c:pt idx="2434">
                  <c:v>-21.28</c:v>
                </c:pt>
                <c:pt idx="2435">
                  <c:v>-21.2</c:v>
                </c:pt>
                <c:pt idx="2436">
                  <c:v>-21.36</c:v>
                </c:pt>
                <c:pt idx="2437">
                  <c:v>-21.98</c:v>
                </c:pt>
                <c:pt idx="2438">
                  <c:v>-22.27</c:v>
                </c:pt>
                <c:pt idx="2439">
                  <c:v>-21.32</c:v>
                </c:pt>
                <c:pt idx="2440">
                  <c:v>-21.98</c:v>
                </c:pt>
                <c:pt idx="2441">
                  <c:v>-21.41</c:v>
                </c:pt>
                <c:pt idx="2442">
                  <c:v>-21.2</c:v>
                </c:pt>
                <c:pt idx="2443">
                  <c:v>-21.03</c:v>
                </c:pt>
                <c:pt idx="2444">
                  <c:v>-22.35</c:v>
                </c:pt>
                <c:pt idx="2445">
                  <c:v>-21.69</c:v>
                </c:pt>
                <c:pt idx="2446">
                  <c:v>-22.31</c:v>
                </c:pt>
                <c:pt idx="2447">
                  <c:v>-21.57</c:v>
                </c:pt>
                <c:pt idx="2448">
                  <c:v>-22.35</c:v>
                </c:pt>
                <c:pt idx="2449">
                  <c:v>-22.64</c:v>
                </c:pt>
                <c:pt idx="2450">
                  <c:v>-21.49</c:v>
                </c:pt>
                <c:pt idx="2451">
                  <c:v>-21.82</c:v>
                </c:pt>
                <c:pt idx="2452">
                  <c:v>-21.49</c:v>
                </c:pt>
                <c:pt idx="2453">
                  <c:v>-21.94</c:v>
                </c:pt>
                <c:pt idx="2454">
                  <c:v>-22.27</c:v>
                </c:pt>
                <c:pt idx="2455">
                  <c:v>-19.96</c:v>
                </c:pt>
                <c:pt idx="2456">
                  <c:v>-20.13</c:v>
                </c:pt>
                <c:pt idx="2457">
                  <c:v>-20.13</c:v>
                </c:pt>
                <c:pt idx="2458">
                  <c:v>-20.13</c:v>
                </c:pt>
                <c:pt idx="2459">
                  <c:v>-19.3</c:v>
                </c:pt>
                <c:pt idx="2460">
                  <c:v>-20</c:v>
                </c:pt>
                <c:pt idx="2461">
                  <c:v>-20.05</c:v>
                </c:pt>
                <c:pt idx="2462">
                  <c:v>-19.88</c:v>
                </c:pt>
                <c:pt idx="2463">
                  <c:v>-19.8</c:v>
                </c:pt>
                <c:pt idx="2464">
                  <c:v>-20.5</c:v>
                </c:pt>
                <c:pt idx="2465">
                  <c:v>-21.08</c:v>
                </c:pt>
                <c:pt idx="2466">
                  <c:v>-20.83</c:v>
                </c:pt>
                <c:pt idx="2467">
                  <c:v>-19.59</c:v>
                </c:pt>
                <c:pt idx="2468">
                  <c:v>-18.77</c:v>
                </c:pt>
                <c:pt idx="2469">
                  <c:v>-18.68</c:v>
                </c:pt>
                <c:pt idx="2470">
                  <c:v>-17.940000000000001</c:v>
                </c:pt>
                <c:pt idx="2471">
                  <c:v>-16.91</c:v>
                </c:pt>
                <c:pt idx="2472">
                  <c:v>-17.45</c:v>
                </c:pt>
                <c:pt idx="2473">
                  <c:v>-17.78</c:v>
                </c:pt>
                <c:pt idx="2474">
                  <c:v>-17.78</c:v>
                </c:pt>
                <c:pt idx="2475">
                  <c:v>-17.78</c:v>
                </c:pt>
                <c:pt idx="2476">
                  <c:v>-17.53</c:v>
                </c:pt>
                <c:pt idx="2477">
                  <c:v>-16.29</c:v>
                </c:pt>
                <c:pt idx="2478">
                  <c:v>-16.25</c:v>
                </c:pt>
                <c:pt idx="2479">
                  <c:v>-16.25</c:v>
                </c:pt>
                <c:pt idx="2480">
                  <c:v>-16.25</c:v>
                </c:pt>
                <c:pt idx="2481">
                  <c:v>-16.829999999999998</c:v>
                </c:pt>
                <c:pt idx="2482">
                  <c:v>-17.32</c:v>
                </c:pt>
                <c:pt idx="2483">
                  <c:v>-17.649999999999999</c:v>
                </c:pt>
                <c:pt idx="2484">
                  <c:v>-17.649999999999999</c:v>
                </c:pt>
                <c:pt idx="2485">
                  <c:v>-17.940000000000001</c:v>
                </c:pt>
                <c:pt idx="2486">
                  <c:v>-18.149999999999999</c:v>
                </c:pt>
                <c:pt idx="2487">
                  <c:v>-18.68</c:v>
                </c:pt>
                <c:pt idx="2488">
                  <c:v>-18.600000000000001</c:v>
                </c:pt>
                <c:pt idx="2489">
                  <c:v>-18.309999999999999</c:v>
                </c:pt>
                <c:pt idx="2490">
                  <c:v>-18.850000000000001</c:v>
                </c:pt>
                <c:pt idx="2491">
                  <c:v>-19.55</c:v>
                </c:pt>
                <c:pt idx="2492">
                  <c:v>-20.58</c:v>
                </c:pt>
                <c:pt idx="2493">
                  <c:v>-25.53</c:v>
                </c:pt>
                <c:pt idx="2494">
                  <c:v>-24.62</c:v>
                </c:pt>
                <c:pt idx="2495">
                  <c:v>-23.76</c:v>
                </c:pt>
                <c:pt idx="2496">
                  <c:v>-23.76</c:v>
                </c:pt>
                <c:pt idx="2497">
                  <c:v>-21.9</c:v>
                </c:pt>
                <c:pt idx="2498">
                  <c:v>-21.32</c:v>
                </c:pt>
                <c:pt idx="2499">
                  <c:v>-21.36</c:v>
                </c:pt>
                <c:pt idx="2500">
                  <c:v>-21.86</c:v>
                </c:pt>
                <c:pt idx="2501">
                  <c:v>-21.45</c:v>
                </c:pt>
                <c:pt idx="2502">
                  <c:v>-21.45</c:v>
                </c:pt>
                <c:pt idx="2503">
                  <c:v>-20.05</c:v>
                </c:pt>
                <c:pt idx="2504">
                  <c:v>-19.22</c:v>
                </c:pt>
                <c:pt idx="2505">
                  <c:v>-19.18</c:v>
                </c:pt>
                <c:pt idx="2506">
                  <c:v>-18.73</c:v>
                </c:pt>
                <c:pt idx="2507">
                  <c:v>-18.97</c:v>
                </c:pt>
                <c:pt idx="2508">
                  <c:v>-17.82</c:v>
                </c:pt>
                <c:pt idx="2509">
                  <c:v>-17.649999999999999</c:v>
                </c:pt>
                <c:pt idx="2510">
                  <c:v>-17.690000000000001</c:v>
                </c:pt>
                <c:pt idx="2511">
                  <c:v>-17.899999999999999</c:v>
                </c:pt>
                <c:pt idx="2512">
                  <c:v>-18.07</c:v>
                </c:pt>
                <c:pt idx="2513">
                  <c:v>-17.940000000000001</c:v>
                </c:pt>
                <c:pt idx="2514">
                  <c:v>-17.649999999999999</c:v>
                </c:pt>
                <c:pt idx="2515">
                  <c:v>-17.16</c:v>
                </c:pt>
                <c:pt idx="2516">
                  <c:v>-17.079999999999998</c:v>
                </c:pt>
                <c:pt idx="2517">
                  <c:v>-17.079999999999998</c:v>
                </c:pt>
                <c:pt idx="2518">
                  <c:v>-17.03</c:v>
                </c:pt>
                <c:pt idx="2519">
                  <c:v>-16.989999999999998</c:v>
                </c:pt>
                <c:pt idx="2520">
                  <c:v>-16.989999999999998</c:v>
                </c:pt>
                <c:pt idx="2521">
                  <c:v>-16.95</c:v>
                </c:pt>
                <c:pt idx="2522">
                  <c:v>-17.28</c:v>
                </c:pt>
                <c:pt idx="2523">
                  <c:v>-17.2</c:v>
                </c:pt>
                <c:pt idx="2524">
                  <c:v>-17.32</c:v>
                </c:pt>
                <c:pt idx="2525">
                  <c:v>-17.86</c:v>
                </c:pt>
                <c:pt idx="2526">
                  <c:v>-18.11</c:v>
                </c:pt>
                <c:pt idx="2527">
                  <c:v>-18.11</c:v>
                </c:pt>
                <c:pt idx="2528">
                  <c:v>-18.11</c:v>
                </c:pt>
                <c:pt idx="2529">
                  <c:v>-18.149999999999999</c:v>
                </c:pt>
                <c:pt idx="2530">
                  <c:v>-19.670000000000002</c:v>
                </c:pt>
                <c:pt idx="2531">
                  <c:v>-19.43</c:v>
                </c:pt>
                <c:pt idx="2532">
                  <c:v>-20.25</c:v>
                </c:pt>
                <c:pt idx="2533">
                  <c:v>-19.47</c:v>
                </c:pt>
                <c:pt idx="2534">
                  <c:v>-18.68</c:v>
                </c:pt>
                <c:pt idx="2535">
                  <c:v>-18.77</c:v>
                </c:pt>
                <c:pt idx="2536">
                  <c:v>-18.809999999999999</c:v>
                </c:pt>
                <c:pt idx="2537">
                  <c:v>-17.690000000000001</c:v>
                </c:pt>
                <c:pt idx="2538">
                  <c:v>-16.66</c:v>
                </c:pt>
                <c:pt idx="2539">
                  <c:v>-17.86</c:v>
                </c:pt>
                <c:pt idx="2540">
                  <c:v>-19.14</c:v>
                </c:pt>
                <c:pt idx="2541">
                  <c:v>-19.14</c:v>
                </c:pt>
                <c:pt idx="2542">
                  <c:v>-19.14</c:v>
                </c:pt>
                <c:pt idx="2543">
                  <c:v>-19.14</c:v>
                </c:pt>
                <c:pt idx="2544">
                  <c:v>-19.8</c:v>
                </c:pt>
                <c:pt idx="2545">
                  <c:v>-18.68</c:v>
                </c:pt>
                <c:pt idx="2546">
                  <c:v>-19.670000000000002</c:v>
                </c:pt>
                <c:pt idx="2547">
                  <c:v>-19.3</c:v>
                </c:pt>
                <c:pt idx="2548">
                  <c:v>-19.72</c:v>
                </c:pt>
                <c:pt idx="2549">
                  <c:v>-18.809999999999999</c:v>
                </c:pt>
                <c:pt idx="2550">
                  <c:v>-18.23</c:v>
                </c:pt>
                <c:pt idx="2551">
                  <c:v>-17.690000000000001</c:v>
                </c:pt>
                <c:pt idx="2552">
                  <c:v>-16.95</c:v>
                </c:pt>
                <c:pt idx="2553">
                  <c:v>-16.75</c:v>
                </c:pt>
                <c:pt idx="2554">
                  <c:v>-16.79</c:v>
                </c:pt>
                <c:pt idx="2555">
                  <c:v>-16.75</c:v>
                </c:pt>
                <c:pt idx="2556">
                  <c:v>-16.5</c:v>
                </c:pt>
                <c:pt idx="2557">
                  <c:v>-17.45</c:v>
                </c:pt>
                <c:pt idx="2558">
                  <c:v>-16.91</c:v>
                </c:pt>
                <c:pt idx="2559">
                  <c:v>-16.170000000000002</c:v>
                </c:pt>
                <c:pt idx="2560">
                  <c:v>-16</c:v>
                </c:pt>
                <c:pt idx="2561">
                  <c:v>-16.75</c:v>
                </c:pt>
                <c:pt idx="2562">
                  <c:v>-16.09</c:v>
                </c:pt>
                <c:pt idx="2563">
                  <c:v>-16.79</c:v>
                </c:pt>
                <c:pt idx="2564">
                  <c:v>-15.67</c:v>
                </c:pt>
                <c:pt idx="2565">
                  <c:v>-15.34</c:v>
                </c:pt>
                <c:pt idx="2566">
                  <c:v>-14.6</c:v>
                </c:pt>
                <c:pt idx="2567">
                  <c:v>-14.52</c:v>
                </c:pt>
                <c:pt idx="2568">
                  <c:v>-14.6</c:v>
                </c:pt>
                <c:pt idx="2569">
                  <c:v>7.88</c:v>
                </c:pt>
                <c:pt idx="2570">
                  <c:v>7.88</c:v>
                </c:pt>
                <c:pt idx="2571">
                  <c:v>7.93</c:v>
                </c:pt>
                <c:pt idx="2572">
                  <c:v>7.84</c:v>
                </c:pt>
                <c:pt idx="2573">
                  <c:v>7.93</c:v>
                </c:pt>
                <c:pt idx="2574">
                  <c:v>7.93</c:v>
                </c:pt>
                <c:pt idx="2575">
                  <c:v>8.02</c:v>
                </c:pt>
                <c:pt idx="2576">
                  <c:v>7.93</c:v>
                </c:pt>
                <c:pt idx="2577">
                  <c:v>8.1300000000000008</c:v>
                </c:pt>
                <c:pt idx="2578">
                  <c:v>8.33</c:v>
                </c:pt>
                <c:pt idx="2579">
                  <c:v>8.5299999999999994</c:v>
                </c:pt>
                <c:pt idx="2580">
                  <c:v>7.88</c:v>
                </c:pt>
                <c:pt idx="2581">
                  <c:v>8.02</c:v>
                </c:pt>
                <c:pt idx="2582">
                  <c:v>7.93</c:v>
                </c:pt>
                <c:pt idx="2583">
                  <c:v>8.11</c:v>
                </c:pt>
                <c:pt idx="2584">
                  <c:v>8.15</c:v>
                </c:pt>
                <c:pt idx="2585">
                  <c:v>8.2899999999999991</c:v>
                </c:pt>
                <c:pt idx="2586">
                  <c:v>7.91</c:v>
                </c:pt>
                <c:pt idx="2587">
                  <c:v>8.1300000000000008</c:v>
                </c:pt>
                <c:pt idx="2588">
                  <c:v>8.31</c:v>
                </c:pt>
                <c:pt idx="2589">
                  <c:v>8.4</c:v>
                </c:pt>
                <c:pt idx="2590">
                  <c:v>8.44</c:v>
                </c:pt>
                <c:pt idx="2591">
                  <c:v>8.69</c:v>
                </c:pt>
                <c:pt idx="2592">
                  <c:v>8.2899999999999991</c:v>
                </c:pt>
                <c:pt idx="2593">
                  <c:v>8.5500000000000007</c:v>
                </c:pt>
                <c:pt idx="2594">
                  <c:v>8.31</c:v>
                </c:pt>
                <c:pt idx="2595">
                  <c:v>8.4600000000000009</c:v>
                </c:pt>
                <c:pt idx="2596">
                  <c:v>8.51</c:v>
                </c:pt>
                <c:pt idx="2597">
                  <c:v>8.2899999999999991</c:v>
                </c:pt>
                <c:pt idx="2598">
                  <c:v>8.24</c:v>
                </c:pt>
                <c:pt idx="2599">
                  <c:v>7.93</c:v>
                </c:pt>
                <c:pt idx="2600">
                  <c:v>7.93</c:v>
                </c:pt>
                <c:pt idx="2601">
                  <c:v>7.35</c:v>
                </c:pt>
                <c:pt idx="2602">
                  <c:v>6.9</c:v>
                </c:pt>
                <c:pt idx="2603">
                  <c:v>7.1</c:v>
                </c:pt>
                <c:pt idx="2604">
                  <c:v>7.44</c:v>
                </c:pt>
                <c:pt idx="2605">
                  <c:v>7.33</c:v>
                </c:pt>
                <c:pt idx="2606">
                  <c:v>7.24</c:v>
                </c:pt>
                <c:pt idx="2607">
                  <c:v>7.22</c:v>
                </c:pt>
                <c:pt idx="2608">
                  <c:v>7.57</c:v>
                </c:pt>
                <c:pt idx="2609">
                  <c:v>7.82</c:v>
                </c:pt>
                <c:pt idx="2610">
                  <c:v>7.66</c:v>
                </c:pt>
                <c:pt idx="2611">
                  <c:v>7.57</c:v>
                </c:pt>
                <c:pt idx="2612">
                  <c:v>7.51</c:v>
                </c:pt>
                <c:pt idx="2613">
                  <c:v>7.55</c:v>
                </c:pt>
                <c:pt idx="2614">
                  <c:v>7.55</c:v>
                </c:pt>
                <c:pt idx="2615">
                  <c:v>7.51</c:v>
                </c:pt>
                <c:pt idx="2616">
                  <c:v>7.64</c:v>
                </c:pt>
                <c:pt idx="2617">
                  <c:v>7.8</c:v>
                </c:pt>
                <c:pt idx="2618">
                  <c:v>7.75</c:v>
                </c:pt>
                <c:pt idx="2619">
                  <c:v>7.95</c:v>
                </c:pt>
                <c:pt idx="2620">
                  <c:v>7.73</c:v>
                </c:pt>
                <c:pt idx="2621">
                  <c:v>8.11</c:v>
                </c:pt>
                <c:pt idx="2622">
                  <c:v>8.15</c:v>
                </c:pt>
                <c:pt idx="2623">
                  <c:v>8.02</c:v>
                </c:pt>
                <c:pt idx="2624">
                  <c:v>7.8</c:v>
                </c:pt>
                <c:pt idx="2625">
                  <c:v>7.33</c:v>
                </c:pt>
                <c:pt idx="2626">
                  <c:v>7.48</c:v>
                </c:pt>
                <c:pt idx="2627">
                  <c:v>7.48</c:v>
                </c:pt>
                <c:pt idx="2628">
                  <c:v>7.44</c:v>
                </c:pt>
                <c:pt idx="2629">
                  <c:v>7.44</c:v>
                </c:pt>
                <c:pt idx="2630">
                  <c:v>7.42</c:v>
                </c:pt>
                <c:pt idx="2631">
                  <c:v>7.48</c:v>
                </c:pt>
                <c:pt idx="2632">
                  <c:v>7.57</c:v>
                </c:pt>
                <c:pt idx="2633">
                  <c:v>7.64</c:v>
                </c:pt>
                <c:pt idx="2634">
                  <c:v>7.53</c:v>
                </c:pt>
                <c:pt idx="2635">
                  <c:v>7.59</c:v>
                </c:pt>
                <c:pt idx="2636">
                  <c:v>7.68</c:v>
                </c:pt>
                <c:pt idx="2637">
                  <c:v>7.68</c:v>
                </c:pt>
                <c:pt idx="2638">
                  <c:v>7.68</c:v>
                </c:pt>
                <c:pt idx="2639">
                  <c:v>7.35</c:v>
                </c:pt>
                <c:pt idx="2640">
                  <c:v>7.48</c:v>
                </c:pt>
                <c:pt idx="2641">
                  <c:v>7.31</c:v>
                </c:pt>
                <c:pt idx="2642">
                  <c:v>7.06</c:v>
                </c:pt>
                <c:pt idx="2643">
                  <c:v>7.15</c:v>
                </c:pt>
                <c:pt idx="2644">
                  <c:v>7.17</c:v>
                </c:pt>
                <c:pt idx="2645">
                  <c:v>7.06</c:v>
                </c:pt>
                <c:pt idx="2646">
                  <c:v>7.19</c:v>
                </c:pt>
                <c:pt idx="2647">
                  <c:v>6.95</c:v>
                </c:pt>
                <c:pt idx="2648">
                  <c:v>7.1</c:v>
                </c:pt>
                <c:pt idx="2649">
                  <c:v>6.75</c:v>
                </c:pt>
                <c:pt idx="2650">
                  <c:v>6.7</c:v>
                </c:pt>
                <c:pt idx="2651">
                  <c:v>6.53</c:v>
                </c:pt>
                <c:pt idx="2652">
                  <c:v>7.06</c:v>
                </c:pt>
                <c:pt idx="2653">
                  <c:v>7.06</c:v>
                </c:pt>
                <c:pt idx="2654">
                  <c:v>7.1</c:v>
                </c:pt>
                <c:pt idx="2655">
                  <c:v>6.97</c:v>
                </c:pt>
                <c:pt idx="2656">
                  <c:v>6.9</c:v>
                </c:pt>
                <c:pt idx="2657">
                  <c:v>7.19</c:v>
                </c:pt>
                <c:pt idx="2658">
                  <c:v>7.19</c:v>
                </c:pt>
                <c:pt idx="2659">
                  <c:v>7.19</c:v>
                </c:pt>
                <c:pt idx="2660">
                  <c:v>7.17</c:v>
                </c:pt>
                <c:pt idx="2661">
                  <c:v>6.97</c:v>
                </c:pt>
                <c:pt idx="2662">
                  <c:v>6.46</c:v>
                </c:pt>
                <c:pt idx="2663">
                  <c:v>6.59</c:v>
                </c:pt>
                <c:pt idx="2664">
                  <c:v>6.9</c:v>
                </c:pt>
                <c:pt idx="2665">
                  <c:v>7.15</c:v>
                </c:pt>
                <c:pt idx="2666">
                  <c:v>7.59</c:v>
                </c:pt>
                <c:pt idx="2667">
                  <c:v>7.86</c:v>
                </c:pt>
                <c:pt idx="2668">
                  <c:v>7.77</c:v>
                </c:pt>
                <c:pt idx="2669">
                  <c:v>7.77</c:v>
                </c:pt>
                <c:pt idx="2670">
                  <c:v>7.66</c:v>
                </c:pt>
                <c:pt idx="2671">
                  <c:v>7.77</c:v>
                </c:pt>
                <c:pt idx="2672">
                  <c:v>8</c:v>
                </c:pt>
                <c:pt idx="2673">
                  <c:v>8.06</c:v>
                </c:pt>
                <c:pt idx="2674">
                  <c:v>7.95</c:v>
                </c:pt>
                <c:pt idx="2675">
                  <c:v>8.0399999999999991</c:v>
                </c:pt>
                <c:pt idx="2676">
                  <c:v>7.82</c:v>
                </c:pt>
                <c:pt idx="2677">
                  <c:v>7.68</c:v>
                </c:pt>
                <c:pt idx="2678">
                  <c:v>7.91</c:v>
                </c:pt>
                <c:pt idx="2679">
                  <c:v>8.02</c:v>
                </c:pt>
                <c:pt idx="2680">
                  <c:v>8.2200000000000006</c:v>
                </c:pt>
                <c:pt idx="2681">
                  <c:v>8.2899999999999991</c:v>
                </c:pt>
                <c:pt idx="2682">
                  <c:v>8.3699999999999992</c:v>
                </c:pt>
                <c:pt idx="2683">
                  <c:v>8.64</c:v>
                </c:pt>
                <c:pt idx="2684">
                  <c:v>9</c:v>
                </c:pt>
                <c:pt idx="2685">
                  <c:v>8.82</c:v>
                </c:pt>
                <c:pt idx="2686">
                  <c:v>8.7100000000000009</c:v>
                </c:pt>
                <c:pt idx="2687">
                  <c:v>8.64</c:v>
                </c:pt>
                <c:pt idx="2688">
                  <c:v>8.51</c:v>
                </c:pt>
                <c:pt idx="2689">
                  <c:v>8.5299999999999994</c:v>
                </c:pt>
                <c:pt idx="2690">
                  <c:v>8.44</c:v>
                </c:pt>
                <c:pt idx="2691">
                  <c:v>8.51</c:v>
                </c:pt>
                <c:pt idx="2692">
                  <c:v>8.44</c:v>
                </c:pt>
                <c:pt idx="2693">
                  <c:v>8.33</c:v>
                </c:pt>
                <c:pt idx="2694">
                  <c:v>8.5299999999999994</c:v>
                </c:pt>
                <c:pt idx="2695">
                  <c:v>8.69</c:v>
                </c:pt>
                <c:pt idx="2696">
                  <c:v>8.4600000000000009</c:v>
                </c:pt>
                <c:pt idx="2697">
                  <c:v>8.5500000000000007</c:v>
                </c:pt>
                <c:pt idx="2698">
                  <c:v>8.75</c:v>
                </c:pt>
                <c:pt idx="2699">
                  <c:v>8.91</c:v>
                </c:pt>
                <c:pt idx="2700">
                  <c:v>8.89</c:v>
                </c:pt>
                <c:pt idx="2701">
                  <c:v>8.73</c:v>
                </c:pt>
                <c:pt idx="2702">
                  <c:v>8.84</c:v>
                </c:pt>
                <c:pt idx="2703">
                  <c:v>9.18</c:v>
                </c:pt>
                <c:pt idx="2704">
                  <c:v>9.18</c:v>
                </c:pt>
                <c:pt idx="2705">
                  <c:v>9.1999999999999993</c:v>
                </c:pt>
                <c:pt idx="2706">
                  <c:v>9.2200000000000006</c:v>
                </c:pt>
                <c:pt idx="2707">
                  <c:v>9.2899999999999991</c:v>
                </c:pt>
                <c:pt idx="2708">
                  <c:v>9</c:v>
                </c:pt>
                <c:pt idx="2709">
                  <c:v>8.93</c:v>
                </c:pt>
                <c:pt idx="2710">
                  <c:v>9.0399999999999991</c:v>
                </c:pt>
                <c:pt idx="2711">
                  <c:v>8.82</c:v>
                </c:pt>
                <c:pt idx="2712">
                  <c:v>9.02</c:v>
                </c:pt>
                <c:pt idx="2713">
                  <c:v>9.1999999999999993</c:v>
                </c:pt>
                <c:pt idx="2714">
                  <c:v>9.26</c:v>
                </c:pt>
                <c:pt idx="2715">
                  <c:v>9.26</c:v>
                </c:pt>
                <c:pt idx="2716">
                  <c:v>9.24</c:v>
                </c:pt>
                <c:pt idx="2717">
                  <c:v>8.89</c:v>
                </c:pt>
                <c:pt idx="2718">
                  <c:v>8.91</c:v>
                </c:pt>
                <c:pt idx="2719">
                  <c:v>8.91</c:v>
                </c:pt>
                <c:pt idx="2720">
                  <c:v>8.89</c:v>
                </c:pt>
                <c:pt idx="2721">
                  <c:v>9.09</c:v>
                </c:pt>
                <c:pt idx="2722">
                  <c:v>9.2899999999999991</c:v>
                </c:pt>
                <c:pt idx="2723">
                  <c:v>9.5299999999999994</c:v>
                </c:pt>
                <c:pt idx="2724">
                  <c:v>9.49</c:v>
                </c:pt>
                <c:pt idx="2725">
                  <c:v>9.4700000000000006</c:v>
                </c:pt>
                <c:pt idx="2726">
                  <c:v>9.7799999999999994</c:v>
                </c:pt>
                <c:pt idx="2727">
                  <c:v>9.9600000000000009</c:v>
                </c:pt>
                <c:pt idx="2728">
                  <c:v>9.9600000000000009</c:v>
                </c:pt>
                <c:pt idx="2729">
                  <c:v>9.7100000000000009</c:v>
                </c:pt>
                <c:pt idx="2730">
                  <c:v>9.6</c:v>
                </c:pt>
                <c:pt idx="2731">
                  <c:v>9.98</c:v>
                </c:pt>
                <c:pt idx="2732">
                  <c:v>9.8000000000000007</c:v>
                </c:pt>
                <c:pt idx="2733">
                  <c:v>10.47</c:v>
                </c:pt>
                <c:pt idx="2734">
                  <c:v>10.85</c:v>
                </c:pt>
                <c:pt idx="2735">
                  <c:v>10.82</c:v>
                </c:pt>
                <c:pt idx="2736">
                  <c:v>10.56</c:v>
                </c:pt>
                <c:pt idx="2737">
                  <c:v>10.02</c:v>
                </c:pt>
                <c:pt idx="2738">
                  <c:v>10</c:v>
                </c:pt>
                <c:pt idx="2739">
                  <c:v>9.67</c:v>
                </c:pt>
                <c:pt idx="2740">
                  <c:v>9.67</c:v>
                </c:pt>
                <c:pt idx="2741">
                  <c:v>10.11</c:v>
                </c:pt>
                <c:pt idx="2742">
                  <c:v>10.11</c:v>
                </c:pt>
                <c:pt idx="2743">
                  <c:v>10.02</c:v>
                </c:pt>
                <c:pt idx="2744">
                  <c:v>10.02</c:v>
                </c:pt>
                <c:pt idx="2745">
                  <c:v>10.24</c:v>
                </c:pt>
                <c:pt idx="2746">
                  <c:v>9.6199999999999992</c:v>
                </c:pt>
                <c:pt idx="2747">
                  <c:v>9.75</c:v>
                </c:pt>
                <c:pt idx="2748">
                  <c:v>9.7100000000000009</c:v>
                </c:pt>
                <c:pt idx="2749">
                  <c:v>9.44</c:v>
                </c:pt>
                <c:pt idx="2750">
                  <c:v>9.9600000000000009</c:v>
                </c:pt>
                <c:pt idx="2751">
                  <c:v>10.31</c:v>
                </c:pt>
                <c:pt idx="2752">
                  <c:v>10.16</c:v>
                </c:pt>
                <c:pt idx="2753">
                  <c:v>10.07</c:v>
                </c:pt>
                <c:pt idx="2754">
                  <c:v>10.220000000000001</c:v>
                </c:pt>
                <c:pt idx="2755">
                  <c:v>10.47</c:v>
                </c:pt>
                <c:pt idx="2756">
                  <c:v>9.8000000000000007</c:v>
                </c:pt>
                <c:pt idx="2757">
                  <c:v>10.09</c:v>
                </c:pt>
                <c:pt idx="2758">
                  <c:v>10.18</c:v>
                </c:pt>
                <c:pt idx="2759">
                  <c:v>10.31</c:v>
                </c:pt>
                <c:pt idx="2760">
                  <c:v>9.84</c:v>
                </c:pt>
                <c:pt idx="2761">
                  <c:v>9.93</c:v>
                </c:pt>
                <c:pt idx="2762">
                  <c:v>10.07</c:v>
                </c:pt>
                <c:pt idx="2763">
                  <c:v>9.6</c:v>
                </c:pt>
                <c:pt idx="2764">
                  <c:v>9.31</c:v>
                </c:pt>
                <c:pt idx="2765">
                  <c:v>9.33</c:v>
                </c:pt>
                <c:pt idx="2766">
                  <c:v>9.51</c:v>
                </c:pt>
                <c:pt idx="2767">
                  <c:v>9.2899999999999991</c:v>
                </c:pt>
                <c:pt idx="2768">
                  <c:v>9.1999999999999993</c:v>
                </c:pt>
                <c:pt idx="2769">
                  <c:v>9.5299999999999994</c:v>
                </c:pt>
                <c:pt idx="2770">
                  <c:v>9.84</c:v>
                </c:pt>
                <c:pt idx="2771">
                  <c:v>10.11</c:v>
                </c:pt>
                <c:pt idx="2772">
                  <c:v>10.11</c:v>
                </c:pt>
                <c:pt idx="2773">
                  <c:v>9.6</c:v>
                </c:pt>
                <c:pt idx="2774">
                  <c:v>9.6199999999999992</c:v>
                </c:pt>
                <c:pt idx="2775">
                  <c:v>9.82</c:v>
                </c:pt>
                <c:pt idx="2776">
                  <c:v>9.7100000000000009</c:v>
                </c:pt>
                <c:pt idx="2777">
                  <c:v>9.64</c:v>
                </c:pt>
                <c:pt idx="2778">
                  <c:v>9.8699999999999992</c:v>
                </c:pt>
                <c:pt idx="2779">
                  <c:v>9.93</c:v>
                </c:pt>
                <c:pt idx="2780">
                  <c:v>9.84</c:v>
                </c:pt>
                <c:pt idx="2781">
                  <c:v>9.8000000000000007</c:v>
                </c:pt>
                <c:pt idx="2782">
                  <c:v>9.4700000000000006</c:v>
                </c:pt>
                <c:pt idx="2783">
                  <c:v>9.64</c:v>
                </c:pt>
                <c:pt idx="2784">
                  <c:v>9.6199999999999992</c:v>
                </c:pt>
                <c:pt idx="2785">
                  <c:v>9.15</c:v>
                </c:pt>
                <c:pt idx="2786">
                  <c:v>9.09</c:v>
                </c:pt>
                <c:pt idx="2787">
                  <c:v>9.18</c:v>
                </c:pt>
                <c:pt idx="2788">
                  <c:v>8.9499999999999993</c:v>
                </c:pt>
                <c:pt idx="2789">
                  <c:v>9.06</c:v>
                </c:pt>
                <c:pt idx="2790">
                  <c:v>9.3800000000000008</c:v>
                </c:pt>
                <c:pt idx="2791">
                  <c:v>9.33</c:v>
                </c:pt>
                <c:pt idx="2792">
                  <c:v>9.1300000000000008</c:v>
                </c:pt>
                <c:pt idx="2793">
                  <c:v>9.2200000000000006</c:v>
                </c:pt>
                <c:pt idx="2794">
                  <c:v>9.2200000000000006</c:v>
                </c:pt>
                <c:pt idx="2795">
                  <c:v>9.2200000000000006</c:v>
                </c:pt>
                <c:pt idx="2796">
                  <c:v>9.2200000000000006</c:v>
                </c:pt>
                <c:pt idx="2797">
                  <c:v>9.2200000000000006</c:v>
                </c:pt>
                <c:pt idx="2798">
                  <c:v>10.09</c:v>
                </c:pt>
                <c:pt idx="2799">
                  <c:v>10.039999999999999</c:v>
                </c:pt>
                <c:pt idx="2800">
                  <c:v>10.07</c:v>
                </c:pt>
                <c:pt idx="2801">
                  <c:v>10.82</c:v>
                </c:pt>
                <c:pt idx="2802">
                  <c:v>10.71</c:v>
                </c:pt>
                <c:pt idx="2803">
                  <c:v>10.02</c:v>
                </c:pt>
                <c:pt idx="2804">
                  <c:v>10.16</c:v>
                </c:pt>
                <c:pt idx="2805">
                  <c:v>9.6199999999999992</c:v>
                </c:pt>
                <c:pt idx="2806">
                  <c:v>9.6199999999999992</c:v>
                </c:pt>
                <c:pt idx="2807">
                  <c:v>9.6199999999999992</c:v>
                </c:pt>
                <c:pt idx="2808">
                  <c:v>9.11</c:v>
                </c:pt>
                <c:pt idx="2809">
                  <c:v>9.44</c:v>
                </c:pt>
                <c:pt idx="2810">
                  <c:v>9.75</c:v>
                </c:pt>
                <c:pt idx="2811">
                  <c:v>9.7100000000000009</c:v>
                </c:pt>
                <c:pt idx="2812">
                  <c:v>9.7100000000000009</c:v>
                </c:pt>
                <c:pt idx="2813">
                  <c:v>9.7100000000000009</c:v>
                </c:pt>
                <c:pt idx="2814">
                  <c:v>10.02</c:v>
                </c:pt>
                <c:pt idx="2815">
                  <c:v>9.35</c:v>
                </c:pt>
                <c:pt idx="2816">
                  <c:v>8.3699999999999992</c:v>
                </c:pt>
                <c:pt idx="2817">
                  <c:v>8.64</c:v>
                </c:pt>
                <c:pt idx="2818">
                  <c:v>8.51</c:v>
                </c:pt>
                <c:pt idx="2819">
                  <c:v>9.1999999999999993</c:v>
                </c:pt>
                <c:pt idx="2820">
                  <c:v>9.15</c:v>
                </c:pt>
                <c:pt idx="2821">
                  <c:v>9.09</c:v>
                </c:pt>
                <c:pt idx="2822">
                  <c:v>9.0399999999999991</c:v>
                </c:pt>
                <c:pt idx="2823">
                  <c:v>8.98</c:v>
                </c:pt>
                <c:pt idx="2824">
                  <c:v>9.06</c:v>
                </c:pt>
                <c:pt idx="2825">
                  <c:v>9.18</c:v>
                </c:pt>
                <c:pt idx="2826">
                  <c:v>9.02</c:v>
                </c:pt>
                <c:pt idx="2827">
                  <c:v>9.35</c:v>
                </c:pt>
                <c:pt idx="2828">
                  <c:v>9.18</c:v>
                </c:pt>
                <c:pt idx="2829">
                  <c:v>9.35</c:v>
                </c:pt>
                <c:pt idx="2830">
                  <c:v>12.88</c:v>
                </c:pt>
                <c:pt idx="2831">
                  <c:v>12.88</c:v>
                </c:pt>
                <c:pt idx="2832">
                  <c:v>12.66</c:v>
                </c:pt>
                <c:pt idx="2833">
                  <c:v>13.61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1-5940-ABDC-498311B29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0337184"/>
        <c:axId val="936622640"/>
      </c:lineChart>
      <c:dateAx>
        <c:axId val="850337184"/>
        <c:scaling>
          <c:orientation val="minMax"/>
          <c:min val="44198"/>
        </c:scaling>
        <c:delete val="0"/>
        <c:axPos val="b"/>
        <c:numFmt formatCode="yy/mm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36622640"/>
        <c:crosses val="autoZero"/>
        <c:auto val="1"/>
        <c:lblOffset val="100"/>
        <c:baseTimeUnit val="days"/>
      </c:dateAx>
      <c:valAx>
        <c:axId val="936622640"/>
        <c:scaling>
          <c:orientation val="minMax"/>
          <c:min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 w="6350"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5033718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Sheet1!$G$1</c:f>
              <c:strCache>
                <c:ptCount val="1"/>
                <c:pt idx="0">
                  <c:v>거래량(억원)</c:v>
                </c:pt>
              </c:strCache>
            </c:strRef>
          </c:tx>
          <c:spPr>
            <a:solidFill>
              <a:schemeClr val="accent2"/>
            </a:solidFill>
            <a:ln w="3175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numRef>
              <c:f>Sheet1!$E$2:$E$1788</c:f>
              <c:numCache>
                <c:formatCode>m/d/yy</c:formatCode>
                <c:ptCount val="1787"/>
                <c:pt idx="0">
                  <c:v>45966</c:v>
                </c:pt>
                <c:pt idx="1">
                  <c:v>45965</c:v>
                </c:pt>
                <c:pt idx="2">
                  <c:v>45964</c:v>
                </c:pt>
                <c:pt idx="3">
                  <c:v>45961</c:v>
                </c:pt>
                <c:pt idx="4">
                  <c:v>45960</c:v>
                </c:pt>
                <c:pt idx="5">
                  <c:v>45959</c:v>
                </c:pt>
                <c:pt idx="6">
                  <c:v>45958</c:v>
                </c:pt>
                <c:pt idx="7">
                  <c:v>45957</c:v>
                </c:pt>
                <c:pt idx="8">
                  <c:v>45954</c:v>
                </c:pt>
                <c:pt idx="9">
                  <c:v>45953</c:v>
                </c:pt>
                <c:pt idx="10">
                  <c:v>45952</c:v>
                </c:pt>
                <c:pt idx="11">
                  <c:v>45951</c:v>
                </c:pt>
                <c:pt idx="12">
                  <c:v>45950</c:v>
                </c:pt>
                <c:pt idx="13">
                  <c:v>45947</c:v>
                </c:pt>
                <c:pt idx="14">
                  <c:v>45946</c:v>
                </c:pt>
                <c:pt idx="15">
                  <c:v>45945</c:v>
                </c:pt>
                <c:pt idx="16">
                  <c:v>45944</c:v>
                </c:pt>
                <c:pt idx="17">
                  <c:v>45943</c:v>
                </c:pt>
                <c:pt idx="18">
                  <c:v>45940</c:v>
                </c:pt>
                <c:pt idx="19">
                  <c:v>45939</c:v>
                </c:pt>
                <c:pt idx="20">
                  <c:v>45938</c:v>
                </c:pt>
                <c:pt idx="21">
                  <c:v>45937</c:v>
                </c:pt>
                <c:pt idx="22">
                  <c:v>45936</c:v>
                </c:pt>
                <c:pt idx="23">
                  <c:v>45933</c:v>
                </c:pt>
                <c:pt idx="24">
                  <c:v>45932</c:v>
                </c:pt>
                <c:pt idx="25">
                  <c:v>45931</c:v>
                </c:pt>
                <c:pt idx="26">
                  <c:v>45930</c:v>
                </c:pt>
                <c:pt idx="27">
                  <c:v>45929</c:v>
                </c:pt>
                <c:pt idx="28">
                  <c:v>45926</c:v>
                </c:pt>
                <c:pt idx="29">
                  <c:v>45925</c:v>
                </c:pt>
                <c:pt idx="30">
                  <c:v>45924</c:v>
                </c:pt>
                <c:pt idx="31">
                  <c:v>45923</c:v>
                </c:pt>
                <c:pt idx="32">
                  <c:v>45922</c:v>
                </c:pt>
                <c:pt idx="33">
                  <c:v>45919</c:v>
                </c:pt>
                <c:pt idx="34">
                  <c:v>45918</c:v>
                </c:pt>
                <c:pt idx="35">
                  <c:v>45917</c:v>
                </c:pt>
                <c:pt idx="36">
                  <c:v>45916</c:v>
                </c:pt>
                <c:pt idx="37">
                  <c:v>45915</c:v>
                </c:pt>
                <c:pt idx="38">
                  <c:v>45912</c:v>
                </c:pt>
                <c:pt idx="39">
                  <c:v>45911</c:v>
                </c:pt>
                <c:pt idx="40">
                  <c:v>45910</c:v>
                </c:pt>
                <c:pt idx="41">
                  <c:v>45909</c:v>
                </c:pt>
                <c:pt idx="42">
                  <c:v>45908</c:v>
                </c:pt>
                <c:pt idx="43">
                  <c:v>45905</c:v>
                </c:pt>
                <c:pt idx="44">
                  <c:v>45904</c:v>
                </c:pt>
                <c:pt idx="45">
                  <c:v>45903</c:v>
                </c:pt>
                <c:pt idx="46">
                  <c:v>45902</c:v>
                </c:pt>
                <c:pt idx="47">
                  <c:v>45901</c:v>
                </c:pt>
                <c:pt idx="48">
                  <c:v>45898</c:v>
                </c:pt>
                <c:pt idx="49">
                  <c:v>45897</c:v>
                </c:pt>
                <c:pt idx="50">
                  <c:v>45896</c:v>
                </c:pt>
                <c:pt idx="51">
                  <c:v>45895</c:v>
                </c:pt>
                <c:pt idx="52">
                  <c:v>45894</c:v>
                </c:pt>
                <c:pt idx="53">
                  <c:v>45891</c:v>
                </c:pt>
                <c:pt idx="54">
                  <c:v>45890</c:v>
                </c:pt>
                <c:pt idx="55">
                  <c:v>45889</c:v>
                </c:pt>
                <c:pt idx="56">
                  <c:v>45888</c:v>
                </c:pt>
                <c:pt idx="57">
                  <c:v>45887</c:v>
                </c:pt>
                <c:pt idx="58">
                  <c:v>45884</c:v>
                </c:pt>
                <c:pt idx="59">
                  <c:v>45883</c:v>
                </c:pt>
                <c:pt idx="60">
                  <c:v>45882</c:v>
                </c:pt>
                <c:pt idx="61">
                  <c:v>45881</c:v>
                </c:pt>
                <c:pt idx="62">
                  <c:v>45880</c:v>
                </c:pt>
                <c:pt idx="63">
                  <c:v>45877</c:v>
                </c:pt>
                <c:pt idx="64">
                  <c:v>45876</c:v>
                </c:pt>
                <c:pt idx="65">
                  <c:v>45875</c:v>
                </c:pt>
                <c:pt idx="66">
                  <c:v>45874</c:v>
                </c:pt>
                <c:pt idx="67">
                  <c:v>45873</c:v>
                </c:pt>
                <c:pt idx="68">
                  <c:v>45870</c:v>
                </c:pt>
                <c:pt idx="69">
                  <c:v>45869</c:v>
                </c:pt>
                <c:pt idx="70">
                  <c:v>45868</c:v>
                </c:pt>
                <c:pt idx="71">
                  <c:v>45867</c:v>
                </c:pt>
                <c:pt idx="72">
                  <c:v>45866</c:v>
                </c:pt>
                <c:pt idx="73">
                  <c:v>45863</c:v>
                </c:pt>
                <c:pt idx="74">
                  <c:v>45862</c:v>
                </c:pt>
                <c:pt idx="75">
                  <c:v>45861</c:v>
                </c:pt>
                <c:pt idx="76">
                  <c:v>45860</c:v>
                </c:pt>
                <c:pt idx="77">
                  <c:v>45859</c:v>
                </c:pt>
                <c:pt idx="78">
                  <c:v>45856</c:v>
                </c:pt>
                <c:pt idx="79">
                  <c:v>45855</c:v>
                </c:pt>
                <c:pt idx="80">
                  <c:v>45854</c:v>
                </c:pt>
                <c:pt idx="81">
                  <c:v>45853</c:v>
                </c:pt>
                <c:pt idx="82">
                  <c:v>45852</c:v>
                </c:pt>
                <c:pt idx="83">
                  <c:v>45849</c:v>
                </c:pt>
                <c:pt idx="84">
                  <c:v>45848</c:v>
                </c:pt>
                <c:pt idx="85">
                  <c:v>45847</c:v>
                </c:pt>
                <c:pt idx="86">
                  <c:v>45846</c:v>
                </c:pt>
                <c:pt idx="87">
                  <c:v>45845</c:v>
                </c:pt>
                <c:pt idx="88">
                  <c:v>45842</c:v>
                </c:pt>
                <c:pt idx="89">
                  <c:v>45841</c:v>
                </c:pt>
                <c:pt idx="90">
                  <c:v>45840</c:v>
                </c:pt>
                <c:pt idx="91">
                  <c:v>45839</c:v>
                </c:pt>
                <c:pt idx="92">
                  <c:v>45838</c:v>
                </c:pt>
                <c:pt idx="93">
                  <c:v>45835</c:v>
                </c:pt>
                <c:pt idx="94">
                  <c:v>45834</c:v>
                </c:pt>
                <c:pt idx="95">
                  <c:v>45833</c:v>
                </c:pt>
                <c:pt idx="96">
                  <c:v>45832</c:v>
                </c:pt>
                <c:pt idx="97">
                  <c:v>45831</c:v>
                </c:pt>
                <c:pt idx="98">
                  <c:v>45828</c:v>
                </c:pt>
                <c:pt idx="99">
                  <c:v>45827</c:v>
                </c:pt>
                <c:pt idx="100">
                  <c:v>45826</c:v>
                </c:pt>
                <c:pt idx="101">
                  <c:v>45825</c:v>
                </c:pt>
                <c:pt idx="102">
                  <c:v>45824</c:v>
                </c:pt>
                <c:pt idx="103">
                  <c:v>45821</c:v>
                </c:pt>
                <c:pt idx="104">
                  <c:v>45820</c:v>
                </c:pt>
                <c:pt idx="105">
                  <c:v>45819</c:v>
                </c:pt>
                <c:pt idx="106">
                  <c:v>45818</c:v>
                </c:pt>
                <c:pt idx="107">
                  <c:v>45817</c:v>
                </c:pt>
                <c:pt idx="108">
                  <c:v>45814</c:v>
                </c:pt>
                <c:pt idx="109">
                  <c:v>45813</c:v>
                </c:pt>
                <c:pt idx="110">
                  <c:v>45812</c:v>
                </c:pt>
                <c:pt idx="111">
                  <c:v>45811</c:v>
                </c:pt>
                <c:pt idx="112">
                  <c:v>45810</c:v>
                </c:pt>
                <c:pt idx="113">
                  <c:v>45807</c:v>
                </c:pt>
                <c:pt idx="114">
                  <c:v>45806</c:v>
                </c:pt>
                <c:pt idx="115">
                  <c:v>45805</c:v>
                </c:pt>
                <c:pt idx="116">
                  <c:v>45804</c:v>
                </c:pt>
                <c:pt idx="117">
                  <c:v>45803</c:v>
                </c:pt>
                <c:pt idx="118">
                  <c:v>45800</c:v>
                </c:pt>
                <c:pt idx="119">
                  <c:v>45799</c:v>
                </c:pt>
                <c:pt idx="120">
                  <c:v>45798</c:v>
                </c:pt>
                <c:pt idx="121">
                  <c:v>45797</c:v>
                </c:pt>
                <c:pt idx="122">
                  <c:v>45796</c:v>
                </c:pt>
                <c:pt idx="123">
                  <c:v>45793</c:v>
                </c:pt>
                <c:pt idx="124">
                  <c:v>45792</c:v>
                </c:pt>
                <c:pt idx="125">
                  <c:v>45791</c:v>
                </c:pt>
                <c:pt idx="126">
                  <c:v>45790</c:v>
                </c:pt>
                <c:pt idx="127">
                  <c:v>45789</c:v>
                </c:pt>
                <c:pt idx="128">
                  <c:v>45786</c:v>
                </c:pt>
                <c:pt idx="129">
                  <c:v>45785</c:v>
                </c:pt>
                <c:pt idx="130">
                  <c:v>45784</c:v>
                </c:pt>
                <c:pt idx="131">
                  <c:v>45783</c:v>
                </c:pt>
                <c:pt idx="132">
                  <c:v>45782</c:v>
                </c:pt>
                <c:pt idx="133">
                  <c:v>45779</c:v>
                </c:pt>
                <c:pt idx="134">
                  <c:v>45778</c:v>
                </c:pt>
                <c:pt idx="135">
                  <c:v>45777</c:v>
                </c:pt>
                <c:pt idx="136">
                  <c:v>45776</c:v>
                </c:pt>
                <c:pt idx="137">
                  <c:v>45775</c:v>
                </c:pt>
                <c:pt idx="138">
                  <c:v>45772</c:v>
                </c:pt>
                <c:pt idx="139">
                  <c:v>45771</c:v>
                </c:pt>
                <c:pt idx="140">
                  <c:v>45770</c:v>
                </c:pt>
                <c:pt idx="141">
                  <c:v>45769</c:v>
                </c:pt>
                <c:pt idx="142">
                  <c:v>45768</c:v>
                </c:pt>
                <c:pt idx="143">
                  <c:v>45765</c:v>
                </c:pt>
                <c:pt idx="144">
                  <c:v>45764</c:v>
                </c:pt>
                <c:pt idx="145">
                  <c:v>45763</c:v>
                </c:pt>
                <c:pt idx="146">
                  <c:v>45762</c:v>
                </c:pt>
                <c:pt idx="147">
                  <c:v>45761</c:v>
                </c:pt>
                <c:pt idx="148">
                  <c:v>45758</c:v>
                </c:pt>
                <c:pt idx="149">
                  <c:v>45757</c:v>
                </c:pt>
                <c:pt idx="150">
                  <c:v>45756</c:v>
                </c:pt>
                <c:pt idx="151">
                  <c:v>45755</c:v>
                </c:pt>
                <c:pt idx="152">
                  <c:v>45754</c:v>
                </c:pt>
                <c:pt idx="153">
                  <c:v>45751</c:v>
                </c:pt>
                <c:pt idx="154">
                  <c:v>45750</c:v>
                </c:pt>
                <c:pt idx="155">
                  <c:v>45749</c:v>
                </c:pt>
                <c:pt idx="156">
                  <c:v>45748</c:v>
                </c:pt>
                <c:pt idx="157">
                  <c:v>45747</c:v>
                </c:pt>
                <c:pt idx="158">
                  <c:v>45744</c:v>
                </c:pt>
                <c:pt idx="159">
                  <c:v>45743</c:v>
                </c:pt>
                <c:pt idx="160">
                  <c:v>45742</c:v>
                </c:pt>
                <c:pt idx="161">
                  <c:v>45741</c:v>
                </c:pt>
                <c:pt idx="162">
                  <c:v>45740</c:v>
                </c:pt>
                <c:pt idx="163">
                  <c:v>45737</c:v>
                </c:pt>
                <c:pt idx="164">
                  <c:v>45736</c:v>
                </c:pt>
                <c:pt idx="165">
                  <c:v>45735</c:v>
                </c:pt>
                <c:pt idx="166">
                  <c:v>45734</c:v>
                </c:pt>
                <c:pt idx="167">
                  <c:v>45733</c:v>
                </c:pt>
                <c:pt idx="168">
                  <c:v>45730</c:v>
                </c:pt>
                <c:pt idx="169">
                  <c:v>45729</c:v>
                </c:pt>
                <c:pt idx="170">
                  <c:v>45728</c:v>
                </c:pt>
                <c:pt idx="171">
                  <c:v>45727</c:v>
                </c:pt>
                <c:pt idx="172">
                  <c:v>45726</c:v>
                </c:pt>
                <c:pt idx="173">
                  <c:v>45723</c:v>
                </c:pt>
                <c:pt idx="174">
                  <c:v>45722</c:v>
                </c:pt>
                <c:pt idx="175">
                  <c:v>45721</c:v>
                </c:pt>
                <c:pt idx="176">
                  <c:v>45720</c:v>
                </c:pt>
                <c:pt idx="177">
                  <c:v>45719</c:v>
                </c:pt>
                <c:pt idx="178">
                  <c:v>45716</c:v>
                </c:pt>
                <c:pt idx="179">
                  <c:v>45715</c:v>
                </c:pt>
                <c:pt idx="180">
                  <c:v>45714</c:v>
                </c:pt>
                <c:pt idx="181">
                  <c:v>45713</c:v>
                </c:pt>
                <c:pt idx="182">
                  <c:v>45712</c:v>
                </c:pt>
                <c:pt idx="183">
                  <c:v>45709</c:v>
                </c:pt>
                <c:pt idx="184">
                  <c:v>45708</c:v>
                </c:pt>
                <c:pt idx="185">
                  <c:v>45707</c:v>
                </c:pt>
                <c:pt idx="186">
                  <c:v>45706</c:v>
                </c:pt>
                <c:pt idx="187">
                  <c:v>45705</c:v>
                </c:pt>
                <c:pt idx="188">
                  <c:v>45702</c:v>
                </c:pt>
                <c:pt idx="189">
                  <c:v>45701</c:v>
                </c:pt>
                <c:pt idx="190">
                  <c:v>45700</c:v>
                </c:pt>
                <c:pt idx="191">
                  <c:v>45699</c:v>
                </c:pt>
                <c:pt idx="192">
                  <c:v>45698</c:v>
                </c:pt>
                <c:pt idx="193">
                  <c:v>45695</c:v>
                </c:pt>
                <c:pt idx="194">
                  <c:v>45694</c:v>
                </c:pt>
                <c:pt idx="195">
                  <c:v>45693</c:v>
                </c:pt>
                <c:pt idx="196">
                  <c:v>45692</c:v>
                </c:pt>
                <c:pt idx="197">
                  <c:v>45691</c:v>
                </c:pt>
                <c:pt idx="198">
                  <c:v>45688</c:v>
                </c:pt>
                <c:pt idx="199">
                  <c:v>45687</c:v>
                </c:pt>
                <c:pt idx="200">
                  <c:v>45686</c:v>
                </c:pt>
                <c:pt idx="201">
                  <c:v>45685</c:v>
                </c:pt>
                <c:pt idx="202">
                  <c:v>45684</c:v>
                </c:pt>
                <c:pt idx="203">
                  <c:v>45681</c:v>
                </c:pt>
                <c:pt idx="204">
                  <c:v>45680</c:v>
                </c:pt>
                <c:pt idx="205">
                  <c:v>45679</c:v>
                </c:pt>
                <c:pt idx="206">
                  <c:v>45678</c:v>
                </c:pt>
                <c:pt idx="207">
                  <c:v>45677</c:v>
                </c:pt>
                <c:pt idx="208">
                  <c:v>45674</c:v>
                </c:pt>
                <c:pt idx="209">
                  <c:v>45673</c:v>
                </c:pt>
                <c:pt idx="210">
                  <c:v>45672</c:v>
                </c:pt>
                <c:pt idx="211">
                  <c:v>45671</c:v>
                </c:pt>
                <c:pt idx="212">
                  <c:v>45670</c:v>
                </c:pt>
                <c:pt idx="213">
                  <c:v>45667</c:v>
                </c:pt>
                <c:pt idx="214">
                  <c:v>45666</c:v>
                </c:pt>
                <c:pt idx="215">
                  <c:v>45665</c:v>
                </c:pt>
                <c:pt idx="216">
                  <c:v>45664</c:v>
                </c:pt>
                <c:pt idx="217">
                  <c:v>45663</c:v>
                </c:pt>
                <c:pt idx="218">
                  <c:v>45660</c:v>
                </c:pt>
                <c:pt idx="219">
                  <c:v>45659</c:v>
                </c:pt>
                <c:pt idx="220">
                  <c:v>45658</c:v>
                </c:pt>
                <c:pt idx="221">
                  <c:v>45657</c:v>
                </c:pt>
                <c:pt idx="222">
                  <c:v>45656</c:v>
                </c:pt>
                <c:pt idx="223">
                  <c:v>45653</c:v>
                </c:pt>
                <c:pt idx="224">
                  <c:v>45652</c:v>
                </c:pt>
                <c:pt idx="225">
                  <c:v>45651</c:v>
                </c:pt>
                <c:pt idx="226">
                  <c:v>45650</c:v>
                </c:pt>
                <c:pt idx="227">
                  <c:v>45649</c:v>
                </c:pt>
                <c:pt idx="228">
                  <c:v>45646</c:v>
                </c:pt>
                <c:pt idx="229">
                  <c:v>45645</c:v>
                </c:pt>
                <c:pt idx="230">
                  <c:v>45644</c:v>
                </c:pt>
                <c:pt idx="231">
                  <c:v>45643</c:v>
                </c:pt>
                <c:pt idx="232">
                  <c:v>45642</c:v>
                </c:pt>
                <c:pt idx="233">
                  <c:v>45639</c:v>
                </c:pt>
                <c:pt idx="234">
                  <c:v>45638</c:v>
                </c:pt>
                <c:pt idx="235">
                  <c:v>45637</c:v>
                </c:pt>
                <c:pt idx="236">
                  <c:v>45636</c:v>
                </c:pt>
                <c:pt idx="237">
                  <c:v>45635</c:v>
                </c:pt>
                <c:pt idx="238">
                  <c:v>45632</c:v>
                </c:pt>
                <c:pt idx="239">
                  <c:v>45631</c:v>
                </c:pt>
                <c:pt idx="240">
                  <c:v>45630</c:v>
                </c:pt>
                <c:pt idx="241">
                  <c:v>45629</c:v>
                </c:pt>
                <c:pt idx="242">
                  <c:v>45628</c:v>
                </c:pt>
                <c:pt idx="243">
                  <c:v>45625</c:v>
                </c:pt>
                <c:pt idx="244">
                  <c:v>45624</c:v>
                </c:pt>
                <c:pt idx="245">
                  <c:v>45623</c:v>
                </c:pt>
                <c:pt idx="246">
                  <c:v>45622</c:v>
                </c:pt>
                <c:pt idx="247">
                  <c:v>45621</c:v>
                </c:pt>
                <c:pt idx="248">
                  <c:v>45618</c:v>
                </c:pt>
                <c:pt idx="249">
                  <c:v>45617</c:v>
                </c:pt>
                <c:pt idx="250">
                  <c:v>45616</c:v>
                </c:pt>
                <c:pt idx="251">
                  <c:v>45615</c:v>
                </c:pt>
                <c:pt idx="252">
                  <c:v>45614</c:v>
                </c:pt>
                <c:pt idx="253">
                  <c:v>45611</c:v>
                </c:pt>
                <c:pt idx="254">
                  <c:v>45610</c:v>
                </c:pt>
                <c:pt idx="255">
                  <c:v>45609</c:v>
                </c:pt>
                <c:pt idx="256">
                  <c:v>45608</c:v>
                </c:pt>
                <c:pt idx="257">
                  <c:v>45607</c:v>
                </c:pt>
                <c:pt idx="258">
                  <c:v>45604</c:v>
                </c:pt>
                <c:pt idx="259">
                  <c:v>45603</c:v>
                </c:pt>
                <c:pt idx="260">
                  <c:v>45602</c:v>
                </c:pt>
                <c:pt idx="261">
                  <c:v>45601</c:v>
                </c:pt>
                <c:pt idx="262">
                  <c:v>45600</c:v>
                </c:pt>
                <c:pt idx="263">
                  <c:v>45597</c:v>
                </c:pt>
                <c:pt idx="264">
                  <c:v>45596</c:v>
                </c:pt>
                <c:pt idx="265">
                  <c:v>45595</c:v>
                </c:pt>
                <c:pt idx="266">
                  <c:v>45594</c:v>
                </c:pt>
                <c:pt idx="267">
                  <c:v>45593</c:v>
                </c:pt>
                <c:pt idx="268">
                  <c:v>45590</c:v>
                </c:pt>
                <c:pt idx="269">
                  <c:v>45589</c:v>
                </c:pt>
                <c:pt idx="270">
                  <c:v>45588</c:v>
                </c:pt>
                <c:pt idx="271">
                  <c:v>45587</c:v>
                </c:pt>
                <c:pt idx="272">
                  <c:v>45586</c:v>
                </c:pt>
                <c:pt idx="273">
                  <c:v>45583</c:v>
                </c:pt>
                <c:pt idx="274">
                  <c:v>45582</c:v>
                </c:pt>
                <c:pt idx="275">
                  <c:v>45581</c:v>
                </c:pt>
                <c:pt idx="276">
                  <c:v>45580</c:v>
                </c:pt>
                <c:pt idx="277">
                  <c:v>45579</c:v>
                </c:pt>
                <c:pt idx="278">
                  <c:v>45576</c:v>
                </c:pt>
                <c:pt idx="279">
                  <c:v>45575</c:v>
                </c:pt>
                <c:pt idx="280">
                  <c:v>45574</c:v>
                </c:pt>
                <c:pt idx="281">
                  <c:v>45573</c:v>
                </c:pt>
                <c:pt idx="282">
                  <c:v>45572</c:v>
                </c:pt>
                <c:pt idx="283">
                  <c:v>45569</c:v>
                </c:pt>
                <c:pt idx="284">
                  <c:v>45568</c:v>
                </c:pt>
                <c:pt idx="285">
                  <c:v>45567</c:v>
                </c:pt>
                <c:pt idx="286">
                  <c:v>45566</c:v>
                </c:pt>
                <c:pt idx="287">
                  <c:v>45565</c:v>
                </c:pt>
                <c:pt idx="288">
                  <c:v>45562</c:v>
                </c:pt>
                <c:pt idx="289">
                  <c:v>45561</c:v>
                </c:pt>
                <c:pt idx="290">
                  <c:v>45560</c:v>
                </c:pt>
                <c:pt idx="291">
                  <c:v>45559</c:v>
                </c:pt>
                <c:pt idx="292">
                  <c:v>45558</c:v>
                </c:pt>
                <c:pt idx="293">
                  <c:v>45555</c:v>
                </c:pt>
                <c:pt idx="294">
                  <c:v>45554</c:v>
                </c:pt>
                <c:pt idx="295">
                  <c:v>45553</c:v>
                </c:pt>
                <c:pt idx="296">
                  <c:v>45552</c:v>
                </c:pt>
                <c:pt idx="297">
                  <c:v>45551</c:v>
                </c:pt>
                <c:pt idx="298">
                  <c:v>45548</c:v>
                </c:pt>
                <c:pt idx="299">
                  <c:v>45547</c:v>
                </c:pt>
                <c:pt idx="300">
                  <c:v>45546</c:v>
                </c:pt>
                <c:pt idx="301">
                  <c:v>45545</c:v>
                </c:pt>
                <c:pt idx="302">
                  <c:v>45544</c:v>
                </c:pt>
                <c:pt idx="303">
                  <c:v>45541</c:v>
                </c:pt>
                <c:pt idx="304">
                  <c:v>45540</c:v>
                </c:pt>
                <c:pt idx="305">
                  <c:v>45539</c:v>
                </c:pt>
                <c:pt idx="306">
                  <c:v>45538</c:v>
                </c:pt>
                <c:pt idx="307">
                  <c:v>45537</c:v>
                </c:pt>
                <c:pt idx="308">
                  <c:v>45534</c:v>
                </c:pt>
                <c:pt idx="309">
                  <c:v>45533</c:v>
                </c:pt>
                <c:pt idx="310">
                  <c:v>45532</c:v>
                </c:pt>
                <c:pt idx="311">
                  <c:v>45531</c:v>
                </c:pt>
                <c:pt idx="312">
                  <c:v>45530</c:v>
                </c:pt>
                <c:pt idx="313">
                  <c:v>45527</c:v>
                </c:pt>
                <c:pt idx="314">
                  <c:v>45526</c:v>
                </c:pt>
                <c:pt idx="315">
                  <c:v>45525</c:v>
                </c:pt>
                <c:pt idx="316">
                  <c:v>45524</c:v>
                </c:pt>
                <c:pt idx="317">
                  <c:v>45523</c:v>
                </c:pt>
                <c:pt idx="318">
                  <c:v>45520</c:v>
                </c:pt>
                <c:pt idx="319">
                  <c:v>45519</c:v>
                </c:pt>
                <c:pt idx="320">
                  <c:v>45518</c:v>
                </c:pt>
                <c:pt idx="321">
                  <c:v>45517</c:v>
                </c:pt>
                <c:pt idx="322">
                  <c:v>45516</c:v>
                </c:pt>
                <c:pt idx="323">
                  <c:v>45513</c:v>
                </c:pt>
                <c:pt idx="324">
                  <c:v>45512</c:v>
                </c:pt>
                <c:pt idx="325">
                  <c:v>45511</c:v>
                </c:pt>
                <c:pt idx="326">
                  <c:v>45510</c:v>
                </c:pt>
                <c:pt idx="327">
                  <c:v>45509</c:v>
                </c:pt>
                <c:pt idx="328">
                  <c:v>45506</c:v>
                </c:pt>
                <c:pt idx="329">
                  <c:v>45505</c:v>
                </c:pt>
                <c:pt idx="330">
                  <c:v>45504</c:v>
                </c:pt>
                <c:pt idx="331">
                  <c:v>45503</c:v>
                </c:pt>
                <c:pt idx="332">
                  <c:v>45502</c:v>
                </c:pt>
                <c:pt idx="333">
                  <c:v>45499</c:v>
                </c:pt>
                <c:pt idx="334">
                  <c:v>45498</c:v>
                </c:pt>
                <c:pt idx="335">
                  <c:v>45497</c:v>
                </c:pt>
                <c:pt idx="336">
                  <c:v>45496</c:v>
                </c:pt>
                <c:pt idx="337">
                  <c:v>45495</c:v>
                </c:pt>
                <c:pt idx="338">
                  <c:v>45492</c:v>
                </c:pt>
                <c:pt idx="339">
                  <c:v>45491</c:v>
                </c:pt>
                <c:pt idx="340">
                  <c:v>45490</c:v>
                </c:pt>
                <c:pt idx="341">
                  <c:v>45489</c:v>
                </c:pt>
                <c:pt idx="342">
                  <c:v>45488</c:v>
                </c:pt>
                <c:pt idx="343">
                  <c:v>45485</c:v>
                </c:pt>
                <c:pt idx="344">
                  <c:v>45484</c:v>
                </c:pt>
                <c:pt idx="345">
                  <c:v>45483</c:v>
                </c:pt>
                <c:pt idx="346">
                  <c:v>45482</c:v>
                </c:pt>
                <c:pt idx="347">
                  <c:v>45481</c:v>
                </c:pt>
                <c:pt idx="348">
                  <c:v>45478</c:v>
                </c:pt>
                <c:pt idx="349">
                  <c:v>45477</c:v>
                </c:pt>
                <c:pt idx="350">
                  <c:v>45476</c:v>
                </c:pt>
                <c:pt idx="351">
                  <c:v>45475</c:v>
                </c:pt>
                <c:pt idx="352">
                  <c:v>45474</c:v>
                </c:pt>
                <c:pt idx="353">
                  <c:v>45471</c:v>
                </c:pt>
                <c:pt idx="354">
                  <c:v>45470</c:v>
                </c:pt>
                <c:pt idx="355">
                  <c:v>45469</c:v>
                </c:pt>
                <c:pt idx="356">
                  <c:v>45468</c:v>
                </c:pt>
                <c:pt idx="357">
                  <c:v>45467</c:v>
                </c:pt>
                <c:pt idx="358">
                  <c:v>45464</c:v>
                </c:pt>
                <c:pt idx="359">
                  <c:v>45463</c:v>
                </c:pt>
                <c:pt idx="360">
                  <c:v>45462</c:v>
                </c:pt>
                <c:pt idx="361">
                  <c:v>45461</c:v>
                </c:pt>
                <c:pt idx="362">
                  <c:v>45460</c:v>
                </c:pt>
                <c:pt idx="363">
                  <c:v>45457</c:v>
                </c:pt>
                <c:pt idx="364">
                  <c:v>45456</c:v>
                </c:pt>
                <c:pt idx="365">
                  <c:v>45455</c:v>
                </c:pt>
                <c:pt idx="366">
                  <c:v>45454</c:v>
                </c:pt>
                <c:pt idx="367">
                  <c:v>45453</c:v>
                </c:pt>
                <c:pt idx="368">
                  <c:v>45450</c:v>
                </c:pt>
                <c:pt idx="369">
                  <c:v>45449</c:v>
                </c:pt>
                <c:pt idx="370">
                  <c:v>45448</c:v>
                </c:pt>
                <c:pt idx="371">
                  <c:v>45447</c:v>
                </c:pt>
                <c:pt idx="372">
                  <c:v>45446</c:v>
                </c:pt>
                <c:pt idx="373">
                  <c:v>45443</c:v>
                </c:pt>
                <c:pt idx="374">
                  <c:v>45442</c:v>
                </c:pt>
                <c:pt idx="375">
                  <c:v>45441</c:v>
                </c:pt>
                <c:pt idx="376">
                  <c:v>45440</c:v>
                </c:pt>
                <c:pt idx="377">
                  <c:v>45439</c:v>
                </c:pt>
                <c:pt idx="378">
                  <c:v>45436</c:v>
                </c:pt>
                <c:pt idx="379">
                  <c:v>45435</c:v>
                </c:pt>
                <c:pt idx="380">
                  <c:v>45434</c:v>
                </c:pt>
                <c:pt idx="381">
                  <c:v>45433</c:v>
                </c:pt>
                <c:pt idx="382">
                  <c:v>45432</c:v>
                </c:pt>
                <c:pt idx="383">
                  <c:v>45429</c:v>
                </c:pt>
                <c:pt idx="384">
                  <c:v>45428</c:v>
                </c:pt>
                <c:pt idx="385">
                  <c:v>45427</c:v>
                </c:pt>
                <c:pt idx="386">
                  <c:v>45426</c:v>
                </c:pt>
                <c:pt idx="387">
                  <c:v>45425</c:v>
                </c:pt>
                <c:pt idx="388">
                  <c:v>45422</c:v>
                </c:pt>
                <c:pt idx="389">
                  <c:v>45421</c:v>
                </c:pt>
                <c:pt idx="390">
                  <c:v>45420</c:v>
                </c:pt>
                <c:pt idx="391">
                  <c:v>45419</c:v>
                </c:pt>
                <c:pt idx="392">
                  <c:v>45418</c:v>
                </c:pt>
                <c:pt idx="393">
                  <c:v>45415</c:v>
                </c:pt>
                <c:pt idx="394">
                  <c:v>45414</c:v>
                </c:pt>
                <c:pt idx="395">
                  <c:v>45413</c:v>
                </c:pt>
                <c:pt idx="396">
                  <c:v>45412</c:v>
                </c:pt>
                <c:pt idx="397">
                  <c:v>45411</c:v>
                </c:pt>
                <c:pt idx="398">
                  <c:v>45408</c:v>
                </c:pt>
                <c:pt idx="399">
                  <c:v>45407</c:v>
                </c:pt>
                <c:pt idx="400">
                  <c:v>45406</c:v>
                </c:pt>
                <c:pt idx="401">
                  <c:v>45405</c:v>
                </c:pt>
                <c:pt idx="402">
                  <c:v>45404</c:v>
                </c:pt>
                <c:pt idx="403">
                  <c:v>45401</c:v>
                </c:pt>
                <c:pt idx="404">
                  <c:v>45400</c:v>
                </c:pt>
                <c:pt idx="405">
                  <c:v>45399</c:v>
                </c:pt>
                <c:pt idx="406">
                  <c:v>45398</c:v>
                </c:pt>
                <c:pt idx="407">
                  <c:v>45397</c:v>
                </c:pt>
                <c:pt idx="408">
                  <c:v>45394</c:v>
                </c:pt>
                <c:pt idx="409">
                  <c:v>45393</c:v>
                </c:pt>
                <c:pt idx="410">
                  <c:v>45392</c:v>
                </c:pt>
                <c:pt idx="411">
                  <c:v>45391</c:v>
                </c:pt>
                <c:pt idx="412">
                  <c:v>45390</c:v>
                </c:pt>
                <c:pt idx="413">
                  <c:v>45387</c:v>
                </c:pt>
                <c:pt idx="414">
                  <c:v>45386</c:v>
                </c:pt>
                <c:pt idx="415">
                  <c:v>45385</c:v>
                </c:pt>
                <c:pt idx="416">
                  <c:v>45384</c:v>
                </c:pt>
                <c:pt idx="417">
                  <c:v>45383</c:v>
                </c:pt>
                <c:pt idx="418">
                  <c:v>45380</c:v>
                </c:pt>
                <c:pt idx="419">
                  <c:v>45379</c:v>
                </c:pt>
                <c:pt idx="420">
                  <c:v>45378</c:v>
                </c:pt>
                <c:pt idx="421">
                  <c:v>45377</c:v>
                </c:pt>
                <c:pt idx="422">
                  <c:v>45376</c:v>
                </c:pt>
                <c:pt idx="423">
                  <c:v>45373</c:v>
                </c:pt>
                <c:pt idx="424">
                  <c:v>45372</c:v>
                </c:pt>
                <c:pt idx="425">
                  <c:v>45371</c:v>
                </c:pt>
                <c:pt idx="426">
                  <c:v>45370</c:v>
                </c:pt>
                <c:pt idx="427">
                  <c:v>45369</c:v>
                </c:pt>
                <c:pt idx="428">
                  <c:v>45366</c:v>
                </c:pt>
                <c:pt idx="429">
                  <c:v>45365</c:v>
                </c:pt>
                <c:pt idx="430">
                  <c:v>45364</c:v>
                </c:pt>
                <c:pt idx="431">
                  <c:v>45363</c:v>
                </c:pt>
                <c:pt idx="432">
                  <c:v>45362</c:v>
                </c:pt>
                <c:pt idx="433">
                  <c:v>45359</c:v>
                </c:pt>
                <c:pt idx="434">
                  <c:v>45358</c:v>
                </c:pt>
                <c:pt idx="435">
                  <c:v>45357</c:v>
                </c:pt>
                <c:pt idx="436">
                  <c:v>45356</c:v>
                </c:pt>
                <c:pt idx="437">
                  <c:v>45355</c:v>
                </c:pt>
                <c:pt idx="438">
                  <c:v>45352</c:v>
                </c:pt>
                <c:pt idx="439">
                  <c:v>45351</c:v>
                </c:pt>
                <c:pt idx="440">
                  <c:v>45350</c:v>
                </c:pt>
                <c:pt idx="441">
                  <c:v>45349</c:v>
                </c:pt>
                <c:pt idx="442">
                  <c:v>45348</c:v>
                </c:pt>
                <c:pt idx="443">
                  <c:v>45345</c:v>
                </c:pt>
                <c:pt idx="444">
                  <c:v>45344</c:v>
                </c:pt>
                <c:pt idx="445">
                  <c:v>45343</c:v>
                </c:pt>
                <c:pt idx="446">
                  <c:v>45342</c:v>
                </c:pt>
                <c:pt idx="447">
                  <c:v>45341</c:v>
                </c:pt>
                <c:pt idx="448">
                  <c:v>45338</c:v>
                </c:pt>
                <c:pt idx="449">
                  <c:v>45337</c:v>
                </c:pt>
                <c:pt idx="450">
                  <c:v>45336</c:v>
                </c:pt>
                <c:pt idx="451">
                  <c:v>45335</c:v>
                </c:pt>
                <c:pt idx="452">
                  <c:v>45334</c:v>
                </c:pt>
                <c:pt idx="453">
                  <c:v>45331</c:v>
                </c:pt>
                <c:pt idx="454">
                  <c:v>45330</c:v>
                </c:pt>
                <c:pt idx="455">
                  <c:v>45329</c:v>
                </c:pt>
                <c:pt idx="456">
                  <c:v>45328</c:v>
                </c:pt>
                <c:pt idx="457">
                  <c:v>45327</c:v>
                </c:pt>
                <c:pt idx="458">
                  <c:v>45324</c:v>
                </c:pt>
                <c:pt idx="459">
                  <c:v>45323</c:v>
                </c:pt>
                <c:pt idx="460">
                  <c:v>45322</c:v>
                </c:pt>
                <c:pt idx="461">
                  <c:v>45321</c:v>
                </c:pt>
                <c:pt idx="462">
                  <c:v>45320</c:v>
                </c:pt>
                <c:pt idx="463">
                  <c:v>45317</c:v>
                </c:pt>
                <c:pt idx="464">
                  <c:v>45316</c:v>
                </c:pt>
                <c:pt idx="465">
                  <c:v>45315</c:v>
                </c:pt>
                <c:pt idx="466">
                  <c:v>45314</c:v>
                </c:pt>
                <c:pt idx="467">
                  <c:v>45313</c:v>
                </c:pt>
                <c:pt idx="468">
                  <c:v>45310</c:v>
                </c:pt>
                <c:pt idx="469">
                  <c:v>45309</c:v>
                </c:pt>
                <c:pt idx="470">
                  <c:v>45308</c:v>
                </c:pt>
                <c:pt idx="471">
                  <c:v>45307</c:v>
                </c:pt>
                <c:pt idx="472">
                  <c:v>45306</c:v>
                </c:pt>
                <c:pt idx="473">
                  <c:v>45303</c:v>
                </c:pt>
                <c:pt idx="474">
                  <c:v>45302</c:v>
                </c:pt>
                <c:pt idx="475">
                  <c:v>45301</c:v>
                </c:pt>
                <c:pt idx="476">
                  <c:v>45300</c:v>
                </c:pt>
                <c:pt idx="477">
                  <c:v>45299</c:v>
                </c:pt>
                <c:pt idx="478">
                  <c:v>45296</c:v>
                </c:pt>
                <c:pt idx="479">
                  <c:v>45295</c:v>
                </c:pt>
                <c:pt idx="480">
                  <c:v>45294</c:v>
                </c:pt>
                <c:pt idx="481">
                  <c:v>45293</c:v>
                </c:pt>
                <c:pt idx="482">
                  <c:v>45292</c:v>
                </c:pt>
                <c:pt idx="483">
                  <c:v>45289</c:v>
                </c:pt>
                <c:pt idx="484">
                  <c:v>45288</c:v>
                </c:pt>
                <c:pt idx="485">
                  <c:v>45287</c:v>
                </c:pt>
                <c:pt idx="486">
                  <c:v>45286</c:v>
                </c:pt>
                <c:pt idx="487">
                  <c:v>45285</c:v>
                </c:pt>
                <c:pt idx="488">
                  <c:v>45282</c:v>
                </c:pt>
                <c:pt idx="489">
                  <c:v>45281</c:v>
                </c:pt>
                <c:pt idx="490">
                  <c:v>45280</c:v>
                </c:pt>
                <c:pt idx="491">
                  <c:v>45279</c:v>
                </c:pt>
                <c:pt idx="492">
                  <c:v>45278</c:v>
                </c:pt>
                <c:pt idx="493">
                  <c:v>45275</c:v>
                </c:pt>
                <c:pt idx="494">
                  <c:v>45274</c:v>
                </c:pt>
                <c:pt idx="495">
                  <c:v>45273</c:v>
                </c:pt>
                <c:pt idx="496">
                  <c:v>45272</c:v>
                </c:pt>
                <c:pt idx="497">
                  <c:v>45271</c:v>
                </c:pt>
                <c:pt idx="498">
                  <c:v>45268</c:v>
                </c:pt>
                <c:pt idx="499">
                  <c:v>45267</c:v>
                </c:pt>
                <c:pt idx="500">
                  <c:v>45266</c:v>
                </c:pt>
                <c:pt idx="501">
                  <c:v>45265</c:v>
                </c:pt>
                <c:pt idx="502">
                  <c:v>45264</c:v>
                </c:pt>
                <c:pt idx="503">
                  <c:v>45261</c:v>
                </c:pt>
                <c:pt idx="504">
                  <c:v>45260</c:v>
                </c:pt>
                <c:pt idx="505">
                  <c:v>45259</c:v>
                </c:pt>
                <c:pt idx="506">
                  <c:v>45258</c:v>
                </c:pt>
                <c:pt idx="507">
                  <c:v>45257</c:v>
                </c:pt>
                <c:pt idx="508">
                  <c:v>45254</c:v>
                </c:pt>
                <c:pt idx="509">
                  <c:v>45253</c:v>
                </c:pt>
                <c:pt idx="510">
                  <c:v>45252</c:v>
                </c:pt>
                <c:pt idx="511">
                  <c:v>45251</c:v>
                </c:pt>
                <c:pt idx="512">
                  <c:v>45250</c:v>
                </c:pt>
                <c:pt idx="513">
                  <c:v>45247</c:v>
                </c:pt>
                <c:pt idx="514">
                  <c:v>45246</c:v>
                </c:pt>
                <c:pt idx="515">
                  <c:v>45245</c:v>
                </c:pt>
                <c:pt idx="516">
                  <c:v>45244</c:v>
                </c:pt>
                <c:pt idx="517">
                  <c:v>45243</c:v>
                </c:pt>
                <c:pt idx="518">
                  <c:v>45240</c:v>
                </c:pt>
                <c:pt idx="519">
                  <c:v>45239</c:v>
                </c:pt>
                <c:pt idx="520">
                  <c:v>45238</c:v>
                </c:pt>
                <c:pt idx="521">
                  <c:v>45237</c:v>
                </c:pt>
                <c:pt idx="522">
                  <c:v>45236</c:v>
                </c:pt>
                <c:pt idx="523">
                  <c:v>45233</c:v>
                </c:pt>
                <c:pt idx="524">
                  <c:v>45232</c:v>
                </c:pt>
                <c:pt idx="525">
                  <c:v>45231</c:v>
                </c:pt>
                <c:pt idx="526">
                  <c:v>45230</c:v>
                </c:pt>
                <c:pt idx="527">
                  <c:v>45229</c:v>
                </c:pt>
                <c:pt idx="528">
                  <c:v>45226</c:v>
                </c:pt>
                <c:pt idx="529">
                  <c:v>45225</c:v>
                </c:pt>
                <c:pt idx="530">
                  <c:v>45224</c:v>
                </c:pt>
                <c:pt idx="531">
                  <c:v>45223</c:v>
                </c:pt>
                <c:pt idx="532">
                  <c:v>45222</c:v>
                </c:pt>
                <c:pt idx="533">
                  <c:v>45219</c:v>
                </c:pt>
                <c:pt idx="534">
                  <c:v>45218</c:v>
                </c:pt>
                <c:pt idx="535">
                  <c:v>45217</c:v>
                </c:pt>
                <c:pt idx="536">
                  <c:v>45216</c:v>
                </c:pt>
                <c:pt idx="537">
                  <c:v>45215</c:v>
                </c:pt>
                <c:pt idx="538">
                  <c:v>45212</c:v>
                </c:pt>
                <c:pt idx="539">
                  <c:v>45211</c:v>
                </c:pt>
                <c:pt idx="540">
                  <c:v>45210</c:v>
                </c:pt>
                <c:pt idx="541">
                  <c:v>45209</c:v>
                </c:pt>
                <c:pt idx="542">
                  <c:v>45208</c:v>
                </c:pt>
                <c:pt idx="543">
                  <c:v>45205</c:v>
                </c:pt>
                <c:pt idx="544">
                  <c:v>45204</c:v>
                </c:pt>
                <c:pt idx="545">
                  <c:v>45203</c:v>
                </c:pt>
                <c:pt idx="546">
                  <c:v>45202</c:v>
                </c:pt>
                <c:pt idx="547">
                  <c:v>45201</c:v>
                </c:pt>
                <c:pt idx="548">
                  <c:v>45198</c:v>
                </c:pt>
                <c:pt idx="549">
                  <c:v>45197</c:v>
                </c:pt>
                <c:pt idx="550">
                  <c:v>45196</c:v>
                </c:pt>
                <c:pt idx="551">
                  <c:v>45195</c:v>
                </c:pt>
                <c:pt idx="552">
                  <c:v>45194</c:v>
                </c:pt>
                <c:pt idx="553">
                  <c:v>45191</c:v>
                </c:pt>
                <c:pt idx="554">
                  <c:v>45190</c:v>
                </c:pt>
                <c:pt idx="555">
                  <c:v>45189</c:v>
                </c:pt>
                <c:pt idx="556">
                  <c:v>45188</c:v>
                </c:pt>
                <c:pt idx="557">
                  <c:v>45187</c:v>
                </c:pt>
                <c:pt idx="558">
                  <c:v>45184</c:v>
                </c:pt>
                <c:pt idx="559">
                  <c:v>45183</c:v>
                </c:pt>
                <c:pt idx="560">
                  <c:v>45182</c:v>
                </c:pt>
                <c:pt idx="561">
                  <c:v>45181</c:v>
                </c:pt>
                <c:pt idx="562">
                  <c:v>45180</c:v>
                </c:pt>
                <c:pt idx="563">
                  <c:v>45177</c:v>
                </c:pt>
                <c:pt idx="564">
                  <c:v>45176</c:v>
                </c:pt>
                <c:pt idx="565">
                  <c:v>45175</c:v>
                </c:pt>
                <c:pt idx="566">
                  <c:v>45174</c:v>
                </c:pt>
                <c:pt idx="567">
                  <c:v>45173</c:v>
                </c:pt>
                <c:pt idx="568">
                  <c:v>45170</c:v>
                </c:pt>
                <c:pt idx="569">
                  <c:v>45169</c:v>
                </c:pt>
                <c:pt idx="570">
                  <c:v>45168</c:v>
                </c:pt>
                <c:pt idx="571">
                  <c:v>45167</c:v>
                </c:pt>
                <c:pt idx="572">
                  <c:v>45166</c:v>
                </c:pt>
                <c:pt idx="573">
                  <c:v>45163</c:v>
                </c:pt>
                <c:pt idx="574">
                  <c:v>45162</c:v>
                </c:pt>
                <c:pt idx="575">
                  <c:v>45161</c:v>
                </c:pt>
                <c:pt idx="576">
                  <c:v>45160</c:v>
                </c:pt>
                <c:pt idx="577">
                  <c:v>45159</c:v>
                </c:pt>
                <c:pt idx="578">
                  <c:v>45156</c:v>
                </c:pt>
                <c:pt idx="579">
                  <c:v>45155</c:v>
                </c:pt>
                <c:pt idx="580">
                  <c:v>45154</c:v>
                </c:pt>
                <c:pt idx="581">
                  <c:v>45153</c:v>
                </c:pt>
                <c:pt idx="582">
                  <c:v>45152</c:v>
                </c:pt>
                <c:pt idx="583">
                  <c:v>45149</c:v>
                </c:pt>
                <c:pt idx="584">
                  <c:v>45148</c:v>
                </c:pt>
                <c:pt idx="585">
                  <c:v>45147</c:v>
                </c:pt>
                <c:pt idx="586">
                  <c:v>45146</c:v>
                </c:pt>
                <c:pt idx="587">
                  <c:v>45145</c:v>
                </c:pt>
                <c:pt idx="588">
                  <c:v>45142</c:v>
                </c:pt>
                <c:pt idx="589">
                  <c:v>45141</c:v>
                </c:pt>
                <c:pt idx="590">
                  <c:v>45140</c:v>
                </c:pt>
                <c:pt idx="591">
                  <c:v>45139</c:v>
                </c:pt>
                <c:pt idx="592">
                  <c:v>45138</c:v>
                </c:pt>
                <c:pt idx="593">
                  <c:v>45135</c:v>
                </c:pt>
                <c:pt idx="594">
                  <c:v>45134</c:v>
                </c:pt>
                <c:pt idx="595">
                  <c:v>45133</c:v>
                </c:pt>
                <c:pt idx="596">
                  <c:v>45132</c:v>
                </c:pt>
                <c:pt idx="597">
                  <c:v>45131</c:v>
                </c:pt>
                <c:pt idx="598">
                  <c:v>45128</c:v>
                </c:pt>
                <c:pt idx="599">
                  <c:v>45127</c:v>
                </c:pt>
                <c:pt idx="600">
                  <c:v>45126</c:v>
                </c:pt>
                <c:pt idx="601">
                  <c:v>45125</c:v>
                </c:pt>
                <c:pt idx="602">
                  <c:v>45124</c:v>
                </c:pt>
                <c:pt idx="603">
                  <c:v>45121</c:v>
                </c:pt>
                <c:pt idx="604">
                  <c:v>45120</c:v>
                </c:pt>
                <c:pt idx="605">
                  <c:v>45119</c:v>
                </c:pt>
                <c:pt idx="606">
                  <c:v>45118</c:v>
                </c:pt>
                <c:pt idx="607">
                  <c:v>45117</c:v>
                </c:pt>
                <c:pt idx="608">
                  <c:v>45114</c:v>
                </c:pt>
                <c:pt idx="609">
                  <c:v>45113</c:v>
                </c:pt>
                <c:pt idx="610">
                  <c:v>45112</c:v>
                </c:pt>
                <c:pt idx="611">
                  <c:v>45111</c:v>
                </c:pt>
                <c:pt idx="612">
                  <c:v>45110</c:v>
                </c:pt>
                <c:pt idx="613">
                  <c:v>45107</c:v>
                </c:pt>
                <c:pt idx="614">
                  <c:v>45106</c:v>
                </c:pt>
                <c:pt idx="615">
                  <c:v>45105</c:v>
                </c:pt>
                <c:pt idx="616">
                  <c:v>45104</c:v>
                </c:pt>
                <c:pt idx="617">
                  <c:v>45103</c:v>
                </c:pt>
                <c:pt idx="618">
                  <c:v>45100</c:v>
                </c:pt>
                <c:pt idx="619">
                  <c:v>45099</c:v>
                </c:pt>
                <c:pt idx="620">
                  <c:v>45098</c:v>
                </c:pt>
                <c:pt idx="621">
                  <c:v>45097</c:v>
                </c:pt>
                <c:pt idx="622">
                  <c:v>45096</c:v>
                </c:pt>
                <c:pt idx="623">
                  <c:v>45093</c:v>
                </c:pt>
                <c:pt idx="624">
                  <c:v>45092</c:v>
                </c:pt>
                <c:pt idx="625">
                  <c:v>45091</c:v>
                </c:pt>
                <c:pt idx="626">
                  <c:v>45090</c:v>
                </c:pt>
                <c:pt idx="627">
                  <c:v>45089</c:v>
                </c:pt>
                <c:pt idx="628">
                  <c:v>45086</c:v>
                </c:pt>
                <c:pt idx="629">
                  <c:v>45085</c:v>
                </c:pt>
                <c:pt idx="630">
                  <c:v>45084</c:v>
                </c:pt>
                <c:pt idx="631">
                  <c:v>45083</c:v>
                </c:pt>
                <c:pt idx="632">
                  <c:v>45082</c:v>
                </c:pt>
                <c:pt idx="633">
                  <c:v>45079</c:v>
                </c:pt>
                <c:pt idx="634">
                  <c:v>45078</c:v>
                </c:pt>
                <c:pt idx="635">
                  <c:v>45077</c:v>
                </c:pt>
                <c:pt idx="636">
                  <c:v>45076</c:v>
                </c:pt>
                <c:pt idx="637">
                  <c:v>45075</c:v>
                </c:pt>
                <c:pt idx="638">
                  <c:v>45072</c:v>
                </c:pt>
                <c:pt idx="639">
                  <c:v>45071</c:v>
                </c:pt>
                <c:pt idx="640">
                  <c:v>45070</c:v>
                </c:pt>
                <c:pt idx="641">
                  <c:v>45069</c:v>
                </c:pt>
                <c:pt idx="642">
                  <c:v>45068</c:v>
                </c:pt>
                <c:pt idx="643">
                  <c:v>45065</c:v>
                </c:pt>
                <c:pt idx="644">
                  <c:v>45064</c:v>
                </c:pt>
                <c:pt idx="645">
                  <c:v>45063</c:v>
                </c:pt>
                <c:pt idx="646">
                  <c:v>45062</c:v>
                </c:pt>
                <c:pt idx="647">
                  <c:v>45061</c:v>
                </c:pt>
                <c:pt idx="648">
                  <c:v>45058</c:v>
                </c:pt>
                <c:pt idx="649">
                  <c:v>45057</c:v>
                </c:pt>
                <c:pt idx="650">
                  <c:v>45056</c:v>
                </c:pt>
                <c:pt idx="651">
                  <c:v>45055</c:v>
                </c:pt>
                <c:pt idx="652">
                  <c:v>45054</c:v>
                </c:pt>
                <c:pt idx="653">
                  <c:v>45051</c:v>
                </c:pt>
                <c:pt idx="654">
                  <c:v>45050</c:v>
                </c:pt>
                <c:pt idx="655">
                  <c:v>45049</c:v>
                </c:pt>
                <c:pt idx="656">
                  <c:v>45048</c:v>
                </c:pt>
                <c:pt idx="657">
                  <c:v>45047</c:v>
                </c:pt>
                <c:pt idx="658">
                  <c:v>45044</c:v>
                </c:pt>
                <c:pt idx="659">
                  <c:v>45043</c:v>
                </c:pt>
                <c:pt idx="660">
                  <c:v>45042</c:v>
                </c:pt>
                <c:pt idx="661">
                  <c:v>45041</c:v>
                </c:pt>
                <c:pt idx="662">
                  <c:v>45040</c:v>
                </c:pt>
                <c:pt idx="663">
                  <c:v>45037</c:v>
                </c:pt>
                <c:pt idx="664">
                  <c:v>45036</c:v>
                </c:pt>
                <c:pt idx="665">
                  <c:v>45035</c:v>
                </c:pt>
                <c:pt idx="666">
                  <c:v>45034</c:v>
                </c:pt>
                <c:pt idx="667">
                  <c:v>45033</c:v>
                </c:pt>
                <c:pt idx="668">
                  <c:v>45030</c:v>
                </c:pt>
                <c:pt idx="669">
                  <c:v>45029</c:v>
                </c:pt>
                <c:pt idx="670">
                  <c:v>45028</c:v>
                </c:pt>
                <c:pt idx="671">
                  <c:v>45027</c:v>
                </c:pt>
                <c:pt idx="672">
                  <c:v>45026</c:v>
                </c:pt>
                <c:pt idx="673">
                  <c:v>45023</c:v>
                </c:pt>
                <c:pt idx="674">
                  <c:v>45022</c:v>
                </c:pt>
                <c:pt idx="675">
                  <c:v>45021</c:v>
                </c:pt>
                <c:pt idx="676">
                  <c:v>45020</c:v>
                </c:pt>
                <c:pt idx="677">
                  <c:v>45019</c:v>
                </c:pt>
                <c:pt idx="678">
                  <c:v>45016</c:v>
                </c:pt>
                <c:pt idx="679">
                  <c:v>45015</c:v>
                </c:pt>
                <c:pt idx="680">
                  <c:v>45014</c:v>
                </c:pt>
                <c:pt idx="681">
                  <c:v>45013</c:v>
                </c:pt>
                <c:pt idx="682">
                  <c:v>45012</c:v>
                </c:pt>
                <c:pt idx="683">
                  <c:v>45009</c:v>
                </c:pt>
                <c:pt idx="684">
                  <c:v>45008</c:v>
                </c:pt>
                <c:pt idx="685">
                  <c:v>45007</c:v>
                </c:pt>
                <c:pt idx="686">
                  <c:v>45006</c:v>
                </c:pt>
                <c:pt idx="687">
                  <c:v>45005</c:v>
                </c:pt>
                <c:pt idx="688">
                  <c:v>45002</c:v>
                </c:pt>
                <c:pt idx="689">
                  <c:v>45001</c:v>
                </c:pt>
                <c:pt idx="690">
                  <c:v>45000</c:v>
                </c:pt>
                <c:pt idx="691">
                  <c:v>44999</c:v>
                </c:pt>
                <c:pt idx="692">
                  <c:v>44998</c:v>
                </c:pt>
                <c:pt idx="693">
                  <c:v>44995</c:v>
                </c:pt>
                <c:pt idx="694">
                  <c:v>44994</c:v>
                </c:pt>
                <c:pt idx="695">
                  <c:v>44993</c:v>
                </c:pt>
                <c:pt idx="696">
                  <c:v>44992</c:v>
                </c:pt>
                <c:pt idx="697">
                  <c:v>44991</c:v>
                </c:pt>
                <c:pt idx="698">
                  <c:v>44988</c:v>
                </c:pt>
                <c:pt idx="699">
                  <c:v>44987</c:v>
                </c:pt>
                <c:pt idx="700">
                  <c:v>44986</c:v>
                </c:pt>
                <c:pt idx="701">
                  <c:v>44985</c:v>
                </c:pt>
                <c:pt idx="702">
                  <c:v>44984</c:v>
                </c:pt>
                <c:pt idx="703">
                  <c:v>44981</c:v>
                </c:pt>
                <c:pt idx="704">
                  <c:v>44980</c:v>
                </c:pt>
                <c:pt idx="705">
                  <c:v>44979</c:v>
                </c:pt>
                <c:pt idx="706">
                  <c:v>44978</c:v>
                </c:pt>
                <c:pt idx="707">
                  <c:v>44977</c:v>
                </c:pt>
                <c:pt idx="708">
                  <c:v>44974</c:v>
                </c:pt>
                <c:pt idx="709">
                  <c:v>44973</c:v>
                </c:pt>
                <c:pt idx="710">
                  <c:v>44972</c:v>
                </c:pt>
                <c:pt idx="711">
                  <c:v>44971</c:v>
                </c:pt>
                <c:pt idx="712">
                  <c:v>44970</c:v>
                </c:pt>
                <c:pt idx="713">
                  <c:v>44967</c:v>
                </c:pt>
                <c:pt idx="714">
                  <c:v>44966</c:v>
                </c:pt>
                <c:pt idx="715">
                  <c:v>44965</c:v>
                </c:pt>
                <c:pt idx="716">
                  <c:v>44964</c:v>
                </c:pt>
                <c:pt idx="717">
                  <c:v>44963</c:v>
                </c:pt>
                <c:pt idx="718">
                  <c:v>44960</c:v>
                </c:pt>
                <c:pt idx="719">
                  <c:v>44959</c:v>
                </c:pt>
                <c:pt idx="720">
                  <c:v>44958</c:v>
                </c:pt>
                <c:pt idx="721">
                  <c:v>44957</c:v>
                </c:pt>
                <c:pt idx="722">
                  <c:v>44956</c:v>
                </c:pt>
                <c:pt idx="723">
                  <c:v>44953</c:v>
                </c:pt>
                <c:pt idx="724">
                  <c:v>44952</c:v>
                </c:pt>
                <c:pt idx="725">
                  <c:v>44951</c:v>
                </c:pt>
                <c:pt idx="726">
                  <c:v>44950</c:v>
                </c:pt>
                <c:pt idx="727">
                  <c:v>44949</c:v>
                </c:pt>
                <c:pt idx="728">
                  <c:v>44946</c:v>
                </c:pt>
                <c:pt idx="729">
                  <c:v>44945</c:v>
                </c:pt>
                <c:pt idx="730">
                  <c:v>44944</c:v>
                </c:pt>
                <c:pt idx="731">
                  <c:v>44943</c:v>
                </c:pt>
                <c:pt idx="732">
                  <c:v>44942</c:v>
                </c:pt>
                <c:pt idx="733">
                  <c:v>44939</c:v>
                </c:pt>
                <c:pt idx="734">
                  <c:v>44938</c:v>
                </c:pt>
                <c:pt idx="735">
                  <c:v>44937</c:v>
                </c:pt>
                <c:pt idx="736">
                  <c:v>44936</c:v>
                </c:pt>
                <c:pt idx="737">
                  <c:v>44935</c:v>
                </c:pt>
                <c:pt idx="738">
                  <c:v>44932</c:v>
                </c:pt>
                <c:pt idx="739">
                  <c:v>44931</c:v>
                </c:pt>
                <c:pt idx="740">
                  <c:v>44930</c:v>
                </c:pt>
                <c:pt idx="741">
                  <c:v>44929</c:v>
                </c:pt>
                <c:pt idx="742">
                  <c:v>44928</c:v>
                </c:pt>
                <c:pt idx="743">
                  <c:v>44925</c:v>
                </c:pt>
                <c:pt idx="744">
                  <c:v>44924</c:v>
                </c:pt>
                <c:pt idx="745">
                  <c:v>44923</c:v>
                </c:pt>
                <c:pt idx="746">
                  <c:v>44922</c:v>
                </c:pt>
                <c:pt idx="747">
                  <c:v>44921</c:v>
                </c:pt>
                <c:pt idx="748">
                  <c:v>44918</c:v>
                </c:pt>
                <c:pt idx="749">
                  <c:v>44917</c:v>
                </c:pt>
                <c:pt idx="750">
                  <c:v>44916</c:v>
                </c:pt>
                <c:pt idx="751">
                  <c:v>44915</c:v>
                </c:pt>
                <c:pt idx="752">
                  <c:v>44914</c:v>
                </c:pt>
                <c:pt idx="753">
                  <c:v>44911</c:v>
                </c:pt>
                <c:pt idx="754">
                  <c:v>44910</c:v>
                </c:pt>
                <c:pt idx="755">
                  <c:v>44909</c:v>
                </c:pt>
                <c:pt idx="756">
                  <c:v>44908</c:v>
                </c:pt>
                <c:pt idx="757">
                  <c:v>44907</c:v>
                </c:pt>
                <c:pt idx="758">
                  <c:v>44904</c:v>
                </c:pt>
                <c:pt idx="759">
                  <c:v>44903</c:v>
                </c:pt>
                <c:pt idx="760">
                  <c:v>44902</c:v>
                </c:pt>
                <c:pt idx="761">
                  <c:v>44901</c:v>
                </c:pt>
                <c:pt idx="762">
                  <c:v>44900</c:v>
                </c:pt>
                <c:pt idx="763">
                  <c:v>44897</c:v>
                </c:pt>
                <c:pt idx="764">
                  <c:v>44896</c:v>
                </c:pt>
                <c:pt idx="765">
                  <c:v>44895</c:v>
                </c:pt>
                <c:pt idx="766">
                  <c:v>44894</c:v>
                </c:pt>
                <c:pt idx="767">
                  <c:v>44893</c:v>
                </c:pt>
                <c:pt idx="768">
                  <c:v>44890</c:v>
                </c:pt>
                <c:pt idx="769">
                  <c:v>44889</c:v>
                </c:pt>
                <c:pt idx="770">
                  <c:v>44888</c:v>
                </c:pt>
                <c:pt idx="771">
                  <c:v>44887</c:v>
                </c:pt>
                <c:pt idx="772">
                  <c:v>44886</c:v>
                </c:pt>
                <c:pt idx="773">
                  <c:v>44883</c:v>
                </c:pt>
                <c:pt idx="774">
                  <c:v>44882</c:v>
                </c:pt>
                <c:pt idx="775">
                  <c:v>44881</c:v>
                </c:pt>
                <c:pt idx="776">
                  <c:v>44880</c:v>
                </c:pt>
                <c:pt idx="777">
                  <c:v>44879</c:v>
                </c:pt>
                <c:pt idx="778">
                  <c:v>44876</c:v>
                </c:pt>
                <c:pt idx="779">
                  <c:v>44875</c:v>
                </c:pt>
                <c:pt idx="780">
                  <c:v>44874</c:v>
                </c:pt>
                <c:pt idx="781">
                  <c:v>44873</c:v>
                </c:pt>
                <c:pt idx="782">
                  <c:v>44872</c:v>
                </c:pt>
                <c:pt idx="783">
                  <c:v>44869</c:v>
                </c:pt>
                <c:pt idx="784">
                  <c:v>44868</c:v>
                </c:pt>
                <c:pt idx="785">
                  <c:v>44867</c:v>
                </c:pt>
                <c:pt idx="786">
                  <c:v>44866</c:v>
                </c:pt>
                <c:pt idx="787">
                  <c:v>44865</c:v>
                </c:pt>
                <c:pt idx="788">
                  <c:v>44862</c:v>
                </c:pt>
                <c:pt idx="789">
                  <c:v>44861</c:v>
                </c:pt>
                <c:pt idx="790">
                  <c:v>44860</c:v>
                </c:pt>
                <c:pt idx="791">
                  <c:v>44859</c:v>
                </c:pt>
                <c:pt idx="792">
                  <c:v>44858</c:v>
                </c:pt>
                <c:pt idx="793">
                  <c:v>44855</c:v>
                </c:pt>
                <c:pt idx="794">
                  <c:v>44854</c:v>
                </c:pt>
                <c:pt idx="795">
                  <c:v>44853</c:v>
                </c:pt>
                <c:pt idx="796">
                  <c:v>44852</c:v>
                </c:pt>
                <c:pt idx="797">
                  <c:v>44851</c:v>
                </c:pt>
                <c:pt idx="798">
                  <c:v>44848</c:v>
                </c:pt>
                <c:pt idx="799">
                  <c:v>44847</c:v>
                </c:pt>
                <c:pt idx="800">
                  <c:v>44846</c:v>
                </c:pt>
                <c:pt idx="801">
                  <c:v>44845</c:v>
                </c:pt>
                <c:pt idx="802">
                  <c:v>44844</c:v>
                </c:pt>
                <c:pt idx="803">
                  <c:v>44841</c:v>
                </c:pt>
                <c:pt idx="804">
                  <c:v>44840</c:v>
                </c:pt>
                <c:pt idx="805">
                  <c:v>44839</c:v>
                </c:pt>
                <c:pt idx="806">
                  <c:v>44838</c:v>
                </c:pt>
                <c:pt idx="807">
                  <c:v>44837</c:v>
                </c:pt>
                <c:pt idx="808">
                  <c:v>44834</c:v>
                </c:pt>
                <c:pt idx="809">
                  <c:v>44833</c:v>
                </c:pt>
                <c:pt idx="810">
                  <c:v>44832</c:v>
                </c:pt>
                <c:pt idx="811">
                  <c:v>44831</c:v>
                </c:pt>
                <c:pt idx="812">
                  <c:v>44830</c:v>
                </c:pt>
                <c:pt idx="813">
                  <c:v>44827</c:v>
                </c:pt>
                <c:pt idx="814">
                  <c:v>44826</c:v>
                </c:pt>
                <c:pt idx="815">
                  <c:v>44825</c:v>
                </c:pt>
                <c:pt idx="816">
                  <c:v>44824</c:v>
                </c:pt>
                <c:pt idx="817">
                  <c:v>44823</c:v>
                </c:pt>
                <c:pt idx="818">
                  <c:v>44820</c:v>
                </c:pt>
                <c:pt idx="819">
                  <c:v>44819</c:v>
                </c:pt>
                <c:pt idx="820">
                  <c:v>44818</c:v>
                </c:pt>
                <c:pt idx="821">
                  <c:v>44817</c:v>
                </c:pt>
                <c:pt idx="822">
                  <c:v>44816</c:v>
                </c:pt>
                <c:pt idx="823">
                  <c:v>44813</c:v>
                </c:pt>
                <c:pt idx="824">
                  <c:v>44812</c:v>
                </c:pt>
                <c:pt idx="825">
                  <c:v>44811</c:v>
                </c:pt>
                <c:pt idx="826">
                  <c:v>44810</c:v>
                </c:pt>
                <c:pt idx="827">
                  <c:v>44809</c:v>
                </c:pt>
                <c:pt idx="828">
                  <c:v>44806</c:v>
                </c:pt>
                <c:pt idx="829">
                  <c:v>44805</c:v>
                </c:pt>
                <c:pt idx="830">
                  <c:v>44804</c:v>
                </c:pt>
                <c:pt idx="831">
                  <c:v>44803</c:v>
                </c:pt>
                <c:pt idx="832">
                  <c:v>44802</c:v>
                </c:pt>
                <c:pt idx="833">
                  <c:v>44799</c:v>
                </c:pt>
                <c:pt idx="834">
                  <c:v>44798</c:v>
                </c:pt>
                <c:pt idx="835">
                  <c:v>44797</c:v>
                </c:pt>
                <c:pt idx="836">
                  <c:v>44796</c:v>
                </c:pt>
                <c:pt idx="837">
                  <c:v>44795</c:v>
                </c:pt>
                <c:pt idx="838">
                  <c:v>44792</c:v>
                </c:pt>
                <c:pt idx="839">
                  <c:v>44791</c:v>
                </c:pt>
                <c:pt idx="840">
                  <c:v>44790</c:v>
                </c:pt>
                <c:pt idx="841">
                  <c:v>44789</c:v>
                </c:pt>
                <c:pt idx="842">
                  <c:v>44788</c:v>
                </c:pt>
                <c:pt idx="843">
                  <c:v>44785</c:v>
                </c:pt>
                <c:pt idx="844">
                  <c:v>44784</c:v>
                </c:pt>
                <c:pt idx="845">
                  <c:v>44783</c:v>
                </c:pt>
                <c:pt idx="846">
                  <c:v>44782</c:v>
                </c:pt>
                <c:pt idx="847">
                  <c:v>44781</c:v>
                </c:pt>
                <c:pt idx="848">
                  <c:v>44778</c:v>
                </c:pt>
                <c:pt idx="849">
                  <c:v>44777</c:v>
                </c:pt>
                <c:pt idx="850">
                  <c:v>44776</c:v>
                </c:pt>
                <c:pt idx="851">
                  <c:v>44775</c:v>
                </c:pt>
                <c:pt idx="852">
                  <c:v>44774</c:v>
                </c:pt>
                <c:pt idx="853">
                  <c:v>44771</c:v>
                </c:pt>
                <c:pt idx="854">
                  <c:v>44770</c:v>
                </c:pt>
                <c:pt idx="855">
                  <c:v>44769</c:v>
                </c:pt>
                <c:pt idx="856">
                  <c:v>44768</c:v>
                </c:pt>
                <c:pt idx="857">
                  <c:v>44767</c:v>
                </c:pt>
                <c:pt idx="858">
                  <c:v>44764</c:v>
                </c:pt>
                <c:pt idx="859">
                  <c:v>44763</c:v>
                </c:pt>
                <c:pt idx="860">
                  <c:v>44762</c:v>
                </c:pt>
                <c:pt idx="861">
                  <c:v>44761</c:v>
                </c:pt>
                <c:pt idx="862">
                  <c:v>44760</c:v>
                </c:pt>
                <c:pt idx="863">
                  <c:v>44757</c:v>
                </c:pt>
                <c:pt idx="864">
                  <c:v>44756</c:v>
                </c:pt>
                <c:pt idx="865">
                  <c:v>44755</c:v>
                </c:pt>
                <c:pt idx="866">
                  <c:v>44754</c:v>
                </c:pt>
                <c:pt idx="867">
                  <c:v>44753</c:v>
                </c:pt>
                <c:pt idx="868">
                  <c:v>44750</c:v>
                </c:pt>
                <c:pt idx="869">
                  <c:v>44749</c:v>
                </c:pt>
                <c:pt idx="870">
                  <c:v>44748</c:v>
                </c:pt>
                <c:pt idx="871">
                  <c:v>44747</c:v>
                </c:pt>
                <c:pt idx="872">
                  <c:v>44746</c:v>
                </c:pt>
                <c:pt idx="873">
                  <c:v>44743</c:v>
                </c:pt>
                <c:pt idx="874">
                  <c:v>44742</c:v>
                </c:pt>
                <c:pt idx="875">
                  <c:v>44741</c:v>
                </c:pt>
                <c:pt idx="876">
                  <c:v>44740</c:v>
                </c:pt>
                <c:pt idx="877">
                  <c:v>44739</c:v>
                </c:pt>
                <c:pt idx="878">
                  <c:v>44736</c:v>
                </c:pt>
                <c:pt idx="879">
                  <c:v>44735</c:v>
                </c:pt>
                <c:pt idx="880">
                  <c:v>44734</c:v>
                </c:pt>
                <c:pt idx="881">
                  <c:v>44733</c:v>
                </c:pt>
                <c:pt idx="882">
                  <c:v>44732</c:v>
                </c:pt>
                <c:pt idx="883">
                  <c:v>44729</c:v>
                </c:pt>
                <c:pt idx="884">
                  <c:v>44728</c:v>
                </c:pt>
                <c:pt idx="885">
                  <c:v>44727</c:v>
                </c:pt>
                <c:pt idx="886">
                  <c:v>44726</c:v>
                </c:pt>
                <c:pt idx="887">
                  <c:v>44725</c:v>
                </c:pt>
                <c:pt idx="888">
                  <c:v>44722</c:v>
                </c:pt>
                <c:pt idx="889">
                  <c:v>44721</c:v>
                </c:pt>
                <c:pt idx="890">
                  <c:v>44720</c:v>
                </c:pt>
                <c:pt idx="891">
                  <c:v>44719</c:v>
                </c:pt>
                <c:pt idx="892">
                  <c:v>44718</c:v>
                </c:pt>
                <c:pt idx="893">
                  <c:v>44715</c:v>
                </c:pt>
                <c:pt idx="894">
                  <c:v>44714</c:v>
                </c:pt>
                <c:pt idx="895">
                  <c:v>44713</c:v>
                </c:pt>
                <c:pt idx="896">
                  <c:v>44712</c:v>
                </c:pt>
                <c:pt idx="897">
                  <c:v>44711</c:v>
                </c:pt>
                <c:pt idx="898">
                  <c:v>44708</c:v>
                </c:pt>
                <c:pt idx="899">
                  <c:v>44707</c:v>
                </c:pt>
                <c:pt idx="900">
                  <c:v>44706</c:v>
                </c:pt>
                <c:pt idx="901">
                  <c:v>44705</c:v>
                </c:pt>
                <c:pt idx="902">
                  <c:v>44704</c:v>
                </c:pt>
                <c:pt idx="903">
                  <c:v>44701</c:v>
                </c:pt>
                <c:pt idx="904">
                  <c:v>44700</c:v>
                </c:pt>
                <c:pt idx="905">
                  <c:v>44699</c:v>
                </c:pt>
                <c:pt idx="906">
                  <c:v>44698</c:v>
                </c:pt>
                <c:pt idx="907">
                  <c:v>44697</c:v>
                </c:pt>
                <c:pt idx="908">
                  <c:v>44694</c:v>
                </c:pt>
                <c:pt idx="909">
                  <c:v>44693</c:v>
                </c:pt>
                <c:pt idx="910">
                  <c:v>44692</c:v>
                </c:pt>
                <c:pt idx="911">
                  <c:v>44691</c:v>
                </c:pt>
                <c:pt idx="912">
                  <c:v>44690</c:v>
                </c:pt>
                <c:pt idx="913">
                  <c:v>44687</c:v>
                </c:pt>
                <c:pt idx="914">
                  <c:v>44686</c:v>
                </c:pt>
                <c:pt idx="915">
                  <c:v>44685</c:v>
                </c:pt>
                <c:pt idx="916">
                  <c:v>44684</c:v>
                </c:pt>
                <c:pt idx="917">
                  <c:v>44683</c:v>
                </c:pt>
                <c:pt idx="918">
                  <c:v>44680</c:v>
                </c:pt>
                <c:pt idx="919">
                  <c:v>44679</c:v>
                </c:pt>
                <c:pt idx="920">
                  <c:v>44678</c:v>
                </c:pt>
                <c:pt idx="921">
                  <c:v>44677</c:v>
                </c:pt>
                <c:pt idx="922">
                  <c:v>44676</c:v>
                </c:pt>
                <c:pt idx="923">
                  <c:v>44673</c:v>
                </c:pt>
                <c:pt idx="924">
                  <c:v>44672</c:v>
                </c:pt>
                <c:pt idx="925">
                  <c:v>44671</c:v>
                </c:pt>
                <c:pt idx="926">
                  <c:v>44670</c:v>
                </c:pt>
                <c:pt idx="927">
                  <c:v>44669</c:v>
                </c:pt>
                <c:pt idx="928">
                  <c:v>44666</c:v>
                </c:pt>
                <c:pt idx="929">
                  <c:v>44665</c:v>
                </c:pt>
                <c:pt idx="930">
                  <c:v>44664</c:v>
                </c:pt>
                <c:pt idx="931">
                  <c:v>44663</c:v>
                </c:pt>
                <c:pt idx="932">
                  <c:v>44662</c:v>
                </c:pt>
                <c:pt idx="933">
                  <c:v>44659</c:v>
                </c:pt>
                <c:pt idx="934">
                  <c:v>44658</c:v>
                </c:pt>
                <c:pt idx="935">
                  <c:v>44657</c:v>
                </c:pt>
                <c:pt idx="936">
                  <c:v>44656</c:v>
                </c:pt>
                <c:pt idx="937">
                  <c:v>44655</c:v>
                </c:pt>
                <c:pt idx="938">
                  <c:v>44652</c:v>
                </c:pt>
                <c:pt idx="939">
                  <c:v>44651</c:v>
                </c:pt>
                <c:pt idx="940">
                  <c:v>44650</c:v>
                </c:pt>
                <c:pt idx="941">
                  <c:v>44649</c:v>
                </c:pt>
                <c:pt idx="942">
                  <c:v>44648</c:v>
                </c:pt>
                <c:pt idx="943">
                  <c:v>44645</c:v>
                </c:pt>
                <c:pt idx="944">
                  <c:v>44644</c:v>
                </c:pt>
                <c:pt idx="945">
                  <c:v>44643</c:v>
                </c:pt>
                <c:pt idx="946">
                  <c:v>44642</c:v>
                </c:pt>
                <c:pt idx="947">
                  <c:v>44641</c:v>
                </c:pt>
                <c:pt idx="948">
                  <c:v>44638</c:v>
                </c:pt>
                <c:pt idx="949">
                  <c:v>44637</c:v>
                </c:pt>
                <c:pt idx="950">
                  <c:v>44636</c:v>
                </c:pt>
                <c:pt idx="951">
                  <c:v>44635</c:v>
                </c:pt>
                <c:pt idx="952">
                  <c:v>44634</c:v>
                </c:pt>
                <c:pt idx="953">
                  <c:v>44631</c:v>
                </c:pt>
                <c:pt idx="954">
                  <c:v>44630</c:v>
                </c:pt>
                <c:pt idx="955">
                  <c:v>44629</c:v>
                </c:pt>
                <c:pt idx="956">
                  <c:v>44628</c:v>
                </c:pt>
                <c:pt idx="957">
                  <c:v>44627</c:v>
                </c:pt>
                <c:pt idx="958">
                  <c:v>44624</c:v>
                </c:pt>
                <c:pt idx="959">
                  <c:v>44623</c:v>
                </c:pt>
                <c:pt idx="960">
                  <c:v>44622</c:v>
                </c:pt>
                <c:pt idx="961">
                  <c:v>44621</c:v>
                </c:pt>
                <c:pt idx="962">
                  <c:v>44620</c:v>
                </c:pt>
                <c:pt idx="963">
                  <c:v>44617</c:v>
                </c:pt>
                <c:pt idx="964">
                  <c:v>44616</c:v>
                </c:pt>
                <c:pt idx="965">
                  <c:v>44615</c:v>
                </c:pt>
                <c:pt idx="966">
                  <c:v>44614</c:v>
                </c:pt>
                <c:pt idx="967">
                  <c:v>44613</c:v>
                </c:pt>
                <c:pt idx="968">
                  <c:v>44610</c:v>
                </c:pt>
                <c:pt idx="969">
                  <c:v>44609</c:v>
                </c:pt>
                <c:pt idx="970">
                  <c:v>44608</c:v>
                </c:pt>
                <c:pt idx="971">
                  <c:v>44607</c:v>
                </c:pt>
                <c:pt idx="972">
                  <c:v>44606</c:v>
                </c:pt>
                <c:pt idx="973">
                  <c:v>44603</c:v>
                </c:pt>
                <c:pt idx="974">
                  <c:v>44602</c:v>
                </c:pt>
                <c:pt idx="975">
                  <c:v>44601</c:v>
                </c:pt>
                <c:pt idx="976">
                  <c:v>44600</c:v>
                </c:pt>
                <c:pt idx="977">
                  <c:v>44599</c:v>
                </c:pt>
                <c:pt idx="978">
                  <c:v>44596</c:v>
                </c:pt>
                <c:pt idx="979">
                  <c:v>44595</c:v>
                </c:pt>
                <c:pt idx="980">
                  <c:v>44594</c:v>
                </c:pt>
                <c:pt idx="981">
                  <c:v>44593</c:v>
                </c:pt>
                <c:pt idx="982">
                  <c:v>44592</c:v>
                </c:pt>
                <c:pt idx="983">
                  <c:v>44589</c:v>
                </c:pt>
                <c:pt idx="984">
                  <c:v>44588</c:v>
                </c:pt>
                <c:pt idx="985">
                  <c:v>44587</c:v>
                </c:pt>
                <c:pt idx="986">
                  <c:v>44586</c:v>
                </c:pt>
                <c:pt idx="987">
                  <c:v>44585</c:v>
                </c:pt>
                <c:pt idx="988">
                  <c:v>44582</c:v>
                </c:pt>
                <c:pt idx="989">
                  <c:v>44581</c:v>
                </c:pt>
                <c:pt idx="990">
                  <c:v>44580</c:v>
                </c:pt>
                <c:pt idx="991">
                  <c:v>44579</c:v>
                </c:pt>
                <c:pt idx="992">
                  <c:v>44578</c:v>
                </c:pt>
                <c:pt idx="993">
                  <c:v>44575</c:v>
                </c:pt>
                <c:pt idx="994">
                  <c:v>44574</c:v>
                </c:pt>
                <c:pt idx="995">
                  <c:v>44573</c:v>
                </c:pt>
                <c:pt idx="996">
                  <c:v>44572</c:v>
                </c:pt>
                <c:pt idx="997">
                  <c:v>44571</c:v>
                </c:pt>
                <c:pt idx="998">
                  <c:v>44568</c:v>
                </c:pt>
                <c:pt idx="999">
                  <c:v>44567</c:v>
                </c:pt>
                <c:pt idx="1000">
                  <c:v>44566</c:v>
                </c:pt>
                <c:pt idx="1001">
                  <c:v>44565</c:v>
                </c:pt>
                <c:pt idx="1002">
                  <c:v>44564</c:v>
                </c:pt>
                <c:pt idx="1003">
                  <c:v>44561</c:v>
                </c:pt>
                <c:pt idx="1004">
                  <c:v>44560</c:v>
                </c:pt>
                <c:pt idx="1005">
                  <c:v>44559</c:v>
                </c:pt>
                <c:pt idx="1006">
                  <c:v>44558</c:v>
                </c:pt>
                <c:pt idx="1007">
                  <c:v>44557</c:v>
                </c:pt>
                <c:pt idx="1008">
                  <c:v>44554</c:v>
                </c:pt>
                <c:pt idx="1009">
                  <c:v>44553</c:v>
                </c:pt>
                <c:pt idx="1010">
                  <c:v>44552</c:v>
                </c:pt>
                <c:pt idx="1011">
                  <c:v>44551</c:v>
                </c:pt>
                <c:pt idx="1012">
                  <c:v>44550</c:v>
                </c:pt>
                <c:pt idx="1013">
                  <c:v>44547</c:v>
                </c:pt>
                <c:pt idx="1014">
                  <c:v>44546</c:v>
                </c:pt>
                <c:pt idx="1015">
                  <c:v>44545</c:v>
                </c:pt>
                <c:pt idx="1016">
                  <c:v>44544</c:v>
                </c:pt>
                <c:pt idx="1017">
                  <c:v>44543</c:v>
                </c:pt>
                <c:pt idx="1018">
                  <c:v>44540</c:v>
                </c:pt>
                <c:pt idx="1019">
                  <c:v>44539</c:v>
                </c:pt>
                <c:pt idx="1020">
                  <c:v>44538</c:v>
                </c:pt>
                <c:pt idx="1021">
                  <c:v>44537</c:v>
                </c:pt>
                <c:pt idx="1022">
                  <c:v>44536</c:v>
                </c:pt>
                <c:pt idx="1023">
                  <c:v>44533</c:v>
                </c:pt>
                <c:pt idx="1024">
                  <c:v>44532</c:v>
                </c:pt>
                <c:pt idx="1025">
                  <c:v>44531</c:v>
                </c:pt>
                <c:pt idx="1026">
                  <c:v>44530</c:v>
                </c:pt>
                <c:pt idx="1027">
                  <c:v>44529</c:v>
                </c:pt>
                <c:pt idx="1028">
                  <c:v>44526</c:v>
                </c:pt>
                <c:pt idx="1029">
                  <c:v>44525</c:v>
                </c:pt>
                <c:pt idx="1030">
                  <c:v>44524</c:v>
                </c:pt>
                <c:pt idx="1031">
                  <c:v>44523</c:v>
                </c:pt>
                <c:pt idx="1032">
                  <c:v>44522</c:v>
                </c:pt>
                <c:pt idx="1033">
                  <c:v>44519</c:v>
                </c:pt>
                <c:pt idx="1034">
                  <c:v>44518</c:v>
                </c:pt>
                <c:pt idx="1035">
                  <c:v>44517</c:v>
                </c:pt>
                <c:pt idx="1036">
                  <c:v>44516</c:v>
                </c:pt>
                <c:pt idx="1037">
                  <c:v>44515</c:v>
                </c:pt>
                <c:pt idx="1038">
                  <c:v>44512</c:v>
                </c:pt>
                <c:pt idx="1039">
                  <c:v>44511</c:v>
                </c:pt>
                <c:pt idx="1040">
                  <c:v>44510</c:v>
                </c:pt>
                <c:pt idx="1041">
                  <c:v>44509</c:v>
                </c:pt>
                <c:pt idx="1042">
                  <c:v>44508</c:v>
                </c:pt>
                <c:pt idx="1043">
                  <c:v>44505</c:v>
                </c:pt>
                <c:pt idx="1044">
                  <c:v>44504</c:v>
                </c:pt>
                <c:pt idx="1045">
                  <c:v>44503</c:v>
                </c:pt>
                <c:pt idx="1046">
                  <c:v>44502</c:v>
                </c:pt>
                <c:pt idx="1047">
                  <c:v>44501</c:v>
                </c:pt>
                <c:pt idx="1048">
                  <c:v>44498</c:v>
                </c:pt>
                <c:pt idx="1049">
                  <c:v>44497</c:v>
                </c:pt>
                <c:pt idx="1050">
                  <c:v>44496</c:v>
                </c:pt>
                <c:pt idx="1051">
                  <c:v>44495</c:v>
                </c:pt>
                <c:pt idx="1052">
                  <c:v>44494</c:v>
                </c:pt>
                <c:pt idx="1053">
                  <c:v>44491</c:v>
                </c:pt>
                <c:pt idx="1054">
                  <c:v>44490</c:v>
                </c:pt>
                <c:pt idx="1055">
                  <c:v>44489</c:v>
                </c:pt>
                <c:pt idx="1056">
                  <c:v>44488</c:v>
                </c:pt>
                <c:pt idx="1057">
                  <c:v>44487</c:v>
                </c:pt>
                <c:pt idx="1058">
                  <c:v>44484</c:v>
                </c:pt>
                <c:pt idx="1059">
                  <c:v>44483</c:v>
                </c:pt>
                <c:pt idx="1060">
                  <c:v>44482</c:v>
                </c:pt>
                <c:pt idx="1061">
                  <c:v>44481</c:v>
                </c:pt>
                <c:pt idx="1062">
                  <c:v>44480</c:v>
                </c:pt>
                <c:pt idx="1063">
                  <c:v>44477</c:v>
                </c:pt>
                <c:pt idx="1064">
                  <c:v>44476</c:v>
                </c:pt>
                <c:pt idx="1065">
                  <c:v>44475</c:v>
                </c:pt>
                <c:pt idx="1066">
                  <c:v>44474</c:v>
                </c:pt>
                <c:pt idx="1067">
                  <c:v>44473</c:v>
                </c:pt>
                <c:pt idx="1068">
                  <c:v>44470</c:v>
                </c:pt>
                <c:pt idx="1069">
                  <c:v>44469</c:v>
                </c:pt>
                <c:pt idx="1070">
                  <c:v>44468</c:v>
                </c:pt>
                <c:pt idx="1071">
                  <c:v>44467</c:v>
                </c:pt>
                <c:pt idx="1072">
                  <c:v>44466</c:v>
                </c:pt>
                <c:pt idx="1073">
                  <c:v>44463</c:v>
                </c:pt>
                <c:pt idx="1074">
                  <c:v>44462</c:v>
                </c:pt>
                <c:pt idx="1075">
                  <c:v>44461</c:v>
                </c:pt>
                <c:pt idx="1076">
                  <c:v>44460</c:v>
                </c:pt>
                <c:pt idx="1077">
                  <c:v>44459</c:v>
                </c:pt>
                <c:pt idx="1078">
                  <c:v>44456</c:v>
                </c:pt>
                <c:pt idx="1079">
                  <c:v>44455</c:v>
                </c:pt>
                <c:pt idx="1080">
                  <c:v>44454</c:v>
                </c:pt>
                <c:pt idx="1081">
                  <c:v>44453</c:v>
                </c:pt>
                <c:pt idx="1082">
                  <c:v>44452</c:v>
                </c:pt>
                <c:pt idx="1083">
                  <c:v>44449</c:v>
                </c:pt>
                <c:pt idx="1084">
                  <c:v>44448</c:v>
                </c:pt>
                <c:pt idx="1085">
                  <c:v>44447</c:v>
                </c:pt>
                <c:pt idx="1086">
                  <c:v>44446</c:v>
                </c:pt>
                <c:pt idx="1087">
                  <c:v>44445</c:v>
                </c:pt>
                <c:pt idx="1088">
                  <c:v>44442</c:v>
                </c:pt>
                <c:pt idx="1089">
                  <c:v>44441</c:v>
                </c:pt>
                <c:pt idx="1090">
                  <c:v>44440</c:v>
                </c:pt>
                <c:pt idx="1091">
                  <c:v>44439</c:v>
                </c:pt>
                <c:pt idx="1092">
                  <c:v>44438</c:v>
                </c:pt>
                <c:pt idx="1093">
                  <c:v>44435</c:v>
                </c:pt>
                <c:pt idx="1094">
                  <c:v>44434</c:v>
                </c:pt>
                <c:pt idx="1095">
                  <c:v>44433</c:v>
                </c:pt>
                <c:pt idx="1096">
                  <c:v>44432</c:v>
                </c:pt>
                <c:pt idx="1097">
                  <c:v>44431</c:v>
                </c:pt>
                <c:pt idx="1098">
                  <c:v>44428</c:v>
                </c:pt>
                <c:pt idx="1099">
                  <c:v>44427</c:v>
                </c:pt>
                <c:pt idx="1100">
                  <c:v>44426</c:v>
                </c:pt>
                <c:pt idx="1101">
                  <c:v>44425</c:v>
                </c:pt>
                <c:pt idx="1102">
                  <c:v>44424</c:v>
                </c:pt>
                <c:pt idx="1103">
                  <c:v>44421</c:v>
                </c:pt>
                <c:pt idx="1104">
                  <c:v>44420</c:v>
                </c:pt>
                <c:pt idx="1105">
                  <c:v>44419</c:v>
                </c:pt>
                <c:pt idx="1106">
                  <c:v>44418</c:v>
                </c:pt>
                <c:pt idx="1107">
                  <c:v>44417</c:v>
                </c:pt>
                <c:pt idx="1108">
                  <c:v>44414</c:v>
                </c:pt>
                <c:pt idx="1109">
                  <c:v>44413</c:v>
                </c:pt>
                <c:pt idx="1110">
                  <c:v>44412</c:v>
                </c:pt>
                <c:pt idx="1111">
                  <c:v>44411</c:v>
                </c:pt>
                <c:pt idx="1112">
                  <c:v>44410</c:v>
                </c:pt>
                <c:pt idx="1113">
                  <c:v>44407</c:v>
                </c:pt>
                <c:pt idx="1114">
                  <c:v>44406</c:v>
                </c:pt>
                <c:pt idx="1115">
                  <c:v>44405</c:v>
                </c:pt>
                <c:pt idx="1116">
                  <c:v>44404</c:v>
                </c:pt>
                <c:pt idx="1117">
                  <c:v>44403</c:v>
                </c:pt>
                <c:pt idx="1118">
                  <c:v>44400</c:v>
                </c:pt>
                <c:pt idx="1119">
                  <c:v>44399</c:v>
                </c:pt>
                <c:pt idx="1120">
                  <c:v>44398</c:v>
                </c:pt>
                <c:pt idx="1121">
                  <c:v>44397</c:v>
                </c:pt>
                <c:pt idx="1122">
                  <c:v>44396</c:v>
                </c:pt>
                <c:pt idx="1123">
                  <c:v>44393</c:v>
                </c:pt>
                <c:pt idx="1124">
                  <c:v>44392</c:v>
                </c:pt>
                <c:pt idx="1125">
                  <c:v>44391</c:v>
                </c:pt>
                <c:pt idx="1126">
                  <c:v>44390</c:v>
                </c:pt>
                <c:pt idx="1127">
                  <c:v>44389</c:v>
                </c:pt>
                <c:pt idx="1128">
                  <c:v>44386</c:v>
                </c:pt>
                <c:pt idx="1129">
                  <c:v>44385</c:v>
                </c:pt>
                <c:pt idx="1130">
                  <c:v>44384</c:v>
                </c:pt>
                <c:pt idx="1131">
                  <c:v>44383</c:v>
                </c:pt>
                <c:pt idx="1132">
                  <c:v>44382</c:v>
                </c:pt>
                <c:pt idx="1133">
                  <c:v>44379</c:v>
                </c:pt>
                <c:pt idx="1134">
                  <c:v>44378</c:v>
                </c:pt>
                <c:pt idx="1135">
                  <c:v>44377</c:v>
                </c:pt>
                <c:pt idx="1136">
                  <c:v>44376</c:v>
                </c:pt>
                <c:pt idx="1137">
                  <c:v>44375</c:v>
                </c:pt>
                <c:pt idx="1138">
                  <c:v>44372</c:v>
                </c:pt>
                <c:pt idx="1139">
                  <c:v>44371</c:v>
                </c:pt>
                <c:pt idx="1140">
                  <c:v>44370</c:v>
                </c:pt>
                <c:pt idx="1141">
                  <c:v>44369</c:v>
                </c:pt>
                <c:pt idx="1142">
                  <c:v>44368</c:v>
                </c:pt>
                <c:pt idx="1143">
                  <c:v>44365</c:v>
                </c:pt>
                <c:pt idx="1144">
                  <c:v>44364</c:v>
                </c:pt>
                <c:pt idx="1145">
                  <c:v>44363</c:v>
                </c:pt>
                <c:pt idx="1146">
                  <c:v>44362</c:v>
                </c:pt>
                <c:pt idx="1147">
                  <c:v>44361</c:v>
                </c:pt>
                <c:pt idx="1148">
                  <c:v>44358</c:v>
                </c:pt>
                <c:pt idx="1149">
                  <c:v>44357</c:v>
                </c:pt>
                <c:pt idx="1150">
                  <c:v>44356</c:v>
                </c:pt>
                <c:pt idx="1151">
                  <c:v>44355</c:v>
                </c:pt>
                <c:pt idx="1152">
                  <c:v>44354</c:v>
                </c:pt>
                <c:pt idx="1153">
                  <c:v>44351</c:v>
                </c:pt>
                <c:pt idx="1154">
                  <c:v>44350</c:v>
                </c:pt>
                <c:pt idx="1155">
                  <c:v>44349</c:v>
                </c:pt>
                <c:pt idx="1156">
                  <c:v>44348</c:v>
                </c:pt>
                <c:pt idx="1157">
                  <c:v>44347</c:v>
                </c:pt>
                <c:pt idx="1158">
                  <c:v>44344</c:v>
                </c:pt>
                <c:pt idx="1159">
                  <c:v>44343</c:v>
                </c:pt>
                <c:pt idx="1160">
                  <c:v>44342</c:v>
                </c:pt>
                <c:pt idx="1161">
                  <c:v>44341</c:v>
                </c:pt>
                <c:pt idx="1162">
                  <c:v>44340</c:v>
                </c:pt>
                <c:pt idx="1163">
                  <c:v>44337</c:v>
                </c:pt>
                <c:pt idx="1164">
                  <c:v>44336</c:v>
                </c:pt>
                <c:pt idx="1165">
                  <c:v>44335</c:v>
                </c:pt>
                <c:pt idx="1166">
                  <c:v>44334</c:v>
                </c:pt>
                <c:pt idx="1167">
                  <c:v>44333</c:v>
                </c:pt>
                <c:pt idx="1168">
                  <c:v>44330</c:v>
                </c:pt>
                <c:pt idx="1169">
                  <c:v>44329</c:v>
                </c:pt>
                <c:pt idx="1170">
                  <c:v>44328</c:v>
                </c:pt>
                <c:pt idx="1171">
                  <c:v>44327</c:v>
                </c:pt>
                <c:pt idx="1172">
                  <c:v>44326</c:v>
                </c:pt>
                <c:pt idx="1173">
                  <c:v>44323</c:v>
                </c:pt>
                <c:pt idx="1174">
                  <c:v>44322</c:v>
                </c:pt>
                <c:pt idx="1175">
                  <c:v>44321</c:v>
                </c:pt>
                <c:pt idx="1176">
                  <c:v>44320</c:v>
                </c:pt>
                <c:pt idx="1177">
                  <c:v>44319</c:v>
                </c:pt>
                <c:pt idx="1178">
                  <c:v>44316</c:v>
                </c:pt>
                <c:pt idx="1179">
                  <c:v>44315</c:v>
                </c:pt>
                <c:pt idx="1180">
                  <c:v>44314</c:v>
                </c:pt>
                <c:pt idx="1181">
                  <c:v>44313</c:v>
                </c:pt>
                <c:pt idx="1182">
                  <c:v>44312</c:v>
                </c:pt>
                <c:pt idx="1183">
                  <c:v>44309</c:v>
                </c:pt>
                <c:pt idx="1184">
                  <c:v>44308</c:v>
                </c:pt>
                <c:pt idx="1185">
                  <c:v>44307</c:v>
                </c:pt>
                <c:pt idx="1186">
                  <c:v>44306</c:v>
                </c:pt>
                <c:pt idx="1187">
                  <c:v>44305</c:v>
                </c:pt>
                <c:pt idx="1188">
                  <c:v>44302</c:v>
                </c:pt>
                <c:pt idx="1189">
                  <c:v>44301</c:v>
                </c:pt>
                <c:pt idx="1190">
                  <c:v>44300</c:v>
                </c:pt>
                <c:pt idx="1191">
                  <c:v>44299</c:v>
                </c:pt>
                <c:pt idx="1192">
                  <c:v>44298</c:v>
                </c:pt>
                <c:pt idx="1193">
                  <c:v>44295</c:v>
                </c:pt>
                <c:pt idx="1194">
                  <c:v>44294</c:v>
                </c:pt>
                <c:pt idx="1195">
                  <c:v>44293</c:v>
                </c:pt>
                <c:pt idx="1196">
                  <c:v>44292</c:v>
                </c:pt>
                <c:pt idx="1197">
                  <c:v>44291</c:v>
                </c:pt>
                <c:pt idx="1198">
                  <c:v>44288</c:v>
                </c:pt>
                <c:pt idx="1199">
                  <c:v>44287</c:v>
                </c:pt>
                <c:pt idx="1200">
                  <c:v>44286</c:v>
                </c:pt>
                <c:pt idx="1201">
                  <c:v>44285</c:v>
                </c:pt>
                <c:pt idx="1202">
                  <c:v>44284</c:v>
                </c:pt>
                <c:pt idx="1203">
                  <c:v>44281</c:v>
                </c:pt>
                <c:pt idx="1204">
                  <c:v>44280</c:v>
                </c:pt>
                <c:pt idx="1205">
                  <c:v>44279</c:v>
                </c:pt>
                <c:pt idx="1206">
                  <c:v>44278</c:v>
                </c:pt>
                <c:pt idx="1207">
                  <c:v>44277</c:v>
                </c:pt>
                <c:pt idx="1208">
                  <c:v>44274</c:v>
                </c:pt>
                <c:pt idx="1209">
                  <c:v>44273</c:v>
                </c:pt>
                <c:pt idx="1210">
                  <c:v>44272</c:v>
                </c:pt>
                <c:pt idx="1211">
                  <c:v>44271</c:v>
                </c:pt>
                <c:pt idx="1212">
                  <c:v>44270</c:v>
                </c:pt>
                <c:pt idx="1213">
                  <c:v>44267</c:v>
                </c:pt>
                <c:pt idx="1214">
                  <c:v>44266</c:v>
                </c:pt>
                <c:pt idx="1215">
                  <c:v>44265</c:v>
                </c:pt>
                <c:pt idx="1216">
                  <c:v>44264</c:v>
                </c:pt>
                <c:pt idx="1217">
                  <c:v>44263</c:v>
                </c:pt>
                <c:pt idx="1218">
                  <c:v>44260</c:v>
                </c:pt>
                <c:pt idx="1219">
                  <c:v>44259</c:v>
                </c:pt>
                <c:pt idx="1220">
                  <c:v>44258</c:v>
                </c:pt>
                <c:pt idx="1221">
                  <c:v>44257</c:v>
                </c:pt>
                <c:pt idx="1222">
                  <c:v>44256</c:v>
                </c:pt>
                <c:pt idx="1223">
                  <c:v>44253</c:v>
                </c:pt>
                <c:pt idx="1224">
                  <c:v>44252</c:v>
                </c:pt>
                <c:pt idx="1225">
                  <c:v>44251</c:v>
                </c:pt>
                <c:pt idx="1226">
                  <c:v>44250</c:v>
                </c:pt>
                <c:pt idx="1227">
                  <c:v>44249</c:v>
                </c:pt>
                <c:pt idx="1228">
                  <c:v>44246</c:v>
                </c:pt>
                <c:pt idx="1229">
                  <c:v>44245</c:v>
                </c:pt>
                <c:pt idx="1230">
                  <c:v>44244</c:v>
                </c:pt>
                <c:pt idx="1231">
                  <c:v>44243</c:v>
                </c:pt>
                <c:pt idx="1232">
                  <c:v>44242</c:v>
                </c:pt>
                <c:pt idx="1233">
                  <c:v>44239</c:v>
                </c:pt>
                <c:pt idx="1234">
                  <c:v>44238</c:v>
                </c:pt>
                <c:pt idx="1235">
                  <c:v>44237</c:v>
                </c:pt>
                <c:pt idx="1236">
                  <c:v>44236</c:v>
                </c:pt>
                <c:pt idx="1237">
                  <c:v>44235</c:v>
                </c:pt>
                <c:pt idx="1238">
                  <c:v>44232</c:v>
                </c:pt>
                <c:pt idx="1239">
                  <c:v>44231</c:v>
                </c:pt>
                <c:pt idx="1240">
                  <c:v>44230</c:v>
                </c:pt>
                <c:pt idx="1241">
                  <c:v>44229</c:v>
                </c:pt>
                <c:pt idx="1242">
                  <c:v>44228</c:v>
                </c:pt>
                <c:pt idx="1243">
                  <c:v>44225</c:v>
                </c:pt>
                <c:pt idx="1244">
                  <c:v>44224</c:v>
                </c:pt>
                <c:pt idx="1245">
                  <c:v>44223</c:v>
                </c:pt>
                <c:pt idx="1246">
                  <c:v>44222</c:v>
                </c:pt>
                <c:pt idx="1247">
                  <c:v>44221</c:v>
                </c:pt>
                <c:pt idx="1248">
                  <c:v>44218</c:v>
                </c:pt>
                <c:pt idx="1249">
                  <c:v>44217</c:v>
                </c:pt>
                <c:pt idx="1250">
                  <c:v>44216</c:v>
                </c:pt>
                <c:pt idx="1251">
                  <c:v>44215</c:v>
                </c:pt>
                <c:pt idx="1252">
                  <c:v>44214</c:v>
                </c:pt>
                <c:pt idx="1253">
                  <c:v>44211</c:v>
                </c:pt>
                <c:pt idx="1254">
                  <c:v>44210</c:v>
                </c:pt>
                <c:pt idx="1255">
                  <c:v>44209</c:v>
                </c:pt>
                <c:pt idx="1256">
                  <c:v>44208</c:v>
                </c:pt>
                <c:pt idx="1257">
                  <c:v>44207</c:v>
                </c:pt>
                <c:pt idx="1258">
                  <c:v>44204</c:v>
                </c:pt>
                <c:pt idx="1259">
                  <c:v>44203</c:v>
                </c:pt>
                <c:pt idx="1260">
                  <c:v>44202</c:v>
                </c:pt>
                <c:pt idx="1261">
                  <c:v>44201</c:v>
                </c:pt>
                <c:pt idx="1262">
                  <c:v>44200</c:v>
                </c:pt>
                <c:pt idx="1263">
                  <c:v>44197</c:v>
                </c:pt>
                <c:pt idx="1264">
                  <c:v>44196</c:v>
                </c:pt>
                <c:pt idx="1265">
                  <c:v>44195</c:v>
                </c:pt>
                <c:pt idx="1266">
                  <c:v>44194</c:v>
                </c:pt>
                <c:pt idx="1267">
                  <c:v>44193</c:v>
                </c:pt>
                <c:pt idx="1268">
                  <c:v>44190</c:v>
                </c:pt>
                <c:pt idx="1269">
                  <c:v>44189</c:v>
                </c:pt>
                <c:pt idx="1270">
                  <c:v>44188</c:v>
                </c:pt>
                <c:pt idx="1271">
                  <c:v>44187</c:v>
                </c:pt>
                <c:pt idx="1272">
                  <c:v>44186</c:v>
                </c:pt>
                <c:pt idx="1273">
                  <c:v>44183</c:v>
                </c:pt>
                <c:pt idx="1274">
                  <c:v>44182</c:v>
                </c:pt>
                <c:pt idx="1275">
                  <c:v>44181</c:v>
                </c:pt>
                <c:pt idx="1276">
                  <c:v>44180</c:v>
                </c:pt>
                <c:pt idx="1277">
                  <c:v>44179</c:v>
                </c:pt>
                <c:pt idx="1278">
                  <c:v>44176</c:v>
                </c:pt>
                <c:pt idx="1279">
                  <c:v>44175</c:v>
                </c:pt>
                <c:pt idx="1280">
                  <c:v>44174</c:v>
                </c:pt>
                <c:pt idx="1281">
                  <c:v>44173</c:v>
                </c:pt>
                <c:pt idx="1282">
                  <c:v>44172</c:v>
                </c:pt>
                <c:pt idx="1283">
                  <c:v>44169</c:v>
                </c:pt>
                <c:pt idx="1284">
                  <c:v>44168</c:v>
                </c:pt>
                <c:pt idx="1285">
                  <c:v>44167</c:v>
                </c:pt>
                <c:pt idx="1286">
                  <c:v>44166</c:v>
                </c:pt>
                <c:pt idx="1287">
                  <c:v>44165</c:v>
                </c:pt>
                <c:pt idx="1288">
                  <c:v>44162</c:v>
                </c:pt>
                <c:pt idx="1289">
                  <c:v>44161</c:v>
                </c:pt>
                <c:pt idx="1290">
                  <c:v>44160</c:v>
                </c:pt>
                <c:pt idx="1291">
                  <c:v>44159</c:v>
                </c:pt>
                <c:pt idx="1292">
                  <c:v>44158</c:v>
                </c:pt>
                <c:pt idx="1293">
                  <c:v>44155</c:v>
                </c:pt>
                <c:pt idx="1294">
                  <c:v>44154</c:v>
                </c:pt>
                <c:pt idx="1295">
                  <c:v>44153</c:v>
                </c:pt>
                <c:pt idx="1296">
                  <c:v>44152</c:v>
                </c:pt>
                <c:pt idx="1297">
                  <c:v>44151</c:v>
                </c:pt>
                <c:pt idx="1298">
                  <c:v>44148</c:v>
                </c:pt>
                <c:pt idx="1299">
                  <c:v>44147</c:v>
                </c:pt>
                <c:pt idx="1300">
                  <c:v>44146</c:v>
                </c:pt>
                <c:pt idx="1301">
                  <c:v>44145</c:v>
                </c:pt>
                <c:pt idx="1302">
                  <c:v>44144</c:v>
                </c:pt>
                <c:pt idx="1303">
                  <c:v>44141</c:v>
                </c:pt>
                <c:pt idx="1304">
                  <c:v>44140</c:v>
                </c:pt>
                <c:pt idx="1305">
                  <c:v>44139</c:v>
                </c:pt>
                <c:pt idx="1306">
                  <c:v>44138</c:v>
                </c:pt>
                <c:pt idx="1307">
                  <c:v>44137</c:v>
                </c:pt>
                <c:pt idx="1308">
                  <c:v>44134</c:v>
                </c:pt>
                <c:pt idx="1309">
                  <c:v>44133</c:v>
                </c:pt>
                <c:pt idx="1310">
                  <c:v>44132</c:v>
                </c:pt>
                <c:pt idx="1311">
                  <c:v>44131</c:v>
                </c:pt>
                <c:pt idx="1312">
                  <c:v>44130</c:v>
                </c:pt>
                <c:pt idx="1313">
                  <c:v>44127</c:v>
                </c:pt>
                <c:pt idx="1314">
                  <c:v>44126</c:v>
                </c:pt>
                <c:pt idx="1315">
                  <c:v>44125</c:v>
                </c:pt>
                <c:pt idx="1316">
                  <c:v>44124</c:v>
                </c:pt>
                <c:pt idx="1317">
                  <c:v>44123</c:v>
                </c:pt>
                <c:pt idx="1318">
                  <c:v>44120</c:v>
                </c:pt>
                <c:pt idx="1319">
                  <c:v>44119</c:v>
                </c:pt>
                <c:pt idx="1320">
                  <c:v>44118</c:v>
                </c:pt>
                <c:pt idx="1321">
                  <c:v>44117</c:v>
                </c:pt>
                <c:pt idx="1322">
                  <c:v>44116</c:v>
                </c:pt>
                <c:pt idx="1323">
                  <c:v>44113</c:v>
                </c:pt>
                <c:pt idx="1324">
                  <c:v>44112</c:v>
                </c:pt>
                <c:pt idx="1325">
                  <c:v>44111</c:v>
                </c:pt>
                <c:pt idx="1326">
                  <c:v>44110</c:v>
                </c:pt>
                <c:pt idx="1327">
                  <c:v>44109</c:v>
                </c:pt>
                <c:pt idx="1328">
                  <c:v>44106</c:v>
                </c:pt>
                <c:pt idx="1329">
                  <c:v>44105</c:v>
                </c:pt>
                <c:pt idx="1330">
                  <c:v>44104</c:v>
                </c:pt>
                <c:pt idx="1331">
                  <c:v>44103</c:v>
                </c:pt>
                <c:pt idx="1332">
                  <c:v>44102</c:v>
                </c:pt>
                <c:pt idx="1333">
                  <c:v>44099</c:v>
                </c:pt>
                <c:pt idx="1334">
                  <c:v>44098</c:v>
                </c:pt>
                <c:pt idx="1335">
                  <c:v>44097</c:v>
                </c:pt>
                <c:pt idx="1336">
                  <c:v>44096</c:v>
                </c:pt>
                <c:pt idx="1337">
                  <c:v>44095</c:v>
                </c:pt>
                <c:pt idx="1338">
                  <c:v>44092</c:v>
                </c:pt>
                <c:pt idx="1339">
                  <c:v>44091</c:v>
                </c:pt>
                <c:pt idx="1340">
                  <c:v>44090</c:v>
                </c:pt>
                <c:pt idx="1341">
                  <c:v>44089</c:v>
                </c:pt>
                <c:pt idx="1342">
                  <c:v>44088</c:v>
                </c:pt>
                <c:pt idx="1343">
                  <c:v>44085</c:v>
                </c:pt>
                <c:pt idx="1344">
                  <c:v>44084</c:v>
                </c:pt>
                <c:pt idx="1345">
                  <c:v>44083</c:v>
                </c:pt>
                <c:pt idx="1346">
                  <c:v>44082</c:v>
                </c:pt>
                <c:pt idx="1347">
                  <c:v>44081</c:v>
                </c:pt>
                <c:pt idx="1348">
                  <c:v>44078</c:v>
                </c:pt>
                <c:pt idx="1349">
                  <c:v>44077</c:v>
                </c:pt>
                <c:pt idx="1350">
                  <c:v>44076</c:v>
                </c:pt>
                <c:pt idx="1351">
                  <c:v>44075</c:v>
                </c:pt>
                <c:pt idx="1352">
                  <c:v>44074</c:v>
                </c:pt>
                <c:pt idx="1353">
                  <c:v>44071</c:v>
                </c:pt>
                <c:pt idx="1354">
                  <c:v>44070</c:v>
                </c:pt>
                <c:pt idx="1355">
                  <c:v>44069</c:v>
                </c:pt>
                <c:pt idx="1356">
                  <c:v>44068</c:v>
                </c:pt>
                <c:pt idx="1357">
                  <c:v>44067</c:v>
                </c:pt>
                <c:pt idx="1358">
                  <c:v>44064</c:v>
                </c:pt>
                <c:pt idx="1359">
                  <c:v>44063</c:v>
                </c:pt>
                <c:pt idx="1360">
                  <c:v>44062</c:v>
                </c:pt>
                <c:pt idx="1361">
                  <c:v>44061</c:v>
                </c:pt>
                <c:pt idx="1362">
                  <c:v>44060</c:v>
                </c:pt>
                <c:pt idx="1363">
                  <c:v>44057</c:v>
                </c:pt>
                <c:pt idx="1364">
                  <c:v>44056</c:v>
                </c:pt>
                <c:pt idx="1365">
                  <c:v>44055</c:v>
                </c:pt>
                <c:pt idx="1366">
                  <c:v>44054</c:v>
                </c:pt>
                <c:pt idx="1367">
                  <c:v>44053</c:v>
                </c:pt>
                <c:pt idx="1368">
                  <c:v>44050</c:v>
                </c:pt>
                <c:pt idx="1369">
                  <c:v>44049</c:v>
                </c:pt>
                <c:pt idx="1370">
                  <c:v>44048</c:v>
                </c:pt>
                <c:pt idx="1371">
                  <c:v>44047</c:v>
                </c:pt>
                <c:pt idx="1372">
                  <c:v>44046</c:v>
                </c:pt>
                <c:pt idx="1373">
                  <c:v>44043</c:v>
                </c:pt>
                <c:pt idx="1374">
                  <c:v>44042</c:v>
                </c:pt>
                <c:pt idx="1375">
                  <c:v>44041</c:v>
                </c:pt>
                <c:pt idx="1376">
                  <c:v>44040</c:v>
                </c:pt>
                <c:pt idx="1377">
                  <c:v>44039</c:v>
                </c:pt>
                <c:pt idx="1378">
                  <c:v>44036</c:v>
                </c:pt>
                <c:pt idx="1379">
                  <c:v>44035</c:v>
                </c:pt>
                <c:pt idx="1380">
                  <c:v>44034</c:v>
                </c:pt>
                <c:pt idx="1381">
                  <c:v>44033</c:v>
                </c:pt>
                <c:pt idx="1382">
                  <c:v>44032</c:v>
                </c:pt>
                <c:pt idx="1383">
                  <c:v>44029</c:v>
                </c:pt>
                <c:pt idx="1384">
                  <c:v>44028</c:v>
                </c:pt>
                <c:pt idx="1385">
                  <c:v>44027</c:v>
                </c:pt>
                <c:pt idx="1386">
                  <c:v>44026</c:v>
                </c:pt>
                <c:pt idx="1387">
                  <c:v>44025</c:v>
                </c:pt>
                <c:pt idx="1388">
                  <c:v>44022</c:v>
                </c:pt>
                <c:pt idx="1389">
                  <c:v>44021</c:v>
                </c:pt>
                <c:pt idx="1390">
                  <c:v>44020</c:v>
                </c:pt>
                <c:pt idx="1391">
                  <c:v>44019</c:v>
                </c:pt>
                <c:pt idx="1392">
                  <c:v>44018</c:v>
                </c:pt>
                <c:pt idx="1393">
                  <c:v>44015</c:v>
                </c:pt>
                <c:pt idx="1394">
                  <c:v>44014</c:v>
                </c:pt>
                <c:pt idx="1395">
                  <c:v>44013</c:v>
                </c:pt>
                <c:pt idx="1396">
                  <c:v>44012</c:v>
                </c:pt>
                <c:pt idx="1397">
                  <c:v>44011</c:v>
                </c:pt>
                <c:pt idx="1398">
                  <c:v>44008</c:v>
                </c:pt>
                <c:pt idx="1399">
                  <c:v>44007</c:v>
                </c:pt>
                <c:pt idx="1400">
                  <c:v>44006</c:v>
                </c:pt>
                <c:pt idx="1401">
                  <c:v>44005</c:v>
                </c:pt>
                <c:pt idx="1402">
                  <c:v>44004</c:v>
                </c:pt>
                <c:pt idx="1403">
                  <c:v>44001</c:v>
                </c:pt>
                <c:pt idx="1404">
                  <c:v>44000</c:v>
                </c:pt>
                <c:pt idx="1405">
                  <c:v>43999</c:v>
                </c:pt>
                <c:pt idx="1406">
                  <c:v>43998</c:v>
                </c:pt>
                <c:pt idx="1407">
                  <c:v>43997</c:v>
                </c:pt>
                <c:pt idx="1408">
                  <c:v>43994</c:v>
                </c:pt>
                <c:pt idx="1409">
                  <c:v>43993</c:v>
                </c:pt>
                <c:pt idx="1410">
                  <c:v>43992</c:v>
                </c:pt>
                <c:pt idx="1411">
                  <c:v>43991</c:v>
                </c:pt>
                <c:pt idx="1412">
                  <c:v>43990</c:v>
                </c:pt>
                <c:pt idx="1413">
                  <c:v>43987</c:v>
                </c:pt>
                <c:pt idx="1414">
                  <c:v>43986</c:v>
                </c:pt>
                <c:pt idx="1415">
                  <c:v>43985</c:v>
                </c:pt>
                <c:pt idx="1416">
                  <c:v>43984</c:v>
                </c:pt>
                <c:pt idx="1417">
                  <c:v>43983</c:v>
                </c:pt>
                <c:pt idx="1418">
                  <c:v>43980</c:v>
                </c:pt>
                <c:pt idx="1419">
                  <c:v>43979</c:v>
                </c:pt>
                <c:pt idx="1420">
                  <c:v>43978</c:v>
                </c:pt>
                <c:pt idx="1421">
                  <c:v>43977</c:v>
                </c:pt>
                <c:pt idx="1422">
                  <c:v>43976</c:v>
                </c:pt>
                <c:pt idx="1423">
                  <c:v>43973</c:v>
                </c:pt>
                <c:pt idx="1424">
                  <c:v>43972</c:v>
                </c:pt>
                <c:pt idx="1425">
                  <c:v>43971</c:v>
                </c:pt>
                <c:pt idx="1426">
                  <c:v>43970</c:v>
                </c:pt>
                <c:pt idx="1427">
                  <c:v>43969</c:v>
                </c:pt>
                <c:pt idx="1428">
                  <c:v>43966</c:v>
                </c:pt>
                <c:pt idx="1429">
                  <c:v>43965</c:v>
                </c:pt>
                <c:pt idx="1430">
                  <c:v>43964</c:v>
                </c:pt>
                <c:pt idx="1431">
                  <c:v>43963</c:v>
                </c:pt>
                <c:pt idx="1432">
                  <c:v>43962</c:v>
                </c:pt>
                <c:pt idx="1433">
                  <c:v>43959</c:v>
                </c:pt>
                <c:pt idx="1434">
                  <c:v>43958</c:v>
                </c:pt>
                <c:pt idx="1435">
                  <c:v>43957</c:v>
                </c:pt>
                <c:pt idx="1436">
                  <c:v>43956</c:v>
                </c:pt>
                <c:pt idx="1437">
                  <c:v>43955</c:v>
                </c:pt>
                <c:pt idx="1438">
                  <c:v>43952</c:v>
                </c:pt>
                <c:pt idx="1439">
                  <c:v>43951</c:v>
                </c:pt>
                <c:pt idx="1440">
                  <c:v>43950</c:v>
                </c:pt>
                <c:pt idx="1441">
                  <c:v>43949</c:v>
                </c:pt>
                <c:pt idx="1442">
                  <c:v>43948</c:v>
                </c:pt>
                <c:pt idx="1443">
                  <c:v>43945</c:v>
                </c:pt>
                <c:pt idx="1444">
                  <c:v>43944</c:v>
                </c:pt>
                <c:pt idx="1445">
                  <c:v>43943</c:v>
                </c:pt>
                <c:pt idx="1446">
                  <c:v>43942</c:v>
                </c:pt>
                <c:pt idx="1447">
                  <c:v>43941</c:v>
                </c:pt>
                <c:pt idx="1448">
                  <c:v>43938</c:v>
                </c:pt>
                <c:pt idx="1449">
                  <c:v>43937</c:v>
                </c:pt>
                <c:pt idx="1450">
                  <c:v>43936</c:v>
                </c:pt>
                <c:pt idx="1451">
                  <c:v>43935</c:v>
                </c:pt>
                <c:pt idx="1452">
                  <c:v>43934</c:v>
                </c:pt>
                <c:pt idx="1453">
                  <c:v>43931</c:v>
                </c:pt>
                <c:pt idx="1454">
                  <c:v>43930</c:v>
                </c:pt>
                <c:pt idx="1455">
                  <c:v>43929</c:v>
                </c:pt>
                <c:pt idx="1456">
                  <c:v>43928</c:v>
                </c:pt>
                <c:pt idx="1457">
                  <c:v>43927</c:v>
                </c:pt>
                <c:pt idx="1458">
                  <c:v>43924</c:v>
                </c:pt>
                <c:pt idx="1459">
                  <c:v>43923</c:v>
                </c:pt>
                <c:pt idx="1460">
                  <c:v>43922</c:v>
                </c:pt>
                <c:pt idx="1461">
                  <c:v>43921</c:v>
                </c:pt>
                <c:pt idx="1462">
                  <c:v>43920</c:v>
                </c:pt>
                <c:pt idx="1463">
                  <c:v>43917</c:v>
                </c:pt>
                <c:pt idx="1464">
                  <c:v>43916</c:v>
                </c:pt>
                <c:pt idx="1465">
                  <c:v>43915</c:v>
                </c:pt>
                <c:pt idx="1466">
                  <c:v>43914</c:v>
                </c:pt>
                <c:pt idx="1467">
                  <c:v>43913</c:v>
                </c:pt>
                <c:pt idx="1468">
                  <c:v>43910</c:v>
                </c:pt>
                <c:pt idx="1469">
                  <c:v>43909</c:v>
                </c:pt>
                <c:pt idx="1470">
                  <c:v>43908</c:v>
                </c:pt>
                <c:pt idx="1471">
                  <c:v>43907</c:v>
                </c:pt>
                <c:pt idx="1472">
                  <c:v>43906</c:v>
                </c:pt>
                <c:pt idx="1473">
                  <c:v>43903</c:v>
                </c:pt>
                <c:pt idx="1474">
                  <c:v>43902</c:v>
                </c:pt>
                <c:pt idx="1475">
                  <c:v>43901</c:v>
                </c:pt>
                <c:pt idx="1476">
                  <c:v>43900</c:v>
                </c:pt>
                <c:pt idx="1477">
                  <c:v>43899</c:v>
                </c:pt>
                <c:pt idx="1478">
                  <c:v>43896</c:v>
                </c:pt>
                <c:pt idx="1479">
                  <c:v>43895</c:v>
                </c:pt>
                <c:pt idx="1480">
                  <c:v>43894</c:v>
                </c:pt>
                <c:pt idx="1481">
                  <c:v>43893</c:v>
                </c:pt>
                <c:pt idx="1482">
                  <c:v>43892</c:v>
                </c:pt>
                <c:pt idx="1483">
                  <c:v>43889</c:v>
                </c:pt>
                <c:pt idx="1484">
                  <c:v>43888</c:v>
                </c:pt>
                <c:pt idx="1485">
                  <c:v>43887</c:v>
                </c:pt>
                <c:pt idx="1486">
                  <c:v>43886</c:v>
                </c:pt>
                <c:pt idx="1487">
                  <c:v>43885</c:v>
                </c:pt>
                <c:pt idx="1488">
                  <c:v>43882</c:v>
                </c:pt>
                <c:pt idx="1489">
                  <c:v>43881</c:v>
                </c:pt>
                <c:pt idx="1490">
                  <c:v>43880</c:v>
                </c:pt>
                <c:pt idx="1491">
                  <c:v>43879</c:v>
                </c:pt>
                <c:pt idx="1492">
                  <c:v>43878</c:v>
                </c:pt>
                <c:pt idx="1493">
                  <c:v>43875</c:v>
                </c:pt>
                <c:pt idx="1494">
                  <c:v>43874</c:v>
                </c:pt>
                <c:pt idx="1495">
                  <c:v>43873</c:v>
                </c:pt>
                <c:pt idx="1496">
                  <c:v>43872</c:v>
                </c:pt>
                <c:pt idx="1497">
                  <c:v>43871</c:v>
                </c:pt>
                <c:pt idx="1498">
                  <c:v>43868</c:v>
                </c:pt>
                <c:pt idx="1499">
                  <c:v>43867</c:v>
                </c:pt>
                <c:pt idx="1500">
                  <c:v>43866</c:v>
                </c:pt>
                <c:pt idx="1501">
                  <c:v>43865</c:v>
                </c:pt>
                <c:pt idx="1502">
                  <c:v>43864</c:v>
                </c:pt>
                <c:pt idx="1503">
                  <c:v>43861</c:v>
                </c:pt>
                <c:pt idx="1504">
                  <c:v>43860</c:v>
                </c:pt>
                <c:pt idx="1505">
                  <c:v>43859</c:v>
                </c:pt>
                <c:pt idx="1506">
                  <c:v>43858</c:v>
                </c:pt>
                <c:pt idx="1507">
                  <c:v>43857</c:v>
                </c:pt>
                <c:pt idx="1508">
                  <c:v>43854</c:v>
                </c:pt>
                <c:pt idx="1509">
                  <c:v>43853</c:v>
                </c:pt>
                <c:pt idx="1510">
                  <c:v>43852</c:v>
                </c:pt>
                <c:pt idx="1511">
                  <c:v>43851</c:v>
                </c:pt>
                <c:pt idx="1512">
                  <c:v>43850</c:v>
                </c:pt>
                <c:pt idx="1513">
                  <c:v>43847</c:v>
                </c:pt>
                <c:pt idx="1514">
                  <c:v>43846</c:v>
                </c:pt>
                <c:pt idx="1515">
                  <c:v>43845</c:v>
                </c:pt>
                <c:pt idx="1516">
                  <c:v>43844</c:v>
                </c:pt>
                <c:pt idx="1517">
                  <c:v>43843</c:v>
                </c:pt>
                <c:pt idx="1518">
                  <c:v>43840</c:v>
                </c:pt>
                <c:pt idx="1519">
                  <c:v>43839</c:v>
                </c:pt>
                <c:pt idx="1520">
                  <c:v>43838</c:v>
                </c:pt>
                <c:pt idx="1521">
                  <c:v>43837</c:v>
                </c:pt>
                <c:pt idx="1522">
                  <c:v>43836</c:v>
                </c:pt>
                <c:pt idx="1523">
                  <c:v>43833</c:v>
                </c:pt>
                <c:pt idx="1524">
                  <c:v>43832</c:v>
                </c:pt>
                <c:pt idx="1525">
                  <c:v>43831</c:v>
                </c:pt>
                <c:pt idx="1526">
                  <c:v>43830</c:v>
                </c:pt>
                <c:pt idx="1527">
                  <c:v>43829</c:v>
                </c:pt>
                <c:pt idx="1528">
                  <c:v>43826</c:v>
                </c:pt>
                <c:pt idx="1529">
                  <c:v>43825</c:v>
                </c:pt>
                <c:pt idx="1530">
                  <c:v>43824</c:v>
                </c:pt>
                <c:pt idx="1531">
                  <c:v>43823</c:v>
                </c:pt>
                <c:pt idx="1532">
                  <c:v>43822</c:v>
                </c:pt>
                <c:pt idx="1533">
                  <c:v>43819</c:v>
                </c:pt>
                <c:pt idx="1534">
                  <c:v>43818</c:v>
                </c:pt>
                <c:pt idx="1535">
                  <c:v>43817</c:v>
                </c:pt>
                <c:pt idx="1536">
                  <c:v>43816</c:v>
                </c:pt>
                <c:pt idx="1537">
                  <c:v>43815</c:v>
                </c:pt>
                <c:pt idx="1538">
                  <c:v>43812</c:v>
                </c:pt>
                <c:pt idx="1539">
                  <c:v>43811</c:v>
                </c:pt>
                <c:pt idx="1540">
                  <c:v>43810</c:v>
                </c:pt>
                <c:pt idx="1541">
                  <c:v>43809</c:v>
                </c:pt>
                <c:pt idx="1542">
                  <c:v>43808</c:v>
                </c:pt>
                <c:pt idx="1543">
                  <c:v>43805</c:v>
                </c:pt>
                <c:pt idx="1544">
                  <c:v>43804</c:v>
                </c:pt>
                <c:pt idx="1545">
                  <c:v>43803</c:v>
                </c:pt>
                <c:pt idx="1546">
                  <c:v>43802</c:v>
                </c:pt>
                <c:pt idx="1547">
                  <c:v>43801</c:v>
                </c:pt>
                <c:pt idx="1548">
                  <c:v>43798</c:v>
                </c:pt>
                <c:pt idx="1549">
                  <c:v>43797</c:v>
                </c:pt>
                <c:pt idx="1550">
                  <c:v>43796</c:v>
                </c:pt>
                <c:pt idx="1551">
                  <c:v>43795</c:v>
                </c:pt>
                <c:pt idx="1552">
                  <c:v>43794</c:v>
                </c:pt>
                <c:pt idx="1553">
                  <c:v>43791</c:v>
                </c:pt>
                <c:pt idx="1554">
                  <c:v>43790</c:v>
                </c:pt>
                <c:pt idx="1555">
                  <c:v>43789</c:v>
                </c:pt>
                <c:pt idx="1556">
                  <c:v>43788</c:v>
                </c:pt>
                <c:pt idx="1557">
                  <c:v>43787</c:v>
                </c:pt>
                <c:pt idx="1558">
                  <c:v>43784</c:v>
                </c:pt>
                <c:pt idx="1559">
                  <c:v>43783</c:v>
                </c:pt>
                <c:pt idx="1560">
                  <c:v>43782</c:v>
                </c:pt>
                <c:pt idx="1561">
                  <c:v>43781</c:v>
                </c:pt>
                <c:pt idx="1562">
                  <c:v>43780</c:v>
                </c:pt>
                <c:pt idx="1563">
                  <c:v>43777</c:v>
                </c:pt>
                <c:pt idx="1564">
                  <c:v>43776</c:v>
                </c:pt>
                <c:pt idx="1565">
                  <c:v>43775</c:v>
                </c:pt>
                <c:pt idx="1566">
                  <c:v>43774</c:v>
                </c:pt>
                <c:pt idx="1567">
                  <c:v>43773</c:v>
                </c:pt>
                <c:pt idx="1568">
                  <c:v>43770</c:v>
                </c:pt>
                <c:pt idx="1569">
                  <c:v>43769</c:v>
                </c:pt>
                <c:pt idx="1570">
                  <c:v>43768</c:v>
                </c:pt>
                <c:pt idx="1571">
                  <c:v>43767</c:v>
                </c:pt>
                <c:pt idx="1572">
                  <c:v>43766</c:v>
                </c:pt>
                <c:pt idx="1573">
                  <c:v>43763</c:v>
                </c:pt>
                <c:pt idx="1574">
                  <c:v>43762</c:v>
                </c:pt>
                <c:pt idx="1575">
                  <c:v>43761</c:v>
                </c:pt>
                <c:pt idx="1576">
                  <c:v>43760</c:v>
                </c:pt>
                <c:pt idx="1577">
                  <c:v>43759</c:v>
                </c:pt>
                <c:pt idx="1578">
                  <c:v>43756</c:v>
                </c:pt>
                <c:pt idx="1579">
                  <c:v>43755</c:v>
                </c:pt>
                <c:pt idx="1580">
                  <c:v>43754</c:v>
                </c:pt>
                <c:pt idx="1581">
                  <c:v>43753</c:v>
                </c:pt>
                <c:pt idx="1582">
                  <c:v>43752</c:v>
                </c:pt>
                <c:pt idx="1583">
                  <c:v>43749</c:v>
                </c:pt>
                <c:pt idx="1584">
                  <c:v>43748</c:v>
                </c:pt>
                <c:pt idx="1585">
                  <c:v>43747</c:v>
                </c:pt>
                <c:pt idx="1586">
                  <c:v>43746</c:v>
                </c:pt>
                <c:pt idx="1587">
                  <c:v>43745</c:v>
                </c:pt>
                <c:pt idx="1588">
                  <c:v>43742</c:v>
                </c:pt>
                <c:pt idx="1589">
                  <c:v>43741</c:v>
                </c:pt>
                <c:pt idx="1590">
                  <c:v>43740</c:v>
                </c:pt>
                <c:pt idx="1591">
                  <c:v>43739</c:v>
                </c:pt>
                <c:pt idx="1592">
                  <c:v>43738</c:v>
                </c:pt>
                <c:pt idx="1593">
                  <c:v>43735</c:v>
                </c:pt>
                <c:pt idx="1594">
                  <c:v>43734</c:v>
                </c:pt>
                <c:pt idx="1595">
                  <c:v>43733</c:v>
                </c:pt>
                <c:pt idx="1596">
                  <c:v>43732</c:v>
                </c:pt>
                <c:pt idx="1597">
                  <c:v>43731</c:v>
                </c:pt>
                <c:pt idx="1598">
                  <c:v>43728</c:v>
                </c:pt>
                <c:pt idx="1599">
                  <c:v>43727</c:v>
                </c:pt>
                <c:pt idx="1600">
                  <c:v>43726</c:v>
                </c:pt>
                <c:pt idx="1601">
                  <c:v>43725</c:v>
                </c:pt>
                <c:pt idx="1602">
                  <c:v>43724</c:v>
                </c:pt>
                <c:pt idx="1603">
                  <c:v>43721</c:v>
                </c:pt>
                <c:pt idx="1604">
                  <c:v>43720</c:v>
                </c:pt>
                <c:pt idx="1605">
                  <c:v>43719</c:v>
                </c:pt>
                <c:pt idx="1606">
                  <c:v>43718</c:v>
                </c:pt>
                <c:pt idx="1607">
                  <c:v>43717</c:v>
                </c:pt>
                <c:pt idx="1608">
                  <c:v>43714</c:v>
                </c:pt>
                <c:pt idx="1609">
                  <c:v>43713</c:v>
                </c:pt>
                <c:pt idx="1610">
                  <c:v>43712</c:v>
                </c:pt>
                <c:pt idx="1611">
                  <c:v>43711</c:v>
                </c:pt>
                <c:pt idx="1612">
                  <c:v>43710</c:v>
                </c:pt>
                <c:pt idx="1613">
                  <c:v>43707</c:v>
                </c:pt>
                <c:pt idx="1614">
                  <c:v>43706</c:v>
                </c:pt>
                <c:pt idx="1615">
                  <c:v>43705</c:v>
                </c:pt>
                <c:pt idx="1616">
                  <c:v>43704</c:v>
                </c:pt>
                <c:pt idx="1617">
                  <c:v>43703</c:v>
                </c:pt>
                <c:pt idx="1618">
                  <c:v>43700</c:v>
                </c:pt>
                <c:pt idx="1619">
                  <c:v>43699</c:v>
                </c:pt>
                <c:pt idx="1620">
                  <c:v>43698</c:v>
                </c:pt>
                <c:pt idx="1621">
                  <c:v>43697</c:v>
                </c:pt>
                <c:pt idx="1622">
                  <c:v>43696</c:v>
                </c:pt>
                <c:pt idx="1623">
                  <c:v>43693</c:v>
                </c:pt>
                <c:pt idx="1624">
                  <c:v>43692</c:v>
                </c:pt>
                <c:pt idx="1625">
                  <c:v>43691</c:v>
                </c:pt>
                <c:pt idx="1626">
                  <c:v>43690</c:v>
                </c:pt>
                <c:pt idx="1627">
                  <c:v>43689</c:v>
                </c:pt>
                <c:pt idx="1628">
                  <c:v>43686</c:v>
                </c:pt>
                <c:pt idx="1629">
                  <c:v>43685</c:v>
                </c:pt>
                <c:pt idx="1630">
                  <c:v>43684</c:v>
                </c:pt>
                <c:pt idx="1631">
                  <c:v>43683</c:v>
                </c:pt>
                <c:pt idx="1632">
                  <c:v>43682</c:v>
                </c:pt>
                <c:pt idx="1633">
                  <c:v>43679</c:v>
                </c:pt>
                <c:pt idx="1634">
                  <c:v>43678</c:v>
                </c:pt>
                <c:pt idx="1635">
                  <c:v>43677</c:v>
                </c:pt>
                <c:pt idx="1636">
                  <c:v>43676</c:v>
                </c:pt>
                <c:pt idx="1637">
                  <c:v>43675</c:v>
                </c:pt>
                <c:pt idx="1638">
                  <c:v>43672</c:v>
                </c:pt>
                <c:pt idx="1639">
                  <c:v>43671</c:v>
                </c:pt>
                <c:pt idx="1640">
                  <c:v>43670</c:v>
                </c:pt>
                <c:pt idx="1641">
                  <c:v>43669</c:v>
                </c:pt>
                <c:pt idx="1642">
                  <c:v>43668</c:v>
                </c:pt>
                <c:pt idx="1643">
                  <c:v>43665</c:v>
                </c:pt>
                <c:pt idx="1644">
                  <c:v>43664</c:v>
                </c:pt>
                <c:pt idx="1645">
                  <c:v>43663</c:v>
                </c:pt>
                <c:pt idx="1646">
                  <c:v>43662</c:v>
                </c:pt>
                <c:pt idx="1647">
                  <c:v>43661</c:v>
                </c:pt>
                <c:pt idx="1648">
                  <c:v>43658</c:v>
                </c:pt>
                <c:pt idx="1649">
                  <c:v>43657</c:v>
                </c:pt>
                <c:pt idx="1650">
                  <c:v>43656</c:v>
                </c:pt>
                <c:pt idx="1651">
                  <c:v>43655</c:v>
                </c:pt>
                <c:pt idx="1652">
                  <c:v>43654</c:v>
                </c:pt>
                <c:pt idx="1653">
                  <c:v>43651</c:v>
                </c:pt>
                <c:pt idx="1654">
                  <c:v>43650</c:v>
                </c:pt>
                <c:pt idx="1655">
                  <c:v>43649</c:v>
                </c:pt>
                <c:pt idx="1656">
                  <c:v>43648</c:v>
                </c:pt>
                <c:pt idx="1657">
                  <c:v>43647</c:v>
                </c:pt>
                <c:pt idx="1658">
                  <c:v>43644</c:v>
                </c:pt>
                <c:pt idx="1659">
                  <c:v>43643</c:v>
                </c:pt>
                <c:pt idx="1660">
                  <c:v>43642</c:v>
                </c:pt>
                <c:pt idx="1661">
                  <c:v>43641</c:v>
                </c:pt>
                <c:pt idx="1662">
                  <c:v>43640</c:v>
                </c:pt>
                <c:pt idx="1663">
                  <c:v>43637</c:v>
                </c:pt>
                <c:pt idx="1664">
                  <c:v>43636</c:v>
                </c:pt>
                <c:pt idx="1665">
                  <c:v>43635</c:v>
                </c:pt>
                <c:pt idx="1666">
                  <c:v>43634</c:v>
                </c:pt>
                <c:pt idx="1667">
                  <c:v>43633</c:v>
                </c:pt>
                <c:pt idx="1668">
                  <c:v>43630</c:v>
                </c:pt>
                <c:pt idx="1669">
                  <c:v>43629</c:v>
                </c:pt>
                <c:pt idx="1670">
                  <c:v>43628</c:v>
                </c:pt>
                <c:pt idx="1671">
                  <c:v>43627</c:v>
                </c:pt>
                <c:pt idx="1672">
                  <c:v>43626</c:v>
                </c:pt>
                <c:pt idx="1673">
                  <c:v>43623</c:v>
                </c:pt>
                <c:pt idx="1674">
                  <c:v>43622</c:v>
                </c:pt>
                <c:pt idx="1675">
                  <c:v>43621</c:v>
                </c:pt>
                <c:pt idx="1676">
                  <c:v>43620</c:v>
                </c:pt>
                <c:pt idx="1677">
                  <c:v>43619</c:v>
                </c:pt>
                <c:pt idx="1678">
                  <c:v>43616</c:v>
                </c:pt>
                <c:pt idx="1679">
                  <c:v>43615</c:v>
                </c:pt>
                <c:pt idx="1680">
                  <c:v>43614</c:v>
                </c:pt>
                <c:pt idx="1681">
                  <c:v>43613</c:v>
                </c:pt>
                <c:pt idx="1682">
                  <c:v>43612</c:v>
                </c:pt>
                <c:pt idx="1683">
                  <c:v>43609</c:v>
                </c:pt>
                <c:pt idx="1684">
                  <c:v>43608</c:v>
                </c:pt>
                <c:pt idx="1685">
                  <c:v>43607</c:v>
                </c:pt>
                <c:pt idx="1686">
                  <c:v>43606</c:v>
                </c:pt>
                <c:pt idx="1687">
                  <c:v>43605</c:v>
                </c:pt>
                <c:pt idx="1688">
                  <c:v>43602</c:v>
                </c:pt>
                <c:pt idx="1689">
                  <c:v>43601</c:v>
                </c:pt>
                <c:pt idx="1690">
                  <c:v>43600</c:v>
                </c:pt>
                <c:pt idx="1691">
                  <c:v>43599</c:v>
                </c:pt>
                <c:pt idx="1692">
                  <c:v>43598</c:v>
                </c:pt>
                <c:pt idx="1693">
                  <c:v>43595</c:v>
                </c:pt>
                <c:pt idx="1694">
                  <c:v>43594</c:v>
                </c:pt>
                <c:pt idx="1695">
                  <c:v>43593</c:v>
                </c:pt>
                <c:pt idx="1696">
                  <c:v>43592</c:v>
                </c:pt>
                <c:pt idx="1697">
                  <c:v>43591</c:v>
                </c:pt>
                <c:pt idx="1698">
                  <c:v>43588</c:v>
                </c:pt>
                <c:pt idx="1699">
                  <c:v>43587</c:v>
                </c:pt>
                <c:pt idx="1700">
                  <c:v>43586</c:v>
                </c:pt>
                <c:pt idx="1701">
                  <c:v>43585</c:v>
                </c:pt>
                <c:pt idx="1702">
                  <c:v>43584</c:v>
                </c:pt>
                <c:pt idx="1703">
                  <c:v>43581</c:v>
                </c:pt>
                <c:pt idx="1704">
                  <c:v>43580</c:v>
                </c:pt>
                <c:pt idx="1705">
                  <c:v>43579</c:v>
                </c:pt>
                <c:pt idx="1706">
                  <c:v>43578</c:v>
                </c:pt>
                <c:pt idx="1707">
                  <c:v>43577</c:v>
                </c:pt>
                <c:pt idx="1708">
                  <c:v>43574</c:v>
                </c:pt>
                <c:pt idx="1709">
                  <c:v>43573</c:v>
                </c:pt>
                <c:pt idx="1710">
                  <c:v>43572</c:v>
                </c:pt>
                <c:pt idx="1711">
                  <c:v>43571</c:v>
                </c:pt>
                <c:pt idx="1712">
                  <c:v>43570</c:v>
                </c:pt>
                <c:pt idx="1713">
                  <c:v>43567</c:v>
                </c:pt>
                <c:pt idx="1714">
                  <c:v>43566</c:v>
                </c:pt>
                <c:pt idx="1715">
                  <c:v>43565</c:v>
                </c:pt>
                <c:pt idx="1716">
                  <c:v>43564</c:v>
                </c:pt>
                <c:pt idx="1717">
                  <c:v>43563</c:v>
                </c:pt>
                <c:pt idx="1718">
                  <c:v>43560</c:v>
                </c:pt>
                <c:pt idx="1719">
                  <c:v>43559</c:v>
                </c:pt>
                <c:pt idx="1720">
                  <c:v>43558</c:v>
                </c:pt>
                <c:pt idx="1721">
                  <c:v>43557</c:v>
                </c:pt>
                <c:pt idx="1722">
                  <c:v>43556</c:v>
                </c:pt>
                <c:pt idx="1723">
                  <c:v>43553</c:v>
                </c:pt>
                <c:pt idx="1724">
                  <c:v>43552</c:v>
                </c:pt>
                <c:pt idx="1725">
                  <c:v>43551</c:v>
                </c:pt>
                <c:pt idx="1726">
                  <c:v>43550</c:v>
                </c:pt>
                <c:pt idx="1727">
                  <c:v>43549</c:v>
                </c:pt>
                <c:pt idx="1728">
                  <c:v>43546</c:v>
                </c:pt>
                <c:pt idx="1729">
                  <c:v>43545</c:v>
                </c:pt>
                <c:pt idx="1730">
                  <c:v>43544</c:v>
                </c:pt>
                <c:pt idx="1731">
                  <c:v>43543</c:v>
                </c:pt>
                <c:pt idx="1732">
                  <c:v>43542</c:v>
                </c:pt>
                <c:pt idx="1733">
                  <c:v>43539</c:v>
                </c:pt>
                <c:pt idx="1734">
                  <c:v>43538</c:v>
                </c:pt>
                <c:pt idx="1735">
                  <c:v>43537</c:v>
                </c:pt>
                <c:pt idx="1736">
                  <c:v>43536</c:v>
                </c:pt>
                <c:pt idx="1737">
                  <c:v>43535</c:v>
                </c:pt>
                <c:pt idx="1738">
                  <c:v>43532</c:v>
                </c:pt>
                <c:pt idx="1739">
                  <c:v>43531</c:v>
                </c:pt>
                <c:pt idx="1740">
                  <c:v>43530</c:v>
                </c:pt>
                <c:pt idx="1741">
                  <c:v>43529</c:v>
                </c:pt>
                <c:pt idx="1742">
                  <c:v>43528</c:v>
                </c:pt>
                <c:pt idx="1743">
                  <c:v>43525</c:v>
                </c:pt>
                <c:pt idx="1744">
                  <c:v>43524</c:v>
                </c:pt>
                <c:pt idx="1745">
                  <c:v>43523</c:v>
                </c:pt>
                <c:pt idx="1746">
                  <c:v>43522</c:v>
                </c:pt>
                <c:pt idx="1747">
                  <c:v>43521</c:v>
                </c:pt>
                <c:pt idx="1748">
                  <c:v>43518</c:v>
                </c:pt>
                <c:pt idx="1749">
                  <c:v>43517</c:v>
                </c:pt>
                <c:pt idx="1750">
                  <c:v>43516</c:v>
                </c:pt>
                <c:pt idx="1751">
                  <c:v>43515</c:v>
                </c:pt>
                <c:pt idx="1752">
                  <c:v>43514</c:v>
                </c:pt>
                <c:pt idx="1753">
                  <c:v>43511</c:v>
                </c:pt>
                <c:pt idx="1754">
                  <c:v>43510</c:v>
                </c:pt>
                <c:pt idx="1755">
                  <c:v>43509</c:v>
                </c:pt>
                <c:pt idx="1756">
                  <c:v>43508</c:v>
                </c:pt>
                <c:pt idx="1757">
                  <c:v>43507</c:v>
                </c:pt>
                <c:pt idx="1758">
                  <c:v>43504</c:v>
                </c:pt>
                <c:pt idx="1759">
                  <c:v>43503</c:v>
                </c:pt>
                <c:pt idx="1760">
                  <c:v>43502</c:v>
                </c:pt>
                <c:pt idx="1761">
                  <c:v>43501</c:v>
                </c:pt>
                <c:pt idx="1762">
                  <c:v>43500</c:v>
                </c:pt>
                <c:pt idx="1763">
                  <c:v>43497</c:v>
                </c:pt>
                <c:pt idx="1764">
                  <c:v>43496</c:v>
                </c:pt>
                <c:pt idx="1765">
                  <c:v>43495</c:v>
                </c:pt>
                <c:pt idx="1766">
                  <c:v>43494</c:v>
                </c:pt>
                <c:pt idx="1767">
                  <c:v>43493</c:v>
                </c:pt>
                <c:pt idx="1768">
                  <c:v>43490</c:v>
                </c:pt>
                <c:pt idx="1769">
                  <c:v>43489</c:v>
                </c:pt>
                <c:pt idx="1770">
                  <c:v>43488</c:v>
                </c:pt>
                <c:pt idx="1771">
                  <c:v>43487</c:v>
                </c:pt>
                <c:pt idx="1772">
                  <c:v>43486</c:v>
                </c:pt>
                <c:pt idx="1773">
                  <c:v>43483</c:v>
                </c:pt>
                <c:pt idx="1774">
                  <c:v>43482</c:v>
                </c:pt>
                <c:pt idx="1775">
                  <c:v>43481</c:v>
                </c:pt>
                <c:pt idx="1776">
                  <c:v>43480</c:v>
                </c:pt>
                <c:pt idx="1777">
                  <c:v>43479</c:v>
                </c:pt>
                <c:pt idx="1778">
                  <c:v>43476</c:v>
                </c:pt>
                <c:pt idx="1779">
                  <c:v>43475</c:v>
                </c:pt>
                <c:pt idx="1780">
                  <c:v>43474</c:v>
                </c:pt>
                <c:pt idx="1781">
                  <c:v>43473</c:v>
                </c:pt>
                <c:pt idx="1782">
                  <c:v>43472</c:v>
                </c:pt>
                <c:pt idx="1783">
                  <c:v>43469</c:v>
                </c:pt>
                <c:pt idx="1784">
                  <c:v>43468</c:v>
                </c:pt>
                <c:pt idx="1785">
                  <c:v>43467</c:v>
                </c:pt>
                <c:pt idx="1786">
                  <c:v>43466</c:v>
                </c:pt>
              </c:numCache>
            </c:numRef>
          </c:cat>
          <c:val>
            <c:numRef>
              <c:f>Sheet1!$G$2:$G$1788</c:f>
              <c:numCache>
                <c:formatCode>#,##0</c:formatCode>
                <c:ptCount val="1787"/>
                <c:pt idx="0">
                  <c:v>39.316999600000003</c:v>
                </c:pt>
                <c:pt idx="1">
                  <c:v>38.383818300000001</c:v>
                </c:pt>
                <c:pt idx="2">
                  <c:v>30.585948999999999</c:v>
                </c:pt>
                <c:pt idx="3">
                  <c:v>19.467662799999999</c:v>
                </c:pt>
                <c:pt idx="4">
                  <c:v>45.049365549999997</c:v>
                </c:pt>
                <c:pt idx="5">
                  <c:v>18.1582151</c:v>
                </c:pt>
                <c:pt idx="6">
                  <c:v>14.944873599999999</c:v>
                </c:pt>
                <c:pt idx="7">
                  <c:v>31.927162249999999</c:v>
                </c:pt>
                <c:pt idx="8">
                  <c:v>26.288077000000001</c:v>
                </c:pt>
                <c:pt idx="9">
                  <c:v>25.8805209</c:v>
                </c:pt>
                <c:pt idx="10">
                  <c:v>29.605783800000001</c:v>
                </c:pt>
                <c:pt idx="11">
                  <c:v>37.699800449999998</c:v>
                </c:pt>
                <c:pt idx="12">
                  <c:v>45.549536500000002</c:v>
                </c:pt>
                <c:pt idx="13">
                  <c:v>56.218257700000002</c:v>
                </c:pt>
                <c:pt idx="14">
                  <c:v>70.920365200000006</c:v>
                </c:pt>
                <c:pt idx="15">
                  <c:v>71.096137409999997</c:v>
                </c:pt>
                <c:pt idx="16">
                  <c:v>59.925733600000001</c:v>
                </c:pt>
                <c:pt idx="17">
                  <c:v>34.8384979</c:v>
                </c:pt>
                <c:pt idx="18">
                  <c:v>34.881676550000002</c:v>
                </c:pt>
                <c:pt idx="19">
                  <c:v>42.963466070000003</c:v>
                </c:pt>
                <c:pt idx="20">
                  <c:v>42.963466070000003</c:v>
                </c:pt>
                <c:pt idx="21">
                  <c:v>42.963466070000003</c:v>
                </c:pt>
                <c:pt idx="22">
                  <c:v>42.963466070000003</c:v>
                </c:pt>
                <c:pt idx="23">
                  <c:v>42.963466070000003</c:v>
                </c:pt>
                <c:pt idx="24">
                  <c:v>42.963466070000003</c:v>
                </c:pt>
                <c:pt idx="25">
                  <c:v>64.910085949999996</c:v>
                </c:pt>
                <c:pt idx="26">
                  <c:v>24.444474679999999</c:v>
                </c:pt>
                <c:pt idx="27">
                  <c:v>27.01860409</c:v>
                </c:pt>
                <c:pt idx="28">
                  <c:v>18.404571990000001</c:v>
                </c:pt>
                <c:pt idx="29">
                  <c:v>17.154128050000001</c:v>
                </c:pt>
                <c:pt idx="30">
                  <c:v>29.640612879999999</c:v>
                </c:pt>
                <c:pt idx="31">
                  <c:v>52.015658180000003</c:v>
                </c:pt>
                <c:pt idx="32">
                  <c:v>123.69866983999999</c:v>
                </c:pt>
                <c:pt idx="33">
                  <c:v>63.09956107</c:v>
                </c:pt>
                <c:pt idx="34">
                  <c:v>77.275528120000004</c:v>
                </c:pt>
                <c:pt idx="35">
                  <c:v>49.925602009999999</c:v>
                </c:pt>
                <c:pt idx="36">
                  <c:v>21.410788920000002</c:v>
                </c:pt>
                <c:pt idx="37">
                  <c:v>34.378946159999998</c:v>
                </c:pt>
                <c:pt idx="38">
                  <c:v>20.765419420000001</c:v>
                </c:pt>
                <c:pt idx="39">
                  <c:v>12.578106999999999</c:v>
                </c:pt>
                <c:pt idx="40">
                  <c:v>46.406574880000001</c:v>
                </c:pt>
                <c:pt idx="41">
                  <c:v>129.55047703</c:v>
                </c:pt>
                <c:pt idx="42">
                  <c:v>18.45027825</c:v>
                </c:pt>
                <c:pt idx="43">
                  <c:v>12.213265829999999</c:v>
                </c:pt>
                <c:pt idx="44">
                  <c:v>6.3651053700000002</c:v>
                </c:pt>
                <c:pt idx="45">
                  <c:v>0.79899171999999996</c:v>
                </c:pt>
                <c:pt idx="46">
                  <c:v>1.3211606499999999</c:v>
                </c:pt>
                <c:pt idx="47">
                  <c:v>1.7737641</c:v>
                </c:pt>
                <c:pt idx="48">
                  <c:v>2.5161337000000001</c:v>
                </c:pt>
                <c:pt idx="49">
                  <c:v>2.2107267199999998</c:v>
                </c:pt>
                <c:pt idx="50">
                  <c:v>5.9748267200000003</c:v>
                </c:pt>
                <c:pt idx="51">
                  <c:v>2.316789</c:v>
                </c:pt>
                <c:pt idx="52">
                  <c:v>2.2295422999999999</c:v>
                </c:pt>
                <c:pt idx="53">
                  <c:v>2.6688170499999999</c:v>
                </c:pt>
                <c:pt idx="54">
                  <c:v>2.57142129</c:v>
                </c:pt>
                <c:pt idx="55">
                  <c:v>6.1168320700000001</c:v>
                </c:pt>
                <c:pt idx="56">
                  <c:v>9.7954448999999997</c:v>
                </c:pt>
                <c:pt idx="57">
                  <c:v>4.8043775000000002</c:v>
                </c:pt>
                <c:pt idx="58">
                  <c:v>10.82680205</c:v>
                </c:pt>
                <c:pt idx="59">
                  <c:v>10.82680205</c:v>
                </c:pt>
                <c:pt idx="60">
                  <c:v>6.6459021500000004</c:v>
                </c:pt>
                <c:pt idx="61">
                  <c:v>6.017779</c:v>
                </c:pt>
                <c:pt idx="62">
                  <c:v>4.5665086400000003</c:v>
                </c:pt>
                <c:pt idx="63">
                  <c:v>10.79448573</c:v>
                </c:pt>
                <c:pt idx="64">
                  <c:v>3.6271631499999999</c:v>
                </c:pt>
                <c:pt idx="65">
                  <c:v>2.99806485</c:v>
                </c:pt>
                <c:pt idx="66">
                  <c:v>4.5159078700000004</c:v>
                </c:pt>
                <c:pt idx="67">
                  <c:v>3.3419986000000002</c:v>
                </c:pt>
                <c:pt idx="68">
                  <c:v>7.52107495</c:v>
                </c:pt>
                <c:pt idx="69">
                  <c:v>13.08983389</c:v>
                </c:pt>
                <c:pt idx="70">
                  <c:v>7.3405056399999999</c:v>
                </c:pt>
                <c:pt idx="71">
                  <c:v>3.2479269500000001</c:v>
                </c:pt>
                <c:pt idx="72">
                  <c:v>6.3821061200000004</c:v>
                </c:pt>
                <c:pt idx="73">
                  <c:v>1.6831165800000001</c:v>
                </c:pt>
                <c:pt idx="74">
                  <c:v>1.1892123999999999</c:v>
                </c:pt>
                <c:pt idx="75">
                  <c:v>1.28599913</c:v>
                </c:pt>
                <c:pt idx="76">
                  <c:v>2.13528275</c:v>
                </c:pt>
                <c:pt idx="77">
                  <c:v>2.2342284499999998</c:v>
                </c:pt>
                <c:pt idx="78">
                  <c:v>3.4953812100000001</c:v>
                </c:pt>
                <c:pt idx="79">
                  <c:v>3.2778515499999998</c:v>
                </c:pt>
                <c:pt idx="80">
                  <c:v>2.02197256</c:v>
                </c:pt>
                <c:pt idx="81">
                  <c:v>3.9619474499999998</c:v>
                </c:pt>
                <c:pt idx="82">
                  <c:v>1.3021223</c:v>
                </c:pt>
                <c:pt idx="83">
                  <c:v>2.1159569500000002</c:v>
                </c:pt>
                <c:pt idx="84">
                  <c:v>1.2480640999999999</c:v>
                </c:pt>
                <c:pt idx="85">
                  <c:v>3.15912879</c:v>
                </c:pt>
                <c:pt idx="86">
                  <c:v>1.5325599700000001</c:v>
                </c:pt>
                <c:pt idx="87">
                  <c:v>1.97157472</c:v>
                </c:pt>
                <c:pt idx="88">
                  <c:v>2.6411310800000001</c:v>
                </c:pt>
                <c:pt idx="89">
                  <c:v>2.63979513</c:v>
                </c:pt>
                <c:pt idx="90">
                  <c:v>2.8654725999999999</c:v>
                </c:pt>
                <c:pt idx="91">
                  <c:v>2.26285055</c:v>
                </c:pt>
                <c:pt idx="92">
                  <c:v>3.5175666200000002</c:v>
                </c:pt>
                <c:pt idx="93">
                  <c:v>2.6050107300000001</c:v>
                </c:pt>
                <c:pt idx="94">
                  <c:v>4.0222053999999998</c:v>
                </c:pt>
                <c:pt idx="95">
                  <c:v>2.0904758999999999</c:v>
                </c:pt>
                <c:pt idx="96">
                  <c:v>4.7870596499999998</c:v>
                </c:pt>
                <c:pt idx="97">
                  <c:v>4.6731820700000002</c:v>
                </c:pt>
                <c:pt idx="98">
                  <c:v>2.3002218499999998</c:v>
                </c:pt>
                <c:pt idx="99">
                  <c:v>2.9767390200000001</c:v>
                </c:pt>
                <c:pt idx="100">
                  <c:v>5.6781576200000003</c:v>
                </c:pt>
                <c:pt idx="101">
                  <c:v>21.652038600000001</c:v>
                </c:pt>
                <c:pt idx="102">
                  <c:v>2.2490136000000001</c:v>
                </c:pt>
                <c:pt idx="103">
                  <c:v>2.7903726799999999</c:v>
                </c:pt>
                <c:pt idx="104">
                  <c:v>2.7048096300000002</c:v>
                </c:pt>
                <c:pt idx="105">
                  <c:v>5.2447120500000004</c:v>
                </c:pt>
                <c:pt idx="106">
                  <c:v>3.57001035</c:v>
                </c:pt>
                <c:pt idx="107">
                  <c:v>2.9758818699999998</c:v>
                </c:pt>
                <c:pt idx="108">
                  <c:v>3.42581845</c:v>
                </c:pt>
                <c:pt idx="109">
                  <c:v>3.42581845</c:v>
                </c:pt>
                <c:pt idx="110">
                  <c:v>1.4966679000000001</c:v>
                </c:pt>
                <c:pt idx="111">
                  <c:v>2.7024726999999999</c:v>
                </c:pt>
                <c:pt idx="112">
                  <c:v>2.7024726999999999</c:v>
                </c:pt>
                <c:pt idx="113">
                  <c:v>0.87485539999999995</c:v>
                </c:pt>
                <c:pt idx="114">
                  <c:v>1.87387298</c:v>
                </c:pt>
                <c:pt idx="115">
                  <c:v>2.2456403900000002</c:v>
                </c:pt>
                <c:pt idx="116">
                  <c:v>1.3513004200000001</c:v>
                </c:pt>
                <c:pt idx="117">
                  <c:v>1.0636359500000001</c:v>
                </c:pt>
                <c:pt idx="118">
                  <c:v>1.05489145</c:v>
                </c:pt>
                <c:pt idx="119">
                  <c:v>1.2512694499999999</c:v>
                </c:pt>
                <c:pt idx="120">
                  <c:v>1.1331081999999999</c:v>
                </c:pt>
                <c:pt idx="121">
                  <c:v>1.1709146500000001</c:v>
                </c:pt>
                <c:pt idx="122">
                  <c:v>1.1756846000000001</c:v>
                </c:pt>
                <c:pt idx="123">
                  <c:v>3.2179403999999998</c:v>
                </c:pt>
                <c:pt idx="124">
                  <c:v>2.7260618000000001</c:v>
                </c:pt>
                <c:pt idx="125">
                  <c:v>3.24347115</c:v>
                </c:pt>
                <c:pt idx="126">
                  <c:v>2.97803</c:v>
                </c:pt>
                <c:pt idx="127">
                  <c:v>4.6235819500000002</c:v>
                </c:pt>
                <c:pt idx="128">
                  <c:v>1.161891</c:v>
                </c:pt>
                <c:pt idx="129">
                  <c:v>1.03483075</c:v>
                </c:pt>
                <c:pt idx="130">
                  <c:v>1.1490248700000001</c:v>
                </c:pt>
                <c:pt idx="131">
                  <c:v>1.4580992500000001</c:v>
                </c:pt>
                <c:pt idx="132">
                  <c:v>1.4580992500000001</c:v>
                </c:pt>
                <c:pt idx="133">
                  <c:v>1.4580992500000001</c:v>
                </c:pt>
                <c:pt idx="134">
                  <c:v>2.76124379</c:v>
                </c:pt>
                <c:pt idx="135">
                  <c:v>2.76124379</c:v>
                </c:pt>
                <c:pt idx="136">
                  <c:v>2.5283542400000001</c:v>
                </c:pt>
                <c:pt idx="137">
                  <c:v>2.0407554000000001</c:v>
                </c:pt>
                <c:pt idx="138">
                  <c:v>1.85593465</c:v>
                </c:pt>
                <c:pt idx="139">
                  <c:v>2.0986245499999998</c:v>
                </c:pt>
                <c:pt idx="140">
                  <c:v>2.2410279499999999</c:v>
                </c:pt>
                <c:pt idx="141">
                  <c:v>1.81259616</c:v>
                </c:pt>
                <c:pt idx="142">
                  <c:v>1.5732766</c:v>
                </c:pt>
                <c:pt idx="143">
                  <c:v>1.49313286</c:v>
                </c:pt>
                <c:pt idx="144">
                  <c:v>1.5925509499999999</c:v>
                </c:pt>
                <c:pt idx="145">
                  <c:v>1.9942536</c:v>
                </c:pt>
                <c:pt idx="146">
                  <c:v>2.8309440000000001</c:v>
                </c:pt>
                <c:pt idx="147">
                  <c:v>2.6868177499999999</c:v>
                </c:pt>
                <c:pt idx="148">
                  <c:v>1.7658710399999999</c:v>
                </c:pt>
                <c:pt idx="149">
                  <c:v>3.1845219999999999</c:v>
                </c:pt>
                <c:pt idx="150">
                  <c:v>2.1386655000000001</c:v>
                </c:pt>
                <c:pt idx="151">
                  <c:v>10.60207503</c:v>
                </c:pt>
                <c:pt idx="152">
                  <c:v>4.9696513099999997</c:v>
                </c:pt>
                <c:pt idx="153">
                  <c:v>3.7122939700000002</c:v>
                </c:pt>
                <c:pt idx="154">
                  <c:v>2.438177</c:v>
                </c:pt>
                <c:pt idx="155">
                  <c:v>2.4724346499999998</c:v>
                </c:pt>
                <c:pt idx="156">
                  <c:v>2.3476461999999998</c:v>
                </c:pt>
                <c:pt idx="157">
                  <c:v>3.7806964999999999</c:v>
                </c:pt>
                <c:pt idx="158">
                  <c:v>3.4415231500000001</c:v>
                </c:pt>
                <c:pt idx="159">
                  <c:v>1.8557742500000001</c:v>
                </c:pt>
                <c:pt idx="160">
                  <c:v>2.1707239</c:v>
                </c:pt>
                <c:pt idx="161">
                  <c:v>4.8344687799999999</c:v>
                </c:pt>
                <c:pt idx="162">
                  <c:v>4.0565153699999996</c:v>
                </c:pt>
                <c:pt idx="163">
                  <c:v>15.952903340000001</c:v>
                </c:pt>
                <c:pt idx="164">
                  <c:v>2.9467385699999999</c:v>
                </c:pt>
                <c:pt idx="165">
                  <c:v>5.6424527800000002</c:v>
                </c:pt>
                <c:pt idx="166">
                  <c:v>3.3653543899999998</c:v>
                </c:pt>
                <c:pt idx="167">
                  <c:v>25.658372799999999</c:v>
                </c:pt>
                <c:pt idx="168">
                  <c:v>2.9194927000000002</c:v>
                </c:pt>
                <c:pt idx="169">
                  <c:v>2.3838794000000001</c:v>
                </c:pt>
                <c:pt idx="170">
                  <c:v>2.89122594</c:v>
                </c:pt>
                <c:pt idx="171">
                  <c:v>2.4315796399999998</c:v>
                </c:pt>
                <c:pt idx="172">
                  <c:v>1.3193684999999999</c:v>
                </c:pt>
                <c:pt idx="173">
                  <c:v>2.8075418000000001</c:v>
                </c:pt>
                <c:pt idx="174">
                  <c:v>4.1446650299999996</c:v>
                </c:pt>
                <c:pt idx="175">
                  <c:v>2.1171281</c:v>
                </c:pt>
                <c:pt idx="176">
                  <c:v>2.9748365300000001</c:v>
                </c:pt>
                <c:pt idx="177">
                  <c:v>4.6922414000000003</c:v>
                </c:pt>
                <c:pt idx="178">
                  <c:v>4.6922414000000003</c:v>
                </c:pt>
                <c:pt idx="179">
                  <c:v>6.6860049500000001</c:v>
                </c:pt>
                <c:pt idx="180">
                  <c:v>8.0334365000000005</c:v>
                </c:pt>
                <c:pt idx="181">
                  <c:v>9.53283755</c:v>
                </c:pt>
                <c:pt idx="182">
                  <c:v>5.0802584499999996</c:v>
                </c:pt>
                <c:pt idx="183">
                  <c:v>7.7364064499999996</c:v>
                </c:pt>
                <c:pt idx="184">
                  <c:v>12.53950495</c:v>
                </c:pt>
                <c:pt idx="185">
                  <c:v>20.709313049999999</c:v>
                </c:pt>
                <c:pt idx="186">
                  <c:v>21.103659350000001</c:v>
                </c:pt>
                <c:pt idx="187">
                  <c:v>178.97477764999999</c:v>
                </c:pt>
                <c:pt idx="188">
                  <c:v>197.41674315</c:v>
                </c:pt>
                <c:pt idx="189">
                  <c:v>3.3534031</c:v>
                </c:pt>
                <c:pt idx="190">
                  <c:v>5.9741214500000002</c:v>
                </c:pt>
                <c:pt idx="191">
                  <c:v>6.81420315</c:v>
                </c:pt>
                <c:pt idx="192">
                  <c:v>7.51753435</c:v>
                </c:pt>
                <c:pt idx="193">
                  <c:v>11.354711699999999</c:v>
                </c:pt>
                <c:pt idx="194">
                  <c:v>4.5705831999999997</c:v>
                </c:pt>
                <c:pt idx="195">
                  <c:v>3.9422890000000002</c:v>
                </c:pt>
                <c:pt idx="196">
                  <c:v>3.7012298000000001</c:v>
                </c:pt>
                <c:pt idx="197">
                  <c:v>5.4774023999999999</c:v>
                </c:pt>
                <c:pt idx="198">
                  <c:v>7.7164257999999997</c:v>
                </c:pt>
                <c:pt idx="199">
                  <c:v>4.7703289</c:v>
                </c:pt>
                <c:pt idx="200">
                  <c:v>4.7703289</c:v>
                </c:pt>
                <c:pt idx="201">
                  <c:v>4.7703289</c:v>
                </c:pt>
                <c:pt idx="202">
                  <c:v>4.7703289</c:v>
                </c:pt>
                <c:pt idx="203">
                  <c:v>4.7703289</c:v>
                </c:pt>
                <c:pt idx="204">
                  <c:v>9.7840883499999993</c:v>
                </c:pt>
                <c:pt idx="205">
                  <c:v>12.5745871</c:v>
                </c:pt>
                <c:pt idx="206">
                  <c:v>12.873745100000001</c:v>
                </c:pt>
                <c:pt idx="207">
                  <c:v>14.66304175</c:v>
                </c:pt>
                <c:pt idx="208">
                  <c:v>129.73638840000001</c:v>
                </c:pt>
                <c:pt idx="209">
                  <c:v>14.7594318</c:v>
                </c:pt>
                <c:pt idx="210">
                  <c:v>24.217596950000001</c:v>
                </c:pt>
                <c:pt idx="211">
                  <c:v>122.19258445</c:v>
                </c:pt>
                <c:pt idx="212">
                  <c:v>24.7594393</c:v>
                </c:pt>
                <c:pt idx="213">
                  <c:v>88.403418500000001</c:v>
                </c:pt>
                <c:pt idx="214">
                  <c:v>621.69197914999995</c:v>
                </c:pt>
                <c:pt idx="215">
                  <c:v>176.6765293</c:v>
                </c:pt>
                <c:pt idx="216">
                  <c:v>22.75076005</c:v>
                </c:pt>
                <c:pt idx="217">
                  <c:v>5.8540054499999998</c:v>
                </c:pt>
                <c:pt idx="218">
                  <c:v>16.0421172</c:v>
                </c:pt>
                <c:pt idx="219">
                  <c:v>4.0948225999999996</c:v>
                </c:pt>
                <c:pt idx="220">
                  <c:v>6.3620469000000002</c:v>
                </c:pt>
                <c:pt idx="221">
                  <c:v>6.3620469000000002</c:v>
                </c:pt>
                <c:pt idx="222">
                  <c:v>6.3620469000000002</c:v>
                </c:pt>
                <c:pt idx="223">
                  <c:v>82.5405205</c:v>
                </c:pt>
                <c:pt idx="224">
                  <c:v>1.5148912000000001</c:v>
                </c:pt>
                <c:pt idx="225">
                  <c:v>2.0751062</c:v>
                </c:pt>
                <c:pt idx="226">
                  <c:v>2.0751062</c:v>
                </c:pt>
                <c:pt idx="227">
                  <c:v>4.2500965500000003</c:v>
                </c:pt>
                <c:pt idx="228">
                  <c:v>2.3416967500000001</c:v>
                </c:pt>
                <c:pt idx="229">
                  <c:v>1.23693155</c:v>
                </c:pt>
                <c:pt idx="230">
                  <c:v>3.2583688500000001</c:v>
                </c:pt>
                <c:pt idx="231">
                  <c:v>2.9180472000000002</c:v>
                </c:pt>
                <c:pt idx="232">
                  <c:v>2.4581246999999999</c:v>
                </c:pt>
                <c:pt idx="233">
                  <c:v>3.7043132999999999</c:v>
                </c:pt>
                <c:pt idx="234">
                  <c:v>3.7894218999999998</c:v>
                </c:pt>
                <c:pt idx="235">
                  <c:v>6.5862326500000004</c:v>
                </c:pt>
                <c:pt idx="236">
                  <c:v>4.8580798300000003</c:v>
                </c:pt>
                <c:pt idx="237">
                  <c:v>5.0023812400000001</c:v>
                </c:pt>
                <c:pt idx="238">
                  <c:v>7.1520176700000002</c:v>
                </c:pt>
                <c:pt idx="239">
                  <c:v>3.97973271</c:v>
                </c:pt>
                <c:pt idx="240">
                  <c:v>6.6397125800000003</c:v>
                </c:pt>
                <c:pt idx="241">
                  <c:v>2.26407925</c:v>
                </c:pt>
                <c:pt idx="242">
                  <c:v>4.2526556900000001</c:v>
                </c:pt>
                <c:pt idx="243">
                  <c:v>3.2462620000000002</c:v>
                </c:pt>
                <c:pt idx="244">
                  <c:v>2.7997124499999999</c:v>
                </c:pt>
                <c:pt idx="245">
                  <c:v>4.3062937000000003</c:v>
                </c:pt>
                <c:pt idx="246">
                  <c:v>2.32449795</c:v>
                </c:pt>
                <c:pt idx="247">
                  <c:v>5.9292676499999999</c:v>
                </c:pt>
                <c:pt idx="248">
                  <c:v>6.0321885999999996</c:v>
                </c:pt>
                <c:pt idx="249">
                  <c:v>56.722969499999998</c:v>
                </c:pt>
                <c:pt idx="250">
                  <c:v>2.2117979000000001</c:v>
                </c:pt>
                <c:pt idx="251">
                  <c:v>3.0003939000000002</c:v>
                </c:pt>
                <c:pt idx="252">
                  <c:v>5.0969694499999996</c:v>
                </c:pt>
                <c:pt idx="253">
                  <c:v>6.7331310000000002</c:v>
                </c:pt>
                <c:pt idx="254">
                  <c:v>6.8943066999999996</c:v>
                </c:pt>
                <c:pt idx="255">
                  <c:v>6.4904985499999999</c:v>
                </c:pt>
                <c:pt idx="256">
                  <c:v>9.0963831000000006</c:v>
                </c:pt>
                <c:pt idx="257">
                  <c:v>5.9305113</c:v>
                </c:pt>
                <c:pt idx="258">
                  <c:v>4.2122643999999996</c:v>
                </c:pt>
                <c:pt idx="259">
                  <c:v>7.2710285499999996</c:v>
                </c:pt>
                <c:pt idx="260">
                  <c:v>4.2803680499999999</c:v>
                </c:pt>
                <c:pt idx="261">
                  <c:v>2.4178327500000001</c:v>
                </c:pt>
                <c:pt idx="262">
                  <c:v>4.36048525</c:v>
                </c:pt>
                <c:pt idx="263">
                  <c:v>4.5080701000000003</c:v>
                </c:pt>
                <c:pt idx="264">
                  <c:v>4.3899403000000001</c:v>
                </c:pt>
                <c:pt idx="265">
                  <c:v>3.8690756500000001</c:v>
                </c:pt>
                <c:pt idx="266">
                  <c:v>5.3044912499999999</c:v>
                </c:pt>
                <c:pt idx="267">
                  <c:v>6.2242668999999999</c:v>
                </c:pt>
                <c:pt idx="268">
                  <c:v>5.67583035</c:v>
                </c:pt>
                <c:pt idx="269">
                  <c:v>6.2457438500000002</c:v>
                </c:pt>
                <c:pt idx="270">
                  <c:v>7.1719132999999999</c:v>
                </c:pt>
                <c:pt idx="271">
                  <c:v>6.2117721000000001</c:v>
                </c:pt>
                <c:pt idx="272">
                  <c:v>4.7729062000000004</c:v>
                </c:pt>
                <c:pt idx="273">
                  <c:v>7.2147562499999998</c:v>
                </c:pt>
                <c:pt idx="274">
                  <c:v>7.3231571500000001</c:v>
                </c:pt>
                <c:pt idx="275">
                  <c:v>6.5803808000000004</c:v>
                </c:pt>
                <c:pt idx="276">
                  <c:v>6.9021950500000004</c:v>
                </c:pt>
                <c:pt idx="277">
                  <c:v>4.8013409500000002</c:v>
                </c:pt>
                <c:pt idx="278">
                  <c:v>5.0125764999999998</c:v>
                </c:pt>
                <c:pt idx="279">
                  <c:v>5.40939105</c:v>
                </c:pt>
                <c:pt idx="280">
                  <c:v>7.1707329</c:v>
                </c:pt>
                <c:pt idx="281">
                  <c:v>7.1707329</c:v>
                </c:pt>
                <c:pt idx="282">
                  <c:v>6.7870041499999996</c:v>
                </c:pt>
                <c:pt idx="283">
                  <c:v>8.6878459499999998</c:v>
                </c:pt>
                <c:pt idx="284">
                  <c:v>7.3867148499999997</c:v>
                </c:pt>
                <c:pt idx="285">
                  <c:v>7.3867148499999997</c:v>
                </c:pt>
                <c:pt idx="286">
                  <c:v>8.9540907500000007</c:v>
                </c:pt>
                <c:pt idx="287">
                  <c:v>8.9540907500000007</c:v>
                </c:pt>
                <c:pt idx="288">
                  <c:v>24.44406635</c:v>
                </c:pt>
                <c:pt idx="289">
                  <c:v>16.660841999999999</c:v>
                </c:pt>
                <c:pt idx="290">
                  <c:v>10.26840005</c:v>
                </c:pt>
                <c:pt idx="291">
                  <c:v>6.2078600499999999</c:v>
                </c:pt>
                <c:pt idx="292">
                  <c:v>5.7842408499999998</c:v>
                </c:pt>
                <c:pt idx="293">
                  <c:v>9.7774745999999997</c:v>
                </c:pt>
                <c:pt idx="294">
                  <c:v>9.9235621999999992</c:v>
                </c:pt>
                <c:pt idx="295">
                  <c:v>14.1541655</c:v>
                </c:pt>
                <c:pt idx="296">
                  <c:v>14.1541655</c:v>
                </c:pt>
                <c:pt idx="297">
                  <c:v>14.1541655</c:v>
                </c:pt>
                <c:pt idx="298">
                  <c:v>14.1541655</c:v>
                </c:pt>
                <c:pt idx="299">
                  <c:v>21.355439499999999</c:v>
                </c:pt>
                <c:pt idx="300">
                  <c:v>13.905984</c:v>
                </c:pt>
                <c:pt idx="301">
                  <c:v>13.17677475</c:v>
                </c:pt>
                <c:pt idx="302">
                  <c:v>10.322237250000001</c:v>
                </c:pt>
                <c:pt idx="303">
                  <c:v>18.122794649999999</c:v>
                </c:pt>
                <c:pt idx="304">
                  <c:v>19.19959055</c:v>
                </c:pt>
                <c:pt idx="305">
                  <c:v>26.425564099999999</c:v>
                </c:pt>
                <c:pt idx="306">
                  <c:v>59.171248800000001</c:v>
                </c:pt>
                <c:pt idx="307">
                  <c:v>263.45033949999998</c:v>
                </c:pt>
                <c:pt idx="308">
                  <c:v>5.9882308499999999</c:v>
                </c:pt>
                <c:pt idx="309">
                  <c:v>8.2355865000000001</c:v>
                </c:pt>
                <c:pt idx="310">
                  <c:v>8.9184526999999996</c:v>
                </c:pt>
                <c:pt idx="311">
                  <c:v>7.2194187999999997</c:v>
                </c:pt>
                <c:pt idx="312">
                  <c:v>8.7762305999999999</c:v>
                </c:pt>
                <c:pt idx="313">
                  <c:v>8.6228273499999997</c:v>
                </c:pt>
                <c:pt idx="314">
                  <c:v>8.3709769499999993</c:v>
                </c:pt>
                <c:pt idx="315">
                  <c:v>7.5063449000000002</c:v>
                </c:pt>
                <c:pt idx="316">
                  <c:v>11.5535259</c:v>
                </c:pt>
                <c:pt idx="317">
                  <c:v>14.7476137</c:v>
                </c:pt>
                <c:pt idx="318">
                  <c:v>18.907664499999999</c:v>
                </c:pt>
                <c:pt idx="319">
                  <c:v>36.735981000000002</c:v>
                </c:pt>
                <c:pt idx="320">
                  <c:v>36.735981000000002</c:v>
                </c:pt>
                <c:pt idx="321">
                  <c:v>10.95920555</c:v>
                </c:pt>
                <c:pt idx="322">
                  <c:v>13.2720463</c:v>
                </c:pt>
                <c:pt idx="323">
                  <c:v>11.7457476</c:v>
                </c:pt>
                <c:pt idx="324">
                  <c:v>14.23335265</c:v>
                </c:pt>
                <c:pt idx="325">
                  <c:v>20.694887850000001</c:v>
                </c:pt>
                <c:pt idx="326">
                  <c:v>48.678689249999998</c:v>
                </c:pt>
                <c:pt idx="327">
                  <c:v>65.318412899999998</c:v>
                </c:pt>
                <c:pt idx="328">
                  <c:v>27.451337299999999</c:v>
                </c:pt>
                <c:pt idx="329">
                  <c:v>20.63229415</c:v>
                </c:pt>
                <c:pt idx="330">
                  <c:v>19.562205550000002</c:v>
                </c:pt>
                <c:pt idx="331">
                  <c:v>19.559707100000001</c:v>
                </c:pt>
                <c:pt idx="332">
                  <c:v>19.661439349999998</c:v>
                </c:pt>
                <c:pt idx="333">
                  <c:v>27.271932750000001</c:v>
                </c:pt>
                <c:pt idx="334">
                  <c:v>47.011271999999998</c:v>
                </c:pt>
                <c:pt idx="335">
                  <c:v>41.908670149999999</c:v>
                </c:pt>
                <c:pt idx="336">
                  <c:v>32.3965885</c:v>
                </c:pt>
                <c:pt idx="337">
                  <c:v>63.60027985</c:v>
                </c:pt>
                <c:pt idx="338">
                  <c:v>29.327961299999998</c:v>
                </c:pt>
                <c:pt idx="339">
                  <c:v>87.216090300000005</c:v>
                </c:pt>
                <c:pt idx="340">
                  <c:v>95.801815399999995</c:v>
                </c:pt>
                <c:pt idx="341">
                  <c:v>39.062036999999997</c:v>
                </c:pt>
                <c:pt idx="342">
                  <c:v>30.8928668</c:v>
                </c:pt>
                <c:pt idx="343">
                  <c:v>43.981723299999999</c:v>
                </c:pt>
                <c:pt idx="344">
                  <c:v>77.291872999999995</c:v>
                </c:pt>
                <c:pt idx="345">
                  <c:v>103.2254259</c:v>
                </c:pt>
                <c:pt idx="346">
                  <c:v>74.755022199999999</c:v>
                </c:pt>
                <c:pt idx="347">
                  <c:v>32.465308700000001</c:v>
                </c:pt>
                <c:pt idx="348">
                  <c:v>45.872605299999996</c:v>
                </c:pt>
                <c:pt idx="349">
                  <c:v>56.044096000000003</c:v>
                </c:pt>
                <c:pt idx="350">
                  <c:v>43.903363300000002</c:v>
                </c:pt>
                <c:pt idx="351">
                  <c:v>65.572207599999999</c:v>
                </c:pt>
                <c:pt idx="352">
                  <c:v>76.297679200000005</c:v>
                </c:pt>
                <c:pt idx="353">
                  <c:v>95.532064099999999</c:v>
                </c:pt>
                <c:pt idx="354">
                  <c:v>141.21403000000001</c:v>
                </c:pt>
                <c:pt idx="355">
                  <c:v>49.021783599999999</c:v>
                </c:pt>
                <c:pt idx="356">
                  <c:v>60.878105599999998</c:v>
                </c:pt>
                <c:pt idx="357">
                  <c:v>51.9842917</c:v>
                </c:pt>
                <c:pt idx="358">
                  <c:v>57.572043600000001</c:v>
                </c:pt>
                <c:pt idx="359">
                  <c:v>54.894902199999997</c:v>
                </c:pt>
                <c:pt idx="360">
                  <c:v>174.86472359999999</c:v>
                </c:pt>
                <c:pt idx="361">
                  <c:v>71.443772699999997</c:v>
                </c:pt>
                <c:pt idx="362">
                  <c:v>57.069478799999999</c:v>
                </c:pt>
                <c:pt idx="363">
                  <c:v>115.1933824</c:v>
                </c:pt>
                <c:pt idx="364">
                  <c:v>154.961333</c:v>
                </c:pt>
                <c:pt idx="365">
                  <c:v>67.706755900000005</c:v>
                </c:pt>
                <c:pt idx="366">
                  <c:v>198.89700500000001</c:v>
                </c:pt>
                <c:pt idx="367">
                  <c:v>168.25460989999999</c:v>
                </c:pt>
                <c:pt idx="368">
                  <c:v>168.01274179999999</c:v>
                </c:pt>
                <c:pt idx="369">
                  <c:v>603.49141929999996</c:v>
                </c:pt>
                <c:pt idx="370">
                  <c:v>603.49141929999996</c:v>
                </c:pt>
                <c:pt idx="371">
                  <c:v>2220.5993966999999</c:v>
                </c:pt>
                <c:pt idx="372">
                  <c:v>26.3288747</c:v>
                </c:pt>
                <c:pt idx="373">
                  <c:v>36.870847599999998</c:v>
                </c:pt>
                <c:pt idx="374">
                  <c:v>39.107303999999999</c:v>
                </c:pt>
                <c:pt idx="375">
                  <c:v>81.605227600000006</c:v>
                </c:pt>
                <c:pt idx="376">
                  <c:v>216.35972419999999</c:v>
                </c:pt>
                <c:pt idx="377">
                  <c:v>77.560620799999995</c:v>
                </c:pt>
                <c:pt idx="378">
                  <c:v>543.11113920000003</c:v>
                </c:pt>
                <c:pt idx="379">
                  <c:v>179.81903360000001</c:v>
                </c:pt>
                <c:pt idx="380">
                  <c:v>66.039415199999993</c:v>
                </c:pt>
                <c:pt idx="381">
                  <c:v>441.52194020000002</c:v>
                </c:pt>
                <c:pt idx="382">
                  <c:v>27.669189500000002</c:v>
                </c:pt>
                <c:pt idx="383">
                  <c:v>37.3570122</c:v>
                </c:pt>
                <c:pt idx="384">
                  <c:v>24.851726299999999</c:v>
                </c:pt>
                <c:pt idx="385">
                  <c:v>37.093324699999997</c:v>
                </c:pt>
                <c:pt idx="386">
                  <c:v>37.093324699999997</c:v>
                </c:pt>
                <c:pt idx="387">
                  <c:v>34.574658100000001</c:v>
                </c:pt>
                <c:pt idx="388">
                  <c:v>44.525830200000001</c:v>
                </c:pt>
                <c:pt idx="389">
                  <c:v>55.6502695</c:v>
                </c:pt>
                <c:pt idx="390">
                  <c:v>70.839083299999999</c:v>
                </c:pt>
                <c:pt idx="391">
                  <c:v>74.101778300000007</c:v>
                </c:pt>
                <c:pt idx="392">
                  <c:v>57.454295299999998</c:v>
                </c:pt>
                <c:pt idx="393">
                  <c:v>57.454295299999998</c:v>
                </c:pt>
                <c:pt idx="394">
                  <c:v>55.249855500000002</c:v>
                </c:pt>
                <c:pt idx="395">
                  <c:v>242.48388209999999</c:v>
                </c:pt>
                <c:pt idx="396">
                  <c:v>242.48388209999999</c:v>
                </c:pt>
                <c:pt idx="397">
                  <c:v>92.396505099999999</c:v>
                </c:pt>
                <c:pt idx="398">
                  <c:v>103.1575181</c:v>
                </c:pt>
                <c:pt idx="399">
                  <c:v>69.148346500000002</c:v>
                </c:pt>
                <c:pt idx="400">
                  <c:v>93.885836499999996</c:v>
                </c:pt>
                <c:pt idx="401">
                  <c:v>325.66606469999999</c:v>
                </c:pt>
                <c:pt idx="402">
                  <c:v>75.346842100000003</c:v>
                </c:pt>
                <c:pt idx="403">
                  <c:v>135.55010469999999</c:v>
                </c:pt>
                <c:pt idx="404">
                  <c:v>267.53280560000002</c:v>
                </c:pt>
                <c:pt idx="405">
                  <c:v>649.89970100000005</c:v>
                </c:pt>
                <c:pt idx="406">
                  <c:v>69.000978649999993</c:v>
                </c:pt>
                <c:pt idx="407">
                  <c:v>43.568968050000002</c:v>
                </c:pt>
                <c:pt idx="408">
                  <c:v>52.0661226</c:v>
                </c:pt>
                <c:pt idx="409">
                  <c:v>152.60756319999999</c:v>
                </c:pt>
                <c:pt idx="410">
                  <c:v>138.89501465000001</c:v>
                </c:pt>
                <c:pt idx="411">
                  <c:v>138.89501465000001</c:v>
                </c:pt>
                <c:pt idx="412">
                  <c:v>341.71868940000002</c:v>
                </c:pt>
                <c:pt idx="413">
                  <c:v>124.47974689999999</c:v>
                </c:pt>
                <c:pt idx="414">
                  <c:v>157.39710690000001</c:v>
                </c:pt>
                <c:pt idx="415">
                  <c:v>481.00068401999999</c:v>
                </c:pt>
                <c:pt idx="416">
                  <c:v>703.10079480000002</c:v>
                </c:pt>
                <c:pt idx="417">
                  <c:v>333.3022565</c:v>
                </c:pt>
                <c:pt idx="418">
                  <c:v>1554.7946941</c:v>
                </c:pt>
                <c:pt idx="419">
                  <c:v>1031.4861765000001</c:v>
                </c:pt>
                <c:pt idx="420">
                  <c:v>123.2379655</c:v>
                </c:pt>
                <c:pt idx="421">
                  <c:v>68.328371899999993</c:v>
                </c:pt>
                <c:pt idx="422">
                  <c:v>56.681909599999997</c:v>
                </c:pt>
                <c:pt idx="423">
                  <c:v>60.580101900000003</c:v>
                </c:pt>
                <c:pt idx="424">
                  <c:v>251.13354200000001</c:v>
                </c:pt>
                <c:pt idx="425">
                  <c:v>338.21252040000002</c:v>
                </c:pt>
                <c:pt idx="426">
                  <c:v>187.99263730000001</c:v>
                </c:pt>
                <c:pt idx="427">
                  <c:v>371.3960922</c:v>
                </c:pt>
                <c:pt idx="428">
                  <c:v>1783.9177465499999</c:v>
                </c:pt>
                <c:pt idx="429">
                  <c:v>40.086579950000001</c:v>
                </c:pt>
                <c:pt idx="430">
                  <c:v>65.851674349999996</c:v>
                </c:pt>
                <c:pt idx="431">
                  <c:v>71.227050300000002</c:v>
                </c:pt>
                <c:pt idx="432">
                  <c:v>95.431106600000007</c:v>
                </c:pt>
                <c:pt idx="433">
                  <c:v>914.88021615000002</c:v>
                </c:pt>
                <c:pt idx="434">
                  <c:v>36.787531399999999</c:v>
                </c:pt>
                <c:pt idx="435">
                  <c:v>31.580418099999999</c:v>
                </c:pt>
                <c:pt idx="436">
                  <c:v>33.657504199999998</c:v>
                </c:pt>
                <c:pt idx="437">
                  <c:v>64.336413800000003</c:v>
                </c:pt>
                <c:pt idx="438">
                  <c:v>41.749584200000001</c:v>
                </c:pt>
                <c:pt idx="439">
                  <c:v>41.749584200000001</c:v>
                </c:pt>
                <c:pt idx="440">
                  <c:v>46.911963</c:v>
                </c:pt>
                <c:pt idx="441">
                  <c:v>62.849448099999996</c:v>
                </c:pt>
                <c:pt idx="442">
                  <c:v>89.224011250000004</c:v>
                </c:pt>
                <c:pt idx="443">
                  <c:v>165.91027495</c:v>
                </c:pt>
                <c:pt idx="444">
                  <c:v>843.83857835000003</c:v>
                </c:pt>
                <c:pt idx="445">
                  <c:v>164.26385045000001</c:v>
                </c:pt>
                <c:pt idx="446">
                  <c:v>98.210312549999998</c:v>
                </c:pt>
                <c:pt idx="447">
                  <c:v>140.40256715000001</c:v>
                </c:pt>
                <c:pt idx="448">
                  <c:v>24.285377</c:v>
                </c:pt>
                <c:pt idx="449">
                  <c:v>24.659250950000001</c:v>
                </c:pt>
                <c:pt idx="450">
                  <c:v>47.666835800000001</c:v>
                </c:pt>
                <c:pt idx="451">
                  <c:v>49.120800199999998</c:v>
                </c:pt>
                <c:pt idx="452">
                  <c:v>110.91866709999999</c:v>
                </c:pt>
                <c:pt idx="453">
                  <c:v>110.91866709999999</c:v>
                </c:pt>
                <c:pt idx="454">
                  <c:v>110.91866709999999</c:v>
                </c:pt>
                <c:pt idx="455">
                  <c:v>20.104311450000001</c:v>
                </c:pt>
                <c:pt idx="456">
                  <c:v>21.369533700000002</c:v>
                </c:pt>
                <c:pt idx="457">
                  <c:v>16.707546199999999</c:v>
                </c:pt>
                <c:pt idx="458">
                  <c:v>24.480527850000001</c:v>
                </c:pt>
                <c:pt idx="459">
                  <c:v>26.85387085</c:v>
                </c:pt>
                <c:pt idx="460">
                  <c:v>30.736481099999999</c:v>
                </c:pt>
                <c:pt idx="461">
                  <c:v>50.174071550000001</c:v>
                </c:pt>
                <c:pt idx="462">
                  <c:v>77.951685249999997</c:v>
                </c:pt>
                <c:pt idx="463">
                  <c:v>61.87194435</c:v>
                </c:pt>
                <c:pt idx="464">
                  <c:v>134.5527036</c:v>
                </c:pt>
                <c:pt idx="465">
                  <c:v>417.58530610000003</c:v>
                </c:pt>
                <c:pt idx="466">
                  <c:v>559.19213915</c:v>
                </c:pt>
                <c:pt idx="467">
                  <c:v>114.85832705</c:v>
                </c:pt>
                <c:pt idx="468">
                  <c:v>184.87321224999999</c:v>
                </c:pt>
                <c:pt idx="469">
                  <c:v>57.729984299999998</c:v>
                </c:pt>
                <c:pt idx="470">
                  <c:v>117.0030233</c:v>
                </c:pt>
                <c:pt idx="471">
                  <c:v>130.2739373</c:v>
                </c:pt>
                <c:pt idx="472">
                  <c:v>227.14584930000001</c:v>
                </c:pt>
                <c:pt idx="473">
                  <c:v>46.016928700000001</c:v>
                </c:pt>
                <c:pt idx="474">
                  <c:v>113.48921285</c:v>
                </c:pt>
                <c:pt idx="475">
                  <c:v>84.156461800000002</c:v>
                </c:pt>
                <c:pt idx="476">
                  <c:v>752.63743305000003</c:v>
                </c:pt>
                <c:pt idx="477">
                  <c:v>65.634870199999995</c:v>
                </c:pt>
                <c:pt idx="478">
                  <c:v>24.144605250000001</c:v>
                </c:pt>
                <c:pt idx="479">
                  <c:v>100.02351485</c:v>
                </c:pt>
                <c:pt idx="480">
                  <c:v>81.681449599999993</c:v>
                </c:pt>
                <c:pt idx="481">
                  <c:v>38.644136949999996</c:v>
                </c:pt>
                <c:pt idx="482">
                  <c:v>12.928546150000001</c:v>
                </c:pt>
                <c:pt idx="483">
                  <c:v>12.928546150000001</c:v>
                </c:pt>
                <c:pt idx="484">
                  <c:v>12.928546150000001</c:v>
                </c:pt>
                <c:pt idx="485">
                  <c:v>16.72552525</c:v>
                </c:pt>
                <c:pt idx="486">
                  <c:v>24.228772599999999</c:v>
                </c:pt>
                <c:pt idx="487">
                  <c:v>81.826881200000003</c:v>
                </c:pt>
                <c:pt idx="488">
                  <c:v>81.826881200000003</c:v>
                </c:pt>
                <c:pt idx="489">
                  <c:v>79.385331149999999</c:v>
                </c:pt>
                <c:pt idx="490">
                  <c:v>280.06954999999999</c:v>
                </c:pt>
                <c:pt idx="491">
                  <c:v>476.2840501</c:v>
                </c:pt>
                <c:pt idx="492">
                  <c:v>1.7156896500000001</c:v>
                </c:pt>
                <c:pt idx="493">
                  <c:v>2.6076706000000001</c:v>
                </c:pt>
                <c:pt idx="494">
                  <c:v>4.4483473499999997</c:v>
                </c:pt>
                <c:pt idx="495">
                  <c:v>8.7852640500000003</c:v>
                </c:pt>
                <c:pt idx="496">
                  <c:v>4.0804000499999997</c:v>
                </c:pt>
                <c:pt idx="497">
                  <c:v>0.93433659999999996</c:v>
                </c:pt>
                <c:pt idx="498">
                  <c:v>1.29859795</c:v>
                </c:pt>
                <c:pt idx="499">
                  <c:v>2.7040657499999998</c:v>
                </c:pt>
                <c:pt idx="500">
                  <c:v>2.1086974999999999</c:v>
                </c:pt>
                <c:pt idx="501">
                  <c:v>4.6965681000000004</c:v>
                </c:pt>
                <c:pt idx="502">
                  <c:v>5.4075666499999997</c:v>
                </c:pt>
                <c:pt idx="503">
                  <c:v>3.1622439</c:v>
                </c:pt>
                <c:pt idx="504">
                  <c:v>2.0770577499999998</c:v>
                </c:pt>
                <c:pt idx="505">
                  <c:v>4.0890237000000003</c:v>
                </c:pt>
                <c:pt idx="506">
                  <c:v>3.0710711499999999</c:v>
                </c:pt>
                <c:pt idx="507">
                  <c:v>3.5969475499999999</c:v>
                </c:pt>
                <c:pt idx="508">
                  <c:v>2.3898342499999998</c:v>
                </c:pt>
                <c:pt idx="509">
                  <c:v>4.3134307500000002</c:v>
                </c:pt>
                <c:pt idx="510">
                  <c:v>2.2700642000000002</c:v>
                </c:pt>
                <c:pt idx="511">
                  <c:v>2.3634173000000001</c:v>
                </c:pt>
                <c:pt idx="512">
                  <c:v>0.70661309999999999</c:v>
                </c:pt>
                <c:pt idx="513">
                  <c:v>2.0816761000000001</c:v>
                </c:pt>
                <c:pt idx="514">
                  <c:v>1.3159296</c:v>
                </c:pt>
                <c:pt idx="515">
                  <c:v>1.9992850499999999</c:v>
                </c:pt>
                <c:pt idx="516">
                  <c:v>1.5122693</c:v>
                </c:pt>
                <c:pt idx="517">
                  <c:v>3.2683504999999999</c:v>
                </c:pt>
                <c:pt idx="518">
                  <c:v>1.8082144499999999</c:v>
                </c:pt>
                <c:pt idx="519">
                  <c:v>1.978966</c:v>
                </c:pt>
                <c:pt idx="520">
                  <c:v>2.6126383500000001</c:v>
                </c:pt>
                <c:pt idx="521">
                  <c:v>3.8535854</c:v>
                </c:pt>
                <c:pt idx="522">
                  <c:v>3.8278960500000001</c:v>
                </c:pt>
                <c:pt idx="523">
                  <c:v>1.9968306</c:v>
                </c:pt>
                <c:pt idx="524">
                  <c:v>5.9301699499999998</c:v>
                </c:pt>
                <c:pt idx="525">
                  <c:v>3.2542545999999999</c:v>
                </c:pt>
                <c:pt idx="526">
                  <c:v>5.1814666999999996</c:v>
                </c:pt>
                <c:pt idx="527">
                  <c:v>1.20754505</c:v>
                </c:pt>
                <c:pt idx="528">
                  <c:v>2.18697695</c:v>
                </c:pt>
                <c:pt idx="529">
                  <c:v>6.2431531500000004</c:v>
                </c:pt>
                <c:pt idx="530">
                  <c:v>3.6756638000000001</c:v>
                </c:pt>
                <c:pt idx="531">
                  <c:v>4.2624326999999997</c:v>
                </c:pt>
                <c:pt idx="532">
                  <c:v>4.9459996000000004</c:v>
                </c:pt>
                <c:pt idx="533">
                  <c:v>5.0512835999999997</c:v>
                </c:pt>
                <c:pt idx="534">
                  <c:v>5.7707351500000001</c:v>
                </c:pt>
                <c:pt idx="535">
                  <c:v>3.8797842500000002</c:v>
                </c:pt>
                <c:pt idx="536">
                  <c:v>6.0414618000000004</c:v>
                </c:pt>
                <c:pt idx="537">
                  <c:v>5.3466167499999999</c:v>
                </c:pt>
                <c:pt idx="538">
                  <c:v>6.4017946999999999</c:v>
                </c:pt>
                <c:pt idx="539">
                  <c:v>8.9170146500000005</c:v>
                </c:pt>
                <c:pt idx="540">
                  <c:v>5.1672156999999999</c:v>
                </c:pt>
                <c:pt idx="541">
                  <c:v>5.7406280000000001</c:v>
                </c:pt>
                <c:pt idx="542">
                  <c:v>6.2581775999999998</c:v>
                </c:pt>
                <c:pt idx="543">
                  <c:v>6.2581775999999998</c:v>
                </c:pt>
                <c:pt idx="544">
                  <c:v>6.5525272499999998</c:v>
                </c:pt>
                <c:pt idx="545">
                  <c:v>10.1763437</c:v>
                </c:pt>
                <c:pt idx="546">
                  <c:v>6.66979845</c:v>
                </c:pt>
                <c:pt idx="547">
                  <c:v>6.66979845</c:v>
                </c:pt>
                <c:pt idx="548">
                  <c:v>6.66979845</c:v>
                </c:pt>
                <c:pt idx="549">
                  <c:v>6.66979845</c:v>
                </c:pt>
                <c:pt idx="550">
                  <c:v>6.66979845</c:v>
                </c:pt>
                <c:pt idx="551">
                  <c:v>5.1402728</c:v>
                </c:pt>
                <c:pt idx="552">
                  <c:v>6.6884179000000001</c:v>
                </c:pt>
                <c:pt idx="553">
                  <c:v>8.9994218000000004</c:v>
                </c:pt>
                <c:pt idx="554">
                  <c:v>14.6022739</c:v>
                </c:pt>
                <c:pt idx="555">
                  <c:v>8.9431692999999992</c:v>
                </c:pt>
                <c:pt idx="556">
                  <c:v>13.020285100000001</c:v>
                </c:pt>
                <c:pt idx="557">
                  <c:v>17.49981455</c:v>
                </c:pt>
                <c:pt idx="558">
                  <c:v>30.5566958</c:v>
                </c:pt>
                <c:pt idx="559">
                  <c:v>37.313523750000002</c:v>
                </c:pt>
                <c:pt idx="560">
                  <c:v>64.410545900000002</c:v>
                </c:pt>
                <c:pt idx="561">
                  <c:v>55.808877250000002</c:v>
                </c:pt>
                <c:pt idx="562">
                  <c:v>40.231875350000003</c:v>
                </c:pt>
                <c:pt idx="563">
                  <c:v>88.847122499999998</c:v>
                </c:pt>
                <c:pt idx="564">
                  <c:v>55.965719900000003</c:v>
                </c:pt>
                <c:pt idx="565">
                  <c:v>15.5913188</c:v>
                </c:pt>
                <c:pt idx="566">
                  <c:v>18.8835494</c:v>
                </c:pt>
                <c:pt idx="567">
                  <c:v>37.195645300000002</c:v>
                </c:pt>
                <c:pt idx="568">
                  <c:v>34.361331649999997</c:v>
                </c:pt>
                <c:pt idx="569">
                  <c:v>73.522496149999995</c:v>
                </c:pt>
                <c:pt idx="570">
                  <c:v>728.12855320000006</c:v>
                </c:pt>
                <c:pt idx="571">
                  <c:v>62.673398900000002</c:v>
                </c:pt>
                <c:pt idx="572">
                  <c:v>282.51843465000002</c:v>
                </c:pt>
                <c:pt idx="573">
                  <c:v>46.260293900000001</c:v>
                </c:pt>
                <c:pt idx="574">
                  <c:v>6.9291207500000001</c:v>
                </c:pt>
                <c:pt idx="575">
                  <c:v>2.8979957999999999</c:v>
                </c:pt>
                <c:pt idx="576">
                  <c:v>3.4522897000000001</c:v>
                </c:pt>
                <c:pt idx="577">
                  <c:v>2.9358304</c:v>
                </c:pt>
                <c:pt idx="578">
                  <c:v>4.4889807499999996</c:v>
                </c:pt>
                <c:pt idx="579">
                  <c:v>4.8126078000000003</c:v>
                </c:pt>
                <c:pt idx="580">
                  <c:v>8.2061113500000005</c:v>
                </c:pt>
                <c:pt idx="581">
                  <c:v>3.8777070500000002</c:v>
                </c:pt>
                <c:pt idx="582">
                  <c:v>3.8777070500000002</c:v>
                </c:pt>
                <c:pt idx="583">
                  <c:v>3.07492505</c:v>
                </c:pt>
                <c:pt idx="584">
                  <c:v>8.3672802500000003</c:v>
                </c:pt>
                <c:pt idx="585">
                  <c:v>3.1843705</c:v>
                </c:pt>
                <c:pt idx="586">
                  <c:v>7.1848607500000004</c:v>
                </c:pt>
                <c:pt idx="587">
                  <c:v>5.4780227500000001</c:v>
                </c:pt>
                <c:pt idx="588">
                  <c:v>3.9170044499999999</c:v>
                </c:pt>
                <c:pt idx="589">
                  <c:v>7.3890253499999998</c:v>
                </c:pt>
                <c:pt idx="590">
                  <c:v>13.164147549999999</c:v>
                </c:pt>
                <c:pt idx="591">
                  <c:v>7.0309958999999997</c:v>
                </c:pt>
                <c:pt idx="592">
                  <c:v>10.193677299999999</c:v>
                </c:pt>
                <c:pt idx="593">
                  <c:v>9.3767671999999997</c:v>
                </c:pt>
                <c:pt idx="594">
                  <c:v>13.65283455</c:v>
                </c:pt>
                <c:pt idx="595">
                  <c:v>23.04176695</c:v>
                </c:pt>
                <c:pt idx="596">
                  <c:v>24.127920849999999</c:v>
                </c:pt>
                <c:pt idx="597">
                  <c:v>28.589050350000001</c:v>
                </c:pt>
                <c:pt idx="598">
                  <c:v>23.591249999999999</c:v>
                </c:pt>
                <c:pt idx="599">
                  <c:v>13.903274700000001</c:v>
                </c:pt>
                <c:pt idx="600">
                  <c:v>31.117165400000001</c:v>
                </c:pt>
                <c:pt idx="601">
                  <c:v>83.738819449999994</c:v>
                </c:pt>
                <c:pt idx="602">
                  <c:v>27.960379799999998</c:v>
                </c:pt>
                <c:pt idx="603">
                  <c:v>64.750491850000003</c:v>
                </c:pt>
                <c:pt idx="604">
                  <c:v>177.16872459999999</c:v>
                </c:pt>
                <c:pt idx="605">
                  <c:v>23.50784045</c:v>
                </c:pt>
                <c:pt idx="606">
                  <c:v>16.551107900000002</c:v>
                </c:pt>
                <c:pt idx="607">
                  <c:v>14.034408450000001</c:v>
                </c:pt>
                <c:pt idx="608">
                  <c:v>13.25088395</c:v>
                </c:pt>
                <c:pt idx="609">
                  <c:v>26.56720705</c:v>
                </c:pt>
                <c:pt idx="610">
                  <c:v>19.937071249999999</c:v>
                </c:pt>
                <c:pt idx="611">
                  <c:v>36.924410649999999</c:v>
                </c:pt>
                <c:pt idx="612">
                  <c:v>24.992873849999999</c:v>
                </c:pt>
                <c:pt idx="613">
                  <c:v>28.784065850000001</c:v>
                </c:pt>
                <c:pt idx="614">
                  <c:v>31.387313599999999</c:v>
                </c:pt>
                <c:pt idx="615">
                  <c:v>60.478154150000002</c:v>
                </c:pt>
                <c:pt idx="616">
                  <c:v>55.36851875</c:v>
                </c:pt>
                <c:pt idx="617">
                  <c:v>29.473373899999999</c:v>
                </c:pt>
                <c:pt idx="618">
                  <c:v>2.8105258000000002</c:v>
                </c:pt>
                <c:pt idx="619">
                  <c:v>2.8973303499999998</c:v>
                </c:pt>
                <c:pt idx="620">
                  <c:v>5.9283879500000003</c:v>
                </c:pt>
                <c:pt idx="621">
                  <c:v>5.6353580499999998</c:v>
                </c:pt>
                <c:pt idx="622">
                  <c:v>9.4602678499999993</c:v>
                </c:pt>
                <c:pt idx="623">
                  <c:v>15.765026649999999</c:v>
                </c:pt>
                <c:pt idx="624">
                  <c:v>18.373129800000001</c:v>
                </c:pt>
                <c:pt idx="625">
                  <c:v>7.2556390500000001</c:v>
                </c:pt>
                <c:pt idx="626">
                  <c:v>12.48321505</c:v>
                </c:pt>
                <c:pt idx="627">
                  <c:v>4.02494335</c:v>
                </c:pt>
                <c:pt idx="628">
                  <c:v>6.5380847500000003</c:v>
                </c:pt>
                <c:pt idx="629">
                  <c:v>7.2304750999999996</c:v>
                </c:pt>
                <c:pt idx="630">
                  <c:v>11.98709045</c:v>
                </c:pt>
                <c:pt idx="631">
                  <c:v>19.0571305</c:v>
                </c:pt>
                <c:pt idx="632">
                  <c:v>19.0571305</c:v>
                </c:pt>
                <c:pt idx="633">
                  <c:v>35.6117554</c:v>
                </c:pt>
                <c:pt idx="634">
                  <c:v>89.014942300000001</c:v>
                </c:pt>
                <c:pt idx="635">
                  <c:v>9.0417238500000003</c:v>
                </c:pt>
                <c:pt idx="636">
                  <c:v>41.856953900000001</c:v>
                </c:pt>
                <c:pt idx="637">
                  <c:v>73.420198150000004</c:v>
                </c:pt>
                <c:pt idx="638">
                  <c:v>73.420198150000004</c:v>
                </c:pt>
                <c:pt idx="639">
                  <c:v>1.45479855</c:v>
                </c:pt>
                <c:pt idx="640">
                  <c:v>2.1744308000000001</c:v>
                </c:pt>
                <c:pt idx="641">
                  <c:v>1.41248025</c:v>
                </c:pt>
                <c:pt idx="642">
                  <c:v>2.0196569000000002</c:v>
                </c:pt>
                <c:pt idx="643">
                  <c:v>6.9760819500000002</c:v>
                </c:pt>
                <c:pt idx="644">
                  <c:v>2.3672236500000001</c:v>
                </c:pt>
                <c:pt idx="645">
                  <c:v>0.65745125000000004</c:v>
                </c:pt>
                <c:pt idx="646">
                  <c:v>1.1395103</c:v>
                </c:pt>
                <c:pt idx="647">
                  <c:v>1.4084272499999999</c:v>
                </c:pt>
                <c:pt idx="648">
                  <c:v>1.0927461999999999</c:v>
                </c:pt>
                <c:pt idx="649">
                  <c:v>1.2497056</c:v>
                </c:pt>
                <c:pt idx="650">
                  <c:v>1.2906003500000001</c:v>
                </c:pt>
                <c:pt idx="651">
                  <c:v>1.0581678000000001</c:v>
                </c:pt>
                <c:pt idx="652">
                  <c:v>1.6046159</c:v>
                </c:pt>
                <c:pt idx="653">
                  <c:v>1.27662385</c:v>
                </c:pt>
                <c:pt idx="654">
                  <c:v>1.27662385</c:v>
                </c:pt>
                <c:pt idx="655">
                  <c:v>2.0775424500000002</c:v>
                </c:pt>
                <c:pt idx="656">
                  <c:v>2.3155626499999999</c:v>
                </c:pt>
                <c:pt idx="657">
                  <c:v>1.6692890499999999</c:v>
                </c:pt>
                <c:pt idx="658">
                  <c:v>1.6692890499999999</c:v>
                </c:pt>
                <c:pt idx="659">
                  <c:v>2.3123489500000001</c:v>
                </c:pt>
                <c:pt idx="660">
                  <c:v>3.2134535</c:v>
                </c:pt>
                <c:pt idx="661">
                  <c:v>3.3158751500000001</c:v>
                </c:pt>
                <c:pt idx="662">
                  <c:v>2.2742154999999999</c:v>
                </c:pt>
                <c:pt idx="663">
                  <c:v>3.70809845</c:v>
                </c:pt>
                <c:pt idx="664">
                  <c:v>8.5787737499999999</c:v>
                </c:pt>
                <c:pt idx="665">
                  <c:v>2.7734104500000001</c:v>
                </c:pt>
                <c:pt idx="666">
                  <c:v>8.3702321499999996</c:v>
                </c:pt>
                <c:pt idx="667">
                  <c:v>4.9253190499999997</c:v>
                </c:pt>
                <c:pt idx="668">
                  <c:v>3.0463203999999999</c:v>
                </c:pt>
                <c:pt idx="669">
                  <c:v>5.3722496</c:v>
                </c:pt>
                <c:pt idx="670">
                  <c:v>3.1330887999999999</c:v>
                </c:pt>
                <c:pt idx="671">
                  <c:v>5.1199340500000003</c:v>
                </c:pt>
                <c:pt idx="672">
                  <c:v>6.8301104500000003</c:v>
                </c:pt>
                <c:pt idx="673">
                  <c:v>5.1978067499999998</c:v>
                </c:pt>
                <c:pt idx="674">
                  <c:v>5.0522451500000001</c:v>
                </c:pt>
                <c:pt idx="675">
                  <c:v>3.3861476000000001</c:v>
                </c:pt>
                <c:pt idx="676">
                  <c:v>5.1890082499999997</c:v>
                </c:pt>
                <c:pt idx="677">
                  <c:v>6.57190385</c:v>
                </c:pt>
                <c:pt idx="678">
                  <c:v>6.1893284499999996</c:v>
                </c:pt>
                <c:pt idx="679">
                  <c:v>12.735659549999999</c:v>
                </c:pt>
                <c:pt idx="680">
                  <c:v>20.60740715</c:v>
                </c:pt>
                <c:pt idx="681">
                  <c:v>8.5003373999999994</c:v>
                </c:pt>
                <c:pt idx="682">
                  <c:v>9.9511197500000002</c:v>
                </c:pt>
                <c:pt idx="683">
                  <c:v>12.572067799999999</c:v>
                </c:pt>
                <c:pt idx="684">
                  <c:v>5.8568641000000001</c:v>
                </c:pt>
                <c:pt idx="685">
                  <c:v>11.7215636</c:v>
                </c:pt>
                <c:pt idx="686">
                  <c:v>4.2413576500000003</c:v>
                </c:pt>
                <c:pt idx="687">
                  <c:v>4.3289222000000001</c:v>
                </c:pt>
                <c:pt idx="688">
                  <c:v>8.1649132000000009</c:v>
                </c:pt>
                <c:pt idx="689">
                  <c:v>11.5712568</c:v>
                </c:pt>
                <c:pt idx="690">
                  <c:v>12.271189850000001</c:v>
                </c:pt>
                <c:pt idx="691">
                  <c:v>5.3218239000000001</c:v>
                </c:pt>
                <c:pt idx="692">
                  <c:v>4.3091461500000001</c:v>
                </c:pt>
                <c:pt idx="693">
                  <c:v>9.5410315000000008</c:v>
                </c:pt>
                <c:pt idx="694">
                  <c:v>10.957751699999999</c:v>
                </c:pt>
                <c:pt idx="695">
                  <c:v>14.661566199999999</c:v>
                </c:pt>
                <c:pt idx="696">
                  <c:v>17.03470055</c:v>
                </c:pt>
                <c:pt idx="697">
                  <c:v>18.072615549999998</c:v>
                </c:pt>
                <c:pt idx="698">
                  <c:v>6.04764225</c:v>
                </c:pt>
                <c:pt idx="699">
                  <c:v>7.7830154499999997</c:v>
                </c:pt>
                <c:pt idx="700">
                  <c:v>11.5834908</c:v>
                </c:pt>
                <c:pt idx="701">
                  <c:v>11.5834908</c:v>
                </c:pt>
                <c:pt idx="702">
                  <c:v>12.5116368</c:v>
                </c:pt>
                <c:pt idx="703">
                  <c:v>20.285418799999999</c:v>
                </c:pt>
                <c:pt idx="704">
                  <c:v>11.23133775</c:v>
                </c:pt>
                <c:pt idx="705">
                  <c:v>50.839564699999997</c:v>
                </c:pt>
                <c:pt idx="706">
                  <c:v>18.308051899999999</c:v>
                </c:pt>
                <c:pt idx="707">
                  <c:v>48.103720850000002</c:v>
                </c:pt>
                <c:pt idx="708">
                  <c:v>119.79491525</c:v>
                </c:pt>
                <c:pt idx="709">
                  <c:v>192.17675059999999</c:v>
                </c:pt>
                <c:pt idx="710">
                  <c:v>23.835327499999998</c:v>
                </c:pt>
                <c:pt idx="711">
                  <c:v>1.5012939999999999</c:v>
                </c:pt>
                <c:pt idx="712">
                  <c:v>1.21664835</c:v>
                </c:pt>
                <c:pt idx="713">
                  <c:v>2.8789010500000001</c:v>
                </c:pt>
                <c:pt idx="714">
                  <c:v>1.33715505</c:v>
                </c:pt>
                <c:pt idx="715">
                  <c:v>1.9948994</c:v>
                </c:pt>
                <c:pt idx="716">
                  <c:v>0.92825020000000003</c:v>
                </c:pt>
                <c:pt idx="717">
                  <c:v>0.88007975000000005</c:v>
                </c:pt>
                <c:pt idx="718">
                  <c:v>1.9185179999999999</c:v>
                </c:pt>
                <c:pt idx="719">
                  <c:v>1.5150944</c:v>
                </c:pt>
                <c:pt idx="720">
                  <c:v>1.23700305</c:v>
                </c:pt>
                <c:pt idx="721">
                  <c:v>1.8601516</c:v>
                </c:pt>
                <c:pt idx="722">
                  <c:v>3.6561330000000001</c:v>
                </c:pt>
                <c:pt idx="723">
                  <c:v>0.91540034999999997</c:v>
                </c:pt>
                <c:pt idx="724">
                  <c:v>1.2846778999999999</c:v>
                </c:pt>
                <c:pt idx="725">
                  <c:v>3.3806060000000002</c:v>
                </c:pt>
                <c:pt idx="726">
                  <c:v>1.4354566499999999</c:v>
                </c:pt>
                <c:pt idx="727">
                  <c:v>1.4354566499999999</c:v>
                </c:pt>
                <c:pt idx="728">
                  <c:v>1.4354566499999999</c:v>
                </c:pt>
                <c:pt idx="729">
                  <c:v>1.5008838</c:v>
                </c:pt>
                <c:pt idx="730">
                  <c:v>0.83683335000000003</c:v>
                </c:pt>
                <c:pt idx="731">
                  <c:v>0.91900380000000004</c:v>
                </c:pt>
                <c:pt idx="732">
                  <c:v>0.55311865000000004</c:v>
                </c:pt>
                <c:pt idx="733">
                  <c:v>0.73479815000000004</c:v>
                </c:pt>
                <c:pt idx="734">
                  <c:v>0.62975829999999999</c:v>
                </c:pt>
                <c:pt idx="735">
                  <c:v>1.15575915</c:v>
                </c:pt>
                <c:pt idx="736">
                  <c:v>0.83709840000000002</c:v>
                </c:pt>
                <c:pt idx="737">
                  <c:v>2.5970154000000001</c:v>
                </c:pt>
                <c:pt idx="738">
                  <c:v>0.98450095000000004</c:v>
                </c:pt>
                <c:pt idx="739">
                  <c:v>0.95607229999999999</c:v>
                </c:pt>
                <c:pt idx="740">
                  <c:v>0.63211055000000005</c:v>
                </c:pt>
                <c:pt idx="741">
                  <c:v>1.2800532</c:v>
                </c:pt>
                <c:pt idx="742">
                  <c:v>1.0488381499999999</c:v>
                </c:pt>
                <c:pt idx="743">
                  <c:v>2.0060259</c:v>
                </c:pt>
                <c:pt idx="744">
                  <c:v>2.0060259</c:v>
                </c:pt>
                <c:pt idx="745">
                  <c:v>0.92985799999999996</c:v>
                </c:pt>
                <c:pt idx="746">
                  <c:v>4.7384842000000003</c:v>
                </c:pt>
                <c:pt idx="747">
                  <c:v>2.5549843000000001</c:v>
                </c:pt>
                <c:pt idx="748">
                  <c:v>3.2813940000000001</c:v>
                </c:pt>
                <c:pt idx="749">
                  <c:v>1.16687305</c:v>
                </c:pt>
                <c:pt idx="750">
                  <c:v>1.1858912500000001</c:v>
                </c:pt>
                <c:pt idx="751">
                  <c:v>1.90687235</c:v>
                </c:pt>
                <c:pt idx="752">
                  <c:v>0.94969364999999994</c:v>
                </c:pt>
                <c:pt idx="753">
                  <c:v>1.5257014499999999</c:v>
                </c:pt>
                <c:pt idx="754">
                  <c:v>1.0012816499999999</c:v>
                </c:pt>
                <c:pt idx="755">
                  <c:v>1.6430007</c:v>
                </c:pt>
                <c:pt idx="756">
                  <c:v>1.4023753000000001</c:v>
                </c:pt>
                <c:pt idx="757">
                  <c:v>1.8556598500000001</c:v>
                </c:pt>
                <c:pt idx="758">
                  <c:v>2.2507891</c:v>
                </c:pt>
                <c:pt idx="759">
                  <c:v>1.3094051</c:v>
                </c:pt>
                <c:pt idx="760">
                  <c:v>1.3718689500000001</c:v>
                </c:pt>
                <c:pt idx="761">
                  <c:v>3.7721886499999999</c:v>
                </c:pt>
                <c:pt idx="762">
                  <c:v>2.7656398499999999</c:v>
                </c:pt>
                <c:pt idx="763">
                  <c:v>1.15247715</c:v>
                </c:pt>
                <c:pt idx="764">
                  <c:v>1.8271512999999999</c:v>
                </c:pt>
                <c:pt idx="765">
                  <c:v>1.1516849</c:v>
                </c:pt>
                <c:pt idx="766">
                  <c:v>2.1823240500000001</c:v>
                </c:pt>
                <c:pt idx="767">
                  <c:v>2.6954535499999999</c:v>
                </c:pt>
                <c:pt idx="768">
                  <c:v>1.9440892999999999</c:v>
                </c:pt>
                <c:pt idx="769">
                  <c:v>6.1496412500000002</c:v>
                </c:pt>
                <c:pt idx="770">
                  <c:v>0.69230999999999998</c:v>
                </c:pt>
                <c:pt idx="771">
                  <c:v>0.39221555000000002</c:v>
                </c:pt>
                <c:pt idx="772">
                  <c:v>1.1729049</c:v>
                </c:pt>
                <c:pt idx="773">
                  <c:v>1.0754696500000001</c:v>
                </c:pt>
                <c:pt idx="774">
                  <c:v>1.2889172</c:v>
                </c:pt>
                <c:pt idx="775">
                  <c:v>2.5527218500000002</c:v>
                </c:pt>
                <c:pt idx="776">
                  <c:v>2.09293475</c:v>
                </c:pt>
                <c:pt idx="777">
                  <c:v>1.2285472500000001</c:v>
                </c:pt>
                <c:pt idx="778">
                  <c:v>3.6995395499999999</c:v>
                </c:pt>
                <c:pt idx="779">
                  <c:v>2.15589385</c:v>
                </c:pt>
                <c:pt idx="780">
                  <c:v>2.95535865</c:v>
                </c:pt>
                <c:pt idx="781">
                  <c:v>2.33653595</c:v>
                </c:pt>
                <c:pt idx="782">
                  <c:v>4.43725155</c:v>
                </c:pt>
                <c:pt idx="783">
                  <c:v>18.655144249999999</c:v>
                </c:pt>
                <c:pt idx="784">
                  <c:v>17.180025199999999</c:v>
                </c:pt>
                <c:pt idx="785">
                  <c:v>5.9379827000000001</c:v>
                </c:pt>
                <c:pt idx="786">
                  <c:v>5.7741588500000001</c:v>
                </c:pt>
                <c:pt idx="787">
                  <c:v>7.4010318499999999</c:v>
                </c:pt>
                <c:pt idx="788">
                  <c:v>4.3186967999999997</c:v>
                </c:pt>
                <c:pt idx="789">
                  <c:v>7.8990049500000001</c:v>
                </c:pt>
                <c:pt idx="790">
                  <c:v>3.2490192000000002</c:v>
                </c:pt>
                <c:pt idx="791">
                  <c:v>4.41982915</c:v>
                </c:pt>
                <c:pt idx="792">
                  <c:v>3.10793835</c:v>
                </c:pt>
                <c:pt idx="793">
                  <c:v>3.2865042999999998</c:v>
                </c:pt>
                <c:pt idx="794">
                  <c:v>3.57028685</c:v>
                </c:pt>
                <c:pt idx="795">
                  <c:v>5.9867407500000001</c:v>
                </c:pt>
                <c:pt idx="796">
                  <c:v>7.0062813500000001</c:v>
                </c:pt>
                <c:pt idx="797">
                  <c:v>5.7179867499999997</c:v>
                </c:pt>
                <c:pt idx="798">
                  <c:v>135.57254660000001</c:v>
                </c:pt>
                <c:pt idx="799">
                  <c:v>10.641972600000001</c:v>
                </c:pt>
                <c:pt idx="800">
                  <c:v>8.8582846499999999</c:v>
                </c:pt>
                <c:pt idx="801">
                  <c:v>2.9349064</c:v>
                </c:pt>
                <c:pt idx="802">
                  <c:v>2.53293065</c:v>
                </c:pt>
                <c:pt idx="803">
                  <c:v>2.53293065</c:v>
                </c:pt>
                <c:pt idx="804">
                  <c:v>3.8340483000000001</c:v>
                </c:pt>
                <c:pt idx="805">
                  <c:v>3.0065085499999999</c:v>
                </c:pt>
                <c:pt idx="806">
                  <c:v>3.7964318499999998</c:v>
                </c:pt>
                <c:pt idx="807">
                  <c:v>7.7417431499999996</c:v>
                </c:pt>
                <c:pt idx="808">
                  <c:v>7.7417431499999996</c:v>
                </c:pt>
                <c:pt idx="809">
                  <c:v>4.2180382500000002</c:v>
                </c:pt>
                <c:pt idx="810">
                  <c:v>7.5509511500000004</c:v>
                </c:pt>
                <c:pt idx="811">
                  <c:v>9.0267915500000004</c:v>
                </c:pt>
                <c:pt idx="812">
                  <c:v>9.2825794500000001</c:v>
                </c:pt>
                <c:pt idx="813">
                  <c:v>4.3657104999999996</c:v>
                </c:pt>
                <c:pt idx="814">
                  <c:v>4.5069470999999997</c:v>
                </c:pt>
                <c:pt idx="815">
                  <c:v>2.8180803999999999</c:v>
                </c:pt>
                <c:pt idx="816">
                  <c:v>3.8108825</c:v>
                </c:pt>
                <c:pt idx="817">
                  <c:v>7.2329923000000003</c:v>
                </c:pt>
                <c:pt idx="818">
                  <c:v>6.8826068999999999</c:v>
                </c:pt>
                <c:pt idx="819">
                  <c:v>15.129823500000001</c:v>
                </c:pt>
                <c:pt idx="820">
                  <c:v>18.737438600000001</c:v>
                </c:pt>
                <c:pt idx="821">
                  <c:v>10.1570018</c:v>
                </c:pt>
                <c:pt idx="822">
                  <c:v>3.3355214000000002</c:v>
                </c:pt>
                <c:pt idx="823">
                  <c:v>3.3355214000000002</c:v>
                </c:pt>
                <c:pt idx="824">
                  <c:v>3.3355214000000002</c:v>
                </c:pt>
                <c:pt idx="825">
                  <c:v>3.5261447000000001</c:v>
                </c:pt>
                <c:pt idx="826">
                  <c:v>2.8598151999999999</c:v>
                </c:pt>
                <c:pt idx="827">
                  <c:v>4.9261312999999998</c:v>
                </c:pt>
                <c:pt idx="828">
                  <c:v>6.7565958000000004</c:v>
                </c:pt>
                <c:pt idx="829">
                  <c:v>6.2453313000000001</c:v>
                </c:pt>
                <c:pt idx="830">
                  <c:v>15.6222935</c:v>
                </c:pt>
                <c:pt idx="831">
                  <c:v>7.5559406999999998</c:v>
                </c:pt>
                <c:pt idx="832">
                  <c:v>7.1221810000000003</c:v>
                </c:pt>
                <c:pt idx="833">
                  <c:v>11.0629159</c:v>
                </c:pt>
                <c:pt idx="834">
                  <c:v>22.655691099999999</c:v>
                </c:pt>
                <c:pt idx="835">
                  <c:v>5.8793480000000002</c:v>
                </c:pt>
                <c:pt idx="836">
                  <c:v>5.6710163500000004</c:v>
                </c:pt>
                <c:pt idx="837">
                  <c:v>6.4286439</c:v>
                </c:pt>
                <c:pt idx="838">
                  <c:v>25.562927299999998</c:v>
                </c:pt>
                <c:pt idx="839">
                  <c:v>3.4978340999999999</c:v>
                </c:pt>
                <c:pt idx="840">
                  <c:v>4.4069013000000004</c:v>
                </c:pt>
                <c:pt idx="841">
                  <c:v>3.3893922000000001</c:v>
                </c:pt>
                <c:pt idx="842">
                  <c:v>3.2384233999999998</c:v>
                </c:pt>
                <c:pt idx="843">
                  <c:v>3.2384233999999998</c:v>
                </c:pt>
                <c:pt idx="844">
                  <c:v>6.1096858000000003</c:v>
                </c:pt>
                <c:pt idx="845">
                  <c:v>7.5251264500000001</c:v>
                </c:pt>
                <c:pt idx="846">
                  <c:v>9.8349429500000003</c:v>
                </c:pt>
                <c:pt idx="847">
                  <c:v>5.7575846999999998</c:v>
                </c:pt>
                <c:pt idx="848">
                  <c:v>5.9746392000000004</c:v>
                </c:pt>
                <c:pt idx="849">
                  <c:v>9.1577822999999992</c:v>
                </c:pt>
                <c:pt idx="850">
                  <c:v>46.335282599999999</c:v>
                </c:pt>
                <c:pt idx="851">
                  <c:v>22.534942999999998</c:v>
                </c:pt>
                <c:pt idx="852">
                  <c:v>27.5632029</c:v>
                </c:pt>
                <c:pt idx="853">
                  <c:v>38.066285399999998</c:v>
                </c:pt>
                <c:pt idx="854">
                  <c:v>114.44458830000001</c:v>
                </c:pt>
                <c:pt idx="855">
                  <c:v>734.07891610000001</c:v>
                </c:pt>
                <c:pt idx="856">
                  <c:v>291.75512079999999</c:v>
                </c:pt>
                <c:pt idx="857">
                  <c:v>1.3329546000000001</c:v>
                </c:pt>
                <c:pt idx="858">
                  <c:v>0.89440494999999998</c:v>
                </c:pt>
                <c:pt idx="859">
                  <c:v>2.5119508499999998</c:v>
                </c:pt>
                <c:pt idx="860">
                  <c:v>1.70456765</c:v>
                </c:pt>
                <c:pt idx="861">
                  <c:v>1.00064055</c:v>
                </c:pt>
                <c:pt idx="862">
                  <c:v>1.24863565</c:v>
                </c:pt>
                <c:pt idx="863">
                  <c:v>0.77592125000000001</c:v>
                </c:pt>
                <c:pt idx="864">
                  <c:v>0.63086260000000005</c:v>
                </c:pt>
                <c:pt idx="865">
                  <c:v>1.2918307</c:v>
                </c:pt>
                <c:pt idx="866">
                  <c:v>1.9457058</c:v>
                </c:pt>
                <c:pt idx="867">
                  <c:v>0.9702866</c:v>
                </c:pt>
                <c:pt idx="868">
                  <c:v>0.99341159999999995</c:v>
                </c:pt>
                <c:pt idx="869">
                  <c:v>0.86655510000000002</c:v>
                </c:pt>
                <c:pt idx="870">
                  <c:v>2.26638055</c:v>
                </c:pt>
                <c:pt idx="871">
                  <c:v>5.1946793500000004</c:v>
                </c:pt>
                <c:pt idx="872">
                  <c:v>4.2493214000000004</c:v>
                </c:pt>
                <c:pt idx="873">
                  <c:v>5.5304612500000001</c:v>
                </c:pt>
                <c:pt idx="874">
                  <c:v>6.6356499500000004</c:v>
                </c:pt>
                <c:pt idx="875">
                  <c:v>1.87703135</c:v>
                </c:pt>
                <c:pt idx="876">
                  <c:v>1.9569901000000001</c:v>
                </c:pt>
                <c:pt idx="877">
                  <c:v>1.87892185</c:v>
                </c:pt>
                <c:pt idx="878">
                  <c:v>6.5507419499999999</c:v>
                </c:pt>
                <c:pt idx="879">
                  <c:v>6.3480146499999996</c:v>
                </c:pt>
                <c:pt idx="880">
                  <c:v>4.1565067500000001</c:v>
                </c:pt>
                <c:pt idx="881">
                  <c:v>1.3251755000000001</c:v>
                </c:pt>
                <c:pt idx="882">
                  <c:v>4.6112104499999997</c:v>
                </c:pt>
                <c:pt idx="883">
                  <c:v>2.4465207499999999</c:v>
                </c:pt>
                <c:pt idx="884">
                  <c:v>1.5108790999999999</c:v>
                </c:pt>
                <c:pt idx="885">
                  <c:v>2.0545102000000002</c:v>
                </c:pt>
                <c:pt idx="886">
                  <c:v>5.0573771000000001</c:v>
                </c:pt>
                <c:pt idx="887">
                  <c:v>4.8049356999999997</c:v>
                </c:pt>
                <c:pt idx="888">
                  <c:v>0.87707869999999999</c:v>
                </c:pt>
                <c:pt idx="889">
                  <c:v>0.88182159999999998</c:v>
                </c:pt>
                <c:pt idx="890">
                  <c:v>2.4397536999999998</c:v>
                </c:pt>
                <c:pt idx="891">
                  <c:v>1.7516685000000001</c:v>
                </c:pt>
                <c:pt idx="892">
                  <c:v>3.2823951999999998</c:v>
                </c:pt>
                <c:pt idx="893">
                  <c:v>3.2823951999999998</c:v>
                </c:pt>
                <c:pt idx="894">
                  <c:v>1.7276994999999999</c:v>
                </c:pt>
                <c:pt idx="895">
                  <c:v>2.3930205999999998</c:v>
                </c:pt>
                <c:pt idx="896">
                  <c:v>2.3930205999999998</c:v>
                </c:pt>
                <c:pt idx="897">
                  <c:v>2.9742912000000001</c:v>
                </c:pt>
                <c:pt idx="898">
                  <c:v>2.5653518000000002</c:v>
                </c:pt>
                <c:pt idx="899">
                  <c:v>1.4256504000000001</c:v>
                </c:pt>
                <c:pt idx="900">
                  <c:v>1.3081501</c:v>
                </c:pt>
                <c:pt idx="901">
                  <c:v>2.0521831000000001</c:v>
                </c:pt>
                <c:pt idx="902">
                  <c:v>4.0747263</c:v>
                </c:pt>
                <c:pt idx="903">
                  <c:v>3.485757</c:v>
                </c:pt>
                <c:pt idx="904">
                  <c:v>6.0175029000000002</c:v>
                </c:pt>
                <c:pt idx="905">
                  <c:v>3.2264108</c:v>
                </c:pt>
                <c:pt idx="906">
                  <c:v>4.2474733999999996</c:v>
                </c:pt>
                <c:pt idx="907">
                  <c:v>9.7144286999999991</c:v>
                </c:pt>
                <c:pt idx="908">
                  <c:v>16.311046999999999</c:v>
                </c:pt>
                <c:pt idx="909">
                  <c:v>22.591139399999999</c:v>
                </c:pt>
                <c:pt idx="910">
                  <c:v>4.1808573999999998</c:v>
                </c:pt>
                <c:pt idx="911">
                  <c:v>4.4186006000000004</c:v>
                </c:pt>
                <c:pt idx="912">
                  <c:v>6.3061191000000001</c:v>
                </c:pt>
                <c:pt idx="913">
                  <c:v>8.1744301999999998</c:v>
                </c:pt>
                <c:pt idx="914">
                  <c:v>6.267779</c:v>
                </c:pt>
                <c:pt idx="915">
                  <c:v>6.267779</c:v>
                </c:pt>
                <c:pt idx="916">
                  <c:v>9.0708637999999997</c:v>
                </c:pt>
                <c:pt idx="917">
                  <c:v>6.8937610999999999</c:v>
                </c:pt>
                <c:pt idx="918">
                  <c:v>10.6758846</c:v>
                </c:pt>
                <c:pt idx="919">
                  <c:v>18.879531700000001</c:v>
                </c:pt>
                <c:pt idx="920">
                  <c:v>6.5195167999999999</c:v>
                </c:pt>
                <c:pt idx="921">
                  <c:v>17.309574900000001</c:v>
                </c:pt>
                <c:pt idx="922">
                  <c:v>10.6328987</c:v>
                </c:pt>
                <c:pt idx="923">
                  <c:v>5.1857313999999999</c:v>
                </c:pt>
                <c:pt idx="924">
                  <c:v>7.3366195000000003</c:v>
                </c:pt>
                <c:pt idx="925">
                  <c:v>8.2740481999999993</c:v>
                </c:pt>
                <c:pt idx="926">
                  <c:v>12.6545954</c:v>
                </c:pt>
                <c:pt idx="927">
                  <c:v>4.7124806000000001</c:v>
                </c:pt>
                <c:pt idx="928">
                  <c:v>6.0053349000000003</c:v>
                </c:pt>
                <c:pt idx="929">
                  <c:v>6.5051367999999998</c:v>
                </c:pt>
                <c:pt idx="930">
                  <c:v>43.2836438</c:v>
                </c:pt>
                <c:pt idx="931">
                  <c:v>8.9016604000000008</c:v>
                </c:pt>
                <c:pt idx="932">
                  <c:v>5.0517785999999996</c:v>
                </c:pt>
                <c:pt idx="933">
                  <c:v>4.3053379999999999</c:v>
                </c:pt>
                <c:pt idx="934">
                  <c:v>2.3733095</c:v>
                </c:pt>
                <c:pt idx="935">
                  <c:v>1.9491636000000001</c:v>
                </c:pt>
                <c:pt idx="936">
                  <c:v>0.99049909999999997</c:v>
                </c:pt>
                <c:pt idx="937">
                  <c:v>1.0570797999999999</c:v>
                </c:pt>
                <c:pt idx="938">
                  <c:v>2.3474655000000002</c:v>
                </c:pt>
                <c:pt idx="939">
                  <c:v>2.1286692999999999</c:v>
                </c:pt>
                <c:pt idx="940">
                  <c:v>1.1975218000000001</c:v>
                </c:pt>
                <c:pt idx="941">
                  <c:v>1.7970501000000001</c:v>
                </c:pt>
                <c:pt idx="942">
                  <c:v>1.3009702999999999</c:v>
                </c:pt>
                <c:pt idx="943">
                  <c:v>1.7768820000000001</c:v>
                </c:pt>
                <c:pt idx="944">
                  <c:v>1.6313873999999999</c:v>
                </c:pt>
                <c:pt idx="945">
                  <c:v>2.8278450999999998</c:v>
                </c:pt>
                <c:pt idx="946">
                  <c:v>2.5857304000000001</c:v>
                </c:pt>
                <c:pt idx="947">
                  <c:v>3.3241607000000002</c:v>
                </c:pt>
                <c:pt idx="948">
                  <c:v>1.7702306999999999</c:v>
                </c:pt>
                <c:pt idx="949">
                  <c:v>4.5201077999999999</c:v>
                </c:pt>
                <c:pt idx="950">
                  <c:v>1.0447607999999999</c:v>
                </c:pt>
                <c:pt idx="951">
                  <c:v>1.1686892</c:v>
                </c:pt>
                <c:pt idx="952">
                  <c:v>0.69866090000000003</c:v>
                </c:pt>
                <c:pt idx="953">
                  <c:v>0.89880119999999997</c:v>
                </c:pt>
                <c:pt idx="954">
                  <c:v>0.80559630000000004</c:v>
                </c:pt>
                <c:pt idx="955">
                  <c:v>3.0467483</c:v>
                </c:pt>
                <c:pt idx="956">
                  <c:v>3.0467483</c:v>
                </c:pt>
                <c:pt idx="957">
                  <c:v>0.96917200000000003</c:v>
                </c:pt>
                <c:pt idx="958">
                  <c:v>0.68605439999999995</c:v>
                </c:pt>
                <c:pt idx="959">
                  <c:v>1.2328433000000001</c:v>
                </c:pt>
                <c:pt idx="960">
                  <c:v>1.9103766</c:v>
                </c:pt>
                <c:pt idx="961">
                  <c:v>1.2143166999999999</c:v>
                </c:pt>
                <c:pt idx="962">
                  <c:v>1.2143166999999999</c:v>
                </c:pt>
                <c:pt idx="963">
                  <c:v>1.5835589000000001</c:v>
                </c:pt>
                <c:pt idx="964">
                  <c:v>2.0172777000000002</c:v>
                </c:pt>
                <c:pt idx="965">
                  <c:v>0.91523469999999996</c:v>
                </c:pt>
                <c:pt idx="966">
                  <c:v>1.7200051999999999</c:v>
                </c:pt>
                <c:pt idx="967">
                  <c:v>0.87433609999999995</c:v>
                </c:pt>
                <c:pt idx="968">
                  <c:v>1.3521072999999999</c:v>
                </c:pt>
                <c:pt idx="969">
                  <c:v>2.2882251</c:v>
                </c:pt>
                <c:pt idx="970">
                  <c:v>2.0319486000000002</c:v>
                </c:pt>
                <c:pt idx="971">
                  <c:v>4.0398626000000002</c:v>
                </c:pt>
                <c:pt idx="972">
                  <c:v>5.3491343999999996</c:v>
                </c:pt>
                <c:pt idx="973">
                  <c:v>1.7120789999999999</c:v>
                </c:pt>
                <c:pt idx="974">
                  <c:v>0.76004749999999999</c:v>
                </c:pt>
                <c:pt idx="975">
                  <c:v>1.0151972</c:v>
                </c:pt>
                <c:pt idx="976">
                  <c:v>3.2563369999999998</c:v>
                </c:pt>
                <c:pt idx="977">
                  <c:v>2.0222557000000001</c:v>
                </c:pt>
                <c:pt idx="978">
                  <c:v>2.2940252000000001</c:v>
                </c:pt>
                <c:pt idx="979">
                  <c:v>4.0026083000000003</c:v>
                </c:pt>
                <c:pt idx="980">
                  <c:v>4.3747531999999998</c:v>
                </c:pt>
                <c:pt idx="981">
                  <c:v>4.3747531999999998</c:v>
                </c:pt>
                <c:pt idx="982">
                  <c:v>4.3747531999999998</c:v>
                </c:pt>
                <c:pt idx="983">
                  <c:v>4.3747531999999998</c:v>
                </c:pt>
                <c:pt idx="984">
                  <c:v>8.0180544999999999</c:v>
                </c:pt>
                <c:pt idx="985">
                  <c:v>6.9702757000000002</c:v>
                </c:pt>
                <c:pt idx="986">
                  <c:v>7.1877750000000002</c:v>
                </c:pt>
                <c:pt idx="987">
                  <c:v>2.8653146</c:v>
                </c:pt>
                <c:pt idx="988">
                  <c:v>4.2212196000000004</c:v>
                </c:pt>
                <c:pt idx="989">
                  <c:v>3.8329382999999999</c:v>
                </c:pt>
                <c:pt idx="990">
                  <c:v>7.0725797999999998</c:v>
                </c:pt>
                <c:pt idx="991">
                  <c:v>6.2910503999999996</c:v>
                </c:pt>
                <c:pt idx="992">
                  <c:v>3.1314766000000001</c:v>
                </c:pt>
                <c:pt idx="993">
                  <c:v>3.3078354999999999</c:v>
                </c:pt>
                <c:pt idx="994">
                  <c:v>3.707147</c:v>
                </c:pt>
                <c:pt idx="995">
                  <c:v>5.1604996999999999</c:v>
                </c:pt>
                <c:pt idx="996">
                  <c:v>8.5463468999999996</c:v>
                </c:pt>
                <c:pt idx="997">
                  <c:v>9.8146553999999995</c:v>
                </c:pt>
                <c:pt idx="998">
                  <c:v>5.8730798000000002</c:v>
                </c:pt>
                <c:pt idx="999">
                  <c:v>10.344300199999999</c:v>
                </c:pt>
                <c:pt idx="1000">
                  <c:v>8.8739515999999998</c:v>
                </c:pt>
                <c:pt idx="1001">
                  <c:v>10.478592300000001</c:v>
                </c:pt>
                <c:pt idx="1002">
                  <c:v>7.6625551999999999</c:v>
                </c:pt>
                <c:pt idx="1003">
                  <c:v>21.849581000000001</c:v>
                </c:pt>
                <c:pt idx="1004">
                  <c:v>21.849581000000001</c:v>
                </c:pt>
                <c:pt idx="1005">
                  <c:v>8.3995215000000005</c:v>
                </c:pt>
                <c:pt idx="1006">
                  <c:v>12.3720585</c:v>
                </c:pt>
                <c:pt idx="1007">
                  <c:v>9.3918944999999994</c:v>
                </c:pt>
                <c:pt idx="1008">
                  <c:v>16.841092700000001</c:v>
                </c:pt>
                <c:pt idx="1009">
                  <c:v>283.27761989999999</c:v>
                </c:pt>
                <c:pt idx="1010">
                  <c:v>18.085141100000001</c:v>
                </c:pt>
                <c:pt idx="1011">
                  <c:v>21.8415432</c:v>
                </c:pt>
                <c:pt idx="1012">
                  <c:v>10.9845974</c:v>
                </c:pt>
                <c:pt idx="1013">
                  <c:v>5.5933529000000002</c:v>
                </c:pt>
                <c:pt idx="1014">
                  <c:v>3.9190200000000002</c:v>
                </c:pt>
                <c:pt idx="1015">
                  <c:v>5.6866156999999999</c:v>
                </c:pt>
                <c:pt idx="1016">
                  <c:v>6.3645823999999998</c:v>
                </c:pt>
                <c:pt idx="1017">
                  <c:v>9.0444297000000002</c:v>
                </c:pt>
                <c:pt idx="1018">
                  <c:v>5.6318203000000002</c:v>
                </c:pt>
                <c:pt idx="1019">
                  <c:v>4.3524140999999998</c:v>
                </c:pt>
                <c:pt idx="1020">
                  <c:v>22.9010313</c:v>
                </c:pt>
                <c:pt idx="1021">
                  <c:v>12.0619736</c:v>
                </c:pt>
                <c:pt idx="1022">
                  <c:v>9.2942634000000002</c:v>
                </c:pt>
                <c:pt idx="1023">
                  <c:v>22.459728399999999</c:v>
                </c:pt>
                <c:pt idx="1024">
                  <c:v>18.775699800000002</c:v>
                </c:pt>
                <c:pt idx="1025">
                  <c:v>29.431529300000001</c:v>
                </c:pt>
                <c:pt idx="1026">
                  <c:v>375.9165251</c:v>
                </c:pt>
                <c:pt idx="1027">
                  <c:v>16.415172800000001</c:v>
                </c:pt>
                <c:pt idx="1028">
                  <c:v>18.1256564</c:v>
                </c:pt>
                <c:pt idx="1029">
                  <c:v>19.401848300000001</c:v>
                </c:pt>
                <c:pt idx="1030">
                  <c:v>41.869972799999999</c:v>
                </c:pt>
                <c:pt idx="1031">
                  <c:v>57.800504500000002</c:v>
                </c:pt>
                <c:pt idx="1032">
                  <c:v>402.30888210000001</c:v>
                </c:pt>
                <c:pt idx="1033">
                  <c:v>2.539955</c:v>
                </c:pt>
                <c:pt idx="1034">
                  <c:v>3.9458791</c:v>
                </c:pt>
                <c:pt idx="1035">
                  <c:v>4.1043805999999998</c:v>
                </c:pt>
                <c:pt idx="1036">
                  <c:v>5.4865706000000003</c:v>
                </c:pt>
                <c:pt idx="1037">
                  <c:v>7.0472694000000002</c:v>
                </c:pt>
                <c:pt idx="1038">
                  <c:v>3.7015992999999998</c:v>
                </c:pt>
                <c:pt idx="1039">
                  <c:v>5.6106632000000003</c:v>
                </c:pt>
                <c:pt idx="1040">
                  <c:v>4.9093097999999999</c:v>
                </c:pt>
                <c:pt idx="1041">
                  <c:v>3.9441457</c:v>
                </c:pt>
                <c:pt idx="1042">
                  <c:v>3.0664142000000001</c:v>
                </c:pt>
                <c:pt idx="1043">
                  <c:v>3.8781888000000002</c:v>
                </c:pt>
                <c:pt idx="1044">
                  <c:v>3.5578335000000001</c:v>
                </c:pt>
                <c:pt idx="1045">
                  <c:v>2.2872199000000002</c:v>
                </c:pt>
                <c:pt idx="1046">
                  <c:v>3.5858333</c:v>
                </c:pt>
                <c:pt idx="1047">
                  <c:v>3.5630380000000001</c:v>
                </c:pt>
                <c:pt idx="1048">
                  <c:v>5.4378358999999996</c:v>
                </c:pt>
                <c:pt idx="1049">
                  <c:v>10.6759401</c:v>
                </c:pt>
                <c:pt idx="1050">
                  <c:v>3.3800971999999998</c:v>
                </c:pt>
                <c:pt idx="1051">
                  <c:v>4.3858179000000002</c:v>
                </c:pt>
                <c:pt idx="1052">
                  <c:v>6.3626931000000004</c:v>
                </c:pt>
                <c:pt idx="1053">
                  <c:v>2.8452215999999999</c:v>
                </c:pt>
                <c:pt idx="1054">
                  <c:v>5.3102438999999997</c:v>
                </c:pt>
                <c:pt idx="1055">
                  <c:v>7.9351244000000003</c:v>
                </c:pt>
                <c:pt idx="1056">
                  <c:v>5.2141131999999999</c:v>
                </c:pt>
                <c:pt idx="1057">
                  <c:v>3.3658112</c:v>
                </c:pt>
                <c:pt idx="1058">
                  <c:v>5.9012035000000003</c:v>
                </c:pt>
                <c:pt idx="1059">
                  <c:v>17.186914999999999</c:v>
                </c:pt>
                <c:pt idx="1060">
                  <c:v>3.9524777000000002</c:v>
                </c:pt>
                <c:pt idx="1061">
                  <c:v>5.0861530000000004</c:v>
                </c:pt>
                <c:pt idx="1062">
                  <c:v>6.9587671999999996</c:v>
                </c:pt>
                <c:pt idx="1063">
                  <c:v>6.9587671999999996</c:v>
                </c:pt>
                <c:pt idx="1064">
                  <c:v>7.3258692999999999</c:v>
                </c:pt>
                <c:pt idx="1065">
                  <c:v>14.5538908</c:v>
                </c:pt>
                <c:pt idx="1066">
                  <c:v>16.955749900000001</c:v>
                </c:pt>
                <c:pt idx="1067">
                  <c:v>23.462205000000001</c:v>
                </c:pt>
                <c:pt idx="1068">
                  <c:v>23.462205000000001</c:v>
                </c:pt>
                <c:pt idx="1069">
                  <c:v>30.4058694</c:v>
                </c:pt>
                <c:pt idx="1070">
                  <c:v>79.3676648</c:v>
                </c:pt>
                <c:pt idx="1071">
                  <c:v>18.108241499999998</c:v>
                </c:pt>
                <c:pt idx="1072">
                  <c:v>22.8315178</c:v>
                </c:pt>
                <c:pt idx="1073">
                  <c:v>22.732883699999999</c:v>
                </c:pt>
                <c:pt idx="1074">
                  <c:v>46.999403399999998</c:v>
                </c:pt>
                <c:pt idx="1075">
                  <c:v>449.04415360000002</c:v>
                </c:pt>
                <c:pt idx="1076">
                  <c:v>449.04415360000002</c:v>
                </c:pt>
                <c:pt idx="1077">
                  <c:v>449.04415360000002</c:v>
                </c:pt>
                <c:pt idx="1078">
                  <c:v>449.04415360000002</c:v>
                </c:pt>
                <c:pt idx="1079">
                  <c:v>26.676995300000002</c:v>
                </c:pt>
                <c:pt idx="1080">
                  <c:v>20.258320300000001</c:v>
                </c:pt>
                <c:pt idx="1081">
                  <c:v>19.490082300000001</c:v>
                </c:pt>
                <c:pt idx="1082">
                  <c:v>11.0031649</c:v>
                </c:pt>
                <c:pt idx="1083">
                  <c:v>19.577090599999998</c:v>
                </c:pt>
                <c:pt idx="1084">
                  <c:v>10.492209900000001</c:v>
                </c:pt>
                <c:pt idx="1085">
                  <c:v>12.996388400000001</c:v>
                </c:pt>
                <c:pt idx="1086">
                  <c:v>19.3535559</c:v>
                </c:pt>
                <c:pt idx="1087">
                  <c:v>19.603748400000001</c:v>
                </c:pt>
                <c:pt idx="1088">
                  <c:v>33.277058400000001</c:v>
                </c:pt>
                <c:pt idx="1089">
                  <c:v>39.203007100000001</c:v>
                </c:pt>
                <c:pt idx="1090">
                  <c:v>22.054527799999999</c:v>
                </c:pt>
                <c:pt idx="1091">
                  <c:v>47.850838699999997</c:v>
                </c:pt>
                <c:pt idx="1092">
                  <c:v>70.996887099999995</c:v>
                </c:pt>
                <c:pt idx="1093">
                  <c:v>48.820582700000003</c:v>
                </c:pt>
                <c:pt idx="1094">
                  <c:v>39.125864700000001</c:v>
                </c:pt>
                <c:pt idx="1095">
                  <c:v>38.574330799999998</c:v>
                </c:pt>
                <c:pt idx="1096">
                  <c:v>15.104563499999999</c:v>
                </c:pt>
                <c:pt idx="1097">
                  <c:v>8.4441872</c:v>
                </c:pt>
                <c:pt idx="1098">
                  <c:v>21.5901779</c:v>
                </c:pt>
                <c:pt idx="1099">
                  <c:v>14.648167300000001</c:v>
                </c:pt>
                <c:pt idx="1100">
                  <c:v>13.6638523</c:v>
                </c:pt>
                <c:pt idx="1101">
                  <c:v>15.074911500000001</c:v>
                </c:pt>
                <c:pt idx="1102">
                  <c:v>19.416806000000001</c:v>
                </c:pt>
                <c:pt idx="1103">
                  <c:v>19.416806000000001</c:v>
                </c:pt>
                <c:pt idx="1104">
                  <c:v>15.330289799999999</c:v>
                </c:pt>
                <c:pt idx="1105">
                  <c:v>14.700184800000001</c:v>
                </c:pt>
                <c:pt idx="1106">
                  <c:v>15.358957500000001</c:v>
                </c:pt>
                <c:pt idx="1107">
                  <c:v>19.570860400000001</c:v>
                </c:pt>
                <c:pt idx="1108">
                  <c:v>24.459359500000001</c:v>
                </c:pt>
                <c:pt idx="1109">
                  <c:v>40.027091800000001</c:v>
                </c:pt>
                <c:pt idx="1110">
                  <c:v>21.9245074</c:v>
                </c:pt>
                <c:pt idx="1111">
                  <c:v>83.657371600000005</c:v>
                </c:pt>
                <c:pt idx="1112">
                  <c:v>21.427487800000002</c:v>
                </c:pt>
                <c:pt idx="1113">
                  <c:v>15.583130199999999</c:v>
                </c:pt>
                <c:pt idx="1114">
                  <c:v>7.7621383000000002</c:v>
                </c:pt>
                <c:pt idx="1115">
                  <c:v>24.4817128</c:v>
                </c:pt>
                <c:pt idx="1116">
                  <c:v>23.715531899999998</c:v>
                </c:pt>
                <c:pt idx="1117">
                  <c:v>60.758967599999998</c:v>
                </c:pt>
                <c:pt idx="1118">
                  <c:v>82.4121083</c:v>
                </c:pt>
                <c:pt idx="1119">
                  <c:v>234.00917870000001</c:v>
                </c:pt>
                <c:pt idx="1120">
                  <c:v>50.687685799999997</c:v>
                </c:pt>
                <c:pt idx="1121">
                  <c:v>98.534514099999996</c:v>
                </c:pt>
                <c:pt idx="1122">
                  <c:v>271.00190579999997</c:v>
                </c:pt>
                <c:pt idx="1123">
                  <c:v>352.35938959999999</c:v>
                </c:pt>
                <c:pt idx="1124">
                  <c:v>15.3656428</c:v>
                </c:pt>
                <c:pt idx="1125">
                  <c:v>3.8791346</c:v>
                </c:pt>
                <c:pt idx="1126">
                  <c:v>2.9871167000000001</c:v>
                </c:pt>
                <c:pt idx="1127">
                  <c:v>2.7848068000000001</c:v>
                </c:pt>
                <c:pt idx="1128">
                  <c:v>6.8044029000000004</c:v>
                </c:pt>
                <c:pt idx="1129">
                  <c:v>7.6759284000000001</c:v>
                </c:pt>
                <c:pt idx="1130">
                  <c:v>2.5640857000000001</c:v>
                </c:pt>
                <c:pt idx="1131">
                  <c:v>4.7189117999999999</c:v>
                </c:pt>
                <c:pt idx="1132">
                  <c:v>4.6451988999999996</c:v>
                </c:pt>
                <c:pt idx="1133">
                  <c:v>3.8376836000000001</c:v>
                </c:pt>
                <c:pt idx="1134">
                  <c:v>5.3462303000000002</c:v>
                </c:pt>
                <c:pt idx="1135">
                  <c:v>4.4664168999999996</c:v>
                </c:pt>
                <c:pt idx="1136">
                  <c:v>8.8325613000000001</c:v>
                </c:pt>
                <c:pt idx="1137">
                  <c:v>7.5706483000000002</c:v>
                </c:pt>
                <c:pt idx="1138">
                  <c:v>9.9233674000000001</c:v>
                </c:pt>
                <c:pt idx="1139">
                  <c:v>6.9229075</c:v>
                </c:pt>
                <c:pt idx="1140">
                  <c:v>13.9874416</c:v>
                </c:pt>
                <c:pt idx="1141">
                  <c:v>11.0347004</c:v>
                </c:pt>
                <c:pt idx="1142">
                  <c:v>9.9744644000000005</c:v>
                </c:pt>
                <c:pt idx="1143">
                  <c:v>14.433857</c:v>
                </c:pt>
                <c:pt idx="1144">
                  <c:v>20.1402185</c:v>
                </c:pt>
                <c:pt idx="1145">
                  <c:v>12.949878999999999</c:v>
                </c:pt>
                <c:pt idx="1146">
                  <c:v>29.895540199999999</c:v>
                </c:pt>
                <c:pt idx="1147">
                  <c:v>38.535417600000002</c:v>
                </c:pt>
                <c:pt idx="1148">
                  <c:v>44.559161799999998</c:v>
                </c:pt>
                <c:pt idx="1149">
                  <c:v>14.5348864</c:v>
                </c:pt>
                <c:pt idx="1150">
                  <c:v>20.442198000000001</c:v>
                </c:pt>
                <c:pt idx="1151">
                  <c:v>73.023674299999996</c:v>
                </c:pt>
                <c:pt idx="1152">
                  <c:v>79.973366499999997</c:v>
                </c:pt>
                <c:pt idx="1153">
                  <c:v>14.954985799999999</c:v>
                </c:pt>
                <c:pt idx="1154">
                  <c:v>21.969358799999998</c:v>
                </c:pt>
                <c:pt idx="1155">
                  <c:v>6.6232698000000001</c:v>
                </c:pt>
                <c:pt idx="1156">
                  <c:v>5.1876951</c:v>
                </c:pt>
                <c:pt idx="1157">
                  <c:v>8.2689717999999992</c:v>
                </c:pt>
                <c:pt idx="1158">
                  <c:v>6.7035450000000001</c:v>
                </c:pt>
                <c:pt idx="1159">
                  <c:v>9.5887703000000002</c:v>
                </c:pt>
                <c:pt idx="1160">
                  <c:v>32.162308899999999</c:v>
                </c:pt>
                <c:pt idx="1161">
                  <c:v>3.8405345999999998</c:v>
                </c:pt>
                <c:pt idx="1162">
                  <c:v>5.0665899999999997</c:v>
                </c:pt>
                <c:pt idx="1163">
                  <c:v>13.104733700000001</c:v>
                </c:pt>
                <c:pt idx="1164">
                  <c:v>3.4025639999999999</c:v>
                </c:pt>
                <c:pt idx="1165">
                  <c:v>7.0039030000000002</c:v>
                </c:pt>
                <c:pt idx="1166">
                  <c:v>7.0039030000000002</c:v>
                </c:pt>
                <c:pt idx="1167">
                  <c:v>4.1472094000000004</c:v>
                </c:pt>
                <c:pt idx="1168">
                  <c:v>3.9281999999999999</c:v>
                </c:pt>
                <c:pt idx="1169">
                  <c:v>5.5630601000000004</c:v>
                </c:pt>
                <c:pt idx="1170">
                  <c:v>8.2184497000000007</c:v>
                </c:pt>
                <c:pt idx="1171">
                  <c:v>6.3939890999999998</c:v>
                </c:pt>
                <c:pt idx="1172">
                  <c:v>6.7539639999999999</c:v>
                </c:pt>
                <c:pt idx="1173">
                  <c:v>6.0518606999999998</c:v>
                </c:pt>
                <c:pt idx="1174">
                  <c:v>3.9644835999999999</c:v>
                </c:pt>
                <c:pt idx="1175">
                  <c:v>5.0911374</c:v>
                </c:pt>
                <c:pt idx="1176">
                  <c:v>5.0911374</c:v>
                </c:pt>
                <c:pt idx="1177">
                  <c:v>4.8127971000000001</c:v>
                </c:pt>
                <c:pt idx="1178">
                  <c:v>13.984829400000001</c:v>
                </c:pt>
                <c:pt idx="1179">
                  <c:v>5.6982794999999999</c:v>
                </c:pt>
                <c:pt idx="1180">
                  <c:v>19.6580507</c:v>
                </c:pt>
                <c:pt idx="1181">
                  <c:v>9.0450171000000008</c:v>
                </c:pt>
                <c:pt idx="1182">
                  <c:v>7.9997904999999996</c:v>
                </c:pt>
                <c:pt idx="1183">
                  <c:v>7.839709</c:v>
                </c:pt>
                <c:pt idx="1184">
                  <c:v>10.2661683</c:v>
                </c:pt>
                <c:pt idx="1185">
                  <c:v>14.7430448</c:v>
                </c:pt>
                <c:pt idx="1186">
                  <c:v>13.6259496</c:v>
                </c:pt>
                <c:pt idx="1187">
                  <c:v>31.006785199999999</c:v>
                </c:pt>
                <c:pt idx="1188">
                  <c:v>9.3488395999999998</c:v>
                </c:pt>
                <c:pt idx="1189">
                  <c:v>9.7588960999999994</c:v>
                </c:pt>
                <c:pt idx="1190">
                  <c:v>18.2321083</c:v>
                </c:pt>
                <c:pt idx="1191">
                  <c:v>9.8093660000000007</c:v>
                </c:pt>
                <c:pt idx="1192">
                  <c:v>8.0872095999999996</c:v>
                </c:pt>
                <c:pt idx="1193">
                  <c:v>6.7172948000000003</c:v>
                </c:pt>
                <c:pt idx="1194">
                  <c:v>10.012932599999999</c:v>
                </c:pt>
                <c:pt idx="1195">
                  <c:v>9.0574610999999994</c:v>
                </c:pt>
                <c:pt idx="1196">
                  <c:v>16.461213900000001</c:v>
                </c:pt>
                <c:pt idx="1197">
                  <c:v>19.4996565</c:v>
                </c:pt>
                <c:pt idx="1198">
                  <c:v>7.9741514999999996</c:v>
                </c:pt>
                <c:pt idx="1199">
                  <c:v>11.055536399999999</c:v>
                </c:pt>
                <c:pt idx="1200">
                  <c:v>8.5856198999999993</c:v>
                </c:pt>
                <c:pt idx="1201">
                  <c:v>4.3253985999999998</c:v>
                </c:pt>
                <c:pt idx="1202">
                  <c:v>7.6827972000000004</c:v>
                </c:pt>
                <c:pt idx="1203">
                  <c:v>4.0428153</c:v>
                </c:pt>
                <c:pt idx="1204">
                  <c:v>7.7073700000000001</c:v>
                </c:pt>
                <c:pt idx="1205">
                  <c:v>4.0140102999999998</c:v>
                </c:pt>
                <c:pt idx="1206">
                  <c:v>7.6337301999999996</c:v>
                </c:pt>
                <c:pt idx="1207">
                  <c:v>8.6469637000000006</c:v>
                </c:pt>
                <c:pt idx="1208">
                  <c:v>3.1383485000000002</c:v>
                </c:pt>
                <c:pt idx="1209">
                  <c:v>4.6269130000000001</c:v>
                </c:pt>
                <c:pt idx="1210">
                  <c:v>3.4347362000000001</c:v>
                </c:pt>
                <c:pt idx="1211">
                  <c:v>5.5317030999999997</c:v>
                </c:pt>
                <c:pt idx="1212">
                  <c:v>5.9521157000000002</c:v>
                </c:pt>
                <c:pt idx="1213">
                  <c:v>8.6531444999999998</c:v>
                </c:pt>
                <c:pt idx="1214">
                  <c:v>7.7518000999999996</c:v>
                </c:pt>
                <c:pt idx="1215">
                  <c:v>5.4415784</c:v>
                </c:pt>
                <c:pt idx="1216">
                  <c:v>12.855395700000001</c:v>
                </c:pt>
                <c:pt idx="1217">
                  <c:v>6.6667247999999999</c:v>
                </c:pt>
                <c:pt idx="1218">
                  <c:v>8.1915662000000005</c:v>
                </c:pt>
                <c:pt idx="1219">
                  <c:v>4.4885931000000001</c:v>
                </c:pt>
                <c:pt idx="1220">
                  <c:v>12.257194399999999</c:v>
                </c:pt>
                <c:pt idx="1221">
                  <c:v>15.1893045</c:v>
                </c:pt>
                <c:pt idx="1222">
                  <c:v>15.447221499999999</c:v>
                </c:pt>
                <c:pt idx="1223">
                  <c:v>15.447221499999999</c:v>
                </c:pt>
                <c:pt idx="1224">
                  <c:v>8.3208920000000006</c:v>
                </c:pt>
                <c:pt idx="1225">
                  <c:v>17.2588419</c:v>
                </c:pt>
                <c:pt idx="1226">
                  <c:v>14.580349999999999</c:v>
                </c:pt>
                <c:pt idx="1227">
                  <c:v>15.5771143</c:v>
                </c:pt>
                <c:pt idx="1228">
                  <c:v>17.263972299999999</c:v>
                </c:pt>
                <c:pt idx="1229">
                  <c:v>16.417416200000002</c:v>
                </c:pt>
                <c:pt idx="1230">
                  <c:v>16.214981600000002</c:v>
                </c:pt>
                <c:pt idx="1231">
                  <c:v>10.3145732</c:v>
                </c:pt>
                <c:pt idx="1232">
                  <c:v>21.122579999999999</c:v>
                </c:pt>
                <c:pt idx="1233">
                  <c:v>11.1321131</c:v>
                </c:pt>
                <c:pt idx="1234">
                  <c:v>11.1321131</c:v>
                </c:pt>
                <c:pt idx="1235">
                  <c:v>11.1321131</c:v>
                </c:pt>
                <c:pt idx="1236">
                  <c:v>27.997724699999999</c:v>
                </c:pt>
                <c:pt idx="1237">
                  <c:v>11.3537885</c:v>
                </c:pt>
                <c:pt idx="1238">
                  <c:v>16.8807875</c:v>
                </c:pt>
                <c:pt idx="1239">
                  <c:v>13.5564784</c:v>
                </c:pt>
                <c:pt idx="1240">
                  <c:v>16.8245726</c:v>
                </c:pt>
                <c:pt idx="1241">
                  <c:v>16.479064099999999</c:v>
                </c:pt>
                <c:pt idx="1242">
                  <c:v>12.9820089</c:v>
                </c:pt>
                <c:pt idx="1243">
                  <c:v>35.096213200000001</c:v>
                </c:pt>
                <c:pt idx="1244">
                  <c:v>34.4398178</c:v>
                </c:pt>
                <c:pt idx="1245">
                  <c:v>162.65177539999999</c:v>
                </c:pt>
                <c:pt idx="1246">
                  <c:v>12.9158829</c:v>
                </c:pt>
                <c:pt idx="1247">
                  <c:v>21.1642945</c:v>
                </c:pt>
                <c:pt idx="1248">
                  <c:v>13.0903355</c:v>
                </c:pt>
                <c:pt idx="1249">
                  <c:v>12.168637199999999</c:v>
                </c:pt>
                <c:pt idx="1250">
                  <c:v>16.181438700000001</c:v>
                </c:pt>
                <c:pt idx="1251">
                  <c:v>13.082531299999999</c:v>
                </c:pt>
                <c:pt idx="1252">
                  <c:v>22.4483459</c:v>
                </c:pt>
                <c:pt idx="1253">
                  <c:v>17.220492100000001</c:v>
                </c:pt>
                <c:pt idx="1254">
                  <c:v>13.1774111</c:v>
                </c:pt>
                <c:pt idx="1255">
                  <c:v>22.4309726</c:v>
                </c:pt>
                <c:pt idx="1256">
                  <c:v>49.5182249</c:v>
                </c:pt>
                <c:pt idx="1257">
                  <c:v>32.770311700000001</c:v>
                </c:pt>
                <c:pt idx="1258">
                  <c:v>28.528919800000001</c:v>
                </c:pt>
                <c:pt idx="1259">
                  <c:v>26.779848999999999</c:v>
                </c:pt>
                <c:pt idx="1260">
                  <c:v>33.247405499999999</c:v>
                </c:pt>
                <c:pt idx="1261">
                  <c:v>27.950516100000002</c:v>
                </c:pt>
                <c:pt idx="1262">
                  <c:v>44.494531299999998</c:v>
                </c:pt>
                <c:pt idx="1263">
                  <c:v>32.954820300000002</c:v>
                </c:pt>
                <c:pt idx="1264">
                  <c:v>32.954820300000002</c:v>
                </c:pt>
                <c:pt idx="1265">
                  <c:v>32.954820300000002</c:v>
                </c:pt>
                <c:pt idx="1266">
                  <c:v>15.5682811</c:v>
                </c:pt>
                <c:pt idx="1267">
                  <c:v>16.4987326</c:v>
                </c:pt>
                <c:pt idx="1268">
                  <c:v>19.933623499999999</c:v>
                </c:pt>
                <c:pt idx="1269">
                  <c:v>19.933623499999999</c:v>
                </c:pt>
                <c:pt idx="1270">
                  <c:v>52.444946999999999</c:v>
                </c:pt>
                <c:pt idx="1271">
                  <c:v>25.516665400000001</c:v>
                </c:pt>
                <c:pt idx="1272">
                  <c:v>19.121922999999999</c:v>
                </c:pt>
                <c:pt idx="1273">
                  <c:v>113.48842930000001</c:v>
                </c:pt>
                <c:pt idx="1274">
                  <c:v>18.939129099999999</c:v>
                </c:pt>
                <c:pt idx="1275">
                  <c:v>18.8571572</c:v>
                </c:pt>
                <c:pt idx="1276">
                  <c:v>5.7910278999999996</c:v>
                </c:pt>
                <c:pt idx="1277">
                  <c:v>14.0569305</c:v>
                </c:pt>
                <c:pt idx="1278">
                  <c:v>25.9021519</c:v>
                </c:pt>
                <c:pt idx="1279">
                  <c:v>7.9286859999999999</c:v>
                </c:pt>
                <c:pt idx="1280">
                  <c:v>13.718107099999999</c:v>
                </c:pt>
                <c:pt idx="1281">
                  <c:v>13.8375725</c:v>
                </c:pt>
                <c:pt idx="1282">
                  <c:v>15.887597899999999</c:v>
                </c:pt>
                <c:pt idx="1283">
                  <c:v>35.075331400000003</c:v>
                </c:pt>
                <c:pt idx="1284">
                  <c:v>22.983458800000001</c:v>
                </c:pt>
                <c:pt idx="1285">
                  <c:v>37.867018999999999</c:v>
                </c:pt>
                <c:pt idx="1286">
                  <c:v>9.8330158000000001</c:v>
                </c:pt>
                <c:pt idx="1287">
                  <c:v>17.697596999999998</c:v>
                </c:pt>
                <c:pt idx="1288">
                  <c:v>13.5681554</c:v>
                </c:pt>
                <c:pt idx="1289">
                  <c:v>10.9498745</c:v>
                </c:pt>
                <c:pt idx="1290">
                  <c:v>11.8372435</c:v>
                </c:pt>
                <c:pt idx="1291">
                  <c:v>25.375268800000001</c:v>
                </c:pt>
                <c:pt idx="1292">
                  <c:v>12.439735799999999</c:v>
                </c:pt>
                <c:pt idx="1293">
                  <c:v>4.0520315</c:v>
                </c:pt>
                <c:pt idx="1294">
                  <c:v>6.6233268000000001</c:v>
                </c:pt>
                <c:pt idx="1295">
                  <c:v>7.0590164</c:v>
                </c:pt>
                <c:pt idx="1296">
                  <c:v>8.8224099000000002</c:v>
                </c:pt>
                <c:pt idx="1297">
                  <c:v>31.052208700000001</c:v>
                </c:pt>
                <c:pt idx="1298">
                  <c:v>3.3951673000000002</c:v>
                </c:pt>
                <c:pt idx="1299">
                  <c:v>4.4377836000000004</c:v>
                </c:pt>
                <c:pt idx="1300">
                  <c:v>7.8708779</c:v>
                </c:pt>
                <c:pt idx="1301">
                  <c:v>7.7895101999999996</c:v>
                </c:pt>
                <c:pt idx="1302">
                  <c:v>7.2846963999999996</c:v>
                </c:pt>
                <c:pt idx="1303">
                  <c:v>18.042080899999998</c:v>
                </c:pt>
                <c:pt idx="1304">
                  <c:v>40.150606500000002</c:v>
                </c:pt>
                <c:pt idx="1305">
                  <c:v>13.176437999999999</c:v>
                </c:pt>
                <c:pt idx="1306">
                  <c:v>5.0063576000000003</c:v>
                </c:pt>
                <c:pt idx="1307">
                  <c:v>2.0019269999999998</c:v>
                </c:pt>
                <c:pt idx="1308">
                  <c:v>2.1243992999999999</c:v>
                </c:pt>
                <c:pt idx="1309">
                  <c:v>3.9512076999999999</c:v>
                </c:pt>
                <c:pt idx="1310">
                  <c:v>5.0331090999999999</c:v>
                </c:pt>
                <c:pt idx="1311">
                  <c:v>6.2629437000000001</c:v>
                </c:pt>
                <c:pt idx="1312">
                  <c:v>8.8039314999999991</c:v>
                </c:pt>
                <c:pt idx="1313">
                  <c:v>4.7828866000000003</c:v>
                </c:pt>
                <c:pt idx="1314">
                  <c:v>11.0820086</c:v>
                </c:pt>
                <c:pt idx="1315">
                  <c:v>8.3292780000000004</c:v>
                </c:pt>
                <c:pt idx="1316">
                  <c:v>52.514793599999997</c:v>
                </c:pt>
                <c:pt idx="1317">
                  <c:v>15.8998607</c:v>
                </c:pt>
                <c:pt idx="1318">
                  <c:v>8.9289039999999993</c:v>
                </c:pt>
                <c:pt idx="1319">
                  <c:v>5.1564633999999998</c:v>
                </c:pt>
                <c:pt idx="1320">
                  <c:v>7.7564263999999996</c:v>
                </c:pt>
                <c:pt idx="1321">
                  <c:v>5.3434103000000004</c:v>
                </c:pt>
                <c:pt idx="1322">
                  <c:v>8.1587320999999999</c:v>
                </c:pt>
                <c:pt idx="1323">
                  <c:v>10.8338719</c:v>
                </c:pt>
                <c:pt idx="1324">
                  <c:v>10.8338719</c:v>
                </c:pt>
                <c:pt idx="1325">
                  <c:v>5.0795500999999996</c:v>
                </c:pt>
                <c:pt idx="1326">
                  <c:v>9.8934011999999996</c:v>
                </c:pt>
                <c:pt idx="1327">
                  <c:v>4.2949510999999996</c:v>
                </c:pt>
                <c:pt idx="1328">
                  <c:v>6.0240641000000004</c:v>
                </c:pt>
                <c:pt idx="1329">
                  <c:v>6.0240641000000004</c:v>
                </c:pt>
                <c:pt idx="1330">
                  <c:v>6.0240641000000004</c:v>
                </c:pt>
                <c:pt idx="1331">
                  <c:v>6.0240641000000004</c:v>
                </c:pt>
                <c:pt idx="1332">
                  <c:v>8.0253019999999999</c:v>
                </c:pt>
                <c:pt idx="1333">
                  <c:v>6.1608387999999996</c:v>
                </c:pt>
                <c:pt idx="1334">
                  <c:v>11.411276600000001</c:v>
                </c:pt>
                <c:pt idx="1335">
                  <c:v>11.2793481</c:v>
                </c:pt>
                <c:pt idx="1336">
                  <c:v>18.749124800000001</c:v>
                </c:pt>
                <c:pt idx="1337">
                  <c:v>23.813227600000001</c:v>
                </c:pt>
                <c:pt idx="1338">
                  <c:v>13.7999183</c:v>
                </c:pt>
                <c:pt idx="1339">
                  <c:v>17.5178026</c:v>
                </c:pt>
                <c:pt idx="1340">
                  <c:v>15.2851535</c:v>
                </c:pt>
                <c:pt idx="1341">
                  <c:v>23.049485300000001</c:v>
                </c:pt>
                <c:pt idx="1342">
                  <c:v>49.5879604</c:v>
                </c:pt>
                <c:pt idx="1343">
                  <c:v>34.903922899999998</c:v>
                </c:pt>
                <c:pt idx="1344">
                  <c:v>47.481149799999997</c:v>
                </c:pt>
                <c:pt idx="1345">
                  <c:v>18.687898000000001</c:v>
                </c:pt>
                <c:pt idx="1346">
                  <c:v>38.8644745</c:v>
                </c:pt>
                <c:pt idx="1347">
                  <c:v>16.758015499999999</c:v>
                </c:pt>
                <c:pt idx="1348">
                  <c:v>35.9994145</c:v>
                </c:pt>
                <c:pt idx="1349">
                  <c:v>48.482917100000002</c:v>
                </c:pt>
                <c:pt idx="1350">
                  <c:v>48.087144100000003</c:v>
                </c:pt>
                <c:pt idx="1351">
                  <c:v>13.976987299999999</c:v>
                </c:pt>
                <c:pt idx="1352">
                  <c:v>21.4237799</c:v>
                </c:pt>
                <c:pt idx="1353">
                  <c:v>41.117043299999999</c:v>
                </c:pt>
                <c:pt idx="1354">
                  <c:v>89.274660800000007</c:v>
                </c:pt>
                <c:pt idx="1355">
                  <c:v>19.774139000000002</c:v>
                </c:pt>
                <c:pt idx="1356">
                  <c:v>15.075510100000001</c:v>
                </c:pt>
                <c:pt idx="1357">
                  <c:v>8.3217414999999999</c:v>
                </c:pt>
                <c:pt idx="1358">
                  <c:v>9.6355173000000001</c:v>
                </c:pt>
                <c:pt idx="1359">
                  <c:v>28.643522900000001</c:v>
                </c:pt>
                <c:pt idx="1360">
                  <c:v>10.768018</c:v>
                </c:pt>
                <c:pt idx="1361">
                  <c:v>21.179997799999999</c:v>
                </c:pt>
                <c:pt idx="1362">
                  <c:v>22.1869443</c:v>
                </c:pt>
                <c:pt idx="1363">
                  <c:v>22.1869443</c:v>
                </c:pt>
                <c:pt idx="1364">
                  <c:v>14.1413998</c:v>
                </c:pt>
                <c:pt idx="1365">
                  <c:v>17.7947682</c:v>
                </c:pt>
                <c:pt idx="1366">
                  <c:v>29.345625399999999</c:v>
                </c:pt>
                <c:pt idx="1367">
                  <c:v>28.0993961</c:v>
                </c:pt>
                <c:pt idx="1368">
                  <c:v>18.1585833</c:v>
                </c:pt>
                <c:pt idx="1369">
                  <c:v>13.243233999999999</c:v>
                </c:pt>
                <c:pt idx="1370">
                  <c:v>13.5761859</c:v>
                </c:pt>
                <c:pt idx="1371">
                  <c:v>11.9829898</c:v>
                </c:pt>
                <c:pt idx="1372">
                  <c:v>19.713053200000001</c:v>
                </c:pt>
                <c:pt idx="1373">
                  <c:v>25.697773699999999</c:v>
                </c:pt>
                <c:pt idx="1374">
                  <c:v>29.090181999999999</c:v>
                </c:pt>
                <c:pt idx="1375">
                  <c:v>18.117303100000001</c:v>
                </c:pt>
                <c:pt idx="1376">
                  <c:v>32.051872699999997</c:v>
                </c:pt>
                <c:pt idx="1377">
                  <c:v>27.774971099999998</c:v>
                </c:pt>
                <c:pt idx="1378">
                  <c:v>44.073554899999998</c:v>
                </c:pt>
                <c:pt idx="1379">
                  <c:v>59.749362499999997</c:v>
                </c:pt>
                <c:pt idx="1380">
                  <c:v>38.250678800000003</c:v>
                </c:pt>
                <c:pt idx="1381">
                  <c:v>45.416950800000002</c:v>
                </c:pt>
                <c:pt idx="1382">
                  <c:v>105.8386576</c:v>
                </c:pt>
                <c:pt idx="1383">
                  <c:v>213.43177449999999</c:v>
                </c:pt>
                <c:pt idx="1384">
                  <c:v>77.274664299999998</c:v>
                </c:pt>
                <c:pt idx="1385">
                  <c:v>21.898716199999999</c:v>
                </c:pt>
                <c:pt idx="1386">
                  <c:v>21.4470882</c:v>
                </c:pt>
                <c:pt idx="1387">
                  <c:v>47.4443859</c:v>
                </c:pt>
                <c:pt idx="1388">
                  <c:v>57.263104200000001</c:v>
                </c:pt>
                <c:pt idx="1389">
                  <c:v>41.7886734</c:v>
                </c:pt>
                <c:pt idx="1390">
                  <c:v>110.2332846</c:v>
                </c:pt>
                <c:pt idx="1391">
                  <c:v>29.126249999999999</c:v>
                </c:pt>
                <c:pt idx="1392">
                  <c:v>52.214647300000003</c:v>
                </c:pt>
                <c:pt idx="1393">
                  <c:v>137.91860639999999</c:v>
                </c:pt>
                <c:pt idx="1394">
                  <c:v>23.715305499999999</c:v>
                </c:pt>
                <c:pt idx="1395">
                  <c:v>20.597180099999999</c:v>
                </c:pt>
                <c:pt idx="1396">
                  <c:v>79.297888400000005</c:v>
                </c:pt>
                <c:pt idx="1397">
                  <c:v>32.7515979</c:v>
                </c:pt>
                <c:pt idx="1398">
                  <c:v>15.0400049</c:v>
                </c:pt>
                <c:pt idx="1399">
                  <c:v>18.810589700000001</c:v>
                </c:pt>
                <c:pt idx="1400">
                  <c:v>15.311231599999999</c:v>
                </c:pt>
                <c:pt idx="1401">
                  <c:v>19.242756100000001</c:v>
                </c:pt>
                <c:pt idx="1402">
                  <c:v>17.344486799999999</c:v>
                </c:pt>
                <c:pt idx="1403">
                  <c:v>12.4066943</c:v>
                </c:pt>
                <c:pt idx="1404">
                  <c:v>10.178342900000001</c:v>
                </c:pt>
                <c:pt idx="1405">
                  <c:v>21.1741058</c:v>
                </c:pt>
                <c:pt idx="1406">
                  <c:v>27.496400999999999</c:v>
                </c:pt>
                <c:pt idx="1407">
                  <c:v>40.407049299999997</c:v>
                </c:pt>
                <c:pt idx="1408">
                  <c:v>48.9652198</c:v>
                </c:pt>
                <c:pt idx="1409">
                  <c:v>83.397239900000002</c:v>
                </c:pt>
                <c:pt idx="1410">
                  <c:v>17.008003899999999</c:v>
                </c:pt>
                <c:pt idx="1411">
                  <c:v>19.688298499999998</c:v>
                </c:pt>
                <c:pt idx="1412">
                  <c:v>21.007611600000001</c:v>
                </c:pt>
                <c:pt idx="1413">
                  <c:v>22.8385155</c:v>
                </c:pt>
                <c:pt idx="1414">
                  <c:v>49.837634700000002</c:v>
                </c:pt>
                <c:pt idx="1415">
                  <c:v>54.252028199999998</c:v>
                </c:pt>
                <c:pt idx="1416">
                  <c:v>182.42841039999999</c:v>
                </c:pt>
                <c:pt idx="1417">
                  <c:v>35.295960700000002</c:v>
                </c:pt>
                <c:pt idx="1418">
                  <c:v>11.981212899999999</c:v>
                </c:pt>
                <c:pt idx="1419">
                  <c:v>34.266914499999999</c:v>
                </c:pt>
                <c:pt idx="1420">
                  <c:v>19.613174099999998</c:v>
                </c:pt>
                <c:pt idx="1421">
                  <c:v>19.042641700000001</c:v>
                </c:pt>
                <c:pt idx="1422">
                  <c:v>26.3689815</c:v>
                </c:pt>
                <c:pt idx="1423">
                  <c:v>21.867252000000001</c:v>
                </c:pt>
                <c:pt idx="1424">
                  <c:v>38.843448100000003</c:v>
                </c:pt>
                <c:pt idx="1425">
                  <c:v>239.62077289999999</c:v>
                </c:pt>
                <c:pt idx="1426">
                  <c:v>10.4594872</c:v>
                </c:pt>
                <c:pt idx="1427">
                  <c:v>22.5826919</c:v>
                </c:pt>
                <c:pt idx="1428">
                  <c:v>26.350652100000001</c:v>
                </c:pt>
                <c:pt idx="1429">
                  <c:v>10.6477547</c:v>
                </c:pt>
                <c:pt idx="1430">
                  <c:v>9.5109951000000006</c:v>
                </c:pt>
                <c:pt idx="1431">
                  <c:v>19.108845200000001</c:v>
                </c:pt>
                <c:pt idx="1432">
                  <c:v>22.668426700000001</c:v>
                </c:pt>
                <c:pt idx="1433">
                  <c:v>12.373091000000001</c:v>
                </c:pt>
                <c:pt idx="1434">
                  <c:v>22.227317599999999</c:v>
                </c:pt>
                <c:pt idx="1435">
                  <c:v>14.640418800000001</c:v>
                </c:pt>
                <c:pt idx="1436">
                  <c:v>10.3615794</c:v>
                </c:pt>
                <c:pt idx="1437">
                  <c:v>10.3615794</c:v>
                </c:pt>
                <c:pt idx="1438">
                  <c:v>12.5658195</c:v>
                </c:pt>
                <c:pt idx="1439">
                  <c:v>12.5658195</c:v>
                </c:pt>
                <c:pt idx="1440">
                  <c:v>12.5658195</c:v>
                </c:pt>
                <c:pt idx="1441">
                  <c:v>10.507319000000001</c:v>
                </c:pt>
                <c:pt idx="1442">
                  <c:v>34.228172899999997</c:v>
                </c:pt>
                <c:pt idx="1443">
                  <c:v>28.958409100000001</c:v>
                </c:pt>
                <c:pt idx="1444">
                  <c:v>62.477198600000001</c:v>
                </c:pt>
                <c:pt idx="1445">
                  <c:v>16.901025600000001</c:v>
                </c:pt>
                <c:pt idx="1446">
                  <c:v>23.069988599999999</c:v>
                </c:pt>
                <c:pt idx="1447">
                  <c:v>23.917568599999999</c:v>
                </c:pt>
                <c:pt idx="1448">
                  <c:v>36.129575500000001</c:v>
                </c:pt>
                <c:pt idx="1449">
                  <c:v>7.8091524000000003</c:v>
                </c:pt>
                <c:pt idx="1450">
                  <c:v>13.334663600000001</c:v>
                </c:pt>
                <c:pt idx="1451">
                  <c:v>13.334663600000001</c:v>
                </c:pt>
                <c:pt idx="1452">
                  <c:v>25.666680100000001</c:v>
                </c:pt>
                <c:pt idx="1453">
                  <c:v>17.7621064</c:v>
                </c:pt>
                <c:pt idx="1454">
                  <c:v>10.3898549</c:v>
                </c:pt>
                <c:pt idx="1455">
                  <c:v>20.9023772</c:v>
                </c:pt>
                <c:pt idx="1456">
                  <c:v>19.419563499999999</c:v>
                </c:pt>
                <c:pt idx="1457">
                  <c:v>16.630825300000001</c:v>
                </c:pt>
                <c:pt idx="1458">
                  <c:v>23.1723386</c:v>
                </c:pt>
                <c:pt idx="1459">
                  <c:v>28.080249049999999</c:v>
                </c:pt>
                <c:pt idx="1460">
                  <c:v>30.2855411</c:v>
                </c:pt>
                <c:pt idx="1461">
                  <c:v>28.945107700000001</c:v>
                </c:pt>
                <c:pt idx="1462">
                  <c:v>9.2026804000000002</c:v>
                </c:pt>
                <c:pt idx="1463">
                  <c:v>16.108536600000001</c:v>
                </c:pt>
                <c:pt idx="1464">
                  <c:v>11.973047899999999</c:v>
                </c:pt>
                <c:pt idx="1465">
                  <c:v>17.458442250000001</c:v>
                </c:pt>
                <c:pt idx="1466">
                  <c:v>16.55060185</c:v>
                </c:pt>
                <c:pt idx="1467">
                  <c:v>12.59789445</c:v>
                </c:pt>
                <c:pt idx="1468">
                  <c:v>19.997374099999998</c:v>
                </c:pt>
                <c:pt idx="1469">
                  <c:v>34.704878399999998</c:v>
                </c:pt>
                <c:pt idx="1470">
                  <c:v>33.331565449999999</c:v>
                </c:pt>
                <c:pt idx="1471">
                  <c:v>31.588592649999999</c:v>
                </c:pt>
                <c:pt idx="1472">
                  <c:v>25.348446500000001</c:v>
                </c:pt>
                <c:pt idx="1473">
                  <c:v>58.320039549999997</c:v>
                </c:pt>
                <c:pt idx="1474">
                  <c:v>24.626352000000001</c:v>
                </c:pt>
                <c:pt idx="1475">
                  <c:v>16.804395700000001</c:v>
                </c:pt>
                <c:pt idx="1476">
                  <c:v>15.046629299999999</c:v>
                </c:pt>
                <c:pt idx="1477">
                  <c:v>17.8240795</c:v>
                </c:pt>
                <c:pt idx="1478">
                  <c:v>7.9816566</c:v>
                </c:pt>
                <c:pt idx="1479">
                  <c:v>10.325053799999999</c:v>
                </c:pt>
                <c:pt idx="1480">
                  <c:v>11.316292799999999</c:v>
                </c:pt>
                <c:pt idx="1481">
                  <c:v>11.1998879</c:v>
                </c:pt>
                <c:pt idx="1482">
                  <c:v>19.784445300000002</c:v>
                </c:pt>
                <c:pt idx="1483">
                  <c:v>21.6160876</c:v>
                </c:pt>
                <c:pt idx="1484">
                  <c:v>16.685749600000001</c:v>
                </c:pt>
                <c:pt idx="1485">
                  <c:v>13.6888927</c:v>
                </c:pt>
                <c:pt idx="1486">
                  <c:v>10.660438600000001</c:v>
                </c:pt>
                <c:pt idx="1487">
                  <c:v>25.274191200000001</c:v>
                </c:pt>
                <c:pt idx="1488">
                  <c:v>12.8652917</c:v>
                </c:pt>
                <c:pt idx="1489">
                  <c:v>17.8378251</c:v>
                </c:pt>
                <c:pt idx="1490">
                  <c:v>12.790687699999999</c:v>
                </c:pt>
                <c:pt idx="1491">
                  <c:v>13.0211822</c:v>
                </c:pt>
                <c:pt idx="1492">
                  <c:v>7.3901440000000003</c:v>
                </c:pt>
                <c:pt idx="1493">
                  <c:v>9.5873795000000008</c:v>
                </c:pt>
                <c:pt idx="1494">
                  <c:v>13.999247499999999</c:v>
                </c:pt>
                <c:pt idx="1495">
                  <c:v>14.9120933</c:v>
                </c:pt>
                <c:pt idx="1496">
                  <c:v>6.6736795999999998</c:v>
                </c:pt>
                <c:pt idx="1497">
                  <c:v>6.4023158000000002</c:v>
                </c:pt>
                <c:pt idx="1498">
                  <c:v>12.646820999999999</c:v>
                </c:pt>
                <c:pt idx="1499">
                  <c:v>15.7327127</c:v>
                </c:pt>
                <c:pt idx="1500">
                  <c:v>50.1030619</c:v>
                </c:pt>
                <c:pt idx="1501">
                  <c:v>50.651856199999997</c:v>
                </c:pt>
                <c:pt idx="1502">
                  <c:v>22.579898</c:v>
                </c:pt>
                <c:pt idx="1503">
                  <c:v>20.177258599999998</c:v>
                </c:pt>
                <c:pt idx="1504">
                  <c:v>13.7886323</c:v>
                </c:pt>
                <c:pt idx="1505">
                  <c:v>27.530230199999998</c:v>
                </c:pt>
                <c:pt idx="1506">
                  <c:v>22.838204600000001</c:v>
                </c:pt>
                <c:pt idx="1507">
                  <c:v>15.2752438</c:v>
                </c:pt>
                <c:pt idx="1508">
                  <c:v>15.2752438</c:v>
                </c:pt>
                <c:pt idx="1509">
                  <c:v>15.2752438</c:v>
                </c:pt>
                <c:pt idx="1510">
                  <c:v>16.367355100000001</c:v>
                </c:pt>
                <c:pt idx="1511">
                  <c:v>13.756865100000001</c:v>
                </c:pt>
                <c:pt idx="1512">
                  <c:v>16.315863700000001</c:v>
                </c:pt>
                <c:pt idx="1513">
                  <c:v>30.099459</c:v>
                </c:pt>
                <c:pt idx="1514">
                  <c:v>29.2659968</c:v>
                </c:pt>
                <c:pt idx="1515">
                  <c:v>12.693260499999999</c:v>
                </c:pt>
                <c:pt idx="1516">
                  <c:v>14.5720958</c:v>
                </c:pt>
                <c:pt idx="1517">
                  <c:v>12.0027182</c:v>
                </c:pt>
                <c:pt idx="1518">
                  <c:v>12.6132039</c:v>
                </c:pt>
                <c:pt idx="1519">
                  <c:v>30.148804200000001</c:v>
                </c:pt>
                <c:pt idx="1520">
                  <c:v>18.846453</c:v>
                </c:pt>
                <c:pt idx="1521">
                  <c:v>9.5233843</c:v>
                </c:pt>
                <c:pt idx="1522">
                  <c:v>8.4773762999999995</c:v>
                </c:pt>
                <c:pt idx="1523">
                  <c:v>10.1328061</c:v>
                </c:pt>
                <c:pt idx="1524">
                  <c:v>13.4994023</c:v>
                </c:pt>
                <c:pt idx="1525">
                  <c:v>21.190883400000001</c:v>
                </c:pt>
                <c:pt idx="1526">
                  <c:v>21.190883400000001</c:v>
                </c:pt>
                <c:pt idx="1527">
                  <c:v>21.190883400000001</c:v>
                </c:pt>
                <c:pt idx="1528">
                  <c:v>11.148586</c:v>
                </c:pt>
                <c:pt idx="1529">
                  <c:v>18.042456600000001</c:v>
                </c:pt>
                <c:pt idx="1530">
                  <c:v>10.050276</c:v>
                </c:pt>
                <c:pt idx="1531">
                  <c:v>10.050276</c:v>
                </c:pt>
                <c:pt idx="1532">
                  <c:v>21.959506099999999</c:v>
                </c:pt>
                <c:pt idx="1533">
                  <c:v>22.9622411</c:v>
                </c:pt>
                <c:pt idx="1534">
                  <c:v>13.8258758</c:v>
                </c:pt>
                <c:pt idx="1535">
                  <c:v>24.496729800000001</c:v>
                </c:pt>
                <c:pt idx="1536">
                  <c:v>25.7833583</c:v>
                </c:pt>
                <c:pt idx="1537">
                  <c:v>23.570249700000002</c:v>
                </c:pt>
                <c:pt idx="1538">
                  <c:v>58.542413799999999</c:v>
                </c:pt>
                <c:pt idx="1539">
                  <c:v>9.0874956999999998</c:v>
                </c:pt>
                <c:pt idx="1540">
                  <c:v>6.2730604999999997</c:v>
                </c:pt>
                <c:pt idx="1541">
                  <c:v>5.5846893</c:v>
                </c:pt>
                <c:pt idx="1542">
                  <c:v>3.2673366000000001</c:v>
                </c:pt>
                <c:pt idx="1543">
                  <c:v>2.1826992500000002</c:v>
                </c:pt>
                <c:pt idx="1544">
                  <c:v>1.22666195</c:v>
                </c:pt>
                <c:pt idx="1545">
                  <c:v>2.8028599500000002</c:v>
                </c:pt>
                <c:pt idx="1546">
                  <c:v>1.99323085</c:v>
                </c:pt>
                <c:pt idx="1547">
                  <c:v>1.4884449</c:v>
                </c:pt>
                <c:pt idx="1548">
                  <c:v>2.1101635999999999</c:v>
                </c:pt>
                <c:pt idx="1549">
                  <c:v>2.9813763500000001</c:v>
                </c:pt>
                <c:pt idx="1550">
                  <c:v>2.0187105000000001</c:v>
                </c:pt>
                <c:pt idx="1551">
                  <c:v>9.1470634999999998</c:v>
                </c:pt>
                <c:pt idx="1552">
                  <c:v>3.3750528499999999</c:v>
                </c:pt>
                <c:pt idx="1553">
                  <c:v>1.4790034999999999</c:v>
                </c:pt>
                <c:pt idx="1554">
                  <c:v>7.2649558000000001</c:v>
                </c:pt>
                <c:pt idx="1555">
                  <c:v>6.6918414500000001</c:v>
                </c:pt>
                <c:pt idx="1556">
                  <c:v>3.0856105</c:v>
                </c:pt>
                <c:pt idx="1557">
                  <c:v>1.3398639999999999</c:v>
                </c:pt>
                <c:pt idx="1558">
                  <c:v>3.2320064999999998</c:v>
                </c:pt>
                <c:pt idx="1559">
                  <c:v>2.2617435000000001</c:v>
                </c:pt>
                <c:pt idx="1560">
                  <c:v>5.4179139999999997</c:v>
                </c:pt>
                <c:pt idx="1561">
                  <c:v>2.8202167</c:v>
                </c:pt>
                <c:pt idx="1562">
                  <c:v>1.5867427000000001</c:v>
                </c:pt>
                <c:pt idx="1563">
                  <c:v>3.0423054</c:v>
                </c:pt>
                <c:pt idx="1564">
                  <c:v>3.9388282999999999</c:v>
                </c:pt>
                <c:pt idx="1565">
                  <c:v>5.7312202000000001</c:v>
                </c:pt>
                <c:pt idx="1566">
                  <c:v>3.9407239000000001</c:v>
                </c:pt>
                <c:pt idx="1567">
                  <c:v>3.7289338000000001</c:v>
                </c:pt>
                <c:pt idx="1568">
                  <c:v>3.7390922999999998</c:v>
                </c:pt>
                <c:pt idx="1569">
                  <c:v>4.3566694999999998</c:v>
                </c:pt>
                <c:pt idx="1570">
                  <c:v>4.7261161999999999</c:v>
                </c:pt>
                <c:pt idx="1571">
                  <c:v>6.2190792999999998</c:v>
                </c:pt>
                <c:pt idx="1572">
                  <c:v>3.4114529999999998</c:v>
                </c:pt>
                <c:pt idx="1573">
                  <c:v>8.0152526999999996</c:v>
                </c:pt>
                <c:pt idx="1574">
                  <c:v>6.0365213000000004</c:v>
                </c:pt>
                <c:pt idx="1575">
                  <c:v>4.0877812999999996</c:v>
                </c:pt>
                <c:pt idx="1576">
                  <c:v>8.1180006000000002</c:v>
                </c:pt>
                <c:pt idx="1577">
                  <c:v>4.6866589999999997</c:v>
                </c:pt>
                <c:pt idx="1578">
                  <c:v>6.0319075</c:v>
                </c:pt>
                <c:pt idx="1579">
                  <c:v>13.970287600000001</c:v>
                </c:pt>
                <c:pt idx="1580">
                  <c:v>17.385711700000002</c:v>
                </c:pt>
                <c:pt idx="1581">
                  <c:v>3.7106265999999999</c:v>
                </c:pt>
                <c:pt idx="1582">
                  <c:v>10.740378700000001</c:v>
                </c:pt>
                <c:pt idx="1583">
                  <c:v>6.2252865000000002</c:v>
                </c:pt>
                <c:pt idx="1584">
                  <c:v>5.3713785999999999</c:v>
                </c:pt>
                <c:pt idx="1585">
                  <c:v>3.9709096000000002</c:v>
                </c:pt>
                <c:pt idx="1586">
                  <c:v>3.9709096000000002</c:v>
                </c:pt>
                <c:pt idx="1587">
                  <c:v>5.1067849000000001</c:v>
                </c:pt>
                <c:pt idx="1588">
                  <c:v>5.8062962000000002</c:v>
                </c:pt>
                <c:pt idx="1589">
                  <c:v>15.1901273</c:v>
                </c:pt>
                <c:pt idx="1590">
                  <c:v>15.1901273</c:v>
                </c:pt>
                <c:pt idx="1591">
                  <c:v>5.6042424999999998</c:v>
                </c:pt>
                <c:pt idx="1592">
                  <c:v>7.8336696000000003</c:v>
                </c:pt>
                <c:pt idx="1593">
                  <c:v>14.0199689</c:v>
                </c:pt>
                <c:pt idx="1594">
                  <c:v>12.4224414</c:v>
                </c:pt>
                <c:pt idx="1595">
                  <c:v>11.281170299999999</c:v>
                </c:pt>
                <c:pt idx="1596">
                  <c:v>9.6381443999999998</c:v>
                </c:pt>
                <c:pt idx="1597">
                  <c:v>5.4679684000000002</c:v>
                </c:pt>
                <c:pt idx="1598">
                  <c:v>5.9140356000000001</c:v>
                </c:pt>
                <c:pt idx="1599">
                  <c:v>11.309084</c:v>
                </c:pt>
                <c:pt idx="1600">
                  <c:v>3.9457914999999999</c:v>
                </c:pt>
                <c:pt idx="1601">
                  <c:v>3.3476689999999998</c:v>
                </c:pt>
                <c:pt idx="1602">
                  <c:v>3.2220604000000002</c:v>
                </c:pt>
                <c:pt idx="1603">
                  <c:v>3.2904618000000001</c:v>
                </c:pt>
                <c:pt idx="1604">
                  <c:v>3.2904618000000001</c:v>
                </c:pt>
                <c:pt idx="1605">
                  <c:v>3.2904618000000001</c:v>
                </c:pt>
                <c:pt idx="1606">
                  <c:v>3.1054959000000002</c:v>
                </c:pt>
                <c:pt idx="1607">
                  <c:v>3.4737960000000001</c:v>
                </c:pt>
                <c:pt idx="1608">
                  <c:v>9.3616194000000004</c:v>
                </c:pt>
                <c:pt idx="1609">
                  <c:v>9.9704327999999993</c:v>
                </c:pt>
                <c:pt idx="1610">
                  <c:v>5.7891640999999998</c:v>
                </c:pt>
                <c:pt idx="1611">
                  <c:v>3.7502814</c:v>
                </c:pt>
                <c:pt idx="1612">
                  <c:v>3.2455470000000002</c:v>
                </c:pt>
                <c:pt idx="1613">
                  <c:v>3.99594125</c:v>
                </c:pt>
                <c:pt idx="1614">
                  <c:v>3.9327901000000001</c:v>
                </c:pt>
                <c:pt idx="1615">
                  <c:v>5.3568654999999996</c:v>
                </c:pt>
                <c:pt idx="1616">
                  <c:v>2.4368736000000002</c:v>
                </c:pt>
                <c:pt idx="1617">
                  <c:v>2.9630553499999999</c:v>
                </c:pt>
                <c:pt idx="1618">
                  <c:v>2.8726283499999998</c:v>
                </c:pt>
                <c:pt idx="1619">
                  <c:v>3.930037</c:v>
                </c:pt>
                <c:pt idx="1620">
                  <c:v>4.8124725499999998</c:v>
                </c:pt>
                <c:pt idx="1621">
                  <c:v>3.7070213500000002</c:v>
                </c:pt>
                <c:pt idx="1622">
                  <c:v>3.1237772499999998</c:v>
                </c:pt>
                <c:pt idx="1623">
                  <c:v>6.6174838500000002</c:v>
                </c:pt>
                <c:pt idx="1624">
                  <c:v>9.2098537</c:v>
                </c:pt>
                <c:pt idx="1625">
                  <c:v>9.2098537</c:v>
                </c:pt>
                <c:pt idx="1626">
                  <c:v>3.6945730999999999</c:v>
                </c:pt>
                <c:pt idx="1627">
                  <c:v>2.8406394000000001</c:v>
                </c:pt>
                <c:pt idx="1628">
                  <c:v>2.0838744500000002</c:v>
                </c:pt>
                <c:pt idx="1629">
                  <c:v>4.7138536999999996</c:v>
                </c:pt>
                <c:pt idx="1630">
                  <c:v>4.39082565</c:v>
                </c:pt>
                <c:pt idx="1631">
                  <c:v>10.139044549999999</c:v>
                </c:pt>
                <c:pt idx="1632">
                  <c:v>10.60364365</c:v>
                </c:pt>
                <c:pt idx="1633">
                  <c:v>3.13616195</c:v>
                </c:pt>
                <c:pt idx="1634">
                  <c:v>4.3817581499999996</c:v>
                </c:pt>
                <c:pt idx="1635">
                  <c:v>6.1364776000000001</c:v>
                </c:pt>
                <c:pt idx="1636">
                  <c:v>7.7857216500000002</c:v>
                </c:pt>
                <c:pt idx="1637">
                  <c:v>8.3812780500000006</c:v>
                </c:pt>
                <c:pt idx="1638">
                  <c:v>10.8427332</c:v>
                </c:pt>
                <c:pt idx="1639">
                  <c:v>4.7728323000000001</c:v>
                </c:pt>
                <c:pt idx="1640">
                  <c:v>8.4681545000000007</c:v>
                </c:pt>
                <c:pt idx="1641">
                  <c:v>31.199018599999999</c:v>
                </c:pt>
                <c:pt idx="1642">
                  <c:v>8.4994662000000005</c:v>
                </c:pt>
                <c:pt idx="1643">
                  <c:v>3.3533089</c:v>
                </c:pt>
                <c:pt idx="1644">
                  <c:v>3.8206392999999998</c:v>
                </c:pt>
                <c:pt idx="1645">
                  <c:v>6.2618746999999999</c:v>
                </c:pt>
                <c:pt idx="1646">
                  <c:v>4.4807728999999998</c:v>
                </c:pt>
                <c:pt idx="1647">
                  <c:v>4.8774801999999999</c:v>
                </c:pt>
                <c:pt idx="1648">
                  <c:v>3.4704155000000001</c:v>
                </c:pt>
                <c:pt idx="1649">
                  <c:v>4.8979650000000001</c:v>
                </c:pt>
                <c:pt idx="1650">
                  <c:v>6.7039555000000002</c:v>
                </c:pt>
                <c:pt idx="1651">
                  <c:v>7.4866561999999997</c:v>
                </c:pt>
                <c:pt idx="1652">
                  <c:v>19.539326200000001</c:v>
                </c:pt>
                <c:pt idx="1653">
                  <c:v>7.2191067999999996</c:v>
                </c:pt>
                <c:pt idx="1654">
                  <c:v>17.669872000000002</c:v>
                </c:pt>
                <c:pt idx="1655">
                  <c:v>6.2744086000000001</c:v>
                </c:pt>
                <c:pt idx="1656">
                  <c:v>5.3440057000000003</c:v>
                </c:pt>
                <c:pt idx="1657">
                  <c:v>9.292249</c:v>
                </c:pt>
                <c:pt idx="1658">
                  <c:v>3.6464642</c:v>
                </c:pt>
                <c:pt idx="1659">
                  <c:v>5.5321490000000004</c:v>
                </c:pt>
                <c:pt idx="1660">
                  <c:v>4.211049</c:v>
                </c:pt>
                <c:pt idx="1661">
                  <c:v>13.9630077</c:v>
                </c:pt>
                <c:pt idx="1662">
                  <c:v>8.7457597000000007</c:v>
                </c:pt>
                <c:pt idx="1663">
                  <c:v>10.4441703</c:v>
                </c:pt>
                <c:pt idx="1664">
                  <c:v>11.8778702</c:v>
                </c:pt>
                <c:pt idx="1665">
                  <c:v>6.3964122999999997</c:v>
                </c:pt>
                <c:pt idx="1666">
                  <c:v>7.3809433000000002</c:v>
                </c:pt>
                <c:pt idx="1667">
                  <c:v>8.3873719999999992</c:v>
                </c:pt>
                <c:pt idx="1668">
                  <c:v>10.784750499999999</c:v>
                </c:pt>
                <c:pt idx="1669">
                  <c:v>11.885954999999999</c:v>
                </c:pt>
                <c:pt idx="1670">
                  <c:v>5.9587766000000002</c:v>
                </c:pt>
                <c:pt idx="1671">
                  <c:v>5.8666779</c:v>
                </c:pt>
                <c:pt idx="1672">
                  <c:v>18.076243399999999</c:v>
                </c:pt>
                <c:pt idx="1673">
                  <c:v>14.827417799999999</c:v>
                </c:pt>
                <c:pt idx="1674">
                  <c:v>26.282731500000001</c:v>
                </c:pt>
                <c:pt idx="1675">
                  <c:v>26.282731500000001</c:v>
                </c:pt>
                <c:pt idx="1676">
                  <c:v>9.0615600999999995</c:v>
                </c:pt>
                <c:pt idx="1677">
                  <c:v>11.845763399999999</c:v>
                </c:pt>
                <c:pt idx="1678">
                  <c:v>7.2556779000000002</c:v>
                </c:pt>
                <c:pt idx="1679">
                  <c:v>5.4421495999999996</c:v>
                </c:pt>
                <c:pt idx="1680">
                  <c:v>8.5427040999999999</c:v>
                </c:pt>
                <c:pt idx="1681">
                  <c:v>14.182055999999999</c:v>
                </c:pt>
                <c:pt idx="1682">
                  <c:v>12.373054099999999</c:v>
                </c:pt>
                <c:pt idx="1683">
                  <c:v>8.5963297000000001</c:v>
                </c:pt>
                <c:pt idx="1684">
                  <c:v>16.254374599999998</c:v>
                </c:pt>
                <c:pt idx="1685">
                  <c:v>17.594925400000001</c:v>
                </c:pt>
                <c:pt idx="1686">
                  <c:v>16.1793361</c:v>
                </c:pt>
                <c:pt idx="1687">
                  <c:v>10.5902101</c:v>
                </c:pt>
                <c:pt idx="1688">
                  <c:v>10.9015082</c:v>
                </c:pt>
                <c:pt idx="1689">
                  <c:v>17.853905699999999</c:v>
                </c:pt>
                <c:pt idx="1690">
                  <c:v>7.2969065999999998</c:v>
                </c:pt>
                <c:pt idx="1691">
                  <c:v>10.0163031</c:v>
                </c:pt>
                <c:pt idx="1692">
                  <c:v>4.4979816000000001</c:v>
                </c:pt>
                <c:pt idx="1693">
                  <c:v>17.030028999999999</c:v>
                </c:pt>
                <c:pt idx="1694">
                  <c:v>18.3372955</c:v>
                </c:pt>
                <c:pt idx="1695">
                  <c:v>7.9359884000000003</c:v>
                </c:pt>
                <c:pt idx="1696">
                  <c:v>8.7418353</c:v>
                </c:pt>
                <c:pt idx="1697">
                  <c:v>5.9552348000000004</c:v>
                </c:pt>
                <c:pt idx="1698">
                  <c:v>5.9552348000000004</c:v>
                </c:pt>
                <c:pt idx="1699">
                  <c:v>19.0331683</c:v>
                </c:pt>
                <c:pt idx="1700">
                  <c:v>15.362764</c:v>
                </c:pt>
                <c:pt idx="1701">
                  <c:v>15.362764</c:v>
                </c:pt>
                <c:pt idx="1702">
                  <c:v>23.575634600000001</c:v>
                </c:pt>
                <c:pt idx="1703">
                  <c:v>21.544600599999999</c:v>
                </c:pt>
                <c:pt idx="1704">
                  <c:v>16.0403333</c:v>
                </c:pt>
                <c:pt idx="1705">
                  <c:v>19.841671000000002</c:v>
                </c:pt>
                <c:pt idx="1706">
                  <c:v>43.1012117</c:v>
                </c:pt>
                <c:pt idx="1707">
                  <c:v>32.937419900000002</c:v>
                </c:pt>
                <c:pt idx="1708">
                  <c:v>24.078437900000001</c:v>
                </c:pt>
                <c:pt idx="1709">
                  <c:v>29.525522599999999</c:v>
                </c:pt>
                <c:pt idx="1710">
                  <c:v>33.0672973</c:v>
                </c:pt>
                <c:pt idx="1711">
                  <c:v>24.110398700000001</c:v>
                </c:pt>
                <c:pt idx="1712">
                  <c:v>60.029732000000003</c:v>
                </c:pt>
                <c:pt idx="1713">
                  <c:v>20.5734733</c:v>
                </c:pt>
                <c:pt idx="1714">
                  <c:v>19.938809800000001</c:v>
                </c:pt>
                <c:pt idx="1715">
                  <c:v>24.492450999999999</c:v>
                </c:pt>
                <c:pt idx="1716">
                  <c:v>32.759392800000001</c:v>
                </c:pt>
                <c:pt idx="1717">
                  <c:v>50.081842700000003</c:v>
                </c:pt>
                <c:pt idx="1718">
                  <c:v>36.585467600000001</c:v>
                </c:pt>
                <c:pt idx="1719">
                  <c:v>90.096927100000002</c:v>
                </c:pt>
                <c:pt idx="1720">
                  <c:v>61.415582999999998</c:v>
                </c:pt>
                <c:pt idx="1721">
                  <c:v>63.866568200000003</c:v>
                </c:pt>
                <c:pt idx="1722">
                  <c:v>47.632479699999998</c:v>
                </c:pt>
                <c:pt idx="1723">
                  <c:v>10.2256675</c:v>
                </c:pt>
                <c:pt idx="1724">
                  <c:v>10.9389243</c:v>
                </c:pt>
                <c:pt idx="1725">
                  <c:v>17.7271833</c:v>
                </c:pt>
                <c:pt idx="1726">
                  <c:v>15.53295</c:v>
                </c:pt>
                <c:pt idx="1727">
                  <c:v>26.477247299999998</c:v>
                </c:pt>
                <c:pt idx="1728">
                  <c:v>47.327119600000003</c:v>
                </c:pt>
                <c:pt idx="1729">
                  <c:v>73.641026600000004</c:v>
                </c:pt>
                <c:pt idx="1730">
                  <c:v>69.177217099999993</c:v>
                </c:pt>
                <c:pt idx="1731">
                  <c:v>13.454295</c:v>
                </c:pt>
                <c:pt idx="1732">
                  <c:v>6.1166010000000002</c:v>
                </c:pt>
                <c:pt idx="1733">
                  <c:v>12.687115500000001</c:v>
                </c:pt>
                <c:pt idx="1734">
                  <c:v>14.329754700000001</c:v>
                </c:pt>
                <c:pt idx="1735">
                  <c:v>8.8018213999999997</c:v>
                </c:pt>
                <c:pt idx="1736">
                  <c:v>11.824457150000001</c:v>
                </c:pt>
                <c:pt idx="1737">
                  <c:v>9.5881694999999993</c:v>
                </c:pt>
                <c:pt idx="1738">
                  <c:v>10.116914</c:v>
                </c:pt>
                <c:pt idx="1739">
                  <c:v>13.628577399999999</c:v>
                </c:pt>
                <c:pt idx="1740">
                  <c:v>17.989827500000001</c:v>
                </c:pt>
                <c:pt idx="1741">
                  <c:v>115.91990945000001</c:v>
                </c:pt>
                <c:pt idx="1742">
                  <c:v>13.922976950000001</c:v>
                </c:pt>
                <c:pt idx="1743">
                  <c:v>21.543083750000001</c:v>
                </c:pt>
                <c:pt idx="1744">
                  <c:v>21.543083750000001</c:v>
                </c:pt>
                <c:pt idx="1745">
                  <c:v>11.2079994</c:v>
                </c:pt>
                <c:pt idx="1746">
                  <c:v>9.0170919000000005</c:v>
                </c:pt>
                <c:pt idx="1747">
                  <c:v>3.4024920999999999</c:v>
                </c:pt>
                <c:pt idx="1748">
                  <c:v>12.1141217</c:v>
                </c:pt>
                <c:pt idx="1749">
                  <c:v>7.7062895999999999</c:v>
                </c:pt>
                <c:pt idx="1750">
                  <c:v>7.4619296999999998</c:v>
                </c:pt>
                <c:pt idx="1751">
                  <c:v>7.6755857000000001</c:v>
                </c:pt>
                <c:pt idx="1752">
                  <c:v>11.476043000000001</c:v>
                </c:pt>
                <c:pt idx="1753">
                  <c:v>10.7132121</c:v>
                </c:pt>
                <c:pt idx="1754">
                  <c:v>15.081982</c:v>
                </c:pt>
                <c:pt idx="1755">
                  <c:v>18.477913950000001</c:v>
                </c:pt>
                <c:pt idx="1756">
                  <c:v>8.2956409499999992</c:v>
                </c:pt>
                <c:pt idx="1757">
                  <c:v>9.9571877999999998</c:v>
                </c:pt>
                <c:pt idx="1758">
                  <c:v>10.2326152</c:v>
                </c:pt>
                <c:pt idx="1759">
                  <c:v>9.2686661000000008</c:v>
                </c:pt>
                <c:pt idx="1760">
                  <c:v>9.5508997999999998</c:v>
                </c:pt>
                <c:pt idx="1761">
                  <c:v>9.5508997999999998</c:v>
                </c:pt>
                <c:pt idx="1762">
                  <c:v>9.5508997999999998</c:v>
                </c:pt>
                <c:pt idx="1763">
                  <c:v>9.5508997999999998</c:v>
                </c:pt>
                <c:pt idx="1764">
                  <c:v>14.5379857</c:v>
                </c:pt>
                <c:pt idx="1765">
                  <c:v>15.35207655</c:v>
                </c:pt>
                <c:pt idx="1766">
                  <c:v>5.5318832000000002</c:v>
                </c:pt>
                <c:pt idx="1767">
                  <c:v>7.5955539999999999</c:v>
                </c:pt>
                <c:pt idx="1768">
                  <c:v>10.2338968</c:v>
                </c:pt>
                <c:pt idx="1769">
                  <c:v>7.3735848500000003</c:v>
                </c:pt>
                <c:pt idx="1770">
                  <c:v>2.9818867</c:v>
                </c:pt>
                <c:pt idx="1771">
                  <c:v>12.4292391</c:v>
                </c:pt>
                <c:pt idx="1772">
                  <c:v>24.912846300000002</c:v>
                </c:pt>
                <c:pt idx="1773">
                  <c:v>5.4481583499999999</c:v>
                </c:pt>
                <c:pt idx="1774">
                  <c:v>4.7670872500000003</c:v>
                </c:pt>
                <c:pt idx="1775">
                  <c:v>7.5266019000000002</c:v>
                </c:pt>
                <c:pt idx="1776">
                  <c:v>3.4337396999999998</c:v>
                </c:pt>
                <c:pt idx="1777">
                  <c:v>3.8489781000000001</c:v>
                </c:pt>
                <c:pt idx="1778">
                  <c:v>5.7961014000000004</c:v>
                </c:pt>
                <c:pt idx="1779">
                  <c:v>6.7133423499999996</c:v>
                </c:pt>
                <c:pt idx="1780">
                  <c:v>14.564568850000001</c:v>
                </c:pt>
                <c:pt idx="1781">
                  <c:v>3.94849015</c:v>
                </c:pt>
                <c:pt idx="1782">
                  <c:v>5.6552905000000004</c:v>
                </c:pt>
                <c:pt idx="1783">
                  <c:v>7.6299298999999996</c:v>
                </c:pt>
                <c:pt idx="1784">
                  <c:v>6.6644462500000001</c:v>
                </c:pt>
                <c:pt idx="1785">
                  <c:v>3.7451840500000002</c:v>
                </c:pt>
                <c:pt idx="1786">
                  <c:v>4.7483915000000003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5-2D43-9B18-6AEF38208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1719919"/>
        <c:axId val="37943183"/>
      </c:barChart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주가</c:v>
                </c:pt>
              </c:strCache>
            </c:strRef>
          </c:tx>
          <c:spPr>
            <a:ln w="28575" cap="rnd">
              <a:solidFill>
                <a:srgbClr val="376091"/>
              </a:solidFill>
              <a:round/>
            </a:ln>
            <a:effectLst/>
          </c:spPr>
          <c:marker>
            <c:symbol val="none"/>
          </c:marker>
          <c:cat>
            <c:numRef>
              <c:f>Sheet1!$E$2:$E$1788</c:f>
              <c:numCache>
                <c:formatCode>m/d/yy</c:formatCode>
                <c:ptCount val="1787"/>
                <c:pt idx="0">
                  <c:v>45966</c:v>
                </c:pt>
                <c:pt idx="1">
                  <c:v>45965</c:v>
                </c:pt>
                <c:pt idx="2">
                  <c:v>45964</c:v>
                </c:pt>
                <c:pt idx="3">
                  <c:v>45961</c:v>
                </c:pt>
                <c:pt idx="4">
                  <c:v>45960</c:v>
                </c:pt>
                <c:pt idx="5">
                  <c:v>45959</c:v>
                </c:pt>
                <c:pt idx="6">
                  <c:v>45958</c:v>
                </c:pt>
                <c:pt idx="7">
                  <c:v>45957</c:v>
                </c:pt>
                <c:pt idx="8">
                  <c:v>45954</c:v>
                </c:pt>
                <c:pt idx="9">
                  <c:v>45953</c:v>
                </c:pt>
                <c:pt idx="10">
                  <c:v>45952</c:v>
                </c:pt>
                <c:pt idx="11">
                  <c:v>45951</c:v>
                </c:pt>
                <c:pt idx="12">
                  <c:v>45950</c:v>
                </c:pt>
                <c:pt idx="13">
                  <c:v>45947</c:v>
                </c:pt>
                <c:pt idx="14">
                  <c:v>45946</c:v>
                </c:pt>
                <c:pt idx="15">
                  <c:v>45945</c:v>
                </c:pt>
                <c:pt idx="16">
                  <c:v>45944</c:v>
                </c:pt>
                <c:pt idx="17">
                  <c:v>45943</c:v>
                </c:pt>
                <c:pt idx="18">
                  <c:v>45940</c:v>
                </c:pt>
                <c:pt idx="19">
                  <c:v>45939</c:v>
                </c:pt>
                <c:pt idx="20">
                  <c:v>45938</c:v>
                </c:pt>
                <c:pt idx="21">
                  <c:v>45937</c:v>
                </c:pt>
                <c:pt idx="22">
                  <c:v>45936</c:v>
                </c:pt>
                <c:pt idx="23">
                  <c:v>45933</c:v>
                </c:pt>
                <c:pt idx="24">
                  <c:v>45932</c:v>
                </c:pt>
                <c:pt idx="25">
                  <c:v>45931</c:v>
                </c:pt>
                <c:pt idx="26">
                  <c:v>45930</c:v>
                </c:pt>
                <c:pt idx="27">
                  <c:v>45929</c:v>
                </c:pt>
                <c:pt idx="28">
                  <c:v>45926</c:v>
                </c:pt>
                <c:pt idx="29">
                  <c:v>45925</c:v>
                </c:pt>
                <c:pt idx="30">
                  <c:v>45924</c:v>
                </c:pt>
                <c:pt idx="31">
                  <c:v>45923</c:v>
                </c:pt>
                <c:pt idx="32">
                  <c:v>45922</c:v>
                </c:pt>
                <c:pt idx="33">
                  <c:v>45919</c:v>
                </c:pt>
                <c:pt idx="34">
                  <c:v>45918</c:v>
                </c:pt>
                <c:pt idx="35">
                  <c:v>45917</c:v>
                </c:pt>
                <c:pt idx="36">
                  <c:v>45916</c:v>
                </c:pt>
                <c:pt idx="37">
                  <c:v>45915</c:v>
                </c:pt>
                <c:pt idx="38">
                  <c:v>45912</c:v>
                </c:pt>
                <c:pt idx="39">
                  <c:v>45911</c:v>
                </c:pt>
                <c:pt idx="40">
                  <c:v>45910</c:v>
                </c:pt>
                <c:pt idx="41">
                  <c:v>45909</c:v>
                </c:pt>
                <c:pt idx="42">
                  <c:v>45908</c:v>
                </c:pt>
                <c:pt idx="43">
                  <c:v>45905</c:v>
                </c:pt>
                <c:pt idx="44">
                  <c:v>45904</c:v>
                </c:pt>
                <c:pt idx="45">
                  <c:v>45903</c:v>
                </c:pt>
                <c:pt idx="46">
                  <c:v>45902</c:v>
                </c:pt>
                <c:pt idx="47">
                  <c:v>45901</c:v>
                </c:pt>
                <c:pt idx="48">
                  <c:v>45898</c:v>
                </c:pt>
                <c:pt idx="49">
                  <c:v>45897</c:v>
                </c:pt>
                <c:pt idx="50">
                  <c:v>45896</c:v>
                </c:pt>
                <c:pt idx="51">
                  <c:v>45895</c:v>
                </c:pt>
                <c:pt idx="52">
                  <c:v>45894</c:v>
                </c:pt>
                <c:pt idx="53">
                  <c:v>45891</c:v>
                </c:pt>
                <c:pt idx="54">
                  <c:v>45890</c:v>
                </c:pt>
                <c:pt idx="55">
                  <c:v>45889</c:v>
                </c:pt>
                <c:pt idx="56">
                  <c:v>45888</c:v>
                </c:pt>
                <c:pt idx="57">
                  <c:v>45887</c:v>
                </c:pt>
                <c:pt idx="58">
                  <c:v>45884</c:v>
                </c:pt>
                <c:pt idx="59">
                  <c:v>45883</c:v>
                </c:pt>
                <c:pt idx="60">
                  <c:v>45882</c:v>
                </c:pt>
                <c:pt idx="61">
                  <c:v>45881</c:v>
                </c:pt>
                <c:pt idx="62">
                  <c:v>45880</c:v>
                </c:pt>
                <c:pt idx="63">
                  <c:v>45877</c:v>
                </c:pt>
                <c:pt idx="64">
                  <c:v>45876</c:v>
                </c:pt>
                <c:pt idx="65">
                  <c:v>45875</c:v>
                </c:pt>
                <c:pt idx="66">
                  <c:v>45874</c:v>
                </c:pt>
                <c:pt idx="67">
                  <c:v>45873</c:v>
                </c:pt>
                <c:pt idx="68">
                  <c:v>45870</c:v>
                </c:pt>
                <c:pt idx="69">
                  <c:v>45869</c:v>
                </c:pt>
                <c:pt idx="70">
                  <c:v>45868</c:v>
                </c:pt>
                <c:pt idx="71">
                  <c:v>45867</c:v>
                </c:pt>
                <c:pt idx="72">
                  <c:v>45866</c:v>
                </c:pt>
                <c:pt idx="73">
                  <c:v>45863</c:v>
                </c:pt>
                <c:pt idx="74">
                  <c:v>45862</c:v>
                </c:pt>
                <c:pt idx="75">
                  <c:v>45861</c:v>
                </c:pt>
                <c:pt idx="76">
                  <c:v>45860</c:v>
                </c:pt>
                <c:pt idx="77">
                  <c:v>45859</c:v>
                </c:pt>
                <c:pt idx="78">
                  <c:v>45856</c:v>
                </c:pt>
                <c:pt idx="79">
                  <c:v>45855</c:v>
                </c:pt>
                <c:pt idx="80">
                  <c:v>45854</c:v>
                </c:pt>
                <c:pt idx="81">
                  <c:v>45853</c:v>
                </c:pt>
                <c:pt idx="82">
                  <c:v>45852</c:v>
                </c:pt>
                <c:pt idx="83">
                  <c:v>45849</c:v>
                </c:pt>
                <c:pt idx="84">
                  <c:v>45848</c:v>
                </c:pt>
                <c:pt idx="85">
                  <c:v>45847</c:v>
                </c:pt>
                <c:pt idx="86">
                  <c:v>45846</c:v>
                </c:pt>
                <c:pt idx="87">
                  <c:v>45845</c:v>
                </c:pt>
                <c:pt idx="88">
                  <c:v>45842</c:v>
                </c:pt>
                <c:pt idx="89">
                  <c:v>45841</c:v>
                </c:pt>
                <c:pt idx="90">
                  <c:v>45840</c:v>
                </c:pt>
                <c:pt idx="91">
                  <c:v>45839</c:v>
                </c:pt>
                <c:pt idx="92">
                  <c:v>45838</c:v>
                </c:pt>
                <c:pt idx="93">
                  <c:v>45835</c:v>
                </c:pt>
                <c:pt idx="94">
                  <c:v>45834</c:v>
                </c:pt>
                <c:pt idx="95">
                  <c:v>45833</c:v>
                </c:pt>
                <c:pt idx="96">
                  <c:v>45832</c:v>
                </c:pt>
                <c:pt idx="97">
                  <c:v>45831</c:v>
                </c:pt>
                <c:pt idx="98">
                  <c:v>45828</c:v>
                </c:pt>
                <c:pt idx="99">
                  <c:v>45827</c:v>
                </c:pt>
                <c:pt idx="100">
                  <c:v>45826</c:v>
                </c:pt>
                <c:pt idx="101">
                  <c:v>45825</c:v>
                </c:pt>
                <c:pt idx="102">
                  <c:v>45824</c:v>
                </c:pt>
                <c:pt idx="103">
                  <c:v>45821</c:v>
                </c:pt>
                <c:pt idx="104">
                  <c:v>45820</c:v>
                </c:pt>
                <c:pt idx="105">
                  <c:v>45819</c:v>
                </c:pt>
                <c:pt idx="106">
                  <c:v>45818</c:v>
                </c:pt>
                <c:pt idx="107">
                  <c:v>45817</c:v>
                </c:pt>
                <c:pt idx="108">
                  <c:v>45814</c:v>
                </c:pt>
                <c:pt idx="109">
                  <c:v>45813</c:v>
                </c:pt>
                <c:pt idx="110">
                  <c:v>45812</c:v>
                </c:pt>
                <c:pt idx="111">
                  <c:v>45811</c:v>
                </c:pt>
                <c:pt idx="112">
                  <c:v>45810</c:v>
                </c:pt>
                <c:pt idx="113">
                  <c:v>45807</c:v>
                </c:pt>
                <c:pt idx="114">
                  <c:v>45806</c:v>
                </c:pt>
                <c:pt idx="115">
                  <c:v>45805</c:v>
                </c:pt>
                <c:pt idx="116">
                  <c:v>45804</c:v>
                </c:pt>
                <c:pt idx="117">
                  <c:v>45803</c:v>
                </c:pt>
                <c:pt idx="118">
                  <c:v>45800</c:v>
                </c:pt>
                <c:pt idx="119">
                  <c:v>45799</c:v>
                </c:pt>
                <c:pt idx="120">
                  <c:v>45798</c:v>
                </c:pt>
                <c:pt idx="121">
                  <c:v>45797</c:v>
                </c:pt>
                <c:pt idx="122">
                  <c:v>45796</c:v>
                </c:pt>
                <c:pt idx="123">
                  <c:v>45793</c:v>
                </c:pt>
                <c:pt idx="124">
                  <c:v>45792</c:v>
                </c:pt>
                <c:pt idx="125">
                  <c:v>45791</c:v>
                </c:pt>
                <c:pt idx="126">
                  <c:v>45790</c:v>
                </c:pt>
                <c:pt idx="127">
                  <c:v>45789</c:v>
                </c:pt>
                <c:pt idx="128">
                  <c:v>45786</c:v>
                </c:pt>
                <c:pt idx="129">
                  <c:v>45785</c:v>
                </c:pt>
                <c:pt idx="130">
                  <c:v>45784</c:v>
                </c:pt>
                <c:pt idx="131">
                  <c:v>45783</c:v>
                </c:pt>
                <c:pt idx="132">
                  <c:v>45782</c:v>
                </c:pt>
                <c:pt idx="133">
                  <c:v>45779</c:v>
                </c:pt>
                <c:pt idx="134">
                  <c:v>45778</c:v>
                </c:pt>
                <c:pt idx="135">
                  <c:v>45777</c:v>
                </c:pt>
                <c:pt idx="136">
                  <c:v>45776</c:v>
                </c:pt>
                <c:pt idx="137">
                  <c:v>45775</c:v>
                </c:pt>
                <c:pt idx="138">
                  <c:v>45772</c:v>
                </c:pt>
                <c:pt idx="139">
                  <c:v>45771</c:v>
                </c:pt>
                <c:pt idx="140">
                  <c:v>45770</c:v>
                </c:pt>
                <c:pt idx="141">
                  <c:v>45769</c:v>
                </c:pt>
                <c:pt idx="142">
                  <c:v>45768</c:v>
                </c:pt>
                <c:pt idx="143">
                  <c:v>45765</c:v>
                </c:pt>
                <c:pt idx="144">
                  <c:v>45764</c:v>
                </c:pt>
                <c:pt idx="145">
                  <c:v>45763</c:v>
                </c:pt>
                <c:pt idx="146">
                  <c:v>45762</c:v>
                </c:pt>
                <c:pt idx="147">
                  <c:v>45761</c:v>
                </c:pt>
                <c:pt idx="148">
                  <c:v>45758</c:v>
                </c:pt>
                <c:pt idx="149">
                  <c:v>45757</c:v>
                </c:pt>
                <c:pt idx="150">
                  <c:v>45756</c:v>
                </c:pt>
                <c:pt idx="151">
                  <c:v>45755</c:v>
                </c:pt>
                <c:pt idx="152">
                  <c:v>45754</c:v>
                </c:pt>
                <c:pt idx="153">
                  <c:v>45751</c:v>
                </c:pt>
                <c:pt idx="154">
                  <c:v>45750</c:v>
                </c:pt>
                <c:pt idx="155">
                  <c:v>45749</c:v>
                </c:pt>
                <c:pt idx="156">
                  <c:v>45748</c:v>
                </c:pt>
                <c:pt idx="157">
                  <c:v>45747</c:v>
                </c:pt>
                <c:pt idx="158">
                  <c:v>45744</c:v>
                </c:pt>
                <c:pt idx="159">
                  <c:v>45743</c:v>
                </c:pt>
                <c:pt idx="160">
                  <c:v>45742</c:v>
                </c:pt>
                <c:pt idx="161">
                  <c:v>45741</c:v>
                </c:pt>
                <c:pt idx="162">
                  <c:v>45740</c:v>
                </c:pt>
                <c:pt idx="163">
                  <c:v>45737</c:v>
                </c:pt>
                <c:pt idx="164">
                  <c:v>45736</c:v>
                </c:pt>
                <c:pt idx="165">
                  <c:v>45735</c:v>
                </c:pt>
                <c:pt idx="166">
                  <c:v>45734</c:v>
                </c:pt>
                <c:pt idx="167">
                  <c:v>45733</c:v>
                </c:pt>
                <c:pt idx="168">
                  <c:v>45730</c:v>
                </c:pt>
                <c:pt idx="169">
                  <c:v>45729</c:v>
                </c:pt>
                <c:pt idx="170">
                  <c:v>45728</c:v>
                </c:pt>
                <c:pt idx="171">
                  <c:v>45727</c:v>
                </c:pt>
                <c:pt idx="172">
                  <c:v>45726</c:v>
                </c:pt>
                <c:pt idx="173">
                  <c:v>45723</c:v>
                </c:pt>
                <c:pt idx="174">
                  <c:v>45722</c:v>
                </c:pt>
                <c:pt idx="175">
                  <c:v>45721</c:v>
                </c:pt>
                <c:pt idx="176">
                  <c:v>45720</c:v>
                </c:pt>
                <c:pt idx="177">
                  <c:v>45719</c:v>
                </c:pt>
                <c:pt idx="178">
                  <c:v>45716</c:v>
                </c:pt>
                <c:pt idx="179">
                  <c:v>45715</c:v>
                </c:pt>
                <c:pt idx="180">
                  <c:v>45714</c:v>
                </c:pt>
                <c:pt idx="181">
                  <c:v>45713</c:v>
                </c:pt>
                <c:pt idx="182">
                  <c:v>45712</c:v>
                </c:pt>
                <c:pt idx="183">
                  <c:v>45709</c:v>
                </c:pt>
                <c:pt idx="184">
                  <c:v>45708</c:v>
                </c:pt>
                <c:pt idx="185">
                  <c:v>45707</c:v>
                </c:pt>
                <c:pt idx="186">
                  <c:v>45706</c:v>
                </c:pt>
                <c:pt idx="187">
                  <c:v>45705</c:v>
                </c:pt>
                <c:pt idx="188">
                  <c:v>45702</c:v>
                </c:pt>
                <c:pt idx="189">
                  <c:v>45701</c:v>
                </c:pt>
                <c:pt idx="190">
                  <c:v>45700</c:v>
                </c:pt>
                <c:pt idx="191">
                  <c:v>45699</c:v>
                </c:pt>
                <c:pt idx="192">
                  <c:v>45698</c:v>
                </c:pt>
                <c:pt idx="193">
                  <c:v>45695</c:v>
                </c:pt>
                <c:pt idx="194">
                  <c:v>45694</c:v>
                </c:pt>
                <c:pt idx="195">
                  <c:v>45693</c:v>
                </c:pt>
                <c:pt idx="196">
                  <c:v>45692</c:v>
                </c:pt>
                <c:pt idx="197">
                  <c:v>45691</c:v>
                </c:pt>
                <c:pt idx="198">
                  <c:v>45688</c:v>
                </c:pt>
                <c:pt idx="199">
                  <c:v>45687</c:v>
                </c:pt>
                <c:pt idx="200">
                  <c:v>45686</c:v>
                </c:pt>
                <c:pt idx="201">
                  <c:v>45685</c:v>
                </c:pt>
                <c:pt idx="202">
                  <c:v>45684</c:v>
                </c:pt>
                <c:pt idx="203">
                  <c:v>45681</c:v>
                </c:pt>
                <c:pt idx="204">
                  <c:v>45680</c:v>
                </c:pt>
                <c:pt idx="205">
                  <c:v>45679</c:v>
                </c:pt>
                <c:pt idx="206">
                  <c:v>45678</c:v>
                </c:pt>
                <c:pt idx="207">
                  <c:v>45677</c:v>
                </c:pt>
                <c:pt idx="208">
                  <c:v>45674</c:v>
                </c:pt>
                <c:pt idx="209">
                  <c:v>45673</c:v>
                </c:pt>
                <c:pt idx="210">
                  <c:v>45672</c:v>
                </c:pt>
                <c:pt idx="211">
                  <c:v>45671</c:v>
                </c:pt>
                <c:pt idx="212">
                  <c:v>45670</c:v>
                </c:pt>
                <c:pt idx="213">
                  <c:v>45667</c:v>
                </c:pt>
                <c:pt idx="214">
                  <c:v>45666</c:v>
                </c:pt>
                <c:pt idx="215">
                  <c:v>45665</c:v>
                </c:pt>
                <c:pt idx="216">
                  <c:v>45664</c:v>
                </c:pt>
                <c:pt idx="217">
                  <c:v>45663</c:v>
                </c:pt>
                <c:pt idx="218">
                  <c:v>45660</c:v>
                </c:pt>
                <c:pt idx="219">
                  <c:v>45659</c:v>
                </c:pt>
                <c:pt idx="220">
                  <c:v>45658</c:v>
                </c:pt>
                <c:pt idx="221">
                  <c:v>45657</c:v>
                </c:pt>
                <c:pt idx="222">
                  <c:v>45656</c:v>
                </c:pt>
                <c:pt idx="223">
                  <c:v>45653</c:v>
                </c:pt>
                <c:pt idx="224">
                  <c:v>45652</c:v>
                </c:pt>
                <c:pt idx="225">
                  <c:v>45651</c:v>
                </c:pt>
                <c:pt idx="226">
                  <c:v>45650</c:v>
                </c:pt>
                <c:pt idx="227">
                  <c:v>45649</c:v>
                </c:pt>
                <c:pt idx="228">
                  <c:v>45646</c:v>
                </c:pt>
                <c:pt idx="229">
                  <c:v>45645</c:v>
                </c:pt>
                <c:pt idx="230">
                  <c:v>45644</c:v>
                </c:pt>
                <c:pt idx="231">
                  <c:v>45643</c:v>
                </c:pt>
                <c:pt idx="232">
                  <c:v>45642</c:v>
                </c:pt>
                <c:pt idx="233">
                  <c:v>45639</c:v>
                </c:pt>
                <c:pt idx="234">
                  <c:v>45638</c:v>
                </c:pt>
                <c:pt idx="235">
                  <c:v>45637</c:v>
                </c:pt>
                <c:pt idx="236">
                  <c:v>45636</c:v>
                </c:pt>
                <c:pt idx="237">
                  <c:v>45635</c:v>
                </c:pt>
                <c:pt idx="238">
                  <c:v>45632</c:v>
                </c:pt>
                <c:pt idx="239">
                  <c:v>45631</c:v>
                </c:pt>
                <c:pt idx="240">
                  <c:v>45630</c:v>
                </c:pt>
                <c:pt idx="241">
                  <c:v>45629</c:v>
                </c:pt>
                <c:pt idx="242">
                  <c:v>45628</c:v>
                </c:pt>
                <c:pt idx="243">
                  <c:v>45625</c:v>
                </c:pt>
                <c:pt idx="244">
                  <c:v>45624</c:v>
                </c:pt>
                <c:pt idx="245">
                  <c:v>45623</c:v>
                </c:pt>
                <c:pt idx="246">
                  <c:v>45622</c:v>
                </c:pt>
                <c:pt idx="247">
                  <c:v>45621</c:v>
                </c:pt>
                <c:pt idx="248">
                  <c:v>45618</c:v>
                </c:pt>
                <c:pt idx="249">
                  <c:v>45617</c:v>
                </c:pt>
                <c:pt idx="250">
                  <c:v>45616</c:v>
                </c:pt>
                <c:pt idx="251">
                  <c:v>45615</c:v>
                </c:pt>
                <c:pt idx="252">
                  <c:v>45614</c:v>
                </c:pt>
                <c:pt idx="253">
                  <c:v>45611</c:v>
                </c:pt>
                <c:pt idx="254">
                  <c:v>45610</c:v>
                </c:pt>
                <c:pt idx="255">
                  <c:v>45609</c:v>
                </c:pt>
                <c:pt idx="256">
                  <c:v>45608</c:v>
                </c:pt>
                <c:pt idx="257">
                  <c:v>45607</c:v>
                </c:pt>
                <c:pt idx="258">
                  <c:v>45604</c:v>
                </c:pt>
                <c:pt idx="259">
                  <c:v>45603</c:v>
                </c:pt>
                <c:pt idx="260">
                  <c:v>45602</c:v>
                </c:pt>
                <c:pt idx="261">
                  <c:v>45601</c:v>
                </c:pt>
                <c:pt idx="262">
                  <c:v>45600</c:v>
                </c:pt>
                <c:pt idx="263">
                  <c:v>45597</c:v>
                </c:pt>
                <c:pt idx="264">
                  <c:v>45596</c:v>
                </c:pt>
                <c:pt idx="265">
                  <c:v>45595</c:v>
                </c:pt>
                <c:pt idx="266">
                  <c:v>45594</c:v>
                </c:pt>
                <c:pt idx="267">
                  <c:v>45593</c:v>
                </c:pt>
                <c:pt idx="268">
                  <c:v>45590</c:v>
                </c:pt>
                <c:pt idx="269">
                  <c:v>45589</c:v>
                </c:pt>
                <c:pt idx="270">
                  <c:v>45588</c:v>
                </c:pt>
                <c:pt idx="271">
                  <c:v>45587</c:v>
                </c:pt>
                <c:pt idx="272">
                  <c:v>45586</c:v>
                </c:pt>
                <c:pt idx="273">
                  <c:v>45583</c:v>
                </c:pt>
                <c:pt idx="274">
                  <c:v>45582</c:v>
                </c:pt>
                <c:pt idx="275">
                  <c:v>45581</c:v>
                </c:pt>
                <c:pt idx="276">
                  <c:v>45580</c:v>
                </c:pt>
                <c:pt idx="277">
                  <c:v>45579</c:v>
                </c:pt>
                <c:pt idx="278">
                  <c:v>45576</c:v>
                </c:pt>
                <c:pt idx="279">
                  <c:v>45575</c:v>
                </c:pt>
                <c:pt idx="280">
                  <c:v>45574</c:v>
                </c:pt>
                <c:pt idx="281">
                  <c:v>45573</c:v>
                </c:pt>
                <c:pt idx="282">
                  <c:v>45572</c:v>
                </c:pt>
                <c:pt idx="283">
                  <c:v>45569</c:v>
                </c:pt>
                <c:pt idx="284">
                  <c:v>45568</c:v>
                </c:pt>
                <c:pt idx="285">
                  <c:v>45567</c:v>
                </c:pt>
                <c:pt idx="286">
                  <c:v>45566</c:v>
                </c:pt>
                <c:pt idx="287">
                  <c:v>45565</c:v>
                </c:pt>
                <c:pt idx="288">
                  <c:v>45562</c:v>
                </c:pt>
                <c:pt idx="289">
                  <c:v>45561</c:v>
                </c:pt>
                <c:pt idx="290">
                  <c:v>45560</c:v>
                </c:pt>
                <c:pt idx="291">
                  <c:v>45559</c:v>
                </c:pt>
                <c:pt idx="292">
                  <c:v>45558</c:v>
                </c:pt>
                <c:pt idx="293">
                  <c:v>45555</c:v>
                </c:pt>
                <c:pt idx="294">
                  <c:v>45554</c:v>
                </c:pt>
                <c:pt idx="295">
                  <c:v>45553</c:v>
                </c:pt>
                <c:pt idx="296">
                  <c:v>45552</c:v>
                </c:pt>
                <c:pt idx="297">
                  <c:v>45551</c:v>
                </c:pt>
                <c:pt idx="298">
                  <c:v>45548</c:v>
                </c:pt>
                <c:pt idx="299">
                  <c:v>45547</c:v>
                </c:pt>
                <c:pt idx="300">
                  <c:v>45546</c:v>
                </c:pt>
                <c:pt idx="301">
                  <c:v>45545</c:v>
                </c:pt>
                <c:pt idx="302">
                  <c:v>45544</c:v>
                </c:pt>
                <c:pt idx="303">
                  <c:v>45541</c:v>
                </c:pt>
                <c:pt idx="304">
                  <c:v>45540</c:v>
                </c:pt>
                <c:pt idx="305">
                  <c:v>45539</c:v>
                </c:pt>
                <c:pt idx="306">
                  <c:v>45538</c:v>
                </c:pt>
                <c:pt idx="307">
                  <c:v>45537</c:v>
                </c:pt>
                <c:pt idx="308">
                  <c:v>45534</c:v>
                </c:pt>
                <c:pt idx="309">
                  <c:v>45533</c:v>
                </c:pt>
                <c:pt idx="310">
                  <c:v>45532</c:v>
                </c:pt>
                <c:pt idx="311">
                  <c:v>45531</c:v>
                </c:pt>
                <c:pt idx="312">
                  <c:v>45530</c:v>
                </c:pt>
                <c:pt idx="313">
                  <c:v>45527</c:v>
                </c:pt>
                <c:pt idx="314">
                  <c:v>45526</c:v>
                </c:pt>
                <c:pt idx="315">
                  <c:v>45525</c:v>
                </c:pt>
                <c:pt idx="316">
                  <c:v>45524</c:v>
                </c:pt>
                <c:pt idx="317">
                  <c:v>45523</c:v>
                </c:pt>
                <c:pt idx="318">
                  <c:v>45520</c:v>
                </c:pt>
                <c:pt idx="319">
                  <c:v>45519</c:v>
                </c:pt>
                <c:pt idx="320">
                  <c:v>45518</c:v>
                </c:pt>
                <c:pt idx="321">
                  <c:v>45517</c:v>
                </c:pt>
                <c:pt idx="322">
                  <c:v>45516</c:v>
                </c:pt>
                <c:pt idx="323">
                  <c:v>45513</c:v>
                </c:pt>
                <c:pt idx="324">
                  <c:v>45512</c:v>
                </c:pt>
                <c:pt idx="325">
                  <c:v>45511</c:v>
                </c:pt>
                <c:pt idx="326">
                  <c:v>45510</c:v>
                </c:pt>
                <c:pt idx="327">
                  <c:v>45509</c:v>
                </c:pt>
                <c:pt idx="328">
                  <c:v>45506</c:v>
                </c:pt>
                <c:pt idx="329">
                  <c:v>45505</c:v>
                </c:pt>
                <c:pt idx="330">
                  <c:v>45504</c:v>
                </c:pt>
                <c:pt idx="331">
                  <c:v>45503</c:v>
                </c:pt>
                <c:pt idx="332">
                  <c:v>45502</c:v>
                </c:pt>
                <c:pt idx="333">
                  <c:v>45499</c:v>
                </c:pt>
                <c:pt idx="334">
                  <c:v>45498</c:v>
                </c:pt>
                <c:pt idx="335">
                  <c:v>45497</c:v>
                </c:pt>
                <c:pt idx="336">
                  <c:v>45496</c:v>
                </c:pt>
                <c:pt idx="337">
                  <c:v>45495</c:v>
                </c:pt>
                <c:pt idx="338">
                  <c:v>45492</c:v>
                </c:pt>
                <c:pt idx="339">
                  <c:v>45491</c:v>
                </c:pt>
                <c:pt idx="340">
                  <c:v>45490</c:v>
                </c:pt>
                <c:pt idx="341">
                  <c:v>45489</c:v>
                </c:pt>
                <c:pt idx="342">
                  <c:v>45488</c:v>
                </c:pt>
                <c:pt idx="343">
                  <c:v>45485</c:v>
                </c:pt>
                <c:pt idx="344">
                  <c:v>45484</c:v>
                </c:pt>
                <c:pt idx="345">
                  <c:v>45483</c:v>
                </c:pt>
                <c:pt idx="346">
                  <c:v>45482</c:v>
                </c:pt>
                <c:pt idx="347">
                  <c:v>45481</c:v>
                </c:pt>
                <c:pt idx="348">
                  <c:v>45478</c:v>
                </c:pt>
                <c:pt idx="349">
                  <c:v>45477</c:v>
                </c:pt>
                <c:pt idx="350">
                  <c:v>45476</c:v>
                </c:pt>
                <c:pt idx="351">
                  <c:v>45475</c:v>
                </c:pt>
                <c:pt idx="352">
                  <c:v>45474</c:v>
                </c:pt>
                <c:pt idx="353">
                  <c:v>45471</c:v>
                </c:pt>
                <c:pt idx="354">
                  <c:v>45470</c:v>
                </c:pt>
                <c:pt idx="355">
                  <c:v>45469</c:v>
                </c:pt>
                <c:pt idx="356">
                  <c:v>45468</c:v>
                </c:pt>
                <c:pt idx="357">
                  <c:v>45467</c:v>
                </c:pt>
                <c:pt idx="358">
                  <c:v>45464</c:v>
                </c:pt>
                <c:pt idx="359">
                  <c:v>45463</c:v>
                </c:pt>
                <c:pt idx="360">
                  <c:v>45462</c:v>
                </c:pt>
                <c:pt idx="361">
                  <c:v>45461</c:v>
                </c:pt>
                <c:pt idx="362">
                  <c:v>45460</c:v>
                </c:pt>
                <c:pt idx="363">
                  <c:v>45457</c:v>
                </c:pt>
                <c:pt idx="364">
                  <c:v>45456</c:v>
                </c:pt>
                <c:pt idx="365">
                  <c:v>45455</c:v>
                </c:pt>
                <c:pt idx="366">
                  <c:v>45454</c:v>
                </c:pt>
                <c:pt idx="367">
                  <c:v>45453</c:v>
                </c:pt>
                <c:pt idx="368">
                  <c:v>45450</c:v>
                </c:pt>
                <c:pt idx="369">
                  <c:v>45449</c:v>
                </c:pt>
                <c:pt idx="370">
                  <c:v>45448</c:v>
                </c:pt>
                <c:pt idx="371">
                  <c:v>45447</c:v>
                </c:pt>
                <c:pt idx="372">
                  <c:v>45446</c:v>
                </c:pt>
                <c:pt idx="373">
                  <c:v>45443</c:v>
                </c:pt>
                <c:pt idx="374">
                  <c:v>45442</c:v>
                </c:pt>
                <c:pt idx="375">
                  <c:v>45441</c:v>
                </c:pt>
                <c:pt idx="376">
                  <c:v>45440</c:v>
                </c:pt>
                <c:pt idx="377">
                  <c:v>45439</c:v>
                </c:pt>
                <c:pt idx="378">
                  <c:v>45436</c:v>
                </c:pt>
                <c:pt idx="379">
                  <c:v>45435</c:v>
                </c:pt>
                <c:pt idx="380">
                  <c:v>45434</c:v>
                </c:pt>
                <c:pt idx="381">
                  <c:v>45433</c:v>
                </c:pt>
                <c:pt idx="382">
                  <c:v>45432</c:v>
                </c:pt>
                <c:pt idx="383">
                  <c:v>45429</c:v>
                </c:pt>
                <c:pt idx="384">
                  <c:v>45428</c:v>
                </c:pt>
                <c:pt idx="385">
                  <c:v>45427</c:v>
                </c:pt>
                <c:pt idx="386">
                  <c:v>45426</c:v>
                </c:pt>
                <c:pt idx="387">
                  <c:v>45425</c:v>
                </c:pt>
                <c:pt idx="388">
                  <c:v>45422</c:v>
                </c:pt>
                <c:pt idx="389">
                  <c:v>45421</c:v>
                </c:pt>
                <c:pt idx="390">
                  <c:v>45420</c:v>
                </c:pt>
                <c:pt idx="391">
                  <c:v>45419</c:v>
                </c:pt>
                <c:pt idx="392">
                  <c:v>45418</c:v>
                </c:pt>
                <c:pt idx="393">
                  <c:v>45415</c:v>
                </c:pt>
                <c:pt idx="394">
                  <c:v>45414</c:v>
                </c:pt>
                <c:pt idx="395">
                  <c:v>45413</c:v>
                </c:pt>
                <c:pt idx="396">
                  <c:v>45412</c:v>
                </c:pt>
                <c:pt idx="397">
                  <c:v>45411</c:v>
                </c:pt>
                <c:pt idx="398">
                  <c:v>45408</c:v>
                </c:pt>
                <c:pt idx="399">
                  <c:v>45407</c:v>
                </c:pt>
                <c:pt idx="400">
                  <c:v>45406</c:v>
                </c:pt>
                <c:pt idx="401">
                  <c:v>45405</c:v>
                </c:pt>
                <c:pt idx="402">
                  <c:v>45404</c:v>
                </c:pt>
                <c:pt idx="403">
                  <c:v>45401</c:v>
                </c:pt>
                <c:pt idx="404">
                  <c:v>45400</c:v>
                </c:pt>
                <c:pt idx="405">
                  <c:v>45399</c:v>
                </c:pt>
                <c:pt idx="406">
                  <c:v>45398</c:v>
                </c:pt>
                <c:pt idx="407">
                  <c:v>45397</c:v>
                </c:pt>
                <c:pt idx="408">
                  <c:v>45394</c:v>
                </c:pt>
                <c:pt idx="409">
                  <c:v>45393</c:v>
                </c:pt>
                <c:pt idx="410">
                  <c:v>45392</c:v>
                </c:pt>
                <c:pt idx="411">
                  <c:v>45391</c:v>
                </c:pt>
                <c:pt idx="412">
                  <c:v>45390</c:v>
                </c:pt>
                <c:pt idx="413">
                  <c:v>45387</c:v>
                </c:pt>
                <c:pt idx="414">
                  <c:v>45386</c:v>
                </c:pt>
                <c:pt idx="415">
                  <c:v>45385</c:v>
                </c:pt>
                <c:pt idx="416">
                  <c:v>45384</c:v>
                </c:pt>
                <c:pt idx="417">
                  <c:v>45383</c:v>
                </c:pt>
                <c:pt idx="418">
                  <c:v>45380</c:v>
                </c:pt>
                <c:pt idx="419">
                  <c:v>45379</c:v>
                </c:pt>
                <c:pt idx="420">
                  <c:v>45378</c:v>
                </c:pt>
                <c:pt idx="421">
                  <c:v>45377</c:v>
                </c:pt>
                <c:pt idx="422">
                  <c:v>45376</c:v>
                </c:pt>
                <c:pt idx="423">
                  <c:v>45373</c:v>
                </c:pt>
                <c:pt idx="424">
                  <c:v>45372</c:v>
                </c:pt>
                <c:pt idx="425">
                  <c:v>45371</c:v>
                </c:pt>
                <c:pt idx="426">
                  <c:v>45370</c:v>
                </c:pt>
                <c:pt idx="427">
                  <c:v>45369</c:v>
                </c:pt>
                <c:pt idx="428">
                  <c:v>45366</c:v>
                </c:pt>
                <c:pt idx="429">
                  <c:v>45365</c:v>
                </c:pt>
                <c:pt idx="430">
                  <c:v>45364</c:v>
                </c:pt>
                <c:pt idx="431">
                  <c:v>45363</c:v>
                </c:pt>
                <c:pt idx="432">
                  <c:v>45362</c:v>
                </c:pt>
                <c:pt idx="433">
                  <c:v>45359</c:v>
                </c:pt>
                <c:pt idx="434">
                  <c:v>45358</c:v>
                </c:pt>
                <c:pt idx="435">
                  <c:v>45357</c:v>
                </c:pt>
                <c:pt idx="436">
                  <c:v>45356</c:v>
                </c:pt>
                <c:pt idx="437">
                  <c:v>45355</c:v>
                </c:pt>
                <c:pt idx="438">
                  <c:v>45352</c:v>
                </c:pt>
                <c:pt idx="439">
                  <c:v>45351</c:v>
                </c:pt>
                <c:pt idx="440">
                  <c:v>45350</c:v>
                </c:pt>
                <c:pt idx="441">
                  <c:v>45349</c:v>
                </c:pt>
                <c:pt idx="442">
                  <c:v>45348</c:v>
                </c:pt>
                <c:pt idx="443">
                  <c:v>45345</c:v>
                </c:pt>
                <c:pt idx="444">
                  <c:v>45344</c:v>
                </c:pt>
                <c:pt idx="445">
                  <c:v>45343</c:v>
                </c:pt>
                <c:pt idx="446">
                  <c:v>45342</c:v>
                </c:pt>
                <c:pt idx="447">
                  <c:v>45341</c:v>
                </c:pt>
                <c:pt idx="448">
                  <c:v>45338</c:v>
                </c:pt>
                <c:pt idx="449">
                  <c:v>45337</c:v>
                </c:pt>
                <c:pt idx="450">
                  <c:v>45336</c:v>
                </c:pt>
                <c:pt idx="451">
                  <c:v>45335</c:v>
                </c:pt>
                <c:pt idx="452">
                  <c:v>45334</c:v>
                </c:pt>
                <c:pt idx="453">
                  <c:v>45331</c:v>
                </c:pt>
                <c:pt idx="454">
                  <c:v>45330</c:v>
                </c:pt>
                <c:pt idx="455">
                  <c:v>45329</c:v>
                </c:pt>
                <c:pt idx="456">
                  <c:v>45328</c:v>
                </c:pt>
                <c:pt idx="457">
                  <c:v>45327</c:v>
                </c:pt>
                <c:pt idx="458">
                  <c:v>45324</c:v>
                </c:pt>
                <c:pt idx="459">
                  <c:v>45323</c:v>
                </c:pt>
                <c:pt idx="460">
                  <c:v>45322</c:v>
                </c:pt>
                <c:pt idx="461">
                  <c:v>45321</c:v>
                </c:pt>
                <c:pt idx="462">
                  <c:v>45320</c:v>
                </c:pt>
                <c:pt idx="463">
                  <c:v>45317</c:v>
                </c:pt>
                <c:pt idx="464">
                  <c:v>45316</c:v>
                </c:pt>
                <c:pt idx="465">
                  <c:v>45315</c:v>
                </c:pt>
                <c:pt idx="466">
                  <c:v>45314</c:v>
                </c:pt>
                <c:pt idx="467">
                  <c:v>45313</c:v>
                </c:pt>
                <c:pt idx="468">
                  <c:v>45310</c:v>
                </c:pt>
                <c:pt idx="469">
                  <c:v>45309</c:v>
                </c:pt>
                <c:pt idx="470">
                  <c:v>45308</c:v>
                </c:pt>
                <c:pt idx="471">
                  <c:v>45307</c:v>
                </c:pt>
                <c:pt idx="472">
                  <c:v>45306</c:v>
                </c:pt>
                <c:pt idx="473">
                  <c:v>45303</c:v>
                </c:pt>
                <c:pt idx="474">
                  <c:v>45302</c:v>
                </c:pt>
                <c:pt idx="475">
                  <c:v>45301</c:v>
                </c:pt>
                <c:pt idx="476">
                  <c:v>45300</c:v>
                </c:pt>
                <c:pt idx="477">
                  <c:v>45299</c:v>
                </c:pt>
                <c:pt idx="478">
                  <c:v>45296</c:v>
                </c:pt>
                <c:pt idx="479">
                  <c:v>45295</c:v>
                </c:pt>
                <c:pt idx="480">
                  <c:v>45294</c:v>
                </c:pt>
                <c:pt idx="481">
                  <c:v>45293</c:v>
                </c:pt>
                <c:pt idx="482">
                  <c:v>45292</c:v>
                </c:pt>
                <c:pt idx="483">
                  <c:v>45289</c:v>
                </c:pt>
                <c:pt idx="484">
                  <c:v>45288</c:v>
                </c:pt>
                <c:pt idx="485">
                  <c:v>45287</c:v>
                </c:pt>
                <c:pt idx="486">
                  <c:v>45286</c:v>
                </c:pt>
                <c:pt idx="487">
                  <c:v>45285</c:v>
                </c:pt>
                <c:pt idx="488">
                  <c:v>45282</c:v>
                </c:pt>
                <c:pt idx="489">
                  <c:v>45281</c:v>
                </c:pt>
                <c:pt idx="490">
                  <c:v>45280</c:v>
                </c:pt>
                <c:pt idx="491">
                  <c:v>45279</c:v>
                </c:pt>
                <c:pt idx="492">
                  <c:v>45278</c:v>
                </c:pt>
                <c:pt idx="493">
                  <c:v>45275</c:v>
                </c:pt>
                <c:pt idx="494">
                  <c:v>45274</c:v>
                </c:pt>
                <c:pt idx="495">
                  <c:v>45273</c:v>
                </c:pt>
                <c:pt idx="496">
                  <c:v>45272</c:v>
                </c:pt>
                <c:pt idx="497">
                  <c:v>45271</c:v>
                </c:pt>
                <c:pt idx="498">
                  <c:v>45268</c:v>
                </c:pt>
                <c:pt idx="499">
                  <c:v>45267</c:v>
                </c:pt>
                <c:pt idx="500">
                  <c:v>45266</c:v>
                </c:pt>
                <c:pt idx="501">
                  <c:v>45265</c:v>
                </c:pt>
                <c:pt idx="502">
                  <c:v>45264</c:v>
                </c:pt>
                <c:pt idx="503">
                  <c:v>45261</c:v>
                </c:pt>
                <c:pt idx="504">
                  <c:v>45260</c:v>
                </c:pt>
                <c:pt idx="505">
                  <c:v>45259</c:v>
                </c:pt>
                <c:pt idx="506">
                  <c:v>45258</c:v>
                </c:pt>
                <c:pt idx="507">
                  <c:v>45257</c:v>
                </c:pt>
                <c:pt idx="508">
                  <c:v>45254</c:v>
                </c:pt>
                <c:pt idx="509">
                  <c:v>45253</c:v>
                </c:pt>
                <c:pt idx="510">
                  <c:v>45252</c:v>
                </c:pt>
                <c:pt idx="511">
                  <c:v>45251</c:v>
                </c:pt>
                <c:pt idx="512">
                  <c:v>45250</c:v>
                </c:pt>
                <c:pt idx="513">
                  <c:v>45247</c:v>
                </c:pt>
                <c:pt idx="514">
                  <c:v>45246</c:v>
                </c:pt>
                <c:pt idx="515">
                  <c:v>45245</c:v>
                </c:pt>
                <c:pt idx="516">
                  <c:v>45244</c:v>
                </c:pt>
                <c:pt idx="517">
                  <c:v>45243</c:v>
                </c:pt>
                <c:pt idx="518">
                  <c:v>45240</c:v>
                </c:pt>
                <c:pt idx="519">
                  <c:v>45239</c:v>
                </c:pt>
                <c:pt idx="520">
                  <c:v>45238</c:v>
                </c:pt>
                <c:pt idx="521">
                  <c:v>45237</c:v>
                </c:pt>
                <c:pt idx="522">
                  <c:v>45236</c:v>
                </c:pt>
                <c:pt idx="523">
                  <c:v>45233</c:v>
                </c:pt>
                <c:pt idx="524">
                  <c:v>45232</c:v>
                </c:pt>
                <c:pt idx="525">
                  <c:v>45231</c:v>
                </c:pt>
                <c:pt idx="526">
                  <c:v>45230</c:v>
                </c:pt>
                <c:pt idx="527">
                  <c:v>45229</c:v>
                </c:pt>
                <c:pt idx="528">
                  <c:v>45226</c:v>
                </c:pt>
                <c:pt idx="529">
                  <c:v>45225</c:v>
                </c:pt>
                <c:pt idx="530">
                  <c:v>45224</c:v>
                </c:pt>
                <c:pt idx="531">
                  <c:v>45223</c:v>
                </c:pt>
                <c:pt idx="532">
                  <c:v>45222</c:v>
                </c:pt>
                <c:pt idx="533">
                  <c:v>45219</c:v>
                </c:pt>
                <c:pt idx="534">
                  <c:v>45218</c:v>
                </c:pt>
                <c:pt idx="535">
                  <c:v>45217</c:v>
                </c:pt>
                <c:pt idx="536">
                  <c:v>45216</c:v>
                </c:pt>
                <c:pt idx="537">
                  <c:v>45215</c:v>
                </c:pt>
                <c:pt idx="538">
                  <c:v>45212</c:v>
                </c:pt>
                <c:pt idx="539">
                  <c:v>45211</c:v>
                </c:pt>
                <c:pt idx="540">
                  <c:v>45210</c:v>
                </c:pt>
                <c:pt idx="541">
                  <c:v>45209</c:v>
                </c:pt>
                <c:pt idx="542">
                  <c:v>45208</c:v>
                </c:pt>
                <c:pt idx="543">
                  <c:v>45205</c:v>
                </c:pt>
                <c:pt idx="544">
                  <c:v>45204</c:v>
                </c:pt>
                <c:pt idx="545">
                  <c:v>45203</c:v>
                </c:pt>
                <c:pt idx="546">
                  <c:v>45202</c:v>
                </c:pt>
                <c:pt idx="547">
                  <c:v>45201</c:v>
                </c:pt>
                <c:pt idx="548">
                  <c:v>45198</c:v>
                </c:pt>
                <c:pt idx="549">
                  <c:v>45197</c:v>
                </c:pt>
                <c:pt idx="550">
                  <c:v>45196</c:v>
                </c:pt>
                <c:pt idx="551">
                  <c:v>45195</c:v>
                </c:pt>
                <c:pt idx="552">
                  <c:v>45194</c:v>
                </c:pt>
                <c:pt idx="553">
                  <c:v>45191</c:v>
                </c:pt>
                <c:pt idx="554">
                  <c:v>45190</c:v>
                </c:pt>
                <c:pt idx="555">
                  <c:v>45189</c:v>
                </c:pt>
                <c:pt idx="556">
                  <c:v>45188</c:v>
                </c:pt>
                <c:pt idx="557">
                  <c:v>45187</c:v>
                </c:pt>
                <c:pt idx="558">
                  <c:v>45184</c:v>
                </c:pt>
                <c:pt idx="559">
                  <c:v>45183</c:v>
                </c:pt>
                <c:pt idx="560">
                  <c:v>45182</c:v>
                </c:pt>
                <c:pt idx="561">
                  <c:v>45181</c:v>
                </c:pt>
                <c:pt idx="562">
                  <c:v>45180</c:v>
                </c:pt>
                <c:pt idx="563">
                  <c:v>45177</c:v>
                </c:pt>
                <c:pt idx="564">
                  <c:v>45176</c:v>
                </c:pt>
                <c:pt idx="565">
                  <c:v>45175</c:v>
                </c:pt>
                <c:pt idx="566">
                  <c:v>45174</c:v>
                </c:pt>
                <c:pt idx="567">
                  <c:v>45173</c:v>
                </c:pt>
                <c:pt idx="568">
                  <c:v>45170</c:v>
                </c:pt>
                <c:pt idx="569">
                  <c:v>45169</c:v>
                </c:pt>
                <c:pt idx="570">
                  <c:v>45168</c:v>
                </c:pt>
                <c:pt idx="571">
                  <c:v>45167</c:v>
                </c:pt>
                <c:pt idx="572">
                  <c:v>45166</c:v>
                </c:pt>
                <c:pt idx="573">
                  <c:v>45163</c:v>
                </c:pt>
                <c:pt idx="574">
                  <c:v>45162</c:v>
                </c:pt>
                <c:pt idx="575">
                  <c:v>45161</c:v>
                </c:pt>
                <c:pt idx="576">
                  <c:v>45160</c:v>
                </c:pt>
                <c:pt idx="577">
                  <c:v>45159</c:v>
                </c:pt>
                <c:pt idx="578">
                  <c:v>45156</c:v>
                </c:pt>
                <c:pt idx="579">
                  <c:v>45155</c:v>
                </c:pt>
                <c:pt idx="580">
                  <c:v>45154</c:v>
                </c:pt>
                <c:pt idx="581">
                  <c:v>45153</c:v>
                </c:pt>
                <c:pt idx="582">
                  <c:v>45152</c:v>
                </c:pt>
                <c:pt idx="583">
                  <c:v>45149</c:v>
                </c:pt>
                <c:pt idx="584">
                  <c:v>45148</c:v>
                </c:pt>
                <c:pt idx="585">
                  <c:v>45147</c:v>
                </c:pt>
                <c:pt idx="586">
                  <c:v>45146</c:v>
                </c:pt>
                <c:pt idx="587">
                  <c:v>45145</c:v>
                </c:pt>
                <c:pt idx="588">
                  <c:v>45142</c:v>
                </c:pt>
                <c:pt idx="589">
                  <c:v>45141</c:v>
                </c:pt>
                <c:pt idx="590">
                  <c:v>45140</c:v>
                </c:pt>
                <c:pt idx="591">
                  <c:v>45139</c:v>
                </c:pt>
                <c:pt idx="592">
                  <c:v>45138</c:v>
                </c:pt>
                <c:pt idx="593">
                  <c:v>45135</c:v>
                </c:pt>
                <c:pt idx="594">
                  <c:v>45134</c:v>
                </c:pt>
                <c:pt idx="595">
                  <c:v>45133</c:v>
                </c:pt>
                <c:pt idx="596">
                  <c:v>45132</c:v>
                </c:pt>
                <c:pt idx="597">
                  <c:v>45131</c:v>
                </c:pt>
                <c:pt idx="598">
                  <c:v>45128</c:v>
                </c:pt>
                <c:pt idx="599">
                  <c:v>45127</c:v>
                </c:pt>
                <c:pt idx="600">
                  <c:v>45126</c:v>
                </c:pt>
                <c:pt idx="601">
                  <c:v>45125</c:v>
                </c:pt>
                <c:pt idx="602">
                  <c:v>45124</c:v>
                </c:pt>
                <c:pt idx="603">
                  <c:v>45121</c:v>
                </c:pt>
                <c:pt idx="604">
                  <c:v>45120</c:v>
                </c:pt>
                <c:pt idx="605">
                  <c:v>45119</c:v>
                </c:pt>
                <c:pt idx="606">
                  <c:v>45118</c:v>
                </c:pt>
                <c:pt idx="607">
                  <c:v>45117</c:v>
                </c:pt>
                <c:pt idx="608">
                  <c:v>45114</c:v>
                </c:pt>
                <c:pt idx="609">
                  <c:v>45113</c:v>
                </c:pt>
                <c:pt idx="610">
                  <c:v>45112</c:v>
                </c:pt>
                <c:pt idx="611">
                  <c:v>45111</c:v>
                </c:pt>
                <c:pt idx="612">
                  <c:v>45110</c:v>
                </c:pt>
                <c:pt idx="613">
                  <c:v>45107</c:v>
                </c:pt>
                <c:pt idx="614">
                  <c:v>45106</c:v>
                </c:pt>
                <c:pt idx="615">
                  <c:v>45105</c:v>
                </c:pt>
                <c:pt idx="616">
                  <c:v>45104</c:v>
                </c:pt>
                <c:pt idx="617">
                  <c:v>45103</c:v>
                </c:pt>
                <c:pt idx="618">
                  <c:v>45100</c:v>
                </c:pt>
                <c:pt idx="619">
                  <c:v>45099</c:v>
                </c:pt>
                <c:pt idx="620">
                  <c:v>45098</c:v>
                </c:pt>
                <c:pt idx="621">
                  <c:v>45097</c:v>
                </c:pt>
                <c:pt idx="622">
                  <c:v>45096</c:v>
                </c:pt>
                <c:pt idx="623">
                  <c:v>45093</c:v>
                </c:pt>
                <c:pt idx="624">
                  <c:v>45092</c:v>
                </c:pt>
                <c:pt idx="625">
                  <c:v>45091</c:v>
                </c:pt>
                <c:pt idx="626">
                  <c:v>45090</c:v>
                </c:pt>
                <c:pt idx="627">
                  <c:v>45089</c:v>
                </c:pt>
                <c:pt idx="628">
                  <c:v>45086</c:v>
                </c:pt>
                <c:pt idx="629">
                  <c:v>45085</c:v>
                </c:pt>
                <c:pt idx="630">
                  <c:v>45084</c:v>
                </c:pt>
                <c:pt idx="631">
                  <c:v>45083</c:v>
                </c:pt>
                <c:pt idx="632">
                  <c:v>45082</c:v>
                </c:pt>
                <c:pt idx="633">
                  <c:v>45079</c:v>
                </c:pt>
                <c:pt idx="634">
                  <c:v>45078</c:v>
                </c:pt>
                <c:pt idx="635">
                  <c:v>45077</c:v>
                </c:pt>
                <c:pt idx="636">
                  <c:v>45076</c:v>
                </c:pt>
                <c:pt idx="637">
                  <c:v>45075</c:v>
                </c:pt>
                <c:pt idx="638">
                  <c:v>45072</c:v>
                </c:pt>
                <c:pt idx="639">
                  <c:v>45071</c:v>
                </c:pt>
                <c:pt idx="640">
                  <c:v>45070</c:v>
                </c:pt>
                <c:pt idx="641">
                  <c:v>45069</c:v>
                </c:pt>
                <c:pt idx="642">
                  <c:v>45068</c:v>
                </c:pt>
                <c:pt idx="643">
                  <c:v>45065</c:v>
                </c:pt>
                <c:pt idx="644">
                  <c:v>45064</c:v>
                </c:pt>
                <c:pt idx="645">
                  <c:v>45063</c:v>
                </c:pt>
                <c:pt idx="646">
                  <c:v>45062</c:v>
                </c:pt>
                <c:pt idx="647">
                  <c:v>45061</c:v>
                </c:pt>
                <c:pt idx="648">
                  <c:v>45058</c:v>
                </c:pt>
                <c:pt idx="649">
                  <c:v>45057</c:v>
                </c:pt>
                <c:pt idx="650">
                  <c:v>45056</c:v>
                </c:pt>
                <c:pt idx="651">
                  <c:v>45055</c:v>
                </c:pt>
                <c:pt idx="652">
                  <c:v>45054</c:v>
                </c:pt>
                <c:pt idx="653">
                  <c:v>45051</c:v>
                </c:pt>
                <c:pt idx="654">
                  <c:v>45050</c:v>
                </c:pt>
                <c:pt idx="655">
                  <c:v>45049</c:v>
                </c:pt>
                <c:pt idx="656">
                  <c:v>45048</c:v>
                </c:pt>
                <c:pt idx="657">
                  <c:v>45047</c:v>
                </c:pt>
                <c:pt idx="658">
                  <c:v>45044</c:v>
                </c:pt>
                <c:pt idx="659">
                  <c:v>45043</c:v>
                </c:pt>
                <c:pt idx="660">
                  <c:v>45042</c:v>
                </c:pt>
                <c:pt idx="661">
                  <c:v>45041</c:v>
                </c:pt>
                <c:pt idx="662">
                  <c:v>45040</c:v>
                </c:pt>
                <c:pt idx="663">
                  <c:v>45037</c:v>
                </c:pt>
                <c:pt idx="664">
                  <c:v>45036</c:v>
                </c:pt>
                <c:pt idx="665">
                  <c:v>45035</c:v>
                </c:pt>
                <c:pt idx="666">
                  <c:v>45034</c:v>
                </c:pt>
                <c:pt idx="667">
                  <c:v>45033</c:v>
                </c:pt>
                <c:pt idx="668">
                  <c:v>45030</c:v>
                </c:pt>
                <c:pt idx="669">
                  <c:v>45029</c:v>
                </c:pt>
                <c:pt idx="670">
                  <c:v>45028</c:v>
                </c:pt>
                <c:pt idx="671">
                  <c:v>45027</c:v>
                </c:pt>
                <c:pt idx="672">
                  <c:v>45026</c:v>
                </c:pt>
                <c:pt idx="673">
                  <c:v>45023</c:v>
                </c:pt>
                <c:pt idx="674">
                  <c:v>45022</c:v>
                </c:pt>
                <c:pt idx="675">
                  <c:v>45021</c:v>
                </c:pt>
                <c:pt idx="676">
                  <c:v>45020</c:v>
                </c:pt>
                <c:pt idx="677">
                  <c:v>45019</c:v>
                </c:pt>
                <c:pt idx="678">
                  <c:v>45016</c:v>
                </c:pt>
                <c:pt idx="679">
                  <c:v>45015</c:v>
                </c:pt>
                <c:pt idx="680">
                  <c:v>45014</c:v>
                </c:pt>
                <c:pt idx="681">
                  <c:v>45013</c:v>
                </c:pt>
                <c:pt idx="682">
                  <c:v>45012</c:v>
                </c:pt>
                <c:pt idx="683">
                  <c:v>45009</c:v>
                </c:pt>
                <c:pt idx="684">
                  <c:v>45008</c:v>
                </c:pt>
                <c:pt idx="685">
                  <c:v>45007</c:v>
                </c:pt>
                <c:pt idx="686">
                  <c:v>45006</c:v>
                </c:pt>
                <c:pt idx="687">
                  <c:v>45005</c:v>
                </c:pt>
                <c:pt idx="688">
                  <c:v>45002</c:v>
                </c:pt>
                <c:pt idx="689">
                  <c:v>45001</c:v>
                </c:pt>
                <c:pt idx="690">
                  <c:v>45000</c:v>
                </c:pt>
                <c:pt idx="691">
                  <c:v>44999</c:v>
                </c:pt>
                <c:pt idx="692">
                  <c:v>44998</c:v>
                </c:pt>
                <c:pt idx="693">
                  <c:v>44995</c:v>
                </c:pt>
                <c:pt idx="694">
                  <c:v>44994</c:v>
                </c:pt>
                <c:pt idx="695">
                  <c:v>44993</c:v>
                </c:pt>
                <c:pt idx="696">
                  <c:v>44992</c:v>
                </c:pt>
                <c:pt idx="697">
                  <c:v>44991</c:v>
                </c:pt>
                <c:pt idx="698">
                  <c:v>44988</c:v>
                </c:pt>
                <c:pt idx="699">
                  <c:v>44987</c:v>
                </c:pt>
                <c:pt idx="700">
                  <c:v>44986</c:v>
                </c:pt>
                <c:pt idx="701">
                  <c:v>44985</c:v>
                </c:pt>
                <c:pt idx="702">
                  <c:v>44984</c:v>
                </c:pt>
                <c:pt idx="703">
                  <c:v>44981</c:v>
                </c:pt>
                <c:pt idx="704">
                  <c:v>44980</c:v>
                </c:pt>
                <c:pt idx="705">
                  <c:v>44979</c:v>
                </c:pt>
                <c:pt idx="706">
                  <c:v>44978</c:v>
                </c:pt>
                <c:pt idx="707">
                  <c:v>44977</c:v>
                </c:pt>
                <c:pt idx="708">
                  <c:v>44974</c:v>
                </c:pt>
                <c:pt idx="709">
                  <c:v>44973</c:v>
                </c:pt>
                <c:pt idx="710">
                  <c:v>44972</c:v>
                </c:pt>
                <c:pt idx="711">
                  <c:v>44971</c:v>
                </c:pt>
                <c:pt idx="712">
                  <c:v>44970</c:v>
                </c:pt>
                <c:pt idx="713">
                  <c:v>44967</c:v>
                </c:pt>
                <c:pt idx="714">
                  <c:v>44966</c:v>
                </c:pt>
                <c:pt idx="715">
                  <c:v>44965</c:v>
                </c:pt>
                <c:pt idx="716">
                  <c:v>44964</c:v>
                </c:pt>
                <c:pt idx="717">
                  <c:v>44963</c:v>
                </c:pt>
                <c:pt idx="718">
                  <c:v>44960</c:v>
                </c:pt>
                <c:pt idx="719">
                  <c:v>44959</c:v>
                </c:pt>
                <c:pt idx="720">
                  <c:v>44958</c:v>
                </c:pt>
                <c:pt idx="721">
                  <c:v>44957</c:v>
                </c:pt>
                <c:pt idx="722">
                  <c:v>44956</c:v>
                </c:pt>
                <c:pt idx="723">
                  <c:v>44953</c:v>
                </c:pt>
                <c:pt idx="724">
                  <c:v>44952</c:v>
                </c:pt>
                <c:pt idx="725">
                  <c:v>44951</c:v>
                </c:pt>
                <c:pt idx="726">
                  <c:v>44950</c:v>
                </c:pt>
                <c:pt idx="727">
                  <c:v>44949</c:v>
                </c:pt>
                <c:pt idx="728">
                  <c:v>44946</c:v>
                </c:pt>
                <c:pt idx="729">
                  <c:v>44945</c:v>
                </c:pt>
                <c:pt idx="730">
                  <c:v>44944</c:v>
                </c:pt>
                <c:pt idx="731">
                  <c:v>44943</c:v>
                </c:pt>
                <c:pt idx="732">
                  <c:v>44942</c:v>
                </c:pt>
                <c:pt idx="733">
                  <c:v>44939</c:v>
                </c:pt>
                <c:pt idx="734">
                  <c:v>44938</c:v>
                </c:pt>
                <c:pt idx="735">
                  <c:v>44937</c:v>
                </c:pt>
                <c:pt idx="736">
                  <c:v>44936</c:v>
                </c:pt>
                <c:pt idx="737">
                  <c:v>44935</c:v>
                </c:pt>
                <c:pt idx="738">
                  <c:v>44932</c:v>
                </c:pt>
                <c:pt idx="739">
                  <c:v>44931</c:v>
                </c:pt>
                <c:pt idx="740">
                  <c:v>44930</c:v>
                </c:pt>
                <c:pt idx="741">
                  <c:v>44929</c:v>
                </c:pt>
                <c:pt idx="742">
                  <c:v>44928</c:v>
                </c:pt>
                <c:pt idx="743">
                  <c:v>44925</c:v>
                </c:pt>
                <c:pt idx="744">
                  <c:v>44924</c:v>
                </c:pt>
                <c:pt idx="745">
                  <c:v>44923</c:v>
                </c:pt>
                <c:pt idx="746">
                  <c:v>44922</c:v>
                </c:pt>
                <c:pt idx="747">
                  <c:v>44921</c:v>
                </c:pt>
                <c:pt idx="748">
                  <c:v>44918</c:v>
                </c:pt>
                <c:pt idx="749">
                  <c:v>44917</c:v>
                </c:pt>
                <c:pt idx="750">
                  <c:v>44916</c:v>
                </c:pt>
                <c:pt idx="751">
                  <c:v>44915</c:v>
                </c:pt>
                <c:pt idx="752">
                  <c:v>44914</c:v>
                </c:pt>
                <c:pt idx="753">
                  <c:v>44911</c:v>
                </c:pt>
                <c:pt idx="754">
                  <c:v>44910</c:v>
                </c:pt>
                <c:pt idx="755">
                  <c:v>44909</c:v>
                </c:pt>
                <c:pt idx="756">
                  <c:v>44908</c:v>
                </c:pt>
                <c:pt idx="757">
                  <c:v>44907</c:v>
                </c:pt>
                <c:pt idx="758">
                  <c:v>44904</c:v>
                </c:pt>
                <c:pt idx="759">
                  <c:v>44903</c:v>
                </c:pt>
                <c:pt idx="760">
                  <c:v>44902</c:v>
                </c:pt>
                <c:pt idx="761">
                  <c:v>44901</c:v>
                </c:pt>
                <c:pt idx="762">
                  <c:v>44900</c:v>
                </c:pt>
                <c:pt idx="763">
                  <c:v>44897</c:v>
                </c:pt>
                <c:pt idx="764">
                  <c:v>44896</c:v>
                </c:pt>
                <c:pt idx="765">
                  <c:v>44895</c:v>
                </c:pt>
                <c:pt idx="766">
                  <c:v>44894</c:v>
                </c:pt>
                <c:pt idx="767">
                  <c:v>44893</c:v>
                </c:pt>
                <c:pt idx="768">
                  <c:v>44890</c:v>
                </c:pt>
                <c:pt idx="769">
                  <c:v>44889</c:v>
                </c:pt>
                <c:pt idx="770">
                  <c:v>44888</c:v>
                </c:pt>
                <c:pt idx="771">
                  <c:v>44887</c:v>
                </c:pt>
                <c:pt idx="772">
                  <c:v>44886</c:v>
                </c:pt>
                <c:pt idx="773">
                  <c:v>44883</c:v>
                </c:pt>
                <c:pt idx="774">
                  <c:v>44882</c:v>
                </c:pt>
                <c:pt idx="775">
                  <c:v>44881</c:v>
                </c:pt>
                <c:pt idx="776">
                  <c:v>44880</c:v>
                </c:pt>
                <c:pt idx="777">
                  <c:v>44879</c:v>
                </c:pt>
                <c:pt idx="778">
                  <c:v>44876</c:v>
                </c:pt>
                <c:pt idx="779">
                  <c:v>44875</c:v>
                </c:pt>
                <c:pt idx="780">
                  <c:v>44874</c:v>
                </c:pt>
                <c:pt idx="781">
                  <c:v>44873</c:v>
                </c:pt>
                <c:pt idx="782">
                  <c:v>44872</c:v>
                </c:pt>
                <c:pt idx="783">
                  <c:v>44869</c:v>
                </c:pt>
                <c:pt idx="784">
                  <c:v>44868</c:v>
                </c:pt>
                <c:pt idx="785">
                  <c:v>44867</c:v>
                </c:pt>
                <c:pt idx="786">
                  <c:v>44866</c:v>
                </c:pt>
                <c:pt idx="787">
                  <c:v>44865</c:v>
                </c:pt>
                <c:pt idx="788">
                  <c:v>44862</c:v>
                </c:pt>
                <c:pt idx="789">
                  <c:v>44861</c:v>
                </c:pt>
                <c:pt idx="790">
                  <c:v>44860</c:v>
                </c:pt>
                <c:pt idx="791">
                  <c:v>44859</c:v>
                </c:pt>
                <c:pt idx="792">
                  <c:v>44858</c:v>
                </c:pt>
                <c:pt idx="793">
                  <c:v>44855</c:v>
                </c:pt>
                <c:pt idx="794">
                  <c:v>44854</c:v>
                </c:pt>
                <c:pt idx="795">
                  <c:v>44853</c:v>
                </c:pt>
                <c:pt idx="796">
                  <c:v>44852</c:v>
                </c:pt>
                <c:pt idx="797">
                  <c:v>44851</c:v>
                </c:pt>
                <c:pt idx="798">
                  <c:v>44848</c:v>
                </c:pt>
                <c:pt idx="799">
                  <c:v>44847</c:v>
                </c:pt>
                <c:pt idx="800">
                  <c:v>44846</c:v>
                </c:pt>
                <c:pt idx="801">
                  <c:v>44845</c:v>
                </c:pt>
                <c:pt idx="802">
                  <c:v>44844</c:v>
                </c:pt>
                <c:pt idx="803">
                  <c:v>44841</c:v>
                </c:pt>
                <c:pt idx="804">
                  <c:v>44840</c:v>
                </c:pt>
                <c:pt idx="805">
                  <c:v>44839</c:v>
                </c:pt>
                <c:pt idx="806">
                  <c:v>44838</c:v>
                </c:pt>
                <c:pt idx="807">
                  <c:v>44837</c:v>
                </c:pt>
                <c:pt idx="808">
                  <c:v>44834</c:v>
                </c:pt>
                <c:pt idx="809">
                  <c:v>44833</c:v>
                </c:pt>
                <c:pt idx="810">
                  <c:v>44832</c:v>
                </c:pt>
                <c:pt idx="811">
                  <c:v>44831</c:v>
                </c:pt>
                <c:pt idx="812">
                  <c:v>44830</c:v>
                </c:pt>
                <c:pt idx="813">
                  <c:v>44827</c:v>
                </c:pt>
                <c:pt idx="814">
                  <c:v>44826</c:v>
                </c:pt>
                <c:pt idx="815">
                  <c:v>44825</c:v>
                </c:pt>
                <c:pt idx="816">
                  <c:v>44824</c:v>
                </c:pt>
                <c:pt idx="817">
                  <c:v>44823</c:v>
                </c:pt>
                <c:pt idx="818">
                  <c:v>44820</c:v>
                </c:pt>
                <c:pt idx="819">
                  <c:v>44819</c:v>
                </c:pt>
                <c:pt idx="820">
                  <c:v>44818</c:v>
                </c:pt>
                <c:pt idx="821">
                  <c:v>44817</c:v>
                </c:pt>
                <c:pt idx="822">
                  <c:v>44816</c:v>
                </c:pt>
                <c:pt idx="823">
                  <c:v>44813</c:v>
                </c:pt>
                <c:pt idx="824">
                  <c:v>44812</c:v>
                </c:pt>
                <c:pt idx="825">
                  <c:v>44811</c:v>
                </c:pt>
                <c:pt idx="826">
                  <c:v>44810</c:v>
                </c:pt>
                <c:pt idx="827">
                  <c:v>44809</c:v>
                </c:pt>
                <c:pt idx="828">
                  <c:v>44806</c:v>
                </c:pt>
                <c:pt idx="829">
                  <c:v>44805</c:v>
                </c:pt>
                <c:pt idx="830">
                  <c:v>44804</c:v>
                </c:pt>
                <c:pt idx="831">
                  <c:v>44803</c:v>
                </c:pt>
                <c:pt idx="832">
                  <c:v>44802</c:v>
                </c:pt>
                <c:pt idx="833">
                  <c:v>44799</c:v>
                </c:pt>
                <c:pt idx="834">
                  <c:v>44798</c:v>
                </c:pt>
                <c:pt idx="835">
                  <c:v>44797</c:v>
                </c:pt>
                <c:pt idx="836">
                  <c:v>44796</c:v>
                </c:pt>
                <c:pt idx="837">
                  <c:v>44795</c:v>
                </c:pt>
                <c:pt idx="838">
                  <c:v>44792</c:v>
                </c:pt>
                <c:pt idx="839">
                  <c:v>44791</c:v>
                </c:pt>
                <c:pt idx="840">
                  <c:v>44790</c:v>
                </c:pt>
                <c:pt idx="841">
                  <c:v>44789</c:v>
                </c:pt>
                <c:pt idx="842">
                  <c:v>44788</c:v>
                </c:pt>
                <c:pt idx="843">
                  <c:v>44785</c:v>
                </c:pt>
                <c:pt idx="844">
                  <c:v>44784</c:v>
                </c:pt>
                <c:pt idx="845">
                  <c:v>44783</c:v>
                </c:pt>
                <c:pt idx="846">
                  <c:v>44782</c:v>
                </c:pt>
                <c:pt idx="847">
                  <c:v>44781</c:v>
                </c:pt>
                <c:pt idx="848">
                  <c:v>44778</c:v>
                </c:pt>
                <c:pt idx="849">
                  <c:v>44777</c:v>
                </c:pt>
                <c:pt idx="850">
                  <c:v>44776</c:v>
                </c:pt>
                <c:pt idx="851">
                  <c:v>44775</c:v>
                </c:pt>
                <c:pt idx="852">
                  <c:v>44774</c:v>
                </c:pt>
                <c:pt idx="853">
                  <c:v>44771</c:v>
                </c:pt>
                <c:pt idx="854">
                  <c:v>44770</c:v>
                </c:pt>
                <c:pt idx="855">
                  <c:v>44769</c:v>
                </c:pt>
                <c:pt idx="856">
                  <c:v>44768</c:v>
                </c:pt>
                <c:pt idx="857">
                  <c:v>44767</c:v>
                </c:pt>
                <c:pt idx="858">
                  <c:v>44764</c:v>
                </c:pt>
                <c:pt idx="859">
                  <c:v>44763</c:v>
                </c:pt>
                <c:pt idx="860">
                  <c:v>44762</c:v>
                </c:pt>
                <c:pt idx="861">
                  <c:v>44761</c:v>
                </c:pt>
                <c:pt idx="862">
                  <c:v>44760</c:v>
                </c:pt>
                <c:pt idx="863">
                  <c:v>44757</c:v>
                </c:pt>
                <c:pt idx="864">
                  <c:v>44756</c:v>
                </c:pt>
                <c:pt idx="865">
                  <c:v>44755</c:v>
                </c:pt>
                <c:pt idx="866">
                  <c:v>44754</c:v>
                </c:pt>
                <c:pt idx="867">
                  <c:v>44753</c:v>
                </c:pt>
                <c:pt idx="868">
                  <c:v>44750</c:v>
                </c:pt>
                <c:pt idx="869">
                  <c:v>44749</c:v>
                </c:pt>
                <c:pt idx="870">
                  <c:v>44748</c:v>
                </c:pt>
                <c:pt idx="871">
                  <c:v>44747</c:v>
                </c:pt>
                <c:pt idx="872">
                  <c:v>44746</c:v>
                </c:pt>
                <c:pt idx="873">
                  <c:v>44743</c:v>
                </c:pt>
                <c:pt idx="874">
                  <c:v>44742</c:v>
                </c:pt>
                <c:pt idx="875">
                  <c:v>44741</c:v>
                </c:pt>
                <c:pt idx="876">
                  <c:v>44740</c:v>
                </c:pt>
                <c:pt idx="877">
                  <c:v>44739</c:v>
                </c:pt>
                <c:pt idx="878">
                  <c:v>44736</c:v>
                </c:pt>
                <c:pt idx="879">
                  <c:v>44735</c:v>
                </c:pt>
                <c:pt idx="880">
                  <c:v>44734</c:v>
                </c:pt>
                <c:pt idx="881">
                  <c:v>44733</c:v>
                </c:pt>
                <c:pt idx="882">
                  <c:v>44732</c:v>
                </c:pt>
                <c:pt idx="883">
                  <c:v>44729</c:v>
                </c:pt>
                <c:pt idx="884">
                  <c:v>44728</c:v>
                </c:pt>
                <c:pt idx="885">
                  <c:v>44727</c:v>
                </c:pt>
                <c:pt idx="886">
                  <c:v>44726</c:v>
                </c:pt>
                <c:pt idx="887">
                  <c:v>44725</c:v>
                </c:pt>
                <c:pt idx="888">
                  <c:v>44722</c:v>
                </c:pt>
                <c:pt idx="889">
                  <c:v>44721</c:v>
                </c:pt>
                <c:pt idx="890">
                  <c:v>44720</c:v>
                </c:pt>
                <c:pt idx="891">
                  <c:v>44719</c:v>
                </c:pt>
                <c:pt idx="892">
                  <c:v>44718</c:v>
                </c:pt>
                <c:pt idx="893">
                  <c:v>44715</c:v>
                </c:pt>
                <c:pt idx="894">
                  <c:v>44714</c:v>
                </c:pt>
                <c:pt idx="895">
                  <c:v>44713</c:v>
                </c:pt>
                <c:pt idx="896">
                  <c:v>44712</c:v>
                </c:pt>
                <c:pt idx="897">
                  <c:v>44711</c:v>
                </c:pt>
                <c:pt idx="898">
                  <c:v>44708</c:v>
                </c:pt>
                <c:pt idx="899">
                  <c:v>44707</c:v>
                </c:pt>
                <c:pt idx="900">
                  <c:v>44706</c:v>
                </c:pt>
                <c:pt idx="901">
                  <c:v>44705</c:v>
                </c:pt>
                <c:pt idx="902">
                  <c:v>44704</c:v>
                </c:pt>
                <c:pt idx="903">
                  <c:v>44701</c:v>
                </c:pt>
                <c:pt idx="904">
                  <c:v>44700</c:v>
                </c:pt>
                <c:pt idx="905">
                  <c:v>44699</c:v>
                </c:pt>
                <c:pt idx="906">
                  <c:v>44698</c:v>
                </c:pt>
                <c:pt idx="907">
                  <c:v>44697</c:v>
                </c:pt>
                <c:pt idx="908">
                  <c:v>44694</c:v>
                </c:pt>
                <c:pt idx="909">
                  <c:v>44693</c:v>
                </c:pt>
                <c:pt idx="910">
                  <c:v>44692</c:v>
                </c:pt>
                <c:pt idx="911">
                  <c:v>44691</c:v>
                </c:pt>
                <c:pt idx="912">
                  <c:v>44690</c:v>
                </c:pt>
                <c:pt idx="913">
                  <c:v>44687</c:v>
                </c:pt>
                <c:pt idx="914">
                  <c:v>44686</c:v>
                </c:pt>
                <c:pt idx="915">
                  <c:v>44685</c:v>
                </c:pt>
                <c:pt idx="916">
                  <c:v>44684</c:v>
                </c:pt>
                <c:pt idx="917">
                  <c:v>44683</c:v>
                </c:pt>
                <c:pt idx="918">
                  <c:v>44680</c:v>
                </c:pt>
                <c:pt idx="919">
                  <c:v>44679</c:v>
                </c:pt>
                <c:pt idx="920">
                  <c:v>44678</c:v>
                </c:pt>
                <c:pt idx="921">
                  <c:v>44677</c:v>
                </c:pt>
                <c:pt idx="922">
                  <c:v>44676</c:v>
                </c:pt>
                <c:pt idx="923">
                  <c:v>44673</c:v>
                </c:pt>
                <c:pt idx="924">
                  <c:v>44672</c:v>
                </c:pt>
                <c:pt idx="925">
                  <c:v>44671</c:v>
                </c:pt>
                <c:pt idx="926">
                  <c:v>44670</c:v>
                </c:pt>
                <c:pt idx="927">
                  <c:v>44669</c:v>
                </c:pt>
                <c:pt idx="928">
                  <c:v>44666</c:v>
                </c:pt>
                <c:pt idx="929">
                  <c:v>44665</c:v>
                </c:pt>
                <c:pt idx="930">
                  <c:v>44664</c:v>
                </c:pt>
                <c:pt idx="931">
                  <c:v>44663</c:v>
                </c:pt>
                <c:pt idx="932">
                  <c:v>44662</c:v>
                </c:pt>
                <c:pt idx="933">
                  <c:v>44659</c:v>
                </c:pt>
                <c:pt idx="934">
                  <c:v>44658</c:v>
                </c:pt>
                <c:pt idx="935">
                  <c:v>44657</c:v>
                </c:pt>
                <c:pt idx="936">
                  <c:v>44656</c:v>
                </c:pt>
                <c:pt idx="937">
                  <c:v>44655</c:v>
                </c:pt>
                <c:pt idx="938">
                  <c:v>44652</c:v>
                </c:pt>
                <c:pt idx="939">
                  <c:v>44651</c:v>
                </c:pt>
                <c:pt idx="940">
                  <c:v>44650</c:v>
                </c:pt>
                <c:pt idx="941">
                  <c:v>44649</c:v>
                </c:pt>
                <c:pt idx="942">
                  <c:v>44648</c:v>
                </c:pt>
                <c:pt idx="943">
                  <c:v>44645</c:v>
                </c:pt>
                <c:pt idx="944">
                  <c:v>44644</c:v>
                </c:pt>
                <c:pt idx="945">
                  <c:v>44643</c:v>
                </c:pt>
                <c:pt idx="946">
                  <c:v>44642</c:v>
                </c:pt>
                <c:pt idx="947">
                  <c:v>44641</c:v>
                </c:pt>
                <c:pt idx="948">
                  <c:v>44638</c:v>
                </c:pt>
                <c:pt idx="949">
                  <c:v>44637</c:v>
                </c:pt>
                <c:pt idx="950">
                  <c:v>44636</c:v>
                </c:pt>
                <c:pt idx="951">
                  <c:v>44635</c:v>
                </c:pt>
                <c:pt idx="952">
                  <c:v>44634</c:v>
                </c:pt>
                <c:pt idx="953">
                  <c:v>44631</c:v>
                </c:pt>
                <c:pt idx="954">
                  <c:v>44630</c:v>
                </c:pt>
                <c:pt idx="955">
                  <c:v>44629</c:v>
                </c:pt>
                <c:pt idx="956">
                  <c:v>44628</c:v>
                </c:pt>
                <c:pt idx="957">
                  <c:v>44627</c:v>
                </c:pt>
                <c:pt idx="958">
                  <c:v>44624</c:v>
                </c:pt>
                <c:pt idx="959">
                  <c:v>44623</c:v>
                </c:pt>
                <c:pt idx="960">
                  <c:v>44622</c:v>
                </c:pt>
                <c:pt idx="961">
                  <c:v>44621</c:v>
                </c:pt>
                <c:pt idx="962">
                  <c:v>44620</c:v>
                </c:pt>
                <c:pt idx="963">
                  <c:v>44617</c:v>
                </c:pt>
                <c:pt idx="964">
                  <c:v>44616</c:v>
                </c:pt>
                <c:pt idx="965">
                  <c:v>44615</c:v>
                </c:pt>
                <c:pt idx="966">
                  <c:v>44614</c:v>
                </c:pt>
                <c:pt idx="967">
                  <c:v>44613</c:v>
                </c:pt>
                <c:pt idx="968">
                  <c:v>44610</c:v>
                </c:pt>
                <c:pt idx="969">
                  <c:v>44609</c:v>
                </c:pt>
                <c:pt idx="970">
                  <c:v>44608</c:v>
                </c:pt>
                <c:pt idx="971">
                  <c:v>44607</c:v>
                </c:pt>
                <c:pt idx="972">
                  <c:v>44606</c:v>
                </c:pt>
                <c:pt idx="973">
                  <c:v>44603</c:v>
                </c:pt>
                <c:pt idx="974">
                  <c:v>44602</c:v>
                </c:pt>
                <c:pt idx="975">
                  <c:v>44601</c:v>
                </c:pt>
                <c:pt idx="976">
                  <c:v>44600</c:v>
                </c:pt>
                <c:pt idx="977">
                  <c:v>44599</c:v>
                </c:pt>
                <c:pt idx="978">
                  <c:v>44596</c:v>
                </c:pt>
                <c:pt idx="979">
                  <c:v>44595</c:v>
                </c:pt>
                <c:pt idx="980">
                  <c:v>44594</c:v>
                </c:pt>
                <c:pt idx="981">
                  <c:v>44593</c:v>
                </c:pt>
                <c:pt idx="982">
                  <c:v>44592</c:v>
                </c:pt>
                <c:pt idx="983">
                  <c:v>44589</c:v>
                </c:pt>
                <c:pt idx="984">
                  <c:v>44588</c:v>
                </c:pt>
                <c:pt idx="985">
                  <c:v>44587</c:v>
                </c:pt>
                <c:pt idx="986">
                  <c:v>44586</c:v>
                </c:pt>
                <c:pt idx="987">
                  <c:v>44585</c:v>
                </c:pt>
                <c:pt idx="988">
                  <c:v>44582</c:v>
                </c:pt>
                <c:pt idx="989">
                  <c:v>44581</c:v>
                </c:pt>
                <c:pt idx="990">
                  <c:v>44580</c:v>
                </c:pt>
                <c:pt idx="991">
                  <c:v>44579</c:v>
                </c:pt>
                <c:pt idx="992">
                  <c:v>44578</c:v>
                </c:pt>
                <c:pt idx="993">
                  <c:v>44575</c:v>
                </c:pt>
                <c:pt idx="994">
                  <c:v>44574</c:v>
                </c:pt>
                <c:pt idx="995">
                  <c:v>44573</c:v>
                </c:pt>
                <c:pt idx="996">
                  <c:v>44572</c:v>
                </c:pt>
                <c:pt idx="997">
                  <c:v>44571</c:v>
                </c:pt>
                <c:pt idx="998">
                  <c:v>44568</c:v>
                </c:pt>
                <c:pt idx="999">
                  <c:v>44567</c:v>
                </c:pt>
                <c:pt idx="1000">
                  <c:v>44566</c:v>
                </c:pt>
                <c:pt idx="1001">
                  <c:v>44565</c:v>
                </c:pt>
                <c:pt idx="1002">
                  <c:v>44564</c:v>
                </c:pt>
                <c:pt idx="1003">
                  <c:v>44561</c:v>
                </c:pt>
                <c:pt idx="1004">
                  <c:v>44560</c:v>
                </c:pt>
                <c:pt idx="1005">
                  <c:v>44559</c:v>
                </c:pt>
                <c:pt idx="1006">
                  <c:v>44558</c:v>
                </c:pt>
                <c:pt idx="1007">
                  <c:v>44557</c:v>
                </c:pt>
                <c:pt idx="1008">
                  <c:v>44554</c:v>
                </c:pt>
                <c:pt idx="1009">
                  <c:v>44553</c:v>
                </c:pt>
                <c:pt idx="1010">
                  <c:v>44552</c:v>
                </c:pt>
                <c:pt idx="1011">
                  <c:v>44551</c:v>
                </c:pt>
                <c:pt idx="1012">
                  <c:v>44550</c:v>
                </c:pt>
                <c:pt idx="1013">
                  <c:v>44547</c:v>
                </c:pt>
                <c:pt idx="1014">
                  <c:v>44546</c:v>
                </c:pt>
                <c:pt idx="1015">
                  <c:v>44545</c:v>
                </c:pt>
                <c:pt idx="1016">
                  <c:v>44544</c:v>
                </c:pt>
                <c:pt idx="1017">
                  <c:v>44543</c:v>
                </c:pt>
                <c:pt idx="1018">
                  <c:v>44540</c:v>
                </c:pt>
                <c:pt idx="1019">
                  <c:v>44539</c:v>
                </c:pt>
                <c:pt idx="1020">
                  <c:v>44538</c:v>
                </c:pt>
                <c:pt idx="1021">
                  <c:v>44537</c:v>
                </c:pt>
                <c:pt idx="1022">
                  <c:v>44536</c:v>
                </c:pt>
                <c:pt idx="1023">
                  <c:v>44533</c:v>
                </c:pt>
                <c:pt idx="1024">
                  <c:v>44532</c:v>
                </c:pt>
                <c:pt idx="1025">
                  <c:v>44531</c:v>
                </c:pt>
                <c:pt idx="1026">
                  <c:v>44530</c:v>
                </c:pt>
                <c:pt idx="1027">
                  <c:v>44529</c:v>
                </c:pt>
                <c:pt idx="1028">
                  <c:v>44526</c:v>
                </c:pt>
                <c:pt idx="1029">
                  <c:v>44525</c:v>
                </c:pt>
                <c:pt idx="1030">
                  <c:v>44524</c:v>
                </c:pt>
                <c:pt idx="1031">
                  <c:v>44523</c:v>
                </c:pt>
                <c:pt idx="1032">
                  <c:v>44522</c:v>
                </c:pt>
                <c:pt idx="1033">
                  <c:v>44519</c:v>
                </c:pt>
                <c:pt idx="1034">
                  <c:v>44518</c:v>
                </c:pt>
                <c:pt idx="1035">
                  <c:v>44517</c:v>
                </c:pt>
                <c:pt idx="1036">
                  <c:v>44516</c:v>
                </c:pt>
                <c:pt idx="1037">
                  <c:v>44515</c:v>
                </c:pt>
                <c:pt idx="1038">
                  <c:v>44512</c:v>
                </c:pt>
                <c:pt idx="1039">
                  <c:v>44511</c:v>
                </c:pt>
                <c:pt idx="1040">
                  <c:v>44510</c:v>
                </c:pt>
                <c:pt idx="1041">
                  <c:v>44509</c:v>
                </c:pt>
                <c:pt idx="1042">
                  <c:v>44508</c:v>
                </c:pt>
                <c:pt idx="1043">
                  <c:v>44505</c:v>
                </c:pt>
                <c:pt idx="1044">
                  <c:v>44504</c:v>
                </c:pt>
                <c:pt idx="1045">
                  <c:v>44503</c:v>
                </c:pt>
                <c:pt idx="1046">
                  <c:v>44502</c:v>
                </c:pt>
                <c:pt idx="1047">
                  <c:v>44501</c:v>
                </c:pt>
                <c:pt idx="1048">
                  <c:v>44498</c:v>
                </c:pt>
                <c:pt idx="1049">
                  <c:v>44497</c:v>
                </c:pt>
                <c:pt idx="1050">
                  <c:v>44496</c:v>
                </c:pt>
                <c:pt idx="1051">
                  <c:v>44495</c:v>
                </c:pt>
                <c:pt idx="1052">
                  <c:v>44494</c:v>
                </c:pt>
                <c:pt idx="1053">
                  <c:v>44491</c:v>
                </c:pt>
                <c:pt idx="1054">
                  <c:v>44490</c:v>
                </c:pt>
                <c:pt idx="1055">
                  <c:v>44489</c:v>
                </c:pt>
                <c:pt idx="1056">
                  <c:v>44488</c:v>
                </c:pt>
                <c:pt idx="1057">
                  <c:v>44487</c:v>
                </c:pt>
                <c:pt idx="1058">
                  <c:v>44484</c:v>
                </c:pt>
                <c:pt idx="1059">
                  <c:v>44483</c:v>
                </c:pt>
                <c:pt idx="1060">
                  <c:v>44482</c:v>
                </c:pt>
                <c:pt idx="1061">
                  <c:v>44481</c:v>
                </c:pt>
                <c:pt idx="1062">
                  <c:v>44480</c:v>
                </c:pt>
                <c:pt idx="1063">
                  <c:v>44477</c:v>
                </c:pt>
                <c:pt idx="1064">
                  <c:v>44476</c:v>
                </c:pt>
                <c:pt idx="1065">
                  <c:v>44475</c:v>
                </c:pt>
                <c:pt idx="1066">
                  <c:v>44474</c:v>
                </c:pt>
                <c:pt idx="1067">
                  <c:v>44473</c:v>
                </c:pt>
                <c:pt idx="1068">
                  <c:v>44470</c:v>
                </c:pt>
                <c:pt idx="1069">
                  <c:v>44469</c:v>
                </c:pt>
                <c:pt idx="1070">
                  <c:v>44468</c:v>
                </c:pt>
                <c:pt idx="1071">
                  <c:v>44467</c:v>
                </c:pt>
                <c:pt idx="1072">
                  <c:v>44466</c:v>
                </c:pt>
                <c:pt idx="1073">
                  <c:v>44463</c:v>
                </c:pt>
                <c:pt idx="1074">
                  <c:v>44462</c:v>
                </c:pt>
                <c:pt idx="1075">
                  <c:v>44461</c:v>
                </c:pt>
                <c:pt idx="1076">
                  <c:v>44460</c:v>
                </c:pt>
                <c:pt idx="1077">
                  <c:v>44459</c:v>
                </c:pt>
                <c:pt idx="1078">
                  <c:v>44456</c:v>
                </c:pt>
                <c:pt idx="1079">
                  <c:v>44455</c:v>
                </c:pt>
                <c:pt idx="1080">
                  <c:v>44454</c:v>
                </c:pt>
                <c:pt idx="1081">
                  <c:v>44453</c:v>
                </c:pt>
                <c:pt idx="1082">
                  <c:v>44452</c:v>
                </c:pt>
                <c:pt idx="1083">
                  <c:v>44449</c:v>
                </c:pt>
                <c:pt idx="1084">
                  <c:v>44448</c:v>
                </c:pt>
                <c:pt idx="1085">
                  <c:v>44447</c:v>
                </c:pt>
                <c:pt idx="1086">
                  <c:v>44446</c:v>
                </c:pt>
                <c:pt idx="1087">
                  <c:v>44445</c:v>
                </c:pt>
                <c:pt idx="1088">
                  <c:v>44442</c:v>
                </c:pt>
                <c:pt idx="1089">
                  <c:v>44441</c:v>
                </c:pt>
                <c:pt idx="1090">
                  <c:v>44440</c:v>
                </c:pt>
                <c:pt idx="1091">
                  <c:v>44439</c:v>
                </c:pt>
                <c:pt idx="1092">
                  <c:v>44438</c:v>
                </c:pt>
                <c:pt idx="1093">
                  <c:v>44435</c:v>
                </c:pt>
                <c:pt idx="1094">
                  <c:v>44434</c:v>
                </c:pt>
                <c:pt idx="1095">
                  <c:v>44433</c:v>
                </c:pt>
                <c:pt idx="1096">
                  <c:v>44432</c:v>
                </c:pt>
                <c:pt idx="1097">
                  <c:v>44431</c:v>
                </c:pt>
                <c:pt idx="1098">
                  <c:v>44428</c:v>
                </c:pt>
                <c:pt idx="1099">
                  <c:v>44427</c:v>
                </c:pt>
                <c:pt idx="1100">
                  <c:v>44426</c:v>
                </c:pt>
                <c:pt idx="1101">
                  <c:v>44425</c:v>
                </c:pt>
                <c:pt idx="1102">
                  <c:v>44424</c:v>
                </c:pt>
                <c:pt idx="1103">
                  <c:v>44421</c:v>
                </c:pt>
                <c:pt idx="1104">
                  <c:v>44420</c:v>
                </c:pt>
                <c:pt idx="1105">
                  <c:v>44419</c:v>
                </c:pt>
                <c:pt idx="1106">
                  <c:v>44418</c:v>
                </c:pt>
                <c:pt idx="1107">
                  <c:v>44417</c:v>
                </c:pt>
                <c:pt idx="1108">
                  <c:v>44414</c:v>
                </c:pt>
                <c:pt idx="1109">
                  <c:v>44413</c:v>
                </c:pt>
                <c:pt idx="1110">
                  <c:v>44412</c:v>
                </c:pt>
                <c:pt idx="1111">
                  <c:v>44411</c:v>
                </c:pt>
                <c:pt idx="1112">
                  <c:v>44410</c:v>
                </c:pt>
                <c:pt idx="1113">
                  <c:v>44407</c:v>
                </c:pt>
                <c:pt idx="1114">
                  <c:v>44406</c:v>
                </c:pt>
                <c:pt idx="1115">
                  <c:v>44405</c:v>
                </c:pt>
                <c:pt idx="1116">
                  <c:v>44404</c:v>
                </c:pt>
                <c:pt idx="1117">
                  <c:v>44403</c:v>
                </c:pt>
                <c:pt idx="1118">
                  <c:v>44400</c:v>
                </c:pt>
                <c:pt idx="1119">
                  <c:v>44399</c:v>
                </c:pt>
                <c:pt idx="1120">
                  <c:v>44398</c:v>
                </c:pt>
                <c:pt idx="1121">
                  <c:v>44397</c:v>
                </c:pt>
                <c:pt idx="1122">
                  <c:v>44396</c:v>
                </c:pt>
                <c:pt idx="1123">
                  <c:v>44393</c:v>
                </c:pt>
                <c:pt idx="1124">
                  <c:v>44392</c:v>
                </c:pt>
                <c:pt idx="1125">
                  <c:v>44391</c:v>
                </c:pt>
                <c:pt idx="1126">
                  <c:v>44390</c:v>
                </c:pt>
                <c:pt idx="1127">
                  <c:v>44389</c:v>
                </c:pt>
                <c:pt idx="1128">
                  <c:v>44386</c:v>
                </c:pt>
                <c:pt idx="1129">
                  <c:v>44385</c:v>
                </c:pt>
                <c:pt idx="1130">
                  <c:v>44384</c:v>
                </c:pt>
                <c:pt idx="1131">
                  <c:v>44383</c:v>
                </c:pt>
                <c:pt idx="1132">
                  <c:v>44382</c:v>
                </c:pt>
                <c:pt idx="1133">
                  <c:v>44379</c:v>
                </c:pt>
                <c:pt idx="1134">
                  <c:v>44378</c:v>
                </c:pt>
                <c:pt idx="1135">
                  <c:v>44377</c:v>
                </c:pt>
                <c:pt idx="1136">
                  <c:v>44376</c:v>
                </c:pt>
                <c:pt idx="1137">
                  <c:v>44375</c:v>
                </c:pt>
                <c:pt idx="1138">
                  <c:v>44372</c:v>
                </c:pt>
                <c:pt idx="1139">
                  <c:v>44371</c:v>
                </c:pt>
                <c:pt idx="1140">
                  <c:v>44370</c:v>
                </c:pt>
                <c:pt idx="1141">
                  <c:v>44369</c:v>
                </c:pt>
                <c:pt idx="1142">
                  <c:v>44368</c:v>
                </c:pt>
                <c:pt idx="1143">
                  <c:v>44365</c:v>
                </c:pt>
                <c:pt idx="1144">
                  <c:v>44364</c:v>
                </c:pt>
                <c:pt idx="1145">
                  <c:v>44363</c:v>
                </c:pt>
                <c:pt idx="1146">
                  <c:v>44362</c:v>
                </c:pt>
                <c:pt idx="1147">
                  <c:v>44361</c:v>
                </c:pt>
                <c:pt idx="1148">
                  <c:v>44358</c:v>
                </c:pt>
                <c:pt idx="1149">
                  <c:v>44357</c:v>
                </c:pt>
                <c:pt idx="1150">
                  <c:v>44356</c:v>
                </c:pt>
                <c:pt idx="1151">
                  <c:v>44355</c:v>
                </c:pt>
                <c:pt idx="1152">
                  <c:v>44354</c:v>
                </c:pt>
                <c:pt idx="1153">
                  <c:v>44351</c:v>
                </c:pt>
                <c:pt idx="1154">
                  <c:v>44350</c:v>
                </c:pt>
                <c:pt idx="1155">
                  <c:v>44349</c:v>
                </c:pt>
                <c:pt idx="1156">
                  <c:v>44348</c:v>
                </c:pt>
                <c:pt idx="1157">
                  <c:v>44347</c:v>
                </c:pt>
                <c:pt idx="1158">
                  <c:v>44344</c:v>
                </c:pt>
                <c:pt idx="1159">
                  <c:v>44343</c:v>
                </c:pt>
                <c:pt idx="1160">
                  <c:v>44342</c:v>
                </c:pt>
                <c:pt idx="1161">
                  <c:v>44341</c:v>
                </c:pt>
                <c:pt idx="1162">
                  <c:v>44340</c:v>
                </c:pt>
                <c:pt idx="1163">
                  <c:v>44337</c:v>
                </c:pt>
                <c:pt idx="1164">
                  <c:v>44336</c:v>
                </c:pt>
                <c:pt idx="1165">
                  <c:v>44335</c:v>
                </c:pt>
                <c:pt idx="1166">
                  <c:v>44334</c:v>
                </c:pt>
                <c:pt idx="1167">
                  <c:v>44333</c:v>
                </c:pt>
                <c:pt idx="1168">
                  <c:v>44330</c:v>
                </c:pt>
                <c:pt idx="1169">
                  <c:v>44329</c:v>
                </c:pt>
                <c:pt idx="1170">
                  <c:v>44328</c:v>
                </c:pt>
                <c:pt idx="1171">
                  <c:v>44327</c:v>
                </c:pt>
                <c:pt idx="1172">
                  <c:v>44326</c:v>
                </c:pt>
                <c:pt idx="1173">
                  <c:v>44323</c:v>
                </c:pt>
                <c:pt idx="1174">
                  <c:v>44322</c:v>
                </c:pt>
                <c:pt idx="1175">
                  <c:v>44321</c:v>
                </c:pt>
                <c:pt idx="1176">
                  <c:v>44320</c:v>
                </c:pt>
                <c:pt idx="1177">
                  <c:v>44319</c:v>
                </c:pt>
                <c:pt idx="1178">
                  <c:v>44316</c:v>
                </c:pt>
                <c:pt idx="1179">
                  <c:v>44315</c:v>
                </c:pt>
                <c:pt idx="1180">
                  <c:v>44314</c:v>
                </c:pt>
                <c:pt idx="1181">
                  <c:v>44313</c:v>
                </c:pt>
                <c:pt idx="1182">
                  <c:v>44312</c:v>
                </c:pt>
                <c:pt idx="1183">
                  <c:v>44309</c:v>
                </c:pt>
                <c:pt idx="1184">
                  <c:v>44308</c:v>
                </c:pt>
                <c:pt idx="1185">
                  <c:v>44307</c:v>
                </c:pt>
                <c:pt idx="1186">
                  <c:v>44306</c:v>
                </c:pt>
                <c:pt idx="1187">
                  <c:v>44305</c:v>
                </c:pt>
                <c:pt idx="1188">
                  <c:v>44302</c:v>
                </c:pt>
                <c:pt idx="1189">
                  <c:v>44301</c:v>
                </c:pt>
                <c:pt idx="1190">
                  <c:v>44300</c:v>
                </c:pt>
                <c:pt idx="1191">
                  <c:v>44299</c:v>
                </c:pt>
                <c:pt idx="1192">
                  <c:v>44298</c:v>
                </c:pt>
                <c:pt idx="1193">
                  <c:v>44295</c:v>
                </c:pt>
                <c:pt idx="1194">
                  <c:v>44294</c:v>
                </c:pt>
                <c:pt idx="1195">
                  <c:v>44293</c:v>
                </c:pt>
                <c:pt idx="1196">
                  <c:v>44292</c:v>
                </c:pt>
                <c:pt idx="1197">
                  <c:v>44291</c:v>
                </c:pt>
                <c:pt idx="1198">
                  <c:v>44288</c:v>
                </c:pt>
                <c:pt idx="1199">
                  <c:v>44287</c:v>
                </c:pt>
                <c:pt idx="1200">
                  <c:v>44286</c:v>
                </c:pt>
                <c:pt idx="1201">
                  <c:v>44285</c:v>
                </c:pt>
                <c:pt idx="1202">
                  <c:v>44284</c:v>
                </c:pt>
                <c:pt idx="1203">
                  <c:v>44281</c:v>
                </c:pt>
                <c:pt idx="1204">
                  <c:v>44280</c:v>
                </c:pt>
                <c:pt idx="1205">
                  <c:v>44279</c:v>
                </c:pt>
                <c:pt idx="1206">
                  <c:v>44278</c:v>
                </c:pt>
                <c:pt idx="1207">
                  <c:v>44277</c:v>
                </c:pt>
                <c:pt idx="1208">
                  <c:v>44274</c:v>
                </c:pt>
                <c:pt idx="1209">
                  <c:v>44273</c:v>
                </c:pt>
                <c:pt idx="1210">
                  <c:v>44272</c:v>
                </c:pt>
                <c:pt idx="1211">
                  <c:v>44271</c:v>
                </c:pt>
                <c:pt idx="1212">
                  <c:v>44270</c:v>
                </c:pt>
                <c:pt idx="1213">
                  <c:v>44267</c:v>
                </c:pt>
                <c:pt idx="1214">
                  <c:v>44266</c:v>
                </c:pt>
                <c:pt idx="1215">
                  <c:v>44265</c:v>
                </c:pt>
                <c:pt idx="1216">
                  <c:v>44264</c:v>
                </c:pt>
                <c:pt idx="1217">
                  <c:v>44263</c:v>
                </c:pt>
                <c:pt idx="1218">
                  <c:v>44260</c:v>
                </c:pt>
                <c:pt idx="1219">
                  <c:v>44259</c:v>
                </c:pt>
                <c:pt idx="1220">
                  <c:v>44258</c:v>
                </c:pt>
                <c:pt idx="1221">
                  <c:v>44257</c:v>
                </c:pt>
                <c:pt idx="1222">
                  <c:v>44256</c:v>
                </c:pt>
                <c:pt idx="1223">
                  <c:v>44253</c:v>
                </c:pt>
                <c:pt idx="1224">
                  <c:v>44252</c:v>
                </c:pt>
                <c:pt idx="1225">
                  <c:v>44251</c:v>
                </c:pt>
                <c:pt idx="1226">
                  <c:v>44250</c:v>
                </c:pt>
                <c:pt idx="1227">
                  <c:v>44249</c:v>
                </c:pt>
                <c:pt idx="1228">
                  <c:v>44246</c:v>
                </c:pt>
                <c:pt idx="1229">
                  <c:v>44245</c:v>
                </c:pt>
                <c:pt idx="1230">
                  <c:v>44244</c:v>
                </c:pt>
                <c:pt idx="1231">
                  <c:v>44243</c:v>
                </c:pt>
                <c:pt idx="1232">
                  <c:v>44242</c:v>
                </c:pt>
                <c:pt idx="1233">
                  <c:v>44239</c:v>
                </c:pt>
                <c:pt idx="1234">
                  <c:v>44238</c:v>
                </c:pt>
                <c:pt idx="1235">
                  <c:v>44237</c:v>
                </c:pt>
                <c:pt idx="1236">
                  <c:v>44236</c:v>
                </c:pt>
                <c:pt idx="1237">
                  <c:v>44235</c:v>
                </c:pt>
                <c:pt idx="1238">
                  <c:v>44232</c:v>
                </c:pt>
                <c:pt idx="1239">
                  <c:v>44231</c:v>
                </c:pt>
                <c:pt idx="1240">
                  <c:v>44230</c:v>
                </c:pt>
                <c:pt idx="1241">
                  <c:v>44229</c:v>
                </c:pt>
                <c:pt idx="1242">
                  <c:v>44228</c:v>
                </c:pt>
                <c:pt idx="1243">
                  <c:v>44225</c:v>
                </c:pt>
                <c:pt idx="1244">
                  <c:v>44224</c:v>
                </c:pt>
                <c:pt idx="1245">
                  <c:v>44223</c:v>
                </c:pt>
                <c:pt idx="1246">
                  <c:v>44222</c:v>
                </c:pt>
                <c:pt idx="1247">
                  <c:v>44221</c:v>
                </c:pt>
                <c:pt idx="1248">
                  <c:v>44218</c:v>
                </c:pt>
                <c:pt idx="1249">
                  <c:v>44217</c:v>
                </c:pt>
                <c:pt idx="1250">
                  <c:v>44216</c:v>
                </c:pt>
                <c:pt idx="1251">
                  <c:v>44215</c:v>
                </c:pt>
                <c:pt idx="1252">
                  <c:v>44214</c:v>
                </c:pt>
                <c:pt idx="1253">
                  <c:v>44211</c:v>
                </c:pt>
                <c:pt idx="1254">
                  <c:v>44210</c:v>
                </c:pt>
                <c:pt idx="1255">
                  <c:v>44209</c:v>
                </c:pt>
                <c:pt idx="1256">
                  <c:v>44208</c:v>
                </c:pt>
                <c:pt idx="1257">
                  <c:v>44207</c:v>
                </c:pt>
                <c:pt idx="1258">
                  <c:v>44204</c:v>
                </c:pt>
                <c:pt idx="1259">
                  <c:v>44203</c:v>
                </c:pt>
                <c:pt idx="1260">
                  <c:v>44202</c:v>
                </c:pt>
                <c:pt idx="1261">
                  <c:v>44201</c:v>
                </c:pt>
                <c:pt idx="1262">
                  <c:v>44200</c:v>
                </c:pt>
                <c:pt idx="1263">
                  <c:v>44197</c:v>
                </c:pt>
                <c:pt idx="1264">
                  <c:v>44196</c:v>
                </c:pt>
                <c:pt idx="1265">
                  <c:v>44195</c:v>
                </c:pt>
                <c:pt idx="1266">
                  <c:v>44194</c:v>
                </c:pt>
                <c:pt idx="1267">
                  <c:v>44193</c:v>
                </c:pt>
                <c:pt idx="1268">
                  <c:v>44190</c:v>
                </c:pt>
                <c:pt idx="1269">
                  <c:v>44189</c:v>
                </c:pt>
                <c:pt idx="1270">
                  <c:v>44188</c:v>
                </c:pt>
                <c:pt idx="1271">
                  <c:v>44187</c:v>
                </c:pt>
                <c:pt idx="1272">
                  <c:v>44186</c:v>
                </c:pt>
                <c:pt idx="1273">
                  <c:v>44183</c:v>
                </c:pt>
                <c:pt idx="1274">
                  <c:v>44182</c:v>
                </c:pt>
                <c:pt idx="1275">
                  <c:v>44181</c:v>
                </c:pt>
                <c:pt idx="1276">
                  <c:v>44180</c:v>
                </c:pt>
                <c:pt idx="1277">
                  <c:v>44179</c:v>
                </c:pt>
                <c:pt idx="1278">
                  <c:v>44176</c:v>
                </c:pt>
                <c:pt idx="1279">
                  <c:v>44175</c:v>
                </c:pt>
                <c:pt idx="1280">
                  <c:v>44174</c:v>
                </c:pt>
                <c:pt idx="1281">
                  <c:v>44173</c:v>
                </c:pt>
                <c:pt idx="1282">
                  <c:v>44172</c:v>
                </c:pt>
                <c:pt idx="1283">
                  <c:v>44169</c:v>
                </c:pt>
                <c:pt idx="1284">
                  <c:v>44168</c:v>
                </c:pt>
                <c:pt idx="1285">
                  <c:v>44167</c:v>
                </c:pt>
                <c:pt idx="1286">
                  <c:v>44166</c:v>
                </c:pt>
                <c:pt idx="1287">
                  <c:v>44165</c:v>
                </c:pt>
                <c:pt idx="1288">
                  <c:v>44162</c:v>
                </c:pt>
                <c:pt idx="1289">
                  <c:v>44161</c:v>
                </c:pt>
                <c:pt idx="1290">
                  <c:v>44160</c:v>
                </c:pt>
                <c:pt idx="1291">
                  <c:v>44159</c:v>
                </c:pt>
                <c:pt idx="1292">
                  <c:v>44158</c:v>
                </c:pt>
                <c:pt idx="1293">
                  <c:v>44155</c:v>
                </c:pt>
                <c:pt idx="1294">
                  <c:v>44154</c:v>
                </c:pt>
                <c:pt idx="1295">
                  <c:v>44153</c:v>
                </c:pt>
                <c:pt idx="1296">
                  <c:v>44152</c:v>
                </c:pt>
                <c:pt idx="1297">
                  <c:v>44151</c:v>
                </c:pt>
                <c:pt idx="1298">
                  <c:v>44148</c:v>
                </c:pt>
                <c:pt idx="1299">
                  <c:v>44147</c:v>
                </c:pt>
                <c:pt idx="1300">
                  <c:v>44146</c:v>
                </c:pt>
                <c:pt idx="1301">
                  <c:v>44145</c:v>
                </c:pt>
                <c:pt idx="1302">
                  <c:v>44144</c:v>
                </c:pt>
                <c:pt idx="1303">
                  <c:v>44141</c:v>
                </c:pt>
                <c:pt idx="1304">
                  <c:v>44140</c:v>
                </c:pt>
                <c:pt idx="1305">
                  <c:v>44139</c:v>
                </c:pt>
                <c:pt idx="1306">
                  <c:v>44138</c:v>
                </c:pt>
                <c:pt idx="1307">
                  <c:v>44137</c:v>
                </c:pt>
                <c:pt idx="1308">
                  <c:v>44134</c:v>
                </c:pt>
                <c:pt idx="1309">
                  <c:v>44133</c:v>
                </c:pt>
                <c:pt idx="1310">
                  <c:v>44132</c:v>
                </c:pt>
                <c:pt idx="1311">
                  <c:v>44131</c:v>
                </c:pt>
                <c:pt idx="1312">
                  <c:v>44130</c:v>
                </c:pt>
                <c:pt idx="1313">
                  <c:v>44127</c:v>
                </c:pt>
                <c:pt idx="1314">
                  <c:v>44126</c:v>
                </c:pt>
                <c:pt idx="1315">
                  <c:v>44125</c:v>
                </c:pt>
                <c:pt idx="1316">
                  <c:v>44124</c:v>
                </c:pt>
                <c:pt idx="1317">
                  <c:v>44123</c:v>
                </c:pt>
                <c:pt idx="1318">
                  <c:v>44120</c:v>
                </c:pt>
                <c:pt idx="1319">
                  <c:v>44119</c:v>
                </c:pt>
                <c:pt idx="1320">
                  <c:v>44118</c:v>
                </c:pt>
                <c:pt idx="1321">
                  <c:v>44117</c:v>
                </c:pt>
                <c:pt idx="1322">
                  <c:v>44116</c:v>
                </c:pt>
                <c:pt idx="1323">
                  <c:v>44113</c:v>
                </c:pt>
                <c:pt idx="1324">
                  <c:v>44112</c:v>
                </c:pt>
                <c:pt idx="1325">
                  <c:v>44111</c:v>
                </c:pt>
                <c:pt idx="1326">
                  <c:v>44110</c:v>
                </c:pt>
                <c:pt idx="1327">
                  <c:v>44109</c:v>
                </c:pt>
                <c:pt idx="1328">
                  <c:v>44106</c:v>
                </c:pt>
                <c:pt idx="1329">
                  <c:v>44105</c:v>
                </c:pt>
                <c:pt idx="1330">
                  <c:v>44104</c:v>
                </c:pt>
                <c:pt idx="1331">
                  <c:v>44103</c:v>
                </c:pt>
                <c:pt idx="1332">
                  <c:v>44102</c:v>
                </c:pt>
                <c:pt idx="1333">
                  <c:v>44099</c:v>
                </c:pt>
                <c:pt idx="1334">
                  <c:v>44098</c:v>
                </c:pt>
                <c:pt idx="1335">
                  <c:v>44097</c:v>
                </c:pt>
                <c:pt idx="1336">
                  <c:v>44096</c:v>
                </c:pt>
                <c:pt idx="1337">
                  <c:v>44095</c:v>
                </c:pt>
                <c:pt idx="1338">
                  <c:v>44092</c:v>
                </c:pt>
                <c:pt idx="1339">
                  <c:v>44091</c:v>
                </c:pt>
                <c:pt idx="1340">
                  <c:v>44090</c:v>
                </c:pt>
                <c:pt idx="1341">
                  <c:v>44089</c:v>
                </c:pt>
                <c:pt idx="1342">
                  <c:v>44088</c:v>
                </c:pt>
                <c:pt idx="1343">
                  <c:v>44085</c:v>
                </c:pt>
                <c:pt idx="1344">
                  <c:v>44084</c:v>
                </c:pt>
                <c:pt idx="1345">
                  <c:v>44083</c:v>
                </c:pt>
                <c:pt idx="1346">
                  <c:v>44082</c:v>
                </c:pt>
                <c:pt idx="1347">
                  <c:v>44081</c:v>
                </c:pt>
                <c:pt idx="1348">
                  <c:v>44078</c:v>
                </c:pt>
                <c:pt idx="1349">
                  <c:v>44077</c:v>
                </c:pt>
                <c:pt idx="1350">
                  <c:v>44076</c:v>
                </c:pt>
                <c:pt idx="1351">
                  <c:v>44075</c:v>
                </c:pt>
                <c:pt idx="1352">
                  <c:v>44074</c:v>
                </c:pt>
                <c:pt idx="1353">
                  <c:v>44071</c:v>
                </c:pt>
                <c:pt idx="1354">
                  <c:v>44070</c:v>
                </c:pt>
                <c:pt idx="1355">
                  <c:v>44069</c:v>
                </c:pt>
                <c:pt idx="1356">
                  <c:v>44068</c:v>
                </c:pt>
                <c:pt idx="1357">
                  <c:v>44067</c:v>
                </c:pt>
                <c:pt idx="1358">
                  <c:v>44064</c:v>
                </c:pt>
                <c:pt idx="1359">
                  <c:v>44063</c:v>
                </c:pt>
                <c:pt idx="1360">
                  <c:v>44062</c:v>
                </c:pt>
                <c:pt idx="1361">
                  <c:v>44061</c:v>
                </c:pt>
                <c:pt idx="1362">
                  <c:v>44060</c:v>
                </c:pt>
                <c:pt idx="1363">
                  <c:v>44057</c:v>
                </c:pt>
                <c:pt idx="1364">
                  <c:v>44056</c:v>
                </c:pt>
                <c:pt idx="1365">
                  <c:v>44055</c:v>
                </c:pt>
                <c:pt idx="1366">
                  <c:v>44054</c:v>
                </c:pt>
                <c:pt idx="1367">
                  <c:v>44053</c:v>
                </c:pt>
                <c:pt idx="1368">
                  <c:v>44050</c:v>
                </c:pt>
                <c:pt idx="1369">
                  <c:v>44049</c:v>
                </c:pt>
                <c:pt idx="1370">
                  <c:v>44048</c:v>
                </c:pt>
                <c:pt idx="1371">
                  <c:v>44047</c:v>
                </c:pt>
                <c:pt idx="1372">
                  <c:v>44046</c:v>
                </c:pt>
                <c:pt idx="1373">
                  <c:v>44043</c:v>
                </c:pt>
                <c:pt idx="1374">
                  <c:v>44042</c:v>
                </c:pt>
                <c:pt idx="1375">
                  <c:v>44041</c:v>
                </c:pt>
                <c:pt idx="1376">
                  <c:v>44040</c:v>
                </c:pt>
                <c:pt idx="1377">
                  <c:v>44039</c:v>
                </c:pt>
                <c:pt idx="1378">
                  <c:v>44036</c:v>
                </c:pt>
                <c:pt idx="1379">
                  <c:v>44035</c:v>
                </c:pt>
                <c:pt idx="1380">
                  <c:v>44034</c:v>
                </c:pt>
                <c:pt idx="1381">
                  <c:v>44033</c:v>
                </c:pt>
                <c:pt idx="1382">
                  <c:v>44032</c:v>
                </c:pt>
                <c:pt idx="1383">
                  <c:v>44029</c:v>
                </c:pt>
                <c:pt idx="1384">
                  <c:v>44028</c:v>
                </c:pt>
                <c:pt idx="1385">
                  <c:v>44027</c:v>
                </c:pt>
                <c:pt idx="1386">
                  <c:v>44026</c:v>
                </c:pt>
                <c:pt idx="1387">
                  <c:v>44025</c:v>
                </c:pt>
                <c:pt idx="1388">
                  <c:v>44022</c:v>
                </c:pt>
                <c:pt idx="1389">
                  <c:v>44021</c:v>
                </c:pt>
                <c:pt idx="1390">
                  <c:v>44020</c:v>
                </c:pt>
                <c:pt idx="1391">
                  <c:v>44019</c:v>
                </c:pt>
                <c:pt idx="1392">
                  <c:v>44018</c:v>
                </c:pt>
                <c:pt idx="1393">
                  <c:v>44015</c:v>
                </c:pt>
                <c:pt idx="1394">
                  <c:v>44014</c:v>
                </c:pt>
                <c:pt idx="1395">
                  <c:v>44013</c:v>
                </c:pt>
                <c:pt idx="1396">
                  <c:v>44012</c:v>
                </c:pt>
                <c:pt idx="1397">
                  <c:v>44011</c:v>
                </c:pt>
                <c:pt idx="1398">
                  <c:v>44008</c:v>
                </c:pt>
                <c:pt idx="1399">
                  <c:v>44007</c:v>
                </c:pt>
                <c:pt idx="1400">
                  <c:v>44006</c:v>
                </c:pt>
                <c:pt idx="1401">
                  <c:v>44005</c:v>
                </c:pt>
                <c:pt idx="1402">
                  <c:v>44004</c:v>
                </c:pt>
                <c:pt idx="1403">
                  <c:v>44001</c:v>
                </c:pt>
                <c:pt idx="1404">
                  <c:v>44000</c:v>
                </c:pt>
                <c:pt idx="1405">
                  <c:v>43999</c:v>
                </c:pt>
                <c:pt idx="1406">
                  <c:v>43998</c:v>
                </c:pt>
                <c:pt idx="1407">
                  <c:v>43997</c:v>
                </c:pt>
                <c:pt idx="1408">
                  <c:v>43994</c:v>
                </c:pt>
                <c:pt idx="1409">
                  <c:v>43993</c:v>
                </c:pt>
                <c:pt idx="1410">
                  <c:v>43992</c:v>
                </c:pt>
                <c:pt idx="1411">
                  <c:v>43991</c:v>
                </c:pt>
                <c:pt idx="1412">
                  <c:v>43990</c:v>
                </c:pt>
                <c:pt idx="1413">
                  <c:v>43987</c:v>
                </c:pt>
                <c:pt idx="1414">
                  <c:v>43986</c:v>
                </c:pt>
                <c:pt idx="1415">
                  <c:v>43985</c:v>
                </c:pt>
                <c:pt idx="1416">
                  <c:v>43984</c:v>
                </c:pt>
                <c:pt idx="1417">
                  <c:v>43983</c:v>
                </c:pt>
                <c:pt idx="1418">
                  <c:v>43980</c:v>
                </c:pt>
                <c:pt idx="1419">
                  <c:v>43979</c:v>
                </c:pt>
                <c:pt idx="1420">
                  <c:v>43978</c:v>
                </c:pt>
                <c:pt idx="1421">
                  <c:v>43977</c:v>
                </c:pt>
                <c:pt idx="1422">
                  <c:v>43976</c:v>
                </c:pt>
                <c:pt idx="1423">
                  <c:v>43973</c:v>
                </c:pt>
                <c:pt idx="1424">
                  <c:v>43972</c:v>
                </c:pt>
                <c:pt idx="1425">
                  <c:v>43971</c:v>
                </c:pt>
                <c:pt idx="1426">
                  <c:v>43970</c:v>
                </c:pt>
                <c:pt idx="1427">
                  <c:v>43969</c:v>
                </c:pt>
                <c:pt idx="1428">
                  <c:v>43966</c:v>
                </c:pt>
                <c:pt idx="1429">
                  <c:v>43965</c:v>
                </c:pt>
                <c:pt idx="1430">
                  <c:v>43964</c:v>
                </c:pt>
                <c:pt idx="1431">
                  <c:v>43963</c:v>
                </c:pt>
                <c:pt idx="1432">
                  <c:v>43962</c:v>
                </c:pt>
                <c:pt idx="1433">
                  <c:v>43959</c:v>
                </c:pt>
                <c:pt idx="1434">
                  <c:v>43958</c:v>
                </c:pt>
                <c:pt idx="1435">
                  <c:v>43957</c:v>
                </c:pt>
                <c:pt idx="1436">
                  <c:v>43956</c:v>
                </c:pt>
                <c:pt idx="1437">
                  <c:v>43955</c:v>
                </c:pt>
                <c:pt idx="1438">
                  <c:v>43952</c:v>
                </c:pt>
                <c:pt idx="1439">
                  <c:v>43951</c:v>
                </c:pt>
                <c:pt idx="1440">
                  <c:v>43950</c:v>
                </c:pt>
                <c:pt idx="1441">
                  <c:v>43949</c:v>
                </c:pt>
                <c:pt idx="1442">
                  <c:v>43948</c:v>
                </c:pt>
                <c:pt idx="1443">
                  <c:v>43945</c:v>
                </c:pt>
                <c:pt idx="1444">
                  <c:v>43944</c:v>
                </c:pt>
                <c:pt idx="1445">
                  <c:v>43943</c:v>
                </c:pt>
                <c:pt idx="1446">
                  <c:v>43942</c:v>
                </c:pt>
                <c:pt idx="1447">
                  <c:v>43941</c:v>
                </c:pt>
                <c:pt idx="1448">
                  <c:v>43938</c:v>
                </c:pt>
                <c:pt idx="1449">
                  <c:v>43937</c:v>
                </c:pt>
                <c:pt idx="1450">
                  <c:v>43936</c:v>
                </c:pt>
                <c:pt idx="1451">
                  <c:v>43935</c:v>
                </c:pt>
                <c:pt idx="1452">
                  <c:v>43934</c:v>
                </c:pt>
                <c:pt idx="1453">
                  <c:v>43931</c:v>
                </c:pt>
                <c:pt idx="1454">
                  <c:v>43930</c:v>
                </c:pt>
                <c:pt idx="1455">
                  <c:v>43929</c:v>
                </c:pt>
                <c:pt idx="1456">
                  <c:v>43928</c:v>
                </c:pt>
                <c:pt idx="1457">
                  <c:v>43927</c:v>
                </c:pt>
                <c:pt idx="1458">
                  <c:v>43924</c:v>
                </c:pt>
                <c:pt idx="1459">
                  <c:v>43923</c:v>
                </c:pt>
                <c:pt idx="1460">
                  <c:v>43922</c:v>
                </c:pt>
                <c:pt idx="1461">
                  <c:v>43921</c:v>
                </c:pt>
                <c:pt idx="1462">
                  <c:v>43920</c:v>
                </c:pt>
                <c:pt idx="1463">
                  <c:v>43917</c:v>
                </c:pt>
                <c:pt idx="1464">
                  <c:v>43916</c:v>
                </c:pt>
                <c:pt idx="1465">
                  <c:v>43915</c:v>
                </c:pt>
                <c:pt idx="1466">
                  <c:v>43914</c:v>
                </c:pt>
                <c:pt idx="1467">
                  <c:v>43913</c:v>
                </c:pt>
                <c:pt idx="1468">
                  <c:v>43910</c:v>
                </c:pt>
                <c:pt idx="1469">
                  <c:v>43909</c:v>
                </c:pt>
                <c:pt idx="1470">
                  <c:v>43908</c:v>
                </c:pt>
                <c:pt idx="1471">
                  <c:v>43907</c:v>
                </c:pt>
                <c:pt idx="1472">
                  <c:v>43906</c:v>
                </c:pt>
                <c:pt idx="1473">
                  <c:v>43903</c:v>
                </c:pt>
                <c:pt idx="1474">
                  <c:v>43902</c:v>
                </c:pt>
                <c:pt idx="1475">
                  <c:v>43901</c:v>
                </c:pt>
                <c:pt idx="1476">
                  <c:v>43900</c:v>
                </c:pt>
                <c:pt idx="1477">
                  <c:v>43899</c:v>
                </c:pt>
                <c:pt idx="1478">
                  <c:v>43896</c:v>
                </c:pt>
                <c:pt idx="1479">
                  <c:v>43895</c:v>
                </c:pt>
                <c:pt idx="1480">
                  <c:v>43894</c:v>
                </c:pt>
                <c:pt idx="1481">
                  <c:v>43893</c:v>
                </c:pt>
                <c:pt idx="1482">
                  <c:v>43892</c:v>
                </c:pt>
                <c:pt idx="1483">
                  <c:v>43889</c:v>
                </c:pt>
                <c:pt idx="1484">
                  <c:v>43888</c:v>
                </c:pt>
                <c:pt idx="1485">
                  <c:v>43887</c:v>
                </c:pt>
                <c:pt idx="1486">
                  <c:v>43886</c:v>
                </c:pt>
                <c:pt idx="1487">
                  <c:v>43885</c:v>
                </c:pt>
                <c:pt idx="1488">
                  <c:v>43882</c:v>
                </c:pt>
                <c:pt idx="1489">
                  <c:v>43881</c:v>
                </c:pt>
                <c:pt idx="1490">
                  <c:v>43880</c:v>
                </c:pt>
                <c:pt idx="1491">
                  <c:v>43879</c:v>
                </c:pt>
                <c:pt idx="1492">
                  <c:v>43878</c:v>
                </c:pt>
                <c:pt idx="1493">
                  <c:v>43875</c:v>
                </c:pt>
                <c:pt idx="1494">
                  <c:v>43874</c:v>
                </c:pt>
                <c:pt idx="1495">
                  <c:v>43873</c:v>
                </c:pt>
                <c:pt idx="1496">
                  <c:v>43872</c:v>
                </c:pt>
                <c:pt idx="1497">
                  <c:v>43871</c:v>
                </c:pt>
                <c:pt idx="1498">
                  <c:v>43868</c:v>
                </c:pt>
                <c:pt idx="1499">
                  <c:v>43867</c:v>
                </c:pt>
                <c:pt idx="1500">
                  <c:v>43866</c:v>
                </c:pt>
                <c:pt idx="1501">
                  <c:v>43865</c:v>
                </c:pt>
                <c:pt idx="1502">
                  <c:v>43864</c:v>
                </c:pt>
                <c:pt idx="1503">
                  <c:v>43861</c:v>
                </c:pt>
                <c:pt idx="1504">
                  <c:v>43860</c:v>
                </c:pt>
                <c:pt idx="1505">
                  <c:v>43859</c:v>
                </c:pt>
                <c:pt idx="1506">
                  <c:v>43858</c:v>
                </c:pt>
                <c:pt idx="1507">
                  <c:v>43857</c:v>
                </c:pt>
                <c:pt idx="1508">
                  <c:v>43854</c:v>
                </c:pt>
                <c:pt idx="1509">
                  <c:v>43853</c:v>
                </c:pt>
                <c:pt idx="1510">
                  <c:v>43852</c:v>
                </c:pt>
                <c:pt idx="1511">
                  <c:v>43851</c:v>
                </c:pt>
                <c:pt idx="1512">
                  <c:v>43850</c:v>
                </c:pt>
                <c:pt idx="1513">
                  <c:v>43847</c:v>
                </c:pt>
                <c:pt idx="1514">
                  <c:v>43846</c:v>
                </c:pt>
                <c:pt idx="1515">
                  <c:v>43845</c:v>
                </c:pt>
                <c:pt idx="1516">
                  <c:v>43844</c:v>
                </c:pt>
                <c:pt idx="1517">
                  <c:v>43843</c:v>
                </c:pt>
                <c:pt idx="1518">
                  <c:v>43840</c:v>
                </c:pt>
                <c:pt idx="1519">
                  <c:v>43839</c:v>
                </c:pt>
                <c:pt idx="1520">
                  <c:v>43838</c:v>
                </c:pt>
                <c:pt idx="1521">
                  <c:v>43837</c:v>
                </c:pt>
                <c:pt idx="1522">
                  <c:v>43836</c:v>
                </c:pt>
                <c:pt idx="1523">
                  <c:v>43833</c:v>
                </c:pt>
                <c:pt idx="1524">
                  <c:v>43832</c:v>
                </c:pt>
                <c:pt idx="1525">
                  <c:v>43831</c:v>
                </c:pt>
                <c:pt idx="1526">
                  <c:v>43830</c:v>
                </c:pt>
                <c:pt idx="1527">
                  <c:v>43829</c:v>
                </c:pt>
                <c:pt idx="1528">
                  <c:v>43826</c:v>
                </c:pt>
                <c:pt idx="1529">
                  <c:v>43825</c:v>
                </c:pt>
                <c:pt idx="1530">
                  <c:v>43824</c:v>
                </c:pt>
                <c:pt idx="1531">
                  <c:v>43823</c:v>
                </c:pt>
                <c:pt idx="1532">
                  <c:v>43822</c:v>
                </c:pt>
                <c:pt idx="1533">
                  <c:v>43819</c:v>
                </c:pt>
                <c:pt idx="1534">
                  <c:v>43818</c:v>
                </c:pt>
                <c:pt idx="1535">
                  <c:v>43817</c:v>
                </c:pt>
                <c:pt idx="1536">
                  <c:v>43816</c:v>
                </c:pt>
                <c:pt idx="1537">
                  <c:v>43815</c:v>
                </c:pt>
                <c:pt idx="1538">
                  <c:v>43812</c:v>
                </c:pt>
                <c:pt idx="1539">
                  <c:v>43811</c:v>
                </c:pt>
                <c:pt idx="1540">
                  <c:v>43810</c:v>
                </c:pt>
                <c:pt idx="1541">
                  <c:v>43809</c:v>
                </c:pt>
                <c:pt idx="1542">
                  <c:v>43808</c:v>
                </c:pt>
                <c:pt idx="1543">
                  <c:v>43805</c:v>
                </c:pt>
                <c:pt idx="1544">
                  <c:v>43804</c:v>
                </c:pt>
                <c:pt idx="1545">
                  <c:v>43803</c:v>
                </c:pt>
                <c:pt idx="1546">
                  <c:v>43802</c:v>
                </c:pt>
                <c:pt idx="1547">
                  <c:v>43801</c:v>
                </c:pt>
                <c:pt idx="1548">
                  <c:v>43798</c:v>
                </c:pt>
                <c:pt idx="1549">
                  <c:v>43797</c:v>
                </c:pt>
                <c:pt idx="1550">
                  <c:v>43796</c:v>
                </c:pt>
                <c:pt idx="1551">
                  <c:v>43795</c:v>
                </c:pt>
                <c:pt idx="1552">
                  <c:v>43794</c:v>
                </c:pt>
                <c:pt idx="1553">
                  <c:v>43791</c:v>
                </c:pt>
                <c:pt idx="1554">
                  <c:v>43790</c:v>
                </c:pt>
                <c:pt idx="1555">
                  <c:v>43789</c:v>
                </c:pt>
                <c:pt idx="1556">
                  <c:v>43788</c:v>
                </c:pt>
                <c:pt idx="1557">
                  <c:v>43787</c:v>
                </c:pt>
                <c:pt idx="1558">
                  <c:v>43784</c:v>
                </c:pt>
                <c:pt idx="1559">
                  <c:v>43783</c:v>
                </c:pt>
                <c:pt idx="1560">
                  <c:v>43782</c:v>
                </c:pt>
                <c:pt idx="1561">
                  <c:v>43781</c:v>
                </c:pt>
                <c:pt idx="1562">
                  <c:v>43780</c:v>
                </c:pt>
                <c:pt idx="1563">
                  <c:v>43777</c:v>
                </c:pt>
                <c:pt idx="1564">
                  <c:v>43776</c:v>
                </c:pt>
                <c:pt idx="1565">
                  <c:v>43775</c:v>
                </c:pt>
                <c:pt idx="1566">
                  <c:v>43774</c:v>
                </c:pt>
                <c:pt idx="1567">
                  <c:v>43773</c:v>
                </c:pt>
                <c:pt idx="1568">
                  <c:v>43770</c:v>
                </c:pt>
                <c:pt idx="1569">
                  <c:v>43769</c:v>
                </c:pt>
                <c:pt idx="1570">
                  <c:v>43768</c:v>
                </c:pt>
                <c:pt idx="1571">
                  <c:v>43767</c:v>
                </c:pt>
                <c:pt idx="1572">
                  <c:v>43766</c:v>
                </c:pt>
                <c:pt idx="1573">
                  <c:v>43763</c:v>
                </c:pt>
                <c:pt idx="1574">
                  <c:v>43762</c:v>
                </c:pt>
                <c:pt idx="1575">
                  <c:v>43761</c:v>
                </c:pt>
                <c:pt idx="1576">
                  <c:v>43760</c:v>
                </c:pt>
                <c:pt idx="1577">
                  <c:v>43759</c:v>
                </c:pt>
                <c:pt idx="1578">
                  <c:v>43756</c:v>
                </c:pt>
                <c:pt idx="1579">
                  <c:v>43755</c:v>
                </c:pt>
                <c:pt idx="1580">
                  <c:v>43754</c:v>
                </c:pt>
                <c:pt idx="1581">
                  <c:v>43753</c:v>
                </c:pt>
                <c:pt idx="1582">
                  <c:v>43752</c:v>
                </c:pt>
                <c:pt idx="1583">
                  <c:v>43749</c:v>
                </c:pt>
                <c:pt idx="1584">
                  <c:v>43748</c:v>
                </c:pt>
                <c:pt idx="1585">
                  <c:v>43747</c:v>
                </c:pt>
                <c:pt idx="1586">
                  <c:v>43746</c:v>
                </c:pt>
                <c:pt idx="1587">
                  <c:v>43745</c:v>
                </c:pt>
                <c:pt idx="1588">
                  <c:v>43742</c:v>
                </c:pt>
                <c:pt idx="1589">
                  <c:v>43741</c:v>
                </c:pt>
                <c:pt idx="1590">
                  <c:v>43740</c:v>
                </c:pt>
                <c:pt idx="1591">
                  <c:v>43739</c:v>
                </c:pt>
                <c:pt idx="1592">
                  <c:v>43738</c:v>
                </c:pt>
                <c:pt idx="1593">
                  <c:v>43735</c:v>
                </c:pt>
                <c:pt idx="1594">
                  <c:v>43734</c:v>
                </c:pt>
                <c:pt idx="1595">
                  <c:v>43733</c:v>
                </c:pt>
                <c:pt idx="1596">
                  <c:v>43732</c:v>
                </c:pt>
                <c:pt idx="1597">
                  <c:v>43731</c:v>
                </c:pt>
                <c:pt idx="1598">
                  <c:v>43728</c:v>
                </c:pt>
                <c:pt idx="1599">
                  <c:v>43727</c:v>
                </c:pt>
                <c:pt idx="1600">
                  <c:v>43726</c:v>
                </c:pt>
                <c:pt idx="1601">
                  <c:v>43725</c:v>
                </c:pt>
                <c:pt idx="1602">
                  <c:v>43724</c:v>
                </c:pt>
                <c:pt idx="1603">
                  <c:v>43721</c:v>
                </c:pt>
                <c:pt idx="1604">
                  <c:v>43720</c:v>
                </c:pt>
                <c:pt idx="1605">
                  <c:v>43719</c:v>
                </c:pt>
                <c:pt idx="1606">
                  <c:v>43718</c:v>
                </c:pt>
                <c:pt idx="1607">
                  <c:v>43717</c:v>
                </c:pt>
                <c:pt idx="1608">
                  <c:v>43714</c:v>
                </c:pt>
                <c:pt idx="1609">
                  <c:v>43713</c:v>
                </c:pt>
                <c:pt idx="1610">
                  <c:v>43712</c:v>
                </c:pt>
                <c:pt idx="1611">
                  <c:v>43711</c:v>
                </c:pt>
                <c:pt idx="1612">
                  <c:v>43710</c:v>
                </c:pt>
                <c:pt idx="1613">
                  <c:v>43707</c:v>
                </c:pt>
                <c:pt idx="1614">
                  <c:v>43706</c:v>
                </c:pt>
                <c:pt idx="1615">
                  <c:v>43705</c:v>
                </c:pt>
                <c:pt idx="1616">
                  <c:v>43704</c:v>
                </c:pt>
                <c:pt idx="1617">
                  <c:v>43703</c:v>
                </c:pt>
                <c:pt idx="1618">
                  <c:v>43700</c:v>
                </c:pt>
                <c:pt idx="1619">
                  <c:v>43699</c:v>
                </c:pt>
                <c:pt idx="1620">
                  <c:v>43698</c:v>
                </c:pt>
                <c:pt idx="1621">
                  <c:v>43697</c:v>
                </c:pt>
                <c:pt idx="1622">
                  <c:v>43696</c:v>
                </c:pt>
                <c:pt idx="1623">
                  <c:v>43693</c:v>
                </c:pt>
                <c:pt idx="1624">
                  <c:v>43692</c:v>
                </c:pt>
                <c:pt idx="1625">
                  <c:v>43691</c:v>
                </c:pt>
                <c:pt idx="1626">
                  <c:v>43690</c:v>
                </c:pt>
                <c:pt idx="1627">
                  <c:v>43689</c:v>
                </c:pt>
                <c:pt idx="1628">
                  <c:v>43686</c:v>
                </c:pt>
                <c:pt idx="1629">
                  <c:v>43685</c:v>
                </c:pt>
                <c:pt idx="1630">
                  <c:v>43684</c:v>
                </c:pt>
                <c:pt idx="1631">
                  <c:v>43683</c:v>
                </c:pt>
                <c:pt idx="1632">
                  <c:v>43682</c:v>
                </c:pt>
                <c:pt idx="1633">
                  <c:v>43679</c:v>
                </c:pt>
                <c:pt idx="1634">
                  <c:v>43678</c:v>
                </c:pt>
                <c:pt idx="1635">
                  <c:v>43677</c:v>
                </c:pt>
                <c:pt idx="1636">
                  <c:v>43676</c:v>
                </c:pt>
                <c:pt idx="1637">
                  <c:v>43675</c:v>
                </c:pt>
                <c:pt idx="1638">
                  <c:v>43672</c:v>
                </c:pt>
                <c:pt idx="1639">
                  <c:v>43671</c:v>
                </c:pt>
                <c:pt idx="1640">
                  <c:v>43670</c:v>
                </c:pt>
                <c:pt idx="1641">
                  <c:v>43669</c:v>
                </c:pt>
                <c:pt idx="1642">
                  <c:v>43668</c:v>
                </c:pt>
                <c:pt idx="1643">
                  <c:v>43665</c:v>
                </c:pt>
                <c:pt idx="1644">
                  <c:v>43664</c:v>
                </c:pt>
                <c:pt idx="1645">
                  <c:v>43663</c:v>
                </c:pt>
                <c:pt idx="1646">
                  <c:v>43662</c:v>
                </c:pt>
                <c:pt idx="1647">
                  <c:v>43661</c:v>
                </c:pt>
                <c:pt idx="1648">
                  <c:v>43658</c:v>
                </c:pt>
                <c:pt idx="1649">
                  <c:v>43657</c:v>
                </c:pt>
                <c:pt idx="1650">
                  <c:v>43656</c:v>
                </c:pt>
                <c:pt idx="1651">
                  <c:v>43655</c:v>
                </c:pt>
                <c:pt idx="1652">
                  <c:v>43654</c:v>
                </c:pt>
                <c:pt idx="1653">
                  <c:v>43651</c:v>
                </c:pt>
                <c:pt idx="1654">
                  <c:v>43650</c:v>
                </c:pt>
                <c:pt idx="1655">
                  <c:v>43649</c:v>
                </c:pt>
                <c:pt idx="1656">
                  <c:v>43648</c:v>
                </c:pt>
                <c:pt idx="1657">
                  <c:v>43647</c:v>
                </c:pt>
                <c:pt idx="1658">
                  <c:v>43644</c:v>
                </c:pt>
                <c:pt idx="1659">
                  <c:v>43643</c:v>
                </c:pt>
                <c:pt idx="1660">
                  <c:v>43642</c:v>
                </c:pt>
                <c:pt idx="1661">
                  <c:v>43641</c:v>
                </c:pt>
                <c:pt idx="1662">
                  <c:v>43640</c:v>
                </c:pt>
                <c:pt idx="1663">
                  <c:v>43637</c:v>
                </c:pt>
                <c:pt idx="1664">
                  <c:v>43636</c:v>
                </c:pt>
                <c:pt idx="1665">
                  <c:v>43635</c:v>
                </c:pt>
                <c:pt idx="1666">
                  <c:v>43634</c:v>
                </c:pt>
                <c:pt idx="1667">
                  <c:v>43633</c:v>
                </c:pt>
                <c:pt idx="1668">
                  <c:v>43630</c:v>
                </c:pt>
                <c:pt idx="1669">
                  <c:v>43629</c:v>
                </c:pt>
                <c:pt idx="1670">
                  <c:v>43628</c:v>
                </c:pt>
                <c:pt idx="1671">
                  <c:v>43627</c:v>
                </c:pt>
                <c:pt idx="1672">
                  <c:v>43626</c:v>
                </c:pt>
                <c:pt idx="1673">
                  <c:v>43623</c:v>
                </c:pt>
                <c:pt idx="1674">
                  <c:v>43622</c:v>
                </c:pt>
                <c:pt idx="1675">
                  <c:v>43621</c:v>
                </c:pt>
                <c:pt idx="1676">
                  <c:v>43620</c:v>
                </c:pt>
                <c:pt idx="1677">
                  <c:v>43619</c:v>
                </c:pt>
                <c:pt idx="1678">
                  <c:v>43616</c:v>
                </c:pt>
                <c:pt idx="1679">
                  <c:v>43615</c:v>
                </c:pt>
                <c:pt idx="1680">
                  <c:v>43614</c:v>
                </c:pt>
                <c:pt idx="1681">
                  <c:v>43613</c:v>
                </c:pt>
                <c:pt idx="1682">
                  <c:v>43612</c:v>
                </c:pt>
                <c:pt idx="1683">
                  <c:v>43609</c:v>
                </c:pt>
                <c:pt idx="1684">
                  <c:v>43608</c:v>
                </c:pt>
                <c:pt idx="1685">
                  <c:v>43607</c:v>
                </c:pt>
                <c:pt idx="1686">
                  <c:v>43606</c:v>
                </c:pt>
                <c:pt idx="1687">
                  <c:v>43605</c:v>
                </c:pt>
                <c:pt idx="1688">
                  <c:v>43602</c:v>
                </c:pt>
                <c:pt idx="1689">
                  <c:v>43601</c:v>
                </c:pt>
                <c:pt idx="1690">
                  <c:v>43600</c:v>
                </c:pt>
                <c:pt idx="1691">
                  <c:v>43599</c:v>
                </c:pt>
                <c:pt idx="1692">
                  <c:v>43598</c:v>
                </c:pt>
                <c:pt idx="1693">
                  <c:v>43595</c:v>
                </c:pt>
                <c:pt idx="1694">
                  <c:v>43594</c:v>
                </c:pt>
                <c:pt idx="1695">
                  <c:v>43593</c:v>
                </c:pt>
                <c:pt idx="1696">
                  <c:v>43592</c:v>
                </c:pt>
                <c:pt idx="1697">
                  <c:v>43591</c:v>
                </c:pt>
                <c:pt idx="1698">
                  <c:v>43588</c:v>
                </c:pt>
                <c:pt idx="1699">
                  <c:v>43587</c:v>
                </c:pt>
                <c:pt idx="1700">
                  <c:v>43586</c:v>
                </c:pt>
                <c:pt idx="1701">
                  <c:v>43585</c:v>
                </c:pt>
                <c:pt idx="1702">
                  <c:v>43584</c:v>
                </c:pt>
                <c:pt idx="1703">
                  <c:v>43581</c:v>
                </c:pt>
                <c:pt idx="1704">
                  <c:v>43580</c:v>
                </c:pt>
                <c:pt idx="1705">
                  <c:v>43579</c:v>
                </c:pt>
                <c:pt idx="1706">
                  <c:v>43578</c:v>
                </c:pt>
                <c:pt idx="1707">
                  <c:v>43577</c:v>
                </c:pt>
                <c:pt idx="1708">
                  <c:v>43574</c:v>
                </c:pt>
                <c:pt idx="1709">
                  <c:v>43573</c:v>
                </c:pt>
                <c:pt idx="1710">
                  <c:v>43572</c:v>
                </c:pt>
                <c:pt idx="1711">
                  <c:v>43571</c:v>
                </c:pt>
                <c:pt idx="1712">
                  <c:v>43570</c:v>
                </c:pt>
                <c:pt idx="1713">
                  <c:v>43567</c:v>
                </c:pt>
                <c:pt idx="1714">
                  <c:v>43566</c:v>
                </c:pt>
                <c:pt idx="1715">
                  <c:v>43565</c:v>
                </c:pt>
                <c:pt idx="1716">
                  <c:v>43564</c:v>
                </c:pt>
                <c:pt idx="1717">
                  <c:v>43563</c:v>
                </c:pt>
                <c:pt idx="1718">
                  <c:v>43560</c:v>
                </c:pt>
                <c:pt idx="1719">
                  <c:v>43559</c:v>
                </c:pt>
                <c:pt idx="1720">
                  <c:v>43558</c:v>
                </c:pt>
                <c:pt idx="1721">
                  <c:v>43557</c:v>
                </c:pt>
                <c:pt idx="1722">
                  <c:v>43556</c:v>
                </c:pt>
                <c:pt idx="1723">
                  <c:v>43553</c:v>
                </c:pt>
                <c:pt idx="1724">
                  <c:v>43552</c:v>
                </c:pt>
                <c:pt idx="1725">
                  <c:v>43551</c:v>
                </c:pt>
                <c:pt idx="1726">
                  <c:v>43550</c:v>
                </c:pt>
                <c:pt idx="1727">
                  <c:v>43549</c:v>
                </c:pt>
                <c:pt idx="1728">
                  <c:v>43546</c:v>
                </c:pt>
                <c:pt idx="1729">
                  <c:v>43545</c:v>
                </c:pt>
                <c:pt idx="1730">
                  <c:v>43544</c:v>
                </c:pt>
                <c:pt idx="1731">
                  <c:v>43543</c:v>
                </c:pt>
                <c:pt idx="1732">
                  <c:v>43542</c:v>
                </c:pt>
                <c:pt idx="1733">
                  <c:v>43539</c:v>
                </c:pt>
                <c:pt idx="1734">
                  <c:v>43538</c:v>
                </c:pt>
                <c:pt idx="1735">
                  <c:v>43537</c:v>
                </c:pt>
                <c:pt idx="1736">
                  <c:v>43536</c:v>
                </c:pt>
                <c:pt idx="1737">
                  <c:v>43535</c:v>
                </c:pt>
                <c:pt idx="1738">
                  <c:v>43532</c:v>
                </c:pt>
                <c:pt idx="1739">
                  <c:v>43531</c:v>
                </c:pt>
                <c:pt idx="1740">
                  <c:v>43530</c:v>
                </c:pt>
                <c:pt idx="1741">
                  <c:v>43529</c:v>
                </c:pt>
                <c:pt idx="1742">
                  <c:v>43528</c:v>
                </c:pt>
                <c:pt idx="1743">
                  <c:v>43525</c:v>
                </c:pt>
                <c:pt idx="1744">
                  <c:v>43524</c:v>
                </c:pt>
                <c:pt idx="1745">
                  <c:v>43523</c:v>
                </c:pt>
                <c:pt idx="1746">
                  <c:v>43522</c:v>
                </c:pt>
                <c:pt idx="1747">
                  <c:v>43521</c:v>
                </c:pt>
                <c:pt idx="1748">
                  <c:v>43518</c:v>
                </c:pt>
                <c:pt idx="1749">
                  <c:v>43517</c:v>
                </c:pt>
                <c:pt idx="1750">
                  <c:v>43516</c:v>
                </c:pt>
                <c:pt idx="1751">
                  <c:v>43515</c:v>
                </c:pt>
                <c:pt idx="1752">
                  <c:v>43514</c:v>
                </c:pt>
                <c:pt idx="1753">
                  <c:v>43511</c:v>
                </c:pt>
                <c:pt idx="1754">
                  <c:v>43510</c:v>
                </c:pt>
                <c:pt idx="1755">
                  <c:v>43509</c:v>
                </c:pt>
                <c:pt idx="1756">
                  <c:v>43508</c:v>
                </c:pt>
                <c:pt idx="1757">
                  <c:v>43507</c:v>
                </c:pt>
                <c:pt idx="1758">
                  <c:v>43504</c:v>
                </c:pt>
                <c:pt idx="1759">
                  <c:v>43503</c:v>
                </c:pt>
                <c:pt idx="1760">
                  <c:v>43502</c:v>
                </c:pt>
                <c:pt idx="1761">
                  <c:v>43501</c:v>
                </c:pt>
                <c:pt idx="1762">
                  <c:v>43500</c:v>
                </c:pt>
                <c:pt idx="1763">
                  <c:v>43497</c:v>
                </c:pt>
                <c:pt idx="1764">
                  <c:v>43496</c:v>
                </c:pt>
                <c:pt idx="1765">
                  <c:v>43495</c:v>
                </c:pt>
                <c:pt idx="1766">
                  <c:v>43494</c:v>
                </c:pt>
                <c:pt idx="1767">
                  <c:v>43493</c:v>
                </c:pt>
                <c:pt idx="1768">
                  <c:v>43490</c:v>
                </c:pt>
                <c:pt idx="1769">
                  <c:v>43489</c:v>
                </c:pt>
                <c:pt idx="1770">
                  <c:v>43488</c:v>
                </c:pt>
                <c:pt idx="1771">
                  <c:v>43487</c:v>
                </c:pt>
                <c:pt idx="1772">
                  <c:v>43486</c:v>
                </c:pt>
                <c:pt idx="1773">
                  <c:v>43483</c:v>
                </c:pt>
                <c:pt idx="1774">
                  <c:v>43482</c:v>
                </c:pt>
                <c:pt idx="1775">
                  <c:v>43481</c:v>
                </c:pt>
                <c:pt idx="1776">
                  <c:v>43480</c:v>
                </c:pt>
                <c:pt idx="1777">
                  <c:v>43479</c:v>
                </c:pt>
                <c:pt idx="1778">
                  <c:v>43476</c:v>
                </c:pt>
                <c:pt idx="1779">
                  <c:v>43475</c:v>
                </c:pt>
                <c:pt idx="1780">
                  <c:v>43474</c:v>
                </c:pt>
                <c:pt idx="1781">
                  <c:v>43473</c:v>
                </c:pt>
                <c:pt idx="1782">
                  <c:v>43472</c:v>
                </c:pt>
                <c:pt idx="1783">
                  <c:v>43469</c:v>
                </c:pt>
                <c:pt idx="1784">
                  <c:v>43468</c:v>
                </c:pt>
                <c:pt idx="1785">
                  <c:v>43467</c:v>
                </c:pt>
                <c:pt idx="1786">
                  <c:v>43466</c:v>
                </c:pt>
              </c:numCache>
            </c:numRef>
          </c:cat>
          <c:val>
            <c:numRef>
              <c:f>Sheet1!$F$2:$F$1788</c:f>
              <c:numCache>
                <c:formatCode>#,##0</c:formatCode>
                <c:ptCount val="1787"/>
                <c:pt idx="0">
                  <c:v>4985</c:v>
                </c:pt>
                <c:pt idx="1">
                  <c:v>5210</c:v>
                </c:pt>
                <c:pt idx="2">
                  <c:v>5160</c:v>
                </c:pt>
                <c:pt idx="3">
                  <c:v>5240</c:v>
                </c:pt>
                <c:pt idx="4">
                  <c:v>5370</c:v>
                </c:pt>
                <c:pt idx="5">
                  <c:v>5120</c:v>
                </c:pt>
                <c:pt idx="6">
                  <c:v>5060</c:v>
                </c:pt>
                <c:pt idx="7">
                  <c:v>5100</c:v>
                </c:pt>
                <c:pt idx="8">
                  <c:v>5150</c:v>
                </c:pt>
                <c:pt idx="9">
                  <c:v>5250</c:v>
                </c:pt>
                <c:pt idx="10">
                  <c:v>5240</c:v>
                </c:pt>
                <c:pt idx="11">
                  <c:v>5300</c:v>
                </c:pt>
                <c:pt idx="12">
                  <c:v>5510</c:v>
                </c:pt>
                <c:pt idx="13">
                  <c:v>5400</c:v>
                </c:pt>
                <c:pt idx="14">
                  <c:v>5650</c:v>
                </c:pt>
                <c:pt idx="15">
                  <c:v>5370</c:v>
                </c:pt>
                <c:pt idx="16">
                  <c:v>4530</c:v>
                </c:pt>
                <c:pt idx="17">
                  <c:v>5080</c:v>
                </c:pt>
                <c:pt idx="18">
                  <c:v>5120</c:v>
                </c:pt>
                <c:pt idx="19">
                  <c:v>5110</c:v>
                </c:pt>
                <c:pt idx="20">
                  <c:v>5110</c:v>
                </c:pt>
                <c:pt idx="21">
                  <c:v>5110</c:v>
                </c:pt>
                <c:pt idx="22">
                  <c:v>5110</c:v>
                </c:pt>
                <c:pt idx="23">
                  <c:v>5110</c:v>
                </c:pt>
                <c:pt idx="24">
                  <c:v>5110</c:v>
                </c:pt>
                <c:pt idx="25">
                  <c:v>5030</c:v>
                </c:pt>
                <c:pt idx="26">
                  <c:v>4730</c:v>
                </c:pt>
                <c:pt idx="27">
                  <c:v>4635</c:v>
                </c:pt>
                <c:pt idx="28">
                  <c:v>4570</c:v>
                </c:pt>
                <c:pt idx="29">
                  <c:v>4555</c:v>
                </c:pt>
                <c:pt idx="30">
                  <c:v>4590</c:v>
                </c:pt>
                <c:pt idx="31">
                  <c:v>4530</c:v>
                </c:pt>
                <c:pt idx="32">
                  <c:v>4755</c:v>
                </c:pt>
                <c:pt idx="33">
                  <c:v>4275</c:v>
                </c:pt>
                <c:pt idx="34">
                  <c:v>4030</c:v>
                </c:pt>
                <c:pt idx="35">
                  <c:v>3590</c:v>
                </c:pt>
                <c:pt idx="36">
                  <c:v>3465</c:v>
                </c:pt>
                <c:pt idx="37">
                  <c:v>3410</c:v>
                </c:pt>
                <c:pt idx="38">
                  <c:v>3180</c:v>
                </c:pt>
                <c:pt idx="39">
                  <c:v>3080</c:v>
                </c:pt>
                <c:pt idx="40">
                  <c:v>3090</c:v>
                </c:pt>
                <c:pt idx="41">
                  <c:v>3295</c:v>
                </c:pt>
                <c:pt idx="42">
                  <c:v>2965</c:v>
                </c:pt>
                <c:pt idx="43">
                  <c:v>2925</c:v>
                </c:pt>
                <c:pt idx="44">
                  <c:v>2810</c:v>
                </c:pt>
                <c:pt idx="45">
                  <c:v>2695</c:v>
                </c:pt>
                <c:pt idx="46">
                  <c:v>2685</c:v>
                </c:pt>
                <c:pt idx="47">
                  <c:v>2640</c:v>
                </c:pt>
                <c:pt idx="48">
                  <c:v>2680</c:v>
                </c:pt>
                <c:pt idx="49">
                  <c:v>2705</c:v>
                </c:pt>
                <c:pt idx="50">
                  <c:v>2715</c:v>
                </c:pt>
                <c:pt idx="51">
                  <c:v>2580</c:v>
                </c:pt>
                <c:pt idx="52">
                  <c:v>2580</c:v>
                </c:pt>
                <c:pt idx="53">
                  <c:v>2585</c:v>
                </c:pt>
                <c:pt idx="54">
                  <c:v>2645</c:v>
                </c:pt>
                <c:pt idx="55">
                  <c:v>2780</c:v>
                </c:pt>
                <c:pt idx="56">
                  <c:v>2770</c:v>
                </c:pt>
                <c:pt idx="57">
                  <c:v>2805</c:v>
                </c:pt>
                <c:pt idx="58">
                  <c:v>2800</c:v>
                </c:pt>
                <c:pt idx="59">
                  <c:v>2800</c:v>
                </c:pt>
                <c:pt idx="60">
                  <c:v>2730</c:v>
                </c:pt>
                <c:pt idx="61">
                  <c:v>2670</c:v>
                </c:pt>
                <c:pt idx="62">
                  <c:v>2740</c:v>
                </c:pt>
                <c:pt idx="63">
                  <c:v>2750</c:v>
                </c:pt>
                <c:pt idx="64">
                  <c:v>2655</c:v>
                </c:pt>
                <c:pt idx="65">
                  <c:v>2615</c:v>
                </c:pt>
                <c:pt idx="66">
                  <c:v>2650</c:v>
                </c:pt>
                <c:pt idx="67">
                  <c:v>2620</c:v>
                </c:pt>
                <c:pt idx="68">
                  <c:v>2535</c:v>
                </c:pt>
                <c:pt idx="69">
                  <c:v>2620</c:v>
                </c:pt>
                <c:pt idx="70">
                  <c:v>2505</c:v>
                </c:pt>
                <c:pt idx="71">
                  <c:v>2390</c:v>
                </c:pt>
                <c:pt idx="72">
                  <c:v>2435</c:v>
                </c:pt>
                <c:pt idx="73">
                  <c:v>2330</c:v>
                </c:pt>
                <c:pt idx="74">
                  <c:v>2280</c:v>
                </c:pt>
                <c:pt idx="75">
                  <c:v>2300</c:v>
                </c:pt>
                <c:pt idx="76">
                  <c:v>2285</c:v>
                </c:pt>
                <c:pt idx="77">
                  <c:v>2370</c:v>
                </c:pt>
                <c:pt idx="78">
                  <c:v>2325</c:v>
                </c:pt>
                <c:pt idx="79">
                  <c:v>2365</c:v>
                </c:pt>
                <c:pt idx="80">
                  <c:v>2350</c:v>
                </c:pt>
                <c:pt idx="81">
                  <c:v>2325</c:v>
                </c:pt>
                <c:pt idx="82">
                  <c:v>2255</c:v>
                </c:pt>
                <c:pt idx="83">
                  <c:v>2260</c:v>
                </c:pt>
                <c:pt idx="84">
                  <c:v>2240</c:v>
                </c:pt>
                <c:pt idx="85">
                  <c:v>2250</c:v>
                </c:pt>
                <c:pt idx="86">
                  <c:v>2310</c:v>
                </c:pt>
                <c:pt idx="87">
                  <c:v>2300</c:v>
                </c:pt>
                <c:pt idx="88">
                  <c:v>2325</c:v>
                </c:pt>
                <c:pt idx="89">
                  <c:v>2340</c:v>
                </c:pt>
                <c:pt idx="90">
                  <c:v>2350</c:v>
                </c:pt>
                <c:pt idx="91">
                  <c:v>2305</c:v>
                </c:pt>
                <c:pt idx="92">
                  <c:v>2345</c:v>
                </c:pt>
                <c:pt idx="93">
                  <c:v>2395</c:v>
                </c:pt>
                <c:pt idx="94">
                  <c:v>2415</c:v>
                </c:pt>
                <c:pt idx="95">
                  <c:v>2405</c:v>
                </c:pt>
                <c:pt idx="96">
                  <c:v>2420</c:v>
                </c:pt>
                <c:pt idx="97">
                  <c:v>2310</c:v>
                </c:pt>
                <c:pt idx="98">
                  <c:v>2435</c:v>
                </c:pt>
                <c:pt idx="99">
                  <c:v>2460</c:v>
                </c:pt>
                <c:pt idx="100">
                  <c:v>2455</c:v>
                </c:pt>
                <c:pt idx="101">
                  <c:v>2445</c:v>
                </c:pt>
                <c:pt idx="102">
                  <c:v>2185</c:v>
                </c:pt>
                <c:pt idx="103">
                  <c:v>2260</c:v>
                </c:pt>
                <c:pt idx="104">
                  <c:v>2365</c:v>
                </c:pt>
                <c:pt idx="105">
                  <c:v>2330</c:v>
                </c:pt>
                <c:pt idx="106">
                  <c:v>2240</c:v>
                </c:pt>
                <c:pt idx="107">
                  <c:v>2270</c:v>
                </c:pt>
                <c:pt idx="108">
                  <c:v>2250</c:v>
                </c:pt>
                <c:pt idx="109">
                  <c:v>2250</c:v>
                </c:pt>
                <c:pt idx="110">
                  <c:v>2170</c:v>
                </c:pt>
                <c:pt idx="111">
                  <c:v>2120</c:v>
                </c:pt>
                <c:pt idx="112">
                  <c:v>2120</c:v>
                </c:pt>
                <c:pt idx="113">
                  <c:v>2150</c:v>
                </c:pt>
                <c:pt idx="114">
                  <c:v>2180</c:v>
                </c:pt>
                <c:pt idx="115">
                  <c:v>2170</c:v>
                </c:pt>
                <c:pt idx="116">
                  <c:v>2090</c:v>
                </c:pt>
                <c:pt idx="117">
                  <c:v>2105</c:v>
                </c:pt>
                <c:pt idx="118">
                  <c:v>2110</c:v>
                </c:pt>
                <c:pt idx="119">
                  <c:v>2130</c:v>
                </c:pt>
                <c:pt idx="120">
                  <c:v>2170</c:v>
                </c:pt>
                <c:pt idx="121">
                  <c:v>2175</c:v>
                </c:pt>
                <c:pt idx="122">
                  <c:v>2100</c:v>
                </c:pt>
                <c:pt idx="123">
                  <c:v>2095</c:v>
                </c:pt>
                <c:pt idx="124">
                  <c:v>2185</c:v>
                </c:pt>
                <c:pt idx="125">
                  <c:v>2245</c:v>
                </c:pt>
                <c:pt idx="126">
                  <c:v>2255</c:v>
                </c:pt>
                <c:pt idx="127">
                  <c:v>2290</c:v>
                </c:pt>
                <c:pt idx="128">
                  <c:v>2170</c:v>
                </c:pt>
                <c:pt idx="129">
                  <c:v>2205</c:v>
                </c:pt>
                <c:pt idx="130">
                  <c:v>2185</c:v>
                </c:pt>
                <c:pt idx="131">
                  <c:v>2145</c:v>
                </c:pt>
                <c:pt idx="132">
                  <c:v>2145</c:v>
                </c:pt>
                <c:pt idx="133">
                  <c:v>2145</c:v>
                </c:pt>
                <c:pt idx="134">
                  <c:v>2140</c:v>
                </c:pt>
                <c:pt idx="135">
                  <c:v>2140</c:v>
                </c:pt>
                <c:pt idx="136">
                  <c:v>2245</c:v>
                </c:pt>
                <c:pt idx="137">
                  <c:v>2240</c:v>
                </c:pt>
                <c:pt idx="138">
                  <c:v>2305</c:v>
                </c:pt>
                <c:pt idx="139">
                  <c:v>2265</c:v>
                </c:pt>
                <c:pt idx="140">
                  <c:v>2285</c:v>
                </c:pt>
                <c:pt idx="141">
                  <c:v>2220</c:v>
                </c:pt>
                <c:pt idx="142">
                  <c:v>2265</c:v>
                </c:pt>
                <c:pt idx="143">
                  <c:v>2290</c:v>
                </c:pt>
                <c:pt idx="144">
                  <c:v>2295</c:v>
                </c:pt>
                <c:pt idx="145">
                  <c:v>2245</c:v>
                </c:pt>
                <c:pt idx="146">
                  <c:v>2340</c:v>
                </c:pt>
                <c:pt idx="147">
                  <c:v>2330</c:v>
                </c:pt>
                <c:pt idx="148">
                  <c:v>2300</c:v>
                </c:pt>
                <c:pt idx="149">
                  <c:v>2235</c:v>
                </c:pt>
                <c:pt idx="150">
                  <c:v>2125</c:v>
                </c:pt>
                <c:pt idx="151">
                  <c:v>2205</c:v>
                </c:pt>
                <c:pt idx="152">
                  <c:v>2000</c:v>
                </c:pt>
                <c:pt idx="153">
                  <c:v>2340</c:v>
                </c:pt>
                <c:pt idx="154">
                  <c:v>2375</c:v>
                </c:pt>
                <c:pt idx="155">
                  <c:v>2350</c:v>
                </c:pt>
                <c:pt idx="156">
                  <c:v>2435</c:v>
                </c:pt>
                <c:pt idx="157">
                  <c:v>2330</c:v>
                </c:pt>
                <c:pt idx="158">
                  <c:v>2500</c:v>
                </c:pt>
                <c:pt idx="159">
                  <c:v>2575</c:v>
                </c:pt>
                <c:pt idx="160">
                  <c:v>2645</c:v>
                </c:pt>
                <c:pt idx="161">
                  <c:v>2640</c:v>
                </c:pt>
                <c:pt idx="162">
                  <c:v>2720</c:v>
                </c:pt>
                <c:pt idx="163">
                  <c:v>2725</c:v>
                </c:pt>
                <c:pt idx="164">
                  <c:v>2625</c:v>
                </c:pt>
                <c:pt idx="165">
                  <c:v>2680</c:v>
                </c:pt>
                <c:pt idx="166">
                  <c:v>2680</c:v>
                </c:pt>
                <c:pt idx="167">
                  <c:v>2720</c:v>
                </c:pt>
                <c:pt idx="168">
                  <c:v>2565</c:v>
                </c:pt>
                <c:pt idx="169">
                  <c:v>2455</c:v>
                </c:pt>
                <c:pt idx="170">
                  <c:v>2490</c:v>
                </c:pt>
                <c:pt idx="171">
                  <c:v>2365</c:v>
                </c:pt>
                <c:pt idx="172">
                  <c:v>2420</c:v>
                </c:pt>
                <c:pt idx="173">
                  <c:v>2445</c:v>
                </c:pt>
                <c:pt idx="174">
                  <c:v>2470</c:v>
                </c:pt>
                <c:pt idx="175">
                  <c:v>2580</c:v>
                </c:pt>
                <c:pt idx="176">
                  <c:v>2570</c:v>
                </c:pt>
                <c:pt idx="177">
                  <c:v>2625</c:v>
                </c:pt>
                <c:pt idx="178">
                  <c:v>2625</c:v>
                </c:pt>
                <c:pt idx="179">
                  <c:v>2725</c:v>
                </c:pt>
                <c:pt idx="180">
                  <c:v>2845</c:v>
                </c:pt>
                <c:pt idx="181">
                  <c:v>2850</c:v>
                </c:pt>
                <c:pt idx="182">
                  <c:v>2815</c:v>
                </c:pt>
                <c:pt idx="183">
                  <c:v>2815</c:v>
                </c:pt>
                <c:pt idx="184">
                  <c:v>2865</c:v>
                </c:pt>
                <c:pt idx="185">
                  <c:v>3025</c:v>
                </c:pt>
                <c:pt idx="186">
                  <c:v>3005</c:v>
                </c:pt>
                <c:pt idx="187">
                  <c:v>3030</c:v>
                </c:pt>
                <c:pt idx="188">
                  <c:v>2725</c:v>
                </c:pt>
                <c:pt idx="189">
                  <c:v>2580</c:v>
                </c:pt>
                <c:pt idx="190">
                  <c:v>2535</c:v>
                </c:pt>
                <c:pt idx="191">
                  <c:v>2675</c:v>
                </c:pt>
                <c:pt idx="192">
                  <c:v>2720</c:v>
                </c:pt>
                <c:pt idx="193">
                  <c:v>2650</c:v>
                </c:pt>
                <c:pt idx="194">
                  <c:v>2540</c:v>
                </c:pt>
                <c:pt idx="195">
                  <c:v>2505</c:v>
                </c:pt>
                <c:pt idx="196">
                  <c:v>2470</c:v>
                </c:pt>
                <c:pt idx="197">
                  <c:v>2380</c:v>
                </c:pt>
                <c:pt idx="198">
                  <c:v>2550</c:v>
                </c:pt>
                <c:pt idx="199">
                  <c:v>2675</c:v>
                </c:pt>
                <c:pt idx="200">
                  <c:v>2675</c:v>
                </c:pt>
                <c:pt idx="201">
                  <c:v>2675</c:v>
                </c:pt>
                <c:pt idx="202">
                  <c:v>2675</c:v>
                </c:pt>
                <c:pt idx="203">
                  <c:v>2675</c:v>
                </c:pt>
                <c:pt idx="204">
                  <c:v>2705</c:v>
                </c:pt>
                <c:pt idx="205">
                  <c:v>2805</c:v>
                </c:pt>
                <c:pt idx="206">
                  <c:v>2860</c:v>
                </c:pt>
                <c:pt idx="207">
                  <c:v>2925</c:v>
                </c:pt>
                <c:pt idx="208">
                  <c:v>3010</c:v>
                </c:pt>
                <c:pt idx="209">
                  <c:v>2905</c:v>
                </c:pt>
                <c:pt idx="210">
                  <c:v>2960</c:v>
                </c:pt>
                <c:pt idx="211">
                  <c:v>3200</c:v>
                </c:pt>
                <c:pt idx="212">
                  <c:v>2920</c:v>
                </c:pt>
                <c:pt idx="213">
                  <c:v>3055</c:v>
                </c:pt>
                <c:pt idx="214">
                  <c:v>3180</c:v>
                </c:pt>
                <c:pt idx="215">
                  <c:v>2670</c:v>
                </c:pt>
                <c:pt idx="216">
                  <c:v>2465</c:v>
                </c:pt>
                <c:pt idx="217">
                  <c:v>2365</c:v>
                </c:pt>
                <c:pt idx="218">
                  <c:v>2325</c:v>
                </c:pt>
                <c:pt idx="219">
                  <c:v>2105</c:v>
                </c:pt>
                <c:pt idx="220">
                  <c:v>2145</c:v>
                </c:pt>
                <c:pt idx="221">
                  <c:v>2145</c:v>
                </c:pt>
                <c:pt idx="222">
                  <c:v>2145</c:v>
                </c:pt>
                <c:pt idx="223">
                  <c:v>2185</c:v>
                </c:pt>
                <c:pt idx="224">
                  <c:v>2075</c:v>
                </c:pt>
                <c:pt idx="225">
                  <c:v>2125</c:v>
                </c:pt>
                <c:pt idx="226">
                  <c:v>2125</c:v>
                </c:pt>
                <c:pt idx="227">
                  <c:v>2205</c:v>
                </c:pt>
                <c:pt idx="228">
                  <c:v>2095</c:v>
                </c:pt>
                <c:pt idx="229">
                  <c:v>2240</c:v>
                </c:pt>
                <c:pt idx="230">
                  <c:v>2275</c:v>
                </c:pt>
                <c:pt idx="231">
                  <c:v>2255</c:v>
                </c:pt>
                <c:pt idx="232">
                  <c:v>2190</c:v>
                </c:pt>
                <c:pt idx="233">
                  <c:v>2190</c:v>
                </c:pt>
                <c:pt idx="234">
                  <c:v>2125</c:v>
                </c:pt>
                <c:pt idx="235">
                  <c:v>2125</c:v>
                </c:pt>
                <c:pt idx="236">
                  <c:v>1900</c:v>
                </c:pt>
                <c:pt idx="237">
                  <c:v>1730</c:v>
                </c:pt>
                <c:pt idx="238">
                  <c:v>1862</c:v>
                </c:pt>
                <c:pt idx="239">
                  <c:v>1971</c:v>
                </c:pt>
                <c:pt idx="240">
                  <c:v>1956</c:v>
                </c:pt>
                <c:pt idx="241">
                  <c:v>2055</c:v>
                </c:pt>
                <c:pt idx="242">
                  <c:v>2020</c:v>
                </c:pt>
                <c:pt idx="243">
                  <c:v>2130</c:v>
                </c:pt>
                <c:pt idx="244">
                  <c:v>2220</c:v>
                </c:pt>
                <c:pt idx="245">
                  <c:v>2280</c:v>
                </c:pt>
                <c:pt idx="246">
                  <c:v>2365</c:v>
                </c:pt>
                <c:pt idx="247">
                  <c:v>2405</c:v>
                </c:pt>
                <c:pt idx="248">
                  <c:v>2265</c:v>
                </c:pt>
                <c:pt idx="249">
                  <c:v>2200</c:v>
                </c:pt>
                <c:pt idx="250">
                  <c:v>2260</c:v>
                </c:pt>
                <c:pt idx="251">
                  <c:v>2305</c:v>
                </c:pt>
                <c:pt idx="252">
                  <c:v>2335</c:v>
                </c:pt>
                <c:pt idx="253">
                  <c:v>2290</c:v>
                </c:pt>
                <c:pt idx="254">
                  <c:v>2230</c:v>
                </c:pt>
                <c:pt idx="255">
                  <c:v>2350</c:v>
                </c:pt>
                <c:pt idx="256">
                  <c:v>2390</c:v>
                </c:pt>
                <c:pt idx="257">
                  <c:v>2535</c:v>
                </c:pt>
                <c:pt idx="258">
                  <c:v>2700</c:v>
                </c:pt>
                <c:pt idx="259">
                  <c:v>2660</c:v>
                </c:pt>
                <c:pt idx="260">
                  <c:v>2760</c:v>
                </c:pt>
                <c:pt idx="261">
                  <c:v>2835</c:v>
                </c:pt>
                <c:pt idx="262">
                  <c:v>2850</c:v>
                </c:pt>
                <c:pt idx="263">
                  <c:v>2740</c:v>
                </c:pt>
                <c:pt idx="264">
                  <c:v>2850</c:v>
                </c:pt>
                <c:pt idx="265">
                  <c:v>2815</c:v>
                </c:pt>
                <c:pt idx="266">
                  <c:v>2885</c:v>
                </c:pt>
                <c:pt idx="267">
                  <c:v>2885</c:v>
                </c:pt>
                <c:pt idx="268">
                  <c:v>2765</c:v>
                </c:pt>
                <c:pt idx="269">
                  <c:v>2830</c:v>
                </c:pt>
                <c:pt idx="270">
                  <c:v>2830</c:v>
                </c:pt>
                <c:pt idx="271">
                  <c:v>2785</c:v>
                </c:pt>
                <c:pt idx="272">
                  <c:v>2905</c:v>
                </c:pt>
                <c:pt idx="273">
                  <c:v>2820</c:v>
                </c:pt>
                <c:pt idx="274">
                  <c:v>2945</c:v>
                </c:pt>
                <c:pt idx="275">
                  <c:v>2965</c:v>
                </c:pt>
                <c:pt idx="276">
                  <c:v>3065</c:v>
                </c:pt>
                <c:pt idx="277">
                  <c:v>3075</c:v>
                </c:pt>
                <c:pt idx="278">
                  <c:v>3000</c:v>
                </c:pt>
                <c:pt idx="279">
                  <c:v>3010</c:v>
                </c:pt>
                <c:pt idx="280">
                  <c:v>3050</c:v>
                </c:pt>
                <c:pt idx="281">
                  <c:v>3050</c:v>
                </c:pt>
                <c:pt idx="282">
                  <c:v>3175</c:v>
                </c:pt>
                <c:pt idx="283">
                  <c:v>3005</c:v>
                </c:pt>
                <c:pt idx="284">
                  <c:v>3145</c:v>
                </c:pt>
                <c:pt idx="285">
                  <c:v>3145</c:v>
                </c:pt>
                <c:pt idx="286">
                  <c:v>3150</c:v>
                </c:pt>
                <c:pt idx="287">
                  <c:v>3150</c:v>
                </c:pt>
                <c:pt idx="288">
                  <c:v>3340</c:v>
                </c:pt>
                <c:pt idx="289">
                  <c:v>3230</c:v>
                </c:pt>
                <c:pt idx="290">
                  <c:v>3015</c:v>
                </c:pt>
                <c:pt idx="291">
                  <c:v>2990</c:v>
                </c:pt>
                <c:pt idx="292">
                  <c:v>2915</c:v>
                </c:pt>
                <c:pt idx="293">
                  <c:v>2930</c:v>
                </c:pt>
                <c:pt idx="294">
                  <c:v>2980</c:v>
                </c:pt>
                <c:pt idx="295">
                  <c:v>3040</c:v>
                </c:pt>
                <c:pt idx="296">
                  <c:v>3040</c:v>
                </c:pt>
                <c:pt idx="297">
                  <c:v>3040</c:v>
                </c:pt>
                <c:pt idx="298">
                  <c:v>3040</c:v>
                </c:pt>
                <c:pt idx="299">
                  <c:v>3195</c:v>
                </c:pt>
                <c:pt idx="300">
                  <c:v>2970</c:v>
                </c:pt>
                <c:pt idx="301">
                  <c:v>3040</c:v>
                </c:pt>
                <c:pt idx="302">
                  <c:v>3240</c:v>
                </c:pt>
                <c:pt idx="303">
                  <c:v>3215</c:v>
                </c:pt>
                <c:pt idx="304">
                  <c:v>3480</c:v>
                </c:pt>
                <c:pt idx="305">
                  <c:v>3480</c:v>
                </c:pt>
                <c:pt idx="306">
                  <c:v>3840</c:v>
                </c:pt>
                <c:pt idx="307">
                  <c:v>3880</c:v>
                </c:pt>
                <c:pt idx="308">
                  <c:v>3385</c:v>
                </c:pt>
                <c:pt idx="309">
                  <c:v>3355</c:v>
                </c:pt>
                <c:pt idx="310">
                  <c:v>3490</c:v>
                </c:pt>
                <c:pt idx="311">
                  <c:v>3515</c:v>
                </c:pt>
                <c:pt idx="312">
                  <c:v>3525</c:v>
                </c:pt>
                <c:pt idx="313">
                  <c:v>3685</c:v>
                </c:pt>
                <c:pt idx="314">
                  <c:v>3720</c:v>
                </c:pt>
                <c:pt idx="315">
                  <c:v>3875</c:v>
                </c:pt>
                <c:pt idx="316">
                  <c:v>3905</c:v>
                </c:pt>
                <c:pt idx="317">
                  <c:v>3795</c:v>
                </c:pt>
                <c:pt idx="318">
                  <c:v>4010</c:v>
                </c:pt>
                <c:pt idx="319">
                  <c:v>4135</c:v>
                </c:pt>
                <c:pt idx="320">
                  <c:v>4135</c:v>
                </c:pt>
                <c:pt idx="321">
                  <c:v>3895</c:v>
                </c:pt>
                <c:pt idx="322">
                  <c:v>3940</c:v>
                </c:pt>
                <c:pt idx="323">
                  <c:v>3905</c:v>
                </c:pt>
                <c:pt idx="324">
                  <c:v>3860</c:v>
                </c:pt>
                <c:pt idx="325">
                  <c:v>3990</c:v>
                </c:pt>
                <c:pt idx="326">
                  <c:v>3900</c:v>
                </c:pt>
                <c:pt idx="327">
                  <c:v>3500</c:v>
                </c:pt>
                <c:pt idx="328">
                  <c:v>4490</c:v>
                </c:pt>
                <c:pt idx="329">
                  <c:v>4980</c:v>
                </c:pt>
                <c:pt idx="330">
                  <c:v>5070</c:v>
                </c:pt>
                <c:pt idx="331">
                  <c:v>4875</c:v>
                </c:pt>
                <c:pt idx="332">
                  <c:v>5110</c:v>
                </c:pt>
                <c:pt idx="333">
                  <c:v>4945</c:v>
                </c:pt>
                <c:pt idx="334">
                  <c:v>5020</c:v>
                </c:pt>
                <c:pt idx="335">
                  <c:v>5360</c:v>
                </c:pt>
                <c:pt idx="336">
                  <c:v>5070</c:v>
                </c:pt>
                <c:pt idx="337">
                  <c:v>4895</c:v>
                </c:pt>
                <c:pt idx="338">
                  <c:v>5050</c:v>
                </c:pt>
                <c:pt idx="339">
                  <c:v>5240</c:v>
                </c:pt>
                <c:pt idx="340">
                  <c:v>5410</c:v>
                </c:pt>
                <c:pt idx="341">
                  <c:v>6010</c:v>
                </c:pt>
                <c:pt idx="342">
                  <c:v>6020</c:v>
                </c:pt>
                <c:pt idx="343">
                  <c:v>5980</c:v>
                </c:pt>
                <c:pt idx="344">
                  <c:v>6190</c:v>
                </c:pt>
                <c:pt idx="345">
                  <c:v>6220</c:v>
                </c:pt>
                <c:pt idx="346">
                  <c:v>6240</c:v>
                </c:pt>
                <c:pt idx="347">
                  <c:v>6020</c:v>
                </c:pt>
                <c:pt idx="348">
                  <c:v>5880</c:v>
                </c:pt>
                <c:pt idx="349">
                  <c:v>5950</c:v>
                </c:pt>
                <c:pt idx="350">
                  <c:v>6020</c:v>
                </c:pt>
                <c:pt idx="351">
                  <c:v>6040</c:v>
                </c:pt>
                <c:pt idx="352">
                  <c:v>6090</c:v>
                </c:pt>
                <c:pt idx="353">
                  <c:v>6290</c:v>
                </c:pt>
                <c:pt idx="354">
                  <c:v>6300</c:v>
                </c:pt>
                <c:pt idx="355">
                  <c:v>6030</c:v>
                </c:pt>
                <c:pt idx="356">
                  <c:v>6140</c:v>
                </c:pt>
                <c:pt idx="357">
                  <c:v>6080</c:v>
                </c:pt>
                <c:pt idx="358">
                  <c:v>5910</c:v>
                </c:pt>
                <c:pt idx="359">
                  <c:v>6090</c:v>
                </c:pt>
                <c:pt idx="360">
                  <c:v>6180</c:v>
                </c:pt>
                <c:pt idx="361">
                  <c:v>6130</c:v>
                </c:pt>
                <c:pt idx="362">
                  <c:v>5980</c:v>
                </c:pt>
                <c:pt idx="363">
                  <c:v>6090</c:v>
                </c:pt>
                <c:pt idx="364">
                  <c:v>6200</c:v>
                </c:pt>
                <c:pt idx="365">
                  <c:v>6110</c:v>
                </c:pt>
                <c:pt idx="366">
                  <c:v>6100</c:v>
                </c:pt>
                <c:pt idx="367">
                  <c:v>6100</c:v>
                </c:pt>
                <c:pt idx="368">
                  <c:v>6150</c:v>
                </c:pt>
                <c:pt idx="369">
                  <c:v>6260</c:v>
                </c:pt>
                <c:pt idx="370">
                  <c:v>6260</c:v>
                </c:pt>
                <c:pt idx="371">
                  <c:v>7250</c:v>
                </c:pt>
                <c:pt idx="372">
                  <c:v>5580</c:v>
                </c:pt>
                <c:pt idx="373">
                  <c:v>5570</c:v>
                </c:pt>
                <c:pt idx="374">
                  <c:v>5560</c:v>
                </c:pt>
                <c:pt idx="375">
                  <c:v>5800</c:v>
                </c:pt>
                <c:pt idx="376">
                  <c:v>5920</c:v>
                </c:pt>
                <c:pt idx="377">
                  <c:v>5940</c:v>
                </c:pt>
                <c:pt idx="378">
                  <c:v>5850</c:v>
                </c:pt>
                <c:pt idx="379">
                  <c:v>5850</c:v>
                </c:pt>
                <c:pt idx="380">
                  <c:v>5670</c:v>
                </c:pt>
                <c:pt idx="381">
                  <c:v>5790</c:v>
                </c:pt>
                <c:pt idx="382">
                  <c:v>5330</c:v>
                </c:pt>
                <c:pt idx="383">
                  <c:v>5190</c:v>
                </c:pt>
                <c:pt idx="384">
                  <c:v>5550</c:v>
                </c:pt>
                <c:pt idx="385">
                  <c:v>5550</c:v>
                </c:pt>
                <c:pt idx="386">
                  <c:v>5550</c:v>
                </c:pt>
                <c:pt idx="387">
                  <c:v>5510</c:v>
                </c:pt>
                <c:pt idx="388">
                  <c:v>5650</c:v>
                </c:pt>
                <c:pt idx="389">
                  <c:v>5820</c:v>
                </c:pt>
                <c:pt idx="390">
                  <c:v>5950</c:v>
                </c:pt>
                <c:pt idx="391">
                  <c:v>5970</c:v>
                </c:pt>
                <c:pt idx="392">
                  <c:v>5670</c:v>
                </c:pt>
                <c:pt idx="393">
                  <c:v>5670</c:v>
                </c:pt>
                <c:pt idx="394">
                  <c:v>5910</c:v>
                </c:pt>
                <c:pt idx="395">
                  <c:v>6030</c:v>
                </c:pt>
                <c:pt idx="396">
                  <c:v>6030</c:v>
                </c:pt>
                <c:pt idx="397">
                  <c:v>5970</c:v>
                </c:pt>
                <c:pt idx="398">
                  <c:v>5920</c:v>
                </c:pt>
                <c:pt idx="399">
                  <c:v>5700</c:v>
                </c:pt>
                <c:pt idx="400">
                  <c:v>5770</c:v>
                </c:pt>
                <c:pt idx="401">
                  <c:v>5670</c:v>
                </c:pt>
                <c:pt idx="402">
                  <c:v>5670</c:v>
                </c:pt>
                <c:pt idx="403">
                  <c:v>5620</c:v>
                </c:pt>
                <c:pt idx="404">
                  <c:v>5850</c:v>
                </c:pt>
                <c:pt idx="405">
                  <c:v>5340</c:v>
                </c:pt>
                <c:pt idx="406">
                  <c:v>4930</c:v>
                </c:pt>
                <c:pt idx="407">
                  <c:v>5170</c:v>
                </c:pt>
                <c:pt idx="408">
                  <c:v>5150</c:v>
                </c:pt>
                <c:pt idx="409">
                  <c:v>5220</c:v>
                </c:pt>
                <c:pt idx="410">
                  <c:v>4970</c:v>
                </c:pt>
                <c:pt idx="411">
                  <c:v>4970</c:v>
                </c:pt>
                <c:pt idx="412">
                  <c:v>5500</c:v>
                </c:pt>
                <c:pt idx="413">
                  <c:v>5600</c:v>
                </c:pt>
                <c:pt idx="414">
                  <c:v>6010</c:v>
                </c:pt>
                <c:pt idx="415">
                  <c:v>6280</c:v>
                </c:pt>
                <c:pt idx="416">
                  <c:v>6300</c:v>
                </c:pt>
                <c:pt idx="417">
                  <c:v>5960</c:v>
                </c:pt>
                <c:pt idx="418">
                  <c:v>5860</c:v>
                </c:pt>
                <c:pt idx="419">
                  <c:v>5640</c:v>
                </c:pt>
                <c:pt idx="420">
                  <c:v>5370</c:v>
                </c:pt>
                <c:pt idx="421">
                  <c:v>5270</c:v>
                </c:pt>
                <c:pt idx="422">
                  <c:v>5120</c:v>
                </c:pt>
                <c:pt idx="423">
                  <c:v>5230</c:v>
                </c:pt>
                <c:pt idx="424">
                  <c:v>5280</c:v>
                </c:pt>
                <c:pt idx="425">
                  <c:v>5500</c:v>
                </c:pt>
                <c:pt idx="426">
                  <c:v>5490</c:v>
                </c:pt>
                <c:pt idx="427">
                  <c:v>5700</c:v>
                </c:pt>
                <c:pt idx="428">
                  <c:v>5910</c:v>
                </c:pt>
                <c:pt idx="429">
                  <c:v>4690</c:v>
                </c:pt>
                <c:pt idx="430">
                  <c:v>4890</c:v>
                </c:pt>
                <c:pt idx="431">
                  <c:v>5020</c:v>
                </c:pt>
                <c:pt idx="432">
                  <c:v>5020</c:v>
                </c:pt>
                <c:pt idx="433">
                  <c:v>4890</c:v>
                </c:pt>
                <c:pt idx="434">
                  <c:v>4685</c:v>
                </c:pt>
                <c:pt idx="435">
                  <c:v>4725</c:v>
                </c:pt>
                <c:pt idx="436">
                  <c:v>4785</c:v>
                </c:pt>
                <c:pt idx="437">
                  <c:v>4885</c:v>
                </c:pt>
                <c:pt idx="438">
                  <c:v>4520</c:v>
                </c:pt>
                <c:pt idx="439">
                  <c:v>4520</c:v>
                </c:pt>
                <c:pt idx="440">
                  <c:v>4660</c:v>
                </c:pt>
                <c:pt idx="441">
                  <c:v>4805</c:v>
                </c:pt>
                <c:pt idx="442">
                  <c:v>4920</c:v>
                </c:pt>
                <c:pt idx="443">
                  <c:v>4915</c:v>
                </c:pt>
                <c:pt idx="444">
                  <c:v>5000</c:v>
                </c:pt>
                <c:pt idx="445">
                  <c:v>4455</c:v>
                </c:pt>
                <c:pt idx="446">
                  <c:v>4390</c:v>
                </c:pt>
                <c:pt idx="447">
                  <c:v>4210</c:v>
                </c:pt>
                <c:pt idx="448">
                  <c:v>3795</c:v>
                </c:pt>
                <c:pt idx="449">
                  <c:v>3890</c:v>
                </c:pt>
                <c:pt idx="450">
                  <c:v>4020</c:v>
                </c:pt>
                <c:pt idx="451">
                  <c:v>3855</c:v>
                </c:pt>
                <c:pt idx="452">
                  <c:v>3675</c:v>
                </c:pt>
                <c:pt idx="453">
                  <c:v>3675</c:v>
                </c:pt>
                <c:pt idx="454">
                  <c:v>3675</c:v>
                </c:pt>
                <c:pt idx="455">
                  <c:v>3390</c:v>
                </c:pt>
                <c:pt idx="456">
                  <c:v>3590</c:v>
                </c:pt>
                <c:pt idx="457">
                  <c:v>3445</c:v>
                </c:pt>
                <c:pt idx="458">
                  <c:v>3545</c:v>
                </c:pt>
                <c:pt idx="459">
                  <c:v>3535</c:v>
                </c:pt>
                <c:pt idx="460">
                  <c:v>3625</c:v>
                </c:pt>
                <c:pt idx="461">
                  <c:v>3825</c:v>
                </c:pt>
                <c:pt idx="462">
                  <c:v>4000</c:v>
                </c:pt>
                <c:pt idx="463">
                  <c:v>4535</c:v>
                </c:pt>
                <c:pt idx="464">
                  <c:v>4840</c:v>
                </c:pt>
                <c:pt idx="465">
                  <c:v>4995</c:v>
                </c:pt>
                <c:pt idx="466">
                  <c:v>4630</c:v>
                </c:pt>
                <c:pt idx="467">
                  <c:v>4410</c:v>
                </c:pt>
                <c:pt idx="468">
                  <c:v>4365</c:v>
                </c:pt>
                <c:pt idx="469">
                  <c:v>4310</c:v>
                </c:pt>
                <c:pt idx="470">
                  <c:v>4400</c:v>
                </c:pt>
                <c:pt idx="471">
                  <c:v>4230</c:v>
                </c:pt>
                <c:pt idx="472">
                  <c:v>4370</c:v>
                </c:pt>
                <c:pt idx="473">
                  <c:v>3920</c:v>
                </c:pt>
                <c:pt idx="474">
                  <c:v>4155</c:v>
                </c:pt>
                <c:pt idx="475">
                  <c:v>4055</c:v>
                </c:pt>
                <c:pt idx="476">
                  <c:v>4450</c:v>
                </c:pt>
                <c:pt idx="477">
                  <c:v>3865</c:v>
                </c:pt>
                <c:pt idx="478">
                  <c:v>3730</c:v>
                </c:pt>
                <c:pt idx="479">
                  <c:v>3705</c:v>
                </c:pt>
                <c:pt idx="480">
                  <c:v>3760</c:v>
                </c:pt>
                <c:pt idx="481">
                  <c:v>3540</c:v>
                </c:pt>
                <c:pt idx="482">
                  <c:v>3265</c:v>
                </c:pt>
                <c:pt idx="483">
                  <c:v>3265</c:v>
                </c:pt>
                <c:pt idx="484">
                  <c:v>3265</c:v>
                </c:pt>
                <c:pt idx="485">
                  <c:v>3280</c:v>
                </c:pt>
                <c:pt idx="486">
                  <c:v>3310</c:v>
                </c:pt>
                <c:pt idx="487">
                  <c:v>3480</c:v>
                </c:pt>
                <c:pt idx="488">
                  <c:v>3480</c:v>
                </c:pt>
                <c:pt idx="489">
                  <c:v>3630</c:v>
                </c:pt>
                <c:pt idx="490">
                  <c:v>3560</c:v>
                </c:pt>
                <c:pt idx="491">
                  <c:v>3560</c:v>
                </c:pt>
                <c:pt idx="492">
                  <c:v>2740</c:v>
                </c:pt>
                <c:pt idx="493">
                  <c:v>2750</c:v>
                </c:pt>
                <c:pt idx="494">
                  <c:v>2760</c:v>
                </c:pt>
                <c:pt idx="495">
                  <c:v>2790</c:v>
                </c:pt>
                <c:pt idx="496">
                  <c:v>2680</c:v>
                </c:pt>
                <c:pt idx="497">
                  <c:v>2535</c:v>
                </c:pt>
                <c:pt idx="498">
                  <c:v>2530</c:v>
                </c:pt>
                <c:pt idx="499">
                  <c:v>2495</c:v>
                </c:pt>
                <c:pt idx="500">
                  <c:v>2520</c:v>
                </c:pt>
                <c:pt idx="501">
                  <c:v>2520</c:v>
                </c:pt>
                <c:pt idx="502">
                  <c:v>2590</c:v>
                </c:pt>
                <c:pt idx="503">
                  <c:v>2700</c:v>
                </c:pt>
                <c:pt idx="504">
                  <c:v>2760</c:v>
                </c:pt>
                <c:pt idx="505">
                  <c:v>2710</c:v>
                </c:pt>
                <c:pt idx="506">
                  <c:v>2725</c:v>
                </c:pt>
                <c:pt idx="507">
                  <c:v>2735</c:v>
                </c:pt>
                <c:pt idx="508">
                  <c:v>2710</c:v>
                </c:pt>
                <c:pt idx="509">
                  <c:v>2735</c:v>
                </c:pt>
                <c:pt idx="510">
                  <c:v>2835</c:v>
                </c:pt>
                <c:pt idx="511">
                  <c:v>2850</c:v>
                </c:pt>
                <c:pt idx="512">
                  <c:v>2870</c:v>
                </c:pt>
                <c:pt idx="513">
                  <c:v>2865</c:v>
                </c:pt>
                <c:pt idx="514">
                  <c:v>2910</c:v>
                </c:pt>
                <c:pt idx="515">
                  <c:v>2890</c:v>
                </c:pt>
                <c:pt idx="516">
                  <c:v>2820</c:v>
                </c:pt>
                <c:pt idx="517">
                  <c:v>2740</c:v>
                </c:pt>
                <c:pt idx="518">
                  <c:v>2880</c:v>
                </c:pt>
                <c:pt idx="519">
                  <c:v>2960</c:v>
                </c:pt>
                <c:pt idx="520">
                  <c:v>2975</c:v>
                </c:pt>
                <c:pt idx="521">
                  <c:v>3000</c:v>
                </c:pt>
                <c:pt idx="522">
                  <c:v>3015</c:v>
                </c:pt>
                <c:pt idx="523">
                  <c:v>2935</c:v>
                </c:pt>
                <c:pt idx="524">
                  <c:v>2885</c:v>
                </c:pt>
                <c:pt idx="525">
                  <c:v>2700</c:v>
                </c:pt>
                <c:pt idx="526">
                  <c:v>2650</c:v>
                </c:pt>
                <c:pt idx="527">
                  <c:v>2845</c:v>
                </c:pt>
                <c:pt idx="528">
                  <c:v>2830</c:v>
                </c:pt>
                <c:pt idx="529">
                  <c:v>2860</c:v>
                </c:pt>
                <c:pt idx="530">
                  <c:v>3035</c:v>
                </c:pt>
                <c:pt idx="531">
                  <c:v>3110</c:v>
                </c:pt>
                <c:pt idx="532">
                  <c:v>3015</c:v>
                </c:pt>
                <c:pt idx="533">
                  <c:v>3020</c:v>
                </c:pt>
                <c:pt idx="534">
                  <c:v>3105</c:v>
                </c:pt>
                <c:pt idx="535">
                  <c:v>3315</c:v>
                </c:pt>
                <c:pt idx="536">
                  <c:v>3385</c:v>
                </c:pt>
                <c:pt idx="537">
                  <c:v>3240</c:v>
                </c:pt>
                <c:pt idx="538">
                  <c:v>3345</c:v>
                </c:pt>
                <c:pt idx="539">
                  <c:v>3400</c:v>
                </c:pt>
                <c:pt idx="540">
                  <c:v>3235</c:v>
                </c:pt>
                <c:pt idx="541">
                  <c:v>3135</c:v>
                </c:pt>
                <c:pt idx="542">
                  <c:v>3135</c:v>
                </c:pt>
                <c:pt idx="543">
                  <c:v>3135</c:v>
                </c:pt>
                <c:pt idx="544">
                  <c:v>2950</c:v>
                </c:pt>
                <c:pt idx="545">
                  <c:v>3040</c:v>
                </c:pt>
                <c:pt idx="546">
                  <c:v>3295</c:v>
                </c:pt>
                <c:pt idx="547">
                  <c:v>3295</c:v>
                </c:pt>
                <c:pt idx="548">
                  <c:v>3295</c:v>
                </c:pt>
                <c:pt idx="549">
                  <c:v>3295</c:v>
                </c:pt>
                <c:pt idx="550">
                  <c:v>3295</c:v>
                </c:pt>
                <c:pt idx="551">
                  <c:v>3135</c:v>
                </c:pt>
                <c:pt idx="552">
                  <c:v>3215</c:v>
                </c:pt>
                <c:pt idx="553">
                  <c:v>3305</c:v>
                </c:pt>
                <c:pt idx="554">
                  <c:v>3400</c:v>
                </c:pt>
                <c:pt idx="555">
                  <c:v>3650</c:v>
                </c:pt>
                <c:pt idx="556">
                  <c:v>3600</c:v>
                </c:pt>
                <c:pt idx="557">
                  <c:v>3670</c:v>
                </c:pt>
                <c:pt idx="558">
                  <c:v>3775</c:v>
                </c:pt>
                <c:pt idx="559">
                  <c:v>3915</c:v>
                </c:pt>
                <c:pt idx="560">
                  <c:v>3890</c:v>
                </c:pt>
                <c:pt idx="561">
                  <c:v>3870</c:v>
                </c:pt>
                <c:pt idx="562">
                  <c:v>3880</c:v>
                </c:pt>
                <c:pt idx="563">
                  <c:v>3925</c:v>
                </c:pt>
                <c:pt idx="564">
                  <c:v>3760</c:v>
                </c:pt>
                <c:pt idx="565">
                  <c:v>3535</c:v>
                </c:pt>
                <c:pt idx="566">
                  <c:v>3545</c:v>
                </c:pt>
                <c:pt idx="567">
                  <c:v>3610</c:v>
                </c:pt>
                <c:pt idx="568">
                  <c:v>3590</c:v>
                </c:pt>
                <c:pt idx="569">
                  <c:v>3590</c:v>
                </c:pt>
                <c:pt idx="570">
                  <c:v>3790</c:v>
                </c:pt>
                <c:pt idx="571">
                  <c:v>3365</c:v>
                </c:pt>
                <c:pt idx="572">
                  <c:v>3740</c:v>
                </c:pt>
                <c:pt idx="573">
                  <c:v>3320</c:v>
                </c:pt>
                <c:pt idx="574">
                  <c:v>3095</c:v>
                </c:pt>
                <c:pt idx="575">
                  <c:v>3040</c:v>
                </c:pt>
                <c:pt idx="576">
                  <c:v>3045</c:v>
                </c:pt>
                <c:pt idx="577">
                  <c:v>3090</c:v>
                </c:pt>
                <c:pt idx="578">
                  <c:v>3155</c:v>
                </c:pt>
                <c:pt idx="579">
                  <c:v>3135</c:v>
                </c:pt>
                <c:pt idx="580">
                  <c:v>3115</c:v>
                </c:pt>
                <c:pt idx="581">
                  <c:v>3180</c:v>
                </c:pt>
                <c:pt idx="582">
                  <c:v>3180</c:v>
                </c:pt>
                <c:pt idx="583">
                  <c:v>3310</c:v>
                </c:pt>
                <c:pt idx="584">
                  <c:v>3260</c:v>
                </c:pt>
                <c:pt idx="585">
                  <c:v>3230</c:v>
                </c:pt>
                <c:pt idx="586">
                  <c:v>3205</c:v>
                </c:pt>
                <c:pt idx="587">
                  <c:v>3250</c:v>
                </c:pt>
                <c:pt idx="588">
                  <c:v>3365</c:v>
                </c:pt>
                <c:pt idx="589">
                  <c:v>3360</c:v>
                </c:pt>
                <c:pt idx="590">
                  <c:v>3415</c:v>
                </c:pt>
                <c:pt idx="591">
                  <c:v>3630</c:v>
                </c:pt>
                <c:pt idx="592">
                  <c:v>3575</c:v>
                </c:pt>
                <c:pt idx="593">
                  <c:v>3605</c:v>
                </c:pt>
                <c:pt idx="594">
                  <c:v>3485</c:v>
                </c:pt>
                <c:pt idx="595">
                  <c:v>3420</c:v>
                </c:pt>
                <c:pt idx="596">
                  <c:v>3535</c:v>
                </c:pt>
                <c:pt idx="597">
                  <c:v>3745</c:v>
                </c:pt>
                <c:pt idx="598">
                  <c:v>3900</c:v>
                </c:pt>
                <c:pt idx="599">
                  <c:v>4095</c:v>
                </c:pt>
                <c:pt idx="600">
                  <c:v>4170</c:v>
                </c:pt>
                <c:pt idx="601">
                  <c:v>4355</c:v>
                </c:pt>
                <c:pt idx="602">
                  <c:v>4320</c:v>
                </c:pt>
                <c:pt idx="603">
                  <c:v>4440</c:v>
                </c:pt>
                <c:pt idx="604">
                  <c:v>4555</c:v>
                </c:pt>
                <c:pt idx="605">
                  <c:v>4095</c:v>
                </c:pt>
                <c:pt idx="606">
                  <c:v>4055</c:v>
                </c:pt>
                <c:pt idx="607">
                  <c:v>3890</c:v>
                </c:pt>
                <c:pt idx="608">
                  <c:v>3995</c:v>
                </c:pt>
                <c:pt idx="609">
                  <c:v>3950</c:v>
                </c:pt>
                <c:pt idx="610">
                  <c:v>4025</c:v>
                </c:pt>
                <c:pt idx="611">
                  <c:v>4095</c:v>
                </c:pt>
                <c:pt idx="612">
                  <c:v>3970</c:v>
                </c:pt>
                <c:pt idx="613">
                  <c:v>3950</c:v>
                </c:pt>
                <c:pt idx="614">
                  <c:v>3835</c:v>
                </c:pt>
                <c:pt idx="615">
                  <c:v>3890</c:v>
                </c:pt>
                <c:pt idx="616">
                  <c:v>3670</c:v>
                </c:pt>
                <c:pt idx="617">
                  <c:v>3460</c:v>
                </c:pt>
                <c:pt idx="618">
                  <c:v>3290</c:v>
                </c:pt>
                <c:pt idx="619">
                  <c:v>3315</c:v>
                </c:pt>
                <c:pt idx="620">
                  <c:v>3270</c:v>
                </c:pt>
                <c:pt idx="621">
                  <c:v>3335</c:v>
                </c:pt>
                <c:pt idx="622">
                  <c:v>3375</c:v>
                </c:pt>
                <c:pt idx="623">
                  <c:v>3405</c:v>
                </c:pt>
                <c:pt idx="624">
                  <c:v>3410</c:v>
                </c:pt>
                <c:pt idx="625">
                  <c:v>3210</c:v>
                </c:pt>
                <c:pt idx="626">
                  <c:v>3325</c:v>
                </c:pt>
                <c:pt idx="627">
                  <c:v>3210</c:v>
                </c:pt>
                <c:pt idx="628">
                  <c:v>3260</c:v>
                </c:pt>
                <c:pt idx="629">
                  <c:v>3260</c:v>
                </c:pt>
                <c:pt idx="630">
                  <c:v>3280</c:v>
                </c:pt>
                <c:pt idx="631">
                  <c:v>3405</c:v>
                </c:pt>
                <c:pt idx="632">
                  <c:v>3405</c:v>
                </c:pt>
                <c:pt idx="633">
                  <c:v>3435</c:v>
                </c:pt>
                <c:pt idx="634">
                  <c:v>3440</c:v>
                </c:pt>
                <c:pt idx="635">
                  <c:v>3100</c:v>
                </c:pt>
                <c:pt idx="636">
                  <c:v>3220</c:v>
                </c:pt>
                <c:pt idx="637">
                  <c:v>3060</c:v>
                </c:pt>
                <c:pt idx="638">
                  <c:v>3060</c:v>
                </c:pt>
                <c:pt idx="639">
                  <c:v>2885</c:v>
                </c:pt>
                <c:pt idx="640">
                  <c:v>2860</c:v>
                </c:pt>
                <c:pt idx="641">
                  <c:v>2900</c:v>
                </c:pt>
                <c:pt idx="642">
                  <c:v>2945</c:v>
                </c:pt>
                <c:pt idx="643">
                  <c:v>2985</c:v>
                </c:pt>
                <c:pt idx="644">
                  <c:v>2875</c:v>
                </c:pt>
                <c:pt idx="645">
                  <c:v>2770</c:v>
                </c:pt>
                <c:pt idx="646">
                  <c:v>2715</c:v>
                </c:pt>
                <c:pt idx="647">
                  <c:v>2690</c:v>
                </c:pt>
                <c:pt idx="648">
                  <c:v>2780</c:v>
                </c:pt>
                <c:pt idx="649">
                  <c:v>2730</c:v>
                </c:pt>
                <c:pt idx="650">
                  <c:v>2735</c:v>
                </c:pt>
                <c:pt idx="651">
                  <c:v>2765</c:v>
                </c:pt>
                <c:pt idx="652">
                  <c:v>2780</c:v>
                </c:pt>
                <c:pt idx="653">
                  <c:v>2820</c:v>
                </c:pt>
                <c:pt idx="654">
                  <c:v>2820</c:v>
                </c:pt>
                <c:pt idx="655">
                  <c:v>2850</c:v>
                </c:pt>
                <c:pt idx="656">
                  <c:v>2765</c:v>
                </c:pt>
                <c:pt idx="657">
                  <c:v>2725</c:v>
                </c:pt>
                <c:pt idx="658">
                  <c:v>2725</c:v>
                </c:pt>
                <c:pt idx="659">
                  <c:v>2710</c:v>
                </c:pt>
                <c:pt idx="660">
                  <c:v>2670</c:v>
                </c:pt>
                <c:pt idx="661">
                  <c:v>2740</c:v>
                </c:pt>
                <c:pt idx="662">
                  <c:v>2780</c:v>
                </c:pt>
                <c:pt idx="663">
                  <c:v>2865</c:v>
                </c:pt>
                <c:pt idx="664">
                  <c:v>2910</c:v>
                </c:pt>
                <c:pt idx="665">
                  <c:v>3070</c:v>
                </c:pt>
                <c:pt idx="666">
                  <c:v>3040</c:v>
                </c:pt>
                <c:pt idx="667">
                  <c:v>3140</c:v>
                </c:pt>
                <c:pt idx="668">
                  <c:v>3105</c:v>
                </c:pt>
                <c:pt idx="669">
                  <c:v>3085</c:v>
                </c:pt>
                <c:pt idx="670">
                  <c:v>3140</c:v>
                </c:pt>
                <c:pt idx="671">
                  <c:v>3205</c:v>
                </c:pt>
                <c:pt idx="672">
                  <c:v>3100</c:v>
                </c:pt>
                <c:pt idx="673">
                  <c:v>3275</c:v>
                </c:pt>
                <c:pt idx="674">
                  <c:v>3130</c:v>
                </c:pt>
                <c:pt idx="675">
                  <c:v>3255</c:v>
                </c:pt>
                <c:pt idx="676">
                  <c:v>3310</c:v>
                </c:pt>
                <c:pt idx="677">
                  <c:v>3370</c:v>
                </c:pt>
                <c:pt idx="678">
                  <c:v>3410</c:v>
                </c:pt>
                <c:pt idx="679">
                  <c:v>3500</c:v>
                </c:pt>
                <c:pt idx="680">
                  <c:v>3500</c:v>
                </c:pt>
                <c:pt idx="681">
                  <c:v>3380</c:v>
                </c:pt>
                <c:pt idx="682">
                  <c:v>3295</c:v>
                </c:pt>
                <c:pt idx="683">
                  <c:v>3315</c:v>
                </c:pt>
                <c:pt idx="684">
                  <c:v>3100</c:v>
                </c:pt>
                <c:pt idx="685">
                  <c:v>3255</c:v>
                </c:pt>
                <c:pt idx="686">
                  <c:v>3245</c:v>
                </c:pt>
                <c:pt idx="687">
                  <c:v>3385</c:v>
                </c:pt>
                <c:pt idx="688">
                  <c:v>3300</c:v>
                </c:pt>
                <c:pt idx="689">
                  <c:v>3345</c:v>
                </c:pt>
                <c:pt idx="690">
                  <c:v>3250</c:v>
                </c:pt>
                <c:pt idx="691">
                  <c:v>3010</c:v>
                </c:pt>
                <c:pt idx="692">
                  <c:v>3205</c:v>
                </c:pt>
                <c:pt idx="693">
                  <c:v>3290</c:v>
                </c:pt>
                <c:pt idx="694">
                  <c:v>3525</c:v>
                </c:pt>
                <c:pt idx="695">
                  <c:v>3735</c:v>
                </c:pt>
                <c:pt idx="696">
                  <c:v>3825</c:v>
                </c:pt>
                <c:pt idx="697">
                  <c:v>3765</c:v>
                </c:pt>
                <c:pt idx="698">
                  <c:v>3530</c:v>
                </c:pt>
                <c:pt idx="699">
                  <c:v>3575</c:v>
                </c:pt>
                <c:pt idx="700">
                  <c:v>3575</c:v>
                </c:pt>
                <c:pt idx="701">
                  <c:v>3575</c:v>
                </c:pt>
                <c:pt idx="702">
                  <c:v>3565</c:v>
                </c:pt>
                <c:pt idx="703">
                  <c:v>3570</c:v>
                </c:pt>
                <c:pt idx="704">
                  <c:v>3595</c:v>
                </c:pt>
                <c:pt idx="705">
                  <c:v>3650</c:v>
                </c:pt>
                <c:pt idx="706">
                  <c:v>3595</c:v>
                </c:pt>
                <c:pt idx="707">
                  <c:v>3615</c:v>
                </c:pt>
                <c:pt idx="708">
                  <c:v>3525</c:v>
                </c:pt>
                <c:pt idx="709">
                  <c:v>3330</c:v>
                </c:pt>
                <c:pt idx="710">
                  <c:v>2865</c:v>
                </c:pt>
                <c:pt idx="711">
                  <c:v>2780</c:v>
                </c:pt>
                <c:pt idx="712">
                  <c:v>2720</c:v>
                </c:pt>
                <c:pt idx="713">
                  <c:v>2750</c:v>
                </c:pt>
                <c:pt idx="714">
                  <c:v>2840</c:v>
                </c:pt>
                <c:pt idx="715">
                  <c:v>2835</c:v>
                </c:pt>
                <c:pt idx="716">
                  <c:v>2815</c:v>
                </c:pt>
                <c:pt idx="717">
                  <c:v>2835</c:v>
                </c:pt>
                <c:pt idx="718">
                  <c:v>2870</c:v>
                </c:pt>
                <c:pt idx="719">
                  <c:v>2830</c:v>
                </c:pt>
                <c:pt idx="720">
                  <c:v>2800</c:v>
                </c:pt>
                <c:pt idx="721">
                  <c:v>2805</c:v>
                </c:pt>
                <c:pt idx="722">
                  <c:v>2835</c:v>
                </c:pt>
                <c:pt idx="723">
                  <c:v>2770</c:v>
                </c:pt>
                <c:pt idx="724">
                  <c:v>2765</c:v>
                </c:pt>
                <c:pt idx="725">
                  <c:v>2765</c:v>
                </c:pt>
                <c:pt idx="726">
                  <c:v>2695</c:v>
                </c:pt>
                <c:pt idx="727">
                  <c:v>2695</c:v>
                </c:pt>
                <c:pt idx="728">
                  <c:v>2695</c:v>
                </c:pt>
                <c:pt idx="729">
                  <c:v>2665</c:v>
                </c:pt>
                <c:pt idx="730">
                  <c:v>2665</c:v>
                </c:pt>
                <c:pt idx="731">
                  <c:v>2635</c:v>
                </c:pt>
                <c:pt idx="732">
                  <c:v>2695</c:v>
                </c:pt>
                <c:pt idx="733">
                  <c:v>2665</c:v>
                </c:pt>
                <c:pt idx="734">
                  <c:v>2640</c:v>
                </c:pt>
                <c:pt idx="735">
                  <c:v>2700</c:v>
                </c:pt>
                <c:pt idx="736">
                  <c:v>2665</c:v>
                </c:pt>
                <c:pt idx="737">
                  <c:v>2665</c:v>
                </c:pt>
                <c:pt idx="738">
                  <c:v>2600</c:v>
                </c:pt>
                <c:pt idx="739">
                  <c:v>2510</c:v>
                </c:pt>
                <c:pt idx="740">
                  <c:v>2490</c:v>
                </c:pt>
                <c:pt idx="741">
                  <c:v>2435</c:v>
                </c:pt>
                <c:pt idx="742">
                  <c:v>2435</c:v>
                </c:pt>
                <c:pt idx="743">
                  <c:v>2475</c:v>
                </c:pt>
                <c:pt idx="744">
                  <c:v>2475</c:v>
                </c:pt>
                <c:pt idx="745">
                  <c:v>2590</c:v>
                </c:pt>
                <c:pt idx="746">
                  <c:v>2655</c:v>
                </c:pt>
                <c:pt idx="747">
                  <c:v>2525</c:v>
                </c:pt>
                <c:pt idx="748">
                  <c:v>2525</c:v>
                </c:pt>
                <c:pt idx="749">
                  <c:v>2655</c:v>
                </c:pt>
                <c:pt idx="750">
                  <c:v>2630</c:v>
                </c:pt>
                <c:pt idx="751">
                  <c:v>2625</c:v>
                </c:pt>
                <c:pt idx="752">
                  <c:v>2695</c:v>
                </c:pt>
                <c:pt idx="753">
                  <c:v>2680</c:v>
                </c:pt>
                <c:pt idx="754">
                  <c:v>2730</c:v>
                </c:pt>
                <c:pt idx="755">
                  <c:v>2765</c:v>
                </c:pt>
                <c:pt idx="756">
                  <c:v>2645</c:v>
                </c:pt>
                <c:pt idx="757">
                  <c:v>2660</c:v>
                </c:pt>
                <c:pt idx="758">
                  <c:v>2700</c:v>
                </c:pt>
                <c:pt idx="759">
                  <c:v>2730</c:v>
                </c:pt>
                <c:pt idx="760">
                  <c:v>2780</c:v>
                </c:pt>
                <c:pt idx="761">
                  <c:v>2790</c:v>
                </c:pt>
                <c:pt idx="762">
                  <c:v>2885</c:v>
                </c:pt>
                <c:pt idx="763">
                  <c:v>2930</c:v>
                </c:pt>
                <c:pt idx="764">
                  <c:v>2985</c:v>
                </c:pt>
                <c:pt idx="765">
                  <c:v>2970</c:v>
                </c:pt>
                <c:pt idx="766">
                  <c:v>2980</c:v>
                </c:pt>
                <c:pt idx="767">
                  <c:v>2985</c:v>
                </c:pt>
                <c:pt idx="768">
                  <c:v>3110</c:v>
                </c:pt>
                <c:pt idx="769">
                  <c:v>3155</c:v>
                </c:pt>
                <c:pt idx="770">
                  <c:v>3255</c:v>
                </c:pt>
                <c:pt idx="771">
                  <c:v>3220</c:v>
                </c:pt>
                <c:pt idx="772">
                  <c:v>3235</c:v>
                </c:pt>
                <c:pt idx="773">
                  <c:v>3360</c:v>
                </c:pt>
                <c:pt idx="774">
                  <c:v>3400</c:v>
                </c:pt>
                <c:pt idx="775">
                  <c:v>3505</c:v>
                </c:pt>
                <c:pt idx="776">
                  <c:v>3440</c:v>
                </c:pt>
                <c:pt idx="777">
                  <c:v>3350</c:v>
                </c:pt>
                <c:pt idx="778">
                  <c:v>3395</c:v>
                </c:pt>
                <c:pt idx="779">
                  <c:v>3210</c:v>
                </c:pt>
                <c:pt idx="780">
                  <c:v>3315</c:v>
                </c:pt>
                <c:pt idx="781">
                  <c:v>3385</c:v>
                </c:pt>
                <c:pt idx="782">
                  <c:v>3405</c:v>
                </c:pt>
                <c:pt idx="783">
                  <c:v>3260</c:v>
                </c:pt>
                <c:pt idx="784">
                  <c:v>3425</c:v>
                </c:pt>
                <c:pt idx="785">
                  <c:v>3174</c:v>
                </c:pt>
                <c:pt idx="786">
                  <c:v>3391</c:v>
                </c:pt>
                <c:pt idx="787">
                  <c:v>3347</c:v>
                </c:pt>
                <c:pt idx="788">
                  <c:v>3198</c:v>
                </c:pt>
                <c:pt idx="789">
                  <c:v>3350</c:v>
                </c:pt>
                <c:pt idx="790">
                  <c:v>3252</c:v>
                </c:pt>
                <c:pt idx="791">
                  <c:v>3283</c:v>
                </c:pt>
                <c:pt idx="792">
                  <c:v>3167</c:v>
                </c:pt>
                <c:pt idx="793">
                  <c:v>3137</c:v>
                </c:pt>
                <c:pt idx="794">
                  <c:v>3235</c:v>
                </c:pt>
                <c:pt idx="795">
                  <c:v>3344</c:v>
                </c:pt>
                <c:pt idx="796">
                  <c:v>3425</c:v>
                </c:pt>
                <c:pt idx="797">
                  <c:v>3296</c:v>
                </c:pt>
                <c:pt idx="798">
                  <c:v>3191</c:v>
                </c:pt>
                <c:pt idx="799">
                  <c:v>3459</c:v>
                </c:pt>
                <c:pt idx="800">
                  <c:v>3350</c:v>
                </c:pt>
                <c:pt idx="801">
                  <c:v>3259</c:v>
                </c:pt>
                <c:pt idx="802">
                  <c:v>3418</c:v>
                </c:pt>
                <c:pt idx="803">
                  <c:v>3418</c:v>
                </c:pt>
                <c:pt idx="804">
                  <c:v>3425</c:v>
                </c:pt>
                <c:pt idx="805">
                  <c:v>3269</c:v>
                </c:pt>
                <c:pt idx="806">
                  <c:v>3211</c:v>
                </c:pt>
                <c:pt idx="807">
                  <c:v>2974</c:v>
                </c:pt>
                <c:pt idx="808">
                  <c:v>2974</c:v>
                </c:pt>
                <c:pt idx="809">
                  <c:v>2842</c:v>
                </c:pt>
                <c:pt idx="810">
                  <c:v>2981</c:v>
                </c:pt>
                <c:pt idx="811">
                  <c:v>3167</c:v>
                </c:pt>
                <c:pt idx="812">
                  <c:v>3086</c:v>
                </c:pt>
                <c:pt idx="813">
                  <c:v>3367</c:v>
                </c:pt>
                <c:pt idx="814">
                  <c:v>3479</c:v>
                </c:pt>
                <c:pt idx="815">
                  <c:v>3486</c:v>
                </c:pt>
                <c:pt idx="816">
                  <c:v>3547</c:v>
                </c:pt>
                <c:pt idx="817">
                  <c:v>3452</c:v>
                </c:pt>
                <c:pt idx="818">
                  <c:v>3567</c:v>
                </c:pt>
                <c:pt idx="819">
                  <c:v>3703</c:v>
                </c:pt>
                <c:pt idx="820">
                  <c:v>3662</c:v>
                </c:pt>
                <c:pt idx="821">
                  <c:v>3635</c:v>
                </c:pt>
                <c:pt idx="822">
                  <c:v>3628</c:v>
                </c:pt>
                <c:pt idx="823">
                  <c:v>3628</c:v>
                </c:pt>
                <c:pt idx="824">
                  <c:v>3628</c:v>
                </c:pt>
                <c:pt idx="825">
                  <c:v>3595</c:v>
                </c:pt>
                <c:pt idx="826">
                  <c:v>3595</c:v>
                </c:pt>
                <c:pt idx="827">
                  <c:v>3554</c:v>
                </c:pt>
                <c:pt idx="828">
                  <c:v>3622</c:v>
                </c:pt>
                <c:pt idx="829">
                  <c:v>3656</c:v>
                </c:pt>
                <c:pt idx="830">
                  <c:v>3744</c:v>
                </c:pt>
                <c:pt idx="831">
                  <c:v>3676</c:v>
                </c:pt>
                <c:pt idx="832">
                  <c:v>3656</c:v>
                </c:pt>
                <c:pt idx="833">
                  <c:v>3628</c:v>
                </c:pt>
                <c:pt idx="834">
                  <c:v>3479</c:v>
                </c:pt>
                <c:pt idx="835">
                  <c:v>3384</c:v>
                </c:pt>
                <c:pt idx="836">
                  <c:v>3340</c:v>
                </c:pt>
                <c:pt idx="837">
                  <c:v>3506</c:v>
                </c:pt>
                <c:pt idx="838">
                  <c:v>3608</c:v>
                </c:pt>
                <c:pt idx="839">
                  <c:v>3486</c:v>
                </c:pt>
                <c:pt idx="840">
                  <c:v>3520</c:v>
                </c:pt>
                <c:pt idx="841">
                  <c:v>3506</c:v>
                </c:pt>
                <c:pt idx="842">
                  <c:v>3445</c:v>
                </c:pt>
                <c:pt idx="843">
                  <c:v>3445</c:v>
                </c:pt>
                <c:pt idx="844">
                  <c:v>3452</c:v>
                </c:pt>
                <c:pt idx="845">
                  <c:v>3367</c:v>
                </c:pt>
                <c:pt idx="846">
                  <c:v>3405</c:v>
                </c:pt>
                <c:pt idx="847">
                  <c:v>3547</c:v>
                </c:pt>
                <c:pt idx="848">
                  <c:v>3574</c:v>
                </c:pt>
                <c:pt idx="849">
                  <c:v>3561</c:v>
                </c:pt>
                <c:pt idx="850">
                  <c:v>3595</c:v>
                </c:pt>
                <c:pt idx="851">
                  <c:v>3561</c:v>
                </c:pt>
                <c:pt idx="852">
                  <c:v>3534</c:v>
                </c:pt>
                <c:pt idx="853">
                  <c:v>3690</c:v>
                </c:pt>
                <c:pt idx="854">
                  <c:v>3656</c:v>
                </c:pt>
                <c:pt idx="855">
                  <c:v>3771</c:v>
                </c:pt>
                <c:pt idx="856">
                  <c:v>3622</c:v>
                </c:pt>
                <c:pt idx="857">
                  <c:v>2791</c:v>
                </c:pt>
                <c:pt idx="858">
                  <c:v>2832</c:v>
                </c:pt>
                <c:pt idx="859">
                  <c:v>2855</c:v>
                </c:pt>
                <c:pt idx="860">
                  <c:v>2764</c:v>
                </c:pt>
                <c:pt idx="861">
                  <c:v>2743</c:v>
                </c:pt>
                <c:pt idx="862">
                  <c:v>2730</c:v>
                </c:pt>
                <c:pt idx="863">
                  <c:v>2669</c:v>
                </c:pt>
                <c:pt idx="864">
                  <c:v>2672</c:v>
                </c:pt>
                <c:pt idx="865">
                  <c:v>2655</c:v>
                </c:pt>
                <c:pt idx="866">
                  <c:v>2642</c:v>
                </c:pt>
                <c:pt idx="867">
                  <c:v>2709</c:v>
                </c:pt>
                <c:pt idx="868">
                  <c:v>2713</c:v>
                </c:pt>
                <c:pt idx="869">
                  <c:v>2733</c:v>
                </c:pt>
                <c:pt idx="870">
                  <c:v>2699</c:v>
                </c:pt>
                <c:pt idx="871">
                  <c:v>2747</c:v>
                </c:pt>
                <c:pt idx="872">
                  <c:v>2601</c:v>
                </c:pt>
                <c:pt idx="873">
                  <c:v>2713</c:v>
                </c:pt>
                <c:pt idx="874">
                  <c:v>2726</c:v>
                </c:pt>
                <c:pt idx="875">
                  <c:v>2899</c:v>
                </c:pt>
                <c:pt idx="876">
                  <c:v>2977</c:v>
                </c:pt>
                <c:pt idx="877">
                  <c:v>3045</c:v>
                </c:pt>
                <c:pt idx="878">
                  <c:v>3001</c:v>
                </c:pt>
                <c:pt idx="879">
                  <c:v>2896</c:v>
                </c:pt>
                <c:pt idx="880">
                  <c:v>2971</c:v>
                </c:pt>
                <c:pt idx="881">
                  <c:v>3242</c:v>
                </c:pt>
                <c:pt idx="882">
                  <c:v>3222</c:v>
                </c:pt>
                <c:pt idx="883">
                  <c:v>3452</c:v>
                </c:pt>
                <c:pt idx="884">
                  <c:v>3493</c:v>
                </c:pt>
                <c:pt idx="885">
                  <c:v>3398</c:v>
                </c:pt>
                <c:pt idx="886">
                  <c:v>3513</c:v>
                </c:pt>
                <c:pt idx="887">
                  <c:v>3601</c:v>
                </c:pt>
                <c:pt idx="888">
                  <c:v>3805</c:v>
                </c:pt>
                <c:pt idx="889">
                  <c:v>3839</c:v>
                </c:pt>
                <c:pt idx="890">
                  <c:v>3798</c:v>
                </c:pt>
                <c:pt idx="891">
                  <c:v>3852</c:v>
                </c:pt>
                <c:pt idx="892">
                  <c:v>3940</c:v>
                </c:pt>
                <c:pt idx="893">
                  <c:v>3940</c:v>
                </c:pt>
                <c:pt idx="894">
                  <c:v>3893</c:v>
                </c:pt>
                <c:pt idx="895">
                  <c:v>3920</c:v>
                </c:pt>
                <c:pt idx="896">
                  <c:v>3920</c:v>
                </c:pt>
                <c:pt idx="897">
                  <c:v>3907</c:v>
                </c:pt>
                <c:pt idx="898">
                  <c:v>3805</c:v>
                </c:pt>
                <c:pt idx="899">
                  <c:v>3825</c:v>
                </c:pt>
                <c:pt idx="900">
                  <c:v>3798</c:v>
                </c:pt>
                <c:pt idx="901">
                  <c:v>3805</c:v>
                </c:pt>
                <c:pt idx="902">
                  <c:v>3920</c:v>
                </c:pt>
                <c:pt idx="903">
                  <c:v>4049</c:v>
                </c:pt>
                <c:pt idx="904">
                  <c:v>3934</c:v>
                </c:pt>
                <c:pt idx="905">
                  <c:v>3913</c:v>
                </c:pt>
                <c:pt idx="906">
                  <c:v>3907</c:v>
                </c:pt>
                <c:pt idx="907">
                  <c:v>3913</c:v>
                </c:pt>
                <c:pt idx="908">
                  <c:v>4063</c:v>
                </c:pt>
                <c:pt idx="909">
                  <c:v>4273</c:v>
                </c:pt>
                <c:pt idx="910">
                  <c:v>4117</c:v>
                </c:pt>
                <c:pt idx="911">
                  <c:v>4117</c:v>
                </c:pt>
                <c:pt idx="912">
                  <c:v>4124</c:v>
                </c:pt>
                <c:pt idx="913">
                  <c:v>4252</c:v>
                </c:pt>
                <c:pt idx="914">
                  <c:v>4361</c:v>
                </c:pt>
                <c:pt idx="915">
                  <c:v>4361</c:v>
                </c:pt>
                <c:pt idx="916">
                  <c:v>4320</c:v>
                </c:pt>
                <c:pt idx="917">
                  <c:v>4436</c:v>
                </c:pt>
                <c:pt idx="918">
                  <c:v>4375</c:v>
                </c:pt>
                <c:pt idx="919">
                  <c:v>4408</c:v>
                </c:pt>
                <c:pt idx="920">
                  <c:v>4232</c:v>
                </c:pt>
                <c:pt idx="921">
                  <c:v>4219</c:v>
                </c:pt>
                <c:pt idx="922">
                  <c:v>4110</c:v>
                </c:pt>
                <c:pt idx="923">
                  <c:v>4117</c:v>
                </c:pt>
                <c:pt idx="924">
                  <c:v>4151</c:v>
                </c:pt>
                <c:pt idx="925">
                  <c:v>4096</c:v>
                </c:pt>
                <c:pt idx="926">
                  <c:v>4029</c:v>
                </c:pt>
                <c:pt idx="927">
                  <c:v>3879</c:v>
                </c:pt>
                <c:pt idx="928">
                  <c:v>3954</c:v>
                </c:pt>
                <c:pt idx="929">
                  <c:v>4035</c:v>
                </c:pt>
                <c:pt idx="930">
                  <c:v>4069</c:v>
                </c:pt>
                <c:pt idx="931">
                  <c:v>3784</c:v>
                </c:pt>
                <c:pt idx="932">
                  <c:v>3676</c:v>
                </c:pt>
                <c:pt idx="933">
                  <c:v>3723</c:v>
                </c:pt>
                <c:pt idx="934">
                  <c:v>3696</c:v>
                </c:pt>
                <c:pt idx="935">
                  <c:v>3764</c:v>
                </c:pt>
                <c:pt idx="936">
                  <c:v>3751</c:v>
                </c:pt>
                <c:pt idx="937">
                  <c:v>3737</c:v>
                </c:pt>
                <c:pt idx="938">
                  <c:v>3737</c:v>
                </c:pt>
                <c:pt idx="939">
                  <c:v>3757</c:v>
                </c:pt>
                <c:pt idx="940">
                  <c:v>3757</c:v>
                </c:pt>
                <c:pt idx="941">
                  <c:v>3751</c:v>
                </c:pt>
                <c:pt idx="942">
                  <c:v>3744</c:v>
                </c:pt>
                <c:pt idx="943">
                  <c:v>3778</c:v>
                </c:pt>
                <c:pt idx="944">
                  <c:v>3764</c:v>
                </c:pt>
                <c:pt idx="945">
                  <c:v>3757</c:v>
                </c:pt>
                <c:pt idx="946">
                  <c:v>3744</c:v>
                </c:pt>
                <c:pt idx="947">
                  <c:v>3730</c:v>
                </c:pt>
                <c:pt idx="948">
                  <c:v>3669</c:v>
                </c:pt>
                <c:pt idx="949">
                  <c:v>3622</c:v>
                </c:pt>
                <c:pt idx="950">
                  <c:v>3500</c:v>
                </c:pt>
                <c:pt idx="951">
                  <c:v>3466</c:v>
                </c:pt>
                <c:pt idx="952">
                  <c:v>3506</c:v>
                </c:pt>
                <c:pt idx="953">
                  <c:v>3527</c:v>
                </c:pt>
                <c:pt idx="954">
                  <c:v>3506</c:v>
                </c:pt>
                <c:pt idx="955">
                  <c:v>3439</c:v>
                </c:pt>
                <c:pt idx="956">
                  <c:v>3439</c:v>
                </c:pt>
                <c:pt idx="957">
                  <c:v>3486</c:v>
                </c:pt>
                <c:pt idx="958">
                  <c:v>3527</c:v>
                </c:pt>
                <c:pt idx="959">
                  <c:v>3547</c:v>
                </c:pt>
                <c:pt idx="960">
                  <c:v>3486</c:v>
                </c:pt>
                <c:pt idx="961">
                  <c:v>3479</c:v>
                </c:pt>
                <c:pt idx="962">
                  <c:v>3479</c:v>
                </c:pt>
                <c:pt idx="963">
                  <c:v>3486</c:v>
                </c:pt>
                <c:pt idx="964">
                  <c:v>3472</c:v>
                </c:pt>
                <c:pt idx="965">
                  <c:v>3561</c:v>
                </c:pt>
                <c:pt idx="966">
                  <c:v>3540</c:v>
                </c:pt>
                <c:pt idx="967">
                  <c:v>3628</c:v>
                </c:pt>
                <c:pt idx="968">
                  <c:v>3642</c:v>
                </c:pt>
                <c:pt idx="969">
                  <c:v>3615</c:v>
                </c:pt>
                <c:pt idx="970">
                  <c:v>3622</c:v>
                </c:pt>
                <c:pt idx="971">
                  <c:v>3547</c:v>
                </c:pt>
                <c:pt idx="972">
                  <c:v>3561</c:v>
                </c:pt>
                <c:pt idx="973">
                  <c:v>3798</c:v>
                </c:pt>
                <c:pt idx="974">
                  <c:v>3825</c:v>
                </c:pt>
                <c:pt idx="975">
                  <c:v>3845</c:v>
                </c:pt>
                <c:pt idx="976">
                  <c:v>3805</c:v>
                </c:pt>
                <c:pt idx="977">
                  <c:v>3798</c:v>
                </c:pt>
                <c:pt idx="978">
                  <c:v>3818</c:v>
                </c:pt>
                <c:pt idx="979">
                  <c:v>3798</c:v>
                </c:pt>
                <c:pt idx="980">
                  <c:v>3662</c:v>
                </c:pt>
                <c:pt idx="981">
                  <c:v>3662</c:v>
                </c:pt>
                <c:pt idx="982">
                  <c:v>3662</c:v>
                </c:pt>
                <c:pt idx="983">
                  <c:v>3662</c:v>
                </c:pt>
                <c:pt idx="984">
                  <c:v>3459</c:v>
                </c:pt>
                <c:pt idx="985">
                  <c:v>3690</c:v>
                </c:pt>
                <c:pt idx="986">
                  <c:v>3812</c:v>
                </c:pt>
                <c:pt idx="987">
                  <c:v>3974</c:v>
                </c:pt>
                <c:pt idx="988">
                  <c:v>4022</c:v>
                </c:pt>
                <c:pt idx="989">
                  <c:v>4049</c:v>
                </c:pt>
                <c:pt idx="990">
                  <c:v>4029</c:v>
                </c:pt>
                <c:pt idx="991">
                  <c:v>4090</c:v>
                </c:pt>
                <c:pt idx="992">
                  <c:v>4178</c:v>
                </c:pt>
                <c:pt idx="993">
                  <c:v>4212</c:v>
                </c:pt>
                <c:pt idx="994">
                  <c:v>4259</c:v>
                </c:pt>
                <c:pt idx="995">
                  <c:v>4307</c:v>
                </c:pt>
                <c:pt idx="996">
                  <c:v>4178</c:v>
                </c:pt>
                <c:pt idx="997">
                  <c:v>4246</c:v>
                </c:pt>
                <c:pt idx="998">
                  <c:v>4327</c:v>
                </c:pt>
                <c:pt idx="999">
                  <c:v>4259</c:v>
                </c:pt>
                <c:pt idx="1000">
                  <c:v>4273</c:v>
                </c:pt>
                <c:pt idx="1001">
                  <c:v>4381</c:v>
                </c:pt>
                <c:pt idx="1002">
                  <c:v>4442</c:v>
                </c:pt>
                <c:pt idx="1003">
                  <c:v>4449</c:v>
                </c:pt>
                <c:pt idx="1004">
                  <c:v>4449</c:v>
                </c:pt>
                <c:pt idx="1005">
                  <c:v>4334</c:v>
                </c:pt>
                <c:pt idx="1006">
                  <c:v>4293</c:v>
                </c:pt>
                <c:pt idx="1007">
                  <c:v>4293</c:v>
                </c:pt>
                <c:pt idx="1008">
                  <c:v>4300</c:v>
                </c:pt>
                <c:pt idx="1009">
                  <c:v>4341</c:v>
                </c:pt>
                <c:pt idx="1010">
                  <c:v>4171</c:v>
                </c:pt>
                <c:pt idx="1011">
                  <c:v>4212</c:v>
                </c:pt>
                <c:pt idx="1012">
                  <c:v>4008</c:v>
                </c:pt>
                <c:pt idx="1013">
                  <c:v>4110</c:v>
                </c:pt>
                <c:pt idx="1014">
                  <c:v>4083</c:v>
                </c:pt>
                <c:pt idx="1015">
                  <c:v>4076</c:v>
                </c:pt>
                <c:pt idx="1016">
                  <c:v>4130</c:v>
                </c:pt>
                <c:pt idx="1017">
                  <c:v>4198</c:v>
                </c:pt>
                <c:pt idx="1018">
                  <c:v>4076</c:v>
                </c:pt>
                <c:pt idx="1019">
                  <c:v>4117</c:v>
                </c:pt>
                <c:pt idx="1020">
                  <c:v>4096</c:v>
                </c:pt>
                <c:pt idx="1021">
                  <c:v>4171</c:v>
                </c:pt>
                <c:pt idx="1022">
                  <c:v>4124</c:v>
                </c:pt>
                <c:pt idx="1023">
                  <c:v>4205</c:v>
                </c:pt>
                <c:pt idx="1024">
                  <c:v>4117</c:v>
                </c:pt>
                <c:pt idx="1025">
                  <c:v>4110</c:v>
                </c:pt>
                <c:pt idx="1026">
                  <c:v>4076</c:v>
                </c:pt>
                <c:pt idx="1027">
                  <c:v>3954</c:v>
                </c:pt>
                <c:pt idx="1028">
                  <c:v>4063</c:v>
                </c:pt>
                <c:pt idx="1029">
                  <c:v>4259</c:v>
                </c:pt>
                <c:pt idx="1030">
                  <c:v>4395</c:v>
                </c:pt>
                <c:pt idx="1031">
                  <c:v>4646</c:v>
                </c:pt>
                <c:pt idx="1032">
                  <c:v>4659</c:v>
                </c:pt>
                <c:pt idx="1033">
                  <c:v>4069</c:v>
                </c:pt>
                <c:pt idx="1034">
                  <c:v>3974</c:v>
                </c:pt>
                <c:pt idx="1035">
                  <c:v>4029</c:v>
                </c:pt>
                <c:pt idx="1036">
                  <c:v>4130</c:v>
                </c:pt>
                <c:pt idx="1037">
                  <c:v>4164</c:v>
                </c:pt>
                <c:pt idx="1038">
                  <c:v>4076</c:v>
                </c:pt>
                <c:pt idx="1039">
                  <c:v>3845</c:v>
                </c:pt>
                <c:pt idx="1040">
                  <c:v>3981</c:v>
                </c:pt>
                <c:pt idx="1041">
                  <c:v>4083</c:v>
                </c:pt>
                <c:pt idx="1042">
                  <c:v>4124</c:v>
                </c:pt>
                <c:pt idx="1043">
                  <c:v>4110</c:v>
                </c:pt>
                <c:pt idx="1044">
                  <c:v>4157</c:v>
                </c:pt>
                <c:pt idx="1045">
                  <c:v>4219</c:v>
                </c:pt>
                <c:pt idx="1046">
                  <c:v>4300</c:v>
                </c:pt>
                <c:pt idx="1047">
                  <c:v>4225</c:v>
                </c:pt>
                <c:pt idx="1048">
                  <c:v>4341</c:v>
                </c:pt>
                <c:pt idx="1049">
                  <c:v>4320</c:v>
                </c:pt>
                <c:pt idx="1050">
                  <c:v>4273</c:v>
                </c:pt>
                <c:pt idx="1051">
                  <c:v>4286</c:v>
                </c:pt>
                <c:pt idx="1052">
                  <c:v>4178</c:v>
                </c:pt>
                <c:pt idx="1053">
                  <c:v>4096</c:v>
                </c:pt>
                <c:pt idx="1054">
                  <c:v>4144</c:v>
                </c:pt>
                <c:pt idx="1055">
                  <c:v>4239</c:v>
                </c:pt>
                <c:pt idx="1056">
                  <c:v>4354</c:v>
                </c:pt>
                <c:pt idx="1057">
                  <c:v>4388</c:v>
                </c:pt>
                <c:pt idx="1058">
                  <c:v>4395</c:v>
                </c:pt>
                <c:pt idx="1059">
                  <c:v>4381</c:v>
                </c:pt>
                <c:pt idx="1060">
                  <c:v>4096</c:v>
                </c:pt>
                <c:pt idx="1061">
                  <c:v>4001</c:v>
                </c:pt>
                <c:pt idx="1062">
                  <c:v>4022</c:v>
                </c:pt>
                <c:pt idx="1063">
                  <c:v>4022</c:v>
                </c:pt>
                <c:pt idx="1064">
                  <c:v>4117</c:v>
                </c:pt>
                <c:pt idx="1065">
                  <c:v>3995</c:v>
                </c:pt>
                <c:pt idx="1066">
                  <c:v>4171</c:v>
                </c:pt>
                <c:pt idx="1067">
                  <c:v>4429</c:v>
                </c:pt>
                <c:pt idx="1068">
                  <c:v>4429</c:v>
                </c:pt>
                <c:pt idx="1069">
                  <c:v>4558</c:v>
                </c:pt>
                <c:pt idx="1070">
                  <c:v>4741</c:v>
                </c:pt>
                <c:pt idx="1071">
                  <c:v>4931</c:v>
                </c:pt>
                <c:pt idx="1072">
                  <c:v>4876</c:v>
                </c:pt>
                <c:pt idx="1073">
                  <c:v>4754</c:v>
                </c:pt>
                <c:pt idx="1074">
                  <c:v>4809</c:v>
                </c:pt>
                <c:pt idx="1075">
                  <c:v>4992</c:v>
                </c:pt>
                <c:pt idx="1076">
                  <c:v>4992</c:v>
                </c:pt>
                <c:pt idx="1077">
                  <c:v>4992</c:v>
                </c:pt>
                <c:pt idx="1078">
                  <c:v>4992</c:v>
                </c:pt>
                <c:pt idx="1079">
                  <c:v>5256</c:v>
                </c:pt>
                <c:pt idx="1080">
                  <c:v>5222</c:v>
                </c:pt>
                <c:pt idx="1081">
                  <c:v>5195</c:v>
                </c:pt>
                <c:pt idx="1082">
                  <c:v>5114</c:v>
                </c:pt>
                <c:pt idx="1083">
                  <c:v>5263</c:v>
                </c:pt>
                <c:pt idx="1084">
                  <c:v>5121</c:v>
                </c:pt>
                <c:pt idx="1085">
                  <c:v>5188</c:v>
                </c:pt>
                <c:pt idx="1086">
                  <c:v>5317</c:v>
                </c:pt>
                <c:pt idx="1087">
                  <c:v>5338</c:v>
                </c:pt>
                <c:pt idx="1088">
                  <c:v>5358</c:v>
                </c:pt>
                <c:pt idx="1089">
                  <c:v>5141</c:v>
                </c:pt>
                <c:pt idx="1090">
                  <c:v>5168</c:v>
                </c:pt>
                <c:pt idx="1091">
                  <c:v>5290</c:v>
                </c:pt>
                <c:pt idx="1092">
                  <c:v>5243</c:v>
                </c:pt>
                <c:pt idx="1093">
                  <c:v>5290</c:v>
                </c:pt>
                <c:pt idx="1094">
                  <c:v>5263</c:v>
                </c:pt>
                <c:pt idx="1095">
                  <c:v>5134</c:v>
                </c:pt>
                <c:pt idx="1096">
                  <c:v>4917</c:v>
                </c:pt>
                <c:pt idx="1097">
                  <c:v>4761</c:v>
                </c:pt>
                <c:pt idx="1098">
                  <c:v>4578</c:v>
                </c:pt>
                <c:pt idx="1099">
                  <c:v>4673</c:v>
                </c:pt>
                <c:pt idx="1100">
                  <c:v>4883</c:v>
                </c:pt>
                <c:pt idx="1101">
                  <c:v>4781</c:v>
                </c:pt>
                <c:pt idx="1102">
                  <c:v>4917</c:v>
                </c:pt>
                <c:pt idx="1103">
                  <c:v>4917</c:v>
                </c:pt>
                <c:pt idx="1104">
                  <c:v>5019</c:v>
                </c:pt>
                <c:pt idx="1105">
                  <c:v>5066</c:v>
                </c:pt>
                <c:pt idx="1106">
                  <c:v>5168</c:v>
                </c:pt>
                <c:pt idx="1107">
                  <c:v>5283</c:v>
                </c:pt>
                <c:pt idx="1108">
                  <c:v>5351</c:v>
                </c:pt>
                <c:pt idx="1109">
                  <c:v>5358</c:v>
                </c:pt>
                <c:pt idx="1110">
                  <c:v>5209</c:v>
                </c:pt>
                <c:pt idx="1111">
                  <c:v>5304</c:v>
                </c:pt>
                <c:pt idx="1112">
                  <c:v>5107</c:v>
                </c:pt>
                <c:pt idx="1113">
                  <c:v>4951</c:v>
                </c:pt>
                <c:pt idx="1114">
                  <c:v>5046</c:v>
                </c:pt>
                <c:pt idx="1115">
                  <c:v>5032</c:v>
                </c:pt>
                <c:pt idx="1116">
                  <c:v>5175</c:v>
                </c:pt>
                <c:pt idx="1117">
                  <c:v>5161</c:v>
                </c:pt>
                <c:pt idx="1118">
                  <c:v>5534</c:v>
                </c:pt>
                <c:pt idx="1119">
                  <c:v>5561</c:v>
                </c:pt>
                <c:pt idx="1120">
                  <c:v>5121</c:v>
                </c:pt>
                <c:pt idx="1121">
                  <c:v>5297</c:v>
                </c:pt>
                <c:pt idx="1122">
                  <c:v>5148</c:v>
                </c:pt>
                <c:pt idx="1123">
                  <c:v>4985</c:v>
                </c:pt>
                <c:pt idx="1124">
                  <c:v>4965</c:v>
                </c:pt>
                <c:pt idx="1125">
                  <c:v>4822</c:v>
                </c:pt>
                <c:pt idx="1126">
                  <c:v>4781</c:v>
                </c:pt>
                <c:pt idx="1127">
                  <c:v>4748</c:v>
                </c:pt>
                <c:pt idx="1128">
                  <c:v>4741</c:v>
                </c:pt>
                <c:pt idx="1129">
                  <c:v>4754</c:v>
                </c:pt>
                <c:pt idx="1130">
                  <c:v>4836</c:v>
                </c:pt>
                <c:pt idx="1131">
                  <c:v>4870</c:v>
                </c:pt>
                <c:pt idx="1132">
                  <c:v>4876</c:v>
                </c:pt>
                <c:pt idx="1133">
                  <c:v>4822</c:v>
                </c:pt>
                <c:pt idx="1134">
                  <c:v>4829</c:v>
                </c:pt>
                <c:pt idx="1135">
                  <c:v>4910</c:v>
                </c:pt>
                <c:pt idx="1136">
                  <c:v>4876</c:v>
                </c:pt>
                <c:pt idx="1137">
                  <c:v>4829</c:v>
                </c:pt>
                <c:pt idx="1138">
                  <c:v>4781</c:v>
                </c:pt>
                <c:pt idx="1139">
                  <c:v>4829</c:v>
                </c:pt>
                <c:pt idx="1140">
                  <c:v>4951</c:v>
                </c:pt>
                <c:pt idx="1141">
                  <c:v>4971</c:v>
                </c:pt>
                <c:pt idx="1142">
                  <c:v>4958</c:v>
                </c:pt>
                <c:pt idx="1143">
                  <c:v>5066</c:v>
                </c:pt>
                <c:pt idx="1144">
                  <c:v>5046</c:v>
                </c:pt>
                <c:pt idx="1145">
                  <c:v>5005</c:v>
                </c:pt>
                <c:pt idx="1146">
                  <c:v>5107</c:v>
                </c:pt>
                <c:pt idx="1147">
                  <c:v>5046</c:v>
                </c:pt>
                <c:pt idx="1148">
                  <c:v>4978</c:v>
                </c:pt>
                <c:pt idx="1149">
                  <c:v>4931</c:v>
                </c:pt>
                <c:pt idx="1150">
                  <c:v>4910</c:v>
                </c:pt>
                <c:pt idx="1151">
                  <c:v>5053</c:v>
                </c:pt>
                <c:pt idx="1152">
                  <c:v>5053</c:v>
                </c:pt>
                <c:pt idx="1153">
                  <c:v>4754</c:v>
                </c:pt>
                <c:pt idx="1154">
                  <c:v>4761</c:v>
                </c:pt>
                <c:pt idx="1155">
                  <c:v>4680</c:v>
                </c:pt>
                <c:pt idx="1156">
                  <c:v>4686</c:v>
                </c:pt>
                <c:pt idx="1157">
                  <c:v>4700</c:v>
                </c:pt>
                <c:pt idx="1158">
                  <c:v>4646</c:v>
                </c:pt>
                <c:pt idx="1159">
                  <c:v>4632</c:v>
                </c:pt>
                <c:pt idx="1160">
                  <c:v>4612</c:v>
                </c:pt>
                <c:pt idx="1161">
                  <c:v>4463</c:v>
                </c:pt>
                <c:pt idx="1162">
                  <c:v>4361</c:v>
                </c:pt>
                <c:pt idx="1163">
                  <c:v>4327</c:v>
                </c:pt>
                <c:pt idx="1164">
                  <c:v>4497</c:v>
                </c:pt>
                <c:pt idx="1165">
                  <c:v>4517</c:v>
                </c:pt>
                <c:pt idx="1166">
                  <c:v>4517</c:v>
                </c:pt>
                <c:pt idx="1167">
                  <c:v>4497</c:v>
                </c:pt>
                <c:pt idx="1168">
                  <c:v>4530</c:v>
                </c:pt>
                <c:pt idx="1169">
                  <c:v>4442</c:v>
                </c:pt>
                <c:pt idx="1170">
                  <c:v>4510</c:v>
                </c:pt>
                <c:pt idx="1171">
                  <c:v>4578</c:v>
                </c:pt>
                <c:pt idx="1172">
                  <c:v>4625</c:v>
                </c:pt>
                <c:pt idx="1173">
                  <c:v>4605</c:v>
                </c:pt>
                <c:pt idx="1174">
                  <c:v>4592</c:v>
                </c:pt>
                <c:pt idx="1175">
                  <c:v>4592</c:v>
                </c:pt>
                <c:pt idx="1176">
                  <c:v>4592</c:v>
                </c:pt>
                <c:pt idx="1177">
                  <c:v>4544</c:v>
                </c:pt>
                <c:pt idx="1178">
                  <c:v>4592</c:v>
                </c:pt>
                <c:pt idx="1179">
                  <c:v>4463</c:v>
                </c:pt>
                <c:pt idx="1180">
                  <c:v>4476</c:v>
                </c:pt>
                <c:pt idx="1181">
                  <c:v>4625</c:v>
                </c:pt>
                <c:pt idx="1182">
                  <c:v>4686</c:v>
                </c:pt>
                <c:pt idx="1183">
                  <c:v>4707</c:v>
                </c:pt>
                <c:pt idx="1184">
                  <c:v>4741</c:v>
                </c:pt>
                <c:pt idx="1185">
                  <c:v>4707</c:v>
                </c:pt>
                <c:pt idx="1186">
                  <c:v>4822</c:v>
                </c:pt>
                <c:pt idx="1187">
                  <c:v>4870</c:v>
                </c:pt>
                <c:pt idx="1188">
                  <c:v>4673</c:v>
                </c:pt>
                <c:pt idx="1189">
                  <c:v>4673</c:v>
                </c:pt>
                <c:pt idx="1190">
                  <c:v>4693</c:v>
                </c:pt>
                <c:pt idx="1191">
                  <c:v>4571</c:v>
                </c:pt>
                <c:pt idx="1192">
                  <c:v>4598</c:v>
                </c:pt>
                <c:pt idx="1193">
                  <c:v>4612</c:v>
                </c:pt>
                <c:pt idx="1194">
                  <c:v>4612</c:v>
                </c:pt>
                <c:pt idx="1195">
                  <c:v>4680</c:v>
                </c:pt>
                <c:pt idx="1196">
                  <c:v>4741</c:v>
                </c:pt>
                <c:pt idx="1197">
                  <c:v>4754</c:v>
                </c:pt>
                <c:pt idx="1198">
                  <c:v>4585</c:v>
                </c:pt>
                <c:pt idx="1199">
                  <c:v>4558</c:v>
                </c:pt>
                <c:pt idx="1200">
                  <c:v>4395</c:v>
                </c:pt>
                <c:pt idx="1201">
                  <c:v>4436</c:v>
                </c:pt>
                <c:pt idx="1202">
                  <c:v>4442</c:v>
                </c:pt>
                <c:pt idx="1203">
                  <c:v>4463</c:v>
                </c:pt>
                <c:pt idx="1204">
                  <c:v>4463</c:v>
                </c:pt>
                <c:pt idx="1205">
                  <c:v>4510</c:v>
                </c:pt>
                <c:pt idx="1206">
                  <c:v>4456</c:v>
                </c:pt>
                <c:pt idx="1207">
                  <c:v>4503</c:v>
                </c:pt>
                <c:pt idx="1208">
                  <c:v>4571</c:v>
                </c:pt>
                <c:pt idx="1209">
                  <c:v>4564</c:v>
                </c:pt>
                <c:pt idx="1210">
                  <c:v>4571</c:v>
                </c:pt>
                <c:pt idx="1211">
                  <c:v>4598</c:v>
                </c:pt>
                <c:pt idx="1212">
                  <c:v>4517</c:v>
                </c:pt>
                <c:pt idx="1213">
                  <c:v>4585</c:v>
                </c:pt>
                <c:pt idx="1214">
                  <c:v>4524</c:v>
                </c:pt>
                <c:pt idx="1215">
                  <c:v>4524</c:v>
                </c:pt>
                <c:pt idx="1216">
                  <c:v>4544</c:v>
                </c:pt>
                <c:pt idx="1217">
                  <c:v>4578</c:v>
                </c:pt>
                <c:pt idx="1218">
                  <c:v>4646</c:v>
                </c:pt>
                <c:pt idx="1219">
                  <c:v>4632</c:v>
                </c:pt>
                <c:pt idx="1220">
                  <c:v>4666</c:v>
                </c:pt>
                <c:pt idx="1221">
                  <c:v>4714</c:v>
                </c:pt>
                <c:pt idx="1222">
                  <c:v>4727</c:v>
                </c:pt>
                <c:pt idx="1223">
                  <c:v>4727</c:v>
                </c:pt>
                <c:pt idx="1224">
                  <c:v>4795</c:v>
                </c:pt>
                <c:pt idx="1225">
                  <c:v>4680</c:v>
                </c:pt>
                <c:pt idx="1226">
                  <c:v>4876</c:v>
                </c:pt>
                <c:pt idx="1227">
                  <c:v>4965</c:v>
                </c:pt>
                <c:pt idx="1228">
                  <c:v>4978</c:v>
                </c:pt>
                <c:pt idx="1229">
                  <c:v>4992</c:v>
                </c:pt>
                <c:pt idx="1230">
                  <c:v>5087</c:v>
                </c:pt>
                <c:pt idx="1231">
                  <c:v>5032</c:v>
                </c:pt>
                <c:pt idx="1232">
                  <c:v>5053</c:v>
                </c:pt>
                <c:pt idx="1233">
                  <c:v>4971</c:v>
                </c:pt>
                <c:pt idx="1234">
                  <c:v>4971</c:v>
                </c:pt>
                <c:pt idx="1235">
                  <c:v>4971</c:v>
                </c:pt>
                <c:pt idx="1236">
                  <c:v>4978</c:v>
                </c:pt>
                <c:pt idx="1237">
                  <c:v>4876</c:v>
                </c:pt>
                <c:pt idx="1238">
                  <c:v>4904</c:v>
                </c:pt>
                <c:pt idx="1239">
                  <c:v>4842</c:v>
                </c:pt>
                <c:pt idx="1240">
                  <c:v>4870</c:v>
                </c:pt>
                <c:pt idx="1241">
                  <c:v>4700</c:v>
                </c:pt>
                <c:pt idx="1242">
                  <c:v>4700</c:v>
                </c:pt>
                <c:pt idx="1243">
                  <c:v>4469</c:v>
                </c:pt>
                <c:pt idx="1244">
                  <c:v>4666</c:v>
                </c:pt>
                <c:pt idx="1245">
                  <c:v>4897</c:v>
                </c:pt>
                <c:pt idx="1246">
                  <c:v>4768</c:v>
                </c:pt>
                <c:pt idx="1247">
                  <c:v>4822</c:v>
                </c:pt>
                <c:pt idx="1248">
                  <c:v>4802</c:v>
                </c:pt>
                <c:pt idx="1249">
                  <c:v>4829</c:v>
                </c:pt>
                <c:pt idx="1250">
                  <c:v>4822</c:v>
                </c:pt>
                <c:pt idx="1251">
                  <c:v>4775</c:v>
                </c:pt>
                <c:pt idx="1252">
                  <c:v>4727</c:v>
                </c:pt>
                <c:pt idx="1253">
                  <c:v>4924</c:v>
                </c:pt>
                <c:pt idx="1254">
                  <c:v>4971</c:v>
                </c:pt>
                <c:pt idx="1255">
                  <c:v>5066</c:v>
                </c:pt>
                <c:pt idx="1256">
                  <c:v>5168</c:v>
                </c:pt>
                <c:pt idx="1257">
                  <c:v>5060</c:v>
                </c:pt>
                <c:pt idx="1258">
                  <c:v>5215</c:v>
                </c:pt>
                <c:pt idx="1259">
                  <c:v>5114</c:v>
                </c:pt>
                <c:pt idx="1260">
                  <c:v>5127</c:v>
                </c:pt>
                <c:pt idx="1261">
                  <c:v>5141</c:v>
                </c:pt>
                <c:pt idx="1262">
                  <c:v>5134</c:v>
                </c:pt>
                <c:pt idx="1263">
                  <c:v>4904</c:v>
                </c:pt>
                <c:pt idx="1264">
                  <c:v>4904</c:v>
                </c:pt>
                <c:pt idx="1265">
                  <c:v>4904</c:v>
                </c:pt>
                <c:pt idx="1266">
                  <c:v>4802</c:v>
                </c:pt>
                <c:pt idx="1267">
                  <c:v>4686</c:v>
                </c:pt>
                <c:pt idx="1268">
                  <c:v>4714</c:v>
                </c:pt>
                <c:pt idx="1269">
                  <c:v>4714</c:v>
                </c:pt>
                <c:pt idx="1270">
                  <c:v>4768</c:v>
                </c:pt>
                <c:pt idx="1271">
                  <c:v>4619</c:v>
                </c:pt>
                <c:pt idx="1272">
                  <c:v>4775</c:v>
                </c:pt>
                <c:pt idx="1273">
                  <c:v>4829</c:v>
                </c:pt>
                <c:pt idx="1274">
                  <c:v>4748</c:v>
                </c:pt>
                <c:pt idx="1275">
                  <c:v>4693</c:v>
                </c:pt>
                <c:pt idx="1276">
                  <c:v>4571</c:v>
                </c:pt>
                <c:pt idx="1277">
                  <c:v>4503</c:v>
                </c:pt>
                <c:pt idx="1278">
                  <c:v>4598</c:v>
                </c:pt>
                <c:pt idx="1279">
                  <c:v>4680</c:v>
                </c:pt>
                <c:pt idx="1280">
                  <c:v>4686</c:v>
                </c:pt>
                <c:pt idx="1281">
                  <c:v>4632</c:v>
                </c:pt>
                <c:pt idx="1282">
                  <c:v>4686</c:v>
                </c:pt>
                <c:pt idx="1283">
                  <c:v>4809</c:v>
                </c:pt>
                <c:pt idx="1284">
                  <c:v>4741</c:v>
                </c:pt>
                <c:pt idx="1285">
                  <c:v>4646</c:v>
                </c:pt>
                <c:pt idx="1286">
                  <c:v>4646</c:v>
                </c:pt>
                <c:pt idx="1287">
                  <c:v>4612</c:v>
                </c:pt>
                <c:pt idx="1288">
                  <c:v>4605</c:v>
                </c:pt>
                <c:pt idx="1289">
                  <c:v>4578</c:v>
                </c:pt>
                <c:pt idx="1290">
                  <c:v>4490</c:v>
                </c:pt>
                <c:pt idx="1291">
                  <c:v>4564</c:v>
                </c:pt>
                <c:pt idx="1292">
                  <c:v>4442</c:v>
                </c:pt>
                <c:pt idx="1293">
                  <c:v>4490</c:v>
                </c:pt>
                <c:pt idx="1294">
                  <c:v>4483</c:v>
                </c:pt>
                <c:pt idx="1295">
                  <c:v>4510</c:v>
                </c:pt>
                <c:pt idx="1296">
                  <c:v>4537</c:v>
                </c:pt>
                <c:pt idx="1297">
                  <c:v>4544</c:v>
                </c:pt>
                <c:pt idx="1298">
                  <c:v>4408</c:v>
                </c:pt>
                <c:pt idx="1299">
                  <c:v>4395</c:v>
                </c:pt>
                <c:pt idx="1300">
                  <c:v>4375</c:v>
                </c:pt>
                <c:pt idx="1301">
                  <c:v>4422</c:v>
                </c:pt>
                <c:pt idx="1302">
                  <c:v>4402</c:v>
                </c:pt>
                <c:pt idx="1303">
                  <c:v>4422</c:v>
                </c:pt>
                <c:pt idx="1304">
                  <c:v>4571</c:v>
                </c:pt>
                <c:pt idx="1305">
                  <c:v>4395</c:v>
                </c:pt>
                <c:pt idx="1306">
                  <c:v>4239</c:v>
                </c:pt>
                <c:pt idx="1307">
                  <c:v>4178</c:v>
                </c:pt>
                <c:pt idx="1308">
                  <c:v>4205</c:v>
                </c:pt>
                <c:pt idx="1309">
                  <c:v>4286</c:v>
                </c:pt>
                <c:pt idx="1310">
                  <c:v>4266</c:v>
                </c:pt>
                <c:pt idx="1311">
                  <c:v>4164</c:v>
                </c:pt>
                <c:pt idx="1312">
                  <c:v>4164</c:v>
                </c:pt>
                <c:pt idx="1313">
                  <c:v>4313</c:v>
                </c:pt>
                <c:pt idx="1314">
                  <c:v>4280</c:v>
                </c:pt>
                <c:pt idx="1315">
                  <c:v>4395</c:v>
                </c:pt>
                <c:pt idx="1316">
                  <c:v>4408</c:v>
                </c:pt>
                <c:pt idx="1317">
                  <c:v>4286</c:v>
                </c:pt>
                <c:pt idx="1318">
                  <c:v>4395</c:v>
                </c:pt>
                <c:pt idx="1319">
                  <c:v>4476</c:v>
                </c:pt>
                <c:pt idx="1320">
                  <c:v>4544</c:v>
                </c:pt>
                <c:pt idx="1321">
                  <c:v>4592</c:v>
                </c:pt>
                <c:pt idx="1322">
                  <c:v>4578</c:v>
                </c:pt>
                <c:pt idx="1323">
                  <c:v>4612</c:v>
                </c:pt>
                <c:pt idx="1324">
                  <c:v>4612</c:v>
                </c:pt>
                <c:pt idx="1325">
                  <c:v>4558</c:v>
                </c:pt>
                <c:pt idx="1326">
                  <c:v>4578</c:v>
                </c:pt>
                <c:pt idx="1327">
                  <c:v>4476</c:v>
                </c:pt>
                <c:pt idx="1328">
                  <c:v>4456</c:v>
                </c:pt>
                <c:pt idx="1329">
                  <c:v>4456</c:v>
                </c:pt>
                <c:pt idx="1330">
                  <c:v>4456</c:v>
                </c:pt>
                <c:pt idx="1331">
                  <c:v>4456</c:v>
                </c:pt>
                <c:pt idx="1332">
                  <c:v>4436</c:v>
                </c:pt>
                <c:pt idx="1333">
                  <c:v>4395</c:v>
                </c:pt>
                <c:pt idx="1334">
                  <c:v>4388</c:v>
                </c:pt>
                <c:pt idx="1335">
                  <c:v>4503</c:v>
                </c:pt>
                <c:pt idx="1336">
                  <c:v>4361</c:v>
                </c:pt>
                <c:pt idx="1337">
                  <c:v>4442</c:v>
                </c:pt>
                <c:pt idx="1338">
                  <c:v>4659</c:v>
                </c:pt>
                <c:pt idx="1339">
                  <c:v>4632</c:v>
                </c:pt>
                <c:pt idx="1340">
                  <c:v>4761</c:v>
                </c:pt>
                <c:pt idx="1341">
                  <c:v>4829</c:v>
                </c:pt>
                <c:pt idx="1342">
                  <c:v>4937</c:v>
                </c:pt>
                <c:pt idx="1343">
                  <c:v>4883</c:v>
                </c:pt>
                <c:pt idx="1344">
                  <c:v>4707</c:v>
                </c:pt>
                <c:pt idx="1345">
                  <c:v>4680</c:v>
                </c:pt>
                <c:pt idx="1346">
                  <c:v>4802</c:v>
                </c:pt>
                <c:pt idx="1347">
                  <c:v>4693</c:v>
                </c:pt>
                <c:pt idx="1348">
                  <c:v>4646</c:v>
                </c:pt>
                <c:pt idx="1349">
                  <c:v>4781</c:v>
                </c:pt>
                <c:pt idx="1350">
                  <c:v>4686</c:v>
                </c:pt>
                <c:pt idx="1351">
                  <c:v>4551</c:v>
                </c:pt>
                <c:pt idx="1352">
                  <c:v>4517</c:v>
                </c:pt>
                <c:pt idx="1353">
                  <c:v>4605</c:v>
                </c:pt>
                <c:pt idx="1354">
                  <c:v>4646</c:v>
                </c:pt>
                <c:pt idx="1355">
                  <c:v>4408</c:v>
                </c:pt>
                <c:pt idx="1356">
                  <c:v>4246</c:v>
                </c:pt>
                <c:pt idx="1357">
                  <c:v>4049</c:v>
                </c:pt>
                <c:pt idx="1358">
                  <c:v>4069</c:v>
                </c:pt>
                <c:pt idx="1359">
                  <c:v>4001</c:v>
                </c:pt>
                <c:pt idx="1360">
                  <c:v>4246</c:v>
                </c:pt>
                <c:pt idx="1361">
                  <c:v>4178</c:v>
                </c:pt>
                <c:pt idx="1362">
                  <c:v>4280</c:v>
                </c:pt>
                <c:pt idx="1363">
                  <c:v>4280</c:v>
                </c:pt>
                <c:pt idx="1364">
                  <c:v>4442</c:v>
                </c:pt>
                <c:pt idx="1365">
                  <c:v>4442</c:v>
                </c:pt>
                <c:pt idx="1366">
                  <c:v>4544</c:v>
                </c:pt>
                <c:pt idx="1367">
                  <c:v>4592</c:v>
                </c:pt>
                <c:pt idx="1368">
                  <c:v>4693</c:v>
                </c:pt>
                <c:pt idx="1369">
                  <c:v>4815</c:v>
                </c:pt>
                <c:pt idx="1370">
                  <c:v>4836</c:v>
                </c:pt>
                <c:pt idx="1371">
                  <c:v>4815</c:v>
                </c:pt>
                <c:pt idx="1372">
                  <c:v>4815</c:v>
                </c:pt>
                <c:pt idx="1373">
                  <c:v>4931</c:v>
                </c:pt>
                <c:pt idx="1374">
                  <c:v>4924</c:v>
                </c:pt>
                <c:pt idx="1375">
                  <c:v>4768</c:v>
                </c:pt>
                <c:pt idx="1376">
                  <c:v>4829</c:v>
                </c:pt>
                <c:pt idx="1377">
                  <c:v>4809</c:v>
                </c:pt>
                <c:pt idx="1378">
                  <c:v>4544</c:v>
                </c:pt>
                <c:pt idx="1379">
                  <c:v>4748</c:v>
                </c:pt>
                <c:pt idx="1380">
                  <c:v>4714</c:v>
                </c:pt>
                <c:pt idx="1381">
                  <c:v>4910</c:v>
                </c:pt>
                <c:pt idx="1382">
                  <c:v>4904</c:v>
                </c:pt>
                <c:pt idx="1383">
                  <c:v>5290</c:v>
                </c:pt>
                <c:pt idx="1384">
                  <c:v>4754</c:v>
                </c:pt>
                <c:pt idx="1385">
                  <c:v>4571</c:v>
                </c:pt>
                <c:pt idx="1386">
                  <c:v>4571</c:v>
                </c:pt>
                <c:pt idx="1387">
                  <c:v>4537</c:v>
                </c:pt>
                <c:pt idx="1388">
                  <c:v>4714</c:v>
                </c:pt>
                <c:pt idx="1389">
                  <c:v>4917</c:v>
                </c:pt>
                <c:pt idx="1390">
                  <c:v>4917</c:v>
                </c:pt>
                <c:pt idx="1391">
                  <c:v>4632</c:v>
                </c:pt>
                <c:pt idx="1392">
                  <c:v>4612</c:v>
                </c:pt>
                <c:pt idx="1393">
                  <c:v>4761</c:v>
                </c:pt>
                <c:pt idx="1394">
                  <c:v>4368</c:v>
                </c:pt>
                <c:pt idx="1395">
                  <c:v>4157</c:v>
                </c:pt>
                <c:pt idx="1396">
                  <c:v>4273</c:v>
                </c:pt>
                <c:pt idx="1397">
                  <c:v>3974</c:v>
                </c:pt>
                <c:pt idx="1398">
                  <c:v>3920</c:v>
                </c:pt>
                <c:pt idx="1399">
                  <c:v>3947</c:v>
                </c:pt>
                <c:pt idx="1400">
                  <c:v>4069</c:v>
                </c:pt>
                <c:pt idx="1401">
                  <c:v>3988</c:v>
                </c:pt>
                <c:pt idx="1402">
                  <c:v>4103</c:v>
                </c:pt>
                <c:pt idx="1403">
                  <c:v>4232</c:v>
                </c:pt>
                <c:pt idx="1404">
                  <c:v>4198</c:v>
                </c:pt>
                <c:pt idx="1405">
                  <c:v>4212</c:v>
                </c:pt>
                <c:pt idx="1406">
                  <c:v>4341</c:v>
                </c:pt>
                <c:pt idx="1407">
                  <c:v>4273</c:v>
                </c:pt>
                <c:pt idx="1408">
                  <c:v>4646</c:v>
                </c:pt>
                <c:pt idx="1409">
                  <c:v>4761</c:v>
                </c:pt>
                <c:pt idx="1410">
                  <c:v>4639</c:v>
                </c:pt>
                <c:pt idx="1411">
                  <c:v>4585</c:v>
                </c:pt>
                <c:pt idx="1412">
                  <c:v>4524</c:v>
                </c:pt>
                <c:pt idx="1413">
                  <c:v>4612</c:v>
                </c:pt>
                <c:pt idx="1414">
                  <c:v>4530</c:v>
                </c:pt>
                <c:pt idx="1415">
                  <c:v>4720</c:v>
                </c:pt>
                <c:pt idx="1416">
                  <c:v>4910</c:v>
                </c:pt>
                <c:pt idx="1417">
                  <c:v>4320</c:v>
                </c:pt>
                <c:pt idx="1418">
                  <c:v>4042</c:v>
                </c:pt>
                <c:pt idx="1419">
                  <c:v>4103</c:v>
                </c:pt>
                <c:pt idx="1420">
                  <c:v>4219</c:v>
                </c:pt>
                <c:pt idx="1421">
                  <c:v>4300</c:v>
                </c:pt>
                <c:pt idx="1422">
                  <c:v>4375</c:v>
                </c:pt>
                <c:pt idx="1423">
                  <c:v>4225</c:v>
                </c:pt>
                <c:pt idx="1424">
                  <c:v>4266</c:v>
                </c:pt>
                <c:pt idx="1425">
                  <c:v>4456</c:v>
                </c:pt>
                <c:pt idx="1426">
                  <c:v>4049</c:v>
                </c:pt>
                <c:pt idx="1427">
                  <c:v>3995</c:v>
                </c:pt>
                <c:pt idx="1428">
                  <c:v>4164</c:v>
                </c:pt>
                <c:pt idx="1429">
                  <c:v>4232</c:v>
                </c:pt>
                <c:pt idx="1430">
                  <c:v>4307</c:v>
                </c:pt>
                <c:pt idx="1431">
                  <c:v>4280</c:v>
                </c:pt>
                <c:pt idx="1432">
                  <c:v>4361</c:v>
                </c:pt>
                <c:pt idx="1433">
                  <c:v>4273</c:v>
                </c:pt>
                <c:pt idx="1434">
                  <c:v>4232</c:v>
                </c:pt>
                <c:pt idx="1435">
                  <c:v>4157</c:v>
                </c:pt>
                <c:pt idx="1436">
                  <c:v>4090</c:v>
                </c:pt>
                <c:pt idx="1437">
                  <c:v>4090</c:v>
                </c:pt>
                <c:pt idx="1438">
                  <c:v>4191</c:v>
                </c:pt>
                <c:pt idx="1439">
                  <c:v>4191</c:v>
                </c:pt>
                <c:pt idx="1440">
                  <c:v>4191</c:v>
                </c:pt>
                <c:pt idx="1441">
                  <c:v>4198</c:v>
                </c:pt>
                <c:pt idx="1442">
                  <c:v>4205</c:v>
                </c:pt>
                <c:pt idx="1443">
                  <c:v>4083</c:v>
                </c:pt>
                <c:pt idx="1444">
                  <c:v>4252</c:v>
                </c:pt>
                <c:pt idx="1445">
                  <c:v>4042</c:v>
                </c:pt>
                <c:pt idx="1446">
                  <c:v>3900</c:v>
                </c:pt>
                <c:pt idx="1447">
                  <c:v>4035</c:v>
                </c:pt>
                <c:pt idx="1448">
                  <c:v>4042</c:v>
                </c:pt>
                <c:pt idx="1449">
                  <c:v>3757</c:v>
                </c:pt>
                <c:pt idx="1450">
                  <c:v>3723</c:v>
                </c:pt>
                <c:pt idx="1451">
                  <c:v>3723</c:v>
                </c:pt>
                <c:pt idx="1452">
                  <c:v>3574</c:v>
                </c:pt>
                <c:pt idx="1453">
                  <c:v>3852</c:v>
                </c:pt>
                <c:pt idx="1454">
                  <c:v>4001</c:v>
                </c:pt>
                <c:pt idx="1455">
                  <c:v>4015</c:v>
                </c:pt>
                <c:pt idx="1456">
                  <c:v>3981</c:v>
                </c:pt>
                <c:pt idx="1457">
                  <c:v>3859</c:v>
                </c:pt>
                <c:pt idx="1458">
                  <c:v>3771</c:v>
                </c:pt>
                <c:pt idx="1459">
                  <c:v>3723</c:v>
                </c:pt>
                <c:pt idx="1460">
                  <c:v>3405</c:v>
                </c:pt>
                <c:pt idx="1461">
                  <c:v>3466</c:v>
                </c:pt>
                <c:pt idx="1462">
                  <c:v>3093</c:v>
                </c:pt>
                <c:pt idx="1463">
                  <c:v>3079</c:v>
                </c:pt>
                <c:pt idx="1464">
                  <c:v>2967</c:v>
                </c:pt>
                <c:pt idx="1465">
                  <c:v>3086</c:v>
                </c:pt>
                <c:pt idx="1466">
                  <c:v>2920</c:v>
                </c:pt>
                <c:pt idx="1467">
                  <c:v>2706</c:v>
                </c:pt>
                <c:pt idx="1468">
                  <c:v>2882</c:v>
                </c:pt>
                <c:pt idx="1469">
                  <c:v>2631</c:v>
                </c:pt>
                <c:pt idx="1470">
                  <c:v>2862</c:v>
                </c:pt>
                <c:pt idx="1471">
                  <c:v>2950</c:v>
                </c:pt>
                <c:pt idx="1472">
                  <c:v>2679</c:v>
                </c:pt>
                <c:pt idx="1473">
                  <c:v>2849</c:v>
                </c:pt>
                <c:pt idx="1474">
                  <c:v>3303</c:v>
                </c:pt>
                <c:pt idx="1475">
                  <c:v>3561</c:v>
                </c:pt>
                <c:pt idx="1476">
                  <c:v>3764</c:v>
                </c:pt>
                <c:pt idx="1477">
                  <c:v>3730</c:v>
                </c:pt>
                <c:pt idx="1478">
                  <c:v>3934</c:v>
                </c:pt>
                <c:pt idx="1479">
                  <c:v>4069</c:v>
                </c:pt>
                <c:pt idx="1480">
                  <c:v>4096</c:v>
                </c:pt>
                <c:pt idx="1481">
                  <c:v>3920</c:v>
                </c:pt>
                <c:pt idx="1482">
                  <c:v>3873</c:v>
                </c:pt>
                <c:pt idx="1483">
                  <c:v>3683</c:v>
                </c:pt>
                <c:pt idx="1484">
                  <c:v>4001</c:v>
                </c:pt>
                <c:pt idx="1485">
                  <c:v>4185</c:v>
                </c:pt>
                <c:pt idx="1486">
                  <c:v>4354</c:v>
                </c:pt>
                <c:pt idx="1487">
                  <c:v>4232</c:v>
                </c:pt>
                <c:pt idx="1488">
                  <c:v>4544</c:v>
                </c:pt>
                <c:pt idx="1489">
                  <c:v>4585</c:v>
                </c:pt>
                <c:pt idx="1490">
                  <c:v>4544</c:v>
                </c:pt>
                <c:pt idx="1491">
                  <c:v>4625</c:v>
                </c:pt>
                <c:pt idx="1492">
                  <c:v>4727</c:v>
                </c:pt>
                <c:pt idx="1493">
                  <c:v>4727</c:v>
                </c:pt>
                <c:pt idx="1494">
                  <c:v>4714</c:v>
                </c:pt>
                <c:pt idx="1495">
                  <c:v>4802</c:v>
                </c:pt>
                <c:pt idx="1496">
                  <c:v>4673</c:v>
                </c:pt>
                <c:pt idx="1497">
                  <c:v>4612</c:v>
                </c:pt>
                <c:pt idx="1498">
                  <c:v>4571</c:v>
                </c:pt>
                <c:pt idx="1499">
                  <c:v>4625</c:v>
                </c:pt>
                <c:pt idx="1500">
                  <c:v>4653</c:v>
                </c:pt>
                <c:pt idx="1501">
                  <c:v>4958</c:v>
                </c:pt>
                <c:pt idx="1502">
                  <c:v>4537</c:v>
                </c:pt>
                <c:pt idx="1503">
                  <c:v>4483</c:v>
                </c:pt>
                <c:pt idx="1504">
                  <c:v>4476</c:v>
                </c:pt>
                <c:pt idx="1505">
                  <c:v>4693</c:v>
                </c:pt>
                <c:pt idx="1506">
                  <c:v>4483</c:v>
                </c:pt>
                <c:pt idx="1507">
                  <c:v>4714</c:v>
                </c:pt>
                <c:pt idx="1508">
                  <c:v>4714</c:v>
                </c:pt>
                <c:pt idx="1509">
                  <c:v>4714</c:v>
                </c:pt>
                <c:pt idx="1510">
                  <c:v>4734</c:v>
                </c:pt>
                <c:pt idx="1511">
                  <c:v>4469</c:v>
                </c:pt>
                <c:pt idx="1512">
                  <c:v>4598</c:v>
                </c:pt>
                <c:pt idx="1513">
                  <c:v>4754</c:v>
                </c:pt>
                <c:pt idx="1514">
                  <c:v>4612</c:v>
                </c:pt>
                <c:pt idx="1515">
                  <c:v>4286</c:v>
                </c:pt>
                <c:pt idx="1516">
                  <c:v>4246</c:v>
                </c:pt>
                <c:pt idx="1517">
                  <c:v>4307</c:v>
                </c:pt>
                <c:pt idx="1518">
                  <c:v>4266</c:v>
                </c:pt>
                <c:pt idx="1519">
                  <c:v>4313</c:v>
                </c:pt>
                <c:pt idx="1520">
                  <c:v>3900</c:v>
                </c:pt>
                <c:pt idx="1521">
                  <c:v>3995</c:v>
                </c:pt>
                <c:pt idx="1522">
                  <c:v>3900</c:v>
                </c:pt>
                <c:pt idx="1523">
                  <c:v>4056</c:v>
                </c:pt>
                <c:pt idx="1524">
                  <c:v>4157</c:v>
                </c:pt>
                <c:pt idx="1525">
                  <c:v>4232</c:v>
                </c:pt>
                <c:pt idx="1526">
                  <c:v>4232</c:v>
                </c:pt>
                <c:pt idx="1527">
                  <c:v>4232</c:v>
                </c:pt>
                <c:pt idx="1528">
                  <c:v>4008</c:v>
                </c:pt>
                <c:pt idx="1529">
                  <c:v>3845</c:v>
                </c:pt>
                <c:pt idx="1530">
                  <c:v>3832</c:v>
                </c:pt>
                <c:pt idx="1531">
                  <c:v>3832</c:v>
                </c:pt>
                <c:pt idx="1532">
                  <c:v>3866</c:v>
                </c:pt>
                <c:pt idx="1533">
                  <c:v>4049</c:v>
                </c:pt>
                <c:pt idx="1534">
                  <c:v>4069</c:v>
                </c:pt>
                <c:pt idx="1535">
                  <c:v>4110</c:v>
                </c:pt>
                <c:pt idx="1536">
                  <c:v>4144</c:v>
                </c:pt>
                <c:pt idx="1537">
                  <c:v>4042</c:v>
                </c:pt>
                <c:pt idx="1538">
                  <c:v>4049</c:v>
                </c:pt>
                <c:pt idx="1539">
                  <c:v>3649</c:v>
                </c:pt>
                <c:pt idx="1540">
                  <c:v>3534</c:v>
                </c:pt>
                <c:pt idx="1541">
                  <c:v>3554</c:v>
                </c:pt>
                <c:pt idx="1542">
                  <c:v>3432</c:v>
                </c:pt>
                <c:pt idx="1543">
                  <c:v>3405</c:v>
                </c:pt>
                <c:pt idx="1544">
                  <c:v>3357</c:v>
                </c:pt>
                <c:pt idx="1545">
                  <c:v>3316</c:v>
                </c:pt>
                <c:pt idx="1546">
                  <c:v>3398</c:v>
                </c:pt>
                <c:pt idx="1547">
                  <c:v>3398</c:v>
                </c:pt>
                <c:pt idx="1548">
                  <c:v>3411</c:v>
                </c:pt>
                <c:pt idx="1549">
                  <c:v>3384</c:v>
                </c:pt>
                <c:pt idx="1550">
                  <c:v>3479</c:v>
                </c:pt>
                <c:pt idx="1551">
                  <c:v>3581</c:v>
                </c:pt>
                <c:pt idx="1552">
                  <c:v>3425</c:v>
                </c:pt>
                <c:pt idx="1553">
                  <c:v>3354</c:v>
                </c:pt>
                <c:pt idx="1554">
                  <c:v>3357</c:v>
                </c:pt>
                <c:pt idx="1555">
                  <c:v>3452</c:v>
                </c:pt>
                <c:pt idx="1556">
                  <c:v>3466</c:v>
                </c:pt>
                <c:pt idx="1557">
                  <c:v>3527</c:v>
                </c:pt>
                <c:pt idx="1558">
                  <c:v>3513</c:v>
                </c:pt>
                <c:pt idx="1559">
                  <c:v>3439</c:v>
                </c:pt>
                <c:pt idx="1560">
                  <c:v>3432</c:v>
                </c:pt>
                <c:pt idx="1561">
                  <c:v>3506</c:v>
                </c:pt>
                <c:pt idx="1562">
                  <c:v>3506</c:v>
                </c:pt>
                <c:pt idx="1563">
                  <c:v>3547</c:v>
                </c:pt>
                <c:pt idx="1564">
                  <c:v>3554</c:v>
                </c:pt>
                <c:pt idx="1565">
                  <c:v>3588</c:v>
                </c:pt>
                <c:pt idx="1566">
                  <c:v>3615</c:v>
                </c:pt>
                <c:pt idx="1567">
                  <c:v>3656</c:v>
                </c:pt>
                <c:pt idx="1568">
                  <c:v>3595</c:v>
                </c:pt>
                <c:pt idx="1569">
                  <c:v>3656</c:v>
                </c:pt>
                <c:pt idx="1570">
                  <c:v>3683</c:v>
                </c:pt>
                <c:pt idx="1571">
                  <c:v>3683</c:v>
                </c:pt>
                <c:pt idx="1572">
                  <c:v>3771</c:v>
                </c:pt>
                <c:pt idx="1573">
                  <c:v>3784</c:v>
                </c:pt>
                <c:pt idx="1574">
                  <c:v>3608</c:v>
                </c:pt>
                <c:pt idx="1575">
                  <c:v>3595</c:v>
                </c:pt>
                <c:pt idx="1576">
                  <c:v>3615</c:v>
                </c:pt>
                <c:pt idx="1577">
                  <c:v>3595</c:v>
                </c:pt>
                <c:pt idx="1578">
                  <c:v>3635</c:v>
                </c:pt>
                <c:pt idx="1579">
                  <c:v>3757</c:v>
                </c:pt>
                <c:pt idx="1580">
                  <c:v>3920</c:v>
                </c:pt>
                <c:pt idx="1581">
                  <c:v>3778</c:v>
                </c:pt>
                <c:pt idx="1582">
                  <c:v>3832</c:v>
                </c:pt>
                <c:pt idx="1583">
                  <c:v>3656</c:v>
                </c:pt>
                <c:pt idx="1584">
                  <c:v>3554</c:v>
                </c:pt>
                <c:pt idx="1585">
                  <c:v>3710</c:v>
                </c:pt>
                <c:pt idx="1586">
                  <c:v>3710</c:v>
                </c:pt>
                <c:pt idx="1587">
                  <c:v>3710</c:v>
                </c:pt>
                <c:pt idx="1588">
                  <c:v>3744</c:v>
                </c:pt>
                <c:pt idx="1589">
                  <c:v>3893</c:v>
                </c:pt>
                <c:pt idx="1590">
                  <c:v>3893</c:v>
                </c:pt>
                <c:pt idx="1591">
                  <c:v>3879</c:v>
                </c:pt>
                <c:pt idx="1592">
                  <c:v>3873</c:v>
                </c:pt>
                <c:pt idx="1593">
                  <c:v>3954</c:v>
                </c:pt>
                <c:pt idx="1594">
                  <c:v>3784</c:v>
                </c:pt>
                <c:pt idx="1595">
                  <c:v>3547</c:v>
                </c:pt>
                <c:pt idx="1596">
                  <c:v>3649</c:v>
                </c:pt>
                <c:pt idx="1597">
                  <c:v>3710</c:v>
                </c:pt>
                <c:pt idx="1598">
                  <c:v>3812</c:v>
                </c:pt>
                <c:pt idx="1599">
                  <c:v>3628</c:v>
                </c:pt>
                <c:pt idx="1600">
                  <c:v>3615</c:v>
                </c:pt>
                <c:pt idx="1601">
                  <c:v>3601</c:v>
                </c:pt>
                <c:pt idx="1602">
                  <c:v>3642</c:v>
                </c:pt>
                <c:pt idx="1603">
                  <c:v>3628</c:v>
                </c:pt>
                <c:pt idx="1604">
                  <c:v>3628</c:v>
                </c:pt>
                <c:pt idx="1605">
                  <c:v>3628</c:v>
                </c:pt>
                <c:pt idx="1606">
                  <c:v>3669</c:v>
                </c:pt>
                <c:pt idx="1607">
                  <c:v>3676</c:v>
                </c:pt>
                <c:pt idx="1608">
                  <c:v>3730</c:v>
                </c:pt>
                <c:pt idx="1609">
                  <c:v>3723</c:v>
                </c:pt>
                <c:pt idx="1610">
                  <c:v>3656</c:v>
                </c:pt>
                <c:pt idx="1611">
                  <c:v>3574</c:v>
                </c:pt>
                <c:pt idx="1612">
                  <c:v>3500</c:v>
                </c:pt>
                <c:pt idx="1613">
                  <c:v>3472</c:v>
                </c:pt>
                <c:pt idx="1614">
                  <c:v>3364</c:v>
                </c:pt>
                <c:pt idx="1615">
                  <c:v>3405</c:v>
                </c:pt>
                <c:pt idx="1616">
                  <c:v>3303</c:v>
                </c:pt>
                <c:pt idx="1617">
                  <c:v>3252</c:v>
                </c:pt>
                <c:pt idx="1618">
                  <c:v>3323</c:v>
                </c:pt>
                <c:pt idx="1619">
                  <c:v>3323</c:v>
                </c:pt>
                <c:pt idx="1620">
                  <c:v>3354</c:v>
                </c:pt>
                <c:pt idx="1621">
                  <c:v>3323</c:v>
                </c:pt>
                <c:pt idx="1622">
                  <c:v>3289</c:v>
                </c:pt>
                <c:pt idx="1623">
                  <c:v>3296</c:v>
                </c:pt>
                <c:pt idx="1624">
                  <c:v>3527</c:v>
                </c:pt>
                <c:pt idx="1625">
                  <c:v>3527</c:v>
                </c:pt>
                <c:pt idx="1626">
                  <c:v>3418</c:v>
                </c:pt>
                <c:pt idx="1627">
                  <c:v>3323</c:v>
                </c:pt>
                <c:pt idx="1628">
                  <c:v>3188</c:v>
                </c:pt>
                <c:pt idx="1629">
                  <c:v>3140</c:v>
                </c:pt>
                <c:pt idx="1630">
                  <c:v>3079</c:v>
                </c:pt>
                <c:pt idx="1631">
                  <c:v>3079</c:v>
                </c:pt>
                <c:pt idx="1632">
                  <c:v>3147</c:v>
                </c:pt>
                <c:pt idx="1633">
                  <c:v>3418</c:v>
                </c:pt>
                <c:pt idx="1634">
                  <c:v>3432</c:v>
                </c:pt>
                <c:pt idx="1635">
                  <c:v>3554</c:v>
                </c:pt>
                <c:pt idx="1636">
                  <c:v>3452</c:v>
                </c:pt>
                <c:pt idx="1637">
                  <c:v>3391</c:v>
                </c:pt>
                <c:pt idx="1638">
                  <c:v>3710</c:v>
                </c:pt>
                <c:pt idx="1639">
                  <c:v>3900</c:v>
                </c:pt>
                <c:pt idx="1640">
                  <c:v>3934</c:v>
                </c:pt>
                <c:pt idx="1641">
                  <c:v>4035</c:v>
                </c:pt>
                <c:pt idx="1642">
                  <c:v>3859</c:v>
                </c:pt>
                <c:pt idx="1643">
                  <c:v>3628</c:v>
                </c:pt>
                <c:pt idx="1644">
                  <c:v>3622</c:v>
                </c:pt>
                <c:pt idx="1645">
                  <c:v>3595</c:v>
                </c:pt>
                <c:pt idx="1646">
                  <c:v>3669</c:v>
                </c:pt>
                <c:pt idx="1647">
                  <c:v>3581</c:v>
                </c:pt>
                <c:pt idx="1648">
                  <c:v>3696</c:v>
                </c:pt>
                <c:pt idx="1649">
                  <c:v>3649</c:v>
                </c:pt>
                <c:pt idx="1650">
                  <c:v>3608</c:v>
                </c:pt>
                <c:pt idx="1651">
                  <c:v>3459</c:v>
                </c:pt>
                <c:pt idx="1652">
                  <c:v>3459</c:v>
                </c:pt>
                <c:pt idx="1653">
                  <c:v>3805</c:v>
                </c:pt>
                <c:pt idx="1654">
                  <c:v>3778</c:v>
                </c:pt>
                <c:pt idx="1655">
                  <c:v>4022</c:v>
                </c:pt>
                <c:pt idx="1656">
                  <c:v>4069</c:v>
                </c:pt>
                <c:pt idx="1657">
                  <c:v>4063</c:v>
                </c:pt>
                <c:pt idx="1658">
                  <c:v>4185</c:v>
                </c:pt>
                <c:pt idx="1659">
                  <c:v>4117</c:v>
                </c:pt>
                <c:pt idx="1660">
                  <c:v>4219</c:v>
                </c:pt>
                <c:pt idx="1661">
                  <c:v>4212</c:v>
                </c:pt>
                <c:pt idx="1662">
                  <c:v>4408</c:v>
                </c:pt>
                <c:pt idx="1663">
                  <c:v>4422</c:v>
                </c:pt>
                <c:pt idx="1664">
                  <c:v>4408</c:v>
                </c:pt>
                <c:pt idx="1665">
                  <c:v>4293</c:v>
                </c:pt>
                <c:pt idx="1666">
                  <c:v>4273</c:v>
                </c:pt>
                <c:pt idx="1667">
                  <c:v>4300</c:v>
                </c:pt>
                <c:pt idx="1668">
                  <c:v>4334</c:v>
                </c:pt>
                <c:pt idx="1669">
                  <c:v>4375</c:v>
                </c:pt>
                <c:pt idx="1670">
                  <c:v>4334</c:v>
                </c:pt>
                <c:pt idx="1671">
                  <c:v>4354</c:v>
                </c:pt>
                <c:pt idx="1672">
                  <c:v>4273</c:v>
                </c:pt>
                <c:pt idx="1673">
                  <c:v>4476</c:v>
                </c:pt>
                <c:pt idx="1674">
                  <c:v>4422</c:v>
                </c:pt>
                <c:pt idx="1675">
                  <c:v>4422</c:v>
                </c:pt>
                <c:pt idx="1676">
                  <c:v>4205</c:v>
                </c:pt>
                <c:pt idx="1677">
                  <c:v>4205</c:v>
                </c:pt>
                <c:pt idx="1678">
                  <c:v>4307</c:v>
                </c:pt>
                <c:pt idx="1679">
                  <c:v>4266</c:v>
                </c:pt>
                <c:pt idx="1680">
                  <c:v>4300</c:v>
                </c:pt>
                <c:pt idx="1681">
                  <c:v>4273</c:v>
                </c:pt>
                <c:pt idx="1682">
                  <c:v>4246</c:v>
                </c:pt>
                <c:pt idx="1683">
                  <c:v>4178</c:v>
                </c:pt>
                <c:pt idx="1684">
                  <c:v>4130</c:v>
                </c:pt>
                <c:pt idx="1685">
                  <c:v>4042</c:v>
                </c:pt>
                <c:pt idx="1686">
                  <c:v>4205</c:v>
                </c:pt>
                <c:pt idx="1687">
                  <c:v>4205</c:v>
                </c:pt>
                <c:pt idx="1688">
                  <c:v>4347</c:v>
                </c:pt>
                <c:pt idx="1689">
                  <c:v>4469</c:v>
                </c:pt>
                <c:pt idx="1690">
                  <c:v>4720</c:v>
                </c:pt>
                <c:pt idx="1691">
                  <c:v>4666</c:v>
                </c:pt>
                <c:pt idx="1692">
                  <c:v>4605</c:v>
                </c:pt>
                <c:pt idx="1693">
                  <c:v>4598</c:v>
                </c:pt>
                <c:pt idx="1694">
                  <c:v>4673</c:v>
                </c:pt>
                <c:pt idx="1695">
                  <c:v>4870</c:v>
                </c:pt>
                <c:pt idx="1696">
                  <c:v>4965</c:v>
                </c:pt>
                <c:pt idx="1697">
                  <c:v>5032</c:v>
                </c:pt>
                <c:pt idx="1698">
                  <c:v>5032</c:v>
                </c:pt>
                <c:pt idx="1699">
                  <c:v>5012</c:v>
                </c:pt>
                <c:pt idx="1700">
                  <c:v>5127</c:v>
                </c:pt>
                <c:pt idx="1701">
                  <c:v>5127</c:v>
                </c:pt>
                <c:pt idx="1702">
                  <c:v>4965</c:v>
                </c:pt>
                <c:pt idx="1703">
                  <c:v>5066</c:v>
                </c:pt>
                <c:pt idx="1704">
                  <c:v>5073</c:v>
                </c:pt>
                <c:pt idx="1705">
                  <c:v>5019</c:v>
                </c:pt>
                <c:pt idx="1706">
                  <c:v>5093</c:v>
                </c:pt>
                <c:pt idx="1707">
                  <c:v>5277</c:v>
                </c:pt>
                <c:pt idx="1708">
                  <c:v>5460</c:v>
                </c:pt>
                <c:pt idx="1709">
                  <c:v>5256</c:v>
                </c:pt>
                <c:pt idx="1710">
                  <c:v>5460</c:v>
                </c:pt>
                <c:pt idx="1711">
                  <c:v>5568</c:v>
                </c:pt>
                <c:pt idx="1712">
                  <c:v>5799</c:v>
                </c:pt>
                <c:pt idx="1713">
                  <c:v>5663</c:v>
                </c:pt>
                <c:pt idx="1714">
                  <c:v>5426</c:v>
                </c:pt>
                <c:pt idx="1715">
                  <c:v>5541</c:v>
                </c:pt>
                <c:pt idx="1716">
                  <c:v>5473</c:v>
                </c:pt>
                <c:pt idx="1717">
                  <c:v>5324</c:v>
                </c:pt>
                <c:pt idx="1718">
                  <c:v>5582</c:v>
                </c:pt>
                <c:pt idx="1719">
                  <c:v>5561</c:v>
                </c:pt>
                <c:pt idx="1720">
                  <c:v>5141</c:v>
                </c:pt>
                <c:pt idx="1721">
                  <c:v>5283</c:v>
                </c:pt>
                <c:pt idx="1722">
                  <c:v>4883</c:v>
                </c:pt>
                <c:pt idx="1723">
                  <c:v>4530</c:v>
                </c:pt>
                <c:pt idx="1724">
                  <c:v>4510</c:v>
                </c:pt>
                <c:pt idx="1725">
                  <c:v>4510</c:v>
                </c:pt>
                <c:pt idx="1726">
                  <c:v>4476</c:v>
                </c:pt>
                <c:pt idx="1727">
                  <c:v>4476</c:v>
                </c:pt>
                <c:pt idx="1728">
                  <c:v>4442</c:v>
                </c:pt>
                <c:pt idx="1729">
                  <c:v>4280</c:v>
                </c:pt>
                <c:pt idx="1730">
                  <c:v>4103</c:v>
                </c:pt>
                <c:pt idx="1731">
                  <c:v>3730</c:v>
                </c:pt>
                <c:pt idx="1732">
                  <c:v>3608</c:v>
                </c:pt>
                <c:pt idx="1733">
                  <c:v>3628</c:v>
                </c:pt>
                <c:pt idx="1734">
                  <c:v>3669</c:v>
                </c:pt>
                <c:pt idx="1735">
                  <c:v>3588</c:v>
                </c:pt>
                <c:pt idx="1736">
                  <c:v>3581</c:v>
                </c:pt>
                <c:pt idx="1737">
                  <c:v>3425</c:v>
                </c:pt>
                <c:pt idx="1738">
                  <c:v>3418</c:v>
                </c:pt>
                <c:pt idx="1739">
                  <c:v>3547</c:v>
                </c:pt>
                <c:pt idx="1740">
                  <c:v>3635</c:v>
                </c:pt>
                <c:pt idx="1741">
                  <c:v>3649</c:v>
                </c:pt>
                <c:pt idx="1742">
                  <c:v>3316</c:v>
                </c:pt>
                <c:pt idx="1743">
                  <c:v>3116</c:v>
                </c:pt>
                <c:pt idx="1744">
                  <c:v>3116</c:v>
                </c:pt>
                <c:pt idx="1745">
                  <c:v>3323</c:v>
                </c:pt>
                <c:pt idx="1746">
                  <c:v>3384</c:v>
                </c:pt>
                <c:pt idx="1747">
                  <c:v>3534</c:v>
                </c:pt>
                <c:pt idx="1748">
                  <c:v>3554</c:v>
                </c:pt>
                <c:pt idx="1749">
                  <c:v>3540</c:v>
                </c:pt>
                <c:pt idx="1750">
                  <c:v>3595</c:v>
                </c:pt>
                <c:pt idx="1751">
                  <c:v>3595</c:v>
                </c:pt>
                <c:pt idx="1752">
                  <c:v>3595</c:v>
                </c:pt>
                <c:pt idx="1753">
                  <c:v>3466</c:v>
                </c:pt>
                <c:pt idx="1754">
                  <c:v>3574</c:v>
                </c:pt>
                <c:pt idx="1755">
                  <c:v>3466</c:v>
                </c:pt>
                <c:pt idx="1756">
                  <c:v>3337</c:v>
                </c:pt>
                <c:pt idx="1757">
                  <c:v>3300</c:v>
                </c:pt>
                <c:pt idx="1758">
                  <c:v>3269</c:v>
                </c:pt>
                <c:pt idx="1759">
                  <c:v>3293</c:v>
                </c:pt>
                <c:pt idx="1760">
                  <c:v>3201</c:v>
                </c:pt>
                <c:pt idx="1761">
                  <c:v>3201</c:v>
                </c:pt>
                <c:pt idx="1762">
                  <c:v>3201</c:v>
                </c:pt>
                <c:pt idx="1763">
                  <c:v>3201</c:v>
                </c:pt>
                <c:pt idx="1764">
                  <c:v>3238</c:v>
                </c:pt>
                <c:pt idx="1765">
                  <c:v>3177</c:v>
                </c:pt>
                <c:pt idx="1766">
                  <c:v>3015</c:v>
                </c:pt>
                <c:pt idx="1767">
                  <c:v>3011</c:v>
                </c:pt>
                <c:pt idx="1768">
                  <c:v>3005</c:v>
                </c:pt>
                <c:pt idx="1769">
                  <c:v>2930</c:v>
                </c:pt>
                <c:pt idx="1770">
                  <c:v>2845</c:v>
                </c:pt>
                <c:pt idx="1771">
                  <c:v>2838</c:v>
                </c:pt>
                <c:pt idx="1772">
                  <c:v>2957</c:v>
                </c:pt>
                <c:pt idx="1773">
                  <c:v>2971</c:v>
                </c:pt>
                <c:pt idx="1774">
                  <c:v>2957</c:v>
                </c:pt>
                <c:pt idx="1775">
                  <c:v>2940</c:v>
                </c:pt>
                <c:pt idx="1776">
                  <c:v>2879</c:v>
                </c:pt>
                <c:pt idx="1777">
                  <c:v>2879</c:v>
                </c:pt>
                <c:pt idx="1778">
                  <c:v>2845</c:v>
                </c:pt>
                <c:pt idx="1779">
                  <c:v>2845</c:v>
                </c:pt>
                <c:pt idx="1780">
                  <c:v>2845</c:v>
                </c:pt>
                <c:pt idx="1781">
                  <c:v>2645</c:v>
                </c:pt>
                <c:pt idx="1782">
                  <c:v>2625</c:v>
                </c:pt>
                <c:pt idx="1783">
                  <c:v>2492</c:v>
                </c:pt>
                <c:pt idx="1784">
                  <c:v>2567</c:v>
                </c:pt>
                <c:pt idx="1785">
                  <c:v>2676</c:v>
                </c:pt>
                <c:pt idx="1786">
                  <c:v>2709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35-2D43-9B18-6AEF38208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158719"/>
        <c:axId val="1299609455"/>
      </c:lineChart>
      <c:dateAx>
        <c:axId val="10615871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ko-KR"/>
          </a:p>
        </c:txPr>
        <c:crossAx val="1299609455"/>
        <c:crosses val="autoZero"/>
        <c:auto val="1"/>
        <c:lblOffset val="100"/>
        <c:baseTimeUnit val="days"/>
      </c:dateAx>
      <c:valAx>
        <c:axId val="129960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ko-KR"/>
          </a:p>
        </c:txPr>
        <c:crossAx val="106158719"/>
        <c:crosses val="autoZero"/>
        <c:crossBetween val="between"/>
      </c:valAx>
      <c:valAx>
        <c:axId val="37943183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ko-KR"/>
          </a:p>
        </c:txPr>
        <c:crossAx val="41719919"/>
        <c:crosses val="max"/>
        <c:crossBetween val="between"/>
      </c:valAx>
      <c:dateAx>
        <c:axId val="41719919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37943183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 b="0">
          <a:solidFill>
            <a:sysClr val="windowText" lastClr="000000"/>
          </a:solidFill>
          <a:latin typeface="+mn-ea"/>
          <a:ea typeface="+mn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330206</xdr:colOff>
      <xdr:row>14</xdr:row>
      <xdr:rowOff>95250</xdr:rowOff>
    </xdr:from>
    <xdr:to>
      <xdr:col>12</xdr:col>
      <xdr:colOff>444500</xdr:colOff>
      <xdr:row>31</xdr:row>
      <xdr:rowOff>203200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10ACB07-3DE2-44DE-8AA0-9BDA80C2B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29</xdr:row>
      <xdr:rowOff>97118</xdr:rowOff>
    </xdr:from>
    <xdr:ext cx="11272996" cy="4684059"/>
    <xdr:pic>
      <xdr:nvPicPr>
        <xdr:cNvPr id="2" name="그림 1">
          <a:extLst>
            <a:ext uri="{FF2B5EF4-FFF2-40B4-BE49-F238E27FC236}">
              <a16:creationId xmlns:a16="http://schemas.microsoft.com/office/drawing/2014/main" id="{AE1DD3D3-9415-C645-8FF2-ED15E55FC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621618"/>
          <a:ext cx="11272996" cy="468405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447675</xdr:colOff>
      <xdr:row>2</xdr:row>
      <xdr:rowOff>180975</xdr:rowOff>
    </xdr:from>
    <xdr:to>
      <xdr:col>30</xdr:col>
      <xdr:colOff>104775</xdr:colOff>
      <xdr:row>15</xdr:row>
      <xdr:rowOff>200025</xdr:rowOff>
    </xdr:to>
    <xdr:graphicFrame macro="">
      <xdr:nvGraphicFramePr>
        <xdr:cNvPr id="2" name="차트 3">
          <a:extLst>
            <a:ext uri="{FF2B5EF4-FFF2-40B4-BE49-F238E27FC236}">
              <a16:creationId xmlns:a16="http://schemas.microsoft.com/office/drawing/2014/main" id="{E70015CB-36B8-064D-B622-1B70C1699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177800</xdr:rowOff>
    </xdr:from>
    <xdr:to>
      <xdr:col>9</xdr:col>
      <xdr:colOff>577850</xdr:colOff>
      <xdr:row>31</xdr:row>
      <xdr:rowOff>196850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6615E67-1D9E-9A47-803D-A0A98B6198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654050</xdr:colOff>
      <xdr:row>2</xdr:row>
      <xdr:rowOff>165100</xdr:rowOff>
    </xdr:from>
    <xdr:to>
      <xdr:col>25</xdr:col>
      <xdr:colOff>254000</xdr:colOff>
      <xdr:row>31</xdr:row>
      <xdr:rowOff>165100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1624AD24-0E0E-3B4B-8F64-A418A4E78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777/C_Drive/GM%20Coverage/LCD/Display_Covergae&#9733;/LG%20Philips%20LCD/LPL%20EM/LPL%20EM/Actual%20EM/&#9654;2010&#45380;&#9664;/EM/2010&#45380;%202&#48516;&#44592;/1Q10%20&#49892;&#51201;&#48156;&#54364;/03422p.xls_HEM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Tfdb0/&#44277;&#50857;/Users/ASUS/Downloads/&#9733;v1.06_noname_yymmdd.xlsx" TargetMode="External"/><Relationship Id="rId1" Type="http://schemas.openxmlformats.org/officeDocument/2006/relationships/externalLinkPath" Target="/Tfdb0/&#44277;&#50857;/Users/ASUS/Downloads/&#9733;v1.06_noname_yymmd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A"/>
      <sheetName val="보고서"/>
    </sheetNames>
    <sheetDataSet>
      <sheetData sheetId="0">
        <row r="328">
          <cell r="B328" t="str">
            <v>BS_02_3000</v>
          </cell>
          <cell r="D328" t="str">
            <v>자본총계</v>
          </cell>
          <cell r="E328" t="str">
            <v>ra.B.TE</v>
          </cell>
          <cell r="J328">
            <v>1828.2808630000002</v>
          </cell>
          <cell r="K328">
            <v>1960.199658</v>
          </cell>
          <cell r="L328">
            <v>1578.7531989999998</v>
          </cell>
          <cell r="M328">
            <v>1866.063394</v>
          </cell>
          <cell r="N328">
            <v>2894.0320000000002</v>
          </cell>
          <cell r="O328">
            <v>5772.6419999999998</v>
          </cell>
          <cell r="P328">
            <v>7675.5969999999998</v>
          </cell>
          <cell r="Q328">
            <v>6889.6760000000004</v>
          </cell>
          <cell r="R328">
            <v>8289.3729999999996</v>
          </cell>
          <cell r="S328">
            <v>9276.0220000000008</v>
          </cell>
          <cell r="T328">
            <v>9887.664839946865</v>
          </cell>
          <cell r="U328">
            <v>11965.68992410152</v>
          </cell>
          <cell r="V328">
            <v>13825.320868053112</v>
          </cell>
          <cell r="W328">
            <v>15396.934380874862</v>
          </cell>
          <cell r="X328">
            <v>16821.762148288606</v>
          </cell>
          <cell r="Y328">
            <v>16642.854298288607</v>
          </cell>
          <cell r="Z328">
            <v>16642.854298288607</v>
          </cell>
          <cell r="AA328">
            <v>16642.854298288607</v>
          </cell>
          <cell r="AB328">
            <v>16642.854298288607</v>
          </cell>
          <cell r="AC328">
            <v>16642.854298288607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adme"/>
      <sheetName val="Overview"/>
      <sheetName val="PEERS"/>
      <sheetName val="EM"/>
      <sheetName val="DATA"/>
      <sheetName val="FSQ"/>
      <sheetName val="FSY"/>
      <sheetName val="FSQ(G)"/>
      <sheetName val="FSY(G)"/>
      <sheetName val="INFO"/>
      <sheetName val="CONS"/>
      <sheetName val="SP"/>
      <sheetName val="Sheet1"/>
    </sheetNames>
    <sheetDataSet>
      <sheetData sheetId="0"/>
      <sheetData sheetId="1"/>
      <sheetData sheetId="2"/>
      <sheetData sheetId="3">
        <row r="3">
          <cell r="B3">
            <v>70133.611000000004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사용자 지정 7">
    <a:dk1>
      <a:sysClr val="windowText" lastClr="000000"/>
    </a:dk1>
    <a:lt1>
      <a:sysClr val="window" lastClr="FFFFFF"/>
    </a:lt1>
    <a:dk2>
      <a:srgbClr val="242852"/>
    </a:dk2>
    <a:lt2>
      <a:srgbClr val="596984"/>
    </a:lt2>
    <a:accent1>
      <a:srgbClr val="074196"/>
    </a:accent1>
    <a:accent2>
      <a:srgbClr val="C00000"/>
    </a:accent2>
    <a:accent3>
      <a:srgbClr val="90A2CF"/>
    </a:accent3>
    <a:accent4>
      <a:srgbClr val="7F8FA9"/>
    </a:accent4>
    <a:accent5>
      <a:srgbClr val="1C6FEE"/>
    </a:accent5>
    <a:accent6>
      <a:srgbClr val="7EB2E6"/>
    </a:accent6>
    <a:hlink>
      <a:srgbClr val="072B62"/>
    </a:hlink>
    <a:folHlink>
      <a:srgbClr val="021127"/>
    </a:folHlink>
  </a:clrScheme>
  <a:fontScheme name="사용자 지정 5">
    <a:majorFont>
      <a:latin typeface="Times New Roman"/>
      <a:ea typeface="HY견고딕"/>
      <a:cs typeface=""/>
    </a:majorFont>
    <a:minorFont>
      <a:latin typeface="Calibri"/>
      <a:ea typeface="맑은 고딕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3387-676B-4175-A70A-3954062435F1}">
  <dimension ref="A1:J1571"/>
  <sheetViews>
    <sheetView showGridLines="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H3" sqref="H3"/>
    </sheetView>
  </sheetViews>
  <sheetFormatPr baseColWidth="10" defaultColWidth="8.83203125" defaultRowHeight="15"/>
  <cols>
    <col min="1" max="1" width="14.5" customWidth="1"/>
    <col min="2" max="6" width="18.83203125" customWidth="1"/>
    <col min="7" max="8" width="15.5" customWidth="1"/>
    <col min="9" max="14" width="12.6640625" customWidth="1"/>
  </cols>
  <sheetData>
    <row r="1" spans="1:10" ht="15" customHeight="1" thickBot="1">
      <c r="A1" s="4" t="s">
        <v>0</v>
      </c>
      <c r="B1" t="s">
        <v>47</v>
      </c>
    </row>
    <row r="2" spans="1:10" ht="16" thickBot="1">
      <c r="A2" s="6">
        <v>0</v>
      </c>
      <c r="G2" s="18" t="s">
        <v>41</v>
      </c>
      <c r="H2" s="21">
        <v>46161</v>
      </c>
    </row>
    <row r="3" spans="1:10" ht="16" thickBot="1">
      <c r="A3" s="1" t="s">
        <v>5</v>
      </c>
      <c r="G3" s="18" t="s">
        <v>24</v>
      </c>
      <c r="H3" s="30">
        <v>0.1</v>
      </c>
    </row>
    <row r="4" spans="1:10" ht="16" thickBot="1">
      <c r="A4" s="2" t="s">
        <v>2</v>
      </c>
      <c r="B4" s="2" t="s">
        <v>6</v>
      </c>
      <c r="C4" s="2" t="s">
        <v>43</v>
      </c>
      <c r="D4" s="2">
        <v>0</v>
      </c>
      <c r="G4" s="18" t="s">
        <v>42</v>
      </c>
      <c r="H4" s="21" t="s">
        <v>46</v>
      </c>
    </row>
    <row r="5" spans="1:10" ht="16" thickBot="1">
      <c r="A5" s="7" t="s">
        <v>3</v>
      </c>
      <c r="B5" s="7">
        <f>B6-50000</f>
        <v>20210519</v>
      </c>
      <c r="C5" s="7" t="s">
        <v>1</v>
      </c>
      <c r="D5" s="7">
        <v>0</v>
      </c>
    </row>
    <row r="6" spans="1:10" ht="16" thickBot="1">
      <c r="A6" s="3" t="s">
        <v>4</v>
      </c>
      <c r="B6" s="3" t="str">
        <f>TEXT(H2,"yyyymmdd")</f>
        <v>20260519</v>
      </c>
      <c r="C6" s="3"/>
      <c r="D6" s="3">
        <v>0</v>
      </c>
      <c r="G6" s="18" t="s">
        <v>38</v>
      </c>
      <c r="H6" s="17">
        <f>MAX(AVERAGE(H7:H9),H9)*(1+H3)</f>
        <v>11282.09642307781</v>
      </c>
    </row>
    <row r="7" spans="1:10">
      <c r="G7" s="16" t="s">
        <v>37</v>
      </c>
      <c r="H7" s="15">
        <f>SUMIFS(D:D,A:A,"&gt;="&amp;H2-30)/(1000*SUMIFS(C:C,A:A,"&gt;="&amp;H2-30))</f>
        <v>10657.946621711253</v>
      </c>
    </row>
    <row r="8" spans="1:10">
      <c r="A8" s="10" t="s">
        <v>11</v>
      </c>
      <c r="B8" s="26" t="str">
        <f>H4</f>
        <v>A441270</v>
      </c>
      <c r="C8" s="26" t="str">
        <f>B8</f>
        <v>A441270</v>
      </c>
      <c r="D8" s="26" t="str">
        <f>B8</f>
        <v>A441270</v>
      </c>
      <c r="E8" s="26" t="str">
        <f>B8</f>
        <v>A441270</v>
      </c>
      <c r="G8" s="14" t="s">
        <v>36</v>
      </c>
      <c r="H8" s="13">
        <f>SUMIFS(D:D,A:A,"&gt;="&amp;H2-7)/(1000*SUMIFS(C:C,A:A,"&gt;="&amp;H2-7))</f>
        <v>10214.050167456022</v>
      </c>
    </row>
    <row r="9" spans="1:10">
      <c r="A9" s="11" t="s">
        <v>12</v>
      </c>
      <c r="B9" s="27" t="s">
        <v>48</v>
      </c>
      <c r="C9" s="28" t="s">
        <v>48</v>
      </c>
      <c r="D9" s="3" t="s">
        <v>48</v>
      </c>
      <c r="E9" s="3" t="s">
        <v>48</v>
      </c>
      <c r="G9" s="14" t="s">
        <v>35</v>
      </c>
      <c r="H9" s="13">
        <f>SUMIFS(D:D,A:A,"&gt;="&amp;H2)/(1000*SUMIFS(C:C,A:A,"&gt;="&amp;H2))</f>
        <v>9897.3570919540234</v>
      </c>
    </row>
    <row r="10" spans="1:10">
      <c r="A10" s="8" t="s">
        <v>13</v>
      </c>
      <c r="B10" s="29" t="s">
        <v>45</v>
      </c>
      <c r="C10" s="29" t="s">
        <v>7</v>
      </c>
      <c r="D10" s="7" t="s">
        <v>18</v>
      </c>
      <c r="E10" s="7" t="s">
        <v>21</v>
      </c>
    </row>
    <row r="11" spans="1:10">
      <c r="A11" s="8" t="s">
        <v>14</v>
      </c>
      <c r="B11" s="29" t="s">
        <v>8</v>
      </c>
      <c r="C11" s="29" t="s">
        <v>44</v>
      </c>
      <c r="D11" s="7" t="s">
        <v>19</v>
      </c>
      <c r="E11" s="7" t="s">
        <v>19</v>
      </c>
    </row>
    <row r="12" spans="1:10">
      <c r="A12" s="8" t="s">
        <v>15</v>
      </c>
      <c r="B12" s="22"/>
      <c r="C12" s="22"/>
      <c r="D12" s="23"/>
      <c r="E12" s="23"/>
    </row>
    <row r="13" spans="1:10">
      <c r="A13" s="11"/>
      <c r="B13" s="24"/>
      <c r="C13" s="23"/>
      <c r="D13" s="23"/>
      <c r="E13" s="23"/>
    </row>
    <row r="14" spans="1:10">
      <c r="A14" s="12" t="s">
        <v>10</v>
      </c>
      <c r="B14" s="25" t="s">
        <v>16</v>
      </c>
      <c r="C14" s="12" t="s">
        <v>17</v>
      </c>
      <c r="D14" s="12" t="s">
        <v>20</v>
      </c>
      <c r="E14" s="12" t="s">
        <v>22</v>
      </c>
      <c r="J14" s="12"/>
    </row>
    <row r="15" spans="1:10">
      <c r="A15" s="9">
        <v>46161</v>
      </c>
      <c r="B15" s="5">
        <v>9900</v>
      </c>
      <c r="C15" s="5">
        <v>435</v>
      </c>
      <c r="D15" s="5">
        <v>4305350335</v>
      </c>
      <c r="E15" s="5">
        <v>413138998800</v>
      </c>
    </row>
    <row r="16" spans="1:10">
      <c r="A16" s="9">
        <v>46160</v>
      </c>
      <c r="B16" s="5">
        <v>9760</v>
      </c>
      <c r="C16" s="5">
        <v>253</v>
      </c>
      <c r="D16" s="5">
        <v>2435792150</v>
      </c>
      <c r="E16" s="5">
        <v>407296629120</v>
      </c>
    </row>
    <row r="17" spans="1:5">
      <c r="A17" s="9">
        <v>46157</v>
      </c>
      <c r="B17" s="5">
        <v>9940</v>
      </c>
      <c r="C17" s="5">
        <v>606</v>
      </c>
      <c r="D17" s="5">
        <v>6041963970</v>
      </c>
      <c r="E17" s="5">
        <v>414808247280</v>
      </c>
    </row>
    <row r="18" spans="1:5">
      <c r="A18" s="9">
        <v>46156</v>
      </c>
      <c r="B18" s="5">
        <v>10500</v>
      </c>
      <c r="C18" s="5">
        <v>313</v>
      </c>
      <c r="D18" s="5">
        <v>3288119880</v>
      </c>
      <c r="E18" s="5">
        <v>437783556000</v>
      </c>
    </row>
    <row r="19" spans="1:5">
      <c r="A19" s="9">
        <v>46155</v>
      </c>
      <c r="B19" s="5">
        <v>10650</v>
      </c>
      <c r="C19" s="5">
        <v>884</v>
      </c>
      <c r="D19" s="5">
        <v>9410515365</v>
      </c>
      <c r="E19" s="5">
        <v>444037606800</v>
      </c>
    </row>
    <row r="20" spans="1:5">
      <c r="A20" s="9">
        <v>46154</v>
      </c>
      <c r="B20" s="5">
        <v>10090</v>
      </c>
      <c r="C20" s="5">
        <v>465</v>
      </c>
      <c r="D20" s="5">
        <v>4710990595</v>
      </c>
      <c r="E20" s="5">
        <v>420689150480</v>
      </c>
    </row>
    <row r="21" spans="1:5">
      <c r="A21" s="9">
        <v>46153</v>
      </c>
      <c r="B21" s="5">
        <v>10400</v>
      </c>
      <c r="C21" s="5">
        <v>356</v>
      </c>
      <c r="D21" s="5">
        <v>3669973690</v>
      </c>
      <c r="E21" s="5">
        <v>433614188800</v>
      </c>
    </row>
    <row r="22" spans="1:5">
      <c r="A22" s="9">
        <v>46150</v>
      </c>
      <c r="B22" s="5">
        <v>10510</v>
      </c>
      <c r="C22" s="5">
        <v>236</v>
      </c>
      <c r="D22" s="5">
        <v>2451367805</v>
      </c>
      <c r="E22" s="5">
        <v>438200492720</v>
      </c>
    </row>
    <row r="23" spans="1:5">
      <c r="A23" s="9">
        <v>46149</v>
      </c>
      <c r="B23" s="5">
        <v>10350</v>
      </c>
      <c r="C23" s="5">
        <v>531</v>
      </c>
      <c r="D23" s="5">
        <v>5511906205</v>
      </c>
      <c r="E23" s="5">
        <v>431529505200</v>
      </c>
    </row>
    <row r="24" spans="1:5">
      <c r="A24" s="9">
        <v>46148</v>
      </c>
      <c r="B24" s="5">
        <v>10780</v>
      </c>
      <c r="C24" s="5">
        <v>370</v>
      </c>
      <c r="D24" s="5">
        <v>3961866950</v>
      </c>
      <c r="E24" s="5">
        <v>449457784160</v>
      </c>
    </row>
    <row r="25" spans="1:5">
      <c r="A25" s="9">
        <v>46146</v>
      </c>
      <c r="B25" s="5">
        <v>10940</v>
      </c>
      <c r="C25" s="5">
        <v>486</v>
      </c>
      <c r="D25" s="5">
        <v>5346734045</v>
      </c>
      <c r="E25" s="5">
        <v>456128771680</v>
      </c>
    </row>
    <row r="26" spans="1:5">
      <c r="A26" s="9">
        <v>46142</v>
      </c>
      <c r="B26" s="5">
        <v>10380</v>
      </c>
      <c r="C26" s="5">
        <v>345</v>
      </c>
      <c r="D26" s="5">
        <v>3633829530</v>
      </c>
      <c r="E26" s="5">
        <v>432780315360</v>
      </c>
    </row>
    <row r="27" spans="1:5">
      <c r="A27" s="9">
        <v>46141</v>
      </c>
      <c r="B27" s="5">
        <v>10430</v>
      </c>
      <c r="C27" s="5">
        <v>392</v>
      </c>
      <c r="D27" s="5">
        <v>4046604610</v>
      </c>
      <c r="E27" s="5">
        <v>434864998960</v>
      </c>
    </row>
    <row r="28" spans="1:5">
      <c r="A28" s="9">
        <v>46140</v>
      </c>
      <c r="B28" s="5">
        <v>10450</v>
      </c>
      <c r="C28" s="5">
        <v>392</v>
      </c>
      <c r="D28" s="5">
        <v>4102617145</v>
      </c>
      <c r="E28" s="5">
        <v>435698872400</v>
      </c>
    </row>
    <row r="29" spans="1:5">
      <c r="A29" s="9">
        <v>46139</v>
      </c>
      <c r="B29" s="5">
        <v>10790</v>
      </c>
      <c r="C29" s="5">
        <v>325</v>
      </c>
      <c r="D29" s="5">
        <v>3479237470</v>
      </c>
      <c r="E29" s="5">
        <v>449874720880</v>
      </c>
    </row>
    <row r="30" spans="1:5">
      <c r="A30" s="9">
        <v>46136</v>
      </c>
      <c r="B30" s="5">
        <v>10740</v>
      </c>
      <c r="C30" s="5">
        <v>293</v>
      </c>
      <c r="D30" s="5">
        <v>3135758400</v>
      </c>
      <c r="E30" s="5">
        <v>447790037280</v>
      </c>
    </row>
    <row r="31" spans="1:5">
      <c r="A31" s="9">
        <v>46135</v>
      </c>
      <c r="B31" s="5">
        <v>10740</v>
      </c>
      <c r="C31" s="5">
        <v>753</v>
      </c>
      <c r="D31" s="5">
        <v>8099325190</v>
      </c>
      <c r="E31" s="5">
        <v>447790037280</v>
      </c>
    </row>
    <row r="32" spans="1:5">
      <c r="A32" s="9">
        <v>46134</v>
      </c>
      <c r="B32" s="5">
        <v>11350</v>
      </c>
      <c r="C32" s="5">
        <v>404</v>
      </c>
      <c r="D32" s="5">
        <v>4565001590</v>
      </c>
      <c r="E32" s="5">
        <v>473223177200</v>
      </c>
    </row>
    <row r="33" spans="1:5">
      <c r="A33" s="9">
        <v>46133</v>
      </c>
      <c r="B33" s="5">
        <v>11560</v>
      </c>
      <c r="C33" s="5">
        <v>474</v>
      </c>
      <c r="D33" s="5">
        <v>5536465440</v>
      </c>
      <c r="E33" s="5">
        <v>481978848320</v>
      </c>
    </row>
    <row r="34" spans="1:5">
      <c r="A34" s="9">
        <v>46132</v>
      </c>
      <c r="B34" s="5">
        <v>11670</v>
      </c>
      <c r="C34" s="5">
        <v>733</v>
      </c>
      <c r="D34" s="5">
        <v>8678364775</v>
      </c>
      <c r="E34" s="5">
        <v>486565152240</v>
      </c>
    </row>
    <row r="35" spans="1:5">
      <c r="A35" s="9">
        <v>46129</v>
      </c>
      <c r="B35" s="5">
        <v>12000</v>
      </c>
      <c r="C35" s="5">
        <v>2255</v>
      </c>
      <c r="D35" s="5">
        <v>26633492690</v>
      </c>
      <c r="E35" s="5">
        <v>500324064000</v>
      </c>
    </row>
    <row r="36" spans="1:5">
      <c r="A36" s="9">
        <v>46128</v>
      </c>
      <c r="B36" s="5">
        <v>11200</v>
      </c>
      <c r="C36" s="5">
        <v>1784</v>
      </c>
      <c r="D36" s="5">
        <v>19516740105</v>
      </c>
      <c r="E36" s="5">
        <v>466969126400</v>
      </c>
    </row>
    <row r="37" spans="1:5">
      <c r="A37" s="9">
        <v>46127</v>
      </c>
      <c r="B37" s="5">
        <v>10050</v>
      </c>
      <c r="C37" s="5">
        <v>788</v>
      </c>
      <c r="D37" s="5">
        <v>7881607415</v>
      </c>
      <c r="E37" s="5">
        <v>418069236450</v>
      </c>
    </row>
    <row r="38" spans="1:5">
      <c r="A38" s="9">
        <v>46126</v>
      </c>
      <c r="B38" s="5">
        <v>10230</v>
      </c>
      <c r="C38" s="5">
        <v>341</v>
      </c>
      <c r="D38" s="5">
        <v>3521088850</v>
      </c>
      <c r="E38" s="5">
        <v>425557043670</v>
      </c>
    </row>
    <row r="39" spans="1:5">
      <c r="A39" s="9">
        <v>46125</v>
      </c>
      <c r="B39" s="5">
        <v>9880</v>
      </c>
      <c r="C39" s="5">
        <v>295</v>
      </c>
      <c r="D39" s="5">
        <v>2871255415</v>
      </c>
      <c r="E39" s="5">
        <v>410997418520</v>
      </c>
    </row>
    <row r="40" spans="1:5">
      <c r="A40" s="9">
        <v>46122</v>
      </c>
      <c r="B40" s="5">
        <v>9860</v>
      </c>
      <c r="C40" s="5">
        <v>339</v>
      </c>
      <c r="D40" s="5">
        <v>3349847305</v>
      </c>
      <c r="E40" s="5">
        <v>410165439940</v>
      </c>
    </row>
    <row r="41" spans="1:5">
      <c r="A41" s="9">
        <v>46121</v>
      </c>
      <c r="B41" s="5">
        <v>9590</v>
      </c>
      <c r="C41" s="5">
        <v>421</v>
      </c>
      <c r="D41" s="5">
        <v>4010614120</v>
      </c>
      <c r="E41" s="5">
        <v>398933729110</v>
      </c>
    </row>
    <row r="42" spans="1:5">
      <c r="A42" s="9">
        <v>46120</v>
      </c>
      <c r="B42" s="5">
        <v>9330</v>
      </c>
      <c r="C42" s="5">
        <v>767</v>
      </c>
      <c r="D42" s="5">
        <v>7000555975</v>
      </c>
      <c r="E42" s="5">
        <v>388118007570</v>
      </c>
    </row>
    <row r="43" spans="1:5">
      <c r="A43" s="9">
        <v>46119</v>
      </c>
      <c r="B43" s="5">
        <v>9070</v>
      </c>
      <c r="C43" s="5">
        <v>353</v>
      </c>
      <c r="D43" s="5">
        <v>3178999890</v>
      </c>
      <c r="E43" s="5">
        <v>377302286030</v>
      </c>
    </row>
    <row r="44" spans="1:5">
      <c r="A44" s="9">
        <v>46118</v>
      </c>
      <c r="B44" s="5">
        <v>9120</v>
      </c>
      <c r="C44" s="5">
        <v>445</v>
      </c>
      <c r="D44" s="5">
        <v>4096772800</v>
      </c>
      <c r="E44" s="5">
        <v>379382232480</v>
      </c>
    </row>
    <row r="45" spans="1:5">
      <c r="A45" s="9">
        <v>46115</v>
      </c>
      <c r="B45" s="5">
        <v>9460</v>
      </c>
      <c r="C45" s="5">
        <v>369</v>
      </c>
      <c r="D45" s="5">
        <v>3495863075</v>
      </c>
      <c r="E45" s="5">
        <v>393525868340</v>
      </c>
    </row>
    <row r="46" spans="1:5">
      <c r="A46" s="9">
        <v>46114</v>
      </c>
      <c r="B46" s="5">
        <v>9480</v>
      </c>
      <c r="C46" s="5">
        <v>372</v>
      </c>
      <c r="D46" s="5">
        <v>3613342445</v>
      </c>
      <c r="E46" s="5">
        <v>393510515040</v>
      </c>
    </row>
    <row r="47" spans="1:5">
      <c r="A47" s="9">
        <v>46113</v>
      </c>
      <c r="B47" s="5">
        <v>10350</v>
      </c>
      <c r="C47" s="5">
        <v>326</v>
      </c>
      <c r="D47" s="5">
        <v>3338098040</v>
      </c>
      <c r="E47" s="5">
        <v>429623821800</v>
      </c>
    </row>
    <row r="48" spans="1:5">
      <c r="A48" s="9">
        <v>46112</v>
      </c>
      <c r="B48" s="5">
        <v>9580</v>
      </c>
      <c r="C48" s="5">
        <v>339</v>
      </c>
      <c r="D48" s="5">
        <v>3281194260</v>
      </c>
      <c r="E48" s="5">
        <v>397661469840</v>
      </c>
    </row>
    <row r="49" spans="1:5">
      <c r="A49" s="9">
        <v>46111</v>
      </c>
      <c r="B49" s="5">
        <v>10040</v>
      </c>
      <c r="C49" s="5">
        <v>208</v>
      </c>
      <c r="D49" s="5">
        <v>2073151220</v>
      </c>
      <c r="E49" s="5">
        <v>416755861920</v>
      </c>
    </row>
    <row r="50" spans="1:5">
      <c r="A50" s="9">
        <v>46108</v>
      </c>
      <c r="B50" s="5">
        <v>10460</v>
      </c>
      <c r="C50" s="5">
        <v>308</v>
      </c>
      <c r="D50" s="5">
        <v>3189052680</v>
      </c>
      <c r="E50" s="5">
        <v>434189872080</v>
      </c>
    </row>
    <row r="51" spans="1:5">
      <c r="A51" s="9">
        <v>46107</v>
      </c>
      <c r="B51" s="5">
        <v>10480</v>
      </c>
      <c r="C51" s="5">
        <v>443</v>
      </c>
      <c r="D51" s="5">
        <v>4610117660</v>
      </c>
      <c r="E51" s="5">
        <v>435020063040</v>
      </c>
    </row>
    <row r="52" spans="1:5">
      <c r="A52" s="9">
        <v>46106</v>
      </c>
      <c r="B52" s="5">
        <v>10850</v>
      </c>
      <c r="C52" s="5">
        <v>288</v>
      </c>
      <c r="D52" s="5">
        <v>3130713275</v>
      </c>
      <c r="E52" s="5">
        <v>449835520750</v>
      </c>
    </row>
    <row r="53" spans="1:5">
      <c r="A53" s="9">
        <v>46105</v>
      </c>
      <c r="B53" s="5">
        <v>10700</v>
      </c>
      <c r="C53" s="5">
        <v>779</v>
      </c>
      <c r="D53" s="5">
        <v>8364108375</v>
      </c>
      <c r="E53" s="5">
        <v>443616596500</v>
      </c>
    </row>
    <row r="54" spans="1:5">
      <c r="A54" s="9">
        <v>46104</v>
      </c>
      <c r="B54" s="5">
        <v>11200</v>
      </c>
      <c r="C54" s="5">
        <v>662</v>
      </c>
      <c r="D54" s="5">
        <v>7349628110</v>
      </c>
      <c r="E54" s="5">
        <v>464346344000</v>
      </c>
    </row>
    <row r="55" spans="1:5">
      <c r="A55" s="9">
        <v>46101</v>
      </c>
      <c r="B55" s="5">
        <v>11560</v>
      </c>
      <c r="C55" s="5">
        <v>1883</v>
      </c>
      <c r="D55" s="5">
        <v>21523273160</v>
      </c>
      <c r="E55" s="5">
        <v>479271762200</v>
      </c>
    </row>
    <row r="56" spans="1:5">
      <c r="A56" s="9">
        <v>46100</v>
      </c>
      <c r="B56" s="5">
        <v>10650</v>
      </c>
      <c r="C56" s="5">
        <v>507</v>
      </c>
      <c r="D56" s="5">
        <v>5406484895</v>
      </c>
      <c r="E56" s="5">
        <v>441543621750</v>
      </c>
    </row>
    <row r="57" spans="1:5">
      <c r="A57" s="9">
        <v>46099</v>
      </c>
      <c r="B57" s="5">
        <v>10990</v>
      </c>
      <c r="C57" s="5">
        <v>738</v>
      </c>
      <c r="D57" s="5">
        <v>8216996615</v>
      </c>
      <c r="E57" s="5">
        <v>455639850050</v>
      </c>
    </row>
    <row r="58" spans="1:5">
      <c r="A58" s="9">
        <v>46098</v>
      </c>
      <c r="B58" s="5">
        <v>10550</v>
      </c>
      <c r="C58" s="5">
        <v>967</v>
      </c>
      <c r="D58" s="5">
        <v>10596486435</v>
      </c>
      <c r="E58" s="5">
        <v>437397672250</v>
      </c>
    </row>
    <row r="59" spans="1:5">
      <c r="A59" s="9">
        <v>46097</v>
      </c>
      <c r="B59" s="5">
        <v>10850</v>
      </c>
      <c r="C59" s="5">
        <v>920</v>
      </c>
      <c r="D59" s="5">
        <v>10092722840</v>
      </c>
      <c r="E59" s="5">
        <v>449835520750</v>
      </c>
    </row>
    <row r="60" spans="1:5">
      <c r="A60" s="9">
        <v>46094</v>
      </c>
      <c r="B60" s="5">
        <v>11020</v>
      </c>
      <c r="C60" s="5">
        <v>3580</v>
      </c>
      <c r="D60" s="5">
        <v>39527688100</v>
      </c>
      <c r="E60" s="5">
        <v>456883634900</v>
      </c>
    </row>
    <row r="61" spans="1:5">
      <c r="A61" s="9">
        <v>46093</v>
      </c>
      <c r="B61" s="5">
        <v>9920</v>
      </c>
      <c r="C61" s="5">
        <v>642</v>
      </c>
      <c r="D61" s="5">
        <v>6501003580</v>
      </c>
      <c r="E61" s="5">
        <v>410160990080</v>
      </c>
    </row>
    <row r="62" spans="1:5">
      <c r="A62" s="9">
        <v>46092</v>
      </c>
      <c r="B62" s="5">
        <v>10190</v>
      </c>
      <c r="C62" s="5">
        <v>1614</v>
      </c>
      <c r="D62" s="5">
        <v>15972692815</v>
      </c>
      <c r="E62" s="5">
        <v>421324646060</v>
      </c>
    </row>
    <row r="63" spans="1:5">
      <c r="A63" s="9">
        <v>46091</v>
      </c>
      <c r="B63" s="5">
        <v>9010</v>
      </c>
      <c r="C63" s="5">
        <v>386</v>
      </c>
      <c r="D63" s="5">
        <v>3432580870</v>
      </c>
      <c r="E63" s="5">
        <v>372535334740</v>
      </c>
    </row>
    <row r="64" spans="1:5">
      <c r="A64" s="9">
        <v>46090</v>
      </c>
      <c r="B64" s="5">
        <v>8000</v>
      </c>
      <c r="C64" s="5">
        <v>281</v>
      </c>
      <c r="D64" s="5">
        <v>2214920755</v>
      </c>
      <c r="E64" s="5">
        <v>330774992000</v>
      </c>
    </row>
    <row r="65" spans="1:5">
      <c r="A65" s="9">
        <v>46087</v>
      </c>
      <c r="B65" s="5">
        <v>8590</v>
      </c>
      <c r="C65" s="5">
        <v>274</v>
      </c>
      <c r="D65" s="5">
        <v>2321310125</v>
      </c>
      <c r="E65" s="5">
        <v>355169647660</v>
      </c>
    </row>
    <row r="66" spans="1:5">
      <c r="A66" s="9">
        <v>46086</v>
      </c>
      <c r="B66" s="5">
        <v>8610</v>
      </c>
      <c r="C66" s="5">
        <v>462</v>
      </c>
      <c r="D66" s="5">
        <v>3958879850</v>
      </c>
      <c r="E66" s="5">
        <v>355996585140</v>
      </c>
    </row>
    <row r="67" spans="1:5">
      <c r="A67" s="9">
        <v>46085</v>
      </c>
      <c r="B67" s="5">
        <v>7910</v>
      </c>
      <c r="C67" s="5">
        <v>696</v>
      </c>
      <c r="D67" s="5">
        <v>5782009990</v>
      </c>
      <c r="E67" s="5">
        <v>325321617810</v>
      </c>
    </row>
    <row r="68" spans="1:5">
      <c r="A68" s="9">
        <v>46084</v>
      </c>
      <c r="B68" s="5">
        <v>9100</v>
      </c>
      <c r="C68" s="5">
        <v>912</v>
      </c>
      <c r="D68" s="5">
        <v>8503276670</v>
      </c>
      <c r="E68" s="5">
        <v>374263808100</v>
      </c>
    </row>
    <row r="69" spans="1:5">
      <c r="A69" s="9">
        <v>46080</v>
      </c>
      <c r="B69" s="5">
        <v>9830</v>
      </c>
      <c r="C69" s="5">
        <v>227</v>
      </c>
      <c r="D69" s="5">
        <v>2229542290</v>
      </c>
      <c r="E69" s="5">
        <v>404287168530</v>
      </c>
    </row>
    <row r="70" spans="1:5">
      <c r="A70" s="9">
        <v>46079</v>
      </c>
      <c r="B70" s="5">
        <v>9960</v>
      </c>
      <c r="C70" s="5">
        <v>541</v>
      </c>
      <c r="D70" s="5">
        <v>5371542895</v>
      </c>
      <c r="E70" s="5">
        <v>409633794360</v>
      </c>
    </row>
    <row r="71" spans="1:5">
      <c r="A71" s="9">
        <v>46078</v>
      </c>
      <c r="B71" s="5">
        <v>9910</v>
      </c>
      <c r="C71" s="5">
        <v>883</v>
      </c>
      <c r="D71" s="5">
        <v>8897355285</v>
      </c>
      <c r="E71" s="5">
        <v>402431097170</v>
      </c>
    </row>
    <row r="72" spans="1:5">
      <c r="A72" s="9">
        <v>46077</v>
      </c>
      <c r="B72" s="5">
        <v>10380</v>
      </c>
      <c r="C72" s="5">
        <v>483</v>
      </c>
      <c r="D72" s="5">
        <v>5004089300</v>
      </c>
      <c r="E72" s="5">
        <v>421517133060</v>
      </c>
    </row>
    <row r="73" spans="1:5">
      <c r="A73" s="9">
        <v>46076</v>
      </c>
      <c r="B73" s="5">
        <v>10570</v>
      </c>
      <c r="C73" s="5">
        <v>417</v>
      </c>
      <c r="D73" s="5">
        <v>4388334215</v>
      </c>
      <c r="E73" s="5">
        <v>429232764590</v>
      </c>
    </row>
    <row r="74" spans="1:5">
      <c r="A74" s="9">
        <v>46073</v>
      </c>
      <c r="B74" s="5">
        <v>10270</v>
      </c>
      <c r="C74" s="5">
        <v>648</v>
      </c>
      <c r="D74" s="5">
        <v>6713312955</v>
      </c>
      <c r="E74" s="5">
        <v>417050188490</v>
      </c>
    </row>
    <row r="75" spans="1:5">
      <c r="A75" s="9">
        <v>46072</v>
      </c>
      <c r="B75" s="5">
        <v>10730</v>
      </c>
      <c r="C75" s="5">
        <v>420</v>
      </c>
      <c r="D75" s="5">
        <v>4472020795</v>
      </c>
      <c r="E75" s="5">
        <v>435730138510</v>
      </c>
    </row>
    <row r="76" spans="1:5">
      <c r="A76" s="9">
        <v>46066</v>
      </c>
      <c r="B76" s="5">
        <v>10760</v>
      </c>
      <c r="C76" s="5">
        <v>830</v>
      </c>
      <c r="D76" s="5">
        <v>9148519900</v>
      </c>
      <c r="E76" s="5">
        <v>436948396120</v>
      </c>
    </row>
    <row r="77" spans="1:5">
      <c r="A77" s="9">
        <v>46065</v>
      </c>
      <c r="B77" s="5">
        <v>11670</v>
      </c>
      <c r="C77" s="5">
        <v>1980</v>
      </c>
      <c r="D77" s="5">
        <v>22837053930</v>
      </c>
      <c r="E77" s="5">
        <v>473902210290</v>
      </c>
    </row>
    <row r="78" spans="1:5">
      <c r="A78" s="9">
        <v>46064</v>
      </c>
      <c r="B78" s="5">
        <v>10750</v>
      </c>
      <c r="C78" s="5">
        <v>880</v>
      </c>
      <c r="D78" s="5">
        <v>9554394370</v>
      </c>
      <c r="E78" s="5">
        <v>436542310250</v>
      </c>
    </row>
    <row r="79" spans="1:5">
      <c r="A79" s="9">
        <v>46063</v>
      </c>
      <c r="B79" s="5">
        <v>10940</v>
      </c>
      <c r="C79" s="5">
        <v>2371</v>
      </c>
      <c r="D79" s="5">
        <v>26338490115</v>
      </c>
      <c r="E79" s="5">
        <v>444257941780</v>
      </c>
    </row>
    <row r="80" spans="1:5">
      <c r="A80" s="9">
        <v>46062</v>
      </c>
      <c r="B80" s="5">
        <v>10340</v>
      </c>
      <c r="C80" s="5">
        <v>943</v>
      </c>
      <c r="D80" s="5">
        <v>9483406560</v>
      </c>
      <c r="E80" s="5">
        <v>418275448140</v>
      </c>
    </row>
    <row r="81" spans="1:5">
      <c r="A81" s="9">
        <v>46059</v>
      </c>
      <c r="B81" s="5">
        <v>9450</v>
      </c>
      <c r="C81" s="5">
        <v>332</v>
      </c>
      <c r="D81" s="5">
        <v>3074632245</v>
      </c>
      <c r="E81" s="5">
        <v>382273015950</v>
      </c>
    </row>
    <row r="82" spans="1:5">
      <c r="A82" s="9">
        <v>46058</v>
      </c>
      <c r="B82" s="5">
        <v>9710</v>
      </c>
      <c r="C82" s="5">
        <v>340</v>
      </c>
      <c r="D82" s="5">
        <v>3353244065</v>
      </c>
      <c r="E82" s="5">
        <v>383234571300</v>
      </c>
    </row>
    <row r="83" spans="1:5">
      <c r="A83" s="9">
        <v>46057</v>
      </c>
      <c r="B83" s="5">
        <v>10050</v>
      </c>
      <c r="C83" s="5">
        <v>924</v>
      </c>
      <c r="D83" s="5">
        <v>9152848990</v>
      </c>
      <c r="E83" s="5">
        <v>396653701500</v>
      </c>
    </row>
    <row r="84" spans="1:5">
      <c r="A84" s="9">
        <v>46056</v>
      </c>
      <c r="B84" s="5">
        <v>10420</v>
      </c>
      <c r="C84" s="5">
        <v>1052</v>
      </c>
      <c r="D84" s="5">
        <v>10502254695</v>
      </c>
      <c r="E84" s="5">
        <v>411256872600</v>
      </c>
    </row>
    <row r="85" spans="1:5">
      <c r="A85" s="9">
        <v>46055</v>
      </c>
      <c r="B85" s="5">
        <v>9290</v>
      </c>
      <c r="C85" s="5">
        <v>373</v>
      </c>
      <c r="D85" s="5">
        <v>3523647875</v>
      </c>
      <c r="E85" s="5">
        <v>366657998700</v>
      </c>
    </row>
    <row r="86" spans="1:5">
      <c r="A86" s="9">
        <v>46052</v>
      </c>
      <c r="B86" s="5">
        <v>9500</v>
      </c>
      <c r="C86" s="5">
        <v>471</v>
      </c>
      <c r="D86" s="5">
        <v>4513118460</v>
      </c>
      <c r="E86" s="5">
        <v>374946285000</v>
      </c>
    </row>
    <row r="87" spans="1:5">
      <c r="A87" s="9">
        <v>46051</v>
      </c>
      <c r="B87" s="5">
        <v>9520</v>
      </c>
      <c r="C87" s="5">
        <v>522</v>
      </c>
      <c r="D87" s="5">
        <v>4879593590</v>
      </c>
      <c r="E87" s="5">
        <v>375735645600</v>
      </c>
    </row>
    <row r="88" spans="1:5">
      <c r="A88" s="9">
        <v>46050</v>
      </c>
      <c r="B88" s="5">
        <v>9460</v>
      </c>
      <c r="C88" s="5">
        <v>427</v>
      </c>
      <c r="D88" s="5">
        <v>3996056025</v>
      </c>
      <c r="E88" s="5">
        <v>373367563800</v>
      </c>
    </row>
    <row r="89" spans="1:5">
      <c r="A89" s="9">
        <v>46049</v>
      </c>
      <c r="B89" s="5">
        <v>9420</v>
      </c>
      <c r="C89" s="5">
        <v>283</v>
      </c>
      <c r="D89" s="5">
        <v>2668041355</v>
      </c>
      <c r="E89" s="5">
        <v>371788842600</v>
      </c>
    </row>
    <row r="90" spans="1:5">
      <c r="A90" s="9">
        <v>46048</v>
      </c>
      <c r="B90" s="5">
        <v>9600</v>
      </c>
      <c r="C90" s="5">
        <v>545</v>
      </c>
      <c r="D90" s="5">
        <v>5184643395</v>
      </c>
      <c r="E90" s="5">
        <v>378893088000</v>
      </c>
    </row>
    <row r="91" spans="1:5">
      <c r="A91" s="9">
        <v>46045</v>
      </c>
      <c r="B91" s="5">
        <v>9330</v>
      </c>
      <c r="C91" s="5">
        <v>341</v>
      </c>
      <c r="D91" s="5">
        <v>3149382855</v>
      </c>
      <c r="E91" s="5">
        <v>368236719900</v>
      </c>
    </row>
    <row r="92" spans="1:5">
      <c r="A92" s="9">
        <v>46044</v>
      </c>
      <c r="B92" s="5">
        <v>9090</v>
      </c>
      <c r="C92" s="5">
        <v>333</v>
      </c>
      <c r="D92" s="5">
        <v>3003315940</v>
      </c>
      <c r="E92" s="5">
        <v>358764392700</v>
      </c>
    </row>
    <row r="93" spans="1:5">
      <c r="A93" s="9">
        <v>46043</v>
      </c>
      <c r="B93" s="5">
        <v>8810</v>
      </c>
      <c r="C93" s="5">
        <v>364</v>
      </c>
      <c r="D93" s="5">
        <v>3171048685</v>
      </c>
      <c r="E93" s="5">
        <v>347713344300</v>
      </c>
    </row>
    <row r="94" spans="1:5">
      <c r="A94" s="9">
        <v>46042</v>
      </c>
      <c r="B94" s="5">
        <v>9010</v>
      </c>
      <c r="C94" s="5">
        <v>381</v>
      </c>
      <c r="D94" s="5">
        <v>3449651455</v>
      </c>
      <c r="E94" s="5">
        <v>355606950300</v>
      </c>
    </row>
    <row r="95" spans="1:5">
      <c r="A95" s="9">
        <v>46041</v>
      </c>
      <c r="B95" s="5">
        <v>8970</v>
      </c>
      <c r="C95" s="5">
        <v>570</v>
      </c>
      <c r="D95" s="5">
        <v>5121314585</v>
      </c>
      <c r="E95" s="5">
        <v>354028229100</v>
      </c>
    </row>
    <row r="96" spans="1:5">
      <c r="A96" s="9">
        <v>46038</v>
      </c>
      <c r="B96" s="5">
        <v>9190</v>
      </c>
      <c r="C96" s="5">
        <v>524</v>
      </c>
      <c r="D96" s="5">
        <v>4813423345</v>
      </c>
      <c r="E96" s="5">
        <v>362711195700</v>
      </c>
    </row>
    <row r="97" spans="1:5">
      <c r="A97" s="9">
        <v>46037</v>
      </c>
      <c r="B97" s="5">
        <v>9450</v>
      </c>
      <c r="C97" s="5">
        <v>920</v>
      </c>
      <c r="D97" s="5">
        <v>8706357130</v>
      </c>
      <c r="E97" s="5">
        <v>372972883500</v>
      </c>
    </row>
    <row r="98" spans="1:5">
      <c r="A98" s="9">
        <v>46036</v>
      </c>
      <c r="B98" s="5">
        <v>9800</v>
      </c>
      <c r="C98" s="5">
        <v>338</v>
      </c>
      <c r="D98" s="5">
        <v>3320045795</v>
      </c>
      <c r="E98" s="5">
        <v>386786694000</v>
      </c>
    </row>
    <row r="99" spans="1:5">
      <c r="A99" s="9">
        <v>46035</v>
      </c>
      <c r="B99" s="5">
        <v>9980</v>
      </c>
      <c r="C99" s="5">
        <v>587</v>
      </c>
      <c r="D99" s="5">
        <v>5932779965</v>
      </c>
      <c r="E99" s="5">
        <v>393890939400</v>
      </c>
    </row>
    <row r="100" spans="1:5">
      <c r="A100" s="9">
        <v>46034</v>
      </c>
      <c r="B100" s="5">
        <v>10450</v>
      </c>
      <c r="C100" s="5">
        <v>374</v>
      </c>
      <c r="D100" s="5">
        <v>3955241920</v>
      </c>
      <c r="E100" s="5">
        <v>412440913500</v>
      </c>
    </row>
    <row r="101" spans="1:5">
      <c r="A101" s="9">
        <v>46031</v>
      </c>
      <c r="B101" s="5">
        <v>10600</v>
      </c>
      <c r="C101" s="5">
        <v>522</v>
      </c>
      <c r="D101" s="5">
        <v>5593212625</v>
      </c>
      <c r="E101" s="5">
        <v>418361118000</v>
      </c>
    </row>
    <row r="102" spans="1:5">
      <c r="A102" s="9">
        <v>46030</v>
      </c>
      <c r="B102" s="5">
        <v>10270</v>
      </c>
      <c r="C102" s="5">
        <v>399</v>
      </c>
      <c r="D102" s="5">
        <v>4159964155</v>
      </c>
      <c r="E102" s="5">
        <v>405336668100</v>
      </c>
    </row>
    <row r="103" spans="1:5">
      <c r="A103" s="9">
        <v>46029</v>
      </c>
      <c r="B103" s="5">
        <v>10630</v>
      </c>
      <c r="C103" s="5">
        <v>724</v>
      </c>
      <c r="D103" s="5">
        <v>7740696510</v>
      </c>
      <c r="E103" s="5">
        <v>419545158900</v>
      </c>
    </row>
    <row r="104" spans="1:5">
      <c r="A104" s="9">
        <v>46028</v>
      </c>
      <c r="B104" s="5">
        <v>11260</v>
      </c>
      <c r="C104" s="5">
        <v>525</v>
      </c>
      <c r="D104" s="5">
        <v>5880754740</v>
      </c>
      <c r="E104" s="5">
        <v>444410017800</v>
      </c>
    </row>
    <row r="105" spans="1:5">
      <c r="A105" s="9">
        <v>46027</v>
      </c>
      <c r="B105" s="5">
        <v>11300</v>
      </c>
      <c r="C105" s="5">
        <v>799</v>
      </c>
      <c r="D105" s="5">
        <v>8887053825</v>
      </c>
      <c r="E105" s="5">
        <v>445988739000</v>
      </c>
    </row>
    <row r="106" spans="1:5">
      <c r="A106" s="9">
        <v>46024</v>
      </c>
      <c r="B106" s="5">
        <v>10800</v>
      </c>
      <c r="C106" s="5">
        <v>1118</v>
      </c>
      <c r="D106" s="5">
        <v>11767806070</v>
      </c>
      <c r="E106" s="5">
        <v>426254724000</v>
      </c>
    </row>
    <row r="107" spans="1:5">
      <c r="A107" s="9">
        <v>46021</v>
      </c>
      <c r="B107" s="5">
        <v>9830</v>
      </c>
      <c r="C107" s="5">
        <v>706</v>
      </c>
      <c r="D107" s="5">
        <v>6941561455</v>
      </c>
      <c r="E107" s="5">
        <v>387970734900</v>
      </c>
    </row>
    <row r="108" spans="1:5">
      <c r="A108" s="9">
        <v>46020</v>
      </c>
      <c r="B108" s="5">
        <v>9680</v>
      </c>
      <c r="C108" s="5">
        <v>685</v>
      </c>
      <c r="D108" s="5">
        <v>6692293620</v>
      </c>
      <c r="E108" s="5">
        <v>382050530400</v>
      </c>
    </row>
    <row r="109" spans="1:5">
      <c r="A109" s="9">
        <v>46017</v>
      </c>
      <c r="B109" s="5">
        <v>9590</v>
      </c>
      <c r="C109" s="5">
        <v>449</v>
      </c>
      <c r="D109" s="5">
        <v>4291554760</v>
      </c>
      <c r="E109" s="5">
        <v>378498407700</v>
      </c>
    </row>
    <row r="110" spans="1:5">
      <c r="A110" s="9">
        <v>46015</v>
      </c>
      <c r="B110" s="5">
        <v>9510</v>
      </c>
      <c r="C110" s="5">
        <v>619</v>
      </c>
      <c r="D110" s="5">
        <v>5919517940</v>
      </c>
      <c r="E110" s="5">
        <v>375340965300</v>
      </c>
    </row>
    <row r="111" spans="1:5">
      <c r="A111" s="9">
        <v>46014</v>
      </c>
      <c r="B111" s="5">
        <v>9390</v>
      </c>
      <c r="C111" s="5">
        <v>904</v>
      </c>
      <c r="D111" s="5">
        <v>8434657295</v>
      </c>
      <c r="E111" s="5">
        <v>370604801700</v>
      </c>
    </row>
    <row r="112" spans="1:5">
      <c r="A112" s="9">
        <v>46013</v>
      </c>
      <c r="B112" s="5">
        <v>9720</v>
      </c>
      <c r="C112" s="5">
        <v>957</v>
      </c>
      <c r="D112" s="5">
        <v>9327739025</v>
      </c>
      <c r="E112" s="5">
        <v>383629251600</v>
      </c>
    </row>
    <row r="113" spans="1:5">
      <c r="A113" s="9">
        <v>46010</v>
      </c>
      <c r="B113" s="5">
        <v>9960</v>
      </c>
      <c r="C113" s="5">
        <v>939</v>
      </c>
      <c r="D113" s="5">
        <v>9361381260</v>
      </c>
      <c r="E113" s="5">
        <v>393101578800</v>
      </c>
    </row>
    <row r="114" spans="1:5">
      <c r="A114" s="9">
        <v>46009</v>
      </c>
      <c r="B114" s="5">
        <v>10160</v>
      </c>
      <c r="C114" s="5">
        <v>1685</v>
      </c>
      <c r="D114" s="5">
        <v>17099293215</v>
      </c>
      <c r="E114" s="5">
        <v>400995184800</v>
      </c>
    </row>
    <row r="115" spans="1:5">
      <c r="A115" s="9">
        <v>46008</v>
      </c>
      <c r="B115" s="5">
        <v>9430</v>
      </c>
      <c r="C115" s="5">
        <v>680</v>
      </c>
      <c r="D115" s="5">
        <v>6386358600</v>
      </c>
      <c r="E115" s="5">
        <v>372183522900</v>
      </c>
    </row>
    <row r="116" spans="1:5">
      <c r="A116" s="9">
        <v>46007</v>
      </c>
      <c r="B116" s="5">
        <v>9410</v>
      </c>
      <c r="C116" s="5">
        <v>636</v>
      </c>
      <c r="D116" s="5">
        <v>6124176265</v>
      </c>
      <c r="E116" s="5">
        <v>354193086930</v>
      </c>
    </row>
    <row r="117" spans="1:5">
      <c r="A117" s="9">
        <v>46006</v>
      </c>
      <c r="B117" s="5">
        <v>10000</v>
      </c>
      <c r="C117" s="5">
        <v>607</v>
      </c>
      <c r="D117" s="5">
        <v>6144501360</v>
      </c>
      <c r="E117" s="5">
        <v>376400730000</v>
      </c>
    </row>
    <row r="118" spans="1:5">
      <c r="A118" s="9">
        <v>46003</v>
      </c>
      <c r="B118" s="5">
        <v>10200</v>
      </c>
      <c r="C118" s="5">
        <v>1056</v>
      </c>
      <c r="D118" s="5">
        <v>10729991605</v>
      </c>
      <c r="E118" s="5">
        <v>383928744600</v>
      </c>
    </row>
    <row r="119" spans="1:5">
      <c r="A119" s="9">
        <v>46002</v>
      </c>
      <c r="B119" s="5">
        <v>9880</v>
      </c>
      <c r="C119" s="5">
        <v>1305</v>
      </c>
      <c r="D119" s="5">
        <v>13028790800</v>
      </c>
      <c r="E119" s="5">
        <v>371883921240</v>
      </c>
    </row>
    <row r="120" spans="1:5">
      <c r="A120" s="9">
        <v>46001</v>
      </c>
      <c r="B120" s="5">
        <v>9700</v>
      </c>
      <c r="C120" s="5">
        <v>2703</v>
      </c>
      <c r="D120" s="5">
        <v>26389439975</v>
      </c>
      <c r="E120" s="5">
        <v>365108708100</v>
      </c>
    </row>
    <row r="121" spans="1:5">
      <c r="A121" s="9">
        <v>46000</v>
      </c>
      <c r="B121" s="5">
        <v>9000</v>
      </c>
      <c r="C121" s="5">
        <v>292</v>
      </c>
      <c r="D121" s="5">
        <v>2610373675</v>
      </c>
      <c r="E121" s="5">
        <v>338760657000</v>
      </c>
    </row>
    <row r="122" spans="1:5">
      <c r="A122" s="9">
        <v>45999</v>
      </c>
      <c r="B122" s="5">
        <v>9080</v>
      </c>
      <c r="C122" s="5">
        <v>409</v>
      </c>
      <c r="D122" s="5">
        <v>3689315945</v>
      </c>
      <c r="E122" s="5">
        <v>341771862840</v>
      </c>
    </row>
    <row r="123" spans="1:5">
      <c r="A123" s="9">
        <v>45996</v>
      </c>
      <c r="B123" s="5">
        <v>9120</v>
      </c>
      <c r="C123" s="5">
        <v>323</v>
      </c>
      <c r="D123" s="5">
        <v>2937588625</v>
      </c>
      <c r="E123" s="5">
        <v>343277465760</v>
      </c>
    </row>
    <row r="124" spans="1:5">
      <c r="A124" s="9">
        <v>45995</v>
      </c>
      <c r="B124" s="5">
        <v>9210</v>
      </c>
      <c r="C124" s="5">
        <v>523</v>
      </c>
      <c r="D124" s="5">
        <v>4840583640</v>
      </c>
      <c r="E124" s="5">
        <v>346665072330</v>
      </c>
    </row>
    <row r="125" spans="1:5">
      <c r="A125" s="9">
        <v>45994</v>
      </c>
      <c r="B125" s="5">
        <v>9620</v>
      </c>
      <c r="C125" s="5">
        <v>496</v>
      </c>
      <c r="D125" s="5">
        <v>4741864510</v>
      </c>
      <c r="E125" s="5">
        <v>362097502260</v>
      </c>
    </row>
    <row r="126" spans="1:5">
      <c r="A126" s="9">
        <v>45993</v>
      </c>
      <c r="B126" s="5">
        <v>9550</v>
      </c>
      <c r="C126" s="5">
        <v>265</v>
      </c>
      <c r="D126" s="5">
        <v>2494765080</v>
      </c>
      <c r="E126" s="5">
        <v>359462697150</v>
      </c>
    </row>
    <row r="127" spans="1:5">
      <c r="A127" s="9">
        <v>45992</v>
      </c>
      <c r="B127" s="5">
        <v>9400</v>
      </c>
      <c r="C127" s="5">
        <v>351</v>
      </c>
      <c r="D127" s="5">
        <v>3311916590</v>
      </c>
      <c r="E127" s="5">
        <v>353816686200</v>
      </c>
    </row>
    <row r="128" spans="1:5">
      <c r="A128" s="9">
        <v>45989</v>
      </c>
      <c r="B128" s="5">
        <v>9580</v>
      </c>
      <c r="C128" s="5">
        <v>579</v>
      </c>
      <c r="D128" s="5">
        <v>5561437235</v>
      </c>
      <c r="E128" s="5">
        <v>360591899340</v>
      </c>
    </row>
    <row r="129" spans="1:5">
      <c r="A129" s="9">
        <v>45988</v>
      </c>
      <c r="B129" s="5">
        <v>9640</v>
      </c>
      <c r="C129" s="5">
        <v>1014</v>
      </c>
      <c r="D129" s="5">
        <v>9669430510</v>
      </c>
      <c r="E129" s="5">
        <v>362850303720</v>
      </c>
    </row>
    <row r="130" spans="1:5">
      <c r="A130" s="9">
        <v>45987</v>
      </c>
      <c r="B130" s="5">
        <v>9120</v>
      </c>
      <c r="C130" s="5">
        <v>1050</v>
      </c>
      <c r="D130" s="5">
        <v>9313203080</v>
      </c>
      <c r="E130" s="5">
        <v>343277465760</v>
      </c>
    </row>
    <row r="131" spans="1:5">
      <c r="A131" s="9">
        <v>45986</v>
      </c>
      <c r="B131" s="5">
        <v>8330</v>
      </c>
      <c r="C131" s="5">
        <v>380</v>
      </c>
      <c r="D131" s="5">
        <v>3167969025</v>
      </c>
      <c r="E131" s="5">
        <v>313541808090</v>
      </c>
    </row>
    <row r="132" spans="1:5">
      <c r="A132" s="9">
        <v>45985</v>
      </c>
      <c r="B132" s="5">
        <v>8060</v>
      </c>
      <c r="C132" s="5">
        <v>402</v>
      </c>
      <c r="D132" s="5">
        <v>3285787200</v>
      </c>
      <c r="E132" s="5">
        <v>303378988380</v>
      </c>
    </row>
    <row r="133" spans="1:5">
      <c r="A133" s="9">
        <v>45982</v>
      </c>
      <c r="B133" s="5">
        <v>8200</v>
      </c>
      <c r="C133" s="5">
        <v>1273</v>
      </c>
      <c r="D133" s="5">
        <v>10414376965</v>
      </c>
      <c r="E133" s="5">
        <v>308648598600</v>
      </c>
    </row>
    <row r="134" spans="1:5">
      <c r="A134" s="9">
        <v>45981</v>
      </c>
      <c r="B134" s="5">
        <v>8330</v>
      </c>
      <c r="C134" s="5">
        <v>1200</v>
      </c>
      <c r="D134" s="5">
        <v>10169336345</v>
      </c>
      <c r="E134" s="5">
        <v>313541808090</v>
      </c>
    </row>
    <row r="135" spans="1:5">
      <c r="A135" s="9">
        <v>45980</v>
      </c>
      <c r="B135" s="5">
        <v>8950</v>
      </c>
      <c r="C135" s="5">
        <v>875</v>
      </c>
      <c r="D135" s="5">
        <v>7882157750</v>
      </c>
      <c r="E135" s="5">
        <v>336878653350</v>
      </c>
    </row>
    <row r="136" spans="1:5">
      <c r="A136" s="9">
        <v>45979</v>
      </c>
      <c r="B136" s="5">
        <v>8700</v>
      </c>
      <c r="C136" s="5">
        <v>2892</v>
      </c>
      <c r="D136" s="5">
        <v>25140990960</v>
      </c>
      <c r="E136" s="5">
        <v>327468635100</v>
      </c>
    </row>
    <row r="137" spans="1:5">
      <c r="A137" s="9">
        <v>45978</v>
      </c>
      <c r="B137" s="5">
        <v>9340</v>
      </c>
      <c r="C137" s="5">
        <v>602</v>
      </c>
      <c r="D137" s="5">
        <v>5555445570</v>
      </c>
      <c r="E137" s="5">
        <v>351558281820</v>
      </c>
    </row>
    <row r="138" spans="1:5">
      <c r="A138" s="9">
        <v>45975</v>
      </c>
      <c r="B138" s="5">
        <v>9440</v>
      </c>
      <c r="C138" s="5">
        <v>441</v>
      </c>
      <c r="D138" s="5">
        <v>4180724115</v>
      </c>
      <c r="E138" s="5">
        <v>355322289120</v>
      </c>
    </row>
    <row r="139" spans="1:5">
      <c r="A139" s="9">
        <v>45974</v>
      </c>
      <c r="B139" s="5">
        <v>9620</v>
      </c>
      <c r="C139" s="5">
        <v>493</v>
      </c>
      <c r="D139" s="5">
        <v>4719902020</v>
      </c>
      <c r="E139" s="5">
        <v>362097502260</v>
      </c>
    </row>
    <row r="140" spans="1:5">
      <c r="A140" s="9">
        <v>45973</v>
      </c>
      <c r="B140" s="5">
        <v>9690</v>
      </c>
      <c r="C140" s="5">
        <v>713</v>
      </c>
      <c r="D140" s="5">
        <v>6771577265</v>
      </c>
      <c r="E140" s="5">
        <v>364732307370</v>
      </c>
    </row>
    <row r="141" spans="1:5">
      <c r="A141" s="9">
        <v>45972</v>
      </c>
      <c r="B141" s="5">
        <v>9580</v>
      </c>
      <c r="C141" s="5">
        <v>869</v>
      </c>
      <c r="D141" s="5">
        <v>8456295090</v>
      </c>
      <c r="E141" s="5">
        <v>360591899340</v>
      </c>
    </row>
    <row r="142" spans="1:5">
      <c r="A142" s="9">
        <v>45971</v>
      </c>
      <c r="B142" s="5">
        <v>9940</v>
      </c>
      <c r="C142" s="5">
        <v>1236</v>
      </c>
      <c r="D142" s="5">
        <v>12132759130</v>
      </c>
      <c r="E142" s="5">
        <v>374142325620</v>
      </c>
    </row>
    <row r="143" spans="1:5">
      <c r="A143" s="9">
        <v>45968</v>
      </c>
      <c r="B143" s="5">
        <v>9360</v>
      </c>
      <c r="C143" s="5">
        <v>1045</v>
      </c>
      <c r="D143" s="5">
        <v>9832114455</v>
      </c>
      <c r="E143" s="5">
        <v>352311083280</v>
      </c>
    </row>
    <row r="144" spans="1:5">
      <c r="A144" s="9">
        <v>45967</v>
      </c>
      <c r="B144" s="5">
        <v>9730</v>
      </c>
      <c r="C144" s="5">
        <v>1919</v>
      </c>
      <c r="D144" s="5">
        <v>18463797175</v>
      </c>
      <c r="E144" s="5">
        <v>366237910290</v>
      </c>
    </row>
    <row r="145" spans="1:5">
      <c r="A145" s="9">
        <v>45966</v>
      </c>
      <c r="B145" s="5">
        <v>8960</v>
      </c>
      <c r="C145" s="5">
        <v>1001</v>
      </c>
      <c r="D145" s="5">
        <v>8887211005</v>
      </c>
      <c r="E145" s="5">
        <v>337255054080</v>
      </c>
    </row>
    <row r="146" spans="1:5">
      <c r="A146" s="9">
        <v>45965</v>
      </c>
      <c r="B146" s="5">
        <v>9270</v>
      </c>
      <c r="C146" s="5">
        <v>908</v>
      </c>
      <c r="D146" s="5">
        <v>8442862160</v>
      </c>
      <c r="E146" s="5">
        <v>348923476710</v>
      </c>
    </row>
    <row r="147" spans="1:5">
      <c r="A147" s="9">
        <v>45964</v>
      </c>
      <c r="B147" s="5">
        <v>9040</v>
      </c>
      <c r="C147" s="5">
        <v>897</v>
      </c>
      <c r="D147" s="5">
        <v>8177394475</v>
      </c>
      <c r="E147" s="5">
        <v>340266259920</v>
      </c>
    </row>
    <row r="148" spans="1:5">
      <c r="A148" s="9">
        <v>45961</v>
      </c>
      <c r="B148" s="5">
        <v>8730</v>
      </c>
      <c r="C148" s="5">
        <v>496</v>
      </c>
      <c r="D148" s="5">
        <v>4350190650</v>
      </c>
      <c r="E148" s="5">
        <v>328597837290</v>
      </c>
    </row>
    <row r="149" spans="1:5">
      <c r="A149" s="9">
        <v>45960</v>
      </c>
      <c r="B149" s="5">
        <v>8570</v>
      </c>
      <c r="C149" s="5">
        <v>926</v>
      </c>
      <c r="D149" s="5">
        <v>8032254080</v>
      </c>
      <c r="E149" s="5">
        <v>322575425610</v>
      </c>
    </row>
    <row r="150" spans="1:5">
      <c r="A150" s="9">
        <v>45959</v>
      </c>
      <c r="B150" s="5">
        <v>9010</v>
      </c>
      <c r="C150" s="5">
        <v>579</v>
      </c>
      <c r="D150" s="5">
        <v>5205217730</v>
      </c>
      <c r="E150" s="5">
        <v>339137057730</v>
      </c>
    </row>
    <row r="151" spans="1:5">
      <c r="A151" s="9">
        <v>45958</v>
      </c>
      <c r="B151" s="5">
        <v>9040</v>
      </c>
      <c r="C151" s="5">
        <v>678</v>
      </c>
      <c r="D151" s="5">
        <v>6135206550</v>
      </c>
      <c r="E151" s="5">
        <v>340266259920</v>
      </c>
    </row>
    <row r="152" spans="1:5">
      <c r="A152" s="9">
        <v>45957</v>
      </c>
      <c r="B152" s="5">
        <v>9050</v>
      </c>
      <c r="C152" s="5">
        <v>821</v>
      </c>
      <c r="D152" s="5">
        <v>7380284650</v>
      </c>
      <c r="E152" s="5">
        <v>340642660650</v>
      </c>
    </row>
    <row r="153" spans="1:5">
      <c r="A153" s="9">
        <v>45954</v>
      </c>
      <c r="B153" s="5">
        <v>8850</v>
      </c>
      <c r="C153" s="5">
        <v>1021</v>
      </c>
      <c r="D153" s="5">
        <v>9038226060</v>
      </c>
      <c r="E153" s="5">
        <v>333114646050</v>
      </c>
    </row>
    <row r="154" spans="1:5">
      <c r="A154" s="9">
        <v>45953</v>
      </c>
      <c r="B154" s="5">
        <v>9010</v>
      </c>
      <c r="C154" s="5">
        <v>704</v>
      </c>
      <c r="D154" s="5">
        <v>6384316355</v>
      </c>
      <c r="E154" s="5">
        <v>339137057730</v>
      </c>
    </row>
    <row r="155" spans="1:5">
      <c r="A155" s="9">
        <v>45952</v>
      </c>
      <c r="B155" s="5">
        <v>9140</v>
      </c>
      <c r="C155" s="5">
        <v>1879</v>
      </c>
      <c r="D155" s="5">
        <v>16816832625</v>
      </c>
      <c r="E155" s="5">
        <v>344030267220</v>
      </c>
    </row>
    <row r="156" spans="1:5">
      <c r="A156" s="9">
        <v>45951</v>
      </c>
      <c r="B156" s="5">
        <v>9480</v>
      </c>
      <c r="C156" s="5">
        <v>3168</v>
      </c>
      <c r="D156" s="5">
        <v>31418858670</v>
      </c>
      <c r="E156" s="5">
        <v>356827892040</v>
      </c>
    </row>
    <row r="157" spans="1:5">
      <c r="A157" s="9">
        <v>45950</v>
      </c>
      <c r="B157" s="5">
        <v>9360</v>
      </c>
      <c r="C157" s="5">
        <v>1813</v>
      </c>
      <c r="D157" s="5">
        <v>16877216400</v>
      </c>
      <c r="E157" s="5">
        <v>352311083280</v>
      </c>
    </row>
    <row r="158" spans="1:5">
      <c r="A158" s="9">
        <v>45947</v>
      </c>
      <c r="B158" s="5">
        <v>9580</v>
      </c>
      <c r="C158" s="5">
        <v>631</v>
      </c>
      <c r="D158" s="5">
        <v>6151389125</v>
      </c>
      <c r="E158" s="5">
        <v>360591899340</v>
      </c>
    </row>
    <row r="159" spans="1:5">
      <c r="A159" s="9">
        <v>45946</v>
      </c>
      <c r="B159" s="5">
        <v>9900</v>
      </c>
      <c r="C159" s="5">
        <v>808</v>
      </c>
      <c r="D159" s="5">
        <v>7951308470</v>
      </c>
      <c r="E159" s="5">
        <v>372636722700</v>
      </c>
    </row>
    <row r="160" spans="1:5">
      <c r="A160" s="9">
        <v>45945</v>
      </c>
      <c r="B160" s="5">
        <v>10100</v>
      </c>
      <c r="C160" s="5">
        <v>643</v>
      </c>
      <c r="D160" s="5">
        <v>6417705485</v>
      </c>
      <c r="E160" s="5">
        <v>380164737300</v>
      </c>
    </row>
    <row r="161" spans="1:5">
      <c r="A161" s="9">
        <v>45944</v>
      </c>
      <c r="B161" s="5">
        <v>9820</v>
      </c>
      <c r="C161" s="5">
        <v>899</v>
      </c>
      <c r="D161" s="5">
        <v>9025966500</v>
      </c>
      <c r="E161" s="5">
        <v>369625516860</v>
      </c>
    </row>
    <row r="162" spans="1:5">
      <c r="A162" s="9">
        <v>45943</v>
      </c>
      <c r="B162" s="5">
        <v>10220</v>
      </c>
      <c r="C162" s="5">
        <v>961</v>
      </c>
      <c r="D162" s="5">
        <v>9860588730</v>
      </c>
      <c r="E162" s="5">
        <v>384681546060</v>
      </c>
    </row>
    <row r="163" spans="1:5">
      <c r="A163" s="9">
        <v>45940</v>
      </c>
      <c r="B163" s="5">
        <v>10730</v>
      </c>
      <c r="C163" s="5">
        <v>686</v>
      </c>
      <c r="D163" s="5">
        <v>7344047170</v>
      </c>
      <c r="E163" s="5">
        <v>403877983290</v>
      </c>
    </row>
    <row r="164" spans="1:5">
      <c r="A164" s="9">
        <v>45932</v>
      </c>
      <c r="B164" s="5">
        <v>11040</v>
      </c>
      <c r="C164" s="5">
        <v>376</v>
      </c>
      <c r="D164" s="5">
        <v>4165855350</v>
      </c>
      <c r="E164" s="5">
        <v>415546405920</v>
      </c>
    </row>
    <row r="165" spans="1:5">
      <c r="A165" s="9">
        <v>45931</v>
      </c>
      <c r="B165" s="5">
        <v>11340</v>
      </c>
      <c r="C165" s="5">
        <v>431</v>
      </c>
      <c r="D165" s="5">
        <v>4831655380</v>
      </c>
      <c r="E165" s="5">
        <v>426838427820</v>
      </c>
    </row>
    <row r="166" spans="1:5">
      <c r="A166" s="9">
        <v>45930</v>
      </c>
      <c r="B166" s="5">
        <v>11220</v>
      </c>
      <c r="C166" s="5">
        <v>810</v>
      </c>
      <c r="D166" s="5">
        <v>9149922860</v>
      </c>
      <c r="E166" s="5">
        <v>422321619060</v>
      </c>
    </row>
    <row r="167" spans="1:5">
      <c r="A167" s="9">
        <v>45929</v>
      </c>
      <c r="B167" s="5">
        <v>11090</v>
      </c>
      <c r="C167" s="5">
        <v>540</v>
      </c>
      <c r="D167" s="5">
        <v>5957350975</v>
      </c>
      <c r="E167" s="5">
        <v>417428409570</v>
      </c>
    </row>
    <row r="168" spans="1:5">
      <c r="A168" s="9">
        <v>45926</v>
      </c>
      <c r="B168" s="5">
        <v>10610</v>
      </c>
      <c r="C168" s="5">
        <v>577</v>
      </c>
      <c r="D168" s="5">
        <v>6182651650</v>
      </c>
      <c r="E168" s="5">
        <v>399361174530</v>
      </c>
    </row>
    <row r="169" spans="1:5">
      <c r="A169" s="9">
        <v>45925</v>
      </c>
      <c r="B169" s="5">
        <v>10930</v>
      </c>
      <c r="C169" s="5">
        <v>717</v>
      </c>
      <c r="D169" s="5">
        <v>7857509005</v>
      </c>
      <c r="E169" s="5">
        <v>411405997890</v>
      </c>
    </row>
    <row r="170" spans="1:5">
      <c r="A170" s="9">
        <v>45924</v>
      </c>
      <c r="B170" s="5">
        <v>11170</v>
      </c>
      <c r="C170" s="5">
        <v>564</v>
      </c>
      <c r="D170" s="5">
        <v>6324888315</v>
      </c>
      <c r="E170" s="5">
        <v>420439615410</v>
      </c>
    </row>
    <row r="171" spans="1:5">
      <c r="A171" s="9">
        <v>45923</v>
      </c>
      <c r="B171" s="5">
        <v>11280</v>
      </c>
      <c r="C171" s="5">
        <v>1422</v>
      </c>
      <c r="D171" s="5">
        <v>16235744070</v>
      </c>
      <c r="E171" s="5">
        <v>424580023440</v>
      </c>
    </row>
    <row r="172" spans="1:5">
      <c r="A172" s="9">
        <v>45922</v>
      </c>
      <c r="B172" s="5">
        <v>11960</v>
      </c>
      <c r="C172" s="5">
        <v>1094</v>
      </c>
      <c r="D172" s="5">
        <v>13509723025</v>
      </c>
      <c r="E172" s="5">
        <v>450175273080</v>
      </c>
    </row>
    <row r="173" spans="1:5">
      <c r="A173" s="9">
        <v>45919</v>
      </c>
      <c r="B173" s="5">
        <v>12640</v>
      </c>
      <c r="C173" s="5">
        <v>1767</v>
      </c>
      <c r="D173" s="5">
        <v>22033442160</v>
      </c>
      <c r="E173" s="5">
        <v>475770522720</v>
      </c>
    </row>
    <row r="174" spans="1:5">
      <c r="A174" s="9">
        <v>45918</v>
      </c>
      <c r="B174" s="5">
        <v>11990</v>
      </c>
      <c r="C174" s="5">
        <v>858</v>
      </c>
      <c r="D174" s="5">
        <v>10292571015</v>
      </c>
      <c r="E174" s="5">
        <v>451304475270</v>
      </c>
    </row>
    <row r="175" spans="1:5">
      <c r="A175" s="9">
        <v>45917</v>
      </c>
      <c r="B175" s="5">
        <v>11980</v>
      </c>
      <c r="C175" s="5">
        <v>994</v>
      </c>
      <c r="D175" s="5">
        <v>12066704355</v>
      </c>
      <c r="E175" s="5">
        <v>450928074540</v>
      </c>
    </row>
    <row r="176" spans="1:5">
      <c r="A176" s="9">
        <v>45916</v>
      </c>
      <c r="B176" s="5">
        <v>12230</v>
      </c>
      <c r="C176" s="5">
        <v>757</v>
      </c>
      <c r="D176" s="5">
        <v>9283275020</v>
      </c>
      <c r="E176" s="5">
        <v>460338092790</v>
      </c>
    </row>
    <row r="177" spans="1:5">
      <c r="A177" s="9">
        <v>45915</v>
      </c>
      <c r="B177" s="5">
        <v>12470</v>
      </c>
      <c r="C177" s="5">
        <v>1309</v>
      </c>
      <c r="D177" s="5">
        <v>16292867590</v>
      </c>
      <c r="E177" s="5">
        <v>469371710310</v>
      </c>
    </row>
    <row r="178" spans="1:5">
      <c r="A178" s="9">
        <v>45912</v>
      </c>
      <c r="B178" s="5">
        <v>12360</v>
      </c>
      <c r="C178" s="5">
        <v>1180</v>
      </c>
      <c r="D178" s="5">
        <v>14738601525</v>
      </c>
      <c r="E178" s="5">
        <v>465231302280</v>
      </c>
    </row>
    <row r="179" spans="1:5">
      <c r="A179" s="9">
        <v>45911</v>
      </c>
      <c r="B179" s="5">
        <v>12630</v>
      </c>
      <c r="C179" s="5">
        <v>1612</v>
      </c>
      <c r="D179" s="5">
        <v>20226144220</v>
      </c>
      <c r="E179" s="5">
        <v>475394121990</v>
      </c>
    </row>
    <row r="180" spans="1:5">
      <c r="A180" s="9">
        <v>45910</v>
      </c>
      <c r="B180" s="5">
        <v>12900</v>
      </c>
      <c r="C180" s="5">
        <v>1330</v>
      </c>
      <c r="D180" s="5">
        <v>17091669735</v>
      </c>
      <c r="E180" s="5">
        <v>485556941700</v>
      </c>
    </row>
    <row r="181" spans="1:5">
      <c r="A181" s="9">
        <v>45909</v>
      </c>
      <c r="B181" s="5">
        <v>12920</v>
      </c>
      <c r="C181" s="5">
        <v>1871</v>
      </c>
      <c r="D181" s="5">
        <v>24154196555</v>
      </c>
      <c r="E181" s="5">
        <v>486309743160</v>
      </c>
    </row>
    <row r="182" spans="1:5">
      <c r="A182" s="9">
        <v>45908</v>
      </c>
      <c r="B182" s="5">
        <v>13460</v>
      </c>
      <c r="C182" s="5">
        <v>2538</v>
      </c>
      <c r="D182" s="5">
        <v>33967173455</v>
      </c>
      <c r="E182" s="5">
        <v>506635382580</v>
      </c>
    </row>
    <row r="183" spans="1:5">
      <c r="A183" s="9">
        <v>45905</v>
      </c>
      <c r="B183" s="5">
        <v>13250</v>
      </c>
      <c r="C183" s="5">
        <v>2939</v>
      </c>
      <c r="D183" s="5">
        <v>39037733975</v>
      </c>
      <c r="E183" s="5">
        <v>498730967250</v>
      </c>
    </row>
    <row r="184" spans="1:5">
      <c r="A184" s="9">
        <v>45904</v>
      </c>
      <c r="B184" s="5">
        <v>13840</v>
      </c>
      <c r="C184" s="5">
        <v>7467</v>
      </c>
      <c r="D184" s="5">
        <v>101978879270</v>
      </c>
      <c r="E184" s="5">
        <v>520938610320</v>
      </c>
    </row>
    <row r="185" spans="1:5">
      <c r="A185" s="9">
        <v>45903</v>
      </c>
      <c r="B185" s="5">
        <v>13470</v>
      </c>
      <c r="C185" s="5">
        <v>22995</v>
      </c>
      <c r="D185" s="5">
        <v>301053798440</v>
      </c>
      <c r="E185" s="5">
        <v>507011783310</v>
      </c>
    </row>
    <row r="186" spans="1:5">
      <c r="A186" s="9">
        <v>45902</v>
      </c>
      <c r="B186" s="5">
        <v>11580</v>
      </c>
      <c r="C186" s="5">
        <v>2619</v>
      </c>
      <c r="D186" s="5">
        <v>30051311205</v>
      </c>
      <c r="E186" s="5">
        <v>435872045340</v>
      </c>
    </row>
    <row r="187" spans="1:5">
      <c r="A187" s="9">
        <v>45901</v>
      </c>
      <c r="B187" s="5">
        <v>11820</v>
      </c>
      <c r="C187" s="5">
        <v>7294</v>
      </c>
      <c r="D187" s="5">
        <v>88493915130</v>
      </c>
      <c r="E187" s="5">
        <v>442569699900</v>
      </c>
    </row>
    <row r="188" spans="1:5">
      <c r="A188" s="9">
        <v>45898</v>
      </c>
      <c r="B188" s="5">
        <v>11180</v>
      </c>
      <c r="C188" s="5">
        <v>2917</v>
      </c>
      <c r="D188" s="5">
        <v>33641607735</v>
      </c>
      <c r="E188" s="5">
        <v>418606535100</v>
      </c>
    </row>
    <row r="189" spans="1:5">
      <c r="A189" s="9">
        <v>45897</v>
      </c>
      <c r="B189" s="5">
        <v>11800</v>
      </c>
      <c r="C189" s="5">
        <v>2034</v>
      </c>
      <c r="D189" s="5">
        <v>23698509180</v>
      </c>
      <c r="E189" s="5">
        <v>441820851000</v>
      </c>
    </row>
    <row r="190" spans="1:5">
      <c r="A190" s="9">
        <v>45896</v>
      </c>
      <c r="B190" s="5">
        <v>11570</v>
      </c>
      <c r="C190" s="5">
        <v>1413</v>
      </c>
      <c r="D190" s="5">
        <v>16340469685</v>
      </c>
      <c r="E190" s="5">
        <v>433209088650</v>
      </c>
    </row>
    <row r="191" spans="1:5">
      <c r="A191" s="9">
        <v>45895</v>
      </c>
      <c r="B191" s="5">
        <v>11500</v>
      </c>
      <c r="C191" s="5">
        <v>4488</v>
      </c>
      <c r="D191" s="5">
        <v>51135113195</v>
      </c>
      <c r="E191" s="5">
        <v>430588117500</v>
      </c>
    </row>
    <row r="192" spans="1:5">
      <c r="A192" s="9">
        <v>45894</v>
      </c>
      <c r="B192" s="5">
        <v>10970</v>
      </c>
      <c r="C192" s="5">
        <v>4979</v>
      </c>
      <c r="D192" s="5">
        <v>54617564485</v>
      </c>
      <c r="E192" s="5">
        <v>410743621650</v>
      </c>
    </row>
    <row r="193" spans="1:5">
      <c r="A193" s="9">
        <v>45891</v>
      </c>
      <c r="B193" s="5">
        <v>10100</v>
      </c>
      <c r="C193" s="5">
        <v>943</v>
      </c>
      <c r="D193" s="5">
        <v>9552328720</v>
      </c>
      <c r="E193" s="5">
        <v>378168694500</v>
      </c>
    </row>
    <row r="194" spans="1:5">
      <c r="A194" s="9">
        <v>45890</v>
      </c>
      <c r="B194" s="5">
        <v>10030</v>
      </c>
      <c r="C194" s="5">
        <v>846</v>
      </c>
      <c r="D194" s="5">
        <v>8602305160</v>
      </c>
      <c r="E194" s="5">
        <v>375547723350</v>
      </c>
    </row>
    <row r="195" spans="1:5">
      <c r="A195" s="9">
        <v>45889</v>
      </c>
      <c r="B195" s="5">
        <v>10230</v>
      </c>
      <c r="C195" s="5">
        <v>1181</v>
      </c>
      <c r="D195" s="5">
        <v>12128967030</v>
      </c>
      <c r="E195" s="5">
        <v>383036212350</v>
      </c>
    </row>
    <row r="196" spans="1:5">
      <c r="A196" s="9">
        <v>45888</v>
      </c>
      <c r="B196" s="5">
        <v>10680</v>
      </c>
      <c r="C196" s="5">
        <v>2326</v>
      </c>
      <c r="D196" s="5">
        <v>24254153710</v>
      </c>
      <c r="E196" s="5">
        <v>399885312600</v>
      </c>
    </row>
    <row r="197" spans="1:5">
      <c r="A197" s="9">
        <v>45887</v>
      </c>
      <c r="B197" s="5">
        <v>10430</v>
      </c>
      <c r="C197" s="5">
        <v>8148</v>
      </c>
      <c r="D197" s="5">
        <v>87459272260</v>
      </c>
      <c r="E197" s="5">
        <v>390524701350</v>
      </c>
    </row>
    <row r="198" spans="1:5">
      <c r="A198" s="9">
        <v>45883</v>
      </c>
      <c r="B198" s="5">
        <v>9650</v>
      </c>
      <c r="C198" s="5">
        <v>1573</v>
      </c>
      <c r="D198" s="5">
        <v>15381673825</v>
      </c>
      <c r="E198" s="5">
        <v>358458928950</v>
      </c>
    </row>
    <row r="199" spans="1:5">
      <c r="A199" s="9">
        <v>45882</v>
      </c>
      <c r="B199" s="5">
        <v>10170</v>
      </c>
      <c r="C199" s="5">
        <v>3991</v>
      </c>
      <c r="D199" s="5">
        <v>41554769200</v>
      </c>
      <c r="E199" s="5">
        <v>377774850510</v>
      </c>
    </row>
    <row r="200" spans="1:5">
      <c r="A200" s="9">
        <v>45881</v>
      </c>
      <c r="B200" s="5">
        <v>9910</v>
      </c>
      <c r="C200" s="5">
        <v>1223</v>
      </c>
      <c r="D200" s="5">
        <v>12432269740</v>
      </c>
      <c r="E200" s="5">
        <v>368116889730</v>
      </c>
    </row>
    <row r="201" spans="1:5">
      <c r="A201" s="9">
        <v>45880</v>
      </c>
      <c r="B201" s="5">
        <v>10260</v>
      </c>
      <c r="C201" s="5">
        <v>1110</v>
      </c>
      <c r="D201" s="5">
        <v>11392518605</v>
      </c>
      <c r="E201" s="5">
        <v>381117990780</v>
      </c>
    </row>
    <row r="202" spans="1:5">
      <c r="A202" s="9">
        <v>45877</v>
      </c>
      <c r="B202" s="5">
        <v>9890</v>
      </c>
      <c r="C202" s="5">
        <v>1147</v>
      </c>
      <c r="D202" s="5">
        <v>11458262100</v>
      </c>
      <c r="E202" s="5">
        <v>367373969670</v>
      </c>
    </row>
    <row r="203" spans="1:5">
      <c r="A203" s="9">
        <v>45876</v>
      </c>
      <c r="B203" s="5">
        <v>10300</v>
      </c>
      <c r="C203" s="5">
        <v>1648</v>
      </c>
      <c r="D203" s="5">
        <v>17343944630</v>
      </c>
      <c r="E203" s="5">
        <v>382603830900</v>
      </c>
    </row>
    <row r="204" spans="1:5">
      <c r="A204" s="9">
        <v>45875</v>
      </c>
      <c r="B204" s="5">
        <v>10420</v>
      </c>
      <c r="C204" s="5">
        <v>1141</v>
      </c>
      <c r="D204" s="5">
        <v>11962959080</v>
      </c>
      <c r="E204" s="5">
        <v>387061351260</v>
      </c>
    </row>
    <row r="205" spans="1:5">
      <c r="A205" s="9">
        <v>45874</v>
      </c>
      <c r="B205" s="5">
        <v>10880</v>
      </c>
      <c r="C205" s="5">
        <v>3625</v>
      </c>
      <c r="D205" s="5">
        <v>40404204875</v>
      </c>
      <c r="E205" s="5">
        <v>404148512640</v>
      </c>
    </row>
    <row r="206" spans="1:5">
      <c r="A206" s="9">
        <v>45873</v>
      </c>
      <c r="B206" s="5">
        <v>10510</v>
      </c>
      <c r="C206" s="5">
        <v>1249</v>
      </c>
      <c r="D206" s="5">
        <v>13112939450</v>
      </c>
      <c r="E206" s="5">
        <v>388742839510</v>
      </c>
    </row>
    <row r="207" spans="1:5">
      <c r="A207" s="9">
        <v>45870</v>
      </c>
      <c r="B207" s="5">
        <v>10880</v>
      </c>
      <c r="C207" s="5">
        <v>2311</v>
      </c>
      <c r="D207" s="5">
        <v>24629342320</v>
      </c>
      <c r="E207" s="5">
        <v>402428362880</v>
      </c>
    </row>
    <row r="208" spans="1:5">
      <c r="A208" s="9">
        <v>45869</v>
      </c>
      <c r="B208" s="5">
        <v>11400</v>
      </c>
      <c r="C208" s="5">
        <v>1283</v>
      </c>
      <c r="D208" s="5">
        <v>14370181540</v>
      </c>
      <c r="E208" s="5">
        <v>421662071400</v>
      </c>
    </row>
    <row r="209" spans="1:5">
      <c r="A209" s="9">
        <v>45868</v>
      </c>
      <c r="B209" s="5">
        <v>10810</v>
      </c>
      <c r="C209" s="5">
        <v>1199</v>
      </c>
      <c r="D209" s="5">
        <v>13195092480</v>
      </c>
      <c r="E209" s="5">
        <v>399839209810</v>
      </c>
    </row>
    <row r="210" spans="1:5">
      <c r="A210" s="9">
        <v>45867</v>
      </c>
      <c r="B210" s="5">
        <v>10780</v>
      </c>
      <c r="C210" s="5">
        <v>968</v>
      </c>
      <c r="D210" s="5">
        <v>10451514210</v>
      </c>
      <c r="E210" s="5">
        <v>398729572780</v>
      </c>
    </row>
    <row r="211" spans="1:5">
      <c r="A211" s="9">
        <v>45866</v>
      </c>
      <c r="B211" s="5">
        <v>10780</v>
      </c>
      <c r="C211" s="5">
        <v>1719</v>
      </c>
      <c r="D211" s="5">
        <v>18192129855</v>
      </c>
      <c r="E211" s="5">
        <v>398729572780</v>
      </c>
    </row>
    <row r="212" spans="1:5">
      <c r="A212" s="9">
        <v>45863</v>
      </c>
      <c r="B212" s="5">
        <v>11050</v>
      </c>
      <c r="C212" s="5">
        <v>1549</v>
      </c>
      <c r="D212" s="5">
        <v>16837605715</v>
      </c>
      <c r="E212" s="5">
        <v>408716306050</v>
      </c>
    </row>
    <row r="213" spans="1:5">
      <c r="A213" s="9">
        <v>45862</v>
      </c>
      <c r="B213" s="5">
        <v>10550</v>
      </c>
      <c r="C213" s="5">
        <v>2241</v>
      </c>
      <c r="D213" s="5">
        <v>24354690470</v>
      </c>
      <c r="E213" s="5">
        <v>390222355550</v>
      </c>
    </row>
    <row r="214" spans="1:5">
      <c r="A214" s="9">
        <v>45861</v>
      </c>
      <c r="B214" s="5">
        <v>11220</v>
      </c>
      <c r="C214" s="5">
        <v>2782</v>
      </c>
      <c r="D214" s="5">
        <v>30649298030</v>
      </c>
      <c r="E214" s="5">
        <v>415004249220</v>
      </c>
    </row>
    <row r="215" spans="1:5">
      <c r="A215" s="9">
        <v>45860</v>
      </c>
      <c r="B215" s="5">
        <v>11630</v>
      </c>
      <c r="C215" s="5">
        <v>2924</v>
      </c>
      <c r="D215" s="5">
        <v>34823284340</v>
      </c>
      <c r="E215" s="5">
        <v>430169288630</v>
      </c>
    </row>
    <row r="216" spans="1:5">
      <c r="A216" s="9">
        <v>45859</v>
      </c>
      <c r="B216" s="5">
        <v>12100</v>
      </c>
      <c r="C216" s="5">
        <v>7624</v>
      </c>
      <c r="D216" s="5">
        <v>91047408535</v>
      </c>
      <c r="E216" s="5">
        <v>447553602100</v>
      </c>
    </row>
    <row r="217" spans="1:5">
      <c r="A217" s="9">
        <v>45856</v>
      </c>
      <c r="B217" s="5">
        <v>11350</v>
      </c>
      <c r="C217" s="5">
        <v>25979</v>
      </c>
      <c r="D217" s="5">
        <v>296336023300</v>
      </c>
      <c r="E217" s="5">
        <v>419812676350</v>
      </c>
    </row>
    <row r="218" spans="1:5">
      <c r="A218" s="9">
        <v>45855</v>
      </c>
      <c r="B218" s="5">
        <v>10340</v>
      </c>
      <c r="C218" s="5">
        <v>9557</v>
      </c>
      <c r="D218" s="5">
        <v>101316541970</v>
      </c>
      <c r="E218" s="5">
        <v>382454896340</v>
      </c>
    </row>
    <row r="219" spans="1:5">
      <c r="A219" s="9">
        <v>45854</v>
      </c>
      <c r="B219" s="5">
        <v>10720</v>
      </c>
      <c r="C219" s="5">
        <v>54823</v>
      </c>
      <c r="D219" s="5">
        <v>558911492970</v>
      </c>
      <c r="E219" s="5">
        <v>396510298720</v>
      </c>
    </row>
    <row r="220" spans="1:5">
      <c r="A220" s="9">
        <v>45853</v>
      </c>
      <c r="B220" s="5">
        <v>9280</v>
      </c>
      <c r="C220" s="5">
        <v>10854</v>
      </c>
      <c r="D220" s="5">
        <v>96569601370</v>
      </c>
      <c r="E220" s="5">
        <v>343247721280</v>
      </c>
    </row>
    <row r="221" spans="1:5">
      <c r="A221" s="9">
        <v>45852</v>
      </c>
      <c r="B221" s="5">
        <v>7140</v>
      </c>
      <c r="C221" s="5">
        <v>1126</v>
      </c>
      <c r="D221" s="5">
        <v>7826687375</v>
      </c>
      <c r="E221" s="5">
        <v>264093613140</v>
      </c>
    </row>
    <row r="222" spans="1:5">
      <c r="A222" s="9">
        <v>45849</v>
      </c>
      <c r="B222" s="5">
        <v>7090</v>
      </c>
      <c r="C222" s="5">
        <v>3539</v>
      </c>
      <c r="D222" s="5">
        <v>26292639490</v>
      </c>
      <c r="E222" s="5">
        <v>262244218090</v>
      </c>
    </row>
    <row r="223" spans="1:5">
      <c r="A223" s="9">
        <v>45848</v>
      </c>
      <c r="B223" s="5">
        <v>6660</v>
      </c>
      <c r="C223" s="5">
        <v>756</v>
      </c>
      <c r="D223" s="5">
        <v>5029056915</v>
      </c>
      <c r="E223" s="5">
        <v>246339420660</v>
      </c>
    </row>
    <row r="224" spans="1:5">
      <c r="A224" s="9">
        <v>45847</v>
      </c>
      <c r="B224" s="5">
        <v>6390</v>
      </c>
      <c r="C224" s="5">
        <v>431</v>
      </c>
      <c r="D224" s="5">
        <v>2743657185</v>
      </c>
      <c r="E224" s="5">
        <v>236352687390</v>
      </c>
    </row>
    <row r="225" spans="1:5">
      <c r="A225" s="9">
        <v>45846</v>
      </c>
      <c r="B225" s="5">
        <v>6410</v>
      </c>
      <c r="C225" s="5">
        <v>1785</v>
      </c>
      <c r="D225" s="5">
        <v>11731811640</v>
      </c>
      <c r="E225" s="5">
        <v>237092445410</v>
      </c>
    </row>
    <row r="226" spans="1:5">
      <c r="A226" s="9">
        <v>45845</v>
      </c>
      <c r="B226" s="5">
        <v>7990</v>
      </c>
      <c r="C226" s="5">
        <v>610</v>
      </c>
      <c r="D226" s="5">
        <v>4232000630</v>
      </c>
      <c r="E226" s="5">
        <v>295533328990</v>
      </c>
    </row>
    <row r="227" spans="1:5">
      <c r="A227" s="9">
        <v>45842</v>
      </c>
      <c r="B227" s="5">
        <v>6880</v>
      </c>
      <c r="C227" s="5">
        <v>475</v>
      </c>
      <c r="D227" s="5">
        <v>3358271320</v>
      </c>
      <c r="E227" s="5">
        <v>254476758880</v>
      </c>
    </row>
    <row r="228" spans="1:5">
      <c r="A228" s="9">
        <v>45841</v>
      </c>
      <c r="B228" s="5">
        <v>6960</v>
      </c>
      <c r="C228" s="5">
        <v>477</v>
      </c>
      <c r="D228" s="5">
        <v>3293356465</v>
      </c>
      <c r="E228" s="5">
        <v>257435790960</v>
      </c>
    </row>
    <row r="229" spans="1:5">
      <c r="A229" s="9">
        <v>45840</v>
      </c>
      <c r="B229" s="5">
        <v>6800</v>
      </c>
      <c r="C229" s="5">
        <v>518</v>
      </c>
      <c r="D229" s="5">
        <v>3357612390</v>
      </c>
      <c r="E229" s="5">
        <v>251517726800</v>
      </c>
    </row>
    <row r="230" spans="1:5">
      <c r="A230" s="9">
        <v>45839</v>
      </c>
      <c r="B230" s="5">
        <v>6560</v>
      </c>
      <c r="C230" s="5">
        <v>522</v>
      </c>
      <c r="D230" s="5">
        <v>3494328415</v>
      </c>
      <c r="E230" s="5">
        <v>242640630560</v>
      </c>
    </row>
    <row r="231" spans="1:5">
      <c r="A231" s="9">
        <v>45838</v>
      </c>
      <c r="B231" s="5">
        <v>6570</v>
      </c>
      <c r="C231" s="5">
        <v>334</v>
      </c>
      <c r="D231" s="5">
        <v>2257372955</v>
      </c>
      <c r="E231" s="5">
        <v>243010509570</v>
      </c>
    </row>
    <row r="232" spans="1:5">
      <c r="A232" s="9">
        <v>45835</v>
      </c>
      <c r="B232" s="5">
        <v>6770</v>
      </c>
      <c r="C232" s="5">
        <v>237</v>
      </c>
      <c r="D232" s="5">
        <v>1589478500</v>
      </c>
      <c r="E232" s="5">
        <v>250408089770</v>
      </c>
    </row>
    <row r="233" spans="1:5">
      <c r="A233" s="9">
        <v>45834</v>
      </c>
      <c r="B233" s="5">
        <v>6910</v>
      </c>
      <c r="C233" s="5">
        <v>658</v>
      </c>
      <c r="D233" s="5">
        <v>4460824385</v>
      </c>
      <c r="E233" s="5">
        <v>255586395910</v>
      </c>
    </row>
    <row r="234" spans="1:5">
      <c r="A234" s="9">
        <v>45833</v>
      </c>
      <c r="B234" s="5">
        <v>6700</v>
      </c>
      <c r="C234" s="5">
        <v>1289</v>
      </c>
      <c r="D234" s="5">
        <v>8316355000</v>
      </c>
      <c r="E234" s="5">
        <v>247818936700</v>
      </c>
    </row>
    <row r="235" spans="1:5">
      <c r="A235" s="9">
        <v>45832</v>
      </c>
      <c r="B235" s="5">
        <v>5900</v>
      </c>
      <c r="C235" s="5">
        <v>314</v>
      </c>
      <c r="D235" s="5">
        <v>1809474460</v>
      </c>
      <c r="E235" s="5">
        <v>218228615900</v>
      </c>
    </row>
    <row r="236" spans="1:5">
      <c r="A236" s="9">
        <v>45831</v>
      </c>
      <c r="B236" s="5">
        <v>5500</v>
      </c>
      <c r="C236" s="5">
        <v>182</v>
      </c>
      <c r="D236" s="5">
        <v>986328920</v>
      </c>
      <c r="E236" s="5">
        <v>203433455500</v>
      </c>
    </row>
    <row r="237" spans="1:5">
      <c r="A237" s="9">
        <v>45828</v>
      </c>
      <c r="B237" s="5">
        <v>5700</v>
      </c>
      <c r="C237" s="5">
        <v>312</v>
      </c>
      <c r="D237" s="5">
        <v>1735250400</v>
      </c>
      <c r="E237" s="5">
        <v>210831035700</v>
      </c>
    </row>
    <row r="238" spans="1:5">
      <c r="A238" s="9">
        <v>45827</v>
      </c>
      <c r="B238" s="5">
        <v>5440</v>
      </c>
      <c r="C238" s="5">
        <v>141</v>
      </c>
      <c r="D238" s="5">
        <v>764655780</v>
      </c>
      <c r="E238" s="5">
        <v>201214181440</v>
      </c>
    </row>
    <row r="239" spans="1:5">
      <c r="A239" s="9">
        <v>45826</v>
      </c>
      <c r="B239" s="5">
        <v>5430</v>
      </c>
      <c r="C239" s="5">
        <v>77</v>
      </c>
      <c r="D239" s="5">
        <v>414261100</v>
      </c>
      <c r="E239" s="5">
        <v>200844302430</v>
      </c>
    </row>
    <row r="240" spans="1:5">
      <c r="A240" s="9">
        <v>45825</v>
      </c>
      <c r="B240" s="5">
        <v>5310</v>
      </c>
      <c r="C240" s="5">
        <v>110</v>
      </c>
      <c r="D240" s="5">
        <v>585083540</v>
      </c>
      <c r="E240" s="5">
        <v>196405754310</v>
      </c>
    </row>
    <row r="241" spans="1:5">
      <c r="A241" s="9">
        <v>45824</v>
      </c>
      <c r="B241" s="5">
        <v>5220</v>
      </c>
      <c r="C241" s="5">
        <v>134</v>
      </c>
      <c r="D241" s="5">
        <v>683798420</v>
      </c>
      <c r="E241" s="5">
        <v>193076843220</v>
      </c>
    </row>
    <row r="242" spans="1:5">
      <c r="A242" s="9">
        <v>45821</v>
      </c>
      <c r="B242" s="5">
        <v>5190</v>
      </c>
      <c r="C242" s="5">
        <v>167</v>
      </c>
      <c r="D242" s="5">
        <v>874833120</v>
      </c>
      <c r="E242" s="5">
        <v>191967206190</v>
      </c>
    </row>
    <row r="243" spans="1:5">
      <c r="A243" s="9">
        <v>45820</v>
      </c>
      <c r="B243" s="5">
        <v>5400</v>
      </c>
      <c r="C243" s="5">
        <v>230</v>
      </c>
      <c r="D243" s="5">
        <v>1236941040</v>
      </c>
      <c r="E243" s="5">
        <v>199734665400</v>
      </c>
    </row>
    <row r="244" spans="1:5">
      <c r="A244" s="9">
        <v>45819</v>
      </c>
      <c r="B244" s="5">
        <v>5390</v>
      </c>
      <c r="C244" s="5">
        <v>67</v>
      </c>
      <c r="D244" s="5">
        <v>363531785</v>
      </c>
      <c r="E244" s="5">
        <v>199364786390</v>
      </c>
    </row>
    <row r="245" spans="1:5">
      <c r="A245" s="9">
        <v>45818</v>
      </c>
      <c r="B245" s="5">
        <v>5400</v>
      </c>
      <c r="C245" s="5">
        <v>96</v>
      </c>
      <c r="D245" s="5">
        <v>516372785</v>
      </c>
      <c r="E245" s="5">
        <v>199734665400</v>
      </c>
    </row>
    <row r="246" spans="1:5">
      <c r="A246" s="9">
        <v>45817</v>
      </c>
      <c r="B246" s="5">
        <v>5350</v>
      </c>
      <c r="C246" s="5">
        <v>96</v>
      </c>
      <c r="D246" s="5">
        <v>509041320</v>
      </c>
      <c r="E246" s="5">
        <v>197885270350</v>
      </c>
    </row>
    <row r="247" spans="1:5">
      <c r="A247" s="9">
        <v>45813</v>
      </c>
      <c r="B247" s="5">
        <v>5310</v>
      </c>
      <c r="C247" s="5">
        <v>124</v>
      </c>
      <c r="D247" s="5">
        <v>653652580</v>
      </c>
      <c r="E247" s="5">
        <v>196405754310</v>
      </c>
    </row>
    <row r="248" spans="1:5">
      <c r="A248" s="9">
        <v>45812</v>
      </c>
      <c r="B248" s="5">
        <v>5250</v>
      </c>
      <c r="C248" s="5">
        <v>136</v>
      </c>
      <c r="D248" s="5">
        <v>710799040</v>
      </c>
      <c r="E248" s="5">
        <v>194186480250</v>
      </c>
    </row>
    <row r="249" spans="1:5">
      <c r="A249" s="9">
        <v>45810</v>
      </c>
      <c r="B249" s="5">
        <v>5210</v>
      </c>
      <c r="C249" s="5">
        <v>110</v>
      </c>
      <c r="D249" s="5">
        <v>570495950</v>
      </c>
      <c r="E249" s="5">
        <v>192706964210</v>
      </c>
    </row>
    <row r="250" spans="1:5">
      <c r="A250" s="9">
        <v>45807</v>
      </c>
      <c r="B250" s="5">
        <v>5190</v>
      </c>
      <c r="C250" s="5">
        <v>126</v>
      </c>
      <c r="D250" s="5">
        <v>656164785</v>
      </c>
      <c r="E250" s="5">
        <v>191967206190</v>
      </c>
    </row>
    <row r="251" spans="1:5">
      <c r="A251" s="9">
        <v>45806</v>
      </c>
      <c r="B251" s="5">
        <v>5250</v>
      </c>
      <c r="C251" s="5">
        <v>275</v>
      </c>
      <c r="D251" s="5">
        <v>1417775435</v>
      </c>
      <c r="E251" s="5">
        <v>194186480250</v>
      </c>
    </row>
    <row r="252" spans="1:5">
      <c r="A252" s="9">
        <v>45805</v>
      </c>
      <c r="B252" s="5">
        <v>5330</v>
      </c>
      <c r="C252" s="5">
        <v>40</v>
      </c>
      <c r="D252" s="5">
        <v>214444815</v>
      </c>
      <c r="E252" s="5">
        <v>197145512330</v>
      </c>
    </row>
    <row r="253" spans="1:5">
      <c r="A253" s="9">
        <v>45804</v>
      </c>
      <c r="B253" s="5">
        <v>5290</v>
      </c>
      <c r="C253" s="5">
        <v>102</v>
      </c>
      <c r="D253" s="5">
        <v>540500360</v>
      </c>
      <c r="E253" s="5">
        <v>195665996290</v>
      </c>
    </row>
    <row r="254" spans="1:5">
      <c r="A254" s="9">
        <v>45803</v>
      </c>
      <c r="B254" s="5">
        <v>5390</v>
      </c>
      <c r="C254" s="5">
        <v>215</v>
      </c>
      <c r="D254" s="5">
        <v>1177679095</v>
      </c>
      <c r="E254" s="5">
        <v>199364786390</v>
      </c>
    </row>
    <row r="255" spans="1:5">
      <c r="A255" s="9">
        <v>45800</v>
      </c>
      <c r="B255" s="5">
        <v>5680</v>
      </c>
      <c r="C255" s="5">
        <v>431</v>
      </c>
      <c r="D255" s="5">
        <v>2472747210</v>
      </c>
      <c r="E255" s="5">
        <v>210091277680</v>
      </c>
    </row>
    <row r="256" spans="1:5">
      <c r="A256" s="9">
        <v>45799</v>
      </c>
      <c r="B256" s="5">
        <v>6000</v>
      </c>
      <c r="C256" s="5">
        <v>287</v>
      </c>
      <c r="D256" s="5">
        <v>1717871100</v>
      </c>
      <c r="E256" s="5">
        <v>221927406000</v>
      </c>
    </row>
    <row r="257" spans="1:5">
      <c r="A257" s="9">
        <v>45798</v>
      </c>
      <c r="B257" s="5">
        <v>5900</v>
      </c>
      <c r="C257" s="5">
        <v>181</v>
      </c>
      <c r="D257" s="5">
        <v>1065577850</v>
      </c>
      <c r="E257" s="5">
        <v>218228615900</v>
      </c>
    </row>
    <row r="258" spans="1:5">
      <c r="A258" s="9">
        <v>45797</v>
      </c>
      <c r="B258" s="5">
        <v>5710</v>
      </c>
      <c r="C258" s="5">
        <v>163</v>
      </c>
      <c r="D258" s="5">
        <v>939243795</v>
      </c>
      <c r="E258" s="5">
        <v>211200914710</v>
      </c>
    </row>
    <row r="259" spans="1:5">
      <c r="A259" s="9">
        <v>45796</v>
      </c>
      <c r="B259" s="5">
        <v>5700</v>
      </c>
      <c r="C259" s="5">
        <v>199</v>
      </c>
      <c r="D259" s="5">
        <v>1132119960</v>
      </c>
      <c r="E259" s="5">
        <v>210831035700</v>
      </c>
    </row>
    <row r="260" spans="1:5">
      <c r="A260" s="9">
        <v>45793</v>
      </c>
      <c r="B260" s="5">
        <v>5700</v>
      </c>
      <c r="C260" s="5">
        <v>135</v>
      </c>
      <c r="D260" s="5">
        <v>771743190</v>
      </c>
      <c r="E260" s="5">
        <v>210831035700</v>
      </c>
    </row>
    <row r="261" spans="1:5">
      <c r="A261" s="9">
        <v>45792</v>
      </c>
      <c r="B261" s="5">
        <v>5830</v>
      </c>
      <c r="C261" s="5">
        <v>171</v>
      </c>
      <c r="D261" s="5">
        <v>991753010</v>
      </c>
      <c r="E261" s="5">
        <v>215639462830</v>
      </c>
    </row>
    <row r="262" spans="1:5">
      <c r="A262" s="9">
        <v>45791</v>
      </c>
      <c r="B262" s="5">
        <v>5770</v>
      </c>
      <c r="C262" s="5">
        <v>165</v>
      </c>
      <c r="D262" s="5">
        <v>951527940</v>
      </c>
      <c r="E262" s="5">
        <v>213420188770</v>
      </c>
    </row>
    <row r="263" spans="1:5">
      <c r="A263" s="9">
        <v>45790</v>
      </c>
      <c r="B263" s="5">
        <v>5700</v>
      </c>
      <c r="C263" s="5">
        <v>148</v>
      </c>
      <c r="D263" s="5">
        <v>840498670</v>
      </c>
      <c r="E263" s="5">
        <v>210831035700</v>
      </c>
    </row>
    <row r="264" spans="1:5">
      <c r="A264" s="9">
        <v>45789</v>
      </c>
      <c r="B264" s="5">
        <v>5620</v>
      </c>
      <c r="C264" s="5">
        <v>110</v>
      </c>
      <c r="D264" s="5">
        <v>618208730</v>
      </c>
      <c r="E264" s="5">
        <v>207872003620</v>
      </c>
    </row>
    <row r="265" spans="1:5">
      <c r="A265" s="9">
        <v>45786</v>
      </c>
      <c r="B265" s="5">
        <v>5650</v>
      </c>
      <c r="C265" s="5">
        <v>172</v>
      </c>
      <c r="D265" s="5">
        <v>977733950</v>
      </c>
      <c r="E265" s="5">
        <v>208981640650</v>
      </c>
    </row>
    <row r="266" spans="1:5">
      <c r="A266" s="9">
        <v>45785</v>
      </c>
      <c r="B266" s="5">
        <v>5800</v>
      </c>
      <c r="C266" s="5">
        <v>347</v>
      </c>
      <c r="D266" s="5">
        <v>2016484790</v>
      </c>
      <c r="E266" s="5">
        <v>214529825800</v>
      </c>
    </row>
    <row r="267" spans="1:5">
      <c r="A267" s="9">
        <v>45784</v>
      </c>
      <c r="B267" s="5">
        <v>5530</v>
      </c>
      <c r="C267" s="5">
        <v>189</v>
      </c>
      <c r="D267" s="5">
        <v>1037686900</v>
      </c>
      <c r="E267" s="5">
        <v>204543092530</v>
      </c>
    </row>
    <row r="268" spans="1:5">
      <c r="A268" s="9">
        <v>45779</v>
      </c>
      <c r="B268" s="5">
        <v>5250</v>
      </c>
      <c r="C268" s="5">
        <v>81</v>
      </c>
      <c r="D268" s="5">
        <v>422298700</v>
      </c>
      <c r="E268" s="5">
        <v>194186480250</v>
      </c>
    </row>
    <row r="269" spans="1:5">
      <c r="A269" s="9">
        <v>45777</v>
      </c>
      <c r="B269" s="5">
        <v>5280</v>
      </c>
      <c r="C269" s="5">
        <v>121</v>
      </c>
      <c r="D269" s="5">
        <v>644706580</v>
      </c>
      <c r="E269" s="5">
        <v>195296117280</v>
      </c>
    </row>
    <row r="270" spans="1:5">
      <c r="A270" s="9">
        <v>45776</v>
      </c>
      <c r="B270" s="5">
        <v>5410</v>
      </c>
      <c r="C270" s="5">
        <v>143</v>
      </c>
      <c r="D270" s="5">
        <v>769780060</v>
      </c>
      <c r="E270" s="5">
        <v>200104544410</v>
      </c>
    </row>
    <row r="271" spans="1:5">
      <c r="A271" s="9">
        <v>45775</v>
      </c>
      <c r="B271" s="5">
        <v>5340</v>
      </c>
      <c r="C271" s="5">
        <v>121</v>
      </c>
      <c r="D271" s="5">
        <v>648553230</v>
      </c>
      <c r="E271" s="5">
        <v>197515391340</v>
      </c>
    </row>
    <row r="272" spans="1:5">
      <c r="A272" s="9">
        <v>45772</v>
      </c>
      <c r="B272" s="5">
        <v>5400</v>
      </c>
      <c r="C272" s="5">
        <v>123</v>
      </c>
      <c r="D272" s="5">
        <v>663265230</v>
      </c>
      <c r="E272" s="5">
        <v>199734665400</v>
      </c>
    </row>
    <row r="273" spans="1:5">
      <c r="A273" s="9">
        <v>45771</v>
      </c>
      <c r="B273" s="5">
        <v>5280</v>
      </c>
      <c r="C273" s="5">
        <v>170</v>
      </c>
      <c r="D273" s="5">
        <v>901767905</v>
      </c>
      <c r="E273" s="5">
        <v>195296117280</v>
      </c>
    </row>
    <row r="274" spans="1:5">
      <c r="A274" s="9">
        <v>45770</v>
      </c>
      <c r="B274" s="5">
        <v>5170</v>
      </c>
      <c r="C274" s="5">
        <v>84</v>
      </c>
      <c r="D274" s="5">
        <v>435696890</v>
      </c>
      <c r="E274" s="5">
        <v>191227448170</v>
      </c>
    </row>
    <row r="275" spans="1:5">
      <c r="A275" s="9">
        <v>45769</v>
      </c>
      <c r="B275" s="5">
        <v>5110</v>
      </c>
      <c r="C275" s="5">
        <v>138</v>
      </c>
      <c r="D275" s="5">
        <v>692157855</v>
      </c>
      <c r="E275" s="5">
        <v>189008174110</v>
      </c>
    </row>
    <row r="276" spans="1:5">
      <c r="A276" s="9">
        <v>45768</v>
      </c>
      <c r="B276" s="5">
        <v>5100</v>
      </c>
      <c r="C276" s="5">
        <v>223</v>
      </c>
      <c r="D276" s="5">
        <v>1159724425</v>
      </c>
      <c r="E276" s="5">
        <v>188638295100</v>
      </c>
    </row>
    <row r="277" spans="1:5">
      <c r="A277" s="9">
        <v>45765</v>
      </c>
      <c r="B277" s="5">
        <v>5290</v>
      </c>
      <c r="C277" s="5">
        <v>162</v>
      </c>
      <c r="D277" s="5">
        <v>839084640</v>
      </c>
      <c r="E277" s="5">
        <v>195665996290</v>
      </c>
    </row>
    <row r="278" spans="1:5">
      <c r="A278" s="9">
        <v>45764</v>
      </c>
      <c r="B278" s="5">
        <v>5100</v>
      </c>
      <c r="C278" s="5">
        <v>108</v>
      </c>
      <c r="D278" s="5">
        <v>538225190</v>
      </c>
      <c r="E278" s="5">
        <v>188638295100</v>
      </c>
    </row>
    <row r="279" spans="1:5">
      <c r="A279" s="9">
        <v>45763</v>
      </c>
      <c r="B279" s="5">
        <v>4995</v>
      </c>
      <c r="C279" s="5">
        <v>139</v>
      </c>
      <c r="D279" s="5">
        <v>699195170</v>
      </c>
      <c r="E279" s="5">
        <v>184754565495</v>
      </c>
    </row>
    <row r="280" spans="1:5">
      <c r="A280" s="9">
        <v>45762</v>
      </c>
      <c r="B280" s="5">
        <v>4990</v>
      </c>
      <c r="C280" s="5">
        <v>178</v>
      </c>
      <c r="D280" s="5">
        <v>886026702</v>
      </c>
      <c r="E280" s="5">
        <v>184569625990</v>
      </c>
    </row>
    <row r="281" spans="1:5">
      <c r="A281" s="9">
        <v>45761</v>
      </c>
      <c r="B281" s="5">
        <v>4905</v>
      </c>
      <c r="C281" s="5">
        <v>649</v>
      </c>
      <c r="D281" s="5">
        <v>3214617041</v>
      </c>
      <c r="E281" s="5">
        <v>181425654405</v>
      </c>
    </row>
    <row r="282" spans="1:5">
      <c r="A282" s="9">
        <v>45758</v>
      </c>
      <c r="B282" s="5">
        <v>4395</v>
      </c>
      <c r="C282" s="5">
        <v>65</v>
      </c>
      <c r="D282" s="5">
        <v>279393895</v>
      </c>
      <c r="E282" s="5">
        <v>162561824895</v>
      </c>
    </row>
    <row r="283" spans="1:5">
      <c r="A283" s="9">
        <v>45757</v>
      </c>
      <c r="B283" s="5">
        <v>4245</v>
      </c>
      <c r="C283" s="5">
        <v>111</v>
      </c>
      <c r="D283" s="5">
        <v>468161661</v>
      </c>
      <c r="E283" s="5">
        <v>157013639745</v>
      </c>
    </row>
    <row r="284" spans="1:5">
      <c r="A284" s="9">
        <v>45756</v>
      </c>
      <c r="B284" s="5">
        <v>3870</v>
      </c>
      <c r="C284" s="5">
        <v>161</v>
      </c>
      <c r="D284" s="5">
        <v>634597669</v>
      </c>
      <c r="E284" s="5">
        <v>143143176870</v>
      </c>
    </row>
    <row r="285" spans="1:5">
      <c r="A285" s="9">
        <v>45755</v>
      </c>
      <c r="B285" s="5">
        <v>4105</v>
      </c>
      <c r="C285" s="5">
        <v>89</v>
      </c>
      <c r="D285" s="5">
        <v>372252315</v>
      </c>
      <c r="E285" s="5">
        <v>151835333605</v>
      </c>
    </row>
    <row r="286" spans="1:5">
      <c r="A286" s="9">
        <v>45754</v>
      </c>
      <c r="B286" s="5">
        <v>4180</v>
      </c>
      <c r="C286" s="5">
        <v>291</v>
      </c>
      <c r="D286" s="5">
        <v>1210339183</v>
      </c>
      <c r="E286" s="5">
        <v>154609426180</v>
      </c>
    </row>
    <row r="287" spans="1:5">
      <c r="A287" s="9">
        <v>45751</v>
      </c>
      <c r="B287" s="5">
        <v>4520</v>
      </c>
      <c r="C287" s="5">
        <v>110</v>
      </c>
      <c r="D287" s="5">
        <v>497812370</v>
      </c>
      <c r="E287" s="5">
        <v>167185312520</v>
      </c>
    </row>
    <row r="288" spans="1:5">
      <c r="A288" s="9">
        <v>45750</v>
      </c>
      <c r="B288" s="5">
        <v>4660</v>
      </c>
      <c r="C288" s="5">
        <v>146</v>
      </c>
      <c r="D288" s="5">
        <v>659803538</v>
      </c>
      <c r="E288" s="5">
        <v>172363618660</v>
      </c>
    </row>
    <row r="289" spans="1:5">
      <c r="A289" s="9">
        <v>45749</v>
      </c>
      <c r="B289" s="5">
        <v>4555</v>
      </c>
      <c r="C289" s="5">
        <v>110</v>
      </c>
      <c r="D289" s="5">
        <v>506469271</v>
      </c>
      <c r="E289" s="5">
        <v>168479889055</v>
      </c>
    </row>
    <row r="290" spans="1:5">
      <c r="A290" s="9">
        <v>45748</v>
      </c>
      <c r="B290" s="5">
        <v>4800</v>
      </c>
      <c r="C290" s="5">
        <v>57</v>
      </c>
      <c r="D290" s="5">
        <v>272285396</v>
      </c>
      <c r="E290" s="5">
        <v>177541924800</v>
      </c>
    </row>
    <row r="291" spans="1:5">
      <c r="A291" s="9">
        <v>45747</v>
      </c>
      <c r="B291" s="5">
        <v>4800</v>
      </c>
      <c r="C291" s="5">
        <v>94</v>
      </c>
      <c r="D291" s="5">
        <v>442124315</v>
      </c>
      <c r="E291" s="5">
        <v>177541924800</v>
      </c>
    </row>
    <row r="292" spans="1:5">
      <c r="A292" s="9">
        <v>45744</v>
      </c>
      <c r="B292" s="5">
        <v>4805</v>
      </c>
      <c r="C292" s="5">
        <v>131</v>
      </c>
      <c r="D292" s="5">
        <v>633797480</v>
      </c>
      <c r="E292" s="5">
        <v>177726864305</v>
      </c>
    </row>
    <row r="293" spans="1:5">
      <c r="A293" s="9">
        <v>45743</v>
      </c>
      <c r="B293" s="5">
        <v>4955</v>
      </c>
      <c r="C293" s="5">
        <v>132</v>
      </c>
      <c r="D293" s="5">
        <v>654733345</v>
      </c>
      <c r="E293" s="5">
        <v>183275049455</v>
      </c>
    </row>
    <row r="294" spans="1:5">
      <c r="A294" s="9">
        <v>45742</v>
      </c>
      <c r="B294" s="5">
        <v>5080</v>
      </c>
      <c r="C294" s="5">
        <v>102</v>
      </c>
      <c r="D294" s="5">
        <v>516575560</v>
      </c>
      <c r="E294" s="5">
        <v>187898537080</v>
      </c>
    </row>
    <row r="295" spans="1:5">
      <c r="A295" s="9">
        <v>45741</v>
      </c>
      <c r="B295" s="5">
        <v>5010</v>
      </c>
      <c r="C295" s="5">
        <v>260</v>
      </c>
      <c r="D295" s="5">
        <v>1324168965</v>
      </c>
      <c r="E295" s="5">
        <v>185309384010</v>
      </c>
    </row>
    <row r="296" spans="1:5">
      <c r="A296" s="9">
        <v>45740</v>
      </c>
      <c r="B296" s="5">
        <v>5100</v>
      </c>
      <c r="C296" s="5">
        <v>215</v>
      </c>
      <c r="D296" s="5">
        <v>1134150580</v>
      </c>
      <c r="E296" s="5">
        <v>188638295100</v>
      </c>
    </row>
    <row r="297" spans="1:5">
      <c r="A297" s="9">
        <v>45737</v>
      </c>
      <c r="B297" s="5">
        <v>5300</v>
      </c>
      <c r="C297" s="5">
        <v>90</v>
      </c>
      <c r="D297" s="5">
        <v>473649560</v>
      </c>
      <c r="E297" s="5">
        <v>196035875300</v>
      </c>
    </row>
    <row r="298" spans="1:5">
      <c r="A298" s="9">
        <v>45736</v>
      </c>
      <c r="B298" s="5">
        <v>5270</v>
      </c>
      <c r="C298" s="5">
        <v>78</v>
      </c>
      <c r="D298" s="5">
        <v>411159775</v>
      </c>
      <c r="E298" s="5">
        <v>194926238270</v>
      </c>
    </row>
    <row r="299" spans="1:5">
      <c r="A299" s="9">
        <v>45735</v>
      </c>
      <c r="B299" s="5">
        <v>5270</v>
      </c>
      <c r="C299" s="5">
        <v>55</v>
      </c>
      <c r="D299" s="5">
        <v>290858040</v>
      </c>
      <c r="E299" s="5">
        <v>194926238270</v>
      </c>
    </row>
    <row r="300" spans="1:5">
      <c r="A300" s="9">
        <v>45734</v>
      </c>
      <c r="B300" s="5">
        <v>5260</v>
      </c>
      <c r="C300" s="5">
        <v>63</v>
      </c>
      <c r="D300" s="5">
        <v>334992685</v>
      </c>
      <c r="E300" s="5">
        <v>194556359260</v>
      </c>
    </row>
    <row r="301" spans="1:5">
      <c r="A301" s="9">
        <v>45733</v>
      </c>
      <c r="B301" s="5">
        <v>5310</v>
      </c>
      <c r="C301" s="5">
        <v>87</v>
      </c>
      <c r="D301" s="5">
        <v>465377330</v>
      </c>
      <c r="E301" s="5">
        <v>196405754310</v>
      </c>
    </row>
    <row r="302" spans="1:5">
      <c r="A302" s="9">
        <v>45730</v>
      </c>
      <c r="B302" s="5">
        <v>5450</v>
      </c>
      <c r="C302" s="5">
        <v>108</v>
      </c>
      <c r="D302" s="5">
        <v>583164950</v>
      </c>
      <c r="E302" s="5">
        <v>201584060450</v>
      </c>
    </row>
    <row r="303" spans="1:5">
      <c r="A303" s="9">
        <v>45729</v>
      </c>
      <c r="B303" s="5">
        <v>5250</v>
      </c>
      <c r="C303" s="5">
        <v>94</v>
      </c>
      <c r="D303" s="5">
        <v>495674500</v>
      </c>
      <c r="E303" s="5">
        <v>194186480250</v>
      </c>
    </row>
    <row r="304" spans="1:5">
      <c r="A304" s="9">
        <v>45728</v>
      </c>
      <c r="B304" s="5">
        <v>5290</v>
      </c>
      <c r="C304" s="5">
        <v>119</v>
      </c>
      <c r="D304" s="5">
        <v>621121950</v>
      </c>
      <c r="E304" s="5">
        <v>195665996290</v>
      </c>
    </row>
    <row r="305" spans="1:5">
      <c r="A305" s="9">
        <v>45727</v>
      </c>
      <c r="B305" s="5">
        <v>5160</v>
      </c>
      <c r="C305" s="5">
        <v>153</v>
      </c>
      <c r="D305" s="5">
        <v>789731855</v>
      </c>
      <c r="E305" s="5">
        <v>190857569160</v>
      </c>
    </row>
    <row r="306" spans="1:5">
      <c r="A306" s="9">
        <v>45726</v>
      </c>
      <c r="B306" s="5">
        <v>5330</v>
      </c>
      <c r="C306" s="5">
        <v>133</v>
      </c>
      <c r="D306" s="5">
        <v>713515070</v>
      </c>
      <c r="E306" s="5">
        <v>197145512330</v>
      </c>
    </row>
    <row r="307" spans="1:5">
      <c r="A307" s="9">
        <v>45723</v>
      </c>
      <c r="B307" s="5">
        <v>5410</v>
      </c>
      <c r="C307" s="5">
        <v>275</v>
      </c>
      <c r="D307" s="5">
        <v>1507353230</v>
      </c>
      <c r="E307" s="5">
        <v>200104544410</v>
      </c>
    </row>
    <row r="308" spans="1:5">
      <c r="A308" s="9">
        <v>45722</v>
      </c>
      <c r="B308" s="5">
        <v>5670</v>
      </c>
      <c r="C308" s="5">
        <v>125</v>
      </c>
      <c r="D308" s="5">
        <v>710514840</v>
      </c>
      <c r="E308" s="5">
        <v>209721398670</v>
      </c>
    </row>
    <row r="309" spans="1:5">
      <c r="A309" s="9">
        <v>45721</v>
      </c>
      <c r="B309" s="5">
        <v>5880</v>
      </c>
      <c r="C309" s="5">
        <v>176</v>
      </c>
      <c r="D309" s="5">
        <v>1035845075</v>
      </c>
      <c r="E309" s="5">
        <v>217488857880</v>
      </c>
    </row>
    <row r="310" spans="1:5">
      <c r="A310" s="9">
        <v>45720</v>
      </c>
      <c r="B310" s="5">
        <v>5870</v>
      </c>
      <c r="C310" s="5">
        <v>81</v>
      </c>
      <c r="D310" s="5">
        <v>467041450</v>
      </c>
      <c r="E310" s="5">
        <v>217118978870</v>
      </c>
    </row>
    <row r="311" spans="1:5">
      <c r="A311" s="9">
        <v>45716</v>
      </c>
      <c r="B311" s="5">
        <v>5730</v>
      </c>
      <c r="C311" s="5">
        <v>172</v>
      </c>
      <c r="D311" s="5">
        <v>986964920</v>
      </c>
      <c r="E311" s="5">
        <v>211940672730</v>
      </c>
    </row>
    <row r="312" spans="1:5">
      <c r="A312" s="9">
        <v>45715</v>
      </c>
      <c r="B312" s="5">
        <v>5850</v>
      </c>
      <c r="C312" s="5">
        <v>157</v>
      </c>
      <c r="D312" s="5">
        <v>922903320</v>
      </c>
      <c r="E312" s="5">
        <v>216379220850</v>
      </c>
    </row>
    <row r="313" spans="1:5">
      <c r="A313" s="9">
        <v>45714</v>
      </c>
      <c r="B313" s="5">
        <v>5990</v>
      </c>
      <c r="C313" s="5">
        <v>272</v>
      </c>
      <c r="D313" s="5">
        <v>1627645900</v>
      </c>
      <c r="E313" s="5">
        <v>221557526990</v>
      </c>
    </row>
    <row r="314" spans="1:5">
      <c r="A314" s="9">
        <v>45713</v>
      </c>
      <c r="B314" s="5">
        <v>5820</v>
      </c>
      <c r="C314" s="5">
        <v>129</v>
      </c>
      <c r="D314" s="5">
        <v>757706420</v>
      </c>
      <c r="E314" s="5">
        <v>215269583820</v>
      </c>
    </row>
    <row r="315" spans="1:5">
      <c r="A315" s="9">
        <v>45712</v>
      </c>
      <c r="B315" s="5">
        <v>6010</v>
      </c>
      <c r="C315" s="5">
        <v>321</v>
      </c>
      <c r="D315" s="5">
        <v>1858092960</v>
      </c>
      <c r="E315" s="5">
        <v>222297285010</v>
      </c>
    </row>
    <row r="316" spans="1:5">
      <c r="A316" s="9">
        <v>45709</v>
      </c>
      <c r="B316" s="5">
        <v>5770</v>
      </c>
      <c r="C316" s="5">
        <v>130</v>
      </c>
      <c r="D316" s="5">
        <v>759935920</v>
      </c>
      <c r="E316" s="5">
        <v>213420188770</v>
      </c>
    </row>
    <row r="317" spans="1:5">
      <c r="A317" s="9">
        <v>45708</v>
      </c>
      <c r="B317" s="5">
        <v>5850</v>
      </c>
      <c r="C317" s="5">
        <v>138</v>
      </c>
      <c r="D317" s="5">
        <v>804637510</v>
      </c>
      <c r="E317" s="5">
        <v>216379220850</v>
      </c>
    </row>
    <row r="318" spans="1:5">
      <c r="A318" s="9">
        <v>45707</v>
      </c>
      <c r="B318" s="5">
        <v>5950</v>
      </c>
      <c r="C318" s="5">
        <v>171</v>
      </c>
      <c r="D318" s="5">
        <v>1012503470</v>
      </c>
      <c r="E318" s="5">
        <v>220078010950</v>
      </c>
    </row>
    <row r="319" spans="1:5">
      <c r="A319" s="9">
        <v>45706</v>
      </c>
      <c r="B319" s="5">
        <v>5960</v>
      </c>
      <c r="C319" s="5">
        <v>143</v>
      </c>
      <c r="D319" s="5">
        <v>857749980</v>
      </c>
      <c r="E319" s="5">
        <v>220447889960</v>
      </c>
    </row>
    <row r="320" spans="1:5">
      <c r="A320" s="9">
        <v>45705</v>
      </c>
      <c r="B320" s="5">
        <v>6060</v>
      </c>
      <c r="C320" s="5">
        <v>278</v>
      </c>
      <c r="D320" s="5">
        <v>1660631430</v>
      </c>
      <c r="E320" s="5">
        <v>224146680060</v>
      </c>
    </row>
    <row r="321" spans="1:5">
      <c r="A321" s="9">
        <v>45702</v>
      </c>
      <c r="B321" s="5">
        <v>5800</v>
      </c>
      <c r="C321" s="5">
        <v>469</v>
      </c>
      <c r="D321" s="5">
        <v>2715976120</v>
      </c>
      <c r="E321" s="5">
        <v>214529825800</v>
      </c>
    </row>
    <row r="322" spans="1:5">
      <c r="A322" s="9">
        <v>45701</v>
      </c>
      <c r="B322" s="5">
        <v>5980</v>
      </c>
      <c r="C322" s="5">
        <v>238</v>
      </c>
      <c r="D322" s="5">
        <v>1422109270</v>
      </c>
      <c r="E322" s="5">
        <v>221187647980</v>
      </c>
    </row>
    <row r="323" spans="1:5">
      <c r="A323" s="9">
        <v>45700</v>
      </c>
      <c r="B323" s="5">
        <v>5960</v>
      </c>
      <c r="C323" s="5">
        <v>496</v>
      </c>
      <c r="D323" s="5">
        <v>3012402820</v>
      </c>
      <c r="E323" s="5">
        <v>220447889960</v>
      </c>
    </row>
    <row r="324" spans="1:5">
      <c r="A324" s="9">
        <v>45699</v>
      </c>
      <c r="B324" s="5">
        <v>6220</v>
      </c>
      <c r="C324" s="5">
        <v>881</v>
      </c>
      <c r="D324" s="5">
        <v>5522017300</v>
      </c>
      <c r="E324" s="5">
        <v>230064744220</v>
      </c>
    </row>
    <row r="325" spans="1:5">
      <c r="A325" s="9">
        <v>45698</v>
      </c>
      <c r="B325" s="5">
        <v>6130</v>
      </c>
      <c r="C325" s="5">
        <v>2409</v>
      </c>
      <c r="D325" s="5">
        <v>14711399310</v>
      </c>
      <c r="E325" s="5">
        <v>226735833130</v>
      </c>
    </row>
    <row r="326" spans="1:5">
      <c r="A326" s="9">
        <v>45695</v>
      </c>
      <c r="B326" s="5">
        <v>5370</v>
      </c>
      <c r="C326" s="5">
        <v>162</v>
      </c>
      <c r="D326" s="5">
        <v>862759050</v>
      </c>
      <c r="E326" s="5">
        <v>198625028370</v>
      </c>
    </row>
    <row r="327" spans="1:5">
      <c r="A327" s="9">
        <v>45694</v>
      </c>
      <c r="B327" s="5">
        <v>5440</v>
      </c>
      <c r="C327" s="5">
        <v>277</v>
      </c>
      <c r="D327" s="5">
        <v>1474813410</v>
      </c>
      <c r="E327" s="5">
        <v>201214181440</v>
      </c>
    </row>
    <row r="328" spans="1:5">
      <c r="A328" s="9">
        <v>45693</v>
      </c>
      <c r="B328" s="5">
        <v>5100</v>
      </c>
      <c r="C328" s="5">
        <v>79</v>
      </c>
      <c r="D328" s="5">
        <v>396749385</v>
      </c>
      <c r="E328" s="5">
        <v>188638295100</v>
      </c>
    </row>
    <row r="329" spans="1:5">
      <c r="A329" s="9">
        <v>45692</v>
      </c>
      <c r="B329" s="5">
        <v>5020</v>
      </c>
      <c r="C329" s="5">
        <v>79</v>
      </c>
      <c r="D329" s="5">
        <v>393355770</v>
      </c>
      <c r="E329" s="5">
        <v>185679263020</v>
      </c>
    </row>
    <row r="330" spans="1:5">
      <c r="A330" s="9">
        <v>45691</v>
      </c>
      <c r="B330" s="5">
        <v>4870</v>
      </c>
      <c r="C330" s="5">
        <v>136</v>
      </c>
      <c r="D330" s="5">
        <v>658788660</v>
      </c>
      <c r="E330" s="5">
        <v>180131077870</v>
      </c>
    </row>
    <row r="331" spans="1:5">
      <c r="A331" s="9">
        <v>45688</v>
      </c>
      <c r="B331" s="5">
        <v>5010</v>
      </c>
      <c r="C331" s="5">
        <v>217</v>
      </c>
      <c r="D331" s="5">
        <v>1082710240</v>
      </c>
      <c r="E331" s="5">
        <v>185309384010</v>
      </c>
    </row>
    <row r="332" spans="1:5">
      <c r="A332" s="9">
        <v>45681</v>
      </c>
      <c r="B332" s="5">
        <v>5040</v>
      </c>
      <c r="C332" s="5">
        <v>473</v>
      </c>
      <c r="D332" s="5">
        <v>2395931205</v>
      </c>
      <c r="E332" s="5">
        <v>186419021040</v>
      </c>
    </row>
    <row r="333" spans="1:5">
      <c r="A333" s="9">
        <v>45680</v>
      </c>
      <c r="B333" s="5">
        <v>5380</v>
      </c>
      <c r="C333" s="5">
        <v>179</v>
      </c>
      <c r="D333" s="5">
        <v>964311450</v>
      </c>
      <c r="E333" s="5">
        <v>198994907380</v>
      </c>
    </row>
    <row r="334" spans="1:5">
      <c r="A334" s="9">
        <v>45679</v>
      </c>
      <c r="B334" s="5">
        <v>5550</v>
      </c>
      <c r="C334" s="5">
        <v>660</v>
      </c>
      <c r="D334" s="5">
        <v>3557429770</v>
      </c>
      <c r="E334" s="5">
        <v>205282850550</v>
      </c>
    </row>
    <row r="335" spans="1:5">
      <c r="A335" s="9">
        <v>45678</v>
      </c>
      <c r="B335" s="5">
        <v>5540</v>
      </c>
      <c r="C335" s="5">
        <v>246</v>
      </c>
      <c r="D335" s="5">
        <v>1347682310</v>
      </c>
      <c r="E335" s="5">
        <v>204912971540</v>
      </c>
    </row>
    <row r="336" spans="1:5">
      <c r="A336" s="9">
        <v>45677</v>
      </c>
      <c r="B336" s="5">
        <v>5500</v>
      </c>
      <c r="C336" s="5">
        <v>454</v>
      </c>
      <c r="D336" s="5">
        <v>2540076670</v>
      </c>
      <c r="E336" s="5">
        <v>203433455500</v>
      </c>
    </row>
    <row r="337" spans="1:5">
      <c r="A337" s="9">
        <v>45674</v>
      </c>
      <c r="B337" s="5">
        <v>5560</v>
      </c>
      <c r="C337" s="5">
        <v>323</v>
      </c>
      <c r="D337" s="5">
        <v>1823900490</v>
      </c>
      <c r="E337" s="5">
        <v>205652729560</v>
      </c>
    </row>
    <row r="338" spans="1:5">
      <c r="A338" s="9">
        <v>45673</v>
      </c>
      <c r="B338" s="5">
        <v>5640</v>
      </c>
      <c r="C338" s="5">
        <v>297</v>
      </c>
      <c r="D338" s="5">
        <v>1677461240</v>
      </c>
      <c r="E338" s="5">
        <v>208611761640</v>
      </c>
    </row>
    <row r="339" spans="1:5">
      <c r="A339" s="9">
        <v>45672</v>
      </c>
      <c r="B339" s="5">
        <v>5580</v>
      </c>
      <c r="C339" s="5">
        <v>198</v>
      </c>
      <c r="D339" s="5">
        <v>1102124480</v>
      </c>
      <c r="E339" s="5">
        <v>206392487580</v>
      </c>
    </row>
    <row r="340" spans="1:5">
      <c r="A340" s="9">
        <v>45671</v>
      </c>
      <c r="B340" s="5">
        <v>5680</v>
      </c>
      <c r="C340" s="5">
        <v>159</v>
      </c>
      <c r="D340" s="5">
        <v>893451870</v>
      </c>
      <c r="E340" s="5">
        <v>210091277680</v>
      </c>
    </row>
    <row r="341" spans="1:5">
      <c r="A341" s="9">
        <v>45670</v>
      </c>
      <c r="B341" s="5">
        <v>5580</v>
      </c>
      <c r="C341" s="5">
        <v>298</v>
      </c>
      <c r="D341" s="5">
        <v>1656124670</v>
      </c>
      <c r="E341" s="5">
        <v>206392487580</v>
      </c>
    </row>
    <row r="342" spans="1:5">
      <c r="A342" s="9">
        <v>45667</v>
      </c>
      <c r="B342" s="5">
        <v>5760</v>
      </c>
      <c r="C342" s="5">
        <v>654</v>
      </c>
      <c r="D342" s="5">
        <v>3732756240</v>
      </c>
      <c r="E342" s="5">
        <v>213050309760</v>
      </c>
    </row>
    <row r="343" spans="1:5">
      <c r="A343" s="9">
        <v>45666</v>
      </c>
      <c r="B343" s="5">
        <v>5380</v>
      </c>
      <c r="C343" s="5">
        <v>421</v>
      </c>
      <c r="D343" s="5">
        <v>2314087380</v>
      </c>
      <c r="E343" s="5">
        <v>198994907380</v>
      </c>
    </row>
    <row r="344" spans="1:5">
      <c r="A344" s="9">
        <v>45665</v>
      </c>
      <c r="B344" s="5">
        <v>5790</v>
      </c>
      <c r="C344" s="5">
        <v>952</v>
      </c>
      <c r="D344" s="5">
        <v>5421703540</v>
      </c>
      <c r="E344" s="5">
        <v>214159946790</v>
      </c>
    </row>
    <row r="345" spans="1:5">
      <c r="A345" s="9">
        <v>45664</v>
      </c>
      <c r="B345" s="5">
        <v>5220</v>
      </c>
      <c r="C345" s="5">
        <v>297</v>
      </c>
      <c r="D345" s="5">
        <v>1570810720</v>
      </c>
      <c r="E345" s="5">
        <v>193076843220</v>
      </c>
    </row>
    <row r="346" spans="1:5">
      <c r="A346" s="9">
        <v>45663</v>
      </c>
      <c r="B346" s="5">
        <v>5430</v>
      </c>
      <c r="C346" s="5">
        <v>144</v>
      </c>
      <c r="D346" s="5">
        <v>788146460</v>
      </c>
      <c r="E346" s="5">
        <v>200844302430</v>
      </c>
    </row>
    <row r="347" spans="1:5">
      <c r="A347" s="9">
        <v>45660</v>
      </c>
      <c r="B347" s="5">
        <v>5470</v>
      </c>
      <c r="C347" s="5">
        <v>191</v>
      </c>
      <c r="D347" s="5">
        <v>1029709000</v>
      </c>
      <c r="E347" s="5">
        <v>202323818470</v>
      </c>
    </row>
    <row r="348" spans="1:5">
      <c r="A348" s="9">
        <v>45659</v>
      </c>
      <c r="B348" s="5">
        <v>5340</v>
      </c>
      <c r="C348" s="5">
        <v>238</v>
      </c>
      <c r="D348" s="5">
        <v>1256914950</v>
      </c>
      <c r="E348" s="5">
        <v>197515391340</v>
      </c>
    </row>
    <row r="349" spans="1:5">
      <c r="A349" s="9">
        <v>45656</v>
      </c>
      <c r="B349" s="5">
        <v>5280</v>
      </c>
      <c r="C349" s="5">
        <v>230</v>
      </c>
      <c r="D349" s="5">
        <v>1197499330</v>
      </c>
      <c r="E349" s="5">
        <v>195296117280</v>
      </c>
    </row>
    <row r="350" spans="1:5">
      <c r="A350" s="9">
        <v>45653</v>
      </c>
      <c r="B350" s="5">
        <v>5310</v>
      </c>
      <c r="C350" s="5">
        <v>493</v>
      </c>
      <c r="D350" s="5">
        <v>2564926590</v>
      </c>
      <c r="E350" s="5">
        <v>196405754310</v>
      </c>
    </row>
    <row r="351" spans="1:5">
      <c r="A351" s="9">
        <v>45652</v>
      </c>
      <c r="B351" s="5">
        <v>5070</v>
      </c>
      <c r="C351" s="5">
        <v>299</v>
      </c>
      <c r="D351" s="5">
        <v>1544901300</v>
      </c>
      <c r="E351" s="5">
        <v>187528658070</v>
      </c>
    </row>
    <row r="352" spans="1:5">
      <c r="A352" s="9">
        <v>45650</v>
      </c>
      <c r="B352" s="5">
        <v>5150</v>
      </c>
      <c r="C352" s="5">
        <v>2009</v>
      </c>
      <c r="D352" s="5">
        <v>10585957425</v>
      </c>
      <c r="E352" s="5">
        <v>190487690150</v>
      </c>
    </row>
    <row r="353" spans="1:5">
      <c r="A353" s="9">
        <v>45649</v>
      </c>
      <c r="B353" s="5">
        <v>4755</v>
      </c>
      <c r="C353" s="5">
        <v>194</v>
      </c>
      <c r="D353" s="5">
        <v>901877285</v>
      </c>
      <c r="E353" s="5">
        <v>175877469255</v>
      </c>
    </row>
    <row r="354" spans="1:5">
      <c r="A354" s="9">
        <v>45646</v>
      </c>
      <c r="B354" s="5">
        <v>4405</v>
      </c>
      <c r="C354" s="5">
        <v>356</v>
      </c>
      <c r="D354" s="5">
        <v>1585935760</v>
      </c>
      <c r="E354" s="5">
        <v>162931703905</v>
      </c>
    </row>
    <row r="355" spans="1:5">
      <c r="A355" s="9">
        <v>45645</v>
      </c>
      <c r="B355" s="5">
        <v>4735</v>
      </c>
      <c r="C355" s="5">
        <v>142</v>
      </c>
      <c r="D355" s="5">
        <v>674884335</v>
      </c>
      <c r="E355" s="5">
        <v>175137711235</v>
      </c>
    </row>
    <row r="356" spans="1:5">
      <c r="A356" s="9">
        <v>45644</v>
      </c>
      <c r="B356" s="5">
        <v>4920</v>
      </c>
      <c r="C356" s="5">
        <v>138</v>
      </c>
      <c r="D356" s="5">
        <v>665559025</v>
      </c>
      <c r="E356" s="5">
        <v>181980472920</v>
      </c>
    </row>
    <row r="357" spans="1:5">
      <c r="A357" s="9">
        <v>45643</v>
      </c>
      <c r="B357" s="5">
        <v>4850</v>
      </c>
      <c r="C357" s="5">
        <v>304</v>
      </c>
      <c r="D357" s="5">
        <v>1481091505</v>
      </c>
      <c r="E357" s="5">
        <v>179391319850</v>
      </c>
    </row>
    <row r="358" spans="1:5">
      <c r="A358" s="9">
        <v>45642</v>
      </c>
      <c r="B358" s="5">
        <v>4650</v>
      </c>
      <c r="C358" s="5">
        <v>119</v>
      </c>
      <c r="D358" s="5">
        <v>559076085</v>
      </c>
      <c r="E358" s="5">
        <v>171993739650</v>
      </c>
    </row>
    <row r="359" spans="1:5">
      <c r="A359" s="9">
        <v>45639</v>
      </c>
      <c r="B359" s="5">
        <v>4595</v>
      </c>
      <c r="C359" s="5">
        <v>128</v>
      </c>
      <c r="D359" s="5">
        <v>582582970</v>
      </c>
      <c r="E359" s="5">
        <v>169959405095</v>
      </c>
    </row>
    <row r="360" spans="1:5">
      <c r="A360" s="9">
        <v>45638</v>
      </c>
      <c r="B360" s="5">
        <v>4540</v>
      </c>
      <c r="C360" s="5">
        <v>173</v>
      </c>
      <c r="D360" s="5">
        <v>783146445</v>
      </c>
      <c r="E360" s="5">
        <v>167925070540</v>
      </c>
    </row>
    <row r="361" spans="1:5">
      <c r="A361" s="9">
        <v>45637</v>
      </c>
      <c r="B361" s="5">
        <v>4385</v>
      </c>
      <c r="C361" s="5">
        <v>305</v>
      </c>
      <c r="D361" s="5">
        <v>1332977080</v>
      </c>
      <c r="E361" s="5">
        <v>162191945885</v>
      </c>
    </row>
    <row r="362" spans="1:5">
      <c r="A362" s="9">
        <v>45636</v>
      </c>
      <c r="B362" s="5">
        <v>4120</v>
      </c>
      <c r="C362" s="5">
        <v>370</v>
      </c>
      <c r="D362" s="5">
        <v>1506678135</v>
      </c>
      <c r="E362" s="5">
        <v>152390152120</v>
      </c>
    </row>
    <row r="363" spans="1:5">
      <c r="A363" s="9">
        <v>45635</v>
      </c>
      <c r="B363" s="5">
        <v>3835</v>
      </c>
      <c r="C363" s="5">
        <v>499</v>
      </c>
      <c r="D363" s="5">
        <v>1978158730</v>
      </c>
      <c r="E363" s="5">
        <v>141848600335</v>
      </c>
    </row>
    <row r="364" spans="1:5">
      <c r="A364" s="9">
        <v>45632</v>
      </c>
      <c r="B364" s="5">
        <v>4295</v>
      </c>
      <c r="C364" s="5">
        <v>260</v>
      </c>
      <c r="D364" s="5">
        <v>1118931320</v>
      </c>
      <c r="E364" s="5">
        <v>158863034795</v>
      </c>
    </row>
    <row r="365" spans="1:5">
      <c r="A365" s="9">
        <v>45631</v>
      </c>
      <c r="B365" s="5">
        <v>4395</v>
      </c>
      <c r="C365" s="5">
        <v>463</v>
      </c>
      <c r="D365" s="5">
        <v>2128266720</v>
      </c>
      <c r="E365" s="5">
        <v>162561824895</v>
      </c>
    </row>
    <row r="366" spans="1:5">
      <c r="A366" s="9">
        <v>45630</v>
      </c>
      <c r="B366" s="5">
        <v>4390</v>
      </c>
      <c r="C366" s="5">
        <v>179</v>
      </c>
      <c r="D366" s="5">
        <v>796384755</v>
      </c>
      <c r="E366" s="5">
        <v>162376885390</v>
      </c>
    </row>
    <row r="367" spans="1:5">
      <c r="A367" s="9">
        <v>45629</v>
      </c>
      <c r="B367" s="5">
        <v>4480</v>
      </c>
      <c r="C367" s="5">
        <v>273</v>
      </c>
      <c r="D367" s="5">
        <v>1197116895</v>
      </c>
      <c r="E367" s="5">
        <v>165705796480</v>
      </c>
    </row>
    <row r="368" spans="1:5">
      <c r="A368" s="9">
        <v>45628</v>
      </c>
      <c r="B368" s="5">
        <v>4315</v>
      </c>
      <c r="C368" s="5">
        <v>144</v>
      </c>
      <c r="D368" s="5">
        <v>619409160</v>
      </c>
      <c r="E368" s="5">
        <v>159602792815</v>
      </c>
    </row>
    <row r="369" spans="1:5">
      <c r="A369" s="9">
        <v>45625</v>
      </c>
      <c r="B369" s="5">
        <v>4215</v>
      </c>
      <c r="C369" s="5">
        <v>422</v>
      </c>
      <c r="D369" s="5">
        <v>1792851220</v>
      </c>
      <c r="E369" s="5">
        <v>155904002715</v>
      </c>
    </row>
    <row r="370" spans="1:5">
      <c r="A370" s="9">
        <v>45624</v>
      </c>
      <c r="B370" s="5">
        <v>4420</v>
      </c>
      <c r="C370" s="5">
        <v>256</v>
      </c>
      <c r="D370" s="5">
        <v>1148835140</v>
      </c>
      <c r="E370" s="5">
        <v>163486522420</v>
      </c>
    </row>
    <row r="371" spans="1:5">
      <c r="A371" s="9">
        <v>45623</v>
      </c>
      <c r="B371" s="5">
        <v>4600</v>
      </c>
      <c r="C371" s="5">
        <v>607</v>
      </c>
      <c r="D371" s="5">
        <v>2855339920</v>
      </c>
      <c r="E371" s="5">
        <v>170144344600</v>
      </c>
    </row>
    <row r="372" spans="1:5">
      <c r="A372" s="9">
        <v>45622</v>
      </c>
      <c r="B372" s="5">
        <v>4945</v>
      </c>
      <c r="C372" s="5">
        <v>277</v>
      </c>
      <c r="D372" s="5">
        <v>1407071970</v>
      </c>
      <c r="E372" s="5">
        <v>182905170445</v>
      </c>
    </row>
    <row r="373" spans="1:5">
      <c r="A373" s="9">
        <v>45621</v>
      </c>
      <c r="B373" s="5">
        <v>5260</v>
      </c>
      <c r="C373" s="5">
        <v>240</v>
      </c>
      <c r="D373" s="5">
        <v>1239431270</v>
      </c>
      <c r="E373" s="5">
        <v>194556359260</v>
      </c>
    </row>
    <row r="374" spans="1:5">
      <c r="A374" s="9">
        <v>45618</v>
      </c>
      <c r="B374" s="5">
        <v>5160</v>
      </c>
      <c r="C374" s="5">
        <v>887</v>
      </c>
      <c r="D374" s="5">
        <v>4801462530</v>
      </c>
      <c r="E374" s="5">
        <v>190857569160</v>
      </c>
    </row>
    <row r="375" spans="1:5">
      <c r="A375" s="9">
        <v>45617</v>
      </c>
      <c r="B375" s="5">
        <v>5360</v>
      </c>
      <c r="C375" s="5">
        <v>1297</v>
      </c>
      <c r="D375" s="5">
        <v>6693135815</v>
      </c>
      <c r="E375" s="5">
        <v>198255149360</v>
      </c>
    </row>
    <row r="376" spans="1:5">
      <c r="A376" s="9">
        <v>45616</v>
      </c>
      <c r="B376" s="5">
        <v>4690</v>
      </c>
      <c r="C376" s="5">
        <v>1895</v>
      </c>
      <c r="D376" s="5">
        <v>8898056860</v>
      </c>
      <c r="E376" s="5">
        <v>173473255690</v>
      </c>
    </row>
    <row r="377" spans="1:5">
      <c r="A377" s="9">
        <v>45615</v>
      </c>
      <c r="B377" s="5">
        <v>4400</v>
      </c>
      <c r="C377" s="5">
        <v>307</v>
      </c>
      <c r="D377" s="5">
        <v>1355343190</v>
      </c>
      <c r="E377" s="5">
        <v>162746764400</v>
      </c>
    </row>
    <row r="378" spans="1:5">
      <c r="A378" s="9">
        <v>45614</v>
      </c>
      <c r="B378" s="5">
        <v>4390</v>
      </c>
      <c r="C378" s="5">
        <v>330</v>
      </c>
      <c r="D378" s="5">
        <v>1489711675</v>
      </c>
      <c r="E378" s="5">
        <v>162376885390</v>
      </c>
    </row>
    <row r="379" spans="1:5">
      <c r="A379" s="9">
        <v>45611</v>
      </c>
      <c r="B379" s="5">
        <v>4635</v>
      </c>
      <c r="C379" s="5">
        <v>498</v>
      </c>
      <c r="D379" s="5">
        <v>2303967790</v>
      </c>
      <c r="E379" s="5">
        <v>171438921135</v>
      </c>
    </row>
    <row r="380" spans="1:5">
      <c r="A380" s="9">
        <v>45610</v>
      </c>
      <c r="B380" s="5">
        <v>4750</v>
      </c>
      <c r="C380" s="5">
        <v>604</v>
      </c>
      <c r="D380" s="5">
        <v>2937001940</v>
      </c>
      <c r="E380" s="5">
        <v>175692529750</v>
      </c>
    </row>
    <row r="381" spans="1:5">
      <c r="A381" s="9">
        <v>45609</v>
      </c>
      <c r="B381" s="5">
        <v>5080</v>
      </c>
      <c r="C381" s="5">
        <v>377</v>
      </c>
      <c r="D381" s="5">
        <v>1961505030</v>
      </c>
      <c r="E381" s="5">
        <v>187898537080</v>
      </c>
    </row>
    <row r="382" spans="1:5">
      <c r="A382" s="9">
        <v>45608</v>
      </c>
      <c r="B382" s="5">
        <v>5360</v>
      </c>
      <c r="C382" s="5">
        <v>304</v>
      </c>
      <c r="D382" s="5">
        <v>1620273670</v>
      </c>
      <c r="E382" s="5">
        <v>198255149360</v>
      </c>
    </row>
    <row r="383" spans="1:5">
      <c r="A383" s="9">
        <v>45607</v>
      </c>
      <c r="B383" s="5">
        <v>5430</v>
      </c>
      <c r="C383" s="5">
        <v>313</v>
      </c>
      <c r="D383" s="5">
        <v>1727044000</v>
      </c>
      <c r="E383" s="5">
        <v>200844302430</v>
      </c>
    </row>
    <row r="384" spans="1:5">
      <c r="A384" s="9">
        <v>45604</v>
      </c>
      <c r="B384" s="5">
        <v>5780</v>
      </c>
      <c r="C384" s="5">
        <v>128</v>
      </c>
      <c r="D384" s="5">
        <v>741087640</v>
      </c>
      <c r="E384" s="5">
        <v>213790067780</v>
      </c>
    </row>
    <row r="385" spans="1:5">
      <c r="A385" s="9">
        <v>45603</v>
      </c>
      <c r="B385" s="5">
        <v>5860</v>
      </c>
      <c r="C385" s="5">
        <v>125</v>
      </c>
      <c r="D385" s="5">
        <v>736850550</v>
      </c>
      <c r="E385" s="5">
        <v>216749099860</v>
      </c>
    </row>
    <row r="386" spans="1:5">
      <c r="A386" s="9">
        <v>45602</v>
      </c>
      <c r="B386" s="5">
        <v>5980</v>
      </c>
      <c r="C386" s="5">
        <v>236</v>
      </c>
      <c r="D386" s="5">
        <v>1427619430</v>
      </c>
      <c r="E386" s="5">
        <v>221187647980</v>
      </c>
    </row>
    <row r="387" spans="1:5">
      <c r="A387" s="9">
        <v>45601</v>
      </c>
      <c r="B387" s="5">
        <v>6230</v>
      </c>
      <c r="C387" s="5">
        <v>97</v>
      </c>
      <c r="D387" s="5">
        <v>596973750</v>
      </c>
      <c r="E387" s="5">
        <v>230434623230</v>
      </c>
    </row>
    <row r="388" spans="1:5">
      <c r="A388" s="9">
        <v>45600</v>
      </c>
      <c r="B388" s="5">
        <v>6160</v>
      </c>
      <c r="C388" s="5">
        <v>304</v>
      </c>
      <c r="D388" s="5">
        <v>1869447330</v>
      </c>
      <c r="E388" s="5">
        <v>227845470160</v>
      </c>
    </row>
    <row r="389" spans="1:5">
      <c r="A389" s="9">
        <v>45597</v>
      </c>
      <c r="B389" s="5">
        <v>5920</v>
      </c>
      <c r="C389" s="5">
        <v>178</v>
      </c>
      <c r="D389" s="5">
        <v>1047212410</v>
      </c>
      <c r="E389" s="5">
        <v>218968373920</v>
      </c>
    </row>
    <row r="390" spans="1:5">
      <c r="A390" s="9">
        <v>45596</v>
      </c>
      <c r="B390" s="5">
        <v>5930</v>
      </c>
      <c r="C390" s="5">
        <v>374</v>
      </c>
      <c r="D390" s="5">
        <v>2178010480</v>
      </c>
      <c r="E390" s="5">
        <v>219338252930</v>
      </c>
    </row>
    <row r="391" spans="1:5">
      <c r="A391" s="9">
        <v>45595</v>
      </c>
      <c r="B391" s="5">
        <v>5500</v>
      </c>
      <c r="C391" s="5">
        <v>337</v>
      </c>
      <c r="D391" s="5">
        <v>1879684410</v>
      </c>
      <c r="E391" s="5">
        <v>203433455500</v>
      </c>
    </row>
    <row r="392" spans="1:5">
      <c r="A392" s="9">
        <v>45594</v>
      </c>
      <c r="B392" s="5">
        <v>5830</v>
      </c>
      <c r="C392" s="5">
        <v>271</v>
      </c>
      <c r="D392" s="5">
        <v>1536297270</v>
      </c>
      <c r="E392" s="5">
        <v>215639462830</v>
      </c>
    </row>
    <row r="393" spans="1:5">
      <c r="A393" s="9">
        <v>45593</v>
      </c>
      <c r="B393" s="5">
        <v>5660</v>
      </c>
      <c r="C393" s="5">
        <v>262</v>
      </c>
      <c r="D393" s="5">
        <v>1480153610</v>
      </c>
      <c r="E393" s="5">
        <v>209351519660</v>
      </c>
    </row>
    <row r="394" spans="1:5">
      <c r="A394" s="9">
        <v>45590</v>
      </c>
      <c r="B394" s="5">
        <v>5770</v>
      </c>
      <c r="C394" s="5">
        <v>242</v>
      </c>
      <c r="D394" s="5">
        <v>1408574410</v>
      </c>
      <c r="E394" s="5">
        <v>213420188770</v>
      </c>
    </row>
    <row r="395" spans="1:5">
      <c r="A395" s="9">
        <v>45589</v>
      </c>
      <c r="B395" s="5">
        <v>5970</v>
      </c>
      <c r="C395" s="5">
        <v>474</v>
      </c>
      <c r="D395" s="5">
        <v>2839205500</v>
      </c>
      <c r="E395" s="5">
        <v>220817768970</v>
      </c>
    </row>
    <row r="396" spans="1:5">
      <c r="A396" s="9">
        <v>45588</v>
      </c>
      <c r="B396" s="5">
        <v>6360</v>
      </c>
      <c r="C396" s="5">
        <v>265</v>
      </c>
      <c r="D396" s="5">
        <v>1668873340</v>
      </c>
      <c r="E396" s="5">
        <v>235243050360</v>
      </c>
    </row>
    <row r="397" spans="1:5">
      <c r="A397" s="9">
        <v>45587</v>
      </c>
      <c r="B397" s="5">
        <v>6490</v>
      </c>
      <c r="C397" s="5">
        <v>217</v>
      </c>
      <c r="D397" s="5">
        <v>1424958290</v>
      </c>
      <c r="E397" s="5">
        <v>240051477490</v>
      </c>
    </row>
    <row r="398" spans="1:5">
      <c r="A398" s="9">
        <v>45586</v>
      </c>
      <c r="B398" s="5">
        <v>6790</v>
      </c>
      <c r="C398" s="5">
        <v>204</v>
      </c>
      <c r="D398" s="5">
        <v>1410045900</v>
      </c>
      <c r="E398" s="5">
        <v>251147847790</v>
      </c>
    </row>
    <row r="399" spans="1:5">
      <c r="A399" s="9">
        <v>45583</v>
      </c>
      <c r="B399" s="5">
        <v>7080</v>
      </c>
      <c r="C399" s="5">
        <v>254</v>
      </c>
      <c r="D399" s="5">
        <v>1795141050</v>
      </c>
      <c r="E399" s="5">
        <v>261874339080</v>
      </c>
    </row>
    <row r="400" spans="1:5">
      <c r="A400" s="9">
        <v>45582</v>
      </c>
      <c r="B400" s="5">
        <v>7080</v>
      </c>
      <c r="C400" s="5">
        <v>299</v>
      </c>
      <c r="D400" s="5">
        <v>2079158880</v>
      </c>
      <c r="E400" s="5">
        <v>261874339080</v>
      </c>
    </row>
    <row r="401" spans="1:5">
      <c r="A401" s="9">
        <v>45581</v>
      </c>
      <c r="B401" s="5">
        <v>6850</v>
      </c>
      <c r="C401" s="5">
        <v>497</v>
      </c>
      <c r="D401" s="5">
        <v>3418842060</v>
      </c>
      <c r="E401" s="5">
        <v>253367121850</v>
      </c>
    </row>
    <row r="402" spans="1:5">
      <c r="A402" s="9">
        <v>45580</v>
      </c>
      <c r="B402" s="5">
        <v>6670</v>
      </c>
      <c r="C402" s="5">
        <v>538</v>
      </c>
      <c r="D402" s="5">
        <v>3515092600</v>
      </c>
      <c r="E402" s="5">
        <v>246709299670</v>
      </c>
    </row>
    <row r="403" spans="1:5">
      <c r="A403" s="9">
        <v>45579</v>
      </c>
      <c r="B403" s="5">
        <v>6120</v>
      </c>
      <c r="C403" s="5">
        <v>62</v>
      </c>
      <c r="D403" s="5">
        <v>378270770</v>
      </c>
      <c r="E403" s="5">
        <v>226365954120</v>
      </c>
    </row>
    <row r="404" spans="1:5">
      <c r="A404" s="9">
        <v>45576</v>
      </c>
      <c r="B404" s="5">
        <v>6110</v>
      </c>
      <c r="C404" s="5">
        <v>88</v>
      </c>
      <c r="D404" s="5">
        <v>544153200</v>
      </c>
      <c r="E404" s="5">
        <v>225996075110</v>
      </c>
    </row>
    <row r="405" spans="1:5">
      <c r="A405" s="9">
        <v>45575</v>
      </c>
      <c r="B405" s="5">
        <v>6140</v>
      </c>
      <c r="C405" s="5">
        <v>94</v>
      </c>
      <c r="D405" s="5">
        <v>579109600</v>
      </c>
      <c r="E405" s="5">
        <v>227105712140</v>
      </c>
    </row>
    <row r="406" spans="1:5">
      <c r="A406" s="9">
        <v>45573</v>
      </c>
      <c r="B406" s="5">
        <v>6220</v>
      </c>
      <c r="C406" s="5">
        <v>109</v>
      </c>
      <c r="D406" s="5">
        <v>676036170</v>
      </c>
      <c r="E406" s="5">
        <v>230064744220</v>
      </c>
    </row>
    <row r="407" spans="1:5">
      <c r="A407" s="9">
        <v>45572</v>
      </c>
      <c r="B407" s="5">
        <v>6250</v>
      </c>
      <c r="C407" s="5">
        <v>168</v>
      </c>
      <c r="D407" s="5">
        <v>1034346240</v>
      </c>
      <c r="E407" s="5">
        <v>231174381250</v>
      </c>
    </row>
    <row r="408" spans="1:5">
      <c r="A408" s="9">
        <v>45569</v>
      </c>
      <c r="B408" s="5">
        <v>5950</v>
      </c>
      <c r="C408" s="5">
        <v>77</v>
      </c>
      <c r="D408" s="5">
        <v>460792990</v>
      </c>
      <c r="E408" s="5">
        <v>220078010950</v>
      </c>
    </row>
    <row r="409" spans="1:5">
      <c r="A409" s="9">
        <v>45567</v>
      </c>
      <c r="B409" s="5">
        <v>6020</v>
      </c>
      <c r="C409" s="5">
        <v>154</v>
      </c>
      <c r="D409" s="5">
        <v>933524560</v>
      </c>
      <c r="E409" s="5">
        <v>222667164020</v>
      </c>
    </row>
    <row r="410" spans="1:5">
      <c r="A410" s="9">
        <v>45565</v>
      </c>
      <c r="B410" s="5">
        <v>6060</v>
      </c>
      <c r="C410" s="5">
        <v>146</v>
      </c>
      <c r="D410" s="5">
        <v>891564720</v>
      </c>
      <c r="E410" s="5">
        <v>224146680060</v>
      </c>
    </row>
    <row r="411" spans="1:5">
      <c r="A411" s="9">
        <v>45562</v>
      </c>
      <c r="B411" s="5">
        <v>6340</v>
      </c>
      <c r="C411" s="5">
        <v>143</v>
      </c>
      <c r="D411" s="5">
        <v>904483360</v>
      </c>
      <c r="E411" s="5">
        <v>234503292340</v>
      </c>
    </row>
    <row r="412" spans="1:5">
      <c r="A412" s="9">
        <v>45561</v>
      </c>
      <c r="B412" s="5">
        <v>6280</v>
      </c>
      <c r="C412" s="5">
        <v>236</v>
      </c>
      <c r="D412" s="5">
        <v>1456024570</v>
      </c>
      <c r="E412" s="5">
        <v>232284018280</v>
      </c>
    </row>
    <row r="413" spans="1:5">
      <c r="A413" s="9">
        <v>45560</v>
      </c>
      <c r="B413" s="5">
        <v>5960</v>
      </c>
      <c r="C413" s="5">
        <v>138</v>
      </c>
      <c r="D413" s="5">
        <v>825092960</v>
      </c>
      <c r="E413" s="5">
        <v>220447889960</v>
      </c>
    </row>
    <row r="414" spans="1:5">
      <c r="A414" s="9">
        <v>45559</v>
      </c>
      <c r="B414" s="5">
        <v>5910</v>
      </c>
      <c r="C414" s="5">
        <v>305</v>
      </c>
      <c r="D414" s="5">
        <v>1816167330</v>
      </c>
      <c r="E414" s="5">
        <v>218598494910</v>
      </c>
    </row>
    <row r="415" spans="1:5">
      <c r="A415" s="9">
        <v>45558</v>
      </c>
      <c r="B415" s="5">
        <v>5850</v>
      </c>
      <c r="C415" s="5">
        <v>253</v>
      </c>
      <c r="D415" s="5">
        <v>1448531300</v>
      </c>
      <c r="E415" s="5">
        <v>216379220850</v>
      </c>
    </row>
    <row r="416" spans="1:5">
      <c r="A416" s="9">
        <v>45555</v>
      </c>
      <c r="B416" s="5">
        <v>5510</v>
      </c>
      <c r="C416" s="5">
        <v>194</v>
      </c>
      <c r="D416" s="5">
        <v>1090271710</v>
      </c>
      <c r="E416" s="5">
        <v>203803334510</v>
      </c>
    </row>
    <row r="417" spans="1:5">
      <c r="A417" s="9">
        <v>45554</v>
      </c>
      <c r="B417" s="5">
        <v>5510</v>
      </c>
      <c r="C417" s="5">
        <v>141</v>
      </c>
      <c r="D417" s="5">
        <v>773697690</v>
      </c>
      <c r="E417" s="5">
        <v>203803334510</v>
      </c>
    </row>
    <row r="418" spans="1:5">
      <c r="A418" s="9">
        <v>45548</v>
      </c>
      <c r="B418" s="5">
        <v>5590</v>
      </c>
      <c r="C418" s="5">
        <v>99</v>
      </c>
      <c r="D418" s="5">
        <v>555176380</v>
      </c>
      <c r="E418" s="5">
        <v>206762366590</v>
      </c>
    </row>
    <row r="419" spans="1:5">
      <c r="A419" s="9">
        <v>45547</v>
      </c>
      <c r="B419" s="5">
        <v>5590</v>
      </c>
      <c r="C419" s="5">
        <v>384</v>
      </c>
      <c r="D419" s="5">
        <v>2151981440</v>
      </c>
      <c r="E419" s="5">
        <v>206762366590</v>
      </c>
    </row>
    <row r="420" spans="1:5">
      <c r="A420" s="9">
        <v>45546</v>
      </c>
      <c r="B420" s="5">
        <v>5300</v>
      </c>
      <c r="C420" s="5">
        <v>290</v>
      </c>
      <c r="D420" s="5">
        <v>1549499860</v>
      </c>
      <c r="E420" s="5">
        <v>196035875300</v>
      </c>
    </row>
    <row r="421" spans="1:5">
      <c r="A421" s="9">
        <v>45545</v>
      </c>
      <c r="B421" s="5">
        <v>5510</v>
      </c>
      <c r="C421" s="5">
        <v>210</v>
      </c>
      <c r="D421" s="5">
        <v>1175629870</v>
      </c>
      <c r="E421" s="5">
        <v>203803334510</v>
      </c>
    </row>
    <row r="422" spans="1:5">
      <c r="A422" s="9">
        <v>45544</v>
      </c>
      <c r="B422" s="5">
        <v>5640</v>
      </c>
      <c r="C422" s="5">
        <v>809</v>
      </c>
      <c r="D422" s="5">
        <v>4586042070</v>
      </c>
      <c r="E422" s="5">
        <v>208611761640</v>
      </c>
    </row>
    <row r="423" spans="1:5">
      <c r="A423" s="9">
        <v>45541</v>
      </c>
      <c r="B423" s="5">
        <v>5400</v>
      </c>
      <c r="C423" s="5">
        <v>421</v>
      </c>
      <c r="D423" s="5">
        <v>2294054940</v>
      </c>
      <c r="E423" s="5">
        <v>199734665400</v>
      </c>
    </row>
    <row r="424" spans="1:5">
      <c r="A424" s="9">
        <v>45540</v>
      </c>
      <c r="B424" s="5">
        <v>5630</v>
      </c>
      <c r="C424" s="5">
        <v>380</v>
      </c>
      <c r="D424" s="5">
        <v>2183634470</v>
      </c>
      <c r="E424" s="5">
        <v>208241882630</v>
      </c>
    </row>
    <row r="425" spans="1:5">
      <c r="A425" s="9">
        <v>45539</v>
      </c>
      <c r="B425" s="5">
        <v>5910</v>
      </c>
      <c r="C425" s="5">
        <v>328</v>
      </c>
      <c r="D425" s="5">
        <v>1939781580</v>
      </c>
      <c r="E425" s="5">
        <v>218598494910</v>
      </c>
    </row>
    <row r="426" spans="1:5">
      <c r="A426" s="9">
        <v>45538</v>
      </c>
      <c r="B426" s="5">
        <v>6150</v>
      </c>
      <c r="C426" s="5">
        <v>304</v>
      </c>
      <c r="D426" s="5">
        <v>1904700510</v>
      </c>
      <c r="E426" s="5">
        <v>227475591150</v>
      </c>
    </row>
    <row r="427" spans="1:5">
      <c r="A427" s="9">
        <v>45537</v>
      </c>
      <c r="B427" s="5">
        <v>6490</v>
      </c>
      <c r="C427" s="5">
        <v>92</v>
      </c>
      <c r="D427" s="5">
        <v>596383510</v>
      </c>
      <c r="E427" s="5">
        <v>240051477490</v>
      </c>
    </row>
    <row r="428" spans="1:5">
      <c r="A428" s="9">
        <v>45534</v>
      </c>
      <c r="B428" s="5">
        <v>6620</v>
      </c>
      <c r="C428" s="5">
        <v>171</v>
      </c>
      <c r="D428" s="5">
        <v>1118046890</v>
      </c>
      <c r="E428" s="5">
        <v>244859904620</v>
      </c>
    </row>
    <row r="429" spans="1:5">
      <c r="A429" s="9">
        <v>45533</v>
      </c>
      <c r="B429" s="5">
        <v>6410</v>
      </c>
      <c r="C429" s="5">
        <v>137</v>
      </c>
      <c r="D429" s="5">
        <v>869235720</v>
      </c>
      <c r="E429" s="5">
        <v>237092445410</v>
      </c>
    </row>
    <row r="430" spans="1:5">
      <c r="A430" s="9">
        <v>45532</v>
      </c>
      <c r="B430" s="5">
        <v>6440</v>
      </c>
      <c r="C430" s="5">
        <v>407</v>
      </c>
      <c r="D430" s="5">
        <v>2611081790</v>
      </c>
      <c r="E430" s="5">
        <v>238202082440</v>
      </c>
    </row>
    <row r="431" spans="1:5">
      <c r="A431" s="9">
        <v>45531</v>
      </c>
      <c r="B431" s="5">
        <v>6610</v>
      </c>
      <c r="C431" s="5">
        <v>178</v>
      </c>
      <c r="D431" s="5">
        <v>1172769960</v>
      </c>
      <c r="E431" s="5">
        <v>244490025610</v>
      </c>
    </row>
    <row r="432" spans="1:5">
      <c r="A432" s="9">
        <v>45530</v>
      </c>
      <c r="B432" s="5">
        <v>6690</v>
      </c>
      <c r="C432" s="5">
        <v>224</v>
      </c>
      <c r="D432" s="5">
        <v>1498468520</v>
      </c>
      <c r="E432" s="5">
        <v>247449057690</v>
      </c>
    </row>
    <row r="433" spans="1:5">
      <c r="A433" s="9">
        <v>45527</v>
      </c>
      <c r="B433" s="5">
        <v>6780</v>
      </c>
      <c r="C433" s="5">
        <v>212</v>
      </c>
      <c r="D433" s="5">
        <v>1426861360</v>
      </c>
      <c r="E433" s="5">
        <v>250777968780</v>
      </c>
    </row>
    <row r="434" spans="1:5">
      <c r="A434" s="9">
        <v>45526</v>
      </c>
      <c r="B434" s="5">
        <v>6900</v>
      </c>
      <c r="C434" s="5">
        <v>189</v>
      </c>
      <c r="D434" s="5">
        <v>1315463170</v>
      </c>
      <c r="E434" s="5">
        <v>255216516900</v>
      </c>
    </row>
    <row r="435" spans="1:5">
      <c r="A435" s="9">
        <v>45525</v>
      </c>
      <c r="B435" s="5">
        <v>7080</v>
      </c>
      <c r="C435" s="5">
        <v>202</v>
      </c>
      <c r="D435" s="5">
        <v>1448796930</v>
      </c>
      <c r="E435" s="5">
        <v>261874339080</v>
      </c>
    </row>
    <row r="436" spans="1:5">
      <c r="A436" s="9">
        <v>45524</v>
      </c>
      <c r="B436" s="5">
        <v>7260</v>
      </c>
      <c r="C436" s="5">
        <v>393</v>
      </c>
      <c r="D436" s="5">
        <v>2789163260</v>
      </c>
      <c r="E436" s="5">
        <v>268532161260</v>
      </c>
    </row>
    <row r="437" spans="1:5">
      <c r="A437" s="9">
        <v>45523</v>
      </c>
      <c r="B437" s="5">
        <v>6780</v>
      </c>
      <c r="C437" s="5">
        <v>369</v>
      </c>
      <c r="D437" s="5">
        <v>2538901120</v>
      </c>
      <c r="E437" s="5">
        <v>250777968780</v>
      </c>
    </row>
    <row r="438" spans="1:5">
      <c r="A438" s="9">
        <v>45520</v>
      </c>
      <c r="B438" s="5">
        <v>7140</v>
      </c>
      <c r="C438" s="5">
        <v>354</v>
      </c>
      <c r="D438" s="5">
        <v>2531815950</v>
      </c>
      <c r="E438" s="5">
        <v>264093613140</v>
      </c>
    </row>
    <row r="439" spans="1:5">
      <c r="A439" s="9">
        <v>45518</v>
      </c>
      <c r="B439" s="5">
        <v>7190</v>
      </c>
      <c r="C439" s="5">
        <v>618</v>
      </c>
      <c r="D439" s="5">
        <v>4406930970</v>
      </c>
      <c r="E439" s="5">
        <v>265943008190</v>
      </c>
    </row>
    <row r="440" spans="1:5">
      <c r="A440" s="9">
        <v>45517</v>
      </c>
      <c r="B440" s="5">
        <v>7140</v>
      </c>
      <c r="C440" s="5">
        <v>234</v>
      </c>
      <c r="D440" s="5">
        <v>1675286330</v>
      </c>
      <c r="E440" s="5">
        <v>264093613140</v>
      </c>
    </row>
    <row r="441" spans="1:5">
      <c r="A441" s="9">
        <v>45516</v>
      </c>
      <c r="B441" s="5">
        <v>7420</v>
      </c>
      <c r="C441" s="5">
        <v>197</v>
      </c>
      <c r="D441" s="5">
        <v>1461795510</v>
      </c>
      <c r="E441" s="5">
        <v>274450225420</v>
      </c>
    </row>
    <row r="442" spans="1:5">
      <c r="A442" s="9">
        <v>45513</v>
      </c>
      <c r="B442" s="5">
        <v>7440</v>
      </c>
      <c r="C442" s="5">
        <v>118</v>
      </c>
      <c r="D442" s="5">
        <v>876235100</v>
      </c>
      <c r="E442" s="5">
        <v>275189983440</v>
      </c>
    </row>
    <row r="443" spans="1:5">
      <c r="A443" s="9">
        <v>45512</v>
      </c>
      <c r="B443" s="5">
        <v>7270</v>
      </c>
      <c r="C443" s="5">
        <v>92</v>
      </c>
      <c r="D443" s="5">
        <v>667001160</v>
      </c>
      <c r="E443" s="5">
        <v>268902040270</v>
      </c>
    </row>
    <row r="444" spans="1:5">
      <c r="A444" s="9">
        <v>45511</v>
      </c>
      <c r="B444" s="5">
        <v>7440</v>
      </c>
      <c r="C444" s="5">
        <v>204</v>
      </c>
      <c r="D444" s="5">
        <v>1485404000</v>
      </c>
      <c r="E444" s="5">
        <v>275189983440</v>
      </c>
    </row>
    <row r="445" spans="1:5">
      <c r="A445" s="9">
        <v>45510</v>
      </c>
      <c r="B445" s="5">
        <v>7170</v>
      </c>
      <c r="C445" s="5">
        <v>328</v>
      </c>
      <c r="D445" s="5">
        <v>2335470620</v>
      </c>
      <c r="E445" s="5">
        <v>265203250170</v>
      </c>
    </row>
    <row r="446" spans="1:5">
      <c r="A446" s="9">
        <v>45509</v>
      </c>
      <c r="B446" s="5">
        <v>6700</v>
      </c>
      <c r="C446" s="5">
        <v>818</v>
      </c>
      <c r="D446" s="5">
        <v>5746716980</v>
      </c>
      <c r="E446" s="5">
        <v>247818936700</v>
      </c>
    </row>
    <row r="447" spans="1:5">
      <c r="A447" s="9">
        <v>45506</v>
      </c>
      <c r="B447" s="5">
        <v>7840</v>
      </c>
      <c r="C447" s="5">
        <v>200</v>
      </c>
      <c r="D447" s="5">
        <v>1569636560</v>
      </c>
      <c r="E447" s="5">
        <v>289985143840</v>
      </c>
    </row>
    <row r="448" spans="1:5">
      <c r="A448" s="9">
        <v>45505</v>
      </c>
      <c r="B448" s="5">
        <v>8170</v>
      </c>
      <c r="C448" s="5">
        <v>196</v>
      </c>
      <c r="D448" s="5">
        <v>1585757440</v>
      </c>
      <c r="E448" s="5">
        <v>302191151170</v>
      </c>
    </row>
    <row r="449" spans="1:5">
      <c r="A449" s="9">
        <v>45504</v>
      </c>
      <c r="B449" s="5">
        <v>7890</v>
      </c>
      <c r="C449" s="5">
        <v>179</v>
      </c>
      <c r="D449" s="5">
        <v>1410176750</v>
      </c>
      <c r="E449" s="5">
        <v>291834538890</v>
      </c>
    </row>
    <row r="450" spans="1:5">
      <c r="A450" s="9">
        <v>45503</v>
      </c>
      <c r="B450" s="5">
        <v>7980</v>
      </c>
      <c r="C450" s="5">
        <v>218</v>
      </c>
      <c r="D450" s="5">
        <v>1751866680</v>
      </c>
      <c r="E450" s="5">
        <v>295163449980</v>
      </c>
    </row>
    <row r="451" spans="1:5">
      <c r="A451" s="9">
        <v>45502</v>
      </c>
      <c r="B451" s="5">
        <v>8200</v>
      </c>
      <c r="C451" s="5">
        <v>290</v>
      </c>
      <c r="D451" s="5">
        <v>2381483410</v>
      </c>
      <c r="E451" s="5">
        <v>303300788200</v>
      </c>
    </row>
    <row r="452" spans="1:5">
      <c r="A452" s="9">
        <v>45499</v>
      </c>
      <c r="B452" s="5">
        <v>8000</v>
      </c>
      <c r="C452" s="5">
        <v>233</v>
      </c>
      <c r="D452" s="5">
        <v>1856884570</v>
      </c>
      <c r="E452" s="5">
        <v>295903208000</v>
      </c>
    </row>
    <row r="453" spans="1:5">
      <c r="A453" s="9">
        <v>45498</v>
      </c>
      <c r="B453" s="5">
        <v>8020</v>
      </c>
      <c r="C453" s="5">
        <v>235</v>
      </c>
      <c r="D453" s="5">
        <v>1885246730</v>
      </c>
      <c r="E453" s="5">
        <v>296642966020</v>
      </c>
    </row>
    <row r="454" spans="1:5">
      <c r="A454" s="9">
        <v>45497</v>
      </c>
      <c r="B454" s="5">
        <v>8200</v>
      </c>
      <c r="C454" s="5">
        <v>657</v>
      </c>
      <c r="D454" s="5">
        <v>5383624580</v>
      </c>
      <c r="E454" s="5">
        <v>303300788200</v>
      </c>
    </row>
    <row r="455" spans="1:5">
      <c r="A455" s="9">
        <v>45496</v>
      </c>
      <c r="B455" s="5">
        <v>7920</v>
      </c>
      <c r="C455" s="5">
        <v>1289</v>
      </c>
      <c r="D455" s="5">
        <v>10516406410</v>
      </c>
      <c r="E455" s="5">
        <v>292944175920</v>
      </c>
    </row>
    <row r="456" spans="1:5">
      <c r="A456" s="9">
        <v>45495</v>
      </c>
      <c r="B456" s="5">
        <v>8710</v>
      </c>
      <c r="C456" s="5">
        <v>366</v>
      </c>
      <c r="D456" s="5">
        <v>3196490720</v>
      </c>
      <c r="E456" s="5">
        <v>322164617710</v>
      </c>
    </row>
    <row r="457" spans="1:5">
      <c r="A457" s="9">
        <v>45492</v>
      </c>
      <c r="B457" s="5">
        <v>9010</v>
      </c>
      <c r="C457" s="5">
        <v>235</v>
      </c>
      <c r="D457" s="5">
        <v>2121162740</v>
      </c>
      <c r="E457" s="5">
        <v>333260988010</v>
      </c>
    </row>
    <row r="458" spans="1:5">
      <c r="A458" s="9">
        <v>45491</v>
      </c>
      <c r="B458" s="5">
        <v>8970</v>
      </c>
      <c r="C458" s="5">
        <v>296</v>
      </c>
      <c r="D458" s="5">
        <v>2663273210</v>
      </c>
      <c r="E458" s="5">
        <v>331781471970</v>
      </c>
    </row>
    <row r="459" spans="1:5">
      <c r="A459" s="9">
        <v>45490</v>
      </c>
      <c r="B459" s="5">
        <v>9110</v>
      </c>
      <c r="C459" s="5">
        <v>550</v>
      </c>
      <c r="D459" s="5">
        <v>5102353420</v>
      </c>
      <c r="E459" s="5">
        <v>336959778110</v>
      </c>
    </row>
    <row r="460" spans="1:5">
      <c r="A460" s="9">
        <v>45489</v>
      </c>
      <c r="B460" s="5">
        <v>9550</v>
      </c>
      <c r="C460" s="5">
        <v>643</v>
      </c>
      <c r="D460" s="5">
        <v>6064643610</v>
      </c>
      <c r="E460" s="5">
        <v>353234454550</v>
      </c>
    </row>
    <row r="461" spans="1:5">
      <c r="A461" s="9">
        <v>45488</v>
      </c>
      <c r="B461" s="5">
        <v>9350</v>
      </c>
      <c r="C461" s="5">
        <v>612</v>
      </c>
      <c r="D461" s="5">
        <v>5695961140</v>
      </c>
      <c r="E461" s="5">
        <v>345836874350</v>
      </c>
    </row>
    <row r="462" spans="1:5">
      <c r="A462" s="9">
        <v>45485</v>
      </c>
      <c r="B462" s="5">
        <v>9210</v>
      </c>
      <c r="C462" s="5">
        <v>806</v>
      </c>
      <c r="D462" s="5">
        <v>7351237730</v>
      </c>
      <c r="E462" s="5">
        <v>340658568210</v>
      </c>
    </row>
    <row r="463" spans="1:5">
      <c r="A463" s="9">
        <v>45484</v>
      </c>
      <c r="B463" s="5">
        <v>9420</v>
      </c>
      <c r="C463" s="5">
        <v>773</v>
      </c>
      <c r="D463" s="5">
        <v>7263347650</v>
      </c>
      <c r="E463" s="5">
        <v>348426027420</v>
      </c>
    </row>
    <row r="464" spans="1:5">
      <c r="A464" s="9">
        <v>45483</v>
      </c>
      <c r="B464" s="5">
        <v>9310</v>
      </c>
      <c r="C464" s="5">
        <v>624</v>
      </c>
      <c r="D464" s="5">
        <v>5861765070</v>
      </c>
      <c r="E464" s="5">
        <v>344357358310</v>
      </c>
    </row>
    <row r="465" spans="1:5">
      <c r="A465" s="9">
        <v>45482</v>
      </c>
      <c r="B465" s="5">
        <v>9580</v>
      </c>
      <c r="C465" s="5">
        <v>847</v>
      </c>
      <c r="D465" s="5">
        <v>7931126270</v>
      </c>
      <c r="E465" s="5">
        <v>354344091580</v>
      </c>
    </row>
    <row r="466" spans="1:5">
      <c r="A466" s="9">
        <v>45481</v>
      </c>
      <c r="B466" s="5">
        <v>9300</v>
      </c>
      <c r="C466" s="5">
        <v>1224</v>
      </c>
      <c r="D466" s="5">
        <v>11450458880</v>
      </c>
      <c r="E466" s="5">
        <v>343987479300</v>
      </c>
    </row>
    <row r="467" spans="1:5">
      <c r="A467" s="9">
        <v>45478</v>
      </c>
      <c r="B467" s="5">
        <v>9130</v>
      </c>
      <c r="C467" s="5">
        <v>529</v>
      </c>
      <c r="D467" s="5">
        <v>4793796390</v>
      </c>
      <c r="E467" s="5">
        <v>337699536130</v>
      </c>
    </row>
    <row r="468" spans="1:5">
      <c r="A468" s="9">
        <v>45477</v>
      </c>
      <c r="B468" s="5">
        <v>9040</v>
      </c>
      <c r="C468" s="5">
        <v>678</v>
      </c>
      <c r="D468" s="5">
        <v>6148172390</v>
      </c>
      <c r="E468" s="5">
        <v>334370625040</v>
      </c>
    </row>
    <row r="469" spans="1:5">
      <c r="A469" s="9">
        <v>45476</v>
      </c>
      <c r="B469" s="5">
        <v>8800</v>
      </c>
      <c r="C469" s="5">
        <v>632</v>
      </c>
      <c r="D469" s="5">
        <v>5663148520</v>
      </c>
      <c r="E469" s="5">
        <v>325493528800</v>
      </c>
    </row>
    <row r="470" spans="1:5">
      <c r="A470" s="9">
        <v>45475</v>
      </c>
      <c r="B470" s="5">
        <v>9230</v>
      </c>
      <c r="C470" s="5">
        <v>491</v>
      </c>
      <c r="D470" s="5">
        <v>4571643570</v>
      </c>
      <c r="E470" s="5">
        <v>341398326230</v>
      </c>
    </row>
    <row r="471" spans="1:5">
      <c r="A471" s="9">
        <v>45474</v>
      </c>
      <c r="B471" s="5">
        <v>9380</v>
      </c>
      <c r="C471" s="5">
        <v>598</v>
      </c>
      <c r="D471" s="5">
        <v>5568399940</v>
      </c>
      <c r="E471" s="5">
        <v>346946511380</v>
      </c>
    </row>
    <row r="472" spans="1:5">
      <c r="A472" s="9">
        <v>45471</v>
      </c>
      <c r="B472" s="5">
        <v>9070</v>
      </c>
      <c r="C472" s="5">
        <v>771</v>
      </c>
      <c r="D472" s="5">
        <v>6957154980</v>
      </c>
      <c r="E472" s="5">
        <v>335480262070</v>
      </c>
    </row>
    <row r="473" spans="1:5">
      <c r="A473" s="9">
        <v>45470</v>
      </c>
      <c r="B473" s="5">
        <v>8710</v>
      </c>
      <c r="C473" s="5">
        <v>248</v>
      </c>
      <c r="D473" s="5">
        <v>2175822500</v>
      </c>
      <c r="E473" s="5">
        <v>322164617710</v>
      </c>
    </row>
    <row r="474" spans="1:5">
      <c r="A474" s="9">
        <v>45469</v>
      </c>
      <c r="B474" s="5">
        <v>8890</v>
      </c>
      <c r="C474" s="5">
        <v>396</v>
      </c>
      <c r="D474" s="5">
        <v>3518024220</v>
      </c>
      <c r="E474" s="5">
        <v>328822439890</v>
      </c>
    </row>
    <row r="475" spans="1:5">
      <c r="A475" s="9">
        <v>45468</v>
      </c>
      <c r="B475" s="5">
        <v>8730</v>
      </c>
      <c r="C475" s="5">
        <v>190</v>
      </c>
      <c r="D475" s="5">
        <v>1662176290</v>
      </c>
      <c r="E475" s="5">
        <v>322904375730</v>
      </c>
    </row>
    <row r="476" spans="1:5">
      <c r="A476" s="9">
        <v>45467</v>
      </c>
      <c r="B476" s="5">
        <v>8750</v>
      </c>
      <c r="C476" s="5">
        <v>199</v>
      </c>
      <c r="D476" s="5">
        <v>1748423710</v>
      </c>
      <c r="E476" s="5">
        <v>323644133750</v>
      </c>
    </row>
    <row r="477" spans="1:5">
      <c r="A477" s="9">
        <v>45464</v>
      </c>
      <c r="B477" s="5">
        <v>8800</v>
      </c>
      <c r="C477" s="5">
        <v>303</v>
      </c>
      <c r="D477" s="5">
        <v>2676353820</v>
      </c>
      <c r="E477" s="5">
        <v>325493528800</v>
      </c>
    </row>
    <row r="478" spans="1:5">
      <c r="A478" s="9">
        <v>45463</v>
      </c>
      <c r="B478" s="5">
        <v>9020</v>
      </c>
      <c r="C478" s="5">
        <v>349</v>
      </c>
      <c r="D478" s="5">
        <v>3197698230</v>
      </c>
      <c r="E478" s="5">
        <v>333630867020</v>
      </c>
    </row>
    <row r="479" spans="1:5">
      <c r="A479" s="9">
        <v>45462</v>
      </c>
      <c r="B479" s="5">
        <v>8990</v>
      </c>
      <c r="C479" s="5">
        <v>226</v>
      </c>
      <c r="D479" s="5">
        <v>2023914540</v>
      </c>
      <c r="E479" s="5">
        <v>332521229990</v>
      </c>
    </row>
    <row r="480" spans="1:5">
      <c r="A480" s="9">
        <v>45461</v>
      </c>
      <c r="B480" s="5">
        <v>9000</v>
      </c>
      <c r="C480" s="5">
        <v>603</v>
      </c>
      <c r="D480" s="5">
        <v>5527122440</v>
      </c>
      <c r="E480" s="5">
        <v>332891109000</v>
      </c>
    </row>
    <row r="481" spans="1:5">
      <c r="A481" s="9">
        <v>45460</v>
      </c>
      <c r="B481" s="5">
        <v>9120</v>
      </c>
      <c r="C481" s="5">
        <v>432</v>
      </c>
      <c r="D481" s="5">
        <v>3979311000</v>
      </c>
      <c r="E481" s="5">
        <v>337329657120</v>
      </c>
    </row>
    <row r="482" spans="1:5">
      <c r="A482" s="9">
        <v>45457</v>
      </c>
      <c r="B482" s="5">
        <v>9300</v>
      </c>
      <c r="C482" s="5">
        <v>344</v>
      </c>
      <c r="D482" s="5">
        <v>3175169980</v>
      </c>
      <c r="E482" s="5">
        <v>343987479300</v>
      </c>
    </row>
    <row r="483" spans="1:5">
      <c r="A483" s="9">
        <v>45456</v>
      </c>
      <c r="B483" s="5">
        <v>9300</v>
      </c>
      <c r="C483" s="5">
        <v>266</v>
      </c>
      <c r="D483" s="5">
        <v>2467554370</v>
      </c>
      <c r="E483" s="5">
        <v>343987479300</v>
      </c>
    </row>
    <row r="484" spans="1:5">
      <c r="A484" s="9">
        <v>45455</v>
      </c>
      <c r="B484" s="5">
        <v>9250</v>
      </c>
      <c r="C484" s="5">
        <v>859</v>
      </c>
      <c r="D484" s="5">
        <v>8072872300</v>
      </c>
      <c r="E484" s="5">
        <v>342138084250</v>
      </c>
    </row>
    <row r="485" spans="1:5">
      <c r="A485" s="9">
        <v>45454</v>
      </c>
      <c r="B485" s="5">
        <v>9180</v>
      </c>
      <c r="C485" s="5">
        <v>1354</v>
      </c>
      <c r="D485" s="5">
        <v>12488627780</v>
      </c>
      <c r="E485" s="5">
        <v>339548931180</v>
      </c>
    </row>
    <row r="486" spans="1:5">
      <c r="A486" s="9">
        <v>45453</v>
      </c>
      <c r="B486" s="5">
        <v>9840</v>
      </c>
      <c r="C486" s="5">
        <v>626</v>
      </c>
      <c r="D486" s="5">
        <v>6220694430</v>
      </c>
      <c r="E486" s="5">
        <v>363960945840</v>
      </c>
    </row>
    <row r="487" spans="1:5">
      <c r="A487" s="9">
        <v>45450</v>
      </c>
      <c r="B487" s="5">
        <v>10060</v>
      </c>
      <c r="C487" s="5">
        <v>706</v>
      </c>
      <c r="D487" s="5">
        <v>7066005110</v>
      </c>
      <c r="E487" s="5">
        <v>372098284060</v>
      </c>
    </row>
    <row r="488" spans="1:5">
      <c r="A488" s="9">
        <v>45448</v>
      </c>
      <c r="B488" s="5">
        <v>9600</v>
      </c>
      <c r="C488" s="5">
        <v>490</v>
      </c>
      <c r="D488" s="5">
        <v>4710456460</v>
      </c>
      <c r="E488" s="5">
        <v>355083849600</v>
      </c>
    </row>
    <row r="489" spans="1:5">
      <c r="A489" s="9">
        <v>45447</v>
      </c>
      <c r="B489" s="5">
        <v>9480</v>
      </c>
      <c r="C489" s="5">
        <v>1382</v>
      </c>
      <c r="D489" s="5">
        <v>13254324300</v>
      </c>
      <c r="E489" s="5">
        <v>350645301480</v>
      </c>
    </row>
    <row r="490" spans="1:5">
      <c r="A490" s="9">
        <v>45446</v>
      </c>
      <c r="B490" s="5">
        <v>10200</v>
      </c>
      <c r="C490" s="5">
        <v>488</v>
      </c>
      <c r="D490" s="5">
        <v>4958831780</v>
      </c>
      <c r="E490" s="5">
        <v>377276590200</v>
      </c>
    </row>
    <row r="491" spans="1:5">
      <c r="A491" s="9">
        <v>45443</v>
      </c>
      <c r="B491" s="5">
        <v>10090</v>
      </c>
      <c r="C491" s="5">
        <v>365</v>
      </c>
      <c r="D491" s="5">
        <v>3689523110</v>
      </c>
      <c r="E491" s="5">
        <v>373207921090</v>
      </c>
    </row>
    <row r="492" spans="1:5">
      <c r="A492" s="9">
        <v>45442</v>
      </c>
      <c r="B492" s="5">
        <v>10150</v>
      </c>
      <c r="C492" s="5">
        <v>428</v>
      </c>
      <c r="D492" s="5">
        <v>4326291080</v>
      </c>
      <c r="E492" s="5">
        <v>375427195150</v>
      </c>
    </row>
    <row r="493" spans="1:5">
      <c r="A493" s="9">
        <v>45441</v>
      </c>
      <c r="B493" s="5">
        <v>10240</v>
      </c>
      <c r="C493" s="5">
        <v>427</v>
      </c>
      <c r="D493" s="5">
        <v>4375674650</v>
      </c>
      <c r="E493" s="5">
        <v>378149509120</v>
      </c>
    </row>
    <row r="494" spans="1:5">
      <c r="A494" s="9">
        <v>45440</v>
      </c>
      <c r="B494" s="5">
        <v>10210</v>
      </c>
      <c r="C494" s="5">
        <v>910</v>
      </c>
      <c r="D494" s="5">
        <v>9288095860</v>
      </c>
      <c r="E494" s="5">
        <v>377041649230</v>
      </c>
    </row>
    <row r="495" spans="1:5">
      <c r="A495" s="9">
        <v>45439</v>
      </c>
      <c r="B495" s="5">
        <v>10640</v>
      </c>
      <c r="C495" s="5">
        <v>899</v>
      </c>
      <c r="D495" s="5">
        <v>9357555880</v>
      </c>
      <c r="E495" s="5">
        <v>392920974320</v>
      </c>
    </row>
    <row r="496" spans="1:5">
      <c r="A496" s="9">
        <v>45436</v>
      </c>
      <c r="B496" s="5">
        <v>10510</v>
      </c>
      <c r="C496" s="5">
        <v>1384</v>
      </c>
      <c r="D496" s="5">
        <v>14510645250</v>
      </c>
      <c r="E496" s="5">
        <v>388120248130</v>
      </c>
    </row>
    <row r="497" spans="1:5">
      <c r="A497" s="9">
        <v>45435</v>
      </c>
      <c r="B497" s="5">
        <v>10760</v>
      </c>
      <c r="C497" s="5">
        <v>1039</v>
      </c>
      <c r="D497" s="5">
        <v>11391449950</v>
      </c>
      <c r="E497" s="5">
        <v>397352413880</v>
      </c>
    </row>
    <row r="498" spans="1:5">
      <c r="A498" s="9">
        <v>45434</v>
      </c>
      <c r="B498" s="5">
        <v>11130</v>
      </c>
      <c r="C498" s="5">
        <v>3978</v>
      </c>
      <c r="D498" s="5">
        <v>44720309120</v>
      </c>
      <c r="E498" s="5">
        <v>411016019190</v>
      </c>
    </row>
    <row r="499" spans="1:5">
      <c r="A499" s="9">
        <v>45433</v>
      </c>
      <c r="B499" s="5">
        <v>10800</v>
      </c>
      <c r="C499" s="5">
        <v>1366</v>
      </c>
      <c r="D499" s="5">
        <v>14665085880</v>
      </c>
      <c r="E499" s="5">
        <v>398829560400</v>
      </c>
    </row>
    <row r="500" spans="1:5">
      <c r="A500" s="9">
        <v>45432</v>
      </c>
      <c r="B500" s="5">
        <v>10670</v>
      </c>
      <c r="C500" s="5">
        <v>2439</v>
      </c>
      <c r="D500" s="5">
        <v>25790081190</v>
      </c>
      <c r="E500" s="5">
        <v>394028834210</v>
      </c>
    </row>
    <row r="501" spans="1:5">
      <c r="A501" s="9">
        <v>45429</v>
      </c>
      <c r="B501" s="5">
        <v>10180</v>
      </c>
      <c r="C501" s="5">
        <v>1265</v>
      </c>
      <c r="D501" s="5">
        <v>12917551240</v>
      </c>
      <c r="E501" s="5">
        <v>375933789340</v>
      </c>
    </row>
    <row r="502" spans="1:5">
      <c r="A502" s="9">
        <v>45428</v>
      </c>
      <c r="B502" s="5">
        <v>10350</v>
      </c>
      <c r="C502" s="5">
        <v>4859</v>
      </c>
      <c r="D502" s="5">
        <v>51466039880</v>
      </c>
      <c r="E502" s="5">
        <v>382211662050</v>
      </c>
    </row>
    <row r="503" spans="1:5">
      <c r="A503" s="9">
        <v>45426</v>
      </c>
      <c r="B503" s="5">
        <v>10100</v>
      </c>
      <c r="C503" s="5">
        <v>4736</v>
      </c>
      <c r="D503" s="5">
        <v>47947641770</v>
      </c>
      <c r="E503" s="5">
        <v>372979496300</v>
      </c>
    </row>
    <row r="504" spans="1:5">
      <c r="A504" s="9">
        <v>45425</v>
      </c>
      <c r="B504" s="5">
        <v>9890</v>
      </c>
      <c r="C504" s="5">
        <v>8658</v>
      </c>
      <c r="D504" s="5">
        <v>81452681700</v>
      </c>
      <c r="E504" s="5">
        <v>365224477070</v>
      </c>
    </row>
    <row r="505" spans="1:5">
      <c r="A505" s="9">
        <v>45422</v>
      </c>
      <c r="B505" s="5">
        <v>8370</v>
      </c>
      <c r="C505" s="5">
        <v>115</v>
      </c>
      <c r="D505" s="5">
        <v>967995800</v>
      </c>
      <c r="E505" s="5">
        <v>309092909310</v>
      </c>
    </row>
    <row r="506" spans="1:5">
      <c r="A506" s="9">
        <v>45421</v>
      </c>
      <c r="B506" s="5">
        <v>8480</v>
      </c>
      <c r="C506" s="5">
        <v>191</v>
      </c>
      <c r="D506" s="5">
        <v>1636071000</v>
      </c>
      <c r="E506" s="5">
        <v>313155062240</v>
      </c>
    </row>
    <row r="507" spans="1:5">
      <c r="A507" s="9">
        <v>45420</v>
      </c>
      <c r="B507" s="5">
        <v>8700</v>
      </c>
      <c r="C507" s="5">
        <v>151</v>
      </c>
      <c r="D507" s="5">
        <v>1313289560</v>
      </c>
      <c r="E507" s="5">
        <v>321279368100</v>
      </c>
    </row>
    <row r="508" spans="1:5">
      <c r="A508" s="9">
        <v>45419</v>
      </c>
      <c r="B508" s="5">
        <v>8810</v>
      </c>
      <c r="C508" s="5">
        <v>499</v>
      </c>
      <c r="D508" s="5">
        <v>4429671350</v>
      </c>
      <c r="E508" s="5">
        <v>325341521030</v>
      </c>
    </row>
    <row r="509" spans="1:5">
      <c r="A509" s="9">
        <v>45415</v>
      </c>
      <c r="B509" s="5">
        <v>8600</v>
      </c>
      <c r="C509" s="5">
        <v>89</v>
      </c>
      <c r="D509" s="5">
        <v>766824310</v>
      </c>
      <c r="E509" s="5">
        <v>317586501800</v>
      </c>
    </row>
    <row r="510" spans="1:5">
      <c r="A510" s="9">
        <v>45414</v>
      </c>
      <c r="B510" s="5">
        <v>8680</v>
      </c>
      <c r="C510" s="5">
        <v>112</v>
      </c>
      <c r="D510" s="5">
        <v>972900390</v>
      </c>
      <c r="E510" s="5">
        <v>320540794840</v>
      </c>
    </row>
    <row r="511" spans="1:5">
      <c r="A511" s="9">
        <v>45412</v>
      </c>
      <c r="B511" s="5">
        <v>8620</v>
      </c>
      <c r="C511" s="5">
        <v>118</v>
      </c>
      <c r="D511" s="5">
        <v>1010272560</v>
      </c>
      <c r="E511" s="5">
        <v>318325075060</v>
      </c>
    </row>
    <row r="512" spans="1:5">
      <c r="A512" s="9">
        <v>45411</v>
      </c>
      <c r="B512" s="5">
        <v>8530</v>
      </c>
      <c r="C512" s="5">
        <v>105</v>
      </c>
      <c r="D512" s="5">
        <v>902317250</v>
      </c>
      <c r="E512" s="5">
        <v>315001495390</v>
      </c>
    </row>
    <row r="513" spans="1:5">
      <c r="A513" s="9">
        <v>45408</v>
      </c>
      <c r="B513" s="5">
        <v>8500</v>
      </c>
      <c r="C513" s="5">
        <v>125</v>
      </c>
      <c r="D513" s="5">
        <v>1064837920</v>
      </c>
      <c r="E513" s="5">
        <v>313893635500</v>
      </c>
    </row>
    <row r="514" spans="1:5">
      <c r="A514" s="9">
        <v>45407</v>
      </c>
      <c r="B514" s="5">
        <v>8580</v>
      </c>
      <c r="C514" s="5">
        <v>205</v>
      </c>
      <c r="D514" s="5">
        <v>1752792250</v>
      </c>
      <c r="E514" s="5">
        <v>316847928540</v>
      </c>
    </row>
    <row r="515" spans="1:5">
      <c r="A515" s="9">
        <v>45406</v>
      </c>
      <c r="B515" s="5">
        <v>8600</v>
      </c>
      <c r="C515" s="5">
        <v>638</v>
      </c>
      <c r="D515" s="5">
        <v>5534258530</v>
      </c>
      <c r="E515" s="5">
        <v>317586501800</v>
      </c>
    </row>
    <row r="516" spans="1:5">
      <c r="A516" s="9">
        <v>45405</v>
      </c>
      <c r="B516" s="5">
        <v>8270</v>
      </c>
      <c r="C516" s="5">
        <v>166</v>
      </c>
      <c r="D516" s="5">
        <v>1378013330</v>
      </c>
      <c r="E516" s="5">
        <v>305400043010</v>
      </c>
    </row>
    <row r="517" spans="1:5">
      <c r="A517" s="9">
        <v>45404</v>
      </c>
      <c r="B517" s="5">
        <v>8440</v>
      </c>
      <c r="C517" s="5">
        <v>516</v>
      </c>
      <c r="D517" s="5">
        <v>4339438610</v>
      </c>
      <c r="E517" s="5">
        <v>311677915720</v>
      </c>
    </row>
    <row r="518" spans="1:5">
      <c r="A518" s="9">
        <v>45401</v>
      </c>
      <c r="B518" s="5">
        <v>8040</v>
      </c>
      <c r="C518" s="5">
        <v>252</v>
      </c>
      <c r="D518" s="5">
        <v>2021839390</v>
      </c>
      <c r="E518" s="5">
        <v>296906450520</v>
      </c>
    </row>
    <row r="519" spans="1:5">
      <c r="A519" s="9">
        <v>45400</v>
      </c>
      <c r="B519" s="5">
        <v>8000</v>
      </c>
      <c r="C519" s="5">
        <v>133</v>
      </c>
      <c r="D519" s="5">
        <v>1056477130</v>
      </c>
      <c r="E519" s="5">
        <v>295429304000</v>
      </c>
    </row>
    <row r="520" spans="1:5">
      <c r="A520" s="9">
        <v>45399</v>
      </c>
      <c r="B520" s="5">
        <v>7820</v>
      </c>
      <c r="C520" s="5">
        <v>149</v>
      </c>
      <c r="D520" s="5">
        <v>1163527260</v>
      </c>
      <c r="E520" s="5">
        <v>288782144660</v>
      </c>
    </row>
    <row r="521" spans="1:5">
      <c r="A521" s="9">
        <v>45398</v>
      </c>
      <c r="B521" s="5">
        <v>7740</v>
      </c>
      <c r="C521" s="5">
        <v>324</v>
      </c>
      <c r="D521" s="5">
        <v>2516894220</v>
      </c>
      <c r="E521" s="5">
        <v>285827851620</v>
      </c>
    </row>
    <row r="522" spans="1:5">
      <c r="A522" s="9">
        <v>45397</v>
      </c>
      <c r="B522" s="5">
        <v>7970</v>
      </c>
      <c r="C522" s="5">
        <v>416</v>
      </c>
      <c r="D522" s="5">
        <v>3305229770</v>
      </c>
      <c r="E522" s="5">
        <v>294321444110</v>
      </c>
    </row>
    <row r="523" spans="1:5">
      <c r="A523" s="9">
        <v>45394</v>
      </c>
      <c r="B523" s="5">
        <v>8290</v>
      </c>
      <c r="C523" s="5">
        <v>120</v>
      </c>
      <c r="D523" s="5">
        <v>993986380</v>
      </c>
      <c r="E523" s="5">
        <v>306138616270</v>
      </c>
    </row>
    <row r="524" spans="1:5">
      <c r="A524" s="9">
        <v>45393</v>
      </c>
      <c r="B524" s="5">
        <v>8250</v>
      </c>
      <c r="C524" s="5">
        <v>320</v>
      </c>
      <c r="D524" s="5">
        <v>2636058490</v>
      </c>
      <c r="E524" s="5">
        <v>304661469750</v>
      </c>
    </row>
    <row r="525" spans="1:5">
      <c r="A525" s="9">
        <v>45391</v>
      </c>
      <c r="B525" s="5">
        <v>8170</v>
      </c>
      <c r="C525" s="5">
        <v>184</v>
      </c>
      <c r="D525" s="5">
        <v>1500181320</v>
      </c>
      <c r="E525" s="5">
        <v>301707176710</v>
      </c>
    </row>
    <row r="526" spans="1:5">
      <c r="A526" s="9">
        <v>45390</v>
      </c>
      <c r="B526" s="5">
        <v>8280</v>
      </c>
      <c r="C526" s="5">
        <v>406</v>
      </c>
      <c r="D526" s="5">
        <v>3430920790</v>
      </c>
      <c r="E526" s="5">
        <v>305769329640</v>
      </c>
    </row>
    <row r="527" spans="1:5">
      <c r="A527" s="9">
        <v>45387</v>
      </c>
      <c r="B527" s="5">
        <v>8770</v>
      </c>
      <c r="C527" s="5">
        <v>125</v>
      </c>
      <c r="D527" s="5">
        <v>1089081580</v>
      </c>
      <c r="E527" s="5">
        <v>323864374510</v>
      </c>
    </row>
    <row r="528" spans="1:5">
      <c r="A528" s="9">
        <v>45386</v>
      </c>
      <c r="B528" s="5">
        <v>8870</v>
      </c>
      <c r="C528" s="5">
        <v>341</v>
      </c>
      <c r="D528" s="5">
        <v>2992443590</v>
      </c>
      <c r="E528" s="5">
        <v>327557240810</v>
      </c>
    </row>
    <row r="529" spans="1:5">
      <c r="A529" s="9">
        <v>45385</v>
      </c>
      <c r="B529" s="5">
        <v>8600</v>
      </c>
      <c r="C529" s="5">
        <v>329</v>
      </c>
      <c r="D529" s="5">
        <v>2827934310</v>
      </c>
      <c r="E529" s="5">
        <v>317586501800</v>
      </c>
    </row>
    <row r="530" spans="1:5">
      <c r="A530" s="9">
        <v>45384</v>
      </c>
      <c r="B530" s="5">
        <v>8830</v>
      </c>
      <c r="C530" s="5">
        <v>175</v>
      </c>
      <c r="D530" s="5">
        <v>1541100510</v>
      </c>
      <c r="E530" s="5">
        <v>326080094290</v>
      </c>
    </row>
    <row r="531" spans="1:5">
      <c r="A531" s="9">
        <v>45383</v>
      </c>
      <c r="B531" s="5">
        <v>8870</v>
      </c>
      <c r="C531" s="5">
        <v>151</v>
      </c>
      <c r="D531" s="5">
        <v>1338604320</v>
      </c>
      <c r="E531" s="5">
        <v>327557240810</v>
      </c>
    </row>
    <row r="532" spans="1:5">
      <c r="A532" s="9">
        <v>45380</v>
      </c>
      <c r="B532" s="5">
        <v>8800</v>
      </c>
      <c r="C532" s="5">
        <v>328</v>
      </c>
      <c r="D532" s="5">
        <v>2898752110</v>
      </c>
      <c r="E532" s="5">
        <v>324972234400</v>
      </c>
    </row>
    <row r="533" spans="1:5">
      <c r="A533" s="9">
        <v>45379</v>
      </c>
      <c r="B533" s="5">
        <v>8990</v>
      </c>
      <c r="C533" s="5">
        <v>268</v>
      </c>
      <c r="D533" s="5">
        <v>2420990620</v>
      </c>
      <c r="E533" s="5">
        <v>331988680370</v>
      </c>
    </row>
    <row r="534" spans="1:5">
      <c r="A534" s="9">
        <v>45378</v>
      </c>
      <c r="B534" s="5">
        <v>9090</v>
      </c>
      <c r="C534" s="5">
        <v>285</v>
      </c>
      <c r="D534" s="5">
        <v>2552128470</v>
      </c>
      <c r="E534" s="5">
        <v>335681546670</v>
      </c>
    </row>
    <row r="535" spans="1:5">
      <c r="A535" s="9">
        <v>45377</v>
      </c>
      <c r="B535" s="5">
        <v>8840</v>
      </c>
      <c r="C535" s="5">
        <v>261</v>
      </c>
      <c r="D535" s="5">
        <v>2319652540</v>
      </c>
      <c r="E535" s="5">
        <v>326449380920</v>
      </c>
    </row>
    <row r="536" spans="1:5">
      <c r="A536" s="9">
        <v>45376</v>
      </c>
      <c r="B536" s="5">
        <v>8930</v>
      </c>
      <c r="C536" s="5">
        <v>139</v>
      </c>
      <c r="D536" s="5">
        <v>1247432040</v>
      </c>
      <c r="E536" s="5">
        <v>329772960590</v>
      </c>
    </row>
    <row r="537" spans="1:5">
      <c r="A537" s="9">
        <v>45373</v>
      </c>
      <c r="B537" s="5">
        <v>8890</v>
      </c>
      <c r="C537" s="5">
        <v>250</v>
      </c>
      <c r="D537" s="5">
        <v>2221053090</v>
      </c>
      <c r="E537" s="5">
        <v>328295814070</v>
      </c>
    </row>
    <row r="538" spans="1:5">
      <c r="A538" s="9">
        <v>45372</v>
      </c>
      <c r="B538" s="5">
        <v>8980</v>
      </c>
      <c r="C538" s="5">
        <v>489</v>
      </c>
      <c r="D538" s="5">
        <v>4418621970</v>
      </c>
      <c r="E538" s="5">
        <v>331239423000</v>
      </c>
    </row>
    <row r="539" spans="1:5">
      <c r="A539" s="9">
        <v>45371</v>
      </c>
      <c r="B539" s="5">
        <v>9180</v>
      </c>
      <c r="C539" s="5">
        <v>241</v>
      </c>
      <c r="D539" s="5">
        <v>2212013390</v>
      </c>
      <c r="E539" s="5">
        <v>338616693000</v>
      </c>
    </row>
    <row r="540" spans="1:5">
      <c r="A540" s="9">
        <v>45370</v>
      </c>
      <c r="B540" s="5">
        <v>9290</v>
      </c>
      <c r="C540" s="5">
        <v>360</v>
      </c>
      <c r="D540" s="5">
        <v>3307712920</v>
      </c>
      <c r="E540" s="5">
        <v>342674191500</v>
      </c>
    </row>
    <row r="541" spans="1:5">
      <c r="A541" s="9">
        <v>45369</v>
      </c>
      <c r="B541" s="5">
        <v>9280</v>
      </c>
      <c r="C541" s="5">
        <v>202</v>
      </c>
      <c r="D541" s="5">
        <v>1870533850</v>
      </c>
      <c r="E541" s="5">
        <v>342305328000</v>
      </c>
    </row>
    <row r="542" spans="1:5">
      <c r="A542" s="9">
        <v>45366</v>
      </c>
      <c r="B542" s="5">
        <v>9290</v>
      </c>
      <c r="C542" s="5">
        <v>459</v>
      </c>
      <c r="D542" s="5">
        <v>4275265370</v>
      </c>
      <c r="E542" s="5">
        <v>342674191500</v>
      </c>
    </row>
    <row r="543" spans="1:5">
      <c r="A543" s="9">
        <v>45365</v>
      </c>
      <c r="B543" s="5">
        <v>9480</v>
      </c>
      <c r="C543" s="5">
        <v>396</v>
      </c>
      <c r="D543" s="5">
        <v>3777362670</v>
      </c>
      <c r="E543" s="5">
        <v>349682598000</v>
      </c>
    </row>
    <row r="544" spans="1:5">
      <c r="A544" s="9">
        <v>45364</v>
      </c>
      <c r="B544" s="5">
        <v>9680</v>
      </c>
      <c r="C544" s="5">
        <v>2190</v>
      </c>
      <c r="D544" s="5">
        <v>21469173110</v>
      </c>
      <c r="E544" s="5">
        <v>357059868000</v>
      </c>
    </row>
    <row r="545" spans="1:5">
      <c r="A545" s="9">
        <v>45363</v>
      </c>
      <c r="B545" s="5">
        <v>9340</v>
      </c>
      <c r="C545" s="5">
        <v>343</v>
      </c>
      <c r="D545" s="5">
        <v>3200942090</v>
      </c>
      <c r="E545" s="5">
        <v>344518509000</v>
      </c>
    </row>
    <row r="546" spans="1:5">
      <c r="A546" s="9">
        <v>45362</v>
      </c>
      <c r="B546" s="5">
        <v>9480</v>
      </c>
      <c r="C546" s="5">
        <v>727</v>
      </c>
      <c r="D546" s="5">
        <v>6801200090</v>
      </c>
      <c r="E546" s="5">
        <v>349682598000</v>
      </c>
    </row>
    <row r="547" spans="1:5">
      <c r="A547" s="9">
        <v>45359</v>
      </c>
      <c r="B547" s="5">
        <v>9340</v>
      </c>
      <c r="C547" s="5">
        <v>2123</v>
      </c>
      <c r="D547" s="5">
        <v>20224544490</v>
      </c>
      <c r="E547" s="5">
        <v>344518509000</v>
      </c>
    </row>
    <row r="548" spans="1:5">
      <c r="A548" s="9">
        <v>45358</v>
      </c>
      <c r="B548" s="5">
        <v>8920</v>
      </c>
      <c r="C548" s="5">
        <v>414</v>
      </c>
      <c r="D548" s="5">
        <v>3722066820</v>
      </c>
      <c r="E548" s="5">
        <v>329026242000</v>
      </c>
    </row>
    <row r="549" spans="1:5">
      <c r="A549" s="9">
        <v>45357</v>
      </c>
      <c r="B549" s="5">
        <v>9070</v>
      </c>
      <c r="C549" s="5">
        <v>290</v>
      </c>
      <c r="D549" s="5">
        <v>2625147140</v>
      </c>
      <c r="E549" s="5">
        <v>334559194500</v>
      </c>
    </row>
    <row r="550" spans="1:5">
      <c r="A550" s="9">
        <v>45356</v>
      </c>
      <c r="B550" s="5">
        <v>9250</v>
      </c>
      <c r="C550" s="5">
        <v>298</v>
      </c>
      <c r="D550" s="5">
        <v>2741670950</v>
      </c>
      <c r="E550" s="5">
        <v>341198737500</v>
      </c>
    </row>
    <row r="551" spans="1:5">
      <c r="A551" s="9">
        <v>45355</v>
      </c>
      <c r="B551" s="5">
        <v>9160</v>
      </c>
      <c r="C551" s="5">
        <v>341</v>
      </c>
      <c r="D551" s="5">
        <v>3140487770</v>
      </c>
      <c r="E551" s="5">
        <v>337878966000</v>
      </c>
    </row>
    <row r="552" spans="1:5">
      <c r="A552" s="9">
        <v>45351</v>
      </c>
      <c r="B552" s="5">
        <v>9130</v>
      </c>
      <c r="C552" s="5">
        <v>256</v>
      </c>
      <c r="D552" s="5">
        <v>2325462190</v>
      </c>
      <c r="E552" s="5">
        <v>336772375500</v>
      </c>
    </row>
    <row r="553" spans="1:5">
      <c r="A553" s="9">
        <v>45350</v>
      </c>
      <c r="B553" s="5">
        <v>9100</v>
      </c>
      <c r="C553" s="5">
        <v>274</v>
      </c>
      <c r="D553" s="5">
        <v>2486445600</v>
      </c>
      <c r="E553" s="5">
        <v>335665785000</v>
      </c>
    </row>
    <row r="554" spans="1:5">
      <c r="A554" s="9">
        <v>45349</v>
      </c>
      <c r="B554" s="5">
        <v>9010</v>
      </c>
      <c r="C554" s="5">
        <v>378</v>
      </c>
      <c r="D554" s="5">
        <v>3426333700</v>
      </c>
      <c r="E554" s="5">
        <v>332346013500</v>
      </c>
    </row>
    <row r="555" spans="1:5">
      <c r="A555" s="9">
        <v>45348</v>
      </c>
      <c r="B555" s="5">
        <v>9210</v>
      </c>
      <c r="C555" s="5">
        <v>262</v>
      </c>
      <c r="D555" s="5">
        <v>2400823710</v>
      </c>
      <c r="E555" s="5">
        <v>339723283500</v>
      </c>
    </row>
    <row r="556" spans="1:5">
      <c r="A556" s="9">
        <v>45345</v>
      </c>
      <c r="B556" s="5">
        <v>9260</v>
      </c>
      <c r="C556" s="5">
        <v>449</v>
      </c>
      <c r="D556" s="5">
        <v>4151713020</v>
      </c>
      <c r="E556" s="5">
        <v>341567601000</v>
      </c>
    </row>
    <row r="557" spans="1:5">
      <c r="A557" s="9">
        <v>45344</v>
      </c>
      <c r="B557" s="5">
        <v>9140</v>
      </c>
      <c r="C557" s="5">
        <v>526</v>
      </c>
      <c r="D557" s="5">
        <v>4821883590</v>
      </c>
      <c r="E557" s="5">
        <v>337141239000</v>
      </c>
    </row>
    <row r="558" spans="1:5">
      <c r="A558" s="9">
        <v>45343</v>
      </c>
      <c r="B558" s="5">
        <v>9220</v>
      </c>
      <c r="C558" s="5">
        <v>512</v>
      </c>
      <c r="D558" s="5">
        <v>4739917540</v>
      </c>
      <c r="E558" s="5">
        <v>340092147000</v>
      </c>
    </row>
    <row r="559" spans="1:5">
      <c r="A559" s="9">
        <v>45342</v>
      </c>
      <c r="B559" s="5">
        <v>9410</v>
      </c>
      <c r="C559" s="5">
        <v>663</v>
      </c>
      <c r="D559" s="5">
        <v>6290609190</v>
      </c>
      <c r="E559" s="5">
        <v>347100553500</v>
      </c>
    </row>
    <row r="560" spans="1:5">
      <c r="A560" s="9">
        <v>45341</v>
      </c>
      <c r="B560" s="5">
        <v>9560</v>
      </c>
      <c r="C560" s="5">
        <v>1426</v>
      </c>
      <c r="D560" s="5">
        <v>13711790810</v>
      </c>
      <c r="E560" s="5">
        <v>352633506000</v>
      </c>
    </row>
    <row r="561" spans="1:5">
      <c r="A561" s="9">
        <v>45338</v>
      </c>
      <c r="B561" s="5">
        <v>10210</v>
      </c>
      <c r="C561" s="5">
        <v>6341</v>
      </c>
      <c r="D561" s="5">
        <v>66799772950</v>
      </c>
      <c r="E561" s="5">
        <v>376609633500</v>
      </c>
    </row>
    <row r="562" spans="1:5">
      <c r="A562" s="9">
        <v>45337</v>
      </c>
      <c r="B562" s="5">
        <v>9930</v>
      </c>
      <c r="C562" s="5">
        <v>2010</v>
      </c>
      <c r="D562" s="5">
        <v>19887953300</v>
      </c>
      <c r="E562" s="5">
        <v>366281455500</v>
      </c>
    </row>
    <row r="563" spans="1:5">
      <c r="A563" s="9">
        <v>45336</v>
      </c>
      <c r="B563" s="5">
        <v>9790</v>
      </c>
      <c r="C563" s="5">
        <v>1614</v>
      </c>
      <c r="D563" s="5">
        <v>15522288630</v>
      </c>
      <c r="E563" s="5">
        <v>361117366500</v>
      </c>
    </row>
    <row r="564" spans="1:5">
      <c r="A564" s="9">
        <v>45335</v>
      </c>
      <c r="B564" s="5">
        <v>9890</v>
      </c>
      <c r="C564" s="5">
        <v>2578</v>
      </c>
      <c r="D564" s="5">
        <v>25294131920</v>
      </c>
      <c r="E564" s="5">
        <v>364806001500</v>
      </c>
    </row>
    <row r="565" spans="1:5">
      <c r="A565" s="9">
        <v>45330</v>
      </c>
      <c r="B565" s="5">
        <v>9820</v>
      </c>
      <c r="C565" s="5">
        <v>12053</v>
      </c>
      <c r="D565" s="5">
        <v>119189721720</v>
      </c>
      <c r="E565" s="5">
        <v>362223957000</v>
      </c>
    </row>
    <row r="566" spans="1:5">
      <c r="A566" s="9">
        <v>45329</v>
      </c>
      <c r="B566" s="5">
        <v>8480</v>
      </c>
      <c r="C566" s="5">
        <v>477</v>
      </c>
      <c r="D566" s="5">
        <v>4049139130</v>
      </c>
      <c r="E566" s="5">
        <v>312796248000</v>
      </c>
    </row>
    <row r="567" spans="1:5">
      <c r="A567" s="9">
        <v>45328</v>
      </c>
      <c r="B567" s="5">
        <v>8690</v>
      </c>
      <c r="C567" s="5">
        <v>260</v>
      </c>
      <c r="D567" s="5">
        <v>2245471510</v>
      </c>
      <c r="E567" s="5">
        <v>320542381500</v>
      </c>
    </row>
    <row r="568" spans="1:5">
      <c r="A568" s="9">
        <v>45327</v>
      </c>
      <c r="B568" s="5">
        <v>8800</v>
      </c>
      <c r="C568" s="5">
        <v>432</v>
      </c>
      <c r="D568" s="5">
        <v>3817473510</v>
      </c>
      <c r="E568" s="5">
        <v>324599880000</v>
      </c>
    </row>
    <row r="569" spans="1:5">
      <c r="A569" s="9">
        <v>45324</v>
      </c>
      <c r="B569" s="5">
        <v>8650</v>
      </c>
      <c r="C569" s="5">
        <v>479</v>
      </c>
      <c r="D569" s="5">
        <v>4153504980</v>
      </c>
      <c r="E569" s="5">
        <v>319066927500</v>
      </c>
    </row>
    <row r="570" spans="1:5">
      <c r="A570" s="9">
        <v>45323</v>
      </c>
      <c r="B570" s="5">
        <v>8520</v>
      </c>
      <c r="C570" s="5">
        <v>679</v>
      </c>
      <c r="D570" s="5">
        <v>5850980880</v>
      </c>
      <c r="E570" s="5">
        <v>314271702000</v>
      </c>
    </row>
    <row r="571" spans="1:5">
      <c r="A571" s="9">
        <v>45322</v>
      </c>
      <c r="B571" s="5">
        <v>8800</v>
      </c>
      <c r="C571" s="5">
        <v>836</v>
      </c>
      <c r="D571" s="5">
        <v>7463150940</v>
      </c>
      <c r="E571" s="5">
        <v>324599880000</v>
      </c>
    </row>
    <row r="572" spans="1:5">
      <c r="A572" s="9">
        <v>45321</v>
      </c>
      <c r="B572" s="5">
        <v>9410</v>
      </c>
      <c r="C572" s="5">
        <v>969</v>
      </c>
      <c r="D572" s="5">
        <v>9108077100</v>
      </c>
      <c r="E572" s="5">
        <v>347100553500</v>
      </c>
    </row>
    <row r="573" spans="1:5">
      <c r="A573" s="9">
        <v>45320</v>
      </c>
      <c r="B573" s="5">
        <v>9600</v>
      </c>
      <c r="C573" s="5">
        <v>1936</v>
      </c>
      <c r="D573" s="5">
        <v>19120793110</v>
      </c>
      <c r="E573" s="5">
        <v>354108960000</v>
      </c>
    </row>
    <row r="574" spans="1:5">
      <c r="A574" s="9">
        <v>45317</v>
      </c>
      <c r="B574" s="5">
        <v>10440</v>
      </c>
      <c r="C574" s="5">
        <v>1437</v>
      </c>
      <c r="D574" s="5">
        <v>14898967290</v>
      </c>
      <c r="E574" s="5">
        <v>385093494000</v>
      </c>
    </row>
    <row r="575" spans="1:5">
      <c r="A575" s="9">
        <v>45316</v>
      </c>
      <c r="B575" s="5">
        <v>10590</v>
      </c>
      <c r="C575" s="5">
        <v>3146</v>
      </c>
      <c r="D575" s="5">
        <v>33466427880</v>
      </c>
      <c r="E575" s="5">
        <v>390626446500</v>
      </c>
    </row>
    <row r="576" spans="1:5">
      <c r="A576" s="9">
        <v>45315</v>
      </c>
      <c r="B576" s="5">
        <v>10700</v>
      </c>
      <c r="C576" s="5">
        <v>10116</v>
      </c>
      <c r="D576" s="5">
        <v>105711477960</v>
      </c>
      <c r="E576" s="5">
        <v>394683945000</v>
      </c>
    </row>
    <row r="577" spans="1:5">
      <c r="A577" s="9">
        <v>45314</v>
      </c>
      <c r="B577" s="5">
        <v>9190</v>
      </c>
      <c r="C577" s="5">
        <v>321</v>
      </c>
      <c r="D577" s="5">
        <v>2943083910</v>
      </c>
      <c r="E577" s="5">
        <v>338985556500</v>
      </c>
    </row>
    <row r="578" spans="1:5">
      <c r="A578" s="9">
        <v>45313</v>
      </c>
      <c r="B578" s="5">
        <v>9180</v>
      </c>
      <c r="C578" s="5">
        <v>1079</v>
      </c>
      <c r="D578" s="5">
        <v>9955692490</v>
      </c>
      <c r="E578" s="5">
        <v>338616693000</v>
      </c>
    </row>
    <row r="579" spans="1:5">
      <c r="A579" s="9">
        <v>45310</v>
      </c>
      <c r="B579" s="5">
        <v>8890</v>
      </c>
      <c r="C579" s="5">
        <v>270</v>
      </c>
      <c r="D579" s="5">
        <v>2379375980</v>
      </c>
      <c r="E579" s="5">
        <v>327919651500</v>
      </c>
    </row>
    <row r="580" spans="1:5">
      <c r="A580" s="9">
        <v>45309</v>
      </c>
      <c r="B580" s="5">
        <v>8640</v>
      </c>
      <c r="C580" s="5">
        <v>206</v>
      </c>
      <c r="D580" s="5">
        <v>1760030580</v>
      </c>
      <c r="E580" s="5">
        <v>318698064000</v>
      </c>
    </row>
    <row r="581" spans="1:5">
      <c r="A581" s="9">
        <v>45308</v>
      </c>
      <c r="B581" s="5">
        <v>8450</v>
      </c>
      <c r="C581" s="5">
        <v>232</v>
      </c>
      <c r="D581" s="5">
        <v>1976444980</v>
      </c>
      <c r="E581" s="5">
        <v>311332112650</v>
      </c>
    </row>
    <row r="582" spans="1:5">
      <c r="A582" s="9">
        <v>45307</v>
      </c>
      <c r="B582" s="5">
        <v>8740</v>
      </c>
      <c r="C582" s="5">
        <v>301</v>
      </c>
      <c r="D582" s="5">
        <v>2642784350</v>
      </c>
      <c r="E582" s="5">
        <v>322016883380</v>
      </c>
    </row>
    <row r="583" spans="1:5">
      <c r="A583" s="9">
        <v>45306</v>
      </c>
      <c r="B583" s="5">
        <v>8910</v>
      </c>
      <c r="C583" s="5">
        <v>247</v>
      </c>
      <c r="D583" s="5">
        <v>2176846320</v>
      </c>
      <c r="E583" s="5">
        <v>328280369670</v>
      </c>
    </row>
    <row r="584" spans="1:5">
      <c r="A584" s="9">
        <v>45303</v>
      </c>
      <c r="B584" s="5">
        <v>8840</v>
      </c>
      <c r="C584" s="5">
        <v>223</v>
      </c>
      <c r="D584" s="5">
        <v>1981868020</v>
      </c>
      <c r="E584" s="5">
        <v>325701287080</v>
      </c>
    </row>
    <row r="585" spans="1:5">
      <c r="A585" s="9">
        <v>45302</v>
      </c>
      <c r="B585" s="5">
        <v>9050</v>
      </c>
      <c r="C585" s="5">
        <v>300</v>
      </c>
      <c r="D585" s="5">
        <v>2690258360</v>
      </c>
      <c r="E585" s="5">
        <v>333438534850</v>
      </c>
    </row>
    <row r="586" spans="1:5">
      <c r="A586" s="9">
        <v>45301</v>
      </c>
      <c r="B586" s="5">
        <v>9030</v>
      </c>
      <c r="C586" s="5">
        <v>249</v>
      </c>
      <c r="D586" s="5">
        <v>2259856990</v>
      </c>
      <c r="E586" s="5">
        <v>332701654110</v>
      </c>
    </row>
    <row r="587" spans="1:5">
      <c r="A587" s="9">
        <v>45300</v>
      </c>
      <c r="B587" s="5">
        <v>9200</v>
      </c>
      <c r="C587" s="5">
        <v>460</v>
      </c>
      <c r="D587" s="5">
        <v>4223696180</v>
      </c>
      <c r="E587" s="5">
        <v>338965140400</v>
      </c>
    </row>
    <row r="588" spans="1:5">
      <c r="A588" s="9">
        <v>45299</v>
      </c>
      <c r="B588" s="5">
        <v>9100</v>
      </c>
      <c r="C588" s="5">
        <v>247</v>
      </c>
      <c r="D588" s="5">
        <v>2249762060</v>
      </c>
      <c r="E588" s="5">
        <v>335280736700</v>
      </c>
    </row>
    <row r="589" spans="1:5">
      <c r="A589" s="9">
        <v>45296</v>
      </c>
      <c r="B589" s="5">
        <v>9150</v>
      </c>
      <c r="C589" s="5">
        <v>307</v>
      </c>
      <c r="D589" s="5">
        <v>2800325340</v>
      </c>
      <c r="E589" s="5">
        <v>337122938550</v>
      </c>
    </row>
    <row r="590" spans="1:5">
      <c r="A590" s="9">
        <v>45295</v>
      </c>
      <c r="B590" s="5">
        <v>9280</v>
      </c>
      <c r="C590" s="5">
        <v>479</v>
      </c>
      <c r="D590" s="5">
        <v>4462203290</v>
      </c>
      <c r="E590" s="5">
        <v>341912663360</v>
      </c>
    </row>
    <row r="591" spans="1:5">
      <c r="A591" s="9">
        <v>45294</v>
      </c>
      <c r="B591" s="5">
        <v>9290</v>
      </c>
      <c r="C591" s="5">
        <v>497</v>
      </c>
      <c r="D591" s="5">
        <v>4537958480</v>
      </c>
      <c r="E591" s="5">
        <v>342281103730</v>
      </c>
    </row>
    <row r="592" spans="1:5">
      <c r="A592" s="9">
        <v>45293</v>
      </c>
      <c r="B592" s="5">
        <v>9250</v>
      </c>
      <c r="C592" s="5">
        <v>795</v>
      </c>
      <c r="D592" s="5">
        <v>7305998760</v>
      </c>
      <c r="E592" s="5">
        <v>340807342250</v>
      </c>
    </row>
    <row r="593" spans="1:5">
      <c r="A593" s="9">
        <v>45288</v>
      </c>
      <c r="B593" s="5">
        <v>9010</v>
      </c>
      <c r="C593" s="5">
        <v>553</v>
      </c>
      <c r="D593" s="5">
        <v>4979381260</v>
      </c>
      <c r="E593" s="5">
        <v>331964773370</v>
      </c>
    </row>
    <row r="594" spans="1:5">
      <c r="A594" s="9">
        <v>45287</v>
      </c>
      <c r="B594" s="5">
        <v>9100</v>
      </c>
      <c r="C594" s="5">
        <v>5426</v>
      </c>
      <c r="D594" s="5">
        <v>49813028740</v>
      </c>
      <c r="E594" s="5">
        <v>335280736700</v>
      </c>
    </row>
    <row r="595" spans="1:5">
      <c r="A595" s="9">
        <v>45286</v>
      </c>
      <c r="B595" s="5">
        <v>8500</v>
      </c>
      <c r="C595" s="5">
        <v>961</v>
      </c>
      <c r="D595" s="5">
        <v>8285804130</v>
      </c>
      <c r="E595" s="5">
        <v>313174314500</v>
      </c>
    </row>
    <row r="596" spans="1:5">
      <c r="A596" s="9">
        <v>45282</v>
      </c>
      <c r="B596" s="5">
        <v>8640</v>
      </c>
      <c r="C596" s="5">
        <v>699</v>
      </c>
      <c r="D596" s="5">
        <v>5913834810</v>
      </c>
      <c r="E596" s="5">
        <v>318332479680</v>
      </c>
    </row>
    <row r="597" spans="1:5">
      <c r="A597" s="9">
        <v>45281</v>
      </c>
      <c r="B597" s="5">
        <v>8170</v>
      </c>
      <c r="C597" s="5">
        <v>246</v>
      </c>
      <c r="D597" s="5">
        <v>2008319530</v>
      </c>
      <c r="E597" s="5">
        <v>298941599030</v>
      </c>
    </row>
    <row r="598" spans="1:5">
      <c r="A598" s="9">
        <v>45280</v>
      </c>
      <c r="B598" s="5">
        <v>8240</v>
      </c>
      <c r="C598" s="5">
        <v>408</v>
      </c>
      <c r="D598" s="5">
        <v>3373611430</v>
      </c>
      <c r="E598" s="5">
        <v>301502910160</v>
      </c>
    </row>
    <row r="599" spans="1:5">
      <c r="A599" s="9">
        <v>45279</v>
      </c>
      <c r="B599" s="5">
        <v>8400</v>
      </c>
      <c r="C599" s="5">
        <v>219</v>
      </c>
      <c r="D599" s="5">
        <v>1850753380</v>
      </c>
      <c r="E599" s="5">
        <v>307357335600</v>
      </c>
    </row>
    <row r="600" spans="1:5">
      <c r="A600" s="9">
        <v>45278</v>
      </c>
      <c r="B600" s="5">
        <v>8420</v>
      </c>
      <c r="C600" s="5">
        <v>257</v>
      </c>
      <c r="D600" s="5">
        <v>2175695090</v>
      </c>
      <c r="E600" s="5">
        <v>308089138780</v>
      </c>
    </row>
    <row r="601" spans="1:5">
      <c r="A601" s="9">
        <v>45275</v>
      </c>
      <c r="B601" s="5">
        <v>8290</v>
      </c>
      <c r="C601" s="5">
        <v>412</v>
      </c>
      <c r="D601" s="5">
        <v>3472254960</v>
      </c>
      <c r="E601" s="5">
        <v>303332418110</v>
      </c>
    </row>
    <row r="602" spans="1:5">
      <c r="A602" s="9">
        <v>45274</v>
      </c>
      <c r="B602" s="5">
        <v>8470</v>
      </c>
      <c r="C602" s="5">
        <v>1845</v>
      </c>
      <c r="D602" s="5">
        <v>15778690970</v>
      </c>
      <c r="E602" s="5">
        <v>309918646730</v>
      </c>
    </row>
    <row r="603" spans="1:5">
      <c r="A603" s="9">
        <v>45273</v>
      </c>
      <c r="B603" s="5">
        <v>8190</v>
      </c>
      <c r="C603" s="5">
        <v>239</v>
      </c>
      <c r="D603" s="5">
        <v>1976924490</v>
      </c>
      <c r="E603" s="5">
        <v>299673402210</v>
      </c>
    </row>
    <row r="604" spans="1:5">
      <c r="A604" s="9">
        <v>45272</v>
      </c>
      <c r="B604" s="5">
        <v>8380</v>
      </c>
      <c r="C604" s="5">
        <v>358</v>
      </c>
      <c r="D604" s="5">
        <v>2971596100</v>
      </c>
      <c r="E604" s="5">
        <v>306625532420</v>
      </c>
    </row>
    <row r="605" spans="1:5">
      <c r="A605" s="9">
        <v>45271</v>
      </c>
      <c r="B605" s="5">
        <v>8220</v>
      </c>
      <c r="C605" s="5">
        <v>378</v>
      </c>
      <c r="D605" s="5">
        <v>3069682870</v>
      </c>
      <c r="E605" s="5">
        <v>300771106980</v>
      </c>
    </row>
    <row r="606" spans="1:5">
      <c r="A606" s="9">
        <v>45268</v>
      </c>
      <c r="B606" s="5">
        <v>7850</v>
      </c>
      <c r="C606" s="5">
        <v>155</v>
      </c>
      <c r="D606" s="5">
        <v>1217644880</v>
      </c>
      <c r="E606" s="5">
        <v>287232748150</v>
      </c>
    </row>
    <row r="607" spans="1:5">
      <c r="A607" s="9">
        <v>45267</v>
      </c>
      <c r="B607" s="5">
        <v>7800</v>
      </c>
      <c r="C607" s="5">
        <v>87</v>
      </c>
      <c r="D607" s="5">
        <v>682313470</v>
      </c>
      <c r="E607" s="5">
        <v>285403240200</v>
      </c>
    </row>
    <row r="608" spans="1:5">
      <c r="A608" s="9">
        <v>45266</v>
      </c>
      <c r="B608" s="5">
        <v>7950</v>
      </c>
      <c r="C608" s="5">
        <v>196</v>
      </c>
      <c r="D608" s="5">
        <v>1545730540</v>
      </c>
      <c r="E608" s="5">
        <v>290891764050</v>
      </c>
    </row>
    <row r="609" spans="1:5">
      <c r="A609" s="9">
        <v>45265</v>
      </c>
      <c r="B609" s="5">
        <v>7650</v>
      </c>
      <c r="C609" s="5">
        <v>309</v>
      </c>
      <c r="D609" s="5">
        <v>2389677860</v>
      </c>
      <c r="E609" s="5">
        <v>279914716350</v>
      </c>
    </row>
    <row r="610" spans="1:5">
      <c r="A610" s="9">
        <v>45264</v>
      </c>
      <c r="B610" s="5">
        <v>7830</v>
      </c>
      <c r="C610" s="5">
        <v>253</v>
      </c>
      <c r="D610" s="5">
        <v>1991690850</v>
      </c>
      <c r="E610" s="5">
        <v>286500944970</v>
      </c>
    </row>
    <row r="611" spans="1:5">
      <c r="A611" s="9">
        <v>45261</v>
      </c>
      <c r="B611" s="5">
        <v>8020</v>
      </c>
      <c r="C611" s="5">
        <v>164</v>
      </c>
      <c r="D611" s="5">
        <v>1318493460</v>
      </c>
      <c r="E611" s="5">
        <v>293453075180</v>
      </c>
    </row>
    <row r="612" spans="1:5">
      <c r="A612" s="9">
        <v>45260</v>
      </c>
      <c r="B612" s="5">
        <v>8120</v>
      </c>
      <c r="C612" s="5">
        <v>264</v>
      </c>
      <c r="D612" s="5">
        <v>2170868040</v>
      </c>
      <c r="E612" s="5">
        <v>297112091080</v>
      </c>
    </row>
    <row r="613" spans="1:5">
      <c r="A613" s="9">
        <v>45259</v>
      </c>
      <c r="B613" s="5">
        <v>8200</v>
      </c>
      <c r="C613" s="5">
        <v>556</v>
      </c>
      <c r="D613" s="5">
        <v>4582304000</v>
      </c>
      <c r="E613" s="5">
        <v>300039303800</v>
      </c>
    </row>
    <row r="614" spans="1:5">
      <c r="A614" s="9">
        <v>45258</v>
      </c>
      <c r="B614" s="5">
        <v>8100</v>
      </c>
      <c r="C614" s="5">
        <v>157</v>
      </c>
      <c r="D614" s="5">
        <v>1256772310</v>
      </c>
      <c r="E614" s="5">
        <v>296380287900</v>
      </c>
    </row>
    <row r="615" spans="1:5">
      <c r="A615" s="9">
        <v>45257</v>
      </c>
      <c r="B615" s="5">
        <v>8040</v>
      </c>
      <c r="C615" s="5">
        <v>242</v>
      </c>
      <c r="D615" s="5">
        <v>1956010190</v>
      </c>
      <c r="E615" s="5">
        <v>294184878360</v>
      </c>
    </row>
    <row r="616" spans="1:5">
      <c r="A616" s="9">
        <v>45254</v>
      </c>
      <c r="B616" s="5">
        <v>8280</v>
      </c>
      <c r="C616" s="5">
        <v>159</v>
      </c>
      <c r="D616" s="5">
        <v>1319601280</v>
      </c>
      <c r="E616" s="5">
        <v>302966516520</v>
      </c>
    </row>
    <row r="617" spans="1:5">
      <c r="A617" s="9">
        <v>45253</v>
      </c>
      <c r="B617" s="5">
        <v>8400</v>
      </c>
      <c r="C617" s="5">
        <v>248</v>
      </c>
      <c r="D617" s="5">
        <v>2096967270</v>
      </c>
      <c r="E617" s="5">
        <v>307357335600</v>
      </c>
    </row>
    <row r="618" spans="1:5">
      <c r="A618" s="9">
        <v>45252</v>
      </c>
      <c r="B618" s="5">
        <v>8400</v>
      </c>
      <c r="C618" s="5">
        <v>286</v>
      </c>
      <c r="D618" s="5">
        <v>2408369620</v>
      </c>
      <c r="E618" s="5">
        <v>307357335600</v>
      </c>
    </row>
    <row r="619" spans="1:5">
      <c r="A619" s="9">
        <v>45251</v>
      </c>
      <c r="B619" s="5">
        <v>8580</v>
      </c>
      <c r="C619" s="5">
        <v>1003</v>
      </c>
      <c r="D619" s="5">
        <v>8539388960</v>
      </c>
      <c r="E619" s="5">
        <v>313943564220</v>
      </c>
    </row>
    <row r="620" spans="1:5">
      <c r="A620" s="9">
        <v>45250</v>
      </c>
      <c r="B620" s="5">
        <v>8090</v>
      </c>
      <c r="C620" s="5">
        <v>139</v>
      </c>
      <c r="D620" s="5">
        <v>1123681870</v>
      </c>
      <c r="E620" s="5">
        <v>296014386310</v>
      </c>
    </row>
    <row r="621" spans="1:5">
      <c r="A621" s="9">
        <v>45247</v>
      </c>
      <c r="B621" s="5">
        <v>7940</v>
      </c>
      <c r="C621" s="5">
        <v>214</v>
      </c>
      <c r="D621" s="5">
        <v>1722656170</v>
      </c>
      <c r="E621" s="5">
        <v>290525862460</v>
      </c>
    </row>
    <row r="622" spans="1:5">
      <c r="A622" s="9">
        <v>45246</v>
      </c>
      <c r="B622" s="5">
        <v>8170</v>
      </c>
      <c r="C622" s="5">
        <v>190</v>
      </c>
      <c r="D622" s="5">
        <v>1553705670</v>
      </c>
      <c r="E622" s="5">
        <v>298941599030</v>
      </c>
    </row>
    <row r="623" spans="1:5">
      <c r="A623" s="9">
        <v>45245</v>
      </c>
      <c r="B623" s="5">
        <v>8100</v>
      </c>
      <c r="C623" s="5">
        <v>209</v>
      </c>
      <c r="D623" s="5">
        <v>1697882000</v>
      </c>
      <c r="E623" s="5">
        <v>296380287900</v>
      </c>
    </row>
    <row r="624" spans="1:5">
      <c r="A624" s="9">
        <v>45244</v>
      </c>
      <c r="B624" s="5">
        <v>8120</v>
      </c>
      <c r="C624" s="5">
        <v>393</v>
      </c>
      <c r="D624" s="5">
        <v>3185860210</v>
      </c>
      <c r="E624" s="5">
        <v>297112091080</v>
      </c>
    </row>
    <row r="625" spans="1:5">
      <c r="A625" s="9">
        <v>45243</v>
      </c>
      <c r="B625" s="5">
        <v>7680</v>
      </c>
      <c r="C625" s="5">
        <v>210</v>
      </c>
      <c r="D625" s="5">
        <v>1633327590</v>
      </c>
      <c r="E625" s="5">
        <v>281012421120</v>
      </c>
    </row>
    <row r="626" spans="1:5">
      <c r="A626" s="9">
        <v>45240</v>
      </c>
      <c r="B626" s="5">
        <v>7950</v>
      </c>
      <c r="C626" s="5">
        <v>266</v>
      </c>
      <c r="D626" s="5">
        <v>2103279990</v>
      </c>
      <c r="E626" s="5">
        <v>290891764050</v>
      </c>
    </row>
    <row r="627" spans="1:5">
      <c r="A627" s="9">
        <v>45239</v>
      </c>
      <c r="B627" s="5">
        <v>7860</v>
      </c>
      <c r="C627" s="5">
        <v>330</v>
      </c>
      <c r="D627" s="5">
        <v>2562867540</v>
      </c>
      <c r="E627" s="5">
        <v>287598649740</v>
      </c>
    </row>
    <row r="628" spans="1:5">
      <c r="A628" s="9">
        <v>45238</v>
      </c>
      <c r="B628" s="5">
        <v>7550</v>
      </c>
      <c r="C628" s="5">
        <v>716</v>
      </c>
      <c r="D628" s="5">
        <v>5602012870</v>
      </c>
      <c r="E628" s="5">
        <v>276255700450</v>
      </c>
    </row>
    <row r="629" spans="1:5">
      <c r="A629" s="9">
        <v>45237</v>
      </c>
      <c r="B629" s="5">
        <v>8180</v>
      </c>
      <c r="C629" s="5">
        <v>479</v>
      </c>
      <c r="D629" s="5">
        <v>3956562890</v>
      </c>
      <c r="E629" s="5">
        <v>297923019260</v>
      </c>
    </row>
    <row r="630" spans="1:5">
      <c r="A630" s="9">
        <v>45236</v>
      </c>
      <c r="B630" s="5">
        <v>8650</v>
      </c>
      <c r="C630" s="5">
        <v>483</v>
      </c>
      <c r="D630" s="5">
        <v>4188097700</v>
      </c>
      <c r="E630" s="5">
        <v>315040845550</v>
      </c>
    </row>
    <row r="631" spans="1:5">
      <c r="A631" s="9">
        <v>45233</v>
      </c>
      <c r="B631" s="5">
        <v>8840</v>
      </c>
      <c r="C631" s="5">
        <v>837</v>
      </c>
      <c r="D631" s="5">
        <v>7256528830</v>
      </c>
      <c r="E631" s="5">
        <v>321960817880</v>
      </c>
    </row>
    <row r="632" spans="1:5">
      <c r="A632" s="9">
        <v>45232</v>
      </c>
      <c r="B632" s="5">
        <v>8560</v>
      </c>
      <c r="C632" s="5">
        <v>729</v>
      </c>
      <c r="D632" s="5">
        <v>6146298710</v>
      </c>
      <c r="E632" s="5">
        <v>311762963920</v>
      </c>
    </row>
    <row r="633" spans="1:5">
      <c r="A633" s="9">
        <v>45231</v>
      </c>
      <c r="B633" s="5">
        <v>7910</v>
      </c>
      <c r="C633" s="5">
        <v>239</v>
      </c>
      <c r="D633" s="5">
        <v>1904727790</v>
      </c>
      <c r="E633" s="5">
        <v>288089374370</v>
      </c>
    </row>
    <row r="634" spans="1:5">
      <c r="A634" s="9">
        <v>45230</v>
      </c>
      <c r="B634" s="5">
        <v>8060</v>
      </c>
      <c r="C634" s="5">
        <v>356</v>
      </c>
      <c r="D634" s="5">
        <v>2938874170</v>
      </c>
      <c r="E634" s="5">
        <v>293552510420</v>
      </c>
    </row>
    <row r="635" spans="1:5">
      <c r="A635" s="9">
        <v>45229</v>
      </c>
      <c r="B635" s="5">
        <v>8170</v>
      </c>
      <c r="C635" s="5">
        <v>163</v>
      </c>
      <c r="D635" s="5">
        <v>1342944110</v>
      </c>
      <c r="E635" s="5">
        <v>297558810190</v>
      </c>
    </row>
    <row r="636" spans="1:5">
      <c r="A636" s="9">
        <v>45226</v>
      </c>
      <c r="B636" s="5">
        <v>8340</v>
      </c>
      <c r="C636" s="5">
        <v>291</v>
      </c>
      <c r="D636" s="5">
        <v>2435842990</v>
      </c>
      <c r="E636" s="5">
        <v>303750364380</v>
      </c>
    </row>
    <row r="637" spans="1:5">
      <c r="A637" s="9">
        <v>45225</v>
      </c>
      <c r="B637" s="5">
        <v>8400</v>
      </c>
      <c r="C637" s="5">
        <v>292</v>
      </c>
      <c r="D637" s="5">
        <v>2438581180</v>
      </c>
      <c r="E637" s="5">
        <v>305935618800</v>
      </c>
    </row>
    <row r="638" spans="1:5">
      <c r="A638" s="9">
        <v>45224</v>
      </c>
      <c r="B638" s="5">
        <v>8500</v>
      </c>
      <c r="C638" s="5">
        <v>430</v>
      </c>
      <c r="D638" s="5">
        <v>3690691290</v>
      </c>
      <c r="E638" s="5">
        <v>309577709500</v>
      </c>
    </row>
    <row r="639" spans="1:5">
      <c r="A639" s="9">
        <v>45223</v>
      </c>
      <c r="B639" s="5">
        <v>8460</v>
      </c>
      <c r="C639" s="5">
        <v>368</v>
      </c>
      <c r="D639" s="5">
        <v>3073372920</v>
      </c>
      <c r="E639" s="5">
        <v>308120873220</v>
      </c>
    </row>
    <row r="640" spans="1:5">
      <c r="A640" s="9">
        <v>45222</v>
      </c>
      <c r="B640" s="5">
        <v>8200</v>
      </c>
      <c r="C640" s="5">
        <v>219</v>
      </c>
      <c r="D640" s="5">
        <v>1805563580</v>
      </c>
      <c r="E640" s="5">
        <v>298651437400</v>
      </c>
    </row>
    <row r="641" spans="1:5">
      <c r="A641" s="9">
        <v>45219</v>
      </c>
      <c r="B641" s="5">
        <v>8190</v>
      </c>
      <c r="C641" s="5">
        <v>508</v>
      </c>
      <c r="D641" s="5">
        <v>4198949450</v>
      </c>
      <c r="E641" s="5">
        <v>298287228330</v>
      </c>
    </row>
    <row r="642" spans="1:5">
      <c r="A642" s="9">
        <v>45218</v>
      </c>
      <c r="B642" s="5">
        <v>8210</v>
      </c>
      <c r="C642" s="5">
        <v>538</v>
      </c>
      <c r="D642" s="5">
        <v>4373155270</v>
      </c>
      <c r="E642" s="5">
        <v>299015646470</v>
      </c>
    </row>
    <row r="643" spans="1:5">
      <c r="A643" s="9">
        <v>45217</v>
      </c>
      <c r="B643" s="5">
        <v>7920</v>
      </c>
      <c r="C643" s="5">
        <v>890</v>
      </c>
      <c r="D643" s="5">
        <v>7280753100</v>
      </c>
      <c r="E643" s="5">
        <v>288453583440</v>
      </c>
    </row>
    <row r="644" spans="1:5">
      <c r="A644" s="9">
        <v>45216</v>
      </c>
      <c r="B644" s="5">
        <v>8430</v>
      </c>
      <c r="C644" s="5">
        <v>808</v>
      </c>
      <c r="D644" s="5">
        <v>6623863430</v>
      </c>
      <c r="E644" s="5">
        <v>307028246010</v>
      </c>
    </row>
    <row r="645" spans="1:5">
      <c r="A645" s="9">
        <v>45215</v>
      </c>
      <c r="B645" s="5">
        <v>7590</v>
      </c>
      <c r="C645" s="5">
        <v>336</v>
      </c>
      <c r="D645" s="5">
        <v>2512993010</v>
      </c>
      <c r="E645" s="5">
        <v>276434684130</v>
      </c>
    </row>
    <row r="646" spans="1:5">
      <c r="A646" s="9">
        <v>45212</v>
      </c>
      <c r="B646" s="5">
        <v>7590</v>
      </c>
      <c r="C646" s="5">
        <v>158</v>
      </c>
      <c r="D646" s="5">
        <v>1210856420</v>
      </c>
      <c r="E646" s="5">
        <v>276434684130</v>
      </c>
    </row>
    <row r="647" spans="1:5">
      <c r="A647" s="9">
        <v>45211</v>
      </c>
      <c r="B647" s="5">
        <v>7690</v>
      </c>
      <c r="C647" s="5">
        <v>343</v>
      </c>
      <c r="D647" s="5">
        <v>2610909630</v>
      </c>
      <c r="E647" s="5">
        <v>280076774830</v>
      </c>
    </row>
    <row r="648" spans="1:5">
      <c r="A648" s="9">
        <v>45210</v>
      </c>
      <c r="B648" s="5">
        <v>7140</v>
      </c>
      <c r="C648" s="5">
        <v>188</v>
      </c>
      <c r="D648" s="5">
        <v>1347340720</v>
      </c>
      <c r="E648" s="5">
        <v>260045275980</v>
      </c>
    </row>
    <row r="649" spans="1:5">
      <c r="A649" s="9">
        <v>45209</v>
      </c>
      <c r="B649" s="5">
        <v>6910</v>
      </c>
      <c r="C649" s="5">
        <v>111</v>
      </c>
      <c r="D649" s="5">
        <v>784024680</v>
      </c>
      <c r="E649" s="5">
        <v>251668467370</v>
      </c>
    </row>
    <row r="650" spans="1:5">
      <c r="A650" s="9">
        <v>45205</v>
      </c>
      <c r="B650" s="5">
        <v>7000</v>
      </c>
      <c r="C650" s="5">
        <v>126</v>
      </c>
      <c r="D650" s="5">
        <v>880450560</v>
      </c>
      <c r="E650" s="5">
        <v>254946349000</v>
      </c>
    </row>
    <row r="651" spans="1:5">
      <c r="A651" s="9">
        <v>45204</v>
      </c>
      <c r="B651" s="5">
        <v>7000</v>
      </c>
      <c r="C651" s="5">
        <v>308</v>
      </c>
      <c r="D651" s="5">
        <v>2236295160</v>
      </c>
      <c r="E651" s="5">
        <v>254946349000</v>
      </c>
    </row>
    <row r="652" spans="1:5">
      <c r="A652" s="9">
        <v>45203</v>
      </c>
      <c r="B652" s="5">
        <v>7410</v>
      </c>
      <c r="C652" s="5">
        <v>167</v>
      </c>
      <c r="D652" s="5">
        <v>1271902240</v>
      </c>
      <c r="E652" s="5">
        <v>269878920870</v>
      </c>
    </row>
    <row r="653" spans="1:5">
      <c r="A653" s="9">
        <v>45196</v>
      </c>
      <c r="B653" s="5">
        <v>7660</v>
      </c>
      <c r="C653" s="5">
        <v>141</v>
      </c>
      <c r="D653" s="5">
        <v>1062998860</v>
      </c>
      <c r="E653" s="5">
        <v>278984147620</v>
      </c>
    </row>
    <row r="654" spans="1:5">
      <c r="A654" s="9">
        <v>45195</v>
      </c>
      <c r="B654" s="5">
        <v>7730</v>
      </c>
      <c r="C654" s="5">
        <v>206</v>
      </c>
      <c r="D654" s="5">
        <v>1602694830</v>
      </c>
      <c r="E654" s="5">
        <v>281533611110</v>
      </c>
    </row>
    <row r="655" spans="1:5">
      <c r="A655" s="9">
        <v>45194</v>
      </c>
      <c r="B655" s="5">
        <v>7590</v>
      </c>
      <c r="C655" s="5">
        <v>71</v>
      </c>
      <c r="D655" s="5">
        <v>537936370</v>
      </c>
      <c r="E655" s="5">
        <v>276434684130</v>
      </c>
    </row>
    <row r="656" spans="1:5">
      <c r="A656" s="9">
        <v>45191</v>
      </c>
      <c r="B656" s="5">
        <v>7620</v>
      </c>
      <c r="C656" s="5">
        <v>136</v>
      </c>
      <c r="D656" s="5">
        <v>1040510670</v>
      </c>
      <c r="E656" s="5">
        <v>277527311340</v>
      </c>
    </row>
    <row r="657" spans="1:5">
      <c r="A657" s="9">
        <v>45190</v>
      </c>
      <c r="B657" s="5">
        <v>7840</v>
      </c>
      <c r="C657" s="5">
        <v>124</v>
      </c>
      <c r="D657" s="5">
        <v>991137030</v>
      </c>
      <c r="E657" s="5">
        <v>285539910880</v>
      </c>
    </row>
    <row r="658" spans="1:5">
      <c r="A658" s="9">
        <v>45189</v>
      </c>
      <c r="B658" s="5">
        <v>8180</v>
      </c>
      <c r="C658" s="5">
        <v>187</v>
      </c>
      <c r="D658" s="5">
        <v>1531216630</v>
      </c>
      <c r="E658" s="5">
        <v>297923019260</v>
      </c>
    </row>
    <row r="659" spans="1:5">
      <c r="A659" s="9">
        <v>45188</v>
      </c>
      <c r="B659" s="5">
        <v>8040</v>
      </c>
      <c r="C659" s="5">
        <v>247</v>
      </c>
      <c r="D659" s="5">
        <v>1991644740</v>
      </c>
      <c r="E659" s="5">
        <v>292824092280</v>
      </c>
    </row>
    <row r="660" spans="1:5">
      <c r="A660" s="9">
        <v>45187</v>
      </c>
      <c r="B660" s="5">
        <v>7820</v>
      </c>
      <c r="C660" s="5">
        <v>80</v>
      </c>
      <c r="D660" s="5">
        <v>628218190</v>
      </c>
      <c r="E660" s="5">
        <v>284811492740</v>
      </c>
    </row>
    <row r="661" spans="1:5">
      <c r="A661" s="9">
        <v>45184</v>
      </c>
      <c r="B661" s="5">
        <v>7920</v>
      </c>
      <c r="C661" s="5">
        <v>194</v>
      </c>
      <c r="D661" s="5">
        <v>1511551170</v>
      </c>
      <c r="E661" s="5">
        <v>288453583440</v>
      </c>
    </row>
    <row r="662" spans="1:5">
      <c r="A662" s="9">
        <v>45183</v>
      </c>
      <c r="B662" s="5">
        <v>7540</v>
      </c>
      <c r="C662" s="5">
        <v>643</v>
      </c>
      <c r="D662" s="5">
        <v>4980350410</v>
      </c>
      <c r="E662" s="5">
        <v>274613638780</v>
      </c>
    </row>
    <row r="663" spans="1:5">
      <c r="A663" s="9">
        <v>45182</v>
      </c>
      <c r="B663" s="5">
        <v>8060</v>
      </c>
      <c r="C663" s="5">
        <v>167</v>
      </c>
      <c r="D663" s="5">
        <v>1354241280</v>
      </c>
      <c r="E663" s="5">
        <v>293552510420</v>
      </c>
    </row>
    <row r="664" spans="1:5">
      <c r="A664" s="9">
        <v>45181</v>
      </c>
      <c r="B664" s="5">
        <v>8330</v>
      </c>
      <c r="C664" s="5">
        <v>114</v>
      </c>
      <c r="D664" s="5">
        <v>961142950</v>
      </c>
      <c r="E664" s="5">
        <v>303386155310</v>
      </c>
    </row>
    <row r="665" spans="1:5">
      <c r="A665" s="9">
        <v>45180</v>
      </c>
      <c r="B665" s="5">
        <v>8340</v>
      </c>
      <c r="C665" s="5">
        <v>59</v>
      </c>
      <c r="D665" s="5">
        <v>485430550</v>
      </c>
      <c r="E665" s="5">
        <v>303750364380</v>
      </c>
    </row>
    <row r="666" spans="1:5">
      <c r="A666" s="9">
        <v>45177</v>
      </c>
      <c r="B666" s="5">
        <v>8350</v>
      </c>
      <c r="C666" s="5">
        <v>187</v>
      </c>
      <c r="D666" s="5">
        <v>1517584020</v>
      </c>
      <c r="E666" s="5">
        <v>304114573450</v>
      </c>
    </row>
    <row r="667" spans="1:5">
      <c r="A667" s="9">
        <v>45176</v>
      </c>
      <c r="B667" s="5">
        <v>8290</v>
      </c>
      <c r="C667" s="5">
        <v>141</v>
      </c>
      <c r="D667" s="5">
        <v>1166438330</v>
      </c>
      <c r="E667" s="5">
        <v>301929319030</v>
      </c>
    </row>
    <row r="668" spans="1:5">
      <c r="A668" s="9">
        <v>45175</v>
      </c>
      <c r="B668" s="5">
        <v>8260</v>
      </c>
      <c r="C668" s="5">
        <v>112</v>
      </c>
      <c r="D668" s="5">
        <v>919980610</v>
      </c>
      <c r="E668" s="5">
        <v>300836691820</v>
      </c>
    </row>
    <row r="669" spans="1:5">
      <c r="A669" s="9">
        <v>45174</v>
      </c>
      <c r="B669" s="5">
        <v>8210</v>
      </c>
      <c r="C669" s="5">
        <v>58</v>
      </c>
      <c r="D669" s="5">
        <v>475716170</v>
      </c>
      <c r="E669" s="5">
        <v>299015646470</v>
      </c>
    </row>
    <row r="670" spans="1:5">
      <c r="A670" s="9">
        <v>45173</v>
      </c>
      <c r="B670" s="5">
        <v>8210</v>
      </c>
      <c r="C670" s="5">
        <v>234</v>
      </c>
      <c r="D670" s="5">
        <v>1942030270</v>
      </c>
      <c r="E670" s="5">
        <v>299015646470</v>
      </c>
    </row>
    <row r="671" spans="1:5">
      <c r="A671" s="9">
        <v>45170</v>
      </c>
      <c r="B671" s="5">
        <v>8290</v>
      </c>
      <c r="C671" s="5">
        <v>440</v>
      </c>
      <c r="D671" s="5">
        <v>3645616450</v>
      </c>
      <c r="E671" s="5">
        <v>301929319030</v>
      </c>
    </row>
    <row r="672" spans="1:5">
      <c r="A672" s="9">
        <v>45169</v>
      </c>
      <c r="B672" s="5">
        <v>7900</v>
      </c>
      <c r="C672" s="5">
        <v>186</v>
      </c>
      <c r="D672" s="5">
        <v>1470771570</v>
      </c>
      <c r="E672" s="5">
        <v>287725165300</v>
      </c>
    </row>
    <row r="673" spans="1:5">
      <c r="A673" s="9">
        <v>45168</v>
      </c>
      <c r="B673" s="5">
        <v>7630</v>
      </c>
      <c r="C673" s="5">
        <v>104</v>
      </c>
      <c r="D673" s="5">
        <v>787007730</v>
      </c>
      <c r="E673" s="5">
        <v>277891520410</v>
      </c>
    </row>
    <row r="674" spans="1:5">
      <c r="A674" s="9">
        <v>45167</v>
      </c>
      <c r="B674" s="5">
        <v>7430</v>
      </c>
      <c r="C674" s="5">
        <v>104</v>
      </c>
      <c r="D674" s="5">
        <v>761259710</v>
      </c>
      <c r="E674" s="5">
        <v>270607339010</v>
      </c>
    </row>
    <row r="675" spans="1:5">
      <c r="A675" s="9">
        <v>45166</v>
      </c>
      <c r="B675" s="5">
        <v>7390</v>
      </c>
      <c r="C675" s="5">
        <v>56</v>
      </c>
      <c r="D675" s="5">
        <v>417016070</v>
      </c>
      <c r="E675" s="5">
        <v>269150502730</v>
      </c>
    </row>
    <row r="676" spans="1:5">
      <c r="A676" s="9">
        <v>45163</v>
      </c>
      <c r="B676" s="5">
        <v>7410</v>
      </c>
      <c r="C676" s="5">
        <v>115</v>
      </c>
      <c r="D676" s="5">
        <v>844550700</v>
      </c>
      <c r="E676" s="5">
        <v>269878920870</v>
      </c>
    </row>
    <row r="677" spans="1:5">
      <c r="A677" s="9">
        <v>45162</v>
      </c>
      <c r="B677" s="5">
        <v>7450</v>
      </c>
      <c r="C677" s="5">
        <v>147</v>
      </c>
      <c r="D677" s="5">
        <v>1091607660</v>
      </c>
      <c r="E677" s="5">
        <v>271335757150</v>
      </c>
    </row>
    <row r="678" spans="1:5">
      <c r="A678" s="9">
        <v>45161</v>
      </c>
      <c r="B678" s="5">
        <v>7420</v>
      </c>
      <c r="C678" s="5">
        <v>147</v>
      </c>
      <c r="D678" s="5">
        <v>1097437430</v>
      </c>
      <c r="E678" s="5">
        <v>270243129940</v>
      </c>
    </row>
    <row r="679" spans="1:5">
      <c r="A679" s="9">
        <v>45160</v>
      </c>
      <c r="B679" s="5">
        <v>7550</v>
      </c>
      <c r="C679" s="5">
        <v>146</v>
      </c>
      <c r="D679" s="5">
        <v>1110571050</v>
      </c>
      <c r="E679" s="5">
        <v>274977847850</v>
      </c>
    </row>
    <row r="680" spans="1:5">
      <c r="A680" s="9">
        <v>45159</v>
      </c>
      <c r="B680" s="5">
        <v>7780</v>
      </c>
      <c r="C680" s="5">
        <v>97</v>
      </c>
      <c r="D680" s="5">
        <v>751684130</v>
      </c>
      <c r="E680" s="5">
        <v>283354656460</v>
      </c>
    </row>
    <row r="681" spans="1:5">
      <c r="A681" s="9">
        <v>45156</v>
      </c>
      <c r="B681" s="5">
        <v>7840</v>
      </c>
      <c r="C681" s="5">
        <v>108</v>
      </c>
      <c r="D681" s="5">
        <v>844599630</v>
      </c>
      <c r="E681" s="5">
        <v>285539910880</v>
      </c>
    </row>
    <row r="682" spans="1:5">
      <c r="A682" s="9">
        <v>45155</v>
      </c>
      <c r="B682" s="5">
        <v>8060</v>
      </c>
      <c r="C682" s="5">
        <v>207</v>
      </c>
      <c r="D682" s="5">
        <v>1645749220</v>
      </c>
      <c r="E682" s="5">
        <v>293552510420</v>
      </c>
    </row>
    <row r="683" spans="1:5">
      <c r="A683" s="9">
        <v>45154</v>
      </c>
      <c r="B683" s="5">
        <v>7890</v>
      </c>
      <c r="C683" s="5">
        <v>242</v>
      </c>
      <c r="D683" s="5">
        <v>1925029120</v>
      </c>
      <c r="E683" s="5">
        <v>287360956230</v>
      </c>
    </row>
    <row r="684" spans="1:5">
      <c r="A684" s="9">
        <v>45152</v>
      </c>
      <c r="B684" s="5">
        <v>8320</v>
      </c>
      <c r="C684" s="5">
        <v>286</v>
      </c>
      <c r="D684" s="5">
        <v>2407151000</v>
      </c>
      <c r="E684" s="5">
        <v>303021946240</v>
      </c>
    </row>
    <row r="685" spans="1:5">
      <c r="A685" s="9">
        <v>45149</v>
      </c>
      <c r="B685" s="5">
        <v>8320</v>
      </c>
      <c r="C685" s="5">
        <v>174</v>
      </c>
      <c r="D685" s="5">
        <v>1421153390</v>
      </c>
      <c r="E685" s="5">
        <v>303021946240</v>
      </c>
    </row>
    <row r="686" spans="1:5">
      <c r="A686" s="9">
        <v>45148</v>
      </c>
      <c r="B686" s="5">
        <v>7970</v>
      </c>
      <c r="C686" s="5">
        <v>184</v>
      </c>
      <c r="D686" s="5">
        <v>1450788280</v>
      </c>
      <c r="E686" s="5">
        <v>290274628790</v>
      </c>
    </row>
    <row r="687" spans="1:5">
      <c r="A687" s="9">
        <v>45147</v>
      </c>
      <c r="B687" s="5">
        <v>8130</v>
      </c>
      <c r="C687" s="5">
        <v>104</v>
      </c>
      <c r="D687" s="5">
        <v>844314750</v>
      </c>
      <c r="E687" s="5">
        <v>296101973910</v>
      </c>
    </row>
    <row r="688" spans="1:5">
      <c r="A688" s="9">
        <v>45146</v>
      </c>
      <c r="B688" s="5">
        <v>8220</v>
      </c>
      <c r="C688" s="5">
        <v>141</v>
      </c>
      <c r="D688" s="5">
        <v>1154792810</v>
      </c>
      <c r="E688" s="5">
        <v>299379855540</v>
      </c>
    </row>
    <row r="689" spans="1:5">
      <c r="A689" s="9">
        <v>45145</v>
      </c>
      <c r="B689" s="5">
        <v>8230</v>
      </c>
      <c r="C689" s="5">
        <v>216</v>
      </c>
      <c r="D689" s="5">
        <v>1789616750</v>
      </c>
      <c r="E689" s="5">
        <v>299744064610</v>
      </c>
    </row>
    <row r="690" spans="1:5">
      <c r="A690" s="9">
        <v>45142</v>
      </c>
      <c r="B690" s="5">
        <v>8300</v>
      </c>
      <c r="C690" s="5">
        <v>286</v>
      </c>
      <c r="D690" s="5">
        <v>2375092030</v>
      </c>
      <c r="E690" s="5">
        <v>302293528100</v>
      </c>
    </row>
    <row r="691" spans="1:5">
      <c r="A691" s="9">
        <v>45141</v>
      </c>
      <c r="B691" s="5">
        <v>8020</v>
      </c>
      <c r="C691" s="5">
        <v>205</v>
      </c>
      <c r="D691" s="5">
        <v>1651680200</v>
      </c>
      <c r="E691" s="5">
        <v>292095674140</v>
      </c>
    </row>
    <row r="692" spans="1:5">
      <c r="A692" s="9">
        <v>45140</v>
      </c>
      <c r="B692" s="5">
        <v>8250</v>
      </c>
      <c r="C692" s="5">
        <v>464</v>
      </c>
      <c r="D692" s="5">
        <v>3923860930</v>
      </c>
      <c r="E692" s="5">
        <v>300472482750</v>
      </c>
    </row>
    <row r="693" spans="1:5">
      <c r="A693" s="9">
        <v>45139</v>
      </c>
      <c r="B693" s="5">
        <v>8670</v>
      </c>
      <c r="C693" s="5">
        <v>536</v>
      </c>
      <c r="D693" s="5">
        <v>4479409290</v>
      </c>
      <c r="E693" s="5">
        <v>312589870650</v>
      </c>
    </row>
    <row r="694" spans="1:5">
      <c r="A694" s="9">
        <v>45138</v>
      </c>
      <c r="B694" s="5">
        <v>7870</v>
      </c>
      <c r="C694" s="5">
        <v>161</v>
      </c>
      <c r="D694" s="5">
        <v>1253887840</v>
      </c>
      <c r="E694" s="5">
        <v>283746514650</v>
      </c>
    </row>
    <row r="695" spans="1:5">
      <c r="A695" s="9">
        <v>45135</v>
      </c>
      <c r="B695" s="5">
        <v>7700</v>
      </c>
      <c r="C695" s="5">
        <v>257</v>
      </c>
      <c r="D695" s="5">
        <v>1978144380</v>
      </c>
      <c r="E695" s="5">
        <v>277617301500</v>
      </c>
    </row>
    <row r="696" spans="1:5">
      <c r="A696" s="9">
        <v>45134</v>
      </c>
      <c r="B696" s="5">
        <v>7880</v>
      </c>
      <c r="C696" s="5">
        <v>258</v>
      </c>
      <c r="D696" s="5">
        <v>2042414140</v>
      </c>
      <c r="E696" s="5">
        <v>284107056600</v>
      </c>
    </row>
    <row r="697" spans="1:5">
      <c r="A697" s="9">
        <v>45133</v>
      </c>
      <c r="B697" s="5">
        <v>7780</v>
      </c>
      <c r="C697" s="5">
        <v>370</v>
      </c>
      <c r="D697" s="5">
        <v>2892567280</v>
      </c>
      <c r="E697" s="5">
        <v>280501637100</v>
      </c>
    </row>
    <row r="698" spans="1:5">
      <c r="A698" s="9">
        <v>45132</v>
      </c>
      <c r="B698" s="5">
        <v>8000</v>
      </c>
      <c r="C698" s="5">
        <v>256</v>
      </c>
      <c r="D698" s="5">
        <v>2058393000</v>
      </c>
      <c r="E698" s="5">
        <v>288433560000</v>
      </c>
    </row>
    <row r="699" spans="1:5">
      <c r="A699" s="9">
        <v>45131</v>
      </c>
      <c r="B699" s="5">
        <v>8270</v>
      </c>
      <c r="C699" s="5">
        <v>233</v>
      </c>
      <c r="D699" s="5">
        <v>1915248030</v>
      </c>
      <c r="E699" s="5">
        <v>298168192650</v>
      </c>
    </row>
    <row r="700" spans="1:5">
      <c r="A700" s="9">
        <v>45128</v>
      </c>
      <c r="B700" s="5">
        <v>8460</v>
      </c>
      <c r="C700" s="5">
        <v>265</v>
      </c>
      <c r="D700" s="5">
        <v>2235165290</v>
      </c>
      <c r="E700" s="5">
        <v>305018489700</v>
      </c>
    </row>
    <row r="701" spans="1:5">
      <c r="A701" s="9">
        <v>45127</v>
      </c>
      <c r="B701" s="5">
        <v>8500</v>
      </c>
      <c r="C701" s="5">
        <v>221</v>
      </c>
      <c r="D701" s="5">
        <v>1884863670</v>
      </c>
      <c r="E701" s="5">
        <v>306460657500</v>
      </c>
    </row>
    <row r="702" spans="1:5">
      <c r="A702" s="9">
        <v>45126</v>
      </c>
      <c r="B702" s="5">
        <v>8710</v>
      </c>
      <c r="C702" s="5">
        <v>331</v>
      </c>
      <c r="D702" s="5">
        <v>2875994780</v>
      </c>
      <c r="E702" s="5">
        <v>314032038450</v>
      </c>
    </row>
    <row r="703" spans="1:5">
      <c r="A703" s="9">
        <v>45125</v>
      </c>
      <c r="B703" s="5">
        <v>8570</v>
      </c>
      <c r="C703" s="5">
        <v>996</v>
      </c>
      <c r="D703" s="5">
        <v>8483016330</v>
      </c>
      <c r="E703" s="5">
        <v>308984451150</v>
      </c>
    </row>
    <row r="704" spans="1:5">
      <c r="A704" s="9">
        <v>45124</v>
      </c>
      <c r="B704" s="5">
        <v>8050</v>
      </c>
      <c r="C704" s="5">
        <v>312</v>
      </c>
      <c r="D704" s="5">
        <v>2498396380</v>
      </c>
      <c r="E704" s="5">
        <v>290236269750</v>
      </c>
    </row>
    <row r="705" spans="1:5">
      <c r="A705" s="9">
        <v>45121</v>
      </c>
      <c r="B705" s="5">
        <v>8090</v>
      </c>
      <c r="C705" s="5">
        <v>271</v>
      </c>
      <c r="D705" s="5">
        <v>2203083300</v>
      </c>
      <c r="E705" s="5">
        <v>291678437550</v>
      </c>
    </row>
    <row r="706" spans="1:5">
      <c r="A706" s="9">
        <v>45120</v>
      </c>
      <c r="B706" s="5">
        <v>8280</v>
      </c>
      <c r="C706" s="5">
        <v>256</v>
      </c>
      <c r="D706" s="5">
        <v>2129549010</v>
      </c>
      <c r="E706" s="5">
        <v>298528734600</v>
      </c>
    </row>
    <row r="707" spans="1:5">
      <c r="A707" s="9">
        <v>45119</v>
      </c>
      <c r="B707" s="5">
        <v>8400</v>
      </c>
      <c r="C707" s="5">
        <v>254</v>
      </c>
      <c r="D707" s="5">
        <v>2092527720</v>
      </c>
      <c r="E707" s="5">
        <v>302855238000</v>
      </c>
    </row>
    <row r="708" spans="1:5">
      <c r="A708" s="9">
        <v>45118</v>
      </c>
      <c r="B708" s="5">
        <v>8290</v>
      </c>
      <c r="C708" s="5">
        <v>366</v>
      </c>
      <c r="D708" s="5">
        <v>3034713720</v>
      </c>
      <c r="E708" s="5">
        <v>298889276550</v>
      </c>
    </row>
    <row r="709" spans="1:5">
      <c r="A709" s="9">
        <v>45117</v>
      </c>
      <c r="B709" s="5">
        <v>8390</v>
      </c>
      <c r="C709" s="5">
        <v>310</v>
      </c>
      <c r="D709" s="5">
        <v>2612895360</v>
      </c>
      <c r="E709" s="5">
        <v>302494696050</v>
      </c>
    </row>
    <row r="710" spans="1:5">
      <c r="A710" s="9">
        <v>45114</v>
      </c>
      <c r="B710" s="5">
        <v>8780</v>
      </c>
      <c r="C710" s="5">
        <v>332</v>
      </c>
      <c r="D710" s="5">
        <v>2930119560</v>
      </c>
      <c r="E710" s="5">
        <v>316555832100</v>
      </c>
    </row>
    <row r="711" spans="1:5">
      <c r="A711" s="9">
        <v>45113</v>
      </c>
      <c r="B711" s="5">
        <v>9200</v>
      </c>
      <c r="C711" s="5">
        <v>131</v>
      </c>
      <c r="D711" s="5">
        <v>1201212620</v>
      </c>
      <c r="E711" s="5">
        <v>331698594000</v>
      </c>
    </row>
    <row r="712" spans="1:5">
      <c r="A712" s="9">
        <v>45112</v>
      </c>
      <c r="B712" s="5">
        <v>9340</v>
      </c>
      <c r="C712" s="5">
        <v>171</v>
      </c>
      <c r="D712" s="5">
        <v>1603179770</v>
      </c>
      <c r="E712" s="5">
        <v>336746181300</v>
      </c>
    </row>
    <row r="713" spans="1:5">
      <c r="A713" s="9">
        <v>45111</v>
      </c>
      <c r="B713" s="5">
        <v>9390</v>
      </c>
      <c r="C713" s="5">
        <v>216</v>
      </c>
      <c r="D713" s="5">
        <v>2018506400</v>
      </c>
      <c r="E713" s="5">
        <v>338548891050</v>
      </c>
    </row>
    <row r="714" spans="1:5">
      <c r="A714" s="9">
        <v>45110</v>
      </c>
      <c r="B714" s="5">
        <v>9300</v>
      </c>
      <c r="C714" s="5">
        <v>252</v>
      </c>
      <c r="D714" s="5">
        <v>2300975140</v>
      </c>
      <c r="E714" s="5">
        <v>335304013500</v>
      </c>
    </row>
    <row r="715" spans="1:5">
      <c r="A715" s="9">
        <v>45107</v>
      </c>
      <c r="B715" s="5">
        <v>8880</v>
      </c>
      <c r="C715" s="5">
        <v>185</v>
      </c>
      <c r="D715" s="5">
        <v>1649954190</v>
      </c>
      <c r="E715" s="5">
        <v>320161251600</v>
      </c>
    </row>
    <row r="716" spans="1:5">
      <c r="A716" s="9">
        <v>45106</v>
      </c>
      <c r="B716" s="5">
        <v>9100</v>
      </c>
      <c r="C716" s="5">
        <v>180</v>
      </c>
      <c r="D716" s="5">
        <v>1644578270</v>
      </c>
      <c r="E716" s="5">
        <v>328093174500</v>
      </c>
    </row>
    <row r="717" spans="1:5">
      <c r="A717" s="9">
        <v>45105</v>
      </c>
      <c r="B717" s="5">
        <v>9000</v>
      </c>
      <c r="C717" s="5">
        <v>195</v>
      </c>
      <c r="D717" s="5">
        <v>1755461560</v>
      </c>
      <c r="E717" s="5">
        <v>324487755000</v>
      </c>
    </row>
    <row r="718" spans="1:5">
      <c r="A718" s="9">
        <v>45104</v>
      </c>
      <c r="B718" s="5">
        <v>9160</v>
      </c>
      <c r="C718" s="5">
        <v>160</v>
      </c>
      <c r="D718" s="5">
        <v>1462430600</v>
      </c>
      <c r="E718" s="5">
        <v>330256426200</v>
      </c>
    </row>
    <row r="719" spans="1:5">
      <c r="A719" s="9">
        <v>45103</v>
      </c>
      <c r="B719" s="5">
        <v>9160</v>
      </c>
      <c r="C719" s="5">
        <v>103</v>
      </c>
      <c r="D719" s="5">
        <v>931015910</v>
      </c>
      <c r="E719" s="5">
        <v>330256426200</v>
      </c>
    </row>
    <row r="720" spans="1:5">
      <c r="A720" s="9">
        <v>45100</v>
      </c>
      <c r="B720" s="5">
        <v>9080</v>
      </c>
      <c r="C720" s="5">
        <v>148</v>
      </c>
      <c r="D720" s="5">
        <v>1343690900</v>
      </c>
      <c r="E720" s="5">
        <v>327372090600</v>
      </c>
    </row>
    <row r="721" spans="1:5">
      <c r="A721" s="9">
        <v>45099</v>
      </c>
      <c r="B721" s="5">
        <v>9170</v>
      </c>
      <c r="C721" s="5">
        <v>142</v>
      </c>
      <c r="D721" s="5">
        <v>1298546350</v>
      </c>
      <c r="E721" s="5">
        <v>330616968150</v>
      </c>
    </row>
    <row r="722" spans="1:5">
      <c r="A722" s="9">
        <v>45098</v>
      </c>
      <c r="B722" s="5">
        <v>9180</v>
      </c>
      <c r="C722" s="5">
        <v>336</v>
      </c>
      <c r="D722" s="5">
        <v>3110380610</v>
      </c>
      <c r="E722" s="5">
        <v>330977510100</v>
      </c>
    </row>
    <row r="723" spans="1:5">
      <c r="A723" s="9">
        <v>45097</v>
      </c>
      <c r="B723" s="5">
        <v>9420</v>
      </c>
      <c r="C723" s="5">
        <v>285</v>
      </c>
      <c r="D723" s="5">
        <v>2712674360</v>
      </c>
      <c r="E723" s="5">
        <v>339630516900</v>
      </c>
    </row>
    <row r="724" spans="1:5">
      <c r="A724" s="9">
        <v>45096</v>
      </c>
      <c r="B724" s="5">
        <v>9600</v>
      </c>
      <c r="C724" s="5">
        <v>231</v>
      </c>
      <c r="D724" s="5">
        <v>2237398700</v>
      </c>
      <c r="E724" s="5">
        <v>346120272000</v>
      </c>
    </row>
    <row r="725" spans="1:5">
      <c r="A725" s="9">
        <v>45093</v>
      </c>
      <c r="B725" s="5">
        <v>9860</v>
      </c>
      <c r="C725" s="5">
        <v>288</v>
      </c>
      <c r="D725" s="5">
        <v>2811099320</v>
      </c>
      <c r="E725" s="5">
        <v>355494362700</v>
      </c>
    </row>
    <row r="726" spans="1:5">
      <c r="A726" s="9">
        <v>45092</v>
      </c>
      <c r="B726" s="5">
        <v>9700</v>
      </c>
      <c r="C726" s="5">
        <v>279</v>
      </c>
      <c r="D726" s="5">
        <v>2725376160</v>
      </c>
      <c r="E726" s="5">
        <v>349725691500</v>
      </c>
    </row>
    <row r="727" spans="1:5">
      <c r="A727" s="9">
        <v>45091</v>
      </c>
      <c r="B727" s="5">
        <v>9870</v>
      </c>
      <c r="C727" s="5">
        <v>440</v>
      </c>
      <c r="D727" s="5">
        <v>4353744120</v>
      </c>
      <c r="E727" s="5">
        <v>355854904650</v>
      </c>
    </row>
    <row r="728" spans="1:5">
      <c r="A728" s="9">
        <v>45090</v>
      </c>
      <c r="B728" s="5">
        <v>10090</v>
      </c>
      <c r="C728" s="5">
        <v>288</v>
      </c>
      <c r="D728" s="5">
        <v>2910990490</v>
      </c>
      <c r="E728" s="5">
        <v>363786827550</v>
      </c>
    </row>
    <row r="729" spans="1:5">
      <c r="A729" s="9">
        <v>45089</v>
      </c>
      <c r="B729" s="5">
        <v>10000</v>
      </c>
      <c r="C729" s="5">
        <v>200</v>
      </c>
      <c r="D729" s="5">
        <v>1995096050</v>
      </c>
      <c r="E729" s="5">
        <v>360541950000</v>
      </c>
    </row>
    <row r="730" spans="1:5">
      <c r="A730" s="9">
        <v>45086</v>
      </c>
      <c r="B730" s="5">
        <v>10040</v>
      </c>
      <c r="C730" s="5">
        <v>185</v>
      </c>
      <c r="D730" s="5">
        <v>1846220060</v>
      </c>
      <c r="E730" s="5">
        <v>361984117800</v>
      </c>
    </row>
    <row r="731" spans="1:5">
      <c r="A731" s="9">
        <v>45085</v>
      </c>
      <c r="B731" s="5">
        <v>10090</v>
      </c>
      <c r="C731" s="5">
        <v>248</v>
      </c>
      <c r="D731" s="5">
        <v>2473423180</v>
      </c>
      <c r="E731" s="5">
        <v>363786827550</v>
      </c>
    </row>
    <row r="732" spans="1:5">
      <c r="A732" s="9">
        <v>45084</v>
      </c>
      <c r="B732" s="5">
        <v>10040</v>
      </c>
      <c r="C732" s="5">
        <v>415</v>
      </c>
      <c r="D732" s="5">
        <v>4177239590</v>
      </c>
      <c r="E732" s="5">
        <v>361984117800</v>
      </c>
    </row>
    <row r="733" spans="1:5">
      <c r="A733" s="9">
        <v>45082</v>
      </c>
      <c r="B733" s="5">
        <v>10290</v>
      </c>
      <c r="C733" s="5">
        <v>317</v>
      </c>
      <c r="D733" s="5">
        <v>3241623030</v>
      </c>
      <c r="E733" s="5">
        <v>370997666550</v>
      </c>
    </row>
    <row r="734" spans="1:5">
      <c r="A734" s="9">
        <v>45079</v>
      </c>
      <c r="B734" s="5">
        <v>10150</v>
      </c>
      <c r="C734" s="5">
        <v>542</v>
      </c>
      <c r="D734" s="5">
        <v>5491898130</v>
      </c>
      <c r="E734" s="5">
        <v>365950079250</v>
      </c>
    </row>
    <row r="735" spans="1:5">
      <c r="A735" s="9">
        <v>45078</v>
      </c>
      <c r="B735" s="5">
        <v>10050</v>
      </c>
      <c r="C735" s="5">
        <v>411</v>
      </c>
      <c r="D735" s="5">
        <v>4120057610</v>
      </c>
      <c r="E735" s="5">
        <v>357950458050</v>
      </c>
    </row>
    <row r="736" spans="1:5">
      <c r="A736" s="9">
        <v>45077</v>
      </c>
      <c r="B736" s="5">
        <v>9980</v>
      </c>
      <c r="C736" s="5">
        <v>464</v>
      </c>
      <c r="D736" s="5">
        <v>4642470700</v>
      </c>
      <c r="E736" s="5">
        <v>355457270780</v>
      </c>
    </row>
    <row r="737" spans="1:5">
      <c r="A737" s="9">
        <v>45076</v>
      </c>
      <c r="B737" s="5">
        <v>10230</v>
      </c>
      <c r="C737" s="5">
        <v>266</v>
      </c>
      <c r="D737" s="5">
        <v>2710477050</v>
      </c>
      <c r="E737" s="5">
        <v>364361511030</v>
      </c>
    </row>
    <row r="738" spans="1:5">
      <c r="A738" s="9">
        <v>45072</v>
      </c>
      <c r="B738" s="5">
        <v>10040</v>
      </c>
      <c r="C738" s="5">
        <v>196</v>
      </c>
      <c r="D738" s="5">
        <v>1975296730</v>
      </c>
      <c r="E738" s="5">
        <v>357594288440</v>
      </c>
    </row>
    <row r="739" spans="1:5">
      <c r="A739" s="9">
        <v>45071</v>
      </c>
      <c r="B739" s="5">
        <v>9980</v>
      </c>
      <c r="C739" s="5">
        <v>525</v>
      </c>
      <c r="D739" s="5">
        <v>5227144930</v>
      </c>
      <c r="E739" s="5">
        <v>355457270780</v>
      </c>
    </row>
    <row r="740" spans="1:5">
      <c r="A740" s="9">
        <v>45070</v>
      </c>
      <c r="B740" s="5">
        <v>10100</v>
      </c>
      <c r="C740" s="5">
        <v>271</v>
      </c>
      <c r="D740" s="5">
        <v>2728168160</v>
      </c>
      <c r="E740" s="5">
        <v>359731306100</v>
      </c>
    </row>
    <row r="741" spans="1:5">
      <c r="A741" s="9">
        <v>45069</v>
      </c>
      <c r="B741" s="5">
        <v>10180</v>
      </c>
      <c r="C741" s="5">
        <v>270</v>
      </c>
      <c r="D741" s="5">
        <v>2757967100</v>
      </c>
      <c r="E741" s="5">
        <v>362580662980</v>
      </c>
    </row>
    <row r="742" spans="1:5">
      <c r="A742" s="9">
        <v>45068</v>
      </c>
      <c r="B742" s="5">
        <v>10220</v>
      </c>
      <c r="C742" s="5">
        <v>468</v>
      </c>
      <c r="D742" s="5">
        <v>4776584460</v>
      </c>
      <c r="E742" s="5">
        <v>364005341420</v>
      </c>
    </row>
    <row r="743" spans="1:5">
      <c r="A743" s="9">
        <v>45065</v>
      </c>
      <c r="B743" s="5">
        <v>10330</v>
      </c>
      <c r="C743" s="5">
        <v>1245</v>
      </c>
      <c r="D743" s="5">
        <v>12822917880</v>
      </c>
      <c r="E743" s="5">
        <v>367923207130</v>
      </c>
    </row>
    <row r="744" spans="1:5">
      <c r="A744" s="9">
        <v>45064</v>
      </c>
      <c r="B744" s="5">
        <v>10970</v>
      </c>
      <c r="C744" s="5">
        <v>894</v>
      </c>
      <c r="D744" s="5">
        <v>9764325910</v>
      </c>
      <c r="E744" s="5">
        <v>390718062170</v>
      </c>
    </row>
    <row r="745" spans="1:5">
      <c r="A745" s="9">
        <v>45063</v>
      </c>
      <c r="B745" s="5">
        <v>10760</v>
      </c>
      <c r="C745" s="5">
        <v>768</v>
      </c>
      <c r="D745" s="5">
        <v>8322035440</v>
      </c>
      <c r="E745" s="5">
        <v>381569118640</v>
      </c>
    </row>
    <row r="746" spans="1:5">
      <c r="A746" s="9">
        <v>45062</v>
      </c>
      <c r="B746" s="5">
        <v>10940</v>
      </c>
      <c r="C746" s="5">
        <v>1378</v>
      </c>
      <c r="D746" s="5">
        <v>14609585050</v>
      </c>
      <c r="E746" s="5">
        <v>387952245160</v>
      </c>
    </row>
    <row r="747" spans="1:5">
      <c r="A747" s="9">
        <v>45061</v>
      </c>
      <c r="B747" s="5">
        <v>10000</v>
      </c>
      <c r="C747" s="5">
        <v>215</v>
      </c>
      <c r="D747" s="5">
        <v>2124026660</v>
      </c>
      <c r="E747" s="5">
        <v>354618140000</v>
      </c>
    </row>
    <row r="748" spans="1:5">
      <c r="A748" s="9">
        <v>45058</v>
      </c>
      <c r="B748" s="5">
        <v>10080</v>
      </c>
      <c r="C748" s="5">
        <v>143</v>
      </c>
      <c r="D748" s="5">
        <v>1430003430</v>
      </c>
      <c r="E748" s="5">
        <v>357455085120</v>
      </c>
    </row>
    <row r="749" spans="1:5">
      <c r="A749" s="9">
        <v>45057</v>
      </c>
      <c r="B749" s="5">
        <v>10020</v>
      </c>
      <c r="C749" s="5">
        <v>185</v>
      </c>
      <c r="D749" s="5">
        <v>1878223170</v>
      </c>
      <c r="E749" s="5">
        <v>352783528740</v>
      </c>
    </row>
    <row r="750" spans="1:5">
      <c r="A750" s="9">
        <v>45056</v>
      </c>
      <c r="B750" s="5">
        <v>10120</v>
      </c>
      <c r="C750" s="5">
        <v>203</v>
      </c>
      <c r="D750" s="5">
        <v>2069423330</v>
      </c>
      <c r="E750" s="5">
        <v>356304322440</v>
      </c>
    </row>
    <row r="751" spans="1:5">
      <c r="A751" s="9">
        <v>45055</v>
      </c>
      <c r="B751" s="5">
        <v>10370</v>
      </c>
      <c r="C751" s="5">
        <v>193</v>
      </c>
      <c r="D751" s="5">
        <v>2003450900</v>
      </c>
      <c r="E751" s="5">
        <v>365106306690</v>
      </c>
    </row>
    <row r="752" spans="1:5">
      <c r="A752" s="9">
        <v>45054</v>
      </c>
      <c r="B752" s="5">
        <v>10530</v>
      </c>
      <c r="C752" s="5">
        <v>376</v>
      </c>
      <c r="D752" s="5">
        <v>3937320860</v>
      </c>
      <c r="E752" s="5">
        <v>370739576610</v>
      </c>
    </row>
    <row r="753" spans="1:5">
      <c r="A753" s="9">
        <v>45050</v>
      </c>
      <c r="B753" s="5">
        <v>10370</v>
      </c>
      <c r="C753" s="5">
        <v>372</v>
      </c>
      <c r="D753" s="5">
        <v>3825556210</v>
      </c>
      <c r="E753" s="5">
        <v>365106306690</v>
      </c>
    </row>
    <row r="754" spans="1:5">
      <c r="A754" s="9">
        <v>45049</v>
      </c>
      <c r="B754" s="5">
        <v>10110</v>
      </c>
      <c r="C754" s="5">
        <v>211</v>
      </c>
      <c r="D754" s="5">
        <v>2111762660</v>
      </c>
      <c r="E754" s="5">
        <v>355952243070</v>
      </c>
    </row>
    <row r="755" spans="1:5">
      <c r="A755" s="9">
        <v>45048</v>
      </c>
      <c r="B755" s="5">
        <v>10090</v>
      </c>
      <c r="C755" s="5">
        <v>216</v>
      </c>
      <c r="D755" s="5">
        <v>2175540800</v>
      </c>
      <c r="E755" s="5">
        <v>333360361920</v>
      </c>
    </row>
    <row r="756" spans="1:5">
      <c r="A756" s="9">
        <v>45044</v>
      </c>
      <c r="B756" s="5">
        <v>9940</v>
      </c>
      <c r="C756" s="5">
        <v>587</v>
      </c>
      <c r="D756" s="5">
        <v>5820603860</v>
      </c>
      <c r="E756" s="5">
        <v>328404558720</v>
      </c>
    </row>
    <row r="757" spans="1:5">
      <c r="A757" s="9">
        <v>45043</v>
      </c>
      <c r="B757" s="5">
        <v>10120</v>
      </c>
      <c r="C757" s="5">
        <v>419</v>
      </c>
      <c r="D757" s="5">
        <v>4204833360</v>
      </c>
      <c r="E757" s="5">
        <v>334351522560</v>
      </c>
    </row>
    <row r="758" spans="1:5">
      <c r="A758" s="9">
        <v>45042</v>
      </c>
      <c r="B758" s="5">
        <v>10360</v>
      </c>
      <c r="C758" s="5">
        <v>413</v>
      </c>
      <c r="D758" s="5">
        <v>4297139590</v>
      </c>
      <c r="E758" s="5">
        <v>342280807680</v>
      </c>
    </row>
    <row r="759" spans="1:5">
      <c r="A759" s="9">
        <v>45041</v>
      </c>
      <c r="B759" s="5">
        <v>10220</v>
      </c>
      <c r="C759" s="5">
        <v>608</v>
      </c>
      <c r="D759" s="5">
        <v>6289426420</v>
      </c>
      <c r="E759" s="5">
        <v>335493207280</v>
      </c>
    </row>
    <row r="760" spans="1:5">
      <c r="A760" s="9">
        <v>45040</v>
      </c>
      <c r="B760" s="5">
        <v>10170</v>
      </c>
      <c r="C760" s="5">
        <v>353</v>
      </c>
      <c r="D760" s="5">
        <v>3529681430</v>
      </c>
      <c r="E760" s="5">
        <v>333851851080</v>
      </c>
    </row>
    <row r="761" spans="1:5">
      <c r="A761" s="9">
        <v>45037</v>
      </c>
      <c r="B761" s="5">
        <v>10000</v>
      </c>
      <c r="C761" s="5">
        <v>566</v>
      </c>
      <c r="D761" s="5">
        <v>5699033890</v>
      </c>
      <c r="E761" s="5">
        <v>328271240000</v>
      </c>
    </row>
    <row r="762" spans="1:5">
      <c r="A762" s="9">
        <v>45036</v>
      </c>
      <c r="B762" s="5">
        <v>10380</v>
      </c>
      <c r="C762" s="5">
        <v>1605</v>
      </c>
      <c r="D762" s="5">
        <v>17131804020</v>
      </c>
      <c r="E762" s="5">
        <v>340745547120</v>
      </c>
    </row>
    <row r="763" spans="1:5">
      <c r="A763" s="9">
        <v>45035</v>
      </c>
      <c r="B763" s="5">
        <v>11670</v>
      </c>
      <c r="C763" s="5">
        <v>2739</v>
      </c>
      <c r="D763" s="5">
        <v>32183792520</v>
      </c>
      <c r="E763" s="5">
        <v>383092537080</v>
      </c>
    </row>
    <row r="764" spans="1:5">
      <c r="A764" s="9">
        <v>45034</v>
      </c>
      <c r="B764" s="5">
        <v>11170</v>
      </c>
      <c r="C764" s="5">
        <v>2591</v>
      </c>
      <c r="D764" s="5">
        <v>28334115180</v>
      </c>
      <c r="E764" s="5">
        <v>366678975080</v>
      </c>
    </row>
    <row r="765" spans="1:5">
      <c r="A765" s="9">
        <v>45033</v>
      </c>
      <c r="B765" s="5">
        <v>10300</v>
      </c>
      <c r="C765" s="5">
        <v>593</v>
      </c>
      <c r="D765" s="5">
        <v>6024105070</v>
      </c>
      <c r="E765" s="5">
        <v>338119377200</v>
      </c>
    </row>
    <row r="766" spans="1:5">
      <c r="A766" s="9">
        <v>45030</v>
      </c>
      <c r="B766" s="5">
        <v>9960</v>
      </c>
      <c r="C766" s="5">
        <v>421</v>
      </c>
      <c r="D766" s="5">
        <v>4211947180</v>
      </c>
      <c r="E766" s="5">
        <v>325693842600</v>
      </c>
    </row>
    <row r="767" spans="1:5">
      <c r="A767" s="9">
        <v>45029</v>
      </c>
      <c r="B767" s="5">
        <v>10220</v>
      </c>
      <c r="C767" s="5">
        <v>504</v>
      </c>
      <c r="D767" s="5">
        <v>5029445920</v>
      </c>
      <c r="E767" s="5">
        <v>334195890700</v>
      </c>
    </row>
    <row r="768" spans="1:5">
      <c r="A768" s="9">
        <v>45028</v>
      </c>
      <c r="B768" s="5">
        <v>10010</v>
      </c>
      <c r="C768" s="5">
        <v>460</v>
      </c>
      <c r="D768" s="5">
        <v>4606222510</v>
      </c>
      <c r="E768" s="5">
        <v>327328851850</v>
      </c>
    </row>
    <row r="769" spans="1:5">
      <c r="A769" s="9">
        <v>45027</v>
      </c>
      <c r="B769" s="5">
        <v>10050</v>
      </c>
      <c r="C769" s="5">
        <v>400</v>
      </c>
      <c r="D769" s="5">
        <v>4035462150</v>
      </c>
      <c r="E769" s="5">
        <v>327361132350</v>
      </c>
    </row>
    <row r="770" spans="1:5">
      <c r="A770" s="9">
        <v>45026</v>
      </c>
      <c r="B770" s="5">
        <v>10060</v>
      </c>
      <c r="C770" s="5">
        <v>571</v>
      </c>
      <c r="D770" s="5">
        <v>5772531300</v>
      </c>
      <c r="E770" s="5">
        <v>327686864820</v>
      </c>
    </row>
    <row r="771" spans="1:5">
      <c r="A771" s="9">
        <v>45023</v>
      </c>
      <c r="B771" s="5">
        <v>10450</v>
      </c>
      <c r="C771" s="5">
        <v>342</v>
      </c>
      <c r="D771" s="5">
        <v>3532973790</v>
      </c>
      <c r="E771" s="5">
        <v>340390431150</v>
      </c>
    </row>
    <row r="772" spans="1:5">
      <c r="A772" s="9">
        <v>45022</v>
      </c>
      <c r="B772" s="5">
        <v>10250</v>
      </c>
      <c r="C772" s="5">
        <v>587</v>
      </c>
      <c r="D772" s="5">
        <v>6075351780</v>
      </c>
      <c r="E772" s="5">
        <v>333875781750</v>
      </c>
    </row>
    <row r="773" spans="1:5">
      <c r="A773" s="9">
        <v>45021</v>
      </c>
      <c r="B773" s="5">
        <v>10200</v>
      </c>
      <c r="C773" s="5">
        <v>285</v>
      </c>
      <c r="D773" s="5">
        <v>2890641520</v>
      </c>
      <c r="E773" s="5">
        <v>332247119400</v>
      </c>
    </row>
    <row r="774" spans="1:5">
      <c r="A774" s="9">
        <v>45020</v>
      </c>
      <c r="B774" s="5">
        <v>10130</v>
      </c>
      <c r="C774" s="5">
        <v>460</v>
      </c>
      <c r="D774" s="5">
        <v>4693839640</v>
      </c>
      <c r="E774" s="5">
        <v>329966992110</v>
      </c>
    </row>
    <row r="775" spans="1:5">
      <c r="A775" s="9">
        <v>45019</v>
      </c>
      <c r="B775" s="5">
        <v>10090</v>
      </c>
      <c r="C775" s="5">
        <v>435</v>
      </c>
      <c r="D775" s="5">
        <v>4339152940</v>
      </c>
      <c r="E775" s="5">
        <v>328664062230</v>
      </c>
    </row>
    <row r="776" spans="1:5">
      <c r="A776" s="9">
        <v>45016</v>
      </c>
      <c r="B776" s="5">
        <v>10000</v>
      </c>
      <c r="C776" s="5">
        <v>737</v>
      </c>
      <c r="D776" s="5">
        <v>7400505110</v>
      </c>
      <c r="E776" s="5">
        <v>325732470000</v>
      </c>
    </row>
    <row r="777" spans="1:5">
      <c r="A777" s="9">
        <v>45015</v>
      </c>
      <c r="B777" s="5">
        <v>10400</v>
      </c>
      <c r="C777" s="5">
        <v>1187</v>
      </c>
      <c r="D777" s="5">
        <v>12221199930</v>
      </c>
      <c r="E777" s="5">
        <v>338761768800</v>
      </c>
    </row>
    <row r="778" spans="1:5">
      <c r="A778" s="9">
        <v>45014</v>
      </c>
      <c r="B778" s="5">
        <v>10380</v>
      </c>
      <c r="C778" s="5">
        <v>4384</v>
      </c>
      <c r="D778" s="5">
        <v>45449235520</v>
      </c>
      <c r="E778" s="5">
        <v>338110303860</v>
      </c>
    </row>
    <row r="779" spans="1:5">
      <c r="A779" s="9">
        <v>45013</v>
      </c>
      <c r="B779" s="5">
        <v>9740</v>
      </c>
      <c r="C779" s="5">
        <v>3429</v>
      </c>
      <c r="D779" s="5">
        <v>32103377460</v>
      </c>
      <c r="E779" s="5">
        <v>317263425780</v>
      </c>
    </row>
    <row r="780" spans="1:5">
      <c r="A780" s="9">
        <v>45012</v>
      </c>
      <c r="B780" s="5">
        <v>8520</v>
      </c>
      <c r="C780" s="5">
        <v>443</v>
      </c>
      <c r="D780" s="5">
        <v>3789494190</v>
      </c>
      <c r="E780" s="5">
        <v>277524064440</v>
      </c>
    </row>
    <row r="781" spans="1:5">
      <c r="A781" s="9">
        <v>45009</v>
      </c>
      <c r="B781" s="5">
        <v>8500</v>
      </c>
      <c r="C781" s="5">
        <v>391</v>
      </c>
      <c r="D781" s="5">
        <v>3313682890</v>
      </c>
      <c r="E781" s="5">
        <v>276872599500</v>
      </c>
    </row>
    <row r="782" spans="1:5">
      <c r="A782" s="9">
        <v>45008</v>
      </c>
      <c r="B782" s="5">
        <v>8380</v>
      </c>
      <c r="C782" s="5">
        <v>655</v>
      </c>
      <c r="D782" s="5">
        <v>5507908740</v>
      </c>
      <c r="E782" s="5">
        <v>272963809860</v>
      </c>
    </row>
    <row r="783" spans="1:5">
      <c r="A783" s="9">
        <v>45007</v>
      </c>
      <c r="B783" s="5">
        <v>8480</v>
      </c>
      <c r="C783" s="5">
        <v>452</v>
      </c>
      <c r="D783" s="5">
        <v>3756953120</v>
      </c>
      <c r="E783" s="5">
        <v>276221134560</v>
      </c>
    </row>
    <row r="784" spans="1:5">
      <c r="A784" s="9">
        <v>45006</v>
      </c>
      <c r="B784" s="5">
        <v>8010</v>
      </c>
      <c r="C784" s="5">
        <v>172</v>
      </c>
      <c r="D784" s="5">
        <v>1389808950</v>
      </c>
      <c r="E784" s="5">
        <v>260911708470</v>
      </c>
    </row>
    <row r="785" spans="1:5">
      <c r="A785" s="9">
        <v>45005</v>
      </c>
      <c r="B785" s="5">
        <v>8210</v>
      </c>
      <c r="C785" s="5">
        <v>286</v>
      </c>
      <c r="D785" s="5">
        <v>2335357690</v>
      </c>
      <c r="E785" s="5">
        <v>267426357870</v>
      </c>
    </row>
    <row r="786" spans="1:5">
      <c r="A786" s="9">
        <v>45002</v>
      </c>
      <c r="B786" s="5">
        <v>8000</v>
      </c>
      <c r="C786" s="5">
        <v>419</v>
      </c>
      <c r="D786" s="5">
        <v>3311601630</v>
      </c>
      <c r="E786" s="5">
        <v>260585976000</v>
      </c>
    </row>
    <row r="787" spans="1:5">
      <c r="A787" s="9">
        <v>45001</v>
      </c>
      <c r="B787" s="5">
        <v>7380</v>
      </c>
      <c r="C787" s="5">
        <v>183</v>
      </c>
      <c r="D787" s="5">
        <v>1360563270</v>
      </c>
      <c r="E787" s="5">
        <v>240390562860</v>
      </c>
    </row>
    <row r="788" spans="1:5">
      <c r="A788" s="9">
        <v>45000</v>
      </c>
      <c r="B788" s="5">
        <v>7590</v>
      </c>
      <c r="C788" s="5">
        <v>254</v>
      </c>
      <c r="D788" s="5">
        <v>1925807840</v>
      </c>
      <c r="E788" s="5">
        <v>247230944730</v>
      </c>
    </row>
    <row r="789" spans="1:5">
      <c r="A789" s="9">
        <v>44999</v>
      </c>
      <c r="B789" s="5">
        <v>7440</v>
      </c>
      <c r="C789" s="5">
        <v>271</v>
      </c>
      <c r="D789" s="5">
        <v>2059132510</v>
      </c>
      <c r="E789" s="5">
        <v>242030148960</v>
      </c>
    </row>
    <row r="790" spans="1:5">
      <c r="A790" s="9">
        <v>44998</v>
      </c>
      <c r="B790" s="5">
        <v>7720</v>
      </c>
      <c r="C790" s="5">
        <v>390</v>
      </c>
      <c r="D790" s="5">
        <v>3011075210</v>
      </c>
      <c r="E790" s="5">
        <v>251138810480</v>
      </c>
    </row>
    <row r="791" spans="1:5">
      <c r="A791" s="9">
        <v>44995</v>
      </c>
      <c r="B791" s="5">
        <v>8000</v>
      </c>
      <c r="C791" s="5">
        <v>446</v>
      </c>
      <c r="D791" s="5">
        <v>3641270670</v>
      </c>
      <c r="E791" s="5">
        <v>260247472000</v>
      </c>
    </row>
    <row r="792" spans="1:5">
      <c r="A792" s="9">
        <v>44994</v>
      </c>
      <c r="B792" s="5">
        <v>8570</v>
      </c>
      <c r="C792" s="5">
        <v>803</v>
      </c>
      <c r="D792" s="5">
        <v>6902382830</v>
      </c>
      <c r="E792" s="5">
        <v>278790104380</v>
      </c>
    </row>
    <row r="793" spans="1:5">
      <c r="A793" s="9">
        <v>44993</v>
      </c>
      <c r="B793" s="5">
        <v>8240</v>
      </c>
      <c r="C793" s="5">
        <v>288</v>
      </c>
      <c r="D793" s="5">
        <v>2375280010</v>
      </c>
      <c r="E793" s="5">
        <v>268054896160</v>
      </c>
    </row>
    <row r="794" spans="1:5">
      <c r="A794" s="9">
        <v>44992</v>
      </c>
      <c r="B794" s="5">
        <v>8440</v>
      </c>
      <c r="C794" s="5">
        <v>642</v>
      </c>
      <c r="D794" s="5">
        <v>5419298410</v>
      </c>
      <c r="E794" s="5">
        <v>274561082960</v>
      </c>
    </row>
    <row r="795" spans="1:5">
      <c r="A795" s="9">
        <v>44991</v>
      </c>
      <c r="B795" s="5">
        <v>8110</v>
      </c>
      <c r="C795" s="5">
        <v>212</v>
      </c>
      <c r="D795" s="5">
        <v>1729343580</v>
      </c>
      <c r="E795" s="5">
        <v>263825874740</v>
      </c>
    </row>
    <row r="796" spans="1:5">
      <c r="A796" s="9">
        <v>44988</v>
      </c>
      <c r="B796" s="5">
        <v>8250</v>
      </c>
      <c r="C796" s="5">
        <v>253</v>
      </c>
      <c r="D796" s="5">
        <v>2102224960</v>
      </c>
      <c r="E796" s="5">
        <v>268380205500</v>
      </c>
    </row>
    <row r="797" spans="1:5">
      <c r="A797" s="9">
        <v>44987</v>
      </c>
      <c r="B797" s="5">
        <v>8220</v>
      </c>
      <c r="C797" s="5">
        <v>373</v>
      </c>
      <c r="D797" s="5">
        <v>3060806920</v>
      </c>
      <c r="E797" s="5">
        <v>267404277480</v>
      </c>
    </row>
    <row r="798" spans="1:5">
      <c r="A798" s="9">
        <v>44985</v>
      </c>
      <c r="B798" s="5">
        <v>8070</v>
      </c>
      <c r="C798" s="5">
        <v>185</v>
      </c>
      <c r="D798" s="5">
        <v>1492451040</v>
      </c>
      <c r="E798" s="5">
        <v>262524637380</v>
      </c>
    </row>
    <row r="799" spans="1:5">
      <c r="A799" s="9">
        <v>44984</v>
      </c>
      <c r="B799" s="5">
        <v>8100</v>
      </c>
      <c r="C799" s="5">
        <v>182</v>
      </c>
      <c r="D799" s="5">
        <v>1482848200</v>
      </c>
      <c r="E799" s="5">
        <v>263500565400</v>
      </c>
    </row>
    <row r="800" spans="1:5">
      <c r="A800" s="9">
        <v>44981</v>
      </c>
      <c r="B800" s="5">
        <v>8120</v>
      </c>
      <c r="C800" s="5">
        <v>265</v>
      </c>
      <c r="D800" s="5">
        <v>2174295590</v>
      </c>
      <c r="E800" s="5">
        <v>264151184080</v>
      </c>
    </row>
    <row r="801" spans="1:5">
      <c r="A801" s="9">
        <v>44980</v>
      </c>
      <c r="B801" s="5">
        <v>8360</v>
      </c>
      <c r="C801" s="5">
        <v>224</v>
      </c>
      <c r="D801" s="5">
        <v>1853914930</v>
      </c>
      <c r="E801" s="5">
        <v>271958608240</v>
      </c>
    </row>
    <row r="802" spans="1:5">
      <c r="A802" s="9">
        <v>44979</v>
      </c>
      <c r="B802" s="5">
        <v>8430</v>
      </c>
      <c r="C802" s="5">
        <v>834</v>
      </c>
      <c r="D802" s="5">
        <v>7118651590</v>
      </c>
      <c r="E802" s="5">
        <v>274235773620</v>
      </c>
    </row>
    <row r="803" spans="1:5">
      <c r="A803" s="9">
        <v>44978</v>
      </c>
      <c r="B803" s="5">
        <v>8380</v>
      </c>
      <c r="C803" s="5">
        <v>725</v>
      </c>
      <c r="D803" s="5">
        <v>6036891800</v>
      </c>
      <c r="E803" s="5">
        <v>272609226920</v>
      </c>
    </row>
    <row r="804" spans="1:5">
      <c r="A804" s="9">
        <v>44977</v>
      </c>
      <c r="B804" s="5">
        <v>8130</v>
      </c>
      <c r="C804" s="5">
        <v>551</v>
      </c>
      <c r="D804" s="5">
        <v>4468890130</v>
      </c>
      <c r="E804" s="5">
        <v>264476493420</v>
      </c>
    </row>
    <row r="805" spans="1:5">
      <c r="A805" s="9">
        <v>44974</v>
      </c>
      <c r="B805" s="5">
        <v>7900</v>
      </c>
      <c r="C805" s="5">
        <v>339</v>
      </c>
      <c r="D805" s="5">
        <v>2662893770</v>
      </c>
      <c r="E805" s="5">
        <v>256994378600</v>
      </c>
    </row>
    <row r="806" spans="1:5">
      <c r="A806" s="9">
        <v>44973</v>
      </c>
      <c r="B806" s="5">
        <v>7990</v>
      </c>
      <c r="C806" s="5">
        <v>1993</v>
      </c>
      <c r="D806" s="5">
        <v>16012716170</v>
      </c>
      <c r="E806" s="5">
        <v>259922162660</v>
      </c>
    </row>
    <row r="807" spans="1:5">
      <c r="A807" s="9">
        <v>44972</v>
      </c>
      <c r="B807" s="5">
        <v>7420</v>
      </c>
      <c r="C807" s="5">
        <v>212</v>
      </c>
      <c r="D807" s="5">
        <v>1592087080</v>
      </c>
      <c r="E807" s="5">
        <v>241379530280</v>
      </c>
    </row>
    <row r="808" spans="1:5">
      <c r="A808" s="9">
        <v>44971</v>
      </c>
      <c r="B808" s="5">
        <v>7660</v>
      </c>
      <c r="C808" s="5">
        <v>865</v>
      </c>
      <c r="D808" s="5">
        <v>6574002920</v>
      </c>
      <c r="E808" s="5">
        <v>249186954440</v>
      </c>
    </row>
    <row r="809" spans="1:5">
      <c r="A809" s="9">
        <v>44970</v>
      </c>
      <c r="B809" s="5">
        <v>7320</v>
      </c>
      <c r="C809" s="5">
        <v>553</v>
      </c>
      <c r="D809" s="5">
        <v>4073457640</v>
      </c>
      <c r="E809" s="5">
        <v>238126436880</v>
      </c>
    </row>
    <row r="810" spans="1:5">
      <c r="A810" s="9">
        <v>44967</v>
      </c>
      <c r="B810" s="5">
        <v>7860</v>
      </c>
      <c r="C810" s="5">
        <v>149</v>
      </c>
      <c r="D810" s="5">
        <v>1177363700</v>
      </c>
      <c r="E810" s="5">
        <v>255693141240</v>
      </c>
    </row>
    <row r="811" spans="1:5">
      <c r="A811" s="9">
        <v>44966</v>
      </c>
      <c r="B811" s="5">
        <v>8030</v>
      </c>
      <c r="C811" s="5">
        <v>246</v>
      </c>
      <c r="D811" s="5">
        <v>1976469410</v>
      </c>
      <c r="E811" s="5">
        <v>261223400020</v>
      </c>
    </row>
    <row r="812" spans="1:5">
      <c r="A812" s="9">
        <v>44965</v>
      </c>
      <c r="B812" s="5">
        <v>8070</v>
      </c>
      <c r="C812" s="5">
        <v>452</v>
      </c>
      <c r="D812" s="5">
        <v>3582542870</v>
      </c>
      <c r="E812" s="5">
        <v>262524637380</v>
      </c>
    </row>
    <row r="813" spans="1:5">
      <c r="A813" s="9">
        <v>44964</v>
      </c>
      <c r="B813" s="5">
        <v>7700</v>
      </c>
      <c r="C813" s="5">
        <v>414</v>
      </c>
      <c r="D813" s="5">
        <v>3159960050</v>
      </c>
      <c r="E813" s="5">
        <v>250488191800</v>
      </c>
    </row>
    <row r="814" spans="1:5">
      <c r="A814" s="9">
        <v>44963</v>
      </c>
      <c r="B814" s="5">
        <v>7320</v>
      </c>
      <c r="C814" s="5">
        <v>155</v>
      </c>
      <c r="D814" s="5">
        <v>1132963510</v>
      </c>
      <c r="E814" s="5">
        <v>238126436880</v>
      </c>
    </row>
    <row r="815" spans="1:5">
      <c r="A815" s="9">
        <v>44960</v>
      </c>
      <c r="B815" s="5">
        <v>7450</v>
      </c>
      <c r="C815" s="5">
        <v>112</v>
      </c>
      <c r="D815" s="5">
        <v>829170120</v>
      </c>
      <c r="E815" s="5">
        <v>242355458300</v>
      </c>
    </row>
    <row r="816" spans="1:5">
      <c r="A816" s="9">
        <v>44959</v>
      </c>
      <c r="B816" s="5">
        <v>7460</v>
      </c>
      <c r="C816" s="5">
        <v>176</v>
      </c>
      <c r="D816" s="5">
        <v>1320475500</v>
      </c>
      <c r="E816" s="5">
        <v>242680767640</v>
      </c>
    </row>
    <row r="817" spans="1:5">
      <c r="A817" s="9">
        <v>44958</v>
      </c>
      <c r="B817" s="5">
        <v>7600</v>
      </c>
      <c r="C817" s="5">
        <v>284</v>
      </c>
      <c r="D817" s="5">
        <v>2139756590</v>
      </c>
      <c r="E817" s="5">
        <v>247235098400</v>
      </c>
    </row>
    <row r="818" spans="1:5">
      <c r="A818" s="9">
        <v>44957</v>
      </c>
      <c r="B818" s="5">
        <v>7700</v>
      </c>
      <c r="C818" s="5">
        <v>115</v>
      </c>
      <c r="D818" s="5">
        <v>885042790</v>
      </c>
      <c r="E818" s="5">
        <v>250488191800</v>
      </c>
    </row>
    <row r="819" spans="1:5">
      <c r="A819" s="9">
        <v>44956</v>
      </c>
      <c r="B819" s="5">
        <v>7650</v>
      </c>
      <c r="C819" s="5">
        <v>242</v>
      </c>
      <c r="D819" s="5">
        <v>1863988300</v>
      </c>
      <c r="E819" s="5">
        <v>248861645100</v>
      </c>
    </row>
    <row r="820" spans="1:5">
      <c r="A820" s="9">
        <v>44953</v>
      </c>
      <c r="B820" s="5">
        <v>7630</v>
      </c>
      <c r="C820" s="5">
        <v>255</v>
      </c>
      <c r="D820" s="5">
        <v>1953009340</v>
      </c>
      <c r="E820" s="5">
        <v>248211026420</v>
      </c>
    </row>
    <row r="821" spans="1:5">
      <c r="A821" s="9">
        <v>44952</v>
      </c>
      <c r="B821" s="5">
        <v>7670</v>
      </c>
      <c r="C821" s="5">
        <v>369</v>
      </c>
      <c r="D821" s="5">
        <v>2817894910</v>
      </c>
      <c r="E821" s="5">
        <v>249512263780</v>
      </c>
    </row>
    <row r="822" spans="1:5">
      <c r="A822" s="9">
        <v>44951</v>
      </c>
      <c r="B822" s="5">
        <v>7490</v>
      </c>
      <c r="C822" s="5">
        <v>358</v>
      </c>
      <c r="D822" s="5">
        <v>2663823380</v>
      </c>
      <c r="E822" s="5">
        <v>243656695660</v>
      </c>
    </row>
    <row r="823" spans="1:5">
      <c r="A823" s="9">
        <v>44946</v>
      </c>
      <c r="B823" s="5">
        <v>7270</v>
      </c>
      <c r="C823" s="5">
        <v>94</v>
      </c>
      <c r="D823" s="5">
        <v>682780070</v>
      </c>
      <c r="E823" s="5">
        <v>236499890180</v>
      </c>
    </row>
    <row r="824" spans="1:5">
      <c r="A824" s="9">
        <v>44945</v>
      </c>
      <c r="B824" s="5">
        <v>7330</v>
      </c>
      <c r="C824" s="5">
        <v>109</v>
      </c>
      <c r="D824" s="5">
        <v>793254110</v>
      </c>
      <c r="E824" s="5">
        <v>238451746220</v>
      </c>
    </row>
    <row r="825" spans="1:5">
      <c r="A825" s="9">
        <v>44944</v>
      </c>
      <c r="B825" s="5">
        <v>7270</v>
      </c>
      <c r="C825" s="5">
        <v>114</v>
      </c>
      <c r="D825" s="5">
        <v>825329580</v>
      </c>
      <c r="E825" s="5">
        <v>236499890180</v>
      </c>
    </row>
    <row r="826" spans="1:5">
      <c r="A826" s="9">
        <v>44943</v>
      </c>
      <c r="B826" s="5">
        <v>7200</v>
      </c>
      <c r="C826" s="5">
        <v>188</v>
      </c>
      <c r="D826" s="5">
        <v>1354533420</v>
      </c>
      <c r="E826" s="5">
        <v>234222724800</v>
      </c>
    </row>
    <row r="827" spans="1:5">
      <c r="A827" s="9">
        <v>44942</v>
      </c>
      <c r="B827" s="5">
        <v>7130</v>
      </c>
      <c r="C827" s="5">
        <v>270</v>
      </c>
      <c r="D827" s="5">
        <v>1921832030</v>
      </c>
      <c r="E827" s="5">
        <v>231945559420</v>
      </c>
    </row>
    <row r="828" spans="1:5">
      <c r="A828" s="9">
        <v>44939</v>
      </c>
      <c r="B828" s="5">
        <v>6990</v>
      </c>
      <c r="C828" s="5">
        <v>99</v>
      </c>
      <c r="D828" s="5">
        <v>685720840</v>
      </c>
      <c r="E828" s="5">
        <v>227391228660</v>
      </c>
    </row>
    <row r="829" spans="1:5">
      <c r="A829" s="9">
        <v>44938</v>
      </c>
      <c r="B829" s="5">
        <v>6880</v>
      </c>
      <c r="C829" s="5">
        <v>156</v>
      </c>
      <c r="D829" s="5">
        <v>1061141180</v>
      </c>
      <c r="E829" s="5">
        <v>223812825920</v>
      </c>
    </row>
    <row r="830" spans="1:5">
      <c r="A830" s="9">
        <v>44937</v>
      </c>
      <c r="B830" s="5">
        <v>6770</v>
      </c>
      <c r="C830" s="5">
        <v>92</v>
      </c>
      <c r="D830" s="5">
        <v>622763490</v>
      </c>
      <c r="E830" s="5">
        <v>220234423180</v>
      </c>
    </row>
    <row r="831" spans="1:5">
      <c r="A831" s="9">
        <v>44936</v>
      </c>
      <c r="B831" s="5">
        <v>6740</v>
      </c>
      <c r="C831" s="5">
        <v>130</v>
      </c>
      <c r="D831" s="5">
        <v>881802340</v>
      </c>
      <c r="E831" s="5">
        <v>219258495160</v>
      </c>
    </row>
    <row r="832" spans="1:5">
      <c r="A832" s="9">
        <v>44935</v>
      </c>
      <c r="B832" s="5">
        <v>6810</v>
      </c>
      <c r="C832" s="5">
        <v>153</v>
      </c>
      <c r="D832" s="5">
        <v>1043852260</v>
      </c>
      <c r="E832" s="5">
        <v>221535660540</v>
      </c>
    </row>
    <row r="833" spans="1:5">
      <c r="A833" s="9">
        <v>44932</v>
      </c>
      <c r="B833" s="5">
        <v>6770</v>
      </c>
      <c r="C833" s="5">
        <v>480</v>
      </c>
      <c r="D833" s="5">
        <v>3230448550</v>
      </c>
      <c r="E833" s="5">
        <v>220234423180</v>
      </c>
    </row>
    <row r="834" spans="1:5">
      <c r="A834" s="9">
        <v>44931</v>
      </c>
      <c r="B834" s="5">
        <v>6500</v>
      </c>
      <c r="C834" s="5">
        <v>78</v>
      </c>
      <c r="D834" s="5">
        <v>506191170</v>
      </c>
      <c r="E834" s="5">
        <v>211451071000</v>
      </c>
    </row>
    <row r="835" spans="1:5">
      <c r="A835" s="9">
        <v>44930</v>
      </c>
      <c r="B835" s="5">
        <v>6470</v>
      </c>
      <c r="C835" s="5">
        <v>142</v>
      </c>
      <c r="D835" s="5">
        <v>910055270</v>
      </c>
      <c r="E835" s="5">
        <v>210475142980</v>
      </c>
    </row>
    <row r="836" spans="1:5">
      <c r="A836" s="9">
        <v>44929</v>
      </c>
      <c r="B836" s="5">
        <v>6180</v>
      </c>
      <c r="C836" s="5">
        <v>171</v>
      </c>
      <c r="D836" s="5">
        <v>1052878680</v>
      </c>
      <c r="E836" s="5">
        <v>201041172120</v>
      </c>
    </row>
    <row r="837" spans="1:5">
      <c r="A837" s="9">
        <v>44928</v>
      </c>
      <c r="B837" s="5">
        <v>6190</v>
      </c>
      <c r="C837" s="5">
        <v>187</v>
      </c>
      <c r="D837" s="5">
        <v>1194019900</v>
      </c>
      <c r="E837" s="5">
        <v>201366481460</v>
      </c>
    </row>
    <row r="838" spans="1:5">
      <c r="A838" s="9">
        <v>44924</v>
      </c>
      <c r="B838" s="5">
        <v>6160</v>
      </c>
      <c r="C838" s="5">
        <v>128</v>
      </c>
      <c r="D838" s="5">
        <v>789680770</v>
      </c>
      <c r="E838" s="5">
        <v>200390553440</v>
      </c>
    </row>
    <row r="839" spans="1:5">
      <c r="A839" s="9">
        <v>44923</v>
      </c>
      <c r="B839" s="5">
        <v>6360</v>
      </c>
      <c r="C839" s="5">
        <v>152</v>
      </c>
      <c r="D839" s="5">
        <v>976148570</v>
      </c>
      <c r="E839" s="5">
        <v>206896740240</v>
      </c>
    </row>
    <row r="840" spans="1:5">
      <c r="A840" s="9">
        <v>44922</v>
      </c>
      <c r="B840" s="5">
        <v>6420</v>
      </c>
      <c r="C840" s="5">
        <v>179</v>
      </c>
      <c r="D840" s="5">
        <v>1173457230</v>
      </c>
      <c r="E840" s="5">
        <v>208848596280</v>
      </c>
    </row>
    <row r="841" spans="1:5">
      <c r="A841" s="9">
        <v>44921</v>
      </c>
      <c r="B841" s="5">
        <v>6660</v>
      </c>
      <c r="C841" s="5">
        <v>198</v>
      </c>
      <c r="D841" s="5">
        <v>1306714610</v>
      </c>
      <c r="E841" s="5">
        <v>216656020440</v>
      </c>
    </row>
    <row r="842" spans="1:5">
      <c r="A842" s="9">
        <v>44918</v>
      </c>
      <c r="B842" s="5">
        <v>6400</v>
      </c>
      <c r="C842" s="5">
        <v>299</v>
      </c>
      <c r="D842" s="5">
        <v>1918103620</v>
      </c>
      <c r="E842" s="5">
        <v>208197977600</v>
      </c>
    </row>
    <row r="843" spans="1:5">
      <c r="A843" s="9">
        <v>44917</v>
      </c>
      <c r="B843" s="5">
        <v>6610</v>
      </c>
      <c r="C843" s="5">
        <v>139</v>
      </c>
      <c r="D843" s="5">
        <v>924893090</v>
      </c>
      <c r="E843" s="5">
        <v>215029473740</v>
      </c>
    </row>
    <row r="844" spans="1:5">
      <c r="A844" s="9">
        <v>44916</v>
      </c>
      <c r="B844" s="5">
        <v>6710</v>
      </c>
      <c r="C844" s="5">
        <v>113</v>
      </c>
      <c r="D844" s="5">
        <v>758405540</v>
      </c>
      <c r="E844" s="5">
        <v>218282567140</v>
      </c>
    </row>
    <row r="845" spans="1:5">
      <c r="A845" s="9">
        <v>44915</v>
      </c>
      <c r="B845" s="5">
        <v>6690</v>
      </c>
      <c r="C845" s="5">
        <v>163</v>
      </c>
      <c r="D845" s="5">
        <v>1097976740</v>
      </c>
      <c r="E845" s="5">
        <v>217631948460</v>
      </c>
    </row>
    <row r="846" spans="1:5">
      <c r="A846" s="9">
        <v>44914</v>
      </c>
      <c r="B846" s="5">
        <v>6850</v>
      </c>
      <c r="C846" s="5">
        <v>116</v>
      </c>
      <c r="D846" s="5">
        <v>801866920</v>
      </c>
      <c r="E846" s="5">
        <v>222836897900</v>
      </c>
    </row>
    <row r="847" spans="1:5">
      <c r="A847" s="9">
        <v>44911</v>
      </c>
      <c r="B847" s="5">
        <v>7000</v>
      </c>
      <c r="C847" s="5">
        <v>119</v>
      </c>
      <c r="D847" s="5">
        <v>829994590</v>
      </c>
      <c r="E847" s="5">
        <v>227716538000</v>
      </c>
    </row>
    <row r="848" spans="1:5">
      <c r="A848" s="9">
        <v>44910</v>
      </c>
      <c r="B848" s="5">
        <v>7010</v>
      </c>
      <c r="C848" s="5">
        <v>161</v>
      </c>
      <c r="D848" s="5">
        <v>1140617550</v>
      </c>
      <c r="E848" s="5">
        <v>228041847340</v>
      </c>
    </row>
    <row r="849" spans="1:5">
      <c r="A849" s="9">
        <v>44909</v>
      </c>
      <c r="B849" s="5">
        <v>7040</v>
      </c>
      <c r="C849" s="5">
        <v>108</v>
      </c>
      <c r="D849" s="5">
        <v>758849210</v>
      </c>
      <c r="E849" s="5">
        <v>229017775360</v>
      </c>
    </row>
    <row r="850" spans="1:5">
      <c r="A850" s="9">
        <v>44908</v>
      </c>
      <c r="B850" s="5">
        <v>7030</v>
      </c>
      <c r="C850" s="5">
        <v>199</v>
      </c>
      <c r="D850" s="5">
        <v>1400238610</v>
      </c>
      <c r="E850" s="5">
        <v>228692466020</v>
      </c>
    </row>
    <row r="851" spans="1:5">
      <c r="A851" s="9">
        <v>44907</v>
      </c>
      <c r="B851" s="5">
        <v>7190</v>
      </c>
      <c r="C851" s="5">
        <v>90</v>
      </c>
      <c r="D851" s="5">
        <v>650360990</v>
      </c>
      <c r="E851" s="5">
        <v>233897415460</v>
      </c>
    </row>
    <row r="852" spans="1:5">
      <c r="A852" s="9">
        <v>44904</v>
      </c>
      <c r="B852" s="5">
        <v>7300</v>
      </c>
      <c r="C852" s="5">
        <v>154</v>
      </c>
      <c r="D852" s="5">
        <v>1114562770</v>
      </c>
      <c r="E852" s="5">
        <v>237475818200</v>
      </c>
    </row>
    <row r="853" spans="1:5">
      <c r="A853" s="9">
        <v>44903</v>
      </c>
      <c r="B853" s="5">
        <v>7150</v>
      </c>
      <c r="C853" s="5">
        <v>153</v>
      </c>
      <c r="D853" s="5">
        <v>1088283880</v>
      </c>
      <c r="E853" s="5">
        <v>232596178100</v>
      </c>
    </row>
    <row r="854" spans="1:5">
      <c r="A854" s="9">
        <v>44902</v>
      </c>
      <c r="B854" s="5">
        <v>7200</v>
      </c>
      <c r="C854" s="5">
        <v>115</v>
      </c>
      <c r="D854" s="5">
        <v>830551680</v>
      </c>
      <c r="E854" s="5">
        <v>234222724800</v>
      </c>
    </row>
    <row r="855" spans="1:5">
      <c r="A855" s="9">
        <v>44901</v>
      </c>
      <c r="B855" s="5">
        <v>7300</v>
      </c>
      <c r="C855" s="5">
        <v>131</v>
      </c>
      <c r="D855" s="5">
        <v>955978040</v>
      </c>
      <c r="E855" s="5">
        <v>237475818200</v>
      </c>
    </row>
    <row r="856" spans="1:5">
      <c r="A856" s="9">
        <v>44900</v>
      </c>
      <c r="B856" s="5">
        <v>7360</v>
      </c>
      <c r="C856" s="5">
        <v>213</v>
      </c>
      <c r="D856" s="5">
        <v>1577185510</v>
      </c>
      <c r="E856" s="5">
        <v>239427674240</v>
      </c>
    </row>
    <row r="857" spans="1:5">
      <c r="A857" s="9">
        <v>44897</v>
      </c>
      <c r="B857" s="5">
        <v>7370</v>
      </c>
      <c r="C857" s="5">
        <v>206</v>
      </c>
      <c r="D857" s="5">
        <v>1511635590</v>
      </c>
      <c r="E857" s="5">
        <v>239752983580</v>
      </c>
    </row>
    <row r="858" spans="1:5">
      <c r="A858" s="9">
        <v>44896</v>
      </c>
      <c r="B858" s="5">
        <v>7450</v>
      </c>
      <c r="C858" s="5">
        <v>329</v>
      </c>
      <c r="D858" s="5">
        <v>2446622730</v>
      </c>
      <c r="E858" s="5">
        <v>242355458300</v>
      </c>
    </row>
    <row r="859" spans="1:5">
      <c r="A859" s="9">
        <v>44895</v>
      </c>
      <c r="B859" s="5">
        <v>7320</v>
      </c>
      <c r="C859" s="5">
        <v>282</v>
      </c>
      <c r="D859" s="5">
        <v>2043343120</v>
      </c>
      <c r="E859" s="5">
        <v>238126436880</v>
      </c>
    </row>
    <row r="860" spans="1:5">
      <c r="A860" s="9">
        <v>44894</v>
      </c>
      <c r="B860" s="5">
        <v>7100</v>
      </c>
      <c r="C860" s="5">
        <v>217</v>
      </c>
      <c r="D860" s="5">
        <v>1544186320</v>
      </c>
      <c r="E860" s="5">
        <v>230969631400</v>
      </c>
    </row>
    <row r="861" spans="1:5">
      <c r="A861" s="9">
        <v>44893</v>
      </c>
      <c r="B861" s="5">
        <v>7190</v>
      </c>
      <c r="C861" s="5">
        <v>368</v>
      </c>
      <c r="D861" s="5">
        <v>2632751330</v>
      </c>
      <c r="E861" s="5">
        <v>233897415460</v>
      </c>
    </row>
    <row r="862" spans="1:5">
      <c r="A862" s="9">
        <v>44890</v>
      </c>
      <c r="B862" s="5">
        <v>7380</v>
      </c>
      <c r="C862" s="5">
        <v>533</v>
      </c>
      <c r="D862" s="5">
        <v>3924637650</v>
      </c>
      <c r="E862" s="5">
        <v>240078292920</v>
      </c>
    </row>
    <row r="863" spans="1:5">
      <c r="A863" s="9">
        <v>44889</v>
      </c>
      <c r="B863" s="5">
        <v>7400</v>
      </c>
      <c r="C863" s="5">
        <v>945</v>
      </c>
      <c r="D863" s="5">
        <v>6831990600</v>
      </c>
      <c r="E863" s="5">
        <v>240728911600</v>
      </c>
    </row>
    <row r="864" spans="1:5">
      <c r="A864" s="9">
        <v>44888</v>
      </c>
      <c r="B864" s="5">
        <v>6920</v>
      </c>
      <c r="C864" s="5">
        <v>176</v>
      </c>
      <c r="D864" s="5">
        <v>1205299200</v>
      </c>
      <c r="E864" s="5">
        <v>225114063280</v>
      </c>
    </row>
    <row r="865" spans="1:5">
      <c r="A865" s="9">
        <v>44887</v>
      </c>
      <c r="B865" s="5">
        <v>6730</v>
      </c>
      <c r="C865" s="5">
        <v>102</v>
      </c>
      <c r="D865" s="5">
        <v>682099290</v>
      </c>
      <c r="E865" s="5">
        <v>218933185820</v>
      </c>
    </row>
    <row r="866" spans="1:5">
      <c r="A866" s="9">
        <v>44886</v>
      </c>
      <c r="B866" s="5">
        <v>6650</v>
      </c>
      <c r="C866" s="5">
        <v>134</v>
      </c>
      <c r="D866" s="5">
        <v>896479690</v>
      </c>
      <c r="E866" s="5">
        <v>216330711100</v>
      </c>
    </row>
    <row r="867" spans="1:5">
      <c r="A867" s="9">
        <v>44883</v>
      </c>
      <c r="B867" s="5">
        <v>6740</v>
      </c>
      <c r="C867" s="5">
        <v>385</v>
      </c>
      <c r="D867" s="5">
        <v>2615148800</v>
      </c>
      <c r="E867" s="5">
        <v>219258495160</v>
      </c>
    </row>
    <row r="868" spans="1:5">
      <c r="A868" s="9">
        <v>44882</v>
      </c>
      <c r="B868" s="5">
        <v>6880</v>
      </c>
      <c r="C868" s="5">
        <v>383</v>
      </c>
      <c r="D868" s="5">
        <v>2671103880</v>
      </c>
      <c r="E868" s="5">
        <v>223812825920</v>
      </c>
    </row>
    <row r="869" spans="1:5">
      <c r="A869" s="9">
        <v>44881</v>
      </c>
      <c r="B869" s="5">
        <v>7230</v>
      </c>
      <c r="C869" s="5">
        <v>439</v>
      </c>
      <c r="D869" s="5">
        <v>3199955960</v>
      </c>
      <c r="E869" s="5">
        <v>235198652820</v>
      </c>
    </row>
    <row r="870" spans="1:5">
      <c r="A870" s="9">
        <v>44880</v>
      </c>
      <c r="B870" s="5">
        <v>7390</v>
      </c>
      <c r="C870" s="5">
        <v>597</v>
      </c>
      <c r="D870" s="5">
        <v>4319667620</v>
      </c>
      <c r="E870" s="5">
        <v>240403602260</v>
      </c>
    </row>
    <row r="871" spans="1:5">
      <c r="A871" s="9">
        <v>44879</v>
      </c>
      <c r="B871" s="5">
        <v>7000</v>
      </c>
      <c r="C871" s="5">
        <v>214</v>
      </c>
      <c r="D871" s="5">
        <v>1480444860</v>
      </c>
      <c r="E871" s="5">
        <v>227716538000</v>
      </c>
    </row>
    <row r="872" spans="1:5">
      <c r="A872" s="9">
        <v>44876</v>
      </c>
      <c r="B872" s="5">
        <v>6960</v>
      </c>
      <c r="C872" s="5">
        <v>327</v>
      </c>
      <c r="D872" s="5">
        <v>2286021900</v>
      </c>
      <c r="E872" s="5">
        <v>226415300640</v>
      </c>
    </row>
    <row r="873" spans="1:5">
      <c r="A873" s="9">
        <v>44875</v>
      </c>
      <c r="B873" s="5">
        <v>6760</v>
      </c>
      <c r="C873" s="5">
        <v>235</v>
      </c>
      <c r="D873" s="5">
        <v>1599402820</v>
      </c>
      <c r="E873" s="5">
        <v>219628229080</v>
      </c>
    </row>
    <row r="874" spans="1:5">
      <c r="A874" s="9">
        <v>44874</v>
      </c>
      <c r="B874" s="5">
        <v>6960</v>
      </c>
      <c r="C874" s="5">
        <v>192</v>
      </c>
      <c r="D874" s="5">
        <v>1343596360</v>
      </c>
      <c r="E874" s="5">
        <v>226126105680</v>
      </c>
    </row>
    <row r="875" spans="1:5">
      <c r="A875" s="9">
        <v>44873</v>
      </c>
      <c r="B875" s="5">
        <v>7000</v>
      </c>
      <c r="C875" s="5">
        <v>239</v>
      </c>
      <c r="D875" s="5">
        <v>1676956530</v>
      </c>
      <c r="E875" s="5">
        <v>227425681000</v>
      </c>
    </row>
    <row r="876" spans="1:5">
      <c r="A876" s="9">
        <v>44872</v>
      </c>
      <c r="B876" s="5">
        <v>6850</v>
      </c>
      <c r="C876" s="5">
        <v>279</v>
      </c>
      <c r="D876" s="5">
        <v>1932978790</v>
      </c>
      <c r="E876" s="5">
        <v>222552273550</v>
      </c>
    </row>
    <row r="877" spans="1:5">
      <c r="A877" s="9">
        <v>44869</v>
      </c>
      <c r="B877" s="5">
        <v>6800</v>
      </c>
      <c r="C877" s="5">
        <v>555</v>
      </c>
      <c r="D877" s="5">
        <v>3827103210</v>
      </c>
      <c r="E877" s="5">
        <v>220927804400</v>
      </c>
    </row>
    <row r="878" spans="1:5">
      <c r="A878" s="9">
        <v>44868</v>
      </c>
      <c r="B878" s="5">
        <v>7090</v>
      </c>
      <c r="C878" s="5">
        <v>238</v>
      </c>
      <c r="D878" s="5">
        <v>1676449630</v>
      </c>
      <c r="E878" s="5">
        <v>230349725470</v>
      </c>
    </row>
    <row r="879" spans="1:5">
      <c r="A879" s="9">
        <v>44867</v>
      </c>
      <c r="B879" s="5">
        <v>7110</v>
      </c>
      <c r="C879" s="5">
        <v>323</v>
      </c>
      <c r="D879" s="5">
        <v>2315244060</v>
      </c>
      <c r="E879" s="5">
        <v>221694485490</v>
      </c>
    </row>
    <row r="880" spans="1:5">
      <c r="A880" s="9">
        <v>44866</v>
      </c>
      <c r="B880" s="5">
        <v>7290</v>
      </c>
      <c r="C880" s="5">
        <v>376</v>
      </c>
      <c r="D880" s="5">
        <v>2760191040</v>
      </c>
      <c r="E880" s="5">
        <v>227307004110</v>
      </c>
    </row>
    <row r="881" spans="1:5">
      <c r="A881" s="9">
        <v>44865</v>
      </c>
      <c r="B881" s="5">
        <v>7570</v>
      </c>
      <c r="C881" s="5">
        <v>302</v>
      </c>
      <c r="D881" s="5">
        <v>2329351250</v>
      </c>
      <c r="E881" s="5">
        <v>236037588630</v>
      </c>
    </row>
    <row r="882" spans="1:5">
      <c r="A882" s="9">
        <v>44862</v>
      </c>
      <c r="B882" s="5">
        <v>7730</v>
      </c>
      <c r="C882" s="5">
        <v>930</v>
      </c>
      <c r="D882" s="5">
        <v>7124213060</v>
      </c>
      <c r="E882" s="5">
        <v>241026494070</v>
      </c>
    </row>
    <row r="883" spans="1:5">
      <c r="A883" s="9">
        <v>44861</v>
      </c>
      <c r="B883" s="5">
        <v>7520</v>
      </c>
      <c r="C883" s="5">
        <v>285</v>
      </c>
      <c r="D883" s="5">
        <v>2161984670</v>
      </c>
      <c r="E883" s="5">
        <v>220105226240</v>
      </c>
    </row>
    <row r="884" spans="1:5">
      <c r="A884" s="9">
        <v>44860</v>
      </c>
      <c r="B884" s="5">
        <v>7590</v>
      </c>
      <c r="C884" s="5">
        <v>1738</v>
      </c>
      <c r="D884" s="5">
        <v>13509541630</v>
      </c>
      <c r="E884" s="5">
        <v>222154078080</v>
      </c>
    </row>
    <row r="885" spans="1:5">
      <c r="A885" s="9">
        <v>44859</v>
      </c>
      <c r="B885" s="5">
        <v>8560</v>
      </c>
      <c r="C885" s="5">
        <v>417</v>
      </c>
      <c r="D885" s="5">
        <v>3567553930</v>
      </c>
      <c r="E885" s="5">
        <v>250545310720</v>
      </c>
    </row>
    <row r="886" spans="1:5">
      <c r="A886" s="9">
        <v>44858</v>
      </c>
      <c r="B886" s="5">
        <v>8380</v>
      </c>
      <c r="C886" s="5">
        <v>288</v>
      </c>
      <c r="D886" s="5">
        <v>2450503330</v>
      </c>
      <c r="E886" s="5">
        <v>245276834560</v>
      </c>
    </row>
    <row r="887" spans="1:5">
      <c r="A887" s="9">
        <v>44855</v>
      </c>
      <c r="B887" s="5">
        <v>8450</v>
      </c>
      <c r="C887" s="5">
        <v>600</v>
      </c>
      <c r="D887" s="5">
        <v>5246776810</v>
      </c>
      <c r="E887" s="5">
        <v>247325686400</v>
      </c>
    </row>
    <row r="888" spans="1:5">
      <c r="A888" s="9">
        <v>44854</v>
      </c>
      <c r="B888" s="5">
        <v>8700</v>
      </c>
      <c r="C888" s="5">
        <v>1286</v>
      </c>
      <c r="D888" s="5">
        <v>10973747420</v>
      </c>
      <c r="E888" s="5">
        <v>254643014400</v>
      </c>
    </row>
    <row r="889" spans="1:5">
      <c r="A889" s="9">
        <v>44853</v>
      </c>
      <c r="B889" s="5">
        <v>8030</v>
      </c>
      <c r="C889" s="5">
        <v>298</v>
      </c>
      <c r="D889" s="5">
        <v>2433992270</v>
      </c>
      <c r="E889" s="5">
        <v>235032575360</v>
      </c>
    </row>
    <row r="890" spans="1:5">
      <c r="A890" s="9">
        <v>44852</v>
      </c>
      <c r="B890" s="5">
        <v>8120</v>
      </c>
      <c r="C890" s="5">
        <v>523</v>
      </c>
      <c r="D890" s="5">
        <v>4324957800</v>
      </c>
      <c r="E890" s="5">
        <v>237666813440</v>
      </c>
    </row>
    <row r="891" spans="1:5">
      <c r="A891" s="9">
        <v>44851</v>
      </c>
      <c r="B891" s="5">
        <v>8390</v>
      </c>
      <c r="C891" s="5">
        <v>551</v>
      </c>
      <c r="D891" s="5">
        <v>4651349320</v>
      </c>
      <c r="E891" s="5">
        <v>245569527680</v>
      </c>
    </row>
    <row r="892" spans="1:5">
      <c r="A892" s="9">
        <v>44848</v>
      </c>
      <c r="B892" s="5">
        <v>8410</v>
      </c>
      <c r="C892" s="5">
        <v>688</v>
      </c>
      <c r="D892" s="5">
        <v>5903945660</v>
      </c>
      <c r="E892" s="5">
        <v>246154913920</v>
      </c>
    </row>
    <row r="893" spans="1:5">
      <c r="A893" s="9">
        <v>44847</v>
      </c>
      <c r="B893" s="5">
        <v>8460</v>
      </c>
      <c r="C893" s="5">
        <v>754</v>
      </c>
      <c r="D893" s="5">
        <v>6586568370</v>
      </c>
      <c r="E893" s="5">
        <v>247618379520</v>
      </c>
    </row>
    <row r="894" spans="1:5">
      <c r="A894" s="9">
        <v>44846</v>
      </c>
      <c r="B894" s="5">
        <v>9100</v>
      </c>
      <c r="C894" s="5">
        <v>4526</v>
      </c>
      <c r="D894" s="5">
        <v>41483792430</v>
      </c>
      <c r="E894" s="5">
        <v>266350739200</v>
      </c>
    </row>
    <row r="895" spans="1:5">
      <c r="A895" s="9">
        <v>44845</v>
      </c>
      <c r="B895" s="5">
        <v>8680</v>
      </c>
      <c r="C895" s="5">
        <v>1619</v>
      </c>
      <c r="D895" s="5">
        <v>15457736800</v>
      </c>
      <c r="E895" s="5">
        <v>254057628160</v>
      </c>
    </row>
    <row r="896" spans="1:5">
      <c r="A896" s="9">
        <v>44841</v>
      </c>
      <c r="B896" s="5">
        <v>11100</v>
      </c>
      <c r="C896" s="5">
        <v>5886</v>
      </c>
      <c r="D896" s="5">
        <v>62077175120</v>
      </c>
      <c r="E896" s="5">
        <v>324889363200</v>
      </c>
    </row>
    <row r="897" spans="1:5">
      <c r="A897" s="9">
        <v>44840</v>
      </c>
      <c r="B897" s="5"/>
      <c r="C897" s="5"/>
      <c r="D897" s="5"/>
      <c r="E897" s="5"/>
    </row>
    <row r="898" spans="1:5">
      <c r="A898" s="9">
        <v>44839</v>
      </c>
      <c r="B898" s="5"/>
      <c r="C898" s="5"/>
      <c r="D898" s="5"/>
      <c r="E898" s="5"/>
    </row>
    <row r="899" spans="1:5">
      <c r="A899" s="9">
        <v>44838</v>
      </c>
      <c r="B899" s="5"/>
      <c r="C899" s="5"/>
      <c r="D899" s="5"/>
      <c r="E899" s="5"/>
    </row>
    <row r="900" spans="1:5">
      <c r="A900" s="9">
        <v>44834</v>
      </c>
      <c r="B900" s="5"/>
      <c r="C900" s="5"/>
      <c r="D900" s="5"/>
      <c r="E900" s="5"/>
    </row>
    <row r="901" spans="1:5">
      <c r="A901" s="9">
        <v>44833</v>
      </c>
      <c r="B901" s="5"/>
      <c r="C901" s="5"/>
      <c r="D901" s="5"/>
      <c r="E901" s="5"/>
    </row>
    <row r="902" spans="1:5">
      <c r="A902" s="9">
        <v>44832</v>
      </c>
      <c r="B902" s="5"/>
      <c r="C902" s="5"/>
      <c r="D902" s="5"/>
      <c r="E902" s="5"/>
    </row>
    <row r="903" spans="1:5">
      <c r="A903" s="9">
        <v>44831</v>
      </c>
      <c r="B903" s="5"/>
      <c r="C903" s="5"/>
      <c r="D903" s="5"/>
      <c r="E903" s="5"/>
    </row>
    <row r="904" spans="1:5">
      <c r="A904" s="9">
        <v>44830</v>
      </c>
      <c r="B904" s="5"/>
      <c r="C904" s="5"/>
      <c r="D904" s="5"/>
      <c r="E904" s="5"/>
    </row>
    <row r="905" spans="1:5">
      <c r="A905" s="9">
        <v>44827</v>
      </c>
      <c r="B905" s="5"/>
      <c r="C905" s="5"/>
      <c r="D905" s="5"/>
      <c r="E905" s="5"/>
    </row>
    <row r="906" spans="1:5">
      <c r="A906" s="9">
        <v>44826</v>
      </c>
      <c r="B906" s="5"/>
      <c r="C906" s="5"/>
      <c r="D906" s="5"/>
      <c r="E906" s="5"/>
    </row>
    <row r="907" spans="1:5">
      <c r="A907" s="9">
        <v>44825</v>
      </c>
      <c r="B907" s="5"/>
      <c r="C907" s="5"/>
      <c r="D907" s="5"/>
      <c r="E907" s="5"/>
    </row>
    <row r="908" spans="1:5">
      <c r="A908" s="9">
        <v>44824</v>
      </c>
      <c r="B908" s="5"/>
      <c r="C908" s="5"/>
      <c r="D908" s="5"/>
      <c r="E908" s="5"/>
    </row>
    <row r="909" spans="1:5">
      <c r="A909" s="9">
        <v>44823</v>
      </c>
      <c r="B909" s="5"/>
      <c r="C909" s="5"/>
      <c r="D909" s="5"/>
      <c r="E909" s="5"/>
    </row>
    <row r="910" spans="1:5">
      <c r="A910" s="9">
        <v>44820</v>
      </c>
      <c r="B910" s="5"/>
      <c r="C910" s="5"/>
      <c r="D910" s="5"/>
      <c r="E910" s="5"/>
    </row>
    <row r="911" spans="1:5">
      <c r="A911" s="9">
        <v>44819</v>
      </c>
      <c r="B911" s="5"/>
      <c r="C911" s="5"/>
      <c r="D911" s="5"/>
      <c r="E911" s="5"/>
    </row>
    <row r="912" spans="1:5">
      <c r="A912" s="9">
        <v>44818</v>
      </c>
      <c r="B912" s="5"/>
      <c r="C912" s="5"/>
      <c r="D912" s="5"/>
      <c r="E912" s="5"/>
    </row>
    <row r="913" spans="1:5">
      <c r="A913" s="9">
        <v>44817</v>
      </c>
      <c r="B913" s="5"/>
      <c r="C913" s="5"/>
      <c r="D913" s="5"/>
      <c r="E913" s="5"/>
    </row>
    <row r="914" spans="1:5">
      <c r="A914" s="9">
        <v>44812</v>
      </c>
      <c r="B914" s="5"/>
      <c r="C914" s="5"/>
      <c r="D914" s="5"/>
      <c r="E914" s="5"/>
    </row>
    <row r="915" spans="1:5">
      <c r="A915" s="9">
        <v>44811</v>
      </c>
      <c r="B915" s="5"/>
      <c r="C915" s="5"/>
      <c r="D915" s="5"/>
      <c r="E915" s="5"/>
    </row>
    <row r="916" spans="1:5">
      <c r="A916" s="9">
        <v>44810</v>
      </c>
      <c r="B916" s="5"/>
      <c r="C916" s="5"/>
      <c r="D916" s="5"/>
      <c r="E916" s="5"/>
    </row>
    <row r="917" spans="1:5">
      <c r="A917" s="9">
        <v>44809</v>
      </c>
      <c r="B917" s="5"/>
      <c r="C917" s="5"/>
      <c r="D917" s="5"/>
      <c r="E917" s="5"/>
    </row>
    <row r="918" spans="1:5">
      <c r="A918" s="9">
        <v>44806</v>
      </c>
      <c r="B918" s="5"/>
      <c r="C918" s="5"/>
      <c r="D918" s="5"/>
      <c r="E918" s="5"/>
    </row>
    <row r="919" spans="1:5">
      <c r="A919" s="9">
        <v>44805</v>
      </c>
      <c r="B919" s="5"/>
      <c r="C919" s="5"/>
      <c r="D919" s="5"/>
      <c r="E919" s="5"/>
    </row>
    <row r="920" spans="1:5">
      <c r="A920" s="9">
        <v>44804</v>
      </c>
      <c r="B920" s="5"/>
      <c r="C920" s="5"/>
      <c r="D920" s="5"/>
      <c r="E920" s="5"/>
    </row>
    <row r="921" spans="1:5">
      <c r="A921" s="9">
        <v>44803</v>
      </c>
      <c r="B921" s="5"/>
      <c r="C921" s="5"/>
      <c r="D921" s="5"/>
      <c r="E921" s="5"/>
    </row>
    <row r="922" spans="1:5">
      <c r="A922" s="9">
        <v>44802</v>
      </c>
      <c r="B922" s="5"/>
      <c r="C922" s="5"/>
      <c r="D922" s="5"/>
      <c r="E922" s="5"/>
    </row>
    <row r="923" spans="1:5">
      <c r="A923" s="9">
        <v>44799</v>
      </c>
      <c r="B923" s="5"/>
      <c r="C923" s="5"/>
      <c r="D923" s="5"/>
      <c r="E923" s="5"/>
    </row>
    <row r="924" spans="1:5">
      <c r="A924" s="9">
        <v>44798</v>
      </c>
      <c r="B924" s="5"/>
      <c r="C924" s="5"/>
      <c r="D924" s="5"/>
      <c r="E924" s="5"/>
    </row>
    <row r="925" spans="1:5">
      <c r="A925" s="9">
        <v>44797</v>
      </c>
      <c r="B925" s="5"/>
      <c r="C925" s="5"/>
      <c r="D925" s="5"/>
      <c r="E925" s="5"/>
    </row>
    <row r="926" spans="1:5">
      <c r="A926" s="9">
        <v>44796</v>
      </c>
      <c r="B926" s="5"/>
      <c r="C926" s="5"/>
      <c r="D926" s="5"/>
      <c r="E926" s="5"/>
    </row>
    <row r="927" spans="1:5">
      <c r="A927" s="9">
        <v>44795</v>
      </c>
      <c r="B927" s="5"/>
      <c r="C927" s="5"/>
      <c r="D927" s="5"/>
      <c r="E927" s="5"/>
    </row>
    <row r="928" spans="1:5">
      <c r="A928" s="9">
        <v>44792</v>
      </c>
      <c r="B928" s="5"/>
      <c r="C928" s="5"/>
      <c r="D928" s="5"/>
      <c r="E928" s="5"/>
    </row>
    <row r="929" spans="1:5">
      <c r="A929" s="9">
        <v>44791</v>
      </c>
      <c r="B929" s="5"/>
      <c r="C929" s="5"/>
      <c r="D929" s="5"/>
      <c r="E929" s="5"/>
    </row>
    <row r="930" spans="1:5">
      <c r="A930" s="9">
        <v>44790</v>
      </c>
      <c r="B930" s="5"/>
      <c r="C930" s="5"/>
      <c r="D930" s="5"/>
      <c r="E930" s="5"/>
    </row>
    <row r="931" spans="1:5">
      <c r="A931" s="9">
        <v>44789</v>
      </c>
      <c r="B931" s="5"/>
      <c r="C931" s="5"/>
      <c r="D931" s="5"/>
      <c r="E931" s="5"/>
    </row>
    <row r="932" spans="1:5">
      <c r="A932" s="9">
        <v>44785</v>
      </c>
      <c r="B932" s="5"/>
      <c r="C932" s="5"/>
      <c r="D932" s="5"/>
      <c r="E932" s="5"/>
    </row>
    <row r="933" spans="1:5">
      <c r="A933" s="9">
        <v>44784</v>
      </c>
      <c r="B933" s="5"/>
      <c r="C933" s="5"/>
      <c r="D933" s="5"/>
      <c r="E933" s="5"/>
    </row>
    <row r="934" spans="1:5">
      <c r="A934" s="9">
        <v>44783</v>
      </c>
      <c r="B934" s="5"/>
      <c r="C934" s="5"/>
      <c r="D934" s="5"/>
      <c r="E934" s="5"/>
    </row>
    <row r="935" spans="1:5">
      <c r="A935" s="9">
        <v>44782</v>
      </c>
      <c r="B935" s="5"/>
      <c r="C935" s="5"/>
      <c r="D935" s="5"/>
      <c r="E935" s="5"/>
    </row>
    <row r="936" spans="1:5">
      <c r="A936" s="9">
        <v>44781</v>
      </c>
      <c r="B936" s="5"/>
      <c r="C936" s="5"/>
      <c r="D936" s="5"/>
      <c r="E936" s="5"/>
    </row>
    <row r="937" spans="1:5">
      <c r="A937" s="9">
        <v>44778</v>
      </c>
      <c r="B937" s="5"/>
      <c r="C937" s="5"/>
      <c r="D937" s="5"/>
      <c r="E937" s="5"/>
    </row>
    <row r="938" spans="1:5">
      <c r="A938" s="9">
        <v>44777</v>
      </c>
      <c r="B938" s="5"/>
      <c r="C938" s="5"/>
      <c r="D938" s="5"/>
      <c r="E938" s="5"/>
    </row>
    <row r="939" spans="1:5">
      <c r="A939" s="9">
        <v>44776</v>
      </c>
      <c r="B939" s="5"/>
      <c r="C939" s="5"/>
      <c r="D939" s="5"/>
      <c r="E939" s="5"/>
    </row>
    <row r="940" spans="1:5">
      <c r="A940" s="9">
        <v>44775</v>
      </c>
      <c r="B940" s="5"/>
      <c r="C940" s="5"/>
      <c r="D940" s="5"/>
      <c r="E940" s="5"/>
    </row>
    <row r="941" spans="1:5">
      <c r="A941" s="9">
        <v>44774</v>
      </c>
      <c r="B941" s="5"/>
      <c r="C941" s="5"/>
      <c r="D941" s="5"/>
      <c r="E941" s="5"/>
    </row>
    <row r="942" spans="1:5">
      <c r="A942" s="9">
        <v>44771</v>
      </c>
      <c r="B942" s="5"/>
      <c r="C942" s="5"/>
      <c r="D942" s="5"/>
      <c r="E942" s="5"/>
    </row>
    <row r="943" spans="1:5">
      <c r="A943" s="9">
        <v>44770</v>
      </c>
      <c r="B943" s="5"/>
      <c r="C943" s="5"/>
      <c r="D943" s="5"/>
      <c r="E943" s="5"/>
    </row>
    <row r="944" spans="1:5">
      <c r="A944" s="9">
        <v>44769</v>
      </c>
      <c r="B944" s="5"/>
      <c r="C944" s="5"/>
      <c r="D944" s="5"/>
      <c r="E944" s="5"/>
    </row>
    <row r="945" spans="1:5">
      <c r="A945" s="9">
        <v>44768</v>
      </c>
      <c r="B945" s="5"/>
      <c r="C945" s="5"/>
      <c r="D945" s="5"/>
      <c r="E945" s="5"/>
    </row>
    <row r="946" spans="1:5">
      <c r="A946" s="9">
        <v>44767</v>
      </c>
      <c r="B946" s="5"/>
      <c r="C946" s="5"/>
      <c r="D946" s="5"/>
      <c r="E946" s="5"/>
    </row>
    <row r="947" spans="1:5">
      <c r="A947" s="9">
        <v>44764</v>
      </c>
      <c r="B947" s="5"/>
      <c r="C947" s="5"/>
      <c r="D947" s="5"/>
      <c r="E947" s="5"/>
    </row>
    <row r="948" spans="1:5">
      <c r="A948" s="9">
        <v>44763</v>
      </c>
      <c r="B948" s="5"/>
      <c r="C948" s="5"/>
      <c r="D948" s="5"/>
      <c r="E948" s="5"/>
    </row>
    <row r="949" spans="1:5">
      <c r="A949" s="9">
        <v>44762</v>
      </c>
      <c r="B949" s="5"/>
      <c r="C949" s="5"/>
      <c r="D949" s="5"/>
      <c r="E949" s="5"/>
    </row>
    <row r="950" spans="1:5">
      <c r="A950" s="9">
        <v>44761</v>
      </c>
      <c r="B950" s="5"/>
      <c r="C950" s="5"/>
      <c r="D950" s="5"/>
      <c r="E950" s="5"/>
    </row>
    <row r="951" spans="1:5">
      <c r="A951" s="9">
        <v>44760</v>
      </c>
      <c r="B951" s="5"/>
      <c r="C951" s="5"/>
      <c r="D951" s="5"/>
      <c r="E951" s="5"/>
    </row>
    <row r="952" spans="1:5">
      <c r="A952" s="9">
        <v>44757</v>
      </c>
      <c r="B952" s="5"/>
      <c r="C952" s="5"/>
      <c r="D952" s="5"/>
      <c r="E952" s="5"/>
    </row>
    <row r="953" spans="1:5">
      <c r="A953" s="9">
        <v>44756</v>
      </c>
      <c r="B953" s="5"/>
      <c r="C953" s="5"/>
      <c r="D953" s="5"/>
      <c r="E953" s="5"/>
    </row>
    <row r="954" spans="1:5">
      <c r="A954" s="9">
        <v>44755</v>
      </c>
      <c r="B954" s="5"/>
      <c r="C954" s="5"/>
      <c r="D954" s="5"/>
      <c r="E954" s="5"/>
    </row>
    <row r="955" spans="1:5">
      <c r="A955" s="9">
        <v>44754</v>
      </c>
      <c r="B955" s="5"/>
      <c r="C955" s="5"/>
      <c r="D955" s="5"/>
      <c r="E955" s="5"/>
    </row>
    <row r="956" spans="1:5">
      <c r="A956" s="9">
        <v>44753</v>
      </c>
      <c r="B956" s="5"/>
      <c r="C956" s="5"/>
      <c r="D956" s="5"/>
      <c r="E956" s="5"/>
    </row>
    <row r="957" spans="1:5">
      <c r="A957" s="9">
        <v>44750</v>
      </c>
      <c r="B957" s="5"/>
      <c r="C957" s="5"/>
      <c r="D957" s="5"/>
      <c r="E957" s="5"/>
    </row>
    <row r="958" spans="1:5">
      <c r="A958" s="9">
        <v>44749</v>
      </c>
      <c r="B958" s="5"/>
      <c r="C958" s="5"/>
      <c r="D958" s="5"/>
      <c r="E958" s="5"/>
    </row>
    <row r="959" spans="1:5">
      <c r="A959" s="9">
        <v>44748</v>
      </c>
      <c r="B959" s="5"/>
      <c r="C959" s="5"/>
      <c r="D959" s="5"/>
      <c r="E959" s="5"/>
    </row>
    <row r="960" spans="1:5">
      <c r="A960" s="9">
        <v>44747</v>
      </c>
      <c r="B960" s="5"/>
      <c r="C960" s="5"/>
      <c r="D960" s="5"/>
      <c r="E960" s="5"/>
    </row>
    <row r="961" spans="1:5">
      <c r="A961" s="9">
        <v>44746</v>
      </c>
      <c r="B961" s="5"/>
      <c r="C961" s="5"/>
      <c r="D961" s="5"/>
      <c r="E961" s="5"/>
    </row>
    <row r="962" spans="1:5">
      <c r="A962" s="9">
        <v>44743</v>
      </c>
      <c r="B962" s="5"/>
      <c r="C962" s="5"/>
      <c r="D962" s="5"/>
      <c r="E962" s="5"/>
    </row>
    <row r="963" spans="1:5">
      <c r="A963" s="9">
        <v>44742</v>
      </c>
      <c r="B963" s="5"/>
      <c r="C963" s="5"/>
      <c r="D963" s="5"/>
      <c r="E963" s="5"/>
    </row>
    <row r="964" spans="1:5">
      <c r="A964" s="9">
        <v>44741</v>
      </c>
      <c r="B964" s="5"/>
      <c r="C964" s="5"/>
      <c r="D964" s="5"/>
      <c r="E964" s="5"/>
    </row>
    <row r="965" spans="1:5">
      <c r="A965" s="9">
        <v>44740</v>
      </c>
      <c r="B965" s="5"/>
      <c r="C965" s="5"/>
      <c r="D965" s="5"/>
      <c r="E965" s="5"/>
    </row>
    <row r="966" spans="1:5">
      <c r="A966" s="9">
        <v>44739</v>
      </c>
      <c r="B966" s="5"/>
      <c r="C966" s="5"/>
      <c r="D966" s="5"/>
      <c r="E966" s="5"/>
    </row>
    <row r="967" spans="1:5">
      <c r="A967" s="9">
        <v>44736</v>
      </c>
      <c r="B967" s="5"/>
      <c r="C967" s="5"/>
      <c r="D967" s="5"/>
      <c r="E967" s="5"/>
    </row>
    <row r="968" spans="1:5">
      <c r="A968" s="9">
        <v>44735</v>
      </c>
      <c r="B968" s="5"/>
      <c r="C968" s="5"/>
      <c r="D968" s="5"/>
      <c r="E968" s="5"/>
    </row>
    <row r="969" spans="1:5">
      <c r="A969" s="9">
        <v>44734</v>
      </c>
      <c r="B969" s="5"/>
      <c r="C969" s="5"/>
      <c r="D969" s="5"/>
      <c r="E969" s="5"/>
    </row>
    <row r="970" spans="1:5">
      <c r="A970" s="9">
        <v>44733</v>
      </c>
      <c r="B970" s="5"/>
      <c r="C970" s="5"/>
      <c r="D970" s="5"/>
      <c r="E970" s="5"/>
    </row>
    <row r="971" spans="1:5">
      <c r="A971" s="9">
        <v>44732</v>
      </c>
      <c r="B971" s="5"/>
      <c r="C971" s="5"/>
      <c r="D971" s="5"/>
      <c r="E971" s="5"/>
    </row>
    <row r="972" spans="1:5">
      <c r="A972" s="9">
        <v>44729</v>
      </c>
      <c r="B972" s="5"/>
      <c r="C972" s="5"/>
      <c r="D972" s="5"/>
      <c r="E972" s="5"/>
    </row>
    <row r="973" spans="1:5">
      <c r="A973" s="9">
        <v>44728</v>
      </c>
      <c r="B973" s="5"/>
      <c r="C973" s="5"/>
      <c r="D973" s="5"/>
      <c r="E973" s="5"/>
    </row>
    <row r="974" spans="1:5">
      <c r="A974" s="9">
        <v>44727</v>
      </c>
      <c r="B974" s="5"/>
      <c r="C974" s="5"/>
      <c r="D974" s="5"/>
      <c r="E974" s="5"/>
    </row>
    <row r="975" spans="1:5">
      <c r="A975" s="9">
        <v>44726</v>
      </c>
      <c r="B975" s="5"/>
      <c r="C975" s="5"/>
      <c r="D975" s="5"/>
      <c r="E975" s="5"/>
    </row>
    <row r="976" spans="1:5">
      <c r="A976" s="9">
        <v>44725</v>
      </c>
      <c r="B976" s="5"/>
      <c r="C976" s="5"/>
      <c r="D976" s="5"/>
      <c r="E976" s="5"/>
    </row>
    <row r="977" spans="1:5">
      <c r="A977" s="9">
        <v>44722</v>
      </c>
      <c r="B977" s="5"/>
      <c r="C977" s="5"/>
      <c r="D977" s="5"/>
      <c r="E977" s="5"/>
    </row>
    <row r="978" spans="1:5">
      <c r="A978" s="9">
        <v>44721</v>
      </c>
      <c r="B978" s="5"/>
      <c r="C978" s="5"/>
      <c r="D978" s="5"/>
      <c r="E978" s="5"/>
    </row>
    <row r="979" spans="1:5">
      <c r="A979" s="9">
        <v>44720</v>
      </c>
      <c r="B979" s="5"/>
      <c r="C979" s="5"/>
      <c r="D979" s="5"/>
      <c r="E979" s="5"/>
    </row>
    <row r="980" spans="1:5">
      <c r="A980" s="9">
        <v>44719</v>
      </c>
      <c r="B980" s="5"/>
      <c r="C980" s="5"/>
      <c r="D980" s="5"/>
      <c r="E980" s="5"/>
    </row>
    <row r="981" spans="1:5">
      <c r="A981" s="9">
        <v>44715</v>
      </c>
      <c r="B981" s="5"/>
      <c r="C981" s="5"/>
      <c r="D981" s="5"/>
      <c r="E981" s="5"/>
    </row>
    <row r="982" spans="1:5">
      <c r="A982" s="9">
        <v>44714</v>
      </c>
      <c r="B982" s="5"/>
      <c r="C982" s="5"/>
      <c r="D982" s="5"/>
      <c r="E982" s="5"/>
    </row>
    <row r="983" spans="1:5">
      <c r="A983" s="9">
        <v>44712</v>
      </c>
      <c r="B983" s="5"/>
      <c r="C983" s="5"/>
      <c r="D983" s="5"/>
      <c r="E983" s="5"/>
    </row>
    <row r="984" spans="1:5">
      <c r="A984" s="9">
        <v>44711</v>
      </c>
      <c r="B984" s="5"/>
      <c r="C984" s="5"/>
      <c r="D984" s="5"/>
      <c r="E984" s="5"/>
    </row>
    <row r="985" spans="1:5">
      <c r="A985" s="9">
        <v>44708</v>
      </c>
      <c r="B985" s="5"/>
      <c r="C985" s="5"/>
      <c r="D985" s="5"/>
      <c r="E985" s="5"/>
    </row>
    <row r="986" spans="1:5">
      <c r="A986" s="9">
        <v>44707</v>
      </c>
      <c r="B986" s="5"/>
      <c r="C986" s="5"/>
      <c r="D986" s="5"/>
      <c r="E986" s="5"/>
    </row>
    <row r="987" spans="1:5">
      <c r="A987" s="9">
        <v>44706</v>
      </c>
      <c r="B987" s="5"/>
      <c r="C987" s="5"/>
      <c r="D987" s="5"/>
      <c r="E987" s="5"/>
    </row>
    <row r="988" spans="1:5">
      <c r="A988" s="9">
        <v>44705</v>
      </c>
      <c r="B988" s="5"/>
      <c r="C988" s="5"/>
      <c r="D988" s="5"/>
      <c r="E988" s="5"/>
    </row>
    <row r="989" spans="1:5">
      <c r="A989" s="9">
        <v>44704</v>
      </c>
      <c r="B989" s="5"/>
      <c r="C989" s="5"/>
      <c r="D989" s="5"/>
      <c r="E989" s="5"/>
    </row>
    <row r="990" spans="1:5">
      <c r="A990" s="9">
        <v>44701</v>
      </c>
      <c r="B990" s="5"/>
      <c r="C990" s="5"/>
      <c r="D990" s="5"/>
      <c r="E990" s="5"/>
    </row>
    <row r="991" spans="1:5">
      <c r="A991" s="9">
        <v>44700</v>
      </c>
      <c r="B991" s="5"/>
      <c r="C991" s="5"/>
      <c r="D991" s="5"/>
      <c r="E991" s="5"/>
    </row>
    <row r="992" spans="1:5">
      <c r="A992" s="9">
        <v>44699</v>
      </c>
      <c r="B992" s="5"/>
      <c r="C992" s="5"/>
      <c r="D992" s="5"/>
      <c r="E992" s="5"/>
    </row>
    <row r="993" spans="1:5">
      <c r="A993" s="9">
        <v>44698</v>
      </c>
      <c r="B993" s="5"/>
      <c r="C993" s="5"/>
      <c r="D993" s="5"/>
      <c r="E993" s="5"/>
    </row>
    <row r="994" spans="1:5">
      <c r="A994" s="9">
        <v>44697</v>
      </c>
      <c r="B994" s="5"/>
      <c r="C994" s="5"/>
      <c r="D994" s="5"/>
      <c r="E994" s="5"/>
    </row>
    <row r="995" spans="1:5">
      <c r="A995" s="9">
        <v>44694</v>
      </c>
      <c r="B995" s="5"/>
      <c r="C995" s="5"/>
      <c r="D995" s="5"/>
      <c r="E995" s="5"/>
    </row>
    <row r="996" spans="1:5">
      <c r="A996" s="9">
        <v>44693</v>
      </c>
      <c r="B996" s="5"/>
      <c r="C996" s="5"/>
      <c r="D996" s="5"/>
      <c r="E996" s="5"/>
    </row>
    <row r="997" spans="1:5">
      <c r="A997" s="9">
        <v>44692</v>
      </c>
      <c r="B997" s="5"/>
      <c r="C997" s="5"/>
      <c r="D997" s="5"/>
      <c r="E997" s="5"/>
    </row>
    <row r="998" spans="1:5">
      <c r="A998" s="9">
        <v>44691</v>
      </c>
      <c r="B998" s="5"/>
      <c r="C998" s="5"/>
      <c r="D998" s="5"/>
      <c r="E998" s="5"/>
    </row>
    <row r="999" spans="1:5">
      <c r="A999" s="9">
        <v>44690</v>
      </c>
      <c r="B999" s="5"/>
      <c r="C999" s="5"/>
      <c r="D999" s="5"/>
      <c r="E999" s="5"/>
    </row>
    <row r="1000" spans="1:5">
      <c r="A1000" s="9">
        <v>44687</v>
      </c>
      <c r="B1000" s="5"/>
      <c r="C1000" s="5"/>
      <c r="D1000" s="5"/>
      <c r="E1000" s="5"/>
    </row>
    <row r="1001" spans="1:5">
      <c r="A1001" s="9">
        <v>44685</v>
      </c>
      <c r="B1001" s="5"/>
      <c r="C1001" s="5"/>
      <c r="D1001" s="5"/>
      <c r="E1001" s="5"/>
    </row>
    <row r="1002" spans="1:5">
      <c r="A1002" s="9">
        <v>44684</v>
      </c>
      <c r="B1002" s="5"/>
      <c r="C1002" s="5"/>
      <c r="D1002" s="5"/>
      <c r="E1002" s="5"/>
    </row>
    <row r="1003" spans="1:5">
      <c r="A1003" s="9">
        <v>44683</v>
      </c>
      <c r="B1003" s="5"/>
      <c r="C1003" s="5"/>
      <c r="D1003" s="5"/>
      <c r="E1003" s="5"/>
    </row>
    <row r="1004" spans="1:5">
      <c r="A1004" s="9">
        <v>44680</v>
      </c>
      <c r="B1004" s="5"/>
      <c r="C1004" s="5"/>
      <c r="D1004" s="5"/>
      <c r="E1004" s="5"/>
    </row>
    <row r="1005" spans="1:5">
      <c r="A1005" s="9">
        <v>44679</v>
      </c>
      <c r="B1005" s="5"/>
      <c r="C1005" s="5"/>
      <c r="D1005" s="5"/>
      <c r="E1005" s="5"/>
    </row>
    <row r="1006" spans="1:5">
      <c r="A1006" s="9">
        <v>44678</v>
      </c>
      <c r="B1006" s="5"/>
      <c r="C1006" s="5"/>
      <c r="D1006" s="5"/>
      <c r="E1006" s="5"/>
    </row>
    <row r="1007" spans="1:5">
      <c r="A1007" s="9">
        <v>44677</v>
      </c>
      <c r="B1007" s="5"/>
      <c r="C1007" s="5"/>
      <c r="D1007" s="5"/>
      <c r="E1007" s="5"/>
    </row>
    <row r="1008" spans="1:5">
      <c r="A1008" s="9">
        <v>44676</v>
      </c>
      <c r="B1008" s="5"/>
      <c r="C1008" s="5"/>
      <c r="D1008" s="5"/>
      <c r="E1008" s="5"/>
    </row>
    <row r="1009" spans="1:5">
      <c r="A1009" s="9">
        <v>44673</v>
      </c>
      <c r="B1009" s="5"/>
      <c r="C1009" s="5"/>
      <c r="D1009" s="5"/>
      <c r="E1009" s="5"/>
    </row>
    <row r="1010" spans="1:5">
      <c r="A1010" s="9">
        <v>44672</v>
      </c>
      <c r="B1010" s="5"/>
      <c r="C1010" s="5"/>
      <c r="D1010" s="5"/>
      <c r="E1010" s="5"/>
    </row>
    <row r="1011" spans="1:5">
      <c r="A1011" s="9">
        <v>44671</v>
      </c>
      <c r="B1011" s="5"/>
      <c r="C1011" s="5"/>
      <c r="D1011" s="5"/>
      <c r="E1011" s="5"/>
    </row>
    <row r="1012" spans="1:5">
      <c r="A1012" s="9">
        <v>44670</v>
      </c>
      <c r="B1012" s="5"/>
      <c r="C1012" s="5"/>
      <c r="D1012" s="5"/>
      <c r="E1012" s="5"/>
    </row>
    <row r="1013" spans="1:5">
      <c r="A1013" s="9">
        <v>44669</v>
      </c>
      <c r="B1013" s="5"/>
      <c r="C1013" s="5"/>
      <c r="D1013" s="5"/>
      <c r="E1013" s="5"/>
    </row>
    <row r="1014" spans="1:5">
      <c r="A1014" s="9">
        <v>44666</v>
      </c>
      <c r="B1014" s="5"/>
      <c r="C1014" s="5"/>
      <c r="D1014" s="5"/>
      <c r="E1014" s="5"/>
    </row>
    <row r="1015" spans="1:5">
      <c r="A1015" s="9">
        <v>44665</v>
      </c>
      <c r="B1015" s="5"/>
      <c r="C1015" s="5"/>
      <c r="D1015" s="5"/>
      <c r="E1015" s="5"/>
    </row>
    <row r="1016" spans="1:5">
      <c r="A1016" s="9">
        <v>44664</v>
      </c>
      <c r="B1016" s="5"/>
      <c r="C1016" s="5"/>
      <c r="D1016" s="5"/>
      <c r="E1016" s="5"/>
    </row>
    <row r="1017" spans="1:5">
      <c r="A1017" s="9">
        <v>44663</v>
      </c>
      <c r="B1017" s="5"/>
      <c r="C1017" s="5"/>
      <c r="D1017" s="5"/>
      <c r="E1017" s="5"/>
    </row>
    <row r="1018" spans="1:5">
      <c r="A1018" s="9">
        <v>44662</v>
      </c>
      <c r="B1018" s="5"/>
      <c r="C1018" s="5"/>
      <c r="D1018" s="5"/>
      <c r="E1018" s="5"/>
    </row>
    <row r="1019" spans="1:5">
      <c r="A1019" s="9">
        <v>44659</v>
      </c>
      <c r="B1019" s="5"/>
      <c r="C1019" s="5"/>
      <c r="D1019" s="5"/>
      <c r="E1019" s="5"/>
    </row>
    <row r="1020" spans="1:5">
      <c r="A1020" s="9">
        <v>44658</v>
      </c>
      <c r="B1020" s="5"/>
      <c r="C1020" s="5"/>
      <c r="D1020" s="5"/>
      <c r="E1020" s="5"/>
    </row>
    <row r="1021" spans="1:5">
      <c r="A1021" s="9">
        <v>44657</v>
      </c>
      <c r="B1021" s="5"/>
      <c r="C1021" s="5"/>
      <c r="D1021" s="5"/>
      <c r="E1021" s="5"/>
    </row>
    <row r="1022" spans="1:5">
      <c r="A1022" s="9">
        <v>44656</v>
      </c>
      <c r="B1022" s="5"/>
      <c r="C1022" s="5"/>
      <c r="D1022" s="5"/>
      <c r="E1022" s="5"/>
    </row>
    <row r="1023" spans="1:5">
      <c r="A1023" s="9">
        <v>44655</v>
      </c>
      <c r="B1023" s="5"/>
      <c r="C1023" s="5"/>
      <c r="D1023" s="5"/>
      <c r="E1023" s="5"/>
    </row>
    <row r="1024" spans="1:5">
      <c r="A1024" s="9">
        <v>44652</v>
      </c>
      <c r="B1024" s="5"/>
      <c r="C1024" s="5"/>
      <c r="D1024" s="5"/>
      <c r="E1024" s="5"/>
    </row>
    <row r="1025" spans="1:5">
      <c r="A1025" s="9">
        <v>44651</v>
      </c>
      <c r="B1025" s="5"/>
      <c r="C1025" s="5"/>
      <c r="D1025" s="5"/>
      <c r="E1025" s="5"/>
    </row>
    <row r="1026" spans="1:5">
      <c r="A1026" s="9">
        <v>44650</v>
      </c>
      <c r="B1026" s="5"/>
      <c r="C1026" s="5"/>
      <c r="D1026" s="5"/>
      <c r="E1026" s="5"/>
    </row>
    <row r="1027" spans="1:5">
      <c r="A1027" s="9">
        <v>44649</v>
      </c>
      <c r="B1027" s="5"/>
      <c r="C1027" s="5"/>
      <c r="D1027" s="5"/>
      <c r="E1027" s="5"/>
    </row>
    <row r="1028" spans="1:5">
      <c r="A1028" s="9">
        <v>44648</v>
      </c>
      <c r="B1028" s="5"/>
      <c r="C1028" s="5"/>
      <c r="D1028" s="5"/>
      <c r="E1028" s="5"/>
    </row>
    <row r="1029" spans="1:5">
      <c r="A1029" s="9">
        <v>44645</v>
      </c>
      <c r="B1029" s="5"/>
      <c r="C1029" s="5"/>
      <c r="D1029" s="5"/>
      <c r="E1029" s="5"/>
    </row>
    <row r="1030" spans="1:5">
      <c r="A1030" s="9">
        <v>44644</v>
      </c>
      <c r="B1030" s="5"/>
      <c r="C1030" s="5"/>
      <c r="D1030" s="5"/>
      <c r="E1030" s="5"/>
    </row>
    <row r="1031" spans="1:5">
      <c r="A1031" s="9">
        <v>44643</v>
      </c>
      <c r="B1031" s="5"/>
      <c r="C1031" s="5"/>
      <c r="D1031" s="5"/>
      <c r="E1031" s="5"/>
    </row>
    <row r="1032" spans="1:5">
      <c r="A1032" s="9">
        <v>44642</v>
      </c>
      <c r="B1032" s="5"/>
      <c r="C1032" s="5"/>
      <c r="D1032" s="5"/>
      <c r="E1032" s="5"/>
    </row>
    <row r="1033" spans="1:5">
      <c r="A1033" s="9">
        <v>44641</v>
      </c>
      <c r="B1033" s="5"/>
      <c r="C1033" s="5"/>
      <c r="D1033" s="5"/>
      <c r="E1033" s="5"/>
    </row>
    <row r="1034" spans="1:5">
      <c r="A1034" s="9">
        <v>44638</v>
      </c>
      <c r="B1034" s="5"/>
      <c r="C1034" s="5"/>
      <c r="D1034" s="5"/>
      <c r="E1034" s="5"/>
    </row>
    <row r="1035" spans="1:5">
      <c r="A1035" s="9">
        <v>44637</v>
      </c>
      <c r="B1035" s="5"/>
      <c r="C1035" s="5"/>
      <c r="D1035" s="5"/>
      <c r="E1035" s="5"/>
    </row>
    <row r="1036" spans="1:5">
      <c r="A1036" s="9">
        <v>44636</v>
      </c>
      <c r="B1036" s="5"/>
      <c r="C1036" s="5"/>
      <c r="D1036" s="5"/>
      <c r="E1036" s="5"/>
    </row>
    <row r="1037" spans="1:5">
      <c r="A1037" s="9">
        <v>44635</v>
      </c>
      <c r="B1037" s="5"/>
      <c r="C1037" s="5"/>
      <c r="D1037" s="5"/>
      <c r="E1037" s="5"/>
    </row>
    <row r="1038" spans="1:5">
      <c r="A1038" s="9">
        <v>44634</v>
      </c>
      <c r="B1038" s="5"/>
      <c r="C1038" s="5"/>
      <c r="D1038" s="5"/>
      <c r="E1038" s="5"/>
    </row>
    <row r="1039" spans="1:5">
      <c r="A1039" s="9">
        <v>44631</v>
      </c>
      <c r="B1039" s="5"/>
      <c r="C1039" s="5"/>
      <c r="D1039" s="5"/>
      <c r="E1039" s="5"/>
    </row>
    <row r="1040" spans="1:5">
      <c r="A1040" s="9">
        <v>44630</v>
      </c>
      <c r="B1040" s="5"/>
      <c r="C1040" s="5"/>
      <c r="D1040" s="5"/>
      <c r="E1040" s="5"/>
    </row>
    <row r="1041" spans="1:5">
      <c r="A1041" s="9">
        <v>44628</v>
      </c>
      <c r="B1041" s="5"/>
      <c r="C1041" s="5"/>
      <c r="D1041" s="5"/>
      <c r="E1041" s="5"/>
    </row>
    <row r="1042" spans="1:5">
      <c r="A1042" s="9">
        <v>44627</v>
      </c>
      <c r="B1042" s="5"/>
      <c r="C1042" s="5"/>
      <c r="D1042" s="5"/>
      <c r="E1042" s="5"/>
    </row>
    <row r="1043" spans="1:5">
      <c r="A1043" s="9">
        <v>44624</v>
      </c>
      <c r="B1043" s="5"/>
      <c r="C1043" s="5"/>
      <c r="D1043" s="5"/>
      <c r="E1043" s="5"/>
    </row>
    <row r="1044" spans="1:5">
      <c r="A1044" s="9">
        <v>44623</v>
      </c>
      <c r="B1044" s="5"/>
      <c r="C1044" s="5"/>
      <c r="D1044" s="5"/>
      <c r="E1044" s="5"/>
    </row>
    <row r="1045" spans="1:5">
      <c r="A1045" s="9">
        <v>44622</v>
      </c>
      <c r="B1045" s="5"/>
      <c r="C1045" s="5"/>
      <c r="D1045" s="5"/>
      <c r="E1045" s="5"/>
    </row>
    <row r="1046" spans="1:5">
      <c r="A1046" s="9">
        <v>44620</v>
      </c>
      <c r="B1046" s="5"/>
      <c r="C1046" s="5"/>
      <c r="D1046" s="5"/>
      <c r="E1046" s="5"/>
    </row>
    <row r="1047" spans="1:5">
      <c r="A1047" s="9">
        <v>44617</v>
      </c>
      <c r="B1047" s="5"/>
      <c r="C1047" s="5"/>
      <c r="D1047" s="5"/>
      <c r="E1047" s="5"/>
    </row>
    <row r="1048" spans="1:5">
      <c r="A1048" s="9">
        <v>44616</v>
      </c>
      <c r="B1048" s="5"/>
      <c r="C1048" s="5"/>
      <c r="D1048" s="5"/>
      <c r="E1048" s="5"/>
    </row>
    <row r="1049" spans="1:5">
      <c r="A1049" s="9">
        <v>44615</v>
      </c>
      <c r="B1049" s="5"/>
      <c r="C1049" s="5"/>
      <c r="D1049" s="5"/>
      <c r="E1049" s="5"/>
    </row>
    <row r="1050" spans="1:5">
      <c r="A1050" s="9">
        <v>44614</v>
      </c>
      <c r="B1050" s="5"/>
      <c r="C1050" s="5"/>
      <c r="D1050" s="5"/>
      <c r="E1050" s="5"/>
    </row>
    <row r="1051" spans="1:5">
      <c r="A1051" s="9">
        <v>44613</v>
      </c>
      <c r="B1051" s="5"/>
      <c r="C1051" s="5"/>
      <c r="D1051" s="5"/>
      <c r="E1051" s="5"/>
    </row>
    <row r="1052" spans="1:5">
      <c r="A1052" s="9">
        <v>44610</v>
      </c>
      <c r="B1052" s="5"/>
      <c r="C1052" s="5"/>
      <c r="D1052" s="5"/>
      <c r="E1052" s="5"/>
    </row>
    <row r="1053" spans="1:5">
      <c r="A1053" s="9">
        <v>44609</v>
      </c>
      <c r="B1053" s="5"/>
      <c r="C1053" s="5"/>
      <c r="D1053" s="5"/>
      <c r="E1053" s="5"/>
    </row>
    <row r="1054" spans="1:5">
      <c r="A1054" s="9">
        <v>44608</v>
      </c>
      <c r="B1054" s="5"/>
      <c r="C1054" s="5"/>
      <c r="D1054" s="5"/>
      <c r="E1054" s="5"/>
    </row>
    <row r="1055" spans="1:5">
      <c r="A1055" s="9">
        <v>44607</v>
      </c>
      <c r="B1055" s="5"/>
      <c r="C1055" s="5"/>
      <c r="D1055" s="5"/>
      <c r="E1055" s="5"/>
    </row>
    <row r="1056" spans="1:5">
      <c r="A1056" s="9">
        <v>44606</v>
      </c>
      <c r="B1056" s="5"/>
      <c r="C1056" s="5"/>
      <c r="D1056" s="5"/>
      <c r="E1056" s="5"/>
    </row>
    <row r="1057" spans="1:5">
      <c r="A1057" s="9">
        <v>44603</v>
      </c>
      <c r="B1057" s="5"/>
      <c r="C1057" s="5"/>
      <c r="D1057" s="5"/>
      <c r="E1057" s="5"/>
    </row>
    <row r="1058" spans="1:5">
      <c r="A1058" s="9">
        <v>44602</v>
      </c>
      <c r="B1058" s="5"/>
      <c r="C1058" s="5"/>
      <c r="D1058" s="5"/>
      <c r="E1058" s="5"/>
    </row>
    <row r="1059" spans="1:5">
      <c r="A1059" s="9">
        <v>44601</v>
      </c>
      <c r="B1059" s="5"/>
      <c r="C1059" s="5"/>
      <c r="D1059" s="5"/>
      <c r="E1059" s="5"/>
    </row>
    <row r="1060" spans="1:5">
      <c r="A1060" s="9">
        <v>44600</v>
      </c>
      <c r="B1060" s="5"/>
      <c r="C1060" s="5"/>
      <c r="D1060" s="5"/>
      <c r="E1060" s="5"/>
    </row>
    <row r="1061" spans="1:5">
      <c r="A1061" s="9">
        <v>44599</v>
      </c>
      <c r="B1061" s="5"/>
      <c r="C1061" s="5"/>
      <c r="D1061" s="5"/>
      <c r="E1061" s="5"/>
    </row>
    <row r="1062" spans="1:5">
      <c r="A1062" s="9">
        <v>44596</v>
      </c>
      <c r="B1062" s="5"/>
      <c r="C1062" s="5"/>
      <c r="D1062" s="5"/>
      <c r="E1062" s="5"/>
    </row>
    <row r="1063" spans="1:5">
      <c r="A1063" s="9">
        <v>44595</v>
      </c>
      <c r="B1063" s="5"/>
      <c r="C1063" s="5"/>
      <c r="D1063" s="5"/>
      <c r="E1063" s="5"/>
    </row>
    <row r="1064" spans="1:5">
      <c r="A1064" s="9">
        <v>44589</v>
      </c>
      <c r="B1064" s="5"/>
      <c r="C1064" s="5"/>
      <c r="D1064" s="5"/>
      <c r="E1064" s="5"/>
    </row>
    <row r="1065" spans="1:5">
      <c r="A1065" s="9">
        <v>44588</v>
      </c>
      <c r="B1065" s="5"/>
      <c r="C1065" s="5"/>
      <c r="D1065" s="5"/>
      <c r="E1065" s="5"/>
    </row>
    <row r="1066" spans="1:5">
      <c r="A1066" s="9">
        <v>44587</v>
      </c>
      <c r="B1066" s="5"/>
      <c r="C1066" s="5"/>
      <c r="D1066" s="5"/>
      <c r="E1066" s="5"/>
    </row>
    <row r="1067" spans="1:5">
      <c r="A1067" s="9">
        <v>44586</v>
      </c>
      <c r="B1067" s="5"/>
      <c r="C1067" s="5"/>
      <c r="D1067" s="5"/>
      <c r="E1067" s="5"/>
    </row>
    <row r="1068" spans="1:5">
      <c r="A1068" s="9">
        <v>44585</v>
      </c>
      <c r="B1068" s="5"/>
      <c r="C1068" s="5"/>
      <c r="D1068" s="5"/>
      <c r="E1068" s="5"/>
    </row>
    <row r="1069" spans="1:5">
      <c r="A1069" s="9">
        <v>44582</v>
      </c>
      <c r="B1069" s="5"/>
      <c r="C1069" s="5"/>
      <c r="D1069" s="5"/>
      <c r="E1069" s="5"/>
    </row>
    <row r="1070" spans="1:5">
      <c r="A1070" s="9">
        <v>44581</v>
      </c>
      <c r="B1070" s="5"/>
      <c r="C1070" s="5"/>
      <c r="D1070" s="5"/>
      <c r="E1070" s="5"/>
    </row>
    <row r="1071" spans="1:5">
      <c r="A1071" s="9">
        <v>44580</v>
      </c>
      <c r="B1071" s="5"/>
      <c r="C1071" s="5"/>
      <c r="D1071" s="5"/>
      <c r="E1071" s="5"/>
    </row>
    <row r="1072" spans="1:5">
      <c r="A1072" s="9">
        <v>44579</v>
      </c>
      <c r="B1072" s="5"/>
      <c r="C1072" s="5"/>
      <c r="D1072" s="5"/>
      <c r="E1072" s="5"/>
    </row>
    <row r="1073" spans="1:5">
      <c r="A1073" s="9">
        <v>44578</v>
      </c>
      <c r="B1073" s="5"/>
      <c r="C1073" s="5"/>
      <c r="D1073" s="5"/>
      <c r="E1073" s="5"/>
    </row>
    <row r="1074" spans="1:5">
      <c r="A1074" s="9">
        <v>44575</v>
      </c>
      <c r="B1074" s="5"/>
      <c r="C1074" s="5"/>
      <c r="D1074" s="5"/>
      <c r="E1074" s="5"/>
    </row>
    <row r="1075" spans="1:5">
      <c r="A1075" s="9">
        <v>44574</v>
      </c>
      <c r="B1075" s="5"/>
      <c r="C1075" s="5"/>
      <c r="D1075" s="5"/>
      <c r="E1075" s="5"/>
    </row>
    <row r="1076" spans="1:5">
      <c r="A1076" s="9">
        <v>44573</v>
      </c>
      <c r="B1076" s="5"/>
      <c r="C1076" s="5"/>
      <c r="D1076" s="5"/>
      <c r="E1076" s="5"/>
    </row>
    <row r="1077" spans="1:5">
      <c r="A1077" s="9">
        <v>44572</v>
      </c>
      <c r="B1077" s="5"/>
      <c r="C1077" s="5"/>
      <c r="D1077" s="5"/>
      <c r="E1077" s="5"/>
    </row>
    <row r="1078" spans="1:5">
      <c r="A1078" s="9">
        <v>44571</v>
      </c>
      <c r="B1078" s="5"/>
      <c r="C1078" s="5"/>
      <c r="D1078" s="5"/>
      <c r="E1078" s="5"/>
    </row>
    <row r="1079" spans="1:5">
      <c r="A1079" s="9">
        <v>44568</v>
      </c>
      <c r="B1079" s="5"/>
      <c r="C1079" s="5"/>
      <c r="D1079" s="5"/>
      <c r="E1079" s="5"/>
    </row>
    <row r="1080" spans="1:5">
      <c r="A1080" s="9">
        <v>44567</v>
      </c>
      <c r="B1080" s="5"/>
      <c r="C1080" s="5"/>
      <c r="D1080" s="5"/>
      <c r="E1080" s="5"/>
    </row>
    <row r="1081" spans="1:5">
      <c r="A1081" s="9">
        <v>44566</v>
      </c>
      <c r="B1081" s="5"/>
      <c r="C1081" s="5"/>
      <c r="D1081" s="5"/>
      <c r="E1081" s="5"/>
    </row>
    <row r="1082" spans="1:5">
      <c r="A1082" s="9">
        <v>44565</v>
      </c>
      <c r="B1082" s="5"/>
      <c r="C1082" s="5"/>
      <c r="D1082" s="5"/>
      <c r="E1082" s="5"/>
    </row>
    <row r="1083" spans="1:5">
      <c r="A1083" s="9">
        <v>44564</v>
      </c>
      <c r="B1083" s="5"/>
      <c r="C1083" s="5"/>
      <c r="D1083" s="5"/>
      <c r="E1083" s="5"/>
    </row>
    <row r="1084" spans="1:5">
      <c r="A1084" s="9">
        <v>44560</v>
      </c>
      <c r="B1084" s="5"/>
      <c r="C1084" s="5"/>
      <c r="D1084" s="5"/>
      <c r="E1084" s="5"/>
    </row>
    <row r="1085" spans="1:5">
      <c r="A1085" s="9">
        <v>44559</v>
      </c>
      <c r="B1085" s="5"/>
      <c r="C1085" s="5"/>
      <c r="D1085" s="5"/>
      <c r="E1085" s="5"/>
    </row>
    <row r="1086" spans="1:5">
      <c r="A1086" s="9">
        <v>44558</v>
      </c>
      <c r="B1086" s="5"/>
      <c r="C1086" s="5"/>
      <c r="D1086" s="5"/>
      <c r="E1086" s="5"/>
    </row>
    <row r="1087" spans="1:5">
      <c r="A1087" s="9">
        <v>44557</v>
      </c>
      <c r="B1087" s="5"/>
      <c r="C1087" s="5"/>
      <c r="D1087" s="5"/>
      <c r="E1087" s="5"/>
    </row>
    <row r="1088" spans="1:5">
      <c r="A1088" s="9">
        <v>44554</v>
      </c>
      <c r="B1088" s="5"/>
      <c r="C1088" s="5"/>
      <c r="D1088" s="5"/>
      <c r="E1088" s="5"/>
    </row>
    <row r="1089" spans="1:5">
      <c r="A1089" s="9">
        <v>44553</v>
      </c>
      <c r="B1089" s="5"/>
      <c r="C1089" s="5"/>
      <c r="D1089" s="5"/>
      <c r="E1089" s="5"/>
    </row>
    <row r="1090" spans="1:5">
      <c r="A1090" s="9">
        <v>44552</v>
      </c>
      <c r="B1090" s="5"/>
      <c r="C1090" s="5"/>
      <c r="D1090" s="5"/>
      <c r="E1090" s="5"/>
    </row>
    <row r="1091" spans="1:5">
      <c r="A1091" s="9">
        <v>44551</v>
      </c>
      <c r="B1091" s="5"/>
      <c r="C1091" s="5"/>
      <c r="D1091" s="5"/>
      <c r="E1091" s="5"/>
    </row>
    <row r="1092" spans="1:5">
      <c r="A1092" s="9">
        <v>44550</v>
      </c>
      <c r="B1092" s="5"/>
      <c r="C1092" s="5"/>
      <c r="D1092" s="5"/>
      <c r="E1092" s="5"/>
    </row>
    <row r="1093" spans="1:5">
      <c r="A1093" s="9">
        <v>44547</v>
      </c>
      <c r="B1093" s="5"/>
      <c r="C1093" s="5"/>
      <c r="D1093" s="5"/>
      <c r="E1093" s="5"/>
    </row>
    <row r="1094" spans="1:5">
      <c r="A1094" s="9">
        <v>44546</v>
      </c>
      <c r="B1094" s="5"/>
      <c r="C1094" s="5"/>
      <c r="D1094" s="5"/>
      <c r="E1094" s="5"/>
    </row>
    <row r="1095" spans="1:5">
      <c r="A1095" s="9">
        <v>44545</v>
      </c>
      <c r="B1095" s="5"/>
      <c r="C1095" s="5"/>
      <c r="D1095" s="5"/>
      <c r="E1095" s="5"/>
    </row>
    <row r="1096" spans="1:5">
      <c r="A1096" s="9">
        <v>44544</v>
      </c>
      <c r="B1096" s="5"/>
      <c r="C1096" s="5"/>
      <c r="D1096" s="5"/>
      <c r="E1096" s="5"/>
    </row>
    <row r="1097" spans="1:5">
      <c r="A1097" s="9">
        <v>44543</v>
      </c>
      <c r="B1097" s="5"/>
      <c r="C1097" s="5"/>
      <c r="D1097" s="5"/>
      <c r="E1097" s="5"/>
    </row>
    <row r="1098" spans="1:5">
      <c r="A1098" s="9">
        <v>44540</v>
      </c>
      <c r="B1098" s="5"/>
      <c r="C1098" s="5"/>
      <c r="D1098" s="5"/>
      <c r="E1098" s="5"/>
    </row>
    <row r="1099" spans="1:5">
      <c r="A1099" s="9">
        <v>44539</v>
      </c>
      <c r="B1099" s="5"/>
      <c r="C1099" s="5"/>
      <c r="D1099" s="5"/>
      <c r="E1099" s="5"/>
    </row>
    <row r="1100" spans="1:5">
      <c r="A1100" s="9">
        <v>44538</v>
      </c>
      <c r="B1100" s="5"/>
      <c r="C1100" s="5"/>
      <c r="D1100" s="5"/>
      <c r="E1100" s="5"/>
    </row>
    <row r="1101" spans="1:5">
      <c r="A1101" s="9">
        <v>44537</v>
      </c>
      <c r="B1101" s="5"/>
      <c r="C1101" s="5"/>
      <c r="D1101" s="5"/>
      <c r="E1101" s="5"/>
    </row>
    <row r="1102" spans="1:5">
      <c r="A1102" s="9">
        <v>44536</v>
      </c>
      <c r="B1102" s="5"/>
      <c r="C1102" s="5"/>
      <c r="D1102" s="5"/>
      <c r="E1102" s="5"/>
    </row>
    <row r="1103" spans="1:5">
      <c r="A1103" s="9">
        <v>44533</v>
      </c>
      <c r="B1103" s="5"/>
      <c r="C1103" s="5"/>
      <c r="D1103" s="5"/>
      <c r="E1103" s="5"/>
    </row>
    <row r="1104" spans="1:5">
      <c r="A1104" s="9">
        <v>44532</v>
      </c>
      <c r="B1104" s="5"/>
      <c r="C1104" s="5"/>
      <c r="D1104" s="5"/>
      <c r="E1104" s="5"/>
    </row>
    <row r="1105" spans="1:5">
      <c r="A1105" s="9">
        <v>44531</v>
      </c>
      <c r="B1105" s="5"/>
      <c r="C1105" s="5"/>
      <c r="D1105" s="5"/>
      <c r="E1105" s="5"/>
    </row>
    <row r="1106" spans="1:5">
      <c r="A1106" s="9">
        <v>44530</v>
      </c>
      <c r="B1106" s="5"/>
      <c r="C1106" s="5"/>
      <c r="D1106" s="5"/>
      <c r="E1106" s="5"/>
    </row>
    <row r="1107" spans="1:5">
      <c r="A1107" s="9">
        <v>44529</v>
      </c>
      <c r="B1107" s="5"/>
      <c r="C1107" s="5"/>
      <c r="D1107" s="5"/>
      <c r="E1107" s="5"/>
    </row>
    <row r="1108" spans="1:5">
      <c r="A1108" s="9">
        <v>44526</v>
      </c>
      <c r="B1108" s="5"/>
      <c r="C1108" s="5"/>
      <c r="D1108" s="5"/>
      <c r="E1108" s="5"/>
    </row>
    <row r="1109" spans="1:5">
      <c r="A1109" s="9">
        <v>44525</v>
      </c>
      <c r="B1109" s="5"/>
      <c r="C1109" s="5"/>
      <c r="D1109" s="5"/>
      <c r="E1109" s="5"/>
    </row>
    <row r="1110" spans="1:5">
      <c r="A1110" s="9">
        <v>44524</v>
      </c>
      <c r="B1110" s="5"/>
      <c r="C1110" s="5"/>
      <c r="D1110" s="5"/>
      <c r="E1110" s="5"/>
    </row>
    <row r="1111" spans="1:5">
      <c r="A1111" s="9">
        <v>44523</v>
      </c>
      <c r="B1111" s="5"/>
      <c r="C1111" s="5"/>
      <c r="D1111" s="5"/>
      <c r="E1111" s="5"/>
    </row>
    <row r="1112" spans="1:5">
      <c r="A1112" s="9">
        <v>44522</v>
      </c>
      <c r="B1112" s="5"/>
      <c r="C1112" s="5"/>
      <c r="D1112" s="5"/>
      <c r="E1112" s="5"/>
    </row>
    <row r="1113" spans="1:5">
      <c r="A1113" s="9">
        <v>44519</v>
      </c>
      <c r="B1113" s="5"/>
      <c r="C1113" s="5"/>
      <c r="D1113" s="5"/>
      <c r="E1113" s="5"/>
    </row>
    <row r="1114" spans="1:5">
      <c r="A1114" s="9">
        <v>44518</v>
      </c>
      <c r="B1114" s="5"/>
      <c r="C1114" s="5"/>
      <c r="D1114" s="5"/>
      <c r="E1114" s="5"/>
    </row>
    <row r="1115" spans="1:5">
      <c r="A1115" s="9">
        <v>44517</v>
      </c>
      <c r="B1115" s="5"/>
      <c r="C1115" s="5"/>
      <c r="D1115" s="5"/>
      <c r="E1115" s="5"/>
    </row>
    <row r="1116" spans="1:5">
      <c r="A1116" s="9">
        <v>44516</v>
      </c>
      <c r="B1116" s="5"/>
      <c r="C1116" s="5"/>
      <c r="D1116" s="5"/>
      <c r="E1116" s="5"/>
    </row>
    <row r="1117" spans="1:5">
      <c r="A1117" s="9">
        <v>44515</v>
      </c>
      <c r="B1117" s="5"/>
      <c r="C1117" s="5"/>
      <c r="D1117" s="5"/>
      <c r="E1117" s="5"/>
    </row>
    <row r="1118" spans="1:5">
      <c r="A1118" s="9">
        <v>44512</v>
      </c>
      <c r="B1118" s="5"/>
      <c r="C1118" s="5"/>
      <c r="D1118" s="5"/>
      <c r="E1118" s="5"/>
    </row>
    <row r="1119" spans="1:5">
      <c r="A1119" s="9">
        <v>44511</v>
      </c>
      <c r="B1119" s="5"/>
      <c r="C1119" s="5"/>
      <c r="D1119" s="5"/>
      <c r="E1119" s="5"/>
    </row>
    <row r="1120" spans="1:5">
      <c r="A1120" s="9">
        <v>44510</v>
      </c>
      <c r="B1120" s="5"/>
      <c r="C1120" s="5"/>
      <c r="D1120" s="5"/>
      <c r="E1120" s="5"/>
    </row>
    <row r="1121" spans="1:5">
      <c r="A1121" s="9">
        <v>44509</v>
      </c>
      <c r="B1121" s="5"/>
      <c r="C1121" s="5"/>
      <c r="D1121" s="5"/>
      <c r="E1121" s="5"/>
    </row>
    <row r="1122" spans="1:5">
      <c r="A1122" s="9">
        <v>44508</v>
      </c>
      <c r="B1122" s="5"/>
      <c r="C1122" s="5"/>
      <c r="D1122" s="5"/>
      <c r="E1122" s="5"/>
    </row>
    <row r="1123" spans="1:5">
      <c r="A1123" s="9">
        <v>44505</v>
      </c>
      <c r="B1123" s="5"/>
      <c r="C1123" s="5"/>
      <c r="D1123" s="5"/>
      <c r="E1123" s="5"/>
    </row>
    <row r="1124" spans="1:5">
      <c r="A1124" s="9">
        <v>44504</v>
      </c>
      <c r="B1124" s="5"/>
      <c r="C1124" s="5"/>
      <c r="D1124" s="5"/>
      <c r="E1124" s="5"/>
    </row>
    <row r="1125" spans="1:5">
      <c r="A1125" s="9">
        <v>44503</v>
      </c>
      <c r="B1125" s="5"/>
      <c r="C1125" s="5"/>
      <c r="D1125" s="5"/>
      <c r="E1125" s="5"/>
    </row>
    <row r="1126" spans="1:5">
      <c r="A1126" s="9">
        <v>44502</v>
      </c>
      <c r="B1126" s="5"/>
      <c r="C1126" s="5"/>
      <c r="D1126" s="5"/>
      <c r="E1126" s="5"/>
    </row>
    <row r="1127" spans="1:5">
      <c r="A1127" s="9">
        <v>44501</v>
      </c>
      <c r="B1127" s="5"/>
      <c r="C1127" s="5"/>
      <c r="D1127" s="5"/>
      <c r="E1127" s="5"/>
    </row>
    <row r="1128" spans="1:5">
      <c r="A1128" s="9">
        <v>44498</v>
      </c>
      <c r="B1128" s="5"/>
      <c r="C1128" s="5"/>
      <c r="D1128" s="5"/>
      <c r="E1128" s="5"/>
    </row>
    <row r="1129" spans="1:5">
      <c r="A1129" s="9">
        <v>44497</v>
      </c>
      <c r="B1129" s="5"/>
      <c r="C1129" s="5"/>
      <c r="D1129" s="5"/>
      <c r="E1129" s="5"/>
    </row>
    <row r="1130" spans="1:5">
      <c r="A1130" s="9">
        <v>44496</v>
      </c>
      <c r="B1130" s="5"/>
      <c r="C1130" s="5"/>
      <c r="D1130" s="5"/>
      <c r="E1130" s="5"/>
    </row>
    <row r="1131" spans="1:5">
      <c r="A1131" s="9">
        <v>44495</v>
      </c>
      <c r="B1131" s="5"/>
      <c r="C1131" s="5"/>
      <c r="D1131" s="5"/>
      <c r="E1131" s="5"/>
    </row>
    <row r="1132" spans="1:5">
      <c r="A1132" s="9">
        <v>44494</v>
      </c>
      <c r="B1132" s="5"/>
      <c r="C1132" s="5"/>
      <c r="D1132" s="5"/>
      <c r="E1132" s="5"/>
    </row>
    <row r="1133" spans="1:5">
      <c r="A1133" s="9">
        <v>44491</v>
      </c>
      <c r="B1133" s="5"/>
      <c r="C1133" s="5"/>
      <c r="D1133" s="5"/>
      <c r="E1133" s="5"/>
    </row>
    <row r="1134" spans="1:5">
      <c r="A1134" s="9">
        <v>44490</v>
      </c>
      <c r="B1134" s="5"/>
      <c r="C1134" s="5"/>
      <c r="D1134" s="5"/>
      <c r="E1134" s="5"/>
    </row>
    <row r="1135" spans="1:5">
      <c r="A1135" s="9">
        <v>44489</v>
      </c>
      <c r="B1135" s="5"/>
      <c r="C1135" s="5"/>
      <c r="D1135" s="5"/>
      <c r="E1135" s="5"/>
    </row>
    <row r="1136" spans="1:5">
      <c r="A1136" s="9">
        <v>44488</v>
      </c>
      <c r="B1136" s="5"/>
      <c r="C1136" s="5"/>
      <c r="D1136" s="5"/>
      <c r="E1136" s="5"/>
    </row>
    <row r="1137" spans="1:5">
      <c r="A1137" s="9">
        <v>44487</v>
      </c>
      <c r="B1137" s="5"/>
      <c r="C1137" s="5"/>
      <c r="D1137" s="5"/>
      <c r="E1137" s="5"/>
    </row>
    <row r="1138" spans="1:5">
      <c r="A1138" s="9">
        <v>44484</v>
      </c>
      <c r="B1138" s="5"/>
      <c r="C1138" s="5"/>
      <c r="D1138" s="5"/>
      <c r="E1138" s="5"/>
    </row>
    <row r="1139" spans="1:5">
      <c r="A1139" s="9">
        <v>44483</v>
      </c>
      <c r="B1139" s="5"/>
      <c r="C1139" s="5"/>
      <c r="D1139" s="5"/>
      <c r="E1139" s="5"/>
    </row>
    <row r="1140" spans="1:5">
      <c r="A1140" s="9">
        <v>44482</v>
      </c>
      <c r="B1140" s="5"/>
      <c r="C1140" s="5"/>
      <c r="D1140" s="5"/>
      <c r="E1140" s="5"/>
    </row>
    <row r="1141" spans="1:5">
      <c r="A1141" s="9">
        <v>44481</v>
      </c>
      <c r="B1141" s="5"/>
      <c r="C1141" s="5"/>
      <c r="D1141" s="5"/>
      <c r="E1141" s="5"/>
    </row>
    <row r="1142" spans="1:5">
      <c r="A1142" s="9">
        <v>44477</v>
      </c>
      <c r="B1142" s="5"/>
      <c r="C1142" s="5"/>
      <c r="D1142" s="5"/>
      <c r="E1142" s="5"/>
    </row>
    <row r="1143" spans="1:5">
      <c r="A1143" s="9">
        <v>44476</v>
      </c>
      <c r="B1143" s="5"/>
      <c r="C1143" s="5"/>
      <c r="D1143" s="5"/>
      <c r="E1143" s="5"/>
    </row>
    <row r="1144" spans="1:5">
      <c r="A1144" s="9">
        <v>44475</v>
      </c>
      <c r="B1144" s="5"/>
      <c r="C1144" s="5"/>
      <c r="D1144" s="5"/>
      <c r="E1144" s="5"/>
    </row>
    <row r="1145" spans="1:5">
      <c r="A1145" s="9">
        <v>44474</v>
      </c>
      <c r="B1145" s="5"/>
      <c r="C1145" s="5"/>
      <c r="D1145" s="5"/>
      <c r="E1145" s="5"/>
    </row>
    <row r="1146" spans="1:5">
      <c r="A1146" s="9">
        <v>44470</v>
      </c>
      <c r="B1146" s="5"/>
      <c r="C1146" s="5"/>
      <c r="D1146" s="5"/>
      <c r="E1146" s="5"/>
    </row>
    <row r="1147" spans="1:5">
      <c r="A1147" s="9">
        <v>44469</v>
      </c>
      <c r="B1147" s="5"/>
      <c r="C1147" s="5"/>
      <c r="D1147" s="5"/>
      <c r="E1147" s="5"/>
    </row>
    <row r="1148" spans="1:5">
      <c r="A1148" s="9">
        <v>44468</v>
      </c>
      <c r="B1148" s="5"/>
      <c r="C1148" s="5"/>
      <c r="D1148" s="5"/>
      <c r="E1148" s="5"/>
    </row>
    <row r="1149" spans="1:5">
      <c r="A1149" s="9">
        <v>44467</v>
      </c>
      <c r="B1149" s="5"/>
      <c r="C1149" s="5"/>
      <c r="D1149" s="5"/>
      <c r="E1149" s="5"/>
    </row>
    <row r="1150" spans="1:5">
      <c r="A1150" s="9">
        <v>44466</v>
      </c>
      <c r="B1150" s="5"/>
      <c r="C1150" s="5"/>
      <c r="D1150" s="5"/>
      <c r="E1150" s="5"/>
    </row>
    <row r="1151" spans="1:5">
      <c r="A1151" s="9">
        <v>44463</v>
      </c>
      <c r="B1151" s="5"/>
      <c r="C1151" s="5"/>
      <c r="D1151" s="5"/>
      <c r="E1151" s="5"/>
    </row>
    <row r="1152" spans="1:5">
      <c r="A1152" s="9">
        <v>44462</v>
      </c>
      <c r="B1152" s="5"/>
      <c r="C1152" s="5"/>
      <c r="D1152" s="5"/>
      <c r="E1152" s="5"/>
    </row>
    <row r="1153" spans="1:5">
      <c r="A1153" s="9">
        <v>44456</v>
      </c>
      <c r="B1153" s="5"/>
      <c r="C1153" s="5"/>
      <c r="D1153" s="5"/>
      <c r="E1153" s="5"/>
    </row>
    <row r="1154" spans="1:5">
      <c r="A1154" s="9">
        <v>44455</v>
      </c>
      <c r="B1154" s="5"/>
      <c r="C1154" s="5"/>
      <c r="D1154" s="5"/>
      <c r="E1154" s="5"/>
    </row>
    <row r="1155" spans="1:5">
      <c r="A1155" s="9">
        <v>44454</v>
      </c>
      <c r="B1155" s="5"/>
      <c r="C1155" s="5"/>
      <c r="D1155" s="5"/>
      <c r="E1155" s="5"/>
    </row>
    <row r="1156" spans="1:5">
      <c r="A1156" s="9">
        <v>44453</v>
      </c>
      <c r="B1156" s="5"/>
      <c r="C1156" s="5"/>
      <c r="D1156" s="5"/>
      <c r="E1156" s="5"/>
    </row>
    <row r="1157" spans="1:5">
      <c r="A1157" s="9">
        <v>44452</v>
      </c>
      <c r="B1157" s="5"/>
      <c r="C1157" s="5"/>
      <c r="D1157" s="5"/>
      <c r="E1157" s="5"/>
    </row>
    <row r="1158" spans="1:5">
      <c r="A1158" s="9">
        <v>44449</v>
      </c>
      <c r="B1158" s="5"/>
      <c r="C1158" s="5"/>
      <c r="D1158" s="5"/>
      <c r="E1158" s="5"/>
    </row>
    <row r="1159" spans="1:5">
      <c r="A1159" s="9">
        <v>44448</v>
      </c>
      <c r="B1159" s="5"/>
      <c r="C1159" s="5"/>
      <c r="D1159" s="5"/>
      <c r="E1159" s="5"/>
    </row>
    <row r="1160" spans="1:5">
      <c r="A1160" s="9">
        <v>44447</v>
      </c>
      <c r="B1160" s="5"/>
      <c r="C1160" s="5"/>
      <c r="D1160" s="5"/>
      <c r="E1160" s="5"/>
    </row>
    <row r="1161" spans="1:5">
      <c r="A1161" s="9">
        <v>44446</v>
      </c>
      <c r="B1161" s="5"/>
      <c r="C1161" s="5"/>
      <c r="D1161" s="5"/>
      <c r="E1161" s="5"/>
    </row>
    <row r="1162" spans="1:5">
      <c r="A1162" s="9">
        <v>44445</v>
      </c>
      <c r="B1162" s="5"/>
      <c r="C1162" s="5"/>
      <c r="D1162" s="5"/>
      <c r="E1162" s="5"/>
    </row>
    <row r="1163" spans="1:5">
      <c r="A1163" s="9">
        <v>44442</v>
      </c>
      <c r="B1163" s="5"/>
      <c r="C1163" s="5"/>
      <c r="D1163" s="5"/>
      <c r="E1163" s="5"/>
    </row>
    <row r="1164" spans="1:5">
      <c r="A1164" s="9">
        <v>44441</v>
      </c>
      <c r="B1164" s="5"/>
      <c r="C1164" s="5"/>
      <c r="D1164" s="5"/>
      <c r="E1164" s="5"/>
    </row>
    <row r="1165" spans="1:5">
      <c r="A1165" s="9">
        <v>44440</v>
      </c>
      <c r="B1165" s="5"/>
      <c r="C1165" s="5"/>
      <c r="D1165" s="5"/>
      <c r="E1165" s="5"/>
    </row>
    <row r="1166" spans="1:5">
      <c r="A1166" s="9">
        <v>44439</v>
      </c>
      <c r="B1166" s="5"/>
      <c r="C1166" s="5"/>
      <c r="D1166" s="5"/>
      <c r="E1166" s="5"/>
    </row>
    <row r="1167" spans="1:5">
      <c r="A1167" s="9">
        <v>44438</v>
      </c>
      <c r="B1167" s="5"/>
      <c r="C1167" s="5"/>
      <c r="D1167" s="5"/>
      <c r="E1167" s="5"/>
    </row>
    <row r="1168" spans="1:5">
      <c r="A1168" s="9">
        <v>44435</v>
      </c>
      <c r="B1168" s="5"/>
      <c r="C1168" s="5"/>
      <c r="D1168" s="5"/>
      <c r="E1168" s="5"/>
    </row>
    <row r="1169" spans="1:5">
      <c r="A1169" s="9">
        <v>44434</v>
      </c>
      <c r="B1169" s="5"/>
      <c r="C1169" s="5"/>
      <c r="D1169" s="5"/>
      <c r="E1169" s="5"/>
    </row>
    <row r="1170" spans="1:5">
      <c r="A1170" s="9">
        <v>44433</v>
      </c>
      <c r="B1170" s="5"/>
      <c r="C1170" s="5"/>
      <c r="D1170" s="5"/>
      <c r="E1170" s="5"/>
    </row>
    <row r="1171" spans="1:5">
      <c r="A1171" s="9">
        <v>44432</v>
      </c>
      <c r="B1171" s="5"/>
      <c r="C1171" s="5"/>
      <c r="D1171" s="5"/>
      <c r="E1171" s="5"/>
    </row>
    <row r="1172" spans="1:5">
      <c r="A1172" s="9">
        <v>44431</v>
      </c>
      <c r="B1172" s="5"/>
      <c r="C1172" s="5"/>
      <c r="D1172" s="5"/>
      <c r="E1172" s="5"/>
    </row>
    <row r="1173" spans="1:5">
      <c r="A1173" s="9">
        <v>44428</v>
      </c>
      <c r="B1173" s="5"/>
      <c r="C1173" s="5"/>
      <c r="D1173" s="5"/>
      <c r="E1173" s="5"/>
    </row>
    <row r="1174" spans="1:5">
      <c r="A1174" s="9">
        <v>44427</v>
      </c>
      <c r="B1174" s="5"/>
      <c r="C1174" s="5"/>
      <c r="D1174" s="5"/>
      <c r="E1174" s="5"/>
    </row>
    <row r="1175" spans="1:5">
      <c r="A1175" s="9">
        <v>44426</v>
      </c>
      <c r="B1175" s="5"/>
      <c r="C1175" s="5"/>
      <c r="D1175" s="5"/>
      <c r="E1175" s="5"/>
    </row>
    <row r="1176" spans="1:5">
      <c r="A1176" s="9">
        <v>44425</v>
      </c>
      <c r="B1176" s="5"/>
      <c r="C1176" s="5"/>
      <c r="D1176" s="5"/>
      <c r="E1176" s="5"/>
    </row>
    <row r="1177" spans="1:5">
      <c r="A1177" s="9">
        <v>44421</v>
      </c>
      <c r="B1177" s="5"/>
      <c r="C1177" s="5"/>
      <c r="D1177" s="5"/>
      <c r="E1177" s="5"/>
    </row>
    <row r="1178" spans="1:5">
      <c r="A1178" s="9">
        <v>44420</v>
      </c>
      <c r="B1178" s="5"/>
      <c r="C1178" s="5"/>
      <c r="D1178" s="5"/>
      <c r="E1178" s="5"/>
    </row>
    <row r="1179" spans="1:5">
      <c r="A1179" s="9">
        <v>44419</v>
      </c>
      <c r="B1179" s="5"/>
      <c r="C1179" s="5"/>
      <c r="D1179" s="5"/>
      <c r="E1179" s="5"/>
    </row>
    <row r="1180" spans="1:5">
      <c r="A1180" s="9">
        <v>44418</v>
      </c>
      <c r="B1180" s="5"/>
      <c r="C1180" s="5"/>
      <c r="D1180" s="5"/>
      <c r="E1180" s="5"/>
    </row>
    <row r="1181" spans="1:5">
      <c r="A1181" s="9">
        <v>44417</v>
      </c>
      <c r="B1181" s="5"/>
      <c r="C1181" s="5"/>
      <c r="D1181" s="5"/>
      <c r="E1181" s="5"/>
    </row>
    <row r="1182" spans="1:5">
      <c r="A1182" s="9">
        <v>44414</v>
      </c>
      <c r="B1182" s="5"/>
      <c r="C1182" s="5"/>
      <c r="D1182" s="5"/>
      <c r="E1182" s="5"/>
    </row>
    <row r="1183" spans="1:5">
      <c r="A1183" s="9">
        <v>44413</v>
      </c>
      <c r="B1183" s="5"/>
      <c r="C1183" s="5"/>
      <c r="D1183" s="5"/>
      <c r="E1183" s="5"/>
    </row>
    <row r="1184" spans="1:5">
      <c r="A1184" s="9">
        <v>44412</v>
      </c>
      <c r="B1184" s="5"/>
      <c r="C1184" s="5"/>
      <c r="D1184" s="5"/>
      <c r="E1184" s="5"/>
    </row>
    <row r="1185" spans="1:5">
      <c r="A1185" s="9">
        <v>44411</v>
      </c>
      <c r="B1185" s="5"/>
      <c r="C1185" s="5"/>
      <c r="D1185" s="5"/>
      <c r="E1185" s="5"/>
    </row>
    <row r="1186" spans="1:5">
      <c r="A1186" s="9">
        <v>44410</v>
      </c>
      <c r="B1186" s="5"/>
      <c r="C1186" s="5"/>
      <c r="D1186" s="5"/>
      <c r="E1186" s="5"/>
    </row>
    <row r="1187" spans="1:5">
      <c r="A1187" s="9">
        <v>44407</v>
      </c>
      <c r="B1187" s="5"/>
      <c r="C1187" s="5"/>
      <c r="D1187" s="5"/>
      <c r="E1187" s="5"/>
    </row>
    <row r="1188" spans="1:5">
      <c r="A1188" s="9">
        <v>44406</v>
      </c>
      <c r="B1188" s="5"/>
      <c r="C1188" s="5"/>
      <c r="D1188" s="5"/>
      <c r="E1188" s="5"/>
    </row>
    <row r="1189" spans="1:5">
      <c r="A1189" s="9">
        <v>44405</v>
      </c>
      <c r="B1189" s="5"/>
      <c r="C1189" s="5"/>
      <c r="D1189" s="5"/>
      <c r="E1189" s="5"/>
    </row>
    <row r="1190" spans="1:5">
      <c r="A1190" s="9">
        <v>44404</v>
      </c>
      <c r="B1190" s="5"/>
      <c r="C1190" s="5"/>
      <c r="D1190" s="5"/>
      <c r="E1190" s="5"/>
    </row>
    <row r="1191" spans="1:5">
      <c r="A1191" s="9">
        <v>44403</v>
      </c>
      <c r="B1191" s="5"/>
      <c r="C1191" s="5"/>
      <c r="D1191" s="5"/>
      <c r="E1191" s="5"/>
    </row>
    <row r="1192" spans="1:5">
      <c r="A1192" s="9">
        <v>44400</v>
      </c>
      <c r="B1192" s="5"/>
      <c r="C1192" s="5"/>
      <c r="D1192" s="5"/>
      <c r="E1192" s="5"/>
    </row>
    <row r="1193" spans="1:5">
      <c r="A1193" s="9">
        <v>44399</v>
      </c>
      <c r="B1193" s="5"/>
      <c r="C1193" s="5"/>
      <c r="D1193" s="5"/>
      <c r="E1193" s="5"/>
    </row>
    <row r="1194" spans="1:5">
      <c r="A1194" s="9">
        <v>44398</v>
      </c>
      <c r="B1194" s="5"/>
      <c r="C1194" s="5"/>
      <c r="D1194" s="5"/>
      <c r="E1194" s="5"/>
    </row>
    <row r="1195" spans="1:5">
      <c r="A1195" s="9">
        <v>44397</v>
      </c>
      <c r="B1195" s="5"/>
      <c r="C1195" s="5"/>
      <c r="D1195" s="5"/>
      <c r="E1195" s="5"/>
    </row>
    <row r="1196" spans="1:5">
      <c r="A1196" s="9">
        <v>44396</v>
      </c>
      <c r="B1196" s="5"/>
      <c r="C1196" s="5"/>
      <c r="D1196" s="5"/>
      <c r="E1196" s="5"/>
    </row>
    <row r="1197" spans="1:5">
      <c r="A1197" s="9">
        <v>44393</v>
      </c>
      <c r="B1197" s="5"/>
      <c r="C1197" s="5"/>
      <c r="D1197" s="5"/>
      <c r="E1197" s="5"/>
    </row>
    <row r="1198" spans="1:5">
      <c r="A1198" s="9">
        <v>44392</v>
      </c>
      <c r="B1198" s="5"/>
      <c r="C1198" s="5"/>
      <c r="D1198" s="5"/>
      <c r="E1198" s="5"/>
    </row>
    <row r="1199" spans="1:5">
      <c r="A1199" s="9">
        <v>44391</v>
      </c>
      <c r="B1199" s="5"/>
      <c r="C1199" s="5"/>
      <c r="D1199" s="5"/>
      <c r="E1199" s="5"/>
    </row>
    <row r="1200" spans="1:5">
      <c r="A1200" s="9">
        <v>44390</v>
      </c>
      <c r="B1200" s="5"/>
      <c r="C1200" s="5"/>
      <c r="D1200" s="5"/>
      <c r="E1200" s="5"/>
    </row>
    <row r="1201" spans="1:5">
      <c r="A1201" s="9">
        <v>44389</v>
      </c>
      <c r="B1201" s="5"/>
      <c r="C1201" s="5"/>
      <c r="D1201" s="5"/>
      <c r="E1201" s="5"/>
    </row>
    <row r="1202" spans="1:5">
      <c r="A1202" s="9">
        <v>44386</v>
      </c>
      <c r="B1202" s="5"/>
      <c r="C1202" s="5"/>
      <c r="D1202" s="5"/>
      <c r="E1202" s="5"/>
    </row>
    <row r="1203" spans="1:5">
      <c r="A1203" s="9">
        <v>44385</v>
      </c>
      <c r="B1203" s="5"/>
      <c r="C1203" s="5"/>
      <c r="D1203" s="5"/>
      <c r="E1203" s="5"/>
    </row>
    <row r="1204" spans="1:5">
      <c r="A1204" s="9">
        <v>44384</v>
      </c>
      <c r="B1204" s="5"/>
      <c r="C1204" s="5"/>
      <c r="D1204" s="5"/>
      <c r="E1204" s="5"/>
    </row>
    <row r="1205" spans="1:5">
      <c r="A1205" s="9">
        <v>44383</v>
      </c>
      <c r="B1205" s="5"/>
      <c r="C1205" s="5"/>
      <c r="D1205" s="5"/>
      <c r="E1205" s="5"/>
    </row>
    <row r="1206" spans="1:5">
      <c r="A1206" s="9">
        <v>44382</v>
      </c>
      <c r="B1206" s="5"/>
      <c r="C1206" s="5"/>
      <c r="D1206" s="5"/>
      <c r="E1206" s="5"/>
    </row>
    <row r="1207" spans="1:5">
      <c r="A1207" s="9">
        <v>44379</v>
      </c>
      <c r="B1207" s="5"/>
      <c r="C1207" s="5"/>
      <c r="D1207" s="5"/>
      <c r="E1207" s="5"/>
    </row>
    <row r="1208" spans="1:5">
      <c r="A1208" s="9">
        <v>44378</v>
      </c>
      <c r="B1208" s="5"/>
      <c r="C1208" s="5"/>
      <c r="D1208" s="5"/>
      <c r="E1208" s="5"/>
    </row>
    <row r="1209" spans="1:5">
      <c r="A1209" s="9">
        <v>44377</v>
      </c>
      <c r="B1209" s="5"/>
      <c r="C1209" s="5"/>
      <c r="D1209" s="5"/>
      <c r="E1209" s="5"/>
    </row>
    <row r="1210" spans="1:5">
      <c r="A1210" s="9">
        <v>44376</v>
      </c>
      <c r="B1210" s="5"/>
      <c r="C1210" s="5"/>
      <c r="D1210" s="5"/>
      <c r="E1210" s="5"/>
    </row>
    <row r="1211" spans="1:5">
      <c r="A1211" s="9">
        <v>44375</v>
      </c>
      <c r="B1211" s="5"/>
      <c r="C1211" s="5"/>
      <c r="D1211" s="5"/>
      <c r="E1211" s="5"/>
    </row>
    <row r="1212" spans="1:5">
      <c r="A1212" s="9">
        <v>44372</v>
      </c>
      <c r="B1212" s="5"/>
      <c r="C1212" s="5"/>
      <c r="D1212" s="5"/>
      <c r="E1212" s="5"/>
    </row>
    <row r="1213" spans="1:5">
      <c r="A1213" s="9">
        <v>44371</v>
      </c>
      <c r="B1213" s="5"/>
      <c r="C1213" s="5"/>
      <c r="D1213" s="5"/>
      <c r="E1213" s="5"/>
    </row>
    <row r="1214" spans="1:5">
      <c r="A1214" s="9">
        <v>44370</v>
      </c>
      <c r="B1214" s="5"/>
      <c r="C1214" s="5"/>
      <c r="D1214" s="5"/>
      <c r="E1214" s="5"/>
    </row>
    <row r="1215" spans="1:5">
      <c r="A1215" s="9">
        <v>44369</v>
      </c>
      <c r="B1215" s="5"/>
      <c r="C1215" s="5"/>
      <c r="D1215" s="5"/>
      <c r="E1215" s="5"/>
    </row>
    <row r="1216" spans="1:5">
      <c r="A1216" s="9">
        <v>44368</v>
      </c>
      <c r="B1216" s="5"/>
      <c r="C1216" s="5"/>
      <c r="D1216" s="5"/>
      <c r="E1216" s="5"/>
    </row>
    <row r="1217" spans="1:5">
      <c r="A1217" s="9">
        <v>44365</v>
      </c>
      <c r="B1217" s="5"/>
      <c r="C1217" s="5"/>
      <c r="D1217" s="5"/>
      <c r="E1217" s="5"/>
    </row>
    <row r="1218" spans="1:5">
      <c r="A1218" s="9">
        <v>44364</v>
      </c>
      <c r="B1218" s="5"/>
      <c r="C1218" s="5"/>
      <c r="D1218" s="5"/>
      <c r="E1218" s="5"/>
    </row>
    <row r="1219" spans="1:5">
      <c r="A1219" s="9">
        <v>44363</v>
      </c>
      <c r="B1219" s="5"/>
      <c r="C1219" s="5"/>
      <c r="D1219" s="5"/>
      <c r="E1219" s="5"/>
    </row>
    <row r="1220" spans="1:5">
      <c r="A1220" s="9">
        <v>44362</v>
      </c>
      <c r="B1220" s="5"/>
      <c r="C1220" s="5"/>
      <c r="D1220" s="5"/>
      <c r="E1220" s="5"/>
    </row>
    <row r="1221" spans="1:5">
      <c r="A1221" s="9">
        <v>44361</v>
      </c>
      <c r="B1221" s="5"/>
      <c r="C1221" s="5"/>
      <c r="D1221" s="5"/>
      <c r="E1221" s="5"/>
    </row>
    <row r="1222" spans="1:5">
      <c r="A1222" s="9">
        <v>44358</v>
      </c>
      <c r="B1222" s="5"/>
      <c r="C1222" s="5"/>
      <c r="D1222" s="5"/>
      <c r="E1222" s="5"/>
    </row>
    <row r="1223" spans="1:5">
      <c r="A1223" s="9">
        <v>44357</v>
      </c>
      <c r="B1223" s="5"/>
      <c r="C1223" s="5"/>
      <c r="D1223" s="5"/>
      <c r="E1223" s="5"/>
    </row>
    <row r="1224" spans="1:5">
      <c r="A1224" s="9">
        <v>44356</v>
      </c>
      <c r="B1224" s="5"/>
      <c r="C1224" s="5"/>
      <c r="D1224" s="5"/>
      <c r="E1224" s="5"/>
    </row>
    <row r="1225" spans="1:5">
      <c r="A1225" s="9">
        <v>44355</v>
      </c>
      <c r="B1225" s="5"/>
      <c r="C1225" s="5"/>
      <c r="D1225" s="5"/>
      <c r="E1225" s="5"/>
    </row>
    <row r="1226" spans="1:5">
      <c r="A1226" s="9">
        <v>44354</v>
      </c>
      <c r="B1226" s="5"/>
      <c r="C1226" s="5"/>
      <c r="D1226" s="5"/>
      <c r="E1226" s="5"/>
    </row>
    <row r="1227" spans="1:5">
      <c r="A1227" s="9">
        <v>44351</v>
      </c>
      <c r="B1227" s="5"/>
      <c r="C1227" s="5"/>
      <c r="D1227" s="5"/>
      <c r="E1227" s="5"/>
    </row>
    <row r="1228" spans="1:5">
      <c r="A1228" s="9">
        <v>44350</v>
      </c>
      <c r="B1228" s="5"/>
      <c r="C1228" s="5"/>
      <c r="D1228" s="5"/>
      <c r="E1228" s="5"/>
    </row>
    <row r="1229" spans="1:5">
      <c r="A1229" s="9">
        <v>44349</v>
      </c>
      <c r="B1229" s="5"/>
      <c r="C1229" s="5"/>
      <c r="D1229" s="5"/>
      <c r="E1229" s="5"/>
    </row>
    <row r="1230" spans="1:5">
      <c r="A1230" s="9">
        <v>44348</v>
      </c>
      <c r="B1230" s="5"/>
      <c r="C1230" s="5"/>
      <c r="D1230" s="5"/>
      <c r="E1230" s="5"/>
    </row>
    <row r="1231" spans="1:5">
      <c r="A1231" s="9">
        <v>44347</v>
      </c>
      <c r="B1231" s="5"/>
      <c r="C1231" s="5"/>
      <c r="D1231" s="5"/>
      <c r="E1231" s="5"/>
    </row>
    <row r="1232" spans="1:5">
      <c r="A1232" s="9">
        <v>44344</v>
      </c>
      <c r="B1232" s="5"/>
      <c r="C1232" s="5"/>
      <c r="D1232" s="5"/>
      <c r="E1232" s="5"/>
    </row>
    <row r="1233" spans="1:5">
      <c r="A1233" s="9">
        <v>44343</v>
      </c>
      <c r="B1233" s="5"/>
      <c r="C1233" s="5"/>
      <c r="D1233" s="5"/>
      <c r="E1233" s="5"/>
    </row>
    <row r="1234" spans="1:5">
      <c r="A1234" s="9">
        <v>44342</v>
      </c>
      <c r="B1234" s="5"/>
      <c r="C1234" s="5"/>
      <c r="D1234" s="5"/>
      <c r="E1234" s="5"/>
    </row>
    <row r="1235" spans="1:5">
      <c r="A1235" s="9">
        <v>44341</v>
      </c>
      <c r="B1235" s="5"/>
      <c r="C1235" s="5"/>
      <c r="D1235" s="5"/>
      <c r="E1235" s="5"/>
    </row>
    <row r="1236" spans="1:5">
      <c r="A1236" s="9">
        <v>44340</v>
      </c>
      <c r="B1236" s="5"/>
      <c r="C1236" s="5"/>
      <c r="D1236" s="5"/>
      <c r="E1236" s="5"/>
    </row>
    <row r="1237" spans="1:5">
      <c r="A1237" s="9">
        <v>44337</v>
      </c>
      <c r="B1237" s="5"/>
      <c r="C1237" s="5"/>
      <c r="D1237" s="5"/>
      <c r="E1237" s="5"/>
    </row>
    <row r="1238" spans="1:5">
      <c r="A1238" s="9">
        <v>44336</v>
      </c>
      <c r="B1238" s="5"/>
      <c r="C1238" s="5"/>
      <c r="D1238" s="5"/>
      <c r="E1238" s="5"/>
    </row>
    <row r="1239" spans="1:5">
      <c r="A1239" s="9">
        <v>44334</v>
      </c>
      <c r="B1239" s="5"/>
      <c r="C1239" s="5"/>
      <c r="D1239" s="5"/>
      <c r="E1239" s="5"/>
    </row>
    <row r="1240" spans="1:5">
      <c r="A1240" s="9"/>
      <c r="B1240" s="5"/>
      <c r="C1240" s="5"/>
      <c r="D1240" s="5"/>
      <c r="E1240" s="5"/>
    </row>
    <row r="1241" spans="1:5">
      <c r="A1241" s="9"/>
      <c r="B1241" s="5"/>
      <c r="C1241" s="5"/>
      <c r="D1241" s="5"/>
      <c r="E1241" s="5"/>
    </row>
    <row r="1242" spans="1:5">
      <c r="A1242" s="9"/>
      <c r="B1242" s="5"/>
      <c r="C1242" s="5"/>
      <c r="D1242" s="5"/>
      <c r="E1242" s="5"/>
    </row>
    <row r="1243" spans="1:5">
      <c r="A1243" s="9"/>
      <c r="B1243" s="5"/>
      <c r="C1243" s="5"/>
      <c r="D1243" s="5"/>
      <c r="E1243" s="5"/>
    </row>
    <row r="1244" spans="1:5">
      <c r="A1244" s="9"/>
      <c r="B1244" s="5"/>
      <c r="C1244" s="5"/>
      <c r="D1244" s="5"/>
      <c r="E1244" s="5"/>
    </row>
    <row r="1245" spans="1:5">
      <c r="A1245" s="9"/>
      <c r="B1245" s="5"/>
      <c r="C1245" s="5"/>
      <c r="D1245" s="5"/>
      <c r="E1245" s="5"/>
    </row>
    <row r="1246" spans="1:5">
      <c r="A1246" s="9"/>
      <c r="B1246" s="5"/>
      <c r="C1246" s="5"/>
      <c r="D1246" s="5"/>
      <c r="E1246" s="5"/>
    </row>
    <row r="1247" spans="1:5">
      <c r="A1247" s="9"/>
      <c r="B1247" s="5"/>
      <c r="C1247" s="5"/>
      <c r="D1247" s="5"/>
      <c r="E1247" s="5"/>
    </row>
    <row r="1248" spans="1:5">
      <c r="A1248" s="9"/>
      <c r="B1248" s="5"/>
      <c r="C1248" s="5"/>
      <c r="D1248" s="5"/>
      <c r="E1248" s="5"/>
    </row>
    <row r="1249" spans="1:5">
      <c r="A1249" s="9"/>
      <c r="B1249" s="5"/>
      <c r="C1249" s="5"/>
      <c r="D1249" s="5"/>
      <c r="E1249" s="5"/>
    </row>
    <row r="1250" spans="1:5">
      <c r="A1250" s="9"/>
      <c r="B1250" s="5"/>
      <c r="C1250" s="5"/>
      <c r="D1250" s="5"/>
      <c r="E1250" s="5"/>
    </row>
    <row r="1251" spans="1:5">
      <c r="A1251" s="9"/>
      <c r="B1251" s="5"/>
      <c r="C1251" s="5"/>
      <c r="D1251" s="5"/>
      <c r="E1251" s="5"/>
    </row>
    <row r="1252" spans="1:5">
      <c r="A1252" s="9"/>
      <c r="B1252" s="5"/>
      <c r="C1252" s="5"/>
      <c r="D1252" s="5"/>
      <c r="E1252" s="5"/>
    </row>
    <row r="1253" spans="1:5">
      <c r="A1253" s="9"/>
      <c r="B1253" s="5"/>
      <c r="C1253" s="5"/>
      <c r="D1253" s="5"/>
      <c r="E1253" s="5"/>
    </row>
    <row r="1254" spans="1:5">
      <c r="A1254" s="9"/>
      <c r="B1254" s="5"/>
      <c r="C1254" s="5"/>
      <c r="D1254" s="5"/>
      <c r="E1254" s="5"/>
    </row>
    <row r="1255" spans="1:5">
      <c r="A1255" s="9"/>
      <c r="B1255" s="5"/>
      <c r="C1255" s="5"/>
      <c r="D1255" s="5"/>
      <c r="E1255" s="5"/>
    </row>
    <row r="1256" spans="1:5">
      <c r="A1256" s="9"/>
      <c r="B1256" s="5"/>
      <c r="C1256" s="5"/>
      <c r="D1256" s="5"/>
      <c r="E1256" s="5"/>
    </row>
    <row r="1257" spans="1:5">
      <c r="A1257" s="9"/>
      <c r="B1257" s="5"/>
      <c r="C1257" s="5"/>
      <c r="D1257" s="5"/>
      <c r="E1257" s="5"/>
    </row>
    <row r="1258" spans="1:5">
      <c r="A1258" s="9"/>
      <c r="B1258" s="5"/>
      <c r="C1258" s="5"/>
      <c r="D1258" s="5"/>
      <c r="E1258" s="5"/>
    </row>
    <row r="1259" spans="1:5">
      <c r="A1259" s="9"/>
      <c r="B1259" s="5"/>
      <c r="C1259" s="5"/>
      <c r="D1259" s="5"/>
      <c r="E1259" s="5"/>
    </row>
    <row r="1260" spans="1:5">
      <c r="A1260" s="9"/>
      <c r="B1260" s="5"/>
      <c r="C1260" s="5"/>
      <c r="D1260" s="5"/>
      <c r="E1260" s="5"/>
    </row>
    <row r="1261" spans="1:5">
      <c r="A1261" s="9"/>
      <c r="B1261" s="5"/>
      <c r="C1261" s="5"/>
      <c r="D1261" s="5"/>
      <c r="E1261" s="5"/>
    </row>
    <row r="1262" spans="1:5">
      <c r="A1262" s="9"/>
      <c r="B1262" s="5"/>
      <c r="C1262" s="5"/>
      <c r="D1262" s="5"/>
      <c r="E1262" s="5"/>
    </row>
    <row r="1263" spans="1:5">
      <c r="A1263" s="9"/>
      <c r="B1263" s="5"/>
      <c r="C1263" s="5"/>
      <c r="D1263" s="5"/>
      <c r="E1263" s="5"/>
    </row>
    <row r="1264" spans="1:5">
      <c r="A1264" s="9"/>
      <c r="B1264" s="5"/>
      <c r="C1264" s="5"/>
      <c r="D1264" s="5"/>
      <c r="E1264" s="5"/>
    </row>
    <row r="1265" spans="1:5">
      <c r="A1265" s="9"/>
      <c r="B1265" s="5"/>
      <c r="C1265" s="5"/>
      <c r="D1265" s="5"/>
      <c r="E1265" s="5"/>
    </row>
    <row r="1266" spans="1:5">
      <c r="A1266" s="9"/>
      <c r="B1266" s="5"/>
      <c r="C1266" s="5"/>
      <c r="D1266" s="5"/>
      <c r="E1266" s="5"/>
    </row>
    <row r="1267" spans="1:5">
      <c r="A1267" s="9"/>
      <c r="B1267" s="5"/>
      <c r="C1267" s="5"/>
      <c r="D1267" s="5"/>
      <c r="E1267" s="5"/>
    </row>
    <row r="1268" spans="1:5">
      <c r="A1268" s="9"/>
      <c r="B1268" s="5"/>
      <c r="C1268" s="5"/>
      <c r="D1268" s="5"/>
      <c r="E1268" s="5"/>
    </row>
    <row r="1269" spans="1:5">
      <c r="A1269" s="9"/>
      <c r="B1269" s="5"/>
      <c r="C1269" s="5"/>
      <c r="D1269" s="5"/>
      <c r="E1269" s="5"/>
    </row>
    <row r="1270" spans="1:5">
      <c r="A1270" s="9"/>
      <c r="B1270" s="5"/>
      <c r="C1270" s="5"/>
      <c r="D1270" s="5"/>
      <c r="E1270" s="5"/>
    </row>
    <row r="1271" spans="1:5">
      <c r="A1271" s="9"/>
      <c r="B1271" s="5"/>
      <c r="C1271" s="5"/>
      <c r="D1271" s="5"/>
      <c r="E1271" s="5"/>
    </row>
    <row r="1272" spans="1:5">
      <c r="A1272" s="9"/>
      <c r="B1272" s="5"/>
      <c r="C1272" s="5"/>
      <c r="D1272" s="5"/>
      <c r="E1272" s="5"/>
    </row>
    <row r="1273" spans="1:5">
      <c r="A1273" s="9"/>
      <c r="B1273" s="5"/>
      <c r="C1273" s="5"/>
      <c r="D1273" s="5"/>
      <c r="E1273" s="5"/>
    </row>
    <row r="1274" spans="1:5">
      <c r="A1274" s="9"/>
      <c r="B1274" s="5"/>
      <c r="C1274" s="5"/>
      <c r="D1274" s="5"/>
      <c r="E1274" s="5"/>
    </row>
    <row r="1275" spans="1:5">
      <c r="A1275" s="9"/>
      <c r="B1275" s="5"/>
      <c r="C1275" s="5"/>
      <c r="D1275" s="5"/>
      <c r="E1275" s="5"/>
    </row>
    <row r="1276" spans="1:5">
      <c r="A1276" s="9"/>
      <c r="B1276" s="5"/>
      <c r="C1276" s="5"/>
      <c r="D1276" s="5"/>
      <c r="E1276" s="5"/>
    </row>
    <row r="1277" spans="1:5">
      <c r="A1277" s="9"/>
      <c r="B1277" s="5"/>
      <c r="C1277" s="5"/>
      <c r="D1277" s="5"/>
      <c r="E1277" s="5"/>
    </row>
    <row r="1278" spans="1:5">
      <c r="A1278" s="9"/>
      <c r="B1278" s="5"/>
      <c r="C1278" s="5"/>
      <c r="D1278" s="5"/>
      <c r="E1278" s="5"/>
    </row>
    <row r="1279" spans="1:5">
      <c r="A1279" s="9"/>
      <c r="B1279" s="5"/>
      <c r="C1279" s="5"/>
      <c r="D1279" s="5"/>
      <c r="E1279" s="5"/>
    </row>
    <row r="1280" spans="1:5">
      <c r="A1280" s="9"/>
      <c r="B1280" s="5"/>
      <c r="C1280" s="5"/>
      <c r="D1280" s="5"/>
      <c r="E1280" s="5"/>
    </row>
    <row r="1281" spans="1:5">
      <c r="A1281" s="9"/>
      <c r="B1281" s="5"/>
      <c r="C1281" s="5"/>
      <c r="D1281" s="5"/>
      <c r="E1281" s="5"/>
    </row>
    <row r="1282" spans="1:5">
      <c r="A1282" s="9"/>
      <c r="B1282" s="5"/>
      <c r="C1282" s="5"/>
      <c r="D1282" s="5"/>
      <c r="E1282" s="5"/>
    </row>
    <row r="1283" spans="1:5">
      <c r="A1283" s="9"/>
      <c r="B1283" s="5"/>
      <c r="C1283" s="5"/>
      <c r="D1283" s="5"/>
      <c r="E1283" s="5"/>
    </row>
    <row r="1284" spans="1:5">
      <c r="A1284" s="9"/>
      <c r="B1284" s="5"/>
      <c r="C1284" s="5"/>
      <c r="D1284" s="5"/>
      <c r="E1284" s="5"/>
    </row>
    <row r="1285" spans="1:5">
      <c r="A1285" s="9"/>
      <c r="B1285" s="5"/>
      <c r="C1285" s="5"/>
      <c r="D1285" s="5"/>
      <c r="E1285" s="5"/>
    </row>
    <row r="1286" spans="1:5">
      <c r="A1286" s="9"/>
      <c r="B1286" s="5"/>
      <c r="C1286" s="5"/>
      <c r="D1286" s="5"/>
      <c r="E1286" s="5"/>
    </row>
    <row r="1287" spans="1:5">
      <c r="A1287" s="9"/>
      <c r="B1287" s="5"/>
      <c r="C1287" s="5"/>
      <c r="D1287" s="5"/>
      <c r="E1287" s="5"/>
    </row>
    <row r="1288" spans="1:5">
      <c r="A1288" s="9"/>
      <c r="B1288" s="5"/>
      <c r="C1288" s="5"/>
      <c r="D1288" s="5"/>
      <c r="E1288" s="5"/>
    </row>
    <row r="1289" spans="1:5">
      <c r="A1289" s="9"/>
      <c r="B1289" s="5"/>
      <c r="C1289" s="5"/>
      <c r="D1289" s="5"/>
      <c r="E1289" s="5"/>
    </row>
    <row r="1290" spans="1:5">
      <c r="A1290" s="9"/>
      <c r="B1290" s="5"/>
      <c r="C1290" s="5"/>
      <c r="D1290" s="5"/>
      <c r="E1290" s="5"/>
    </row>
    <row r="1291" spans="1:5">
      <c r="A1291" s="9"/>
      <c r="B1291" s="5"/>
      <c r="C1291" s="5"/>
      <c r="D1291" s="5"/>
      <c r="E1291" s="5"/>
    </row>
    <row r="1292" spans="1:5">
      <c r="A1292" s="9"/>
      <c r="B1292" s="5"/>
      <c r="C1292" s="5"/>
      <c r="D1292" s="5"/>
      <c r="E1292" s="5"/>
    </row>
    <row r="1293" spans="1:5">
      <c r="A1293" s="9"/>
      <c r="B1293" s="5"/>
      <c r="C1293" s="5"/>
      <c r="D1293" s="5"/>
      <c r="E1293" s="5"/>
    </row>
    <row r="1294" spans="1:5">
      <c r="A1294" s="9"/>
      <c r="B1294" s="5"/>
      <c r="C1294" s="5"/>
      <c r="D1294" s="5"/>
      <c r="E1294" s="5"/>
    </row>
    <row r="1295" spans="1:5">
      <c r="A1295" s="9"/>
      <c r="B1295" s="5"/>
      <c r="C1295" s="5"/>
      <c r="D1295" s="5"/>
      <c r="E1295" s="5"/>
    </row>
    <row r="1296" spans="1:5">
      <c r="A1296" s="9"/>
      <c r="B1296" s="5"/>
      <c r="C1296" s="5"/>
      <c r="D1296" s="5"/>
      <c r="E1296" s="5"/>
    </row>
    <row r="1297" spans="1:5">
      <c r="A1297" s="9"/>
      <c r="B1297" s="5"/>
      <c r="C1297" s="5"/>
      <c r="D1297" s="5"/>
      <c r="E1297" s="5"/>
    </row>
    <row r="1298" spans="1:5">
      <c r="A1298" s="9"/>
      <c r="B1298" s="5"/>
      <c r="C1298" s="5"/>
      <c r="D1298" s="5"/>
      <c r="E1298" s="5"/>
    </row>
    <row r="1299" spans="1:5">
      <c r="A1299" s="9"/>
      <c r="B1299" s="5"/>
      <c r="C1299" s="5"/>
      <c r="D1299" s="5"/>
      <c r="E1299" s="5"/>
    </row>
    <row r="1300" spans="1:5">
      <c r="A1300" s="9"/>
      <c r="B1300" s="5"/>
      <c r="C1300" s="5"/>
      <c r="D1300" s="5"/>
      <c r="E1300" s="5"/>
    </row>
    <row r="1301" spans="1:5">
      <c r="A1301" s="9"/>
      <c r="B1301" s="5"/>
      <c r="C1301" s="5"/>
      <c r="D1301" s="5"/>
      <c r="E1301" s="5"/>
    </row>
    <row r="1302" spans="1:5">
      <c r="A1302" s="9"/>
      <c r="B1302" s="5"/>
      <c r="C1302" s="5"/>
      <c r="D1302" s="5"/>
      <c r="E1302" s="5"/>
    </row>
    <row r="1303" spans="1:5">
      <c r="A1303" s="9"/>
      <c r="B1303" s="5"/>
      <c r="C1303" s="5"/>
      <c r="D1303" s="5"/>
      <c r="E1303" s="5"/>
    </row>
    <row r="1304" spans="1:5">
      <c r="A1304" s="9"/>
      <c r="B1304" s="5"/>
      <c r="C1304" s="5"/>
      <c r="D1304" s="5"/>
      <c r="E1304" s="5"/>
    </row>
    <row r="1305" spans="1:5">
      <c r="A1305" s="9"/>
      <c r="B1305" s="5"/>
      <c r="C1305" s="5"/>
      <c r="D1305" s="5"/>
      <c r="E1305" s="5"/>
    </row>
    <row r="1306" spans="1:5">
      <c r="A1306" s="9"/>
      <c r="B1306" s="5"/>
      <c r="C1306" s="5"/>
      <c r="D1306" s="5"/>
      <c r="E1306" s="5"/>
    </row>
    <row r="1307" spans="1:5">
      <c r="A1307" s="9"/>
      <c r="B1307" s="5"/>
      <c r="C1307" s="5"/>
      <c r="D1307" s="5"/>
      <c r="E1307" s="5"/>
    </row>
    <row r="1308" spans="1:5">
      <c r="A1308" s="9"/>
      <c r="B1308" s="5"/>
      <c r="C1308" s="5"/>
      <c r="D1308" s="5"/>
      <c r="E1308" s="5"/>
    </row>
    <row r="1309" spans="1:5">
      <c r="A1309" s="9"/>
      <c r="B1309" s="5"/>
      <c r="C1309" s="5"/>
      <c r="D1309" s="5"/>
      <c r="E1309" s="5"/>
    </row>
    <row r="1310" spans="1:5">
      <c r="A1310" s="9"/>
      <c r="B1310" s="5"/>
      <c r="C1310" s="5"/>
      <c r="D1310" s="5"/>
      <c r="E1310" s="5"/>
    </row>
    <row r="1311" spans="1:5">
      <c r="A1311" s="9"/>
      <c r="B1311" s="5"/>
      <c r="C1311" s="5"/>
      <c r="D1311" s="5"/>
      <c r="E1311" s="5"/>
    </row>
    <row r="1312" spans="1:5">
      <c r="A1312" s="9"/>
      <c r="B1312" s="5"/>
      <c r="C1312" s="5"/>
      <c r="D1312" s="5"/>
      <c r="E1312" s="5"/>
    </row>
    <row r="1313" spans="1:5">
      <c r="A1313" s="9"/>
      <c r="B1313" s="5"/>
      <c r="C1313" s="5"/>
      <c r="D1313" s="5"/>
      <c r="E1313" s="5"/>
    </row>
    <row r="1314" spans="1:5">
      <c r="A1314" s="9"/>
      <c r="B1314" s="5"/>
      <c r="C1314" s="5"/>
      <c r="D1314" s="5"/>
      <c r="E1314" s="5"/>
    </row>
    <row r="1315" spans="1:5">
      <c r="A1315" s="9"/>
      <c r="B1315" s="5"/>
      <c r="C1315" s="5"/>
      <c r="D1315" s="5"/>
      <c r="E1315" s="5"/>
    </row>
    <row r="1316" spans="1:5">
      <c r="A1316" s="9"/>
      <c r="B1316" s="5"/>
      <c r="C1316" s="5"/>
      <c r="D1316" s="5"/>
      <c r="E1316" s="5"/>
    </row>
    <row r="1317" spans="1:5">
      <c r="A1317" s="9"/>
      <c r="B1317" s="5"/>
      <c r="C1317" s="5"/>
      <c r="D1317" s="5"/>
      <c r="E1317" s="5"/>
    </row>
    <row r="1318" spans="1:5">
      <c r="A1318" s="9"/>
      <c r="B1318" s="5"/>
      <c r="C1318" s="5"/>
      <c r="D1318" s="5"/>
      <c r="E1318" s="5"/>
    </row>
    <row r="1319" spans="1:5">
      <c r="A1319" s="9"/>
      <c r="B1319" s="5"/>
      <c r="C1319" s="5"/>
      <c r="D1319" s="5"/>
      <c r="E1319" s="5"/>
    </row>
    <row r="1320" spans="1:5">
      <c r="A1320" s="9"/>
      <c r="B1320" s="5"/>
      <c r="C1320" s="5"/>
      <c r="D1320" s="5"/>
      <c r="E1320" s="5"/>
    </row>
    <row r="1321" spans="1:5">
      <c r="A1321" s="9"/>
      <c r="B1321" s="5"/>
      <c r="C1321" s="5"/>
      <c r="D1321" s="5"/>
      <c r="E1321" s="5"/>
    </row>
    <row r="1322" spans="1:5">
      <c r="A1322" s="9"/>
      <c r="B1322" s="5"/>
      <c r="C1322" s="5"/>
      <c r="D1322" s="5"/>
      <c r="E1322" s="5"/>
    </row>
    <row r="1323" spans="1:5">
      <c r="A1323" s="9"/>
      <c r="B1323" s="5"/>
      <c r="C1323" s="5"/>
      <c r="D1323" s="5"/>
      <c r="E1323" s="5"/>
    </row>
    <row r="1324" spans="1:5">
      <c r="A1324" s="9"/>
      <c r="B1324" s="5"/>
      <c r="C1324" s="5"/>
      <c r="D1324" s="5"/>
      <c r="E1324" s="5"/>
    </row>
    <row r="1325" spans="1:5">
      <c r="A1325" s="9"/>
      <c r="B1325" s="5"/>
      <c r="C1325" s="5"/>
      <c r="D1325" s="5"/>
      <c r="E1325" s="5"/>
    </row>
    <row r="1326" spans="1:5">
      <c r="A1326" s="9"/>
      <c r="B1326" s="5"/>
      <c r="C1326" s="5"/>
      <c r="D1326" s="5"/>
      <c r="E1326" s="5"/>
    </row>
    <row r="1327" spans="1:5">
      <c r="A1327" s="9"/>
      <c r="B1327" s="5"/>
      <c r="C1327" s="5"/>
      <c r="D1327" s="5"/>
      <c r="E1327" s="5"/>
    </row>
    <row r="1328" spans="1:5">
      <c r="A1328" s="9"/>
      <c r="B1328" s="5"/>
      <c r="C1328" s="5"/>
      <c r="D1328" s="5"/>
      <c r="E1328" s="5"/>
    </row>
    <row r="1329" spans="1:5">
      <c r="A1329" s="9"/>
      <c r="B1329" s="5"/>
      <c r="C1329" s="5"/>
      <c r="D1329" s="5"/>
      <c r="E1329" s="5"/>
    </row>
    <row r="1330" spans="1:5">
      <c r="A1330" s="9"/>
      <c r="B1330" s="5"/>
      <c r="C1330" s="5"/>
      <c r="D1330" s="5"/>
      <c r="E1330" s="5"/>
    </row>
    <row r="1331" spans="1:5">
      <c r="A1331" s="9"/>
      <c r="B1331" s="5"/>
      <c r="C1331" s="5"/>
      <c r="D1331" s="5"/>
      <c r="E1331" s="5"/>
    </row>
    <row r="1332" spans="1:5">
      <c r="A1332" s="9"/>
      <c r="B1332" s="5"/>
      <c r="C1332" s="5"/>
      <c r="D1332" s="5"/>
      <c r="E1332" s="5"/>
    </row>
    <row r="1333" spans="1:5">
      <c r="A1333" s="9"/>
      <c r="B1333" s="5"/>
      <c r="C1333" s="5"/>
      <c r="D1333" s="5"/>
      <c r="E1333" s="5"/>
    </row>
    <row r="1334" spans="1:5">
      <c r="A1334" s="9"/>
      <c r="B1334" s="5"/>
      <c r="C1334" s="5"/>
      <c r="D1334" s="5"/>
      <c r="E1334" s="5"/>
    </row>
    <row r="1335" spans="1:5">
      <c r="A1335" s="9"/>
      <c r="B1335" s="5"/>
      <c r="C1335" s="5"/>
      <c r="D1335" s="5"/>
      <c r="E1335" s="5"/>
    </row>
    <row r="1336" spans="1:5">
      <c r="A1336" s="9"/>
      <c r="B1336" s="5"/>
      <c r="C1336" s="5"/>
      <c r="D1336" s="5"/>
      <c r="E1336" s="5"/>
    </row>
    <row r="1337" spans="1:5">
      <c r="A1337" s="9"/>
      <c r="B1337" s="5"/>
      <c r="C1337" s="5"/>
      <c r="D1337" s="5"/>
      <c r="E1337" s="5"/>
    </row>
    <row r="1338" spans="1:5">
      <c r="A1338" s="9"/>
      <c r="B1338" s="5"/>
      <c r="C1338" s="5"/>
      <c r="D1338" s="5"/>
      <c r="E1338" s="5"/>
    </row>
    <row r="1339" spans="1:5">
      <c r="A1339" s="9"/>
      <c r="B1339" s="5"/>
      <c r="C1339" s="5"/>
      <c r="D1339" s="5"/>
      <c r="E1339" s="5"/>
    </row>
    <row r="1340" spans="1:5">
      <c r="A1340" s="9"/>
      <c r="B1340" s="5"/>
      <c r="C1340" s="5"/>
      <c r="D1340" s="5"/>
      <c r="E1340" s="5"/>
    </row>
    <row r="1341" spans="1:5">
      <c r="A1341" s="9"/>
      <c r="B1341" s="5"/>
      <c r="C1341" s="5"/>
      <c r="D1341" s="5"/>
      <c r="E1341" s="5"/>
    </row>
    <row r="1342" spans="1:5">
      <c r="A1342" s="9"/>
      <c r="B1342" s="5"/>
      <c r="C1342" s="5"/>
      <c r="D1342" s="5"/>
      <c r="E1342" s="5"/>
    </row>
    <row r="1343" spans="1:5">
      <c r="A1343" s="9"/>
      <c r="B1343" s="5"/>
      <c r="C1343" s="5"/>
      <c r="D1343" s="5"/>
      <c r="E1343" s="5"/>
    </row>
    <row r="1344" spans="1:5">
      <c r="A1344" s="9"/>
      <c r="B1344" s="5"/>
      <c r="C1344" s="5"/>
      <c r="D1344" s="5"/>
      <c r="E1344" s="5"/>
    </row>
    <row r="1345" spans="1:5">
      <c r="A1345" s="9"/>
      <c r="B1345" s="5"/>
      <c r="C1345" s="5"/>
      <c r="D1345" s="5"/>
      <c r="E1345" s="5"/>
    </row>
    <row r="1346" spans="1:5">
      <c r="A1346" s="9"/>
      <c r="B1346" s="5"/>
      <c r="C1346" s="5"/>
      <c r="D1346" s="5"/>
      <c r="E1346" s="5"/>
    </row>
    <row r="1347" spans="1:5">
      <c r="A1347" s="9"/>
      <c r="B1347" s="5"/>
      <c r="C1347" s="5"/>
      <c r="D1347" s="5"/>
      <c r="E1347" s="5"/>
    </row>
    <row r="1348" spans="1:5">
      <c r="A1348" s="9"/>
      <c r="B1348" s="5"/>
      <c r="C1348" s="5"/>
      <c r="D1348" s="5"/>
      <c r="E1348" s="5"/>
    </row>
    <row r="1349" spans="1:5">
      <c r="A1349" s="9"/>
      <c r="B1349" s="5"/>
      <c r="C1349" s="5"/>
      <c r="D1349" s="5"/>
      <c r="E1349" s="5"/>
    </row>
    <row r="1350" spans="1:5">
      <c r="A1350" s="9"/>
      <c r="B1350" s="5"/>
      <c r="C1350" s="5"/>
      <c r="D1350" s="5"/>
      <c r="E1350" s="5"/>
    </row>
    <row r="1351" spans="1:5">
      <c r="A1351" s="9"/>
      <c r="B1351" s="5"/>
      <c r="C1351" s="5"/>
      <c r="D1351" s="5"/>
      <c r="E1351" s="5"/>
    </row>
    <row r="1352" spans="1:5">
      <c r="A1352" s="9"/>
      <c r="B1352" s="5"/>
      <c r="C1352" s="5"/>
      <c r="D1352" s="5"/>
      <c r="E1352" s="5"/>
    </row>
    <row r="1353" spans="1:5">
      <c r="A1353" s="9"/>
      <c r="B1353" s="5"/>
      <c r="C1353" s="5"/>
      <c r="D1353" s="5"/>
      <c r="E1353" s="5"/>
    </row>
    <row r="1354" spans="1:5">
      <c r="A1354" s="9"/>
      <c r="B1354" s="5"/>
      <c r="C1354" s="5"/>
      <c r="D1354" s="5"/>
      <c r="E1354" s="5"/>
    </row>
    <row r="1355" spans="1:5">
      <c r="A1355" s="9"/>
      <c r="B1355" s="5"/>
      <c r="C1355" s="5"/>
      <c r="D1355" s="5"/>
      <c r="E1355" s="5"/>
    </row>
    <row r="1356" spans="1:5">
      <c r="A1356" s="9"/>
      <c r="B1356" s="5"/>
      <c r="C1356" s="5"/>
      <c r="D1356" s="5"/>
      <c r="E1356" s="5"/>
    </row>
    <row r="1357" spans="1:5">
      <c r="A1357" s="9"/>
      <c r="B1357" s="5"/>
      <c r="C1357" s="5"/>
      <c r="D1357" s="5"/>
      <c r="E1357" s="5"/>
    </row>
    <row r="1358" spans="1:5">
      <c r="A1358" s="9"/>
      <c r="B1358" s="5"/>
      <c r="C1358" s="5"/>
      <c r="D1358" s="5"/>
      <c r="E1358" s="5"/>
    </row>
    <row r="1359" spans="1:5">
      <c r="A1359" s="9"/>
      <c r="B1359" s="5"/>
      <c r="C1359" s="5"/>
      <c r="D1359" s="5"/>
      <c r="E1359" s="5"/>
    </row>
    <row r="1360" spans="1:5">
      <c r="A1360" s="9"/>
      <c r="B1360" s="5"/>
      <c r="C1360" s="5"/>
      <c r="D1360" s="5"/>
      <c r="E1360" s="5"/>
    </row>
    <row r="1361" spans="1:5">
      <c r="A1361" s="9"/>
      <c r="B1361" s="5"/>
      <c r="C1361" s="5"/>
      <c r="D1361" s="5"/>
      <c r="E1361" s="5"/>
    </row>
    <row r="1362" spans="1:5">
      <c r="A1362" s="9"/>
      <c r="B1362" s="5"/>
      <c r="C1362" s="5"/>
      <c r="D1362" s="5"/>
      <c r="E1362" s="5"/>
    </row>
    <row r="1363" spans="1:5">
      <c r="A1363" s="9"/>
      <c r="B1363" s="5"/>
      <c r="C1363" s="5"/>
      <c r="D1363" s="5"/>
      <c r="E1363" s="5"/>
    </row>
    <row r="1364" spans="1:5">
      <c r="A1364" s="9"/>
      <c r="B1364" s="5"/>
      <c r="C1364" s="5"/>
      <c r="D1364" s="5"/>
      <c r="E1364" s="5"/>
    </row>
    <row r="1365" spans="1:5">
      <c r="A1365" s="9"/>
      <c r="B1365" s="5"/>
      <c r="C1365" s="5"/>
      <c r="D1365" s="5"/>
      <c r="E1365" s="5"/>
    </row>
    <row r="1366" spans="1:5">
      <c r="A1366" s="9"/>
      <c r="B1366" s="5"/>
      <c r="C1366" s="5"/>
      <c r="D1366" s="5"/>
      <c r="E1366" s="5"/>
    </row>
    <row r="1367" spans="1:5">
      <c r="A1367" s="9"/>
      <c r="B1367" s="5"/>
      <c r="C1367" s="5"/>
      <c r="D1367" s="5"/>
      <c r="E1367" s="5"/>
    </row>
    <row r="1368" spans="1:5">
      <c r="A1368" s="9"/>
      <c r="B1368" s="5"/>
      <c r="C1368" s="5"/>
      <c r="D1368" s="5"/>
      <c r="E1368" s="5"/>
    </row>
    <row r="1369" spans="1:5">
      <c r="A1369" s="9"/>
      <c r="B1369" s="5"/>
      <c r="C1369" s="5"/>
      <c r="D1369" s="5"/>
      <c r="E1369" s="5"/>
    </row>
    <row r="1370" spans="1:5">
      <c r="A1370" s="9"/>
      <c r="B1370" s="5"/>
      <c r="C1370" s="5"/>
      <c r="D1370" s="5"/>
      <c r="E1370" s="5"/>
    </row>
    <row r="1371" spans="1:5">
      <c r="A1371" s="9"/>
      <c r="B1371" s="5"/>
      <c r="C1371" s="5"/>
      <c r="D1371" s="5"/>
      <c r="E1371" s="5"/>
    </row>
    <row r="1372" spans="1:5">
      <c r="A1372" s="9"/>
      <c r="B1372" s="5"/>
      <c r="C1372" s="5"/>
      <c r="D1372" s="5"/>
      <c r="E1372" s="5"/>
    </row>
    <row r="1373" spans="1:5">
      <c r="A1373" s="9"/>
      <c r="B1373" s="5"/>
      <c r="C1373" s="5"/>
      <c r="D1373" s="5"/>
      <c r="E1373" s="5"/>
    </row>
    <row r="1374" spans="1:5">
      <c r="A1374" s="9"/>
      <c r="B1374" s="5"/>
      <c r="C1374" s="5"/>
      <c r="D1374" s="5"/>
      <c r="E1374" s="5"/>
    </row>
    <row r="1375" spans="1:5">
      <c r="A1375" s="9"/>
      <c r="B1375" s="5"/>
      <c r="C1375" s="5"/>
      <c r="D1375" s="5"/>
      <c r="E1375" s="5"/>
    </row>
    <row r="1376" spans="1:5">
      <c r="A1376" s="9"/>
      <c r="B1376" s="5"/>
      <c r="C1376" s="5"/>
      <c r="D1376" s="5"/>
      <c r="E1376" s="5"/>
    </row>
    <row r="1377" spans="1:5">
      <c r="A1377" s="9"/>
      <c r="B1377" s="5"/>
      <c r="C1377" s="5"/>
      <c r="D1377" s="5"/>
      <c r="E1377" s="5"/>
    </row>
    <row r="1378" spans="1:5">
      <c r="A1378" s="9"/>
      <c r="B1378" s="5"/>
      <c r="C1378" s="5"/>
      <c r="D1378" s="5"/>
      <c r="E1378" s="5"/>
    </row>
    <row r="1379" spans="1:5">
      <c r="A1379" s="9"/>
      <c r="B1379" s="5"/>
      <c r="C1379" s="5"/>
      <c r="D1379" s="5"/>
      <c r="E1379" s="5"/>
    </row>
    <row r="1380" spans="1:5">
      <c r="A1380" s="9"/>
      <c r="B1380" s="5"/>
      <c r="C1380" s="5"/>
      <c r="D1380" s="5"/>
      <c r="E1380" s="5"/>
    </row>
    <row r="1381" spans="1:5">
      <c r="A1381" s="9"/>
      <c r="B1381" s="5"/>
      <c r="C1381" s="5"/>
      <c r="D1381" s="5"/>
      <c r="E1381" s="5"/>
    </row>
    <row r="1382" spans="1:5">
      <c r="A1382" s="9"/>
      <c r="B1382" s="5"/>
      <c r="C1382" s="5"/>
      <c r="D1382" s="5"/>
      <c r="E1382" s="5"/>
    </row>
    <row r="1383" spans="1:5">
      <c r="A1383" s="9"/>
      <c r="B1383" s="5"/>
      <c r="C1383" s="5"/>
      <c r="D1383" s="5"/>
      <c r="E1383" s="5"/>
    </row>
    <row r="1384" spans="1:5">
      <c r="A1384" s="9"/>
      <c r="B1384" s="5"/>
      <c r="C1384" s="5"/>
      <c r="D1384" s="5"/>
      <c r="E1384" s="5"/>
    </row>
    <row r="1385" spans="1:5">
      <c r="A1385" s="9"/>
      <c r="B1385" s="5"/>
      <c r="C1385" s="5"/>
      <c r="D1385" s="5"/>
      <c r="E1385" s="5"/>
    </row>
    <row r="1386" spans="1:5">
      <c r="A1386" s="9"/>
      <c r="B1386" s="5"/>
      <c r="C1386" s="5"/>
      <c r="D1386" s="5"/>
      <c r="E1386" s="5"/>
    </row>
    <row r="1387" spans="1:5">
      <c r="A1387" s="9"/>
      <c r="B1387" s="5"/>
      <c r="C1387" s="5"/>
      <c r="D1387" s="5"/>
      <c r="E1387" s="5"/>
    </row>
    <row r="1388" spans="1:5">
      <c r="A1388" s="9"/>
      <c r="B1388" s="5"/>
      <c r="C1388" s="5"/>
      <c r="D1388" s="5"/>
      <c r="E1388" s="5"/>
    </row>
    <row r="1389" spans="1:5">
      <c r="A1389" s="9"/>
      <c r="B1389" s="5"/>
      <c r="C1389" s="5"/>
      <c r="D1389" s="5"/>
      <c r="E1389" s="5"/>
    </row>
    <row r="1390" spans="1:5">
      <c r="A1390" s="9"/>
      <c r="B1390" s="5"/>
      <c r="C1390" s="5"/>
      <c r="D1390" s="5"/>
      <c r="E1390" s="5"/>
    </row>
    <row r="1391" spans="1:5">
      <c r="A1391" s="9"/>
      <c r="B1391" s="5"/>
      <c r="C1391" s="5"/>
      <c r="D1391" s="5"/>
      <c r="E1391" s="5"/>
    </row>
    <row r="1392" spans="1:5">
      <c r="A1392" s="9"/>
      <c r="B1392" s="5"/>
      <c r="C1392" s="5"/>
      <c r="D1392" s="5"/>
      <c r="E1392" s="5"/>
    </row>
    <row r="1393" spans="1:5">
      <c r="A1393" s="9"/>
      <c r="B1393" s="5"/>
      <c r="C1393" s="5"/>
      <c r="D1393" s="5"/>
      <c r="E1393" s="5"/>
    </row>
    <row r="1394" spans="1:5">
      <c r="A1394" s="9"/>
      <c r="B1394" s="5"/>
      <c r="C1394" s="5"/>
      <c r="D1394" s="5"/>
      <c r="E1394" s="5"/>
    </row>
    <row r="1395" spans="1:5">
      <c r="A1395" s="9"/>
      <c r="B1395" s="5"/>
      <c r="C1395" s="5"/>
      <c r="D1395" s="5"/>
      <c r="E1395" s="5"/>
    </row>
    <row r="1396" spans="1:5">
      <c r="A1396" s="9"/>
      <c r="B1396" s="5"/>
      <c r="C1396" s="5"/>
      <c r="D1396" s="5"/>
      <c r="E1396" s="5"/>
    </row>
    <row r="1397" spans="1:5">
      <c r="A1397" s="9"/>
      <c r="B1397" s="5"/>
      <c r="C1397" s="5"/>
      <c r="D1397" s="5"/>
      <c r="E1397" s="5"/>
    </row>
    <row r="1398" spans="1:5">
      <c r="A1398" s="9"/>
      <c r="B1398" s="5"/>
      <c r="C1398" s="5"/>
      <c r="D1398" s="5"/>
      <c r="E1398" s="5"/>
    </row>
    <row r="1399" spans="1:5">
      <c r="A1399" s="9"/>
      <c r="B1399" s="5"/>
      <c r="C1399" s="5"/>
      <c r="D1399" s="5"/>
      <c r="E1399" s="5"/>
    </row>
    <row r="1400" spans="1:5">
      <c r="A1400" s="9"/>
      <c r="B1400" s="5"/>
      <c r="C1400" s="5"/>
      <c r="D1400" s="5"/>
      <c r="E1400" s="5"/>
    </row>
    <row r="1401" spans="1:5">
      <c r="A1401" s="9"/>
      <c r="B1401" s="5"/>
      <c r="C1401" s="5"/>
      <c r="D1401" s="5"/>
      <c r="E1401" s="5"/>
    </row>
    <row r="1402" spans="1:5">
      <c r="A1402" s="9"/>
      <c r="B1402" s="5"/>
      <c r="C1402" s="5"/>
      <c r="D1402" s="5"/>
      <c r="E1402" s="5"/>
    </row>
    <row r="1403" spans="1:5">
      <c r="A1403" s="9"/>
      <c r="B1403" s="5"/>
      <c r="C1403" s="5"/>
      <c r="D1403" s="5"/>
      <c r="E1403" s="5"/>
    </row>
    <row r="1404" spans="1:5">
      <c r="A1404" s="9"/>
      <c r="B1404" s="5"/>
      <c r="C1404" s="5"/>
      <c r="D1404" s="5"/>
      <c r="E1404" s="5"/>
    </row>
    <row r="1405" spans="1:5">
      <c r="A1405" s="9"/>
      <c r="B1405" s="5"/>
      <c r="C1405" s="5"/>
      <c r="D1405" s="5"/>
      <c r="E1405" s="5"/>
    </row>
    <row r="1406" spans="1:5">
      <c r="A1406" s="9"/>
      <c r="B1406" s="5"/>
      <c r="C1406" s="5"/>
      <c r="D1406" s="5"/>
      <c r="E1406" s="5"/>
    </row>
    <row r="1407" spans="1:5">
      <c r="A1407" s="9"/>
      <c r="B1407" s="5"/>
      <c r="C1407" s="5"/>
      <c r="D1407" s="5"/>
      <c r="E1407" s="5"/>
    </row>
    <row r="1408" spans="1:5">
      <c r="A1408" s="9"/>
      <c r="B1408" s="5"/>
      <c r="C1408" s="5"/>
      <c r="D1408" s="5"/>
      <c r="E1408" s="5"/>
    </row>
    <row r="1409" spans="1:5">
      <c r="A1409" s="9"/>
      <c r="B1409" s="5"/>
      <c r="C1409" s="5"/>
      <c r="D1409" s="5"/>
      <c r="E1409" s="5"/>
    </row>
    <row r="1410" spans="1:5">
      <c r="A1410" s="9"/>
      <c r="B1410" s="5"/>
      <c r="C1410" s="5"/>
      <c r="D1410" s="5"/>
      <c r="E1410" s="5"/>
    </row>
    <row r="1411" spans="1:5">
      <c r="A1411" s="9"/>
      <c r="B1411" s="5"/>
      <c r="C1411" s="5"/>
      <c r="D1411" s="5"/>
      <c r="E1411" s="5"/>
    </row>
    <row r="1412" spans="1:5">
      <c r="A1412" s="9"/>
      <c r="B1412" s="5"/>
      <c r="C1412" s="5"/>
      <c r="D1412" s="5"/>
      <c r="E1412" s="5"/>
    </row>
    <row r="1413" spans="1:5">
      <c r="A1413" s="9"/>
      <c r="B1413" s="5"/>
      <c r="C1413" s="5"/>
      <c r="D1413" s="5"/>
      <c r="E1413" s="5"/>
    </row>
    <row r="1414" spans="1:5">
      <c r="A1414" s="9"/>
      <c r="B1414" s="5"/>
      <c r="C1414" s="5"/>
      <c r="D1414" s="5"/>
      <c r="E1414" s="5"/>
    </row>
    <row r="1415" spans="1:5">
      <c r="A1415" s="9"/>
      <c r="B1415" s="5"/>
      <c r="C1415" s="5"/>
      <c r="D1415" s="5"/>
      <c r="E1415" s="5"/>
    </row>
    <row r="1416" spans="1:5">
      <c r="A1416" s="9"/>
      <c r="B1416" s="5"/>
      <c r="C1416" s="5"/>
      <c r="D1416" s="5"/>
      <c r="E1416" s="5"/>
    </row>
    <row r="1417" spans="1:5">
      <c r="A1417" s="9"/>
      <c r="B1417" s="5"/>
      <c r="C1417" s="5"/>
      <c r="D1417" s="5"/>
      <c r="E1417" s="5"/>
    </row>
    <row r="1418" spans="1:5">
      <c r="A1418" s="9"/>
      <c r="B1418" s="5"/>
      <c r="C1418" s="5"/>
      <c r="D1418" s="5"/>
      <c r="E1418" s="5"/>
    </row>
    <row r="1419" spans="1:5">
      <c r="A1419" s="9"/>
      <c r="B1419" s="5"/>
      <c r="C1419" s="5"/>
      <c r="D1419" s="5"/>
      <c r="E1419" s="5"/>
    </row>
    <row r="1420" spans="1:5">
      <c r="A1420" s="9"/>
      <c r="B1420" s="5"/>
      <c r="C1420" s="5"/>
      <c r="D1420" s="5"/>
      <c r="E1420" s="5"/>
    </row>
    <row r="1421" spans="1:5">
      <c r="A1421" s="9"/>
      <c r="B1421" s="5"/>
      <c r="C1421" s="5"/>
      <c r="D1421" s="5"/>
      <c r="E1421" s="5"/>
    </row>
    <row r="1422" spans="1:5">
      <c r="A1422" s="9"/>
      <c r="B1422" s="5"/>
      <c r="C1422" s="5"/>
      <c r="D1422" s="5"/>
      <c r="E1422" s="5"/>
    </row>
    <row r="1423" spans="1:5">
      <c r="A1423" s="9"/>
      <c r="B1423" s="5"/>
      <c r="C1423" s="5"/>
      <c r="D1423" s="5"/>
      <c r="E1423" s="5"/>
    </row>
    <row r="1424" spans="1:5">
      <c r="A1424" s="9"/>
      <c r="B1424" s="5"/>
      <c r="C1424" s="5"/>
      <c r="D1424" s="5"/>
      <c r="E1424" s="5"/>
    </row>
    <row r="1425" spans="1:5">
      <c r="A1425" s="9"/>
      <c r="B1425" s="5"/>
      <c r="C1425" s="5"/>
      <c r="D1425" s="5"/>
      <c r="E1425" s="5"/>
    </row>
    <row r="1426" spans="1:5">
      <c r="A1426" s="9"/>
      <c r="B1426" s="5"/>
      <c r="C1426" s="5"/>
      <c r="D1426" s="5"/>
      <c r="E1426" s="5"/>
    </row>
    <row r="1427" spans="1:5">
      <c r="A1427" s="9"/>
      <c r="B1427" s="5"/>
      <c r="C1427" s="5"/>
      <c r="D1427" s="5"/>
      <c r="E1427" s="5"/>
    </row>
    <row r="1428" spans="1:5">
      <c r="A1428" s="9"/>
      <c r="B1428" s="5"/>
      <c r="C1428" s="5"/>
      <c r="D1428" s="5"/>
      <c r="E1428" s="5"/>
    </row>
    <row r="1429" spans="1:5">
      <c r="A1429" s="9"/>
      <c r="B1429" s="5"/>
      <c r="C1429" s="5"/>
      <c r="D1429" s="5"/>
      <c r="E1429" s="5"/>
    </row>
    <row r="1430" spans="1:5">
      <c r="A1430" s="9"/>
      <c r="B1430" s="5"/>
      <c r="C1430" s="5"/>
      <c r="D1430" s="5"/>
      <c r="E1430" s="5"/>
    </row>
    <row r="1431" spans="1:5">
      <c r="A1431" s="9"/>
      <c r="B1431" s="5"/>
      <c r="C1431" s="5"/>
      <c r="D1431" s="5"/>
      <c r="E1431" s="5"/>
    </row>
    <row r="1432" spans="1:5">
      <c r="A1432" s="9"/>
      <c r="B1432" s="5"/>
      <c r="C1432" s="5"/>
      <c r="D1432" s="5"/>
      <c r="E1432" s="5"/>
    </row>
    <row r="1433" spans="1:5">
      <c r="A1433" s="9"/>
      <c r="B1433" s="5"/>
      <c r="C1433" s="5"/>
      <c r="D1433" s="5"/>
      <c r="E1433" s="5"/>
    </row>
    <row r="1434" spans="1:5">
      <c r="A1434" s="9"/>
      <c r="B1434" s="5"/>
      <c r="C1434" s="5"/>
      <c r="D1434" s="5"/>
      <c r="E1434" s="5"/>
    </row>
    <row r="1435" spans="1:5">
      <c r="A1435" s="9"/>
      <c r="B1435" s="5"/>
      <c r="C1435" s="5"/>
      <c r="D1435" s="5"/>
      <c r="E1435" s="5"/>
    </row>
    <row r="1436" spans="1:5">
      <c r="A1436" s="9"/>
      <c r="B1436" s="5"/>
      <c r="C1436" s="5"/>
      <c r="D1436" s="5"/>
      <c r="E1436" s="5"/>
    </row>
    <row r="1437" spans="1:5">
      <c r="A1437" s="9"/>
      <c r="B1437" s="5"/>
      <c r="C1437" s="5"/>
      <c r="D1437" s="5"/>
      <c r="E1437" s="5"/>
    </row>
    <row r="1438" spans="1:5">
      <c r="A1438" s="9"/>
      <c r="B1438" s="5"/>
      <c r="C1438" s="5"/>
      <c r="D1438" s="5"/>
      <c r="E1438" s="5"/>
    </row>
    <row r="1439" spans="1:5">
      <c r="A1439" s="9"/>
      <c r="B1439" s="5"/>
      <c r="C1439" s="5"/>
      <c r="D1439" s="5"/>
      <c r="E1439" s="5"/>
    </row>
    <row r="1440" spans="1:5">
      <c r="A1440" s="9"/>
      <c r="B1440" s="5"/>
      <c r="C1440" s="5"/>
      <c r="D1440" s="5"/>
      <c r="E1440" s="5"/>
    </row>
    <row r="1441" spans="1:5">
      <c r="A1441" s="9"/>
      <c r="B1441" s="5"/>
      <c r="C1441" s="5"/>
      <c r="D1441" s="5"/>
      <c r="E1441" s="5"/>
    </row>
    <row r="1442" spans="1:5">
      <c r="A1442" s="9"/>
      <c r="B1442" s="5"/>
      <c r="C1442" s="5"/>
      <c r="D1442" s="5"/>
      <c r="E1442" s="5"/>
    </row>
    <row r="1443" spans="1:5">
      <c r="A1443" s="9"/>
      <c r="B1443" s="5"/>
      <c r="C1443" s="5"/>
      <c r="D1443" s="5"/>
      <c r="E1443" s="5"/>
    </row>
    <row r="1444" spans="1:5">
      <c r="A1444" s="9"/>
      <c r="B1444" s="5"/>
      <c r="C1444" s="5"/>
      <c r="D1444" s="5"/>
      <c r="E1444" s="5"/>
    </row>
    <row r="1445" spans="1:5">
      <c r="A1445" s="9"/>
      <c r="B1445" s="5"/>
      <c r="C1445" s="5"/>
      <c r="D1445" s="5"/>
      <c r="E1445" s="5"/>
    </row>
    <row r="1446" spans="1:5">
      <c r="A1446" s="9"/>
      <c r="B1446" s="5"/>
      <c r="C1446" s="5"/>
      <c r="D1446" s="5"/>
      <c r="E1446" s="5"/>
    </row>
    <row r="1447" spans="1:5">
      <c r="A1447" s="9"/>
      <c r="B1447" s="5"/>
      <c r="C1447" s="5"/>
      <c r="D1447" s="5"/>
      <c r="E1447" s="5"/>
    </row>
    <row r="1448" spans="1:5">
      <c r="A1448" s="9"/>
      <c r="B1448" s="5"/>
      <c r="C1448" s="5"/>
      <c r="D1448" s="5"/>
      <c r="E1448" s="5"/>
    </row>
    <row r="1449" spans="1:5">
      <c r="A1449" s="9"/>
      <c r="B1449" s="5"/>
      <c r="C1449" s="5"/>
      <c r="D1449" s="5"/>
      <c r="E1449" s="5"/>
    </row>
    <row r="1450" spans="1:5">
      <c r="A1450" s="9"/>
      <c r="B1450" s="5"/>
      <c r="C1450" s="5"/>
      <c r="D1450" s="5"/>
      <c r="E1450" s="5"/>
    </row>
    <row r="1451" spans="1:5">
      <c r="A1451" s="9"/>
      <c r="B1451" s="5"/>
      <c r="C1451" s="5"/>
      <c r="D1451" s="5"/>
      <c r="E1451" s="5"/>
    </row>
    <row r="1452" spans="1:5">
      <c r="A1452" s="9"/>
      <c r="B1452" s="5"/>
      <c r="C1452" s="5"/>
      <c r="D1452" s="5"/>
      <c r="E1452" s="5"/>
    </row>
    <row r="1453" spans="1:5">
      <c r="A1453" s="9"/>
      <c r="B1453" s="5"/>
      <c r="C1453" s="5"/>
      <c r="D1453" s="5"/>
      <c r="E1453" s="5"/>
    </row>
    <row r="1454" spans="1:5">
      <c r="A1454" s="9"/>
      <c r="B1454" s="5"/>
      <c r="C1454" s="5"/>
      <c r="D1454" s="5"/>
      <c r="E1454" s="5"/>
    </row>
    <row r="1455" spans="1:5">
      <c r="A1455" s="9"/>
      <c r="B1455" s="5"/>
      <c r="C1455" s="5"/>
      <c r="D1455" s="5"/>
      <c r="E1455" s="5"/>
    </row>
    <row r="1456" spans="1:5">
      <c r="A1456" s="9"/>
      <c r="B1456" s="5"/>
      <c r="C1456" s="5"/>
      <c r="D1456" s="5"/>
      <c r="E1456" s="5"/>
    </row>
    <row r="1457" spans="1:5">
      <c r="A1457" s="9"/>
      <c r="B1457" s="5"/>
      <c r="C1457" s="5"/>
      <c r="D1457" s="5"/>
      <c r="E1457" s="5"/>
    </row>
    <row r="1458" spans="1:5">
      <c r="A1458" s="9"/>
      <c r="B1458" s="5"/>
      <c r="C1458" s="5"/>
      <c r="D1458" s="5"/>
      <c r="E1458" s="5"/>
    </row>
    <row r="1459" spans="1:5">
      <c r="A1459" s="9"/>
      <c r="B1459" s="5"/>
      <c r="C1459" s="5"/>
      <c r="D1459" s="5"/>
      <c r="E1459" s="5"/>
    </row>
    <row r="1460" spans="1:5">
      <c r="A1460" s="9"/>
      <c r="B1460" s="5"/>
      <c r="C1460" s="5"/>
      <c r="D1460" s="5"/>
      <c r="E1460" s="5"/>
    </row>
    <row r="1461" spans="1:5">
      <c r="A1461" s="9"/>
      <c r="B1461" s="5"/>
      <c r="C1461" s="5"/>
      <c r="D1461" s="5"/>
      <c r="E1461" s="5"/>
    </row>
    <row r="1462" spans="1:5">
      <c r="A1462" s="9"/>
      <c r="B1462" s="5"/>
      <c r="C1462" s="5"/>
      <c r="D1462" s="5"/>
      <c r="E1462" s="5"/>
    </row>
    <row r="1463" spans="1:5">
      <c r="A1463" s="9"/>
      <c r="B1463" s="5"/>
      <c r="C1463" s="5"/>
      <c r="D1463" s="5"/>
      <c r="E1463" s="5"/>
    </row>
    <row r="1464" spans="1:5">
      <c r="A1464" s="9"/>
      <c r="B1464" s="5"/>
      <c r="C1464" s="5"/>
      <c r="D1464" s="5"/>
      <c r="E1464" s="5"/>
    </row>
    <row r="1465" spans="1:5">
      <c r="A1465" s="9"/>
      <c r="B1465" s="5"/>
      <c r="C1465" s="5"/>
      <c r="D1465" s="5"/>
      <c r="E1465" s="5"/>
    </row>
    <row r="1466" spans="1:5">
      <c r="A1466" s="9"/>
      <c r="B1466" s="5"/>
      <c r="C1466" s="5"/>
      <c r="D1466" s="5"/>
      <c r="E1466" s="5"/>
    </row>
    <row r="1467" spans="1:5">
      <c r="A1467" s="9"/>
      <c r="B1467" s="5"/>
      <c r="C1467" s="5"/>
      <c r="D1467" s="5"/>
      <c r="E1467" s="5"/>
    </row>
    <row r="1468" spans="1:5">
      <c r="A1468" s="9"/>
      <c r="B1468" s="5"/>
      <c r="C1468" s="5"/>
      <c r="D1468" s="5"/>
      <c r="E1468" s="5"/>
    </row>
    <row r="1469" spans="1:5">
      <c r="A1469" s="9"/>
      <c r="B1469" s="5"/>
      <c r="C1469" s="5"/>
      <c r="D1469" s="5"/>
      <c r="E1469" s="5"/>
    </row>
    <row r="1470" spans="1:5">
      <c r="A1470" s="9"/>
      <c r="B1470" s="5"/>
      <c r="C1470" s="5"/>
      <c r="D1470" s="5"/>
      <c r="E1470" s="5"/>
    </row>
    <row r="1471" spans="1:5">
      <c r="A1471" s="9"/>
      <c r="B1471" s="5"/>
      <c r="C1471" s="5"/>
      <c r="D1471" s="5"/>
      <c r="E1471" s="5"/>
    </row>
    <row r="1472" spans="1:5">
      <c r="A1472" s="9"/>
      <c r="B1472" s="5"/>
      <c r="C1472" s="5"/>
      <c r="D1472" s="5"/>
      <c r="E1472" s="5"/>
    </row>
    <row r="1473" spans="1:5">
      <c r="A1473" s="9"/>
      <c r="B1473" s="5"/>
      <c r="C1473" s="5"/>
      <c r="D1473" s="5"/>
      <c r="E1473" s="5"/>
    </row>
    <row r="1474" spans="1:5">
      <c r="A1474" s="9"/>
      <c r="B1474" s="5"/>
      <c r="C1474" s="5"/>
      <c r="D1474" s="5"/>
      <c r="E1474" s="5"/>
    </row>
    <row r="1475" spans="1:5">
      <c r="A1475" s="9"/>
      <c r="B1475" s="5"/>
      <c r="C1475" s="5"/>
      <c r="D1475" s="5"/>
      <c r="E1475" s="5"/>
    </row>
    <row r="1476" spans="1:5">
      <c r="A1476" s="9"/>
      <c r="B1476" s="5"/>
      <c r="C1476" s="5"/>
      <c r="D1476" s="5"/>
      <c r="E1476" s="5"/>
    </row>
    <row r="1477" spans="1:5">
      <c r="A1477" s="9"/>
      <c r="B1477" s="5"/>
      <c r="C1477" s="5"/>
      <c r="D1477" s="5"/>
      <c r="E1477" s="5"/>
    </row>
    <row r="1478" spans="1:5">
      <c r="A1478" s="9"/>
      <c r="B1478" s="5"/>
      <c r="C1478" s="5"/>
      <c r="D1478" s="5"/>
      <c r="E1478" s="5"/>
    </row>
    <row r="1479" spans="1:5">
      <c r="A1479" s="9"/>
      <c r="B1479" s="5"/>
      <c r="C1479" s="5"/>
      <c r="D1479" s="5"/>
      <c r="E1479" s="5"/>
    </row>
    <row r="1480" spans="1:5">
      <c r="A1480" s="9"/>
      <c r="B1480" s="5"/>
      <c r="C1480" s="5"/>
      <c r="D1480" s="5"/>
      <c r="E1480" s="5"/>
    </row>
    <row r="1481" spans="1:5">
      <c r="A1481" s="9"/>
      <c r="B1481" s="5"/>
      <c r="C1481" s="5"/>
      <c r="D1481" s="5"/>
      <c r="E1481" s="5"/>
    </row>
    <row r="1482" spans="1:5">
      <c r="A1482" s="9"/>
      <c r="B1482" s="5"/>
      <c r="C1482" s="5"/>
      <c r="D1482" s="5"/>
      <c r="E1482" s="5"/>
    </row>
    <row r="1483" spans="1:5">
      <c r="A1483" s="9"/>
      <c r="B1483" s="5"/>
      <c r="C1483" s="5"/>
      <c r="D1483" s="5"/>
      <c r="E1483" s="5"/>
    </row>
    <row r="1484" spans="1:5">
      <c r="A1484" s="9"/>
      <c r="B1484" s="5"/>
      <c r="C1484" s="5"/>
      <c r="D1484" s="5"/>
      <c r="E1484" s="5"/>
    </row>
    <row r="1485" spans="1:5">
      <c r="A1485" s="9"/>
      <c r="B1485" s="5"/>
      <c r="C1485" s="5"/>
      <c r="D1485" s="5"/>
      <c r="E1485" s="5"/>
    </row>
    <row r="1486" spans="1:5">
      <c r="A1486" s="9"/>
      <c r="B1486" s="5"/>
      <c r="C1486" s="5"/>
      <c r="D1486" s="5"/>
      <c r="E1486" s="5"/>
    </row>
    <row r="1487" spans="1:5">
      <c r="A1487" s="9"/>
      <c r="B1487" s="5"/>
      <c r="C1487" s="5"/>
      <c r="D1487" s="5"/>
      <c r="E1487" s="5"/>
    </row>
    <row r="1488" spans="1:5">
      <c r="A1488" s="9"/>
      <c r="B1488" s="5"/>
      <c r="C1488" s="5"/>
      <c r="D1488" s="5"/>
      <c r="E1488" s="5"/>
    </row>
    <row r="1489" spans="1:5">
      <c r="A1489" s="9"/>
      <c r="B1489" s="5"/>
      <c r="C1489" s="5"/>
      <c r="D1489" s="5"/>
      <c r="E1489" s="5"/>
    </row>
    <row r="1490" spans="1:5">
      <c r="A1490" s="9"/>
      <c r="B1490" s="5"/>
      <c r="C1490" s="5"/>
      <c r="D1490" s="5"/>
      <c r="E1490" s="5"/>
    </row>
    <row r="1491" spans="1:5">
      <c r="A1491" s="9"/>
      <c r="B1491" s="5"/>
      <c r="C1491" s="5"/>
      <c r="D1491" s="5"/>
      <c r="E1491" s="5"/>
    </row>
    <row r="1492" spans="1:5">
      <c r="A1492" s="9"/>
      <c r="B1492" s="5"/>
      <c r="C1492" s="5"/>
      <c r="D1492" s="5"/>
      <c r="E1492" s="5"/>
    </row>
    <row r="1493" spans="1:5">
      <c r="A1493" s="9"/>
      <c r="B1493" s="5"/>
      <c r="C1493" s="5"/>
      <c r="D1493" s="5"/>
      <c r="E1493" s="5"/>
    </row>
    <row r="1494" spans="1:5">
      <c r="A1494" s="9"/>
      <c r="B1494" s="5"/>
      <c r="C1494" s="5"/>
      <c r="D1494" s="5"/>
      <c r="E1494" s="5"/>
    </row>
    <row r="1495" spans="1:5">
      <c r="A1495" s="9"/>
      <c r="B1495" s="5"/>
      <c r="C1495" s="5"/>
      <c r="D1495" s="5"/>
      <c r="E1495" s="5"/>
    </row>
    <row r="1496" spans="1:5">
      <c r="A1496" s="9"/>
      <c r="B1496" s="5"/>
      <c r="C1496" s="5"/>
      <c r="D1496" s="5"/>
      <c r="E1496" s="5"/>
    </row>
    <row r="1497" spans="1:5">
      <c r="A1497" s="9"/>
      <c r="B1497" s="5"/>
      <c r="C1497" s="5"/>
      <c r="D1497" s="5"/>
      <c r="E1497" s="5"/>
    </row>
    <row r="1498" spans="1:5">
      <c r="A1498" s="9"/>
      <c r="B1498" s="5"/>
      <c r="C1498" s="5"/>
      <c r="D1498" s="5"/>
      <c r="E1498" s="5"/>
    </row>
    <row r="1499" spans="1:5">
      <c r="A1499" s="9"/>
      <c r="B1499" s="5"/>
      <c r="C1499" s="5"/>
      <c r="D1499" s="5"/>
      <c r="E1499" s="5"/>
    </row>
    <row r="1500" spans="1:5">
      <c r="A1500" s="9"/>
      <c r="B1500" s="5"/>
      <c r="C1500" s="5"/>
      <c r="D1500" s="5"/>
      <c r="E1500" s="5"/>
    </row>
    <row r="1501" spans="1:5">
      <c r="A1501" s="9"/>
      <c r="B1501" s="5"/>
      <c r="C1501" s="5"/>
      <c r="D1501" s="5"/>
      <c r="E1501" s="5"/>
    </row>
    <row r="1502" spans="1:5">
      <c r="A1502" s="9"/>
      <c r="B1502" s="5"/>
      <c r="C1502" s="5"/>
      <c r="D1502" s="5"/>
      <c r="E1502" s="5"/>
    </row>
    <row r="1503" spans="1:5">
      <c r="A1503" s="9"/>
      <c r="B1503" s="5"/>
      <c r="C1503" s="5"/>
      <c r="D1503" s="5"/>
      <c r="E1503" s="5"/>
    </row>
    <row r="1504" spans="1:5">
      <c r="A1504" s="9"/>
      <c r="B1504" s="5"/>
      <c r="C1504" s="5"/>
      <c r="D1504" s="5"/>
      <c r="E1504" s="5"/>
    </row>
    <row r="1505" spans="1:5">
      <c r="A1505" s="9"/>
      <c r="B1505" s="5"/>
      <c r="C1505" s="5"/>
      <c r="D1505" s="5"/>
      <c r="E1505" s="5"/>
    </row>
    <row r="1506" spans="1:5">
      <c r="A1506" s="9"/>
      <c r="B1506" s="5"/>
      <c r="C1506" s="5"/>
      <c r="D1506" s="5"/>
      <c r="E1506" s="5"/>
    </row>
    <row r="1507" spans="1:5">
      <c r="A1507" s="9"/>
      <c r="B1507" s="5"/>
      <c r="C1507" s="5"/>
      <c r="D1507" s="5"/>
      <c r="E1507" s="5"/>
    </row>
    <row r="1508" spans="1:5">
      <c r="A1508" s="9"/>
      <c r="B1508" s="5"/>
      <c r="C1508" s="5"/>
      <c r="D1508" s="5"/>
      <c r="E1508" s="5"/>
    </row>
    <row r="1509" spans="1:5">
      <c r="A1509" s="9"/>
      <c r="B1509" s="5"/>
      <c r="C1509" s="5"/>
      <c r="D1509" s="5"/>
      <c r="E1509" s="5"/>
    </row>
    <row r="1510" spans="1:5">
      <c r="A1510" s="9"/>
      <c r="B1510" s="5"/>
      <c r="C1510" s="5"/>
      <c r="D1510" s="5"/>
      <c r="E1510" s="5"/>
    </row>
    <row r="1511" spans="1:5">
      <c r="A1511" s="9"/>
      <c r="B1511" s="5"/>
      <c r="C1511" s="5"/>
      <c r="D1511" s="5"/>
      <c r="E1511" s="5"/>
    </row>
    <row r="1512" spans="1:5">
      <c r="A1512" s="9"/>
      <c r="B1512" s="5"/>
      <c r="C1512" s="5"/>
      <c r="D1512" s="5"/>
      <c r="E1512" s="5"/>
    </row>
    <row r="1513" spans="1:5">
      <c r="A1513" s="9"/>
      <c r="B1513" s="5"/>
      <c r="C1513" s="5"/>
      <c r="D1513" s="5"/>
      <c r="E1513" s="5"/>
    </row>
    <row r="1514" spans="1:5">
      <c r="A1514" s="9"/>
      <c r="B1514" s="5"/>
      <c r="C1514" s="5"/>
      <c r="D1514" s="5"/>
      <c r="E1514" s="5"/>
    </row>
    <row r="1515" spans="1:5">
      <c r="A1515" s="9"/>
      <c r="B1515" s="5"/>
      <c r="C1515" s="5"/>
      <c r="D1515" s="5"/>
      <c r="E1515" s="5"/>
    </row>
    <row r="1516" spans="1:5">
      <c r="A1516" s="9"/>
      <c r="B1516" s="5"/>
      <c r="C1516" s="5"/>
      <c r="D1516" s="5"/>
      <c r="E1516" s="5"/>
    </row>
    <row r="1517" spans="1:5">
      <c r="A1517" s="9"/>
      <c r="B1517" s="5"/>
      <c r="C1517" s="5"/>
      <c r="D1517" s="5"/>
      <c r="E1517" s="5"/>
    </row>
    <row r="1518" spans="1:5">
      <c r="A1518" s="9"/>
      <c r="B1518" s="5"/>
      <c r="C1518" s="5"/>
      <c r="D1518" s="5"/>
      <c r="E1518" s="5"/>
    </row>
    <row r="1519" spans="1:5">
      <c r="A1519" s="9"/>
      <c r="B1519" s="5"/>
      <c r="C1519" s="5"/>
      <c r="D1519" s="5"/>
      <c r="E1519" s="5"/>
    </row>
    <row r="1520" spans="1:5">
      <c r="A1520" s="9"/>
      <c r="B1520" s="5"/>
      <c r="C1520" s="5"/>
      <c r="D1520" s="5"/>
      <c r="E1520" s="5"/>
    </row>
    <row r="1521" spans="1:5">
      <c r="A1521" s="9"/>
      <c r="B1521" s="5"/>
      <c r="C1521" s="5"/>
      <c r="D1521" s="5"/>
      <c r="E1521" s="5"/>
    </row>
    <row r="1522" spans="1:5">
      <c r="A1522" s="9"/>
      <c r="B1522" s="5"/>
      <c r="C1522" s="5"/>
      <c r="D1522" s="5"/>
      <c r="E1522" s="5"/>
    </row>
    <row r="1523" spans="1:5">
      <c r="A1523" s="9"/>
      <c r="B1523" s="5"/>
      <c r="C1523" s="5"/>
      <c r="D1523" s="5"/>
      <c r="E1523" s="5"/>
    </row>
    <row r="1524" spans="1:5">
      <c r="A1524" s="9"/>
      <c r="B1524" s="5"/>
      <c r="C1524" s="5"/>
      <c r="D1524" s="5"/>
      <c r="E1524" s="5"/>
    </row>
    <row r="1525" spans="1:5">
      <c r="A1525" s="9"/>
      <c r="B1525" s="5"/>
      <c r="C1525" s="5"/>
      <c r="D1525" s="5"/>
      <c r="E1525" s="5"/>
    </row>
    <row r="1526" spans="1:5">
      <c r="A1526" s="9"/>
      <c r="B1526" s="5"/>
      <c r="C1526" s="5"/>
      <c r="D1526" s="5"/>
      <c r="E1526" s="5"/>
    </row>
    <row r="1527" spans="1:5">
      <c r="A1527" s="9"/>
      <c r="B1527" s="5"/>
      <c r="C1527" s="5"/>
      <c r="D1527" s="5"/>
      <c r="E1527" s="5"/>
    </row>
    <row r="1528" spans="1:5">
      <c r="A1528" s="9"/>
      <c r="B1528" s="5"/>
      <c r="C1528" s="5"/>
      <c r="D1528" s="5"/>
      <c r="E1528" s="5"/>
    </row>
    <row r="1529" spans="1:5">
      <c r="A1529" s="9"/>
      <c r="B1529" s="5"/>
      <c r="C1529" s="5"/>
      <c r="D1529" s="5"/>
      <c r="E1529" s="5"/>
    </row>
    <row r="1530" spans="1:5">
      <c r="A1530" s="9"/>
      <c r="B1530" s="5"/>
      <c r="C1530" s="5"/>
      <c r="D1530" s="5"/>
      <c r="E1530" s="5"/>
    </row>
    <row r="1531" spans="1:5">
      <c r="A1531" s="9"/>
      <c r="B1531" s="5"/>
      <c r="C1531" s="5"/>
      <c r="D1531" s="5"/>
      <c r="E1531" s="5"/>
    </row>
    <row r="1532" spans="1:5">
      <c r="A1532" s="9"/>
      <c r="B1532" s="5"/>
      <c r="C1532" s="5"/>
      <c r="D1532" s="5"/>
      <c r="E1532" s="5"/>
    </row>
    <row r="1533" spans="1:5">
      <c r="A1533" s="9"/>
      <c r="B1533" s="5"/>
      <c r="C1533" s="5"/>
      <c r="D1533" s="5"/>
      <c r="E1533" s="5"/>
    </row>
    <row r="1534" spans="1:5">
      <c r="A1534" s="9"/>
      <c r="B1534" s="5"/>
      <c r="C1534" s="5"/>
      <c r="D1534" s="5"/>
      <c r="E1534" s="5"/>
    </row>
    <row r="1535" spans="1:5">
      <c r="A1535" s="9"/>
      <c r="B1535" s="5"/>
      <c r="C1535" s="5"/>
      <c r="D1535" s="5"/>
      <c r="E1535" s="5"/>
    </row>
    <row r="1536" spans="1:5">
      <c r="A1536" s="9"/>
      <c r="B1536" s="5"/>
      <c r="C1536" s="5"/>
      <c r="D1536" s="5"/>
      <c r="E1536" s="5"/>
    </row>
    <row r="1537" spans="1:5">
      <c r="A1537" s="9"/>
      <c r="B1537" s="5"/>
      <c r="C1537" s="5"/>
      <c r="D1537" s="5"/>
      <c r="E1537" s="5"/>
    </row>
    <row r="1538" spans="1:5">
      <c r="A1538" s="9"/>
      <c r="B1538" s="5"/>
      <c r="C1538" s="5"/>
      <c r="D1538" s="5"/>
      <c r="E1538" s="5"/>
    </row>
    <row r="1539" spans="1:5">
      <c r="A1539" s="9"/>
      <c r="B1539" s="5"/>
      <c r="C1539" s="5"/>
      <c r="D1539" s="5"/>
      <c r="E1539" s="5"/>
    </row>
    <row r="1540" spans="1:5">
      <c r="A1540" s="9"/>
      <c r="B1540" s="5"/>
      <c r="C1540" s="5"/>
      <c r="D1540" s="5"/>
      <c r="E1540" s="5"/>
    </row>
    <row r="1541" spans="1:5">
      <c r="A1541" s="9"/>
      <c r="B1541" s="5"/>
      <c r="C1541" s="5"/>
      <c r="D1541" s="5"/>
      <c r="E1541" s="5"/>
    </row>
    <row r="1542" spans="1:5">
      <c r="A1542" s="9"/>
      <c r="B1542" s="5"/>
      <c r="C1542" s="5"/>
      <c r="D1542" s="5"/>
      <c r="E1542" s="5"/>
    </row>
    <row r="1543" spans="1:5">
      <c r="A1543" s="9"/>
      <c r="B1543" s="5"/>
      <c r="C1543" s="5"/>
      <c r="D1543" s="5"/>
      <c r="E1543" s="5"/>
    </row>
    <row r="1544" spans="1:5">
      <c r="A1544" s="9"/>
      <c r="B1544" s="5"/>
      <c r="C1544" s="5"/>
      <c r="D1544" s="5"/>
      <c r="E1544" s="5"/>
    </row>
    <row r="1545" spans="1:5">
      <c r="A1545" s="9"/>
      <c r="B1545" s="5"/>
      <c r="C1545" s="5"/>
      <c r="D1545" s="5"/>
      <c r="E1545" s="5"/>
    </row>
    <row r="1546" spans="1:5">
      <c r="A1546" s="9"/>
      <c r="B1546" s="5"/>
      <c r="C1546" s="5"/>
      <c r="D1546" s="5"/>
      <c r="E1546" s="5"/>
    </row>
    <row r="1547" spans="1:5">
      <c r="A1547" s="9"/>
      <c r="B1547" s="5"/>
      <c r="C1547" s="5"/>
      <c r="D1547" s="5"/>
      <c r="E1547" s="5"/>
    </row>
    <row r="1548" spans="1:5">
      <c r="A1548" s="9"/>
      <c r="B1548" s="5"/>
      <c r="C1548" s="5"/>
      <c r="D1548" s="5"/>
      <c r="E1548" s="5"/>
    </row>
    <row r="1549" spans="1:5">
      <c r="A1549" s="9"/>
      <c r="B1549" s="5"/>
      <c r="C1549" s="5"/>
      <c r="D1549" s="5"/>
      <c r="E1549" s="5"/>
    </row>
    <row r="1550" spans="1:5">
      <c r="A1550" s="9"/>
      <c r="B1550" s="5"/>
      <c r="C1550" s="5"/>
      <c r="D1550" s="5"/>
      <c r="E1550" s="5"/>
    </row>
    <row r="1551" spans="1:5">
      <c r="A1551" s="9"/>
      <c r="B1551" s="5"/>
      <c r="C1551" s="5"/>
      <c r="D1551" s="5"/>
      <c r="E1551" s="5"/>
    </row>
    <row r="1552" spans="1:5">
      <c r="A1552" s="9"/>
      <c r="B1552" s="5"/>
      <c r="C1552" s="5"/>
      <c r="D1552" s="5"/>
      <c r="E1552" s="5"/>
    </row>
    <row r="1553" spans="1:5">
      <c r="A1553" s="9"/>
      <c r="B1553" s="5"/>
      <c r="C1553" s="5"/>
      <c r="D1553" s="5"/>
      <c r="E1553" s="5"/>
    </row>
    <row r="1554" spans="1:5">
      <c r="A1554" s="9"/>
      <c r="B1554" s="5"/>
      <c r="C1554" s="5"/>
      <c r="D1554" s="5"/>
      <c r="E1554" s="5"/>
    </row>
    <row r="1555" spans="1:5">
      <c r="A1555" s="9"/>
      <c r="B1555" s="5"/>
      <c r="C1555" s="5"/>
      <c r="D1555" s="5"/>
      <c r="E1555" s="5"/>
    </row>
    <row r="1556" spans="1:5">
      <c r="A1556" s="9"/>
      <c r="B1556" s="5"/>
      <c r="C1556" s="5"/>
      <c r="D1556" s="5"/>
      <c r="E1556" s="5"/>
    </row>
    <row r="1557" spans="1:5">
      <c r="A1557" s="9"/>
      <c r="B1557" s="5"/>
      <c r="C1557" s="5"/>
      <c r="D1557" s="5"/>
      <c r="E1557" s="5"/>
    </row>
    <row r="1558" spans="1:5">
      <c r="A1558" s="9"/>
      <c r="B1558" s="5"/>
      <c r="C1558" s="5"/>
      <c r="D1558" s="5"/>
      <c r="E1558" s="5"/>
    </row>
    <row r="1559" spans="1:5">
      <c r="A1559" s="9"/>
      <c r="B1559" s="5"/>
      <c r="C1559" s="5"/>
      <c r="D1559" s="5"/>
      <c r="E1559" s="5"/>
    </row>
    <row r="1560" spans="1:5">
      <c r="A1560" s="9"/>
      <c r="B1560" s="5"/>
      <c r="C1560" s="5"/>
      <c r="D1560" s="5"/>
      <c r="E1560" s="5"/>
    </row>
    <row r="1561" spans="1:5">
      <c r="A1561" s="9"/>
      <c r="B1561" s="5"/>
      <c r="C1561" s="5"/>
      <c r="D1561" s="5"/>
      <c r="E1561" s="5"/>
    </row>
    <row r="1562" spans="1:5">
      <c r="A1562" s="9"/>
      <c r="B1562" s="5"/>
      <c r="C1562" s="5"/>
      <c r="D1562" s="5"/>
      <c r="E1562" s="5"/>
    </row>
    <row r="1563" spans="1:5">
      <c r="A1563" s="9"/>
      <c r="B1563" s="5"/>
      <c r="C1563" s="5"/>
      <c r="D1563" s="5"/>
      <c r="E1563" s="5"/>
    </row>
    <row r="1564" spans="1:5">
      <c r="A1564" s="9"/>
      <c r="B1564" s="5"/>
      <c r="C1564" s="5"/>
      <c r="D1564" s="5"/>
      <c r="E1564" s="5"/>
    </row>
    <row r="1565" spans="1:5">
      <c r="A1565" s="9"/>
      <c r="B1565" s="5"/>
      <c r="C1565" s="5"/>
      <c r="D1565" s="5"/>
      <c r="E1565" s="5"/>
    </row>
    <row r="1566" spans="1:5">
      <c r="A1566" s="9"/>
      <c r="B1566" s="5"/>
      <c r="C1566" s="5"/>
      <c r="D1566" s="5"/>
      <c r="E1566" s="5"/>
    </row>
    <row r="1567" spans="1:5">
      <c r="A1567" s="9"/>
      <c r="B1567" s="5"/>
      <c r="C1567" s="5"/>
      <c r="D1567" s="5"/>
      <c r="E1567" s="5"/>
    </row>
    <row r="1568" spans="1:5">
      <c r="A1568" s="9"/>
      <c r="B1568" s="5"/>
      <c r="C1568" s="5"/>
      <c r="D1568" s="5"/>
      <c r="E1568" s="5"/>
    </row>
    <row r="1569" spans="1:5">
      <c r="A1569" s="9"/>
      <c r="B1569" s="5"/>
      <c r="C1569" s="5"/>
      <c r="D1569" s="5"/>
      <c r="E1569" s="5"/>
    </row>
    <row r="1570" spans="1:5">
      <c r="A1570" s="9"/>
      <c r="B1570" s="5"/>
      <c r="C1570" s="5"/>
      <c r="D1570" s="5"/>
      <c r="E1570" s="5"/>
    </row>
    <row r="1571" spans="1:5">
      <c r="A1571" s="9"/>
      <c r="B1571" s="5"/>
      <c r="C1571" s="5"/>
      <c r="D1571" s="5"/>
      <c r="E1571" s="5"/>
    </row>
  </sheetData>
  <phoneticPr fontId="2" type="noConversion"/>
  <hyperlinks>
    <hyperlink ref="A1" tooltip="Quantiwise7G" display="     Refresh     " xr:uid="{C1F8E09F-FD39-4156-9ED6-8A3E55A092F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0D881-6E91-8240-8E67-2610D57D2B61}">
  <sheetPr>
    <tabColor rgb="FFFF0000"/>
  </sheetPr>
  <dimension ref="B2:AD85"/>
  <sheetViews>
    <sheetView tabSelected="1" zoomScale="112" zoomScaleNormal="112" workbookViewId="0">
      <selection activeCell="D7" sqref="D7"/>
    </sheetView>
  </sheetViews>
  <sheetFormatPr baseColWidth="10" defaultColWidth="9" defaultRowHeight="14" outlineLevelRow="1" outlineLevelCol="1"/>
  <cols>
    <col min="1" max="1" width="2.6640625" style="31" customWidth="1"/>
    <col min="2" max="2" width="25.5" style="239" customWidth="1"/>
    <col min="3" max="9" width="9.1640625" style="31" customWidth="1"/>
    <col min="10" max="14" width="9.1640625" style="31" hidden="1" customWidth="1" outlineLevel="1"/>
    <col min="15" max="15" width="9.1640625" style="31" customWidth="1" collapsed="1"/>
    <col min="16" max="16" width="25.5" style="239" customWidth="1"/>
    <col min="17" max="21" width="9.1640625" style="31" customWidth="1"/>
    <col min="22" max="22" width="9.1640625" style="31" customWidth="1" outlineLevel="1"/>
    <col min="23" max="23" width="9.1640625" style="31" customWidth="1"/>
    <col min="24" max="28" width="9.1640625" style="31" hidden="1" customWidth="1" outlineLevel="1"/>
    <col min="29" max="29" width="9" style="31" collapsed="1"/>
    <col min="30" max="16384" width="9" style="31"/>
  </cols>
  <sheetData>
    <row r="2" spans="2:30">
      <c r="B2" s="472" t="s">
        <v>507</v>
      </c>
      <c r="C2" s="471" t="s">
        <v>506</v>
      </c>
      <c r="D2" s="470" t="s">
        <v>505</v>
      </c>
      <c r="E2" s="469">
        <v>202506</v>
      </c>
      <c r="F2" s="468" t="s">
        <v>504</v>
      </c>
      <c r="G2" s="467">
        <v>200</v>
      </c>
    </row>
    <row r="3" spans="2:30">
      <c r="B3" s="31"/>
    </row>
    <row r="4" spans="2:30" s="239" customFormat="1">
      <c r="B4" s="744" t="s">
        <v>5372</v>
      </c>
      <c r="P4" s="744" t="s">
        <v>5373</v>
      </c>
    </row>
    <row r="5" spans="2:30" ht="15" thickBot="1">
      <c r="B5" s="239" t="s">
        <v>503</v>
      </c>
    </row>
    <row r="6" spans="2:30" ht="16" thickBot="1">
      <c r="B6" s="466" t="s">
        <v>5371</v>
      </c>
      <c r="C6" s="461">
        <f>Model_별도!J3</f>
        <v>2020</v>
      </c>
      <c r="D6" s="461">
        <f>Model_별도!K3</f>
        <v>2021</v>
      </c>
      <c r="E6" s="461">
        <f>Model_별도!L3</f>
        <v>2022</v>
      </c>
      <c r="F6" s="461">
        <f>Model_별도!M3</f>
        <v>2023</v>
      </c>
      <c r="G6" s="461">
        <f>Model_별도!N3</f>
        <v>2024</v>
      </c>
      <c r="H6" s="461" t="str">
        <f>RIGHT(Model_별도!O3,5)</f>
        <v>24.2Q</v>
      </c>
      <c r="I6" s="461" t="str">
        <f>RIGHT(Model_별도!P3,5)</f>
        <v>25.2Q</v>
      </c>
      <c r="J6" s="461" t="str">
        <f>Model_별도!Q21</f>
        <v>2025E</v>
      </c>
      <c r="K6" s="461" t="str">
        <f>Model_별도!R21</f>
        <v>2026E</v>
      </c>
      <c r="L6" s="461" t="str">
        <f>Model_별도!S21</f>
        <v>2027E</v>
      </c>
      <c r="M6" s="461">
        <f>Model_별도!T21</f>
        <v>0</v>
      </c>
      <c r="N6" s="460">
        <f>Model_별도!U21</f>
        <v>0</v>
      </c>
      <c r="P6" s="466" t="s">
        <v>502</v>
      </c>
      <c r="Q6" s="465">
        <f>Model_연결!J21</f>
        <v>2020</v>
      </c>
      <c r="R6" s="464">
        <f>Model_연결!K21</f>
        <v>2021</v>
      </c>
      <c r="S6" s="464">
        <f>Model_연결!L21</f>
        <v>2022</v>
      </c>
      <c r="T6" s="464">
        <f>Model_연결!M21</f>
        <v>2023</v>
      </c>
      <c r="U6" s="462">
        <f>Model_연결!N21</f>
        <v>2024</v>
      </c>
      <c r="V6" s="463" t="str">
        <f>H6</f>
        <v>24.2Q</v>
      </c>
      <c r="W6" s="462" t="str">
        <f>I6</f>
        <v>25.2Q</v>
      </c>
      <c r="X6" s="461" t="str">
        <f>Model_연결!Q21</f>
        <v>2025E</v>
      </c>
      <c r="Y6" s="461" t="str">
        <f>Model_연결!R21</f>
        <v>2026E</v>
      </c>
      <c r="Z6" s="461" t="str">
        <f>Model_연결!S21</f>
        <v>2027E</v>
      </c>
      <c r="AA6" s="461">
        <f>Model_연결!T21</f>
        <v>0</v>
      </c>
      <c r="AB6" s="460">
        <f>Model_연결!U21</f>
        <v>0</v>
      </c>
    </row>
    <row r="7" spans="2:30" ht="18" thickTop="1" thickBot="1">
      <c r="B7" s="459" t="s">
        <v>317</v>
      </c>
      <c r="C7" s="319">
        <f>Model_별도!J81</f>
        <v>211.51</v>
      </c>
      <c r="D7" s="319">
        <f>Model_별도!K81</f>
        <v>212.39</v>
      </c>
      <c r="E7" s="319">
        <f>Model_별도!L81</f>
        <v>377.54</v>
      </c>
      <c r="F7" s="319">
        <f>Model_별도!M81</f>
        <v>343.34</v>
      </c>
      <c r="G7" s="319">
        <f>Model_별도!N81</f>
        <v>264.7</v>
      </c>
      <c r="H7" s="319">
        <f>Model_별도!O81</f>
        <v>344.16</v>
      </c>
      <c r="I7" s="319">
        <f>Model_별도!P81</f>
        <v>561.75</v>
      </c>
      <c r="J7" s="319">
        <f>Model_별도!Q81</f>
        <v>319.68</v>
      </c>
      <c r="K7" s="319">
        <f>Model_별도!R81</f>
        <v>394.91950000000003</v>
      </c>
      <c r="L7" s="319">
        <f>Model_별도!S81</f>
        <v>456.57203750000002</v>
      </c>
      <c r="M7" s="319">
        <f>Model_별도!T81</f>
        <v>0</v>
      </c>
      <c r="N7" s="318">
        <f>Model_별도!U81</f>
        <v>0</v>
      </c>
      <c r="P7" s="458" t="s">
        <v>317</v>
      </c>
      <c r="Q7" s="446">
        <f>Model_연결!J81</f>
        <v>0</v>
      </c>
      <c r="R7" s="447">
        <f>Model_연결!K81</f>
        <v>0</v>
      </c>
      <c r="S7" s="447">
        <f>Model_연결!L81</f>
        <v>0</v>
      </c>
      <c r="T7" s="447">
        <f>Model_연결!M81</f>
        <v>0</v>
      </c>
      <c r="U7" s="445">
        <f>Model_연결!N81</f>
        <v>0</v>
      </c>
      <c r="V7" s="446">
        <f>Model_연결!O81</f>
        <v>0</v>
      </c>
      <c r="W7" s="445">
        <f>Model_연결!P81</f>
        <v>0</v>
      </c>
      <c r="X7" s="319" t="e">
        <f>Model_연결!Q81</f>
        <v>#DIV/0!</v>
      </c>
      <c r="Y7" s="319" t="e">
        <f>Model_연결!R81</f>
        <v>#DIV/0!</v>
      </c>
      <c r="Z7" s="319" t="e">
        <f>Model_연결!S81</f>
        <v>#DIV/0!</v>
      </c>
      <c r="AA7" s="319">
        <f>Model_연결!T81</f>
        <v>0</v>
      </c>
      <c r="AB7" s="318">
        <f>Model_연결!U81</f>
        <v>0</v>
      </c>
      <c r="AC7" s="352"/>
      <c r="AD7" s="352"/>
    </row>
    <row r="8" spans="2:30" ht="15">
      <c r="B8" s="363" t="s">
        <v>501</v>
      </c>
      <c r="C8" s="281">
        <f>Model_별도!J62+Model_별도!J63</f>
        <v>176.06</v>
      </c>
      <c r="D8" s="281">
        <f>Model_별도!K62+Model_별도!K63</f>
        <v>185.83</v>
      </c>
      <c r="E8" s="281">
        <f>Model_별도!L62+Model_별도!L63</f>
        <v>182.06</v>
      </c>
      <c r="F8" s="281">
        <f>Model_별도!M62+Model_별도!M63</f>
        <v>217.37</v>
      </c>
      <c r="G8" s="281">
        <f>Model_별도!N62+Model_별도!N63</f>
        <v>141.6</v>
      </c>
      <c r="H8" s="281">
        <f>Model_별도!O62+Model_별도!O63</f>
        <v>240.75</v>
      </c>
      <c r="I8" s="281">
        <f>Model_별도!P62+Model_별도!P63</f>
        <v>82.32</v>
      </c>
      <c r="J8" s="281">
        <f>Model_별도!Q62+Model_별도!Q63</f>
        <v>314.84000000000003</v>
      </c>
      <c r="K8" s="281">
        <f>Model_별도!R62+Model_별도!R63</f>
        <v>390.07950000000005</v>
      </c>
      <c r="L8" s="281">
        <f>Model_별도!S62+Model_별도!S63</f>
        <v>451.73203750000005</v>
      </c>
      <c r="M8" s="281">
        <f>Model_별도!T62+Model_별도!T63</f>
        <v>0</v>
      </c>
      <c r="N8" s="280">
        <f>Model_별도!U62+Model_별도!U63</f>
        <v>0</v>
      </c>
      <c r="P8" s="362" t="s">
        <v>501</v>
      </c>
      <c r="Q8" s="429">
        <f>Model_연결!J62+Model_연결!J63</f>
        <v>0</v>
      </c>
      <c r="R8" s="430">
        <f>Model_연결!K62+Model_연결!K63</f>
        <v>0</v>
      </c>
      <c r="S8" s="430">
        <f>Model_연결!L62+Model_연결!L63</f>
        <v>0</v>
      </c>
      <c r="T8" s="430">
        <f>Model_연결!M62+Model_연결!M63</f>
        <v>0</v>
      </c>
      <c r="U8" s="428">
        <f>Model_연결!N62+Model_연결!N63</f>
        <v>0</v>
      </c>
      <c r="V8" s="429">
        <f>Model_연결!O62+Model_연결!O63</f>
        <v>0</v>
      </c>
      <c r="W8" s="428">
        <f>Model_연결!P62+Model_연결!P63</f>
        <v>0</v>
      </c>
      <c r="X8" s="281" t="e">
        <f>Model_연결!Q62+Model_연결!Q63</f>
        <v>#DIV/0!</v>
      </c>
      <c r="Y8" s="281" t="e">
        <f>Model_연결!R62+Model_연결!R63</f>
        <v>#DIV/0!</v>
      </c>
      <c r="Z8" s="281" t="e">
        <f>Model_연결!S62+Model_연결!S63</f>
        <v>#DIV/0!</v>
      </c>
      <c r="AA8" s="281">
        <f>Model_연결!T62+Model_연결!T63</f>
        <v>0</v>
      </c>
      <c r="AB8" s="280">
        <f>Model_연결!U62+Model_연결!U63</f>
        <v>0</v>
      </c>
      <c r="AC8" s="352"/>
      <c r="AD8" s="352"/>
    </row>
    <row r="9" spans="2:30" ht="15">
      <c r="B9" s="363" t="s">
        <v>500</v>
      </c>
      <c r="C9" s="281">
        <f>Model_별도!J72</f>
        <v>13.13</v>
      </c>
      <c r="D9" s="281">
        <f>Model_별도!K72</f>
        <v>22.68</v>
      </c>
      <c r="E9" s="281">
        <f>Model_별도!L72</f>
        <v>93.09</v>
      </c>
      <c r="F9" s="281">
        <f>Model_별도!M72</f>
        <v>59.66</v>
      </c>
      <c r="G9" s="281">
        <f>Model_별도!N72</f>
        <v>72.95</v>
      </c>
      <c r="H9" s="281">
        <f>Model_별도!O72</f>
        <v>63.62</v>
      </c>
      <c r="I9" s="281">
        <f>Model_별도!P72</f>
        <v>76.790000000000006</v>
      </c>
      <c r="J9" s="281">
        <f>Model_별도!Q72</f>
        <v>0</v>
      </c>
      <c r="K9" s="281">
        <f>Model_별도!R72</f>
        <v>0</v>
      </c>
      <c r="L9" s="281">
        <f>Model_별도!S72</f>
        <v>0</v>
      </c>
      <c r="M9" s="281">
        <f>Model_별도!T72</f>
        <v>0</v>
      </c>
      <c r="N9" s="280">
        <f>Model_별도!U72</f>
        <v>0</v>
      </c>
      <c r="P9" s="362" t="s">
        <v>500</v>
      </c>
      <c r="Q9" s="429">
        <f>Model_연결!J71</f>
        <v>0</v>
      </c>
      <c r="R9" s="430">
        <f>Model_연결!K71</f>
        <v>0</v>
      </c>
      <c r="S9" s="430">
        <f>Model_연결!L71</f>
        <v>0</v>
      </c>
      <c r="T9" s="430">
        <f>Model_연결!M71</f>
        <v>0</v>
      </c>
      <c r="U9" s="428">
        <f>Model_연결!N71</f>
        <v>0</v>
      </c>
      <c r="V9" s="429">
        <f>Model_연결!O71</f>
        <v>0</v>
      </c>
      <c r="W9" s="428">
        <f>Model_연결!P71</f>
        <v>0</v>
      </c>
      <c r="X9" s="281" t="e">
        <f>Model_연결!Q71</f>
        <v>#DIV/0!</v>
      </c>
      <c r="Y9" s="281" t="e">
        <f>Model_연결!R71</f>
        <v>#DIV/0!</v>
      </c>
      <c r="Z9" s="281" t="e">
        <f>Model_연결!S71</f>
        <v>#DIV/0!</v>
      </c>
      <c r="AA9" s="281">
        <f>Model_연결!T71</f>
        <v>0</v>
      </c>
      <c r="AB9" s="280">
        <f>Model_연결!U71</f>
        <v>0</v>
      </c>
      <c r="AC9" s="352"/>
      <c r="AD9" s="352"/>
    </row>
    <row r="10" spans="2:30" ht="15">
      <c r="B10" s="363" t="s">
        <v>499</v>
      </c>
      <c r="C10" s="281">
        <f>Model_별도!J76</f>
        <v>0</v>
      </c>
      <c r="D10" s="281">
        <f>Model_별도!K76</f>
        <v>0</v>
      </c>
      <c r="E10" s="281">
        <f>Model_별도!L76</f>
        <v>83.17</v>
      </c>
      <c r="F10" s="281">
        <f>Model_별도!M76</f>
        <v>48.8</v>
      </c>
      <c r="G10" s="281">
        <f>Model_별도!N76</f>
        <v>35.83</v>
      </c>
      <c r="H10" s="281">
        <f>Model_별도!O76</f>
        <v>29.91</v>
      </c>
      <c r="I10" s="281">
        <f>Model_별도!P76</f>
        <v>40.11</v>
      </c>
      <c r="J10" s="281">
        <f>Model_별도!Q76</f>
        <v>0</v>
      </c>
      <c r="K10" s="281">
        <f>Model_별도!R76</f>
        <v>0</v>
      </c>
      <c r="L10" s="281">
        <f>Model_별도!S76</f>
        <v>0</v>
      </c>
      <c r="M10" s="281">
        <f>Model_별도!T76</f>
        <v>0</v>
      </c>
      <c r="N10" s="280">
        <f>Model_별도!U76</f>
        <v>0</v>
      </c>
      <c r="P10" s="362" t="s">
        <v>499</v>
      </c>
      <c r="Q10" s="429">
        <f>Model_연결!J77</f>
        <v>0</v>
      </c>
      <c r="R10" s="430">
        <f>Model_연결!K77</f>
        <v>0</v>
      </c>
      <c r="S10" s="430">
        <f>Model_연결!L77</f>
        <v>0</v>
      </c>
      <c r="T10" s="430">
        <f>Model_연결!M77</f>
        <v>0</v>
      </c>
      <c r="U10" s="428">
        <f>Model_연결!N77</f>
        <v>0</v>
      </c>
      <c r="V10" s="429">
        <f>Model_연결!O77</f>
        <v>0</v>
      </c>
      <c r="W10" s="428">
        <f>Model_연결!P77</f>
        <v>0</v>
      </c>
      <c r="X10" s="281" t="e">
        <f>Model_연결!Q77</f>
        <v>#DIV/0!</v>
      </c>
      <c r="Y10" s="281" t="e">
        <f>Model_연결!R77</f>
        <v>#DIV/0!</v>
      </c>
      <c r="Z10" s="281" t="e">
        <f>Model_연결!S77</f>
        <v>#DIV/0!</v>
      </c>
      <c r="AA10" s="281">
        <f>Model_연결!T77</f>
        <v>0</v>
      </c>
      <c r="AB10" s="280">
        <f>Model_연결!U77</f>
        <v>0</v>
      </c>
      <c r="AC10" s="352"/>
      <c r="AD10" s="352"/>
    </row>
    <row r="11" spans="2:30" ht="16" thickBot="1">
      <c r="B11" s="457" t="s">
        <v>498</v>
      </c>
      <c r="C11" s="365">
        <f t="shared" ref="C11:N11" si="0">C7-SUM(C8:C10)</f>
        <v>22.319999999999993</v>
      </c>
      <c r="D11" s="365">
        <f t="shared" si="0"/>
        <v>3.879999999999967</v>
      </c>
      <c r="E11" s="365">
        <f t="shared" si="0"/>
        <v>19.220000000000027</v>
      </c>
      <c r="F11" s="365">
        <f t="shared" si="0"/>
        <v>17.509999999999991</v>
      </c>
      <c r="G11" s="365">
        <f t="shared" si="0"/>
        <v>14.319999999999993</v>
      </c>
      <c r="H11" s="365">
        <f t="shared" si="0"/>
        <v>9.8799999999999955</v>
      </c>
      <c r="I11" s="365">
        <f t="shared" si="0"/>
        <v>362.53</v>
      </c>
      <c r="J11" s="365">
        <f t="shared" si="0"/>
        <v>4.839999999999975</v>
      </c>
      <c r="K11" s="365">
        <f t="shared" si="0"/>
        <v>4.839999999999975</v>
      </c>
      <c r="L11" s="365">
        <f t="shared" si="0"/>
        <v>4.839999999999975</v>
      </c>
      <c r="M11" s="365">
        <f t="shared" si="0"/>
        <v>0</v>
      </c>
      <c r="N11" s="364">
        <f t="shared" si="0"/>
        <v>0</v>
      </c>
      <c r="P11" s="456" t="s">
        <v>498</v>
      </c>
      <c r="Q11" s="439">
        <f t="shared" ref="Q11:AB11" si="1">Q7-SUM(Q8:Q10)</f>
        <v>0</v>
      </c>
      <c r="R11" s="440">
        <f t="shared" si="1"/>
        <v>0</v>
      </c>
      <c r="S11" s="440">
        <f t="shared" si="1"/>
        <v>0</v>
      </c>
      <c r="T11" s="440">
        <f t="shared" si="1"/>
        <v>0</v>
      </c>
      <c r="U11" s="438">
        <f t="shared" si="1"/>
        <v>0</v>
      </c>
      <c r="V11" s="439">
        <f t="shared" si="1"/>
        <v>0</v>
      </c>
      <c r="W11" s="438">
        <f t="shared" si="1"/>
        <v>0</v>
      </c>
      <c r="X11" s="365" t="e">
        <f t="shared" si="1"/>
        <v>#DIV/0!</v>
      </c>
      <c r="Y11" s="365" t="e">
        <f t="shared" si="1"/>
        <v>#DIV/0!</v>
      </c>
      <c r="Z11" s="365" t="e">
        <f t="shared" si="1"/>
        <v>#DIV/0!</v>
      </c>
      <c r="AA11" s="365">
        <f t="shared" si="1"/>
        <v>0</v>
      </c>
      <c r="AB11" s="364">
        <f t="shared" si="1"/>
        <v>0</v>
      </c>
      <c r="AC11" s="352"/>
      <c r="AD11" s="352"/>
    </row>
    <row r="12" spans="2:30" ht="17" thickBot="1">
      <c r="B12" s="449" t="s">
        <v>290</v>
      </c>
      <c r="C12" s="319">
        <f>Model_별도!J96</f>
        <v>1092.73</v>
      </c>
      <c r="D12" s="319">
        <f>Model_별도!K96</f>
        <v>948.22</v>
      </c>
      <c r="E12" s="319">
        <f>Model_별도!L96</f>
        <v>1763.92</v>
      </c>
      <c r="F12" s="319">
        <f>Model_별도!M96</f>
        <v>1751.71</v>
      </c>
      <c r="G12" s="319">
        <f>Model_별도!N96</f>
        <v>1360.18</v>
      </c>
      <c r="H12" s="319">
        <f>Model_별도!O96</f>
        <v>1646.52</v>
      </c>
      <c r="I12" s="319">
        <f>Model_별도!P96</f>
        <v>988.13</v>
      </c>
      <c r="J12" s="319">
        <f>Model_별도!Q96</f>
        <v>1254.0400000000002</v>
      </c>
      <c r="K12" s="319">
        <f>Model_별도!R96</f>
        <v>1179.0205000000001</v>
      </c>
      <c r="L12" s="319">
        <f>Model_별도!S96</f>
        <v>1117.5879625</v>
      </c>
      <c r="M12" s="319">
        <f>Model_별도!T96</f>
        <v>0</v>
      </c>
      <c r="N12" s="318">
        <f>Model_별도!U96</f>
        <v>0</v>
      </c>
      <c r="P12" s="448" t="s">
        <v>290</v>
      </c>
      <c r="Q12" s="446">
        <f>Model_연결!J96</f>
        <v>0</v>
      </c>
      <c r="R12" s="447">
        <f>Model_연결!K96</f>
        <v>0</v>
      </c>
      <c r="S12" s="447">
        <f>Model_연결!L96</f>
        <v>0</v>
      </c>
      <c r="T12" s="447">
        <f>Model_연결!M96</f>
        <v>0</v>
      </c>
      <c r="U12" s="445">
        <f>Model_연결!N96</f>
        <v>0</v>
      </c>
      <c r="V12" s="446">
        <f>Model_연결!O96</f>
        <v>0</v>
      </c>
      <c r="W12" s="445">
        <f>Model_연결!P96</f>
        <v>0</v>
      </c>
      <c r="X12" s="319" t="e">
        <f>Model_연결!Q96</f>
        <v>#DIV/0!</v>
      </c>
      <c r="Y12" s="319" t="e">
        <f>Model_연결!R96</f>
        <v>#DIV/0!</v>
      </c>
      <c r="Z12" s="319" t="e">
        <f>Model_연결!S96</f>
        <v>#DIV/0!</v>
      </c>
      <c r="AA12" s="319">
        <f>Model_연결!T96</f>
        <v>0</v>
      </c>
      <c r="AB12" s="318">
        <f>Model_연결!U96</f>
        <v>0</v>
      </c>
      <c r="AC12" s="352"/>
      <c r="AD12" s="352"/>
    </row>
    <row r="13" spans="2:30" ht="15">
      <c r="B13" s="363" t="s">
        <v>497</v>
      </c>
      <c r="C13" s="281">
        <f>Model_별도!J90</f>
        <v>1.73</v>
      </c>
      <c r="D13" s="281">
        <f>Model_별도!K90</f>
        <v>4.18</v>
      </c>
      <c r="E13" s="281">
        <f>Model_별도!L90</f>
        <v>14.13</v>
      </c>
      <c r="F13" s="281">
        <f>Model_별도!M90</f>
        <v>10.95</v>
      </c>
      <c r="G13" s="281">
        <f>Model_별도!N90</f>
        <v>0.6</v>
      </c>
      <c r="H13" s="281">
        <f>Model_별도!O90</f>
        <v>3.08</v>
      </c>
      <c r="I13" s="281">
        <f>Model_별도!P90</f>
        <v>0.42</v>
      </c>
      <c r="J13" s="281">
        <f>Model_별도!Q90</f>
        <v>0.6</v>
      </c>
      <c r="K13" s="281">
        <f>Model_별도!R90</f>
        <v>0.6</v>
      </c>
      <c r="L13" s="281">
        <f>Model_별도!S90</f>
        <v>0.6</v>
      </c>
      <c r="M13" s="281">
        <f>Model_별도!T90</f>
        <v>0</v>
      </c>
      <c r="N13" s="280">
        <f>Model_별도!U90</f>
        <v>0</v>
      </c>
      <c r="P13" s="362" t="s">
        <v>497</v>
      </c>
      <c r="Q13" s="429">
        <f>Model_연결!J90</f>
        <v>0</v>
      </c>
      <c r="R13" s="430">
        <f>Model_연결!K90</f>
        <v>0</v>
      </c>
      <c r="S13" s="430">
        <f>Model_연결!L90</f>
        <v>0</v>
      </c>
      <c r="T13" s="430">
        <f>Model_연결!M90</f>
        <v>0</v>
      </c>
      <c r="U13" s="428">
        <f>Model_연결!N90</f>
        <v>0</v>
      </c>
      <c r="V13" s="429">
        <f>Model_연결!O90</f>
        <v>0</v>
      </c>
      <c r="W13" s="428">
        <f>Model_연결!P90</f>
        <v>0</v>
      </c>
      <c r="X13" s="281">
        <f>Model_연결!Q90</f>
        <v>0</v>
      </c>
      <c r="Y13" s="281">
        <f>Model_연결!R90</f>
        <v>0</v>
      </c>
      <c r="Z13" s="281">
        <f>Model_연결!S90</f>
        <v>0</v>
      </c>
      <c r="AA13" s="281">
        <f>Model_연결!T90</f>
        <v>0</v>
      </c>
      <c r="AB13" s="280"/>
      <c r="AC13" s="352"/>
      <c r="AD13" s="352"/>
    </row>
    <row r="14" spans="2:30" ht="15">
      <c r="B14" s="363" t="s">
        <v>496</v>
      </c>
      <c r="C14" s="281">
        <f>Model_별도!J86+Model_별도!J84+Model_별도!J85+Model_별도!J82</f>
        <v>1044.27</v>
      </c>
      <c r="D14" s="281">
        <f>Model_별도!K86+Model_별도!K84+Model_별도!K85+Model_별도!K82</f>
        <v>888.59</v>
      </c>
      <c r="E14" s="281">
        <f>Model_별도!L86+Model_별도!L84+Model_별도!L85+Model_별도!L82</f>
        <v>1621.29</v>
      </c>
      <c r="F14" s="281">
        <f>Model_별도!M86+Model_별도!M84+Model_별도!M85+Model_별도!M82</f>
        <v>1566.17</v>
      </c>
      <c r="G14" s="281">
        <f>Model_별도!N86+Model_별도!N84+Model_별도!N85+Model_별도!N82</f>
        <v>1218.9300000000003</v>
      </c>
      <c r="H14" s="281">
        <f>Model_별도!O86+Model_별도!O84+Model_별도!O85+Model_별도!O82</f>
        <v>1504.0100000000002</v>
      </c>
      <c r="I14" s="281">
        <f>Model_별도!P86+Model_별도!P84+Model_별도!P85+Model_별도!P82</f>
        <v>860.81</v>
      </c>
      <c r="J14" s="281">
        <f>Model_별도!Q86+Model_별도!Q84+Model_별도!Q85+Model_별도!Q82</f>
        <v>1112.7900000000002</v>
      </c>
      <c r="K14" s="281">
        <f>Model_별도!R86+Model_별도!R84+Model_별도!R85+Model_별도!R82</f>
        <v>1037.7705000000001</v>
      </c>
      <c r="L14" s="281">
        <f>Model_별도!S86+Model_별도!S84+Model_별도!S85+Model_별도!S82</f>
        <v>976.33796250000012</v>
      </c>
      <c r="M14" s="281">
        <f>Model_별도!T86+Model_별도!T84+Model_별도!T85+Model_별도!T82</f>
        <v>0</v>
      </c>
      <c r="N14" s="280">
        <f>Model_별도!U86+Model_별도!U84+Model_별도!U85+Model_별도!U82</f>
        <v>0</v>
      </c>
      <c r="P14" s="362" t="s">
        <v>496</v>
      </c>
      <c r="Q14" s="429">
        <f>Model_연결!J86+Model_연결!J84+Model_연결!J82+Model_연결!J85</f>
        <v>0</v>
      </c>
      <c r="R14" s="430">
        <f>Model_연결!K86+Model_연결!K84+Model_연결!K82+Model_연결!K85</f>
        <v>0</v>
      </c>
      <c r="S14" s="430">
        <f>Model_연결!L86+Model_연결!L84+Model_연결!L82+Model_연결!L85</f>
        <v>0</v>
      </c>
      <c r="T14" s="430">
        <f>Model_연결!M86+Model_연결!M84+Model_연결!M82+Model_연결!M85</f>
        <v>0</v>
      </c>
      <c r="U14" s="428">
        <f>Model_연결!N86+Model_연결!N84+Model_연결!N82+Model_연결!N85</f>
        <v>0</v>
      </c>
      <c r="V14" s="429">
        <f>Model_연결!O86+Model_연결!O84+Model_연결!O82+Model_연결!O85</f>
        <v>0</v>
      </c>
      <c r="W14" s="428">
        <f>Model_연결!P86+Model_연결!P84+Model_연결!P82+Model_연결!P85</f>
        <v>0</v>
      </c>
      <c r="X14" s="281" t="e">
        <f>Model_연결!Q86+Model_연결!Q84+Model_연결!Q82+Model_연결!Q85</f>
        <v>#DIV/0!</v>
      </c>
      <c r="Y14" s="281" t="e">
        <f>Model_연결!R86+Model_연결!R84+Model_연결!R82+Model_연결!R85</f>
        <v>#DIV/0!</v>
      </c>
      <c r="Z14" s="281" t="e">
        <f>Model_연결!S86+Model_연결!S84+Model_연결!S82+Model_연결!S85</f>
        <v>#DIV/0!</v>
      </c>
      <c r="AA14" s="281">
        <f>Model_연결!T86+Model_연결!T84+Model_연결!T82+Model_연결!T85</f>
        <v>0</v>
      </c>
      <c r="AB14" s="280">
        <f>Model_연결!U86+Model_연결!U84+Model_연결!U82+Model_연결!U85</f>
        <v>0</v>
      </c>
      <c r="AC14" s="352"/>
      <c r="AD14" s="352"/>
    </row>
    <row r="15" spans="2:30" ht="15">
      <c r="B15" s="363" t="s">
        <v>495</v>
      </c>
      <c r="C15" s="281">
        <f>Model_별도!J88</f>
        <v>2.19</v>
      </c>
      <c r="D15" s="281">
        <f>Model_별도!K88</f>
        <v>7.73</v>
      </c>
      <c r="E15" s="281">
        <f>Model_별도!L88</f>
        <v>28.39</v>
      </c>
      <c r="F15" s="281">
        <f>Model_별도!M88</f>
        <v>21.37</v>
      </c>
      <c r="G15" s="281">
        <f>Model_별도!N88</f>
        <v>15.74</v>
      </c>
      <c r="H15" s="281">
        <f>Model_별도!O88</f>
        <v>19.23</v>
      </c>
      <c r="I15" s="281">
        <f>Model_별도!P88</f>
        <v>10.58</v>
      </c>
      <c r="J15" s="281">
        <f>Model_별도!Q88</f>
        <v>15.74</v>
      </c>
      <c r="K15" s="281">
        <f>Model_별도!R88</f>
        <v>15.74</v>
      </c>
      <c r="L15" s="281">
        <f>Model_별도!S88</f>
        <v>15.74</v>
      </c>
      <c r="M15" s="281">
        <f>Model_별도!T88</f>
        <v>0</v>
      </c>
      <c r="N15" s="280">
        <f>Model_별도!U88</f>
        <v>0</v>
      </c>
      <c r="P15" s="362" t="s">
        <v>495</v>
      </c>
      <c r="Q15" s="429">
        <f>Model_연결!J88</f>
        <v>0</v>
      </c>
      <c r="R15" s="430">
        <f>Model_연결!K88</f>
        <v>0</v>
      </c>
      <c r="S15" s="430">
        <f>Model_연결!L88</f>
        <v>0</v>
      </c>
      <c r="T15" s="430">
        <f>Model_연결!M88</f>
        <v>0</v>
      </c>
      <c r="U15" s="428">
        <f>Model_연결!N88</f>
        <v>0</v>
      </c>
      <c r="V15" s="429">
        <f>Model_연결!O88</f>
        <v>0</v>
      </c>
      <c r="W15" s="428">
        <f>Model_연결!P88</f>
        <v>0</v>
      </c>
      <c r="X15" s="281">
        <f>Model_연결!Q88</f>
        <v>0</v>
      </c>
      <c r="Y15" s="281">
        <f>Model_연결!R88</f>
        <v>0</v>
      </c>
      <c r="Z15" s="281">
        <f>Model_연결!S88</f>
        <v>0</v>
      </c>
      <c r="AA15" s="281">
        <f>Model_연결!T88</f>
        <v>0</v>
      </c>
      <c r="AB15" s="280">
        <f>Model_연결!U88</f>
        <v>0</v>
      </c>
      <c r="AC15" s="352"/>
      <c r="AD15" s="352"/>
    </row>
    <row r="16" spans="2:30" ht="15">
      <c r="B16" s="358" t="s">
        <v>494</v>
      </c>
      <c r="C16" s="357">
        <f>Model_별도!J83</f>
        <v>0</v>
      </c>
      <c r="D16" s="357">
        <f>Model_별도!K83</f>
        <v>0</v>
      </c>
      <c r="E16" s="357">
        <f>Model_별도!L83</f>
        <v>0</v>
      </c>
      <c r="F16" s="357">
        <f>Model_별도!M83</f>
        <v>0</v>
      </c>
      <c r="G16" s="357">
        <f>Model_별도!N83</f>
        <v>0</v>
      </c>
      <c r="H16" s="357">
        <f>Model_별도!O83</f>
        <v>0</v>
      </c>
      <c r="I16" s="357">
        <f>Model_별도!P83</f>
        <v>0</v>
      </c>
      <c r="J16" s="357">
        <f>Model_별도!Q83</f>
        <v>0</v>
      </c>
      <c r="K16" s="357">
        <f>Model_별도!R83</f>
        <v>0</v>
      </c>
      <c r="L16" s="357">
        <f>Model_별도!S83</f>
        <v>0</v>
      </c>
      <c r="M16" s="357">
        <f>Model_별도!T83</f>
        <v>0</v>
      </c>
      <c r="N16" s="406">
        <f>Model_별도!U83</f>
        <v>0</v>
      </c>
      <c r="P16" s="356" t="s">
        <v>493</v>
      </c>
      <c r="Q16" s="451">
        <f>Model_연결!J83</f>
        <v>0</v>
      </c>
      <c r="R16" s="452">
        <f>Model_연결!K83</f>
        <v>0</v>
      </c>
      <c r="S16" s="452">
        <f>Model_연결!L83</f>
        <v>0</v>
      </c>
      <c r="T16" s="452">
        <f>Model_연결!M83</f>
        <v>0</v>
      </c>
      <c r="U16" s="450">
        <f>Model_연결!N83</f>
        <v>0</v>
      </c>
      <c r="V16" s="451">
        <f>Model_연결!O83</f>
        <v>0</v>
      </c>
      <c r="W16" s="450">
        <f>Model_연결!P83</f>
        <v>0</v>
      </c>
      <c r="X16" s="357">
        <f>Model_연결!Q83</f>
        <v>0</v>
      </c>
      <c r="Y16" s="357">
        <f>Model_연결!R83</f>
        <v>0</v>
      </c>
      <c r="Z16" s="357">
        <f>Model_연결!S83</f>
        <v>0</v>
      </c>
      <c r="AA16" s="357">
        <f>Model_연결!T83</f>
        <v>0</v>
      </c>
      <c r="AB16" s="406">
        <f>Model_연결!U83</f>
        <v>0</v>
      </c>
      <c r="AC16" s="352"/>
      <c r="AD16" s="352"/>
    </row>
    <row r="17" spans="2:30" ht="16" thickBot="1">
      <c r="B17" s="455" t="s">
        <v>492</v>
      </c>
      <c r="C17" s="295">
        <f t="shared" ref="C17:N17" si="2">C12-SUM(C13:C16)</f>
        <v>44.539999999999964</v>
      </c>
      <c r="D17" s="295">
        <f t="shared" si="2"/>
        <v>47.720000000000027</v>
      </c>
      <c r="E17" s="295">
        <f t="shared" si="2"/>
        <v>100.1099999999999</v>
      </c>
      <c r="F17" s="295">
        <f t="shared" si="2"/>
        <v>153.22000000000003</v>
      </c>
      <c r="G17" s="295">
        <f t="shared" si="2"/>
        <v>124.90999999999985</v>
      </c>
      <c r="H17" s="295">
        <f t="shared" si="2"/>
        <v>120.19999999999982</v>
      </c>
      <c r="I17" s="295">
        <f t="shared" si="2"/>
        <v>116.32000000000005</v>
      </c>
      <c r="J17" s="295">
        <f t="shared" si="2"/>
        <v>124.91000000000008</v>
      </c>
      <c r="K17" s="295">
        <f t="shared" si="2"/>
        <v>124.91000000000008</v>
      </c>
      <c r="L17" s="295">
        <f t="shared" si="2"/>
        <v>124.90999999999985</v>
      </c>
      <c r="M17" s="295">
        <f t="shared" si="2"/>
        <v>0</v>
      </c>
      <c r="N17" s="294">
        <f t="shared" si="2"/>
        <v>0</v>
      </c>
      <c r="P17" s="454" t="s">
        <v>492</v>
      </c>
      <c r="Q17" s="424">
        <f t="shared" ref="Q17:AB17" si="3">Q12-SUM(Q13:Q16)</f>
        <v>0</v>
      </c>
      <c r="R17" s="425">
        <f t="shared" si="3"/>
        <v>0</v>
      </c>
      <c r="S17" s="425">
        <f t="shared" si="3"/>
        <v>0</v>
      </c>
      <c r="T17" s="425">
        <f t="shared" si="3"/>
        <v>0</v>
      </c>
      <c r="U17" s="423">
        <f t="shared" si="3"/>
        <v>0</v>
      </c>
      <c r="V17" s="424">
        <f t="shared" si="3"/>
        <v>0</v>
      </c>
      <c r="W17" s="423">
        <f t="shared" si="3"/>
        <v>0</v>
      </c>
      <c r="X17" s="295" t="e">
        <f t="shared" si="3"/>
        <v>#DIV/0!</v>
      </c>
      <c r="Y17" s="295" t="e">
        <f t="shared" si="3"/>
        <v>#DIV/0!</v>
      </c>
      <c r="Z17" s="295" t="e">
        <f t="shared" si="3"/>
        <v>#DIV/0!</v>
      </c>
      <c r="AA17" s="295">
        <f t="shared" si="3"/>
        <v>0</v>
      </c>
      <c r="AB17" s="294">
        <f t="shared" si="3"/>
        <v>0</v>
      </c>
      <c r="AC17" s="352"/>
      <c r="AD17" s="352"/>
    </row>
    <row r="18" spans="2:30" ht="17" thickBot="1">
      <c r="B18" s="437" t="s">
        <v>288</v>
      </c>
      <c r="C18" s="375">
        <f t="shared" ref="C18:N18" si="4">C12+C7</f>
        <v>1304.24</v>
      </c>
      <c r="D18" s="375">
        <f t="shared" si="4"/>
        <v>1160.6100000000001</v>
      </c>
      <c r="E18" s="375">
        <f t="shared" si="4"/>
        <v>2141.46</v>
      </c>
      <c r="F18" s="375">
        <f t="shared" si="4"/>
        <v>2095.0500000000002</v>
      </c>
      <c r="G18" s="375">
        <f t="shared" si="4"/>
        <v>1624.88</v>
      </c>
      <c r="H18" s="375">
        <f t="shared" si="4"/>
        <v>1990.68</v>
      </c>
      <c r="I18" s="375">
        <f t="shared" si="4"/>
        <v>1549.88</v>
      </c>
      <c r="J18" s="375">
        <f t="shared" si="4"/>
        <v>1573.7200000000003</v>
      </c>
      <c r="K18" s="375">
        <f t="shared" si="4"/>
        <v>1573.94</v>
      </c>
      <c r="L18" s="375">
        <f t="shared" si="4"/>
        <v>1574.16</v>
      </c>
      <c r="M18" s="375">
        <f t="shared" si="4"/>
        <v>0</v>
      </c>
      <c r="N18" s="374">
        <f t="shared" si="4"/>
        <v>0</v>
      </c>
      <c r="P18" s="436" t="s">
        <v>288</v>
      </c>
      <c r="Q18" s="434">
        <f t="shared" ref="Q18:AB18" si="5">Q12+Q7</f>
        <v>0</v>
      </c>
      <c r="R18" s="435">
        <f t="shared" si="5"/>
        <v>0</v>
      </c>
      <c r="S18" s="435">
        <f t="shared" si="5"/>
        <v>0</v>
      </c>
      <c r="T18" s="435">
        <f t="shared" si="5"/>
        <v>0</v>
      </c>
      <c r="U18" s="433">
        <f t="shared" si="5"/>
        <v>0</v>
      </c>
      <c r="V18" s="434">
        <f t="shared" si="5"/>
        <v>0</v>
      </c>
      <c r="W18" s="433">
        <f t="shared" si="5"/>
        <v>0</v>
      </c>
      <c r="X18" s="375" t="e">
        <f t="shared" si="5"/>
        <v>#DIV/0!</v>
      </c>
      <c r="Y18" s="375" t="e">
        <f t="shared" si="5"/>
        <v>#DIV/0!</v>
      </c>
      <c r="Z18" s="375" t="e">
        <f t="shared" si="5"/>
        <v>#DIV/0!</v>
      </c>
      <c r="AA18" s="375">
        <f t="shared" si="5"/>
        <v>0</v>
      </c>
      <c r="AB18" s="374">
        <f t="shared" si="5"/>
        <v>0</v>
      </c>
      <c r="AC18" s="352"/>
      <c r="AD18" s="352"/>
    </row>
    <row r="19" spans="2:30" ht="17" thickBot="1">
      <c r="B19" s="449" t="s">
        <v>261</v>
      </c>
      <c r="C19" s="319">
        <f>Model_별도!J113</f>
        <v>389.9</v>
      </c>
      <c r="D19" s="319">
        <f>Model_별도!K113</f>
        <v>275.2</v>
      </c>
      <c r="E19" s="319">
        <f>Model_별도!L113</f>
        <v>427.44</v>
      </c>
      <c r="F19" s="319">
        <f>Model_별도!M113</f>
        <v>806.17</v>
      </c>
      <c r="G19" s="319">
        <f>Model_별도!N113</f>
        <v>863.12</v>
      </c>
      <c r="H19" s="319">
        <f>Model_별도!O113</f>
        <v>842.63</v>
      </c>
      <c r="I19" s="319">
        <f>Model_별도!P113</f>
        <v>824.85</v>
      </c>
      <c r="J19" s="319">
        <f>Model_별도!Q113</f>
        <v>811.74</v>
      </c>
      <c r="K19" s="319">
        <f>Model_별도!R113</f>
        <v>811.74</v>
      </c>
      <c r="L19" s="319">
        <f>Model_별도!S113</f>
        <v>811.74</v>
      </c>
      <c r="M19" s="319">
        <f>Model_별도!T113</f>
        <v>0</v>
      </c>
      <c r="N19" s="318">
        <f>Model_별도!U113</f>
        <v>0</v>
      </c>
      <c r="P19" s="448" t="s">
        <v>261</v>
      </c>
      <c r="Q19" s="446">
        <f>Model_연결!J113</f>
        <v>0</v>
      </c>
      <c r="R19" s="447">
        <f>Model_연결!K113</f>
        <v>0</v>
      </c>
      <c r="S19" s="447">
        <f>Model_연결!L113</f>
        <v>0</v>
      </c>
      <c r="T19" s="447">
        <f>Model_연결!M113</f>
        <v>0</v>
      </c>
      <c r="U19" s="445">
        <f>Model_연결!N113</f>
        <v>0</v>
      </c>
      <c r="V19" s="446">
        <f>Model_연결!O113</f>
        <v>0</v>
      </c>
      <c r="W19" s="445">
        <f>Model_연결!P113</f>
        <v>0</v>
      </c>
      <c r="X19" s="319" t="e">
        <f>Model_연결!Q113</f>
        <v>#DIV/0!</v>
      </c>
      <c r="Y19" s="319" t="e">
        <f>Model_연결!R113</f>
        <v>#DIV/0!</v>
      </c>
      <c r="Z19" s="319" t="e">
        <f>Model_연결!S113</f>
        <v>#DIV/0!</v>
      </c>
      <c r="AA19" s="319">
        <f>Model_연결!T113</f>
        <v>0</v>
      </c>
      <c r="AB19" s="318">
        <f>Model_연결!U113</f>
        <v>0</v>
      </c>
      <c r="AC19" s="352"/>
      <c r="AD19" s="352"/>
    </row>
    <row r="20" spans="2:30" ht="16">
      <c r="B20" s="412" t="s">
        <v>286</v>
      </c>
      <c r="C20" s="357">
        <f>Model_별도!J98</f>
        <v>0</v>
      </c>
      <c r="D20" s="357">
        <f>Model_별도!K98</f>
        <v>0</v>
      </c>
      <c r="E20" s="357">
        <f>Model_별도!L98</f>
        <v>68.849999999999994</v>
      </c>
      <c r="F20" s="357">
        <f>Model_별도!M98</f>
        <v>26.63</v>
      </c>
      <c r="G20" s="357">
        <f>Model_별도!N98</f>
        <v>51.38</v>
      </c>
      <c r="H20" s="357">
        <f>Model_별도!O98</f>
        <v>25.51</v>
      </c>
      <c r="I20" s="357">
        <f>Model_별도!P98</f>
        <v>56.12</v>
      </c>
      <c r="J20" s="357">
        <f>Model_별도!Q98</f>
        <v>0</v>
      </c>
      <c r="K20" s="357">
        <f>Model_별도!R98</f>
        <v>0</v>
      </c>
      <c r="L20" s="357">
        <f>Model_별도!S98</f>
        <v>0</v>
      </c>
      <c r="M20" s="357">
        <f>Model_별도!T98</f>
        <v>0</v>
      </c>
      <c r="N20" s="406">
        <f>Model_별도!U98</f>
        <v>0</v>
      </c>
      <c r="P20" s="453" t="s">
        <v>286</v>
      </c>
      <c r="Q20" s="451">
        <f>Model_연결!J98</f>
        <v>0</v>
      </c>
      <c r="R20" s="452">
        <f>Model_연결!K98</f>
        <v>0</v>
      </c>
      <c r="S20" s="452">
        <f>Model_연결!L98</f>
        <v>0</v>
      </c>
      <c r="T20" s="452">
        <f>Model_연결!M98</f>
        <v>0</v>
      </c>
      <c r="U20" s="450">
        <f>Model_연결!N98</f>
        <v>0</v>
      </c>
      <c r="V20" s="451">
        <f>Model_연결!O98</f>
        <v>0</v>
      </c>
      <c r="W20" s="450">
        <f>Model_연결!P98</f>
        <v>0</v>
      </c>
      <c r="X20" s="357" t="e">
        <f>Model_연결!Q98</f>
        <v>#DIV/0!</v>
      </c>
      <c r="Y20" s="357" t="e">
        <f>Model_연결!R98</f>
        <v>#DIV/0!</v>
      </c>
      <c r="Z20" s="357" t="e">
        <f>Model_연결!S98</f>
        <v>#DIV/0!</v>
      </c>
      <c r="AA20" s="357">
        <f>Model_연결!T98</f>
        <v>0</v>
      </c>
      <c r="AB20" s="406">
        <f>Model_연결!U98</f>
        <v>0</v>
      </c>
      <c r="AC20" s="352"/>
      <c r="AD20" s="352"/>
    </row>
    <row r="21" spans="2:30" ht="16">
      <c r="B21" s="444" t="s">
        <v>491</v>
      </c>
      <c r="C21" s="281">
        <f>Model_별도!J105</f>
        <v>320.7</v>
      </c>
      <c r="D21" s="281">
        <f>Model_별도!K105</f>
        <v>238.75</v>
      </c>
      <c r="E21" s="281">
        <f>Model_별도!L105</f>
        <v>185</v>
      </c>
      <c r="F21" s="281">
        <f>Model_별도!M105</f>
        <v>665</v>
      </c>
      <c r="G21" s="281">
        <f>Model_별도!N105</f>
        <v>719</v>
      </c>
      <c r="H21" s="281">
        <f>Model_별도!O105</f>
        <v>725</v>
      </c>
      <c r="I21" s="281">
        <f>Model_별도!P105</f>
        <v>677</v>
      </c>
      <c r="J21" s="281">
        <f>Model_별도!Q105</f>
        <v>719</v>
      </c>
      <c r="K21" s="281">
        <f>Model_별도!R105</f>
        <v>719</v>
      </c>
      <c r="L21" s="281">
        <f>Model_별도!S105</f>
        <v>719</v>
      </c>
      <c r="M21" s="281">
        <f>Model_별도!T105</f>
        <v>0</v>
      </c>
      <c r="N21" s="280">
        <f>Model_별도!U105</f>
        <v>0</v>
      </c>
      <c r="P21" s="443" t="s">
        <v>491</v>
      </c>
      <c r="Q21" s="429">
        <f>Model_연결!J105</f>
        <v>0</v>
      </c>
      <c r="R21" s="430">
        <f>Model_연결!K105</f>
        <v>0</v>
      </c>
      <c r="S21" s="430">
        <f>Model_연결!L105</f>
        <v>0</v>
      </c>
      <c r="T21" s="430">
        <f>Model_연결!M105</f>
        <v>0</v>
      </c>
      <c r="U21" s="428">
        <f>Model_연결!N105</f>
        <v>0</v>
      </c>
      <c r="V21" s="429">
        <f>Model_연결!O105</f>
        <v>0</v>
      </c>
      <c r="W21" s="428">
        <f>Model_연결!P105</f>
        <v>0</v>
      </c>
      <c r="X21" s="281">
        <f>Model_연결!Q105</f>
        <v>0</v>
      </c>
      <c r="Y21" s="281">
        <f>Model_연결!R105</f>
        <v>0</v>
      </c>
      <c r="Z21" s="281">
        <f>Model_연결!S105</f>
        <v>0</v>
      </c>
      <c r="AA21" s="281">
        <f>Model_연결!T105</f>
        <v>0</v>
      </c>
      <c r="AB21" s="280">
        <f>Model_연결!U105</f>
        <v>0</v>
      </c>
      <c r="AC21" s="352"/>
      <c r="AD21" s="352"/>
    </row>
    <row r="22" spans="2:30" ht="17" thickBot="1">
      <c r="B22" s="427" t="s">
        <v>490</v>
      </c>
      <c r="C22" s="295">
        <f t="shared" ref="C22:N22" si="6">C19-SUM(C20:C21)</f>
        <v>69.199999999999989</v>
      </c>
      <c r="D22" s="295">
        <f t="shared" si="6"/>
        <v>36.449999999999989</v>
      </c>
      <c r="E22" s="295">
        <f t="shared" si="6"/>
        <v>173.59</v>
      </c>
      <c r="F22" s="295">
        <f t="shared" si="6"/>
        <v>114.53999999999996</v>
      </c>
      <c r="G22" s="295">
        <f t="shared" si="6"/>
        <v>92.740000000000009</v>
      </c>
      <c r="H22" s="295">
        <f t="shared" si="6"/>
        <v>92.12</v>
      </c>
      <c r="I22" s="295">
        <f t="shared" si="6"/>
        <v>91.730000000000018</v>
      </c>
      <c r="J22" s="295">
        <f t="shared" si="6"/>
        <v>92.740000000000009</v>
      </c>
      <c r="K22" s="295">
        <f t="shared" si="6"/>
        <v>92.740000000000009</v>
      </c>
      <c r="L22" s="295">
        <f t="shared" si="6"/>
        <v>92.740000000000009</v>
      </c>
      <c r="M22" s="295">
        <f t="shared" si="6"/>
        <v>0</v>
      </c>
      <c r="N22" s="294">
        <f t="shared" si="6"/>
        <v>0</v>
      </c>
      <c r="P22" s="426" t="s">
        <v>490</v>
      </c>
      <c r="Q22" s="424">
        <f t="shared" ref="Q22:AB22" si="7">Q19-SUM(Q20:Q21)</f>
        <v>0</v>
      </c>
      <c r="R22" s="425">
        <f t="shared" si="7"/>
        <v>0</v>
      </c>
      <c r="S22" s="425">
        <f t="shared" si="7"/>
        <v>0</v>
      </c>
      <c r="T22" s="425">
        <f t="shared" si="7"/>
        <v>0</v>
      </c>
      <c r="U22" s="423">
        <f t="shared" si="7"/>
        <v>0</v>
      </c>
      <c r="V22" s="424">
        <f t="shared" si="7"/>
        <v>0</v>
      </c>
      <c r="W22" s="423">
        <f t="shared" si="7"/>
        <v>0</v>
      </c>
      <c r="X22" s="295" t="e">
        <f t="shared" si="7"/>
        <v>#DIV/0!</v>
      </c>
      <c r="Y22" s="295" t="e">
        <f t="shared" si="7"/>
        <v>#DIV/0!</v>
      </c>
      <c r="Z22" s="295" t="e">
        <f t="shared" si="7"/>
        <v>#DIV/0!</v>
      </c>
      <c r="AA22" s="295">
        <f t="shared" si="7"/>
        <v>0</v>
      </c>
      <c r="AB22" s="294">
        <f t="shared" si="7"/>
        <v>0</v>
      </c>
      <c r="AC22" s="352"/>
      <c r="AD22" s="352"/>
    </row>
    <row r="23" spans="2:30" ht="17" thickBot="1">
      <c r="B23" s="449" t="s">
        <v>245</v>
      </c>
      <c r="C23" s="319">
        <f>Model_별도!J122</f>
        <v>241.85</v>
      </c>
      <c r="D23" s="319">
        <f>Model_별도!K122</f>
        <v>176.49</v>
      </c>
      <c r="E23" s="319">
        <f>Model_별도!L122</f>
        <v>566.28</v>
      </c>
      <c r="F23" s="319">
        <f>Model_별도!M122</f>
        <v>308.08</v>
      </c>
      <c r="G23" s="319">
        <f>Model_별도!N122</f>
        <v>209.4</v>
      </c>
      <c r="H23" s="319">
        <f>Model_별도!O122</f>
        <v>255.62</v>
      </c>
      <c r="I23" s="319">
        <f>Model_별도!P122</f>
        <v>215.46</v>
      </c>
      <c r="J23" s="319">
        <f>Model_별도!Q122</f>
        <v>209.4</v>
      </c>
      <c r="K23" s="319">
        <f>Model_별도!R122</f>
        <v>209.4</v>
      </c>
      <c r="L23" s="319">
        <f>Model_별도!S122</f>
        <v>209.4</v>
      </c>
      <c r="M23" s="319">
        <f>Model_별도!T122</f>
        <v>0</v>
      </c>
      <c r="N23" s="318">
        <f>Model_별도!U122</f>
        <v>0</v>
      </c>
      <c r="P23" s="448" t="s">
        <v>245</v>
      </c>
      <c r="Q23" s="446">
        <f>Model_연결!J122</f>
        <v>0</v>
      </c>
      <c r="R23" s="447">
        <f>Model_연결!K122</f>
        <v>0</v>
      </c>
      <c r="S23" s="447">
        <f>Model_연결!L122</f>
        <v>0</v>
      </c>
      <c r="T23" s="447">
        <f>Model_연결!M122</f>
        <v>0</v>
      </c>
      <c r="U23" s="445">
        <f>Model_연결!N122</f>
        <v>0</v>
      </c>
      <c r="V23" s="446">
        <f>Model_연결!O122</f>
        <v>0</v>
      </c>
      <c r="W23" s="445">
        <f>Model_연결!P122</f>
        <v>0</v>
      </c>
      <c r="X23" s="319">
        <f>Model_연결!Q122</f>
        <v>200</v>
      </c>
      <c r="Y23" s="319">
        <f>Model_연결!R122</f>
        <v>200</v>
      </c>
      <c r="Z23" s="319">
        <f>Model_연결!S122</f>
        <v>200</v>
      </c>
      <c r="AA23" s="319">
        <f>Model_연결!T122</f>
        <v>0</v>
      </c>
      <c r="AB23" s="318">
        <f>Model_연결!U122</f>
        <v>0</v>
      </c>
      <c r="AC23" s="352"/>
      <c r="AD23" s="352"/>
    </row>
    <row r="24" spans="2:30" ht="16">
      <c r="B24" s="444" t="s">
        <v>489</v>
      </c>
      <c r="C24" s="281">
        <f>Model_별도!J114</f>
        <v>231.25</v>
      </c>
      <c r="D24" s="281">
        <f>Model_별도!K114</f>
        <v>175</v>
      </c>
      <c r="E24" s="281">
        <f>Model_별도!L114</f>
        <v>550</v>
      </c>
      <c r="F24" s="281">
        <f>Model_별도!M114</f>
        <v>300</v>
      </c>
      <c r="G24" s="281">
        <f>Model_별도!N114</f>
        <v>200</v>
      </c>
      <c r="H24" s="281">
        <f>Model_별도!O114</f>
        <v>250</v>
      </c>
      <c r="I24" s="281">
        <f>Model_별도!P114</f>
        <v>195</v>
      </c>
      <c r="J24" s="281">
        <f>Model_별도!Q114</f>
        <v>200</v>
      </c>
      <c r="K24" s="281">
        <f>Model_별도!R114</f>
        <v>200</v>
      </c>
      <c r="L24" s="281">
        <f>Model_별도!S114</f>
        <v>200</v>
      </c>
      <c r="M24" s="281">
        <f>Model_별도!T114</f>
        <v>0</v>
      </c>
      <c r="N24" s="280">
        <f>Model_별도!U114</f>
        <v>0</v>
      </c>
      <c r="P24" s="443" t="s">
        <v>489</v>
      </c>
      <c r="Q24" s="429">
        <f>Model_연결!J114</f>
        <v>0</v>
      </c>
      <c r="R24" s="430">
        <f>Model_연결!K114</f>
        <v>0</v>
      </c>
      <c r="S24" s="430">
        <f>Model_연결!L114</f>
        <v>0</v>
      </c>
      <c r="T24" s="430">
        <f>Model_연결!M114</f>
        <v>0</v>
      </c>
      <c r="U24" s="428">
        <f>Model_연결!N114</f>
        <v>0</v>
      </c>
      <c r="V24" s="429">
        <f>Model_연결!O114</f>
        <v>0</v>
      </c>
      <c r="W24" s="428">
        <f>Model_연결!P114</f>
        <v>0</v>
      </c>
      <c r="X24" s="281">
        <f>Model_연결!Q114</f>
        <v>200</v>
      </c>
      <c r="Y24" s="281">
        <f>Model_연결!R114</f>
        <v>200</v>
      </c>
      <c r="Z24" s="281">
        <f>Model_연결!S114</f>
        <v>200</v>
      </c>
      <c r="AA24" s="281">
        <f>Model_연결!T114</f>
        <v>0</v>
      </c>
      <c r="AB24" s="280">
        <f>Model_연결!U114</f>
        <v>0</v>
      </c>
      <c r="AC24" s="352"/>
      <c r="AD24" s="352"/>
    </row>
    <row r="25" spans="2:30" ht="17" thickBot="1">
      <c r="B25" s="442" t="s">
        <v>488</v>
      </c>
      <c r="C25" s="365">
        <f t="shared" ref="C25:N25" si="8">C23-C24</f>
        <v>10.599999999999994</v>
      </c>
      <c r="D25" s="365">
        <f t="shared" si="8"/>
        <v>1.4900000000000091</v>
      </c>
      <c r="E25" s="365">
        <f t="shared" si="8"/>
        <v>16.279999999999973</v>
      </c>
      <c r="F25" s="365">
        <f t="shared" si="8"/>
        <v>8.0799999999999841</v>
      </c>
      <c r="G25" s="365">
        <f t="shared" si="8"/>
        <v>9.4000000000000057</v>
      </c>
      <c r="H25" s="365">
        <f t="shared" si="8"/>
        <v>5.6200000000000045</v>
      </c>
      <c r="I25" s="365">
        <f t="shared" si="8"/>
        <v>20.460000000000008</v>
      </c>
      <c r="J25" s="365">
        <f t="shared" si="8"/>
        <v>9.4000000000000057</v>
      </c>
      <c r="K25" s="365">
        <f t="shared" si="8"/>
        <v>9.4000000000000057</v>
      </c>
      <c r="L25" s="365">
        <f t="shared" si="8"/>
        <v>9.4000000000000057</v>
      </c>
      <c r="M25" s="365">
        <f t="shared" si="8"/>
        <v>0</v>
      </c>
      <c r="N25" s="364">
        <f t="shared" si="8"/>
        <v>0</v>
      </c>
      <c r="P25" s="441" t="s">
        <v>488</v>
      </c>
      <c r="Q25" s="439">
        <f t="shared" ref="Q25:AB25" si="9">Q23-Q24</f>
        <v>0</v>
      </c>
      <c r="R25" s="440">
        <f t="shared" si="9"/>
        <v>0</v>
      </c>
      <c r="S25" s="440">
        <f t="shared" si="9"/>
        <v>0</v>
      </c>
      <c r="T25" s="440">
        <f t="shared" si="9"/>
        <v>0</v>
      </c>
      <c r="U25" s="438">
        <f t="shared" si="9"/>
        <v>0</v>
      </c>
      <c r="V25" s="439">
        <f t="shared" si="9"/>
        <v>0</v>
      </c>
      <c r="W25" s="438">
        <f t="shared" si="9"/>
        <v>0</v>
      </c>
      <c r="X25" s="365">
        <f t="shared" si="9"/>
        <v>0</v>
      </c>
      <c r="Y25" s="365">
        <f t="shared" si="9"/>
        <v>0</v>
      </c>
      <c r="Z25" s="365">
        <f t="shared" si="9"/>
        <v>0</v>
      </c>
      <c r="AA25" s="365">
        <f t="shared" si="9"/>
        <v>0</v>
      </c>
      <c r="AB25" s="364">
        <f t="shared" si="9"/>
        <v>0</v>
      </c>
      <c r="AC25" s="352"/>
      <c r="AD25" s="352"/>
    </row>
    <row r="26" spans="2:30" ht="17" thickBot="1">
      <c r="B26" s="437" t="s">
        <v>243</v>
      </c>
      <c r="C26" s="375">
        <f t="shared" ref="C26:N26" si="10">C23+C19</f>
        <v>631.75</v>
      </c>
      <c r="D26" s="375">
        <f t="shared" si="10"/>
        <v>451.69</v>
      </c>
      <c r="E26" s="375">
        <f t="shared" si="10"/>
        <v>993.72</v>
      </c>
      <c r="F26" s="375">
        <f t="shared" si="10"/>
        <v>1114.25</v>
      </c>
      <c r="G26" s="375">
        <f t="shared" si="10"/>
        <v>1072.52</v>
      </c>
      <c r="H26" s="375">
        <f t="shared" si="10"/>
        <v>1098.25</v>
      </c>
      <c r="I26" s="375">
        <f t="shared" si="10"/>
        <v>1040.31</v>
      </c>
      <c r="J26" s="375">
        <f t="shared" si="10"/>
        <v>1021.14</v>
      </c>
      <c r="K26" s="375">
        <f t="shared" si="10"/>
        <v>1021.14</v>
      </c>
      <c r="L26" s="375">
        <f t="shared" si="10"/>
        <v>1021.14</v>
      </c>
      <c r="M26" s="375">
        <f t="shared" si="10"/>
        <v>0</v>
      </c>
      <c r="N26" s="374">
        <f t="shared" si="10"/>
        <v>0</v>
      </c>
      <c r="P26" s="436" t="s">
        <v>243</v>
      </c>
      <c r="Q26" s="434">
        <f t="shared" ref="Q26:AB26" si="11">Q23+Q19</f>
        <v>0</v>
      </c>
      <c r="R26" s="435">
        <f t="shared" si="11"/>
        <v>0</v>
      </c>
      <c r="S26" s="435">
        <f t="shared" si="11"/>
        <v>0</v>
      </c>
      <c r="T26" s="435">
        <f t="shared" si="11"/>
        <v>0</v>
      </c>
      <c r="U26" s="433">
        <f t="shared" si="11"/>
        <v>0</v>
      </c>
      <c r="V26" s="434">
        <f t="shared" si="11"/>
        <v>0</v>
      </c>
      <c r="W26" s="433">
        <f t="shared" si="11"/>
        <v>0</v>
      </c>
      <c r="X26" s="375" t="e">
        <f t="shared" si="11"/>
        <v>#DIV/0!</v>
      </c>
      <c r="Y26" s="375" t="e">
        <f t="shared" si="11"/>
        <v>#DIV/0!</v>
      </c>
      <c r="Z26" s="375" t="e">
        <f t="shared" si="11"/>
        <v>#DIV/0!</v>
      </c>
      <c r="AA26" s="375">
        <f t="shared" si="11"/>
        <v>0</v>
      </c>
      <c r="AB26" s="374">
        <f t="shared" si="11"/>
        <v>0</v>
      </c>
      <c r="AC26" s="352"/>
      <c r="AD26" s="352"/>
    </row>
    <row r="27" spans="2:30" ht="17" hidden="1" outlineLevel="1" thickBot="1">
      <c r="B27" s="373" t="s">
        <v>487</v>
      </c>
      <c r="C27" s="281">
        <f>Model_별도!J124</f>
        <v>87.77</v>
      </c>
      <c r="D27" s="281">
        <f>Model_별도!K124</f>
        <v>92.38</v>
      </c>
      <c r="E27" s="281">
        <f>Model_별도!L124</f>
        <v>211.81</v>
      </c>
      <c r="F27" s="281">
        <f>Model_별도!M124</f>
        <v>211.81</v>
      </c>
      <c r="G27" s="281">
        <f>Model_별도!N124</f>
        <v>211.81</v>
      </c>
      <c r="H27" s="281">
        <f>Model_별도!O124</f>
        <v>211.81</v>
      </c>
      <c r="I27" s="281">
        <f>Model_별도!P124</f>
        <v>211.81</v>
      </c>
      <c r="J27" s="281">
        <f>Model_별도!Q124</f>
        <v>211.81</v>
      </c>
      <c r="K27" s="281">
        <f>Model_별도!R124</f>
        <v>211.81</v>
      </c>
      <c r="L27" s="281">
        <f>Model_별도!S124</f>
        <v>211.81</v>
      </c>
      <c r="M27" s="281">
        <f>Model_별도!T124</f>
        <v>0</v>
      </c>
      <c r="N27" s="280">
        <f>Model_별도!U124</f>
        <v>0</v>
      </c>
      <c r="P27" s="372" t="s">
        <v>487</v>
      </c>
      <c r="Q27" s="429">
        <f>Model_연결!J124</f>
        <v>0</v>
      </c>
      <c r="R27" s="430">
        <f>Model_연결!K124</f>
        <v>0</v>
      </c>
      <c r="S27" s="430">
        <f>Model_연결!L124</f>
        <v>0</v>
      </c>
      <c r="T27" s="430">
        <f>Model_연결!M124</f>
        <v>0</v>
      </c>
      <c r="U27" s="428">
        <f>Model_연결!N124</f>
        <v>0</v>
      </c>
      <c r="V27" s="429">
        <f>Model_연결!O124</f>
        <v>0</v>
      </c>
      <c r="W27" s="428">
        <f>Model_연결!P124</f>
        <v>0</v>
      </c>
      <c r="X27" s="281">
        <f>Model_연결!Q124</f>
        <v>0</v>
      </c>
      <c r="Y27" s="281">
        <f>Model_연결!R124</f>
        <v>0</v>
      </c>
      <c r="Z27" s="281">
        <f>Model_연결!S124</f>
        <v>0</v>
      </c>
      <c r="AA27" s="281">
        <f>Model_연결!T124</f>
        <v>0</v>
      </c>
      <c r="AB27" s="280">
        <f>Model_연결!U124</f>
        <v>0</v>
      </c>
      <c r="AC27" s="352"/>
      <c r="AD27" s="352"/>
    </row>
    <row r="28" spans="2:30" ht="17" hidden="1" outlineLevel="1" thickBot="1">
      <c r="B28" s="432" t="s">
        <v>486</v>
      </c>
      <c r="C28" s="281">
        <f t="shared" ref="C28:N28" si="12">C30-C29-C27</f>
        <v>211.78000000000003</v>
      </c>
      <c r="D28" s="281">
        <f t="shared" si="12"/>
        <v>215.15999999999997</v>
      </c>
      <c r="E28" s="281">
        <f t="shared" si="12"/>
        <v>502.28000000000003</v>
      </c>
      <c r="F28" s="281">
        <f t="shared" si="12"/>
        <v>502.24999999999994</v>
      </c>
      <c r="G28" s="281">
        <f t="shared" si="12"/>
        <v>588.29999999999995</v>
      </c>
      <c r="H28" s="281">
        <f t="shared" si="12"/>
        <v>588.29999999999995</v>
      </c>
      <c r="I28" s="281">
        <f t="shared" si="12"/>
        <v>588.29999999999995</v>
      </c>
      <c r="J28" s="281">
        <f t="shared" si="12"/>
        <v>588.30000000000018</v>
      </c>
      <c r="K28" s="281">
        <f t="shared" si="12"/>
        <v>588.30000000000018</v>
      </c>
      <c r="L28" s="281">
        <f t="shared" si="12"/>
        <v>588.29999999999995</v>
      </c>
      <c r="M28" s="281">
        <f t="shared" si="12"/>
        <v>0</v>
      </c>
      <c r="N28" s="280">
        <f t="shared" si="12"/>
        <v>0</v>
      </c>
      <c r="P28" s="431" t="s">
        <v>486</v>
      </c>
      <c r="Q28" s="429">
        <f t="shared" ref="Q28:AB28" si="13">Q30-Q29-Q27</f>
        <v>0</v>
      </c>
      <c r="R28" s="430">
        <f t="shared" si="13"/>
        <v>0</v>
      </c>
      <c r="S28" s="430">
        <f t="shared" si="13"/>
        <v>0</v>
      </c>
      <c r="T28" s="430">
        <f t="shared" si="13"/>
        <v>0</v>
      </c>
      <c r="U28" s="428">
        <f t="shared" si="13"/>
        <v>0</v>
      </c>
      <c r="V28" s="429">
        <f t="shared" si="13"/>
        <v>0</v>
      </c>
      <c r="W28" s="428">
        <f t="shared" si="13"/>
        <v>0</v>
      </c>
      <c r="X28" s="281" t="e">
        <f t="shared" si="13"/>
        <v>#DIV/0!</v>
      </c>
      <c r="Y28" s="281" t="e">
        <f t="shared" si="13"/>
        <v>#DIV/0!</v>
      </c>
      <c r="Z28" s="281" t="e">
        <f t="shared" si="13"/>
        <v>#DIV/0!</v>
      </c>
      <c r="AA28" s="281">
        <f t="shared" si="13"/>
        <v>0</v>
      </c>
      <c r="AB28" s="280">
        <f t="shared" si="13"/>
        <v>0</v>
      </c>
      <c r="AC28" s="352"/>
      <c r="AD28" s="352"/>
    </row>
    <row r="29" spans="2:30" ht="17" hidden="1" outlineLevel="1" thickBot="1">
      <c r="B29" s="427" t="s">
        <v>485</v>
      </c>
      <c r="C29" s="295">
        <f>Model_별도!J128</f>
        <v>372.94</v>
      </c>
      <c r="D29" s="295">
        <f>Model_별도!K128</f>
        <v>401.38</v>
      </c>
      <c r="E29" s="295">
        <f>Model_별도!L128</f>
        <v>433.64</v>
      </c>
      <c r="F29" s="295">
        <f>Model_별도!M128</f>
        <v>266.75</v>
      </c>
      <c r="G29" s="295">
        <f>Model_별도!N128</f>
        <v>-247.75</v>
      </c>
      <c r="H29" s="295">
        <f>Model_별도!O128</f>
        <v>92.33</v>
      </c>
      <c r="I29" s="295">
        <f>Model_별도!P128</f>
        <v>-290.54000000000002</v>
      </c>
      <c r="J29" s="295">
        <f>Model_별도!Q128</f>
        <v>-247.53</v>
      </c>
      <c r="K29" s="295">
        <f>Model_별도!R128</f>
        <v>-247.31</v>
      </c>
      <c r="L29" s="295">
        <f>Model_별도!S128</f>
        <v>-247.09</v>
      </c>
      <c r="M29" s="295">
        <f>Model_별도!T128</f>
        <v>0</v>
      </c>
      <c r="N29" s="294">
        <f>Model_별도!U128</f>
        <v>0</v>
      </c>
      <c r="P29" s="426" t="s">
        <v>485</v>
      </c>
      <c r="Q29" s="424">
        <f>Model_연결!J128</f>
        <v>0</v>
      </c>
      <c r="R29" s="425">
        <f>Model_연결!K128</f>
        <v>0</v>
      </c>
      <c r="S29" s="425">
        <f>Model_연결!L128</f>
        <v>0</v>
      </c>
      <c r="T29" s="425">
        <f>Model_연결!M128</f>
        <v>0</v>
      </c>
      <c r="U29" s="423">
        <f>Model_연결!N128</f>
        <v>0</v>
      </c>
      <c r="V29" s="424">
        <f>Model_연결!O128</f>
        <v>0</v>
      </c>
      <c r="W29" s="423">
        <f>Model_연결!P128</f>
        <v>0</v>
      </c>
      <c r="X29" s="295" t="e">
        <f>Model_연결!Q128</f>
        <v>#DIV/0!</v>
      </c>
      <c r="Y29" s="295" t="e">
        <f>Model_연결!R128</f>
        <v>#DIV/0!</v>
      </c>
      <c r="Z29" s="295" t="e">
        <f>Model_연결!S128</f>
        <v>#DIV/0!</v>
      </c>
      <c r="AA29" s="295">
        <f>Model_연결!T128</f>
        <v>0</v>
      </c>
      <c r="AB29" s="294">
        <f>Model_연결!U128</f>
        <v>0</v>
      </c>
      <c r="AC29" s="352"/>
      <c r="AD29" s="352"/>
    </row>
    <row r="30" spans="2:30" ht="17" collapsed="1" thickBot="1">
      <c r="B30" s="422" t="s">
        <v>228</v>
      </c>
      <c r="C30" s="288">
        <f>Model_별도!J131</f>
        <v>672.49</v>
      </c>
      <c r="D30" s="288">
        <f>Model_별도!K131</f>
        <v>708.92</v>
      </c>
      <c r="E30" s="288">
        <f>Model_별도!L131</f>
        <v>1147.73</v>
      </c>
      <c r="F30" s="288">
        <f>Model_별도!M131</f>
        <v>980.81</v>
      </c>
      <c r="G30" s="288">
        <f>Model_별도!N131</f>
        <v>552.36</v>
      </c>
      <c r="H30" s="288">
        <f>Model_별도!O131</f>
        <v>892.44</v>
      </c>
      <c r="I30" s="288">
        <f>Model_별도!P131</f>
        <v>509.57</v>
      </c>
      <c r="J30" s="288">
        <f>Model_별도!Q131</f>
        <v>552.58000000000015</v>
      </c>
      <c r="K30" s="288">
        <f>Model_별도!R131</f>
        <v>552.80000000000018</v>
      </c>
      <c r="L30" s="288">
        <f>Model_별도!S131</f>
        <v>553.02</v>
      </c>
      <c r="M30" s="288">
        <f>Model_별도!T131</f>
        <v>0</v>
      </c>
      <c r="N30" s="287">
        <f>Model_별도!U131</f>
        <v>0</v>
      </c>
      <c r="P30" s="421" t="s">
        <v>228</v>
      </c>
      <c r="Q30" s="419">
        <f>Model_연결!J131</f>
        <v>0</v>
      </c>
      <c r="R30" s="420">
        <f>Model_연결!K131</f>
        <v>0</v>
      </c>
      <c r="S30" s="420">
        <f>Model_연결!L131</f>
        <v>0</v>
      </c>
      <c r="T30" s="420">
        <f>Model_연결!M131</f>
        <v>0</v>
      </c>
      <c r="U30" s="418">
        <f>Model_연결!N131</f>
        <v>0</v>
      </c>
      <c r="V30" s="419">
        <f>Model_연결!O131</f>
        <v>0</v>
      </c>
      <c r="W30" s="418">
        <f>Model_연결!P131</f>
        <v>0</v>
      </c>
      <c r="X30" s="288" t="e">
        <f>Model_연결!Q131</f>
        <v>#DIV/0!</v>
      </c>
      <c r="Y30" s="288" t="e">
        <f>Model_연결!R131</f>
        <v>#DIV/0!</v>
      </c>
      <c r="Z30" s="288" t="e">
        <f>Model_연결!S131</f>
        <v>#DIV/0!</v>
      </c>
      <c r="AA30" s="288">
        <f>Model_연결!T131</f>
        <v>0</v>
      </c>
      <c r="AB30" s="287">
        <f>Model_연결!U131</f>
        <v>0</v>
      </c>
      <c r="AC30" s="352"/>
      <c r="AD30" s="352"/>
    </row>
    <row r="31" spans="2:30" ht="16">
      <c r="B31" s="398" t="s">
        <v>484</v>
      </c>
      <c r="C31" s="414">
        <f>Model_별도!J13</f>
        <v>551.95000000000005</v>
      </c>
      <c r="D31" s="414">
        <f>Model_별도!K13</f>
        <v>413.75</v>
      </c>
      <c r="E31" s="414">
        <f>Model_별도!L13</f>
        <v>735</v>
      </c>
      <c r="F31" s="414">
        <f>Model_별도!M13</f>
        <v>965</v>
      </c>
      <c r="G31" s="414">
        <f>Model_별도!N13</f>
        <v>919</v>
      </c>
      <c r="H31" s="414">
        <f>Model_별도!O13</f>
        <v>975</v>
      </c>
      <c r="I31" s="414">
        <f>Model_별도!P13</f>
        <v>872</v>
      </c>
      <c r="J31" s="414">
        <f>Model_별도!Q13</f>
        <v>919</v>
      </c>
      <c r="K31" s="414">
        <f>Model_별도!R13</f>
        <v>919</v>
      </c>
      <c r="L31" s="414">
        <f>Model_별도!S13</f>
        <v>919</v>
      </c>
      <c r="M31" s="414">
        <f>Model_별도!T13</f>
        <v>0</v>
      </c>
      <c r="N31" s="413">
        <f>Model_별도!U13</f>
        <v>0</v>
      </c>
      <c r="P31" s="397" t="s">
        <v>484</v>
      </c>
      <c r="Q31" s="416">
        <f>Model_연결!J13</f>
        <v>0</v>
      </c>
      <c r="R31" s="417">
        <f>Model_연결!K13</f>
        <v>0</v>
      </c>
      <c r="S31" s="417">
        <f>Model_연결!L13</f>
        <v>0</v>
      </c>
      <c r="T31" s="417">
        <f>Model_연결!M13</f>
        <v>0</v>
      </c>
      <c r="U31" s="415">
        <f>Model_연결!N13</f>
        <v>0</v>
      </c>
      <c r="V31" s="416">
        <f>Model_연결!O13</f>
        <v>0</v>
      </c>
      <c r="W31" s="415">
        <f>Model_연결!P13</f>
        <v>0</v>
      </c>
      <c r="X31" s="414">
        <f>Model_연결!Q13</f>
        <v>200</v>
      </c>
      <c r="Y31" s="414">
        <f>Model_연결!R13</f>
        <v>200</v>
      </c>
      <c r="Z31" s="414">
        <f>Model_연결!S13</f>
        <v>200</v>
      </c>
      <c r="AA31" s="414">
        <f>Model_연결!T13</f>
        <v>0</v>
      </c>
      <c r="AB31" s="413">
        <f>Model_연결!U13</f>
        <v>0</v>
      </c>
    </row>
    <row r="32" spans="2:30" ht="16" hidden="1" outlineLevel="1">
      <c r="B32" s="398" t="s">
        <v>483</v>
      </c>
      <c r="C32" s="414">
        <f t="shared" ref="C32:N32" si="14">C31-C33</f>
        <v>177.79000000000002</v>
      </c>
      <c r="D32" s="414">
        <f t="shared" si="14"/>
        <v>190.01000000000002</v>
      </c>
      <c r="E32" s="414">
        <f t="shared" si="14"/>
        <v>196.18999999999994</v>
      </c>
      <c r="F32" s="414">
        <f t="shared" si="14"/>
        <v>228.32000000000005</v>
      </c>
      <c r="G32" s="414">
        <f t="shared" si="14"/>
        <v>142.20000000000005</v>
      </c>
      <c r="H32" s="414">
        <f t="shared" si="14"/>
        <v>243.83000000000004</v>
      </c>
      <c r="I32" s="414">
        <f t="shared" si="14"/>
        <v>82.739999999999895</v>
      </c>
      <c r="J32" s="414">
        <f t="shared" si="14"/>
        <v>315.44000000000005</v>
      </c>
      <c r="K32" s="414">
        <f t="shared" si="14"/>
        <v>390.67950000000008</v>
      </c>
      <c r="L32" s="414">
        <f t="shared" si="14"/>
        <v>452.33203750000007</v>
      </c>
      <c r="M32" s="414">
        <f t="shared" si="14"/>
        <v>0</v>
      </c>
      <c r="N32" s="413">
        <f t="shared" si="14"/>
        <v>0</v>
      </c>
      <c r="P32" s="397" t="s">
        <v>482</v>
      </c>
      <c r="Q32" s="416">
        <f t="shared" ref="Q32:AB32" si="15">Q31-Q33</f>
        <v>0</v>
      </c>
      <c r="R32" s="417">
        <f t="shared" si="15"/>
        <v>0</v>
      </c>
      <c r="S32" s="417">
        <f t="shared" si="15"/>
        <v>0</v>
      </c>
      <c r="T32" s="417">
        <f t="shared" si="15"/>
        <v>0</v>
      </c>
      <c r="U32" s="415">
        <f t="shared" si="15"/>
        <v>0</v>
      </c>
      <c r="V32" s="416">
        <f t="shared" si="15"/>
        <v>0</v>
      </c>
      <c r="W32" s="415">
        <f t="shared" si="15"/>
        <v>0</v>
      </c>
      <c r="X32" s="414" t="e">
        <f t="shared" si="15"/>
        <v>#DIV/0!</v>
      </c>
      <c r="Y32" s="414" t="e">
        <f t="shared" si="15"/>
        <v>#DIV/0!</v>
      </c>
      <c r="Z32" s="414" t="e">
        <f t="shared" si="15"/>
        <v>#DIV/0!</v>
      </c>
      <c r="AA32" s="414">
        <f t="shared" si="15"/>
        <v>0</v>
      </c>
      <c r="AB32" s="413">
        <f t="shared" si="15"/>
        <v>0</v>
      </c>
    </row>
    <row r="33" spans="2:28" ht="16" collapsed="1">
      <c r="B33" s="412" t="s">
        <v>481</v>
      </c>
      <c r="C33" s="357">
        <f>Model_별도!J14</f>
        <v>374.16</v>
      </c>
      <c r="D33" s="357">
        <f>Model_별도!K14</f>
        <v>223.73999999999998</v>
      </c>
      <c r="E33" s="357">
        <f>Model_별도!L14</f>
        <v>538.81000000000006</v>
      </c>
      <c r="F33" s="357">
        <f>Model_별도!M14</f>
        <v>736.68</v>
      </c>
      <c r="G33" s="357">
        <f>Model_별도!N14</f>
        <v>776.8</v>
      </c>
      <c r="H33" s="357">
        <f>Model_별도!O14</f>
        <v>731.17</v>
      </c>
      <c r="I33" s="411">
        <f>Model_별도!P14</f>
        <v>789.2600000000001</v>
      </c>
      <c r="J33" s="357">
        <f>Model_별도!Q14</f>
        <v>603.55999999999995</v>
      </c>
      <c r="K33" s="357">
        <f>Model_별도!R14</f>
        <v>528.32049999999992</v>
      </c>
      <c r="L33" s="357">
        <f>Model_별도!S14</f>
        <v>466.66796249999993</v>
      </c>
      <c r="M33" s="357">
        <f>Model_별도!T14</f>
        <v>0</v>
      </c>
      <c r="N33" s="406">
        <f>Model_별도!U14</f>
        <v>0</v>
      </c>
      <c r="P33" s="410" t="s">
        <v>481</v>
      </c>
      <c r="Q33" s="408">
        <f>Model_연결!J14</f>
        <v>0</v>
      </c>
      <c r="R33" s="409">
        <f>Model_연결!K14</f>
        <v>0</v>
      </c>
      <c r="S33" s="409">
        <f>Model_연결!L14</f>
        <v>0</v>
      </c>
      <c r="T33" s="409">
        <f>Model_연결!M14</f>
        <v>0</v>
      </c>
      <c r="U33" s="407">
        <f>Model_연결!N14</f>
        <v>0</v>
      </c>
      <c r="V33" s="408">
        <f>Model_연결!O14</f>
        <v>0</v>
      </c>
      <c r="W33" s="407">
        <f>Model_연결!P14</f>
        <v>0</v>
      </c>
      <c r="X33" s="357" t="e">
        <f>Model_연결!Q14</f>
        <v>#DIV/0!</v>
      </c>
      <c r="Y33" s="357" t="e">
        <f>Model_연결!R14</f>
        <v>#DIV/0!</v>
      </c>
      <c r="Z33" s="357" t="e">
        <f>Model_연결!S14</f>
        <v>#DIV/0!</v>
      </c>
      <c r="AA33" s="357">
        <f>Model_연결!T14</f>
        <v>0</v>
      </c>
      <c r="AB33" s="406">
        <f>Model_연결!U14</f>
        <v>0</v>
      </c>
    </row>
    <row r="34" spans="2:28" ht="16">
      <c r="B34" s="405" t="s">
        <v>426</v>
      </c>
      <c r="C34" s="400">
        <f>Model_별도!J17</f>
        <v>1.8443338098289546</v>
      </c>
      <c r="D34" s="400">
        <f>Model_별도!K17</f>
        <v>1.2649253731343282</v>
      </c>
      <c r="E34" s="400">
        <f>Model_별도!L17</f>
        <v>2.8395783926218714</v>
      </c>
      <c r="F34" s="400">
        <f>Model_별도!M17</f>
        <v>-105.08987161198259</v>
      </c>
      <c r="G34" s="400">
        <f>Model_별도!N17</f>
        <v>197.15736040609147</v>
      </c>
      <c r="H34" s="400">
        <f>Model_별도!O17</f>
        <v>-20.890571428571427</v>
      </c>
      <c r="I34" s="400">
        <f>Model_별도!P17</f>
        <v>8.9464973928814349</v>
      </c>
      <c r="J34" s="400">
        <f>Model_별도!Q17</f>
        <v>5.18433258890225</v>
      </c>
      <c r="K34" s="400">
        <f>Model_별도!R17</f>
        <v>6.1937115692354556</v>
      </c>
      <c r="L34" s="400">
        <f>Model_별도!S17</f>
        <v>6.5074808223039069</v>
      </c>
      <c r="M34" s="400">
        <f>Model_별도!T17</f>
        <v>0</v>
      </c>
      <c r="N34" s="399">
        <f>Model_별도!U17</f>
        <v>0</v>
      </c>
      <c r="P34" s="404" t="s">
        <v>426</v>
      </c>
      <c r="Q34" s="402" t="e">
        <f>Model_연결!J17</f>
        <v>#DIV/0!</v>
      </c>
      <c r="R34" s="403" t="e">
        <f>Model_연결!K17</f>
        <v>#DIV/0!</v>
      </c>
      <c r="S34" s="403" t="e">
        <f>Model_연결!L17</f>
        <v>#DIV/0!</v>
      </c>
      <c r="T34" s="403" t="e">
        <f>Model_연결!M17</f>
        <v>#DIV/0!</v>
      </c>
      <c r="U34" s="401" t="e">
        <f>Model_연결!N17</f>
        <v>#DIV/0!</v>
      </c>
      <c r="V34" s="402" t="e">
        <f>Model_연결!O17</f>
        <v>#DIV/0!</v>
      </c>
      <c r="W34" s="401" t="e">
        <f>Model_연결!P17</f>
        <v>#DIV/0!</v>
      </c>
      <c r="X34" s="400" t="e">
        <f>Model_연결!Q17</f>
        <v>#DIV/0!</v>
      </c>
      <c r="Y34" s="400" t="e">
        <f>Model_연결!R17</f>
        <v>#DIV/0!</v>
      </c>
      <c r="Z34" s="400" t="e">
        <f>Model_연결!S17</f>
        <v>#DIV/0!</v>
      </c>
      <c r="AA34" s="400">
        <f>Model_연결!T17</f>
        <v>0</v>
      </c>
      <c r="AB34" s="399">
        <f>Model_연결!U17</f>
        <v>0</v>
      </c>
    </row>
    <row r="35" spans="2:28" ht="16" hidden="1" outlineLevel="1">
      <c r="B35" s="398" t="s">
        <v>480</v>
      </c>
      <c r="C35" s="392">
        <f t="shared" ref="C35:N35" si="16">C21/C31</f>
        <v>0.58103089047920997</v>
      </c>
      <c r="D35" s="392">
        <f t="shared" si="16"/>
        <v>0.57703927492447127</v>
      </c>
      <c r="E35" s="392">
        <f t="shared" si="16"/>
        <v>0.25170068027210885</v>
      </c>
      <c r="F35" s="392">
        <f t="shared" si="16"/>
        <v>0.68911917098445596</v>
      </c>
      <c r="G35" s="392">
        <f t="shared" si="16"/>
        <v>0.78237214363438523</v>
      </c>
      <c r="H35" s="392">
        <f t="shared" si="16"/>
        <v>0.74358974358974361</v>
      </c>
      <c r="I35" s="392">
        <f t="shared" si="16"/>
        <v>0.77637614678899081</v>
      </c>
      <c r="J35" s="392">
        <f t="shared" si="16"/>
        <v>0.78237214363438523</v>
      </c>
      <c r="K35" s="392">
        <f t="shared" si="16"/>
        <v>0.78237214363438523</v>
      </c>
      <c r="L35" s="392">
        <f t="shared" si="16"/>
        <v>0.78237214363438523</v>
      </c>
      <c r="M35" s="392" t="e">
        <f t="shared" si="16"/>
        <v>#DIV/0!</v>
      </c>
      <c r="N35" s="391" t="e">
        <f t="shared" si="16"/>
        <v>#DIV/0!</v>
      </c>
      <c r="P35" s="397" t="s">
        <v>480</v>
      </c>
      <c r="Q35" s="394" t="e">
        <f t="shared" ref="Q35:AB35" si="17">Q21/Q31</f>
        <v>#DIV/0!</v>
      </c>
      <c r="R35" s="396" t="e">
        <f t="shared" si="17"/>
        <v>#DIV/0!</v>
      </c>
      <c r="S35" s="396" t="e">
        <f t="shared" si="17"/>
        <v>#DIV/0!</v>
      </c>
      <c r="T35" s="396" t="e">
        <f t="shared" si="17"/>
        <v>#DIV/0!</v>
      </c>
      <c r="U35" s="395" t="e">
        <f t="shared" si="17"/>
        <v>#DIV/0!</v>
      </c>
      <c r="V35" s="394" t="e">
        <f t="shared" si="17"/>
        <v>#DIV/0!</v>
      </c>
      <c r="W35" s="395" t="e">
        <f t="shared" si="17"/>
        <v>#DIV/0!</v>
      </c>
      <c r="X35" s="392">
        <f t="shared" si="17"/>
        <v>0</v>
      </c>
      <c r="Y35" s="392">
        <f t="shared" si="17"/>
        <v>0</v>
      </c>
      <c r="Z35" s="392">
        <f t="shared" si="17"/>
        <v>0</v>
      </c>
      <c r="AA35" s="392" t="e">
        <f t="shared" si="17"/>
        <v>#DIV/0!</v>
      </c>
      <c r="AB35" s="391" t="e">
        <f t="shared" si="17"/>
        <v>#DIV/0!</v>
      </c>
    </row>
    <row r="36" spans="2:28" ht="16" collapsed="1">
      <c r="B36" s="398" t="s">
        <v>425</v>
      </c>
      <c r="C36" s="392">
        <f>Model_별도!J18</f>
        <v>0.93941917351930881</v>
      </c>
      <c r="D36" s="392">
        <f>Model_별도!K18</f>
        <v>0.63715228798736112</v>
      </c>
      <c r="E36" s="392">
        <f>Model_별도!L18</f>
        <v>0.86581338816620634</v>
      </c>
      <c r="F36" s="392">
        <f>Model_별도!M18</f>
        <v>1.1360508151425863</v>
      </c>
      <c r="G36" s="392">
        <f>Model_별도!N18</f>
        <v>1.9417046853501339</v>
      </c>
      <c r="H36" s="392">
        <f>Model_별도!O18</f>
        <v>1.2306149433015103</v>
      </c>
      <c r="I36" s="392">
        <f>Model_별도!P18</f>
        <v>2.0415448319171063</v>
      </c>
      <c r="J36" s="392">
        <f>Model_별도!Q18</f>
        <v>1.8479496181548367</v>
      </c>
      <c r="K36" s="392">
        <f>Model_별도!R18</f>
        <v>1.8472141823444277</v>
      </c>
      <c r="L36" s="392">
        <f>Model_별도!S18</f>
        <v>1.8464793316697408</v>
      </c>
      <c r="M36" s="392">
        <f>Model_별도!T18</f>
        <v>0</v>
      </c>
      <c r="N36" s="391">
        <f>Model_별도!U18</f>
        <v>0</v>
      </c>
      <c r="P36" s="397" t="s">
        <v>425</v>
      </c>
      <c r="Q36" s="394" t="e">
        <f>Model_연결!J18</f>
        <v>#DIV/0!</v>
      </c>
      <c r="R36" s="396" t="e">
        <f>Model_연결!K18</f>
        <v>#DIV/0!</v>
      </c>
      <c r="S36" s="396" t="e">
        <f>Model_연결!L18</f>
        <v>#DIV/0!</v>
      </c>
      <c r="T36" s="396" t="e">
        <f>Model_연결!M18</f>
        <v>#DIV/0!</v>
      </c>
      <c r="U36" s="395" t="e">
        <f>Model_연결!N18</f>
        <v>#DIV/0!</v>
      </c>
      <c r="V36" s="394" t="e">
        <f>Model_연결!O18</f>
        <v>#DIV/0!</v>
      </c>
      <c r="W36" s="393" t="e">
        <f>Model_연결!P18</f>
        <v>#DIV/0!</v>
      </c>
      <c r="X36" s="392" t="e">
        <f>Model_연결!Q18</f>
        <v>#DIV/0!</v>
      </c>
      <c r="Y36" s="392" t="e">
        <f>Model_연결!R18</f>
        <v>#DIV/0!</v>
      </c>
      <c r="Z36" s="392" t="e">
        <f>Model_연결!S18</f>
        <v>#DIV/0!</v>
      </c>
      <c r="AA36" s="392">
        <f>Model_연결!T18</f>
        <v>0</v>
      </c>
      <c r="AB36" s="391">
        <f>Model_연결!U18</f>
        <v>0</v>
      </c>
    </row>
    <row r="37" spans="2:28" ht="17" thickBot="1">
      <c r="B37" s="390" t="s">
        <v>424</v>
      </c>
      <c r="C37" s="384">
        <f>Model_별도!J19</f>
        <v>0.42319665092314301</v>
      </c>
      <c r="D37" s="384">
        <f>Model_별도!K19</f>
        <v>0.35649356803749749</v>
      </c>
      <c r="E37" s="384">
        <f>Model_별도!L19</f>
        <v>0.34322378190580261</v>
      </c>
      <c r="F37" s="384">
        <f>Model_별도!M19</f>
        <v>0.46060953199207655</v>
      </c>
      <c r="G37" s="384">
        <f>Model_별도!N19</f>
        <v>0.56558022746295111</v>
      </c>
      <c r="H37" s="384">
        <f>Model_별도!O19</f>
        <v>0.48978238591837964</v>
      </c>
      <c r="I37" s="384">
        <f>Model_별도!P19</f>
        <v>0.56262420316411588</v>
      </c>
      <c r="J37" s="384">
        <f>Model_별도!Q19</f>
        <v>0.5839666522634267</v>
      </c>
      <c r="K37" s="384">
        <f>Model_별도!R19</f>
        <v>0.58388502738350889</v>
      </c>
      <c r="L37" s="384">
        <f>Model_별도!S19</f>
        <v>0.58380342531890017</v>
      </c>
      <c r="M37" s="384">
        <f>Model_별도!T19</f>
        <v>0</v>
      </c>
      <c r="N37" s="383">
        <f>Model_별도!U19</f>
        <v>0</v>
      </c>
      <c r="P37" s="389" t="s">
        <v>424</v>
      </c>
      <c r="Q37" s="386" t="e">
        <f>Model_연결!J19</f>
        <v>#DIV/0!</v>
      </c>
      <c r="R37" s="388" t="e">
        <f>Model_연결!K19</f>
        <v>#DIV/0!</v>
      </c>
      <c r="S37" s="388" t="e">
        <f>Model_연결!L19</f>
        <v>#DIV/0!</v>
      </c>
      <c r="T37" s="388" t="e">
        <f>Model_연결!M19</f>
        <v>#DIV/0!</v>
      </c>
      <c r="U37" s="387" t="e">
        <f>Model_연결!N19</f>
        <v>#DIV/0!</v>
      </c>
      <c r="V37" s="386" t="e">
        <f>Model_연결!O19</f>
        <v>#DIV/0!</v>
      </c>
      <c r="W37" s="385" t="e">
        <f>Model_연결!P19</f>
        <v>#DIV/0!</v>
      </c>
      <c r="X37" s="384" t="e">
        <f>Model_연결!Q19</f>
        <v>#DIV/0!</v>
      </c>
      <c r="Y37" s="384" t="e">
        <f>Model_연결!R19</f>
        <v>#DIV/0!</v>
      </c>
      <c r="Z37" s="384" t="e">
        <f>Model_연결!S19</f>
        <v>#DIV/0!</v>
      </c>
      <c r="AA37" s="384">
        <f>Model_연결!T19</f>
        <v>0</v>
      </c>
      <c r="AB37" s="383">
        <f>Model_연결!U19</f>
        <v>0</v>
      </c>
    </row>
    <row r="38" spans="2:28" ht="15" thickBot="1"/>
    <row r="39" spans="2:28" ht="16" thickBot="1">
      <c r="B39" s="382" t="s">
        <v>479</v>
      </c>
      <c r="C39" s="326">
        <f>C6</f>
        <v>2020</v>
      </c>
      <c r="D39" s="326">
        <f>D6</f>
        <v>2021</v>
      </c>
      <c r="E39" s="326">
        <f>E6</f>
        <v>2022</v>
      </c>
      <c r="F39" s="326">
        <f>F6</f>
        <v>2023</v>
      </c>
      <c r="G39" s="326">
        <f>G6</f>
        <v>2024</v>
      </c>
      <c r="H39" s="326" t="str">
        <f>V6</f>
        <v>24.2Q</v>
      </c>
      <c r="I39" s="326" t="str">
        <f>W6</f>
        <v>25.2Q</v>
      </c>
      <c r="J39" s="326" t="str">
        <f>J6</f>
        <v>2025E</v>
      </c>
      <c r="K39" s="326" t="str">
        <f>K6</f>
        <v>2026E</v>
      </c>
      <c r="L39" s="326" t="str">
        <f>L6</f>
        <v>2027E</v>
      </c>
      <c r="M39" s="326">
        <f>M6</f>
        <v>0</v>
      </c>
      <c r="N39" s="325">
        <f>N6</f>
        <v>0</v>
      </c>
      <c r="P39" s="382" t="s">
        <v>479</v>
      </c>
      <c r="Q39" s="328">
        <f t="shared" ref="Q39:AB39" si="18">Q6</f>
        <v>2020</v>
      </c>
      <c r="R39" s="329">
        <f t="shared" si="18"/>
        <v>2021</v>
      </c>
      <c r="S39" s="329">
        <f t="shared" si="18"/>
        <v>2022</v>
      </c>
      <c r="T39" s="329">
        <f t="shared" si="18"/>
        <v>2023</v>
      </c>
      <c r="U39" s="327">
        <f t="shared" si="18"/>
        <v>2024</v>
      </c>
      <c r="V39" s="328" t="str">
        <f t="shared" si="18"/>
        <v>24.2Q</v>
      </c>
      <c r="W39" s="327" t="str">
        <f t="shared" si="18"/>
        <v>25.2Q</v>
      </c>
      <c r="X39" s="326" t="str">
        <f t="shared" si="18"/>
        <v>2025E</v>
      </c>
      <c r="Y39" s="326" t="str">
        <f t="shared" si="18"/>
        <v>2026E</v>
      </c>
      <c r="Z39" s="326" t="str">
        <f t="shared" si="18"/>
        <v>2027E</v>
      </c>
      <c r="AA39" s="326">
        <f t="shared" si="18"/>
        <v>0</v>
      </c>
      <c r="AB39" s="325">
        <f t="shared" si="18"/>
        <v>0</v>
      </c>
    </row>
    <row r="40" spans="2:28" ht="18" thickTop="1" thickBot="1">
      <c r="B40" s="381" t="s">
        <v>478</v>
      </c>
      <c r="C40" s="375">
        <f>Model_별도!J22</f>
        <v>496.3</v>
      </c>
      <c r="D40" s="375">
        <f>Model_별도!K22</f>
        <v>472.17</v>
      </c>
      <c r="E40" s="375">
        <f>Model_별도!L22</f>
        <v>736.46</v>
      </c>
      <c r="F40" s="375">
        <f>Model_별도!M22</f>
        <v>937.42</v>
      </c>
      <c r="G40" s="375">
        <f>Model_별도!N22</f>
        <v>867.23</v>
      </c>
      <c r="H40" s="375">
        <f>Model_별도!O22</f>
        <v>419.17</v>
      </c>
      <c r="I40" s="375">
        <f>Model_별도!P22</f>
        <v>500.61</v>
      </c>
      <c r="J40" s="375">
        <f>Model_별도!Q22</f>
        <v>0</v>
      </c>
      <c r="K40" s="375">
        <f>Model_별도!R22</f>
        <v>0</v>
      </c>
      <c r="L40" s="375">
        <f>Model_별도!S22</f>
        <v>0</v>
      </c>
      <c r="M40" s="375">
        <f>Model_별도!T22</f>
        <v>0</v>
      </c>
      <c r="N40" s="374">
        <f>Model_별도!U22</f>
        <v>0</v>
      </c>
      <c r="P40" s="380" t="s">
        <v>478</v>
      </c>
      <c r="Q40" s="377">
        <f>Model_연결!J22</f>
        <v>0</v>
      </c>
      <c r="R40" s="379">
        <f>Model_연결!K22</f>
        <v>0</v>
      </c>
      <c r="S40" s="379">
        <f>Model_연결!L22</f>
        <v>0</v>
      </c>
      <c r="T40" s="378">
        <f>Model_연결!M22</f>
        <v>0</v>
      </c>
      <c r="U40" s="376">
        <f>Model_연결!N22</f>
        <v>0</v>
      </c>
      <c r="V40" s="377">
        <f>Model_연결!O22</f>
        <v>0</v>
      </c>
      <c r="W40" s="376">
        <f>Model_연결!P22</f>
        <v>0</v>
      </c>
      <c r="X40" s="375">
        <f>Model_연결!Q22</f>
        <v>1051</v>
      </c>
      <c r="Y40" s="375">
        <f>Model_연결!R22</f>
        <v>0</v>
      </c>
      <c r="Z40" s="375">
        <f>Model_연결!S22</f>
        <v>0</v>
      </c>
      <c r="AA40" s="375">
        <f>Model_연결!T22</f>
        <v>0</v>
      </c>
      <c r="AB40" s="374">
        <f>Model_연결!U22</f>
        <v>0</v>
      </c>
    </row>
    <row r="41" spans="2:28" ht="17" thickBot="1">
      <c r="B41" s="338" t="s">
        <v>477</v>
      </c>
      <c r="C41" s="333">
        <f>Model_별도!J23</f>
        <v>5.9541854358361235E-2</v>
      </c>
      <c r="D41" s="333">
        <f>Model_별도!K23</f>
        <v>-4.8619786419504374E-2</v>
      </c>
      <c r="E41" s="333">
        <f>Model_별도!L23</f>
        <v>0.55973484126479867</v>
      </c>
      <c r="F41" s="333">
        <f>Model_별도!M23</f>
        <v>0.27287293267794577</v>
      </c>
      <c r="G41" s="333">
        <f>Model_별도!N23</f>
        <v>-7.4875722728339422E-2</v>
      </c>
      <c r="H41" s="333" t="s">
        <v>26</v>
      </c>
      <c r="I41" s="333">
        <f>Model_별도!P23</f>
        <v>0.19428871340983367</v>
      </c>
      <c r="J41" s="333">
        <f>Model_별도!Q23</f>
        <v>-1</v>
      </c>
      <c r="K41" s="333" t="e">
        <f>Model_별도!R23</f>
        <v>#DIV/0!</v>
      </c>
      <c r="L41" s="333" t="e">
        <f>Model_별도!S23</f>
        <v>#DIV/0!</v>
      </c>
      <c r="M41" s="333">
        <f>Model_별도!T23</f>
        <v>0</v>
      </c>
      <c r="N41" s="332">
        <f>Model_별도!U23</f>
        <v>0</v>
      </c>
      <c r="P41" s="344" t="s">
        <v>477</v>
      </c>
      <c r="Q41" s="342" t="e">
        <f>Model_연결!J23</f>
        <v>#DIV/0!</v>
      </c>
      <c r="R41" s="343" t="e">
        <f>Model_연결!K23</f>
        <v>#DIV/0!</v>
      </c>
      <c r="S41" s="343" t="e">
        <f>Model_연결!L23</f>
        <v>#DIV/0!</v>
      </c>
      <c r="T41" s="343" t="e">
        <f>Model_연결!M23</f>
        <v>#DIV/0!</v>
      </c>
      <c r="U41" s="341" t="e">
        <f>Model_연결!N23</f>
        <v>#DIV/0!</v>
      </c>
      <c r="V41" s="342" t="s">
        <v>26</v>
      </c>
      <c r="W41" s="341" t="e">
        <f>Model_연결!P23</f>
        <v>#DIV/0!</v>
      </c>
      <c r="X41" s="333" t="e">
        <f>Model_연결!Q23</f>
        <v>#DIV/0!</v>
      </c>
      <c r="Y41" s="333">
        <f>Model_연결!R23</f>
        <v>-1</v>
      </c>
      <c r="Z41" s="333" t="e">
        <f>Model_연결!S23</f>
        <v>#DIV/0!</v>
      </c>
      <c r="AA41" s="333">
        <f>Model_연결!T23</f>
        <v>0</v>
      </c>
      <c r="AB41" s="332">
        <f>Model_연결!U23</f>
        <v>0</v>
      </c>
    </row>
    <row r="42" spans="2:28" ht="17" thickBot="1">
      <c r="B42" s="370" t="s">
        <v>419</v>
      </c>
      <c r="C42" s="365">
        <f>Model_별도!J24</f>
        <v>396.91</v>
      </c>
      <c r="D42" s="365">
        <f>Model_별도!K24</f>
        <v>399.21</v>
      </c>
      <c r="E42" s="365">
        <f>Model_별도!L24</f>
        <v>649.72</v>
      </c>
      <c r="F42" s="365">
        <f>Model_별도!M24</f>
        <v>1098.7</v>
      </c>
      <c r="G42" s="365">
        <f>Model_별도!N24</f>
        <v>1022.3</v>
      </c>
      <c r="H42" s="365">
        <f>Model_별도!O24</f>
        <v>520.12</v>
      </c>
      <c r="I42" s="365">
        <f>Model_별도!P24</f>
        <v>489.32</v>
      </c>
      <c r="J42" s="365">
        <f>Model_별도!Q24</f>
        <v>0</v>
      </c>
      <c r="K42" s="365">
        <f>Model_별도!R24</f>
        <v>0</v>
      </c>
      <c r="L42" s="365">
        <f>Model_별도!S24</f>
        <v>0</v>
      </c>
      <c r="M42" s="365">
        <f>Model_별도!T24</f>
        <v>0</v>
      </c>
      <c r="N42" s="364">
        <f>Model_별도!U24</f>
        <v>0</v>
      </c>
      <c r="P42" s="369" t="s">
        <v>419</v>
      </c>
      <c r="Q42" s="367">
        <f>Model_연결!J24</f>
        <v>0</v>
      </c>
      <c r="R42" s="368">
        <f>Model_연결!K24</f>
        <v>0</v>
      </c>
      <c r="S42" s="368">
        <f>Model_연결!L24</f>
        <v>0</v>
      </c>
      <c r="T42" s="368">
        <f>Model_연결!M24</f>
        <v>0</v>
      </c>
      <c r="U42" s="366">
        <f>Model_연결!N24</f>
        <v>0</v>
      </c>
      <c r="V42" s="367">
        <f>Model_연결!O24</f>
        <v>0</v>
      </c>
      <c r="W42" s="366">
        <f>Model_연결!P24</f>
        <v>0</v>
      </c>
      <c r="X42" s="365" t="e">
        <f>Model_연결!Q24</f>
        <v>#DIV/0!</v>
      </c>
      <c r="Y42" s="365" t="e">
        <f>Model_연결!R24</f>
        <v>#DIV/0!</v>
      </c>
      <c r="Z42" s="365" t="e">
        <f>Model_연결!S24</f>
        <v>#DIV/0!</v>
      </c>
      <c r="AA42" s="365">
        <f>Model_연결!T24</f>
        <v>0</v>
      </c>
      <c r="AB42" s="364">
        <f>Model_연결!U24</f>
        <v>0</v>
      </c>
    </row>
    <row r="43" spans="2:28" ht="16">
      <c r="B43" s="373" t="s">
        <v>416</v>
      </c>
      <c r="C43" s="281">
        <f t="shared" ref="C43:N43" si="19">C40-C42</f>
        <v>99.389999999999986</v>
      </c>
      <c r="D43" s="281">
        <f t="shared" si="19"/>
        <v>72.960000000000036</v>
      </c>
      <c r="E43" s="281">
        <f t="shared" si="19"/>
        <v>86.740000000000009</v>
      </c>
      <c r="F43" s="281">
        <f t="shared" si="19"/>
        <v>-161.28000000000009</v>
      </c>
      <c r="G43" s="281">
        <f t="shared" si="19"/>
        <v>-155.06999999999994</v>
      </c>
      <c r="H43" s="281">
        <f t="shared" si="19"/>
        <v>-100.94999999999999</v>
      </c>
      <c r="I43" s="281">
        <f t="shared" si="19"/>
        <v>11.29000000000002</v>
      </c>
      <c r="J43" s="281">
        <f t="shared" si="19"/>
        <v>0</v>
      </c>
      <c r="K43" s="281">
        <f t="shared" si="19"/>
        <v>0</v>
      </c>
      <c r="L43" s="281">
        <f t="shared" si="19"/>
        <v>0</v>
      </c>
      <c r="M43" s="281">
        <f t="shared" si="19"/>
        <v>0</v>
      </c>
      <c r="N43" s="280">
        <f t="shared" si="19"/>
        <v>0</v>
      </c>
      <c r="P43" s="372" t="s">
        <v>416</v>
      </c>
      <c r="Q43" s="360">
        <f t="shared" ref="Q43:AB43" si="20">Q40-Q42</f>
        <v>0</v>
      </c>
      <c r="R43" s="361">
        <f t="shared" si="20"/>
        <v>0</v>
      </c>
      <c r="S43" s="361">
        <f t="shared" si="20"/>
        <v>0</v>
      </c>
      <c r="T43" s="361">
        <f t="shared" si="20"/>
        <v>0</v>
      </c>
      <c r="U43" s="359">
        <f t="shared" si="20"/>
        <v>0</v>
      </c>
      <c r="V43" s="360">
        <f t="shared" si="20"/>
        <v>0</v>
      </c>
      <c r="W43" s="359">
        <f t="shared" si="20"/>
        <v>0</v>
      </c>
      <c r="X43" s="281" t="e">
        <f t="shared" si="20"/>
        <v>#DIV/0!</v>
      </c>
      <c r="Y43" s="281" t="e">
        <f t="shared" si="20"/>
        <v>#DIV/0!</v>
      </c>
      <c r="Z43" s="281" t="e">
        <f t="shared" si="20"/>
        <v>#DIV/0!</v>
      </c>
      <c r="AA43" s="281">
        <f t="shared" si="20"/>
        <v>0</v>
      </c>
      <c r="AB43" s="280">
        <f t="shared" si="20"/>
        <v>0</v>
      </c>
    </row>
    <row r="44" spans="2:28" ht="17" thickBot="1">
      <c r="B44" s="338" t="s">
        <v>476</v>
      </c>
      <c r="C44" s="333">
        <f t="shared" ref="C44:N44" si="21">C43/C$40</f>
        <v>0.20026193834374367</v>
      </c>
      <c r="D44" s="333">
        <f t="shared" si="21"/>
        <v>0.15452061757417887</v>
      </c>
      <c r="E44" s="333">
        <f t="shared" si="21"/>
        <v>0.11777964858919697</v>
      </c>
      <c r="F44" s="333">
        <f t="shared" si="21"/>
        <v>-0.17204668131680581</v>
      </c>
      <c r="G44" s="333">
        <f t="shared" si="21"/>
        <v>-0.17881069612444211</v>
      </c>
      <c r="H44" s="333">
        <f t="shared" si="21"/>
        <v>-0.24083307488608438</v>
      </c>
      <c r="I44" s="333">
        <f t="shared" si="21"/>
        <v>2.2552485967120155E-2</v>
      </c>
      <c r="J44" s="333" t="e">
        <f t="shared" si="21"/>
        <v>#DIV/0!</v>
      </c>
      <c r="K44" s="333" t="e">
        <f t="shared" si="21"/>
        <v>#DIV/0!</v>
      </c>
      <c r="L44" s="333" t="e">
        <f t="shared" si="21"/>
        <v>#DIV/0!</v>
      </c>
      <c r="M44" s="333" t="e">
        <f t="shared" si="21"/>
        <v>#DIV/0!</v>
      </c>
      <c r="N44" s="332" t="e">
        <f t="shared" si="21"/>
        <v>#DIV/0!</v>
      </c>
      <c r="P44" s="344" t="s">
        <v>476</v>
      </c>
      <c r="Q44" s="342" t="e">
        <f t="shared" ref="Q44:AB44" si="22">Q43/Q$40</f>
        <v>#DIV/0!</v>
      </c>
      <c r="R44" s="343" t="e">
        <f t="shared" si="22"/>
        <v>#DIV/0!</v>
      </c>
      <c r="S44" s="343" t="e">
        <f t="shared" si="22"/>
        <v>#DIV/0!</v>
      </c>
      <c r="T44" s="343" t="e">
        <f t="shared" si="22"/>
        <v>#DIV/0!</v>
      </c>
      <c r="U44" s="341" t="e">
        <f t="shared" si="22"/>
        <v>#DIV/0!</v>
      </c>
      <c r="V44" s="342" t="e">
        <f t="shared" si="22"/>
        <v>#DIV/0!</v>
      </c>
      <c r="W44" s="341" t="e">
        <f t="shared" si="22"/>
        <v>#DIV/0!</v>
      </c>
      <c r="X44" s="333" t="e">
        <f t="shared" si="22"/>
        <v>#DIV/0!</v>
      </c>
      <c r="Y44" s="333" t="e">
        <f t="shared" si="22"/>
        <v>#DIV/0!</v>
      </c>
      <c r="Z44" s="333" t="e">
        <f t="shared" si="22"/>
        <v>#DIV/0!</v>
      </c>
      <c r="AA44" s="333" t="e">
        <f t="shared" si="22"/>
        <v>#DIV/0!</v>
      </c>
      <c r="AB44" s="332" t="e">
        <f t="shared" si="22"/>
        <v>#DIV/0!</v>
      </c>
    </row>
    <row r="45" spans="2:28" ht="17" thickBot="1">
      <c r="B45" s="370" t="s">
        <v>475</v>
      </c>
      <c r="C45" s="365">
        <f t="shared" ref="C45:N45" si="23">C43-C46</f>
        <v>33.939999999999984</v>
      </c>
      <c r="D45" s="365">
        <f t="shared" si="23"/>
        <v>32.760000000000034</v>
      </c>
      <c r="E45" s="365">
        <f t="shared" si="23"/>
        <v>40.88000000000001</v>
      </c>
      <c r="F45" s="365">
        <f t="shared" si="23"/>
        <v>67.519999999999925</v>
      </c>
      <c r="G45" s="365">
        <f t="shared" si="23"/>
        <v>60.260000000000076</v>
      </c>
      <c r="H45" s="365">
        <f t="shared" si="23"/>
        <v>29.03</v>
      </c>
      <c r="I45" s="365">
        <f t="shared" si="23"/>
        <v>25.520000000000021</v>
      </c>
      <c r="J45" s="365">
        <f t="shared" si="23"/>
        <v>0</v>
      </c>
      <c r="K45" s="365">
        <f t="shared" si="23"/>
        <v>0</v>
      </c>
      <c r="L45" s="365">
        <f t="shared" si="23"/>
        <v>0</v>
      </c>
      <c r="M45" s="365">
        <f t="shared" si="23"/>
        <v>0</v>
      </c>
      <c r="N45" s="364">
        <f t="shared" si="23"/>
        <v>0</v>
      </c>
      <c r="P45" s="369" t="s">
        <v>475</v>
      </c>
      <c r="Q45" s="367">
        <f t="shared" ref="Q45:AB45" si="24">Q43-Q46</f>
        <v>0</v>
      </c>
      <c r="R45" s="368">
        <f t="shared" si="24"/>
        <v>0</v>
      </c>
      <c r="S45" s="368">
        <f t="shared" si="24"/>
        <v>0</v>
      </c>
      <c r="T45" s="368">
        <f t="shared" si="24"/>
        <v>0</v>
      </c>
      <c r="U45" s="366">
        <f t="shared" si="24"/>
        <v>0</v>
      </c>
      <c r="V45" s="367">
        <f t="shared" si="24"/>
        <v>0</v>
      </c>
      <c r="W45" s="366">
        <f t="shared" si="24"/>
        <v>0</v>
      </c>
      <c r="X45" s="365" t="e">
        <f t="shared" si="24"/>
        <v>#DIV/0!</v>
      </c>
      <c r="Y45" s="365" t="e">
        <f t="shared" si="24"/>
        <v>#DIV/0!</v>
      </c>
      <c r="Z45" s="365" t="e">
        <f t="shared" si="24"/>
        <v>#DIV/0!</v>
      </c>
      <c r="AA45" s="365">
        <f t="shared" si="24"/>
        <v>0</v>
      </c>
      <c r="AB45" s="364">
        <f t="shared" si="24"/>
        <v>0</v>
      </c>
    </row>
    <row r="46" spans="2:28" ht="16">
      <c r="B46" s="340" t="s">
        <v>411</v>
      </c>
      <c r="C46" s="269">
        <f>Model_별도!J32</f>
        <v>65.45</v>
      </c>
      <c r="D46" s="269">
        <f>Model_별도!K32</f>
        <v>40.200000000000003</v>
      </c>
      <c r="E46" s="269">
        <f>Model_별도!L32</f>
        <v>45.86</v>
      </c>
      <c r="F46" s="269">
        <f>Model_별도!M32</f>
        <v>-228.8</v>
      </c>
      <c r="G46" s="269">
        <f>Model_별도!N32</f>
        <v>-215.33</v>
      </c>
      <c r="H46" s="269">
        <f>Model_별도!O32</f>
        <v>-129.97999999999999</v>
      </c>
      <c r="I46" s="269">
        <f>Model_별도!P32</f>
        <v>-14.23</v>
      </c>
      <c r="J46" s="269">
        <f>Model_별도!Q32</f>
        <v>0</v>
      </c>
      <c r="K46" s="269">
        <f>Model_별도!R32</f>
        <v>0</v>
      </c>
      <c r="L46" s="269">
        <f>Model_별도!S32</f>
        <v>0</v>
      </c>
      <c r="M46" s="269">
        <f>Model_별도!T32</f>
        <v>0</v>
      </c>
      <c r="N46" s="268">
        <f>Model_별도!U32</f>
        <v>0</v>
      </c>
      <c r="P46" s="339" t="s">
        <v>411</v>
      </c>
      <c r="Q46" s="271">
        <f>Model_연결!J32</f>
        <v>0</v>
      </c>
      <c r="R46" s="272">
        <f>Model_연결!K32</f>
        <v>0</v>
      </c>
      <c r="S46" s="272">
        <f>Model_연결!L32</f>
        <v>0</v>
      </c>
      <c r="T46" s="272">
        <f>Model_연결!M32</f>
        <v>0</v>
      </c>
      <c r="U46" s="270">
        <f>Model_연결!N32</f>
        <v>0</v>
      </c>
      <c r="V46" s="271">
        <f>Model_연결!O32</f>
        <v>0</v>
      </c>
      <c r="W46" s="270">
        <f>Model_연결!P32</f>
        <v>0</v>
      </c>
      <c r="X46" s="269">
        <f>Model_연결!Q32</f>
        <v>12</v>
      </c>
      <c r="Y46" s="269">
        <f>Model_연결!R32</f>
        <v>0</v>
      </c>
      <c r="Z46" s="269">
        <f>Model_연결!S32</f>
        <v>0</v>
      </c>
      <c r="AA46" s="269">
        <f>Model_연결!T32</f>
        <v>0</v>
      </c>
      <c r="AB46" s="268">
        <f>Model_연결!U32</f>
        <v>0</v>
      </c>
    </row>
    <row r="47" spans="2:28" ht="17" thickBot="1">
      <c r="B47" s="338" t="s">
        <v>474</v>
      </c>
      <c r="C47" s="333">
        <f t="shared" ref="C47:N47" si="25">C46/C$40</f>
        <v>0.1318758815232722</v>
      </c>
      <c r="D47" s="333">
        <f t="shared" si="25"/>
        <v>8.5138827117351809E-2</v>
      </c>
      <c r="E47" s="333">
        <f t="shared" si="25"/>
        <v>6.2270863319121197E-2</v>
      </c>
      <c r="F47" s="333">
        <f t="shared" si="25"/>
        <v>-0.24407416099507159</v>
      </c>
      <c r="G47" s="333">
        <f t="shared" si="25"/>
        <v>-0.24829629971287895</v>
      </c>
      <c r="H47" s="333">
        <f t="shared" si="25"/>
        <v>-0.31008898537586177</v>
      </c>
      <c r="I47" s="333">
        <f t="shared" si="25"/>
        <v>-2.8425321108247938E-2</v>
      </c>
      <c r="J47" s="333" t="e">
        <f t="shared" si="25"/>
        <v>#DIV/0!</v>
      </c>
      <c r="K47" s="333" t="e">
        <f t="shared" si="25"/>
        <v>#DIV/0!</v>
      </c>
      <c r="L47" s="333" t="e">
        <f t="shared" si="25"/>
        <v>#DIV/0!</v>
      </c>
      <c r="M47" s="333" t="e">
        <f t="shared" si="25"/>
        <v>#DIV/0!</v>
      </c>
      <c r="N47" s="332" t="e">
        <f t="shared" si="25"/>
        <v>#DIV/0!</v>
      </c>
      <c r="P47" s="344" t="s">
        <v>474</v>
      </c>
      <c r="Q47" s="371" t="e">
        <f t="shared" ref="Q47:AB47" si="26">Q46/Q$40</f>
        <v>#DIV/0!</v>
      </c>
      <c r="R47" s="343" t="e">
        <f t="shared" si="26"/>
        <v>#DIV/0!</v>
      </c>
      <c r="S47" s="343" t="e">
        <f t="shared" si="26"/>
        <v>#DIV/0!</v>
      </c>
      <c r="T47" s="343" t="e">
        <f t="shared" si="26"/>
        <v>#DIV/0!</v>
      </c>
      <c r="U47" s="341" t="e">
        <f t="shared" si="26"/>
        <v>#DIV/0!</v>
      </c>
      <c r="V47" s="342" t="e">
        <f t="shared" si="26"/>
        <v>#DIV/0!</v>
      </c>
      <c r="W47" s="341" t="e">
        <f t="shared" si="26"/>
        <v>#DIV/0!</v>
      </c>
      <c r="X47" s="333">
        <f t="shared" si="26"/>
        <v>1.1417697431018078E-2</v>
      </c>
      <c r="Y47" s="333" t="e">
        <f t="shared" si="26"/>
        <v>#DIV/0!</v>
      </c>
      <c r="Z47" s="333" t="e">
        <f t="shared" si="26"/>
        <v>#DIV/0!</v>
      </c>
      <c r="AA47" s="333" t="e">
        <f t="shared" si="26"/>
        <v>#DIV/0!</v>
      </c>
      <c r="AB47" s="332" t="e">
        <f t="shared" si="26"/>
        <v>#DIV/0!</v>
      </c>
    </row>
    <row r="48" spans="2:28" ht="17" thickBot="1">
      <c r="B48" s="370" t="s">
        <v>473</v>
      </c>
      <c r="C48" s="365">
        <f>Model_별도!J44-Model_별도!J32</f>
        <v>4.0799999999999983</v>
      </c>
      <c r="D48" s="365">
        <f>Model_별도!K44-Model_별도!K32</f>
        <v>-26.92</v>
      </c>
      <c r="E48" s="365">
        <f>Model_별도!L44-Model_별도!L32</f>
        <v>-27.099999999999998</v>
      </c>
      <c r="F48" s="365">
        <f>Model_별도!M44-Model_별도!M32</f>
        <v>6.0000000000002274E-2</v>
      </c>
      <c r="G48" s="365">
        <f>Model_별도!N44-Model_별도!N32</f>
        <v>-273.84000000000003</v>
      </c>
      <c r="H48" s="365">
        <f>Model_별도!O44-Model_별도!O32</f>
        <v>-18.54000000000002</v>
      </c>
      <c r="I48" s="365">
        <f>Model_별도!P44-Model_별도!P32</f>
        <v>-18.389999999999997</v>
      </c>
      <c r="J48" s="365">
        <f>Model_별도!Q44-Model_별도!Q32</f>
        <v>0</v>
      </c>
      <c r="K48" s="365">
        <f>Model_별도!R44-Model_별도!R32</f>
        <v>0</v>
      </c>
      <c r="L48" s="365">
        <f>Model_별도!S44-Model_별도!S32</f>
        <v>0</v>
      </c>
      <c r="M48" s="365">
        <f>Model_별도!T44-Model_별도!T32</f>
        <v>0</v>
      </c>
      <c r="N48" s="364">
        <f>Model_별도!U44-Model_별도!U32</f>
        <v>0</v>
      </c>
      <c r="P48" s="369" t="s">
        <v>473</v>
      </c>
      <c r="Q48" s="367">
        <f>Model_연결!J44-Model_연결!J32</f>
        <v>0</v>
      </c>
      <c r="R48" s="368">
        <f>Model_연결!K44-Model_연결!K32</f>
        <v>0</v>
      </c>
      <c r="S48" s="368">
        <f>Model_연결!L44-Model_연결!L32</f>
        <v>0</v>
      </c>
      <c r="T48" s="368">
        <f>Model_연결!M44-Model_연결!M32</f>
        <v>0</v>
      </c>
      <c r="U48" s="366">
        <f>Model_연결!N44-Model_연결!N32</f>
        <v>0</v>
      </c>
      <c r="V48" s="367">
        <f>Model_연결!O44-Model_연결!O32</f>
        <v>0</v>
      </c>
      <c r="W48" s="366">
        <f>Model_연결!P44-Model_연결!P32</f>
        <v>0</v>
      </c>
      <c r="X48" s="365" t="e">
        <f>Model_연결!Q44-Model_연결!Q32</f>
        <v>#DIV/0!</v>
      </c>
      <c r="Y48" s="365" t="e">
        <f>Model_연결!R44-Model_연결!R32</f>
        <v>#DIV/0!</v>
      </c>
      <c r="Z48" s="365" t="e">
        <f>Model_연결!S44-Model_연결!S32</f>
        <v>#DIV/0!</v>
      </c>
      <c r="AA48" s="365">
        <f>Model_연결!T44-Model_연결!T32</f>
        <v>0</v>
      </c>
      <c r="AB48" s="364">
        <f>Model_연결!U44-Model_연결!U32</f>
        <v>0</v>
      </c>
    </row>
    <row r="49" spans="2:30" ht="15" hidden="1" outlineLevel="1">
      <c r="B49" s="363" t="s">
        <v>472</v>
      </c>
      <c r="C49" s="281">
        <f>Model_별도!J44</f>
        <v>69.53</v>
      </c>
      <c r="D49" s="281">
        <f>Model_별도!K44</f>
        <v>13.28</v>
      </c>
      <c r="E49" s="281">
        <f>Model_별도!L44</f>
        <v>18.760000000000002</v>
      </c>
      <c r="F49" s="281">
        <f>Model_별도!M44</f>
        <v>-228.74</v>
      </c>
      <c r="G49" s="281">
        <f>Model_별도!N44</f>
        <v>-489.17</v>
      </c>
      <c r="H49" s="281">
        <f>Model_별도!O44</f>
        <v>-148.52000000000001</v>
      </c>
      <c r="I49" s="281">
        <f>Model_별도!P44</f>
        <v>-32.619999999999997</v>
      </c>
      <c r="J49" s="281">
        <f>Model_별도!Q44</f>
        <v>0</v>
      </c>
      <c r="K49" s="281">
        <f>Model_별도!R44</f>
        <v>0</v>
      </c>
      <c r="L49" s="281">
        <f>Model_별도!S44</f>
        <v>0</v>
      </c>
      <c r="M49" s="281">
        <f>Model_별도!T44</f>
        <v>0</v>
      </c>
      <c r="N49" s="280">
        <f>Model_별도!U44</f>
        <v>0</v>
      </c>
      <c r="P49" s="362" t="s">
        <v>471</v>
      </c>
      <c r="Q49" s="360">
        <f>Model_연결!J44</f>
        <v>0</v>
      </c>
      <c r="R49" s="361">
        <f>Model_연결!K44</f>
        <v>0</v>
      </c>
      <c r="S49" s="361">
        <f>Model_연결!L44</f>
        <v>0</v>
      </c>
      <c r="T49" s="361">
        <f>Model_연결!M44</f>
        <v>0</v>
      </c>
      <c r="U49" s="359">
        <f>Model_연결!N44</f>
        <v>0</v>
      </c>
      <c r="V49" s="360">
        <f>Model_연결!O44</f>
        <v>0</v>
      </c>
      <c r="W49" s="359">
        <f>Model_연결!P44</f>
        <v>0</v>
      </c>
      <c r="X49" s="281" t="e">
        <f>Model_연결!Q44</f>
        <v>#DIV/0!</v>
      </c>
      <c r="Y49" s="281" t="e">
        <f>Model_연결!R44</f>
        <v>#DIV/0!</v>
      </c>
      <c r="Z49" s="281" t="e">
        <f>Model_연결!S44</f>
        <v>#DIV/0!</v>
      </c>
      <c r="AA49" s="281">
        <f>Model_연결!T44</f>
        <v>0</v>
      </c>
      <c r="AB49" s="280">
        <f>Model_연결!U44</f>
        <v>0</v>
      </c>
      <c r="AC49" s="352"/>
      <c r="AD49" s="352"/>
    </row>
    <row r="50" spans="2:30" ht="16" collapsed="1" thickBot="1">
      <c r="B50" s="358" t="s">
        <v>470</v>
      </c>
      <c r="C50" s="357">
        <f>Model_별도!J46</f>
        <v>2.93</v>
      </c>
      <c r="D50" s="357">
        <f>Model_별도!K46</f>
        <v>-13.37</v>
      </c>
      <c r="E50" s="357">
        <f>Model_별도!L46</f>
        <v>-12.14</v>
      </c>
      <c r="F50" s="357">
        <f>Model_별도!M46</f>
        <v>-62.19</v>
      </c>
      <c r="G50" s="357">
        <f>Model_별도!N46</f>
        <v>18</v>
      </c>
      <c r="H50" s="357">
        <f>Model_별도!O46</f>
        <v>25.83</v>
      </c>
      <c r="I50" s="357">
        <f>Model_별도!P46</f>
        <v>7.53</v>
      </c>
      <c r="J50" s="281">
        <f>Model_별도!Q46</f>
        <v>-0.22000000000000003</v>
      </c>
      <c r="K50" s="281">
        <f>Model_별도!R46</f>
        <v>-0.22000000000000003</v>
      </c>
      <c r="L50" s="281">
        <f>Model_별도!S46</f>
        <v>-0.22000000000000003</v>
      </c>
      <c r="M50" s="281">
        <f>Model_별도!T46</f>
        <v>0</v>
      </c>
      <c r="N50" s="280">
        <f>Model_별도!U46</f>
        <v>0</v>
      </c>
      <c r="P50" s="356" t="s">
        <v>379</v>
      </c>
      <c r="Q50" s="354">
        <f>Model_연결!J46</f>
        <v>0</v>
      </c>
      <c r="R50" s="355">
        <f>Model_연결!K46</f>
        <v>0</v>
      </c>
      <c r="S50" s="355">
        <f>Model_연결!L46</f>
        <v>0</v>
      </c>
      <c r="T50" s="355">
        <f>Model_연결!M46</f>
        <v>0</v>
      </c>
      <c r="U50" s="353">
        <f>Model_연결!N46</f>
        <v>0</v>
      </c>
      <c r="V50" s="354">
        <f>Model_연결!O46</f>
        <v>0</v>
      </c>
      <c r="W50" s="353">
        <f>Model_연결!P46</f>
        <v>0</v>
      </c>
      <c r="X50" s="281" t="e">
        <f>Model_연결!Q46</f>
        <v>#DIV/0!</v>
      </c>
      <c r="Y50" s="281" t="e">
        <f>Model_연결!R46</f>
        <v>#DIV/0!</v>
      </c>
      <c r="Z50" s="281" t="e">
        <f>Model_연결!S46</f>
        <v>#DIV/0!</v>
      </c>
      <c r="AA50" s="281">
        <f>Model_연결!T46</f>
        <v>0</v>
      </c>
      <c r="AB50" s="280">
        <f>Model_연결!U46</f>
        <v>0</v>
      </c>
      <c r="AC50" s="352"/>
      <c r="AD50" s="352"/>
    </row>
    <row r="51" spans="2:30" s="239" customFormat="1" ht="16">
      <c r="B51" s="340" t="s">
        <v>469</v>
      </c>
      <c r="C51" s="351">
        <f>Model_별도!J48</f>
        <v>66.599999999999994</v>
      </c>
      <c r="D51" s="351">
        <f>Model_별도!K48</f>
        <v>26.65</v>
      </c>
      <c r="E51" s="351">
        <f>Model_별도!L48</f>
        <v>30.9</v>
      </c>
      <c r="F51" s="351">
        <f>Model_별도!M48</f>
        <v>-166.55</v>
      </c>
      <c r="G51" s="351">
        <f>Model_별도!N48</f>
        <v>-507.17</v>
      </c>
      <c r="H51" s="351">
        <f>Model_별도!O48</f>
        <v>-174.34</v>
      </c>
      <c r="I51" s="351">
        <f>Model_별도!P48</f>
        <v>-40.15</v>
      </c>
      <c r="J51" s="346">
        <f>Model_별도!Q48</f>
        <v>0.22000000000000003</v>
      </c>
      <c r="K51" s="346">
        <f>Model_별도!R48</f>
        <v>0.22000000000000003</v>
      </c>
      <c r="L51" s="346">
        <f>Model_별도!S48</f>
        <v>0.22000000000000003</v>
      </c>
      <c r="M51" s="346">
        <f>Model_별도!T48</f>
        <v>0</v>
      </c>
      <c r="N51" s="345">
        <f>Model_별도!U48</f>
        <v>0</v>
      </c>
      <c r="P51" s="350" t="s">
        <v>468</v>
      </c>
      <c r="Q51" s="348">
        <f>Model_연결!J52</f>
        <v>0</v>
      </c>
      <c r="R51" s="349">
        <f>Model_연결!K52</f>
        <v>0</v>
      </c>
      <c r="S51" s="349">
        <f>Model_연결!L52</f>
        <v>0</v>
      </c>
      <c r="T51" s="349">
        <f>Model_연결!M52</f>
        <v>0</v>
      </c>
      <c r="U51" s="347">
        <f>Model_연결!N52</f>
        <v>0</v>
      </c>
      <c r="V51" s="348">
        <f>Model_연결!O52</f>
        <v>0</v>
      </c>
      <c r="W51" s="347">
        <f>Model_연결!P52</f>
        <v>0</v>
      </c>
      <c r="X51" s="346" t="e">
        <f>Model_연결!Q52</f>
        <v>#DIV/0!</v>
      </c>
      <c r="Y51" s="346" t="e">
        <f>Model_연결!R52</f>
        <v>#DIV/0!</v>
      </c>
      <c r="Z51" s="346" t="e">
        <f>Model_연결!S52</f>
        <v>#DIV/0!</v>
      </c>
      <c r="AA51" s="346">
        <f>Model_연결!T52</f>
        <v>0</v>
      </c>
      <c r="AB51" s="345">
        <f>Model_연결!U52</f>
        <v>0</v>
      </c>
    </row>
    <row r="52" spans="2:30" ht="17" thickBot="1">
      <c r="B52" s="338" t="s">
        <v>467</v>
      </c>
      <c r="C52" s="333">
        <f t="shared" ref="C52:N52" si="27">C51/C$40</f>
        <v>0.13419302841023573</v>
      </c>
      <c r="D52" s="333">
        <f t="shared" si="27"/>
        <v>5.6441535887498138E-2</v>
      </c>
      <c r="E52" s="333">
        <f t="shared" si="27"/>
        <v>4.1957472232028892E-2</v>
      </c>
      <c r="F52" s="333">
        <f t="shared" si="27"/>
        <v>-0.17766849437818696</v>
      </c>
      <c r="G52" s="333">
        <f t="shared" si="27"/>
        <v>-0.58481602343092376</v>
      </c>
      <c r="H52" s="333">
        <f t="shared" si="27"/>
        <v>-0.41591716964477421</v>
      </c>
      <c r="I52" s="333">
        <f t="shared" si="27"/>
        <v>-8.0202153372885068E-2</v>
      </c>
      <c r="J52" s="333" t="e">
        <f t="shared" si="27"/>
        <v>#DIV/0!</v>
      </c>
      <c r="K52" s="333" t="e">
        <f t="shared" si="27"/>
        <v>#DIV/0!</v>
      </c>
      <c r="L52" s="333" t="e">
        <f t="shared" si="27"/>
        <v>#DIV/0!</v>
      </c>
      <c r="M52" s="333" t="e">
        <f t="shared" si="27"/>
        <v>#DIV/0!</v>
      </c>
      <c r="N52" s="332" t="e">
        <f t="shared" si="27"/>
        <v>#DIV/0!</v>
      </c>
      <c r="P52" s="344" t="s">
        <v>467</v>
      </c>
      <c r="Q52" s="342" t="e">
        <f t="shared" ref="Q52:AB52" si="28">Q51/Q$40</f>
        <v>#DIV/0!</v>
      </c>
      <c r="R52" s="343" t="e">
        <f t="shared" si="28"/>
        <v>#DIV/0!</v>
      </c>
      <c r="S52" s="343" t="e">
        <f t="shared" si="28"/>
        <v>#DIV/0!</v>
      </c>
      <c r="T52" s="343" t="e">
        <f t="shared" si="28"/>
        <v>#DIV/0!</v>
      </c>
      <c r="U52" s="341" t="e">
        <f t="shared" si="28"/>
        <v>#DIV/0!</v>
      </c>
      <c r="V52" s="342" t="e">
        <f t="shared" si="28"/>
        <v>#DIV/0!</v>
      </c>
      <c r="W52" s="341" t="e">
        <f t="shared" si="28"/>
        <v>#DIV/0!</v>
      </c>
      <c r="X52" s="333" t="e">
        <f t="shared" si="28"/>
        <v>#DIV/0!</v>
      </c>
      <c r="Y52" s="333" t="e">
        <f t="shared" si="28"/>
        <v>#DIV/0!</v>
      </c>
      <c r="Z52" s="333" t="e">
        <f t="shared" si="28"/>
        <v>#DIV/0!</v>
      </c>
      <c r="AA52" s="333" t="e">
        <f t="shared" si="28"/>
        <v>#DIV/0!</v>
      </c>
      <c r="AB52" s="332" t="e">
        <f t="shared" si="28"/>
        <v>#DIV/0!</v>
      </c>
    </row>
    <row r="53" spans="2:30" ht="16">
      <c r="B53" s="340" t="s">
        <v>83</v>
      </c>
      <c r="C53" s="269">
        <f>Model_별도!J9</f>
        <v>202.87</v>
      </c>
      <c r="D53" s="269">
        <f>Model_별도!K9</f>
        <v>176.88</v>
      </c>
      <c r="E53" s="269">
        <f>Model_별도!L9</f>
        <v>189.75</v>
      </c>
      <c r="F53" s="269">
        <f>Model_별도!M9</f>
        <v>-7.0100000000000193</v>
      </c>
      <c r="G53" s="269">
        <f>Model_별도!N9</f>
        <v>3.9399999999999977</v>
      </c>
      <c r="H53" s="269">
        <f>Model_별도!O9</f>
        <v>-17.5</v>
      </c>
      <c r="I53" s="269">
        <f>Model_별도!P9</f>
        <v>44.11</v>
      </c>
      <c r="J53" s="269">
        <f>Model_별도!Q9</f>
        <v>116.42</v>
      </c>
      <c r="K53" s="269">
        <f>Model_별도!R9</f>
        <v>85.299500000000023</v>
      </c>
      <c r="L53" s="269">
        <f>Model_별도!S9</f>
        <v>71.712537500000025</v>
      </c>
      <c r="M53" s="269">
        <f>Model_별도!T9</f>
        <v>0</v>
      </c>
      <c r="N53" s="268">
        <f>Model_별도!U9</f>
        <v>0</v>
      </c>
      <c r="P53" s="339" t="s">
        <v>435</v>
      </c>
      <c r="Q53" s="271">
        <f>Model_연결!J9</f>
        <v>0</v>
      </c>
      <c r="R53" s="272">
        <f>Model_연결!K9</f>
        <v>0</v>
      </c>
      <c r="S53" s="272">
        <f>Model_연결!L9</f>
        <v>0</v>
      </c>
      <c r="T53" s="272">
        <f>Model_연결!M9</f>
        <v>0</v>
      </c>
      <c r="U53" s="270">
        <f>Model_연결!N9</f>
        <v>0</v>
      </c>
      <c r="V53" s="271">
        <f>Model_연결!O9</f>
        <v>0</v>
      </c>
      <c r="W53" s="270">
        <f>Model_연결!P9</f>
        <v>0</v>
      </c>
      <c r="X53" s="269" t="e">
        <f>Model_연결!Q9</f>
        <v>#DIV/0!</v>
      </c>
      <c r="Y53" s="269" t="e">
        <f>Model_연결!R9</f>
        <v>#DIV/0!</v>
      </c>
      <c r="Z53" s="269" t="e">
        <f>Model_연결!S9</f>
        <v>#DIV/0!</v>
      </c>
      <c r="AA53" s="269">
        <f>Model_연결!T9</f>
        <v>0</v>
      </c>
      <c r="AB53" s="268">
        <f>Model_연결!U9</f>
        <v>0</v>
      </c>
    </row>
    <row r="54" spans="2:30" ht="17" thickBot="1">
      <c r="B54" s="338" t="s">
        <v>466</v>
      </c>
      <c r="C54" s="333">
        <f t="shared" ref="C54:N54" si="29">C53/C$40</f>
        <v>0.40876485996373163</v>
      </c>
      <c r="D54" s="333">
        <f t="shared" si="29"/>
        <v>0.37461083931634792</v>
      </c>
      <c r="E54" s="333">
        <f t="shared" si="29"/>
        <v>0.25765146783260462</v>
      </c>
      <c r="F54" s="333">
        <f t="shared" si="29"/>
        <v>-7.4779714535640586E-3</v>
      </c>
      <c r="G54" s="333">
        <f t="shared" si="29"/>
        <v>4.5432007656561668E-3</v>
      </c>
      <c r="H54" s="333">
        <f t="shared" si="29"/>
        <v>-4.1749170980747666E-2</v>
      </c>
      <c r="I54" s="333">
        <f t="shared" si="29"/>
        <v>8.8112502746649085E-2</v>
      </c>
      <c r="J54" s="333" t="e">
        <f t="shared" si="29"/>
        <v>#DIV/0!</v>
      </c>
      <c r="K54" s="333" t="e">
        <f t="shared" si="29"/>
        <v>#DIV/0!</v>
      </c>
      <c r="L54" s="333" t="e">
        <f t="shared" si="29"/>
        <v>#DIV/0!</v>
      </c>
      <c r="M54" s="333" t="e">
        <f t="shared" si="29"/>
        <v>#DIV/0!</v>
      </c>
      <c r="N54" s="332" t="e">
        <f t="shared" si="29"/>
        <v>#DIV/0!</v>
      </c>
      <c r="P54" s="337" t="s">
        <v>466</v>
      </c>
      <c r="Q54" s="335" t="e">
        <f t="shared" ref="Q54:AB54" si="30">Q53/Q$40</f>
        <v>#DIV/0!</v>
      </c>
      <c r="R54" s="336" t="e">
        <f t="shared" si="30"/>
        <v>#DIV/0!</v>
      </c>
      <c r="S54" s="336" t="e">
        <f t="shared" si="30"/>
        <v>#DIV/0!</v>
      </c>
      <c r="T54" s="336" t="e">
        <f t="shared" si="30"/>
        <v>#DIV/0!</v>
      </c>
      <c r="U54" s="334" t="e">
        <f t="shared" si="30"/>
        <v>#DIV/0!</v>
      </c>
      <c r="V54" s="335" t="e">
        <f t="shared" si="30"/>
        <v>#DIV/0!</v>
      </c>
      <c r="W54" s="334" t="e">
        <f t="shared" si="30"/>
        <v>#DIV/0!</v>
      </c>
      <c r="X54" s="333" t="e">
        <f t="shared" si="30"/>
        <v>#DIV/0!</v>
      </c>
      <c r="Y54" s="333" t="e">
        <f t="shared" si="30"/>
        <v>#DIV/0!</v>
      </c>
      <c r="Z54" s="333" t="e">
        <f t="shared" si="30"/>
        <v>#DIV/0!</v>
      </c>
      <c r="AA54" s="333" t="e">
        <f t="shared" si="30"/>
        <v>#DIV/0!</v>
      </c>
      <c r="AB54" s="332" t="e">
        <f t="shared" si="30"/>
        <v>#DIV/0!</v>
      </c>
    </row>
    <row r="55" spans="2:30" ht="4.5" customHeight="1" thickBot="1">
      <c r="Q55" s="239"/>
      <c r="R55" s="331"/>
      <c r="S55" s="331"/>
      <c r="T55" s="331"/>
      <c r="U55" s="331"/>
      <c r="V55" s="239"/>
      <c r="W55" s="239"/>
    </row>
    <row r="56" spans="2:30" ht="16" thickBot="1">
      <c r="B56" s="330" t="s">
        <v>465</v>
      </c>
      <c r="C56" s="326">
        <f t="shared" ref="C56:N56" si="31">C6</f>
        <v>2020</v>
      </c>
      <c r="D56" s="326">
        <f t="shared" si="31"/>
        <v>2021</v>
      </c>
      <c r="E56" s="326">
        <f t="shared" si="31"/>
        <v>2022</v>
      </c>
      <c r="F56" s="326">
        <f t="shared" si="31"/>
        <v>2023</v>
      </c>
      <c r="G56" s="326">
        <f t="shared" si="31"/>
        <v>2024</v>
      </c>
      <c r="H56" s="326" t="str">
        <f t="shared" si="31"/>
        <v>24.2Q</v>
      </c>
      <c r="I56" s="326" t="str">
        <f t="shared" si="31"/>
        <v>25.2Q</v>
      </c>
      <c r="J56" s="326" t="str">
        <f t="shared" si="31"/>
        <v>2025E</v>
      </c>
      <c r="K56" s="326" t="str">
        <f t="shared" si="31"/>
        <v>2026E</v>
      </c>
      <c r="L56" s="326" t="str">
        <f t="shared" si="31"/>
        <v>2027E</v>
      </c>
      <c r="M56" s="326">
        <f t="shared" si="31"/>
        <v>0</v>
      </c>
      <c r="N56" s="325">
        <f t="shared" si="31"/>
        <v>0</v>
      </c>
      <c r="P56" s="330" t="s">
        <v>465</v>
      </c>
      <c r="Q56" s="328">
        <f t="shared" ref="Q56:AB56" si="32">Q6</f>
        <v>2020</v>
      </c>
      <c r="R56" s="329">
        <f t="shared" si="32"/>
        <v>2021</v>
      </c>
      <c r="S56" s="329">
        <f t="shared" si="32"/>
        <v>2022</v>
      </c>
      <c r="T56" s="329">
        <f t="shared" si="32"/>
        <v>2023</v>
      </c>
      <c r="U56" s="327">
        <f t="shared" si="32"/>
        <v>2024</v>
      </c>
      <c r="V56" s="328" t="str">
        <f t="shared" si="32"/>
        <v>24.2Q</v>
      </c>
      <c r="W56" s="327" t="str">
        <f t="shared" si="32"/>
        <v>25.2Q</v>
      </c>
      <c r="X56" s="326" t="str">
        <f t="shared" si="32"/>
        <v>2025E</v>
      </c>
      <c r="Y56" s="326" t="str">
        <f t="shared" si="32"/>
        <v>2026E</v>
      </c>
      <c r="Z56" s="326" t="str">
        <f t="shared" si="32"/>
        <v>2027E</v>
      </c>
      <c r="AA56" s="326">
        <f t="shared" si="32"/>
        <v>0</v>
      </c>
      <c r="AB56" s="325">
        <f t="shared" si="32"/>
        <v>0</v>
      </c>
    </row>
    <row r="57" spans="2:30" ht="18" thickTop="1" thickBot="1">
      <c r="B57" s="324" t="s">
        <v>436</v>
      </c>
      <c r="C57" s="319">
        <f>Model_별도!J152</f>
        <v>66.599999999999994</v>
      </c>
      <c r="D57" s="319">
        <f>Model_별도!K152</f>
        <v>26.65</v>
      </c>
      <c r="E57" s="319">
        <f>Model_별도!L152</f>
        <v>30.9</v>
      </c>
      <c r="F57" s="319">
        <f>Model_별도!M152</f>
        <v>-166.55</v>
      </c>
      <c r="G57" s="319">
        <f>Model_별도!N152</f>
        <v>-507.17</v>
      </c>
      <c r="H57" s="319">
        <f>Model_별도!O152</f>
        <v>-174.34</v>
      </c>
      <c r="I57" s="319">
        <f>Model_별도!P152</f>
        <v>-40.15</v>
      </c>
      <c r="J57" s="319">
        <f>Model_별도!Q152</f>
        <v>0</v>
      </c>
      <c r="K57" s="319">
        <f>Model_별도!R152</f>
        <v>0</v>
      </c>
      <c r="L57" s="319">
        <f>Model_별도!S152</f>
        <v>0</v>
      </c>
      <c r="M57" s="319">
        <f>Model_별도!T152</f>
        <v>0</v>
      </c>
      <c r="N57" s="318">
        <f>Model_별도!U152</f>
        <v>0</v>
      </c>
      <c r="P57" s="323" t="s">
        <v>436</v>
      </c>
      <c r="Q57" s="321">
        <f>Model_연결!J152</f>
        <v>0</v>
      </c>
      <c r="R57" s="322">
        <f>Model_연결!K152</f>
        <v>0</v>
      </c>
      <c r="S57" s="322">
        <f>Model_연결!L152</f>
        <v>0</v>
      </c>
      <c r="T57" s="322">
        <f>Model_연결!M152</f>
        <v>0</v>
      </c>
      <c r="U57" s="320">
        <f>Model_연결!N152</f>
        <v>0</v>
      </c>
      <c r="V57" s="321">
        <f>Model_연결!O152</f>
        <v>0</v>
      </c>
      <c r="W57" s="320">
        <f>Model_연결!P152</f>
        <v>0</v>
      </c>
      <c r="X57" s="319">
        <f>Model_연결!Q152</f>
        <v>12</v>
      </c>
      <c r="Y57" s="319">
        <f>Model_연결!R152</f>
        <v>0</v>
      </c>
      <c r="Z57" s="319">
        <f>Model_연결!S152</f>
        <v>0</v>
      </c>
      <c r="AA57" s="319">
        <f>Model_연결!T152</f>
        <v>0</v>
      </c>
      <c r="AB57" s="318">
        <f>Model_연결!U152</f>
        <v>0</v>
      </c>
    </row>
    <row r="58" spans="2:30" ht="16">
      <c r="B58" s="317" t="s">
        <v>464</v>
      </c>
      <c r="C58" s="312">
        <f>Model_별도!J153</f>
        <v>137.41999999999999</v>
      </c>
      <c r="D58" s="312">
        <f>Model_별도!K153</f>
        <v>136.67999999999998</v>
      </c>
      <c r="E58" s="312">
        <f>Model_별도!L153</f>
        <v>143.89000000000001</v>
      </c>
      <c r="F58" s="312">
        <f>Model_별도!M153</f>
        <v>221.79</v>
      </c>
      <c r="G58" s="312">
        <f>Model_별도!N153</f>
        <v>219.27</v>
      </c>
      <c r="H58" s="312">
        <f>Model_별도!O153</f>
        <v>112.47999999999999</v>
      </c>
      <c r="I58" s="312">
        <f>Model_별도!P153</f>
        <v>58.34</v>
      </c>
      <c r="J58" s="312">
        <f>Model_별도!Q153</f>
        <v>116.42</v>
      </c>
      <c r="K58" s="312">
        <f>Model_별도!R153</f>
        <v>85.299500000000023</v>
      </c>
      <c r="L58" s="312">
        <f>Model_별도!S153</f>
        <v>71.712537500000025</v>
      </c>
      <c r="M58" s="312">
        <f>Model_별도!T153</f>
        <v>0</v>
      </c>
      <c r="N58" s="311">
        <f>Model_별도!U153</f>
        <v>0</v>
      </c>
      <c r="P58" s="316" t="s">
        <v>464</v>
      </c>
      <c r="Q58" s="314">
        <f>Model_연결!J153</f>
        <v>0</v>
      </c>
      <c r="R58" s="315">
        <f>Model_연결!K153</f>
        <v>0</v>
      </c>
      <c r="S58" s="315">
        <f>Model_연결!L153</f>
        <v>0</v>
      </c>
      <c r="T58" s="315">
        <f>Model_연결!M153</f>
        <v>0</v>
      </c>
      <c r="U58" s="313">
        <f>Model_연결!N153</f>
        <v>0</v>
      </c>
      <c r="V58" s="314">
        <f>Model_연결!O153</f>
        <v>0</v>
      </c>
      <c r="W58" s="313">
        <f>Model_연결!P153</f>
        <v>0</v>
      </c>
      <c r="X58" s="312" t="e">
        <f>Model_연결!Q153</f>
        <v>#DIV/0!</v>
      </c>
      <c r="Y58" s="312" t="e">
        <f>Model_연결!R153</f>
        <v>#DIV/0!</v>
      </c>
      <c r="Z58" s="312" t="e">
        <f>Model_연결!S153</f>
        <v>#DIV/0!</v>
      </c>
      <c r="AA58" s="312">
        <f>Model_연결!T153</f>
        <v>0</v>
      </c>
      <c r="AB58" s="311">
        <f>Model_연결!U153</f>
        <v>0</v>
      </c>
    </row>
    <row r="59" spans="2:30" ht="16">
      <c r="B59" s="305" t="s">
        <v>463</v>
      </c>
      <c r="C59" s="307">
        <f>Model_별도!J157</f>
        <v>20.89</v>
      </c>
      <c r="D59" s="307">
        <f>Model_별도!K157</f>
        <v>-33.380000000000003</v>
      </c>
      <c r="E59" s="307">
        <f>Model_별도!L157</f>
        <v>-128.69999999999999</v>
      </c>
      <c r="F59" s="307">
        <f>Model_별도!M157</f>
        <v>-19.690000000000001</v>
      </c>
      <c r="G59" s="307">
        <f>Model_별도!N157</f>
        <v>35.450000000000003</v>
      </c>
      <c r="H59" s="307">
        <f>Model_별도!O157</f>
        <v>-7.78</v>
      </c>
      <c r="I59" s="307">
        <f>Model_별도!P157</f>
        <v>-1.47</v>
      </c>
      <c r="J59" s="307">
        <f>Model_별도!Q157</f>
        <v>66.88</v>
      </c>
      <c r="K59" s="307">
        <f>Model_별도!R157</f>
        <v>0</v>
      </c>
      <c r="L59" s="307">
        <f>Model_별도!S157</f>
        <v>0</v>
      </c>
      <c r="M59" s="307">
        <f>Model_별도!T157</f>
        <v>0</v>
      </c>
      <c r="N59" s="306">
        <f>Model_별도!U157</f>
        <v>0</v>
      </c>
      <c r="P59" s="304" t="s">
        <v>463</v>
      </c>
      <c r="Q59" s="309">
        <f>Model_연결!J157</f>
        <v>0</v>
      </c>
      <c r="R59" s="310">
        <f>Model_연결!K157</f>
        <v>0</v>
      </c>
      <c r="S59" s="310">
        <f>Model_연결!L157</f>
        <v>0</v>
      </c>
      <c r="T59" s="310">
        <f>Model_연결!M157</f>
        <v>0</v>
      </c>
      <c r="U59" s="308">
        <f>Model_연결!N157</f>
        <v>0</v>
      </c>
      <c r="V59" s="309">
        <f>Model_연결!O157</f>
        <v>0</v>
      </c>
      <c r="W59" s="308">
        <f>Model_연결!P157</f>
        <v>0</v>
      </c>
      <c r="X59" s="307" t="e">
        <f>Model_연결!Q157</f>
        <v>#DIV/0!</v>
      </c>
      <c r="Y59" s="307" t="e">
        <f>Model_연결!R157</f>
        <v>#DIV/0!</v>
      </c>
      <c r="Z59" s="307" t="e">
        <f>Model_연결!S157</f>
        <v>#DIV/0!</v>
      </c>
      <c r="AA59" s="307">
        <f>Model_연결!T157</f>
        <v>0</v>
      </c>
      <c r="AB59" s="306">
        <f>Model_연결!U157</f>
        <v>0</v>
      </c>
    </row>
    <row r="60" spans="2:30" ht="16">
      <c r="B60" s="305" t="s">
        <v>462</v>
      </c>
      <c r="C60" s="300">
        <f>Model_별도!J164+Model_별도!J163</f>
        <v>-22</v>
      </c>
      <c r="D60" s="300">
        <f>Model_별도!K164+Model_별도!K163</f>
        <v>-12.95</v>
      </c>
      <c r="E60" s="300">
        <f>Model_별도!L164+Model_별도!L163</f>
        <v>-8.3000000000000007</v>
      </c>
      <c r="F60" s="300">
        <f>Model_별도!M164+Model_별도!M163</f>
        <v>-35.33</v>
      </c>
      <c r="G60" s="300">
        <f>Model_별도!N164+Model_별도!N163</f>
        <v>-38.5</v>
      </c>
      <c r="H60" s="300">
        <f>Model_별도!O164+Model_별도!O163</f>
        <v>-18.73</v>
      </c>
      <c r="I60" s="300">
        <f>Model_별도!P164+Model_별도!P163</f>
        <v>-18.310000000000002</v>
      </c>
      <c r="J60" s="300">
        <f>Model_별도!Q164+Model_별도!Q163</f>
        <v>0</v>
      </c>
      <c r="K60" s="300">
        <f>Model_별도!R164+Model_별도!R163</f>
        <v>0</v>
      </c>
      <c r="L60" s="300">
        <f>Model_별도!S164+Model_별도!S163</f>
        <v>0</v>
      </c>
      <c r="M60" s="300">
        <f>Model_별도!T164+Model_별도!T163</f>
        <v>0</v>
      </c>
      <c r="N60" s="299">
        <f>Model_별도!U164+Model_별도!U163</f>
        <v>0</v>
      </c>
      <c r="P60" s="304" t="s">
        <v>462</v>
      </c>
      <c r="Q60" s="302">
        <f>Model_연결!J164+Model_연결!J163</f>
        <v>0</v>
      </c>
      <c r="R60" s="303">
        <f>Model_연결!K164+Model_연결!K163</f>
        <v>0</v>
      </c>
      <c r="S60" s="303">
        <f>Model_연결!L164+Model_연결!L163</f>
        <v>0</v>
      </c>
      <c r="T60" s="303">
        <f>Model_연결!M164+Model_연결!M163</f>
        <v>0</v>
      </c>
      <c r="U60" s="301">
        <f>Model_연결!N164+Model_연결!N163</f>
        <v>0</v>
      </c>
      <c r="V60" s="302">
        <f>Model_연결!O164+Model_연결!O163</f>
        <v>0</v>
      </c>
      <c r="W60" s="301">
        <f>Model_연결!P164+Model_연결!P163</f>
        <v>0</v>
      </c>
      <c r="X60" s="300" t="e">
        <f>Model_연결!Q164+Model_연결!Q163</f>
        <v>#DIV/0!</v>
      </c>
      <c r="Y60" s="300" t="e">
        <f>Model_연결!R164+Model_연결!R163</f>
        <v>#DIV/0!</v>
      </c>
      <c r="Z60" s="300" t="e">
        <f>Model_연결!S164+Model_연결!S163</f>
        <v>#DIV/0!</v>
      </c>
      <c r="AA60" s="300">
        <f>Model_연결!T164+Model_연결!T163</f>
        <v>0</v>
      </c>
      <c r="AB60" s="299">
        <f>Model_연결!U164+Model_연결!U163</f>
        <v>0</v>
      </c>
    </row>
    <row r="61" spans="2:30" ht="17" thickBot="1">
      <c r="B61" s="267" t="s">
        <v>461</v>
      </c>
      <c r="C61" s="295">
        <f>Model_별도!J167</f>
        <v>-4.75</v>
      </c>
      <c r="D61" s="295">
        <f>Model_별도!K167</f>
        <v>-3.26</v>
      </c>
      <c r="E61" s="295">
        <f>Model_별도!L167</f>
        <v>0</v>
      </c>
      <c r="F61" s="295">
        <f>Model_별도!M167</f>
        <v>-0.39</v>
      </c>
      <c r="G61" s="295">
        <f>Model_별도!N167</f>
        <v>-0.01</v>
      </c>
      <c r="H61" s="295">
        <f>Model_별도!O167</f>
        <v>0</v>
      </c>
      <c r="I61" s="295">
        <f>Model_별도!P167</f>
        <v>-0.23</v>
      </c>
      <c r="J61" s="295">
        <f>Model_별도!Q167</f>
        <v>0.22000000000000003</v>
      </c>
      <c r="K61" s="295">
        <f>Model_별도!R167</f>
        <v>0.22000000000000003</v>
      </c>
      <c r="L61" s="295">
        <f>Model_별도!S167</f>
        <v>0.22000000000000003</v>
      </c>
      <c r="M61" s="295">
        <f>Model_별도!T167</f>
        <v>0</v>
      </c>
      <c r="N61" s="294">
        <f>Model_별도!U167</f>
        <v>0</v>
      </c>
      <c r="P61" s="266" t="s">
        <v>461</v>
      </c>
      <c r="Q61" s="297">
        <f>Model_연결!J167</f>
        <v>0</v>
      </c>
      <c r="R61" s="298">
        <f>Model_연결!K167</f>
        <v>0</v>
      </c>
      <c r="S61" s="298">
        <f>Model_연결!L167</f>
        <v>0</v>
      </c>
      <c r="T61" s="298">
        <f>Model_연결!M167</f>
        <v>0</v>
      </c>
      <c r="U61" s="296">
        <f>Model_연결!N167</f>
        <v>0</v>
      </c>
      <c r="V61" s="297">
        <f>Model_연결!O167</f>
        <v>0</v>
      </c>
      <c r="W61" s="296">
        <f>Model_연결!P167</f>
        <v>0</v>
      </c>
      <c r="X61" s="295" t="e">
        <f>Model_연결!Q167</f>
        <v>#DIV/0!</v>
      </c>
      <c r="Y61" s="295" t="e">
        <f>Model_연결!R167</f>
        <v>#DIV/0!</v>
      </c>
      <c r="Z61" s="295" t="e">
        <f>Model_연결!S167</f>
        <v>#DIV/0!</v>
      </c>
      <c r="AA61" s="295">
        <f>Model_연결!T167</f>
        <v>0</v>
      </c>
      <c r="AB61" s="294">
        <f>Model_연결!U167</f>
        <v>0</v>
      </c>
    </row>
    <row r="62" spans="2:30" ht="17" thickBot="1">
      <c r="B62" s="293" t="s">
        <v>185</v>
      </c>
      <c r="C62" s="288">
        <f>Model_별도!J169</f>
        <v>206.06</v>
      </c>
      <c r="D62" s="288">
        <f>Model_별도!K169</f>
        <v>139.38</v>
      </c>
      <c r="E62" s="288">
        <f>Model_별도!L169</f>
        <v>69.33</v>
      </c>
      <c r="F62" s="288">
        <f>Model_별도!M169</f>
        <v>-5.93</v>
      </c>
      <c r="G62" s="288">
        <f>Model_별도!N169</f>
        <v>5.74</v>
      </c>
      <c r="H62" s="288">
        <f>Model_별도!O169</f>
        <v>-30.63</v>
      </c>
      <c r="I62" s="288">
        <f>Model_별도!P169</f>
        <v>30.26</v>
      </c>
      <c r="J62" s="288">
        <f>Model_별도!Q169</f>
        <v>183.52</v>
      </c>
      <c r="K62" s="288">
        <f>Model_별도!R169</f>
        <v>85.519500000000022</v>
      </c>
      <c r="L62" s="288">
        <f>Model_별도!S169</f>
        <v>71.932537500000024</v>
      </c>
      <c r="M62" s="288">
        <f>Model_별도!T169</f>
        <v>0</v>
      </c>
      <c r="N62" s="287">
        <f>Model_별도!U169</f>
        <v>0</v>
      </c>
      <c r="P62" s="292" t="s">
        <v>460</v>
      </c>
      <c r="Q62" s="290">
        <f>Model_연결!J169</f>
        <v>0</v>
      </c>
      <c r="R62" s="291">
        <f>Model_연결!K169</f>
        <v>0</v>
      </c>
      <c r="S62" s="291">
        <f>Model_연결!L169</f>
        <v>0</v>
      </c>
      <c r="T62" s="291">
        <f>Model_연결!M169</f>
        <v>0</v>
      </c>
      <c r="U62" s="289">
        <f>Model_연결!N169</f>
        <v>0</v>
      </c>
      <c r="V62" s="290">
        <f>Model_연결!O169</f>
        <v>0</v>
      </c>
      <c r="W62" s="289">
        <f>Model_연결!P169</f>
        <v>0</v>
      </c>
      <c r="X62" s="288" t="e">
        <f>Model_연결!Q169</f>
        <v>#DIV/0!</v>
      </c>
      <c r="Y62" s="288" t="e">
        <f>Model_연결!R169</f>
        <v>#DIV/0!</v>
      </c>
      <c r="Z62" s="288" t="e">
        <f>Model_연결!S169</f>
        <v>#DIV/0!</v>
      </c>
      <c r="AA62" s="288">
        <f>Model_연결!T169</f>
        <v>0</v>
      </c>
      <c r="AB62" s="287">
        <f>Model_연결!U169</f>
        <v>0</v>
      </c>
    </row>
    <row r="63" spans="2:30" ht="16">
      <c r="B63" s="286" t="s">
        <v>459</v>
      </c>
      <c r="C63" s="281">
        <f>Model_별도!J170+Model_별도!J171</f>
        <v>-120.53</v>
      </c>
      <c r="D63" s="281">
        <f>Model_별도!K170+Model_별도!K171</f>
        <v>-10.93</v>
      </c>
      <c r="E63" s="281">
        <f>Model_별도!L170+Model_별도!L171</f>
        <v>-79.42</v>
      </c>
      <c r="F63" s="281">
        <f>Model_별도!M170+Model_별도!M171</f>
        <v>-187.89</v>
      </c>
      <c r="G63" s="281">
        <f>Model_별도!N170+Model_별도!N171</f>
        <v>-122.04</v>
      </c>
      <c r="H63" s="281">
        <f>Model_별도!O170+Model_별도!O171</f>
        <v>-33.71</v>
      </c>
      <c r="I63" s="281">
        <f>Model_별도!P170+Model_별도!P171</f>
        <v>-37.14</v>
      </c>
      <c r="J63" s="281">
        <f>Model_별도!Q170+Model_별도!Q171</f>
        <v>-10.28</v>
      </c>
      <c r="K63" s="281">
        <f>Model_별도!R170+Model_별도!R171</f>
        <v>-10.28</v>
      </c>
      <c r="L63" s="281">
        <f>Model_별도!S170+Model_별도!S171</f>
        <v>-10.28</v>
      </c>
      <c r="M63" s="281">
        <f>Model_별도!T170+Model_별도!T171</f>
        <v>0</v>
      </c>
      <c r="N63" s="280">
        <f>Model_별도!U170+Model_별도!U171</f>
        <v>0</v>
      </c>
      <c r="P63" s="285" t="s">
        <v>458</v>
      </c>
      <c r="Q63" s="283">
        <f>Model_연결!J170+Model_연결!J171</f>
        <v>0</v>
      </c>
      <c r="R63" s="284">
        <f>Model_연결!K170+Model_연결!K171</f>
        <v>0</v>
      </c>
      <c r="S63" s="284">
        <f>Model_연결!L170+Model_연결!L171</f>
        <v>0</v>
      </c>
      <c r="T63" s="284">
        <f>Model_연결!M170+Model_연결!M171</f>
        <v>0</v>
      </c>
      <c r="U63" s="282">
        <f>Model_연결!N170+Model_연결!N171</f>
        <v>0</v>
      </c>
      <c r="V63" s="283">
        <f>Model_연결!O170+Model_연결!O171</f>
        <v>0</v>
      </c>
      <c r="W63" s="282">
        <f>Model_연결!P170+Model_연결!P171</f>
        <v>0</v>
      </c>
      <c r="X63" s="281" t="e">
        <f>Model_연결!Q170+Model_연결!Q171</f>
        <v>#DIV/0!</v>
      </c>
      <c r="Y63" s="281" t="e">
        <f>Model_연결!R170+Model_연결!R171</f>
        <v>#DIV/0!</v>
      </c>
      <c r="Z63" s="281" t="e">
        <f>Model_연결!S170+Model_연결!S171</f>
        <v>#DIV/0!</v>
      </c>
      <c r="AA63" s="281">
        <f>Model_연결!T170+Model_연결!T171</f>
        <v>0</v>
      </c>
      <c r="AB63" s="280">
        <f>Model_연결!U170+Model_연결!U171</f>
        <v>0</v>
      </c>
    </row>
    <row r="64" spans="2:30" ht="17" thickBot="1">
      <c r="B64" s="267" t="s">
        <v>457</v>
      </c>
      <c r="C64" s="276">
        <f>Model_별도!J172</f>
        <v>0</v>
      </c>
      <c r="D64" s="276">
        <f>Model_별도!K172</f>
        <v>0</v>
      </c>
      <c r="E64" s="276">
        <f>Model_별도!L172</f>
        <v>0</v>
      </c>
      <c r="F64" s="276">
        <f>Model_별도!M172</f>
        <v>0</v>
      </c>
      <c r="G64" s="276">
        <f>Model_별도!N172</f>
        <v>0</v>
      </c>
      <c r="H64" s="276">
        <f>Model_별도!O172</f>
        <v>0</v>
      </c>
      <c r="I64" s="276">
        <f>Model_별도!P172</f>
        <v>0</v>
      </c>
      <c r="J64" s="276">
        <f>Model_별도!Q172</f>
        <v>0</v>
      </c>
      <c r="K64" s="276">
        <f>Model_별도!R172</f>
        <v>0</v>
      </c>
      <c r="L64" s="276">
        <f>Model_별도!S172</f>
        <v>0</v>
      </c>
      <c r="M64" s="276">
        <f>Model_별도!T172</f>
        <v>0</v>
      </c>
      <c r="N64" s="275">
        <f>Model_별도!U172</f>
        <v>0</v>
      </c>
      <c r="P64" s="266" t="s">
        <v>456</v>
      </c>
      <c r="Q64" s="278">
        <f>Model_연결!J172</f>
        <v>0</v>
      </c>
      <c r="R64" s="279">
        <f>Model_연결!K172</f>
        <v>0</v>
      </c>
      <c r="S64" s="279">
        <f>Model_연결!L172</f>
        <v>0</v>
      </c>
      <c r="T64" s="279">
        <f>Model_연결!M172</f>
        <v>0</v>
      </c>
      <c r="U64" s="277">
        <f>Model_연결!N172</f>
        <v>0</v>
      </c>
      <c r="V64" s="278">
        <f>Model_연결!O172</f>
        <v>0</v>
      </c>
      <c r="W64" s="277">
        <f>Model_연결!P172</f>
        <v>0</v>
      </c>
      <c r="X64" s="276">
        <f>Model_연결!Q172</f>
        <v>0</v>
      </c>
      <c r="Y64" s="276">
        <f>Model_연결!R172</f>
        <v>0</v>
      </c>
      <c r="Z64" s="276">
        <f>Model_연결!S172</f>
        <v>0</v>
      </c>
      <c r="AA64" s="276">
        <f>Model_연결!T172</f>
        <v>0</v>
      </c>
      <c r="AB64" s="275">
        <f>Model_연결!U172</f>
        <v>0</v>
      </c>
    </row>
    <row r="65" spans="2:28" ht="16">
      <c r="B65" s="274" t="s">
        <v>177</v>
      </c>
      <c r="C65" s="269">
        <f>Model_별도!J174</f>
        <v>-120.72</v>
      </c>
      <c r="D65" s="269">
        <f>Model_별도!K174</f>
        <v>7.57</v>
      </c>
      <c r="E65" s="269">
        <f>Model_별도!L174</f>
        <v>-791.64</v>
      </c>
      <c r="F65" s="269">
        <f>Model_별도!M174</f>
        <v>-173.31</v>
      </c>
      <c r="G65" s="269">
        <f>Model_별도!N174</f>
        <v>-106.23</v>
      </c>
      <c r="H65" s="269">
        <f>Model_별도!O174</f>
        <v>-34.17</v>
      </c>
      <c r="I65" s="269">
        <f>Model_별도!P174</f>
        <v>-36.89</v>
      </c>
      <c r="J65" s="269">
        <f>Model_별도!Q174</f>
        <v>-10.28</v>
      </c>
      <c r="K65" s="269">
        <f>Model_별도!R174</f>
        <v>-10.28</v>
      </c>
      <c r="L65" s="269">
        <f>Model_별도!S174</f>
        <v>-10.28</v>
      </c>
      <c r="M65" s="269">
        <f>Model_별도!T174</f>
        <v>0</v>
      </c>
      <c r="N65" s="268">
        <f>Model_별도!U174</f>
        <v>0</v>
      </c>
      <c r="P65" s="273" t="s">
        <v>455</v>
      </c>
      <c r="Q65" s="271">
        <f>Model_연결!J174</f>
        <v>0</v>
      </c>
      <c r="R65" s="272">
        <f>Model_연결!K174</f>
        <v>0</v>
      </c>
      <c r="S65" s="272">
        <f>Model_연결!L174</f>
        <v>0</v>
      </c>
      <c r="T65" s="272">
        <f>Model_연결!M174</f>
        <v>0</v>
      </c>
      <c r="U65" s="270">
        <f>Model_연결!N174</f>
        <v>0</v>
      </c>
      <c r="V65" s="271">
        <f>Model_연결!O174</f>
        <v>0</v>
      </c>
      <c r="W65" s="270">
        <f>Model_연결!P174</f>
        <v>0</v>
      </c>
      <c r="X65" s="269" t="e">
        <f>Model_연결!Q174</f>
        <v>#DIV/0!</v>
      </c>
      <c r="Y65" s="269" t="e">
        <f>Model_연결!R174</f>
        <v>#DIV/0!</v>
      </c>
      <c r="Z65" s="269" t="e">
        <f>Model_연결!S174</f>
        <v>#DIV/0!</v>
      </c>
      <c r="AA65" s="269">
        <f>Model_연결!T174</f>
        <v>0</v>
      </c>
      <c r="AB65" s="268">
        <f>Model_연결!U174</f>
        <v>0</v>
      </c>
    </row>
    <row r="66" spans="2:28" ht="17" thickBot="1">
      <c r="B66" s="267" t="s">
        <v>454</v>
      </c>
      <c r="C66" s="262">
        <f>Model_별도!J180</f>
        <v>-50</v>
      </c>
      <c r="D66" s="262">
        <f>Model_별도!K180</f>
        <v>-100</v>
      </c>
      <c r="E66" s="262">
        <f>Model_별도!L180</f>
        <v>321.25</v>
      </c>
      <c r="F66" s="262">
        <f>Model_별도!M180</f>
        <v>230</v>
      </c>
      <c r="G66" s="262">
        <f>Model_별도!N180</f>
        <v>-46</v>
      </c>
      <c r="H66" s="262">
        <f>Model_별도!O180</f>
        <v>10</v>
      </c>
      <c r="I66" s="262">
        <f>Model_별도!P180</f>
        <v>-47</v>
      </c>
      <c r="J66" s="262">
        <f>Model_별도!Q180</f>
        <v>0</v>
      </c>
      <c r="K66" s="262">
        <f>Model_별도!R180</f>
        <v>0</v>
      </c>
      <c r="L66" s="262">
        <f>Model_별도!S180</f>
        <v>0</v>
      </c>
      <c r="M66" s="262">
        <f>Model_별도!T180</f>
        <v>0</v>
      </c>
      <c r="N66" s="261">
        <f>Model_별도!U180</f>
        <v>0</v>
      </c>
      <c r="P66" s="266" t="s">
        <v>453</v>
      </c>
      <c r="Q66" s="264">
        <f>Model_연결!J180</f>
        <v>0</v>
      </c>
      <c r="R66" s="265">
        <f>Model_연결!K180</f>
        <v>0</v>
      </c>
      <c r="S66" s="265">
        <f>Model_연결!L180</f>
        <v>0</v>
      </c>
      <c r="T66" s="265">
        <f>Model_연결!M180</f>
        <v>0</v>
      </c>
      <c r="U66" s="263">
        <f>Model_연결!N180</f>
        <v>0</v>
      </c>
      <c r="V66" s="264">
        <f>Model_연결!O180</f>
        <v>0</v>
      </c>
      <c r="W66" s="263">
        <f>Model_연결!P180</f>
        <v>0</v>
      </c>
      <c r="X66" s="262">
        <f>Model_연결!Q180</f>
        <v>200</v>
      </c>
      <c r="Y66" s="262">
        <f>Model_연결!R180</f>
        <v>0</v>
      </c>
      <c r="Z66" s="262">
        <f>Model_연결!S180</f>
        <v>0</v>
      </c>
      <c r="AA66" s="262">
        <f>Model_연결!T180</f>
        <v>0</v>
      </c>
      <c r="AB66" s="261">
        <f>Model_연결!U180</f>
        <v>0</v>
      </c>
    </row>
    <row r="67" spans="2:28" ht="17" thickBot="1">
      <c r="B67" s="260" t="s">
        <v>131</v>
      </c>
      <c r="C67" s="255">
        <f>Model_별도!J198</f>
        <v>-53.39</v>
      </c>
      <c r="D67" s="255">
        <f>Model_별도!K198</f>
        <v>-136.88</v>
      </c>
      <c r="E67" s="255">
        <f>Model_별도!L198</f>
        <v>718.7</v>
      </c>
      <c r="F67" s="255">
        <f>Model_별도!M198</f>
        <v>214.55</v>
      </c>
      <c r="G67" s="255">
        <f>Model_별도!N198</f>
        <v>24.38</v>
      </c>
      <c r="H67" s="255">
        <f>Model_별도!O198</f>
        <v>88.19</v>
      </c>
      <c r="I67" s="255">
        <f>Model_별도!P198</f>
        <v>-52.19</v>
      </c>
      <c r="J67" s="255">
        <f>Model_별도!Q198</f>
        <v>0</v>
      </c>
      <c r="K67" s="255">
        <f>Model_별도!R198</f>
        <v>0</v>
      </c>
      <c r="L67" s="255">
        <f>Model_별도!S198</f>
        <v>0</v>
      </c>
      <c r="M67" s="255">
        <f>Model_별도!T198</f>
        <v>0</v>
      </c>
      <c r="N67" s="254">
        <f>Model_별도!U198</f>
        <v>0</v>
      </c>
      <c r="P67" s="259" t="s">
        <v>452</v>
      </c>
      <c r="Q67" s="257">
        <f>Model_연결!J198</f>
        <v>0</v>
      </c>
      <c r="R67" s="258">
        <f>Model_연결!K198</f>
        <v>0</v>
      </c>
      <c r="S67" s="258">
        <f>Model_연결!L198</f>
        <v>0</v>
      </c>
      <c r="T67" s="258">
        <f>Model_연결!M198</f>
        <v>0</v>
      </c>
      <c r="U67" s="256">
        <f>Model_연결!N198</f>
        <v>0</v>
      </c>
      <c r="V67" s="257">
        <f>Model_연결!O198</f>
        <v>0</v>
      </c>
      <c r="W67" s="256">
        <f>Model_연결!P198</f>
        <v>0</v>
      </c>
      <c r="X67" s="255">
        <f>Model_연결!Q198</f>
        <v>200</v>
      </c>
      <c r="Y67" s="255">
        <f>Model_연결!R198</f>
        <v>0</v>
      </c>
      <c r="Z67" s="255">
        <f>Model_연결!S198</f>
        <v>0</v>
      </c>
      <c r="AA67" s="255">
        <f>Model_연결!T198</f>
        <v>0</v>
      </c>
      <c r="AB67" s="254">
        <f>Model_연결!U198</f>
        <v>0</v>
      </c>
    </row>
    <row r="68" spans="2:28" ht="17" thickBot="1">
      <c r="B68" s="253" t="s">
        <v>451</v>
      </c>
      <c r="C68" s="248">
        <f>Model_별도!J202</f>
        <v>31.950000000000003</v>
      </c>
      <c r="D68" s="248">
        <f>Model_별도!K202</f>
        <v>10.069999999999993</v>
      </c>
      <c r="E68" s="248">
        <f>Model_별도!L202</f>
        <v>-3.7699999999999001</v>
      </c>
      <c r="F68" s="248">
        <f>Model_별도!M202</f>
        <v>35.31</v>
      </c>
      <c r="G68" s="248">
        <f>Model_별도!N202</f>
        <v>-75.77000000000001</v>
      </c>
      <c r="H68" s="248">
        <f>Model_별도!O202</f>
        <v>23.39</v>
      </c>
      <c r="I68" s="248">
        <f>Model_별도!P202</f>
        <v>-59.279999999999994</v>
      </c>
      <c r="J68" s="248">
        <f>Model_별도!Q202</f>
        <v>173.24</v>
      </c>
      <c r="K68" s="248">
        <f>Model_별도!R202</f>
        <v>75.239500000000021</v>
      </c>
      <c r="L68" s="248">
        <f>Model_별도!S202</f>
        <v>61.652537500000022</v>
      </c>
      <c r="M68" s="248">
        <f>Model_별도!T202</f>
        <v>0</v>
      </c>
      <c r="N68" s="247">
        <f>Model_별도!U202</f>
        <v>0</v>
      </c>
      <c r="P68" s="252" t="s">
        <v>451</v>
      </c>
      <c r="Q68" s="250">
        <f>Model_연결!J202</f>
        <v>0</v>
      </c>
      <c r="R68" s="251">
        <f>Model_연결!K202</f>
        <v>0</v>
      </c>
      <c r="S68" s="251">
        <f>Model_연결!L202</f>
        <v>0</v>
      </c>
      <c r="T68" s="251">
        <f>Model_연결!M202</f>
        <v>0</v>
      </c>
      <c r="U68" s="249">
        <f>Model_연결!N202</f>
        <v>0</v>
      </c>
      <c r="V68" s="250">
        <f>Model_연결!O202</f>
        <v>0</v>
      </c>
      <c r="W68" s="249">
        <f>Model_연결!P202</f>
        <v>0</v>
      </c>
      <c r="X68" s="248" t="e">
        <f>Model_연결!Q202</f>
        <v>#DIV/0!</v>
      </c>
      <c r="Y68" s="248" t="e">
        <f>Model_연결!R202</f>
        <v>#DIV/0!</v>
      </c>
      <c r="Z68" s="248" t="e">
        <f>Model_연결!S202</f>
        <v>#DIV/0!</v>
      </c>
      <c r="AA68" s="248">
        <f>Model_연결!T202</f>
        <v>0</v>
      </c>
      <c r="AB68" s="247">
        <f>Model_연결!U202</f>
        <v>0</v>
      </c>
    </row>
    <row r="69" spans="2:28" ht="17" thickBot="1">
      <c r="B69" s="246" t="s">
        <v>120</v>
      </c>
      <c r="C69" s="241">
        <f>Model_별도!J204</f>
        <v>175.76</v>
      </c>
      <c r="D69" s="241">
        <f>Model_별도!K204</f>
        <v>185.83</v>
      </c>
      <c r="E69" s="241">
        <f>Model_별도!L204</f>
        <v>182.06</v>
      </c>
      <c r="F69" s="241">
        <f>Model_별도!M204</f>
        <v>217.37</v>
      </c>
      <c r="G69" s="241">
        <f>Model_별도!N204</f>
        <v>141.6</v>
      </c>
      <c r="H69" s="241">
        <f>Model_별도!O204</f>
        <v>240.75</v>
      </c>
      <c r="I69" s="241">
        <f>Model_별도!P204</f>
        <v>82.32</v>
      </c>
      <c r="J69" s="241">
        <f>Model_별도!Q204</f>
        <v>314.84000000000003</v>
      </c>
      <c r="K69" s="241">
        <f>Model_별도!R204</f>
        <v>390.07950000000005</v>
      </c>
      <c r="L69" s="241">
        <f>Model_별도!S204</f>
        <v>451.73203750000005</v>
      </c>
      <c r="M69" s="241">
        <f>Model_별도!T204</f>
        <v>0</v>
      </c>
      <c r="N69" s="240">
        <f>Model_별도!U204</f>
        <v>0</v>
      </c>
      <c r="P69" s="245" t="s">
        <v>450</v>
      </c>
      <c r="Q69" s="243">
        <f>Model_연결!J204</f>
        <v>0</v>
      </c>
      <c r="R69" s="244">
        <f>Model_연결!K204</f>
        <v>0</v>
      </c>
      <c r="S69" s="244">
        <f>Model_연결!L204</f>
        <v>0</v>
      </c>
      <c r="T69" s="244">
        <f>Model_연결!M204</f>
        <v>0</v>
      </c>
      <c r="U69" s="242">
        <f>Model_연결!N204</f>
        <v>0</v>
      </c>
      <c r="V69" s="243">
        <f>Model_연결!O204</f>
        <v>0</v>
      </c>
      <c r="W69" s="242">
        <f>Model_연결!P204</f>
        <v>0</v>
      </c>
      <c r="X69" s="241" t="e">
        <f>Model_연결!Q204</f>
        <v>#DIV/0!</v>
      </c>
      <c r="Y69" s="241" t="e">
        <f>Model_연결!R204</f>
        <v>#DIV/0!</v>
      </c>
      <c r="Z69" s="241" t="e">
        <f>Model_연결!S204</f>
        <v>#DIV/0!</v>
      </c>
      <c r="AA69" s="241">
        <f>Model_연결!T204</f>
        <v>0</v>
      </c>
      <c r="AB69" s="240">
        <f>Model_연결!U204</f>
        <v>0</v>
      </c>
    </row>
    <row r="71" spans="2:28">
      <c r="P71" s="31"/>
    </row>
    <row r="72" spans="2:28">
      <c r="P72" s="31"/>
    </row>
    <row r="73" spans="2:28">
      <c r="P73" s="31"/>
    </row>
    <row r="74" spans="2:28">
      <c r="P74" s="31"/>
    </row>
    <row r="75" spans="2:28">
      <c r="P75" s="31"/>
    </row>
    <row r="76" spans="2:28">
      <c r="P76" s="31"/>
    </row>
    <row r="77" spans="2:28">
      <c r="P77" s="31"/>
    </row>
    <row r="78" spans="2:28">
      <c r="P78" s="31"/>
    </row>
    <row r="79" spans="2:28">
      <c r="P79" s="31"/>
    </row>
    <row r="80" spans="2:28">
      <c r="P80" s="31"/>
    </row>
    <row r="81" spans="16:16">
      <c r="P81" s="31"/>
    </row>
    <row r="82" spans="16:16">
      <c r="P82" s="31"/>
    </row>
    <row r="83" spans="16:16">
      <c r="P83" s="31"/>
    </row>
    <row r="84" spans="16:16">
      <c r="P84" s="31"/>
    </row>
    <row r="85" spans="16:16">
      <c r="P85" s="3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A585-3D52-E143-804C-984D3A4960AD}">
  <sheetPr>
    <tabColor rgb="FFFF0000"/>
  </sheetPr>
  <dimension ref="B1:L29"/>
  <sheetViews>
    <sheetView showGridLines="0" zoomScale="85" zoomScaleNormal="85" workbookViewId="0">
      <selection activeCell="R31" sqref="R31"/>
    </sheetView>
  </sheetViews>
  <sheetFormatPr baseColWidth="10" defaultColWidth="9" defaultRowHeight="14"/>
  <cols>
    <col min="1" max="1" width="9" style="665"/>
    <col min="2" max="2" width="11" style="665" bestFit="1" customWidth="1"/>
    <col min="3" max="3" width="38.5" style="665" customWidth="1"/>
    <col min="4" max="4" width="14" style="666" customWidth="1"/>
    <col min="5" max="6" width="14" style="665" customWidth="1"/>
    <col min="7" max="12" width="9" style="665" customWidth="1"/>
    <col min="13" max="16384" width="9" style="665"/>
  </cols>
  <sheetData>
    <row r="1" spans="2:12" ht="15" thickBot="1"/>
    <row r="2" spans="2:12" ht="16" thickBot="1">
      <c r="B2" s="673" t="s">
        <v>5321</v>
      </c>
      <c r="C2" s="701" t="s">
        <v>447</v>
      </c>
      <c r="D2" s="673"/>
      <c r="E2" s="673"/>
      <c r="F2" s="673"/>
      <c r="G2" s="673"/>
      <c r="H2" s="673"/>
      <c r="I2" s="673"/>
      <c r="J2" s="673"/>
      <c r="K2" s="673"/>
      <c r="L2" s="673"/>
    </row>
    <row r="3" spans="2:12">
      <c r="B3" s="673"/>
      <c r="C3" s="673"/>
      <c r="D3" s="673"/>
      <c r="E3" s="673"/>
      <c r="F3" s="673"/>
      <c r="G3" s="673"/>
      <c r="H3" s="673"/>
      <c r="I3" s="673"/>
      <c r="J3" s="673"/>
      <c r="K3" s="673"/>
      <c r="L3" s="673"/>
    </row>
    <row r="4" spans="2:12" ht="16" thickBot="1">
      <c r="B4" s="699"/>
      <c r="C4" s="699"/>
      <c r="D4" s="700"/>
      <c r="E4" s="699"/>
      <c r="F4" s="699"/>
      <c r="G4" s="698" t="s">
        <v>5320</v>
      </c>
      <c r="H4" s="698" t="s">
        <v>5319</v>
      </c>
      <c r="I4" s="698" t="s">
        <v>5318</v>
      </c>
      <c r="J4" s="698" t="s">
        <v>5317</v>
      </c>
      <c r="K4" s="698" t="s">
        <v>5316</v>
      </c>
      <c r="L4" s="698" t="s">
        <v>5315</v>
      </c>
    </row>
    <row r="5" spans="2:12" ht="15">
      <c r="B5" s="697"/>
      <c r="C5" s="697"/>
      <c r="D5" s="696" t="s">
        <v>5314</v>
      </c>
      <c r="E5" s="695" t="s">
        <v>5313</v>
      </c>
      <c r="F5" s="695" t="s">
        <v>5312</v>
      </c>
      <c r="G5" s="695">
        <v>10</v>
      </c>
      <c r="H5" s="695">
        <v>9</v>
      </c>
      <c r="I5" s="695">
        <v>8</v>
      </c>
      <c r="J5" s="695">
        <v>7</v>
      </c>
      <c r="K5" s="695">
        <v>5</v>
      </c>
      <c r="L5" s="695">
        <v>3</v>
      </c>
    </row>
    <row r="6" spans="2:12">
      <c r="B6" s="694" t="s">
        <v>5311</v>
      </c>
      <c r="C6" s="694" t="s">
        <v>5310</v>
      </c>
      <c r="D6" s="693">
        <f>IF($C$2="연결",AVERAGE(Model_연결!L4:N4),AVERAGE(Model_별도!L4:N4))</f>
        <v>0</v>
      </c>
      <c r="E6" s="692">
        <v>0.15</v>
      </c>
      <c r="F6" s="691">
        <f>IF(D6&gt;=15000,$G$5,IF(D6&gt;=10000,$H$5,IF(D6&gt;=5000,$I$5,IF(D6&gt;=1000,$J$5,IF(D6&gt;=500,$K$5,$L$5)))))</f>
        <v>3</v>
      </c>
      <c r="G6" s="691" t="s">
        <v>5309</v>
      </c>
      <c r="H6" s="691" t="s">
        <v>5308</v>
      </c>
      <c r="I6" s="691" t="s">
        <v>5289</v>
      </c>
      <c r="J6" s="691" t="s">
        <v>5286</v>
      </c>
      <c r="K6" s="691" t="s">
        <v>5307</v>
      </c>
      <c r="L6" s="691" t="s">
        <v>5306</v>
      </c>
    </row>
    <row r="7" spans="2:12">
      <c r="B7" s="688" t="s">
        <v>5305</v>
      </c>
      <c r="C7" s="688" t="s">
        <v>5304</v>
      </c>
      <c r="D7" s="689" t="e">
        <f>IF($C$2="연결",SUM(Model_연결!L6:N6)/SUM(Model_연결!L4:N4),SUM(Model_별도!L6:N6)/SUM(Model_별도!L4:N4))</f>
        <v>#DIV/0!</v>
      </c>
      <c r="E7" s="686">
        <v>0.15</v>
      </c>
      <c r="F7" s="685" t="e">
        <f>IF(D7&gt;=0.12,$G$5,IF(D7&gt;=0.08,$H$5,IF(D7&gt;=0.05,$I$5,IF(D7&gt;=0.03,$J$5,IF(D7&gt;=0,$K$5,$L$5)))))</f>
        <v>#DIV/0!</v>
      </c>
      <c r="G7" s="685" t="s">
        <v>5303</v>
      </c>
      <c r="H7" s="685" t="s">
        <v>5295</v>
      </c>
      <c r="I7" s="685" t="s">
        <v>5302</v>
      </c>
      <c r="J7" s="685" t="s">
        <v>5301</v>
      </c>
      <c r="K7" s="685" t="s">
        <v>5300</v>
      </c>
      <c r="L7" s="685" t="s">
        <v>5299</v>
      </c>
    </row>
    <row r="8" spans="2:12">
      <c r="B8" s="688"/>
      <c r="C8" s="688" t="s">
        <v>5298</v>
      </c>
      <c r="D8" s="689" t="e">
        <f>IF($C$2="연결",SUM(Model_연결!L9:N9)/SUM(Model_연결!L4:N4),SUM(Model_별도!L9:N9)/SUM(Model_별도!L4:N4))</f>
        <v>#DIV/0!</v>
      </c>
      <c r="E8" s="686">
        <v>0.15</v>
      </c>
      <c r="F8" s="685" t="e">
        <f>IF(D8&gt;=0.2,$G$5,IF(D8&gt;=0.15,$H$5,IF(D8&gt;=0.08,$I$5,IF(D8&gt;=0.06,$J$5,IF(D8&gt;=0.02,$K$5,$L$5)))))</f>
        <v>#DIV/0!</v>
      </c>
      <c r="G8" s="685" t="s">
        <v>5297</v>
      </c>
      <c r="H8" s="685" t="s">
        <v>5296</v>
      </c>
      <c r="I8" s="685" t="s">
        <v>5295</v>
      </c>
      <c r="J8" s="685" t="s">
        <v>5294</v>
      </c>
      <c r="K8" s="685" t="s">
        <v>5293</v>
      </c>
      <c r="L8" s="685" t="s">
        <v>5292</v>
      </c>
    </row>
    <row r="9" spans="2:12">
      <c r="B9" s="688" t="s">
        <v>5291</v>
      </c>
      <c r="C9" s="688" t="s">
        <v>5290</v>
      </c>
      <c r="D9" s="690">
        <f>IF($C$2="연결",Model_연결!P131,Model_별도!P131)</f>
        <v>0</v>
      </c>
      <c r="E9" s="686">
        <v>0.05</v>
      </c>
      <c r="F9" s="685">
        <f>IF(D9&gt;=5000,$G$5,IF(D9&gt;=3000,$H$5,IF(D9&gt;=2000,$I$5,IF(D9&gt;=1000,$J$5,IF(D9&gt;=400,$K$5,$L$5)))))</f>
        <v>3</v>
      </c>
      <c r="G9" s="685" t="s">
        <v>5289</v>
      </c>
      <c r="H9" s="685" t="s">
        <v>5288</v>
      </c>
      <c r="I9" s="685" t="s">
        <v>5287</v>
      </c>
      <c r="J9" s="685" t="s">
        <v>5286</v>
      </c>
      <c r="K9" s="685" t="s">
        <v>5285</v>
      </c>
      <c r="L9" s="685" t="s">
        <v>5284</v>
      </c>
    </row>
    <row r="10" spans="2:12">
      <c r="B10" s="688"/>
      <c r="C10" s="688" t="s">
        <v>5283</v>
      </c>
      <c r="D10" s="689" t="e">
        <f>IF($C$2="연결",Model_연결!P18,Model_별도!P18)</f>
        <v>#DIV/0!</v>
      </c>
      <c r="E10" s="686">
        <v>0.1</v>
      </c>
      <c r="F10" s="685" t="e">
        <f>IF(D10&lt;0.4,$G$5,IF(D10&lt;1,$H$5,IF(D10&lt;1.4,$I$5,IF(D10&lt;1.8,$J$5,IF(D10&lt;2.5,$K$5,$L$5)))))</f>
        <v>#DIV/0!</v>
      </c>
      <c r="G10" s="685" t="s">
        <v>5273</v>
      </c>
      <c r="H10" s="685" t="s">
        <v>5282</v>
      </c>
      <c r="I10" s="685" t="s">
        <v>5281</v>
      </c>
      <c r="J10" s="685" t="s">
        <v>5280</v>
      </c>
      <c r="K10" s="685" t="s">
        <v>5279</v>
      </c>
      <c r="L10" s="685" t="s">
        <v>5278</v>
      </c>
    </row>
    <row r="11" spans="2:12">
      <c r="B11" s="688"/>
      <c r="C11" s="688" t="s">
        <v>5277</v>
      </c>
      <c r="D11" s="689" t="e">
        <f>IF($C$2="연결",Model_연결!P12/Model_연결!P11,Model_별도!P12/Model_별도!P11)</f>
        <v>#DIV/0!</v>
      </c>
      <c r="E11" s="686">
        <v>0.1</v>
      </c>
      <c r="F11" s="685" t="e">
        <f>IF(D11&lt;0.1,$G$5,IF(D11&lt;0.2,$H$5,IF(D11&lt;0.3,$I$5,IF(D11&lt;0.4,$J$5,IF(D11&lt;0.5,$K$5,$L$5)))))</f>
        <v>#DIV/0!</v>
      </c>
      <c r="G11" s="685" t="s">
        <v>5276</v>
      </c>
      <c r="H11" s="685" t="s">
        <v>5275</v>
      </c>
      <c r="I11" s="685" t="s">
        <v>5274</v>
      </c>
      <c r="J11" s="685" t="s">
        <v>5273</v>
      </c>
      <c r="K11" s="685" t="s">
        <v>5272</v>
      </c>
      <c r="L11" s="685" t="s">
        <v>5271</v>
      </c>
    </row>
    <row r="12" spans="2:12">
      <c r="B12" s="688"/>
      <c r="C12" s="688" t="s">
        <v>5270</v>
      </c>
      <c r="D12" s="687" t="e">
        <f>IF($C$2="연결",AVERAGE(Model_연결!L72:N72)+AVERAGE(Model_연결!L78:N78),AVERAGE(Model_별도!L72:N72)+AVERAGE(Model_별도!L78:N78))</f>
        <v>#DIV/0!</v>
      </c>
      <c r="E12" s="686">
        <v>0.1</v>
      </c>
      <c r="F12" s="685" t="e">
        <f>IF(D12&lt;80,$G$5,IF(D12&lt;120,$H$5,IF(D12&lt;150,$I$5,IF(D12&lt;180,$J$5,IF(D12&lt;200,$K$5,$L$5)))))</f>
        <v>#DIV/0!</v>
      </c>
      <c r="G12" s="685" t="s">
        <v>5269</v>
      </c>
      <c r="H12" s="685" t="s">
        <v>5268</v>
      </c>
      <c r="I12" s="685" t="s">
        <v>5267</v>
      </c>
      <c r="J12" s="685" t="s">
        <v>5266</v>
      </c>
      <c r="K12" s="685" t="s">
        <v>5265</v>
      </c>
      <c r="L12" s="685" t="s">
        <v>5264</v>
      </c>
    </row>
    <row r="13" spans="2:12">
      <c r="B13" s="688"/>
      <c r="C13" s="688" t="s">
        <v>5263</v>
      </c>
      <c r="D13" s="687" t="e">
        <f>IF($C$2="연결",SUM(Model_연결!L9:N9)/SUM(Model_연결!L40:N40),SUM(Model_별도!L9:N9)/SUM(Model_별도!L40:N40))</f>
        <v>#DIV/0!</v>
      </c>
      <c r="E13" s="686">
        <v>0.1</v>
      </c>
      <c r="F13" s="685" t="e">
        <f>IF(D13&gt;=10,$G$5,IF(D13&gt;=8,$H$5,IF(D13&gt;=6,$I$5,IF(D13&gt;=4,$J$5,IF(D13&gt;=2,$K$5,$L$5)))))</f>
        <v>#DIV/0!</v>
      </c>
      <c r="G13" s="685" t="s">
        <v>5262</v>
      </c>
      <c r="H13" s="685" t="s">
        <v>5252</v>
      </c>
      <c r="I13" s="685" t="s">
        <v>5261</v>
      </c>
      <c r="J13" s="685" t="s">
        <v>5260</v>
      </c>
      <c r="K13" s="685" t="s">
        <v>5259</v>
      </c>
      <c r="L13" s="685" t="s">
        <v>5256</v>
      </c>
    </row>
    <row r="14" spans="2:12" ht="15" thickBot="1">
      <c r="B14" s="684"/>
      <c r="C14" s="684" t="s">
        <v>5258</v>
      </c>
      <c r="D14" s="683" t="e">
        <f>IF($C$2="연결",IF(AVERAGE(Model_연결!L9:N9)&lt;0,"음(-)의 EBITDA",Model_연결!P14/AVERAGE(Model_연결!L9:N9)),IF(AVERAGE(Model_연결!L9:N9)&lt;0,"음(-)의 EBITDA",Model_별도!P14/AVERAGE(Model_별도!L9:N9)))</f>
        <v>#DIV/0!</v>
      </c>
      <c r="E14" s="682">
        <v>0.1</v>
      </c>
      <c r="F14" s="681" t="e">
        <f>IF(D14&lt;0.5,$G$5,IF(D14&lt;2,$H$5,IF(D14&lt;4,$I$5,IF(D14&lt;6,$J$5,IF(D14&lt;8,$K$5,$L$5)))))</f>
        <v>#DIV/0!</v>
      </c>
      <c r="G14" s="681" t="s">
        <v>5257</v>
      </c>
      <c r="H14" s="681" t="s">
        <v>5256</v>
      </c>
      <c r="I14" s="681" t="s">
        <v>5255</v>
      </c>
      <c r="J14" s="681" t="s">
        <v>5254</v>
      </c>
      <c r="K14" s="681" t="s">
        <v>5253</v>
      </c>
      <c r="L14" s="681" t="s">
        <v>5252</v>
      </c>
    </row>
    <row r="15" spans="2:12">
      <c r="E15" s="680">
        <f>SUM(E6:E14)</f>
        <v>0.99999999999999989</v>
      </c>
      <c r="F15" s="679" t="e">
        <f>SUMPRODUCT(E6:E14,F6:F14)</f>
        <v>#DIV/0!</v>
      </c>
      <c r="G15" s="678"/>
      <c r="H15" s="678"/>
      <c r="I15" s="678"/>
      <c r="J15" s="678"/>
      <c r="K15" s="678"/>
      <c r="L15" s="678"/>
    </row>
    <row r="16" spans="2:12">
      <c r="B16" s="746" t="s">
        <v>5251</v>
      </c>
      <c r="C16" s="746"/>
      <c r="D16" s="666">
        <f>PEER!E14</f>
        <v>2111.75</v>
      </c>
    </row>
    <row r="17" spans="2:7">
      <c r="B17" s="747"/>
      <c r="C17" s="747"/>
    </row>
    <row r="18" spans="2:7" ht="15">
      <c r="B18" s="746" t="s">
        <v>5250</v>
      </c>
      <c r="C18" s="746"/>
      <c r="D18" s="677" t="s">
        <v>5249</v>
      </c>
      <c r="E18" s="677" t="s">
        <v>5248</v>
      </c>
    </row>
    <row r="19" spans="2:7">
      <c r="B19" s="747"/>
      <c r="C19" s="747"/>
      <c r="D19" s="666">
        <f>IF($C$2="연결",Model_연결!M6,Model_별도!M6)</f>
        <v>0</v>
      </c>
      <c r="E19" s="666">
        <f>IF($C$2="연결",Model_연결!N6,Model_별도!N6)</f>
        <v>0</v>
      </c>
    </row>
    <row r="20" spans="2:7">
      <c r="B20" s="747"/>
      <c r="C20" s="747"/>
    </row>
    <row r="21" spans="2:7">
      <c r="B21" s="746" t="s">
        <v>5247</v>
      </c>
      <c r="C21" s="746"/>
      <c r="D21" s="666">
        <v>200</v>
      </c>
      <c r="E21" s="676">
        <f>D21/D16</f>
        <v>9.4708180419083701E-2</v>
      </c>
    </row>
    <row r="22" spans="2:7">
      <c r="B22" s="675"/>
      <c r="C22" s="675"/>
    </row>
    <row r="23" spans="2:7">
      <c r="B23" s="746" t="s">
        <v>5246</v>
      </c>
      <c r="C23" s="746"/>
      <c r="D23" s="674" t="s">
        <v>5245</v>
      </c>
    </row>
    <row r="24" spans="2:7">
      <c r="B24" s="673"/>
      <c r="C24" s="673"/>
      <c r="D24" s="665"/>
    </row>
    <row r="25" spans="2:7">
      <c r="C25" s="745" t="s">
        <v>5244</v>
      </c>
      <c r="D25" s="745"/>
      <c r="E25" s="745"/>
      <c r="F25" s="672">
        <f>주가!D15</f>
        <v>4985</v>
      </c>
      <c r="G25" s="670"/>
    </row>
    <row r="26" spans="2:7">
      <c r="C26" s="745" t="s">
        <v>5243</v>
      </c>
      <c r="D26" s="745"/>
      <c r="E26" s="745"/>
      <c r="F26" s="671">
        <f>PEER!CZ14/100000000</f>
        <v>15.94911308</v>
      </c>
      <c r="G26" s="667"/>
    </row>
    <row r="27" spans="2:7">
      <c r="C27" s="745" t="s">
        <v>5242</v>
      </c>
      <c r="D27" s="745"/>
      <c r="E27" s="745"/>
      <c r="F27" s="669">
        <f>PEER!CX14</f>
        <v>1710</v>
      </c>
      <c r="G27" s="668"/>
    </row>
    <row r="28" spans="2:7">
      <c r="C28" s="745" t="s">
        <v>5241</v>
      </c>
      <c r="D28" s="745"/>
      <c r="E28" s="745"/>
      <c r="F28" s="669">
        <f>PEER!CY14</f>
        <v>5820</v>
      </c>
      <c r="G28" s="668"/>
    </row>
    <row r="29" spans="2:7">
      <c r="F29" s="667"/>
      <c r="G29" s="667"/>
    </row>
  </sheetData>
  <mergeCells count="11">
    <mergeCell ref="C26:E26"/>
    <mergeCell ref="C27:E27"/>
    <mergeCell ref="C28:E28"/>
    <mergeCell ref="B16:C16"/>
    <mergeCell ref="B17:C17"/>
    <mergeCell ref="B18:C18"/>
    <mergeCell ref="B19:C19"/>
    <mergeCell ref="B20:C20"/>
    <mergeCell ref="B21:C21"/>
    <mergeCell ref="B23:C23"/>
    <mergeCell ref="C25:E25"/>
  </mergeCells>
  <conditionalFormatting sqref="G6:L14">
    <cfRule type="expression" dxfId="50" priority="1">
      <formula>$F6=G$5</formula>
    </cfRule>
  </conditionalFormatting>
  <dataValidations count="1">
    <dataValidation type="list" allowBlank="1" showInputMessage="1" showErrorMessage="1" sqref="C2" xr:uid="{6AEF78BB-BCFC-4B6B-9B86-37D485396B23}">
      <formula1>"별도,연결"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A8CCD-5727-BA49-8796-FE9B4FBFA6E8}">
  <dimension ref="B1:AC308"/>
  <sheetViews>
    <sheetView zoomScale="85" zoomScaleNormal="85" workbookViewId="0">
      <selection activeCell="R31" sqref="R31"/>
    </sheetView>
  </sheetViews>
  <sheetFormatPr baseColWidth="10" defaultColWidth="9" defaultRowHeight="14" outlineLevelRow="2" outlineLevelCol="1"/>
  <cols>
    <col min="1" max="1" width="1.6640625" style="31" customWidth="1"/>
    <col min="2" max="2" width="26.83203125" style="31" customWidth="1"/>
    <col min="3" max="3" width="10" style="31" hidden="1" customWidth="1" outlineLevel="1"/>
    <col min="4" max="7" width="9" style="31" hidden="1" customWidth="1" outlineLevel="1"/>
    <col min="8" max="8" width="11" style="31" hidden="1" customWidth="1" outlineLevel="1" collapsed="1"/>
    <col min="9" max="9" width="11" style="31" hidden="1" customWidth="1" outlineLevel="1"/>
    <col min="10" max="10" width="11" style="31" customWidth="1" collapsed="1"/>
    <col min="11" max="14" width="11" style="31" customWidth="1"/>
    <col min="15" max="16" width="11" style="31" customWidth="1" outlineLevel="1"/>
    <col min="17" max="17" width="9" style="31" customWidth="1"/>
    <col min="18" max="21" width="9.5" style="31" customWidth="1"/>
    <col min="22" max="22" width="9" style="31"/>
    <col min="23" max="23" width="11.1640625" style="31" bestFit="1" customWidth="1"/>
    <col min="24" max="16384" width="9" style="31"/>
  </cols>
  <sheetData>
    <row r="1" spans="2:27" ht="19">
      <c r="B1" s="238" t="str">
        <f>B3&amp;" Financial Statements"</f>
        <v>별도 Financial Statements</v>
      </c>
      <c r="M1" s="96"/>
      <c r="N1" s="96"/>
      <c r="O1" s="96"/>
      <c r="P1" s="96"/>
      <c r="Q1" s="96"/>
    </row>
    <row r="2" spans="2:27" ht="15" thickBot="1">
      <c r="B2" s="31" t="s">
        <v>449</v>
      </c>
      <c r="D2" s="236">
        <v>18</v>
      </c>
      <c r="E2" s="236">
        <f t="shared" ref="E2:N2" si="0">D2+1</f>
        <v>19</v>
      </c>
      <c r="F2" s="236">
        <f t="shared" si="0"/>
        <v>20</v>
      </c>
      <c r="G2" s="236">
        <f t="shared" si="0"/>
        <v>21</v>
      </c>
      <c r="H2" s="236">
        <f t="shared" si="0"/>
        <v>22</v>
      </c>
      <c r="I2" s="236">
        <f t="shared" si="0"/>
        <v>23</v>
      </c>
      <c r="J2" s="236">
        <f t="shared" si="0"/>
        <v>24</v>
      </c>
      <c r="K2" s="236">
        <f t="shared" si="0"/>
        <v>25</v>
      </c>
      <c r="L2" s="236">
        <f t="shared" si="0"/>
        <v>26</v>
      </c>
      <c r="M2" s="236">
        <f t="shared" si="0"/>
        <v>27</v>
      </c>
      <c r="N2" s="236">
        <f t="shared" si="0"/>
        <v>28</v>
      </c>
      <c r="O2" s="236">
        <v>65</v>
      </c>
      <c r="P2" s="236">
        <f>O2+4</f>
        <v>69</v>
      </c>
      <c r="Q2" s="236" t="s">
        <v>448</v>
      </c>
    </row>
    <row r="3" spans="2:27" ht="15.75" customHeight="1">
      <c r="B3" s="235" t="s">
        <v>5370</v>
      </c>
      <c r="C3" s="234" t="s">
        <v>446</v>
      </c>
      <c r="D3" s="233" t="s">
        <v>5369</v>
      </c>
      <c r="E3" s="233">
        <f t="shared" ref="E3:N3" si="1">D3+1</f>
        <v>2015</v>
      </c>
      <c r="F3" s="233">
        <f t="shared" si="1"/>
        <v>2016</v>
      </c>
      <c r="G3" s="233">
        <f t="shared" si="1"/>
        <v>2017</v>
      </c>
      <c r="H3" s="233">
        <f t="shared" si="1"/>
        <v>2018</v>
      </c>
      <c r="I3" s="233">
        <f t="shared" si="1"/>
        <v>2019</v>
      </c>
      <c r="J3" s="233">
        <f t="shared" si="1"/>
        <v>2020</v>
      </c>
      <c r="K3" s="233">
        <f t="shared" si="1"/>
        <v>2021</v>
      </c>
      <c r="L3" s="233">
        <f t="shared" si="1"/>
        <v>2022</v>
      </c>
      <c r="M3" s="233">
        <f t="shared" si="1"/>
        <v>2023</v>
      </c>
      <c r="N3" s="233">
        <f t="shared" si="1"/>
        <v>2024</v>
      </c>
      <c r="O3" s="233" t="s">
        <v>5368</v>
      </c>
      <c r="P3" s="232" t="s">
        <v>5367</v>
      </c>
      <c r="Q3" s="743" t="s">
        <v>5366</v>
      </c>
      <c r="R3" s="743" t="s">
        <v>5365</v>
      </c>
      <c r="S3" s="743" t="s">
        <v>5364</v>
      </c>
      <c r="T3" s="743" t="s">
        <v>5363</v>
      </c>
      <c r="U3" s="743"/>
    </row>
    <row r="4" spans="2:27">
      <c r="B4" s="213" t="s">
        <v>442</v>
      </c>
      <c r="C4" s="91"/>
      <c r="D4" s="210">
        <f t="shared" ref="D4:S4" si="2">D22</f>
        <v>315.19</v>
      </c>
      <c r="E4" s="210">
        <f t="shared" si="2"/>
        <v>216.49</v>
      </c>
      <c r="F4" s="210">
        <f t="shared" si="2"/>
        <v>158.78</v>
      </c>
      <c r="G4" s="210">
        <f t="shared" si="2"/>
        <v>226.43</v>
      </c>
      <c r="H4" s="210">
        <f t="shared" si="2"/>
        <v>471.15</v>
      </c>
      <c r="I4" s="210">
        <f t="shared" si="2"/>
        <v>468.41</v>
      </c>
      <c r="J4" s="210">
        <f t="shared" si="2"/>
        <v>496.3</v>
      </c>
      <c r="K4" s="210">
        <f t="shared" si="2"/>
        <v>472.17</v>
      </c>
      <c r="L4" s="210">
        <f t="shared" si="2"/>
        <v>736.46</v>
      </c>
      <c r="M4" s="210">
        <f t="shared" si="2"/>
        <v>937.42</v>
      </c>
      <c r="N4" s="210">
        <f t="shared" si="2"/>
        <v>867.23</v>
      </c>
      <c r="O4" s="210">
        <f t="shared" si="2"/>
        <v>419.17</v>
      </c>
      <c r="P4" s="228">
        <f t="shared" si="2"/>
        <v>500.61</v>
      </c>
      <c r="Q4" s="90">
        <f t="shared" si="2"/>
        <v>0</v>
      </c>
      <c r="R4" s="90">
        <f t="shared" si="2"/>
        <v>0</v>
      </c>
      <c r="S4" s="90">
        <f t="shared" si="2"/>
        <v>0</v>
      </c>
      <c r="T4" s="90"/>
      <c r="U4" s="90"/>
    </row>
    <row r="5" spans="2:27">
      <c r="B5" s="224" t="s">
        <v>440</v>
      </c>
      <c r="C5" s="152"/>
      <c r="D5" s="151"/>
      <c r="E5" s="151">
        <f t="shared" ref="E5:N5" si="3">E4/D4-1</f>
        <v>-0.31314445255242862</v>
      </c>
      <c r="F5" s="151">
        <f t="shared" si="3"/>
        <v>-0.26657120421266578</v>
      </c>
      <c r="G5" s="151">
        <f t="shared" si="3"/>
        <v>0.42606121677793185</v>
      </c>
      <c r="H5" s="151">
        <f t="shared" si="3"/>
        <v>1.0807755156118888</v>
      </c>
      <c r="I5" s="151">
        <f t="shared" si="3"/>
        <v>-5.8155576780217766E-3</v>
      </c>
      <c r="J5" s="151">
        <f t="shared" si="3"/>
        <v>5.9541854358361235E-2</v>
      </c>
      <c r="K5" s="151">
        <f t="shared" si="3"/>
        <v>-4.8619786419504374E-2</v>
      </c>
      <c r="L5" s="151">
        <f t="shared" si="3"/>
        <v>0.55973484126479867</v>
      </c>
      <c r="M5" s="151">
        <f t="shared" si="3"/>
        <v>0.27287293267794577</v>
      </c>
      <c r="N5" s="151">
        <f t="shared" si="3"/>
        <v>-7.4875722728339422E-2</v>
      </c>
      <c r="O5" s="151"/>
      <c r="P5" s="223">
        <f>P4/O4-1</f>
        <v>0.19428871340983367</v>
      </c>
      <c r="Q5" s="740">
        <f>Q4/N4-1</f>
        <v>-1</v>
      </c>
      <c r="R5" s="740" t="e">
        <f>R4/Q4-1</f>
        <v>#DIV/0!</v>
      </c>
      <c r="S5" s="740" t="e">
        <f>S4/R4-1</f>
        <v>#DIV/0!</v>
      </c>
      <c r="T5" s="740"/>
      <c r="U5" s="740"/>
    </row>
    <row r="6" spans="2:27">
      <c r="B6" s="213" t="s">
        <v>439</v>
      </c>
      <c r="C6" s="91"/>
      <c r="D6" s="210">
        <f t="shared" ref="D6:S6" si="4">D32</f>
        <v>23.15</v>
      </c>
      <c r="E6" s="210">
        <f t="shared" si="4"/>
        <v>-41.64</v>
      </c>
      <c r="F6" s="210">
        <f t="shared" si="4"/>
        <v>-34.39</v>
      </c>
      <c r="G6" s="210">
        <f t="shared" si="4"/>
        <v>19.47</v>
      </c>
      <c r="H6" s="211">
        <f t="shared" si="4"/>
        <v>159.82</v>
      </c>
      <c r="I6" s="211">
        <f t="shared" si="4"/>
        <v>81.680000000000007</v>
      </c>
      <c r="J6" s="211">
        <f t="shared" si="4"/>
        <v>65.45</v>
      </c>
      <c r="K6" s="211">
        <f t="shared" si="4"/>
        <v>40.200000000000003</v>
      </c>
      <c r="L6" s="211">
        <f t="shared" si="4"/>
        <v>45.86</v>
      </c>
      <c r="M6" s="211">
        <f t="shared" si="4"/>
        <v>-228.8</v>
      </c>
      <c r="N6" s="211">
        <f t="shared" si="4"/>
        <v>-215.33</v>
      </c>
      <c r="O6" s="211">
        <f t="shared" si="4"/>
        <v>-129.97999999999999</v>
      </c>
      <c r="P6" s="212">
        <f t="shared" si="4"/>
        <v>-14.23</v>
      </c>
      <c r="Q6" s="90">
        <f t="shared" si="4"/>
        <v>0</v>
      </c>
      <c r="R6" s="90">
        <f t="shared" si="4"/>
        <v>0</v>
      </c>
      <c r="S6" s="90">
        <f t="shared" si="4"/>
        <v>0</v>
      </c>
      <c r="T6" s="90"/>
      <c r="U6" s="90"/>
    </row>
    <row r="7" spans="2:27">
      <c r="B7" s="224" t="s">
        <v>437</v>
      </c>
      <c r="C7" s="152"/>
      <c r="D7" s="151">
        <f t="shared" ref="D7:S7" si="5">D6/D4</f>
        <v>7.3447761667565586E-2</v>
      </c>
      <c r="E7" s="151">
        <f t="shared" si="5"/>
        <v>-0.1923414476419234</v>
      </c>
      <c r="F7" s="151">
        <f t="shared" si="5"/>
        <v>-0.21658899105680818</v>
      </c>
      <c r="G7" s="151">
        <f t="shared" si="5"/>
        <v>8.5986839199752682E-2</v>
      </c>
      <c r="H7" s="151">
        <f t="shared" si="5"/>
        <v>0.3392125650005306</v>
      </c>
      <c r="I7" s="151">
        <f t="shared" si="5"/>
        <v>0.17437714822484576</v>
      </c>
      <c r="J7" s="151">
        <f t="shared" si="5"/>
        <v>0.1318758815232722</v>
      </c>
      <c r="K7" s="151">
        <f t="shared" si="5"/>
        <v>8.5138827117351809E-2</v>
      </c>
      <c r="L7" s="151">
        <f t="shared" si="5"/>
        <v>6.2270863319121197E-2</v>
      </c>
      <c r="M7" s="151">
        <f t="shared" si="5"/>
        <v>-0.24407416099507159</v>
      </c>
      <c r="N7" s="151">
        <f t="shared" si="5"/>
        <v>-0.24829629971287895</v>
      </c>
      <c r="O7" s="151">
        <f t="shared" si="5"/>
        <v>-0.31008898537586177</v>
      </c>
      <c r="P7" s="223">
        <f t="shared" si="5"/>
        <v>-2.8425321108247938E-2</v>
      </c>
      <c r="Q7" s="740" t="e">
        <f t="shared" si="5"/>
        <v>#DIV/0!</v>
      </c>
      <c r="R7" s="740" t="e">
        <f t="shared" si="5"/>
        <v>#DIV/0!</v>
      </c>
      <c r="S7" s="740" t="e">
        <f t="shared" si="5"/>
        <v>#DIV/0!</v>
      </c>
      <c r="T7" s="740"/>
      <c r="U7" s="740"/>
    </row>
    <row r="8" spans="2:27">
      <c r="B8" s="213" t="s">
        <v>436</v>
      </c>
      <c r="C8" s="91"/>
      <c r="D8" s="210">
        <f t="shared" ref="D8:S8" si="6">D52</f>
        <v>29.61</v>
      </c>
      <c r="E8" s="210">
        <f t="shared" si="6"/>
        <v>-21.29</v>
      </c>
      <c r="F8" s="210">
        <f t="shared" si="6"/>
        <v>-36.840000000000003</v>
      </c>
      <c r="G8" s="210">
        <f t="shared" si="6"/>
        <v>8.6300000000000008</v>
      </c>
      <c r="H8" s="211">
        <f t="shared" si="6"/>
        <v>148.18</v>
      </c>
      <c r="I8" s="211">
        <f t="shared" si="6"/>
        <v>41.89</v>
      </c>
      <c r="J8" s="211">
        <f t="shared" si="6"/>
        <v>66.599999999999994</v>
      </c>
      <c r="K8" s="211">
        <f t="shared" si="6"/>
        <v>26.65</v>
      </c>
      <c r="L8" s="211">
        <f t="shared" si="6"/>
        <v>30.9</v>
      </c>
      <c r="M8" s="211">
        <f t="shared" si="6"/>
        <v>-166.55</v>
      </c>
      <c r="N8" s="211">
        <f t="shared" si="6"/>
        <v>-507.17</v>
      </c>
      <c r="O8" s="211">
        <f t="shared" si="6"/>
        <v>-174.34</v>
      </c>
      <c r="P8" s="212">
        <f t="shared" si="6"/>
        <v>-40.15</v>
      </c>
      <c r="Q8" s="90">
        <f t="shared" si="6"/>
        <v>0.22000000000000003</v>
      </c>
      <c r="R8" s="90">
        <f t="shared" si="6"/>
        <v>0.22000000000000003</v>
      </c>
      <c r="S8" s="90">
        <f t="shared" si="6"/>
        <v>0.22000000000000003</v>
      </c>
      <c r="T8" s="90"/>
      <c r="U8" s="90"/>
      <c r="V8" s="163"/>
      <c r="W8" s="227"/>
      <c r="X8" s="226"/>
      <c r="Y8" s="226"/>
      <c r="Z8" s="226"/>
      <c r="AA8" s="225"/>
    </row>
    <row r="9" spans="2:27">
      <c r="B9" s="213" t="s">
        <v>435</v>
      </c>
      <c r="C9" s="91"/>
      <c r="D9" s="210">
        <f t="shared" ref="D9:S9" si="7">D250</f>
        <v>164.22</v>
      </c>
      <c r="E9" s="210">
        <f t="shared" si="7"/>
        <v>63.16</v>
      </c>
      <c r="F9" s="210">
        <f t="shared" si="7"/>
        <v>41.569999999999993</v>
      </c>
      <c r="G9" s="210">
        <f t="shared" si="7"/>
        <v>87.179999999999993</v>
      </c>
      <c r="H9" s="211">
        <f t="shared" si="7"/>
        <v>284.7</v>
      </c>
      <c r="I9" s="211">
        <f t="shared" si="7"/>
        <v>221.91000000000003</v>
      </c>
      <c r="J9" s="211">
        <f t="shared" si="7"/>
        <v>202.87</v>
      </c>
      <c r="K9" s="211">
        <f t="shared" si="7"/>
        <v>176.88</v>
      </c>
      <c r="L9" s="211">
        <f t="shared" si="7"/>
        <v>189.75</v>
      </c>
      <c r="M9" s="211">
        <f t="shared" si="7"/>
        <v>-7.0100000000000193</v>
      </c>
      <c r="N9" s="211">
        <f t="shared" si="7"/>
        <v>3.9399999999999977</v>
      </c>
      <c r="O9" s="211">
        <f t="shared" si="7"/>
        <v>-17.5</v>
      </c>
      <c r="P9" s="212">
        <f t="shared" si="7"/>
        <v>44.11</v>
      </c>
      <c r="Q9" s="90">
        <f t="shared" si="7"/>
        <v>116.42</v>
      </c>
      <c r="R9" s="90">
        <f t="shared" si="7"/>
        <v>85.299500000000023</v>
      </c>
      <c r="S9" s="90">
        <f t="shared" si="7"/>
        <v>71.712537500000025</v>
      </c>
      <c r="T9" s="90"/>
      <c r="U9" s="90"/>
    </row>
    <row r="10" spans="2:27">
      <c r="B10" s="219" t="s">
        <v>433</v>
      </c>
      <c r="C10" s="218"/>
      <c r="D10" s="216">
        <f t="shared" ref="D10:S10" si="8">D9/D4</f>
        <v>0.52101906786382812</v>
      </c>
      <c r="E10" s="216">
        <f t="shared" si="8"/>
        <v>0.29174557716291744</v>
      </c>
      <c r="F10" s="216">
        <f t="shared" si="8"/>
        <v>0.26180879203929963</v>
      </c>
      <c r="G10" s="216">
        <f t="shared" si="8"/>
        <v>0.3850196528728525</v>
      </c>
      <c r="H10" s="216">
        <f t="shared" si="8"/>
        <v>0.6042661572747533</v>
      </c>
      <c r="I10" s="216">
        <f t="shared" si="8"/>
        <v>0.47375162784739866</v>
      </c>
      <c r="J10" s="216">
        <f t="shared" si="8"/>
        <v>0.40876485996373163</v>
      </c>
      <c r="K10" s="216">
        <f t="shared" si="8"/>
        <v>0.37461083931634792</v>
      </c>
      <c r="L10" s="216">
        <f t="shared" si="8"/>
        <v>0.25765146783260462</v>
      </c>
      <c r="M10" s="216">
        <f t="shared" si="8"/>
        <v>-7.4779714535640586E-3</v>
      </c>
      <c r="N10" s="216">
        <f t="shared" si="8"/>
        <v>4.5432007656561668E-3</v>
      </c>
      <c r="O10" s="216">
        <f t="shared" si="8"/>
        <v>-4.1749170980747666E-2</v>
      </c>
      <c r="P10" s="217">
        <f t="shared" si="8"/>
        <v>8.8112502746649085E-2</v>
      </c>
      <c r="Q10" s="740" t="e">
        <f t="shared" si="8"/>
        <v>#DIV/0!</v>
      </c>
      <c r="R10" s="740" t="e">
        <f t="shared" si="8"/>
        <v>#DIV/0!</v>
      </c>
      <c r="S10" s="740" t="e">
        <f t="shared" si="8"/>
        <v>#DIV/0!</v>
      </c>
      <c r="T10" s="740"/>
      <c r="U10" s="740"/>
    </row>
    <row r="11" spans="2:27">
      <c r="B11" s="200" t="s">
        <v>432</v>
      </c>
      <c r="D11" s="161">
        <f t="shared" ref="D11:S11" si="9">D97</f>
        <v>638.62</v>
      </c>
      <c r="E11" s="161">
        <f t="shared" si="9"/>
        <v>571.5</v>
      </c>
      <c r="F11" s="161">
        <f t="shared" si="9"/>
        <v>494.14</v>
      </c>
      <c r="G11" s="161">
        <f t="shared" si="9"/>
        <v>688.91</v>
      </c>
      <c r="H11" s="161">
        <f t="shared" si="9"/>
        <v>1231.6199999999999</v>
      </c>
      <c r="I11" s="161">
        <f t="shared" si="9"/>
        <v>1274.0899999999999</v>
      </c>
      <c r="J11" s="161">
        <f t="shared" si="9"/>
        <v>1304.24</v>
      </c>
      <c r="K11" s="161">
        <f t="shared" si="9"/>
        <v>1160.6100000000001</v>
      </c>
      <c r="L11" s="161">
        <f t="shared" si="9"/>
        <v>2141.46</v>
      </c>
      <c r="M11" s="161">
        <f t="shared" si="9"/>
        <v>2095.0500000000002</v>
      </c>
      <c r="N11" s="161">
        <f t="shared" si="9"/>
        <v>1624.88</v>
      </c>
      <c r="O11" s="161">
        <f t="shared" si="9"/>
        <v>1990.68</v>
      </c>
      <c r="P11" s="215">
        <f t="shared" si="9"/>
        <v>1549.88</v>
      </c>
      <c r="Q11" s="90">
        <f t="shared" si="9"/>
        <v>1573.7200000000003</v>
      </c>
      <c r="R11" s="90">
        <f t="shared" si="9"/>
        <v>1573.94</v>
      </c>
      <c r="S11" s="90">
        <f t="shared" si="9"/>
        <v>1574.16</v>
      </c>
      <c r="T11" s="90"/>
      <c r="U11" s="90"/>
    </row>
    <row r="12" spans="2:27" outlineLevel="2">
      <c r="B12" s="206" t="s">
        <v>431</v>
      </c>
      <c r="C12" s="205"/>
      <c r="D12" s="202">
        <f t="shared" ref="D12:S12" si="10">D82+D84+D85</f>
        <v>179.17</v>
      </c>
      <c r="E12" s="202">
        <f t="shared" si="10"/>
        <v>174.77</v>
      </c>
      <c r="F12" s="202">
        <f t="shared" si="10"/>
        <v>170.37</v>
      </c>
      <c r="G12" s="202">
        <f t="shared" si="10"/>
        <v>165.97</v>
      </c>
      <c r="H12" s="202">
        <f t="shared" si="10"/>
        <v>191.11</v>
      </c>
      <c r="I12" s="202">
        <f t="shared" si="10"/>
        <v>460.90999999999997</v>
      </c>
      <c r="J12" s="202">
        <f t="shared" si="10"/>
        <v>447.86</v>
      </c>
      <c r="K12" s="202">
        <f t="shared" si="10"/>
        <v>425.40999999999997</v>
      </c>
      <c r="L12" s="202">
        <f t="shared" si="10"/>
        <v>713.74</v>
      </c>
      <c r="M12" s="202">
        <f t="shared" si="10"/>
        <v>686.04000000000008</v>
      </c>
      <c r="N12" s="202">
        <f t="shared" si="10"/>
        <v>665.73</v>
      </c>
      <c r="O12" s="202">
        <f t="shared" si="10"/>
        <v>675.94</v>
      </c>
      <c r="P12" s="214">
        <f t="shared" si="10"/>
        <v>407.36</v>
      </c>
      <c r="Q12" s="90">
        <f t="shared" si="10"/>
        <v>665.73</v>
      </c>
      <c r="R12" s="90">
        <f t="shared" si="10"/>
        <v>665.73</v>
      </c>
      <c r="S12" s="90">
        <f t="shared" si="10"/>
        <v>665.73</v>
      </c>
      <c r="T12" s="90"/>
      <c r="U12" s="90"/>
      <c r="V12" s="163"/>
    </row>
    <row r="13" spans="2:27" outlineLevel="1">
      <c r="B13" s="200" t="s">
        <v>430</v>
      </c>
      <c r="D13" s="161">
        <f t="shared" ref="D13:S13" si="11">D105+D114</f>
        <v>158</v>
      </c>
      <c r="E13" s="161">
        <f t="shared" si="11"/>
        <v>118.25</v>
      </c>
      <c r="F13" s="161">
        <f t="shared" si="11"/>
        <v>78.5</v>
      </c>
      <c r="G13" s="161">
        <f t="shared" si="11"/>
        <v>238.75</v>
      </c>
      <c r="H13" s="208">
        <f t="shared" si="11"/>
        <v>540.45000000000005</v>
      </c>
      <c r="I13" s="208">
        <f t="shared" si="11"/>
        <v>598.54999999999995</v>
      </c>
      <c r="J13" s="208">
        <f t="shared" si="11"/>
        <v>551.95000000000005</v>
      </c>
      <c r="K13" s="208">
        <f t="shared" si="11"/>
        <v>413.75</v>
      </c>
      <c r="L13" s="208">
        <f t="shared" si="11"/>
        <v>735</v>
      </c>
      <c r="M13" s="208">
        <f t="shared" si="11"/>
        <v>965</v>
      </c>
      <c r="N13" s="208">
        <f t="shared" si="11"/>
        <v>919</v>
      </c>
      <c r="O13" s="208">
        <f t="shared" si="11"/>
        <v>975</v>
      </c>
      <c r="P13" s="207">
        <f t="shared" si="11"/>
        <v>872</v>
      </c>
      <c r="Q13" s="161">
        <f t="shared" si="11"/>
        <v>919</v>
      </c>
      <c r="R13" s="161">
        <f t="shared" si="11"/>
        <v>919</v>
      </c>
      <c r="S13" s="161">
        <f t="shared" si="11"/>
        <v>919</v>
      </c>
      <c r="T13" s="161"/>
      <c r="U13" s="161"/>
      <c r="V13" s="163"/>
    </row>
    <row r="14" spans="2:27">
      <c r="B14" s="213" t="s">
        <v>429</v>
      </c>
      <c r="C14" s="91"/>
      <c r="D14" s="210">
        <f t="shared" ref="D14:S14" si="12">D105+D114-D62-D63-D90</f>
        <v>-13.469999999999997</v>
      </c>
      <c r="E14" s="210">
        <f t="shared" si="12"/>
        <v>-64.05</v>
      </c>
      <c r="F14" s="210">
        <f t="shared" si="12"/>
        <v>-120.9</v>
      </c>
      <c r="G14" s="210">
        <f t="shared" si="12"/>
        <v>24.780000000000008</v>
      </c>
      <c r="H14" s="211">
        <f t="shared" si="12"/>
        <v>198.91000000000003</v>
      </c>
      <c r="I14" s="211">
        <f t="shared" si="12"/>
        <v>447.21999999999997</v>
      </c>
      <c r="J14" s="211">
        <f t="shared" si="12"/>
        <v>374.16</v>
      </c>
      <c r="K14" s="211">
        <f t="shared" si="12"/>
        <v>223.73999999999998</v>
      </c>
      <c r="L14" s="211">
        <f t="shared" si="12"/>
        <v>538.81000000000006</v>
      </c>
      <c r="M14" s="211">
        <f t="shared" si="12"/>
        <v>736.68</v>
      </c>
      <c r="N14" s="211">
        <f t="shared" si="12"/>
        <v>776.8</v>
      </c>
      <c r="O14" s="211">
        <f t="shared" si="12"/>
        <v>731.17</v>
      </c>
      <c r="P14" s="212">
        <f t="shared" si="12"/>
        <v>789.2600000000001</v>
      </c>
      <c r="Q14" s="90">
        <f t="shared" si="12"/>
        <v>603.55999999999995</v>
      </c>
      <c r="R14" s="90">
        <f t="shared" si="12"/>
        <v>528.32049999999992</v>
      </c>
      <c r="S14" s="90">
        <f t="shared" si="12"/>
        <v>466.66796249999993</v>
      </c>
      <c r="T14" s="90"/>
      <c r="U14" s="90"/>
    </row>
    <row r="15" spans="2:27" outlineLevel="1">
      <c r="B15" s="200" t="s">
        <v>5362</v>
      </c>
      <c r="D15" s="198">
        <f t="shared" ref="D15:S15" si="13">D169</f>
        <v>157.94</v>
      </c>
      <c r="E15" s="198">
        <f t="shared" si="13"/>
        <v>53.7</v>
      </c>
      <c r="F15" s="198">
        <f t="shared" si="13"/>
        <v>47.49</v>
      </c>
      <c r="G15" s="198">
        <f t="shared" si="13"/>
        <v>71.17</v>
      </c>
      <c r="H15" s="208">
        <f t="shared" si="13"/>
        <v>289.72000000000003</v>
      </c>
      <c r="I15" s="208">
        <f t="shared" si="13"/>
        <v>160.69</v>
      </c>
      <c r="J15" s="208">
        <f t="shared" si="13"/>
        <v>206.06</v>
      </c>
      <c r="K15" s="208">
        <f t="shared" si="13"/>
        <v>139.38</v>
      </c>
      <c r="L15" s="208">
        <f t="shared" si="13"/>
        <v>69.33</v>
      </c>
      <c r="M15" s="208">
        <f t="shared" si="13"/>
        <v>-5.93</v>
      </c>
      <c r="N15" s="208">
        <f t="shared" si="13"/>
        <v>5.74</v>
      </c>
      <c r="O15" s="208">
        <f t="shared" si="13"/>
        <v>-30.63</v>
      </c>
      <c r="P15" s="207">
        <f t="shared" si="13"/>
        <v>30.26</v>
      </c>
      <c r="Q15" s="742">
        <f t="shared" si="13"/>
        <v>183.52</v>
      </c>
      <c r="R15" s="742">
        <f t="shared" si="13"/>
        <v>85.519500000000022</v>
      </c>
      <c r="S15" s="742">
        <f t="shared" si="13"/>
        <v>71.932537500000024</v>
      </c>
      <c r="T15" s="742"/>
      <c r="U15" s="742"/>
    </row>
    <row r="16" spans="2:27" outlineLevel="1">
      <c r="B16" s="206" t="s">
        <v>427</v>
      </c>
      <c r="C16" s="205"/>
      <c r="D16" s="201">
        <f t="shared" ref="D16:S16" si="14">D170+D171</f>
        <v>-20.590000000000003</v>
      </c>
      <c r="E16" s="201">
        <f t="shared" si="14"/>
        <v>-31.16</v>
      </c>
      <c r="F16" s="201">
        <f t="shared" si="14"/>
        <v>-2.02</v>
      </c>
      <c r="G16" s="201">
        <f t="shared" si="14"/>
        <v>-228.32999999999998</v>
      </c>
      <c r="H16" s="204">
        <f t="shared" si="14"/>
        <v>-496.7</v>
      </c>
      <c r="I16" s="204">
        <f t="shared" si="14"/>
        <v>-396.34999999999997</v>
      </c>
      <c r="J16" s="204">
        <f t="shared" si="14"/>
        <v>-120.53</v>
      </c>
      <c r="K16" s="204">
        <f t="shared" si="14"/>
        <v>-10.93</v>
      </c>
      <c r="L16" s="204">
        <f t="shared" si="14"/>
        <v>-79.42</v>
      </c>
      <c r="M16" s="204">
        <f t="shared" si="14"/>
        <v>-187.89</v>
      </c>
      <c r="N16" s="204">
        <f t="shared" si="14"/>
        <v>-122.04</v>
      </c>
      <c r="O16" s="204">
        <f t="shared" si="14"/>
        <v>-33.71</v>
      </c>
      <c r="P16" s="203">
        <f t="shared" si="14"/>
        <v>-37.14</v>
      </c>
      <c r="Q16" s="742">
        <f t="shared" si="14"/>
        <v>-10.28</v>
      </c>
      <c r="R16" s="742">
        <f t="shared" si="14"/>
        <v>-10.28</v>
      </c>
      <c r="S16" s="742">
        <f t="shared" si="14"/>
        <v>-10.28</v>
      </c>
      <c r="T16" s="742"/>
      <c r="U16" s="742"/>
    </row>
    <row r="17" spans="2:21">
      <c r="B17" s="200" t="s">
        <v>426</v>
      </c>
      <c r="D17" s="198">
        <f t="shared" ref="D17:N17" si="15">D14/D9</f>
        <v>-8.2024113993423436E-2</v>
      </c>
      <c r="E17" s="198">
        <f t="shared" si="15"/>
        <v>-1.0140911969601014</v>
      </c>
      <c r="F17" s="198">
        <f t="shared" si="15"/>
        <v>-2.9083473658888628</v>
      </c>
      <c r="G17" s="198">
        <f t="shared" si="15"/>
        <v>0.28423950447350321</v>
      </c>
      <c r="H17" s="198">
        <f t="shared" si="15"/>
        <v>0.69866526167896037</v>
      </c>
      <c r="I17" s="198">
        <f t="shared" si="15"/>
        <v>2.0153215267450766</v>
      </c>
      <c r="J17" s="198">
        <f t="shared" si="15"/>
        <v>1.8443338098289546</v>
      </c>
      <c r="K17" s="198">
        <f t="shared" si="15"/>
        <v>1.2649253731343282</v>
      </c>
      <c r="L17" s="198">
        <f t="shared" si="15"/>
        <v>2.8395783926218714</v>
      </c>
      <c r="M17" s="198">
        <f t="shared" si="15"/>
        <v>-105.08987161198259</v>
      </c>
      <c r="N17" s="198">
        <f t="shared" si="15"/>
        <v>197.15736040609147</v>
      </c>
      <c r="O17" s="198">
        <f>O14/(O9*IF(RIGHT(O$3,2)="1Q",4,IF(RIGHT(O$3,2)="2Q",2,IF(RIGHT(O$3,2)="3Q",4/3,"0"))))</f>
        <v>-20.890571428571427</v>
      </c>
      <c r="P17" s="199">
        <f>P14/(P9*IF(RIGHT(P$3,2)="1Q",4,IF(RIGHT(P$3,2)="2Q",2,IF(RIGHT(P$3,2)="3Q",4/3,"0"))))</f>
        <v>8.9464973928814349</v>
      </c>
      <c r="Q17" s="741">
        <f>Q14/Q9</f>
        <v>5.18433258890225</v>
      </c>
      <c r="R17" s="741">
        <f>R14/R9</f>
        <v>6.1937115692354556</v>
      </c>
      <c r="S17" s="741">
        <f>S14/S9</f>
        <v>6.5074808223039069</v>
      </c>
      <c r="T17" s="741"/>
      <c r="U17" s="741"/>
    </row>
    <row r="18" spans="2:21" ht="15" thickBot="1">
      <c r="B18" s="196" t="s">
        <v>425</v>
      </c>
      <c r="C18" s="195"/>
      <c r="D18" s="194">
        <f t="shared" ref="D18:S18" si="16">D123/D131</f>
        <v>0.38472213187623322</v>
      </c>
      <c r="E18" s="194">
        <f t="shared" si="16"/>
        <v>0.3024978349058754</v>
      </c>
      <c r="F18" s="194">
        <f t="shared" si="16"/>
        <v>0.229877047140226</v>
      </c>
      <c r="G18" s="194">
        <f t="shared" si="16"/>
        <v>0.68780165127275394</v>
      </c>
      <c r="H18" s="194">
        <f t="shared" si="16"/>
        <v>1.1775844693152282</v>
      </c>
      <c r="I18" s="194">
        <f t="shared" si="16"/>
        <v>1.0984254562224125</v>
      </c>
      <c r="J18" s="194">
        <f t="shared" si="16"/>
        <v>0.93941917351930881</v>
      </c>
      <c r="K18" s="194">
        <f t="shared" si="16"/>
        <v>0.63715228798736112</v>
      </c>
      <c r="L18" s="194">
        <f t="shared" si="16"/>
        <v>0.86581338816620634</v>
      </c>
      <c r="M18" s="194">
        <f t="shared" si="16"/>
        <v>1.1360508151425863</v>
      </c>
      <c r="N18" s="194">
        <f t="shared" si="16"/>
        <v>1.9417046853501339</v>
      </c>
      <c r="O18" s="194">
        <f t="shared" si="16"/>
        <v>1.2306149433015103</v>
      </c>
      <c r="P18" s="193">
        <f t="shared" si="16"/>
        <v>2.0415448319171063</v>
      </c>
      <c r="Q18" s="740">
        <f t="shared" si="16"/>
        <v>1.8479496181548367</v>
      </c>
      <c r="R18" s="740">
        <f t="shared" si="16"/>
        <v>1.8472141823444277</v>
      </c>
      <c r="S18" s="740">
        <f t="shared" si="16"/>
        <v>1.8464793316697408</v>
      </c>
      <c r="T18" s="740"/>
      <c r="U18" s="740"/>
    </row>
    <row r="19" spans="2:21" ht="15" thickBot="1">
      <c r="B19" s="196" t="s">
        <v>424</v>
      </c>
      <c r="C19" s="195"/>
      <c r="D19" s="194">
        <f t="shared" ref="D19:S19" si="17">(D105+D114)/D97</f>
        <v>0.24740847452319062</v>
      </c>
      <c r="E19" s="194">
        <f t="shared" si="17"/>
        <v>0.20691163604549431</v>
      </c>
      <c r="F19" s="194">
        <f t="shared" si="17"/>
        <v>0.15886186101104952</v>
      </c>
      <c r="G19" s="194">
        <f t="shared" si="17"/>
        <v>0.34656196019799396</v>
      </c>
      <c r="H19" s="194">
        <f t="shared" si="17"/>
        <v>0.43881229600038979</v>
      </c>
      <c r="I19" s="194">
        <f t="shared" si="17"/>
        <v>0.46978627883430524</v>
      </c>
      <c r="J19" s="194">
        <f t="shared" si="17"/>
        <v>0.42319665092314301</v>
      </c>
      <c r="K19" s="194">
        <f t="shared" si="17"/>
        <v>0.35649356803749749</v>
      </c>
      <c r="L19" s="194">
        <f t="shared" si="17"/>
        <v>0.34322378190580261</v>
      </c>
      <c r="M19" s="194">
        <f t="shared" si="17"/>
        <v>0.46060953199207655</v>
      </c>
      <c r="N19" s="194">
        <f t="shared" si="17"/>
        <v>0.56558022746295111</v>
      </c>
      <c r="O19" s="194">
        <f t="shared" si="17"/>
        <v>0.48978238591837964</v>
      </c>
      <c r="P19" s="193">
        <f t="shared" si="17"/>
        <v>0.56262420316411588</v>
      </c>
      <c r="Q19" s="740">
        <f t="shared" si="17"/>
        <v>0.5839666522634267</v>
      </c>
      <c r="R19" s="740">
        <f t="shared" si="17"/>
        <v>0.58388502738350889</v>
      </c>
      <c r="S19" s="740">
        <f t="shared" si="17"/>
        <v>0.58380342531890017</v>
      </c>
      <c r="T19" s="740"/>
      <c r="U19" s="740"/>
    </row>
    <row r="20" spans="2:21">
      <c r="D20" s="178"/>
      <c r="E20" s="178"/>
      <c r="F20" s="178"/>
      <c r="G20" s="178"/>
      <c r="H20" s="178"/>
      <c r="I20" s="178"/>
      <c r="J20" s="178"/>
      <c r="K20" s="178"/>
      <c r="L20" s="178"/>
      <c r="M20" s="186"/>
      <c r="N20" s="186"/>
      <c r="O20" s="186"/>
      <c r="P20" s="185"/>
      <c r="Q20" s="178"/>
      <c r="R20" s="178"/>
      <c r="S20" s="178"/>
      <c r="T20" s="178"/>
      <c r="U20" s="178"/>
    </row>
    <row r="21" spans="2:21">
      <c r="B21" s="68" t="s">
        <v>423</v>
      </c>
      <c r="C21" s="68"/>
      <c r="D21" s="73" t="str">
        <f t="shared" ref="D21:S21" si="18">D$3</f>
        <v>2014</v>
      </c>
      <c r="E21" s="73">
        <f t="shared" si="18"/>
        <v>2015</v>
      </c>
      <c r="F21" s="73">
        <f t="shared" si="18"/>
        <v>2016</v>
      </c>
      <c r="G21" s="73">
        <f t="shared" si="18"/>
        <v>2017</v>
      </c>
      <c r="H21" s="73">
        <f t="shared" si="18"/>
        <v>2018</v>
      </c>
      <c r="I21" s="73">
        <f t="shared" si="18"/>
        <v>2019</v>
      </c>
      <c r="J21" s="73">
        <f t="shared" si="18"/>
        <v>2020</v>
      </c>
      <c r="K21" s="71">
        <f t="shared" si="18"/>
        <v>2021</v>
      </c>
      <c r="L21" s="71">
        <f t="shared" si="18"/>
        <v>2022</v>
      </c>
      <c r="M21" s="71">
        <f t="shared" si="18"/>
        <v>2023</v>
      </c>
      <c r="N21" s="71">
        <f t="shared" si="18"/>
        <v>2024</v>
      </c>
      <c r="O21" s="71" t="str">
        <f t="shared" si="18"/>
        <v>2024.2Q</v>
      </c>
      <c r="P21" s="72" t="str">
        <f t="shared" si="18"/>
        <v>2025.2Q</v>
      </c>
      <c r="Q21" s="71" t="str">
        <f t="shared" si="18"/>
        <v>2025E</v>
      </c>
      <c r="R21" s="71" t="str">
        <f t="shared" si="18"/>
        <v>2026E</v>
      </c>
      <c r="S21" s="71" t="str">
        <f t="shared" si="18"/>
        <v>2027E</v>
      </c>
      <c r="T21" s="71"/>
      <c r="U21" s="71"/>
    </row>
    <row r="22" spans="2:21">
      <c r="B22" s="80" t="s">
        <v>422</v>
      </c>
      <c r="C22" s="80" t="s">
        <v>2856</v>
      </c>
      <c r="D22" s="191">
        <f>IFERROR(VLOOKUP($C22,FS_별도!$A:$AL,D$2,FALSE),0)</f>
        <v>315.19</v>
      </c>
      <c r="E22" s="191">
        <f>IFERROR(VLOOKUP($C22,FS_별도!$A:$AL,E$2,FALSE),0)</f>
        <v>216.49</v>
      </c>
      <c r="F22" s="191">
        <f>IFERROR(VLOOKUP($C22,FS_별도!$A:$AL,F$2,FALSE),0)</f>
        <v>158.78</v>
      </c>
      <c r="G22" s="191">
        <f>IFERROR(VLOOKUP($C22,FS_별도!$A:$AL,G$2,FALSE),0)</f>
        <v>226.43</v>
      </c>
      <c r="H22" s="191">
        <f>IFERROR(VLOOKUP($C22,FS_별도!$A:$AL,H$2,FALSE),0)</f>
        <v>471.15</v>
      </c>
      <c r="I22" s="191">
        <f>IFERROR(VLOOKUP($C22,FS_별도!$A:$AL,I$2,FALSE),0)</f>
        <v>468.41</v>
      </c>
      <c r="J22" s="191">
        <f>IFERROR(VLOOKUP($C22,FS_별도!$A:$AL,J$2,FALSE),0)</f>
        <v>496.3</v>
      </c>
      <c r="K22" s="191">
        <f>IFERROR(VLOOKUP($C22,FS_별도!$A:$AL,K$2,FALSE),0)</f>
        <v>472.17</v>
      </c>
      <c r="L22" s="191">
        <f>IFERROR(VLOOKUP($C22,FS_별도!$A:$AL,L$2,FALSE),0)</f>
        <v>736.46</v>
      </c>
      <c r="M22" s="190">
        <f>IFERROR(VLOOKUP($C22,FS_별도!$A:$AL,M$2,FALSE),0)</f>
        <v>937.42</v>
      </c>
      <c r="N22" s="190">
        <f>IFERROR(VLOOKUP($C22,FS_별도!$A:$AL,N$2,FALSE),0)</f>
        <v>867.23</v>
      </c>
      <c r="O22" s="190">
        <f>IFERROR(VLOOKUP($C22,'FS_별도(분기누적)'!$A:$BS,O$2,FALSE),0)</f>
        <v>419.17</v>
      </c>
      <c r="P22" s="189">
        <f>IFERROR(VLOOKUP($C22,'FS_별도(분기누적)'!$A:$BS,P$2,FALSE),0)</f>
        <v>500.61</v>
      </c>
      <c r="Q22" s="188"/>
      <c r="R22" s="188"/>
      <c r="S22" s="188"/>
      <c r="T22" s="188"/>
      <c r="U22" s="188"/>
    </row>
    <row r="23" spans="2:21">
      <c r="B23" s="152" t="s">
        <v>420</v>
      </c>
      <c r="C23" s="152" t="s">
        <v>49</v>
      </c>
      <c r="D23" s="187" t="s">
        <v>26</v>
      </c>
      <c r="E23" s="149">
        <f t="shared" ref="E23:N23" si="19">E22/D22-1</f>
        <v>-0.31314445255242862</v>
      </c>
      <c r="F23" s="149">
        <f t="shared" si="19"/>
        <v>-0.26657120421266578</v>
      </c>
      <c r="G23" s="149">
        <f t="shared" si="19"/>
        <v>0.42606121677793185</v>
      </c>
      <c r="H23" s="149">
        <f t="shared" si="19"/>
        <v>1.0807755156118888</v>
      </c>
      <c r="I23" s="149">
        <f t="shared" si="19"/>
        <v>-5.8155576780217766E-3</v>
      </c>
      <c r="J23" s="149">
        <f t="shared" si="19"/>
        <v>5.9541854358361235E-2</v>
      </c>
      <c r="K23" s="149">
        <f t="shared" si="19"/>
        <v>-4.8619786419504374E-2</v>
      </c>
      <c r="L23" s="149">
        <f t="shared" si="19"/>
        <v>0.55973484126479867</v>
      </c>
      <c r="M23" s="149">
        <f t="shared" si="19"/>
        <v>0.27287293267794577</v>
      </c>
      <c r="N23" s="149">
        <f t="shared" si="19"/>
        <v>-7.4875722728339422E-2</v>
      </c>
      <c r="O23" s="149"/>
      <c r="P23" s="167">
        <f>P22/O22-1</f>
        <v>0.19428871340983367</v>
      </c>
      <c r="Q23" s="166">
        <f>Q22/N22-1</f>
        <v>-1</v>
      </c>
      <c r="R23" s="166" t="e">
        <f>R22/Q22-1</f>
        <v>#DIV/0!</v>
      </c>
      <c r="S23" s="166" t="e">
        <f>S22/R22-1</f>
        <v>#DIV/0!</v>
      </c>
      <c r="T23" s="166"/>
      <c r="U23" s="166"/>
    </row>
    <row r="24" spans="2:21">
      <c r="B24" s="31" t="s">
        <v>419</v>
      </c>
      <c r="C24" s="31" t="s">
        <v>2794</v>
      </c>
      <c r="D24" s="178">
        <f>IFERROR(VLOOKUP($C24,FS_별도!$A:$AL,D$2,FALSE),0)</f>
        <v>267.64999999999998</v>
      </c>
      <c r="E24" s="178">
        <f>IFERROR(VLOOKUP($C24,FS_별도!$A:$AL,E$2,FALSE),0)</f>
        <v>231.42</v>
      </c>
      <c r="F24" s="178">
        <f>IFERROR(VLOOKUP($C24,FS_별도!$A:$AL,F$2,FALSE),0)</f>
        <v>172.73</v>
      </c>
      <c r="G24" s="178">
        <f>IFERROR(VLOOKUP($C24,FS_별도!$A:$AL,G$2,FALSE),0)</f>
        <v>183.02</v>
      </c>
      <c r="H24" s="178">
        <f>IFERROR(VLOOKUP($C24,FS_별도!$A:$AL,H$2,FALSE),0)</f>
        <v>281.35000000000002</v>
      </c>
      <c r="I24" s="178">
        <f>IFERROR(VLOOKUP($C24,FS_별도!$A:$AL,I$2,FALSE),0)</f>
        <v>331.72</v>
      </c>
      <c r="J24" s="178">
        <f>IFERROR(VLOOKUP($C24,FS_별도!$A:$AL,J$2,FALSE),0)</f>
        <v>396.91</v>
      </c>
      <c r="K24" s="178">
        <f>IFERROR(VLOOKUP($C24,FS_별도!$A:$AL,K$2,FALSE),0)</f>
        <v>399.21</v>
      </c>
      <c r="L24" s="178">
        <f>IFERROR(VLOOKUP($C24,FS_별도!$A:$AL,L$2,FALSE),0)</f>
        <v>649.72</v>
      </c>
      <c r="M24" s="186">
        <f>IFERROR(VLOOKUP($C24,FS_별도!$A:$AL,M$2,FALSE),0)</f>
        <v>1098.7</v>
      </c>
      <c r="N24" s="186">
        <f>IFERROR(VLOOKUP($C24,FS_별도!$A:$AL,N$2,FALSE),0)</f>
        <v>1022.3</v>
      </c>
      <c r="O24" s="186">
        <f>IFERROR(VLOOKUP($C24,'FS_별도(분기누적)'!$A:$BS,O$2,FALSE),0)</f>
        <v>520.12</v>
      </c>
      <c r="P24" s="185">
        <f>IFERROR(VLOOKUP($C24,'FS_별도(분기누적)'!$A:$BS,P$2,FALSE),0)</f>
        <v>489.32</v>
      </c>
      <c r="Q24" s="178">
        <f>Q22-Q26</f>
        <v>0</v>
      </c>
      <c r="R24" s="178">
        <f>R22-R26</f>
        <v>0</v>
      </c>
      <c r="S24" s="178">
        <f>S22-S26</f>
        <v>0</v>
      </c>
      <c r="T24" s="178"/>
      <c r="U24" s="178"/>
    </row>
    <row r="25" spans="2:21">
      <c r="B25" s="152" t="s">
        <v>417</v>
      </c>
      <c r="C25" s="152" t="s">
        <v>49</v>
      </c>
      <c r="D25" s="149">
        <f t="shared" ref="D25:S25" si="20">D24/D22</f>
        <v>0.8491703416986579</v>
      </c>
      <c r="E25" s="149">
        <f t="shared" si="20"/>
        <v>1.0689639244306894</v>
      </c>
      <c r="F25" s="149">
        <f t="shared" si="20"/>
        <v>1.0878574127723895</v>
      </c>
      <c r="G25" s="149">
        <f t="shared" si="20"/>
        <v>0.80828512122951912</v>
      </c>
      <c r="H25" s="149">
        <f t="shared" si="20"/>
        <v>0.59715589515016454</v>
      </c>
      <c r="I25" s="149">
        <f t="shared" si="20"/>
        <v>0.7081830020708354</v>
      </c>
      <c r="J25" s="149">
        <f t="shared" si="20"/>
        <v>0.79973806165625638</v>
      </c>
      <c r="K25" s="149">
        <f t="shared" si="20"/>
        <v>0.8454793824258211</v>
      </c>
      <c r="L25" s="149">
        <f t="shared" si="20"/>
        <v>0.88222035141080302</v>
      </c>
      <c r="M25" s="149">
        <f t="shared" si="20"/>
        <v>1.1720466813168058</v>
      </c>
      <c r="N25" s="149">
        <f t="shared" si="20"/>
        <v>1.178810696124442</v>
      </c>
      <c r="O25" s="149">
        <f t="shared" si="20"/>
        <v>1.2408330748860843</v>
      </c>
      <c r="P25" s="167">
        <f t="shared" si="20"/>
        <v>0.97744751403287988</v>
      </c>
      <c r="Q25" s="149" t="e">
        <f t="shared" si="20"/>
        <v>#DIV/0!</v>
      </c>
      <c r="R25" s="149" t="e">
        <f t="shared" si="20"/>
        <v>#DIV/0!</v>
      </c>
      <c r="S25" s="149" t="e">
        <f t="shared" si="20"/>
        <v>#DIV/0!</v>
      </c>
      <c r="T25" s="149"/>
      <c r="U25" s="149"/>
    </row>
    <row r="26" spans="2:21">
      <c r="B26" s="80" t="s">
        <v>416</v>
      </c>
      <c r="C26" s="80"/>
      <c r="D26" s="180">
        <f t="shared" ref="D26:P26" si="21">D22-D24</f>
        <v>47.54000000000002</v>
      </c>
      <c r="E26" s="180">
        <f t="shared" si="21"/>
        <v>-14.929999999999978</v>
      </c>
      <c r="F26" s="180">
        <f t="shared" si="21"/>
        <v>-13.949999999999989</v>
      </c>
      <c r="G26" s="180">
        <f t="shared" si="21"/>
        <v>43.41</v>
      </c>
      <c r="H26" s="180">
        <f t="shared" si="21"/>
        <v>189.79999999999995</v>
      </c>
      <c r="I26" s="180">
        <f t="shared" si="21"/>
        <v>136.69</v>
      </c>
      <c r="J26" s="180">
        <f t="shared" si="21"/>
        <v>99.389999999999986</v>
      </c>
      <c r="K26" s="180">
        <f t="shared" si="21"/>
        <v>72.960000000000036</v>
      </c>
      <c r="L26" s="180">
        <f t="shared" si="21"/>
        <v>86.740000000000009</v>
      </c>
      <c r="M26" s="739">
        <f t="shared" si="21"/>
        <v>-161.28000000000009</v>
      </c>
      <c r="N26" s="739">
        <f t="shared" si="21"/>
        <v>-155.06999999999994</v>
      </c>
      <c r="O26" s="739">
        <f t="shared" si="21"/>
        <v>-100.94999999999999</v>
      </c>
      <c r="P26" s="738">
        <f t="shared" si="21"/>
        <v>11.29000000000002</v>
      </c>
      <c r="Q26" s="180">
        <f>Q32+Q28+Q30</f>
        <v>0</v>
      </c>
      <c r="R26" s="180">
        <f>R32+R28+R30</f>
        <v>0</v>
      </c>
      <c r="S26" s="180">
        <f>S32+S28+S30</f>
        <v>0</v>
      </c>
      <c r="T26" s="180"/>
      <c r="U26" s="180"/>
    </row>
    <row r="27" spans="2:21">
      <c r="B27" s="152" t="s">
        <v>415</v>
      </c>
      <c r="C27" s="152" t="s">
        <v>49</v>
      </c>
      <c r="D27" s="149">
        <f t="shared" ref="D27:S27" si="22">D26/D22</f>
        <v>0.15082965830134212</v>
      </c>
      <c r="E27" s="149">
        <f t="shared" si="22"/>
        <v>-6.8963924430689535E-2</v>
      </c>
      <c r="F27" s="149">
        <f t="shared" si="22"/>
        <v>-8.7857412772389398E-2</v>
      </c>
      <c r="G27" s="149">
        <f t="shared" si="22"/>
        <v>0.19171487877048093</v>
      </c>
      <c r="H27" s="149">
        <f t="shared" si="22"/>
        <v>0.4028441048498354</v>
      </c>
      <c r="I27" s="149">
        <f t="shared" si="22"/>
        <v>0.2918169979291646</v>
      </c>
      <c r="J27" s="149">
        <f t="shared" si="22"/>
        <v>0.20026193834374367</v>
      </c>
      <c r="K27" s="149">
        <f t="shared" si="22"/>
        <v>0.15452061757417887</v>
      </c>
      <c r="L27" s="149">
        <f t="shared" si="22"/>
        <v>0.11777964858919697</v>
      </c>
      <c r="M27" s="149">
        <f t="shared" si="22"/>
        <v>-0.17204668131680581</v>
      </c>
      <c r="N27" s="149">
        <f t="shared" si="22"/>
        <v>-0.17881069612444211</v>
      </c>
      <c r="O27" s="149">
        <f t="shared" si="22"/>
        <v>-0.24083307488608438</v>
      </c>
      <c r="P27" s="167">
        <f t="shared" si="22"/>
        <v>2.2552485967120155E-2</v>
      </c>
      <c r="Q27" s="149" t="e">
        <f t="shared" si="22"/>
        <v>#DIV/0!</v>
      </c>
      <c r="R27" s="149" t="e">
        <f t="shared" si="22"/>
        <v>#DIV/0!</v>
      </c>
      <c r="S27" s="149" t="e">
        <f t="shared" si="22"/>
        <v>#DIV/0!</v>
      </c>
      <c r="T27" s="149"/>
      <c r="U27" s="149"/>
    </row>
    <row r="28" spans="2:21">
      <c r="B28" s="31" t="s">
        <v>414</v>
      </c>
      <c r="C28" s="31" t="s">
        <v>2657</v>
      </c>
      <c r="D28" s="173">
        <f>IFERROR(VLOOKUP($C28,FS_별도!$A:$AL,D$2,FALSE),0)</f>
        <v>0</v>
      </c>
      <c r="E28" s="173">
        <f>IFERROR(VLOOKUP($C28,FS_별도!$A:$AL,E$2,FALSE),0)</f>
        <v>0</v>
      </c>
      <c r="F28" s="173">
        <f>IFERROR(VLOOKUP($C28,FS_별도!$A:$AL,F$2,FALSE),0)</f>
        <v>0</v>
      </c>
      <c r="G28" s="173">
        <f>IFERROR(VLOOKUP($C28,FS_별도!$A:$AL,G$2,FALSE),0)</f>
        <v>0</v>
      </c>
      <c r="H28" s="173">
        <f>IFERROR(VLOOKUP($C28,FS_별도!$A:$AL,H$2,FALSE),0)</f>
        <v>0</v>
      </c>
      <c r="I28" s="173">
        <f>IFERROR(VLOOKUP($C28,FS_별도!$A:$AL,I$2,FALSE),0)</f>
        <v>0</v>
      </c>
      <c r="J28" s="173">
        <f>IFERROR(VLOOKUP($C28,FS_별도!$A:$AL,J$2,FALSE),0)</f>
        <v>0</v>
      </c>
      <c r="K28" s="173">
        <f>IFERROR(VLOOKUP($C28,FS_별도!$A:$AL,K$2,FALSE),0)</f>
        <v>0</v>
      </c>
      <c r="L28" s="173">
        <f>IFERROR(VLOOKUP($C28,FS_별도!$A:$AL,L$2,FALSE),0)</f>
        <v>0</v>
      </c>
      <c r="M28" s="183">
        <f>IFERROR(VLOOKUP($C28,FS_별도!$A:$AL,M$2,FALSE),0)</f>
        <v>0</v>
      </c>
      <c r="N28" s="183">
        <f>IFERROR(VLOOKUP($C28,FS_별도!$A:$AL,N$2,FALSE),0)</f>
        <v>0</v>
      </c>
      <c r="O28" s="183">
        <f>IFERROR(VLOOKUP($C28,'FS_별도(분기누적)'!$A:$BS,O$2,FALSE),0)</f>
        <v>0</v>
      </c>
      <c r="P28" s="182">
        <f>IFERROR(VLOOKUP($C28,'FS_별도(분기누적)'!$A:$BS,P$2,FALSE),0)</f>
        <v>0</v>
      </c>
      <c r="Q28" s="178">
        <f>Q29*Q22</f>
        <v>0</v>
      </c>
      <c r="R28" s="178">
        <f>R29*R22</f>
        <v>0</v>
      </c>
      <c r="S28" s="178">
        <f>S29*S22</f>
        <v>0</v>
      </c>
      <c r="T28" s="178"/>
      <c r="U28" s="178"/>
    </row>
    <row r="29" spans="2:21">
      <c r="B29" s="152" t="s">
        <v>113</v>
      </c>
      <c r="C29" s="152" t="s">
        <v>49</v>
      </c>
      <c r="D29" s="168">
        <f t="shared" ref="D29:P29" si="23">D28/D22</f>
        <v>0</v>
      </c>
      <c r="E29" s="168">
        <f t="shared" si="23"/>
        <v>0</v>
      </c>
      <c r="F29" s="168">
        <f t="shared" si="23"/>
        <v>0</v>
      </c>
      <c r="G29" s="168">
        <f t="shared" si="23"/>
        <v>0</v>
      </c>
      <c r="H29" s="168">
        <f t="shared" si="23"/>
        <v>0</v>
      </c>
      <c r="I29" s="168">
        <f t="shared" si="23"/>
        <v>0</v>
      </c>
      <c r="J29" s="168">
        <f t="shared" si="23"/>
        <v>0</v>
      </c>
      <c r="K29" s="168">
        <f t="shared" si="23"/>
        <v>0</v>
      </c>
      <c r="L29" s="168">
        <f t="shared" si="23"/>
        <v>0</v>
      </c>
      <c r="M29" s="151">
        <f t="shared" si="23"/>
        <v>0</v>
      </c>
      <c r="N29" s="151">
        <f t="shared" si="23"/>
        <v>0</v>
      </c>
      <c r="O29" s="151">
        <f t="shared" si="23"/>
        <v>0</v>
      </c>
      <c r="P29" s="150">
        <f t="shared" si="23"/>
        <v>0</v>
      </c>
      <c r="Q29" s="181">
        <f>N29</f>
        <v>0</v>
      </c>
      <c r="R29" s="181">
        <f>Q29</f>
        <v>0</v>
      </c>
      <c r="S29" s="181">
        <f>R29</f>
        <v>0</v>
      </c>
      <c r="T29" s="181"/>
      <c r="U29" s="181"/>
    </row>
    <row r="30" spans="2:21">
      <c r="B30" s="31" t="s">
        <v>412</v>
      </c>
      <c r="D30" s="173">
        <f t="shared" ref="D30:P30" si="24">D26-D28-D32</f>
        <v>24.390000000000022</v>
      </c>
      <c r="E30" s="173">
        <f t="shared" si="24"/>
        <v>26.710000000000022</v>
      </c>
      <c r="F30" s="173">
        <f t="shared" si="24"/>
        <v>20.440000000000012</v>
      </c>
      <c r="G30" s="173">
        <f t="shared" si="24"/>
        <v>23.939999999999998</v>
      </c>
      <c r="H30" s="173">
        <f t="shared" si="24"/>
        <v>29.979999999999961</v>
      </c>
      <c r="I30" s="173">
        <f t="shared" si="24"/>
        <v>55.009999999999991</v>
      </c>
      <c r="J30" s="173">
        <f t="shared" si="24"/>
        <v>33.939999999999984</v>
      </c>
      <c r="K30" s="173">
        <f t="shared" si="24"/>
        <v>32.760000000000034</v>
      </c>
      <c r="L30" s="173">
        <f t="shared" si="24"/>
        <v>40.88000000000001</v>
      </c>
      <c r="M30" s="183">
        <f t="shared" si="24"/>
        <v>67.519999999999925</v>
      </c>
      <c r="N30" s="183">
        <f t="shared" si="24"/>
        <v>60.260000000000076</v>
      </c>
      <c r="O30" s="183">
        <f t="shared" si="24"/>
        <v>29.03</v>
      </c>
      <c r="P30" s="182">
        <f t="shared" si="24"/>
        <v>25.520000000000021</v>
      </c>
      <c r="Q30" s="178">
        <f>Q31*Q22</f>
        <v>0</v>
      </c>
      <c r="R30" s="178">
        <f>R31*R22</f>
        <v>0</v>
      </c>
      <c r="S30" s="178">
        <f>S31*S22</f>
        <v>0</v>
      </c>
      <c r="T30" s="178"/>
      <c r="U30" s="178"/>
    </row>
    <row r="31" spans="2:21">
      <c r="B31" s="152" t="s">
        <v>113</v>
      </c>
      <c r="C31" s="152" t="s">
        <v>49</v>
      </c>
      <c r="D31" s="149">
        <f t="shared" ref="D31:P31" si="25">D30/D22</f>
        <v>7.7381896633776523E-2</v>
      </c>
      <c r="E31" s="149">
        <f t="shared" si="25"/>
        <v>0.12337752321123387</v>
      </c>
      <c r="F31" s="149">
        <f t="shared" si="25"/>
        <v>0.12873157828441878</v>
      </c>
      <c r="G31" s="149">
        <f t="shared" si="25"/>
        <v>0.10572803957072825</v>
      </c>
      <c r="H31" s="149">
        <f t="shared" si="25"/>
        <v>6.3631539849304808E-2</v>
      </c>
      <c r="I31" s="149">
        <f t="shared" si="25"/>
        <v>0.11743984970431884</v>
      </c>
      <c r="J31" s="149">
        <f t="shared" si="25"/>
        <v>6.8386056820471455E-2</v>
      </c>
      <c r="K31" s="149">
        <f t="shared" si="25"/>
        <v>6.9381790456827061E-2</v>
      </c>
      <c r="L31" s="149">
        <f t="shared" si="25"/>
        <v>5.5508785270075779E-2</v>
      </c>
      <c r="M31" s="149">
        <f t="shared" si="25"/>
        <v>7.2027479678265796E-2</v>
      </c>
      <c r="N31" s="149">
        <f t="shared" si="25"/>
        <v>6.9485603588436834E-2</v>
      </c>
      <c r="O31" s="149">
        <f t="shared" si="25"/>
        <v>6.9255910489777417E-2</v>
      </c>
      <c r="P31" s="167">
        <f t="shared" si="25"/>
        <v>5.0977807075368094E-2</v>
      </c>
      <c r="Q31" s="163">
        <f>N31</f>
        <v>6.9485603588436834E-2</v>
      </c>
      <c r="R31" s="163">
        <v>0.106</v>
      </c>
      <c r="S31" s="163">
        <f>O31</f>
        <v>6.9255910489777417E-2</v>
      </c>
      <c r="T31" s="163"/>
      <c r="U31" s="163"/>
    </row>
    <row r="32" spans="2:21">
      <c r="B32" s="80" t="s">
        <v>411</v>
      </c>
      <c r="C32" s="80" t="s">
        <v>2593</v>
      </c>
      <c r="D32" s="87">
        <f>IFERROR(VLOOKUP($C32,FS_별도!$A:$AL,D$2,FALSE),0)</f>
        <v>23.15</v>
      </c>
      <c r="E32" s="87">
        <f>IFERROR(VLOOKUP($C32,FS_별도!$A:$AL,E$2,FALSE),0)</f>
        <v>-41.64</v>
      </c>
      <c r="F32" s="87">
        <f>IFERROR(VLOOKUP($C32,FS_별도!$A:$AL,F$2,FALSE),0)</f>
        <v>-34.39</v>
      </c>
      <c r="G32" s="87">
        <f>IFERROR(VLOOKUP($C32,FS_별도!$A:$AL,G$2,FALSE),0)</f>
        <v>19.47</v>
      </c>
      <c r="H32" s="87">
        <f>IFERROR(VLOOKUP($C32,FS_별도!$A:$AL,H$2,FALSE),0)</f>
        <v>159.82</v>
      </c>
      <c r="I32" s="87">
        <f>IFERROR(VLOOKUP($C32,FS_별도!$A:$AL,I$2,FALSE),0)</f>
        <v>81.680000000000007</v>
      </c>
      <c r="J32" s="87">
        <f>IFERROR(VLOOKUP($C32,FS_별도!$A:$AL,J$2,FALSE),0)</f>
        <v>65.45</v>
      </c>
      <c r="K32" s="87">
        <f>IFERROR(VLOOKUP($C32,FS_별도!$A:$AL,K$2,FALSE),0)</f>
        <v>40.200000000000003</v>
      </c>
      <c r="L32" s="87">
        <f>IFERROR(VLOOKUP($C32,FS_별도!$A:$AL,L$2,FALSE),0)</f>
        <v>45.86</v>
      </c>
      <c r="M32" s="87">
        <f>IFERROR(VLOOKUP($C32,FS_별도!$A:$AL,M$2,FALSE),0)</f>
        <v>-228.8</v>
      </c>
      <c r="N32" s="87">
        <f>IFERROR(VLOOKUP($C32,FS_별도!$A:$AL,N$2,FALSE),0)</f>
        <v>-215.33</v>
      </c>
      <c r="O32" s="739">
        <f>IFERROR(VLOOKUP($C32,'FS_별도(분기누적)'!$A:$BS,O$2,FALSE),0)</f>
        <v>-129.97999999999999</v>
      </c>
      <c r="P32" s="738">
        <f>IFERROR(VLOOKUP($C32,'FS_별도(분기누적)'!$A:$BS,P$2,FALSE),0)</f>
        <v>-14.23</v>
      </c>
      <c r="Q32" s="180"/>
      <c r="R32" s="180"/>
      <c r="S32" s="180"/>
      <c r="T32" s="180"/>
      <c r="U32" s="180"/>
    </row>
    <row r="33" spans="2:24">
      <c r="B33" s="152" t="s">
        <v>409</v>
      </c>
      <c r="C33" s="152" t="s">
        <v>49</v>
      </c>
      <c r="D33" s="149">
        <f t="shared" ref="D33:P33" si="26">D32/D22</f>
        <v>7.3447761667565586E-2</v>
      </c>
      <c r="E33" s="149">
        <f t="shared" si="26"/>
        <v>-0.1923414476419234</v>
      </c>
      <c r="F33" s="149">
        <f t="shared" si="26"/>
        <v>-0.21658899105680818</v>
      </c>
      <c r="G33" s="149">
        <f t="shared" si="26"/>
        <v>8.5986839199752682E-2</v>
      </c>
      <c r="H33" s="149">
        <f t="shared" si="26"/>
        <v>0.3392125650005306</v>
      </c>
      <c r="I33" s="149">
        <f t="shared" si="26"/>
        <v>0.17437714822484576</v>
      </c>
      <c r="J33" s="149">
        <f t="shared" si="26"/>
        <v>0.1318758815232722</v>
      </c>
      <c r="K33" s="149">
        <f t="shared" si="26"/>
        <v>8.5138827117351809E-2</v>
      </c>
      <c r="L33" s="149">
        <f t="shared" si="26"/>
        <v>6.2270863319121197E-2</v>
      </c>
      <c r="M33" s="149">
        <f t="shared" si="26"/>
        <v>-0.24407416099507159</v>
      </c>
      <c r="N33" s="149">
        <f t="shared" si="26"/>
        <v>-0.24829629971287895</v>
      </c>
      <c r="O33" s="149">
        <f t="shared" si="26"/>
        <v>-0.31008898537586177</v>
      </c>
      <c r="P33" s="167">
        <f t="shared" si="26"/>
        <v>-2.8425321108247938E-2</v>
      </c>
      <c r="Q33" s="166"/>
      <c r="R33" s="166"/>
      <c r="S33" s="166"/>
      <c r="T33" s="166"/>
      <c r="U33" s="166"/>
    </row>
    <row r="34" spans="2:24">
      <c r="B34" s="31" t="s">
        <v>408</v>
      </c>
      <c r="C34" s="31" t="s">
        <v>2136</v>
      </c>
      <c r="D34" s="157">
        <f>IFERROR(VLOOKUP($C34,FS_별도!$A:$AL,D$2,FALSE),0)</f>
        <v>0</v>
      </c>
      <c r="E34" s="157">
        <f>IFERROR(VLOOKUP($C34,FS_별도!$A:$AL,E$2,FALSE),0)</f>
        <v>0</v>
      </c>
      <c r="F34" s="157">
        <f>IFERROR(VLOOKUP($C34,FS_별도!$A:$AL,F$2,FALSE),0)</f>
        <v>0</v>
      </c>
      <c r="G34" s="157">
        <f>IFERROR(VLOOKUP($C34,FS_별도!$A:$AL,G$2,FALSE),0)</f>
        <v>0</v>
      </c>
      <c r="H34" s="157">
        <f>IFERROR(VLOOKUP($C34,FS_별도!$A:$AL,H$2,FALSE),0)</f>
        <v>0</v>
      </c>
      <c r="I34" s="157">
        <f>IFERROR(VLOOKUP($C34,FS_별도!$A:$AL,I$2,FALSE),0)</f>
        <v>0</v>
      </c>
      <c r="J34" s="157">
        <f>IFERROR(VLOOKUP($C34,FS_별도!$A:$AL,J$2,FALSE),0)</f>
        <v>0</v>
      </c>
      <c r="K34" s="157">
        <f>IFERROR(VLOOKUP($C34,FS_별도!$A:$AL,K$2,FALSE),0)</f>
        <v>0</v>
      </c>
      <c r="L34" s="157">
        <f>IFERROR(VLOOKUP($C34,FS_별도!$A:$AL,L$2,FALSE),0)</f>
        <v>0</v>
      </c>
      <c r="M34" s="156">
        <f>IFERROR(VLOOKUP($C34,FS_별도!$A:$AL,M$2,FALSE),0)</f>
        <v>0</v>
      </c>
      <c r="N34" s="156">
        <f>IFERROR(VLOOKUP($C34,FS_별도!$A:$AL,N$2,FALSE),0)</f>
        <v>0</v>
      </c>
      <c r="O34" s="156">
        <f>IFERROR(VLOOKUP($C34,'FS_별도(분기누적)'!$A:$BS,O$2,FALSE),0)</f>
        <v>0</v>
      </c>
      <c r="P34" s="155">
        <f>IFERROR(VLOOKUP($C34,'FS_별도(분기누적)'!$A:$BS,P$2,FALSE),0)</f>
        <v>0</v>
      </c>
      <c r="Q34" s="154"/>
      <c r="R34" s="154"/>
      <c r="S34" s="154"/>
      <c r="T34" s="154"/>
      <c r="U34" s="154"/>
    </row>
    <row r="35" spans="2:24">
      <c r="B35" s="31" t="s">
        <v>406</v>
      </c>
      <c r="C35" s="31" t="s">
        <v>2413</v>
      </c>
      <c r="D35" s="157">
        <f>IFERROR(VLOOKUP($C35,FS_별도!$A:$AL,D$2,FALSE),0)</f>
        <v>2.67</v>
      </c>
      <c r="E35" s="157">
        <f>IFERROR(VLOOKUP($C35,FS_별도!$A:$AL,E$2,FALSE),0)</f>
        <v>3.24</v>
      </c>
      <c r="F35" s="157">
        <f>IFERROR(VLOOKUP($C35,FS_별도!$A:$AL,F$2,FALSE),0)</f>
        <v>2.79</v>
      </c>
      <c r="G35" s="157">
        <f>IFERROR(VLOOKUP($C35,FS_별도!$A:$AL,G$2,FALSE),0)</f>
        <v>2.95</v>
      </c>
      <c r="H35" s="157">
        <f>IFERROR(VLOOKUP($C35,FS_별도!$A:$AL,H$2,FALSE),0)</f>
        <v>2.84</v>
      </c>
      <c r="I35" s="157">
        <f>IFERROR(VLOOKUP($C35,FS_별도!$A:$AL,I$2,FALSE),0)</f>
        <v>8.41</v>
      </c>
      <c r="J35" s="157">
        <f>IFERROR(VLOOKUP($C35,FS_별도!$A:$AL,J$2,FALSE),0)</f>
        <v>24.04</v>
      </c>
      <c r="K35" s="157">
        <f>IFERROR(VLOOKUP($C35,FS_별도!$A:$AL,K$2,FALSE),0)</f>
        <v>0.89</v>
      </c>
      <c r="L35" s="157">
        <f>IFERROR(VLOOKUP($C35,FS_별도!$A:$AL,L$2,FALSE),0)</f>
        <v>2.88</v>
      </c>
      <c r="M35" s="156">
        <f>IFERROR(VLOOKUP($C35,FS_별도!$A:$AL,M$2,FALSE),0)</f>
        <v>5.86</v>
      </c>
      <c r="N35" s="156">
        <f>IFERROR(VLOOKUP($C35,FS_별도!$A:$AL,N$2,FALSE),0)</f>
        <v>5.58</v>
      </c>
      <c r="O35" s="156">
        <f>IFERROR(VLOOKUP($C35,'FS_별도(분기누적)'!$A:$BS,O$2,FALSE),0)</f>
        <v>3.18</v>
      </c>
      <c r="P35" s="155">
        <f>IFERROR(VLOOKUP($C35,'FS_별도(분기누적)'!$A:$BS,P$2,FALSE),0)</f>
        <v>0.84</v>
      </c>
      <c r="Q35" s="90">
        <f>Q36+Q37+Q38</f>
        <v>0</v>
      </c>
      <c r="R35" s="90">
        <f>R36+R37+R38</f>
        <v>0</v>
      </c>
      <c r="S35" s="90">
        <f>S36+S37+S38</f>
        <v>0</v>
      </c>
      <c r="T35" s="90"/>
      <c r="U35" s="90"/>
    </row>
    <row r="36" spans="2:24">
      <c r="B36" s="31" t="s">
        <v>404</v>
      </c>
      <c r="C36" s="31" t="s">
        <v>2412</v>
      </c>
      <c r="D36" s="157">
        <f>IFERROR(VLOOKUP($C36,FS_별도!$A:$AL,D$2,FALSE),0)</f>
        <v>2.67</v>
      </c>
      <c r="E36" s="157">
        <f>IFERROR(VLOOKUP($C36,FS_별도!$A:$AL,E$2,FALSE),0)</f>
        <v>3.24</v>
      </c>
      <c r="F36" s="157">
        <f>IFERROR(VLOOKUP($C36,FS_별도!$A:$AL,F$2,FALSE),0)</f>
        <v>2.79</v>
      </c>
      <c r="G36" s="157">
        <f>IFERROR(VLOOKUP($C36,FS_별도!$A:$AL,G$2,FALSE),0)</f>
        <v>2.95</v>
      </c>
      <c r="H36" s="157">
        <f>IFERROR(VLOOKUP($C36,FS_별도!$A:$AL,H$2,FALSE),0)</f>
        <v>2.84</v>
      </c>
      <c r="I36" s="157">
        <f>IFERROR(VLOOKUP($C36,FS_별도!$A:$AL,I$2,FALSE),0)</f>
        <v>2.92</v>
      </c>
      <c r="J36" s="157">
        <f>IFERROR(VLOOKUP($C36,FS_별도!$A:$AL,J$2,FALSE),0)</f>
        <v>1.01</v>
      </c>
      <c r="K36" s="157">
        <f>IFERROR(VLOOKUP($C36,FS_별도!$A:$AL,K$2,FALSE),0)</f>
        <v>0.89</v>
      </c>
      <c r="L36" s="157">
        <f>IFERROR(VLOOKUP($C36,FS_별도!$A:$AL,L$2,FALSE),0)</f>
        <v>2.88</v>
      </c>
      <c r="M36" s="156">
        <f>IFERROR(VLOOKUP($C36,FS_별도!$A:$AL,M$2,FALSE),0)</f>
        <v>5.86</v>
      </c>
      <c r="N36" s="156">
        <f>IFERROR(VLOOKUP($C36,FS_별도!$A:$AL,N$2,FALSE),0)</f>
        <v>5.58</v>
      </c>
      <c r="O36" s="156">
        <f>IFERROR(VLOOKUP($C36,'FS_별도(분기누적)'!$A:$BS,O$2,FALSE),0)</f>
        <v>0</v>
      </c>
      <c r="P36" s="155">
        <f>IFERROR(VLOOKUP($C36,'FS_별도(분기누적)'!$A:$BS,P$2,FALSE),0)</f>
        <v>0</v>
      </c>
      <c r="Q36" s="90">
        <f>Q226</f>
        <v>0</v>
      </c>
      <c r="R36" s="90">
        <f>R226</f>
        <v>0</v>
      </c>
      <c r="S36" s="90">
        <f>S226</f>
        <v>0</v>
      </c>
      <c r="T36" s="90"/>
      <c r="U36" s="90"/>
    </row>
    <row r="37" spans="2:24">
      <c r="B37" s="31" t="s">
        <v>399</v>
      </c>
      <c r="C37" s="31" t="s">
        <v>2409</v>
      </c>
      <c r="D37" s="157">
        <f>IFERROR(VLOOKUP($C37,FS_별도!$A:$AL,D$2,FALSE),0)</f>
        <v>0</v>
      </c>
      <c r="E37" s="157">
        <f>IFERROR(VLOOKUP($C37,FS_별도!$A:$AL,E$2,FALSE),0)</f>
        <v>0</v>
      </c>
      <c r="F37" s="157">
        <f>IFERROR(VLOOKUP($C37,FS_별도!$A:$AL,F$2,FALSE),0)</f>
        <v>0</v>
      </c>
      <c r="G37" s="157">
        <f>IFERROR(VLOOKUP($C37,FS_별도!$A:$AL,G$2,FALSE),0)</f>
        <v>0</v>
      </c>
      <c r="H37" s="157">
        <f>IFERROR(VLOOKUP($C37,FS_별도!$A:$AL,H$2,FALSE),0)</f>
        <v>0</v>
      </c>
      <c r="I37" s="157">
        <f>IFERROR(VLOOKUP($C37,FS_별도!$A:$AL,I$2,FALSE),0)</f>
        <v>0</v>
      </c>
      <c r="J37" s="157">
        <f>IFERROR(VLOOKUP($C37,FS_별도!$A:$AL,J$2,FALSE),0)</f>
        <v>0</v>
      </c>
      <c r="K37" s="157">
        <f>IFERROR(VLOOKUP($C37,FS_별도!$A:$AL,K$2,FALSE),0)</f>
        <v>0</v>
      </c>
      <c r="L37" s="157">
        <f>IFERROR(VLOOKUP($C37,FS_별도!$A:$AL,L$2,FALSE),0)</f>
        <v>0</v>
      </c>
      <c r="M37" s="156">
        <f>IFERROR(VLOOKUP($C37,FS_별도!$A:$AL,M$2,FALSE),0)</f>
        <v>0</v>
      </c>
      <c r="N37" s="156">
        <f>IFERROR(VLOOKUP($C37,FS_별도!$A:$AL,N$2,FALSE),0)</f>
        <v>0</v>
      </c>
      <c r="O37" s="156">
        <f>IFERROR(VLOOKUP($C37,'FS_별도(분기누적)'!$A:$BS,O$2,FALSE),0)</f>
        <v>0</v>
      </c>
      <c r="P37" s="155">
        <f>IFERROR(VLOOKUP($C37,'FS_별도(분기누적)'!$A:$BS,P$2,FALSE),0)</f>
        <v>0</v>
      </c>
      <c r="Q37" s="176"/>
      <c r="R37" s="176"/>
      <c r="S37" s="176"/>
      <c r="T37" s="176"/>
      <c r="U37" s="176"/>
    </row>
    <row r="38" spans="2:24">
      <c r="B38" s="31" t="s">
        <v>397</v>
      </c>
      <c r="C38" s="31" t="s">
        <v>49</v>
      </c>
      <c r="D38" s="90">
        <f t="shared" ref="D38:P38" si="27">D35-D36-D37</f>
        <v>0</v>
      </c>
      <c r="E38" s="90">
        <f t="shared" si="27"/>
        <v>0</v>
      </c>
      <c r="F38" s="90">
        <f t="shared" si="27"/>
        <v>0</v>
      </c>
      <c r="G38" s="90">
        <f t="shared" si="27"/>
        <v>0</v>
      </c>
      <c r="H38" s="90">
        <f t="shared" si="27"/>
        <v>0</v>
      </c>
      <c r="I38" s="90">
        <f t="shared" si="27"/>
        <v>5.49</v>
      </c>
      <c r="J38" s="90">
        <f t="shared" si="27"/>
        <v>23.029999999999998</v>
      </c>
      <c r="K38" s="90">
        <f t="shared" si="27"/>
        <v>0</v>
      </c>
      <c r="L38" s="90">
        <f t="shared" si="27"/>
        <v>0</v>
      </c>
      <c r="M38" s="161">
        <f t="shared" si="27"/>
        <v>0</v>
      </c>
      <c r="N38" s="161">
        <f t="shared" si="27"/>
        <v>0</v>
      </c>
      <c r="O38" s="161">
        <f t="shared" si="27"/>
        <v>3.18</v>
      </c>
      <c r="P38" s="160">
        <f t="shared" si="27"/>
        <v>0.84</v>
      </c>
      <c r="Q38" s="90">
        <v>0</v>
      </c>
      <c r="R38" s="90">
        <v>0</v>
      </c>
      <c r="S38" s="90">
        <v>0</v>
      </c>
      <c r="T38" s="90"/>
      <c r="U38" s="90"/>
    </row>
    <row r="39" spans="2:24">
      <c r="B39" s="31" t="s">
        <v>395</v>
      </c>
      <c r="C39" s="31" t="s">
        <v>2333</v>
      </c>
      <c r="D39" s="157">
        <f>IFERROR(VLOOKUP($C39,FS_별도!$A:$AL,D$2,FALSE),0)</f>
        <v>10.53</v>
      </c>
      <c r="E39" s="157">
        <f>IFERROR(VLOOKUP($C39,FS_별도!$A:$AL,E$2,FALSE),0)</f>
        <v>5.0599999999999996</v>
      </c>
      <c r="F39" s="157">
        <f>IFERROR(VLOOKUP($C39,FS_별도!$A:$AL,F$2,FALSE),0)</f>
        <v>3.31</v>
      </c>
      <c r="G39" s="157">
        <f>IFERROR(VLOOKUP($C39,FS_별도!$A:$AL,G$2,FALSE),0)</f>
        <v>4.67</v>
      </c>
      <c r="H39" s="157">
        <f>IFERROR(VLOOKUP($C39,FS_별도!$A:$AL,H$2,FALSE),0)</f>
        <v>15.97</v>
      </c>
      <c r="I39" s="157">
        <f>IFERROR(VLOOKUP($C39,FS_별도!$A:$AL,I$2,FALSE),0)</f>
        <v>22.35</v>
      </c>
      <c r="J39" s="157">
        <f>IFERROR(VLOOKUP($C39,FS_별도!$A:$AL,J$2,FALSE),0)</f>
        <v>22.49</v>
      </c>
      <c r="K39" s="157">
        <f>IFERROR(VLOOKUP($C39,FS_별도!$A:$AL,K$2,FALSE),0)</f>
        <v>30.86</v>
      </c>
      <c r="L39" s="157">
        <f>IFERROR(VLOOKUP($C39,FS_별도!$A:$AL,L$2,FALSE),0)</f>
        <v>13.57</v>
      </c>
      <c r="M39" s="156">
        <f>IFERROR(VLOOKUP($C39,FS_별도!$A:$AL,M$2,FALSE),0)</f>
        <v>39.409999999999997</v>
      </c>
      <c r="N39" s="156">
        <f>IFERROR(VLOOKUP($C39,FS_별도!$A:$AL,N$2,FALSE),0)</f>
        <v>42.59</v>
      </c>
      <c r="O39" s="156">
        <f>IFERROR(VLOOKUP($C39,'FS_별도(분기누적)'!$A:$BS,O$2,FALSE),0)</f>
        <v>21.08</v>
      </c>
      <c r="P39" s="155">
        <f>IFERROR(VLOOKUP($C39,'FS_별도(분기누적)'!$A:$BS,P$2,FALSE),0)</f>
        <v>19</v>
      </c>
      <c r="Q39" s="90">
        <f>Q40+Q41+Q42</f>
        <v>0</v>
      </c>
      <c r="R39" s="90">
        <f>R40+R41+R42</f>
        <v>0</v>
      </c>
      <c r="S39" s="90">
        <f>S40+S41+S42</f>
        <v>0</v>
      </c>
      <c r="T39" s="90"/>
      <c r="U39" s="90"/>
    </row>
    <row r="40" spans="2:24">
      <c r="B40" s="31" t="s">
        <v>392</v>
      </c>
      <c r="C40" s="31" t="s">
        <v>2332</v>
      </c>
      <c r="D40" s="157">
        <f>IFERROR(VLOOKUP($C40,FS_별도!$A:$AL,D$2,FALSE),0)</f>
        <v>10.53</v>
      </c>
      <c r="E40" s="157">
        <f>IFERROR(VLOOKUP($C40,FS_별도!$A:$AL,E$2,FALSE),0)</f>
        <v>5.0599999999999996</v>
      </c>
      <c r="F40" s="157">
        <f>IFERROR(VLOOKUP($C40,FS_별도!$A:$AL,F$2,FALSE),0)</f>
        <v>3.31</v>
      </c>
      <c r="G40" s="157">
        <f>IFERROR(VLOOKUP($C40,FS_별도!$A:$AL,G$2,FALSE),0)</f>
        <v>4.67</v>
      </c>
      <c r="H40" s="157">
        <f>IFERROR(VLOOKUP($C40,FS_별도!$A:$AL,H$2,FALSE),0)</f>
        <v>12.09</v>
      </c>
      <c r="I40" s="157">
        <f>IFERROR(VLOOKUP($C40,FS_별도!$A:$AL,I$2,FALSE),0)</f>
        <v>22.35</v>
      </c>
      <c r="J40" s="157">
        <f>IFERROR(VLOOKUP($C40,FS_별도!$A:$AL,J$2,FALSE),0)</f>
        <v>22.49</v>
      </c>
      <c r="K40" s="157">
        <f>IFERROR(VLOOKUP($C40,FS_별도!$A:$AL,K$2,FALSE),0)</f>
        <v>16.440000000000001</v>
      </c>
      <c r="L40" s="157">
        <f>IFERROR(VLOOKUP($C40,FS_별도!$A:$AL,L$2,FALSE),0)</f>
        <v>13.57</v>
      </c>
      <c r="M40" s="156">
        <f>IFERROR(VLOOKUP($C40,FS_별도!$A:$AL,M$2,FALSE),0)</f>
        <v>39.409999999999997</v>
      </c>
      <c r="N40" s="156">
        <f>IFERROR(VLOOKUP($C40,FS_별도!$A:$AL,N$2,FALSE),0)</f>
        <v>42.59</v>
      </c>
      <c r="O40" s="156">
        <f>IFERROR(VLOOKUP($C40,'FS_별도(분기누적)'!$A:$BS,O$2,FALSE),0)</f>
        <v>0</v>
      </c>
      <c r="P40" s="155">
        <f>IFERROR(VLOOKUP($C40,'FS_별도(분기누적)'!$A:$BS,P$2,FALSE),0)</f>
        <v>0</v>
      </c>
      <c r="Q40" s="90">
        <f>Q232</f>
        <v>0</v>
      </c>
      <c r="R40" s="90">
        <f>R232</f>
        <v>0</v>
      </c>
      <c r="S40" s="90">
        <f>S232</f>
        <v>0</v>
      </c>
      <c r="T40" s="90"/>
      <c r="U40" s="90"/>
    </row>
    <row r="41" spans="2:24">
      <c r="B41" s="31" t="s">
        <v>390</v>
      </c>
      <c r="C41" s="31" t="s">
        <v>2331</v>
      </c>
      <c r="D41" s="157">
        <f>IFERROR(VLOOKUP($C41,FS_별도!$A:$AL,D$2,FALSE),0)</f>
        <v>0</v>
      </c>
      <c r="E41" s="157">
        <f>IFERROR(VLOOKUP($C41,FS_별도!$A:$AL,E$2,FALSE),0)</f>
        <v>0</v>
      </c>
      <c r="F41" s="157">
        <f>IFERROR(VLOOKUP($C41,FS_별도!$A:$AL,F$2,FALSE),0)</f>
        <v>0</v>
      </c>
      <c r="G41" s="157">
        <f>IFERROR(VLOOKUP($C41,FS_별도!$A:$AL,G$2,FALSE),0)</f>
        <v>0</v>
      </c>
      <c r="H41" s="157">
        <f>IFERROR(VLOOKUP($C41,FS_별도!$A:$AL,H$2,FALSE),0)</f>
        <v>0</v>
      </c>
      <c r="I41" s="157">
        <f>IFERROR(VLOOKUP($C41,FS_별도!$A:$AL,I$2,FALSE),0)</f>
        <v>0</v>
      </c>
      <c r="J41" s="157">
        <f>IFERROR(VLOOKUP($C41,FS_별도!$A:$AL,J$2,FALSE),0)</f>
        <v>0</v>
      </c>
      <c r="K41" s="157">
        <f>IFERROR(VLOOKUP($C41,FS_별도!$A:$AL,K$2,FALSE),0)</f>
        <v>0</v>
      </c>
      <c r="L41" s="157">
        <f>IFERROR(VLOOKUP($C41,FS_별도!$A:$AL,L$2,FALSE),0)</f>
        <v>0</v>
      </c>
      <c r="M41" s="156">
        <f>IFERROR(VLOOKUP($C41,FS_별도!$A:$AL,M$2,FALSE),0)</f>
        <v>0</v>
      </c>
      <c r="N41" s="156">
        <f>IFERROR(VLOOKUP($C41,FS_별도!$A:$AL,N$2,FALSE),0)</f>
        <v>0</v>
      </c>
      <c r="O41" s="156">
        <f>IFERROR(VLOOKUP($C41,'FS_별도(분기누적)'!$A:$BS,O$2,FALSE),0)</f>
        <v>0</v>
      </c>
      <c r="P41" s="155">
        <f>IFERROR(VLOOKUP($C41,'FS_별도(분기누적)'!$A:$BS,P$2,FALSE),0)</f>
        <v>0</v>
      </c>
      <c r="Q41" s="176"/>
      <c r="R41" s="176"/>
      <c r="S41" s="176"/>
      <c r="T41" s="176"/>
      <c r="U41" s="176"/>
    </row>
    <row r="42" spans="2:24">
      <c r="B42" s="31" t="s">
        <v>387</v>
      </c>
      <c r="C42" s="31" t="s">
        <v>49</v>
      </c>
      <c r="D42" s="90">
        <f t="shared" ref="D42:P42" si="28">D39-D40-D41</f>
        <v>0</v>
      </c>
      <c r="E42" s="90">
        <f t="shared" si="28"/>
        <v>0</v>
      </c>
      <c r="F42" s="90">
        <f t="shared" si="28"/>
        <v>0</v>
      </c>
      <c r="G42" s="90">
        <f t="shared" si="28"/>
        <v>0</v>
      </c>
      <c r="H42" s="90">
        <f t="shared" si="28"/>
        <v>3.8800000000000008</v>
      </c>
      <c r="I42" s="90">
        <f t="shared" si="28"/>
        <v>0</v>
      </c>
      <c r="J42" s="90">
        <f t="shared" si="28"/>
        <v>0</v>
      </c>
      <c r="K42" s="90">
        <f t="shared" si="28"/>
        <v>14.419999999999998</v>
      </c>
      <c r="L42" s="90">
        <f t="shared" si="28"/>
        <v>0</v>
      </c>
      <c r="M42" s="161">
        <f t="shared" si="28"/>
        <v>0</v>
      </c>
      <c r="N42" s="161">
        <f t="shared" si="28"/>
        <v>0</v>
      </c>
      <c r="O42" s="161">
        <f t="shared" si="28"/>
        <v>21.08</v>
      </c>
      <c r="P42" s="160">
        <f t="shared" si="28"/>
        <v>19</v>
      </c>
      <c r="Q42" s="90">
        <v>0</v>
      </c>
      <c r="R42" s="90">
        <v>0</v>
      </c>
      <c r="S42" s="90">
        <v>0</v>
      </c>
      <c r="T42" s="90"/>
      <c r="U42" s="90"/>
    </row>
    <row r="43" spans="2:24">
      <c r="B43" s="31" t="s">
        <v>385</v>
      </c>
      <c r="C43" s="31" t="s">
        <v>2256</v>
      </c>
      <c r="D43" s="157">
        <f>IFERROR(VLOOKUP($C43,FS_별도!$A:$AL,D$2,FALSE),0)</f>
        <v>18.45</v>
      </c>
      <c r="E43" s="157">
        <f>IFERROR(VLOOKUP($C43,FS_별도!$A:$AL,E$2,FALSE),0)</f>
        <v>26.49</v>
      </c>
      <c r="F43" s="157">
        <f>IFERROR(VLOOKUP($C43,FS_별도!$A:$AL,F$2,FALSE),0)</f>
        <v>3.69</v>
      </c>
      <c r="G43" s="157">
        <f>IFERROR(VLOOKUP($C43,FS_별도!$A:$AL,G$2,FALSE),0)</f>
        <v>-7.45</v>
      </c>
      <c r="H43" s="157">
        <f>IFERROR(VLOOKUP($C43,FS_별도!$A:$AL,H$2,FALSE),0)</f>
        <v>5.39</v>
      </c>
      <c r="I43" s="157">
        <f>IFERROR(VLOOKUP($C43,FS_별도!$A:$AL,I$2,FALSE),0)</f>
        <v>-30.33</v>
      </c>
      <c r="J43" s="157">
        <f>IFERROR(VLOOKUP($C43,FS_별도!$A:$AL,J$2,FALSE),0)</f>
        <v>2.5299999999999998</v>
      </c>
      <c r="K43" s="157">
        <f>IFERROR(VLOOKUP($C43,FS_별도!$A:$AL,K$2,FALSE),0)</f>
        <v>3.06</v>
      </c>
      <c r="L43" s="157">
        <f>IFERROR(VLOOKUP($C43,FS_별도!$A:$AL,L$2,FALSE),0)</f>
        <v>-16.420000000000002</v>
      </c>
      <c r="M43" s="156">
        <f>IFERROR(VLOOKUP($C43,FS_별도!$A:$AL,M$2,FALSE),0)</f>
        <v>33.619999999999997</v>
      </c>
      <c r="N43" s="156">
        <f>IFERROR(VLOOKUP($C43,FS_별도!$A:$AL,N$2,FALSE),0)</f>
        <v>-236.83</v>
      </c>
      <c r="O43" s="156">
        <f>IFERROR(VLOOKUP($C43,'FS_별도(분기누적)'!$A:$BS,O$2,FALSE),0)</f>
        <v>-0.64</v>
      </c>
      <c r="P43" s="155">
        <f>IFERROR(VLOOKUP($C43,'FS_별도(분기누적)'!$A:$BS,P$2,FALSE),0)</f>
        <v>-0.24</v>
      </c>
      <c r="Q43" s="176"/>
      <c r="R43" s="176"/>
      <c r="S43" s="176"/>
      <c r="T43" s="176"/>
      <c r="U43" s="176"/>
    </row>
    <row r="44" spans="2:24">
      <c r="B44" s="80" t="s">
        <v>382</v>
      </c>
      <c r="C44" s="80" t="s">
        <v>2091</v>
      </c>
      <c r="D44" s="87">
        <f>IFERROR(VLOOKUP($C44,FS_별도!$A:$AL,D$2,FALSE),0)</f>
        <v>33.74</v>
      </c>
      <c r="E44" s="87">
        <f>IFERROR(VLOOKUP($C44,FS_별도!$A:$AL,E$2,FALSE),0)</f>
        <v>-16.97</v>
      </c>
      <c r="F44" s="87">
        <f>IFERROR(VLOOKUP($C44,FS_별도!$A:$AL,F$2,FALSE),0)</f>
        <v>-31.23</v>
      </c>
      <c r="G44" s="87">
        <f>IFERROR(VLOOKUP($C44,FS_별도!$A:$AL,G$2,FALSE),0)</f>
        <v>10.3</v>
      </c>
      <c r="H44" s="87">
        <f>IFERROR(VLOOKUP($C44,FS_별도!$A:$AL,H$2,FALSE),0)</f>
        <v>152.09</v>
      </c>
      <c r="I44" s="87">
        <f>IFERROR(VLOOKUP($C44,FS_별도!$A:$AL,I$2,FALSE),0)</f>
        <v>37.4</v>
      </c>
      <c r="J44" s="87">
        <f>IFERROR(VLOOKUP($C44,FS_별도!$A:$AL,J$2,FALSE),0)</f>
        <v>69.53</v>
      </c>
      <c r="K44" s="87">
        <f>IFERROR(VLOOKUP($C44,FS_별도!$A:$AL,K$2,FALSE),0)</f>
        <v>13.28</v>
      </c>
      <c r="L44" s="87">
        <f>IFERROR(VLOOKUP($C44,FS_별도!$A:$AL,L$2,FALSE),0)</f>
        <v>18.760000000000002</v>
      </c>
      <c r="M44" s="86">
        <f>IFERROR(VLOOKUP($C44,FS_별도!$A:$AL,M$2,FALSE),0)</f>
        <v>-228.74</v>
      </c>
      <c r="N44" s="86">
        <f>IFERROR(VLOOKUP($C44,FS_별도!$A:$AL,N$2,FALSE),0)</f>
        <v>-489.17</v>
      </c>
      <c r="O44" s="86">
        <f>IFERROR(VLOOKUP($C44,'FS_별도(분기누적)'!$A:$BS,O$2,FALSE),0)</f>
        <v>-148.52000000000001</v>
      </c>
      <c r="P44" s="85">
        <f>IFERROR(VLOOKUP($C44,'FS_별도(분기누적)'!$A:$BS,P$2,FALSE),0)</f>
        <v>-32.619999999999997</v>
      </c>
      <c r="Q44" s="75">
        <f>Q32+Q34+Q35-Q39+Q43</f>
        <v>0</v>
      </c>
      <c r="R44" s="75">
        <f>R32+R34+R35-R39+R43</f>
        <v>0</v>
      </c>
      <c r="S44" s="75">
        <f>S32+S34+S35-S39+S43</f>
        <v>0</v>
      </c>
      <c r="T44" s="75"/>
      <c r="U44" s="75"/>
    </row>
    <row r="45" spans="2:24">
      <c r="B45" s="152" t="s">
        <v>380</v>
      </c>
      <c r="C45" s="152" t="s">
        <v>49</v>
      </c>
      <c r="D45" s="149">
        <f t="shared" ref="D45:S45" si="29">D44/D22</f>
        <v>0.10704654335480188</v>
      </c>
      <c r="E45" s="149">
        <f t="shared" si="29"/>
        <v>-7.8386992470783859E-2</v>
      </c>
      <c r="F45" s="149">
        <f t="shared" si="29"/>
        <v>-0.19668724020657513</v>
      </c>
      <c r="G45" s="149">
        <f t="shared" si="29"/>
        <v>4.5488671995760281E-2</v>
      </c>
      <c r="H45" s="149">
        <f t="shared" si="29"/>
        <v>0.32280590045633029</v>
      </c>
      <c r="I45" s="149">
        <f t="shared" si="29"/>
        <v>7.9844580602463647E-2</v>
      </c>
      <c r="J45" s="149">
        <f t="shared" si="29"/>
        <v>0.14009671569615151</v>
      </c>
      <c r="K45" s="149">
        <f t="shared" si="29"/>
        <v>2.8125463286528155E-2</v>
      </c>
      <c r="L45" s="149">
        <f t="shared" si="29"/>
        <v>2.5473209678733399E-2</v>
      </c>
      <c r="M45" s="149">
        <f t="shared" si="29"/>
        <v>-0.24401015553327218</v>
      </c>
      <c r="N45" s="149">
        <f t="shared" si="29"/>
        <v>-0.56406028389239304</v>
      </c>
      <c r="O45" s="149">
        <f t="shared" si="29"/>
        <v>-0.35431924994632252</v>
      </c>
      <c r="P45" s="167">
        <f t="shared" si="29"/>
        <v>-6.5160504184894427E-2</v>
      </c>
      <c r="Q45" s="149" t="e">
        <f t="shared" si="29"/>
        <v>#DIV/0!</v>
      </c>
      <c r="R45" s="149" t="e">
        <f t="shared" si="29"/>
        <v>#DIV/0!</v>
      </c>
      <c r="S45" s="149" t="e">
        <f t="shared" si="29"/>
        <v>#DIV/0!</v>
      </c>
      <c r="T45" s="149"/>
      <c r="U45" s="149"/>
    </row>
    <row r="46" spans="2:24">
      <c r="B46" s="31" t="s">
        <v>379</v>
      </c>
      <c r="C46" s="31" t="s">
        <v>2090</v>
      </c>
      <c r="D46" s="173">
        <f>IFERROR(VLOOKUP($C46,FS_별도!$A:$AL,D$2,FALSE),0)</f>
        <v>4.13</v>
      </c>
      <c r="E46" s="173">
        <f>IFERROR(VLOOKUP($C46,FS_별도!$A:$AL,E$2,FALSE),0)</f>
        <v>4.32</v>
      </c>
      <c r="F46" s="173">
        <f>IFERROR(VLOOKUP($C46,FS_별도!$A:$AL,F$2,FALSE),0)</f>
        <v>5.61</v>
      </c>
      <c r="G46" s="173">
        <f>IFERROR(VLOOKUP($C46,FS_별도!$A:$AL,G$2,FALSE),0)</f>
        <v>1.67</v>
      </c>
      <c r="H46" s="173">
        <f>IFERROR(VLOOKUP($C46,FS_별도!$A:$AL,H$2,FALSE),0)</f>
        <v>3.91</v>
      </c>
      <c r="I46" s="173">
        <f>IFERROR(VLOOKUP($C46,FS_별도!$A:$AL,I$2,FALSE),0)</f>
        <v>-4.49</v>
      </c>
      <c r="J46" s="173">
        <f>IFERROR(VLOOKUP($C46,FS_별도!$A:$AL,J$2,FALSE),0)</f>
        <v>2.93</v>
      </c>
      <c r="K46" s="173">
        <f>IFERROR(VLOOKUP($C46,FS_별도!$A:$AL,K$2,FALSE),0)</f>
        <v>-13.37</v>
      </c>
      <c r="L46" s="173">
        <f>IFERROR(VLOOKUP($C46,FS_별도!$A:$AL,L$2,FALSE),0)</f>
        <v>-12.14</v>
      </c>
      <c r="M46" s="183">
        <f>IFERROR(VLOOKUP($C46,FS_별도!$A:$AL,M$2,FALSE),0)</f>
        <v>-62.19</v>
      </c>
      <c r="N46" s="183">
        <f>IFERROR(VLOOKUP($C46,FS_별도!$A:$AL,N$2,FALSE),0)</f>
        <v>18</v>
      </c>
      <c r="O46" s="183">
        <f>IFERROR(VLOOKUP($C46,'FS_별도(분기누적)'!$A:$BS,O$2,FALSE),0)</f>
        <v>25.83</v>
      </c>
      <c r="P46" s="182">
        <f>IFERROR(VLOOKUP($C46,'FS_별도(분기누적)'!$A:$BS,P$2,FALSE),0)</f>
        <v>7.53</v>
      </c>
      <c r="Q46" s="172">
        <f>IF(Q44&lt;0,0,IF(Q44&gt;200,2*$X$48+(200-2)*$X$49+(Q44-200)*$X$50,2*$X$48+(Q44-2)*$X$49))</f>
        <v>-0.22000000000000003</v>
      </c>
      <c r="R46" s="172">
        <f>IF(R44&lt;0,0,IF(R44&gt;200,2*$X$48+(200-2)*$X$49+(R44-200)*$X$50,2*$X$48+(R44-2)*$X$49))</f>
        <v>-0.22000000000000003</v>
      </c>
      <c r="S46" s="172">
        <f>IF(S44&lt;0,0,IF(S44&gt;200,2*$X$48+(200-2)*$X$49+(S44-200)*$X$50,2*$X$48+(S44-2)*$X$49))</f>
        <v>-0.22000000000000003</v>
      </c>
      <c r="T46" s="172"/>
      <c r="U46" s="172"/>
    </row>
    <row r="47" spans="2:24">
      <c r="B47" s="152" t="s">
        <v>376</v>
      </c>
      <c r="C47" s="152" t="s">
        <v>49</v>
      </c>
      <c r="D47" s="149">
        <f t="shared" ref="D47:S47" si="30">D46/D44</f>
        <v>0.12240663900414937</v>
      </c>
      <c r="E47" s="149">
        <f t="shared" si="30"/>
        <v>-0.25456688273423694</v>
      </c>
      <c r="F47" s="149">
        <f t="shared" si="30"/>
        <v>-0.17963496637848222</v>
      </c>
      <c r="G47" s="149">
        <f t="shared" si="30"/>
        <v>0.16213592233009708</v>
      </c>
      <c r="H47" s="149">
        <f t="shared" si="30"/>
        <v>2.5708462094812281E-2</v>
      </c>
      <c r="I47" s="149">
        <f t="shared" si="30"/>
        <v>-0.12005347593582889</v>
      </c>
      <c r="J47" s="149">
        <f t="shared" si="30"/>
        <v>4.2140083417229975E-2</v>
      </c>
      <c r="K47" s="149">
        <f t="shared" si="30"/>
        <v>-1.0067771084337349</v>
      </c>
      <c r="L47" s="149">
        <f t="shared" si="30"/>
        <v>-0.64712153518123661</v>
      </c>
      <c r="M47" s="149">
        <f t="shared" si="30"/>
        <v>0.27188073795575762</v>
      </c>
      <c r="N47" s="149">
        <f t="shared" si="30"/>
        <v>-3.6797023529652265E-2</v>
      </c>
      <c r="O47" s="149">
        <f t="shared" si="30"/>
        <v>-0.17391597091300834</v>
      </c>
      <c r="P47" s="167">
        <f t="shared" si="30"/>
        <v>-0.23083997547516863</v>
      </c>
      <c r="Q47" s="166" t="e">
        <f t="shared" si="30"/>
        <v>#DIV/0!</v>
      </c>
      <c r="R47" s="166" t="e">
        <f t="shared" si="30"/>
        <v>#DIV/0!</v>
      </c>
      <c r="S47" s="166" t="e">
        <f t="shared" si="30"/>
        <v>#DIV/0!</v>
      </c>
      <c r="T47" s="166"/>
      <c r="U47" s="166"/>
      <c r="W47" s="737" t="s">
        <v>374</v>
      </c>
      <c r="X47" s="736" t="s">
        <v>373</v>
      </c>
    </row>
    <row r="48" spans="2:24">
      <c r="B48" s="80" t="s">
        <v>372</v>
      </c>
      <c r="C48" s="80" t="s">
        <v>2085</v>
      </c>
      <c r="D48" s="87">
        <f>IFERROR(VLOOKUP($C48,FS_별도!$A:$AL,D$2,FALSE),0)</f>
        <v>29.61</v>
      </c>
      <c r="E48" s="87">
        <f>IFERROR(VLOOKUP($C48,FS_별도!$A:$AL,E$2,FALSE),0)</f>
        <v>-21.29</v>
      </c>
      <c r="F48" s="87">
        <f>IFERROR(VLOOKUP($C48,FS_별도!$A:$AL,F$2,FALSE),0)</f>
        <v>-36.840000000000003</v>
      </c>
      <c r="G48" s="87">
        <f>IFERROR(VLOOKUP($C48,FS_별도!$A:$AL,G$2,FALSE),0)</f>
        <v>8.6300000000000008</v>
      </c>
      <c r="H48" s="87">
        <f>IFERROR(VLOOKUP($C48,FS_별도!$A:$AL,H$2,FALSE),0)</f>
        <v>148.18</v>
      </c>
      <c r="I48" s="87">
        <f>IFERROR(VLOOKUP($C48,FS_별도!$A:$AL,I$2,FALSE),0)</f>
        <v>41.89</v>
      </c>
      <c r="J48" s="87">
        <f>IFERROR(VLOOKUP($C48,FS_별도!$A:$AL,J$2,FALSE),0)</f>
        <v>66.599999999999994</v>
      </c>
      <c r="K48" s="87">
        <f>IFERROR(VLOOKUP($C48,FS_별도!$A:$AL,K$2,FALSE),0)</f>
        <v>26.65</v>
      </c>
      <c r="L48" s="87">
        <f>IFERROR(VLOOKUP($C48,FS_별도!$A:$AL,L$2,FALSE),0)</f>
        <v>30.9</v>
      </c>
      <c r="M48" s="86">
        <f>IFERROR(VLOOKUP($C48,FS_별도!$A:$AL,M$2,FALSE),0)</f>
        <v>-166.55</v>
      </c>
      <c r="N48" s="86">
        <f>IFERROR(VLOOKUP($C48,FS_별도!$A:$AL,N$2,FALSE),0)</f>
        <v>-507.17</v>
      </c>
      <c r="O48" s="86">
        <f>IFERROR(VLOOKUP($C48,'FS_별도(분기누적)'!$A:$BS,O$2,FALSE),0)</f>
        <v>-174.34</v>
      </c>
      <c r="P48" s="85">
        <f>IFERROR(VLOOKUP($C48,'FS_별도(분기누적)'!$A:$BS,P$2,FALSE),0)</f>
        <v>-40.15</v>
      </c>
      <c r="Q48" s="180">
        <f>Q44-Q46</f>
        <v>0.22000000000000003</v>
      </c>
      <c r="R48" s="180">
        <f>R44-R46</f>
        <v>0.22000000000000003</v>
      </c>
      <c r="S48" s="180">
        <f>S44-S46</f>
        <v>0.22000000000000003</v>
      </c>
      <c r="T48" s="180"/>
      <c r="U48" s="180"/>
      <c r="W48" s="735" t="s">
        <v>370</v>
      </c>
      <c r="X48" s="734">
        <v>0.11000000000000001</v>
      </c>
    </row>
    <row r="49" spans="2:26">
      <c r="B49" s="152" t="s">
        <v>369</v>
      </c>
      <c r="C49" s="152" t="s">
        <v>49</v>
      </c>
      <c r="D49" s="149">
        <f t="shared" ref="D49:S49" si="31">D48/D22</f>
        <v>9.3943335765728608E-2</v>
      </c>
      <c r="E49" s="149">
        <f t="shared" si="31"/>
        <v>-9.8341724790983409E-2</v>
      </c>
      <c r="F49" s="149">
        <f t="shared" si="31"/>
        <v>-0.23201914598815973</v>
      </c>
      <c r="G49" s="149">
        <f t="shared" si="31"/>
        <v>3.8113324206156429E-2</v>
      </c>
      <c r="H49" s="149">
        <f t="shared" si="31"/>
        <v>0.31450705720046696</v>
      </c>
      <c r="I49" s="149">
        <f t="shared" si="31"/>
        <v>8.9430200038427873E-2</v>
      </c>
      <c r="J49" s="149">
        <f t="shared" si="31"/>
        <v>0.13419302841023573</v>
      </c>
      <c r="K49" s="149">
        <f t="shared" si="31"/>
        <v>5.6441535887498138E-2</v>
      </c>
      <c r="L49" s="149">
        <f t="shared" si="31"/>
        <v>4.1957472232028892E-2</v>
      </c>
      <c r="M49" s="149">
        <f t="shared" si="31"/>
        <v>-0.17766849437818696</v>
      </c>
      <c r="N49" s="149">
        <f t="shared" si="31"/>
        <v>-0.58481602343092376</v>
      </c>
      <c r="O49" s="149">
        <f t="shared" si="31"/>
        <v>-0.41591716964477421</v>
      </c>
      <c r="P49" s="167">
        <f t="shared" si="31"/>
        <v>-8.0202153372885068E-2</v>
      </c>
      <c r="Q49" s="149" t="e">
        <f t="shared" si="31"/>
        <v>#DIV/0!</v>
      </c>
      <c r="R49" s="149" t="e">
        <f t="shared" si="31"/>
        <v>#DIV/0!</v>
      </c>
      <c r="S49" s="149" t="e">
        <f t="shared" si="31"/>
        <v>#DIV/0!</v>
      </c>
      <c r="T49" s="149"/>
      <c r="U49" s="149"/>
      <c r="W49" s="735" t="s">
        <v>368</v>
      </c>
      <c r="X49" s="734">
        <v>0.22000000000000003</v>
      </c>
    </row>
    <row r="50" spans="2:26">
      <c r="C50" s="31" t="s">
        <v>2076</v>
      </c>
      <c r="D50" s="157">
        <f>IFERROR(VLOOKUP($C50,FS_별도!$A:$AL,D$2,FALSE),0)</f>
        <v>0</v>
      </c>
      <c r="E50" s="157">
        <f>IFERROR(VLOOKUP($C50,FS_별도!$A:$AL,E$2,FALSE),0)</f>
        <v>0</v>
      </c>
      <c r="F50" s="157">
        <f>IFERROR(VLOOKUP($C50,FS_별도!$A:$AL,F$2,FALSE),0)</f>
        <v>0</v>
      </c>
      <c r="G50" s="157">
        <f>IFERROR(VLOOKUP($C50,FS_별도!$A:$AL,G$2,FALSE),0)</f>
        <v>0</v>
      </c>
      <c r="H50" s="157">
        <f>IFERROR(VLOOKUP($C50,FS_별도!$A:$AL,H$2,FALSE),0)</f>
        <v>0</v>
      </c>
      <c r="I50" s="157">
        <f>IFERROR(VLOOKUP($C50,FS_별도!$A:$AL,I$2,FALSE),0)</f>
        <v>0</v>
      </c>
      <c r="J50" s="157">
        <f>IFERROR(VLOOKUP($C50,FS_별도!$A:$AL,J$2,FALSE),0)</f>
        <v>0</v>
      </c>
      <c r="K50" s="157">
        <f>IFERROR(VLOOKUP($C50,FS_별도!$A:$AL,K$2,FALSE),0)</f>
        <v>0</v>
      </c>
      <c r="L50" s="157">
        <f>IFERROR(VLOOKUP($C50,FS_별도!$A:$AL,L$2,FALSE),0)</f>
        <v>0</v>
      </c>
      <c r="M50" s="156">
        <f>IFERROR(VLOOKUP($C50,FS_별도!$A:$AL,M$2,FALSE),0)</f>
        <v>0</v>
      </c>
      <c r="N50" s="156">
        <f>IFERROR(VLOOKUP($C50,FS_별도!$A:$AL,N$2,FALSE),0)</f>
        <v>0</v>
      </c>
      <c r="O50" s="156">
        <f>IFERROR(VLOOKUP($C50,'FS_별도(분기누적)'!$A:$BS,O$2,FALSE),0)</f>
        <v>0</v>
      </c>
      <c r="P50" s="155">
        <f>IFERROR(VLOOKUP($C50,'FS_별도(분기누적)'!$A:$BS,P$2,FALSE),0)</f>
        <v>0</v>
      </c>
      <c r="Q50" s="178">
        <f>Q48*Q51</f>
        <v>0</v>
      </c>
      <c r="R50" s="178">
        <f>R48*R51</f>
        <v>0</v>
      </c>
      <c r="S50" s="178">
        <f>S48*S51</f>
        <v>0</v>
      </c>
      <c r="T50" s="178"/>
      <c r="U50" s="178"/>
      <c r="W50" s="735" t="s">
        <v>365</v>
      </c>
      <c r="X50" s="734">
        <v>0.24199999999999999</v>
      </c>
    </row>
    <row r="51" spans="2:26">
      <c r="B51" s="152" t="s">
        <v>364</v>
      </c>
      <c r="C51" s="152" t="s">
        <v>49</v>
      </c>
      <c r="D51" s="149">
        <f t="shared" ref="D51:P51" si="32">D50/D48</f>
        <v>0</v>
      </c>
      <c r="E51" s="149">
        <f t="shared" si="32"/>
        <v>0</v>
      </c>
      <c r="F51" s="149">
        <f t="shared" si="32"/>
        <v>0</v>
      </c>
      <c r="G51" s="149">
        <f t="shared" si="32"/>
        <v>0</v>
      </c>
      <c r="H51" s="149">
        <f t="shared" si="32"/>
        <v>0</v>
      </c>
      <c r="I51" s="149">
        <f t="shared" si="32"/>
        <v>0</v>
      </c>
      <c r="J51" s="149">
        <f t="shared" si="32"/>
        <v>0</v>
      </c>
      <c r="K51" s="149">
        <f t="shared" si="32"/>
        <v>0</v>
      </c>
      <c r="L51" s="149">
        <f t="shared" si="32"/>
        <v>0</v>
      </c>
      <c r="M51" s="149">
        <f t="shared" si="32"/>
        <v>0</v>
      </c>
      <c r="N51" s="149">
        <f t="shared" si="32"/>
        <v>0</v>
      </c>
      <c r="O51" s="149">
        <f t="shared" si="32"/>
        <v>0</v>
      </c>
      <c r="P51" s="167">
        <f t="shared" si="32"/>
        <v>0</v>
      </c>
      <c r="Q51" s="166">
        <v>0</v>
      </c>
      <c r="R51" s="166">
        <v>0</v>
      </c>
      <c r="S51" s="166">
        <v>0</v>
      </c>
      <c r="T51" s="166"/>
      <c r="U51" s="166"/>
      <c r="W51" s="735" t="s">
        <v>363</v>
      </c>
      <c r="X51" s="734">
        <v>0.27500000000000002</v>
      </c>
    </row>
    <row r="52" spans="2:26">
      <c r="B52" s="80" t="s">
        <v>436</v>
      </c>
      <c r="C52" s="80" t="s">
        <v>2079</v>
      </c>
      <c r="D52" s="87">
        <f>IFERROR(VLOOKUP($C52,FS_별도!$A:$AL,D$2,FALSE),0)</f>
        <v>29.61</v>
      </c>
      <c r="E52" s="87">
        <f>IFERROR(VLOOKUP($C52,FS_별도!$A:$AL,E$2,FALSE),0)</f>
        <v>-21.29</v>
      </c>
      <c r="F52" s="87">
        <f>IFERROR(VLOOKUP($C52,FS_별도!$A:$AL,F$2,FALSE),0)</f>
        <v>-36.840000000000003</v>
      </c>
      <c r="G52" s="87">
        <f>IFERROR(VLOOKUP($C52,FS_별도!$A:$AL,G$2,FALSE),0)</f>
        <v>8.6300000000000008</v>
      </c>
      <c r="H52" s="87">
        <f>IFERROR(VLOOKUP($C52,FS_별도!$A:$AL,H$2,FALSE),0)</f>
        <v>148.18</v>
      </c>
      <c r="I52" s="87">
        <f>IFERROR(VLOOKUP($C52,FS_별도!$A:$AL,I$2,FALSE),0)</f>
        <v>41.89</v>
      </c>
      <c r="J52" s="87">
        <f>IFERROR(VLOOKUP($C52,FS_별도!$A:$AL,J$2,FALSE),0)</f>
        <v>66.599999999999994</v>
      </c>
      <c r="K52" s="87">
        <f>IFERROR(VLOOKUP($C52,FS_별도!$A:$AL,K$2,FALSE),0)</f>
        <v>26.65</v>
      </c>
      <c r="L52" s="87">
        <f>IFERROR(VLOOKUP($C52,FS_별도!$A:$AL,L$2,FALSE),0)</f>
        <v>30.9</v>
      </c>
      <c r="M52" s="86">
        <f>IFERROR(VLOOKUP($C52,FS_별도!$A:$AL,M$2,FALSE),0)</f>
        <v>-166.55</v>
      </c>
      <c r="N52" s="86">
        <f>IFERROR(VLOOKUP($C52,FS_별도!$A:$AL,N$2,FALSE),0)</f>
        <v>-507.17</v>
      </c>
      <c r="O52" s="86">
        <f>IFERROR(VLOOKUP($C52,'FS_별도(분기누적)'!$A:$BS,O$2,FALSE),0)</f>
        <v>-174.34</v>
      </c>
      <c r="P52" s="85">
        <f>IFERROR(VLOOKUP($C52,'FS_별도(분기누적)'!$A:$BS,P$2,FALSE),0)</f>
        <v>-40.15</v>
      </c>
      <c r="Q52" s="180">
        <f>Q48-Q50</f>
        <v>0.22000000000000003</v>
      </c>
      <c r="R52" s="180">
        <f>R48-R50</f>
        <v>0.22000000000000003</v>
      </c>
      <c r="S52" s="180">
        <f>S48-S50</f>
        <v>0.22000000000000003</v>
      </c>
      <c r="T52" s="180"/>
      <c r="U52" s="180"/>
    </row>
    <row r="53" spans="2:26">
      <c r="C53" s="31" t="s">
        <v>49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8"/>
    </row>
    <row r="54" spans="2:26">
      <c r="B54" s="31" t="s">
        <v>360</v>
      </c>
      <c r="C54" s="31" t="s">
        <v>49</v>
      </c>
      <c r="D54" s="90">
        <f t="shared" ref="D54:S54" si="33">D55+D56</f>
        <v>17.553999999999998</v>
      </c>
      <c r="E54" s="90">
        <f t="shared" si="33"/>
        <v>17.553999999999998</v>
      </c>
      <c r="F54" s="90">
        <f t="shared" si="33"/>
        <v>17.553999999999998</v>
      </c>
      <c r="G54" s="90">
        <f t="shared" si="33"/>
        <v>17.553999999999998</v>
      </c>
      <c r="H54" s="90">
        <f t="shared" si="33"/>
        <v>17.553999999999998</v>
      </c>
      <c r="I54" s="90">
        <f t="shared" si="33"/>
        <v>17.553999999999998</v>
      </c>
      <c r="J54" s="90">
        <f t="shared" si="33"/>
        <v>17.553999999999998</v>
      </c>
      <c r="K54" s="90">
        <f t="shared" si="33"/>
        <v>18.475999999999999</v>
      </c>
      <c r="L54" s="90">
        <f t="shared" si="33"/>
        <v>42.362000000000002</v>
      </c>
      <c r="M54" s="161">
        <f t="shared" si="33"/>
        <v>42.362000000000002</v>
      </c>
      <c r="N54" s="161">
        <f t="shared" si="33"/>
        <v>42.362000000000002</v>
      </c>
      <c r="O54" s="161">
        <f t="shared" si="33"/>
        <v>42.362000000000002</v>
      </c>
      <c r="P54" s="160">
        <f t="shared" si="33"/>
        <v>42.362000000000002</v>
      </c>
      <c r="Q54" s="178">
        <f t="shared" si="33"/>
        <v>42.362000000000002</v>
      </c>
      <c r="R54" s="178">
        <f t="shared" si="33"/>
        <v>42.362000000000002</v>
      </c>
      <c r="S54" s="178">
        <f t="shared" si="33"/>
        <v>42.362000000000002</v>
      </c>
      <c r="T54" s="178"/>
      <c r="U54" s="178"/>
    </row>
    <row r="55" spans="2:26">
      <c r="B55" s="31" t="s">
        <v>359</v>
      </c>
      <c r="C55" s="31" t="s">
        <v>2861</v>
      </c>
      <c r="D55" s="157">
        <f>IFERROR(VLOOKUP($C55,FS_별도!$A:$AL,D$2,FALSE)/1000,0)</f>
        <v>17.553999999999998</v>
      </c>
      <c r="E55" s="157">
        <f>IFERROR(VLOOKUP($C55,FS_별도!$A:$AL,E$2,FALSE)/1000,0)</f>
        <v>17.553999999999998</v>
      </c>
      <c r="F55" s="157">
        <f>IFERROR(VLOOKUP($C55,FS_별도!$A:$AL,F$2,FALSE)/1000,0)</f>
        <v>17.553999999999998</v>
      </c>
      <c r="G55" s="157">
        <f>IFERROR(VLOOKUP($C55,FS_별도!$A:$AL,G$2,FALSE)/1000,0)</f>
        <v>17.553999999999998</v>
      </c>
      <c r="H55" s="157">
        <f>IFERROR(VLOOKUP($C55,FS_별도!$A:$AL,H$2,FALSE)/1000,0)</f>
        <v>17.553999999999998</v>
      </c>
      <c r="I55" s="157">
        <f>IFERROR(VLOOKUP($C55,FS_별도!$A:$AL,I$2,FALSE)/1000,0)</f>
        <v>17.553999999999998</v>
      </c>
      <c r="J55" s="157">
        <f>IFERROR(VLOOKUP($C55,FS_별도!$A:$AL,J$2,FALSE)/1000,0)</f>
        <v>17.553999999999998</v>
      </c>
      <c r="K55" s="157">
        <f>IFERROR(VLOOKUP($C55,FS_별도!$A:$AL,K$2,FALSE)/1000,0)</f>
        <v>18.475999999999999</v>
      </c>
      <c r="L55" s="157">
        <f>IFERROR(VLOOKUP($C55,FS_별도!$A:$AL,L$2,FALSE)/1000,0)</f>
        <v>42.362000000000002</v>
      </c>
      <c r="M55" s="156">
        <f>IFERROR(VLOOKUP($C55,FS_별도!$A:$AL,M$2,FALSE)/1000,0)</f>
        <v>42.362000000000002</v>
      </c>
      <c r="N55" s="156">
        <f>IFERROR(VLOOKUP($C55,FS_별도!$A:$AL,N$2,FALSE)/1000,0)</f>
        <v>42.362000000000002</v>
      </c>
      <c r="O55" s="156">
        <f>IFERROR(VLOOKUP($C55,'FS_별도(분기누적)'!$A:$BS,O$2,FALSE)/1000,0)</f>
        <v>42.362000000000002</v>
      </c>
      <c r="P55" s="155">
        <f>IFERROR(VLOOKUP($C55,'FS_별도(분기누적)'!$A:$BS,P$2,FALSE)/1000,0)</f>
        <v>42.362000000000002</v>
      </c>
      <c r="Q55" s="154">
        <f>N55</f>
        <v>42.362000000000002</v>
      </c>
      <c r="R55" s="154">
        <f>Q55</f>
        <v>42.362000000000002</v>
      </c>
      <c r="S55" s="154">
        <f>R55</f>
        <v>42.362000000000002</v>
      </c>
      <c r="T55" s="154"/>
      <c r="U55" s="154"/>
    </row>
    <row r="56" spans="2:26">
      <c r="B56" s="31" t="s">
        <v>357</v>
      </c>
      <c r="C56" s="31" t="s">
        <v>2859</v>
      </c>
      <c r="D56" s="157">
        <f>IFERROR(VLOOKUP($C56,FS_별도!$A:$AL,D$2,FALSE)/1000,0)</f>
        <v>0</v>
      </c>
      <c r="E56" s="157">
        <f>IFERROR(VLOOKUP($C56,FS_별도!$A:$AL,E$2,FALSE)/1000,0)</f>
        <v>0</v>
      </c>
      <c r="F56" s="157">
        <f>IFERROR(VLOOKUP($C56,FS_별도!$A:$AL,F$2,FALSE)/1000,0)</f>
        <v>0</v>
      </c>
      <c r="G56" s="157">
        <f>IFERROR(VLOOKUP($C56,FS_별도!$A:$AL,G$2,FALSE)/1000,0)</f>
        <v>0</v>
      </c>
      <c r="H56" s="157">
        <f>IFERROR(VLOOKUP($C56,FS_별도!$A:$AL,H$2,FALSE)/1000,0)</f>
        <v>0</v>
      </c>
      <c r="I56" s="157">
        <f>IFERROR(VLOOKUP($C56,FS_별도!$A:$AL,I$2,FALSE)/1000,0)</f>
        <v>0</v>
      </c>
      <c r="J56" s="157">
        <f>IFERROR(VLOOKUP($C56,FS_별도!$A:$AL,J$2,FALSE)/1000,0)</f>
        <v>0</v>
      </c>
      <c r="K56" s="157">
        <f>IFERROR(VLOOKUP($C56,FS_별도!$A:$AL,K$2,FALSE)/1000,0)</f>
        <v>0</v>
      </c>
      <c r="L56" s="157">
        <f>IFERROR(VLOOKUP($C56,FS_별도!$A:$AL,L$2,FALSE)/1000,0)</f>
        <v>0</v>
      </c>
      <c r="M56" s="156">
        <f>IFERROR(VLOOKUP($C56,FS_별도!$A:$AL,M$2,FALSE)/1000,0)</f>
        <v>0</v>
      </c>
      <c r="N56" s="156">
        <f>IFERROR(VLOOKUP($C56,FS_별도!$A:$AL,N$2,FALSE)/1000,0)</f>
        <v>0</v>
      </c>
      <c r="O56" s="156">
        <f>IFERROR(VLOOKUP($C56,'FS_별도(분기누적)'!$A:$BS,O$2,FALSE)/1000,0)</f>
        <v>0</v>
      </c>
      <c r="P56" s="155">
        <f>IFERROR(VLOOKUP($C56,'FS_별도(분기누적)'!$A:$BS,P$2,FALSE)/1000,0)</f>
        <v>0</v>
      </c>
      <c r="Q56" s="154">
        <f>N56</f>
        <v>0</v>
      </c>
      <c r="R56" s="154">
        <f>Q56</f>
        <v>0</v>
      </c>
      <c r="S56" s="154">
        <f>R56</f>
        <v>0</v>
      </c>
      <c r="T56" s="154"/>
      <c r="U56" s="154"/>
    </row>
    <row r="57" spans="2:26">
      <c r="B57" s="80" t="s">
        <v>81</v>
      </c>
      <c r="C57" s="80" t="s">
        <v>49</v>
      </c>
      <c r="D57" s="75">
        <f t="shared" ref="D57:S57" si="34">(D52-D141)*100/D55</f>
        <v>168.67950324712317</v>
      </c>
      <c r="E57" s="75">
        <f t="shared" si="34"/>
        <v>-121.28289848467587</v>
      </c>
      <c r="F57" s="75">
        <f t="shared" si="34"/>
        <v>-209.86669704910565</v>
      </c>
      <c r="G57" s="75">
        <f t="shared" si="34"/>
        <v>49.162584026432732</v>
      </c>
      <c r="H57" s="75">
        <f t="shared" si="34"/>
        <v>844.13808818502912</v>
      </c>
      <c r="I57" s="75">
        <f t="shared" si="34"/>
        <v>238.63506893015838</v>
      </c>
      <c r="J57" s="75">
        <f t="shared" si="34"/>
        <v>379.40070639170557</v>
      </c>
      <c r="K57" s="75">
        <f t="shared" si="34"/>
        <v>144.24117774410047</v>
      </c>
      <c r="L57" s="75">
        <f t="shared" si="34"/>
        <v>72.942731693498885</v>
      </c>
      <c r="M57" s="77">
        <f t="shared" si="34"/>
        <v>-393.15896322175536</v>
      </c>
      <c r="N57" s="77">
        <f t="shared" si="34"/>
        <v>-1197.2286483168878</v>
      </c>
      <c r="O57" s="77">
        <f t="shared" si="34"/>
        <v>-411.54808554836882</v>
      </c>
      <c r="P57" s="76">
        <f t="shared" si="34"/>
        <v>-94.778339077475096</v>
      </c>
      <c r="Q57" s="180">
        <f t="shared" si="34"/>
        <v>0.51933336480808279</v>
      </c>
      <c r="R57" s="180">
        <f t="shared" si="34"/>
        <v>0.51933336480808279</v>
      </c>
      <c r="S57" s="180">
        <f t="shared" si="34"/>
        <v>0.51933336480808279</v>
      </c>
      <c r="T57" s="180"/>
      <c r="U57" s="180"/>
    </row>
    <row r="58" spans="2:26">
      <c r="B58" s="152" t="s">
        <v>355</v>
      </c>
      <c r="C58" s="152" t="s">
        <v>49</v>
      </c>
      <c r="D58" s="153"/>
      <c r="E58" s="153"/>
      <c r="F58" s="153"/>
      <c r="G58" s="153"/>
      <c r="H58" s="153"/>
      <c r="I58" s="153"/>
      <c r="J58" s="153"/>
      <c r="K58" s="149">
        <f>K57/D57-1</f>
        <v>-0.14488023163798058</v>
      </c>
      <c r="L58" s="149">
        <f>L57/K57-1</f>
        <v>-0.49430022109978033</v>
      </c>
      <c r="M58" s="149">
        <f>M57/L57-1</f>
        <v>-6.3899676375404537</v>
      </c>
      <c r="N58" s="149">
        <f>N57/M57-1</f>
        <v>2.0451516061242869</v>
      </c>
      <c r="O58" s="149">
        <f>O57/N57-1</f>
        <v>-0.65624938383579468</v>
      </c>
      <c r="P58" s="167">
        <f>P57/O57-1</f>
        <v>-0.76970287943099691</v>
      </c>
      <c r="Q58" s="149">
        <f>Q57/N57-1</f>
        <v>-1.0004337796005285</v>
      </c>
      <c r="R58" s="149">
        <f>R57/Q57-1</f>
        <v>0</v>
      </c>
      <c r="S58" s="149">
        <f>S57/R57-1</f>
        <v>0</v>
      </c>
      <c r="T58" s="149"/>
      <c r="U58" s="149"/>
    </row>
    <row r="59" spans="2:26" ht="15" thickBot="1">
      <c r="C59" s="31" t="s">
        <v>49</v>
      </c>
      <c r="K59" s="83"/>
      <c r="L59" s="83"/>
      <c r="P59" s="39"/>
    </row>
    <row r="60" spans="2:26" ht="15" thickBot="1">
      <c r="B60" s="68" t="s">
        <v>353</v>
      </c>
      <c r="C60" s="68" t="s">
        <v>49</v>
      </c>
      <c r="D60" s="73" t="str">
        <f t="shared" ref="D60:S60" si="35">D$3</f>
        <v>2014</v>
      </c>
      <c r="E60" s="73">
        <f t="shared" si="35"/>
        <v>2015</v>
      </c>
      <c r="F60" s="73">
        <f t="shared" si="35"/>
        <v>2016</v>
      </c>
      <c r="G60" s="73">
        <f t="shared" si="35"/>
        <v>2017</v>
      </c>
      <c r="H60" s="73">
        <f t="shared" si="35"/>
        <v>2018</v>
      </c>
      <c r="I60" s="73">
        <f t="shared" si="35"/>
        <v>2019</v>
      </c>
      <c r="J60" s="73">
        <f t="shared" si="35"/>
        <v>2020</v>
      </c>
      <c r="K60" s="71">
        <f t="shared" si="35"/>
        <v>2021</v>
      </c>
      <c r="L60" s="71">
        <f t="shared" si="35"/>
        <v>2022</v>
      </c>
      <c r="M60" s="71">
        <f t="shared" si="35"/>
        <v>2023</v>
      </c>
      <c r="N60" s="71">
        <f t="shared" si="35"/>
        <v>2024</v>
      </c>
      <c r="O60" s="71" t="str">
        <f t="shared" si="35"/>
        <v>2024.2Q</v>
      </c>
      <c r="P60" s="72" t="str">
        <f t="shared" si="35"/>
        <v>2025.2Q</v>
      </c>
      <c r="Q60" s="71" t="str">
        <f t="shared" si="35"/>
        <v>2025E</v>
      </c>
      <c r="R60" s="71" t="str">
        <f t="shared" si="35"/>
        <v>2026E</v>
      </c>
      <c r="S60" s="71" t="str">
        <f t="shared" si="35"/>
        <v>2027E</v>
      </c>
      <c r="T60" s="71"/>
      <c r="U60" s="71"/>
      <c r="W60" s="733" t="s">
        <v>5361</v>
      </c>
      <c r="X60" s="733" t="s">
        <v>351</v>
      </c>
      <c r="Y60" s="733" t="s">
        <v>350</v>
      </c>
      <c r="Z60" s="732" t="s">
        <v>349</v>
      </c>
    </row>
    <row r="61" spans="2:26">
      <c r="P61" s="39"/>
      <c r="W61" s="731" t="s">
        <v>288</v>
      </c>
      <c r="X61" s="730">
        <f>P97</f>
        <v>1549.88</v>
      </c>
      <c r="Y61" s="730">
        <f>Y62</f>
        <v>500</v>
      </c>
      <c r="Z61" s="730">
        <f>SUM(X61:Y61)</f>
        <v>2049.88</v>
      </c>
    </row>
    <row r="62" spans="2:26" ht="12.75" customHeight="1">
      <c r="B62" s="31" t="s">
        <v>348</v>
      </c>
      <c r="C62" s="135" t="s">
        <v>4361</v>
      </c>
      <c r="D62" s="722">
        <f>IFERROR(VLOOKUP($C62,FS_별도!$A:$AL,D$2,FALSE),0)</f>
        <v>170.91</v>
      </c>
      <c r="E62" s="722">
        <f>IFERROR(VLOOKUP($C62,FS_별도!$A:$AL,E$2,FALSE),0)</f>
        <v>21.5</v>
      </c>
      <c r="F62" s="722">
        <f>IFERROR(VLOOKUP($C62,FS_별도!$A:$AL,F$2,FALSE),0)</f>
        <v>38.36</v>
      </c>
      <c r="G62" s="722">
        <f>IFERROR(VLOOKUP($C62,FS_별도!$A:$AL,G$2,FALSE),0)</f>
        <v>155.6</v>
      </c>
      <c r="H62" s="722">
        <f>IFERROR(VLOOKUP($C62,FS_별도!$A:$AL,H$2,FALSE),0)</f>
        <v>328.49</v>
      </c>
      <c r="I62" s="722">
        <f>IFERROR(VLOOKUP($C62,FS_별도!$A:$AL,I$2,FALSE),0)</f>
        <v>143.81</v>
      </c>
      <c r="J62" s="722">
        <f>IFERROR(VLOOKUP($C62,FS_별도!$A:$AL,J$2,FALSE),0)</f>
        <v>175.76</v>
      </c>
      <c r="K62" s="722">
        <f>IFERROR(VLOOKUP($C62,FS_별도!$A:$AL,K$2,FALSE),0)</f>
        <v>185.83</v>
      </c>
      <c r="L62" s="722">
        <f>IFERROR(VLOOKUP($C62,FS_별도!$A:$AL,L$2,FALSE),0)</f>
        <v>182.06</v>
      </c>
      <c r="M62" s="721">
        <f>IFERROR(VLOOKUP($C62,FS_별도!$A:$AL,M$2,FALSE),0)</f>
        <v>217.37</v>
      </c>
      <c r="N62" s="721">
        <f>IFERROR(VLOOKUP($C62,FS_별도!$A:$AL,N$2,FALSE),0)</f>
        <v>141.6</v>
      </c>
      <c r="O62" s="721">
        <f>IFERROR(VLOOKUP($C62,'FS_별도(분기누적)'!$A:$BS,O$2,FALSE),0)</f>
        <v>240.75</v>
      </c>
      <c r="P62" s="720">
        <f>IFERROR(VLOOKUP($C62,'FS_별도(분기누적)'!$A:$BS,P$2,FALSE),0)</f>
        <v>82.32</v>
      </c>
      <c r="Q62" s="101">
        <f>Q204</f>
        <v>314.84000000000003</v>
      </c>
      <c r="R62" s="101">
        <f>R204</f>
        <v>390.07950000000005</v>
      </c>
      <c r="S62" s="101">
        <f>S204</f>
        <v>451.73203750000005</v>
      </c>
      <c r="T62" s="101"/>
      <c r="U62" s="101"/>
      <c r="V62" s="83"/>
      <c r="W62" s="731" t="s">
        <v>243</v>
      </c>
      <c r="X62" s="730">
        <f>P123</f>
        <v>1040.31</v>
      </c>
      <c r="Y62" s="730">
        <v>500</v>
      </c>
      <c r="Z62" s="730">
        <f>SUM(X62:Y62)</f>
        <v>1540.31</v>
      </c>
    </row>
    <row r="63" spans="2:26" ht="12.75" customHeight="1" thickBot="1">
      <c r="B63" s="31" t="s">
        <v>346</v>
      </c>
      <c r="C63" s="135"/>
      <c r="D63" s="722">
        <f t="shared" ref="D63:S63" si="36">SUM(D64:D71)</f>
        <v>0</v>
      </c>
      <c r="E63" s="722">
        <f t="shared" si="36"/>
        <v>160</v>
      </c>
      <c r="F63" s="722">
        <f t="shared" si="36"/>
        <v>160</v>
      </c>
      <c r="G63" s="722">
        <f t="shared" si="36"/>
        <v>50</v>
      </c>
      <c r="H63" s="722">
        <f t="shared" si="36"/>
        <v>0</v>
      </c>
      <c r="I63" s="722">
        <f t="shared" si="36"/>
        <v>0</v>
      </c>
      <c r="J63" s="722">
        <f t="shared" si="36"/>
        <v>0.3</v>
      </c>
      <c r="K63" s="722">
        <f t="shared" si="36"/>
        <v>0</v>
      </c>
      <c r="L63" s="722">
        <f t="shared" si="36"/>
        <v>0</v>
      </c>
      <c r="M63" s="721">
        <f t="shared" si="36"/>
        <v>0</v>
      </c>
      <c r="N63" s="721">
        <f t="shared" si="36"/>
        <v>0</v>
      </c>
      <c r="O63" s="721">
        <f t="shared" si="36"/>
        <v>0</v>
      </c>
      <c r="P63" s="720">
        <f t="shared" si="36"/>
        <v>0</v>
      </c>
      <c r="Q63" s="101">
        <f t="shared" si="36"/>
        <v>0</v>
      </c>
      <c r="R63" s="101">
        <f t="shared" si="36"/>
        <v>0</v>
      </c>
      <c r="S63" s="101">
        <f t="shared" si="36"/>
        <v>0</v>
      </c>
      <c r="T63" s="101"/>
      <c r="U63" s="101"/>
      <c r="V63" s="83"/>
      <c r="W63" s="728" t="s">
        <v>228</v>
      </c>
      <c r="X63" s="729">
        <f>P131</f>
        <v>509.57</v>
      </c>
      <c r="Y63" s="727"/>
      <c r="Z63" s="729">
        <f>SUM(X63:Y63)</f>
        <v>509.57</v>
      </c>
    </row>
    <row r="64" spans="2:26" ht="12.75" customHeight="1" thickBot="1">
      <c r="B64" s="136" t="s">
        <v>345</v>
      </c>
      <c r="C64" s="135" t="s">
        <v>5360</v>
      </c>
      <c r="D64" s="722">
        <f>IFERROR(VLOOKUP($C64,FS_별도!$A:$AL,D$2,FALSE),0)</f>
        <v>0</v>
      </c>
      <c r="E64" s="722">
        <f>IFERROR(VLOOKUP($C64,FS_별도!$A:$AL,E$2,FALSE),0)</f>
        <v>0</v>
      </c>
      <c r="F64" s="722">
        <f>IFERROR(VLOOKUP($C64,FS_별도!$A:$AL,F$2,FALSE),0)</f>
        <v>0</v>
      </c>
      <c r="G64" s="722">
        <f>IFERROR(VLOOKUP($C64,FS_별도!$A:$AL,G$2,FALSE),0)</f>
        <v>0</v>
      </c>
      <c r="H64" s="722">
        <f>IFERROR(VLOOKUP($C64,FS_별도!$A:$AL,H$2,FALSE),0)</f>
        <v>0</v>
      </c>
      <c r="I64" s="722">
        <f>IFERROR(VLOOKUP($C64,FS_별도!$A:$AL,I$2,FALSE),0)</f>
        <v>0</v>
      </c>
      <c r="J64" s="722">
        <f>IFERROR(VLOOKUP($C64,FS_별도!$A:$AL,J$2,FALSE),0)</f>
        <v>0</v>
      </c>
      <c r="K64" s="722">
        <f>IFERROR(VLOOKUP($C64,FS_별도!$A:$AL,K$2,FALSE),0)</f>
        <v>0</v>
      </c>
      <c r="L64" s="722">
        <f>IFERROR(VLOOKUP($C64,FS_별도!$A:$AL,L$2,FALSE),0)</f>
        <v>0</v>
      </c>
      <c r="M64" s="721">
        <f>IFERROR(VLOOKUP($C64,FS_별도!$A:$AL,M$2,FALSE),0)</f>
        <v>0</v>
      </c>
      <c r="N64" s="721">
        <f>IFERROR(VLOOKUP($C64,FS_별도!$A:$AL,N$2,FALSE),0)</f>
        <v>0</v>
      </c>
      <c r="O64" s="721">
        <f>IFERROR(VLOOKUP($C64,'FS_별도(분기누적)'!$A:$BS,O$2,FALSE),0)</f>
        <v>0</v>
      </c>
      <c r="P64" s="720">
        <f>IFERROR(VLOOKUP($C64,'FS_별도(분기누적)'!$A:$BS,P$2,FALSE),0)</f>
        <v>0</v>
      </c>
      <c r="Q64" s="101">
        <f t="shared" ref="Q64:Q71" si="37">N64</f>
        <v>0</v>
      </c>
      <c r="R64" s="101">
        <f t="shared" ref="R64:S71" si="38">Q64</f>
        <v>0</v>
      </c>
      <c r="S64" s="101">
        <f t="shared" si="38"/>
        <v>0</v>
      </c>
      <c r="T64" s="101"/>
      <c r="U64" s="101"/>
      <c r="V64" s="83"/>
      <c r="W64" s="728" t="s">
        <v>343</v>
      </c>
      <c r="X64" s="726">
        <f>X62/X63</f>
        <v>2.0415448319171063</v>
      </c>
      <c r="Y64" s="727" t="s">
        <v>342</v>
      </c>
      <c r="Z64" s="726">
        <f>Z62/Z63</f>
        <v>3.0227642914614283</v>
      </c>
    </row>
    <row r="65" spans="2:26" ht="12.75" customHeight="1">
      <c r="B65" s="136" t="s">
        <v>341</v>
      </c>
      <c r="C65" s="135" t="s">
        <v>5359</v>
      </c>
      <c r="D65" s="722">
        <f>IFERROR(VLOOKUP($C65,FS_별도!$A:$AL,D$2,FALSE),0)</f>
        <v>0</v>
      </c>
      <c r="E65" s="722">
        <f>IFERROR(VLOOKUP($C65,FS_별도!$A:$AL,E$2,FALSE),0)</f>
        <v>0</v>
      </c>
      <c r="F65" s="722">
        <f>IFERROR(VLOOKUP($C65,FS_별도!$A:$AL,F$2,FALSE),0)</f>
        <v>0</v>
      </c>
      <c r="G65" s="722">
        <f>IFERROR(VLOOKUP($C65,FS_별도!$A:$AL,G$2,FALSE),0)</f>
        <v>0</v>
      </c>
      <c r="H65" s="722">
        <f>IFERROR(VLOOKUP($C65,FS_별도!$A:$AL,H$2,FALSE),0)</f>
        <v>0</v>
      </c>
      <c r="I65" s="722">
        <f>IFERROR(VLOOKUP($C65,FS_별도!$A:$AL,I$2,FALSE),0)</f>
        <v>0</v>
      </c>
      <c r="J65" s="722">
        <f>IFERROR(VLOOKUP($C65,FS_별도!$A:$AL,J$2,FALSE),0)</f>
        <v>0</v>
      </c>
      <c r="K65" s="722">
        <f>IFERROR(VLOOKUP($C65,FS_별도!$A:$AL,K$2,FALSE),0)</f>
        <v>0</v>
      </c>
      <c r="L65" s="722">
        <f>IFERROR(VLOOKUP($C65,FS_별도!$A:$AL,L$2,FALSE),0)</f>
        <v>0</v>
      </c>
      <c r="M65" s="721">
        <f>IFERROR(VLOOKUP($C65,FS_별도!$A:$AL,M$2,FALSE),0)</f>
        <v>0</v>
      </c>
      <c r="N65" s="721">
        <f>IFERROR(VLOOKUP($C65,FS_별도!$A:$AL,N$2,FALSE),0)</f>
        <v>0</v>
      </c>
      <c r="O65" s="721">
        <f>IFERROR(VLOOKUP($C65,'FS_별도(분기누적)'!$A:$BS,O$2,FALSE),0)</f>
        <v>0</v>
      </c>
      <c r="P65" s="720">
        <f>IFERROR(VLOOKUP($C65,'FS_별도(분기누적)'!$A:$BS,P$2,FALSE),0)</f>
        <v>0</v>
      </c>
      <c r="Q65" s="101">
        <f t="shared" si="37"/>
        <v>0</v>
      </c>
      <c r="R65" s="101">
        <f t="shared" si="38"/>
        <v>0</v>
      </c>
      <c r="S65" s="101">
        <f t="shared" si="38"/>
        <v>0</v>
      </c>
      <c r="T65" s="101"/>
      <c r="U65" s="101"/>
      <c r="V65" s="83"/>
      <c r="X65" s="83"/>
      <c r="Y65" s="83"/>
      <c r="Z65" s="83"/>
    </row>
    <row r="66" spans="2:26" ht="12.75" customHeight="1">
      <c r="B66" s="136" t="s">
        <v>339</v>
      </c>
      <c r="C66" s="135" t="s">
        <v>5358</v>
      </c>
      <c r="D66" s="722">
        <f>IFERROR(VLOOKUP($C66,FS_별도!$A:$AL,D$2,FALSE),0)</f>
        <v>0</v>
      </c>
      <c r="E66" s="722">
        <f>IFERROR(VLOOKUP($C66,FS_별도!$A:$AL,E$2,FALSE),0)</f>
        <v>0</v>
      </c>
      <c r="F66" s="722">
        <f>IFERROR(VLOOKUP($C66,FS_별도!$A:$AL,F$2,FALSE),0)</f>
        <v>0</v>
      </c>
      <c r="G66" s="722">
        <f>IFERROR(VLOOKUP($C66,FS_별도!$A:$AL,G$2,FALSE),0)</f>
        <v>0</v>
      </c>
      <c r="H66" s="722">
        <f>IFERROR(VLOOKUP($C66,FS_별도!$A:$AL,H$2,FALSE),0)</f>
        <v>0</v>
      </c>
      <c r="I66" s="722">
        <f>IFERROR(VLOOKUP($C66,FS_별도!$A:$AL,I$2,FALSE),0)</f>
        <v>0</v>
      </c>
      <c r="J66" s="722">
        <f>IFERROR(VLOOKUP($C66,FS_별도!$A:$AL,J$2,FALSE),0)</f>
        <v>0</v>
      </c>
      <c r="K66" s="722">
        <f>IFERROR(VLOOKUP($C66,FS_별도!$A:$AL,K$2,FALSE),0)</f>
        <v>0</v>
      </c>
      <c r="L66" s="722">
        <f>IFERROR(VLOOKUP($C66,FS_별도!$A:$AL,L$2,FALSE),0)</f>
        <v>0</v>
      </c>
      <c r="M66" s="721">
        <f>IFERROR(VLOOKUP($C66,FS_별도!$A:$AL,M$2,FALSE),0)</f>
        <v>0</v>
      </c>
      <c r="N66" s="721">
        <f>IFERROR(VLOOKUP($C66,FS_별도!$A:$AL,N$2,FALSE),0)</f>
        <v>0</v>
      </c>
      <c r="O66" s="721">
        <f>IFERROR(VLOOKUP($C66,'FS_별도(분기누적)'!$A:$BS,O$2,FALSE),0)</f>
        <v>0</v>
      </c>
      <c r="P66" s="720">
        <f>IFERROR(VLOOKUP($C66,'FS_별도(분기누적)'!$A:$BS,P$2,FALSE),0)</f>
        <v>0</v>
      </c>
      <c r="Q66" s="101">
        <f t="shared" si="37"/>
        <v>0</v>
      </c>
      <c r="R66" s="101">
        <f t="shared" si="38"/>
        <v>0</v>
      </c>
      <c r="S66" s="101">
        <f t="shared" si="38"/>
        <v>0</v>
      </c>
      <c r="T66" s="101"/>
      <c r="U66" s="101"/>
      <c r="V66" s="83"/>
      <c r="W66" s="31" t="s">
        <v>337</v>
      </c>
      <c r="X66" s="725">
        <f>P81/P113*100</f>
        <v>68.103291507546828</v>
      </c>
      <c r="Y66" s="83"/>
      <c r="Z66" s="83"/>
    </row>
    <row r="67" spans="2:26" ht="12.75" customHeight="1">
      <c r="B67" s="136" t="s">
        <v>5357</v>
      </c>
      <c r="C67" s="135" t="s">
        <v>5344</v>
      </c>
      <c r="D67" s="722">
        <f>IFERROR(VLOOKUP($C67,FS_별도!$A:$AL,D$2,FALSE),0)</f>
        <v>0</v>
      </c>
      <c r="E67" s="722">
        <f>IFERROR(VLOOKUP($C67,FS_별도!$A:$AL,E$2,FALSE),0)</f>
        <v>0</v>
      </c>
      <c r="F67" s="722">
        <f>IFERROR(VLOOKUP($C67,FS_별도!$A:$AL,F$2,FALSE),0)</f>
        <v>0</v>
      </c>
      <c r="G67" s="722">
        <f>IFERROR(VLOOKUP($C67,FS_별도!$A:$AL,G$2,FALSE),0)</f>
        <v>0</v>
      </c>
      <c r="H67" s="722">
        <f>IFERROR(VLOOKUP($C67,FS_별도!$A:$AL,H$2,FALSE),0)</f>
        <v>0</v>
      </c>
      <c r="I67" s="722">
        <f>IFERROR(VLOOKUP($C67,FS_별도!$A:$AL,I$2,FALSE),0)</f>
        <v>0</v>
      </c>
      <c r="J67" s="722">
        <f>IFERROR(VLOOKUP($C67,FS_별도!$A:$AL,J$2,FALSE),0)</f>
        <v>0</v>
      </c>
      <c r="K67" s="722">
        <f>IFERROR(VLOOKUP($C67,FS_별도!$A:$AL,K$2,FALSE),0)</f>
        <v>0</v>
      </c>
      <c r="L67" s="722">
        <f>IFERROR(VLOOKUP($C67,FS_별도!$A:$AL,L$2,FALSE),0)</f>
        <v>0</v>
      </c>
      <c r="M67" s="721">
        <f>IFERROR(VLOOKUP($C67,FS_별도!$A:$AL,M$2,FALSE),0)</f>
        <v>0</v>
      </c>
      <c r="N67" s="721">
        <f>IFERROR(VLOOKUP($C67,FS_별도!$A:$AL,N$2,FALSE),0)</f>
        <v>0</v>
      </c>
      <c r="O67" s="721">
        <f>IFERROR(VLOOKUP($C67,'FS_별도(분기누적)'!$A:$BS,O$2,FALSE),0)</f>
        <v>0</v>
      </c>
      <c r="P67" s="720">
        <f>IFERROR(VLOOKUP($C67,'FS_별도(분기누적)'!$A:$BS,P$2,FALSE),0)</f>
        <v>0</v>
      </c>
      <c r="Q67" s="101">
        <f t="shared" si="37"/>
        <v>0</v>
      </c>
      <c r="R67" s="101">
        <f t="shared" si="38"/>
        <v>0</v>
      </c>
      <c r="S67" s="101">
        <f t="shared" si="38"/>
        <v>0</v>
      </c>
      <c r="T67" s="101"/>
      <c r="U67" s="101"/>
      <c r="V67" s="83"/>
      <c r="X67" s="725"/>
      <c r="Y67" s="83"/>
      <c r="Z67" s="83"/>
    </row>
    <row r="68" spans="2:26" ht="12.75" customHeight="1">
      <c r="B68" s="136" t="s">
        <v>336</v>
      </c>
      <c r="C68" s="135" t="s">
        <v>5356</v>
      </c>
      <c r="D68" s="722">
        <f>IFERROR(VLOOKUP($C68,FS_별도!$A:$AL,D$2,FALSE),0)</f>
        <v>0</v>
      </c>
      <c r="E68" s="722">
        <f>IFERROR(VLOOKUP($C68,FS_별도!$A:$AL,E$2,FALSE),0)</f>
        <v>0</v>
      </c>
      <c r="F68" s="722">
        <f>IFERROR(VLOOKUP($C68,FS_별도!$A:$AL,F$2,FALSE),0)</f>
        <v>0</v>
      </c>
      <c r="G68" s="722">
        <f>IFERROR(VLOOKUP($C68,FS_별도!$A:$AL,G$2,FALSE),0)</f>
        <v>0</v>
      </c>
      <c r="H68" s="722">
        <f>IFERROR(VLOOKUP($C68,FS_별도!$A:$AL,H$2,FALSE),0)</f>
        <v>0</v>
      </c>
      <c r="I68" s="722">
        <f>IFERROR(VLOOKUP($C68,FS_별도!$A:$AL,I$2,FALSE),0)</f>
        <v>0</v>
      </c>
      <c r="J68" s="722">
        <f>IFERROR(VLOOKUP($C68,FS_별도!$A:$AL,J$2,FALSE),0)</f>
        <v>0</v>
      </c>
      <c r="K68" s="722">
        <f>IFERROR(VLOOKUP($C68,FS_별도!$A:$AL,K$2,FALSE),0)</f>
        <v>0</v>
      </c>
      <c r="L68" s="722">
        <f>IFERROR(VLOOKUP($C68,FS_별도!$A:$AL,L$2,FALSE),0)</f>
        <v>0</v>
      </c>
      <c r="M68" s="721">
        <f>IFERROR(VLOOKUP($C68,FS_별도!$A:$AL,M$2,FALSE),0)</f>
        <v>0</v>
      </c>
      <c r="N68" s="721">
        <f>IFERROR(VLOOKUP($C68,FS_별도!$A:$AL,N$2,FALSE),0)</f>
        <v>0</v>
      </c>
      <c r="O68" s="721">
        <f>IFERROR(VLOOKUP($C68,'FS_별도(분기누적)'!$A:$BS,O$2,FALSE),0)</f>
        <v>0</v>
      </c>
      <c r="P68" s="720">
        <f>IFERROR(VLOOKUP($C68,'FS_별도(분기누적)'!$A:$BS,P$2,FALSE),0)</f>
        <v>0</v>
      </c>
      <c r="Q68" s="101">
        <f t="shared" si="37"/>
        <v>0</v>
      </c>
      <c r="R68" s="101">
        <f t="shared" si="38"/>
        <v>0</v>
      </c>
      <c r="S68" s="101">
        <f t="shared" si="38"/>
        <v>0</v>
      </c>
      <c r="T68" s="101"/>
      <c r="U68" s="101"/>
      <c r="V68" s="83"/>
    </row>
    <row r="69" spans="2:26" ht="12.75" customHeight="1">
      <c r="B69" s="136" t="s">
        <v>334</v>
      </c>
      <c r="C69" s="135" t="s">
        <v>5355</v>
      </c>
      <c r="D69" s="722">
        <f>IFERROR(VLOOKUP($C69,FS_별도!$A:$AL,D$2,FALSE),0)</f>
        <v>0</v>
      </c>
      <c r="E69" s="722">
        <f>IFERROR(VLOOKUP($C69,FS_별도!$A:$AL,E$2,FALSE),0)</f>
        <v>160</v>
      </c>
      <c r="F69" s="722">
        <f>IFERROR(VLOOKUP($C69,FS_별도!$A:$AL,F$2,FALSE),0)</f>
        <v>160</v>
      </c>
      <c r="G69" s="722">
        <f>IFERROR(VLOOKUP($C69,FS_별도!$A:$AL,G$2,FALSE),0)</f>
        <v>50</v>
      </c>
      <c r="H69" s="722">
        <f>IFERROR(VLOOKUP($C69,FS_별도!$A:$AL,H$2,FALSE),0)</f>
        <v>0</v>
      </c>
      <c r="I69" s="722">
        <f>IFERROR(VLOOKUP($C69,FS_별도!$A:$AL,I$2,FALSE),0)</f>
        <v>0</v>
      </c>
      <c r="J69" s="722">
        <f>IFERROR(VLOOKUP($C69,FS_별도!$A:$AL,J$2,FALSE),0)</f>
        <v>0.3</v>
      </c>
      <c r="K69" s="722">
        <f>IFERROR(VLOOKUP($C69,FS_별도!$A:$AL,K$2,FALSE),0)</f>
        <v>0</v>
      </c>
      <c r="L69" s="722">
        <f>IFERROR(VLOOKUP($C69,FS_별도!$A:$AL,L$2,FALSE),0)</f>
        <v>0</v>
      </c>
      <c r="M69" s="721">
        <f>IFERROR(VLOOKUP($C69,FS_별도!$A:$AL,M$2,FALSE),0)</f>
        <v>0</v>
      </c>
      <c r="N69" s="721">
        <f>IFERROR(VLOOKUP($C69,FS_별도!$A:$AL,N$2,FALSE),0)</f>
        <v>0</v>
      </c>
      <c r="O69" s="721">
        <f>IFERROR(VLOOKUP($C69,'FS_별도(분기누적)'!$A:$BS,O$2,FALSE),0)</f>
        <v>0</v>
      </c>
      <c r="P69" s="720">
        <f>IFERROR(VLOOKUP($C69,'FS_별도(분기누적)'!$A:$BS,P$2,FALSE),0)</f>
        <v>0</v>
      </c>
      <c r="Q69" s="101">
        <f t="shared" si="37"/>
        <v>0</v>
      </c>
      <c r="R69" s="101">
        <f t="shared" si="38"/>
        <v>0</v>
      </c>
      <c r="S69" s="101">
        <f t="shared" si="38"/>
        <v>0</v>
      </c>
      <c r="T69" s="101"/>
      <c r="U69" s="101"/>
      <c r="V69" s="83"/>
    </row>
    <row r="70" spans="2:26" ht="12.75" customHeight="1">
      <c r="B70" s="136" t="s">
        <v>332</v>
      </c>
      <c r="C70" s="135" t="s">
        <v>5354</v>
      </c>
      <c r="D70" s="722">
        <f>IFERROR(VLOOKUP($C70,FS_별도!$A:$AL,D$2,FALSE),0)</f>
        <v>0</v>
      </c>
      <c r="E70" s="722">
        <f>IFERROR(VLOOKUP($C70,FS_별도!$A:$AL,E$2,FALSE),0)</f>
        <v>0</v>
      </c>
      <c r="F70" s="722">
        <f>IFERROR(VLOOKUP($C70,FS_별도!$A:$AL,F$2,FALSE),0)</f>
        <v>0</v>
      </c>
      <c r="G70" s="722">
        <f>IFERROR(VLOOKUP($C70,FS_별도!$A:$AL,G$2,FALSE),0)</f>
        <v>0</v>
      </c>
      <c r="H70" s="722">
        <f>IFERROR(VLOOKUP($C70,FS_별도!$A:$AL,H$2,FALSE),0)</f>
        <v>0</v>
      </c>
      <c r="I70" s="722">
        <f>IFERROR(VLOOKUP($C70,FS_별도!$A:$AL,I$2,FALSE),0)</f>
        <v>0</v>
      </c>
      <c r="J70" s="722">
        <f>IFERROR(VLOOKUP($C70,FS_별도!$A:$AL,J$2,FALSE),0)</f>
        <v>0</v>
      </c>
      <c r="K70" s="722">
        <f>IFERROR(VLOOKUP($C70,FS_별도!$A:$AL,K$2,FALSE),0)</f>
        <v>0</v>
      </c>
      <c r="L70" s="722">
        <f>IFERROR(VLOOKUP($C70,FS_별도!$A:$AL,L$2,FALSE),0)</f>
        <v>0</v>
      </c>
      <c r="M70" s="721">
        <f>IFERROR(VLOOKUP($C70,FS_별도!$A:$AL,M$2,FALSE),0)</f>
        <v>0</v>
      </c>
      <c r="N70" s="721">
        <f>IFERROR(VLOOKUP($C70,FS_별도!$A:$AL,N$2,FALSE),0)</f>
        <v>0</v>
      </c>
      <c r="O70" s="721">
        <f>IFERROR(VLOOKUP($C70,'FS_별도(분기누적)'!$A:$BS,O$2,FALSE),0)</f>
        <v>0</v>
      </c>
      <c r="P70" s="720">
        <f>IFERROR(VLOOKUP($C70,'FS_별도(분기누적)'!$A:$BS,P$2,FALSE),0)</f>
        <v>0</v>
      </c>
      <c r="Q70" s="101">
        <f t="shared" si="37"/>
        <v>0</v>
      </c>
      <c r="R70" s="101">
        <f t="shared" si="38"/>
        <v>0</v>
      </c>
      <c r="S70" s="101">
        <f t="shared" si="38"/>
        <v>0</v>
      </c>
      <c r="T70" s="101"/>
      <c r="U70" s="101"/>
      <c r="V70" s="83"/>
    </row>
    <row r="71" spans="2:26" ht="12.75" customHeight="1">
      <c r="B71" s="136" t="s">
        <v>330</v>
      </c>
      <c r="C71" s="135" t="s">
        <v>5353</v>
      </c>
      <c r="D71" s="722">
        <f>IFERROR(VLOOKUP($C71,FS_별도!$A:$AL,D$2,FALSE),0)</f>
        <v>0</v>
      </c>
      <c r="E71" s="722">
        <f>IFERROR(VLOOKUP($C71,FS_별도!$A:$AL,E$2,FALSE),0)</f>
        <v>0</v>
      </c>
      <c r="F71" s="722">
        <f>IFERROR(VLOOKUP($C71,FS_별도!$A:$AL,F$2,FALSE),0)</f>
        <v>0</v>
      </c>
      <c r="G71" s="722">
        <f>IFERROR(VLOOKUP($C71,FS_별도!$A:$AL,G$2,FALSE),0)</f>
        <v>0</v>
      </c>
      <c r="H71" s="722">
        <f>IFERROR(VLOOKUP($C71,FS_별도!$A:$AL,H$2,FALSE),0)</f>
        <v>0</v>
      </c>
      <c r="I71" s="722">
        <f>IFERROR(VLOOKUP($C71,FS_별도!$A:$AL,I$2,FALSE),0)</f>
        <v>0</v>
      </c>
      <c r="J71" s="722">
        <f>IFERROR(VLOOKUP($C71,FS_별도!$A:$AL,J$2,FALSE),0)</f>
        <v>0</v>
      </c>
      <c r="K71" s="722">
        <f>IFERROR(VLOOKUP($C71,FS_별도!$A:$AL,K$2,FALSE),0)</f>
        <v>0</v>
      </c>
      <c r="L71" s="722">
        <f>IFERROR(VLOOKUP($C71,FS_별도!$A:$AL,L$2,FALSE),0)</f>
        <v>0</v>
      </c>
      <c r="M71" s="721">
        <f>IFERROR(VLOOKUP($C71,FS_별도!$A:$AL,M$2,FALSE),0)</f>
        <v>0</v>
      </c>
      <c r="N71" s="721">
        <f>IFERROR(VLOOKUP($C71,FS_별도!$A:$AL,N$2,FALSE),0)</f>
        <v>0</v>
      </c>
      <c r="O71" s="721">
        <f>IFERROR(VLOOKUP($C71,'FS_별도(분기누적)'!$A:$BS,O$2,FALSE),0)</f>
        <v>0</v>
      </c>
      <c r="P71" s="720">
        <f>IFERROR(VLOOKUP($C71,'FS_별도(분기누적)'!$A:$BS,P$2,FALSE),0)</f>
        <v>0</v>
      </c>
      <c r="Q71" s="101">
        <f t="shared" si="37"/>
        <v>0</v>
      </c>
      <c r="R71" s="101">
        <f t="shared" si="38"/>
        <v>0</v>
      </c>
      <c r="S71" s="101">
        <f t="shared" si="38"/>
        <v>0</v>
      </c>
      <c r="T71" s="101"/>
      <c r="U71" s="101"/>
      <c r="V71" s="83"/>
    </row>
    <row r="72" spans="2:26" ht="12.75" customHeight="1">
      <c r="B72" s="31" t="s">
        <v>328</v>
      </c>
      <c r="C72" s="135" t="s">
        <v>4373</v>
      </c>
      <c r="D72" s="722">
        <f>IFERROR(VLOOKUP($C72,FS_별도!$A:$AL,D$2,FALSE),0)</f>
        <v>10.84</v>
      </c>
      <c r="E72" s="722">
        <f>IFERROR(VLOOKUP($C72,FS_별도!$A:$AL,E$2,FALSE),0)</f>
        <v>9.5299999999999994</v>
      </c>
      <c r="F72" s="722">
        <f>IFERROR(VLOOKUP($C72,FS_별도!$A:$AL,F$2,FALSE),0)</f>
        <v>9.06</v>
      </c>
      <c r="G72" s="722">
        <f>IFERROR(VLOOKUP($C72,FS_별도!$A:$AL,G$2,FALSE),0)</f>
        <v>11.33</v>
      </c>
      <c r="H72" s="722">
        <f>IFERROR(VLOOKUP($C72,FS_별도!$A:$AL,H$2,FALSE),0)</f>
        <v>17.739999999999998</v>
      </c>
      <c r="I72" s="722">
        <f>IFERROR(VLOOKUP($C72,FS_별도!$A:$AL,I$2,FALSE),0)</f>
        <v>17.77</v>
      </c>
      <c r="J72" s="722">
        <f>IFERROR(VLOOKUP($C72,FS_별도!$A:$AL,J$2,FALSE),0)</f>
        <v>13.13</v>
      </c>
      <c r="K72" s="722">
        <f>IFERROR(VLOOKUP($C72,FS_별도!$A:$AL,K$2,FALSE),0)</f>
        <v>22.68</v>
      </c>
      <c r="L72" s="722">
        <f>IFERROR(VLOOKUP($C72,FS_별도!$A:$AL,L$2,FALSE),0)</f>
        <v>93.09</v>
      </c>
      <c r="M72" s="721">
        <f>IFERROR(VLOOKUP($C72,FS_별도!$A:$AL,M$2,FALSE),0)</f>
        <v>59.66</v>
      </c>
      <c r="N72" s="721">
        <f>IFERROR(VLOOKUP($C72,FS_별도!$A:$AL,N$2,FALSE),0)</f>
        <v>72.95</v>
      </c>
      <c r="O72" s="721">
        <f>IFERROR(VLOOKUP($C72,'FS_별도(분기누적)'!$A:$BS,O$2,FALSE),0)</f>
        <v>63.62</v>
      </c>
      <c r="P72" s="720">
        <f>IFERROR(VLOOKUP($C72,'FS_별도(분기누적)'!$A:$BS,P$2,FALSE),0)</f>
        <v>76.790000000000006</v>
      </c>
      <c r="Q72" s="57">
        <f>Q73*Q22/365</f>
        <v>0</v>
      </c>
      <c r="R72" s="57">
        <f>R73*R22/365</f>
        <v>0</v>
      </c>
      <c r="S72" s="57">
        <f>S73*S22/365</f>
        <v>0</v>
      </c>
      <c r="T72" s="57"/>
      <c r="U72" s="57"/>
      <c r="V72" s="83"/>
    </row>
    <row r="73" spans="2:26" ht="12.75" customHeight="1">
      <c r="B73" s="31" t="s">
        <v>275</v>
      </c>
      <c r="C73" s="31" t="s">
        <v>49</v>
      </c>
      <c r="D73" s="134"/>
      <c r="E73" s="134">
        <f t="shared" ref="E73:N73" si="39">AVERAGE(E72,D72)/E22*365</f>
        <v>17.171809321446716</v>
      </c>
      <c r="F73" s="134">
        <f t="shared" si="39"/>
        <v>21.367143217029852</v>
      </c>
      <c r="G73" s="134">
        <f t="shared" si="39"/>
        <v>16.434107671244977</v>
      </c>
      <c r="H73" s="134">
        <f t="shared" si="39"/>
        <v>11.260267430754537</v>
      </c>
      <c r="I73" s="134">
        <f t="shared" si="39"/>
        <v>13.835261843256975</v>
      </c>
      <c r="J73" s="134">
        <f t="shared" si="39"/>
        <v>11.362583115051379</v>
      </c>
      <c r="K73" s="134">
        <f t="shared" si="39"/>
        <v>13.84104242116187</v>
      </c>
      <c r="L73" s="134">
        <f t="shared" si="39"/>
        <v>28.688625315699429</v>
      </c>
      <c r="M73" s="134">
        <f t="shared" si="39"/>
        <v>29.737870964989011</v>
      </c>
      <c r="N73" s="134">
        <f t="shared" si="39"/>
        <v>27.906466565962898</v>
      </c>
      <c r="O73" s="134">
        <f>AVERAGE(O72,M72)/(O22*IF(RIGHT(O$3,2)="1Q",4,IF(RIGHT(O$3,2)="2Q",2,IF(RIGHT(O$3,2)="3Q",4/3,"0"))))*365</f>
        <v>26.837082806498554</v>
      </c>
      <c r="P73" s="133">
        <f>AVERAGE(P72,N72)/(P22*IF(RIGHT(P$3,2)="1Q",4,IF(RIGHT(P$3,2)="2Q",2,IF(RIGHT(P$3,2)="3Q",4/3,"0"))))*365</f>
        <v>27.294251013763208</v>
      </c>
      <c r="Q73" s="132">
        <f>AVERAGE(J73:N73)</f>
        <v>22.307317676572918</v>
      </c>
      <c r="R73" s="132">
        <f>Q73</f>
        <v>22.307317676572918</v>
      </c>
      <c r="S73" s="132">
        <f>R73</f>
        <v>22.307317676572918</v>
      </c>
      <c r="T73" s="132"/>
      <c r="U73" s="132"/>
      <c r="V73" s="83" t="s">
        <v>5342</v>
      </c>
    </row>
    <row r="74" spans="2:26" ht="12.75" customHeight="1">
      <c r="B74" s="31" t="s">
        <v>326</v>
      </c>
      <c r="C74" s="31" t="s">
        <v>5352</v>
      </c>
      <c r="D74" s="722">
        <f>IFERROR(VLOOKUP($C74,FS_별도!$A:$AL,D$2,FALSE),0)</f>
        <v>3.39</v>
      </c>
      <c r="E74" s="722">
        <f>IFERROR(VLOOKUP($C74,FS_별도!$A:$AL,E$2,FALSE),0)</f>
        <v>1.1000000000000001</v>
      </c>
      <c r="F74" s="722">
        <f>IFERROR(VLOOKUP($C74,FS_별도!$A:$AL,F$2,FALSE),0)</f>
        <v>0</v>
      </c>
      <c r="G74" s="722">
        <f>IFERROR(VLOOKUP($C74,FS_별도!$A:$AL,G$2,FALSE),0)</f>
        <v>0</v>
      </c>
      <c r="H74" s="722">
        <f>IFERROR(VLOOKUP($C74,FS_별도!$A:$AL,H$2,FALSE),0)</f>
        <v>0</v>
      </c>
      <c r="I74" s="722">
        <f>IFERROR(VLOOKUP($C74,FS_별도!$A:$AL,I$2,FALSE),0)</f>
        <v>0</v>
      </c>
      <c r="J74" s="722">
        <f>IFERROR(VLOOKUP($C74,FS_별도!$A:$AL,J$2,FALSE),0)</f>
        <v>0</v>
      </c>
      <c r="K74" s="722">
        <f>IFERROR(VLOOKUP($C74,FS_별도!$A:$AL,K$2,FALSE),0)</f>
        <v>0</v>
      </c>
      <c r="L74" s="722">
        <f>IFERROR(VLOOKUP($C74,FS_별도!$A:$AL,L$2,FALSE),0)</f>
        <v>0.01</v>
      </c>
      <c r="M74" s="721">
        <f>IFERROR(VLOOKUP($C74,FS_별도!$A:$AL,M$2,FALSE),0)</f>
        <v>0.01</v>
      </c>
      <c r="N74" s="721">
        <f>IFERROR(VLOOKUP($C74,FS_별도!$A:$AL,N$2,FALSE),0)</f>
        <v>4.8899999999999997</v>
      </c>
      <c r="O74" s="721">
        <f>IFERROR(VLOOKUP($C74,'FS_별도(분기누적)'!$A:$BS,O$2,FALSE),0)</f>
        <v>0.01</v>
      </c>
      <c r="P74" s="720">
        <f>IFERROR(VLOOKUP($C74,'FS_별도(분기누적)'!$A:$BS,P$2,FALSE),0)</f>
        <v>0.06</v>
      </c>
      <c r="Q74" s="57">
        <f>Q75*Q22/365</f>
        <v>0</v>
      </c>
      <c r="R74" s="57">
        <f>R75*R22/365</f>
        <v>0</v>
      </c>
      <c r="S74" s="57">
        <f>S75*S22/365</f>
        <v>0</v>
      </c>
      <c r="T74" s="132"/>
      <c r="U74" s="132"/>
      <c r="V74" s="83"/>
    </row>
    <row r="75" spans="2:26" ht="12.75" customHeight="1">
      <c r="B75" s="31" t="s">
        <v>275</v>
      </c>
      <c r="C75" s="31" t="s">
        <v>49</v>
      </c>
      <c r="D75" s="134"/>
      <c r="E75" s="134">
        <f t="shared" ref="E75:N75" si="40">AVERAGE(E74,D74)/E24*365</f>
        <v>3.5408564514735117</v>
      </c>
      <c r="F75" s="134">
        <f t="shared" si="40"/>
        <v>1.16221849128698</v>
      </c>
      <c r="G75" s="134">
        <f t="shared" si="40"/>
        <v>0</v>
      </c>
      <c r="H75" s="134">
        <f t="shared" si="40"/>
        <v>0</v>
      </c>
      <c r="I75" s="134">
        <f t="shared" si="40"/>
        <v>0</v>
      </c>
      <c r="J75" s="134">
        <f t="shared" si="40"/>
        <v>0</v>
      </c>
      <c r="K75" s="134">
        <f t="shared" si="40"/>
        <v>0</v>
      </c>
      <c r="L75" s="134">
        <f t="shared" si="40"/>
        <v>2.8089022963738229E-3</v>
      </c>
      <c r="M75" s="134">
        <f t="shared" si="40"/>
        <v>3.3221079457540726E-3</v>
      </c>
      <c r="N75" s="134">
        <f t="shared" si="40"/>
        <v>0.87474322605888677</v>
      </c>
      <c r="O75" s="134">
        <f>AVERAGE(O74,M74)/(O24*IF(RIGHT(O$3,2)="1Q",4,IF(RIGHT(O$3,2)="2Q",2,IF(RIGHT(O$3,2)="3Q",4/3,"0"))))*365</f>
        <v>3.5088056602322541E-3</v>
      </c>
      <c r="P75" s="133">
        <f>AVERAGE(P74,N74)/(P24*IF(RIGHT(P$3,2)="1Q",4,IF(RIGHT(P$3,2)="2Q",2,IF(RIGHT(P$3,2)="3Q",4/3,"0"))))*365</f>
        <v>0.92309225047003995</v>
      </c>
      <c r="Q75" s="132">
        <f>AVERAGE(J75:N75)</f>
        <v>0.17617484726020294</v>
      </c>
      <c r="R75" s="132">
        <f>Q75</f>
        <v>0.17617484726020294</v>
      </c>
      <c r="S75" s="132">
        <f>R75</f>
        <v>0.17617484726020294</v>
      </c>
      <c r="T75" s="132"/>
      <c r="U75" s="132"/>
      <c r="V75" s="83"/>
    </row>
    <row r="76" spans="2:26" ht="12.75" customHeight="1">
      <c r="B76" s="31" t="s">
        <v>321</v>
      </c>
      <c r="C76" s="135" t="s">
        <v>4164</v>
      </c>
      <c r="D76" s="109">
        <f>IFERROR(VLOOKUP($C76,FS_별도!$A:$AL,D$2,FALSE),0)</f>
        <v>0</v>
      </c>
      <c r="E76" s="109">
        <f>IFERROR(VLOOKUP($C76,FS_별도!$A:$AL,E$2,FALSE),0)</f>
        <v>4.2</v>
      </c>
      <c r="F76" s="109">
        <f>IFERROR(VLOOKUP($C76,FS_별도!$A:$AL,F$2,FALSE),0)</f>
        <v>0</v>
      </c>
      <c r="G76" s="109">
        <f>IFERROR(VLOOKUP($C76,FS_별도!$A:$AL,G$2,FALSE),0)</f>
        <v>0</v>
      </c>
      <c r="H76" s="109">
        <f>IFERROR(VLOOKUP($C76,FS_별도!$A:$AL,H$2,FALSE),0)</f>
        <v>0</v>
      </c>
      <c r="I76" s="109">
        <f>IFERROR(VLOOKUP($C76,FS_별도!$A:$AL,I$2,FALSE),0)</f>
        <v>0</v>
      </c>
      <c r="J76" s="109">
        <f>IFERROR(VLOOKUP($C76,FS_별도!$A:$AL,J$2,FALSE),0)</f>
        <v>0</v>
      </c>
      <c r="K76" s="109">
        <f>IFERROR(VLOOKUP($C76,FS_별도!$A:$AL,K$2,FALSE),0)</f>
        <v>0</v>
      </c>
      <c r="L76" s="109">
        <f>IFERROR(VLOOKUP($C76,FS_별도!$A:$AL,L$2,FALSE),0)</f>
        <v>83.17</v>
      </c>
      <c r="M76" s="108">
        <f>IFERROR(VLOOKUP($C76,FS_별도!$A:$AL,M$2,FALSE),0)</f>
        <v>48.8</v>
      </c>
      <c r="N76" s="108">
        <f>IFERROR(VLOOKUP($C76,FS_별도!$A:$AL,N$2,FALSE),0)</f>
        <v>35.83</v>
      </c>
      <c r="O76" s="108">
        <f>IFERROR(VLOOKUP($C76,'FS_별도(분기누적)'!$A:$BS,O$2,FALSE),0)</f>
        <v>29.91</v>
      </c>
      <c r="P76" s="107">
        <f>IFERROR(VLOOKUP($C76,'FS_별도(분기누적)'!$A:$BS,P$2,FALSE),0)</f>
        <v>40.11</v>
      </c>
      <c r="Q76" s="81">
        <f>Q77*Q24/365</f>
        <v>0</v>
      </c>
      <c r="R76" s="81">
        <f>R77*R24/365</f>
        <v>0</v>
      </c>
      <c r="S76" s="81">
        <f>S77*S24/365</f>
        <v>0</v>
      </c>
      <c r="T76" s="81"/>
      <c r="U76" s="81"/>
      <c r="V76" s="83"/>
    </row>
    <row r="77" spans="2:26" ht="12.75" customHeight="1">
      <c r="B77" s="31" t="s">
        <v>275</v>
      </c>
      <c r="C77" s="31" t="s">
        <v>49</v>
      </c>
      <c r="D77" s="134"/>
      <c r="E77" s="134">
        <f t="shared" ref="E77:N77" si="41">AVERAGE(E76,D76)/E22*365</f>
        <v>3.540579241535406</v>
      </c>
      <c r="F77" s="134">
        <f t="shared" si="41"/>
        <v>4.8274341856657008</v>
      </c>
      <c r="G77" s="134">
        <f t="shared" si="41"/>
        <v>0</v>
      </c>
      <c r="H77" s="134">
        <f t="shared" si="41"/>
        <v>0</v>
      </c>
      <c r="I77" s="134">
        <f t="shared" si="41"/>
        <v>0</v>
      </c>
      <c r="J77" s="134">
        <f t="shared" si="41"/>
        <v>0</v>
      </c>
      <c r="K77" s="134">
        <f t="shared" si="41"/>
        <v>0</v>
      </c>
      <c r="L77" s="134">
        <f t="shared" si="41"/>
        <v>20.610114602286615</v>
      </c>
      <c r="M77" s="134">
        <f t="shared" si="41"/>
        <v>25.692352414072666</v>
      </c>
      <c r="N77" s="134">
        <f t="shared" si="41"/>
        <v>17.809548793284364</v>
      </c>
      <c r="O77" s="134">
        <f>AVERAGE(O76,M76)/(O22*IF(RIGHT(O$3,2)="1Q",4,IF(RIGHT(O$3,2)="2Q",2,IF(RIGHT(O$3,2)="3Q",4/3,"0"))))*365</f>
        <v>17.134545649736381</v>
      </c>
      <c r="P77" s="133">
        <f>AVERAGE(P76,N76)/(P22*IF(RIGHT(P$3,2)="1Q",4,IF(RIGHT(P$3,2)="2Q",2,IF(RIGHT(P$3,2)="3Q",4/3,"0"))))*365</f>
        <v>13.842162561674757</v>
      </c>
      <c r="Q77" s="132">
        <f>AVERAGE(J77:N77)</f>
        <v>12.82240316192873</v>
      </c>
      <c r="R77" s="132">
        <f>Q77</f>
        <v>12.82240316192873</v>
      </c>
      <c r="S77" s="132">
        <f>R77</f>
        <v>12.82240316192873</v>
      </c>
      <c r="T77" s="132"/>
      <c r="U77" s="132"/>
      <c r="V77" s="83" t="s">
        <v>5342</v>
      </c>
      <c r="W77" s="474"/>
    </row>
    <row r="78" spans="2:26" ht="12.75" customHeight="1">
      <c r="B78" s="31" t="s">
        <v>4364</v>
      </c>
      <c r="C78" s="31" t="s">
        <v>4365</v>
      </c>
      <c r="D78" s="722">
        <f>IFERROR(VLOOKUP($C78,FS_별도!$A:$AL,D$2,FALSE),0)</f>
        <v>0</v>
      </c>
      <c r="E78" s="722">
        <f>IFERROR(VLOOKUP($C78,FS_별도!$A:$AL,E$2,FALSE),0)</f>
        <v>0.11</v>
      </c>
      <c r="F78" s="722">
        <f>IFERROR(VLOOKUP($C78,FS_별도!$A:$AL,F$2,FALSE),0)</f>
        <v>0.22</v>
      </c>
      <c r="G78" s="722">
        <f>IFERROR(VLOOKUP($C78,FS_별도!$A:$AL,G$2,FALSE),0)</f>
        <v>0</v>
      </c>
      <c r="H78" s="722">
        <f>IFERROR(VLOOKUP($C78,FS_별도!$A:$AL,H$2,FALSE),0)</f>
        <v>0</v>
      </c>
      <c r="I78" s="722">
        <f>IFERROR(VLOOKUP($C78,FS_별도!$A:$AL,I$2,FALSE),0)</f>
        <v>0</v>
      </c>
      <c r="J78" s="722">
        <f>IFERROR(VLOOKUP($C78,FS_별도!$A:$AL,J$2,FALSE),0)</f>
        <v>0</v>
      </c>
      <c r="K78" s="722">
        <f>IFERROR(VLOOKUP($C78,FS_별도!$A:$AL,K$2,FALSE),0)</f>
        <v>0</v>
      </c>
      <c r="L78" s="722">
        <f>IFERROR(VLOOKUP($C78,FS_별도!$A:$AL,L$2,FALSE),0)</f>
        <v>4.37</v>
      </c>
      <c r="M78" s="721">
        <f>IFERROR(VLOOKUP($C78,FS_별도!$A:$AL,M$2,FALSE),0)</f>
        <v>0.4</v>
      </c>
      <c r="N78" s="721">
        <f>IFERROR(VLOOKUP($C78,FS_별도!$A:$AL,N$2,FALSE),0)</f>
        <v>4.84</v>
      </c>
      <c r="O78" s="721">
        <f>IFERROR(VLOOKUP($C78,'FS_별도(분기누적)'!$A:$BS,O$2,FALSE),0)</f>
        <v>0.37</v>
      </c>
      <c r="P78" s="720">
        <f>IFERROR(VLOOKUP($C78,'FS_별도(분기누적)'!$A:$BS,P$2,FALSE),0)</f>
        <v>3.46</v>
      </c>
      <c r="Q78" s="101">
        <f>N78</f>
        <v>4.84</v>
      </c>
      <c r="R78" s="101">
        <f>Q78</f>
        <v>4.84</v>
      </c>
      <c r="S78" s="101">
        <f>R78</f>
        <v>4.84</v>
      </c>
      <c r="T78" s="101"/>
      <c r="U78" s="101"/>
      <c r="V78" s="83"/>
      <c r="W78" s="474"/>
    </row>
    <row r="79" spans="2:26" ht="12.75" customHeight="1">
      <c r="B79" s="31" t="s">
        <v>132</v>
      </c>
      <c r="C79" s="31" t="s">
        <v>49</v>
      </c>
      <c r="D79" s="724">
        <f t="shared" ref="D79:P79" si="42">D81-D62-D63-D72-D76-D78</f>
        <v>6.0099999999999945</v>
      </c>
      <c r="E79" s="109">
        <f t="shared" si="42"/>
        <v>7.0699999999999967</v>
      </c>
      <c r="F79" s="109">
        <f t="shared" si="42"/>
        <v>1.9600000000000086</v>
      </c>
      <c r="G79" s="109">
        <f t="shared" si="42"/>
        <v>11.609999999999998</v>
      </c>
      <c r="H79" s="109">
        <f t="shared" si="42"/>
        <v>8.3299999999999947</v>
      </c>
      <c r="I79" s="109">
        <f t="shared" si="42"/>
        <v>6.9100000000000072</v>
      </c>
      <c r="J79" s="109">
        <f t="shared" si="42"/>
        <v>22.32</v>
      </c>
      <c r="K79" s="109">
        <f t="shared" si="42"/>
        <v>3.8799999999999741</v>
      </c>
      <c r="L79" s="109">
        <f t="shared" si="42"/>
        <v>14.850000000000012</v>
      </c>
      <c r="M79" s="108">
        <f t="shared" si="42"/>
        <v>17.109999999999978</v>
      </c>
      <c r="N79" s="108">
        <f t="shared" si="42"/>
        <v>9.4799999999999933</v>
      </c>
      <c r="O79" s="108">
        <f t="shared" si="42"/>
        <v>9.5100000000000282</v>
      </c>
      <c r="P79" s="107">
        <f t="shared" si="42"/>
        <v>359.07</v>
      </c>
      <c r="Q79" s="81">
        <f>Q80*Q22/365</f>
        <v>0</v>
      </c>
      <c r="R79" s="81">
        <f>R80*R22/365</f>
        <v>0</v>
      </c>
      <c r="S79" s="81">
        <f>S80*S22/365</f>
        <v>0</v>
      </c>
      <c r="T79" s="81"/>
      <c r="U79" s="81"/>
      <c r="V79" s="83"/>
    </row>
    <row r="80" spans="2:26" ht="12.75" customHeight="1">
      <c r="B80" s="31" t="s">
        <v>275</v>
      </c>
      <c r="C80" s="31" t="s">
        <v>49</v>
      </c>
      <c r="D80" s="134"/>
      <c r="E80" s="134">
        <f t="shared" ref="E80:N80" si="43">AVERAGE(E79,D79)/E22*365</f>
        <v>11.026375352210255</v>
      </c>
      <c r="F80" s="134">
        <f t="shared" si="43"/>
        <v>10.378983499181262</v>
      </c>
      <c r="G80" s="134">
        <f t="shared" si="43"/>
        <v>10.937265380029151</v>
      </c>
      <c r="H80" s="134">
        <f t="shared" si="43"/>
        <v>7.7237610102939582</v>
      </c>
      <c r="I80" s="134">
        <f t="shared" si="43"/>
        <v>5.9377468457120894</v>
      </c>
      <c r="J80" s="134">
        <f t="shared" si="43"/>
        <v>10.748488817247635</v>
      </c>
      <c r="K80" s="134">
        <f t="shared" si="43"/>
        <v>10.12664930004023</v>
      </c>
      <c r="L80" s="134">
        <f t="shared" si="43"/>
        <v>4.6414265540558857</v>
      </c>
      <c r="M80" s="134">
        <f t="shared" si="43"/>
        <v>6.2220776172900072</v>
      </c>
      <c r="N80" s="134">
        <f t="shared" si="43"/>
        <v>5.5956032425077487</v>
      </c>
      <c r="O80" s="134">
        <f>AVERAGE(O79,M79)/(O22*IF(RIGHT(O$3,2)="1Q",4,IF(RIGHT(O$3,2)="2Q",2,IF(RIGHT(O$3,2)="3Q",4/3,"0"))))*365</f>
        <v>5.7949638571462652</v>
      </c>
      <c r="P80" s="133">
        <f>AVERAGE(P79,N79)/(P22*IF(RIGHT(P$3,2)="1Q",4,IF(RIGHT(P$3,2)="2Q",2,IF(RIGHT(P$3,2)="3Q",4/3,"0"))))*365</f>
        <v>67.178417330856348</v>
      </c>
      <c r="Q80" s="132">
        <f>AVERAGE(J80:N80)</f>
        <v>7.4668491062283007</v>
      </c>
      <c r="R80" s="132">
        <f>Q80</f>
        <v>7.4668491062283007</v>
      </c>
      <c r="S80" s="132">
        <f>R80</f>
        <v>7.4668491062283007</v>
      </c>
      <c r="T80" s="132"/>
      <c r="U80" s="132"/>
      <c r="V80" s="83" t="s">
        <v>5342</v>
      </c>
    </row>
    <row r="81" spans="2:29" ht="12.75" customHeight="1">
      <c r="B81" s="80" t="s">
        <v>317</v>
      </c>
      <c r="C81" s="80" t="s">
        <v>4165</v>
      </c>
      <c r="D81" s="87">
        <f>IFERROR(VLOOKUP($C81,FS_별도!$A:$AL,D$2,FALSE),0)</f>
        <v>187.76</v>
      </c>
      <c r="E81" s="87">
        <f>IFERROR(VLOOKUP($C81,FS_별도!$A:$AL,E$2,FALSE),0)</f>
        <v>202.41</v>
      </c>
      <c r="F81" s="87">
        <f>IFERROR(VLOOKUP($C81,FS_별도!$A:$AL,F$2,FALSE),0)</f>
        <v>209.6</v>
      </c>
      <c r="G81" s="87">
        <f>IFERROR(VLOOKUP($C81,FS_별도!$A:$AL,G$2,FALSE),0)</f>
        <v>228.54</v>
      </c>
      <c r="H81" s="87">
        <f>IFERROR(VLOOKUP($C81,FS_별도!$A:$AL,H$2,FALSE),0)</f>
        <v>354.56</v>
      </c>
      <c r="I81" s="87">
        <f>IFERROR(VLOOKUP($C81,FS_별도!$A:$AL,I$2,FALSE),0)</f>
        <v>168.49</v>
      </c>
      <c r="J81" s="87">
        <f>IFERROR(VLOOKUP($C81,FS_별도!$A:$AL,J$2,FALSE),0)</f>
        <v>211.51</v>
      </c>
      <c r="K81" s="87">
        <f>IFERROR(VLOOKUP($C81,FS_별도!$A:$AL,K$2,FALSE),0)</f>
        <v>212.39</v>
      </c>
      <c r="L81" s="87">
        <f>IFERROR(VLOOKUP($C81,FS_별도!$A:$AL,L$2,FALSE),0)</f>
        <v>377.54</v>
      </c>
      <c r="M81" s="86">
        <f>IFERROR(VLOOKUP($C81,FS_별도!$A:$AL,M$2,FALSE),0)</f>
        <v>343.34</v>
      </c>
      <c r="N81" s="86">
        <f>IFERROR(VLOOKUP($C81,FS_별도!$A:$AL,N$2,FALSE),0)</f>
        <v>264.7</v>
      </c>
      <c r="O81" s="86">
        <f>IFERROR(VLOOKUP($C81,'FS_별도(분기누적)'!$A:$BS,O$2,FALSE),0)</f>
        <v>344.16</v>
      </c>
      <c r="P81" s="85">
        <f>IFERROR(VLOOKUP($C81,'FS_별도(분기누적)'!$A:$BS,P$2,FALSE),0)</f>
        <v>561.75</v>
      </c>
      <c r="Q81" s="75">
        <f>Q62+Q63+Q72+Q76+Q79+Q78+Q74</f>
        <v>319.68</v>
      </c>
      <c r="R81" s="75">
        <f>R62+R63+R72+R76+R79+R78+R74</f>
        <v>394.91950000000003</v>
      </c>
      <c r="S81" s="75">
        <f>S62+S63+S72+S76+S79+S78+S74</f>
        <v>456.57203750000002</v>
      </c>
      <c r="T81" s="75"/>
      <c r="U81" s="75"/>
      <c r="V81" s="83"/>
    </row>
    <row r="82" spans="2:29" ht="12.75" customHeight="1">
      <c r="B82" s="31" t="s">
        <v>315</v>
      </c>
      <c r="C82" s="31" t="s">
        <v>3712</v>
      </c>
      <c r="D82" s="722">
        <f>IFERROR(VLOOKUP($C82,FS_별도!$A:$AL,D$2,FALSE),0)</f>
        <v>0</v>
      </c>
      <c r="E82" s="722">
        <f>IFERROR(VLOOKUP($C82,FS_별도!$A:$AL,E$2,FALSE),0)</f>
        <v>0</v>
      </c>
      <c r="F82" s="722">
        <f>IFERROR(VLOOKUP($C82,FS_별도!$A:$AL,F$2,FALSE),0)</f>
        <v>0</v>
      </c>
      <c r="G82" s="722">
        <f>IFERROR(VLOOKUP($C82,FS_별도!$A:$AL,G$2,FALSE),0)</f>
        <v>0</v>
      </c>
      <c r="H82" s="722">
        <f>IFERROR(VLOOKUP($C82,FS_별도!$A:$AL,H$2,FALSE),0)</f>
        <v>0</v>
      </c>
      <c r="I82" s="722">
        <f>IFERROR(VLOOKUP($C82,FS_별도!$A:$AL,I$2,FALSE),0)</f>
        <v>0</v>
      </c>
      <c r="J82" s="722">
        <f>IFERROR(VLOOKUP($C82,FS_별도!$A:$AL,J$2,FALSE),0)</f>
        <v>0</v>
      </c>
      <c r="K82" s="722">
        <f>IFERROR(VLOOKUP($C82,FS_별도!$A:$AL,K$2,FALSE),0)</f>
        <v>0</v>
      </c>
      <c r="L82" s="722">
        <f>IFERROR(VLOOKUP($C82,FS_별도!$A:$AL,L$2,FALSE),0)</f>
        <v>0</v>
      </c>
      <c r="M82" s="721">
        <f>IFERROR(VLOOKUP($C82,FS_별도!$A:$AL,M$2,FALSE),0)</f>
        <v>0</v>
      </c>
      <c r="N82" s="721">
        <f>IFERROR(VLOOKUP($C82,FS_별도!$A:$AL,N$2,FALSE),0)</f>
        <v>0</v>
      </c>
      <c r="O82" s="721">
        <f>IFERROR(VLOOKUP($C82,'FS_별도(분기누적)'!$A:$BS,O$2,FALSE),0)</f>
        <v>0</v>
      </c>
      <c r="P82" s="720">
        <f>IFERROR(VLOOKUP($C82,'FS_별도(분기누적)'!$A:$BS,P$2,FALSE),0)</f>
        <v>0</v>
      </c>
      <c r="Q82" s="57">
        <f>N82</f>
        <v>0</v>
      </c>
      <c r="R82" s="57">
        <f>Q82</f>
        <v>0</v>
      </c>
      <c r="S82" s="57">
        <f>R82</f>
        <v>0</v>
      </c>
      <c r="T82" s="57"/>
      <c r="U82" s="57"/>
      <c r="V82" s="83"/>
    </row>
    <row r="83" spans="2:29" ht="12.75" customHeight="1">
      <c r="B83" s="31" t="s">
        <v>313</v>
      </c>
      <c r="C83" s="31" t="s">
        <v>3695</v>
      </c>
      <c r="D83" s="722">
        <f>IFERROR(VLOOKUP($C83,FS_별도!$A:$AL,D$2,FALSE),0)</f>
        <v>0</v>
      </c>
      <c r="E83" s="722">
        <f>IFERROR(VLOOKUP($C83,FS_별도!$A:$AL,E$2,FALSE),0)</f>
        <v>0</v>
      </c>
      <c r="F83" s="722">
        <f>IFERROR(VLOOKUP($C83,FS_별도!$A:$AL,F$2,FALSE),0)</f>
        <v>0</v>
      </c>
      <c r="G83" s="722">
        <f>IFERROR(VLOOKUP($C83,FS_별도!$A:$AL,G$2,FALSE),0)</f>
        <v>0</v>
      </c>
      <c r="H83" s="722">
        <f>IFERROR(VLOOKUP($C83,FS_별도!$A:$AL,H$2,FALSE),0)</f>
        <v>0</v>
      </c>
      <c r="I83" s="722">
        <f>IFERROR(VLOOKUP($C83,FS_별도!$A:$AL,I$2,FALSE),0)</f>
        <v>0</v>
      </c>
      <c r="J83" s="722">
        <f>IFERROR(VLOOKUP($C83,FS_별도!$A:$AL,J$2,FALSE),0)</f>
        <v>0</v>
      </c>
      <c r="K83" s="722">
        <f>IFERROR(VLOOKUP($C83,FS_별도!$A:$AL,K$2,FALSE),0)</f>
        <v>0</v>
      </c>
      <c r="L83" s="157">
        <f>IFERROR(VLOOKUP($C83,FS_별도!$A:$AL,L$2,FALSE),0)</f>
        <v>0</v>
      </c>
      <c r="M83" s="721">
        <f>IFERROR(VLOOKUP($C83,FS_별도!$A:$AL,M$2,FALSE),0)</f>
        <v>0</v>
      </c>
      <c r="N83" s="721">
        <f>IFERROR(VLOOKUP($C83,FS_별도!$A:$AL,N$2,FALSE),0)</f>
        <v>0</v>
      </c>
      <c r="O83" s="721">
        <f>IFERROR(VLOOKUP($C83,'FS_별도(분기누적)'!$A:$BS,O$2,FALSE),0)</f>
        <v>0</v>
      </c>
      <c r="P83" s="720">
        <f>IFERROR(VLOOKUP($C83,'FS_별도(분기누적)'!$A:$BS,P$2,FALSE),0)</f>
        <v>0</v>
      </c>
      <c r="Q83" s="101">
        <f>N83-Q172</f>
        <v>0</v>
      </c>
      <c r="R83" s="101">
        <f>Q83-R172</f>
        <v>0</v>
      </c>
      <c r="S83" s="101">
        <f>R83-S172</f>
        <v>0</v>
      </c>
      <c r="T83" s="101"/>
      <c r="U83" s="101"/>
      <c r="V83" s="83"/>
    </row>
    <row r="84" spans="2:29" ht="12.75" customHeight="1">
      <c r="B84" s="31" t="s">
        <v>311</v>
      </c>
      <c r="C84" s="135" t="s">
        <v>5351</v>
      </c>
      <c r="D84" s="722">
        <f>IFERROR(VLOOKUP($C84,FS_별도!$A:$AL,D$2,FALSE),0)</f>
        <v>63.35</v>
      </c>
      <c r="E84" s="722">
        <f>IFERROR(VLOOKUP($C84,FS_별도!$A:$AL,E$2,FALSE),0)</f>
        <v>63.35</v>
      </c>
      <c r="F84" s="722">
        <f>IFERROR(VLOOKUP($C84,FS_별도!$A:$AL,F$2,FALSE),0)</f>
        <v>63.35</v>
      </c>
      <c r="G84" s="722">
        <f>IFERROR(VLOOKUP($C84,FS_별도!$A:$AL,G$2,FALSE),0)</f>
        <v>63.35</v>
      </c>
      <c r="H84" s="722">
        <f>IFERROR(VLOOKUP($C84,FS_별도!$A:$AL,H$2,FALSE),0)</f>
        <v>92.9</v>
      </c>
      <c r="I84" s="722">
        <f>IFERROR(VLOOKUP($C84,FS_별도!$A:$AL,I$2,FALSE),0)</f>
        <v>92.9</v>
      </c>
      <c r="J84" s="722">
        <f>IFERROR(VLOOKUP($C84,FS_별도!$A:$AL,J$2,FALSE),0)</f>
        <v>92.9</v>
      </c>
      <c r="K84" s="722">
        <f>IFERROR(VLOOKUP($C84,FS_별도!$A:$AL,K$2,FALSE),0)</f>
        <v>92.9</v>
      </c>
      <c r="L84" s="157">
        <f>IFERROR(VLOOKUP($C84,FS_별도!$A:$AL,L$2,FALSE),0)</f>
        <v>171.58</v>
      </c>
      <c r="M84" s="721">
        <f>IFERROR(VLOOKUP($C84,FS_별도!$A:$AL,M$2,FALSE),0)</f>
        <v>171.58</v>
      </c>
      <c r="N84" s="721">
        <f>IFERROR(VLOOKUP($C84,FS_별도!$A:$AL,N$2,FALSE),0)</f>
        <v>171.58</v>
      </c>
      <c r="O84" s="721">
        <f>IFERROR(VLOOKUP($C84,'FS_별도(분기누적)'!$A:$BS,O$2,FALSE),0)</f>
        <v>171.58</v>
      </c>
      <c r="P84" s="720">
        <f>IFERROR(VLOOKUP($C84,'FS_별도(분기누적)'!$A:$BS,P$2,FALSE),0)</f>
        <v>142.03</v>
      </c>
      <c r="Q84" s="101">
        <f>N84</f>
        <v>171.58</v>
      </c>
      <c r="R84" s="101">
        <f>Q84</f>
        <v>171.58</v>
      </c>
      <c r="S84" s="101">
        <f>R84</f>
        <v>171.58</v>
      </c>
      <c r="T84" s="101"/>
      <c r="U84" s="101"/>
      <c r="V84" s="83"/>
    </row>
    <row r="85" spans="2:29" ht="12.75" customHeight="1">
      <c r="B85" s="31" t="s">
        <v>5350</v>
      </c>
      <c r="C85" s="135" t="s">
        <v>5349</v>
      </c>
      <c r="D85" s="722">
        <f>IFERROR(VLOOKUP($C85,FS_별도!$A:$AL,D$2,FALSE),0)</f>
        <v>115.82</v>
      </c>
      <c r="E85" s="722">
        <f>IFERROR(VLOOKUP($C85,FS_별도!$A:$AL,E$2,FALSE),0)</f>
        <v>111.42</v>
      </c>
      <c r="F85" s="722">
        <f>IFERROR(VLOOKUP($C85,FS_별도!$A:$AL,F$2,FALSE),0)</f>
        <v>107.02</v>
      </c>
      <c r="G85" s="722">
        <f>IFERROR(VLOOKUP($C85,FS_별도!$A:$AL,G$2,FALSE),0)</f>
        <v>102.62</v>
      </c>
      <c r="H85" s="722">
        <f>IFERROR(VLOOKUP($C85,FS_별도!$A:$AL,H$2,FALSE),0)</f>
        <v>98.21</v>
      </c>
      <c r="I85" s="722">
        <f>IFERROR(VLOOKUP($C85,FS_별도!$A:$AL,I$2,FALSE),0)</f>
        <v>368.01</v>
      </c>
      <c r="J85" s="722">
        <f>IFERROR(VLOOKUP($C85,FS_별도!$A:$AL,J$2,FALSE),0)</f>
        <v>354.96</v>
      </c>
      <c r="K85" s="722">
        <f>IFERROR(VLOOKUP($C85,FS_별도!$A:$AL,K$2,FALSE),0)</f>
        <v>332.51</v>
      </c>
      <c r="L85" s="157">
        <f>IFERROR(VLOOKUP($C85,FS_별도!$A:$AL,L$2,FALSE),0)</f>
        <v>542.16</v>
      </c>
      <c r="M85" s="721">
        <f>IFERROR(VLOOKUP($C85,FS_별도!$A:$AL,M$2,FALSE),0)</f>
        <v>514.46</v>
      </c>
      <c r="N85" s="721">
        <f>IFERROR(VLOOKUP($C85,FS_별도!$A:$AL,N$2,FALSE),0)</f>
        <v>494.15</v>
      </c>
      <c r="O85" s="721">
        <f>IFERROR(VLOOKUP($C85,'FS_별도(분기누적)'!$A:$BS,O$2,FALSE),0)</f>
        <v>504.36</v>
      </c>
      <c r="P85" s="720">
        <f>IFERROR(VLOOKUP($C85,'FS_별도(분기누적)'!$A:$BS,P$2,FALSE),0)</f>
        <v>265.33</v>
      </c>
      <c r="Q85" s="101">
        <f>N85</f>
        <v>494.15</v>
      </c>
      <c r="R85" s="101">
        <f>Q85</f>
        <v>494.15</v>
      </c>
      <c r="S85" s="101">
        <f>R85</f>
        <v>494.15</v>
      </c>
      <c r="T85" s="101"/>
      <c r="U85" s="101"/>
      <c r="V85" s="83"/>
    </row>
    <row r="86" spans="2:29" ht="12.75" customHeight="1">
      <c r="B86" s="31" t="s">
        <v>5348</v>
      </c>
      <c r="C86" s="135" t="s">
        <v>5347</v>
      </c>
      <c r="D86" s="722">
        <f>IFERROR(VLOOKUP($C86,FS_별도!$A:$AL,D$2,FALSE),0)-D84-D85</f>
        <v>250.39999999999998</v>
      </c>
      <c r="E86" s="722">
        <f>IFERROR(VLOOKUP($C86,FS_별도!$A:$AL,E$2,FALSE),0)-E84-E85</f>
        <v>176.21999999999997</v>
      </c>
      <c r="F86" s="722">
        <f>IFERROR(VLOOKUP($C86,FS_별도!$A:$AL,F$2,FALSE),0)-F84-F85</f>
        <v>101.77</v>
      </c>
      <c r="G86" s="722">
        <f>IFERROR(VLOOKUP($C86,FS_별도!$A:$AL,G$2,FALSE),0)-G84-G85</f>
        <v>275.89999999999998</v>
      </c>
      <c r="H86" s="722">
        <f>IFERROR(VLOOKUP($C86,FS_별도!$A:$AL,H$2,FALSE),0)-H84-H85</f>
        <v>654.12</v>
      </c>
      <c r="I86" s="722">
        <f>IFERROR(VLOOKUP($C86,FS_별도!$A:$AL,I$2,FALSE),0)-I84-I85</f>
        <v>603.29000000000008</v>
      </c>
      <c r="J86" s="722">
        <f>IFERROR(VLOOKUP($C86,FS_별도!$A:$AL,J$2,FALSE),0)-J84-J85</f>
        <v>596.41000000000008</v>
      </c>
      <c r="K86" s="722">
        <f>IFERROR(VLOOKUP($C86,FS_별도!$A:$AL,K$2,FALSE),0)-K84-K85</f>
        <v>463.18000000000006</v>
      </c>
      <c r="L86" s="157">
        <f>IFERROR(VLOOKUP($C86,FS_별도!$A:$AL,L$2,FALSE),0)-L84-L85</f>
        <v>907.55000000000007</v>
      </c>
      <c r="M86" s="721">
        <f>IFERROR(VLOOKUP($C86,FS_별도!$A:$AL,M$2,FALSE),0)-M84-M85</f>
        <v>880.13000000000011</v>
      </c>
      <c r="N86" s="721">
        <f>IFERROR(VLOOKUP($C86,FS_별도!$A:$AL,N$2,FALSE),0)-N84-N85</f>
        <v>553.20000000000016</v>
      </c>
      <c r="O86" s="721">
        <f>IFERROR(VLOOKUP($C86,'FS_별도(분기누적)'!$A:$BS,O$2,FALSE),0)-O84-O85</f>
        <v>828.07</v>
      </c>
      <c r="P86" s="720">
        <f>IFERROR(VLOOKUP($C86,'FS_별도(분기누적)'!$A:$BS,P$2,FALSE),0)-P84-P85</f>
        <v>453.45</v>
      </c>
      <c r="Q86" s="57">
        <f>Q216</f>
        <v>447.06000000000017</v>
      </c>
      <c r="R86" s="57">
        <f>R216</f>
        <v>372.04050000000018</v>
      </c>
      <c r="S86" s="57">
        <f>S216</f>
        <v>310.60796250000016</v>
      </c>
      <c r="T86" s="57"/>
      <c r="U86" s="57"/>
      <c r="V86" s="83"/>
    </row>
    <row r="87" spans="2:29" ht="12.75" customHeight="1">
      <c r="B87" s="31" t="s">
        <v>305</v>
      </c>
      <c r="C87" s="135" t="s">
        <v>3549</v>
      </c>
      <c r="D87" s="722">
        <f>IFERROR(VLOOKUP($C87,FS_별도!$A:$AL,D$2,FALSE),0)</f>
        <v>0</v>
      </c>
      <c r="E87" s="722">
        <f>IFERROR(VLOOKUP($C87,FS_별도!$A:$AL,E$2,FALSE),0)</f>
        <v>0</v>
      </c>
      <c r="F87" s="722">
        <f>IFERROR(VLOOKUP($C87,FS_별도!$A:$AL,F$2,FALSE),0)</f>
        <v>0</v>
      </c>
      <c r="G87" s="722">
        <f>IFERROR(VLOOKUP($C87,FS_별도!$A:$AL,G$2,FALSE),0)</f>
        <v>0</v>
      </c>
      <c r="H87" s="722">
        <f>IFERROR(VLOOKUP($C87,FS_별도!$A:$AL,H$2,FALSE),0)</f>
        <v>0</v>
      </c>
      <c r="I87" s="722">
        <f>IFERROR(VLOOKUP($C87,FS_별도!$A:$AL,I$2,FALSE),0)</f>
        <v>2.67</v>
      </c>
      <c r="J87" s="722">
        <f>IFERROR(VLOOKUP($C87,FS_별도!$A:$AL,J$2,FALSE),0)</f>
        <v>12.55</v>
      </c>
      <c r="K87" s="722">
        <f>IFERROR(VLOOKUP($C87,FS_별도!$A:$AL,K$2,FALSE),0)</f>
        <v>5.26</v>
      </c>
      <c r="L87" s="157">
        <f>IFERROR(VLOOKUP($C87,FS_별도!$A:$AL,L$2,FALSE),0)</f>
        <v>29.17</v>
      </c>
      <c r="M87" s="721">
        <f>IFERROR(VLOOKUP($C87,FS_별도!$A:$AL,M$2,FALSE),0)</f>
        <v>17.41</v>
      </c>
      <c r="N87" s="721">
        <f>IFERROR(VLOOKUP($C87,FS_별도!$A:$AL,N$2,FALSE),0)</f>
        <v>6.8</v>
      </c>
      <c r="O87" s="721">
        <f>IFERROR(VLOOKUP($C87,'FS_별도(분기누적)'!$A:$BS,O$2,FALSE),0)</f>
        <v>10.59</v>
      </c>
      <c r="P87" s="720">
        <f>IFERROR(VLOOKUP($C87,'FS_별도(분기누적)'!$A:$BS,P$2,FALSE),0)</f>
        <v>3.88</v>
      </c>
      <c r="Q87" s="101">
        <f>N87</f>
        <v>6.8</v>
      </c>
      <c r="R87" s="101">
        <f>Q87</f>
        <v>6.8</v>
      </c>
      <c r="S87" s="101">
        <f>R87</f>
        <v>6.8</v>
      </c>
      <c r="T87" s="57"/>
      <c r="U87" s="57"/>
      <c r="V87" s="83"/>
    </row>
    <row r="88" spans="2:29" ht="12.75" customHeight="1">
      <c r="B88" s="31" t="s">
        <v>303</v>
      </c>
      <c r="C88" s="135" t="s">
        <v>3814</v>
      </c>
      <c r="D88" s="722">
        <f>IFERROR(VLOOKUP($C88,FS_별도!$A:$AL,D$2,FALSE),0)</f>
        <v>1.08</v>
      </c>
      <c r="E88" s="722">
        <f>IFERROR(VLOOKUP($C88,FS_별도!$A:$AL,E$2,FALSE),0)</f>
        <v>1.41</v>
      </c>
      <c r="F88" s="722">
        <f>IFERROR(VLOOKUP($C88,FS_별도!$A:$AL,F$2,FALSE),0)</f>
        <v>1.04</v>
      </c>
      <c r="G88" s="722">
        <f>IFERROR(VLOOKUP($C88,FS_별도!$A:$AL,G$2,FALSE),0)</f>
        <v>0.85</v>
      </c>
      <c r="H88" s="722">
        <f>IFERROR(VLOOKUP($C88,FS_별도!$A:$AL,H$2,FALSE),0)</f>
        <v>4.1900000000000004</v>
      </c>
      <c r="I88" s="722">
        <f>IFERROR(VLOOKUP($C88,FS_별도!$A:$AL,I$2,FALSE),0)</f>
        <v>3.56</v>
      </c>
      <c r="J88" s="722">
        <f>IFERROR(VLOOKUP($C88,FS_별도!$A:$AL,J$2,FALSE),0)</f>
        <v>2.19</v>
      </c>
      <c r="K88" s="722">
        <f>IFERROR(VLOOKUP($C88,FS_별도!$A:$AL,K$2,FALSE),0)</f>
        <v>7.73</v>
      </c>
      <c r="L88" s="157">
        <f>IFERROR(VLOOKUP($C88,FS_별도!$A:$AL,L$2,FALSE),0)</f>
        <v>28.39</v>
      </c>
      <c r="M88" s="721">
        <f>IFERROR(VLOOKUP($C88,FS_별도!$A:$AL,M$2,FALSE),0)</f>
        <v>21.37</v>
      </c>
      <c r="N88" s="721">
        <f>IFERROR(VLOOKUP($C88,FS_별도!$A:$AL,N$2,FALSE),0)</f>
        <v>15.74</v>
      </c>
      <c r="O88" s="721">
        <f>IFERROR(VLOOKUP($C88,'FS_별도(분기누적)'!$A:$BS,O$2,FALSE),0)</f>
        <v>19.23</v>
      </c>
      <c r="P88" s="720">
        <f>IFERROR(VLOOKUP($C88,'FS_별도(분기누적)'!$A:$BS,P$2,FALSE),0)</f>
        <v>10.58</v>
      </c>
      <c r="Q88" s="101">
        <f>N88-Q155-Q156-Q171</f>
        <v>15.74</v>
      </c>
      <c r="R88" s="101">
        <f>Q88-R155-R156-R171</f>
        <v>15.74</v>
      </c>
      <c r="S88" s="101">
        <f>R88-S155-S156-S171</f>
        <v>15.74</v>
      </c>
      <c r="T88" s="101"/>
      <c r="U88" s="101"/>
      <c r="V88" s="83"/>
    </row>
    <row r="89" spans="2:29" ht="12.75" customHeight="1">
      <c r="B89" s="31" t="s">
        <v>301</v>
      </c>
      <c r="C89" s="135" t="s">
        <v>3562</v>
      </c>
      <c r="D89" s="722">
        <f>IFERROR(VLOOKUP($C89,FS_별도!$A:$AL,D$2,FALSE),0)</f>
        <v>19.489999999999998</v>
      </c>
      <c r="E89" s="722">
        <f>IFERROR(VLOOKUP($C89,FS_별도!$A:$AL,E$2,FALSE),0)</f>
        <v>15.46</v>
      </c>
      <c r="F89" s="722">
        <f>IFERROR(VLOOKUP($C89,FS_별도!$A:$AL,F$2,FALSE),0)</f>
        <v>9.9</v>
      </c>
      <c r="G89" s="722">
        <f>IFERROR(VLOOKUP($C89,FS_별도!$A:$AL,G$2,FALSE),0)</f>
        <v>8.77</v>
      </c>
      <c r="H89" s="722">
        <f>IFERROR(VLOOKUP($C89,FS_별도!$A:$AL,H$2,FALSE),0)</f>
        <v>13.65</v>
      </c>
      <c r="I89" s="722">
        <f>IFERROR(VLOOKUP($C89,FS_별도!$A:$AL,I$2,FALSE),0)</f>
        <v>25.1</v>
      </c>
      <c r="J89" s="722">
        <f>IFERROR(VLOOKUP($C89,FS_별도!$A:$AL,J$2,FALSE),0)</f>
        <v>26.42</v>
      </c>
      <c r="K89" s="722">
        <f>IFERROR(VLOOKUP($C89,FS_별도!$A:$AL,K$2,FALSE),0)</f>
        <v>39.799999999999997</v>
      </c>
      <c r="L89" s="157">
        <f>IFERROR(VLOOKUP($C89,FS_별도!$A:$AL,L$2,FALSE),0)</f>
        <v>66.13</v>
      </c>
      <c r="M89" s="721">
        <f>IFERROR(VLOOKUP($C89,FS_별도!$A:$AL,M$2,FALSE),0)</f>
        <v>131.15</v>
      </c>
      <c r="N89" s="721">
        <f>IFERROR(VLOOKUP($C89,FS_별도!$A:$AL,N$2,FALSE),0)</f>
        <v>115.09</v>
      </c>
      <c r="O89" s="721">
        <f>IFERROR(VLOOKUP($C89,'FS_별도(분기누적)'!$A:$BS,O$2,FALSE),0)</f>
        <v>105.34</v>
      </c>
      <c r="P89" s="720">
        <f>IFERROR(VLOOKUP($C89,'FS_별도(분기누적)'!$A:$BS,P$2,FALSE),0)</f>
        <v>108.79</v>
      </c>
      <c r="Q89" s="101">
        <f>N89</f>
        <v>115.09</v>
      </c>
      <c r="R89" s="101">
        <f>Q89</f>
        <v>115.09</v>
      </c>
      <c r="S89" s="101">
        <f>R89</f>
        <v>115.09</v>
      </c>
      <c r="T89" s="101"/>
      <c r="U89" s="101"/>
      <c r="V89" s="83"/>
    </row>
    <row r="90" spans="2:29" ht="12.75" customHeight="1">
      <c r="B90" s="31" t="s">
        <v>299</v>
      </c>
      <c r="C90" s="135"/>
      <c r="D90" s="722">
        <f t="shared" ref="D90:S90" si="44">SUM(D91:D93)</f>
        <v>0.56000000000000005</v>
      </c>
      <c r="E90" s="722">
        <f t="shared" si="44"/>
        <v>0.8</v>
      </c>
      <c r="F90" s="722">
        <f t="shared" si="44"/>
        <v>1.04</v>
      </c>
      <c r="G90" s="722">
        <f t="shared" si="44"/>
        <v>8.3699999999999992</v>
      </c>
      <c r="H90" s="722">
        <f t="shared" si="44"/>
        <v>13.05</v>
      </c>
      <c r="I90" s="722">
        <f t="shared" si="44"/>
        <v>7.52</v>
      </c>
      <c r="J90" s="722">
        <f t="shared" si="44"/>
        <v>1.73</v>
      </c>
      <c r="K90" s="722">
        <f t="shared" si="44"/>
        <v>4.18</v>
      </c>
      <c r="L90" s="157">
        <f t="shared" si="44"/>
        <v>14.13</v>
      </c>
      <c r="M90" s="721">
        <f t="shared" si="44"/>
        <v>10.95</v>
      </c>
      <c r="N90" s="721">
        <f t="shared" si="44"/>
        <v>0.6</v>
      </c>
      <c r="O90" s="721">
        <f t="shared" si="44"/>
        <v>3.08</v>
      </c>
      <c r="P90" s="720">
        <f t="shared" si="44"/>
        <v>0.42</v>
      </c>
      <c r="Q90" s="101">
        <f t="shared" si="44"/>
        <v>0.6</v>
      </c>
      <c r="R90" s="101">
        <f t="shared" si="44"/>
        <v>0.6</v>
      </c>
      <c r="S90" s="101">
        <f t="shared" si="44"/>
        <v>0.6</v>
      </c>
      <c r="T90" s="101"/>
      <c r="U90" s="101"/>
      <c r="V90" s="83"/>
    </row>
    <row r="91" spans="2:29" ht="12.75" customHeight="1">
      <c r="B91" s="31" t="s">
        <v>298</v>
      </c>
      <c r="C91" s="135" t="s">
        <v>5346</v>
      </c>
      <c r="D91" s="722">
        <f>IFERROR(VLOOKUP($C91,FS_별도!$A:$AL,D$2,FALSE),0)</f>
        <v>0.56000000000000005</v>
      </c>
      <c r="E91" s="722">
        <f>IFERROR(VLOOKUP($C91,FS_별도!$A:$AL,E$2,FALSE),0)</f>
        <v>0.8</v>
      </c>
      <c r="F91" s="722">
        <f>IFERROR(VLOOKUP($C91,FS_별도!$A:$AL,F$2,FALSE),0)</f>
        <v>1.04</v>
      </c>
      <c r="G91" s="722">
        <f>IFERROR(VLOOKUP($C91,FS_별도!$A:$AL,G$2,FALSE),0)</f>
        <v>8.3699999999999992</v>
      </c>
      <c r="H91" s="722">
        <f>IFERROR(VLOOKUP($C91,FS_별도!$A:$AL,H$2,FALSE),0)</f>
        <v>13.05</v>
      </c>
      <c r="I91" s="722">
        <f>IFERROR(VLOOKUP($C91,FS_별도!$A:$AL,I$2,FALSE),0)</f>
        <v>7.52</v>
      </c>
      <c r="J91" s="722">
        <f>IFERROR(VLOOKUP($C91,FS_별도!$A:$AL,J$2,FALSE),0)</f>
        <v>1.73</v>
      </c>
      <c r="K91" s="722">
        <f>IFERROR(VLOOKUP($C91,FS_별도!$A:$AL,K$2,FALSE),0)</f>
        <v>4.18</v>
      </c>
      <c r="L91" s="722">
        <f>IFERROR(VLOOKUP($C91,FS_별도!$A:$AL,L$2,FALSE),0)</f>
        <v>14.13</v>
      </c>
      <c r="M91" s="721">
        <f>IFERROR(VLOOKUP($C91,FS_별도!$A:$AL,M$2,FALSE),0)</f>
        <v>10.95</v>
      </c>
      <c r="N91" s="721">
        <f>IFERROR(VLOOKUP($C91,FS_별도!$A:$AL,N$2,FALSE),0)</f>
        <v>0.6</v>
      </c>
      <c r="O91" s="721">
        <f>IFERROR(VLOOKUP($C91,'FS_별도(분기누적)'!$A:$BS,O$2,FALSE),0)</f>
        <v>3.08</v>
      </c>
      <c r="P91" s="720">
        <f>IFERROR(VLOOKUP($C91,'FS_별도(분기누적)'!$A:$BS,P$2,FALSE),0)</f>
        <v>0.42</v>
      </c>
      <c r="Q91" s="101">
        <f>N91</f>
        <v>0.6</v>
      </c>
      <c r="R91" s="101">
        <f t="shared" ref="R91:S95" si="45">Q91</f>
        <v>0.6</v>
      </c>
      <c r="S91" s="101">
        <f t="shared" si="45"/>
        <v>0.6</v>
      </c>
      <c r="T91" s="101"/>
      <c r="U91" s="101"/>
      <c r="V91" s="83"/>
    </row>
    <row r="92" spans="2:29" ht="12.75" customHeight="1">
      <c r="B92" s="31" t="s">
        <v>296</v>
      </c>
      <c r="C92" s="135" t="s">
        <v>5345</v>
      </c>
      <c r="D92" s="722">
        <f>IFERROR(VLOOKUP($C92,FS_별도!$A:$AL,D$2,FALSE),0)</f>
        <v>0</v>
      </c>
      <c r="E92" s="722">
        <f>IFERROR(VLOOKUP($C92,FS_별도!$A:$AL,E$2,FALSE),0)</f>
        <v>0</v>
      </c>
      <c r="F92" s="722">
        <f>IFERROR(VLOOKUP($C92,FS_별도!$A:$AL,F$2,FALSE),0)</f>
        <v>0</v>
      </c>
      <c r="G92" s="722">
        <f>IFERROR(VLOOKUP($C92,FS_별도!$A:$AL,G$2,FALSE),0)</f>
        <v>0</v>
      </c>
      <c r="H92" s="722">
        <f>IFERROR(VLOOKUP($C92,FS_별도!$A:$AL,H$2,FALSE),0)</f>
        <v>0</v>
      </c>
      <c r="I92" s="722">
        <f>IFERROR(VLOOKUP($C92,FS_별도!$A:$AL,I$2,FALSE),0)</f>
        <v>0</v>
      </c>
      <c r="J92" s="722">
        <f>IFERROR(VLOOKUP($C92,FS_별도!$A:$AL,J$2,FALSE),0)</f>
        <v>0</v>
      </c>
      <c r="K92" s="722">
        <f>IFERROR(VLOOKUP($C92,FS_별도!$A:$AL,K$2,FALSE),0)</f>
        <v>0</v>
      </c>
      <c r="L92" s="722">
        <f>IFERROR(VLOOKUP($C92,FS_별도!$A:$AL,L$2,FALSE),0)</f>
        <v>0</v>
      </c>
      <c r="M92" s="721">
        <f>IFERROR(VLOOKUP($C92,FS_별도!$A:$AL,M$2,FALSE),0)</f>
        <v>0</v>
      </c>
      <c r="N92" s="721">
        <f>IFERROR(VLOOKUP($C92,FS_별도!$A:$AL,N$2,FALSE),0)</f>
        <v>0</v>
      </c>
      <c r="O92" s="721">
        <f>IFERROR(VLOOKUP($C92,'FS_별도(분기누적)'!$A:$BS,O$2,FALSE),0)</f>
        <v>0</v>
      </c>
      <c r="P92" s="720">
        <f>IFERROR(VLOOKUP($C92,'FS_별도(분기누적)'!$A:$BS,P$2,FALSE),0)</f>
        <v>0</v>
      </c>
      <c r="Q92" s="101">
        <f>N92</f>
        <v>0</v>
      </c>
      <c r="R92" s="101">
        <f t="shared" si="45"/>
        <v>0</v>
      </c>
      <c r="S92" s="101">
        <f t="shared" si="45"/>
        <v>0</v>
      </c>
      <c r="T92" s="101"/>
      <c r="U92" s="101"/>
      <c r="V92" s="83"/>
    </row>
    <row r="93" spans="2:29" ht="12.75" customHeight="1">
      <c r="B93" s="31" t="s">
        <v>294</v>
      </c>
      <c r="C93" s="135" t="s">
        <v>5344</v>
      </c>
      <c r="D93" s="722">
        <f>IFERROR(VLOOKUP($C93,FS_별도!$A:$AL,D$2,FALSE),0)</f>
        <v>0</v>
      </c>
      <c r="E93" s="722">
        <f>IFERROR(VLOOKUP($C93,FS_별도!$A:$AL,E$2,FALSE),0)</f>
        <v>0</v>
      </c>
      <c r="F93" s="722">
        <f>IFERROR(VLOOKUP($C93,FS_별도!$A:$AL,F$2,FALSE),0)</f>
        <v>0</v>
      </c>
      <c r="G93" s="722">
        <f>IFERROR(VLOOKUP($C93,FS_별도!$A:$AL,G$2,FALSE),0)</f>
        <v>0</v>
      </c>
      <c r="H93" s="722">
        <f>IFERROR(VLOOKUP($C93,FS_별도!$A:$AL,H$2,FALSE),0)</f>
        <v>0</v>
      </c>
      <c r="I93" s="722">
        <f>IFERROR(VLOOKUP($C93,FS_별도!$A:$AL,I$2,FALSE),0)</f>
        <v>0</v>
      </c>
      <c r="J93" s="722">
        <f>IFERROR(VLOOKUP($C93,FS_별도!$A:$AL,J$2,FALSE),0)</f>
        <v>0</v>
      </c>
      <c r="K93" s="722">
        <f>IFERROR(VLOOKUP($C93,FS_별도!$A:$AL,K$2,FALSE),0)</f>
        <v>0</v>
      </c>
      <c r="L93" s="722">
        <f>IFERROR(VLOOKUP($C93,FS_별도!$A:$AL,L$2,FALSE),0)</f>
        <v>0</v>
      </c>
      <c r="M93" s="721">
        <f>IFERROR(VLOOKUP($C93,FS_별도!$A:$AL,M$2,FALSE),0)</f>
        <v>0</v>
      </c>
      <c r="N93" s="721">
        <f>IFERROR(VLOOKUP($C93,FS_별도!$A:$AL,N$2,FALSE),0)</f>
        <v>0</v>
      </c>
      <c r="O93" s="721">
        <f>IFERROR(VLOOKUP($C93,'FS_별도(분기누적)'!$A:$BS,O$2,FALSE),0)</f>
        <v>0</v>
      </c>
      <c r="P93" s="720">
        <f>IFERROR(VLOOKUP($C93,'FS_별도(분기누적)'!$A:$BS,P$2,FALSE),0)</f>
        <v>0</v>
      </c>
      <c r="Q93" s="101">
        <f>N93</f>
        <v>0</v>
      </c>
      <c r="R93" s="101">
        <f t="shared" si="45"/>
        <v>0</v>
      </c>
      <c r="S93" s="101">
        <f t="shared" si="45"/>
        <v>0</v>
      </c>
      <c r="T93" s="101"/>
      <c r="U93" s="101"/>
      <c r="V93" s="83"/>
    </row>
    <row r="94" spans="2:29" ht="12.75" customHeight="1">
      <c r="B94" s="31" t="s">
        <v>292</v>
      </c>
      <c r="C94" s="135" t="s">
        <v>5343</v>
      </c>
      <c r="D94" s="722">
        <f>IFERROR(VLOOKUP($C94,FS_별도!$A:$AL,D$2,FALSE),0)</f>
        <v>0.16</v>
      </c>
      <c r="E94" s="722">
        <f>IFERROR(VLOOKUP($C94,FS_별도!$A:$AL,E$2,FALSE),0)</f>
        <v>0.43</v>
      </c>
      <c r="F94" s="722">
        <f>IFERROR(VLOOKUP($C94,FS_별도!$A:$AL,F$2,FALSE),0)</f>
        <v>0.42</v>
      </c>
      <c r="G94" s="722">
        <f>IFERROR(VLOOKUP($C94,FS_별도!$A:$AL,G$2,FALSE),0)</f>
        <v>0.5</v>
      </c>
      <c r="H94" s="722">
        <f>IFERROR(VLOOKUP($C94,FS_별도!$A:$AL,H$2,FALSE),0)</f>
        <v>0.38</v>
      </c>
      <c r="I94" s="722">
        <f>IFERROR(VLOOKUP($C94,FS_별도!$A:$AL,I$2,FALSE),0)</f>
        <v>1.99</v>
      </c>
      <c r="J94" s="722">
        <f>IFERROR(VLOOKUP($C94,FS_별도!$A:$AL,J$2,FALSE),0)</f>
        <v>3.09</v>
      </c>
      <c r="K94" s="722">
        <f>IFERROR(VLOOKUP($C94,FS_별도!$A:$AL,K$2,FALSE),0)</f>
        <v>2.48</v>
      </c>
      <c r="L94" s="722">
        <f>IFERROR(VLOOKUP($C94,FS_별도!$A:$AL,L$2,FALSE),0)</f>
        <v>4.25</v>
      </c>
      <c r="M94" s="721">
        <f>IFERROR(VLOOKUP($C94,FS_별도!$A:$AL,M$2,FALSE),0)</f>
        <v>3.98</v>
      </c>
      <c r="N94" s="721">
        <f>IFERROR(VLOOKUP($C94,FS_별도!$A:$AL,N$2,FALSE),0)</f>
        <v>2.62</v>
      </c>
      <c r="O94" s="721">
        <f>IFERROR(VLOOKUP($C94,'FS_별도(분기누적)'!$A:$BS,O$2,FALSE),0)</f>
        <v>3.72</v>
      </c>
      <c r="P94" s="720">
        <f>IFERROR(VLOOKUP($C94,'FS_별도(분기누적)'!$A:$BS,P$2,FALSE),0)</f>
        <v>2.64</v>
      </c>
      <c r="Q94" s="101">
        <f>N94</f>
        <v>2.62</v>
      </c>
      <c r="R94" s="101">
        <f t="shared" si="45"/>
        <v>2.62</v>
      </c>
      <c r="S94" s="101">
        <f t="shared" si="45"/>
        <v>2.62</v>
      </c>
      <c r="T94" s="128"/>
      <c r="U94" s="128"/>
      <c r="V94" s="83"/>
      <c r="X94" s="83"/>
      <c r="Y94" s="83"/>
      <c r="Z94" s="83"/>
      <c r="AA94" s="59"/>
      <c r="AB94" s="59"/>
      <c r="AC94" s="59"/>
    </row>
    <row r="95" spans="2:29" ht="12.75" customHeight="1">
      <c r="B95" s="31" t="s">
        <v>132</v>
      </c>
      <c r="C95" s="31" t="s">
        <v>49</v>
      </c>
      <c r="D95" s="57">
        <f t="shared" ref="D95:P95" si="46">D96-SUM(D82:D90)-D94</f>
        <v>8.1851192490489666E-14</v>
      </c>
      <c r="E95" s="57">
        <f t="shared" si="46"/>
        <v>-5.0015547259363302E-14</v>
      </c>
      <c r="F95" s="57">
        <f t="shared" si="46"/>
        <v>1.5931700403370996E-14</v>
      </c>
      <c r="G95" s="57">
        <f t="shared" si="46"/>
        <v>9.9999999999909051E-3</v>
      </c>
      <c r="H95" s="57">
        <f t="shared" si="46"/>
        <v>0.55999999999994088</v>
      </c>
      <c r="I95" s="57">
        <f t="shared" si="46"/>
        <v>0.55999999999995453</v>
      </c>
      <c r="J95" s="57">
        <f t="shared" si="46"/>
        <v>2.4799999999999365</v>
      </c>
      <c r="K95" s="57">
        <f t="shared" si="46"/>
        <v>0.18000000000008187</v>
      </c>
      <c r="L95" s="57">
        <f t="shared" si="46"/>
        <v>0.55999999999994543</v>
      </c>
      <c r="M95" s="61">
        <f t="shared" si="46"/>
        <v>0.6799999999998545</v>
      </c>
      <c r="N95" s="61">
        <f t="shared" si="46"/>
        <v>0.3999999999999817</v>
      </c>
      <c r="O95" s="61">
        <f t="shared" si="46"/>
        <v>0.54999999999998161</v>
      </c>
      <c r="P95" s="60">
        <f t="shared" si="46"/>
        <v>1.0100000000000908</v>
      </c>
      <c r="Q95" s="101">
        <f>N95</f>
        <v>0.3999999999999817</v>
      </c>
      <c r="R95" s="101">
        <f t="shared" si="45"/>
        <v>0.3999999999999817</v>
      </c>
      <c r="S95" s="101">
        <f t="shared" si="45"/>
        <v>0.3999999999999817</v>
      </c>
      <c r="T95" s="101"/>
      <c r="U95" s="101"/>
      <c r="V95" s="83"/>
    </row>
    <row r="96" spans="2:29" ht="12.75" customHeight="1">
      <c r="B96" s="80" t="s">
        <v>290</v>
      </c>
      <c r="C96" s="80" t="s">
        <v>3930</v>
      </c>
      <c r="D96" s="87">
        <f>IFERROR(VLOOKUP($C96,FS_별도!$A:$AL,D$2,FALSE),0)</f>
        <v>450.86</v>
      </c>
      <c r="E96" s="87">
        <f>IFERROR(VLOOKUP($C96,FS_별도!$A:$AL,E$2,FALSE),0)</f>
        <v>369.09</v>
      </c>
      <c r="F96" s="87">
        <f>IFERROR(VLOOKUP($C96,FS_별도!$A:$AL,F$2,FALSE),0)</f>
        <v>284.54000000000002</v>
      </c>
      <c r="G96" s="87">
        <f>IFERROR(VLOOKUP($C96,FS_별도!$A:$AL,G$2,FALSE),0)</f>
        <v>460.37</v>
      </c>
      <c r="H96" s="87">
        <f>IFERROR(VLOOKUP($C96,FS_별도!$A:$AL,H$2,FALSE),0)</f>
        <v>877.06</v>
      </c>
      <c r="I96" s="87">
        <f>IFERROR(VLOOKUP($C96,FS_별도!$A:$AL,I$2,FALSE),0)</f>
        <v>1105.5999999999999</v>
      </c>
      <c r="J96" s="87">
        <f>IFERROR(VLOOKUP($C96,FS_별도!$A:$AL,J$2,FALSE),0)</f>
        <v>1092.73</v>
      </c>
      <c r="K96" s="87">
        <f>IFERROR(VLOOKUP($C96,FS_별도!$A:$AL,K$2,FALSE),0)</f>
        <v>948.22</v>
      </c>
      <c r="L96" s="723">
        <f>IFERROR(VLOOKUP($C96,FS_별도!$A:$AL,L$2,FALSE),0)</f>
        <v>1763.92</v>
      </c>
      <c r="M96" s="86">
        <f>IFERROR(VLOOKUP($C96,FS_별도!$A:$AL,M$2,FALSE),0)</f>
        <v>1751.71</v>
      </c>
      <c r="N96" s="86">
        <f>IFERROR(VLOOKUP($C96,FS_별도!$A:$AL,N$2,FALSE),0)</f>
        <v>1360.18</v>
      </c>
      <c r="O96" s="86">
        <f>IFERROR(VLOOKUP($C96,'FS_별도(분기누적)'!$A:$BS,O$2,FALSE),0)</f>
        <v>1646.52</v>
      </c>
      <c r="P96" s="85">
        <f>IFERROR(VLOOKUP($C96,'FS_별도(분기누적)'!$A:$BS,P$2,FALSE),0)</f>
        <v>988.13</v>
      </c>
      <c r="Q96" s="75">
        <f>Q82+Q83+Q86+Q88+Q89+Q95+Q90+Q84+Q85+Q87+Q94</f>
        <v>1254.0400000000002</v>
      </c>
      <c r="R96" s="75">
        <f>R82+R83+R86+R88+R89+R95+R90+R84+R85+R87+R94</f>
        <v>1179.0205000000001</v>
      </c>
      <c r="S96" s="75">
        <f>S82+S83+S86+S88+S89+S95+S90+S84+S85+S87+S94</f>
        <v>1117.5879625</v>
      </c>
      <c r="T96" s="75"/>
      <c r="U96" s="75"/>
      <c r="V96" s="83"/>
    </row>
    <row r="97" spans="2:29" ht="12.75" customHeight="1">
      <c r="B97" s="80" t="s">
        <v>288</v>
      </c>
      <c r="C97" s="80" t="s">
        <v>4166</v>
      </c>
      <c r="D97" s="75">
        <f t="shared" ref="D97:S97" si="47">D81+D96</f>
        <v>638.62</v>
      </c>
      <c r="E97" s="75">
        <f t="shared" si="47"/>
        <v>571.5</v>
      </c>
      <c r="F97" s="75">
        <f t="shared" si="47"/>
        <v>494.14</v>
      </c>
      <c r="G97" s="75">
        <f t="shared" si="47"/>
        <v>688.91</v>
      </c>
      <c r="H97" s="75">
        <f t="shared" si="47"/>
        <v>1231.6199999999999</v>
      </c>
      <c r="I97" s="75">
        <f t="shared" si="47"/>
        <v>1274.0899999999999</v>
      </c>
      <c r="J97" s="75">
        <f t="shared" si="47"/>
        <v>1304.24</v>
      </c>
      <c r="K97" s="75">
        <f t="shared" si="47"/>
        <v>1160.6100000000001</v>
      </c>
      <c r="L97" s="75">
        <f t="shared" si="47"/>
        <v>2141.46</v>
      </c>
      <c r="M97" s="77">
        <f t="shared" si="47"/>
        <v>2095.0500000000002</v>
      </c>
      <c r="N97" s="77">
        <f t="shared" si="47"/>
        <v>1624.88</v>
      </c>
      <c r="O97" s="77">
        <f t="shared" si="47"/>
        <v>1990.68</v>
      </c>
      <c r="P97" s="76">
        <f t="shared" si="47"/>
        <v>1549.88</v>
      </c>
      <c r="Q97" s="75">
        <f t="shared" si="47"/>
        <v>1573.7200000000003</v>
      </c>
      <c r="R97" s="75">
        <f t="shared" si="47"/>
        <v>1573.94</v>
      </c>
      <c r="S97" s="75">
        <f t="shared" si="47"/>
        <v>1574.16</v>
      </c>
      <c r="T97" s="75"/>
      <c r="U97" s="75"/>
      <c r="V97" s="83"/>
    </row>
    <row r="98" spans="2:29" ht="12.75" customHeight="1">
      <c r="B98" s="31" t="s">
        <v>286</v>
      </c>
      <c r="C98" s="31" t="s">
        <v>3408</v>
      </c>
      <c r="D98" s="722">
        <f>IFERROR(VLOOKUP($C98,FS_별도!$A:$AL,D$2,FALSE),0)</f>
        <v>0</v>
      </c>
      <c r="E98" s="722">
        <f>IFERROR(VLOOKUP($C98,FS_별도!$A:$AL,E$2,FALSE),0)</f>
        <v>0</v>
      </c>
      <c r="F98" s="722">
        <f>IFERROR(VLOOKUP($C98,FS_별도!$A:$AL,F$2,FALSE),0)</f>
        <v>0</v>
      </c>
      <c r="G98" s="722">
        <f>IFERROR(VLOOKUP($C98,FS_별도!$A:$AL,G$2,FALSE),0)</f>
        <v>0</v>
      </c>
      <c r="H98" s="722">
        <f>IFERROR(VLOOKUP($C98,FS_별도!$A:$AL,H$2,FALSE),0)</f>
        <v>0</v>
      </c>
      <c r="I98" s="722">
        <f>IFERROR(VLOOKUP($C98,FS_별도!$A:$AL,I$2,FALSE),0)</f>
        <v>0</v>
      </c>
      <c r="J98" s="722">
        <f>IFERROR(VLOOKUP($C98,FS_별도!$A:$AL,J$2,FALSE),0)</f>
        <v>0</v>
      </c>
      <c r="K98" s="722">
        <f>IFERROR(VLOOKUP($C98,FS_별도!$A:$AL,K$2,FALSE),0)</f>
        <v>0</v>
      </c>
      <c r="L98" s="722">
        <f>IFERROR(VLOOKUP($C98,FS_별도!$A:$AL,L$2,FALSE),0)</f>
        <v>68.849999999999994</v>
      </c>
      <c r="M98" s="721">
        <f>IFERROR(VLOOKUP($C98,FS_별도!$A:$AL,M$2,FALSE),0)</f>
        <v>26.63</v>
      </c>
      <c r="N98" s="721">
        <f>IFERROR(VLOOKUP($C98,FS_별도!$A:$AL,N$2,FALSE),0)</f>
        <v>51.38</v>
      </c>
      <c r="O98" s="721">
        <f>IFERROR(VLOOKUP($C98,'FS_별도(분기누적)'!$A:$BS,O$2,FALSE),0)</f>
        <v>25.51</v>
      </c>
      <c r="P98" s="720">
        <f>IFERROR(VLOOKUP($C98,'FS_별도(분기누적)'!$A:$BS,P$2,FALSE),0)</f>
        <v>56.12</v>
      </c>
      <c r="Q98" s="57">
        <f>Q99*Q24/365</f>
        <v>0</v>
      </c>
      <c r="R98" s="57">
        <f>R99*R24/365</f>
        <v>0</v>
      </c>
      <c r="S98" s="57">
        <f>S99*S24/365</f>
        <v>0</v>
      </c>
      <c r="T98" s="57"/>
      <c r="U98" s="57"/>
      <c r="V98" s="83"/>
    </row>
    <row r="99" spans="2:29" ht="12.75" customHeight="1">
      <c r="B99" s="31" t="s">
        <v>275</v>
      </c>
      <c r="C99" s="31" t="s">
        <v>49</v>
      </c>
      <c r="D99" s="134"/>
      <c r="E99" s="134">
        <f t="shared" ref="E99:N99" si="48">AVERAGE(E98,D98)/E22*365</f>
        <v>0</v>
      </c>
      <c r="F99" s="134">
        <f t="shared" si="48"/>
        <v>0</v>
      </c>
      <c r="G99" s="134">
        <f t="shared" si="48"/>
        <v>0</v>
      </c>
      <c r="H99" s="134">
        <f t="shared" si="48"/>
        <v>0</v>
      </c>
      <c r="I99" s="134">
        <f t="shared" si="48"/>
        <v>0</v>
      </c>
      <c r="J99" s="134">
        <f t="shared" si="48"/>
        <v>0</v>
      </c>
      <c r="K99" s="134">
        <f t="shared" si="48"/>
        <v>0</v>
      </c>
      <c r="L99" s="134">
        <f t="shared" si="48"/>
        <v>17.061517258235341</v>
      </c>
      <c r="M99" s="134">
        <f t="shared" si="48"/>
        <v>18.588359540014078</v>
      </c>
      <c r="N99" s="134">
        <f t="shared" si="48"/>
        <v>16.416435086424592</v>
      </c>
      <c r="O99" s="134">
        <f>AVERAGE(O98,M98)/(O22*IF(RIGHT(O$3,2)="1Q",4,IF(RIGHT(O$3,2)="2Q",2,IF(RIGHT(O$3,2)="3Q",4/3,"0"))))*365</f>
        <v>11.350466397881528</v>
      </c>
      <c r="P99" s="133">
        <f>AVERAGE(P98,N98)/(P22*IF(RIGHT(P$3,2)="1Q",4,IF(RIGHT(P$3,2)="2Q",2,IF(RIGHT(P$3,2)="3Q",4/3,"0"))))*365</f>
        <v>19.59484428996624</v>
      </c>
      <c r="Q99" s="132">
        <f>AVERAGE(J99:N99)</f>
        <v>10.413262376934803</v>
      </c>
      <c r="R99" s="132">
        <f t="shared" ref="R99:S104" si="49">Q99</f>
        <v>10.413262376934803</v>
      </c>
      <c r="S99" s="132">
        <f t="shared" si="49"/>
        <v>10.413262376934803</v>
      </c>
      <c r="T99" s="132"/>
      <c r="U99" s="132"/>
      <c r="V99" s="83" t="s">
        <v>5342</v>
      </c>
    </row>
    <row r="100" spans="2:29" ht="12.75" customHeight="1">
      <c r="B100" s="31" t="s">
        <v>283</v>
      </c>
      <c r="C100" s="31" t="s">
        <v>5341</v>
      </c>
      <c r="D100" s="722">
        <f>IFERROR(VLOOKUP($C100,FS_별도!$A:$AL,D$2,FALSE),0)</f>
        <v>0</v>
      </c>
      <c r="E100" s="722">
        <f>IFERROR(VLOOKUP($C100,FS_별도!$A:$AL,E$2,FALSE),0)</f>
        <v>0</v>
      </c>
      <c r="F100" s="722">
        <f>IFERROR(VLOOKUP($C100,FS_별도!$A:$AL,F$2,FALSE),0)</f>
        <v>0</v>
      </c>
      <c r="G100" s="722">
        <f>IFERROR(VLOOKUP($C100,FS_별도!$A:$AL,G$2,FALSE),0)</f>
        <v>0</v>
      </c>
      <c r="H100" s="722">
        <f>IFERROR(VLOOKUP($C100,FS_별도!$A:$AL,H$2,FALSE),0)</f>
        <v>0</v>
      </c>
      <c r="I100" s="722">
        <f>IFERROR(VLOOKUP($C100,FS_별도!$A:$AL,I$2,FALSE),0)</f>
        <v>0</v>
      </c>
      <c r="J100" s="722">
        <f>IFERROR(VLOOKUP($C100,FS_별도!$A:$AL,J$2,FALSE),0)</f>
        <v>0</v>
      </c>
      <c r="K100" s="722">
        <f>IFERROR(VLOOKUP($C100,FS_별도!$A:$AL,K$2,FALSE),0)</f>
        <v>0</v>
      </c>
      <c r="L100" s="722">
        <f>IFERROR(VLOOKUP($C100,FS_별도!$A:$AL,L$2,FALSE),0)</f>
        <v>0</v>
      </c>
      <c r="M100" s="721">
        <f>IFERROR(VLOOKUP($C100,FS_별도!$A:$AL,M$2,FALSE),0)</f>
        <v>0</v>
      </c>
      <c r="N100" s="721">
        <f>IFERROR(VLOOKUP($C100,FS_별도!$A:$AL,N$2,FALSE),0)</f>
        <v>0</v>
      </c>
      <c r="O100" s="721">
        <f>IFERROR(VLOOKUP($C100,'FS_별도(분기누적)'!$A:$BS,O$2,FALSE),0)</f>
        <v>0</v>
      </c>
      <c r="P100" s="720">
        <f>IFERROR(VLOOKUP($C100,'FS_별도(분기누적)'!$A:$BS,P$2,FALSE),0)</f>
        <v>0</v>
      </c>
      <c r="Q100" s="101">
        <f>N100</f>
        <v>0</v>
      </c>
      <c r="R100" s="101">
        <f t="shared" si="49"/>
        <v>0</v>
      </c>
      <c r="S100" s="101">
        <f t="shared" si="49"/>
        <v>0</v>
      </c>
      <c r="T100" s="122"/>
      <c r="U100" s="122"/>
      <c r="X100" s="83"/>
      <c r="Y100" s="83"/>
      <c r="Z100" s="83"/>
      <c r="AA100" s="59"/>
      <c r="AB100" s="59"/>
      <c r="AC100" s="59"/>
    </row>
    <row r="101" spans="2:29" ht="12.75" customHeight="1">
      <c r="B101" s="31" t="s">
        <v>281</v>
      </c>
      <c r="C101" s="31" t="s">
        <v>5340</v>
      </c>
      <c r="D101" s="722">
        <f>IFERROR(VLOOKUP($C101,FS_별도!$A:$AL,D$2,FALSE),0)</f>
        <v>7.83</v>
      </c>
      <c r="E101" s="722">
        <f>IFERROR(VLOOKUP($C101,FS_별도!$A:$AL,E$2,FALSE),0)</f>
        <v>5.83</v>
      </c>
      <c r="F101" s="722">
        <f>IFERROR(VLOOKUP($C101,FS_별도!$A:$AL,F$2,FALSE),0)</f>
        <v>6.44</v>
      </c>
      <c r="G101" s="722">
        <f>IFERROR(VLOOKUP($C101,FS_별도!$A:$AL,G$2,FALSE),0)</f>
        <v>33.229999999999997</v>
      </c>
      <c r="H101" s="722">
        <f>IFERROR(VLOOKUP($C101,FS_별도!$A:$AL,H$2,FALSE),0)</f>
        <v>71.77</v>
      </c>
      <c r="I101" s="722">
        <f>IFERROR(VLOOKUP($C101,FS_별도!$A:$AL,I$2,FALSE),0)</f>
        <v>24.95</v>
      </c>
      <c r="J101" s="722">
        <f>IFERROR(VLOOKUP($C101,FS_별도!$A:$AL,J$2,FALSE),0)</f>
        <v>23.44</v>
      </c>
      <c r="K101" s="722">
        <f>IFERROR(VLOOKUP($C101,FS_별도!$A:$AL,K$2,FALSE),0)</f>
        <v>11.44</v>
      </c>
      <c r="L101" s="722">
        <f>IFERROR(VLOOKUP($C101,FS_별도!$A:$AL,L$2,FALSE),0)</f>
        <v>122.28</v>
      </c>
      <c r="M101" s="721">
        <f>IFERROR(VLOOKUP($C101,FS_별도!$A:$AL,M$2,FALSE),0)</f>
        <v>74.52</v>
      </c>
      <c r="N101" s="721">
        <f>IFERROR(VLOOKUP($C101,FS_별도!$A:$AL,N$2,FALSE),0)</f>
        <v>64.790000000000006</v>
      </c>
      <c r="O101" s="721">
        <f>IFERROR(VLOOKUP($C101,'FS_별도(분기누적)'!$A:$BS,O$2,FALSE),0)</f>
        <v>64.73</v>
      </c>
      <c r="P101" s="720">
        <f>IFERROR(VLOOKUP($C101,'FS_별도(분기누적)'!$A:$BS,P$2,FALSE),0)</f>
        <v>66.33</v>
      </c>
      <c r="Q101" s="101">
        <f>N101</f>
        <v>64.790000000000006</v>
      </c>
      <c r="R101" s="101">
        <f t="shared" si="49"/>
        <v>64.790000000000006</v>
      </c>
      <c r="S101" s="101">
        <f t="shared" si="49"/>
        <v>64.790000000000006</v>
      </c>
      <c r="T101" s="101"/>
      <c r="U101" s="101"/>
      <c r="V101" s="83"/>
    </row>
    <row r="102" spans="2:29" ht="12.75" customHeight="1">
      <c r="B102" s="31" t="s">
        <v>279</v>
      </c>
      <c r="C102" s="31" t="s">
        <v>5339</v>
      </c>
      <c r="D102" s="722">
        <f>IFERROR(VLOOKUP($C102,FS_별도!$A:$AL,D$2,FALSE),0)</f>
        <v>0</v>
      </c>
      <c r="E102" s="722">
        <f>IFERROR(VLOOKUP($C102,FS_별도!$A:$AL,E$2,FALSE),0)</f>
        <v>0.17</v>
      </c>
      <c r="F102" s="722">
        <f>IFERROR(VLOOKUP($C102,FS_별도!$A:$AL,F$2,FALSE),0)</f>
        <v>0</v>
      </c>
      <c r="G102" s="722">
        <f>IFERROR(VLOOKUP($C102,FS_별도!$A:$AL,G$2,FALSE),0)</f>
        <v>0</v>
      </c>
      <c r="H102" s="722">
        <f>IFERROR(VLOOKUP($C102,FS_별도!$A:$AL,H$2,FALSE),0)</f>
        <v>0</v>
      </c>
      <c r="I102" s="722">
        <f>IFERROR(VLOOKUP($C102,FS_별도!$A:$AL,I$2,FALSE),0)</f>
        <v>0</v>
      </c>
      <c r="J102" s="722">
        <f>IFERROR(VLOOKUP($C102,FS_별도!$A:$AL,J$2,FALSE),0)</f>
        <v>0</v>
      </c>
      <c r="K102" s="722">
        <f>IFERROR(VLOOKUP($C102,FS_별도!$A:$AL,K$2,FALSE),0)</f>
        <v>0</v>
      </c>
      <c r="L102" s="722">
        <f>IFERROR(VLOOKUP($C102,FS_별도!$A:$AL,L$2,FALSE),0)</f>
        <v>0.42</v>
      </c>
      <c r="M102" s="721">
        <f>IFERROR(VLOOKUP($C102,FS_별도!$A:$AL,M$2,FALSE),0)</f>
        <v>0.42</v>
      </c>
      <c r="N102" s="721">
        <f>IFERROR(VLOOKUP($C102,FS_별도!$A:$AL,N$2,FALSE),0)</f>
        <v>0.5</v>
      </c>
      <c r="O102" s="721">
        <f>IFERROR(VLOOKUP($C102,'FS_별도(분기누적)'!$A:$BS,O$2,FALSE),0)</f>
        <v>0.2</v>
      </c>
      <c r="P102" s="720">
        <f>IFERROR(VLOOKUP($C102,'FS_별도(분기누적)'!$A:$BS,P$2,FALSE),0)</f>
        <v>0.5</v>
      </c>
      <c r="Q102" s="101">
        <f>N102</f>
        <v>0.5</v>
      </c>
      <c r="R102" s="101">
        <f t="shared" si="49"/>
        <v>0.5</v>
      </c>
      <c r="S102" s="101">
        <f t="shared" si="49"/>
        <v>0.5</v>
      </c>
      <c r="T102" s="101"/>
      <c r="U102" s="101"/>
      <c r="V102" s="83"/>
    </row>
    <row r="103" spans="2:29" ht="12.75" customHeight="1">
      <c r="B103" s="31" t="s">
        <v>277</v>
      </c>
      <c r="C103" s="31" t="s">
        <v>5338</v>
      </c>
      <c r="D103" s="722">
        <f>IFERROR(VLOOKUP($C103,FS_별도!$A:$AL,D$2,FALSE),0)</f>
        <v>0</v>
      </c>
      <c r="E103" s="722">
        <f>IFERROR(VLOOKUP($C103,FS_별도!$A:$AL,E$2,FALSE),0)</f>
        <v>0</v>
      </c>
      <c r="F103" s="722">
        <f>IFERROR(VLOOKUP($C103,FS_별도!$A:$AL,F$2,FALSE),0)</f>
        <v>0</v>
      </c>
      <c r="G103" s="722">
        <f>IFERROR(VLOOKUP($C103,FS_별도!$A:$AL,G$2,FALSE),0)</f>
        <v>0</v>
      </c>
      <c r="H103" s="722">
        <f>IFERROR(VLOOKUP($C103,FS_별도!$A:$AL,H$2,FALSE),0)</f>
        <v>0</v>
      </c>
      <c r="I103" s="722">
        <f>IFERROR(VLOOKUP($C103,FS_별도!$A:$AL,I$2,FALSE),0)</f>
        <v>0</v>
      </c>
      <c r="J103" s="722">
        <f>IFERROR(VLOOKUP($C103,FS_별도!$A:$AL,J$2,FALSE),0)</f>
        <v>0</v>
      </c>
      <c r="K103" s="722">
        <f>IFERROR(VLOOKUP($C103,FS_별도!$A:$AL,K$2,FALSE),0)</f>
        <v>0</v>
      </c>
      <c r="L103" s="722">
        <f>IFERROR(VLOOKUP($C103,FS_별도!$A:$AL,L$2,FALSE),0)</f>
        <v>0</v>
      </c>
      <c r="M103" s="721">
        <f>IFERROR(VLOOKUP($C103,FS_별도!$A:$AL,M$2,FALSE),0)</f>
        <v>0</v>
      </c>
      <c r="N103" s="721">
        <f>IFERROR(VLOOKUP($C103,FS_별도!$A:$AL,N$2,FALSE),0)</f>
        <v>0</v>
      </c>
      <c r="O103" s="721">
        <f>IFERROR(VLOOKUP($C103,'FS_별도(분기누적)'!$A:$BS,O$2,FALSE),0)</f>
        <v>0</v>
      </c>
      <c r="P103" s="720">
        <f>IFERROR(VLOOKUP($C103,'FS_별도(분기누적)'!$A:$BS,P$2,FALSE),0)</f>
        <v>0</v>
      </c>
      <c r="Q103" s="101">
        <f>N103</f>
        <v>0</v>
      </c>
      <c r="R103" s="101">
        <f t="shared" si="49"/>
        <v>0</v>
      </c>
      <c r="S103" s="101">
        <f t="shared" si="49"/>
        <v>0</v>
      </c>
      <c r="T103" s="122"/>
      <c r="U103" s="122"/>
      <c r="V103" s="83"/>
      <c r="X103" s="83"/>
      <c r="Y103" s="83"/>
      <c r="Z103" s="83"/>
      <c r="AA103" s="59"/>
      <c r="AB103" s="59"/>
      <c r="AC103" s="59"/>
    </row>
    <row r="104" spans="2:29" ht="12.75" customHeight="1">
      <c r="B104" s="31" t="s">
        <v>275</v>
      </c>
      <c r="C104" s="31" t="s">
        <v>49</v>
      </c>
      <c r="D104" s="134"/>
      <c r="E104" s="31">
        <f t="shared" ref="E104:N104" si="50">AVERAGE(E103,D103)/E$22*365</f>
        <v>0</v>
      </c>
      <c r="F104" s="134">
        <f t="shared" si="50"/>
        <v>0</v>
      </c>
      <c r="G104" s="134">
        <f t="shared" si="50"/>
        <v>0</v>
      </c>
      <c r="H104" s="134">
        <f t="shared" si="50"/>
        <v>0</v>
      </c>
      <c r="I104" s="134">
        <f t="shared" si="50"/>
        <v>0</v>
      </c>
      <c r="J104" s="134">
        <f t="shared" si="50"/>
        <v>0</v>
      </c>
      <c r="K104" s="134">
        <f t="shared" si="50"/>
        <v>0</v>
      </c>
      <c r="L104" s="134">
        <f t="shared" si="50"/>
        <v>0</v>
      </c>
      <c r="M104" s="134">
        <f t="shared" si="50"/>
        <v>0</v>
      </c>
      <c r="N104" s="134">
        <f t="shared" si="50"/>
        <v>0</v>
      </c>
      <c r="O104" s="134">
        <f>AVERAGE(O103,M103)/(O$22*IF(RIGHT(O$3,2)="1Q",4,IF(RIGHT(O$3,2)="2Q",2,IF(RIGHT(O$3,2)="3Q",4/3,"0"))))*365</f>
        <v>0</v>
      </c>
      <c r="P104" s="133">
        <f>AVERAGE(P103,N103)/(P$22*IF(RIGHT(P$3,2)="1Q",4,IF(RIGHT(P$3,2)="2Q",2,IF(RIGHT(P$3,2)="3Q",4/3,"0"))))*365</f>
        <v>0</v>
      </c>
      <c r="Q104" s="132">
        <f>P104</f>
        <v>0</v>
      </c>
      <c r="R104" s="132">
        <f t="shared" si="49"/>
        <v>0</v>
      </c>
      <c r="S104" s="132">
        <f t="shared" si="49"/>
        <v>0</v>
      </c>
      <c r="T104" s="132"/>
      <c r="U104" s="132"/>
      <c r="V104" s="83"/>
      <c r="X104" s="83"/>
      <c r="Y104" s="83"/>
      <c r="Z104" s="83"/>
      <c r="AA104" s="59"/>
      <c r="AB104" s="59"/>
      <c r="AC104" s="59"/>
    </row>
    <row r="105" spans="2:29" ht="12.75" customHeight="1">
      <c r="B105" s="31" t="s">
        <v>274</v>
      </c>
      <c r="C105" s="31" t="s">
        <v>49</v>
      </c>
      <c r="D105" s="722">
        <f t="shared" ref="D105:S105" si="51">SUM(D106:D109)</f>
        <v>74.75</v>
      </c>
      <c r="E105" s="722">
        <f t="shared" si="51"/>
        <v>74.75</v>
      </c>
      <c r="F105" s="722">
        <f t="shared" si="51"/>
        <v>74.75</v>
      </c>
      <c r="G105" s="722">
        <f t="shared" si="51"/>
        <v>60</v>
      </c>
      <c r="H105" s="722">
        <f t="shared" si="51"/>
        <v>205</v>
      </c>
      <c r="I105" s="722">
        <f t="shared" si="51"/>
        <v>294.8</v>
      </c>
      <c r="J105" s="722">
        <f t="shared" si="51"/>
        <v>320.7</v>
      </c>
      <c r="K105" s="722">
        <f t="shared" si="51"/>
        <v>238.75</v>
      </c>
      <c r="L105" s="722">
        <f t="shared" si="51"/>
        <v>185</v>
      </c>
      <c r="M105" s="721">
        <f t="shared" si="51"/>
        <v>665</v>
      </c>
      <c r="N105" s="721">
        <f t="shared" si="51"/>
        <v>719</v>
      </c>
      <c r="O105" s="721">
        <f t="shared" si="51"/>
        <v>725</v>
      </c>
      <c r="P105" s="720">
        <f t="shared" si="51"/>
        <v>677</v>
      </c>
      <c r="Q105" s="101">
        <f t="shared" si="51"/>
        <v>719</v>
      </c>
      <c r="R105" s="101">
        <f t="shared" si="51"/>
        <v>719</v>
      </c>
      <c r="S105" s="101">
        <f t="shared" si="51"/>
        <v>719</v>
      </c>
      <c r="T105" s="101"/>
      <c r="U105" s="101"/>
      <c r="V105" s="83"/>
    </row>
    <row r="106" spans="2:29" ht="12.75" customHeight="1" outlineLevel="1">
      <c r="B106" s="31" t="s">
        <v>273</v>
      </c>
      <c r="C106" s="31" t="s">
        <v>4292</v>
      </c>
      <c r="D106" s="722">
        <f>IFERROR(VLOOKUP($C106,FS_별도!$A:$AL,D$2,FALSE),0)</f>
        <v>0</v>
      </c>
      <c r="E106" s="722">
        <f>IFERROR(VLOOKUP($C106,FS_별도!$A:$AL,E$2,FALSE),0)</f>
        <v>0</v>
      </c>
      <c r="F106" s="722">
        <f>IFERROR(VLOOKUP($C106,FS_별도!$A:$AL,F$2,FALSE),0)</f>
        <v>0</v>
      </c>
      <c r="G106" s="722">
        <f>IFERROR(VLOOKUP($C106,FS_별도!$A:$AL,G$2,FALSE),0)</f>
        <v>0</v>
      </c>
      <c r="H106" s="722">
        <f>IFERROR(VLOOKUP($C106,FS_별도!$A:$AL,H$2,FALSE),0)</f>
        <v>0</v>
      </c>
      <c r="I106" s="722">
        <f>IFERROR(VLOOKUP($C106,FS_별도!$A:$AL,I$2,FALSE),0)</f>
        <v>34.799999999999997</v>
      </c>
      <c r="J106" s="722">
        <f>IFERROR(VLOOKUP($C106,FS_별도!$A:$AL,J$2,FALSE),0)</f>
        <v>38.200000000000003</v>
      </c>
      <c r="K106" s="722">
        <f>IFERROR(VLOOKUP($C106,FS_별도!$A:$AL,K$2,FALSE),0)</f>
        <v>0</v>
      </c>
      <c r="L106" s="722">
        <f>IFERROR(VLOOKUP($C106,FS_별도!$A:$AL,L$2,FALSE),0)</f>
        <v>0</v>
      </c>
      <c r="M106" s="721">
        <f>IFERROR(VLOOKUP($C106,FS_별도!$A:$AL,M$2,FALSE),0)</f>
        <v>0</v>
      </c>
      <c r="N106" s="721">
        <f>IFERROR(VLOOKUP($C106,FS_별도!$A:$AL,N$2,FALSE),0)</f>
        <v>0</v>
      </c>
      <c r="O106" s="721">
        <f>IFERROR(VLOOKUP($C106,'FS_별도(분기누적)'!$A:$BS,O$2,FALSE),0)</f>
        <v>0</v>
      </c>
      <c r="P106" s="720">
        <f>IFERROR(VLOOKUP($C106,'FS_별도(분기누적)'!$A:$BS,P$2,FALSE),0)</f>
        <v>0</v>
      </c>
      <c r="Q106" s="101">
        <f>N106</f>
        <v>0</v>
      </c>
      <c r="R106" s="101">
        <f>Q106</f>
        <v>0</v>
      </c>
      <c r="S106" s="101">
        <f>R106</f>
        <v>0</v>
      </c>
      <c r="T106" s="101"/>
      <c r="U106" s="101"/>
      <c r="V106" s="83"/>
    </row>
    <row r="107" spans="2:29" ht="12.75" customHeight="1" outlineLevel="1">
      <c r="B107" s="31" t="s">
        <v>271</v>
      </c>
      <c r="C107" s="31" t="s">
        <v>3480</v>
      </c>
      <c r="D107" s="722">
        <f>IFERROR(VLOOKUP($C107,FS_별도!$A:$AL,D$2,FALSE),0)</f>
        <v>35</v>
      </c>
      <c r="E107" s="722">
        <f>IFERROR(VLOOKUP($C107,FS_별도!$A:$AL,E$2,FALSE),0)</f>
        <v>35</v>
      </c>
      <c r="F107" s="722">
        <f>IFERROR(VLOOKUP($C107,FS_별도!$A:$AL,F$2,FALSE),0)</f>
        <v>35</v>
      </c>
      <c r="G107" s="722">
        <f>IFERROR(VLOOKUP($C107,FS_별도!$A:$AL,G$2,FALSE),0)</f>
        <v>35</v>
      </c>
      <c r="H107" s="722">
        <f>IFERROR(VLOOKUP($C107,FS_별도!$A:$AL,H$2,FALSE),0)</f>
        <v>130</v>
      </c>
      <c r="I107" s="722">
        <f>IFERROR(VLOOKUP($C107,FS_별도!$A:$AL,I$2,FALSE),0)</f>
        <v>160</v>
      </c>
      <c r="J107" s="722">
        <f>IFERROR(VLOOKUP($C107,FS_별도!$A:$AL,J$2,FALSE),0)</f>
        <v>160</v>
      </c>
      <c r="K107" s="722">
        <f>IFERROR(VLOOKUP($C107,FS_별도!$A:$AL,K$2,FALSE),0)</f>
        <v>160</v>
      </c>
      <c r="L107" s="722">
        <f>IFERROR(VLOOKUP($C107,FS_별도!$A:$AL,L$2,FALSE),0)</f>
        <v>160</v>
      </c>
      <c r="M107" s="721">
        <f>IFERROR(VLOOKUP($C107,FS_별도!$A:$AL,M$2,FALSE),0)</f>
        <v>415</v>
      </c>
      <c r="N107" s="721">
        <f>IFERROR(VLOOKUP($C107,FS_별도!$A:$AL,N$2,FALSE),0)</f>
        <v>619</v>
      </c>
      <c r="O107" s="721">
        <f>IFERROR(VLOOKUP($C107,'FS_별도(분기누적)'!$A:$BS,O$2,FALSE),0)</f>
        <v>625</v>
      </c>
      <c r="P107" s="720">
        <f>IFERROR(VLOOKUP($C107,'FS_별도(분기누적)'!$A:$BS,P$2,FALSE),0)</f>
        <v>612</v>
      </c>
      <c r="Q107" s="101">
        <f>N107</f>
        <v>619</v>
      </c>
      <c r="R107" s="101">
        <f>Q107</f>
        <v>619</v>
      </c>
      <c r="S107" s="101">
        <f>R107</f>
        <v>619</v>
      </c>
      <c r="T107" s="101"/>
      <c r="U107" s="101"/>
      <c r="V107" s="83"/>
    </row>
    <row r="108" spans="2:29" ht="12.75" customHeight="1" outlineLevel="1">
      <c r="B108" s="31" t="s">
        <v>269</v>
      </c>
      <c r="C108" s="31" t="s">
        <v>5337</v>
      </c>
      <c r="D108" s="722">
        <f>IFERROR(VLOOKUP($C108,FS_별도!$A:$AL,D$2,FALSE),0)</f>
        <v>39.75</v>
      </c>
      <c r="E108" s="722">
        <f>IFERROR(VLOOKUP($C108,FS_별도!$A:$AL,E$2,FALSE),0)</f>
        <v>39.75</v>
      </c>
      <c r="F108" s="722">
        <f>IFERROR(VLOOKUP($C108,FS_별도!$A:$AL,F$2,FALSE),0)</f>
        <v>39.75</v>
      </c>
      <c r="G108" s="722">
        <f>IFERROR(VLOOKUP($C108,FS_별도!$A:$AL,G$2,FALSE),0)</f>
        <v>25</v>
      </c>
      <c r="H108" s="722">
        <f>IFERROR(VLOOKUP($C108,FS_별도!$A:$AL,H$2,FALSE),0)</f>
        <v>75</v>
      </c>
      <c r="I108" s="722">
        <f>IFERROR(VLOOKUP($C108,FS_별도!$A:$AL,I$2,FALSE),0)</f>
        <v>100</v>
      </c>
      <c r="J108" s="722">
        <f>IFERROR(VLOOKUP($C108,FS_별도!$A:$AL,J$2,FALSE),0)</f>
        <v>122.5</v>
      </c>
      <c r="K108" s="722">
        <f>IFERROR(VLOOKUP($C108,FS_별도!$A:$AL,K$2,FALSE),0)</f>
        <v>78.75</v>
      </c>
      <c r="L108" s="722">
        <f>IFERROR(VLOOKUP($C108,FS_별도!$A:$AL,L$2,FALSE),0)</f>
        <v>25</v>
      </c>
      <c r="M108" s="721">
        <f>IFERROR(VLOOKUP($C108,FS_별도!$A:$AL,M$2,FALSE),0)</f>
        <v>250</v>
      </c>
      <c r="N108" s="721">
        <f>IFERROR(VLOOKUP($C108,FS_별도!$A:$AL,N$2,FALSE),0)</f>
        <v>100</v>
      </c>
      <c r="O108" s="721">
        <f>IFERROR(VLOOKUP($C108,'FS_별도(분기누적)'!$A:$BS,O$2,FALSE),0)</f>
        <v>100</v>
      </c>
      <c r="P108" s="720">
        <f>IFERROR(VLOOKUP($C108,'FS_별도(분기누적)'!$A:$BS,P$2,FALSE),0)</f>
        <v>65</v>
      </c>
      <c r="Q108" s="101">
        <f>N108-Q192</f>
        <v>100</v>
      </c>
      <c r="R108" s="101">
        <f>Q108-R192</f>
        <v>100</v>
      </c>
      <c r="S108" s="101">
        <f>R108-S192</f>
        <v>100</v>
      </c>
      <c r="T108" s="101"/>
      <c r="U108" s="101"/>
      <c r="V108" s="83"/>
    </row>
    <row r="109" spans="2:29" ht="12.75" customHeight="1" outlineLevel="1">
      <c r="B109" s="31" t="s">
        <v>267</v>
      </c>
      <c r="C109" s="31" t="s">
        <v>3420</v>
      </c>
      <c r="D109" s="722">
        <f>IFERROR(VLOOKUP($C109,FS_별도!$A:$AL,D$2,FALSE),0)</f>
        <v>0</v>
      </c>
      <c r="E109" s="722">
        <f>IFERROR(VLOOKUP($C109,FS_별도!$A:$AL,E$2,FALSE),0)</f>
        <v>0</v>
      </c>
      <c r="F109" s="722">
        <f>IFERROR(VLOOKUP($C109,FS_별도!$A:$AL,F$2,FALSE),0)</f>
        <v>0</v>
      </c>
      <c r="G109" s="722">
        <f>IFERROR(VLOOKUP($C109,FS_별도!$A:$AL,G$2,FALSE),0)</f>
        <v>0</v>
      </c>
      <c r="H109" s="722">
        <f>IFERROR(VLOOKUP($C109,FS_별도!$A:$AL,H$2,FALSE),0)</f>
        <v>0</v>
      </c>
      <c r="I109" s="722">
        <f>IFERROR(VLOOKUP($C109,FS_별도!$A:$AL,I$2,FALSE),0)</f>
        <v>0</v>
      </c>
      <c r="J109" s="722">
        <f>IFERROR(VLOOKUP($C109,FS_별도!$A:$AL,J$2,FALSE),0)</f>
        <v>0</v>
      </c>
      <c r="K109" s="722">
        <f>IFERROR(VLOOKUP($C109,FS_별도!$A:$AL,K$2,FALSE),0)</f>
        <v>0</v>
      </c>
      <c r="L109" s="722">
        <f>IFERROR(VLOOKUP($C109,FS_별도!$A:$AL,L$2,FALSE),0)</f>
        <v>0</v>
      </c>
      <c r="M109" s="721">
        <f>IFERROR(VLOOKUP($C109,FS_별도!$A:$AL,M$2,FALSE),0)</f>
        <v>0</v>
      </c>
      <c r="N109" s="721">
        <f>IFERROR(VLOOKUP($C109,FS_별도!$A:$AL,N$2,FALSE),0)</f>
        <v>0</v>
      </c>
      <c r="O109" s="721">
        <f>IFERROR(VLOOKUP($C109,'FS_별도(분기누적)'!$A:$BS,O$2,FALSE),0)</f>
        <v>0</v>
      </c>
      <c r="P109" s="720">
        <f>IFERROR(VLOOKUP($C109,'FS_별도(분기누적)'!$A:$BS,P$2,FALSE),0)</f>
        <v>0</v>
      </c>
      <c r="Q109" s="101">
        <f>N109</f>
        <v>0</v>
      </c>
      <c r="R109" s="101">
        <f t="shared" ref="R109:S112" si="52">Q109</f>
        <v>0</v>
      </c>
      <c r="S109" s="101">
        <f t="shared" si="52"/>
        <v>0</v>
      </c>
      <c r="T109" s="101"/>
      <c r="U109" s="101"/>
      <c r="V109" s="83"/>
    </row>
    <row r="110" spans="2:29" s="713" customFormat="1" ht="12.75" customHeight="1" outlineLevel="1">
      <c r="B110" s="31" t="s">
        <v>265</v>
      </c>
      <c r="C110" s="713" t="s">
        <v>5336</v>
      </c>
      <c r="D110" s="722">
        <f>IFERROR(VLOOKUP($C110,FS_별도!$A:$AL,D$2,FALSE),0)</f>
        <v>0</v>
      </c>
      <c r="E110" s="722">
        <f>IFERROR(VLOOKUP($C110,FS_별도!$A:$AL,E$2,FALSE),0)</f>
        <v>0</v>
      </c>
      <c r="F110" s="722">
        <f>IFERROR(VLOOKUP($C110,FS_별도!$A:$AL,F$2,FALSE),0)</f>
        <v>0</v>
      </c>
      <c r="G110" s="722">
        <f>IFERROR(VLOOKUP($C110,FS_별도!$A:$AL,G$2,FALSE),0)</f>
        <v>0</v>
      </c>
      <c r="H110" s="722">
        <f>IFERROR(VLOOKUP($C110,FS_별도!$A:$AL,H$2,FALSE),0)</f>
        <v>0</v>
      </c>
      <c r="I110" s="722">
        <f>IFERROR(VLOOKUP($C110,FS_별도!$A:$AL,I$2,FALSE),0)</f>
        <v>5.16</v>
      </c>
      <c r="J110" s="722">
        <f>IFERROR(VLOOKUP($C110,FS_별도!$A:$AL,J$2,FALSE),0)</f>
        <v>0</v>
      </c>
      <c r="K110" s="722">
        <f>IFERROR(VLOOKUP($C110,FS_별도!$A:$AL,K$2,FALSE),0)</f>
        <v>0</v>
      </c>
      <c r="L110" s="722">
        <f>IFERROR(VLOOKUP($C110,FS_별도!$A:$AL,L$2,FALSE),0)</f>
        <v>0</v>
      </c>
      <c r="M110" s="721">
        <f>IFERROR(VLOOKUP($C110,FS_별도!$A:$AL,M$2,FALSE),0)</f>
        <v>0</v>
      </c>
      <c r="N110" s="721">
        <f>IFERROR(VLOOKUP($C110,FS_별도!$A:$AL,N$2,FALSE),0)</f>
        <v>0</v>
      </c>
      <c r="O110" s="721">
        <f>IFERROR(VLOOKUP($C110,'FS_별도(분기누적)'!$A:$BS,O$2,FALSE),0)</f>
        <v>0</v>
      </c>
      <c r="P110" s="720">
        <f>IFERROR(VLOOKUP($C110,'FS_별도(분기누적)'!$A:$BS,P$2,FALSE),0)</f>
        <v>0</v>
      </c>
      <c r="Q110" s="101">
        <f>N110</f>
        <v>0</v>
      </c>
      <c r="R110" s="101">
        <f t="shared" si="52"/>
        <v>0</v>
      </c>
      <c r="S110" s="101">
        <f t="shared" si="52"/>
        <v>0</v>
      </c>
      <c r="T110" s="717"/>
      <c r="U110" s="717"/>
      <c r="V110" s="83"/>
      <c r="X110" s="716"/>
      <c r="Y110" s="716"/>
      <c r="Z110" s="716"/>
      <c r="AA110" s="715"/>
      <c r="AB110" s="715"/>
      <c r="AC110" s="715"/>
    </row>
    <row r="111" spans="2:29" ht="12.75" customHeight="1" outlineLevel="1">
      <c r="B111" s="31" t="s">
        <v>263</v>
      </c>
      <c r="C111" s="96" t="s">
        <v>5335</v>
      </c>
      <c r="D111" s="722">
        <f>IFERROR(VLOOKUP($C111,FS_별도!$A:$AL,D$2,FALSE),0)</f>
        <v>2.63</v>
      </c>
      <c r="E111" s="722">
        <f>IFERROR(VLOOKUP($C111,FS_별도!$A:$AL,E$2,FALSE),0)</f>
        <v>0</v>
      </c>
      <c r="F111" s="722">
        <f>IFERROR(VLOOKUP($C111,FS_별도!$A:$AL,F$2,FALSE),0)</f>
        <v>0</v>
      </c>
      <c r="G111" s="722">
        <f>IFERROR(VLOOKUP($C111,FS_별도!$A:$AL,G$2,FALSE),0)</f>
        <v>0</v>
      </c>
      <c r="H111" s="722">
        <f>IFERROR(VLOOKUP($C111,FS_별도!$A:$AL,H$2,FALSE),0)</f>
        <v>10.91</v>
      </c>
      <c r="I111" s="722">
        <f>IFERROR(VLOOKUP($C111,FS_별도!$A:$AL,I$2,FALSE),0)</f>
        <v>3.07</v>
      </c>
      <c r="J111" s="722">
        <f>IFERROR(VLOOKUP($C111,FS_별도!$A:$AL,J$2,FALSE),0)</f>
        <v>2.21</v>
      </c>
      <c r="K111" s="722">
        <f>IFERROR(VLOOKUP($C111,FS_별도!$A:$AL,K$2,FALSE),0)</f>
        <v>0.22</v>
      </c>
      <c r="L111" s="722">
        <f>IFERROR(VLOOKUP($C111,FS_별도!$A:$AL,L$2,FALSE),0)</f>
        <v>0</v>
      </c>
      <c r="M111" s="721">
        <f>IFERROR(VLOOKUP($C111,FS_별도!$A:$AL,M$2,FALSE),0)</f>
        <v>0</v>
      </c>
      <c r="N111" s="721">
        <f>IFERROR(VLOOKUP($C111,FS_별도!$A:$AL,N$2,FALSE),0)</f>
        <v>0</v>
      </c>
      <c r="O111" s="721">
        <f>IFERROR(VLOOKUP($C111,'FS_별도(분기누적)'!$A:$BS,O$2,FALSE),0)</f>
        <v>0</v>
      </c>
      <c r="P111" s="720">
        <f>IFERROR(VLOOKUP($C111,'FS_별도(분기누적)'!$A:$BS,P$2,FALSE),0)</f>
        <v>0</v>
      </c>
      <c r="Q111" s="101">
        <f>N111</f>
        <v>0</v>
      </c>
      <c r="R111" s="101">
        <f t="shared" si="52"/>
        <v>0</v>
      </c>
      <c r="S111" s="101">
        <f t="shared" si="52"/>
        <v>0</v>
      </c>
      <c r="T111" s="101"/>
      <c r="U111" s="101"/>
      <c r="V111" s="83"/>
    </row>
    <row r="112" spans="2:29" ht="12.75" customHeight="1">
      <c r="B112" s="31" t="s">
        <v>132</v>
      </c>
      <c r="C112" s="31" t="s">
        <v>49</v>
      </c>
      <c r="D112" s="719">
        <f t="shared" ref="D112:P112" si="53">D113-D98-D100-D101-D102-D103-D105-D110-D111</f>
        <v>8.0500000000000078</v>
      </c>
      <c r="E112" s="719">
        <f t="shared" si="53"/>
        <v>6.9699999999999989</v>
      </c>
      <c r="F112" s="719">
        <f t="shared" si="53"/>
        <v>7.1899999999999977</v>
      </c>
      <c r="G112" s="719">
        <f t="shared" si="53"/>
        <v>8.7599999999999909</v>
      </c>
      <c r="H112" s="719">
        <f t="shared" si="53"/>
        <v>32.250000000000028</v>
      </c>
      <c r="I112" s="719">
        <f t="shared" si="53"/>
        <v>34.299999999999976</v>
      </c>
      <c r="J112" s="719">
        <f t="shared" si="53"/>
        <v>43.54999999999999</v>
      </c>
      <c r="K112" s="719">
        <f t="shared" si="53"/>
        <v>24.789999999999992</v>
      </c>
      <c r="L112" s="719">
        <f t="shared" si="53"/>
        <v>50.890000000000043</v>
      </c>
      <c r="M112" s="719">
        <f t="shared" si="53"/>
        <v>39.600000000000023</v>
      </c>
      <c r="N112" s="719">
        <f t="shared" si="53"/>
        <v>27.450000000000045</v>
      </c>
      <c r="O112" s="719">
        <f t="shared" si="53"/>
        <v>27.189999999999941</v>
      </c>
      <c r="P112" s="718">
        <f t="shared" si="53"/>
        <v>24.899999999999977</v>
      </c>
      <c r="Q112" s="101">
        <f>N112</f>
        <v>27.450000000000045</v>
      </c>
      <c r="R112" s="101">
        <f t="shared" si="52"/>
        <v>27.450000000000045</v>
      </c>
      <c r="S112" s="101">
        <f t="shared" si="52"/>
        <v>27.450000000000045</v>
      </c>
      <c r="T112" s="101"/>
      <c r="U112" s="101"/>
      <c r="V112" s="83"/>
    </row>
    <row r="113" spans="2:29" ht="12.75" customHeight="1">
      <c r="B113" s="80" t="s">
        <v>261</v>
      </c>
      <c r="C113" s="80" t="s">
        <v>3492</v>
      </c>
      <c r="D113" s="87">
        <f>IFERROR(VLOOKUP($C113,FS_별도!$A:$AL,D$2,FALSE),0)</f>
        <v>93.26</v>
      </c>
      <c r="E113" s="87">
        <f>IFERROR(VLOOKUP($C113,FS_별도!$A:$AL,E$2,FALSE),0)</f>
        <v>87.72</v>
      </c>
      <c r="F113" s="87">
        <f>IFERROR(VLOOKUP($C113,FS_별도!$A:$AL,F$2,FALSE),0)</f>
        <v>88.38</v>
      </c>
      <c r="G113" s="87">
        <f>IFERROR(VLOOKUP($C113,FS_별도!$A:$AL,G$2,FALSE),0)</f>
        <v>101.99</v>
      </c>
      <c r="H113" s="87">
        <f>IFERROR(VLOOKUP($C113,FS_별도!$A:$AL,H$2,FALSE),0)</f>
        <v>319.93</v>
      </c>
      <c r="I113" s="87">
        <f>IFERROR(VLOOKUP($C113,FS_별도!$A:$AL,I$2,FALSE),0)</f>
        <v>362.28</v>
      </c>
      <c r="J113" s="87">
        <f>IFERROR(VLOOKUP($C113,FS_별도!$A:$AL,J$2,FALSE),0)</f>
        <v>389.9</v>
      </c>
      <c r="K113" s="87">
        <f>IFERROR(VLOOKUP($C113,FS_별도!$A:$AL,K$2,FALSE),0)</f>
        <v>275.2</v>
      </c>
      <c r="L113" s="87">
        <f>IFERROR(VLOOKUP($C113,FS_별도!$A:$AL,L$2,FALSE),0)</f>
        <v>427.44</v>
      </c>
      <c r="M113" s="86">
        <f>IFERROR(VLOOKUP($C113,FS_별도!$A:$AL,M$2,FALSE),0)</f>
        <v>806.17</v>
      </c>
      <c r="N113" s="86">
        <f>IFERROR(VLOOKUP($C113,FS_별도!$A:$AL,N$2,FALSE),0)</f>
        <v>863.12</v>
      </c>
      <c r="O113" s="86">
        <f>IFERROR(VLOOKUP($C113,'FS_별도(분기누적)'!$A:$BS,O$2,FALSE),0)</f>
        <v>842.63</v>
      </c>
      <c r="P113" s="85">
        <f>IFERROR(VLOOKUP($C113,'FS_별도(분기누적)'!$A:$BS,P$2,FALSE),0)</f>
        <v>824.85</v>
      </c>
      <c r="Q113" s="75">
        <f>Q98+Q105+Q112+Q100+Q101+Q102+Q103+Q111+Q110</f>
        <v>811.74</v>
      </c>
      <c r="R113" s="75">
        <f>R98+R105+R112+R100+R101+R102+R103+R111+R110</f>
        <v>811.74</v>
      </c>
      <c r="S113" s="75">
        <f>S98+S105+S112+S100+S101+S102+S103+S111+S110</f>
        <v>811.74</v>
      </c>
      <c r="T113" s="75"/>
      <c r="U113" s="75"/>
      <c r="V113" s="83"/>
    </row>
    <row r="114" spans="2:29" ht="12.75" customHeight="1">
      <c r="B114" s="31" t="s">
        <v>259</v>
      </c>
      <c r="C114" s="31" t="s">
        <v>49</v>
      </c>
      <c r="D114" s="57">
        <f t="shared" ref="D114:S114" si="54">SUM(D115:D117)</f>
        <v>83.25</v>
      </c>
      <c r="E114" s="57">
        <f t="shared" si="54"/>
        <v>43.5</v>
      </c>
      <c r="F114" s="57">
        <f t="shared" si="54"/>
        <v>3.75</v>
      </c>
      <c r="G114" s="57">
        <f t="shared" si="54"/>
        <v>178.75</v>
      </c>
      <c r="H114" s="57">
        <f t="shared" si="54"/>
        <v>335.45</v>
      </c>
      <c r="I114" s="57">
        <f t="shared" si="54"/>
        <v>303.75</v>
      </c>
      <c r="J114" s="57">
        <f t="shared" si="54"/>
        <v>231.25</v>
      </c>
      <c r="K114" s="57">
        <f t="shared" si="54"/>
        <v>175</v>
      </c>
      <c r="L114" s="57">
        <f t="shared" si="54"/>
        <v>550</v>
      </c>
      <c r="M114" s="61">
        <f t="shared" si="54"/>
        <v>300</v>
      </c>
      <c r="N114" s="61">
        <f t="shared" si="54"/>
        <v>200</v>
      </c>
      <c r="O114" s="61">
        <f t="shared" si="54"/>
        <v>250</v>
      </c>
      <c r="P114" s="60">
        <f t="shared" si="54"/>
        <v>195</v>
      </c>
      <c r="Q114" s="101">
        <f t="shared" si="54"/>
        <v>200</v>
      </c>
      <c r="R114" s="101">
        <f t="shared" si="54"/>
        <v>200</v>
      </c>
      <c r="S114" s="101">
        <f t="shared" si="54"/>
        <v>200</v>
      </c>
      <c r="T114" s="101"/>
      <c r="U114" s="101"/>
      <c r="V114" s="83"/>
    </row>
    <row r="115" spans="2:29" ht="12.75" customHeight="1" outlineLevel="1">
      <c r="B115" s="31" t="s">
        <v>258</v>
      </c>
      <c r="C115" s="31" t="s">
        <v>4286</v>
      </c>
      <c r="D115" s="57">
        <f>IFERROR(VLOOKUP($C115,FS_별도!$A:$AL,D$2,FALSE),0)</f>
        <v>0</v>
      </c>
      <c r="E115" s="57">
        <f>IFERROR(VLOOKUP($C115,FS_별도!$A:$AL,E$2,FALSE),0)</f>
        <v>0</v>
      </c>
      <c r="F115" s="57">
        <f>IFERROR(VLOOKUP($C115,FS_별도!$A:$AL,F$2,FALSE),0)</f>
        <v>0</v>
      </c>
      <c r="G115" s="57">
        <f>IFERROR(VLOOKUP($C115,FS_별도!$A:$AL,G$2,FALSE),0)</f>
        <v>0</v>
      </c>
      <c r="H115" s="57">
        <f>IFERROR(VLOOKUP($C115,FS_별도!$A:$AL,H$2,FALSE),0)</f>
        <v>31.7</v>
      </c>
      <c r="I115" s="57">
        <f>IFERROR(VLOOKUP($C115,FS_별도!$A:$AL,I$2,FALSE),0)</f>
        <v>0</v>
      </c>
      <c r="J115" s="57">
        <f>IFERROR(VLOOKUP($C115,FS_별도!$A:$AL,J$2,FALSE),0)</f>
        <v>0</v>
      </c>
      <c r="K115" s="57">
        <f>IFERROR(VLOOKUP($C115,FS_별도!$A:$AL,K$2,FALSE),0)</f>
        <v>0</v>
      </c>
      <c r="L115" s="57">
        <f>IFERROR(VLOOKUP($C115,FS_별도!$A:$AL,L$2,FALSE),0)</f>
        <v>0</v>
      </c>
      <c r="M115" s="61">
        <f>IFERROR(VLOOKUP($C115,FS_별도!$A:$AL,M$2,FALSE),0)</f>
        <v>0</v>
      </c>
      <c r="N115" s="61">
        <f>IFERROR(VLOOKUP($C115,FS_별도!$A:$AL,N$2,FALSE),0)</f>
        <v>0</v>
      </c>
      <c r="O115" s="61">
        <f>IFERROR(VLOOKUP($C115,'FS_별도(분기누적)'!$A:$BS,O$2,FALSE),0)</f>
        <v>0</v>
      </c>
      <c r="P115" s="60">
        <f>IFERROR(VLOOKUP($C115,'FS_별도(분기누적)'!$A:$BS,P$2,FALSE),0)</f>
        <v>0</v>
      </c>
      <c r="Q115" s="101">
        <f>N115+Q185-Q193</f>
        <v>0</v>
      </c>
      <c r="R115" s="101">
        <f>Q115+R185</f>
        <v>0</v>
      </c>
      <c r="S115" s="101">
        <f>R115+S185</f>
        <v>0</v>
      </c>
      <c r="T115" s="101"/>
      <c r="U115" s="101"/>
      <c r="V115" s="83"/>
    </row>
    <row r="116" spans="2:29" ht="12.75" customHeight="1" outlineLevel="1">
      <c r="B116" s="31" t="s">
        <v>255</v>
      </c>
      <c r="C116" s="31" t="s">
        <v>4281</v>
      </c>
      <c r="D116" s="57">
        <f>IFERROR(VLOOKUP($C116,FS_별도!$A:$AL,D$2,FALSE),0)</f>
        <v>83.25</v>
      </c>
      <c r="E116" s="57">
        <f>IFERROR(VLOOKUP($C116,FS_별도!$A:$AL,E$2,FALSE),0)</f>
        <v>43.5</v>
      </c>
      <c r="F116" s="57">
        <f>IFERROR(VLOOKUP($C116,FS_별도!$A:$AL,F$2,FALSE),0)</f>
        <v>3.75</v>
      </c>
      <c r="G116" s="57">
        <f>IFERROR(VLOOKUP($C116,FS_별도!$A:$AL,G$2,FALSE),0)</f>
        <v>178.75</v>
      </c>
      <c r="H116" s="57">
        <f>IFERROR(VLOOKUP($C116,FS_별도!$A:$AL,H$2,FALSE),0)</f>
        <v>303.75</v>
      </c>
      <c r="I116" s="57">
        <f>IFERROR(VLOOKUP($C116,FS_별도!$A:$AL,I$2,FALSE),0)</f>
        <v>303.75</v>
      </c>
      <c r="J116" s="57">
        <f>IFERROR(VLOOKUP($C116,FS_별도!$A:$AL,J$2,FALSE),0)</f>
        <v>231.25</v>
      </c>
      <c r="K116" s="57">
        <f>IFERROR(VLOOKUP($C116,FS_별도!$A:$AL,K$2,FALSE),0)</f>
        <v>175</v>
      </c>
      <c r="L116" s="57">
        <f>IFERROR(VLOOKUP($C116,FS_별도!$A:$AL,L$2,FALSE),0)</f>
        <v>550</v>
      </c>
      <c r="M116" s="61">
        <f>IFERROR(VLOOKUP($C116,FS_별도!$A:$AL,M$2,FALSE),0)</f>
        <v>300</v>
      </c>
      <c r="N116" s="61">
        <f>IFERROR(VLOOKUP($C116,FS_별도!$A:$AL,N$2,FALSE),0)</f>
        <v>200</v>
      </c>
      <c r="O116" s="61">
        <f>IFERROR(VLOOKUP($C116,'FS_별도(분기누적)'!$A:$BS,O$2,FALSE),0)</f>
        <v>250</v>
      </c>
      <c r="P116" s="60">
        <f>IFERROR(VLOOKUP($C116,'FS_별도(분기누적)'!$A:$BS,P$2,FALSE),0)</f>
        <v>195</v>
      </c>
      <c r="Q116" s="101">
        <f t="shared" ref="Q116:Q121" si="55">N116</f>
        <v>200</v>
      </c>
      <c r="R116" s="101">
        <f t="shared" ref="R116:S121" si="56">Q116</f>
        <v>200</v>
      </c>
      <c r="S116" s="101">
        <f t="shared" si="56"/>
        <v>200</v>
      </c>
      <c r="T116" s="101"/>
      <c r="U116" s="101"/>
      <c r="V116" s="83"/>
    </row>
    <row r="117" spans="2:29" ht="12.75" customHeight="1" outlineLevel="1">
      <c r="B117" s="31" t="s">
        <v>253</v>
      </c>
      <c r="C117" s="31" t="s">
        <v>4278</v>
      </c>
      <c r="D117" s="57">
        <f>IFERROR(VLOOKUP($C117,FS_별도!$A:$AL,D$2,FALSE),0)</f>
        <v>0</v>
      </c>
      <c r="E117" s="57">
        <f>IFERROR(VLOOKUP($C117,FS_별도!$A:$AL,E$2,FALSE),0)</f>
        <v>0</v>
      </c>
      <c r="F117" s="57">
        <f>IFERROR(VLOOKUP($C117,FS_별도!$A:$AL,F$2,FALSE),0)</f>
        <v>0</v>
      </c>
      <c r="G117" s="57">
        <f>IFERROR(VLOOKUP($C117,FS_별도!$A:$AL,G$2,FALSE),0)</f>
        <v>0</v>
      </c>
      <c r="H117" s="57">
        <f>IFERROR(VLOOKUP($C117,FS_별도!$A:$AL,H$2,FALSE),0)</f>
        <v>0</v>
      </c>
      <c r="I117" s="57">
        <f>IFERROR(VLOOKUP($C117,FS_별도!$A:$AL,I$2,FALSE),0)</f>
        <v>0</v>
      </c>
      <c r="J117" s="57">
        <f>IFERROR(VLOOKUP($C117,FS_별도!$A:$AL,J$2,FALSE),0)</f>
        <v>0</v>
      </c>
      <c r="K117" s="57">
        <f>IFERROR(VLOOKUP($C117,FS_별도!$A:$AL,K$2,FALSE),0)</f>
        <v>0</v>
      </c>
      <c r="L117" s="57">
        <f>IFERROR(VLOOKUP($C117,FS_별도!$A:$AL,L$2,FALSE),0)</f>
        <v>0</v>
      </c>
      <c r="M117" s="61">
        <f>IFERROR(VLOOKUP($C117,FS_별도!$A:$AL,M$2,FALSE),0)</f>
        <v>0</v>
      </c>
      <c r="N117" s="61">
        <f>IFERROR(VLOOKUP($C117,FS_별도!$A:$AL,N$2,FALSE),0)</f>
        <v>0</v>
      </c>
      <c r="O117" s="61">
        <f>IFERROR(VLOOKUP($C117,'FS_별도(분기누적)'!$A:$BS,O$2,FALSE),0)</f>
        <v>0</v>
      </c>
      <c r="P117" s="60">
        <f>IFERROR(VLOOKUP($C117,'FS_별도(분기누적)'!$A:$BS,P$2,FALSE),0)</f>
        <v>0</v>
      </c>
      <c r="Q117" s="101">
        <f t="shared" si="55"/>
        <v>0</v>
      </c>
      <c r="R117" s="101">
        <f t="shared" si="56"/>
        <v>0</v>
      </c>
      <c r="S117" s="101">
        <f t="shared" si="56"/>
        <v>0</v>
      </c>
      <c r="T117" s="101"/>
      <c r="U117" s="101"/>
      <c r="V117" s="83"/>
    </row>
    <row r="118" spans="2:29" s="713" customFormat="1" ht="12.75" customHeight="1" outlineLevel="1">
      <c r="B118" s="31" t="s">
        <v>251</v>
      </c>
      <c r="C118" s="713" t="s">
        <v>5334</v>
      </c>
      <c r="D118" s="57">
        <f>IFERROR(VLOOKUP($C118,FS_별도!$A:$AL,D$2,FALSE),0)</f>
        <v>0.92</v>
      </c>
      <c r="E118" s="57">
        <f>IFERROR(VLOOKUP($C118,FS_별도!$A:$AL,E$2,FALSE),0)</f>
        <v>1.51</v>
      </c>
      <c r="F118" s="57">
        <f>IFERROR(VLOOKUP($C118,FS_별도!$A:$AL,F$2,FALSE),0)</f>
        <v>0.23</v>
      </c>
      <c r="G118" s="57">
        <f>IFERROR(VLOOKUP($C118,FS_별도!$A:$AL,G$2,FALSE),0)</f>
        <v>0</v>
      </c>
      <c r="H118" s="57">
        <f>IFERROR(VLOOKUP($C118,FS_별도!$A:$AL,H$2,FALSE),0)</f>
        <v>0</v>
      </c>
      <c r="I118" s="57">
        <f>IFERROR(VLOOKUP($C118,FS_별도!$A:$AL,I$2,FALSE),0)</f>
        <v>0</v>
      </c>
      <c r="J118" s="57">
        <f>IFERROR(VLOOKUP($C118,FS_별도!$A:$AL,J$2,FALSE),0)</f>
        <v>4.1399999999999997</v>
      </c>
      <c r="K118" s="57">
        <f>IFERROR(VLOOKUP($C118,FS_별도!$A:$AL,K$2,FALSE),0)</f>
        <v>0.66</v>
      </c>
      <c r="L118" s="57">
        <f>IFERROR(VLOOKUP($C118,FS_별도!$A:$AL,L$2,FALSE),0)</f>
        <v>2.5099999999999998</v>
      </c>
      <c r="M118" s="61">
        <f>IFERROR(VLOOKUP($C118,FS_별도!$A:$AL,M$2,FALSE),0)</f>
        <v>4.12</v>
      </c>
      <c r="N118" s="61">
        <f>IFERROR(VLOOKUP($C118,FS_별도!$A:$AL,N$2,FALSE),0)</f>
        <v>8.8000000000000007</v>
      </c>
      <c r="O118" s="61">
        <f>IFERROR(VLOOKUP($C118,'FS_별도(분기누적)'!$A:$BS,O$2,FALSE),0)</f>
        <v>0.24</v>
      </c>
      <c r="P118" s="60">
        <f>IFERROR(VLOOKUP($C118,'FS_별도(분기누적)'!$A:$BS,P$2,FALSE),0)</f>
        <v>13.87</v>
      </c>
      <c r="Q118" s="101">
        <f t="shared" si="55"/>
        <v>8.8000000000000007</v>
      </c>
      <c r="R118" s="101">
        <f t="shared" si="56"/>
        <v>8.8000000000000007</v>
      </c>
      <c r="S118" s="101">
        <f t="shared" si="56"/>
        <v>8.8000000000000007</v>
      </c>
      <c r="T118" s="717"/>
      <c r="U118" s="717"/>
      <c r="V118" s="83"/>
      <c r="X118" s="716"/>
      <c r="Y118" s="716"/>
      <c r="Z118" s="716"/>
      <c r="AA118" s="715"/>
      <c r="AB118" s="715"/>
      <c r="AC118" s="715"/>
    </row>
    <row r="119" spans="2:29" s="713" customFormat="1" ht="12.75" customHeight="1" outlineLevel="1">
      <c r="B119" s="31" t="s">
        <v>249</v>
      </c>
      <c r="C119" s="713" t="s">
        <v>5333</v>
      </c>
      <c r="D119" s="57">
        <f>IFERROR(VLOOKUP($C119,FS_별도!$A:$AL,D$2,FALSE),0)</f>
        <v>0</v>
      </c>
      <c r="E119" s="57">
        <f>IFERROR(VLOOKUP($C119,FS_별도!$A:$AL,E$2,FALSE),0)</f>
        <v>0</v>
      </c>
      <c r="F119" s="57">
        <f>IFERROR(VLOOKUP($C119,FS_별도!$A:$AL,F$2,FALSE),0)</f>
        <v>0</v>
      </c>
      <c r="G119" s="57">
        <f>IFERROR(VLOOKUP($C119,FS_별도!$A:$AL,G$2,FALSE),0)</f>
        <v>0</v>
      </c>
      <c r="H119" s="57">
        <f>IFERROR(VLOOKUP($C119,FS_별도!$A:$AL,H$2,FALSE),0)</f>
        <v>10.65</v>
      </c>
      <c r="I119" s="57">
        <f>IFERROR(VLOOKUP($C119,FS_별도!$A:$AL,I$2,FALSE),0)</f>
        <v>0</v>
      </c>
      <c r="J119" s="57">
        <f>IFERROR(VLOOKUP($C119,FS_별도!$A:$AL,J$2,FALSE),0)</f>
        <v>0</v>
      </c>
      <c r="K119" s="57">
        <f>IFERROR(VLOOKUP($C119,FS_별도!$A:$AL,K$2,FALSE),0)</f>
        <v>0</v>
      </c>
      <c r="L119" s="57">
        <f>IFERROR(VLOOKUP($C119,FS_별도!$A:$AL,L$2,FALSE),0)</f>
        <v>0</v>
      </c>
      <c r="M119" s="61">
        <f>IFERROR(VLOOKUP($C119,FS_별도!$A:$AL,M$2,FALSE),0)</f>
        <v>0</v>
      </c>
      <c r="N119" s="61">
        <f>IFERROR(VLOOKUP($C119,FS_별도!$A:$AL,N$2,FALSE),0)</f>
        <v>0</v>
      </c>
      <c r="O119" s="61">
        <f>IFERROR(VLOOKUP($C119,'FS_별도(분기누적)'!$A:$BS,O$2,FALSE),0)</f>
        <v>0</v>
      </c>
      <c r="P119" s="60">
        <f>IFERROR(VLOOKUP($C119,'FS_별도(분기누적)'!$A:$BS,P$2,FALSE),0)</f>
        <v>0</v>
      </c>
      <c r="Q119" s="101">
        <f t="shared" si="55"/>
        <v>0</v>
      </c>
      <c r="R119" s="101">
        <f t="shared" si="56"/>
        <v>0</v>
      </c>
      <c r="S119" s="101">
        <f t="shared" si="56"/>
        <v>0</v>
      </c>
      <c r="T119" s="717"/>
      <c r="U119" s="717"/>
      <c r="V119" s="83"/>
      <c r="X119" s="716"/>
      <c r="Y119" s="716"/>
      <c r="Z119" s="716"/>
      <c r="AA119" s="715"/>
      <c r="AB119" s="715"/>
      <c r="AC119" s="715"/>
    </row>
    <row r="120" spans="2:29" ht="12.75" customHeight="1" outlineLevel="1">
      <c r="B120" s="31" t="s">
        <v>247</v>
      </c>
      <c r="C120" s="31" t="s">
        <v>5332</v>
      </c>
      <c r="D120" s="57">
        <f>IFERROR(VLOOKUP($C120,FS_별도!$A:$AL,D$2,FALSE),0)</f>
        <v>0</v>
      </c>
      <c r="E120" s="57">
        <f>IFERROR(VLOOKUP($C120,FS_별도!$A:$AL,E$2,FALSE),0)</f>
        <v>0</v>
      </c>
      <c r="F120" s="57">
        <f>IFERROR(VLOOKUP($C120,FS_별도!$A:$AL,F$2,FALSE),0)</f>
        <v>0</v>
      </c>
      <c r="G120" s="57">
        <f>IFERROR(VLOOKUP($C120,FS_별도!$A:$AL,G$2,FALSE),0)</f>
        <v>0</v>
      </c>
      <c r="H120" s="57">
        <f>IFERROR(VLOOKUP($C120,FS_별도!$A:$AL,H$2,FALSE),0)</f>
        <v>0</v>
      </c>
      <c r="I120" s="57">
        <f>IFERROR(VLOOKUP($C120,FS_별도!$A:$AL,I$2,FALSE),0)</f>
        <v>0</v>
      </c>
      <c r="J120" s="57">
        <f>IFERROR(VLOOKUP($C120,FS_별도!$A:$AL,J$2,FALSE),0)</f>
        <v>0</v>
      </c>
      <c r="K120" s="57">
        <f>IFERROR(VLOOKUP($C120,FS_별도!$A:$AL,K$2,FALSE),0)</f>
        <v>0</v>
      </c>
      <c r="L120" s="57">
        <f>IFERROR(VLOOKUP($C120,FS_별도!$A:$AL,L$2,FALSE),0)</f>
        <v>0</v>
      </c>
      <c r="M120" s="61">
        <f>IFERROR(VLOOKUP($C120,FS_별도!$A:$AL,M$2,FALSE),0)</f>
        <v>0</v>
      </c>
      <c r="N120" s="61">
        <f>IFERROR(VLOOKUP($C120,FS_별도!$A:$AL,N$2,FALSE),0)</f>
        <v>0</v>
      </c>
      <c r="O120" s="61">
        <f>IFERROR(VLOOKUP($C120,'FS_별도(분기누적)'!$A:$BS,O$2,FALSE),0)</f>
        <v>0</v>
      </c>
      <c r="P120" s="60">
        <f>IFERROR(VLOOKUP($C120,'FS_별도(분기누적)'!$A:$BS,P$2,FALSE),0)</f>
        <v>0</v>
      </c>
      <c r="Q120" s="101">
        <f t="shared" si="55"/>
        <v>0</v>
      </c>
      <c r="R120" s="101">
        <f t="shared" si="56"/>
        <v>0</v>
      </c>
      <c r="S120" s="101">
        <f t="shared" si="56"/>
        <v>0</v>
      </c>
      <c r="T120" s="101"/>
      <c r="U120" s="101"/>
      <c r="V120" s="83"/>
    </row>
    <row r="121" spans="2:29" ht="12.75" customHeight="1">
      <c r="B121" s="31" t="s">
        <v>5331</v>
      </c>
      <c r="C121" s="31" t="s">
        <v>49</v>
      </c>
      <c r="D121" s="57">
        <f t="shared" ref="D121:P121" si="57">D122-D114-D118-D119-D120</f>
        <v>1.6653345369377348E-15</v>
      </c>
      <c r="E121" s="57">
        <f t="shared" si="57"/>
        <v>-1.9984014443252818E-15</v>
      </c>
      <c r="F121" s="57">
        <f t="shared" si="57"/>
        <v>-2.7755575615628914E-17</v>
      </c>
      <c r="G121" s="57">
        <f t="shared" si="57"/>
        <v>0</v>
      </c>
      <c r="H121" s="57">
        <f t="shared" si="57"/>
        <v>3.3750779948604759E-14</v>
      </c>
      <c r="I121" s="57">
        <f t="shared" si="57"/>
        <v>0.88999999999998636</v>
      </c>
      <c r="J121" s="57">
        <f t="shared" si="57"/>
        <v>6.4599999999999946</v>
      </c>
      <c r="K121" s="57">
        <f t="shared" si="57"/>
        <v>0.83000000000000906</v>
      </c>
      <c r="L121" s="57">
        <f t="shared" si="57"/>
        <v>13.769999999999973</v>
      </c>
      <c r="M121" s="61">
        <f t="shared" si="57"/>
        <v>3.959999999999984</v>
      </c>
      <c r="N121" s="61">
        <f t="shared" si="57"/>
        <v>0.60000000000000497</v>
      </c>
      <c r="O121" s="61">
        <f t="shared" si="57"/>
        <v>5.3800000000000043</v>
      </c>
      <c r="P121" s="60">
        <f t="shared" si="57"/>
        <v>6.5900000000000087</v>
      </c>
      <c r="Q121" s="101">
        <f t="shared" si="55"/>
        <v>0.60000000000000497</v>
      </c>
      <c r="R121" s="101">
        <f t="shared" si="56"/>
        <v>0.60000000000000497</v>
      </c>
      <c r="S121" s="101">
        <f t="shared" si="56"/>
        <v>0.60000000000000497</v>
      </c>
      <c r="T121" s="101"/>
      <c r="U121" s="101"/>
      <c r="V121" s="83"/>
    </row>
    <row r="122" spans="2:29" ht="12.75" customHeight="1">
      <c r="B122" s="80" t="s">
        <v>245</v>
      </c>
      <c r="C122" s="80" t="s">
        <v>3273</v>
      </c>
      <c r="D122" s="87">
        <f>IFERROR(VLOOKUP($C122,FS_별도!$A:$AL,D$2,FALSE),0)</f>
        <v>84.17</v>
      </c>
      <c r="E122" s="87">
        <f>IFERROR(VLOOKUP($C122,FS_별도!$A:$AL,E$2,FALSE),0)</f>
        <v>45.01</v>
      </c>
      <c r="F122" s="87">
        <f>IFERROR(VLOOKUP($C122,FS_별도!$A:$AL,F$2,FALSE),0)</f>
        <v>3.98</v>
      </c>
      <c r="G122" s="87">
        <f>IFERROR(VLOOKUP($C122,FS_별도!$A:$AL,G$2,FALSE),0)</f>
        <v>178.75</v>
      </c>
      <c r="H122" s="87">
        <f>IFERROR(VLOOKUP($C122,FS_별도!$A:$AL,H$2,FALSE),0)</f>
        <v>346.1</v>
      </c>
      <c r="I122" s="87">
        <f>IFERROR(VLOOKUP($C122,FS_별도!$A:$AL,I$2,FALSE),0)</f>
        <v>304.64</v>
      </c>
      <c r="J122" s="87">
        <f>IFERROR(VLOOKUP($C122,FS_별도!$A:$AL,J$2,FALSE),0)</f>
        <v>241.85</v>
      </c>
      <c r="K122" s="87">
        <f>IFERROR(VLOOKUP($C122,FS_별도!$A:$AL,K$2,FALSE),0)</f>
        <v>176.49</v>
      </c>
      <c r="L122" s="87">
        <f>IFERROR(VLOOKUP($C122,FS_별도!$A:$AL,L$2,FALSE),0)</f>
        <v>566.28</v>
      </c>
      <c r="M122" s="86">
        <f>IFERROR(VLOOKUP($C122,FS_별도!$A:$AL,M$2,FALSE),0)</f>
        <v>308.08</v>
      </c>
      <c r="N122" s="86">
        <f>IFERROR(VLOOKUP($C122,FS_별도!$A:$AL,N$2,FALSE),0)</f>
        <v>209.4</v>
      </c>
      <c r="O122" s="86">
        <f>IFERROR(VLOOKUP($C122,'FS_별도(분기누적)'!$A:$BS,O$2,FALSE),0)</f>
        <v>255.62</v>
      </c>
      <c r="P122" s="85">
        <f>IFERROR(VLOOKUP($C122,'FS_별도(분기누적)'!$A:$BS,P$2,FALSE),0)</f>
        <v>215.46</v>
      </c>
      <c r="Q122" s="75">
        <f>Q114+Q121+Q120+Q119+Q118</f>
        <v>209.4</v>
      </c>
      <c r="R122" s="75">
        <f>R114+R121+R120+R119+R118</f>
        <v>209.4</v>
      </c>
      <c r="S122" s="75">
        <f>S114+S121+S120+S119+S118</f>
        <v>209.4</v>
      </c>
      <c r="T122" s="75"/>
      <c r="U122" s="75"/>
      <c r="V122" s="83"/>
    </row>
    <row r="123" spans="2:29" ht="12.75" customHeight="1">
      <c r="B123" s="80" t="s">
        <v>243</v>
      </c>
      <c r="C123" s="80" t="s">
        <v>3493</v>
      </c>
      <c r="D123" s="75">
        <f t="shared" ref="D123:S123" si="58">D113+D122</f>
        <v>177.43</v>
      </c>
      <c r="E123" s="75">
        <f t="shared" si="58"/>
        <v>132.72999999999999</v>
      </c>
      <c r="F123" s="75">
        <f t="shared" si="58"/>
        <v>92.36</v>
      </c>
      <c r="G123" s="75">
        <f t="shared" si="58"/>
        <v>280.74</v>
      </c>
      <c r="H123" s="75">
        <f t="shared" si="58"/>
        <v>666.03</v>
      </c>
      <c r="I123" s="75">
        <f t="shared" si="58"/>
        <v>666.92</v>
      </c>
      <c r="J123" s="75">
        <f t="shared" si="58"/>
        <v>631.75</v>
      </c>
      <c r="K123" s="75">
        <f t="shared" si="58"/>
        <v>451.69</v>
      </c>
      <c r="L123" s="75">
        <f t="shared" si="58"/>
        <v>993.72</v>
      </c>
      <c r="M123" s="77">
        <f t="shared" si="58"/>
        <v>1114.25</v>
      </c>
      <c r="N123" s="77">
        <f t="shared" si="58"/>
        <v>1072.52</v>
      </c>
      <c r="O123" s="77">
        <f t="shared" si="58"/>
        <v>1098.25</v>
      </c>
      <c r="P123" s="76">
        <f t="shared" si="58"/>
        <v>1040.31</v>
      </c>
      <c r="Q123" s="75">
        <f t="shared" si="58"/>
        <v>1021.14</v>
      </c>
      <c r="R123" s="75">
        <f t="shared" si="58"/>
        <v>1021.14</v>
      </c>
      <c r="S123" s="75">
        <f t="shared" si="58"/>
        <v>1021.14</v>
      </c>
      <c r="T123" s="75"/>
      <c r="U123" s="75"/>
      <c r="V123" s="83"/>
    </row>
    <row r="124" spans="2:29" ht="12.75" customHeight="1">
      <c r="B124" s="31" t="s">
        <v>241</v>
      </c>
      <c r="C124" s="31" t="s">
        <v>2984</v>
      </c>
      <c r="D124" s="57">
        <f>IFERROR(VLOOKUP($C124,FS_별도!$A:$AL,D$2,FALSE),0)</f>
        <v>87.77</v>
      </c>
      <c r="E124" s="57">
        <f>IFERROR(VLOOKUP($C124,FS_별도!$A:$AL,E$2,FALSE),0)</f>
        <v>87.77</v>
      </c>
      <c r="F124" s="57">
        <f>IFERROR(VLOOKUP($C124,FS_별도!$A:$AL,F$2,FALSE),0)</f>
        <v>87.77</v>
      </c>
      <c r="G124" s="57">
        <f>IFERROR(VLOOKUP($C124,FS_별도!$A:$AL,G$2,FALSE),0)</f>
        <v>87.77</v>
      </c>
      <c r="H124" s="57">
        <f>IFERROR(VLOOKUP($C124,FS_별도!$A:$AL,H$2,FALSE),0)</f>
        <v>87.77</v>
      </c>
      <c r="I124" s="57">
        <f>IFERROR(VLOOKUP($C124,FS_별도!$A:$AL,I$2,FALSE),0)</f>
        <v>87.77</v>
      </c>
      <c r="J124" s="57">
        <f>IFERROR(VLOOKUP($C124,FS_별도!$A:$AL,J$2,FALSE),0)</f>
        <v>87.77</v>
      </c>
      <c r="K124" s="57">
        <f>IFERROR(VLOOKUP($C124,FS_별도!$A:$AL,K$2,FALSE),0)</f>
        <v>92.38</v>
      </c>
      <c r="L124" s="57">
        <f>IFERROR(VLOOKUP($C124,FS_별도!$A:$AL,L$2,FALSE),0)</f>
        <v>211.81</v>
      </c>
      <c r="M124" s="61">
        <f>IFERROR(VLOOKUP($C124,FS_별도!$A:$AL,M$2,FALSE),0)</f>
        <v>211.81</v>
      </c>
      <c r="N124" s="61">
        <f>IFERROR(VLOOKUP($C124,FS_별도!$A:$AL,N$2,FALSE),0)</f>
        <v>211.81</v>
      </c>
      <c r="O124" s="61">
        <f>IFERROR(VLOOKUP($C124,'FS_별도(분기누적)'!$A:$BS,O$2,FALSE),0)</f>
        <v>211.81</v>
      </c>
      <c r="P124" s="60">
        <f>IFERROR(VLOOKUP($C124,'FS_별도(분기누적)'!$A:$BS,P$2,FALSE),0)</f>
        <v>211.81</v>
      </c>
      <c r="Q124" s="57">
        <f>Q125+Q126</f>
        <v>211.81</v>
      </c>
      <c r="R124" s="57">
        <f>R125+R126</f>
        <v>211.81</v>
      </c>
      <c r="S124" s="57">
        <f>S125+S126</f>
        <v>211.81</v>
      </c>
      <c r="T124" s="57"/>
      <c r="U124" s="57"/>
      <c r="V124" s="83"/>
    </row>
    <row r="125" spans="2:29" ht="12.75" customHeight="1">
      <c r="B125" s="31" t="s">
        <v>239</v>
      </c>
      <c r="C125" s="31" t="s">
        <v>2983</v>
      </c>
      <c r="D125" s="57">
        <f>IFERROR(VLOOKUP($C125,FS_별도!$A:$AL,D$2,FALSE),0)</f>
        <v>87.77</v>
      </c>
      <c r="E125" s="57">
        <f>IFERROR(VLOOKUP($C125,FS_별도!$A:$AL,E$2,FALSE),0)</f>
        <v>87.77</v>
      </c>
      <c r="F125" s="57">
        <f>IFERROR(VLOOKUP($C125,FS_별도!$A:$AL,F$2,FALSE),0)</f>
        <v>87.77</v>
      </c>
      <c r="G125" s="57">
        <f>IFERROR(VLOOKUP($C125,FS_별도!$A:$AL,G$2,FALSE),0)</f>
        <v>87.77</v>
      </c>
      <c r="H125" s="57">
        <f>IFERROR(VLOOKUP($C125,FS_별도!$A:$AL,H$2,FALSE),0)</f>
        <v>87.77</v>
      </c>
      <c r="I125" s="57">
        <f>IFERROR(VLOOKUP($C125,FS_별도!$A:$AL,I$2,FALSE),0)</f>
        <v>87.77</v>
      </c>
      <c r="J125" s="57">
        <f>IFERROR(VLOOKUP($C125,FS_별도!$A:$AL,J$2,FALSE),0)</f>
        <v>87.77</v>
      </c>
      <c r="K125" s="57">
        <f>IFERROR(VLOOKUP($C125,FS_별도!$A:$AL,K$2,FALSE),0)</f>
        <v>92.38</v>
      </c>
      <c r="L125" s="57">
        <f>IFERROR(VLOOKUP($C125,FS_별도!$A:$AL,L$2,FALSE),0)</f>
        <v>211.81</v>
      </c>
      <c r="M125" s="61">
        <f>IFERROR(VLOOKUP($C125,FS_별도!$A:$AL,M$2,FALSE),0)</f>
        <v>211.81</v>
      </c>
      <c r="N125" s="61">
        <f>IFERROR(VLOOKUP($C125,FS_별도!$A:$AL,N$2,FALSE),0)</f>
        <v>211.81</v>
      </c>
      <c r="O125" s="61">
        <f>IFERROR(VLOOKUP($C125,'FS_별도(분기누적)'!$A:$BS,O$2,FALSE),0)</f>
        <v>211.81</v>
      </c>
      <c r="P125" s="60">
        <f>IFERROR(VLOOKUP($C125,'FS_별도(분기누적)'!$A:$BS,P$2,FALSE),0)</f>
        <v>211.81</v>
      </c>
      <c r="Q125" s="57">
        <f>N125</f>
        <v>211.81</v>
      </c>
      <c r="R125" s="57">
        <f t="shared" ref="R125:S127" si="59">Q125</f>
        <v>211.81</v>
      </c>
      <c r="S125" s="57">
        <f t="shared" si="59"/>
        <v>211.81</v>
      </c>
      <c r="T125" s="57"/>
      <c r="U125" s="57"/>
      <c r="V125" s="83"/>
    </row>
    <row r="126" spans="2:29" ht="12.75" customHeight="1">
      <c r="B126" s="31" t="s">
        <v>237</v>
      </c>
      <c r="C126" s="31" t="s">
        <v>2982</v>
      </c>
      <c r="D126" s="57">
        <f>IFERROR(VLOOKUP($C126,FS_별도!$A:$AL,D$2,FALSE),0)</f>
        <v>0</v>
      </c>
      <c r="E126" s="57">
        <f>IFERROR(VLOOKUP($C126,FS_별도!$A:$AL,E$2,FALSE),0)</f>
        <v>0</v>
      </c>
      <c r="F126" s="57">
        <f>IFERROR(VLOOKUP($C126,FS_별도!$A:$AL,F$2,FALSE),0)</f>
        <v>0</v>
      </c>
      <c r="G126" s="57">
        <f>IFERROR(VLOOKUP($C126,FS_별도!$A:$AL,G$2,FALSE),0)</f>
        <v>0</v>
      </c>
      <c r="H126" s="57">
        <f>IFERROR(VLOOKUP($C126,FS_별도!$A:$AL,H$2,FALSE),0)</f>
        <v>0</v>
      </c>
      <c r="I126" s="57">
        <f>IFERROR(VLOOKUP($C126,FS_별도!$A:$AL,I$2,FALSE),0)</f>
        <v>0</v>
      </c>
      <c r="J126" s="57">
        <f>IFERROR(VLOOKUP($C126,FS_별도!$A:$AL,J$2,FALSE),0)</f>
        <v>0</v>
      </c>
      <c r="K126" s="57">
        <f>IFERROR(VLOOKUP($C126,FS_별도!$A:$AL,K$2,FALSE),0)</f>
        <v>0</v>
      </c>
      <c r="L126" s="57">
        <f>IFERROR(VLOOKUP($C126,FS_별도!$A:$AL,L$2,FALSE),0)</f>
        <v>0</v>
      </c>
      <c r="M126" s="61">
        <f>IFERROR(VLOOKUP($C126,FS_별도!$A:$AL,M$2,FALSE),0)</f>
        <v>0</v>
      </c>
      <c r="N126" s="61">
        <f>IFERROR(VLOOKUP($C126,FS_별도!$A:$AL,N$2,FALSE),0)</f>
        <v>0</v>
      </c>
      <c r="O126" s="61">
        <f>IFERROR(VLOOKUP($C126,'FS_별도(분기누적)'!$A:$BS,O$2,FALSE),0)</f>
        <v>0</v>
      </c>
      <c r="P126" s="60">
        <f>IFERROR(VLOOKUP($C126,'FS_별도(분기누적)'!$A:$BS,P$2,FALSE),0)</f>
        <v>0</v>
      </c>
      <c r="Q126" s="57">
        <f>N126</f>
        <v>0</v>
      </c>
      <c r="R126" s="57">
        <f t="shared" si="59"/>
        <v>0</v>
      </c>
      <c r="S126" s="57">
        <f t="shared" si="59"/>
        <v>0</v>
      </c>
      <c r="T126" s="57"/>
      <c r="U126" s="57"/>
      <c r="V126" s="83"/>
    </row>
    <row r="127" spans="2:29" ht="12.75" customHeight="1">
      <c r="B127" s="31" t="s">
        <v>235</v>
      </c>
      <c r="C127" s="31" t="s">
        <v>2979</v>
      </c>
      <c r="D127" s="57">
        <f>IFERROR(VLOOKUP($C127,FS_별도!$A:$AL,D$2,FALSE),0)</f>
        <v>202.2</v>
      </c>
      <c r="E127" s="57">
        <f>IFERROR(VLOOKUP($C127,FS_별도!$A:$AL,E$2,FALSE),0)</f>
        <v>202.2</v>
      </c>
      <c r="F127" s="57">
        <f>IFERROR(VLOOKUP($C127,FS_별도!$A:$AL,F$2,FALSE),0)</f>
        <v>202.2</v>
      </c>
      <c r="G127" s="57">
        <f>IFERROR(VLOOKUP($C127,FS_별도!$A:$AL,G$2,FALSE),0)</f>
        <v>202.2</v>
      </c>
      <c r="H127" s="57">
        <f>IFERROR(VLOOKUP($C127,FS_별도!$A:$AL,H$2,FALSE),0)</f>
        <v>211.78</v>
      </c>
      <c r="I127" s="57">
        <f>IFERROR(VLOOKUP($C127,FS_별도!$A:$AL,I$2,FALSE),0)</f>
        <v>211.78</v>
      </c>
      <c r="J127" s="57">
        <f>IFERROR(VLOOKUP($C127,FS_별도!$A:$AL,J$2,FALSE),0)</f>
        <v>211.78</v>
      </c>
      <c r="K127" s="57">
        <f>IFERROR(VLOOKUP($C127,FS_별도!$A:$AL,K$2,FALSE),0)</f>
        <v>245.14</v>
      </c>
      <c r="L127" s="57">
        <f>IFERROR(VLOOKUP($C127,FS_별도!$A:$AL,L$2,FALSE),0)</f>
        <v>584.9</v>
      </c>
      <c r="M127" s="61">
        <f>IFERROR(VLOOKUP($C127,FS_별도!$A:$AL,M$2,FALSE),0)</f>
        <v>584.9</v>
      </c>
      <c r="N127" s="61">
        <f>IFERROR(VLOOKUP($C127,FS_별도!$A:$AL,N$2,FALSE),0)</f>
        <v>588.36</v>
      </c>
      <c r="O127" s="61">
        <f>IFERROR(VLOOKUP($C127,'FS_별도(분기누적)'!$A:$BS,O$2,FALSE),0)</f>
        <v>588.36</v>
      </c>
      <c r="P127" s="60">
        <f>IFERROR(VLOOKUP($C127,'FS_별도(분기누적)'!$A:$BS,P$2,FALSE),0)</f>
        <v>588.36</v>
      </c>
      <c r="Q127" s="57">
        <f>N127</f>
        <v>588.36</v>
      </c>
      <c r="R127" s="57">
        <f t="shared" si="59"/>
        <v>588.36</v>
      </c>
      <c r="S127" s="57">
        <f t="shared" si="59"/>
        <v>588.36</v>
      </c>
      <c r="T127" s="57"/>
      <c r="U127" s="57"/>
      <c r="V127" s="83"/>
    </row>
    <row r="128" spans="2:29" ht="12.75" customHeight="1">
      <c r="B128" s="31" t="s">
        <v>233</v>
      </c>
      <c r="C128" s="31" t="s">
        <v>2905</v>
      </c>
      <c r="D128" s="57">
        <f>IFERROR(VLOOKUP($C128,FS_별도!$A:$AL,D$2,FALSE),0)</f>
        <v>171.22</v>
      </c>
      <c r="E128" s="57">
        <f>IFERROR(VLOOKUP($C128,FS_별도!$A:$AL,E$2,FALSE),0)</f>
        <v>148.81</v>
      </c>
      <c r="F128" s="57">
        <f>IFERROR(VLOOKUP($C128,FS_별도!$A:$AL,F$2,FALSE),0)</f>
        <v>111.81</v>
      </c>
      <c r="G128" s="57">
        <f>IFERROR(VLOOKUP($C128,FS_별도!$A:$AL,G$2,FALSE),0)</f>
        <v>118.2</v>
      </c>
      <c r="H128" s="57">
        <f>IFERROR(VLOOKUP($C128,FS_별도!$A:$AL,H$2,FALSE),0)</f>
        <v>266.04000000000002</v>
      </c>
      <c r="I128" s="57">
        <f>IFERROR(VLOOKUP($C128,FS_별도!$A:$AL,I$2,FALSE),0)</f>
        <v>307.61</v>
      </c>
      <c r="J128" s="57">
        <f>IFERROR(VLOOKUP($C128,FS_별도!$A:$AL,J$2,FALSE),0)</f>
        <v>372.94</v>
      </c>
      <c r="K128" s="57">
        <f>IFERROR(VLOOKUP($C128,FS_별도!$A:$AL,K$2,FALSE),0)</f>
        <v>401.38</v>
      </c>
      <c r="L128" s="57">
        <f>IFERROR(VLOOKUP($C128,FS_별도!$A:$AL,L$2,FALSE),0)</f>
        <v>433.64</v>
      </c>
      <c r="M128" s="61">
        <f>IFERROR(VLOOKUP($C128,FS_별도!$A:$AL,M$2,FALSE),0)</f>
        <v>266.75</v>
      </c>
      <c r="N128" s="61">
        <f>IFERROR(VLOOKUP($C128,FS_별도!$A:$AL,N$2,FALSE),0)</f>
        <v>-247.75</v>
      </c>
      <c r="O128" s="61">
        <f>IFERROR(VLOOKUP($C128,'FS_별도(분기누적)'!$A:$BS,O$2,FALSE),0)</f>
        <v>92.33</v>
      </c>
      <c r="P128" s="60">
        <f>IFERROR(VLOOKUP($C128,'FS_별도(분기누적)'!$A:$BS,P$2,FALSE),0)</f>
        <v>-290.54000000000002</v>
      </c>
      <c r="Q128" s="57">
        <f>Q147</f>
        <v>-247.53</v>
      </c>
      <c r="R128" s="57">
        <f>R147</f>
        <v>-247.31</v>
      </c>
      <c r="S128" s="57">
        <f>S147</f>
        <v>-247.09</v>
      </c>
      <c r="T128" s="57"/>
      <c r="U128" s="57"/>
      <c r="V128" s="83"/>
    </row>
    <row r="129" spans="2:22" ht="12.75" customHeight="1">
      <c r="B129" s="31" t="s">
        <v>231</v>
      </c>
      <c r="C129" s="31" t="s">
        <v>49</v>
      </c>
      <c r="D129" s="57">
        <f t="shared" ref="D129:P129" si="60">D131-D124-D127-D128-D130</f>
        <v>2.8421709430404007E-14</v>
      </c>
      <c r="E129" s="57">
        <f t="shared" si="60"/>
        <v>0</v>
      </c>
      <c r="F129" s="57">
        <f t="shared" si="60"/>
        <v>0</v>
      </c>
      <c r="G129" s="57">
        <f t="shared" si="60"/>
        <v>4.2632564145606011E-14</v>
      </c>
      <c r="H129" s="57">
        <f t="shared" si="60"/>
        <v>5.6843418860808015E-14</v>
      </c>
      <c r="I129" s="57">
        <f t="shared" si="60"/>
        <v>0</v>
      </c>
      <c r="J129" s="57">
        <f t="shared" si="60"/>
        <v>5.6843418860808015E-14</v>
      </c>
      <c r="K129" s="57">
        <f t="shared" si="60"/>
        <v>-29.980000000000018</v>
      </c>
      <c r="L129" s="57">
        <f t="shared" si="60"/>
        <v>-82.619999999999891</v>
      </c>
      <c r="M129" s="61">
        <f t="shared" si="60"/>
        <v>-82.649999999999977</v>
      </c>
      <c r="N129" s="61">
        <f t="shared" si="60"/>
        <v>-6.0000000000002274E-2</v>
      </c>
      <c r="O129" s="61">
        <f t="shared" si="60"/>
        <v>-5.9999999999902798E-2</v>
      </c>
      <c r="P129" s="60">
        <f t="shared" si="60"/>
        <v>-6.0000000000002274E-2</v>
      </c>
      <c r="Q129" s="57">
        <f>N129</f>
        <v>-6.0000000000002274E-2</v>
      </c>
      <c r="R129" s="57">
        <f>Q129</f>
        <v>-6.0000000000002274E-2</v>
      </c>
      <c r="S129" s="57">
        <f>R129</f>
        <v>-6.0000000000002274E-2</v>
      </c>
      <c r="T129" s="57"/>
      <c r="U129" s="57"/>
      <c r="V129" s="83"/>
    </row>
    <row r="130" spans="2:22" ht="12.75" customHeight="1">
      <c r="B130" s="31" t="s">
        <v>230</v>
      </c>
      <c r="C130" s="31" t="s">
        <v>2872</v>
      </c>
      <c r="D130" s="57">
        <f>IFERROR(VLOOKUP($C130,FS_별도!$A:$AL,D$2,FALSE),0)</f>
        <v>0</v>
      </c>
      <c r="E130" s="57">
        <f>IFERROR(VLOOKUP($C130,FS_별도!$A:$AL,E$2,FALSE),0)</f>
        <v>0</v>
      </c>
      <c r="F130" s="57">
        <f>IFERROR(VLOOKUP($C130,FS_별도!$A:$AL,F$2,FALSE),0)</f>
        <v>0</v>
      </c>
      <c r="G130" s="57">
        <f>IFERROR(VLOOKUP($C130,FS_별도!$A:$AL,G$2,FALSE),0)</f>
        <v>0</v>
      </c>
      <c r="H130" s="57">
        <f>IFERROR(VLOOKUP($C130,FS_별도!$A:$AL,H$2,FALSE),0)</f>
        <v>0</v>
      </c>
      <c r="I130" s="57">
        <f>IFERROR(VLOOKUP($C130,FS_별도!$A:$AL,I$2,FALSE),0)</f>
        <v>0</v>
      </c>
      <c r="J130" s="57">
        <f>IFERROR(VLOOKUP($C130,FS_별도!$A:$AL,J$2,FALSE),0)</f>
        <v>0</v>
      </c>
      <c r="K130" s="57">
        <f>IFERROR(VLOOKUP($C130,FS_별도!$A:$AL,K$2,FALSE),0)</f>
        <v>0</v>
      </c>
      <c r="L130" s="57">
        <f>IFERROR(VLOOKUP($C130,FS_별도!$A:$AL,L$2,FALSE),0)</f>
        <v>0</v>
      </c>
      <c r="M130" s="61">
        <f>IFERROR(VLOOKUP($C130,FS_별도!$A:$AL,M$2,FALSE),0)</f>
        <v>0</v>
      </c>
      <c r="N130" s="61">
        <f>IFERROR(VLOOKUP($C130,FS_별도!$A:$AL,N$2,FALSE),0)</f>
        <v>0</v>
      </c>
      <c r="O130" s="61">
        <f>IFERROR(VLOOKUP($C130,'FS_별도(분기누적)'!$A:$BS,O$2,FALSE),0)</f>
        <v>0</v>
      </c>
      <c r="P130" s="60">
        <f>IFERROR(VLOOKUP($C130,'FS_별도(분기누적)'!$A:$BS,P$2,FALSE),0)</f>
        <v>0</v>
      </c>
      <c r="Q130" s="57">
        <f>N130</f>
        <v>0</v>
      </c>
      <c r="R130" s="57">
        <f>Q130</f>
        <v>0</v>
      </c>
      <c r="S130" s="57">
        <f>R130</f>
        <v>0</v>
      </c>
      <c r="T130" s="57"/>
      <c r="U130" s="57"/>
      <c r="V130" s="83"/>
    </row>
    <row r="131" spans="2:22" ht="12.75" customHeight="1">
      <c r="B131" s="80" t="s">
        <v>228</v>
      </c>
      <c r="C131" s="80" t="s">
        <v>2986</v>
      </c>
      <c r="D131" s="75">
        <f>IFERROR(VLOOKUP($C131,FS_별도!$A:$AL,D$2,FALSE),0)</f>
        <v>461.19</v>
      </c>
      <c r="E131" s="75">
        <f>IFERROR(VLOOKUP($C131,FS_별도!$A:$AL,E$2,FALSE),0)</f>
        <v>438.78</v>
      </c>
      <c r="F131" s="75">
        <f>IFERROR(VLOOKUP($C131,FS_별도!$A:$AL,F$2,FALSE),0)</f>
        <v>401.78</v>
      </c>
      <c r="G131" s="75">
        <f>IFERROR(VLOOKUP($C131,FS_별도!$A:$AL,G$2,FALSE),0)</f>
        <v>408.17</v>
      </c>
      <c r="H131" s="75">
        <f>IFERROR(VLOOKUP($C131,FS_별도!$A:$AL,H$2,FALSE),0)</f>
        <v>565.59</v>
      </c>
      <c r="I131" s="75">
        <f>IFERROR(VLOOKUP($C131,FS_별도!$A:$AL,I$2,FALSE),0)</f>
        <v>607.16</v>
      </c>
      <c r="J131" s="75">
        <f>IFERROR(VLOOKUP($C131,FS_별도!$A:$AL,J$2,FALSE),0)</f>
        <v>672.49</v>
      </c>
      <c r="K131" s="75">
        <f>IFERROR(VLOOKUP($C131,FS_별도!$A:$AL,K$2,FALSE),0)</f>
        <v>708.92</v>
      </c>
      <c r="L131" s="75">
        <f>IFERROR(VLOOKUP($C131,FS_별도!$A:$AL,L$2,FALSE),0)</f>
        <v>1147.73</v>
      </c>
      <c r="M131" s="77">
        <f>IFERROR(VLOOKUP($C131,FS_별도!$A:$AL,M$2,FALSE),0)</f>
        <v>980.81</v>
      </c>
      <c r="N131" s="77">
        <f>IFERROR(VLOOKUP($C131,FS_별도!$A:$AL,N$2,FALSE),0)</f>
        <v>552.36</v>
      </c>
      <c r="O131" s="77">
        <f>IFERROR(VLOOKUP($C131,'FS_별도(분기누적)'!$A:$BS,O$2,FALSE),0)</f>
        <v>892.44</v>
      </c>
      <c r="P131" s="76">
        <f>IFERROR(VLOOKUP($C131,'FS_별도(분기누적)'!$A:$BS,P$2,FALSE),0)</f>
        <v>509.57</v>
      </c>
      <c r="Q131" s="75">
        <f>Q124+Q127+Q128+Q129+Q130</f>
        <v>552.58000000000015</v>
      </c>
      <c r="R131" s="75">
        <f>R124+R127+R128+R129+R130</f>
        <v>552.80000000000018</v>
      </c>
      <c r="S131" s="75">
        <f>S124+S127+S128+S129+S130</f>
        <v>553.02</v>
      </c>
      <c r="T131" s="75"/>
      <c r="U131" s="75"/>
      <c r="V131" s="83"/>
    </row>
    <row r="132" spans="2:22" ht="12.75" customHeight="1">
      <c r="B132" s="80" t="s">
        <v>226</v>
      </c>
      <c r="C132" s="80" t="s">
        <v>2985</v>
      </c>
      <c r="D132" s="75">
        <f>IFERROR(VLOOKUP($C132,FS_별도!$A:$AL,D$2,FALSE),0)</f>
        <v>461.19</v>
      </c>
      <c r="E132" s="75">
        <f>IFERROR(VLOOKUP($C132,FS_별도!$A:$AL,E$2,FALSE),0)</f>
        <v>438.78</v>
      </c>
      <c r="F132" s="75">
        <f>IFERROR(VLOOKUP($C132,FS_별도!$A:$AL,F$2,FALSE),0)</f>
        <v>401.78</v>
      </c>
      <c r="G132" s="75">
        <f>IFERROR(VLOOKUP($C132,FS_별도!$A:$AL,G$2,FALSE),0)</f>
        <v>408.17</v>
      </c>
      <c r="H132" s="75">
        <f>IFERROR(VLOOKUP($C132,FS_별도!$A:$AL,H$2,FALSE),0)</f>
        <v>565.59</v>
      </c>
      <c r="I132" s="75">
        <f>IFERROR(VLOOKUP($C132,FS_별도!$A:$AL,I$2,FALSE),0)</f>
        <v>607.16</v>
      </c>
      <c r="J132" s="75">
        <f>IFERROR(VLOOKUP($C132,FS_별도!$A:$AL,J$2,FALSE),0)</f>
        <v>672.49</v>
      </c>
      <c r="K132" s="75">
        <f>IFERROR(VLOOKUP($C132,FS_별도!$A:$AL,K$2,FALSE),0)</f>
        <v>708.92</v>
      </c>
      <c r="L132" s="75">
        <f>IFERROR(VLOOKUP($C132,FS_별도!$A:$AL,L$2,FALSE),0)</f>
        <v>1147.73</v>
      </c>
      <c r="M132" s="77">
        <f>IFERROR(VLOOKUP($C132,FS_별도!$A:$AL,M$2,FALSE),0)</f>
        <v>980.81</v>
      </c>
      <c r="N132" s="77">
        <f>IFERROR(VLOOKUP($C132,FS_별도!$A:$AL,N$2,FALSE),0)</f>
        <v>552.36</v>
      </c>
      <c r="O132" s="77">
        <f>IFERROR(VLOOKUP($C132,'FS_별도(분기누적)'!$A:$BS,O$2,FALSE),0)</f>
        <v>892.44</v>
      </c>
      <c r="P132" s="76">
        <f>IFERROR(VLOOKUP($C132,'FS_별도(분기누적)'!$A:$BS,P$2,FALSE),0)</f>
        <v>509.57</v>
      </c>
      <c r="Q132" s="75">
        <f>Q131-Q130</f>
        <v>552.58000000000015</v>
      </c>
      <c r="R132" s="75">
        <f>R131-R130</f>
        <v>552.80000000000018</v>
      </c>
      <c r="S132" s="75">
        <f>S131-S130</f>
        <v>553.02</v>
      </c>
      <c r="T132" s="75"/>
      <c r="U132" s="75"/>
      <c r="V132" s="83"/>
    </row>
    <row r="133" spans="2:22" ht="12.75" customHeight="1">
      <c r="C133" s="31" t="s">
        <v>49</v>
      </c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8"/>
      <c r="Q133" s="59"/>
      <c r="R133" s="59"/>
      <c r="S133" s="59"/>
      <c r="T133" s="59"/>
      <c r="U133" s="59"/>
    </row>
    <row r="134" spans="2:22" ht="12.75" customHeight="1">
      <c r="B134" s="91" t="s">
        <v>224</v>
      </c>
      <c r="C134" s="91" t="s">
        <v>49</v>
      </c>
      <c r="D134" s="94">
        <f t="shared" ref="D134:P134" si="61">D123+D131</f>
        <v>638.62</v>
      </c>
      <c r="E134" s="94">
        <f t="shared" si="61"/>
        <v>571.51</v>
      </c>
      <c r="F134" s="94">
        <f t="shared" si="61"/>
        <v>494.14</v>
      </c>
      <c r="G134" s="94">
        <f t="shared" si="61"/>
        <v>688.91000000000008</v>
      </c>
      <c r="H134" s="94">
        <f t="shared" si="61"/>
        <v>1231.6199999999999</v>
      </c>
      <c r="I134" s="94">
        <f t="shared" si="61"/>
        <v>1274.08</v>
      </c>
      <c r="J134" s="94">
        <f t="shared" si="61"/>
        <v>1304.24</v>
      </c>
      <c r="K134" s="94">
        <f t="shared" si="61"/>
        <v>1160.6099999999999</v>
      </c>
      <c r="L134" s="94">
        <f t="shared" si="61"/>
        <v>2141.4499999999998</v>
      </c>
      <c r="M134" s="94">
        <f t="shared" si="61"/>
        <v>2095.06</v>
      </c>
      <c r="N134" s="94">
        <f t="shared" si="61"/>
        <v>1624.88</v>
      </c>
      <c r="O134" s="94">
        <f t="shared" si="61"/>
        <v>1990.69</v>
      </c>
      <c r="P134" s="93">
        <f t="shared" si="61"/>
        <v>1549.8799999999999</v>
      </c>
      <c r="Q134" s="94">
        <f>Q131+Q123</f>
        <v>1573.7200000000003</v>
      </c>
      <c r="R134" s="94">
        <f>R131+R123</f>
        <v>1573.94</v>
      </c>
      <c r="S134" s="94">
        <f>S131+S123</f>
        <v>1574.1599999999999</v>
      </c>
      <c r="T134" s="94"/>
      <c r="U134" s="94"/>
    </row>
    <row r="135" spans="2:22" ht="12.75" customHeight="1">
      <c r="C135" s="31" t="s">
        <v>49</v>
      </c>
      <c r="P135" s="39"/>
    </row>
    <row r="136" spans="2:22" ht="12.75" customHeight="1">
      <c r="B136" s="115" t="s">
        <v>223</v>
      </c>
      <c r="C136" s="115" t="s">
        <v>49</v>
      </c>
      <c r="D136" s="92">
        <f t="shared" ref="D136:S136" si="62">D134-D97</f>
        <v>0</v>
      </c>
      <c r="E136" s="92">
        <f t="shared" si="62"/>
        <v>9.9999999999909051E-3</v>
      </c>
      <c r="F136" s="92">
        <f t="shared" si="62"/>
        <v>0</v>
      </c>
      <c r="G136" s="92">
        <f t="shared" si="62"/>
        <v>0</v>
      </c>
      <c r="H136" s="92">
        <f t="shared" si="62"/>
        <v>0</v>
      </c>
      <c r="I136" s="92">
        <f t="shared" si="62"/>
        <v>-9.9999999999909051E-3</v>
      </c>
      <c r="J136" s="92">
        <f t="shared" si="62"/>
        <v>0</v>
      </c>
      <c r="K136" s="92">
        <f t="shared" si="62"/>
        <v>0</v>
      </c>
      <c r="L136" s="92">
        <f t="shared" si="62"/>
        <v>-1.0000000000218279E-2</v>
      </c>
      <c r="M136" s="114">
        <f t="shared" si="62"/>
        <v>9.9999999997635314E-3</v>
      </c>
      <c r="N136" s="114">
        <f t="shared" si="62"/>
        <v>0</v>
      </c>
      <c r="O136" s="114">
        <f t="shared" si="62"/>
        <v>9.9999999999909051E-3</v>
      </c>
      <c r="P136" s="113">
        <f t="shared" si="62"/>
        <v>0</v>
      </c>
      <c r="Q136" s="92">
        <f t="shared" si="62"/>
        <v>0</v>
      </c>
      <c r="R136" s="92">
        <f t="shared" si="62"/>
        <v>0</v>
      </c>
      <c r="S136" s="92">
        <f t="shared" si="62"/>
        <v>0</v>
      </c>
      <c r="T136" s="92"/>
      <c r="U136" s="92"/>
    </row>
    <row r="137" spans="2:22" ht="12.75" customHeight="1">
      <c r="C137" s="31" t="s">
        <v>49</v>
      </c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8"/>
      <c r="Q137" s="59"/>
      <c r="R137" s="59"/>
      <c r="S137" s="59"/>
      <c r="T137" s="59"/>
      <c r="U137" s="59"/>
    </row>
    <row r="138" spans="2:22" ht="12.75" customHeight="1">
      <c r="B138" s="31" t="s">
        <v>222</v>
      </c>
      <c r="C138" s="31" t="s">
        <v>49</v>
      </c>
      <c r="D138" s="59"/>
      <c r="E138" s="59">
        <f t="shared" ref="E138:P138" si="63">D128</f>
        <v>171.22</v>
      </c>
      <c r="F138" s="59">
        <f t="shared" si="63"/>
        <v>148.81</v>
      </c>
      <c r="G138" s="59">
        <f t="shared" si="63"/>
        <v>111.81</v>
      </c>
      <c r="H138" s="59">
        <f t="shared" si="63"/>
        <v>118.2</v>
      </c>
      <c r="I138" s="59">
        <f t="shared" si="63"/>
        <v>266.04000000000002</v>
      </c>
      <c r="J138" s="59">
        <f t="shared" si="63"/>
        <v>307.61</v>
      </c>
      <c r="K138" s="59">
        <f t="shared" si="63"/>
        <v>372.94</v>
      </c>
      <c r="L138" s="59">
        <f t="shared" si="63"/>
        <v>401.38</v>
      </c>
      <c r="M138" s="59">
        <f t="shared" si="63"/>
        <v>433.64</v>
      </c>
      <c r="N138" s="59">
        <f t="shared" si="63"/>
        <v>266.75</v>
      </c>
      <c r="O138" s="59">
        <f t="shared" si="63"/>
        <v>-247.75</v>
      </c>
      <c r="P138" s="58">
        <f t="shared" si="63"/>
        <v>92.33</v>
      </c>
      <c r="Q138" s="59">
        <f>N128</f>
        <v>-247.75</v>
      </c>
      <c r="R138" s="59">
        <f>Q128</f>
        <v>-247.53</v>
      </c>
      <c r="S138" s="59">
        <f>R128</f>
        <v>-247.31</v>
      </c>
      <c r="T138" s="59"/>
      <c r="U138" s="59"/>
    </row>
    <row r="139" spans="2:22" ht="12.75" customHeight="1">
      <c r="B139" s="31" t="s">
        <v>221</v>
      </c>
      <c r="C139" s="31" t="s">
        <v>49</v>
      </c>
      <c r="D139" s="81"/>
      <c r="E139" s="81">
        <f t="shared" ref="E139:S139" si="64">E143*E55/1000</f>
        <v>0</v>
      </c>
      <c r="F139" s="81">
        <f t="shared" si="64"/>
        <v>0</v>
      </c>
      <c r="G139" s="81">
        <f t="shared" si="64"/>
        <v>0</v>
      </c>
      <c r="H139" s="81">
        <f t="shared" si="64"/>
        <v>0</v>
      </c>
      <c r="I139" s="81">
        <f t="shared" si="64"/>
        <v>0</v>
      </c>
      <c r="J139" s="81">
        <f t="shared" si="64"/>
        <v>0</v>
      </c>
      <c r="K139" s="81">
        <f t="shared" si="64"/>
        <v>0</v>
      </c>
      <c r="L139" s="81">
        <f t="shared" si="64"/>
        <v>0</v>
      </c>
      <c r="M139" s="111">
        <f t="shared" si="64"/>
        <v>0</v>
      </c>
      <c r="N139" s="111">
        <f t="shared" si="64"/>
        <v>0</v>
      </c>
      <c r="O139" s="111">
        <f t="shared" si="64"/>
        <v>0</v>
      </c>
      <c r="P139" s="110">
        <f t="shared" si="64"/>
        <v>0</v>
      </c>
      <c r="Q139" s="81">
        <f t="shared" si="64"/>
        <v>0</v>
      </c>
      <c r="R139" s="81">
        <f t="shared" si="64"/>
        <v>0</v>
      </c>
      <c r="S139" s="81">
        <f t="shared" si="64"/>
        <v>0</v>
      </c>
      <c r="T139" s="81"/>
      <c r="U139" s="81"/>
    </row>
    <row r="140" spans="2:22" ht="12.75" customHeight="1">
      <c r="B140" s="31" t="s">
        <v>219</v>
      </c>
      <c r="C140" s="31" t="s">
        <v>49</v>
      </c>
      <c r="D140" s="51"/>
      <c r="E140" s="51">
        <f t="shared" ref="E140:S140" si="65">E139/E48</f>
        <v>0</v>
      </c>
      <c r="F140" s="51">
        <f t="shared" si="65"/>
        <v>0</v>
      </c>
      <c r="G140" s="51">
        <f t="shared" si="65"/>
        <v>0</v>
      </c>
      <c r="H140" s="51">
        <f t="shared" si="65"/>
        <v>0</v>
      </c>
      <c r="I140" s="51">
        <f t="shared" si="65"/>
        <v>0</v>
      </c>
      <c r="J140" s="51">
        <f t="shared" si="65"/>
        <v>0</v>
      </c>
      <c r="K140" s="51">
        <f t="shared" si="65"/>
        <v>0</v>
      </c>
      <c r="L140" s="51">
        <f t="shared" si="65"/>
        <v>0</v>
      </c>
      <c r="M140" s="54">
        <f t="shared" si="65"/>
        <v>0</v>
      </c>
      <c r="N140" s="54">
        <f t="shared" si="65"/>
        <v>0</v>
      </c>
      <c r="O140" s="54">
        <f t="shared" si="65"/>
        <v>0</v>
      </c>
      <c r="P140" s="52">
        <f t="shared" si="65"/>
        <v>0</v>
      </c>
      <c r="Q140" s="51">
        <f t="shared" si="65"/>
        <v>0</v>
      </c>
      <c r="R140" s="51">
        <f t="shared" si="65"/>
        <v>0</v>
      </c>
      <c r="S140" s="51">
        <f t="shared" si="65"/>
        <v>0</v>
      </c>
      <c r="T140" s="51"/>
      <c r="U140" s="51"/>
    </row>
    <row r="141" spans="2:22" ht="12.75" customHeight="1">
      <c r="B141" s="31" t="s">
        <v>220</v>
      </c>
      <c r="C141" s="31" t="s">
        <v>49</v>
      </c>
      <c r="D141" s="81"/>
      <c r="E141" s="81">
        <f t="shared" ref="E141:S141" si="66">E144*E56/1000</f>
        <v>0</v>
      </c>
      <c r="F141" s="81">
        <f t="shared" si="66"/>
        <v>0</v>
      </c>
      <c r="G141" s="81">
        <f t="shared" si="66"/>
        <v>0</v>
      </c>
      <c r="H141" s="81">
        <f t="shared" si="66"/>
        <v>0</v>
      </c>
      <c r="I141" s="81">
        <f t="shared" si="66"/>
        <v>0</v>
      </c>
      <c r="J141" s="81">
        <f t="shared" si="66"/>
        <v>0</v>
      </c>
      <c r="K141" s="81">
        <f t="shared" si="66"/>
        <v>0</v>
      </c>
      <c r="L141" s="81">
        <f t="shared" si="66"/>
        <v>0</v>
      </c>
      <c r="M141" s="111">
        <f t="shared" si="66"/>
        <v>0</v>
      </c>
      <c r="N141" s="111">
        <f t="shared" si="66"/>
        <v>0</v>
      </c>
      <c r="O141" s="111">
        <f t="shared" si="66"/>
        <v>0</v>
      </c>
      <c r="P141" s="110">
        <f t="shared" si="66"/>
        <v>0</v>
      </c>
      <c r="Q141" s="81">
        <f t="shared" si="66"/>
        <v>0</v>
      </c>
      <c r="R141" s="81">
        <f t="shared" si="66"/>
        <v>0</v>
      </c>
      <c r="S141" s="81">
        <f t="shared" si="66"/>
        <v>0</v>
      </c>
      <c r="T141" s="81"/>
      <c r="U141" s="81"/>
    </row>
    <row r="142" spans="2:22" ht="12.75" customHeight="1">
      <c r="B142" s="31" t="s">
        <v>219</v>
      </c>
      <c r="C142" s="31" t="s">
        <v>49</v>
      </c>
      <c r="D142" s="51"/>
      <c r="E142" s="51">
        <f t="shared" ref="E142:S142" si="67">E141/E48</f>
        <v>0</v>
      </c>
      <c r="F142" s="51">
        <f t="shared" si="67"/>
        <v>0</v>
      </c>
      <c r="G142" s="51">
        <f t="shared" si="67"/>
        <v>0</v>
      </c>
      <c r="H142" s="51">
        <f t="shared" si="67"/>
        <v>0</v>
      </c>
      <c r="I142" s="51">
        <f t="shared" si="67"/>
        <v>0</v>
      </c>
      <c r="J142" s="51">
        <f t="shared" si="67"/>
        <v>0</v>
      </c>
      <c r="K142" s="51">
        <f t="shared" si="67"/>
        <v>0</v>
      </c>
      <c r="L142" s="51">
        <f t="shared" si="67"/>
        <v>0</v>
      </c>
      <c r="M142" s="54">
        <f t="shared" si="67"/>
        <v>0</v>
      </c>
      <c r="N142" s="54">
        <f t="shared" si="67"/>
        <v>0</v>
      </c>
      <c r="O142" s="54">
        <f t="shared" si="67"/>
        <v>0</v>
      </c>
      <c r="P142" s="52">
        <f t="shared" si="67"/>
        <v>0</v>
      </c>
      <c r="Q142" s="51">
        <f t="shared" si="67"/>
        <v>0</v>
      </c>
      <c r="R142" s="51">
        <f t="shared" si="67"/>
        <v>0</v>
      </c>
      <c r="S142" s="51">
        <f t="shared" si="67"/>
        <v>0</v>
      </c>
      <c r="T142" s="51"/>
      <c r="U142" s="51"/>
    </row>
    <row r="143" spans="2:22" ht="12.75" customHeight="1">
      <c r="B143" s="31" t="s">
        <v>218</v>
      </c>
      <c r="C143" s="31" t="s">
        <v>49</v>
      </c>
      <c r="D143" s="109"/>
      <c r="E143" s="109"/>
      <c r="F143" s="109"/>
      <c r="G143" s="109"/>
      <c r="H143" s="109"/>
      <c r="I143" s="109"/>
      <c r="J143" s="109"/>
      <c r="K143" s="109"/>
      <c r="L143" s="109"/>
      <c r="M143" s="108"/>
      <c r="N143" s="108"/>
      <c r="O143" s="108"/>
      <c r="P143" s="107"/>
      <c r="Q143" s="83">
        <f>N143</f>
        <v>0</v>
      </c>
      <c r="R143" s="83">
        <f>Q143</f>
        <v>0</v>
      </c>
      <c r="S143" s="83">
        <f>R143</f>
        <v>0</v>
      </c>
      <c r="T143" s="83"/>
      <c r="U143" s="83"/>
    </row>
    <row r="144" spans="2:22" ht="12.75" customHeight="1">
      <c r="B144" s="31" t="s">
        <v>217</v>
      </c>
      <c r="C144" s="31" t="s">
        <v>49</v>
      </c>
      <c r="D144" s="109"/>
      <c r="E144" s="109"/>
      <c r="F144" s="109"/>
      <c r="G144" s="109"/>
      <c r="H144" s="109"/>
      <c r="I144" s="109"/>
      <c r="J144" s="109"/>
      <c r="K144" s="109"/>
      <c r="L144" s="109"/>
      <c r="M144" s="108"/>
      <c r="N144" s="108"/>
      <c r="O144" s="108"/>
      <c r="P144" s="107"/>
      <c r="Q144" s="83">
        <f>N144</f>
        <v>0</v>
      </c>
      <c r="R144" s="83">
        <f>Q144</f>
        <v>0</v>
      </c>
      <c r="S144" s="83">
        <f>R144</f>
        <v>0</v>
      </c>
      <c r="T144" s="83"/>
      <c r="U144" s="83"/>
    </row>
    <row r="145" spans="2:21" ht="12.75" customHeight="1">
      <c r="B145" s="31" t="s">
        <v>216</v>
      </c>
      <c r="C145" s="31" t="s">
        <v>49</v>
      </c>
      <c r="D145" s="81"/>
      <c r="E145" s="81">
        <f t="shared" ref="E145:S145" si="68">E48</f>
        <v>-21.29</v>
      </c>
      <c r="F145" s="81">
        <f t="shared" si="68"/>
        <v>-36.840000000000003</v>
      </c>
      <c r="G145" s="81">
        <f t="shared" si="68"/>
        <v>8.6300000000000008</v>
      </c>
      <c r="H145" s="81">
        <f t="shared" si="68"/>
        <v>148.18</v>
      </c>
      <c r="I145" s="81">
        <f t="shared" si="68"/>
        <v>41.89</v>
      </c>
      <c r="J145" s="81">
        <f t="shared" si="68"/>
        <v>66.599999999999994</v>
      </c>
      <c r="K145" s="81">
        <f t="shared" si="68"/>
        <v>26.65</v>
      </c>
      <c r="L145" s="81">
        <f t="shared" si="68"/>
        <v>30.9</v>
      </c>
      <c r="M145" s="111">
        <f t="shared" si="68"/>
        <v>-166.55</v>
      </c>
      <c r="N145" s="111">
        <f t="shared" si="68"/>
        <v>-507.17</v>
      </c>
      <c r="O145" s="111">
        <f t="shared" si="68"/>
        <v>-174.34</v>
      </c>
      <c r="P145" s="110">
        <f t="shared" si="68"/>
        <v>-40.15</v>
      </c>
      <c r="Q145" s="81">
        <f t="shared" si="68"/>
        <v>0.22000000000000003</v>
      </c>
      <c r="R145" s="81">
        <f t="shared" si="68"/>
        <v>0.22000000000000003</v>
      </c>
      <c r="S145" s="81">
        <f t="shared" si="68"/>
        <v>0.22000000000000003</v>
      </c>
      <c r="T145" s="81"/>
      <c r="U145" s="81"/>
    </row>
    <row r="146" spans="2:21" ht="12.75" customHeight="1">
      <c r="B146" s="31" t="s">
        <v>132</v>
      </c>
      <c r="C146" s="31" t="s">
        <v>49</v>
      </c>
      <c r="D146" s="59"/>
      <c r="E146" s="59">
        <f t="shared" ref="E146:P146" si="69">(E147-(E138+E145-E139-E141))</f>
        <v>-1.1200000000000045</v>
      </c>
      <c r="F146" s="59">
        <f t="shared" si="69"/>
        <v>-0.15999999999999659</v>
      </c>
      <c r="G146" s="59">
        <f t="shared" si="69"/>
        <v>-2.2399999999999949</v>
      </c>
      <c r="H146" s="59">
        <f t="shared" si="69"/>
        <v>-0.33999999999997499</v>
      </c>
      <c r="I146" s="59">
        <f t="shared" si="69"/>
        <v>-0.31999999999999318</v>
      </c>
      <c r="J146" s="59">
        <f t="shared" si="69"/>
        <v>-1.2700000000000387</v>
      </c>
      <c r="K146" s="59">
        <f t="shared" si="69"/>
        <v>1.7900000000000205</v>
      </c>
      <c r="L146" s="59">
        <f t="shared" si="69"/>
        <v>1.3600000000000136</v>
      </c>
      <c r="M146" s="59">
        <f t="shared" si="69"/>
        <v>-0.33999999999997499</v>
      </c>
      <c r="N146" s="59">
        <f t="shared" si="69"/>
        <v>-7.3299999999999841</v>
      </c>
      <c r="O146" s="59">
        <f t="shared" si="69"/>
        <v>514.42000000000007</v>
      </c>
      <c r="P146" s="58">
        <f t="shared" si="69"/>
        <v>-342.72</v>
      </c>
      <c r="Q146" s="81">
        <v>0</v>
      </c>
      <c r="R146" s="81">
        <v>0</v>
      </c>
      <c r="S146" s="81">
        <v>0</v>
      </c>
      <c r="T146" s="81"/>
      <c r="U146" s="81"/>
    </row>
    <row r="147" spans="2:21" ht="12.75" customHeight="1">
      <c r="B147" s="80" t="s">
        <v>215</v>
      </c>
      <c r="C147" s="80" t="s">
        <v>49</v>
      </c>
      <c r="D147" s="78"/>
      <c r="E147" s="78">
        <f t="shared" ref="E147:P147" si="70">E128</f>
        <v>148.81</v>
      </c>
      <c r="F147" s="78">
        <f t="shared" si="70"/>
        <v>111.81</v>
      </c>
      <c r="G147" s="78">
        <f t="shared" si="70"/>
        <v>118.2</v>
      </c>
      <c r="H147" s="78">
        <f t="shared" si="70"/>
        <v>266.04000000000002</v>
      </c>
      <c r="I147" s="78">
        <f t="shared" si="70"/>
        <v>307.61</v>
      </c>
      <c r="J147" s="78">
        <f t="shared" si="70"/>
        <v>372.94</v>
      </c>
      <c r="K147" s="78">
        <f t="shared" si="70"/>
        <v>401.38</v>
      </c>
      <c r="L147" s="78">
        <f t="shared" si="70"/>
        <v>433.64</v>
      </c>
      <c r="M147" s="78">
        <f t="shared" si="70"/>
        <v>266.75</v>
      </c>
      <c r="N147" s="78">
        <f t="shared" si="70"/>
        <v>-247.75</v>
      </c>
      <c r="O147" s="78">
        <f t="shared" si="70"/>
        <v>92.33</v>
      </c>
      <c r="P147" s="89">
        <f t="shared" si="70"/>
        <v>-290.54000000000002</v>
      </c>
      <c r="Q147" s="180">
        <f>Q138-Q139-Q141+Q145+Q146</f>
        <v>-247.53</v>
      </c>
      <c r="R147" s="180">
        <f>R138-R139-R141+R145+R146</f>
        <v>-247.31</v>
      </c>
      <c r="S147" s="180">
        <f>S138-S139-S141+S145+S146</f>
        <v>-247.09</v>
      </c>
      <c r="T147" s="180"/>
      <c r="U147" s="180"/>
    </row>
    <row r="148" spans="2:21" ht="12.75" customHeight="1">
      <c r="B148" s="31" t="s">
        <v>214</v>
      </c>
      <c r="C148" s="31" t="s">
        <v>49</v>
      </c>
      <c r="D148" s="83"/>
      <c r="E148" s="83">
        <f t="shared" ref="E148:P148" si="71">D139+D141</f>
        <v>0</v>
      </c>
      <c r="F148" s="83">
        <f t="shared" si="71"/>
        <v>0</v>
      </c>
      <c r="G148" s="83">
        <f t="shared" si="71"/>
        <v>0</v>
      </c>
      <c r="H148" s="83">
        <f t="shared" si="71"/>
        <v>0</v>
      </c>
      <c r="I148" s="83">
        <f t="shared" si="71"/>
        <v>0</v>
      </c>
      <c r="J148" s="83">
        <f t="shared" si="71"/>
        <v>0</v>
      </c>
      <c r="K148" s="83">
        <f t="shared" si="71"/>
        <v>0</v>
      </c>
      <c r="L148" s="83">
        <f t="shared" si="71"/>
        <v>0</v>
      </c>
      <c r="M148" s="83">
        <f t="shared" si="71"/>
        <v>0</v>
      </c>
      <c r="N148" s="83">
        <f t="shared" si="71"/>
        <v>0</v>
      </c>
      <c r="O148" s="83">
        <f t="shared" si="71"/>
        <v>0</v>
      </c>
      <c r="P148" s="106">
        <f t="shared" si="71"/>
        <v>0</v>
      </c>
      <c r="Q148" s="83">
        <f>N139+N141</f>
        <v>0</v>
      </c>
      <c r="R148" s="83">
        <f>Q139+Q141</f>
        <v>0</v>
      </c>
      <c r="S148" s="83">
        <f>R139+R141</f>
        <v>0</v>
      </c>
      <c r="T148" s="83"/>
      <c r="U148" s="83"/>
    </row>
    <row r="149" spans="2:21" ht="12.75" customHeight="1">
      <c r="C149" s="31" t="s">
        <v>49</v>
      </c>
      <c r="P149" s="39"/>
    </row>
    <row r="150" spans="2:21" ht="12.75" customHeight="1">
      <c r="B150" s="68" t="s">
        <v>213</v>
      </c>
      <c r="C150" s="68" t="s">
        <v>49</v>
      </c>
      <c r="D150" s="71" t="str">
        <f t="shared" ref="D150:S150" si="72">D$3</f>
        <v>2014</v>
      </c>
      <c r="E150" s="71">
        <f t="shared" si="72"/>
        <v>2015</v>
      </c>
      <c r="F150" s="71">
        <f t="shared" si="72"/>
        <v>2016</v>
      </c>
      <c r="G150" s="71">
        <f t="shared" si="72"/>
        <v>2017</v>
      </c>
      <c r="H150" s="71">
        <f t="shared" si="72"/>
        <v>2018</v>
      </c>
      <c r="I150" s="71">
        <f t="shared" si="72"/>
        <v>2019</v>
      </c>
      <c r="J150" s="71">
        <f t="shared" si="72"/>
        <v>2020</v>
      </c>
      <c r="K150" s="71">
        <f t="shared" si="72"/>
        <v>2021</v>
      </c>
      <c r="L150" s="71">
        <f t="shared" si="72"/>
        <v>2022</v>
      </c>
      <c r="M150" s="71">
        <f t="shared" si="72"/>
        <v>2023</v>
      </c>
      <c r="N150" s="71">
        <f t="shared" si="72"/>
        <v>2024</v>
      </c>
      <c r="O150" s="71" t="str">
        <f t="shared" si="72"/>
        <v>2024.2Q</v>
      </c>
      <c r="P150" s="72" t="str">
        <f t="shared" si="72"/>
        <v>2025.2Q</v>
      </c>
      <c r="Q150" s="71" t="str">
        <f t="shared" si="72"/>
        <v>2025E</v>
      </c>
      <c r="R150" s="71" t="str">
        <f t="shared" si="72"/>
        <v>2026E</v>
      </c>
      <c r="S150" s="71" t="str">
        <f t="shared" si="72"/>
        <v>2027E</v>
      </c>
      <c r="T150" s="71"/>
      <c r="U150" s="71"/>
    </row>
    <row r="151" spans="2:21" ht="12.75" customHeight="1">
      <c r="C151" s="31" t="s">
        <v>49</v>
      </c>
      <c r="P151" s="39"/>
    </row>
    <row r="152" spans="2:21" s="91" customFormat="1" ht="12.75" customHeight="1">
      <c r="B152" s="91" t="s">
        <v>212</v>
      </c>
      <c r="C152" s="91" t="s">
        <v>49</v>
      </c>
      <c r="D152" s="95">
        <f t="shared" ref="D152:P152" si="73">D52</f>
        <v>29.61</v>
      </c>
      <c r="E152" s="95">
        <f t="shared" si="73"/>
        <v>-21.29</v>
      </c>
      <c r="F152" s="95">
        <f t="shared" si="73"/>
        <v>-36.840000000000003</v>
      </c>
      <c r="G152" s="95">
        <f t="shared" si="73"/>
        <v>8.6300000000000008</v>
      </c>
      <c r="H152" s="95">
        <f t="shared" si="73"/>
        <v>148.18</v>
      </c>
      <c r="I152" s="95">
        <f t="shared" si="73"/>
        <v>41.89</v>
      </c>
      <c r="J152" s="95">
        <f t="shared" si="73"/>
        <v>66.599999999999994</v>
      </c>
      <c r="K152" s="95">
        <f t="shared" si="73"/>
        <v>26.65</v>
      </c>
      <c r="L152" s="95">
        <f t="shared" si="73"/>
        <v>30.9</v>
      </c>
      <c r="M152" s="105">
        <f t="shared" si="73"/>
        <v>-166.55</v>
      </c>
      <c r="N152" s="105">
        <f t="shared" si="73"/>
        <v>-507.17</v>
      </c>
      <c r="O152" s="105">
        <f t="shared" si="73"/>
        <v>-174.34</v>
      </c>
      <c r="P152" s="104">
        <f t="shared" si="73"/>
        <v>-40.15</v>
      </c>
      <c r="Q152" s="95">
        <f>Q32</f>
        <v>0</v>
      </c>
      <c r="R152" s="95">
        <f>R32</f>
        <v>0</v>
      </c>
      <c r="S152" s="95">
        <f>S32</f>
        <v>0</v>
      </c>
      <c r="T152" s="95"/>
      <c r="U152" s="95"/>
    </row>
    <row r="153" spans="2:21" s="91" customFormat="1" ht="12.75" customHeight="1">
      <c r="B153" s="91" t="s">
        <v>211</v>
      </c>
      <c r="C153" s="91" t="s">
        <v>49</v>
      </c>
      <c r="D153" s="95">
        <f t="shared" ref="D153:S153" si="74">D154+D155+D156</f>
        <v>141.07</v>
      </c>
      <c r="E153" s="95">
        <f t="shared" si="74"/>
        <v>104.8</v>
      </c>
      <c r="F153" s="95">
        <f t="shared" si="74"/>
        <v>75.959999999999994</v>
      </c>
      <c r="G153" s="95">
        <f t="shared" si="74"/>
        <v>67.709999999999994</v>
      </c>
      <c r="H153" s="95">
        <f t="shared" si="74"/>
        <v>124.88</v>
      </c>
      <c r="I153" s="95">
        <f t="shared" si="74"/>
        <v>140.23000000000002</v>
      </c>
      <c r="J153" s="95">
        <f t="shared" si="74"/>
        <v>137.41999999999999</v>
      </c>
      <c r="K153" s="95">
        <f t="shared" si="74"/>
        <v>136.67999999999998</v>
      </c>
      <c r="L153" s="95">
        <f t="shared" si="74"/>
        <v>143.89000000000001</v>
      </c>
      <c r="M153" s="105">
        <f t="shared" si="74"/>
        <v>221.79</v>
      </c>
      <c r="N153" s="105">
        <f t="shared" si="74"/>
        <v>219.27</v>
      </c>
      <c r="O153" s="105">
        <f t="shared" si="74"/>
        <v>112.47999999999999</v>
      </c>
      <c r="P153" s="104">
        <f t="shared" si="74"/>
        <v>58.34</v>
      </c>
      <c r="Q153" s="95">
        <f t="shared" si="74"/>
        <v>116.42</v>
      </c>
      <c r="R153" s="95">
        <f t="shared" si="74"/>
        <v>85.299500000000023</v>
      </c>
      <c r="S153" s="95">
        <f t="shared" si="74"/>
        <v>71.712537500000025</v>
      </c>
      <c r="T153" s="95"/>
      <c r="U153" s="95"/>
    </row>
    <row r="154" spans="2:21" ht="12.75" customHeight="1">
      <c r="B154" s="31" t="s">
        <v>210</v>
      </c>
      <c r="C154" s="31" t="s">
        <v>1667</v>
      </c>
      <c r="D154" s="101">
        <f>IFERROR(VLOOKUP($C154,FS_별도!$A:$AL,D$2,FALSE),0)</f>
        <v>140.93</v>
      </c>
      <c r="E154" s="101">
        <f>IFERROR(VLOOKUP($C154,FS_별도!$A:$AL,E$2,FALSE),0)</f>
        <v>104.58</v>
      </c>
      <c r="F154" s="101">
        <f>IFERROR(VLOOKUP($C154,FS_별도!$A:$AL,F$2,FALSE),0)</f>
        <v>75.69</v>
      </c>
      <c r="G154" s="101">
        <f>IFERROR(VLOOKUP($C154,FS_별도!$A:$AL,G$2,FALSE),0)</f>
        <v>67.44</v>
      </c>
      <c r="H154" s="101">
        <f>IFERROR(VLOOKUP($C154,FS_별도!$A:$AL,H$2,FALSE),0)</f>
        <v>124.13</v>
      </c>
      <c r="I154" s="101">
        <f>IFERROR(VLOOKUP($C154,FS_별도!$A:$AL,I$2,FALSE),0)</f>
        <v>139.27000000000001</v>
      </c>
      <c r="J154" s="101">
        <f>IFERROR(VLOOKUP($C154,FS_별도!$A:$AL,J$2,FALSE),0)</f>
        <v>136.47999999999999</v>
      </c>
      <c r="K154" s="101">
        <f>IFERROR(VLOOKUP($C154,FS_별도!$A:$AL,K$2,FALSE),0)</f>
        <v>134.66999999999999</v>
      </c>
      <c r="L154" s="101">
        <f>IFERROR(VLOOKUP($C154,FS_별도!$A:$AL,L$2,FALSE),0)</f>
        <v>140.05000000000001</v>
      </c>
      <c r="M154" s="103">
        <f>IFERROR(VLOOKUP($C154,FS_별도!$A:$AL,M$2,FALSE),0)</f>
        <v>211.7</v>
      </c>
      <c r="N154" s="103">
        <f>IFERROR(VLOOKUP($C154,FS_별도!$A:$AL,N$2,FALSE),0)</f>
        <v>208.99</v>
      </c>
      <c r="O154" s="103">
        <f>IFERROR(VLOOKUP($C154,'FS_별도(분기누적)'!$A:$BS,O$2,FALSE),0)</f>
        <v>107.38</v>
      </c>
      <c r="P154" s="102">
        <f>IFERROR(VLOOKUP($C154,'FS_별도(분기누적)'!$A:$BS,P$2,FALSE),0)</f>
        <v>53.07</v>
      </c>
      <c r="Q154" s="101">
        <f>Q211</f>
        <v>106.14</v>
      </c>
      <c r="R154" s="101">
        <f>R211</f>
        <v>75.019500000000022</v>
      </c>
      <c r="S154" s="101">
        <f>S211</f>
        <v>61.432537500000024</v>
      </c>
      <c r="T154" s="101"/>
      <c r="U154" s="101"/>
    </row>
    <row r="155" spans="2:21" ht="12.75" customHeight="1">
      <c r="B155" s="31" t="s">
        <v>208</v>
      </c>
      <c r="C155" s="31" t="s">
        <v>1666</v>
      </c>
      <c r="D155" s="101">
        <f>IFERROR(VLOOKUP($C155,FS_별도!$A:$AL,D$2,FALSE),0)</f>
        <v>0</v>
      </c>
      <c r="E155" s="101">
        <f>IFERROR(VLOOKUP($C155,FS_별도!$A:$AL,E$2,FALSE),0)</f>
        <v>0</v>
      </c>
      <c r="F155" s="101">
        <f>IFERROR(VLOOKUP($C155,FS_별도!$A:$AL,F$2,FALSE),0)</f>
        <v>0</v>
      </c>
      <c r="G155" s="101">
        <f>IFERROR(VLOOKUP($C155,FS_별도!$A:$AL,G$2,FALSE),0)</f>
        <v>0</v>
      </c>
      <c r="H155" s="101">
        <f>IFERROR(VLOOKUP($C155,FS_별도!$A:$AL,H$2,FALSE),0)</f>
        <v>0</v>
      </c>
      <c r="I155" s="101">
        <f>IFERROR(VLOOKUP($C155,FS_별도!$A:$AL,I$2,FALSE),0)</f>
        <v>0</v>
      </c>
      <c r="J155" s="101">
        <f>IFERROR(VLOOKUP($C155,FS_별도!$A:$AL,J$2,FALSE),0)</f>
        <v>0</v>
      </c>
      <c r="K155" s="101">
        <f>IFERROR(VLOOKUP($C155,FS_별도!$A:$AL,K$2,FALSE),0)</f>
        <v>0</v>
      </c>
      <c r="L155" s="101">
        <f>IFERROR(VLOOKUP($C155,FS_별도!$A:$AL,L$2,FALSE),0)</f>
        <v>0</v>
      </c>
      <c r="M155" s="103">
        <f>IFERROR(VLOOKUP($C155,FS_별도!$A:$AL,M$2,FALSE),0)</f>
        <v>0</v>
      </c>
      <c r="N155" s="103">
        <f>IFERROR(VLOOKUP($C155,FS_별도!$A:$AL,N$2,FALSE),0)</f>
        <v>0</v>
      </c>
      <c r="O155" s="103">
        <f>IFERROR(VLOOKUP($C155,'FS_별도(분기누적)'!$A:$BS,O$2,FALSE),0)</f>
        <v>0</v>
      </c>
      <c r="P155" s="102">
        <f>IFERROR(VLOOKUP($C155,'FS_별도(분기누적)'!$A:$BS,P$2,FALSE),0)</f>
        <v>0</v>
      </c>
      <c r="Q155" s="101">
        <f>N155</f>
        <v>0</v>
      </c>
      <c r="R155" s="101">
        <f>Q155</f>
        <v>0</v>
      </c>
      <c r="S155" s="101">
        <f>R155</f>
        <v>0</v>
      </c>
      <c r="T155" s="101"/>
      <c r="U155" s="101"/>
    </row>
    <row r="156" spans="2:21" ht="12.75" customHeight="1">
      <c r="B156" s="31" t="s">
        <v>206</v>
      </c>
      <c r="C156" s="31" t="s">
        <v>1665</v>
      </c>
      <c r="D156" s="101">
        <f>IFERROR(VLOOKUP($C156,FS_별도!$A:$AL,D$2,FALSE),0)</f>
        <v>0.14000000000000001</v>
      </c>
      <c r="E156" s="101">
        <f>IFERROR(VLOOKUP($C156,FS_별도!$A:$AL,E$2,FALSE),0)</f>
        <v>0.22</v>
      </c>
      <c r="F156" s="101">
        <f>IFERROR(VLOOKUP($C156,FS_별도!$A:$AL,F$2,FALSE),0)</f>
        <v>0.27</v>
      </c>
      <c r="G156" s="101">
        <f>IFERROR(VLOOKUP($C156,FS_별도!$A:$AL,G$2,FALSE),0)</f>
        <v>0.27</v>
      </c>
      <c r="H156" s="101">
        <f>IFERROR(VLOOKUP($C156,FS_별도!$A:$AL,H$2,FALSE),0)</f>
        <v>0.75</v>
      </c>
      <c r="I156" s="101">
        <f>IFERROR(VLOOKUP($C156,FS_별도!$A:$AL,I$2,FALSE),0)</f>
        <v>0.96</v>
      </c>
      <c r="J156" s="101">
        <f>IFERROR(VLOOKUP($C156,FS_별도!$A:$AL,J$2,FALSE),0)</f>
        <v>0.94</v>
      </c>
      <c r="K156" s="101">
        <f>IFERROR(VLOOKUP($C156,FS_별도!$A:$AL,K$2,FALSE),0)</f>
        <v>2.0099999999999998</v>
      </c>
      <c r="L156" s="101">
        <f>IFERROR(VLOOKUP($C156,FS_별도!$A:$AL,L$2,FALSE),0)</f>
        <v>3.84</v>
      </c>
      <c r="M156" s="103">
        <f>IFERROR(VLOOKUP($C156,FS_별도!$A:$AL,M$2,FALSE),0)</f>
        <v>10.09</v>
      </c>
      <c r="N156" s="103">
        <f>IFERROR(VLOOKUP($C156,FS_별도!$A:$AL,N$2,FALSE),0)</f>
        <v>10.28</v>
      </c>
      <c r="O156" s="103">
        <f>IFERROR(VLOOKUP($C156,'FS_별도(분기누적)'!$A:$BS,O$2,FALSE),0)</f>
        <v>5.0999999999999996</v>
      </c>
      <c r="P156" s="102">
        <f>IFERROR(VLOOKUP($C156,'FS_별도(분기누적)'!$A:$BS,P$2,FALSE),0)</f>
        <v>5.27</v>
      </c>
      <c r="Q156" s="101">
        <f>N156</f>
        <v>10.28</v>
      </c>
      <c r="R156" s="101">
        <f>Q156</f>
        <v>10.28</v>
      </c>
      <c r="S156" s="101">
        <f>R156</f>
        <v>10.28</v>
      </c>
      <c r="T156" s="101"/>
      <c r="U156" s="101"/>
    </row>
    <row r="157" spans="2:21" s="91" customFormat="1" ht="12.75" customHeight="1">
      <c r="B157" s="91" t="s">
        <v>204</v>
      </c>
      <c r="C157" s="91" t="s">
        <v>1351</v>
      </c>
      <c r="D157" s="95">
        <f>IFERROR(VLOOKUP($C157,FS_별도!$A:$AL,D$2,FALSE),0)</f>
        <v>-4.7</v>
      </c>
      <c r="E157" s="95">
        <f>IFERROR(VLOOKUP($C157,FS_별도!$A:$AL,E$2,FALSE),0)</f>
        <v>-14.89</v>
      </c>
      <c r="F157" s="95">
        <f>IFERROR(VLOOKUP($C157,FS_별도!$A:$AL,F$2,FALSE),0)</f>
        <v>0.89</v>
      </c>
      <c r="G157" s="95">
        <f>IFERROR(VLOOKUP($C157,FS_별도!$A:$AL,G$2,FALSE),0)</f>
        <v>-14.82</v>
      </c>
      <c r="H157" s="95">
        <f>IFERROR(VLOOKUP($C157,FS_별도!$A:$AL,H$2,FALSE),0)</f>
        <v>8.58</v>
      </c>
      <c r="I157" s="95">
        <f>IFERROR(VLOOKUP($C157,FS_별도!$A:$AL,I$2,FALSE),0)</f>
        <v>-39.47</v>
      </c>
      <c r="J157" s="95">
        <f>IFERROR(VLOOKUP($C157,FS_별도!$A:$AL,J$2,FALSE),0)</f>
        <v>20.89</v>
      </c>
      <c r="K157" s="95">
        <f>IFERROR(VLOOKUP($C157,FS_별도!$A:$AL,K$2,FALSE),0)</f>
        <v>-33.380000000000003</v>
      </c>
      <c r="L157" s="95">
        <f>IFERROR(VLOOKUP($C157,FS_별도!$A:$AL,L$2,FALSE),0)</f>
        <v>-128.69999999999999</v>
      </c>
      <c r="M157" s="94">
        <f>IFERROR(VLOOKUP($C157,FS_별도!$A:$AL,M$2,FALSE),0)</f>
        <v>-19.690000000000001</v>
      </c>
      <c r="N157" s="94">
        <f>IFERROR(VLOOKUP($C157,FS_별도!$A:$AL,N$2,FALSE),0)</f>
        <v>35.450000000000003</v>
      </c>
      <c r="O157" s="94">
        <f>IFERROR(VLOOKUP($C157,'FS_별도(분기누적)'!$A:$BS,O$2,FALSE),0)</f>
        <v>-7.78</v>
      </c>
      <c r="P157" s="93">
        <f>IFERROR(VLOOKUP($C157,'FS_별도(분기누적)'!$A:$BS,P$2,FALSE),0)</f>
        <v>-1.47</v>
      </c>
      <c r="Q157" s="95">
        <f>Q158+Q159+Q160+Q162</f>
        <v>66.88</v>
      </c>
      <c r="R157" s="95">
        <f>R158+R159+R160+R162</f>
        <v>0</v>
      </c>
      <c r="S157" s="95">
        <f>S158+S159+S160+S162</f>
        <v>0</v>
      </c>
      <c r="T157" s="95"/>
      <c r="U157" s="95"/>
    </row>
    <row r="158" spans="2:21" ht="12.75" customHeight="1">
      <c r="B158" s="31" t="s">
        <v>202</v>
      </c>
      <c r="C158" s="31" t="s">
        <v>1347</v>
      </c>
      <c r="D158" s="57">
        <f>IFERROR(VLOOKUP($C158,FS_별도!$A:$AL,D$2,FALSE),0)</f>
        <v>0.84</v>
      </c>
      <c r="E158" s="57">
        <f>IFERROR(VLOOKUP($C158,FS_별도!$A:$AL,E$2,FALSE),0)</f>
        <v>-3.64</v>
      </c>
      <c r="F158" s="57">
        <f>IFERROR(VLOOKUP($C158,FS_별도!$A:$AL,F$2,FALSE),0)</f>
        <v>1.61</v>
      </c>
      <c r="G158" s="57">
        <f>IFERROR(VLOOKUP($C158,FS_별도!$A:$AL,G$2,FALSE),0)</f>
        <v>-2.23</v>
      </c>
      <c r="H158" s="57">
        <f>IFERROR(VLOOKUP($C158,FS_별도!$A:$AL,H$2,FALSE),0)</f>
        <v>-6.39</v>
      </c>
      <c r="I158" s="57">
        <f>IFERROR(VLOOKUP($C158,FS_별도!$A:$AL,I$2,FALSE),0)</f>
        <v>0</v>
      </c>
      <c r="J158" s="57">
        <f>IFERROR(VLOOKUP($C158,FS_별도!$A:$AL,J$2,FALSE),0)</f>
        <v>4.67</v>
      </c>
      <c r="K158" s="57">
        <f>IFERROR(VLOOKUP($C158,FS_별도!$A:$AL,K$2,FALSE),0)</f>
        <v>-9.61</v>
      </c>
      <c r="L158" s="57">
        <f>IFERROR(VLOOKUP($C158,FS_별도!$A:$AL,L$2,FALSE),0)</f>
        <v>-3.14</v>
      </c>
      <c r="M158" s="59">
        <f>IFERROR(VLOOKUP($C158,FS_별도!$A:$AL,M$2,FALSE),0)</f>
        <v>33.090000000000003</v>
      </c>
      <c r="N158" s="59">
        <f>IFERROR(VLOOKUP($C158,FS_별도!$A:$AL,N$2,FALSE),0)</f>
        <v>-20.96</v>
      </c>
      <c r="O158" s="59">
        <f>IFERROR(VLOOKUP($C158,'FS_별도(분기누적)'!$A:$BS,O$2,FALSE),0)</f>
        <v>-3.6</v>
      </c>
      <c r="P158" s="58">
        <f>IFERROR(VLOOKUP($C158,'FS_별도(분기누적)'!$A:$BS,P$2,FALSE),0)</f>
        <v>0.81</v>
      </c>
      <c r="Q158" s="57">
        <f>-(Q72-N72)</f>
        <v>72.95</v>
      </c>
      <c r="R158" s="57">
        <f>-(R72-Q72)</f>
        <v>0</v>
      </c>
      <c r="S158" s="57">
        <f>-(S72-R72)</f>
        <v>0</v>
      </c>
      <c r="T158" s="57"/>
      <c r="U158" s="57"/>
    </row>
    <row r="159" spans="2:21" ht="12.75" customHeight="1">
      <c r="B159" s="31" t="s">
        <v>200</v>
      </c>
      <c r="C159" s="31" t="s">
        <v>1332</v>
      </c>
      <c r="D159" s="57">
        <f>IFERROR(VLOOKUP($C159,FS_별도!$A:$AL,D$2,FALSE),0)</f>
        <v>0</v>
      </c>
      <c r="E159" s="57">
        <f>IFERROR(VLOOKUP($C159,FS_별도!$A:$AL,E$2,FALSE),0)</f>
        <v>-4.2</v>
      </c>
      <c r="F159" s="57">
        <f>IFERROR(VLOOKUP($C159,FS_별도!$A:$AL,F$2,FALSE),0)</f>
        <v>4.2</v>
      </c>
      <c r="G159" s="57">
        <f>IFERROR(VLOOKUP($C159,FS_별도!$A:$AL,G$2,FALSE),0)</f>
        <v>0</v>
      </c>
      <c r="H159" s="57">
        <f>IFERROR(VLOOKUP($C159,FS_별도!$A:$AL,H$2,FALSE),0)</f>
        <v>0</v>
      </c>
      <c r="I159" s="57">
        <f>IFERROR(VLOOKUP($C159,FS_별도!$A:$AL,I$2,FALSE),0)</f>
        <v>0</v>
      </c>
      <c r="J159" s="57">
        <f>IFERROR(VLOOKUP($C159,FS_별도!$A:$AL,J$2,FALSE),0)</f>
        <v>0</v>
      </c>
      <c r="K159" s="57">
        <f>IFERROR(VLOOKUP($C159,FS_별도!$A:$AL,K$2,FALSE),0)</f>
        <v>0</v>
      </c>
      <c r="L159" s="57">
        <f>IFERROR(VLOOKUP($C159,FS_별도!$A:$AL,L$2,FALSE),0)</f>
        <v>26.91</v>
      </c>
      <c r="M159" s="59">
        <f>IFERROR(VLOOKUP($C159,FS_별도!$A:$AL,M$2,FALSE),0)</f>
        <v>14.68</v>
      </c>
      <c r="N159" s="59">
        <f>IFERROR(VLOOKUP($C159,FS_별도!$A:$AL,N$2,FALSE),0)</f>
        <v>32.47</v>
      </c>
      <c r="O159" s="59">
        <f>IFERROR(VLOOKUP($C159,'FS_별도(분기누적)'!$A:$BS,O$2,FALSE),0)</f>
        <v>17.5</v>
      </c>
      <c r="P159" s="58">
        <f>IFERROR(VLOOKUP($C159,'FS_별도(분기누적)'!$A:$BS,P$2,FALSE),0)</f>
        <v>-1.1299999999999999</v>
      </c>
      <c r="Q159" s="57">
        <f>-(Q76-N76)</f>
        <v>35.83</v>
      </c>
      <c r="R159" s="57">
        <f>-(R76-Q76)</f>
        <v>0</v>
      </c>
      <c r="S159" s="57">
        <f>-(S76-R76)</f>
        <v>0</v>
      </c>
      <c r="T159" s="57"/>
      <c r="U159" s="57"/>
    </row>
    <row r="160" spans="2:21" ht="12.75" customHeight="1">
      <c r="B160" s="31" t="s">
        <v>198</v>
      </c>
      <c r="C160" s="31" t="s">
        <v>1293</v>
      </c>
      <c r="D160" s="57">
        <f>IFERROR(VLOOKUP($C160,FS_별도!$A:$AL,D$2,FALSE),0)</f>
        <v>0.05</v>
      </c>
      <c r="E160" s="57">
        <f>IFERROR(VLOOKUP($C160,FS_별도!$A:$AL,E$2,FALSE),0)</f>
        <v>-2.14</v>
      </c>
      <c r="F160" s="57">
        <f>IFERROR(VLOOKUP($C160,FS_별도!$A:$AL,F$2,FALSE),0)</f>
        <v>0.25</v>
      </c>
      <c r="G160" s="57">
        <f>IFERROR(VLOOKUP($C160,FS_별도!$A:$AL,G$2,FALSE),0)</f>
        <v>3.84</v>
      </c>
      <c r="H160" s="57">
        <f>IFERROR(VLOOKUP($C160,FS_별도!$A:$AL,H$2,FALSE),0)</f>
        <v>3.53</v>
      </c>
      <c r="I160" s="57">
        <f>IFERROR(VLOOKUP($C160,FS_별도!$A:$AL,I$2,FALSE),0)</f>
        <v>-40.81</v>
      </c>
      <c r="J160" s="57">
        <f>IFERROR(VLOOKUP($C160,FS_별도!$A:$AL,J$2,FALSE),0)</f>
        <v>5.87</v>
      </c>
      <c r="K160" s="57">
        <f>IFERROR(VLOOKUP($C160,FS_별도!$A:$AL,K$2,FALSE),0)</f>
        <v>-9.0399999999999991</v>
      </c>
      <c r="L160" s="57">
        <f>IFERROR(VLOOKUP($C160,FS_별도!$A:$AL,L$2,FALSE),0)</f>
        <v>-81.96</v>
      </c>
      <c r="M160" s="59">
        <f>IFERROR(VLOOKUP($C160,FS_별도!$A:$AL,M$2,FALSE),0)</f>
        <v>-41.62</v>
      </c>
      <c r="N160" s="59">
        <f>IFERROR(VLOOKUP($C160,FS_별도!$A:$AL,N$2,FALSE),0)</f>
        <v>32.479999999999997</v>
      </c>
      <c r="O160" s="59">
        <f>IFERROR(VLOOKUP($C160,'FS_별도(분기누적)'!$A:$BS,O$2,FALSE),0)</f>
        <v>-21.09</v>
      </c>
      <c r="P160" s="58">
        <f>IFERROR(VLOOKUP($C160,'FS_별도(분기누적)'!$A:$BS,P$2,FALSE),0)</f>
        <v>14.73</v>
      </c>
      <c r="Q160" s="57">
        <f>(Q98-N98)</f>
        <v>-51.38</v>
      </c>
      <c r="R160" s="57">
        <f>(R98-Q98)</f>
        <v>0</v>
      </c>
      <c r="S160" s="57">
        <f>(S98-R98)</f>
        <v>0</v>
      </c>
      <c r="T160" s="57"/>
      <c r="U160" s="57"/>
    </row>
    <row r="161" spans="2:22" ht="12.75" customHeight="1">
      <c r="D161" s="57"/>
      <c r="E161" s="57"/>
      <c r="F161" s="57"/>
      <c r="G161" s="57"/>
      <c r="H161" s="57"/>
      <c r="I161" s="57"/>
      <c r="J161" s="57"/>
      <c r="K161" s="57"/>
      <c r="L161" s="57"/>
      <c r="M161" s="59"/>
      <c r="N161" s="59"/>
      <c r="O161" s="59"/>
      <c r="P161" s="58"/>
      <c r="Q161" s="57"/>
      <c r="R161" s="57"/>
      <c r="S161" s="57"/>
      <c r="T161" s="57"/>
      <c r="U161" s="57"/>
    </row>
    <row r="162" spans="2:22" ht="12.75" customHeight="1">
      <c r="B162" s="31" t="s">
        <v>196</v>
      </c>
      <c r="C162" s="31" t="s">
        <v>49</v>
      </c>
      <c r="D162" s="57">
        <f t="shared" ref="D162:P162" si="75">D157-D158-D159-D160</f>
        <v>-5.59</v>
      </c>
      <c r="E162" s="57">
        <f t="shared" si="75"/>
        <v>-4.91</v>
      </c>
      <c r="F162" s="57">
        <f t="shared" si="75"/>
        <v>-5.17</v>
      </c>
      <c r="G162" s="57">
        <f t="shared" si="75"/>
        <v>-16.43</v>
      </c>
      <c r="H162" s="57">
        <f t="shared" si="75"/>
        <v>11.44</v>
      </c>
      <c r="I162" s="57">
        <f t="shared" si="75"/>
        <v>1.3400000000000034</v>
      </c>
      <c r="J162" s="57">
        <f t="shared" si="75"/>
        <v>10.349999999999998</v>
      </c>
      <c r="K162" s="57">
        <f t="shared" si="75"/>
        <v>-14.730000000000004</v>
      </c>
      <c r="L162" s="57">
        <f t="shared" si="75"/>
        <v>-70.510000000000005</v>
      </c>
      <c r="M162" s="59">
        <f t="shared" si="75"/>
        <v>-25.840000000000011</v>
      </c>
      <c r="N162" s="59">
        <f t="shared" si="75"/>
        <v>-8.539999999999992</v>
      </c>
      <c r="O162" s="59">
        <f t="shared" si="75"/>
        <v>-0.58999999999999986</v>
      </c>
      <c r="P162" s="58">
        <f t="shared" si="75"/>
        <v>-15.88</v>
      </c>
      <c r="Q162" s="57">
        <f>-(Q79-N79)</f>
        <v>9.4799999999999933</v>
      </c>
      <c r="R162" s="57">
        <f>-(R79-Q79)</f>
        <v>0</v>
      </c>
      <c r="S162" s="57">
        <f>-(S79-R79)</f>
        <v>0</v>
      </c>
      <c r="T162" s="57"/>
      <c r="U162" s="57"/>
    </row>
    <row r="163" spans="2:22" s="91" customFormat="1" ht="12.75" customHeight="1">
      <c r="B163" s="91" t="s">
        <v>195</v>
      </c>
      <c r="C163" s="91" t="s">
        <v>1225</v>
      </c>
      <c r="D163" s="95">
        <f>IFERROR(VLOOKUP($C163,FS_별도!$A:$AL,D$2,FALSE),0)</f>
        <v>3.15</v>
      </c>
      <c r="E163" s="95">
        <f>IFERROR(VLOOKUP($C163,FS_별도!$A:$AL,E$2,FALSE),0)</f>
        <v>2.96</v>
      </c>
      <c r="F163" s="95">
        <f>IFERROR(VLOOKUP($C163,FS_별도!$A:$AL,F$2,FALSE),0)</f>
        <v>2.85</v>
      </c>
      <c r="G163" s="95">
        <f>IFERROR(VLOOKUP($C163,FS_별도!$A:$AL,G$2,FALSE),0)</f>
        <v>3.03</v>
      </c>
      <c r="H163" s="95">
        <f>IFERROR(VLOOKUP($C163,FS_별도!$A:$AL,H$2,FALSE),0)</f>
        <v>3.12</v>
      </c>
      <c r="I163" s="95">
        <f>IFERROR(VLOOKUP($C163,FS_별도!$A:$AL,I$2,FALSE),0)</f>
        <v>2.96</v>
      </c>
      <c r="J163" s="95">
        <f>IFERROR(VLOOKUP($C163,FS_별도!$A:$AL,J$2,FALSE),0)</f>
        <v>0.95</v>
      </c>
      <c r="K163" s="95">
        <f>IFERROR(VLOOKUP($C163,FS_별도!$A:$AL,K$2,FALSE),0)</f>
        <v>0.74</v>
      </c>
      <c r="L163" s="95">
        <f>IFERROR(VLOOKUP($C163,FS_별도!$A:$AL,L$2,FALSE),0)</f>
        <v>2.87</v>
      </c>
      <c r="M163" s="94">
        <f>IFERROR(VLOOKUP($C163,FS_별도!$A:$AL,M$2,FALSE),0)</f>
        <v>5.43</v>
      </c>
      <c r="N163" s="94">
        <f>IFERROR(VLOOKUP($C163,FS_별도!$A:$AL,N$2,FALSE),0)</f>
        <v>5.65</v>
      </c>
      <c r="O163" s="94">
        <f>IFERROR(VLOOKUP($C163,'FS_별도(분기누적)'!$A:$BS,O$2,FALSE),0)</f>
        <v>2.2799999999999998</v>
      </c>
      <c r="P163" s="93">
        <f>IFERROR(VLOOKUP($C163,'FS_별도(분기누적)'!$A:$BS,P$2,FALSE),0)</f>
        <v>0.9</v>
      </c>
      <c r="Q163" s="57">
        <f>Q36</f>
        <v>0</v>
      </c>
      <c r="R163" s="57">
        <f>R36</f>
        <v>0</v>
      </c>
      <c r="S163" s="57">
        <f>S36</f>
        <v>0</v>
      </c>
      <c r="T163" s="57"/>
      <c r="U163" s="57"/>
    </row>
    <row r="164" spans="2:22" s="91" customFormat="1" ht="12.75" customHeight="1">
      <c r="B164" s="91" t="s">
        <v>193</v>
      </c>
      <c r="C164" s="91" t="s">
        <v>1224</v>
      </c>
      <c r="D164" s="95">
        <f>IFERROR(VLOOKUP($C164,FS_별도!$A:$AL,D$2,FALSE),0)</f>
        <v>-10.74</v>
      </c>
      <c r="E164" s="95">
        <f>IFERROR(VLOOKUP($C164,FS_별도!$A:$AL,E$2,FALSE),0)</f>
        <v>-5.1100000000000003</v>
      </c>
      <c r="F164" s="95">
        <f>IFERROR(VLOOKUP($C164,FS_별도!$A:$AL,F$2,FALSE),0)</f>
        <v>-3.33</v>
      </c>
      <c r="G164" s="95">
        <f>IFERROR(VLOOKUP($C164,FS_별도!$A:$AL,G$2,FALSE),0)</f>
        <v>-4.43</v>
      </c>
      <c r="H164" s="95">
        <f>IFERROR(VLOOKUP($C164,FS_별도!$A:$AL,H$2,FALSE),0)</f>
        <v>-10.91</v>
      </c>
      <c r="I164" s="95">
        <f>IFERROR(VLOOKUP($C164,FS_별도!$A:$AL,I$2,FALSE),0)</f>
        <v>-18.71</v>
      </c>
      <c r="J164" s="95">
        <f>IFERROR(VLOOKUP($C164,FS_별도!$A:$AL,J$2,FALSE),0)</f>
        <v>-22.95</v>
      </c>
      <c r="K164" s="95">
        <f>IFERROR(VLOOKUP($C164,FS_별도!$A:$AL,K$2,FALSE),0)</f>
        <v>-13.69</v>
      </c>
      <c r="L164" s="95">
        <f>IFERROR(VLOOKUP($C164,FS_별도!$A:$AL,L$2,FALSE),0)</f>
        <v>-11.17</v>
      </c>
      <c r="M164" s="94">
        <f>IFERROR(VLOOKUP($C164,FS_별도!$A:$AL,M$2,FALSE),0)</f>
        <v>-40.76</v>
      </c>
      <c r="N164" s="94">
        <f>IFERROR(VLOOKUP($C164,FS_별도!$A:$AL,N$2,FALSE),0)</f>
        <v>-44.15</v>
      </c>
      <c r="O164" s="94">
        <f>IFERROR(VLOOKUP($C164,'FS_별도(분기누적)'!$A:$BS,O$2,FALSE),0)</f>
        <v>-21.01</v>
      </c>
      <c r="P164" s="93">
        <f>IFERROR(VLOOKUP($C164,'FS_별도(분기누적)'!$A:$BS,P$2,FALSE),0)</f>
        <v>-19.21</v>
      </c>
      <c r="Q164" s="57">
        <f>-Q40</f>
        <v>0</v>
      </c>
      <c r="R164" s="57">
        <f>-R40</f>
        <v>0</v>
      </c>
      <c r="S164" s="57">
        <f>-S40</f>
        <v>0</v>
      </c>
      <c r="T164" s="57"/>
      <c r="U164" s="57"/>
    </row>
    <row r="165" spans="2:22" s="91" customFormat="1" ht="12.75" customHeight="1">
      <c r="B165" s="91" t="s">
        <v>191</v>
      </c>
      <c r="C165" s="91" t="s">
        <v>1223</v>
      </c>
      <c r="D165" s="95">
        <f>IFERROR(VLOOKUP($C165,FS_별도!$A:$AL,D$2,FALSE),0)</f>
        <v>0</v>
      </c>
      <c r="E165" s="95">
        <f>IFERROR(VLOOKUP($C165,FS_별도!$A:$AL,E$2,FALSE),0)</f>
        <v>0</v>
      </c>
      <c r="F165" s="95">
        <f>IFERROR(VLOOKUP($C165,FS_별도!$A:$AL,F$2,FALSE),0)</f>
        <v>0</v>
      </c>
      <c r="G165" s="95">
        <f>IFERROR(VLOOKUP($C165,FS_별도!$A:$AL,G$2,FALSE),0)</f>
        <v>0</v>
      </c>
      <c r="H165" s="95">
        <f>IFERROR(VLOOKUP($C165,FS_별도!$A:$AL,H$2,FALSE),0)</f>
        <v>0</v>
      </c>
      <c r="I165" s="95">
        <f>IFERROR(VLOOKUP($C165,FS_별도!$A:$AL,I$2,FALSE),0)</f>
        <v>0</v>
      </c>
      <c r="J165" s="95">
        <f>IFERROR(VLOOKUP($C165,FS_별도!$A:$AL,J$2,FALSE),0)</f>
        <v>0</v>
      </c>
      <c r="K165" s="95">
        <f>IFERROR(VLOOKUP($C165,FS_별도!$A:$AL,K$2,FALSE),0)</f>
        <v>0</v>
      </c>
      <c r="L165" s="95">
        <f>IFERROR(VLOOKUP($C165,FS_별도!$A:$AL,L$2,FALSE),0)</f>
        <v>0</v>
      </c>
      <c r="M165" s="94">
        <f>IFERROR(VLOOKUP($C165,FS_별도!$A:$AL,M$2,FALSE),0)</f>
        <v>0</v>
      </c>
      <c r="N165" s="94">
        <f>IFERROR(VLOOKUP($C165,FS_별도!$A:$AL,N$2,FALSE),0)</f>
        <v>0</v>
      </c>
      <c r="O165" s="94">
        <f>IFERROR(VLOOKUP($C165,'FS_별도(분기누적)'!$A:$BS,O$2,FALSE),0)</f>
        <v>0</v>
      </c>
      <c r="P165" s="93">
        <f>IFERROR(VLOOKUP($C165,'FS_별도(분기누적)'!$A:$BS,P$2,FALSE),0)</f>
        <v>0</v>
      </c>
      <c r="Q165" s="57"/>
      <c r="R165" s="57"/>
      <c r="S165" s="57"/>
      <c r="T165" s="57"/>
      <c r="U165" s="57"/>
    </row>
    <row r="166" spans="2:22" s="91" customFormat="1" ht="12.75" customHeight="1">
      <c r="B166" s="91" t="s">
        <v>189</v>
      </c>
      <c r="C166" s="91" t="s">
        <v>1221</v>
      </c>
      <c r="D166" s="95">
        <f>IFERROR(VLOOKUP($C166,FS_별도!$A:$AL,D$2,FALSE),0)</f>
        <v>0</v>
      </c>
      <c r="E166" s="95">
        <f>IFERROR(VLOOKUP($C166,FS_별도!$A:$AL,E$2,FALSE),0)</f>
        <v>0</v>
      </c>
      <c r="F166" s="95">
        <f>IFERROR(VLOOKUP($C166,FS_별도!$A:$AL,F$2,FALSE),0)</f>
        <v>0.54</v>
      </c>
      <c r="G166" s="95">
        <f>IFERROR(VLOOKUP($C166,FS_별도!$A:$AL,G$2,FALSE),0)</f>
        <v>0</v>
      </c>
      <c r="H166" s="95">
        <f>IFERROR(VLOOKUP($C166,FS_별도!$A:$AL,H$2,FALSE),0)</f>
        <v>0</v>
      </c>
      <c r="I166" s="95">
        <f>IFERROR(VLOOKUP($C166,FS_별도!$A:$AL,I$2,FALSE),0)</f>
        <v>0</v>
      </c>
      <c r="J166" s="95">
        <f>IFERROR(VLOOKUP($C166,FS_별도!$A:$AL,J$2,FALSE),0)</f>
        <v>0</v>
      </c>
      <c r="K166" s="95">
        <f>IFERROR(VLOOKUP($C166,FS_별도!$A:$AL,K$2,FALSE),0)</f>
        <v>0</v>
      </c>
      <c r="L166" s="95">
        <f>IFERROR(VLOOKUP($C166,FS_별도!$A:$AL,L$2,FALSE),0)</f>
        <v>0.11</v>
      </c>
      <c r="M166" s="94">
        <f>IFERROR(VLOOKUP($C166,FS_별도!$A:$AL,M$2,FALSE),0)</f>
        <v>0</v>
      </c>
      <c r="N166" s="94">
        <f>IFERROR(VLOOKUP($C166,FS_별도!$A:$AL,N$2,FALSE),0)</f>
        <v>0</v>
      </c>
      <c r="O166" s="94">
        <f>IFERROR(VLOOKUP($C166,'FS_별도(분기누적)'!$A:$BS,O$2,FALSE),0)</f>
        <v>0.49</v>
      </c>
      <c r="P166" s="93">
        <f>IFERROR(VLOOKUP($C166,'FS_별도(분기누적)'!$A:$BS,P$2,FALSE),0)</f>
        <v>0</v>
      </c>
      <c r="Q166" s="57"/>
      <c r="R166" s="57"/>
      <c r="S166" s="57"/>
      <c r="T166" s="57"/>
      <c r="U166" s="57"/>
    </row>
    <row r="167" spans="2:22" s="91" customFormat="1" ht="12.75" customHeight="1">
      <c r="B167" s="91" t="s">
        <v>187</v>
      </c>
      <c r="C167" s="91" t="s">
        <v>1220</v>
      </c>
      <c r="D167" s="95">
        <f>IFERROR(VLOOKUP($C167,FS_별도!$A:$AL,D$2,FALSE),0)</f>
        <v>-0.59</v>
      </c>
      <c r="E167" s="95">
        <f>IFERROR(VLOOKUP($C167,FS_별도!$A:$AL,E$2,FALSE),0)</f>
        <v>-3.61</v>
      </c>
      <c r="F167" s="95">
        <f>IFERROR(VLOOKUP($C167,FS_별도!$A:$AL,F$2,FALSE),0)</f>
        <v>0</v>
      </c>
      <c r="G167" s="95">
        <f>IFERROR(VLOOKUP($C167,FS_별도!$A:$AL,G$2,FALSE),0)</f>
        <v>-0.02</v>
      </c>
      <c r="H167" s="95">
        <f>IFERROR(VLOOKUP($C167,FS_별도!$A:$AL,H$2,FALSE),0)</f>
        <v>-0.01</v>
      </c>
      <c r="I167" s="95">
        <f>IFERROR(VLOOKUP($C167,FS_별도!$A:$AL,I$2,FALSE),0)</f>
        <v>-14.71</v>
      </c>
      <c r="J167" s="95">
        <f>IFERROR(VLOOKUP($C167,FS_별도!$A:$AL,J$2,FALSE),0)</f>
        <v>-4.75</v>
      </c>
      <c r="K167" s="95">
        <f>IFERROR(VLOOKUP($C167,FS_별도!$A:$AL,K$2,FALSE),0)</f>
        <v>-3.26</v>
      </c>
      <c r="L167" s="95">
        <f>IFERROR(VLOOKUP($C167,FS_별도!$A:$AL,L$2,FALSE),0)</f>
        <v>0</v>
      </c>
      <c r="M167" s="94">
        <f>IFERROR(VLOOKUP($C167,FS_별도!$A:$AL,M$2,FALSE),0)</f>
        <v>-0.39</v>
      </c>
      <c r="N167" s="94">
        <f>IFERROR(VLOOKUP($C167,FS_별도!$A:$AL,N$2,FALSE),0)</f>
        <v>-0.01</v>
      </c>
      <c r="O167" s="94">
        <f>IFERROR(VLOOKUP($C167,'FS_별도(분기누적)'!$A:$BS,O$2,FALSE),0)</f>
        <v>0</v>
      </c>
      <c r="P167" s="93">
        <f>IFERROR(VLOOKUP($C167,'FS_별도(분기누적)'!$A:$BS,P$2,FALSE),0)</f>
        <v>-0.23</v>
      </c>
      <c r="Q167" s="57">
        <f>-Q46</f>
        <v>0.22000000000000003</v>
      </c>
      <c r="R167" s="57">
        <f>-R46</f>
        <v>0.22000000000000003</v>
      </c>
      <c r="S167" s="57">
        <f>-S46</f>
        <v>0.22000000000000003</v>
      </c>
      <c r="T167" s="57"/>
      <c r="U167" s="57"/>
    </row>
    <row r="168" spans="2:22" ht="12.75" customHeight="1">
      <c r="B168" s="31" t="s">
        <v>132</v>
      </c>
      <c r="C168" s="31" t="s">
        <v>49</v>
      </c>
      <c r="D168" s="57">
        <f t="shared" ref="D168:P168" si="76">D169-D152-D153-D157-D163-D164-D165-D166-D167</f>
        <v>0.13999999999999002</v>
      </c>
      <c r="E168" s="57">
        <f t="shared" si="76"/>
        <v>-9.1599999999999895</v>
      </c>
      <c r="F168" s="57">
        <f t="shared" si="76"/>
        <v>7.4200000000000186</v>
      </c>
      <c r="G168" s="57">
        <f t="shared" si="76"/>
        <v>11.070000000000006</v>
      </c>
      <c r="H168" s="57">
        <f t="shared" si="76"/>
        <v>15.880000000000026</v>
      </c>
      <c r="I168" s="57">
        <f t="shared" si="76"/>
        <v>48.499999999999979</v>
      </c>
      <c r="J168" s="57">
        <f t="shared" si="76"/>
        <v>7.9000000000000199</v>
      </c>
      <c r="K168" s="57">
        <f t="shared" si="76"/>
        <v>25.640000000000015</v>
      </c>
      <c r="L168" s="57">
        <f t="shared" si="76"/>
        <v>31.429999999999978</v>
      </c>
      <c r="M168" s="61">
        <f t="shared" si="76"/>
        <v>-5.7599999999999918</v>
      </c>
      <c r="N168" s="61">
        <f t="shared" si="76"/>
        <v>296.7</v>
      </c>
      <c r="O168" s="61">
        <f t="shared" si="76"/>
        <v>57.250000000000021</v>
      </c>
      <c r="P168" s="60">
        <f t="shared" si="76"/>
        <v>32.079999999999991</v>
      </c>
      <c r="Q168" s="57">
        <v>0</v>
      </c>
      <c r="R168" s="57">
        <v>0</v>
      </c>
      <c r="S168" s="57">
        <v>0</v>
      </c>
      <c r="T168" s="57"/>
      <c r="U168" s="57"/>
    </row>
    <row r="169" spans="2:22" ht="12.75" customHeight="1">
      <c r="B169" s="80" t="s">
        <v>185</v>
      </c>
      <c r="C169" s="80" t="s">
        <v>1694</v>
      </c>
      <c r="D169" s="100">
        <f>IFERROR(VLOOKUP($C169,FS_별도!$A:$AL,D$2,FALSE),0)</f>
        <v>157.94</v>
      </c>
      <c r="E169" s="100">
        <f>IFERROR(VLOOKUP($C169,FS_별도!$A:$AL,E$2,FALSE),0)</f>
        <v>53.7</v>
      </c>
      <c r="F169" s="100">
        <f>IFERROR(VLOOKUP($C169,FS_별도!$A:$AL,F$2,FALSE),0)</f>
        <v>47.49</v>
      </c>
      <c r="G169" s="100">
        <f>IFERROR(VLOOKUP($C169,FS_별도!$A:$AL,G$2,FALSE),0)</f>
        <v>71.17</v>
      </c>
      <c r="H169" s="100">
        <f>IFERROR(VLOOKUP($C169,FS_별도!$A:$AL,H$2,FALSE),0)</f>
        <v>289.72000000000003</v>
      </c>
      <c r="I169" s="100">
        <f>IFERROR(VLOOKUP($C169,FS_별도!$A:$AL,I$2,FALSE),0)</f>
        <v>160.69</v>
      </c>
      <c r="J169" s="100">
        <f>IFERROR(VLOOKUP($C169,FS_별도!$A:$AL,J$2,FALSE),0)</f>
        <v>206.06</v>
      </c>
      <c r="K169" s="100">
        <f>IFERROR(VLOOKUP($C169,FS_별도!$A:$AL,K$2,FALSE),0)</f>
        <v>139.38</v>
      </c>
      <c r="L169" s="100">
        <f>IFERROR(VLOOKUP($C169,FS_별도!$A:$AL,L$2,FALSE),0)</f>
        <v>69.33</v>
      </c>
      <c r="M169" s="100">
        <f>IFERROR(VLOOKUP($C169,FS_별도!$A:$AL,M$2,FALSE),0)</f>
        <v>-5.93</v>
      </c>
      <c r="N169" s="100">
        <f>IFERROR(VLOOKUP($C169,FS_별도!$A:$AL,N$2,FALSE),0)</f>
        <v>5.74</v>
      </c>
      <c r="O169" s="100">
        <f>IFERROR(VLOOKUP($C169,'FS_별도(분기누적)'!$A:$BS,O$2,FALSE),0)</f>
        <v>-30.63</v>
      </c>
      <c r="P169" s="99">
        <f>IFERROR(VLOOKUP($C169,'FS_별도(분기누적)'!$A:$BS,P$2,FALSE),0)</f>
        <v>30.26</v>
      </c>
      <c r="Q169" s="75">
        <f>SUM(Q152:Q153,Q157,Q163:Q168)</f>
        <v>183.52</v>
      </c>
      <c r="R169" s="78">
        <f>SUM(R152:R153,R157,R163:R168)</f>
        <v>85.519500000000022</v>
      </c>
      <c r="S169" s="78">
        <f>SUM(S152:S153,S157,S163:S168)</f>
        <v>71.932537500000024</v>
      </c>
      <c r="T169" s="78"/>
      <c r="U169" s="78"/>
    </row>
    <row r="170" spans="2:22" ht="12.75" customHeight="1">
      <c r="B170" s="31" t="s">
        <v>989</v>
      </c>
      <c r="C170" s="31" t="s">
        <v>990</v>
      </c>
      <c r="D170" s="57">
        <f>(IFERROR(VLOOKUP($C170,FS_별도!$A:$AL,D$2,FALSE),0))*-1</f>
        <v>-20.170000000000002</v>
      </c>
      <c r="E170" s="57">
        <f>(IFERROR(VLOOKUP($C170,FS_별도!$A:$AL,E$2,FALSE),0))*-1</f>
        <v>-30.15</v>
      </c>
      <c r="F170" s="57">
        <f>(IFERROR(VLOOKUP($C170,FS_별도!$A:$AL,F$2,FALSE),0))*-1</f>
        <v>-2.02</v>
      </c>
      <c r="G170" s="57">
        <f>(IFERROR(VLOOKUP($C170,FS_별도!$A:$AL,G$2,FALSE),0))*-1</f>
        <v>-227.95</v>
      </c>
      <c r="H170" s="57">
        <f>(IFERROR(VLOOKUP($C170,FS_별도!$A:$AL,H$2,FALSE),0))*-1</f>
        <v>-492.5</v>
      </c>
      <c r="I170" s="57">
        <f>(IFERROR(VLOOKUP($C170,FS_별도!$A:$AL,I$2,FALSE),0))*-1</f>
        <v>-396.02</v>
      </c>
      <c r="J170" s="57">
        <f>(IFERROR(VLOOKUP($C170,FS_별도!$A:$AL,J$2,FALSE),0))*-1</f>
        <v>-120.53</v>
      </c>
      <c r="K170" s="57">
        <f>(IFERROR(VLOOKUP($C170,FS_별도!$A:$AL,K$2,FALSE),0))*-1</f>
        <v>-5.21</v>
      </c>
      <c r="L170" s="57">
        <f>(IFERROR(VLOOKUP($C170,FS_별도!$A:$AL,L$2,FALSE),0))*-1</f>
        <v>-78.97</v>
      </c>
      <c r="M170" s="61">
        <f>(IFERROR(VLOOKUP($C170,FS_별도!$A:$AL,M$2,FALSE),0))*-1</f>
        <v>-184.82</v>
      </c>
      <c r="N170" s="61">
        <f>(IFERROR(VLOOKUP($C170,FS_별도!$A:$AL,N$2,FALSE),0))*-1</f>
        <v>-121.98</v>
      </c>
      <c r="O170" s="61">
        <f>(IFERROR(VLOOKUP($C170,'FS_별도(분기누적)'!$A:$BS,O$2,FALSE),0))*-1</f>
        <v>-33.71</v>
      </c>
      <c r="P170" s="60">
        <f>(IFERROR(VLOOKUP($C170,'FS_별도(분기누적)'!$A:$BS,P$2,FALSE),0))*-1</f>
        <v>-37.03</v>
      </c>
      <c r="Q170" s="57">
        <f>-Q209</f>
        <v>0</v>
      </c>
      <c r="R170" s="57">
        <f>-R209</f>
        <v>0</v>
      </c>
      <c r="S170" s="57">
        <f>-S209</f>
        <v>0</v>
      </c>
      <c r="T170" s="57"/>
      <c r="U170" s="57"/>
    </row>
    <row r="171" spans="2:22" ht="12.75" customHeight="1">
      <c r="B171" s="31" t="s">
        <v>181</v>
      </c>
      <c r="C171" s="31" t="s">
        <v>960</v>
      </c>
      <c r="D171" s="57">
        <f>(IFERROR(VLOOKUP($C171,FS_별도!$A:$AL,D$2,FALSE),0))*-1</f>
        <v>-0.42</v>
      </c>
      <c r="E171" s="57">
        <f>(IFERROR(VLOOKUP($C171,FS_별도!$A:$AL,E$2,FALSE),0))*-1</f>
        <v>-1.01</v>
      </c>
      <c r="F171" s="57">
        <f>(IFERROR(VLOOKUP($C171,FS_별도!$A:$AL,F$2,FALSE),0))*-1</f>
        <v>0</v>
      </c>
      <c r="G171" s="57">
        <f>(IFERROR(VLOOKUP($C171,FS_별도!$A:$AL,G$2,FALSE),0))*-1</f>
        <v>-0.38</v>
      </c>
      <c r="H171" s="57">
        <f>(IFERROR(VLOOKUP($C171,FS_별도!$A:$AL,H$2,FALSE),0))*-1</f>
        <v>-4.2</v>
      </c>
      <c r="I171" s="57">
        <f>(IFERROR(VLOOKUP($C171,FS_별도!$A:$AL,I$2,FALSE),0))*-1</f>
        <v>-0.33</v>
      </c>
      <c r="J171" s="57">
        <f>(IFERROR(VLOOKUP($C171,FS_별도!$A:$AL,J$2,FALSE),0))*-1</f>
        <v>0</v>
      </c>
      <c r="K171" s="57">
        <f>(IFERROR(VLOOKUP($C171,FS_별도!$A:$AL,K$2,FALSE),0))*-1</f>
        <v>-5.72</v>
      </c>
      <c r="L171" s="57">
        <f>(IFERROR(VLOOKUP($C171,FS_별도!$A:$AL,L$2,FALSE),0))*-1</f>
        <v>-0.45</v>
      </c>
      <c r="M171" s="61">
        <f>(IFERROR(VLOOKUP($C171,FS_별도!$A:$AL,M$2,FALSE),0))*-1</f>
        <v>-3.07</v>
      </c>
      <c r="N171" s="61">
        <f>(IFERROR(VLOOKUP($C171,FS_별도!$A:$AL,N$2,FALSE),0))*-1</f>
        <v>-0.06</v>
      </c>
      <c r="O171" s="61">
        <f>(IFERROR(VLOOKUP($C171,'FS_별도(분기누적)'!$A:$BS,O$2,FALSE),0))*-1</f>
        <v>0</v>
      </c>
      <c r="P171" s="60">
        <f>(IFERROR(VLOOKUP($C171,'FS_별도(분기누적)'!$A:$BS,P$2,FALSE),0))*-1</f>
        <v>-0.11</v>
      </c>
      <c r="Q171" s="57">
        <f>-Q156</f>
        <v>-10.28</v>
      </c>
      <c r="R171" s="57">
        <f>-R156</f>
        <v>-10.28</v>
      </c>
      <c r="S171" s="57">
        <f>-S156</f>
        <v>-10.28</v>
      </c>
      <c r="T171" s="57"/>
      <c r="U171" s="57"/>
      <c r="V171" s="31" t="s">
        <v>5330</v>
      </c>
    </row>
    <row r="172" spans="2:22" ht="12.75" customHeight="1">
      <c r="B172" s="31" t="s">
        <v>179</v>
      </c>
      <c r="C172" s="31" t="s">
        <v>1005</v>
      </c>
      <c r="D172" s="57">
        <f>(IFERROR(VLOOKUP($C172,FS_별도!$A:$AL,D$2,FALSE),0))*-1</f>
        <v>0</v>
      </c>
      <c r="E172" s="57">
        <f>(IFERROR(VLOOKUP($C172,FS_별도!$A:$AL,E$2,FALSE),0))*-1</f>
        <v>0</v>
      </c>
      <c r="F172" s="57">
        <f>(IFERROR(VLOOKUP($C172,FS_별도!$A:$AL,F$2,FALSE),0))*-1</f>
        <v>0</v>
      </c>
      <c r="G172" s="57">
        <f>(IFERROR(VLOOKUP($C172,FS_별도!$A:$AL,G$2,FALSE),0))*-1</f>
        <v>0</v>
      </c>
      <c r="H172" s="57">
        <f>(IFERROR(VLOOKUP($C172,FS_별도!$A:$AL,H$2,FALSE),0))*-1</f>
        <v>0</v>
      </c>
      <c r="I172" s="57">
        <f>(IFERROR(VLOOKUP($C172,FS_별도!$A:$AL,I$2,FALSE),0))*-1</f>
        <v>0</v>
      </c>
      <c r="J172" s="57">
        <f>(IFERROR(VLOOKUP($C172,FS_별도!$A:$AL,J$2,FALSE),0))*-1</f>
        <v>0</v>
      </c>
      <c r="K172" s="57">
        <f>(IFERROR(VLOOKUP($C172,FS_별도!$A:$AL,K$2,FALSE),0))*-1</f>
        <v>0</v>
      </c>
      <c r="L172" s="57">
        <f>(IFERROR(VLOOKUP($C172,FS_별도!$A:$AL,L$2,FALSE),0))*-1</f>
        <v>0</v>
      </c>
      <c r="M172" s="59">
        <f>(IFERROR(VLOOKUP($C172,FS_별도!$A:$AL,M$2,FALSE),0))*-1</f>
        <v>0</v>
      </c>
      <c r="N172" s="59">
        <f>(IFERROR(VLOOKUP($C172,FS_별도!$A:$AL,N$2,FALSE),0))*-1</f>
        <v>0</v>
      </c>
      <c r="O172" s="59">
        <f>(IFERROR(VLOOKUP($C172,'FS_별도(분기누적)'!$A:$BS,O$2,FALSE),0))*-1</f>
        <v>0</v>
      </c>
      <c r="P172" s="58">
        <f>(IFERROR(VLOOKUP($C172,'FS_별도(분기누적)'!$A:$BS,P$2,FALSE),0))*-1</f>
        <v>0</v>
      </c>
      <c r="Q172" s="98"/>
      <c r="R172" s="98"/>
      <c r="S172" s="98"/>
      <c r="T172" s="98"/>
      <c r="U172" s="98"/>
    </row>
    <row r="173" spans="2:22" ht="12.75" customHeight="1">
      <c r="B173" s="31" t="s">
        <v>132</v>
      </c>
      <c r="C173" s="31" t="s">
        <v>49</v>
      </c>
      <c r="D173" s="57">
        <f t="shared" ref="D173:P173" si="77">D174-D170-D171-D172</f>
        <v>21.360000000000003</v>
      </c>
      <c r="E173" s="57">
        <f t="shared" si="77"/>
        <v>-132.20000000000002</v>
      </c>
      <c r="F173" s="57">
        <f t="shared" si="77"/>
        <v>11.139999999999999</v>
      </c>
      <c r="G173" s="57">
        <f t="shared" si="77"/>
        <v>114.14999999999998</v>
      </c>
      <c r="H173" s="57">
        <f t="shared" si="77"/>
        <v>59.870000000000019</v>
      </c>
      <c r="I173" s="57">
        <f t="shared" si="77"/>
        <v>-1.9700000000000113</v>
      </c>
      <c r="J173" s="57">
        <f t="shared" si="77"/>
        <v>-0.18999999999999773</v>
      </c>
      <c r="K173" s="57">
        <f t="shared" si="77"/>
        <v>18.5</v>
      </c>
      <c r="L173" s="57">
        <f t="shared" si="77"/>
        <v>-712.21999999999991</v>
      </c>
      <c r="M173" s="59">
        <f t="shared" si="77"/>
        <v>14.579999999999991</v>
      </c>
      <c r="N173" s="59">
        <f t="shared" si="77"/>
        <v>15.81</v>
      </c>
      <c r="O173" s="59">
        <f t="shared" si="77"/>
        <v>-0.46000000000000085</v>
      </c>
      <c r="P173" s="58">
        <f t="shared" si="77"/>
        <v>0.25000000000000056</v>
      </c>
      <c r="Q173" s="57">
        <v>0</v>
      </c>
      <c r="R173" s="57">
        <v>0</v>
      </c>
      <c r="S173" s="57">
        <v>0</v>
      </c>
      <c r="T173" s="57"/>
      <c r="U173" s="57"/>
    </row>
    <row r="174" spans="2:22" ht="12.75" customHeight="1">
      <c r="B174" s="80" t="s">
        <v>177</v>
      </c>
      <c r="C174" s="80" t="s">
        <v>1182</v>
      </c>
      <c r="D174" s="78">
        <f>IFERROR(VLOOKUP($C174,FS_별도!$A:$AL,D$2,FALSE),0)</f>
        <v>0.77</v>
      </c>
      <c r="E174" s="78">
        <f>IFERROR(VLOOKUP($C174,FS_별도!$A:$AL,E$2,FALSE),0)</f>
        <v>-163.36000000000001</v>
      </c>
      <c r="F174" s="78">
        <f>IFERROR(VLOOKUP($C174,FS_별도!$A:$AL,F$2,FALSE),0)</f>
        <v>9.1199999999999992</v>
      </c>
      <c r="G174" s="78">
        <f>IFERROR(VLOOKUP($C174,FS_별도!$A:$AL,G$2,FALSE),0)</f>
        <v>-114.18</v>
      </c>
      <c r="H174" s="78">
        <f>IFERROR(VLOOKUP($C174,FS_별도!$A:$AL,H$2,FALSE),0)</f>
        <v>-436.83</v>
      </c>
      <c r="I174" s="78">
        <f>IFERROR(VLOOKUP($C174,FS_별도!$A:$AL,I$2,FALSE),0)</f>
        <v>-398.32</v>
      </c>
      <c r="J174" s="78">
        <f>IFERROR(VLOOKUP($C174,FS_별도!$A:$AL,J$2,FALSE),0)</f>
        <v>-120.72</v>
      </c>
      <c r="K174" s="78">
        <f>IFERROR(VLOOKUP($C174,FS_별도!$A:$AL,K$2,FALSE),0)</f>
        <v>7.57</v>
      </c>
      <c r="L174" s="78">
        <f>IFERROR(VLOOKUP($C174,FS_별도!$A:$AL,L$2,FALSE),0)</f>
        <v>-791.64</v>
      </c>
      <c r="M174" s="78">
        <f>IFERROR(VLOOKUP($C174,FS_별도!$A:$AL,M$2,FALSE),0)</f>
        <v>-173.31</v>
      </c>
      <c r="N174" s="78">
        <f>IFERROR(VLOOKUP($C174,FS_별도!$A:$AL,N$2,FALSE),0)</f>
        <v>-106.23</v>
      </c>
      <c r="O174" s="78">
        <f>IFERROR(VLOOKUP($C174,'FS_별도(분기누적)'!$A:$BS,O$2,FALSE),0)</f>
        <v>-34.17</v>
      </c>
      <c r="P174" s="89">
        <f>IFERROR(VLOOKUP($C174,'FS_별도(분기누적)'!$A:$BS,P$2,FALSE),0)</f>
        <v>-36.89</v>
      </c>
      <c r="Q174" s="78">
        <f>SUM(Q170:Q173)</f>
        <v>-10.28</v>
      </c>
      <c r="R174" s="78">
        <f>SUM(R170:R173)</f>
        <v>-10.28</v>
      </c>
      <c r="S174" s="78">
        <f>SUM(S170:S173)</f>
        <v>-10.28</v>
      </c>
      <c r="T174" s="78"/>
      <c r="U174" s="78"/>
    </row>
    <row r="175" spans="2:22" ht="12.75" customHeight="1">
      <c r="B175" s="31" t="s">
        <v>175</v>
      </c>
      <c r="C175" s="31" t="s">
        <v>784</v>
      </c>
      <c r="D175" s="57">
        <f>IFERROR(VLOOKUP($C175,FS_별도!$A:$AL,D$2,FALSE),0)</f>
        <v>0</v>
      </c>
      <c r="E175" s="57">
        <f>IFERROR(VLOOKUP($C175,FS_별도!$A:$AL,E$2,FALSE),0)</f>
        <v>0</v>
      </c>
      <c r="F175" s="57">
        <f>IFERROR(VLOOKUP($C175,FS_별도!$A:$AL,F$2,FALSE),0)</f>
        <v>0</v>
      </c>
      <c r="G175" s="57">
        <f>IFERROR(VLOOKUP($C175,FS_별도!$A:$AL,G$2,FALSE),0)</f>
        <v>0</v>
      </c>
      <c r="H175" s="57">
        <f>IFERROR(VLOOKUP($C175,FS_별도!$A:$AL,H$2,FALSE),0)</f>
        <v>0</v>
      </c>
      <c r="I175" s="57">
        <f>IFERROR(VLOOKUP($C175,FS_별도!$A:$AL,I$2,FALSE),0)</f>
        <v>0</v>
      </c>
      <c r="J175" s="57">
        <f>IFERROR(VLOOKUP($C175,FS_별도!$A:$AL,J$2,FALSE),0)</f>
        <v>0</v>
      </c>
      <c r="K175" s="57">
        <f>IFERROR(VLOOKUP($C175,FS_별도!$A:$AL,K$2,FALSE),0)</f>
        <v>0</v>
      </c>
      <c r="L175" s="57">
        <f>IFERROR(VLOOKUP($C175,FS_별도!$A:$AL,L$2,FALSE),0)</f>
        <v>0</v>
      </c>
      <c r="M175" s="59">
        <f>IFERROR(VLOOKUP($C175,FS_별도!$A:$AL,M$2,FALSE),0)</f>
        <v>0</v>
      </c>
      <c r="N175" s="59">
        <f>IFERROR(VLOOKUP($C175,FS_별도!$A:$AL,N$2,FALSE),0)</f>
        <v>0</v>
      </c>
      <c r="O175" s="59">
        <f>IFERROR(VLOOKUP($C175,'FS_별도(분기누적)'!$A:$BS,O$2,FALSE),0)</f>
        <v>0</v>
      </c>
      <c r="P175" s="58">
        <f>IFERROR(VLOOKUP($C175,'FS_별도(분기누적)'!$A:$BS,P$2,FALSE),0)</f>
        <v>0</v>
      </c>
      <c r="Q175" s="57">
        <f>-Q148</f>
        <v>0</v>
      </c>
      <c r="R175" s="57">
        <f>-R148</f>
        <v>0</v>
      </c>
      <c r="S175" s="57">
        <f>-S148</f>
        <v>0</v>
      </c>
      <c r="T175" s="57"/>
      <c r="U175" s="57"/>
    </row>
    <row r="176" spans="2:22" s="91" customFormat="1" ht="12.75" customHeight="1">
      <c r="B176" s="91" t="s">
        <v>173</v>
      </c>
      <c r="C176" s="97" t="s">
        <v>869</v>
      </c>
      <c r="D176" s="95">
        <f t="shared" ref="D176:P176" si="78">SUM(D177:D179)</f>
        <v>63.01</v>
      </c>
      <c r="E176" s="95">
        <f t="shared" si="78"/>
        <v>0</v>
      </c>
      <c r="F176" s="95">
        <f t="shared" si="78"/>
        <v>0</v>
      </c>
      <c r="G176" s="95">
        <f t="shared" si="78"/>
        <v>0</v>
      </c>
      <c r="H176" s="95">
        <f t="shared" si="78"/>
        <v>0</v>
      </c>
      <c r="I176" s="95">
        <f t="shared" si="78"/>
        <v>0</v>
      </c>
      <c r="J176" s="95">
        <f t="shared" si="78"/>
        <v>0</v>
      </c>
      <c r="K176" s="95">
        <f t="shared" si="78"/>
        <v>0</v>
      </c>
      <c r="L176" s="95">
        <f t="shared" si="78"/>
        <v>459.62</v>
      </c>
      <c r="M176" s="94">
        <f t="shared" si="78"/>
        <v>0</v>
      </c>
      <c r="N176" s="94">
        <f t="shared" si="78"/>
        <v>0</v>
      </c>
      <c r="O176" s="94">
        <f t="shared" si="78"/>
        <v>0</v>
      </c>
      <c r="P176" s="93">
        <f t="shared" si="78"/>
        <v>0</v>
      </c>
      <c r="Q176" s="95">
        <f>(Q125-N125+Q126-N126+Q127-N127+Q129-N129)</f>
        <v>0</v>
      </c>
      <c r="R176" s="95">
        <f>(R125-Q125+R126-Q126+R127-Q127+R129-Q129)</f>
        <v>0</v>
      </c>
      <c r="S176" s="95">
        <f>(S125-R125+S126-R126+S127-R127+S129-R129)</f>
        <v>0</v>
      </c>
      <c r="T176" s="95"/>
      <c r="U176" s="95"/>
    </row>
    <row r="177" spans="2:22" ht="12.75" customHeight="1" outlineLevel="1">
      <c r="B177" s="31" t="s">
        <v>172</v>
      </c>
      <c r="C177" s="96" t="s">
        <v>869</v>
      </c>
      <c r="D177" s="57">
        <f>IFERROR(VLOOKUP($C177,FS_별도!$A:$AL,D$2,FALSE),0)</f>
        <v>63.01</v>
      </c>
      <c r="E177" s="57">
        <f>IFERROR(VLOOKUP($C177,FS_별도!$A:$AL,E$2,FALSE),0)</f>
        <v>0</v>
      </c>
      <c r="F177" s="57">
        <f>IFERROR(VLOOKUP($C177,FS_별도!$A:$AL,F$2,FALSE),0)</f>
        <v>0</v>
      </c>
      <c r="G177" s="57">
        <f>IFERROR(VLOOKUP($C177,FS_별도!$A:$AL,G$2,FALSE),0)</f>
        <v>0</v>
      </c>
      <c r="H177" s="57">
        <f>IFERROR(VLOOKUP($C177,FS_별도!$A:$AL,H$2,FALSE),0)</f>
        <v>0</v>
      </c>
      <c r="I177" s="57">
        <f>IFERROR(VLOOKUP($C177,FS_별도!$A:$AL,I$2,FALSE),0)</f>
        <v>0</v>
      </c>
      <c r="J177" s="57">
        <f>IFERROR(VLOOKUP($C177,FS_별도!$A:$AL,J$2,FALSE),0)</f>
        <v>0</v>
      </c>
      <c r="K177" s="57">
        <f>IFERROR(VLOOKUP($C177,FS_별도!$A:$AL,K$2,FALSE),0)</f>
        <v>0</v>
      </c>
      <c r="L177" s="57">
        <f>IFERROR(VLOOKUP($C177,FS_별도!$A:$AL,L$2,FALSE),0)</f>
        <v>459.62</v>
      </c>
      <c r="M177" s="59">
        <f>IFERROR(VLOOKUP($C177,FS_별도!$A:$AL,M$2,FALSE),0)</f>
        <v>0</v>
      </c>
      <c r="N177" s="59">
        <f>IFERROR(VLOOKUP($C177,FS_별도!$A:$AL,N$2,FALSE),0)</f>
        <v>0</v>
      </c>
      <c r="O177" s="59">
        <f>IFERROR(VLOOKUP($C177,'FS_별도(분기누적)'!$A:$BS,O$2,FALSE),0)</f>
        <v>0</v>
      </c>
      <c r="P177" s="58">
        <f>IFERROR(VLOOKUP($C177,'FS_별도(분기누적)'!$A:$BS,P$2,FALSE),0)</f>
        <v>0</v>
      </c>
      <c r="Q177" s="57"/>
      <c r="R177" s="57"/>
      <c r="S177" s="57"/>
      <c r="T177" s="57"/>
      <c r="U177" s="57"/>
    </row>
    <row r="178" spans="2:22" ht="12.75" customHeight="1" outlineLevel="1">
      <c r="B178" s="31" t="s">
        <v>170</v>
      </c>
      <c r="C178" s="96" t="s">
        <v>866</v>
      </c>
      <c r="D178" s="57">
        <f>IFERROR(VLOOKUP($C178,FS_별도!$A:$AL,D$2,FALSE),0)</f>
        <v>0</v>
      </c>
      <c r="E178" s="57">
        <f>IFERROR(VLOOKUP($C178,FS_별도!$A:$AL,E$2,FALSE),0)</f>
        <v>0</v>
      </c>
      <c r="F178" s="57">
        <f>IFERROR(VLOOKUP($C178,FS_별도!$A:$AL,F$2,FALSE),0)</f>
        <v>0</v>
      </c>
      <c r="G178" s="57">
        <f>IFERROR(VLOOKUP($C178,FS_별도!$A:$AL,G$2,FALSE),0)</f>
        <v>0</v>
      </c>
      <c r="H178" s="57">
        <f>IFERROR(VLOOKUP($C178,FS_별도!$A:$AL,H$2,FALSE),0)</f>
        <v>0</v>
      </c>
      <c r="I178" s="57">
        <f>IFERROR(VLOOKUP($C178,FS_별도!$A:$AL,I$2,FALSE),0)</f>
        <v>0</v>
      </c>
      <c r="J178" s="57">
        <f>IFERROR(VLOOKUP($C178,FS_별도!$A:$AL,J$2,FALSE),0)</f>
        <v>0</v>
      </c>
      <c r="K178" s="57">
        <f>IFERROR(VLOOKUP($C178,FS_별도!$A:$AL,K$2,FALSE),0)</f>
        <v>0</v>
      </c>
      <c r="L178" s="57">
        <f>IFERROR(VLOOKUP($C178,FS_별도!$A:$AL,L$2,FALSE),0)</f>
        <v>0</v>
      </c>
      <c r="M178" s="59">
        <f>IFERROR(VLOOKUP($C178,FS_별도!$A:$AL,M$2,FALSE),0)</f>
        <v>0</v>
      </c>
      <c r="N178" s="59">
        <f>IFERROR(VLOOKUP($C178,FS_별도!$A:$AL,N$2,FALSE),0)</f>
        <v>0</v>
      </c>
      <c r="O178" s="59">
        <f>IFERROR(VLOOKUP($C178,'FS_별도(분기누적)'!$A:$BS,O$2,FALSE),0)</f>
        <v>0</v>
      </c>
      <c r="P178" s="58">
        <f>IFERROR(VLOOKUP($C178,'FS_별도(분기누적)'!$A:$BS,P$2,FALSE),0)</f>
        <v>0</v>
      </c>
      <c r="Q178" s="57"/>
      <c r="R178" s="57"/>
      <c r="S178" s="57"/>
      <c r="T178" s="57"/>
      <c r="U178" s="57"/>
    </row>
    <row r="179" spans="2:22" ht="12.75" customHeight="1" outlineLevel="1">
      <c r="B179" s="31" t="s">
        <v>864</v>
      </c>
      <c r="C179" s="96" t="s">
        <v>865</v>
      </c>
      <c r="D179" s="57">
        <f>IFERROR(VLOOKUP($C179,FS_별도!$A:$AL,D$2,FALSE),0)</f>
        <v>0</v>
      </c>
      <c r="E179" s="57">
        <f>IFERROR(VLOOKUP($C179,FS_별도!$A:$AL,E$2,FALSE),0)</f>
        <v>0</v>
      </c>
      <c r="F179" s="57">
        <f>IFERROR(VLOOKUP($C179,FS_별도!$A:$AL,F$2,FALSE),0)</f>
        <v>0</v>
      </c>
      <c r="G179" s="57">
        <f>IFERROR(VLOOKUP($C179,FS_별도!$A:$AL,G$2,FALSE),0)</f>
        <v>0</v>
      </c>
      <c r="H179" s="57">
        <f>IFERROR(VLOOKUP($C179,FS_별도!$A:$AL,H$2,FALSE),0)</f>
        <v>0</v>
      </c>
      <c r="I179" s="57">
        <f>IFERROR(VLOOKUP($C179,FS_별도!$A:$AL,I$2,FALSE),0)</f>
        <v>0</v>
      </c>
      <c r="J179" s="57">
        <f>IFERROR(VLOOKUP($C179,FS_별도!$A:$AL,J$2,FALSE),0)</f>
        <v>0</v>
      </c>
      <c r="K179" s="57">
        <f>IFERROR(VLOOKUP($C179,FS_별도!$A:$AL,K$2,FALSE),0)</f>
        <v>0</v>
      </c>
      <c r="L179" s="57">
        <f>IFERROR(VLOOKUP($C179,FS_별도!$A:$AL,L$2,FALSE),0)</f>
        <v>0</v>
      </c>
      <c r="M179" s="59">
        <f>IFERROR(VLOOKUP($C179,FS_별도!$A:$AL,M$2,FALSE),0)</f>
        <v>0</v>
      </c>
      <c r="N179" s="59">
        <f>IFERROR(VLOOKUP($C179,FS_별도!$A:$AL,N$2,FALSE),0)</f>
        <v>0</v>
      </c>
      <c r="O179" s="59">
        <f>IFERROR(VLOOKUP($C179,'FS_별도(분기누적)'!$A:$BS,O$2,FALSE),0)</f>
        <v>0</v>
      </c>
      <c r="P179" s="58">
        <f>IFERROR(VLOOKUP($C179,'FS_별도(분기누적)'!$A:$BS,P$2,FALSE),0)</f>
        <v>0</v>
      </c>
      <c r="Q179" s="57"/>
      <c r="R179" s="57"/>
      <c r="S179" s="57"/>
      <c r="T179" s="57"/>
      <c r="U179" s="57"/>
    </row>
    <row r="180" spans="2:22" s="91" customFormat="1" ht="12.75" customHeight="1">
      <c r="B180" s="91" t="s">
        <v>166</v>
      </c>
      <c r="C180" s="91" t="s">
        <v>49</v>
      </c>
      <c r="D180" s="95">
        <f t="shared" ref="D180:P180" si="79">SUM(D181:D196)</f>
        <v>-10</v>
      </c>
      <c r="E180" s="95">
        <f t="shared" si="79"/>
        <v>0</v>
      </c>
      <c r="F180" s="95">
        <f t="shared" si="79"/>
        <v>0</v>
      </c>
      <c r="G180" s="95">
        <f t="shared" si="79"/>
        <v>160.25</v>
      </c>
      <c r="H180" s="95">
        <f t="shared" si="79"/>
        <v>320</v>
      </c>
      <c r="I180" s="95">
        <f t="shared" si="79"/>
        <v>55</v>
      </c>
      <c r="J180" s="95">
        <f t="shared" si="79"/>
        <v>-50</v>
      </c>
      <c r="K180" s="95">
        <f t="shared" si="79"/>
        <v>-100</v>
      </c>
      <c r="L180" s="95">
        <f t="shared" si="79"/>
        <v>321.25</v>
      </c>
      <c r="M180" s="94">
        <f t="shared" si="79"/>
        <v>230</v>
      </c>
      <c r="N180" s="94">
        <f t="shared" si="79"/>
        <v>-46</v>
      </c>
      <c r="O180" s="94">
        <f t="shared" si="79"/>
        <v>10</v>
      </c>
      <c r="P180" s="93">
        <f t="shared" si="79"/>
        <v>-47</v>
      </c>
      <c r="Q180" s="92">
        <f>Q185-Q192</f>
        <v>0</v>
      </c>
      <c r="R180" s="92">
        <f>R185-R192</f>
        <v>0</v>
      </c>
      <c r="S180" s="92">
        <f>S185-S192</f>
        <v>0</v>
      </c>
      <c r="T180" s="92"/>
      <c r="U180" s="92"/>
      <c r="V180" s="91" t="s">
        <v>5329</v>
      </c>
    </row>
    <row r="181" spans="2:22" ht="12.75" customHeight="1" outlineLevel="1">
      <c r="B181" s="31" t="s">
        <v>164</v>
      </c>
      <c r="C181" s="31" t="s">
        <v>900</v>
      </c>
      <c r="D181" s="57">
        <f>IFERROR(VLOOKUP($C181,FS_별도!$A:$AL,D$2,FALSE),0)</f>
        <v>0</v>
      </c>
      <c r="E181" s="57">
        <f>IFERROR(VLOOKUP($C181,FS_별도!$A:$AL,E$2,FALSE),0)</f>
        <v>0</v>
      </c>
      <c r="F181" s="57">
        <f>IFERROR(VLOOKUP($C181,FS_별도!$A:$AL,F$2,FALSE),0)</f>
        <v>0</v>
      </c>
      <c r="G181" s="57">
        <f>IFERROR(VLOOKUP($C181,FS_별도!$A:$AL,G$2,FALSE),0)</f>
        <v>0</v>
      </c>
      <c r="H181" s="57">
        <f>IFERROR(VLOOKUP($C181,FS_별도!$A:$AL,H$2,FALSE),0)</f>
        <v>0</v>
      </c>
      <c r="I181" s="57">
        <f>IFERROR(VLOOKUP($C181,FS_별도!$A:$AL,I$2,FALSE),0)</f>
        <v>0</v>
      </c>
      <c r="J181" s="57">
        <f>IFERROR(VLOOKUP($C181,FS_별도!$A:$AL,J$2,FALSE),0)</f>
        <v>0</v>
      </c>
      <c r="K181" s="57">
        <f>IFERROR(VLOOKUP($C181,FS_별도!$A:$AL,K$2,FALSE),0)</f>
        <v>0</v>
      </c>
      <c r="L181" s="57">
        <f>IFERROR(VLOOKUP($C181,FS_별도!$A:$AL,L$2,FALSE),0)</f>
        <v>0</v>
      </c>
      <c r="M181" s="59">
        <f>IFERROR(VLOOKUP($C181,FS_별도!$A:$AL,M$2,FALSE),0)</f>
        <v>0</v>
      </c>
      <c r="N181" s="59">
        <f>IFERROR(VLOOKUP($C181,FS_별도!$A:$AL,N$2,FALSE),0)</f>
        <v>0</v>
      </c>
      <c r="O181" s="59">
        <f>IFERROR(VLOOKUP($C181,'FS_별도(분기누적)'!$A:$BS,O$2,FALSE),0)</f>
        <v>0</v>
      </c>
      <c r="P181" s="58">
        <f>IFERROR(VLOOKUP($C181,'FS_별도(분기누적)'!$A:$BS,P$2,FALSE),0)</f>
        <v>0</v>
      </c>
      <c r="Q181" s="57"/>
      <c r="R181" s="57"/>
      <c r="S181" s="57"/>
      <c r="T181" s="57"/>
      <c r="U181" s="57"/>
    </row>
    <row r="182" spans="2:22" ht="12.75" customHeight="1" outlineLevel="1">
      <c r="B182" s="31" t="s">
        <v>162</v>
      </c>
      <c r="C182" s="31" t="s">
        <v>899</v>
      </c>
      <c r="D182" s="57">
        <f>IFERROR(VLOOKUP($C182,FS_별도!$A:$AL,D$2,FALSE),0)</f>
        <v>0</v>
      </c>
      <c r="E182" s="57">
        <f>IFERROR(VLOOKUP($C182,FS_별도!$A:$AL,E$2,FALSE),0)</f>
        <v>0</v>
      </c>
      <c r="F182" s="57">
        <f>IFERROR(VLOOKUP($C182,FS_별도!$A:$AL,F$2,FALSE),0)</f>
        <v>0</v>
      </c>
      <c r="G182" s="57">
        <f>IFERROR(VLOOKUP($C182,FS_별도!$A:$AL,G$2,FALSE),0)</f>
        <v>0</v>
      </c>
      <c r="H182" s="57">
        <f>IFERROR(VLOOKUP($C182,FS_별도!$A:$AL,H$2,FALSE),0)</f>
        <v>100</v>
      </c>
      <c r="I182" s="57">
        <f>IFERROR(VLOOKUP($C182,FS_별도!$A:$AL,I$2,FALSE),0)</f>
        <v>30</v>
      </c>
      <c r="J182" s="57">
        <f>IFERROR(VLOOKUP($C182,FS_별도!$A:$AL,J$2,FALSE),0)</f>
        <v>0</v>
      </c>
      <c r="K182" s="57">
        <f>IFERROR(VLOOKUP($C182,FS_별도!$A:$AL,K$2,FALSE),0)</f>
        <v>0</v>
      </c>
      <c r="L182" s="57">
        <f>IFERROR(VLOOKUP($C182,FS_별도!$A:$AL,L$2,FALSE),0)</f>
        <v>0</v>
      </c>
      <c r="M182" s="59">
        <f>IFERROR(VLOOKUP($C182,FS_별도!$A:$AL,M$2,FALSE),0)</f>
        <v>260</v>
      </c>
      <c r="N182" s="59">
        <f>IFERROR(VLOOKUP($C182,FS_별도!$A:$AL,N$2,FALSE),0)</f>
        <v>65</v>
      </c>
      <c r="O182" s="59">
        <f>IFERROR(VLOOKUP($C182,'FS_별도(분기누적)'!$A:$BS,O$2,FALSE),0)</f>
        <v>65</v>
      </c>
      <c r="P182" s="58">
        <f>IFERROR(VLOOKUP($C182,'FS_별도(분기누적)'!$A:$BS,P$2,FALSE),0)</f>
        <v>0</v>
      </c>
      <c r="Q182" s="57"/>
      <c r="R182" s="57"/>
      <c r="S182" s="57"/>
      <c r="T182" s="57"/>
      <c r="U182" s="57"/>
    </row>
    <row r="183" spans="2:22" ht="12.75" customHeight="1" outlineLevel="1">
      <c r="B183" s="31" t="s">
        <v>160</v>
      </c>
      <c r="C183" s="31" t="s">
        <v>898</v>
      </c>
      <c r="D183" s="57">
        <f>IFERROR(VLOOKUP($C183,FS_별도!$A:$AL,D$2,FALSE),0)</f>
        <v>0</v>
      </c>
      <c r="E183" s="57">
        <f>IFERROR(VLOOKUP($C183,FS_별도!$A:$AL,E$2,FALSE),0)</f>
        <v>0</v>
      </c>
      <c r="F183" s="57">
        <f>IFERROR(VLOOKUP($C183,FS_별도!$A:$AL,F$2,FALSE),0)</f>
        <v>0</v>
      </c>
      <c r="G183" s="57">
        <f>IFERROR(VLOOKUP($C183,FS_별도!$A:$AL,G$2,FALSE),0)</f>
        <v>0</v>
      </c>
      <c r="H183" s="57">
        <f>IFERROR(VLOOKUP($C183,FS_별도!$A:$AL,H$2,FALSE),0)</f>
        <v>0</v>
      </c>
      <c r="I183" s="57">
        <f>IFERROR(VLOOKUP($C183,FS_별도!$A:$AL,I$2,FALSE),0)</f>
        <v>0</v>
      </c>
      <c r="J183" s="57">
        <f>IFERROR(VLOOKUP($C183,FS_별도!$A:$AL,J$2,FALSE),0)</f>
        <v>0</v>
      </c>
      <c r="K183" s="57">
        <f>IFERROR(VLOOKUP($C183,FS_별도!$A:$AL,K$2,FALSE),0)</f>
        <v>0</v>
      </c>
      <c r="L183" s="57">
        <f>IFERROR(VLOOKUP($C183,FS_별도!$A:$AL,L$2,FALSE),0)</f>
        <v>0</v>
      </c>
      <c r="M183" s="59">
        <f>IFERROR(VLOOKUP($C183,FS_별도!$A:$AL,M$2,FALSE),0)</f>
        <v>0</v>
      </c>
      <c r="N183" s="59">
        <f>IFERROR(VLOOKUP($C183,FS_별도!$A:$AL,N$2,FALSE),0)</f>
        <v>0</v>
      </c>
      <c r="O183" s="59">
        <f>IFERROR(VLOOKUP($C183,'FS_별도(분기누적)'!$A:$BS,O$2,FALSE),0)</f>
        <v>0</v>
      </c>
      <c r="P183" s="58">
        <f>IFERROR(VLOOKUP($C183,'FS_별도(분기누적)'!$A:$BS,P$2,FALSE),0)</f>
        <v>0</v>
      </c>
      <c r="Q183" s="57"/>
      <c r="R183" s="57"/>
      <c r="S183" s="57"/>
      <c r="T183" s="57"/>
      <c r="U183" s="57"/>
    </row>
    <row r="184" spans="2:22" ht="12.75" customHeight="1" outlineLevel="1">
      <c r="B184" s="31" t="s">
        <v>158</v>
      </c>
      <c r="C184" s="31" t="s">
        <v>897</v>
      </c>
      <c r="D184" s="57">
        <f>IFERROR(VLOOKUP($C184,FS_별도!$A:$AL,D$2,FALSE),0)</f>
        <v>0</v>
      </c>
      <c r="E184" s="57">
        <f>IFERROR(VLOOKUP($C184,FS_별도!$A:$AL,E$2,FALSE),0)</f>
        <v>0</v>
      </c>
      <c r="F184" s="57">
        <f>IFERROR(VLOOKUP($C184,FS_별도!$A:$AL,F$2,FALSE),0)</f>
        <v>0</v>
      </c>
      <c r="G184" s="57">
        <f>IFERROR(VLOOKUP($C184,FS_별도!$A:$AL,G$2,FALSE),0)</f>
        <v>0</v>
      </c>
      <c r="H184" s="57">
        <f>IFERROR(VLOOKUP($C184,FS_별도!$A:$AL,H$2,FALSE),0)</f>
        <v>0</v>
      </c>
      <c r="I184" s="57">
        <f>IFERROR(VLOOKUP($C184,FS_별도!$A:$AL,I$2,FALSE),0)</f>
        <v>0</v>
      </c>
      <c r="J184" s="57">
        <f>IFERROR(VLOOKUP($C184,FS_별도!$A:$AL,J$2,FALSE),0)</f>
        <v>0</v>
      </c>
      <c r="K184" s="57">
        <f>IFERROR(VLOOKUP($C184,FS_별도!$A:$AL,K$2,FALSE),0)</f>
        <v>0</v>
      </c>
      <c r="L184" s="57">
        <f>IFERROR(VLOOKUP($C184,FS_별도!$A:$AL,L$2,FALSE),0)</f>
        <v>0</v>
      </c>
      <c r="M184" s="59">
        <f>IFERROR(VLOOKUP($C184,FS_별도!$A:$AL,M$2,FALSE),0)</f>
        <v>0</v>
      </c>
      <c r="N184" s="59">
        <f>IFERROR(VLOOKUP($C184,FS_별도!$A:$AL,N$2,FALSE),0)</f>
        <v>0</v>
      </c>
      <c r="O184" s="59">
        <f>IFERROR(VLOOKUP($C184,'FS_별도(분기누적)'!$A:$BS,O$2,FALSE),0)</f>
        <v>0</v>
      </c>
      <c r="P184" s="58">
        <f>IFERROR(VLOOKUP($C184,'FS_별도(분기누적)'!$A:$BS,P$2,FALSE),0)</f>
        <v>0</v>
      </c>
      <c r="Q184" s="57"/>
      <c r="R184" s="57"/>
      <c r="S184" s="57"/>
      <c r="T184" s="57"/>
      <c r="U184" s="57"/>
    </row>
    <row r="185" spans="2:22" ht="12.75" customHeight="1" outlineLevel="1">
      <c r="B185" s="31" t="s">
        <v>156</v>
      </c>
      <c r="C185" s="31" t="s">
        <v>884</v>
      </c>
      <c r="D185" s="57">
        <f>IFERROR(VLOOKUP($C185,FS_별도!$A:$AL,D$2,FALSE),0)</f>
        <v>0</v>
      </c>
      <c r="E185" s="57">
        <f>IFERROR(VLOOKUP($C185,FS_별도!$A:$AL,E$2,FALSE),0)</f>
        <v>0</v>
      </c>
      <c r="F185" s="57">
        <f>IFERROR(VLOOKUP($C185,FS_별도!$A:$AL,F$2,FALSE),0)</f>
        <v>0</v>
      </c>
      <c r="G185" s="57">
        <f>IFERROR(VLOOKUP($C185,FS_별도!$A:$AL,G$2,FALSE),0)</f>
        <v>0</v>
      </c>
      <c r="H185" s="57">
        <f>IFERROR(VLOOKUP($C185,FS_별도!$A:$AL,H$2,FALSE),0)</f>
        <v>50</v>
      </c>
      <c r="I185" s="57">
        <f>IFERROR(VLOOKUP($C185,FS_별도!$A:$AL,I$2,FALSE),0)</f>
        <v>0</v>
      </c>
      <c r="J185" s="57">
        <f>IFERROR(VLOOKUP($C185,FS_별도!$A:$AL,J$2,FALSE),0)</f>
        <v>0</v>
      </c>
      <c r="K185" s="57">
        <f>IFERROR(VLOOKUP($C185,FS_별도!$A:$AL,K$2,FALSE),0)</f>
        <v>0</v>
      </c>
      <c r="L185" s="57">
        <f>IFERROR(VLOOKUP($C185,FS_별도!$A:$AL,L$2,FALSE),0)</f>
        <v>0</v>
      </c>
      <c r="M185" s="59">
        <f>IFERROR(VLOOKUP($C185,FS_별도!$A:$AL,M$2,FALSE),0)</f>
        <v>0</v>
      </c>
      <c r="N185" s="59">
        <f>IFERROR(VLOOKUP($C185,FS_별도!$A:$AL,N$2,FALSE),0)</f>
        <v>0</v>
      </c>
      <c r="O185" s="59">
        <f>IFERROR(VLOOKUP($C185,'FS_별도(분기누적)'!$A:$BS,O$2,FALSE),0)</f>
        <v>0</v>
      </c>
      <c r="P185" s="58">
        <f>IFERROR(VLOOKUP($C185,'FS_별도(분기누적)'!$A:$BS,P$2,FALSE),0)</f>
        <v>0</v>
      </c>
      <c r="Q185" s="57"/>
      <c r="R185" s="57"/>
      <c r="S185" s="57"/>
      <c r="T185" s="57"/>
      <c r="U185" s="57"/>
    </row>
    <row r="186" spans="2:22" ht="12.75" customHeight="1" outlineLevel="1">
      <c r="B186" s="31" t="s">
        <v>154</v>
      </c>
      <c r="C186" s="31" t="s">
        <v>883</v>
      </c>
      <c r="D186" s="57">
        <f>IFERROR(VLOOKUP($C186,FS_별도!$A:$AL,D$2,FALSE),0)</f>
        <v>0</v>
      </c>
      <c r="E186" s="57">
        <f>IFERROR(VLOOKUP($C186,FS_별도!$A:$AL,E$2,FALSE),0)</f>
        <v>0</v>
      </c>
      <c r="F186" s="57">
        <f>IFERROR(VLOOKUP($C186,FS_별도!$A:$AL,F$2,FALSE),0)</f>
        <v>0</v>
      </c>
      <c r="G186" s="57">
        <f>IFERROR(VLOOKUP($C186,FS_별도!$A:$AL,G$2,FALSE),0)</f>
        <v>200</v>
      </c>
      <c r="H186" s="57">
        <f>IFERROR(VLOOKUP($C186,FS_별도!$A:$AL,H$2,FALSE),0)</f>
        <v>200</v>
      </c>
      <c r="I186" s="57">
        <f>IFERROR(VLOOKUP($C186,FS_별도!$A:$AL,I$2,FALSE),0)</f>
        <v>100</v>
      </c>
      <c r="J186" s="57">
        <f>IFERROR(VLOOKUP($C186,FS_별도!$A:$AL,J$2,FALSE),0)</f>
        <v>50</v>
      </c>
      <c r="K186" s="57">
        <f>IFERROR(VLOOKUP($C186,FS_별도!$A:$AL,K$2,FALSE),0)</f>
        <v>150</v>
      </c>
      <c r="L186" s="57">
        <f>IFERROR(VLOOKUP($C186,FS_별도!$A:$AL,L$2,FALSE),0)</f>
        <v>400</v>
      </c>
      <c r="M186" s="59">
        <f>IFERROR(VLOOKUP($C186,FS_별도!$A:$AL,M$2,FALSE),0)</f>
        <v>0</v>
      </c>
      <c r="N186" s="59">
        <f>IFERROR(VLOOKUP($C186,FS_별도!$A:$AL,N$2,FALSE),0)</f>
        <v>0</v>
      </c>
      <c r="O186" s="59">
        <f>IFERROR(VLOOKUP($C186,'FS_별도(분기누적)'!$A:$BS,O$2,FALSE),0)</f>
        <v>0</v>
      </c>
      <c r="P186" s="58">
        <f>IFERROR(VLOOKUP($C186,'FS_별도(분기누적)'!$A:$BS,P$2,FALSE),0)</f>
        <v>0</v>
      </c>
      <c r="Q186" s="57"/>
      <c r="R186" s="57"/>
      <c r="S186" s="57"/>
      <c r="T186" s="57"/>
      <c r="U186" s="57"/>
    </row>
    <row r="187" spans="2:22" s="713" customFormat="1" ht="12.75" customHeight="1" outlineLevel="1">
      <c r="B187" s="31" t="s">
        <v>152</v>
      </c>
      <c r="C187" s="713" t="s">
        <v>5328</v>
      </c>
      <c r="D187" s="57">
        <f>(IFERROR(VLOOKUP($C187,FS_별도!$A:$AL,D$2,FALSE),0))*-1</f>
        <v>0</v>
      </c>
      <c r="E187" s="57">
        <f>(IFERROR(VLOOKUP($C187,FS_별도!$A:$AL,E$2,FALSE),0))*-1</f>
        <v>0</v>
      </c>
      <c r="F187" s="57">
        <f>(IFERROR(VLOOKUP($C187,FS_별도!$A:$AL,F$2,FALSE),0))*-1</f>
        <v>0</v>
      </c>
      <c r="G187" s="57">
        <f>(IFERROR(VLOOKUP($C187,FS_별도!$A:$AL,G$2,FALSE),0))*-1</f>
        <v>0</v>
      </c>
      <c r="H187" s="57">
        <f>(IFERROR(VLOOKUP($C187,FS_별도!$A:$AL,H$2,FALSE),0))*-1</f>
        <v>0</v>
      </c>
      <c r="I187" s="57">
        <f>(IFERROR(VLOOKUP($C187,FS_별도!$A:$AL,I$2,FALSE),0))*-1</f>
        <v>0</v>
      </c>
      <c r="J187" s="57">
        <f>(IFERROR(VLOOKUP($C187,FS_별도!$A:$AL,J$2,FALSE),0))*-1</f>
        <v>0</v>
      </c>
      <c r="K187" s="57">
        <f>(IFERROR(VLOOKUP($C187,FS_별도!$A:$AL,K$2,FALSE),0))*-1</f>
        <v>0</v>
      </c>
      <c r="L187" s="57">
        <f>(IFERROR(VLOOKUP($C187,FS_별도!$A:$AL,L$2,FALSE),0))*-1</f>
        <v>0</v>
      </c>
      <c r="M187" s="59">
        <f>(IFERROR(VLOOKUP($C187,FS_별도!$A:$AL,M$2,FALSE),0))*-1</f>
        <v>0</v>
      </c>
      <c r="N187" s="59">
        <f>(IFERROR(VLOOKUP($C187,FS_별도!$A:$AL,N$2,FALSE),0))*-1</f>
        <v>0</v>
      </c>
      <c r="O187" s="59">
        <f>(IFERROR(VLOOKUP($C187,'FS_별도(분기누적)'!$A:$BS,O$2,FALSE),0))*-1</f>
        <v>0</v>
      </c>
      <c r="P187" s="58">
        <f>(IFERROR(VLOOKUP($C187,'FS_별도(분기누적)'!$A:$BS,P$2,FALSE),0))*-1</f>
        <v>0</v>
      </c>
      <c r="Q187" s="714"/>
      <c r="R187" s="714"/>
      <c r="S187" s="714"/>
      <c r="T187" s="714"/>
      <c r="U187" s="714"/>
      <c r="V187" s="31"/>
    </row>
    <row r="188" spans="2:22" ht="12.75" customHeight="1" outlineLevel="1">
      <c r="B188" s="31" t="s">
        <v>150</v>
      </c>
      <c r="C188" s="31" t="s">
        <v>880</v>
      </c>
      <c r="D188" s="57">
        <f>IFERROR(VLOOKUP($C188,FS_별도!$A:$AL,D$2,FALSE),0)</f>
        <v>0</v>
      </c>
      <c r="E188" s="57">
        <f>IFERROR(VLOOKUP($C188,FS_별도!$A:$AL,E$2,FALSE),0)</f>
        <v>0</v>
      </c>
      <c r="F188" s="57">
        <f>IFERROR(VLOOKUP($C188,FS_별도!$A:$AL,F$2,FALSE),0)</f>
        <v>0</v>
      </c>
      <c r="G188" s="57">
        <f>IFERROR(VLOOKUP($C188,FS_별도!$A:$AL,G$2,FALSE),0)</f>
        <v>0</v>
      </c>
      <c r="H188" s="57">
        <f>IFERROR(VLOOKUP($C188,FS_별도!$A:$AL,H$2,FALSE),0)</f>
        <v>0</v>
      </c>
      <c r="I188" s="57">
        <f>IFERROR(VLOOKUP($C188,FS_별도!$A:$AL,I$2,FALSE),0)</f>
        <v>0</v>
      </c>
      <c r="J188" s="57">
        <f>IFERROR(VLOOKUP($C188,FS_별도!$A:$AL,J$2,FALSE),0)</f>
        <v>0</v>
      </c>
      <c r="K188" s="57">
        <f>IFERROR(VLOOKUP($C188,FS_별도!$A:$AL,K$2,FALSE),0)</f>
        <v>0</v>
      </c>
      <c r="L188" s="57">
        <f>IFERROR(VLOOKUP($C188,FS_별도!$A:$AL,L$2,FALSE),0)</f>
        <v>0</v>
      </c>
      <c r="M188" s="59">
        <f>IFERROR(VLOOKUP($C188,FS_별도!$A:$AL,M$2,FALSE),0)</f>
        <v>0</v>
      </c>
      <c r="N188" s="59">
        <f>IFERROR(VLOOKUP($C188,FS_별도!$A:$AL,N$2,FALSE),0)</f>
        <v>0</v>
      </c>
      <c r="O188" s="59">
        <f>IFERROR(VLOOKUP($C188,'FS_별도(분기누적)'!$A:$BS,O$2,FALSE),0)</f>
        <v>0</v>
      </c>
      <c r="P188" s="58">
        <f>IFERROR(VLOOKUP($C188,'FS_별도(분기누적)'!$A:$BS,P$2,FALSE),0)</f>
        <v>0</v>
      </c>
      <c r="Q188" s="57"/>
      <c r="R188" s="57"/>
      <c r="S188" s="57"/>
      <c r="T188" s="57"/>
      <c r="U188" s="57"/>
    </row>
    <row r="189" spans="2:22" ht="12.75" customHeight="1" outlineLevel="1">
      <c r="B189" s="31" t="s">
        <v>148</v>
      </c>
      <c r="C189" s="31" t="s">
        <v>845</v>
      </c>
      <c r="D189" s="57">
        <f>(IFERROR(VLOOKUP($C189,FS_별도!$A:$AL,D$2,FALSE),0))*-1</f>
        <v>0</v>
      </c>
      <c r="E189" s="57">
        <f>(IFERROR(VLOOKUP($C189,FS_별도!$A:$AL,E$2,FALSE),0))*-1</f>
        <v>0</v>
      </c>
      <c r="F189" s="57">
        <f>(IFERROR(VLOOKUP($C189,FS_별도!$A:$AL,F$2,FALSE),0))*-1</f>
        <v>0</v>
      </c>
      <c r="G189" s="57">
        <f>(IFERROR(VLOOKUP($C189,FS_별도!$A:$AL,G$2,FALSE),0))*-1</f>
        <v>0</v>
      </c>
      <c r="H189" s="57">
        <f>(IFERROR(VLOOKUP($C189,FS_별도!$A:$AL,H$2,FALSE),0))*-1</f>
        <v>0</v>
      </c>
      <c r="I189" s="57">
        <f>(IFERROR(VLOOKUP($C189,FS_별도!$A:$AL,I$2,FALSE),0))*-1</f>
        <v>0</v>
      </c>
      <c r="J189" s="57">
        <f>(IFERROR(VLOOKUP($C189,FS_별도!$A:$AL,J$2,FALSE),0))*-1</f>
        <v>0</v>
      </c>
      <c r="K189" s="57">
        <f>(IFERROR(VLOOKUP($C189,FS_별도!$A:$AL,K$2,FALSE),0))*-1</f>
        <v>0</v>
      </c>
      <c r="L189" s="57">
        <f>(IFERROR(VLOOKUP($C189,FS_별도!$A:$AL,L$2,FALSE),0))*-1</f>
        <v>0</v>
      </c>
      <c r="M189" s="59">
        <f>(IFERROR(VLOOKUP($C189,FS_별도!$A:$AL,M$2,FALSE),0))*-1</f>
        <v>0</v>
      </c>
      <c r="N189" s="59">
        <f>(IFERROR(VLOOKUP($C189,FS_별도!$A:$AL,N$2,FALSE),0))*-1</f>
        <v>0</v>
      </c>
      <c r="O189" s="59">
        <f>(IFERROR(VLOOKUP($C189,'FS_별도(분기누적)'!$A:$BS,O$2,FALSE),0))*-1</f>
        <v>0</v>
      </c>
      <c r="P189" s="58">
        <f>(IFERROR(VLOOKUP($C189,'FS_별도(분기누적)'!$A:$BS,P$2,FALSE),0))*-1</f>
        <v>0</v>
      </c>
      <c r="Q189" s="57"/>
      <c r="R189" s="57"/>
      <c r="S189" s="57"/>
      <c r="T189" s="57"/>
      <c r="U189" s="57"/>
    </row>
    <row r="190" spans="2:22" ht="12.75" customHeight="1" outlineLevel="1">
      <c r="B190" s="31" t="s">
        <v>146</v>
      </c>
      <c r="C190" s="31" t="s">
        <v>844</v>
      </c>
      <c r="D190" s="57">
        <f>(IFERROR(VLOOKUP($C190,FS_별도!$A:$AL,D$2,FALSE),0))*-1</f>
        <v>0</v>
      </c>
      <c r="E190" s="57">
        <f>(IFERROR(VLOOKUP($C190,FS_별도!$A:$AL,E$2,FALSE),0))*-1</f>
        <v>0</v>
      </c>
      <c r="F190" s="57">
        <f>(IFERROR(VLOOKUP($C190,FS_별도!$A:$AL,F$2,FALSE),0))*-1</f>
        <v>0</v>
      </c>
      <c r="G190" s="57">
        <f>(IFERROR(VLOOKUP($C190,FS_별도!$A:$AL,G$2,FALSE),0))*-1</f>
        <v>0</v>
      </c>
      <c r="H190" s="57">
        <f>(IFERROR(VLOOKUP($C190,FS_별도!$A:$AL,H$2,FALSE),0))*-1</f>
        <v>-5</v>
      </c>
      <c r="I190" s="57">
        <f>(IFERROR(VLOOKUP($C190,FS_별도!$A:$AL,I$2,FALSE),0))*-1</f>
        <v>0</v>
      </c>
      <c r="J190" s="57">
        <f>(IFERROR(VLOOKUP($C190,FS_별도!$A:$AL,J$2,FALSE),0))*-1</f>
        <v>0</v>
      </c>
      <c r="K190" s="57">
        <f>(IFERROR(VLOOKUP($C190,FS_별도!$A:$AL,K$2,FALSE),0))*-1</f>
        <v>0</v>
      </c>
      <c r="L190" s="57">
        <f>(IFERROR(VLOOKUP($C190,FS_별도!$A:$AL,L$2,FALSE),0))*-1</f>
        <v>0</v>
      </c>
      <c r="M190" s="59">
        <f>(IFERROR(VLOOKUP($C190,FS_별도!$A:$AL,M$2,FALSE),0))*-1</f>
        <v>-5</v>
      </c>
      <c r="N190" s="59">
        <f>(IFERROR(VLOOKUP($C190,FS_별도!$A:$AL,N$2,FALSE),0))*-1</f>
        <v>-11</v>
      </c>
      <c r="O190" s="59">
        <f>(IFERROR(VLOOKUP($C190,'FS_별도(분기누적)'!$A:$BS,O$2,FALSE),0))*-1</f>
        <v>-5</v>
      </c>
      <c r="P190" s="58">
        <f>(IFERROR(VLOOKUP($C190,'FS_별도(분기누적)'!$A:$BS,P$2,FALSE),0))*-1</f>
        <v>-7</v>
      </c>
      <c r="Q190" s="57"/>
      <c r="R190" s="57"/>
      <c r="S190" s="57"/>
      <c r="T190" s="57"/>
      <c r="U190" s="57"/>
    </row>
    <row r="191" spans="2:22" ht="12.75" customHeight="1" outlineLevel="1">
      <c r="B191" s="31" t="s">
        <v>144</v>
      </c>
      <c r="C191" s="31" t="s">
        <v>843</v>
      </c>
      <c r="D191" s="57">
        <f>(IFERROR(VLOOKUP($C191,FS_별도!$A:$AL,D$2,FALSE),0))*-1</f>
        <v>0</v>
      </c>
      <c r="E191" s="57">
        <f>(IFERROR(VLOOKUP($C191,FS_별도!$A:$AL,E$2,FALSE),0))*-1</f>
        <v>0</v>
      </c>
      <c r="F191" s="57">
        <f>(IFERROR(VLOOKUP($C191,FS_별도!$A:$AL,F$2,FALSE),0))*-1</f>
        <v>0</v>
      </c>
      <c r="G191" s="57">
        <f>(IFERROR(VLOOKUP($C191,FS_별도!$A:$AL,G$2,FALSE),0))*-1</f>
        <v>0</v>
      </c>
      <c r="H191" s="57">
        <f>(IFERROR(VLOOKUP($C191,FS_별도!$A:$AL,H$2,FALSE),0))*-1</f>
        <v>0</v>
      </c>
      <c r="I191" s="57">
        <f>(IFERROR(VLOOKUP($C191,FS_별도!$A:$AL,I$2,FALSE),0))*-1</f>
        <v>0</v>
      </c>
      <c r="J191" s="57">
        <f>(IFERROR(VLOOKUP($C191,FS_별도!$A:$AL,J$2,FALSE),0))*-1</f>
        <v>0</v>
      </c>
      <c r="K191" s="57">
        <f>(IFERROR(VLOOKUP($C191,FS_별도!$A:$AL,K$2,FALSE),0))*-1</f>
        <v>0</v>
      </c>
      <c r="L191" s="57">
        <f>(IFERROR(VLOOKUP($C191,FS_별도!$A:$AL,L$2,FALSE),0))*-1</f>
        <v>0</v>
      </c>
      <c r="M191" s="59">
        <f>(IFERROR(VLOOKUP($C191,FS_별도!$A:$AL,M$2,FALSE),0))*-1</f>
        <v>0</v>
      </c>
      <c r="N191" s="59">
        <f>(IFERROR(VLOOKUP($C191,FS_별도!$A:$AL,N$2,FALSE),0))*-1</f>
        <v>0</v>
      </c>
      <c r="O191" s="59">
        <f>(IFERROR(VLOOKUP($C191,'FS_별도(분기누적)'!$A:$BS,O$2,FALSE),0))*-1</f>
        <v>0</v>
      </c>
      <c r="P191" s="58">
        <f>(IFERROR(VLOOKUP($C191,'FS_별도(분기누적)'!$A:$BS,P$2,FALSE),0))*-1</f>
        <v>0</v>
      </c>
      <c r="Q191" s="57"/>
      <c r="R191" s="57"/>
      <c r="S191" s="57"/>
      <c r="T191" s="57"/>
      <c r="U191" s="57"/>
    </row>
    <row r="192" spans="2:22" ht="12.75" customHeight="1" outlineLevel="1">
      <c r="B192" s="31" t="s">
        <v>142</v>
      </c>
      <c r="C192" s="31" t="s">
        <v>842</v>
      </c>
      <c r="D192" s="57">
        <f>(IFERROR(VLOOKUP($C192,FS_별도!$A:$AL,D$2,FALSE),0))*-1</f>
        <v>0</v>
      </c>
      <c r="E192" s="57">
        <f>(IFERROR(VLOOKUP($C192,FS_별도!$A:$AL,E$2,FALSE),0))*-1</f>
        <v>0</v>
      </c>
      <c r="F192" s="57">
        <f>(IFERROR(VLOOKUP($C192,FS_별도!$A:$AL,F$2,FALSE),0))*-1</f>
        <v>0</v>
      </c>
      <c r="G192" s="57">
        <f>(IFERROR(VLOOKUP($C192,FS_별도!$A:$AL,G$2,FALSE),0))*-1</f>
        <v>-39.75</v>
      </c>
      <c r="H192" s="57">
        <f>(IFERROR(VLOOKUP($C192,FS_별도!$A:$AL,H$2,FALSE),0))*-1</f>
        <v>-25</v>
      </c>
      <c r="I192" s="57">
        <f>(IFERROR(VLOOKUP($C192,FS_별도!$A:$AL,I$2,FALSE),0))*-1</f>
        <v>-75</v>
      </c>
      <c r="J192" s="57">
        <f>(IFERROR(VLOOKUP($C192,FS_별도!$A:$AL,J$2,FALSE),0))*-1</f>
        <v>-100</v>
      </c>
      <c r="K192" s="57">
        <f>(IFERROR(VLOOKUP($C192,FS_별도!$A:$AL,K$2,FALSE),0))*-1</f>
        <v>-130</v>
      </c>
      <c r="L192" s="57">
        <f>(IFERROR(VLOOKUP($C192,FS_별도!$A:$AL,L$2,FALSE),0))*-1</f>
        <v>-78.75</v>
      </c>
      <c r="M192" s="59">
        <f>(IFERROR(VLOOKUP($C192,FS_별도!$A:$AL,M$2,FALSE),0))*-1</f>
        <v>-25</v>
      </c>
      <c r="N192" s="59">
        <f>(IFERROR(VLOOKUP($C192,FS_별도!$A:$AL,N$2,FALSE),0))*-1</f>
        <v>-100</v>
      </c>
      <c r="O192" s="59">
        <f>(IFERROR(VLOOKUP($C192,'FS_별도(분기누적)'!$A:$BS,O$2,FALSE),0))*-1</f>
        <v>0</v>
      </c>
      <c r="P192" s="58">
        <f>(IFERROR(VLOOKUP($C192,'FS_별도(분기누적)'!$A:$BS,P$2,FALSE),0))*-1</f>
        <v>0</v>
      </c>
      <c r="Q192" s="57"/>
      <c r="R192" s="57"/>
      <c r="S192" s="57"/>
      <c r="T192" s="57"/>
      <c r="U192" s="57"/>
    </row>
    <row r="193" spans="2:22" ht="12.75" customHeight="1" outlineLevel="1">
      <c r="B193" s="31" t="s">
        <v>140</v>
      </c>
      <c r="C193" s="31" t="s">
        <v>829</v>
      </c>
      <c r="D193" s="57">
        <f>(IFERROR(VLOOKUP($C193,FS_별도!$A:$AL,D$2,FALSE),0))*-1</f>
        <v>0</v>
      </c>
      <c r="E193" s="57">
        <f>(IFERROR(VLOOKUP($C193,FS_별도!$A:$AL,E$2,FALSE),0))*-1</f>
        <v>0</v>
      </c>
      <c r="F193" s="57">
        <f>(IFERROR(VLOOKUP($C193,FS_별도!$A:$AL,F$2,FALSE),0))*-1</f>
        <v>0</v>
      </c>
      <c r="G193" s="57">
        <f>(IFERROR(VLOOKUP($C193,FS_별도!$A:$AL,G$2,FALSE),0))*-1</f>
        <v>0</v>
      </c>
      <c r="H193" s="57">
        <f>(IFERROR(VLOOKUP($C193,FS_별도!$A:$AL,H$2,FALSE),0))*-1</f>
        <v>0</v>
      </c>
      <c r="I193" s="57">
        <f>(IFERROR(VLOOKUP($C193,FS_별도!$A:$AL,I$2,FALSE),0))*-1</f>
        <v>0</v>
      </c>
      <c r="J193" s="57">
        <f>(IFERROR(VLOOKUP($C193,FS_별도!$A:$AL,J$2,FALSE),0))*-1</f>
        <v>0</v>
      </c>
      <c r="K193" s="57">
        <f>(IFERROR(VLOOKUP($C193,FS_별도!$A:$AL,K$2,FALSE),0))*-1</f>
        <v>0</v>
      </c>
      <c r="L193" s="57">
        <f>(IFERROR(VLOOKUP($C193,FS_별도!$A:$AL,L$2,FALSE),0))*-1</f>
        <v>0</v>
      </c>
      <c r="M193" s="59">
        <f>(IFERROR(VLOOKUP($C193,FS_별도!$A:$AL,M$2,FALSE),0))*-1</f>
        <v>0</v>
      </c>
      <c r="N193" s="59">
        <f>(IFERROR(VLOOKUP($C193,FS_별도!$A:$AL,N$2,FALSE),0))*-1</f>
        <v>0</v>
      </c>
      <c r="O193" s="59">
        <f>(IFERROR(VLOOKUP($C193,'FS_별도(분기누적)'!$A:$BS,O$2,FALSE),0))*-1</f>
        <v>0</v>
      </c>
      <c r="P193" s="58">
        <f>(IFERROR(VLOOKUP($C193,'FS_별도(분기누적)'!$A:$BS,P$2,FALSE),0))*-1</f>
        <v>0</v>
      </c>
      <c r="Q193" s="57"/>
      <c r="R193" s="57"/>
      <c r="S193" s="57"/>
      <c r="T193" s="57"/>
      <c r="U193" s="57"/>
    </row>
    <row r="194" spans="2:22" ht="12.75" customHeight="1" outlineLevel="1">
      <c r="B194" s="31" t="s">
        <v>138</v>
      </c>
      <c r="C194" s="31" t="s">
        <v>828</v>
      </c>
      <c r="D194" s="57">
        <f>(IFERROR(VLOOKUP($C194,FS_별도!$A:$AL,D$2,FALSE),0))*-1</f>
        <v>-10</v>
      </c>
      <c r="E194" s="57">
        <f>(IFERROR(VLOOKUP($C194,FS_별도!$A:$AL,E$2,FALSE),0))*-1</f>
        <v>0</v>
      </c>
      <c r="F194" s="57">
        <f>(IFERROR(VLOOKUP($C194,FS_별도!$A:$AL,F$2,FALSE),0))*-1</f>
        <v>0</v>
      </c>
      <c r="G194" s="57">
        <f>(IFERROR(VLOOKUP($C194,FS_별도!$A:$AL,G$2,FALSE),0))*-1</f>
        <v>0</v>
      </c>
      <c r="H194" s="57">
        <f>(IFERROR(VLOOKUP($C194,FS_별도!$A:$AL,H$2,FALSE),0))*-1</f>
        <v>0</v>
      </c>
      <c r="I194" s="57">
        <f>(IFERROR(VLOOKUP($C194,FS_별도!$A:$AL,I$2,FALSE),0))*-1</f>
        <v>0</v>
      </c>
      <c r="J194" s="57">
        <f>(IFERROR(VLOOKUP($C194,FS_별도!$A:$AL,J$2,FALSE),0))*-1</f>
        <v>0</v>
      </c>
      <c r="K194" s="57">
        <f>(IFERROR(VLOOKUP($C194,FS_별도!$A:$AL,K$2,FALSE),0))*-1</f>
        <v>-120</v>
      </c>
      <c r="L194" s="57">
        <f>(IFERROR(VLOOKUP($C194,FS_별도!$A:$AL,L$2,FALSE),0))*-1</f>
        <v>0</v>
      </c>
      <c r="M194" s="59">
        <f>(IFERROR(VLOOKUP($C194,FS_별도!$A:$AL,M$2,FALSE),0))*-1</f>
        <v>0</v>
      </c>
      <c r="N194" s="59">
        <f>(IFERROR(VLOOKUP($C194,FS_별도!$A:$AL,N$2,FALSE),0))*-1</f>
        <v>0</v>
      </c>
      <c r="O194" s="59">
        <f>(IFERROR(VLOOKUP($C194,'FS_별도(분기누적)'!$A:$BS,O$2,FALSE),0))*-1</f>
        <v>-50</v>
      </c>
      <c r="P194" s="58">
        <f>(IFERROR(VLOOKUP($C194,'FS_별도(분기누적)'!$A:$BS,P$2,FALSE),0))*-1</f>
        <v>-40</v>
      </c>
      <c r="Q194" s="57"/>
      <c r="R194" s="57"/>
      <c r="S194" s="57"/>
      <c r="T194" s="57"/>
      <c r="U194" s="57"/>
    </row>
    <row r="195" spans="2:22" s="713" customFormat="1" ht="12.75" customHeight="1" outlineLevel="1">
      <c r="B195" s="31" t="s">
        <v>136</v>
      </c>
      <c r="C195" s="713" t="s">
        <v>5327</v>
      </c>
      <c r="D195" s="57">
        <f>(IFERROR(VLOOKUP($C195,FS_별도!$A:$AL,D$2,FALSE),0))*-1</f>
        <v>0</v>
      </c>
      <c r="E195" s="57">
        <f>(IFERROR(VLOOKUP($C195,FS_별도!$A:$AL,E$2,FALSE),0))*-1</f>
        <v>0</v>
      </c>
      <c r="F195" s="57">
        <f>(IFERROR(VLOOKUP($C195,FS_별도!$A:$AL,F$2,FALSE),0))*-1</f>
        <v>0</v>
      </c>
      <c r="G195" s="57">
        <f>(IFERROR(VLOOKUP($C195,FS_별도!$A:$AL,G$2,FALSE),0))*-1</f>
        <v>0</v>
      </c>
      <c r="H195" s="57">
        <f>(IFERROR(VLOOKUP($C195,FS_별도!$A:$AL,H$2,FALSE),0))*-1</f>
        <v>0</v>
      </c>
      <c r="I195" s="57">
        <f>(IFERROR(VLOOKUP($C195,FS_별도!$A:$AL,I$2,FALSE),0))*-1</f>
        <v>0</v>
      </c>
      <c r="J195" s="57">
        <f>(IFERROR(VLOOKUP($C195,FS_별도!$A:$AL,J$2,FALSE),0))*-1</f>
        <v>0</v>
      </c>
      <c r="K195" s="57">
        <f>(IFERROR(VLOOKUP($C195,FS_별도!$A:$AL,K$2,FALSE),0))*-1</f>
        <v>0</v>
      </c>
      <c r="L195" s="57">
        <f>(IFERROR(VLOOKUP($C195,FS_별도!$A:$AL,L$2,FALSE),0))*-1</f>
        <v>0</v>
      </c>
      <c r="M195" s="59">
        <f>(IFERROR(VLOOKUP($C195,FS_별도!$A:$AL,M$2,FALSE),0))*-1</f>
        <v>0</v>
      </c>
      <c r="N195" s="59">
        <f>(IFERROR(VLOOKUP($C195,FS_별도!$A:$AL,N$2,FALSE),0))*-1</f>
        <v>0</v>
      </c>
      <c r="O195" s="59">
        <f>(IFERROR(VLOOKUP($C195,'FS_별도(분기누적)'!$A:$BS,O$2,FALSE),0))*-1</f>
        <v>0</v>
      </c>
      <c r="P195" s="58">
        <f>(IFERROR(VLOOKUP($C195,'FS_별도(분기누적)'!$A:$BS,P$2,FALSE),0))*-1</f>
        <v>0</v>
      </c>
      <c r="Q195" s="714"/>
      <c r="R195" s="714"/>
      <c r="S195" s="714"/>
      <c r="T195" s="714"/>
      <c r="U195" s="714"/>
      <c r="V195" s="31"/>
    </row>
    <row r="196" spans="2:22" ht="12.75" customHeight="1" outlineLevel="1">
      <c r="B196" s="31" t="s">
        <v>134</v>
      </c>
      <c r="C196" s="31" t="s">
        <v>825</v>
      </c>
      <c r="D196" s="57">
        <f>(IFERROR(VLOOKUP($C196,FS_별도!$A:$AL,D$2,FALSE),0))*-1</f>
        <v>0</v>
      </c>
      <c r="E196" s="57">
        <f>(IFERROR(VLOOKUP($C196,FS_별도!$A:$AL,E$2,FALSE),0))*-1</f>
        <v>0</v>
      </c>
      <c r="F196" s="57">
        <f>(IFERROR(VLOOKUP($C196,FS_별도!$A:$AL,F$2,FALSE),0))*-1</f>
        <v>0</v>
      </c>
      <c r="G196" s="57">
        <f>(IFERROR(VLOOKUP($C196,FS_별도!$A:$AL,G$2,FALSE),0))*-1</f>
        <v>0</v>
      </c>
      <c r="H196" s="57">
        <f>(IFERROR(VLOOKUP($C196,FS_별도!$A:$AL,H$2,FALSE),0))*-1</f>
        <v>0</v>
      </c>
      <c r="I196" s="57">
        <f>(IFERROR(VLOOKUP($C196,FS_별도!$A:$AL,I$2,FALSE),0))*-1</f>
        <v>0</v>
      </c>
      <c r="J196" s="57">
        <f>(IFERROR(VLOOKUP($C196,FS_별도!$A:$AL,J$2,FALSE),0))*-1</f>
        <v>0</v>
      </c>
      <c r="K196" s="57">
        <f>(IFERROR(VLOOKUP($C196,FS_별도!$A:$AL,K$2,FALSE),0))*-1</f>
        <v>0</v>
      </c>
      <c r="L196" s="57">
        <f>(IFERROR(VLOOKUP($C196,FS_별도!$A:$AL,L$2,FALSE),0))*-1</f>
        <v>0</v>
      </c>
      <c r="M196" s="59">
        <f>(IFERROR(VLOOKUP($C196,FS_별도!$A:$AL,M$2,FALSE),0))*-1</f>
        <v>0</v>
      </c>
      <c r="N196" s="59">
        <f>(IFERROR(VLOOKUP($C196,FS_별도!$A:$AL,N$2,FALSE),0))*-1</f>
        <v>0</v>
      </c>
      <c r="O196" s="59">
        <f>(IFERROR(VLOOKUP($C196,'FS_별도(분기누적)'!$A:$BS,O$2,FALSE),0))*-1</f>
        <v>0</v>
      </c>
      <c r="P196" s="58">
        <f>(IFERROR(VLOOKUP($C196,'FS_별도(분기누적)'!$A:$BS,P$2,FALSE),0))*-1</f>
        <v>0</v>
      </c>
      <c r="Q196" s="57"/>
      <c r="R196" s="57"/>
      <c r="S196" s="57"/>
      <c r="T196" s="57"/>
      <c r="U196" s="57"/>
    </row>
    <row r="197" spans="2:22" ht="12.75" customHeight="1">
      <c r="B197" s="31" t="s">
        <v>132</v>
      </c>
      <c r="C197" s="31" t="s">
        <v>49</v>
      </c>
      <c r="D197" s="57">
        <f t="shared" ref="D197:P197" si="80">D198-D175-D176-D180</f>
        <v>-123.5</v>
      </c>
      <c r="E197" s="57">
        <f t="shared" si="80"/>
        <v>-39.75</v>
      </c>
      <c r="F197" s="57">
        <f t="shared" si="80"/>
        <v>-39.75</v>
      </c>
      <c r="G197" s="57">
        <f t="shared" si="80"/>
        <v>0</v>
      </c>
      <c r="H197" s="57">
        <f t="shared" si="80"/>
        <v>0</v>
      </c>
      <c r="I197" s="57">
        <f t="shared" si="80"/>
        <v>-2.0499999999999972</v>
      </c>
      <c r="J197" s="57">
        <f t="shared" si="80"/>
        <v>-3.3900000000000006</v>
      </c>
      <c r="K197" s="57">
        <f t="shared" si="80"/>
        <v>-36.879999999999995</v>
      </c>
      <c r="L197" s="57">
        <f t="shared" si="80"/>
        <v>-62.169999999999959</v>
      </c>
      <c r="M197" s="59">
        <f t="shared" si="80"/>
        <v>-15.449999999999989</v>
      </c>
      <c r="N197" s="59">
        <f t="shared" si="80"/>
        <v>70.38</v>
      </c>
      <c r="O197" s="59">
        <f t="shared" si="80"/>
        <v>78.19</v>
      </c>
      <c r="P197" s="58">
        <f t="shared" si="80"/>
        <v>-5.1899999999999977</v>
      </c>
      <c r="Q197" s="90"/>
      <c r="R197" s="90"/>
      <c r="S197" s="90"/>
      <c r="T197" s="90"/>
      <c r="U197" s="90"/>
    </row>
    <row r="198" spans="2:22" ht="12.75" customHeight="1">
      <c r="B198" s="80" t="s">
        <v>131</v>
      </c>
      <c r="C198" s="80" t="s">
        <v>903</v>
      </c>
      <c r="D198" s="78">
        <f>IFERROR(VLOOKUP($C198,FS_별도!$A:$AL,D$2,FALSE),0)</f>
        <v>-70.489999999999995</v>
      </c>
      <c r="E198" s="78">
        <f>IFERROR(VLOOKUP($C198,FS_별도!$A:$AL,E$2,FALSE),0)</f>
        <v>-39.75</v>
      </c>
      <c r="F198" s="78">
        <f>IFERROR(VLOOKUP($C198,FS_별도!$A:$AL,F$2,FALSE),0)</f>
        <v>-39.75</v>
      </c>
      <c r="G198" s="78">
        <f>IFERROR(VLOOKUP($C198,FS_별도!$A:$AL,G$2,FALSE),0)</f>
        <v>160.25</v>
      </c>
      <c r="H198" s="78">
        <f>IFERROR(VLOOKUP($C198,FS_별도!$A:$AL,H$2,FALSE),0)</f>
        <v>320</v>
      </c>
      <c r="I198" s="78">
        <f>IFERROR(VLOOKUP($C198,FS_별도!$A:$AL,I$2,FALSE),0)</f>
        <v>52.95</v>
      </c>
      <c r="J198" s="78">
        <f>IFERROR(VLOOKUP($C198,FS_별도!$A:$AL,J$2,FALSE),0)</f>
        <v>-53.39</v>
      </c>
      <c r="K198" s="78">
        <f>IFERROR(VLOOKUP($C198,FS_별도!$A:$AL,K$2,FALSE),0)</f>
        <v>-136.88</v>
      </c>
      <c r="L198" s="78">
        <f>IFERROR(VLOOKUP($C198,FS_별도!$A:$AL,L$2,FALSE),0)</f>
        <v>718.7</v>
      </c>
      <c r="M198" s="78">
        <f>IFERROR(VLOOKUP($C198,FS_별도!$A:$AL,M$2,FALSE),0)</f>
        <v>214.55</v>
      </c>
      <c r="N198" s="78">
        <f>IFERROR(VLOOKUP($C198,FS_별도!$A:$AL,N$2,FALSE),0)</f>
        <v>24.38</v>
      </c>
      <c r="O198" s="78">
        <f>IFERROR(VLOOKUP($C198,'FS_별도(분기누적)'!$A:$BS,O$2,FALSE),0)</f>
        <v>88.19</v>
      </c>
      <c r="P198" s="89">
        <f>IFERROR(VLOOKUP($C198,'FS_별도(분기누적)'!$A:$BS,P$2,FALSE),0)</f>
        <v>-52.19</v>
      </c>
      <c r="Q198" s="78">
        <f>Q175+Q176+Q180+Q197</f>
        <v>0</v>
      </c>
      <c r="R198" s="78">
        <f>R175+R176+R180+R197</f>
        <v>0</v>
      </c>
      <c r="S198" s="78">
        <f>S175+S176+S180+S197</f>
        <v>0</v>
      </c>
      <c r="T198" s="78"/>
      <c r="U198" s="78"/>
    </row>
    <row r="199" spans="2:22" ht="12.75" customHeight="1">
      <c r="B199" s="31" t="s">
        <v>129</v>
      </c>
      <c r="C199" s="31" t="s">
        <v>779</v>
      </c>
      <c r="D199" s="57">
        <f>IFERROR(VLOOKUP($C199,FS_별도!$A:$AL,D$2,FALSE),0)</f>
        <v>0</v>
      </c>
      <c r="E199" s="57">
        <f>IFERROR(VLOOKUP($C199,FS_별도!$A:$AL,E$2,FALSE),0)</f>
        <v>0</v>
      </c>
      <c r="F199" s="57">
        <f>IFERROR(VLOOKUP($C199,FS_별도!$A:$AL,F$2,FALSE),0)</f>
        <v>0</v>
      </c>
      <c r="G199" s="57">
        <f>IFERROR(VLOOKUP($C199,FS_별도!$A:$AL,G$2,FALSE),0)</f>
        <v>0</v>
      </c>
      <c r="H199" s="57">
        <f>IFERROR(VLOOKUP($C199,FS_별도!$A:$AL,H$2,FALSE),0)</f>
        <v>0</v>
      </c>
      <c r="I199" s="57">
        <f>IFERROR(VLOOKUP($C199,FS_별도!$A:$AL,I$2,FALSE),0)</f>
        <v>0</v>
      </c>
      <c r="J199" s="57">
        <f>IFERROR(VLOOKUP($C199,FS_별도!$A:$AL,J$2,FALSE),0)</f>
        <v>0</v>
      </c>
      <c r="K199" s="57">
        <f>IFERROR(VLOOKUP($C199,FS_별도!$A:$AL,K$2,FALSE),0)</f>
        <v>0</v>
      </c>
      <c r="L199" s="57">
        <f>IFERROR(VLOOKUP($C199,FS_별도!$A:$AL,L$2,FALSE),0)</f>
        <v>0</v>
      </c>
      <c r="M199" s="59">
        <f>IFERROR(VLOOKUP($C199,FS_별도!$A:$AL,M$2,FALSE),0)</f>
        <v>0</v>
      </c>
      <c r="N199" s="59">
        <f>IFERROR(VLOOKUP($C199,FS_별도!$A:$AL,N$2,FALSE),0)</f>
        <v>0</v>
      </c>
      <c r="O199" s="59">
        <f>IFERROR(VLOOKUP($C199,'FS_별도(분기누적)'!$A:$BS,O$2,FALSE),0)</f>
        <v>0</v>
      </c>
      <c r="P199" s="58">
        <f>IFERROR(VLOOKUP($C199,'FS_별도(분기누적)'!$A:$BS,P$2,FALSE),0)</f>
        <v>0</v>
      </c>
      <c r="Q199" s="57"/>
      <c r="R199" s="57"/>
      <c r="S199" s="57"/>
      <c r="T199" s="57"/>
      <c r="U199" s="57"/>
    </row>
    <row r="200" spans="2:22" ht="12.75" customHeight="1">
      <c r="B200" s="31" t="s">
        <v>127</v>
      </c>
      <c r="C200" s="31" t="s">
        <v>778</v>
      </c>
      <c r="D200" s="57">
        <f>IFERROR(VLOOKUP($C200,FS_별도!$A:$AL,D$2,FALSE),0)</f>
        <v>0</v>
      </c>
      <c r="E200" s="57">
        <f>IFERROR(VLOOKUP($C200,FS_별도!$A:$AL,E$2,FALSE),0)</f>
        <v>0</v>
      </c>
      <c r="F200" s="57">
        <f>IFERROR(VLOOKUP($C200,FS_별도!$A:$AL,F$2,FALSE),0)</f>
        <v>0</v>
      </c>
      <c r="G200" s="57">
        <f>IFERROR(VLOOKUP($C200,FS_별도!$A:$AL,G$2,FALSE),0)</f>
        <v>0</v>
      </c>
      <c r="H200" s="57">
        <f>IFERROR(VLOOKUP($C200,FS_별도!$A:$AL,H$2,FALSE),0)</f>
        <v>0</v>
      </c>
      <c r="I200" s="57">
        <f>IFERROR(VLOOKUP($C200,FS_별도!$A:$AL,I$2,FALSE),0)</f>
        <v>0</v>
      </c>
      <c r="J200" s="57">
        <f>IFERROR(VLOOKUP($C200,FS_별도!$A:$AL,J$2,FALSE),0)</f>
        <v>0</v>
      </c>
      <c r="K200" s="57">
        <f>IFERROR(VLOOKUP($C200,FS_별도!$A:$AL,K$2,FALSE),0)</f>
        <v>0</v>
      </c>
      <c r="L200" s="57">
        <f>IFERROR(VLOOKUP($C200,FS_별도!$A:$AL,L$2,FALSE),0)</f>
        <v>0</v>
      </c>
      <c r="M200" s="61">
        <f>IFERROR(VLOOKUP($C200,FS_별도!$A:$AL,M$2,FALSE),0)</f>
        <v>0</v>
      </c>
      <c r="N200" s="61">
        <f>IFERROR(VLOOKUP($C200,FS_별도!$A:$AL,N$2,FALSE),0)</f>
        <v>0</v>
      </c>
      <c r="O200" s="61">
        <f>IFERROR(VLOOKUP($C200,'FS_별도(분기누적)'!$A:$BS,O$2,FALSE),0)</f>
        <v>0</v>
      </c>
      <c r="P200" s="60">
        <f>IFERROR(VLOOKUP($C200,'FS_별도(분기누적)'!$A:$BS,P$2,FALSE),0)</f>
        <v>0</v>
      </c>
      <c r="Q200" s="57"/>
      <c r="R200" s="57"/>
      <c r="S200" s="57"/>
      <c r="T200" s="57"/>
      <c r="U200" s="57"/>
    </row>
    <row r="201" spans="2:22" ht="12.75" customHeight="1">
      <c r="B201" s="31" t="s">
        <v>125</v>
      </c>
      <c r="C201" s="31" t="s">
        <v>777</v>
      </c>
      <c r="D201" s="57">
        <f>IFERROR(VLOOKUP($C201,FS_별도!$A:$AL,D$2,FALSE),0)</f>
        <v>0</v>
      </c>
      <c r="E201" s="57">
        <f>IFERROR(VLOOKUP($C201,FS_별도!$A:$AL,E$2,FALSE),0)</f>
        <v>0</v>
      </c>
      <c r="F201" s="57">
        <f>IFERROR(VLOOKUP($C201,FS_별도!$A:$AL,F$2,FALSE),0)</f>
        <v>0</v>
      </c>
      <c r="G201" s="57">
        <f>IFERROR(VLOOKUP($C201,FS_별도!$A:$AL,G$2,FALSE),0)</f>
        <v>-0.01</v>
      </c>
      <c r="H201" s="57">
        <f>IFERROR(VLOOKUP($C201,FS_별도!$A:$AL,H$2,FALSE),0)</f>
        <v>0</v>
      </c>
      <c r="I201" s="57">
        <f>IFERROR(VLOOKUP($C201,FS_별도!$A:$AL,I$2,FALSE),0)</f>
        <v>0</v>
      </c>
      <c r="J201" s="57">
        <f>IFERROR(VLOOKUP($C201,FS_별도!$A:$AL,J$2,FALSE),0)</f>
        <v>0</v>
      </c>
      <c r="K201" s="57">
        <f>IFERROR(VLOOKUP($C201,FS_별도!$A:$AL,K$2,FALSE),0)</f>
        <v>0</v>
      </c>
      <c r="L201" s="57">
        <f>IFERROR(VLOOKUP($C201,FS_별도!$A:$AL,L$2,FALSE),0)</f>
        <v>-0.16</v>
      </c>
      <c r="M201" s="61">
        <f>IFERROR(VLOOKUP($C201,FS_별도!$A:$AL,M$2,FALSE),0)</f>
        <v>0</v>
      </c>
      <c r="N201" s="61">
        <f>IFERROR(VLOOKUP($C201,FS_별도!$A:$AL,N$2,FALSE),0)</f>
        <v>0.34</v>
      </c>
      <c r="O201" s="61">
        <f>IFERROR(VLOOKUP($C201,'FS_별도(분기누적)'!$A:$BS,O$2,FALSE),0)</f>
        <v>0</v>
      </c>
      <c r="P201" s="60">
        <f>IFERROR(VLOOKUP($C201,'FS_별도(분기누적)'!$A:$BS,P$2,FALSE),0)</f>
        <v>-0.46</v>
      </c>
      <c r="Q201" s="57"/>
      <c r="R201" s="57"/>
      <c r="S201" s="57"/>
      <c r="T201" s="57"/>
      <c r="U201" s="57"/>
    </row>
    <row r="202" spans="2:22" ht="12.75" customHeight="1">
      <c r="B202" s="31" t="s">
        <v>123</v>
      </c>
      <c r="C202" s="31" t="s">
        <v>49</v>
      </c>
      <c r="D202" s="57">
        <f t="shared" ref="D202:S202" si="81">D169+D174+D198+D199+D200+D201</f>
        <v>88.220000000000013</v>
      </c>
      <c r="E202" s="57">
        <f t="shared" si="81"/>
        <v>-149.41000000000003</v>
      </c>
      <c r="F202" s="57">
        <f t="shared" si="81"/>
        <v>16.86</v>
      </c>
      <c r="G202" s="57">
        <f t="shared" si="81"/>
        <v>117.22999999999999</v>
      </c>
      <c r="H202" s="57">
        <f t="shared" si="81"/>
        <v>172.89000000000004</v>
      </c>
      <c r="I202" s="57">
        <f t="shared" si="81"/>
        <v>-184.68</v>
      </c>
      <c r="J202" s="57">
        <f t="shared" si="81"/>
        <v>31.950000000000003</v>
      </c>
      <c r="K202" s="57">
        <f t="shared" si="81"/>
        <v>10.069999999999993</v>
      </c>
      <c r="L202" s="57">
        <f t="shared" si="81"/>
        <v>-3.7699999999999001</v>
      </c>
      <c r="M202" s="61">
        <f t="shared" si="81"/>
        <v>35.31</v>
      </c>
      <c r="N202" s="61">
        <f t="shared" si="81"/>
        <v>-75.77000000000001</v>
      </c>
      <c r="O202" s="61">
        <f t="shared" si="81"/>
        <v>23.39</v>
      </c>
      <c r="P202" s="60">
        <f t="shared" si="81"/>
        <v>-59.279999999999994</v>
      </c>
      <c r="Q202" s="57">
        <f t="shared" si="81"/>
        <v>173.24</v>
      </c>
      <c r="R202" s="57">
        <f t="shared" si="81"/>
        <v>75.239500000000021</v>
      </c>
      <c r="S202" s="57">
        <f t="shared" si="81"/>
        <v>61.652537500000022</v>
      </c>
      <c r="T202" s="57"/>
      <c r="U202" s="57"/>
    </row>
    <row r="203" spans="2:22" ht="12.75" customHeight="1">
      <c r="B203" s="31" t="s">
        <v>122</v>
      </c>
      <c r="C203" s="31" t="s">
        <v>775</v>
      </c>
      <c r="D203" s="57">
        <f>IFERROR(VLOOKUP($C203,FS_별도!$A:$AL,D$2,FALSE),0)</f>
        <v>82.69</v>
      </c>
      <c r="E203" s="57">
        <f>IFERROR(VLOOKUP($C203,FS_별도!$A:$AL,E$2,FALSE),0)</f>
        <v>170.91</v>
      </c>
      <c r="F203" s="57">
        <f>IFERROR(VLOOKUP($C203,FS_별도!$A:$AL,F$2,FALSE),0)</f>
        <v>21.5</v>
      </c>
      <c r="G203" s="57">
        <f>IFERROR(VLOOKUP($C203,FS_별도!$A:$AL,G$2,FALSE),0)</f>
        <v>38.36</v>
      </c>
      <c r="H203" s="57">
        <f>IFERROR(VLOOKUP($C203,FS_별도!$A:$AL,H$2,FALSE),0)</f>
        <v>155.6</v>
      </c>
      <c r="I203" s="57">
        <f>IFERROR(VLOOKUP($C203,FS_별도!$A:$AL,I$2,FALSE),0)</f>
        <v>328.49</v>
      </c>
      <c r="J203" s="57">
        <f>IFERROR(VLOOKUP($C203,FS_별도!$A:$AL,J$2,FALSE),0)</f>
        <v>143.81</v>
      </c>
      <c r="K203" s="57">
        <f>IFERROR(VLOOKUP($C203,FS_별도!$A:$AL,K$2,FALSE),0)</f>
        <v>175.76</v>
      </c>
      <c r="L203" s="57">
        <f>IFERROR(VLOOKUP($C203,FS_별도!$A:$AL,L$2,FALSE),0)</f>
        <v>185.83</v>
      </c>
      <c r="M203" s="61">
        <f>IFERROR(VLOOKUP($C203,FS_별도!$A:$AL,M$2,FALSE),0)</f>
        <v>182.06</v>
      </c>
      <c r="N203" s="61">
        <f>IFERROR(VLOOKUP($C203,FS_별도!$A:$AL,N$2,FALSE),0)</f>
        <v>217.37</v>
      </c>
      <c r="O203" s="61">
        <f>IFERROR(VLOOKUP($C203,'FS_별도(분기누적)'!$A:$BS,O$2,FALSE),0)</f>
        <v>217.37</v>
      </c>
      <c r="P203" s="60">
        <f>IFERROR(VLOOKUP($C203,'FS_별도(분기누적)'!$A:$BS,P$2,FALSE),0)</f>
        <v>141.6</v>
      </c>
      <c r="Q203" s="57">
        <f>N204</f>
        <v>141.6</v>
      </c>
      <c r="R203" s="57">
        <f>Q204</f>
        <v>314.84000000000003</v>
      </c>
      <c r="S203" s="57">
        <f>R204</f>
        <v>390.07950000000005</v>
      </c>
      <c r="T203" s="57"/>
      <c r="U203" s="57"/>
    </row>
    <row r="204" spans="2:22" ht="12.75" customHeight="1">
      <c r="B204" s="31" t="s">
        <v>120</v>
      </c>
      <c r="C204" s="31" t="s">
        <v>774</v>
      </c>
      <c r="D204" s="57">
        <f>IFERROR(VLOOKUP($C204,FS_별도!$A:$AL,D$2,FALSE),0)</f>
        <v>170.91</v>
      </c>
      <c r="E204" s="57">
        <f>IFERROR(VLOOKUP($C204,FS_별도!$A:$AL,E$2,FALSE),0)</f>
        <v>21.5</v>
      </c>
      <c r="F204" s="57">
        <f>IFERROR(VLOOKUP($C204,FS_별도!$A:$AL,F$2,FALSE),0)</f>
        <v>38.36</v>
      </c>
      <c r="G204" s="57">
        <f>IFERROR(VLOOKUP($C204,FS_별도!$A:$AL,G$2,FALSE),0)</f>
        <v>155.6</v>
      </c>
      <c r="H204" s="57">
        <f>IFERROR(VLOOKUP($C204,FS_별도!$A:$AL,H$2,FALSE),0)</f>
        <v>328.49</v>
      </c>
      <c r="I204" s="57">
        <f>IFERROR(VLOOKUP($C204,FS_별도!$A:$AL,I$2,FALSE),0)</f>
        <v>143.81</v>
      </c>
      <c r="J204" s="57">
        <f>IFERROR(VLOOKUP($C204,FS_별도!$A:$AL,J$2,FALSE),0)</f>
        <v>175.76</v>
      </c>
      <c r="K204" s="57">
        <f>IFERROR(VLOOKUP($C204,FS_별도!$A:$AL,K$2,FALSE),0)</f>
        <v>185.83</v>
      </c>
      <c r="L204" s="57">
        <f>IFERROR(VLOOKUP($C204,FS_별도!$A:$AL,L$2,FALSE),0)</f>
        <v>182.06</v>
      </c>
      <c r="M204" s="61">
        <f>IFERROR(VLOOKUP($C204,FS_별도!$A:$AL,M$2,FALSE),0)</f>
        <v>217.37</v>
      </c>
      <c r="N204" s="61">
        <f>IFERROR(VLOOKUP($C204,FS_별도!$A:$AL,N$2,FALSE),0)</f>
        <v>141.6</v>
      </c>
      <c r="O204" s="61">
        <f>IFERROR(VLOOKUP($C204,'FS_별도(분기누적)'!$A:$BS,O$2,FALSE),0)</f>
        <v>240.75</v>
      </c>
      <c r="P204" s="60">
        <f>IFERROR(VLOOKUP($C204,'FS_별도(분기누적)'!$A:$BS,P$2,FALSE),0)</f>
        <v>82.32</v>
      </c>
      <c r="Q204" s="57">
        <f>SUM(Q202:Q203)</f>
        <v>314.84000000000003</v>
      </c>
      <c r="R204" s="57">
        <f>SUM(R202:R203)</f>
        <v>390.07950000000005</v>
      </c>
      <c r="S204" s="57">
        <f>SUM(S202:S203)</f>
        <v>451.73203750000005</v>
      </c>
      <c r="T204" s="57"/>
      <c r="U204" s="57"/>
    </row>
    <row r="205" spans="2:22" ht="12.75" customHeight="1">
      <c r="B205" s="31" t="s">
        <v>118</v>
      </c>
      <c r="C205" s="31" t="s">
        <v>776</v>
      </c>
      <c r="D205" s="57">
        <f>IFERROR(VLOOKUP($C205,FS_별도!$A:$AL,D$2,FALSE),0)</f>
        <v>88.22</v>
      </c>
      <c r="E205" s="57">
        <f>IFERROR(VLOOKUP($C205,FS_별도!$A:$AL,E$2,FALSE),0)</f>
        <v>-149.41</v>
      </c>
      <c r="F205" s="57">
        <f>IFERROR(VLOOKUP($C205,FS_별도!$A:$AL,F$2,FALSE),0)</f>
        <v>16.86</v>
      </c>
      <c r="G205" s="57">
        <f>IFERROR(VLOOKUP($C205,FS_별도!$A:$AL,G$2,FALSE),0)</f>
        <v>117.24</v>
      </c>
      <c r="H205" s="57">
        <f>IFERROR(VLOOKUP($C205,FS_별도!$A:$AL,H$2,FALSE),0)</f>
        <v>172.89</v>
      </c>
      <c r="I205" s="57">
        <f>IFERROR(VLOOKUP($C205,FS_별도!$A:$AL,I$2,FALSE),0)</f>
        <v>-184.68</v>
      </c>
      <c r="J205" s="57">
        <f>IFERROR(VLOOKUP($C205,FS_별도!$A:$AL,J$2,FALSE),0)</f>
        <v>31.95</v>
      </c>
      <c r="K205" s="57">
        <f>IFERROR(VLOOKUP($C205,FS_별도!$A:$AL,K$2,FALSE),0)</f>
        <v>10.06</v>
      </c>
      <c r="L205" s="57">
        <f>IFERROR(VLOOKUP($C205,FS_별도!$A:$AL,L$2,FALSE),0)</f>
        <v>-3.76</v>
      </c>
      <c r="M205" s="61">
        <f>IFERROR(VLOOKUP($C205,FS_별도!$A:$AL,M$2,FALSE),0)</f>
        <v>35.31</v>
      </c>
      <c r="N205" s="61">
        <f>IFERROR(VLOOKUP($C205,FS_별도!$A:$AL,N$2,FALSE),0)</f>
        <v>-75.77</v>
      </c>
      <c r="O205" s="61">
        <f>IFERROR(VLOOKUP($C205,'FS_별도(분기누적)'!$A:$BS,O$2,FALSE),0)</f>
        <v>23.38</v>
      </c>
      <c r="P205" s="60">
        <f>IFERROR(VLOOKUP($C205,'FS_별도(분기누적)'!$A:$BS,P$2,FALSE),0)</f>
        <v>-59.28</v>
      </c>
      <c r="Q205" s="88" t="str">
        <f>IF(Q204&lt;0,"삐뽀삐뽀","OK")</f>
        <v>OK</v>
      </c>
      <c r="R205" s="88" t="str">
        <f>IF(R204&lt;0,"삐뽀삐뽀","OK")</f>
        <v>OK</v>
      </c>
      <c r="S205" s="88" t="str">
        <f>IF(S204&lt;0,"삐뽀삐뽀","OK")</f>
        <v>OK</v>
      </c>
      <c r="T205" s="88"/>
      <c r="U205" s="88"/>
      <c r="V205" s="31" t="s">
        <v>116</v>
      </c>
    </row>
    <row r="206" spans="2:22" ht="12.75" customHeight="1">
      <c r="C206" s="31" t="s">
        <v>49</v>
      </c>
      <c r="P206" s="39"/>
    </row>
    <row r="207" spans="2:22" ht="12.75" customHeight="1">
      <c r="B207" s="68" t="s">
        <v>115</v>
      </c>
      <c r="C207" s="68" t="s">
        <v>49</v>
      </c>
      <c r="D207" s="71" t="str">
        <f t="shared" ref="D207:S207" si="82">D$3</f>
        <v>2014</v>
      </c>
      <c r="E207" s="71">
        <f t="shared" si="82"/>
        <v>2015</v>
      </c>
      <c r="F207" s="71">
        <f t="shared" si="82"/>
        <v>2016</v>
      </c>
      <c r="G207" s="71">
        <f t="shared" si="82"/>
        <v>2017</v>
      </c>
      <c r="H207" s="71">
        <f t="shared" si="82"/>
        <v>2018</v>
      </c>
      <c r="I207" s="71">
        <f t="shared" si="82"/>
        <v>2019</v>
      </c>
      <c r="J207" s="71">
        <f t="shared" si="82"/>
        <v>2020</v>
      </c>
      <c r="K207" s="71">
        <f t="shared" si="82"/>
        <v>2021</v>
      </c>
      <c r="L207" s="71">
        <f t="shared" si="82"/>
        <v>2022</v>
      </c>
      <c r="M207" s="71">
        <f t="shared" si="82"/>
        <v>2023</v>
      </c>
      <c r="N207" s="71">
        <f t="shared" si="82"/>
        <v>2024</v>
      </c>
      <c r="O207" s="71" t="str">
        <f t="shared" si="82"/>
        <v>2024.2Q</v>
      </c>
      <c r="P207" s="72" t="str">
        <f t="shared" si="82"/>
        <v>2025.2Q</v>
      </c>
      <c r="Q207" s="71" t="str">
        <f t="shared" si="82"/>
        <v>2025E</v>
      </c>
      <c r="R207" s="71" t="str">
        <f t="shared" si="82"/>
        <v>2026E</v>
      </c>
      <c r="S207" s="71" t="str">
        <f t="shared" si="82"/>
        <v>2027E</v>
      </c>
      <c r="T207" s="71"/>
      <c r="U207" s="71"/>
    </row>
    <row r="208" spans="2:22" ht="12.75" customHeight="1">
      <c r="C208" s="31" t="s">
        <v>49</v>
      </c>
      <c r="P208" s="39"/>
    </row>
    <row r="209" spans="2:22" ht="12.75" customHeight="1">
      <c r="B209" s="80" t="s">
        <v>114</v>
      </c>
      <c r="C209" s="80" t="s">
        <v>49</v>
      </c>
      <c r="D209" s="191">
        <f t="shared" ref="D209:P209" si="83">-D170</f>
        <v>20.170000000000002</v>
      </c>
      <c r="E209" s="191">
        <f t="shared" si="83"/>
        <v>30.15</v>
      </c>
      <c r="F209" s="191">
        <f t="shared" si="83"/>
        <v>2.02</v>
      </c>
      <c r="G209" s="191">
        <f t="shared" si="83"/>
        <v>227.95</v>
      </c>
      <c r="H209" s="191">
        <f t="shared" si="83"/>
        <v>492.5</v>
      </c>
      <c r="I209" s="191">
        <f t="shared" si="83"/>
        <v>396.02</v>
      </c>
      <c r="J209" s="191">
        <f t="shared" si="83"/>
        <v>120.53</v>
      </c>
      <c r="K209" s="191">
        <f t="shared" si="83"/>
        <v>5.21</v>
      </c>
      <c r="L209" s="191">
        <f t="shared" si="83"/>
        <v>78.97</v>
      </c>
      <c r="M209" s="190">
        <f t="shared" si="83"/>
        <v>184.82</v>
      </c>
      <c r="N209" s="190">
        <f t="shared" si="83"/>
        <v>121.98</v>
      </c>
      <c r="O209" s="190">
        <f t="shared" si="83"/>
        <v>33.71</v>
      </c>
      <c r="P209" s="189">
        <f t="shared" si="83"/>
        <v>37.03</v>
      </c>
      <c r="Q209" s="712">
        <f>Q210*Q22</f>
        <v>0</v>
      </c>
      <c r="R209" s="712">
        <f>R210*R22</f>
        <v>0</v>
      </c>
      <c r="S209" s="712">
        <f>S210*S22</f>
        <v>0</v>
      </c>
      <c r="T209" s="712"/>
      <c r="U209" s="712"/>
    </row>
    <row r="210" spans="2:22" ht="12.75" customHeight="1">
      <c r="B210" s="31" t="s">
        <v>113</v>
      </c>
      <c r="C210" s="31" t="s">
        <v>49</v>
      </c>
      <c r="D210" s="51">
        <f t="shared" ref="D210:P210" si="84">D209/D22</f>
        <v>6.399314699070402E-2</v>
      </c>
      <c r="E210" s="51">
        <f t="shared" si="84"/>
        <v>0.13926740265139267</v>
      </c>
      <c r="F210" s="51">
        <f t="shared" si="84"/>
        <v>1.2722005290338834E-2</v>
      </c>
      <c r="G210" s="51">
        <f t="shared" si="84"/>
        <v>1.0067128914013159</v>
      </c>
      <c r="H210" s="51">
        <f t="shared" si="84"/>
        <v>1.0453146556298418</v>
      </c>
      <c r="I210" s="51">
        <f t="shared" si="84"/>
        <v>0.84545590401571269</v>
      </c>
      <c r="J210" s="51">
        <f t="shared" si="84"/>
        <v>0.24285714285714285</v>
      </c>
      <c r="K210" s="51">
        <f t="shared" si="84"/>
        <v>1.1034161424910519E-2</v>
      </c>
      <c r="L210" s="51">
        <f t="shared" si="84"/>
        <v>0.10722917741628872</v>
      </c>
      <c r="M210" s="54">
        <f t="shared" si="84"/>
        <v>0.19715815749610632</v>
      </c>
      <c r="N210" s="54">
        <f t="shared" si="84"/>
        <v>0.14065472827277653</v>
      </c>
      <c r="O210" s="54">
        <f t="shared" si="84"/>
        <v>8.0420831643485929E-2</v>
      </c>
      <c r="P210" s="52">
        <f t="shared" si="84"/>
        <v>7.3969756896586164E-2</v>
      </c>
      <c r="Q210" s="74">
        <f>P210</f>
        <v>7.3969756896586164E-2</v>
      </c>
      <c r="R210" s="74">
        <f>Q210</f>
        <v>7.3969756896586164E-2</v>
      </c>
      <c r="S210" s="74">
        <f>R210</f>
        <v>7.3969756896586164E-2</v>
      </c>
      <c r="T210" s="74"/>
      <c r="U210" s="74"/>
      <c r="V210" s="69" t="s">
        <v>5326</v>
      </c>
    </row>
    <row r="211" spans="2:22" ht="12.75" customHeight="1">
      <c r="B211" s="31" t="s">
        <v>112</v>
      </c>
      <c r="C211" s="31" t="s">
        <v>49</v>
      </c>
      <c r="D211" s="83">
        <f t="shared" ref="D211:P211" si="85">D154</f>
        <v>140.93</v>
      </c>
      <c r="E211" s="83">
        <f t="shared" si="85"/>
        <v>104.58</v>
      </c>
      <c r="F211" s="83">
        <f t="shared" si="85"/>
        <v>75.69</v>
      </c>
      <c r="G211" s="83">
        <f t="shared" si="85"/>
        <v>67.44</v>
      </c>
      <c r="H211" s="83">
        <f t="shared" si="85"/>
        <v>124.13</v>
      </c>
      <c r="I211" s="83">
        <f t="shared" si="85"/>
        <v>139.27000000000001</v>
      </c>
      <c r="J211" s="83">
        <f t="shared" si="85"/>
        <v>136.47999999999999</v>
      </c>
      <c r="K211" s="83">
        <f t="shared" si="85"/>
        <v>134.66999999999999</v>
      </c>
      <c r="L211" s="83">
        <f t="shared" si="85"/>
        <v>140.05000000000001</v>
      </c>
      <c r="M211" s="83">
        <f t="shared" si="85"/>
        <v>211.7</v>
      </c>
      <c r="N211" s="83">
        <f t="shared" si="85"/>
        <v>208.99</v>
      </c>
      <c r="O211" s="83">
        <f t="shared" si="85"/>
        <v>107.38</v>
      </c>
      <c r="P211" s="106">
        <f t="shared" si="85"/>
        <v>53.07</v>
      </c>
      <c r="Q211" s="82">
        <f>P217*P218</f>
        <v>106.14</v>
      </c>
      <c r="R211" s="83">
        <f>Q217*Q218</f>
        <v>75.019500000000022</v>
      </c>
      <c r="S211" s="83">
        <f>R217*R218</f>
        <v>61.432537500000024</v>
      </c>
      <c r="T211" s="83"/>
      <c r="U211" s="83"/>
    </row>
    <row r="212" spans="2:22" ht="12.75" customHeight="1">
      <c r="C212" s="31" t="s">
        <v>49</v>
      </c>
      <c r="P212" s="39"/>
    </row>
    <row r="213" spans="2:22" ht="12.75" customHeight="1">
      <c r="B213" s="31" t="s">
        <v>111</v>
      </c>
      <c r="C213" s="31" t="s">
        <v>49</v>
      </c>
      <c r="D213" s="57"/>
      <c r="E213" s="57">
        <f t="shared" ref="E213:P213" si="86">D86</f>
        <v>250.39999999999998</v>
      </c>
      <c r="F213" s="57">
        <f t="shared" si="86"/>
        <v>176.21999999999997</v>
      </c>
      <c r="G213" s="57">
        <f t="shared" si="86"/>
        <v>101.77</v>
      </c>
      <c r="H213" s="57">
        <f t="shared" si="86"/>
        <v>275.89999999999998</v>
      </c>
      <c r="I213" s="57">
        <f t="shared" si="86"/>
        <v>654.12</v>
      </c>
      <c r="J213" s="57">
        <f t="shared" si="86"/>
        <v>603.29000000000008</v>
      </c>
      <c r="K213" s="57">
        <f t="shared" si="86"/>
        <v>596.41000000000008</v>
      </c>
      <c r="L213" s="57">
        <f t="shared" si="86"/>
        <v>463.18000000000006</v>
      </c>
      <c r="M213" s="61">
        <f t="shared" si="86"/>
        <v>907.55000000000007</v>
      </c>
      <c r="N213" s="61">
        <f t="shared" si="86"/>
        <v>880.13000000000011</v>
      </c>
      <c r="O213" s="61">
        <f t="shared" si="86"/>
        <v>553.20000000000016</v>
      </c>
      <c r="P213" s="60">
        <f t="shared" si="86"/>
        <v>828.07</v>
      </c>
      <c r="Q213" s="57">
        <f>N86</f>
        <v>553.20000000000016</v>
      </c>
      <c r="R213" s="57">
        <f>Q86</f>
        <v>447.06000000000017</v>
      </c>
      <c r="S213" s="57">
        <f>R86</f>
        <v>372.04050000000018</v>
      </c>
      <c r="T213" s="57"/>
      <c r="U213" s="57"/>
    </row>
    <row r="214" spans="2:22" ht="12.75" customHeight="1">
      <c r="B214" s="31" t="s">
        <v>110</v>
      </c>
      <c r="C214" s="31" t="s">
        <v>49</v>
      </c>
      <c r="D214" s="57"/>
      <c r="E214" s="57">
        <f t="shared" ref="E214:S214" si="87">E209-E211</f>
        <v>-74.430000000000007</v>
      </c>
      <c r="F214" s="57">
        <f t="shared" si="87"/>
        <v>-73.67</v>
      </c>
      <c r="G214" s="57">
        <f t="shared" si="87"/>
        <v>160.51</v>
      </c>
      <c r="H214" s="57">
        <f t="shared" si="87"/>
        <v>368.37</v>
      </c>
      <c r="I214" s="57">
        <f t="shared" si="87"/>
        <v>256.75</v>
      </c>
      <c r="J214" s="57">
        <f t="shared" si="87"/>
        <v>-15.949999999999989</v>
      </c>
      <c r="K214" s="57">
        <f t="shared" si="87"/>
        <v>-129.45999999999998</v>
      </c>
      <c r="L214" s="57">
        <f t="shared" si="87"/>
        <v>-61.080000000000013</v>
      </c>
      <c r="M214" s="61">
        <f t="shared" si="87"/>
        <v>-26.879999999999995</v>
      </c>
      <c r="N214" s="61">
        <f t="shared" si="87"/>
        <v>-87.01</v>
      </c>
      <c r="O214" s="61">
        <f t="shared" si="87"/>
        <v>-73.669999999999987</v>
      </c>
      <c r="P214" s="60">
        <f t="shared" si="87"/>
        <v>-16.04</v>
      </c>
      <c r="Q214" s="57">
        <f t="shared" si="87"/>
        <v>-106.14</v>
      </c>
      <c r="R214" s="57">
        <f t="shared" si="87"/>
        <v>-75.019500000000022</v>
      </c>
      <c r="S214" s="57">
        <f t="shared" si="87"/>
        <v>-61.432537500000024</v>
      </c>
      <c r="T214" s="57"/>
      <c r="U214" s="57"/>
    </row>
    <row r="215" spans="2:22" ht="12.75" customHeight="1">
      <c r="B215" s="31" t="s">
        <v>109</v>
      </c>
      <c r="C215" s="31" t="s">
        <v>49</v>
      </c>
      <c r="D215" s="57"/>
      <c r="E215" s="57">
        <f t="shared" ref="E215:P215" si="88">E216-E213-E214</f>
        <v>0.25</v>
      </c>
      <c r="F215" s="57">
        <f t="shared" si="88"/>
        <v>-0.77999999999997272</v>
      </c>
      <c r="G215" s="57">
        <f t="shared" si="88"/>
        <v>13.620000000000005</v>
      </c>
      <c r="H215" s="57">
        <f t="shared" si="88"/>
        <v>9.8500000000000227</v>
      </c>
      <c r="I215" s="57">
        <f t="shared" si="88"/>
        <v>-307.57999999999993</v>
      </c>
      <c r="J215" s="57">
        <f t="shared" si="88"/>
        <v>9.0699999999999932</v>
      </c>
      <c r="K215" s="57">
        <f t="shared" si="88"/>
        <v>-3.7700000000000387</v>
      </c>
      <c r="L215" s="57">
        <f t="shared" si="88"/>
        <v>505.45000000000005</v>
      </c>
      <c r="M215" s="59">
        <f t="shared" si="88"/>
        <v>-0.53999999999996362</v>
      </c>
      <c r="N215" s="59">
        <f t="shared" si="88"/>
        <v>-239.91999999999996</v>
      </c>
      <c r="O215" s="59">
        <f t="shared" si="88"/>
        <v>348.53999999999985</v>
      </c>
      <c r="P215" s="58">
        <f t="shared" si="88"/>
        <v>-358.58000000000004</v>
      </c>
      <c r="Q215" s="57">
        <v>0</v>
      </c>
      <c r="R215" s="57">
        <v>0</v>
      </c>
      <c r="S215" s="57">
        <v>0</v>
      </c>
      <c r="T215" s="57"/>
      <c r="U215" s="57"/>
    </row>
    <row r="216" spans="2:22" ht="12.75" customHeight="1">
      <c r="B216" s="80" t="s">
        <v>108</v>
      </c>
      <c r="C216" s="80" t="s">
        <v>49</v>
      </c>
      <c r="D216" s="78">
        <f t="shared" ref="D216:P216" si="89">D86</f>
        <v>250.39999999999998</v>
      </c>
      <c r="E216" s="78">
        <f t="shared" si="89"/>
        <v>176.21999999999997</v>
      </c>
      <c r="F216" s="78">
        <f t="shared" si="89"/>
        <v>101.77</v>
      </c>
      <c r="G216" s="78">
        <f t="shared" si="89"/>
        <v>275.89999999999998</v>
      </c>
      <c r="H216" s="78">
        <f t="shared" si="89"/>
        <v>654.12</v>
      </c>
      <c r="I216" s="78">
        <f t="shared" si="89"/>
        <v>603.29000000000008</v>
      </c>
      <c r="J216" s="78">
        <f t="shared" si="89"/>
        <v>596.41000000000008</v>
      </c>
      <c r="K216" s="78">
        <f t="shared" si="89"/>
        <v>463.18000000000006</v>
      </c>
      <c r="L216" s="78">
        <f t="shared" si="89"/>
        <v>907.55000000000007</v>
      </c>
      <c r="M216" s="77">
        <f t="shared" si="89"/>
        <v>880.13000000000011</v>
      </c>
      <c r="N216" s="77">
        <f t="shared" si="89"/>
        <v>553.20000000000016</v>
      </c>
      <c r="O216" s="77">
        <f t="shared" si="89"/>
        <v>828.07</v>
      </c>
      <c r="P216" s="76">
        <f t="shared" si="89"/>
        <v>453.45</v>
      </c>
      <c r="Q216" s="75">
        <f>Q213+Q214+Q215</f>
        <v>447.06000000000017</v>
      </c>
      <c r="R216" s="75">
        <f>R213+R214+R215</f>
        <v>372.04050000000018</v>
      </c>
      <c r="S216" s="75">
        <f>S213+S214+S215</f>
        <v>310.60796250000016</v>
      </c>
      <c r="T216" s="75"/>
      <c r="U216" s="75"/>
    </row>
    <row r="217" spans="2:22" ht="12.75" customHeight="1">
      <c r="B217" s="31" t="s">
        <v>107</v>
      </c>
      <c r="C217" s="31" t="s">
        <v>49</v>
      </c>
      <c r="D217" s="57"/>
      <c r="E217" s="57">
        <f t="shared" ref="E217:O217" si="90">(E216+D216)/2</f>
        <v>213.30999999999997</v>
      </c>
      <c r="F217" s="57">
        <f t="shared" si="90"/>
        <v>138.99499999999998</v>
      </c>
      <c r="G217" s="57">
        <f t="shared" si="90"/>
        <v>188.83499999999998</v>
      </c>
      <c r="H217" s="57">
        <f t="shared" si="90"/>
        <v>465.01</v>
      </c>
      <c r="I217" s="57">
        <f t="shared" si="90"/>
        <v>628.70500000000004</v>
      </c>
      <c r="J217" s="57">
        <f t="shared" si="90"/>
        <v>599.85000000000014</v>
      </c>
      <c r="K217" s="57">
        <f t="shared" si="90"/>
        <v>529.79500000000007</v>
      </c>
      <c r="L217" s="57">
        <f t="shared" si="90"/>
        <v>685.36500000000001</v>
      </c>
      <c r="M217" s="61">
        <f t="shared" si="90"/>
        <v>893.84000000000015</v>
      </c>
      <c r="N217" s="61">
        <f t="shared" si="90"/>
        <v>716.66500000000019</v>
      </c>
      <c r="O217" s="61">
        <f t="shared" si="90"/>
        <v>690.6350000000001</v>
      </c>
      <c r="P217" s="60">
        <f>(P216+N216)/2</f>
        <v>503.32500000000005</v>
      </c>
      <c r="Q217" s="57">
        <f>(Q216+N216)/2</f>
        <v>500.13000000000017</v>
      </c>
      <c r="R217" s="57">
        <f>(R216+Q216)/2</f>
        <v>409.55025000000018</v>
      </c>
      <c r="S217" s="57">
        <f>(S216+R216)/2</f>
        <v>341.32423125000014</v>
      </c>
      <c r="T217" s="57"/>
      <c r="U217" s="57"/>
    </row>
    <row r="218" spans="2:22" ht="12.75" customHeight="1">
      <c r="B218" s="31" t="s">
        <v>106</v>
      </c>
      <c r="C218" s="31" t="s">
        <v>49</v>
      </c>
      <c r="D218" s="51"/>
      <c r="E218" s="51">
        <f t="shared" ref="E218:N218" si="91">E211/E217</f>
        <v>0.49027237354085607</v>
      </c>
      <c r="F218" s="51">
        <f t="shared" si="91"/>
        <v>0.54455196230080227</v>
      </c>
      <c r="G218" s="51">
        <f t="shared" si="91"/>
        <v>0.35713718325522287</v>
      </c>
      <c r="H218" s="51">
        <f t="shared" si="91"/>
        <v>0.26694049590331392</v>
      </c>
      <c r="I218" s="51">
        <f t="shared" si="91"/>
        <v>0.22151883633818722</v>
      </c>
      <c r="J218" s="51">
        <f t="shared" si="91"/>
        <v>0.227523547553555</v>
      </c>
      <c r="K218" s="51">
        <f t="shared" si="91"/>
        <v>0.25419265942487185</v>
      </c>
      <c r="L218" s="51">
        <f t="shared" si="91"/>
        <v>0.2043436708906933</v>
      </c>
      <c r="M218" s="54">
        <f t="shared" si="91"/>
        <v>0.23684328291416804</v>
      </c>
      <c r="N218" s="54">
        <f t="shared" si="91"/>
        <v>0.29161463166193402</v>
      </c>
      <c r="O218" s="54">
        <f>O211/O217*IF(RIGHT(O$3,2)="1Q",4,IF(RIGHT(O$3,2)="2Q",2,IF(RIGHT(O$3,2)="3Q",4/3,"0")))</f>
        <v>0.31096020329117402</v>
      </c>
      <c r="P218" s="52">
        <f>P211/P217*IF(RIGHT(P$3,2)="1Q",4,IF(RIGHT(P$3,2)="2Q",2,IF(RIGHT(P$3,2)="3Q",4/3,"0")))</f>
        <v>0.21087766353747578</v>
      </c>
      <c r="Q218" s="74">
        <v>0.15</v>
      </c>
      <c r="R218" s="74">
        <f>Q218</f>
        <v>0.15</v>
      </c>
      <c r="S218" s="74">
        <f>R218</f>
        <v>0.15</v>
      </c>
      <c r="T218" s="74"/>
      <c r="U218" s="74"/>
      <c r="V218" s="69" t="s">
        <v>5325</v>
      </c>
    </row>
    <row r="219" spans="2:22" ht="12.75" customHeight="1">
      <c r="C219" s="31" t="s">
        <v>49</v>
      </c>
      <c r="P219" s="39"/>
    </row>
    <row r="220" spans="2:22" ht="12.75" customHeight="1">
      <c r="C220" s="31" t="s">
        <v>49</v>
      </c>
      <c r="P220" s="39"/>
    </row>
    <row r="221" spans="2:22" ht="12.75" customHeight="1">
      <c r="B221" s="68" t="s">
        <v>104</v>
      </c>
      <c r="C221" s="68" t="s">
        <v>49</v>
      </c>
      <c r="D221" s="71" t="str">
        <f t="shared" ref="D221:S221" si="92">D$3</f>
        <v>2014</v>
      </c>
      <c r="E221" s="71">
        <f t="shared" si="92"/>
        <v>2015</v>
      </c>
      <c r="F221" s="71">
        <f t="shared" si="92"/>
        <v>2016</v>
      </c>
      <c r="G221" s="71">
        <f t="shared" si="92"/>
        <v>2017</v>
      </c>
      <c r="H221" s="71">
        <f t="shared" si="92"/>
        <v>2018</v>
      </c>
      <c r="I221" s="71">
        <f t="shared" si="92"/>
        <v>2019</v>
      </c>
      <c r="J221" s="71">
        <f t="shared" si="92"/>
        <v>2020</v>
      </c>
      <c r="K221" s="71">
        <f t="shared" si="92"/>
        <v>2021</v>
      </c>
      <c r="L221" s="71">
        <f t="shared" si="92"/>
        <v>2022</v>
      </c>
      <c r="M221" s="71">
        <f t="shared" si="92"/>
        <v>2023</v>
      </c>
      <c r="N221" s="71">
        <f t="shared" si="92"/>
        <v>2024</v>
      </c>
      <c r="O221" s="71" t="str">
        <f t="shared" si="92"/>
        <v>2024.2Q</v>
      </c>
      <c r="P221" s="72" t="str">
        <f t="shared" si="92"/>
        <v>2025.2Q</v>
      </c>
      <c r="Q221" s="71" t="str">
        <f t="shared" si="92"/>
        <v>2025E</v>
      </c>
      <c r="R221" s="71" t="str">
        <f t="shared" si="92"/>
        <v>2026E</v>
      </c>
      <c r="S221" s="71" t="str">
        <f t="shared" si="92"/>
        <v>2027E</v>
      </c>
      <c r="T221" s="71"/>
      <c r="U221" s="71"/>
    </row>
    <row r="222" spans="2:22" ht="12.75" customHeight="1">
      <c r="C222" s="31" t="s">
        <v>49</v>
      </c>
      <c r="P222" s="39"/>
    </row>
    <row r="223" spans="2:22" ht="12.75" customHeight="1">
      <c r="B223" s="31" t="s">
        <v>103</v>
      </c>
      <c r="C223" s="31" t="s">
        <v>49</v>
      </c>
      <c r="D223" s="57">
        <f t="shared" ref="D223:S223" si="93">D62+D63</f>
        <v>170.91</v>
      </c>
      <c r="E223" s="57">
        <f t="shared" si="93"/>
        <v>181.5</v>
      </c>
      <c r="F223" s="57">
        <f t="shared" si="93"/>
        <v>198.36</v>
      </c>
      <c r="G223" s="57">
        <f t="shared" si="93"/>
        <v>205.6</v>
      </c>
      <c r="H223" s="57">
        <f t="shared" si="93"/>
        <v>328.49</v>
      </c>
      <c r="I223" s="57">
        <f t="shared" si="93"/>
        <v>143.81</v>
      </c>
      <c r="J223" s="57">
        <f t="shared" si="93"/>
        <v>176.06</v>
      </c>
      <c r="K223" s="57">
        <f t="shared" si="93"/>
        <v>185.83</v>
      </c>
      <c r="L223" s="57">
        <f t="shared" si="93"/>
        <v>182.06</v>
      </c>
      <c r="M223" s="61">
        <f t="shared" si="93"/>
        <v>217.37</v>
      </c>
      <c r="N223" s="61">
        <f t="shared" si="93"/>
        <v>141.6</v>
      </c>
      <c r="O223" s="61">
        <f t="shared" si="93"/>
        <v>240.75</v>
      </c>
      <c r="P223" s="60">
        <f t="shared" si="93"/>
        <v>82.32</v>
      </c>
      <c r="Q223" s="57">
        <f t="shared" si="93"/>
        <v>314.84000000000003</v>
      </c>
      <c r="R223" s="57">
        <f t="shared" si="93"/>
        <v>390.07950000000005</v>
      </c>
      <c r="S223" s="57">
        <f t="shared" si="93"/>
        <v>451.73203750000005</v>
      </c>
      <c r="T223" s="57"/>
      <c r="U223" s="57"/>
    </row>
    <row r="224" spans="2:22" ht="12.75" customHeight="1">
      <c r="B224" s="31" t="s">
        <v>102</v>
      </c>
      <c r="C224" s="31" t="s">
        <v>49</v>
      </c>
      <c r="D224" s="57"/>
      <c r="E224" s="57"/>
      <c r="F224" s="57"/>
      <c r="G224" s="57"/>
      <c r="H224" s="57"/>
      <c r="I224" s="57"/>
      <c r="J224" s="57"/>
      <c r="K224" s="57">
        <f>(K223+D223)/2</f>
        <v>178.37</v>
      </c>
      <c r="L224" s="57">
        <f>(L223+K223)/2</f>
        <v>183.94499999999999</v>
      </c>
      <c r="M224" s="61">
        <f>(M223+L223)/2</f>
        <v>199.715</v>
      </c>
      <c r="N224" s="61">
        <f>(N223+M223)/2</f>
        <v>179.48500000000001</v>
      </c>
      <c r="O224" s="61">
        <f>(O223+N223)/2</f>
        <v>191.17500000000001</v>
      </c>
      <c r="P224" s="60">
        <f>(P223+O223)/2</f>
        <v>161.535</v>
      </c>
      <c r="Q224" s="57">
        <f>(Q223+N223)/2</f>
        <v>228.22000000000003</v>
      </c>
      <c r="R224" s="57">
        <f>(R223+Q223)/2</f>
        <v>352.45975000000004</v>
      </c>
      <c r="S224" s="57">
        <f>(S223+R223)/2</f>
        <v>420.90576875000005</v>
      </c>
      <c r="T224" s="57"/>
      <c r="U224" s="57"/>
    </row>
    <row r="225" spans="2:22" ht="12.75" customHeight="1">
      <c r="C225" s="31" t="s">
        <v>49</v>
      </c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8"/>
      <c r="Q225" s="59"/>
      <c r="R225" s="59"/>
      <c r="S225" s="59"/>
      <c r="T225" s="59"/>
      <c r="U225" s="59"/>
    </row>
    <row r="226" spans="2:22" ht="12.75" customHeight="1">
      <c r="B226" s="31" t="s">
        <v>101</v>
      </c>
      <c r="C226" s="31" t="s">
        <v>49</v>
      </c>
      <c r="D226" s="57">
        <f t="shared" ref="D226:P226" si="94">D36</f>
        <v>2.67</v>
      </c>
      <c r="E226" s="57">
        <f t="shared" si="94"/>
        <v>3.24</v>
      </c>
      <c r="F226" s="57">
        <f t="shared" si="94"/>
        <v>2.79</v>
      </c>
      <c r="G226" s="57">
        <f t="shared" si="94"/>
        <v>2.95</v>
      </c>
      <c r="H226" s="57">
        <f t="shared" si="94"/>
        <v>2.84</v>
      </c>
      <c r="I226" s="57">
        <f t="shared" si="94"/>
        <v>2.92</v>
      </c>
      <c r="J226" s="57">
        <f t="shared" si="94"/>
        <v>1.01</v>
      </c>
      <c r="K226" s="57">
        <f t="shared" si="94"/>
        <v>0.89</v>
      </c>
      <c r="L226" s="57">
        <f t="shared" si="94"/>
        <v>2.88</v>
      </c>
      <c r="M226" s="61">
        <f t="shared" si="94"/>
        <v>5.86</v>
      </c>
      <c r="N226" s="61">
        <f t="shared" si="94"/>
        <v>5.58</v>
      </c>
      <c r="O226" s="61">
        <f t="shared" si="94"/>
        <v>0</v>
      </c>
      <c r="P226" s="60">
        <f t="shared" si="94"/>
        <v>0</v>
      </c>
      <c r="Q226" s="57">
        <f>Q227*N224</f>
        <v>0</v>
      </c>
      <c r="R226" s="57">
        <f>R227*Q224</f>
        <v>0</v>
      </c>
      <c r="S226" s="57">
        <f>S227*R224</f>
        <v>0</v>
      </c>
      <c r="T226" s="57"/>
      <c r="U226" s="57"/>
    </row>
    <row r="227" spans="2:22" ht="12.75" customHeight="1">
      <c r="B227" s="31" t="s">
        <v>100</v>
      </c>
      <c r="C227" s="31" t="s">
        <v>49</v>
      </c>
      <c r="D227" s="711">
        <f t="shared" ref="D227:J227" si="95">D226/D223</f>
        <v>1.5622257328418467E-2</v>
      </c>
      <c r="E227" s="711">
        <f t="shared" si="95"/>
        <v>1.7851239669421488E-2</v>
      </c>
      <c r="F227" s="711">
        <f t="shared" si="95"/>
        <v>1.4065335753176042E-2</v>
      </c>
      <c r="G227" s="711">
        <f t="shared" si="95"/>
        <v>1.4348249027237355E-2</v>
      </c>
      <c r="H227" s="711">
        <f t="shared" si="95"/>
        <v>8.6456208712593977E-3</v>
      </c>
      <c r="I227" s="711">
        <f t="shared" si="95"/>
        <v>2.030456852791878E-2</v>
      </c>
      <c r="J227" s="711">
        <f t="shared" si="95"/>
        <v>5.7366806770419174E-3</v>
      </c>
      <c r="K227" s="711">
        <f>K226/K224</f>
        <v>4.9896283007232157E-3</v>
      </c>
      <c r="L227" s="711">
        <f>L226/L224</f>
        <v>1.5656853950909239E-2</v>
      </c>
      <c r="M227" s="711">
        <f>M226/M224</f>
        <v>2.9341812082217162E-2</v>
      </c>
      <c r="N227" s="711">
        <f>N226/N224</f>
        <v>3.1088948937237092E-2</v>
      </c>
      <c r="O227" s="711">
        <f>O226/O224*IF(RIGHT(O$3,2)="1Q",4,IF(RIGHT(O$3,2)="2Q",2,IF(RIGHT(O$3,2)="3Q",4/3,"0")))</f>
        <v>0</v>
      </c>
      <c r="P227" s="710">
        <f>P226/P224*IF(RIGHT(O$3,2)="1Q",4,IF(RIGHT(O$3,2)="2Q",2,IF(RIGHT(O$3,2)="3Q",4/3,"0")))</f>
        <v>0</v>
      </c>
      <c r="Q227" s="709">
        <f>P227</f>
        <v>0</v>
      </c>
      <c r="R227" s="709">
        <f>Q227</f>
        <v>0</v>
      </c>
      <c r="S227" s="709">
        <f>R227</f>
        <v>0</v>
      </c>
      <c r="T227" s="709"/>
      <c r="U227" s="709"/>
      <c r="V227" s="69" t="s">
        <v>5324</v>
      </c>
    </row>
    <row r="228" spans="2:22" ht="12.75" customHeight="1">
      <c r="C228" s="31" t="s">
        <v>49</v>
      </c>
      <c r="P228" s="39"/>
    </row>
    <row r="229" spans="2:22" ht="12.75" customHeight="1">
      <c r="B229" s="31" t="s">
        <v>5323</v>
      </c>
      <c r="C229" s="31" t="s">
        <v>49</v>
      </c>
      <c r="D229" s="57">
        <f>D105+D114</f>
        <v>158</v>
      </c>
      <c r="E229" s="57">
        <f>E105+E114</f>
        <v>118.25</v>
      </c>
      <c r="F229" s="57">
        <f>F105+F114</f>
        <v>78.5</v>
      </c>
      <c r="G229" s="57">
        <f>G105+G114</f>
        <v>238.75</v>
      </c>
      <c r="H229" s="57">
        <f t="shared" ref="H229:S229" si="96">H105+H114-H106-H115</f>
        <v>508.75000000000006</v>
      </c>
      <c r="I229" s="57">
        <f t="shared" si="96"/>
        <v>563.75</v>
      </c>
      <c r="J229" s="57">
        <f t="shared" si="96"/>
        <v>513.75</v>
      </c>
      <c r="K229" s="57">
        <f t="shared" si="96"/>
        <v>413.75</v>
      </c>
      <c r="L229" s="57">
        <f t="shared" si="96"/>
        <v>735</v>
      </c>
      <c r="M229" s="61">
        <f t="shared" si="96"/>
        <v>965</v>
      </c>
      <c r="N229" s="61">
        <f t="shared" si="96"/>
        <v>919</v>
      </c>
      <c r="O229" s="61">
        <f t="shared" si="96"/>
        <v>975</v>
      </c>
      <c r="P229" s="60">
        <f t="shared" si="96"/>
        <v>872</v>
      </c>
      <c r="Q229" s="57">
        <f t="shared" si="96"/>
        <v>919</v>
      </c>
      <c r="R229" s="57">
        <f t="shared" si="96"/>
        <v>919</v>
      </c>
      <c r="S229" s="57">
        <f t="shared" si="96"/>
        <v>919</v>
      </c>
      <c r="T229" s="57"/>
      <c r="U229" s="57"/>
    </row>
    <row r="230" spans="2:22" ht="12.75" customHeight="1">
      <c r="B230" s="31" t="s">
        <v>97</v>
      </c>
      <c r="C230" s="31" t="s">
        <v>49</v>
      </c>
      <c r="D230" s="57"/>
      <c r="E230" s="57"/>
      <c r="F230" s="57"/>
      <c r="G230" s="57"/>
      <c r="H230" s="57"/>
      <c r="I230" s="57"/>
      <c r="J230" s="57"/>
      <c r="K230" s="57">
        <f>(K229+D229)/2</f>
        <v>285.875</v>
      </c>
      <c r="L230" s="57">
        <f>(L229+K229)/2</f>
        <v>574.375</v>
      </c>
      <c r="M230" s="61">
        <f>(M229+L229)/2</f>
        <v>850</v>
      </c>
      <c r="N230" s="61">
        <f>(N229+M229)/2</f>
        <v>942</v>
      </c>
      <c r="O230" s="61">
        <f>(O229+N229)/2</f>
        <v>947</v>
      </c>
      <c r="P230" s="60">
        <f>(P229+O229)/2</f>
        <v>923.5</v>
      </c>
      <c r="Q230" s="57">
        <f>(Q229+N229)/2</f>
        <v>919</v>
      </c>
      <c r="R230" s="57">
        <f>(R229+Q229)/2</f>
        <v>919</v>
      </c>
      <c r="S230" s="57">
        <f>(S229+R229)/2</f>
        <v>919</v>
      </c>
      <c r="T230" s="57"/>
      <c r="U230" s="57"/>
    </row>
    <row r="231" spans="2:22" ht="12.75" customHeight="1">
      <c r="C231" s="31" t="s">
        <v>49</v>
      </c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8"/>
      <c r="Q231" s="59"/>
      <c r="R231" s="59"/>
      <c r="S231" s="59"/>
      <c r="T231" s="59"/>
      <c r="U231" s="59"/>
    </row>
    <row r="232" spans="2:22" ht="12.75" customHeight="1">
      <c r="B232" s="31" t="s">
        <v>96</v>
      </c>
      <c r="C232" s="31" t="s">
        <v>49</v>
      </c>
      <c r="D232" s="57">
        <f t="shared" ref="D232:P232" si="97">D40</f>
        <v>10.53</v>
      </c>
      <c r="E232" s="57">
        <f t="shared" si="97"/>
        <v>5.0599999999999996</v>
      </c>
      <c r="F232" s="57">
        <f t="shared" si="97"/>
        <v>3.31</v>
      </c>
      <c r="G232" s="57">
        <f t="shared" si="97"/>
        <v>4.67</v>
      </c>
      <c r="H232" s="57">
        <f t="shared" si="97"/>
        <v>12.09</v>
      </c>
      <c r="I232" s="57">
        <f t="shared" si="97"/>
        <v>22.35</v>
      </c>
      <c r="J232" s="57">
        <f t="shared" si="97"/>
        <v>22.49</v>
      </c>
      <c r="K232" s="57">
        <f t="shared" si="97"/>
        <v>16.440000000000001</v>
      </c>
      <c r="L232" s="57">
        <f t="shared" si="97"/>
        <v>13.57</v>
      </c>
      <c r="M232" s="61">
        <f t="shared" si="97"/>
        <v>39.409999999999997</v>
      </c>
      <c r="N232" s="61">
        <f t="shared" si="97"/>
        <v>42.59</v>
      </c>
      <c r="O232" s="61">
        <f t="shared" si="97"/>
        <v>0</v>
      </c>
      <c r="P232" s="60">
        <f t="shared" si="97"/>
        <v>0</v>
      </c>
      <c r="Q232" s="57">
        <f>Q233*Q230</f>
        <v>0</v>
      </c>
      <c r="R232" s="57">
        <f>R233*R230</f>
        <v>0</v>
      </c>
      <c r="S232" s="57">
        <f>S233*S230</f>
        <v>0</v>
      </c>
      <c r="T232" s="57"/>
      <c r="U232" s="57"/>
    </row>
    <row r="233" spans="2:22" ht="12.75" customHeight="1">
      <c r="B233" s="31" t="s">
        <v>95</v>
      </c>
      <c r="C233" s="31" t="s">
        <v>49</v>
      </c>
      <c r="D233" s="711">
        <f t="shared" ref="D233:J233" si="98">D232/D229</f>
        <v>6.6645569620253156E-2</v>
      </c>
      <c r="E233" s="711">
        <f t="shared" si="98"/>
        <v>4.27906976744186E-2</v>
      </c>
      <c r="F233" s="711">
        <f t="shared" si="98"/>
        <v>4.2165605095541403E-2</v>
      </c>
      <c r="G233" s="711">
        <f t="shared" si="98"/>
        <v>1.956020942408377E-2</v>
      </c>
      <c r="H233" s="711">
        <f t="shared" si="98"/>
        <v>2.3764127764127761E-2</v>
      </c>
      <c r="I233" s="711">
        <f t="shared" si="98"/>
        <v>3.9645232815964528E-2</v>
      </c>
      <c r="J233" s="711">
        <f t="shared" si="98"/>
        <v>4.3776155717761556E-2</v>
      </c>
      <c r="K233" s="711">
        <f>K232/K230</f>
        <v>5.7507651945780502E-2</v>
      </c>
      <c r="L233" s="711">
        <f>L232/L230</f>
        <v>2.3625680087051144E-2</v>
      </c>
      <c r="M233" s="711">
        <f>M232/M230</f>
        <v>4.636470588235294E-2</v>
      </c>
      <c r="N233" s="711">
        <f>N232/N230</f>
        <v>4.5212314225053084E-2</v>
      </c>
      <c r="O233" s="711">
        <f>O232/O230*IF(RIGHT(O$3,2)="1Q",4,IF(RIGHT(O$3,2)="2Q",2,IF(RIGHT(O$3,2)="3Q",4/3,"0")))</f>
        <v>0</v>
      </c>
      <c r="P233" s="710">
        <f>IFERROR(P232/P230*IF(RIGHT(O$3,2)="1Q",4,IF(RIGHT(O$3,2)="2Q",2,IF(RIGHT(O$3,2)="3Q",4/3,"0"))),0)</f>
        <v>0</v>
      </c>
      <c r="Q233" s="709">
        <f>P233</f>
        <v>0</v>
      </c>
      <c r="R233" s="709">
        <f>Q233</f>
        <v>0</v>
      </c>
      <c r="S233" s="709">
        <f>R233</f>
        <v>0</v>
      </c>
      <c r="T233" s="709"/>
      <c r="U233" s="709"/>
      <c r="V233" s="69" t="s">
        <v>5322</v>
      </c>
    </row>
    <row r="234" spans="2:22" ht="12.75" customHeight="1">
      <c r="C234" s="31" t="s">
        <v>49</v>
      </c>
      <c r="P234" s="39"/>
    </row>
    <row r="235" spans="2:22" ht="12.75" customHeight="1">
      <c r="B235" s="31" t="s">
        <v>94</v>
      </c>
      <c r="C235" s="31" t="s">
        <v>49</v>
      </c>
      <c r="D235" s="57">
        <f t="shared" ref="D235:S235" si="99">D226-D232</f>
        <v>-7.8599999999999994</v>
      </c>
      <c r="E235" s="57">
        <f t="shared" si="99"/>
        <v>-1.8199999999999994</v>
      </c>
      <c r="F235" s="57">
        <f t="shared" si="99"/>
        <v>-0.52</v>
      </c>
      <c r="G235" s="57">
        <f t="shared" si="99"/>
        <v>-1.7199999999999998</v>
      </c>
      <c r="H235" s="57">
        <f t="shared" si="99"/>
        <v>-9.25</v>
      </c>
      <c r="I235" s="57">
        <f t="shared" si="99"/>
        <v>-19.43</v>
      </c>
      <c r="J235" s="57">
        <f t="shared" si="99"/>
        <v>-21.479999999999997</v>
      </c>
      <c r="K235" s="57">
        <f t="shared" si="99"/>
        <v>-15.55</v>
      </c>
      <c r="L235" s="57">
        <f t="shared" si="99"/>
        <v>-10.690000000000001</v>
      </c>
      <c r="M235" s="61">
        <f t="shared" si="99"/>
        <v>-33.549999999999997</v>
      </c>
      <c r="N235" s="61">
        <f t="shared" si="99"/>
        <v>-37.010000000000005</v>
      </c>
      <c r="O235" s="61">
        <f t="shared" si="99"/>
        <v>0</v>
      </c>
      <c r="P235" s="60">
        <f t="shared" si="99"/>
        <v>0</v>
      </c>
      <c r="Q235" s="57">
        <f t="shared" si="99"/>
        <v>0</v>
      </c>
      <c r="R235" s="57">
        <f t="shared" si="99"/>
        <v>0</v>
      </c>
      <c r="S235" s="57">
        <f t="shared" si="99"/>
        <v>0</v>
      </c>
      <c r="T235" s="57"/>
      <c r="U235" s="57"/>
    </row>
    <row r="236" spans="2:22" ht="12.75" customHeight="1">
      <c r="C236" s="31" t="s">
        <v>49</v>
      </c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8"/>
      <c r="Q236" s="59"/>
      <c r="R236" s="59"/>
      <c r="S236" s="59"/>
      <c r="T236" s="59"/>
      <c r="U236" s="59"/>
    </row>
    <row r="237" spans="2:22" ht="12.75" customHeight="1">
      <c r="B237" s="31" t="s">
        <v>84</v>
      </c>
      <c r="C237" s="31" t="s">
        <v>49</v>
      </c>
      <c r="D237" s="57">
        <f t="shared" ref="D237:N237" si="100">D229-D223</f>
        <v>-12.909999999999997</v>
      </c>
      <c r="E237" s="57">
        <f t="shared" si="100"/>
        <v>-63.25</v>
      </c>
      <c r="F237" s="57">
        <f t="shared" si="100"/>
        <v>-119.86000000000001</v>
      </c>
      <c r="G237" s="57">
        <f t="shared" si="100"/>
        <v>33.150000000000006</v>
      </c>
      <c r="H237" s="57">
        <f t="shared" si="100"/>
        <v>180.26000000000005</v>
      </c>
      <c r="I237" s="57">
        <f t="shared" si="100"/>
        <v>419.94</v>
      </c>
      <c r="J237" s="57">
        <f t="shared" si="100"/>
        <v>337.69</v>
      </c>
      <c r="K237" s="57">
        <f t="shared" si="100"/>
        <v>227.92</v>
      </c>
      <c r="L237" s="57">
        <f t="shared" si="100"/>
        <v>552.94000000000005</v>
      </c>
      <c r="M237" s="61">
        <f t="shared" si="100"/>
        <v>747.63</v>
      </c>
      <c r="N237" s="61">
        <f t="shared" si="100"/>
        <v>777.4</v>
      </c>
      <c r="O237" s="61">
        <f>O105+O114-O62-O63</f>
        <v>734.25</v>
      </c>
      <c r="P237" s="60">
        <f>P105+P114-P62-P63</f>
        <v>789.68000000000006</v>
      </c>
      <c r="Q237" s="57">
        <f>Q229-Q223</f>
        <v>604.16</v>
      </c>
      <c r="R237" s="57">
        <f>R229-R223</f>
        <v>528.92049999999995</v>
      </c>
      <c r="S237" s="57">
        <f>S229-S223</f>
        <v>467.26796249999995</v>
      </c>
      <c r="T237" s="57"/>
      <c r="U237" s="57"/>
    </row>
    <row r="238" spans="2:22" ht="12.75" customHeight="1">
      <c r="B238" s="31" t="s">
        <v>66</v>
      </c>
      <c r="C238" s="31" t="s">
        <v>49</v>
      </c>
      <c r="D238" s="51">
        <f t="shared" ref="D238:S238" si="101">D237/D131</f>
        <v>-2.7992801231596514E-2</v>
      </c>
      <c r="E238" s="51">
        <f t="shared" si="101"/>
        <v>-0.14414968777063678</v>
      </c>
      <c r="F238" s="51">
        <f t="shared" si="101"/>
        <v>-0.29832246503061383</v>
      </c>
      <c r="G238" s="51">
        <f t="shared" si="101"/>
        <v>8.1216159933361107E-2</v>
      </c>
      <c r="H238" s="51">
        <f t="shared" si="101"/>
        <v>0.31871143407768887</v>
      </c>
      <c r="I238" s="51">
        <f t="shared" si="101"/>
        <v>0.69164635351472437</v>
      </c>
      <c r="J238" s="51">
        <f t="shared" si="101"/>
        <v>0.50214873083614631</v>
      </c>
      <c r="K238" s="51">
        <f t="shared" si="101"/>
        <v>0.32150313152400833</v>
      </c>
      <c r="L238" s="51">
        <f t="shared" si="101"/>
        <v>0.48176836015439173</v>
      </c>
      <c r="M238" s="54">
        <f t="shared" si="101"/>
        <v>0.76225772575728223</v>
      </c>
      <c r="N238" s="54">
        <f t="shared" si="101"/>
        <v>1.4074154536896226</v>
      </c>
      <c r="O238" s="54">
        <f t="shared" si="101"/>
        <v>0.8227443861772219</v>
      </c>
      <c r="P238" s="52">
        <f t="shared" si="101"/>
        <v>1.54969876562592</v>
      </c>
      <c r="Q238" s="51">
        <f t="shared" si="101"/>
        <v>1.0933439501972562</v>
      </c>
      <c r="R238" s="51">
        <f t="shared" si="101"/>
        <v>0.95680264109985491</v>
      </c>
      <c r="S238" s="51">
        <f t="shared" si="101"/>
        <v>0.84493863241835732</v>
      </c>
      <c r="T238" s="51"/>
      <c r="U238" s="51"/>
    </row>
    <row r="239" spans="2:22" ht="12.75" customHeight="1">
      <c r="C239" s="31" t="s">
        <v>49</v>
      </c>
      <c r="P239" s="39"/>
    </row>
    <row r="240" spans="2:22" ht="12.75" customHeight="1">
      <c r="B240" s="31" t="s">
        <v>93</v>
      </c>
      <c r="C240" s="31" t="s">
        <v>49</v>
      </c>
      <c r="D240" s="112">
        <f t="shared" ref="D240:S240" si="102">D105</f>
        <v>74.75</v>
      </c>
      <c r="E240" s="112">
        <f t="shared" si="102"/>
        <v>74.75</v>
      </c>
      <c r="F240" s="112">
        <f t="shared" si="102"/>
        <v>74.75</v>
      </c>
      <c r="G240" s="112">
        <f t="shared" si="102"/>
        <v>60</v>
      </c>
      <c r="H240" s="112">
        <f t="shared" si="102"/>
        <v>205</v>
      </c>
      <c r="I240" s="112">
        <f t="shared" si="102"/>
        <v>294.8</v>
      </c>
      <c r="J240" s="112">
        <f t="shared" si="102"/>
        <v>320.7</v>
      </c>
      <c r="K240" s="112">
        <f t="shared" si="102"/>
        <v>238.75</v>
      </c>
      <c r="L240" s="112">
        <f t="shared" si="102"/>
        <v>185</v>
      </c>
      <c r="M240" s="112">
        <f t="shared" si="102"/>
        <v>665</v>
      </c>
      <c r="N240" s="112">
        <f t="shared" si="102"/>
        <v>719</v>
      </c>
      <c r="O240" s="112">
        <f t="shared" si="102"/>
        <v>725</v>
      </c>
      <c r="P240" s="708">
        <f t="shared" si="102"/>
        <v>677</v>
      </c>
      <c r="Q240" s="112">
        <f t="shared" si="102"/>
        <v>719</v>
      </c>
      <c r="R240" s="112">
        <f t="shared" si="102"/>
        <v>719</v>
      </c>
      <c r="S240" s="112">
        <f t="shared" si="102"/>
        <v>719</v>
      </c>
      <c r="T240" s="112"/>
      <c r="U240" s="112"/>
    </row>
    <row r="241" spans="2:21" ht="12.75" customHeight="1">
      <c r="B241" s="31" t="s">
        <v>92</v>
      </c>
      <c r="C241" s="31" t="s">
        <v>49</v>
      </c>
      <c r="D241" s="112">
        <f t="shared" ref="D241:S241" si="103">D114</f>
        <v>83.25</v>
      </c>
      <c r="E241" s="112">
        <f t="shared" si="103"/>
        <v>43.5</v>
      </c>
      <c r="F241" s="112">
        <f t="shared" si="103"/>
        <v>3.75</v>
      </c>
      <c r="G241" s="112">
        <f t="shared" si="103"/>
        <v>178.75</v>
      </c>
      <c r="H241" s="112">
        <f t="shared" si="103"/>
        <v>335.45</v>
      </c>
      <c r="I241" s="112">
        <f t="shared" si="103"/>
        <v>303.75</v>
      </c>
      <c r="J241" s="112">
        <f t="shared" si="103"/>
        <v>231.25</v>
      </c>
      <c r="K241" s="112">
        <f t="shared" si="103"/>
        <v>175</v>
      </c>
      <c r="L241" s="112">
        <f t="shared" si="103"/>
        <v>550</v>
      </c>
      <c r="M241" s="112">
        <f t="shared" si="103"/>
        <v>300</v>
      </c>
      <c r="N241" s="112">
        <f t="shared" si="103"/>
        <v>200</v>
      </c>
      <c r="O241" s="112">
        <f t="shared" si="103"/>
        <v>250</v>
      </c>
      <c r="P241" s="708">
        <f t="shared" si="103"/>
        <v>195</v>
      </c>
      <c r="Q241" s="112">
        <f t="shared" si="103"/>
        <v>200</v>
      </c>
      <c r="R241" s="112">
        <f t="shared" si="103"/>
        <v>200</v>
      </c>
      <c r="S241" s="112">
        <f t="shared" si="103"/>
        <v>200</v>
      </c>
      <c r="T241" s="112"/>
      <c r="U241" s="112"/>
    </row>
    <row r="242" spans="2:21" ht="12.75" customHeight="1" thickBot="1">
      <c r="C242" s="31" t="s">
        <v>49</v>
      </c>
      <c r="P242" s="39"/>
    </row>
    <row r="243" spans="2:21" ht="12.75" customHeight="1" thickBot="1">
      <c r="B243" s="68" t="s">
        <v>91</v>
      </c>
      <c r="C243" s="707" t="s">
        <v>49</v>
      </c>
      <c r="D243" s="706" t="s">
        <v>90</v>
      </c>
      <c r="E243" s="706" t="s">
        <v>90</v>
      </c>
      <c r="F243" s="706" t="s">
        <v>90</v>
      </c>
      <c r="G243" s="706" t="s">
        <v>90</v>
      </c>
      <c r="H243" s="706" t="s">
        <v>90</v>
      </c>
      <c r="I243" s="706" t="s">
        <v>90</v>
      </c>
      <c r="J243" s="706" t="s">
        <v>90</v>
      </c>
      <c r="K243" s="705" t="s">
        <v>89</v>
      </c>
      <c r="L243" s="704">
        <v>5390</v>
      </c>
      <c r="M243" s="704"/>
      <c r="N243" s="704"/>
      <c r="O243" s="703"/>
      <c r="P243" s="63"/>
      <c r="Q243" s="62"/>
      <c r="R243" s="62"/>
      <c r="S243" s="62"/>
      <c r="T243" s="62"/>
      <c r="U243" s="62"/>
    </row>
    <row r="244" spans="2:21" ht="12.75" customHeight="1">
      <c r="C244" s="31" t="s">
        <v>49</v>
      </c>
      <c r="P244" s="39"/>
    </row>
    <row r="245" spans="2:21" ht="12.75" customHeight="1">
      <c r="B245" s="31" t="s">
        <v>88</v>
      </c>
      <c r="C245" s="59" t="s">
        <v>49</v>
      </c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8"/>
      <c r="Q245" s="59">
        <f>Q248+Q249</f>
        <v>2887.4718000000003</v>
      </c>
      <c r="R245" s="59">
        <f>R248+R249</f>
        <v>2812.2323000000006</v>
      </c>
      <c r="S245" s="59">
        <f>S248+S249</f>
        <v>2750.5797625000005</v>
      </c>
      <c r="T245" s="59"/>
      <c r="U245" s="59"/>
    </row>
    <row r="246" spans="2:21" ht="12.75" customHeight="1">
      <c r="B246" s="31" t="s">
        <v>87</v>
      </c>
      <c r="C246" s="59" t="s">
        <v>49</v>
      </c>
      <c r="D246" s="57"/>
      <c r="E246" s="57"/>
      <c r="F246" s="57"/>
      <c r="G246" s="57"/>
      <c r="H246" s="57"/>
      <c r="I246" s="57"/>
      <c r="J246" s="57"/>
      <c r="K246" s="57"/>
      <c r="L246" s="57"/>
      <c r="M246" s="61"/>
      <c r="N246" s="61"/>
      <c r="O246" s="61"/>
      <c r="P246" s="60"/>
      <c r="Q246" s="57">
        <f>$L$243*Q55/100</f>
        <v>2283.3118000000004</v>
      </c>
      <c r="R246" s="57">
        <f>$L$243*R55/100</f>
        <v>2283.3118000000004</v>
      </c>
      <c r="S246" s="57">
        <f>$L$243*S55/100</f>
        <v>2283.3118000000004</v>
      </c>
      <c r="T246" s="57"/>
      <c r="U246" s="57"/>
    </row>
    <row r="247" spans="2:21" ht="12.75" customHeight="1">
      <c r="B247" s="31" t="s">
        <v>86</v>
      </c>
      <c r="C247" s="59" t="s">
        <v>49</v>
      </c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8"/>
      <c r="Q247" s="57">
        <f>$N$243*Q56/100</f>
        <v>0</v>
      </c>
      <c r="R247" s="57">
        <f>$N$243*R56/100</f>
        <v>0</v>
      </c>
      <c r="S247" s="57">
        <f>$N$243*S56/100</f>
        <v>0</v>
      </c>
      <c r="T247" s="57"/>
      <c r="U247" s="57"/>
    </row>
    <row r="248" spans="2:21" ht="12.75" customHeight="1">
      <c r="B248" s="31" t="s">
        <v>85</v>
      </c>
      <c r="C248" s="59" t="s">
        <v>49</v>
      </c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8"/>
      <c r="Q248" s="59">
        <f>Q246+Q247</f>
        <v>2283.3118000000004</v>
      </c>
      <c r="R248" s="59">
        <f>R246+R247</f>
        <v>2283.3118000000004</v>
      </c>
      <c r="S248" s="59">
        <f>S246+S247</f>
        <v>2283.3118000000004</v>
      </c>
      <c r="T248" s="59"/>
      <c r="U248" s="59"/>
    </row>
    <row r="249" spans="2:21" ht="12.75" customHeight="1">
      <c r="B249" s="31" t="s">
        <v>84</v>
      </c>
      <c r="C249" s="59" t="s">
        <v>49</v>
      </c>
      <c r="D249" s="57">
        <f t="shared" ref="D249:S249" si="104">D237</f>
        <v>-12.909999999999997</v>
      </c>
      <c r="E249" s="57">
        <f t="shared" si="104"/>
        <v>-63.25</v>
      </c>
      <c r="F249" s="57">
        <f t="shared" si="104"/>
        <v>-119.86000000000001</v>
      </c>
      <c r="G249" s="57">
        <f t="shared" si="104"/>
        <v>33.150000000000006</v>
      </c>
      <c r="H249" s="57">
        <f t="shared" si="104"/>
        <v>180.26000000000005</v>
      </c>
      <c r="I249" s="57">
        <f t="shared" si="104"/>
        <v>419.94</v>
      </c>
      <c r="J249" s="57">
        <f t="shared" si="104"/>
        <v>337.69</v>
      </c>
      <c r="K249" s="57">
        <f t="shared" si="104"/>
        <v>227.92</v>
      </c>
      <c r="L249" s="57">
        <f t="shared" si="104"/>
        <v>552.94000000000005</v>
      </c>
      <c r="M249" s="61">
        <f t="shared" si="104"/>
        <v>747.63</v>
      </c>
      <c r="N249" s="61">
        <f t="shared" si="104"/>
        <v>777.4</v>
      </c>
      <c r="O249" s="61">
        <f t="shared" si="104"/>
        <v>734.25</v>
      </c>
      <c r="P249" s="60">
        <f t="shared" si="104"/>
        <v>789.68000000000006</v>
      </c>
      <c r="Q249" s="59">
        <f t="shared" si="104"/>
        <v>604.16</v>
      </c>
      <c r="R249" s="59">
        <f t="shared" si="104"/>
        <v>528.92049999999995</v>
      </c>
      <c r="S249" s="59">
        <f t="shared" si="104"/>
        <v>467.26796249999995</v>
      </c>
      <c r="T249" s="59"/>
      <c r="U249" s="59"/>
    </row>
    <row r="250" spans="2:21" ht="12.75" customHeight="1">
      <c r="B250" s="31" t="s">
        <v>83</v>
      </c>
      <c r="C250" s="59" t="s">
        <v>49</v>
      </c>
      <c r="D250" s="57">
        <f t="shared" ref="D250:S250" si="105">D32+D153</f>
        <v>164.22</v>
      </c>
      <c r="E250" s="57">
        <f t="shared" si="105"/>
        <v>63.16</v>
      </c>
      <c r="F250" s="57">
        <f t="shared" si="105"/>
        <v>41.569999999999993</v>
      </c>
      <c r="G250" s="57">
        <f t="shared" si="105"/>
        <v>87.179999999999993</v>
      </c>
      <c r="H250" s="57">
        <f t="shared" si="105"/>
        <v>284.7</v>
      </c>
      <c r="I250" s="57">
        <f t="shared" si="105"/>
        <v>221.91000000000003</v>
      </c>
      <c r="J250" s="57">
        <f t="shared" si="105"/>
        <v>202.87</v>
      </c>
      <c r="K250" s="57">
        <f t="shared" si="105"/>
        <v>176.88</v>
      </c>
      <c r="L250" s="57">
        <f t="shared" si="105"/>
        <v>189.75</v>
      </c>
      <c r="M250" s="61">
        <f t="shared" si="105"/>
        <v>-7.0100000000000193</v>
      </c>
      <c r="N250" s="61">
        <f t="shared" si="105"/>
        <v>3.9399999999999977</v>
      </c>
      <c r="O250" s="61">
        <f t="shared" si="105"/>
        <v>-17.5</v>
      </c>
      <c r="P250" s="60">
        <f t="shared" si="105"/>
        <v>44.11</v>
      </c>
      <c r="Q250" s="57">
        <f t="shared" si="105"/>
        <v>116.42</v>
      </c>
      <c r="R250" s="57">
        <f t="shared" si="105"/>
        <v>85.299500000000023</v>
      </c>
      <c r="S250" s="57">
        <f t="shared" si="105"/>
        <v>71.712537500000025</v>
      </c>
      <c r="T250" s="57"/>
      <c r="U250" s="57"/>
    </row>
    <row r="251" spans="2:21" ht="12.75" customHeight="1">
      <c r="B251" s="31" t="s">
        <v>82</v>
      </c>
      <c r="C251" s="59" t="s">
        <v>49</v>
      </c>
      <c r="D251" s="57">
        <f t="shared" ref="D251:S251" si="106">D32</f>
        <v>23.15</v>
      </c>
      <c r="E251" s="57">
        <f t="shared" si="106"/>
        <v>-41.64</v>
      </c>
      <c r="F251" s="57">
        <f t="shared" si="106"/>
        <v>-34.39</v>
      </c>
      <c r="G251" s="57">
        <f t="shared" si="106"/>
        <v>19.47</v>
      </c>
      <c r="H251" s="57">
        <f t="shared" si="106"/>
        <v>159.82</v>
      </c>
      <c r="I251" s="57">
        <f t="shared" si="106"/>
        <v>81.680000000000007</v>
      </c>
      <c r="J251" s="57">
        <f t="shared" si="106"/>
        <v>65.45</v>
      </c>
      <c r="K251" s="57">
        <f t="shared" si="106"/>
        <v>40.200000000000003</v>
      </c>
      <c r="L251" s="57">
        <f t="shared" si="106"/>
        <v>45.86</v>
      </c>
      <c r="M251" s="61">
        <f t="shared" si="106"/>
        <v>-228.8</v>
      </c>
      <c r="N251" s="61">
        <f t="shared" si="106"/>
        <v>-215.33</v>
      </c>
      <c r="O251" s="61">
        <f t="shared" si="106"/>
        <v>-129.97999999999999</v>
      </c>
      <c r="P251" s="60">
        <f t="shared" si="106"/>
        <v>-14.23</v>
      </c>
      <c r="Q251" s="57">
        <f t="shared" si="106"/>
        <v>0</v>
      </c>
      <c r="R251" s="57">
        <f t="shared" si="106"/>
        <v>0</v>
      </c>
      <c r="S251" s="57">
        <f t="shared" si="106"/>
        <v>0</v>
      </c>
      <c r="T251" s="57"/>
      <c r="U251" s="57"/>
    </row>
    <row r="252" spans="2:21" ht="12.75" customHeight="1">
      <c r="C252" s="59" t="s">
        <v>49</v>
      </c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8"/>
      <c r="Q252" s="59"/>
      <c r="R252" s="59"/>
      <c r="S252" s="59"/>
      <c r="T252" s="59"/>
      <c r="U252" s="59"/>
    </row>
    <row r="253" spans="2:21" ht="12.75" customHeight="1">
      <c r="B253" s="31" t="s">
        <v>81</v>
      </c>
      <c r="C253" s="59" t="s">
        <v>49</v>
      </c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8"/>
      <c r="Q253" s="59">
        <f>Q57</f>
        <v>0.51933336480808279</v>
      </c>
      <c r="R253" s="59">
        <f>R57</f>
        <v>0.51933336480808279</v>
      </c>
      <c r="S253" s="59">
        <f>S57</f>
        <v>0.51933336480808279</v>
      </c>
      <c r="T253" s="59"/>
      <c r="U253" s="59"/>
    </row>
    <row r="254" spans="2:21" ht="12.75" customHeight="1">
      <c r="B254" s="31" t="s">
        <v>80</v>
      </c>
      <c r="C254" s="59" t="s">
        <v>49</v>
      </c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8"/>
      <c r="Q254" s="57">
        <f>Q132/Q54*100</f>
        <v>1304.4237760256838</v>
      </c>
      <c r="R254" s="57">
        <f>R132/R54*100</f>
        <v>1304.9431093904918</v>
      </c>
      <c r="S254" s="57">
        <f>S132/S54*100</f>
        <v>1305.4624427552994</v>
      </c>
      <c r="T254" s="57"/>
      <c r="U254" s="57"/>
    </row>
    <row r="255" spans="2:21" ht="12.75" customHeight="1">
      <c r="B255" s="31" t="s">
        <v>79</v>
      </c>
      <c r="C255" s="59" t="s">
        <v>49</v>
      </c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8"/>
      <c r="Q255" s="57">
        <f>(Q132-Q62-Q63)/Q54*100</f>
        <v>561.21051886124383</v>
      </c>
      <c r="R255" s="57">
        <f>(R132-R62-R63)/R54*100</f>
        <v>384.11902176478947</v>
      </c>
      <c r="S255" s="57">
        <f>(S132-S62-S63)/S54*100</f>
        <v>239.10099263490849</v>
      </c>
      <c r="T255" s="57"/>
      <c r="U255" s="57"/>
    </row>
    <row r="256" spans="2:21" ht="12.75" customHeight="1">
      <c r="B256" s="31" t="s">
        <v>78</v>
      </c>
      <c r="C256" s="59" t="s">
        <v>49</v>
      </c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8"/>
      <c r="Q256" s="57">
        <f>(Q62+Q63)/Q54*100</f>
        <v>743.21325716443982</v>
      </c>
      <c r="R256" s="57">
        <f>(R62+R63)/R54*100</f>
        <v>920.82408762570242</v>
      </c>
      <c r="S256" s="57">
        <f>(S62+S63)/S54*100</f>
        <v>1066.3614501203911</v>
      </c>
      <c r="T256" s="57"/>
      <c r="U256" s="57"/>
    </row>
    <row r="257" spans="2:21" ht="12.75" customHeight="1">
      <c r="B257" s="31" t="s">
        <v>77</v>
      </c>
      <c r="C257" s="59" t="s">
        <v>49</v>
      </c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8"/>
      <c r="Q257" s="57">
        <f>Q143</f>
        <v>0</v>
      </c>
      <c r="R257" s="57">
        <f>R143</f>
        <v>0</v>
      </c>
      <c r="S257" s="57">
        <f>S143</f>
        <v>0</v>
      </c>
      <c r="T257" s="57"/>
      <c r="U257" s="57"/>
    </row>
    <row r="258" spans="2:21" ht="12.75" customHeight="1">
      <c r="C258" s="31" t="s">
        <v>49</v>
      </c>
      <c r="P258" s="39"/>
    </row>
    <row r="259" spans="2:21" ht="12.75" customHeight="1">
      <c r="B259" s="31" t="s">
        <v>76</v>
      </c>
      <c r="C259" s="31" t="s">
        <v>49</v>
      </c>
      <c r="P259" s="39"/>
      <c r="Q259" s="41">
        <f>Q248/Q52</f>
        <v>10378.69</v>
      </c>
      <c r="R259" s="41">
        <f>R248/R52</f>
        <v>10378.69</v>
      </c>
      <c r="S259" s="41">
        <f>S248/S52</f>
        <v>10378.69</v>
      </c>
      <c r="T259" s="41"/>
      <c r="U259" s="41"/>
    </row>
    <row r="260" spans="2:21" ht="12.75" customHeight="1">
      <c r="B260" s="31" t="s">
        <v>75</v>
      </c>
      <c r="C260" s="31" t="s">
        <v>49</v>
      </c>
      <c r="P260" s="39"/>
      <c r="Q260" s="41">
        <f>$L$243/Q57</f>
        <v>10378.689999999999</v>
      </c>
      <c r="R260" s="41">
        <f>$L$243/R57</f>
        <v>10378.689999999999</v>
      </c>
      <c r="S260" s="41">
        <f>$L$243/S57</f>
        <v>10378.689999999999</v>
      </c>
      <c r="T260" s="41"/>
      <c r="U260" s="41"/>
    </row>
    <row r="261" spans="2:21" ht="12.75" customHeight="1">
      <c r="B261" s="31" t="s">
        <v>74</v>
      </c>
      <c r="C261" s="31" t="s">
        <v>49</v>
      </c>
      <c r="P261" s="39"/>
      <c r="Q261" s="41">
        <f>Q260/Q58/100</f>
        <v>-103.74189888054552</v>
      </c>
      <c r="R261" s="41" t="e">
        <f>R260/R58/100</f>
        <v>#DIV/0!</v>
      </c>
      <c r="S261" s="41" t="e">
        <f>S260/S58/100</f>
        <v>#DIV/0!</v>
      </c>
      <c r="T261" s="41"/>
      <c r="U261" s="41"/>
    </row>
    <row r="262" spans="2:21" ht="12.75" customHeight="1">
      <c r="B262" s="31" t="s">
        <v>73</v>
      </c>
      <c r="C262" s="31" t="s">
        <v>49</v>
      </c>
      <c r="P262" s="39"/>
      <c r="Q262" s="41">
        <f>$L$243/Q254</f>
        <v>4.1320927286546736</v>
      </c>
      <c r="R262" s="41">
        <f>$L$243/R254</f>
        <v>4.1304482633863957</v>
      </c>
      <c r="S262" s="41">
        <f>$L$243/S254</f>
        <v>4.1288051065060944</v>
      </c>
      <c r="T262" s="41"/>
      <c r="U262" s="41"/>
    </row>
    <row r="263" spans="2:21" ht="12.75" customHeight="1">
      <c r="B263" s="31" t="s">
        <v>72</v>
      </c>
      <c r="C263" s="31" t="s">
        <v>49</v>
      </c>
      <c r="P263" s="39"/>
      <c r="Q263" s="41" t="e">
        <f>Q248/Q22</f>
        <v>#DIV/0!</v>
      </c>
      <c r="R263" s="41" t="e">
        <f>R248/R22</f>
        <v>#DIV/0!</v>
      </c>
      <c r="S263" s="41" t="e">
        <f>S248/S22</f>
        <v>#DIV/0!</v>
      </c>
      <c r="T263" s="41"/>
      <c r="U263" s="41"/>
    </row>
    <row r="264" spans="2:21" ht="12.75" customHeight="1">
      <c r="C264" s="31" t="s">
        <v>49</v>
      </c>
      <c r="P264" s="39"/>
    </row>
    <row r="265" spans="2:21" ht="12.75" customHeight="1">
      <c r="B265" s="31" t="s">
        <v>71</v>
      </c>
      <c r="C265" s="31" t="s">
        <v>49</v>
      </c>
      <c r="P265" s="39"/>
      <c r="Q265" s="41">
        <f>Q245/Q250</f>
        <v>24.802197216973031</v>
      </c>
      <c r="R265" s="41">
        <f>R245/R250</f>
        <v>32.968918926840132</v>
      </c>
      <c r="S265" s="41">
        <f>S245/S250</f>
        <v>38.355632897525062</v>
      </c>
      <c r="T265" s="41"/>
      <c r="U265" s="41"/>
    </row>
    <row r="266" spans="2:21" ht="12.75" customHeight="1">
      <c r="B266" s="31" t="s">
        <v>70</v>
      </c>
      <c r="C266" s="31" t="s">
        <v>49</v>
      </c>
      <c r="P266" s="39"/>
    </row>
    <row r="267" spans="2:21" ht="12.75" customHeight="1">
      <c r="B267" s="31" t="s">
        <v>69</v>
      </c>
      <c r="C267" s="31" t="s">
        <v>49</v>
      </c>
      <c r="P267" s="39"/>
      <c r="Q267" s="41" t="e">
        <f>Q245/Q22</f>
        <v>#DIV/0!</v>
      </c>
      <c r="R267" s="41" t="e">
        <f>R245/R22</f>
        <v>#DIV/0!</v>
      </c>
      <c r="S267" s="41" t="e">
        <f>S245/S22</f>
        <v>#DIV/0!</v>
      </c>
      <c r="T267" s="41"/>
      <c r="U267" s="41"/>
    </row>
    <row r="268" spans="2:21" ht="12.75" customHeight="1">
      <c r="B268" s="31" t="s">
        <v>68</v>
      </c>
      <c r="C268" s="31" t="s">
        <v>49</v>
      </c>
      <c r="P268" s="39"/>
      <c r="Q268" s="47">
        <f>Q257/$L$243</f>
        <v>0</v>
      </c>
      <c r="R268" s="47">
        <f>R257/$L$243</f>
        <v>0</v>
      </c>
      <c r="S268" s="47">
        <f>S257/$L$243</f>
        <v>0</v>
      </c>
      <c r="T268" s="47"/>
      <c r="U268" s="47"/>
    </row>
    <row r="269" spans="2:21" ht="12.75" customHeight="1">
      <c r="C269" s="31" t="s">
        <v>49</v>
      </c>
      <c r="P269" s="39"/>
    </row>
    <row r="270" spans="2:21" ht="12.75" customHeight="1">
      <c r="B270" s="31" t="s">
        <v>67</v>
      </c>
      <c r="C270" s="31" t="s">
        <v>49</v>
      </c>
      <c r="D270" s="55">
        <f t="shared" ref="D270:S270" si="107">D250/D235</f>
        <v>-20.893129770992367</v>
      </c>
      <c r="E270" s="55">
        <f t="shared" si="107"/>
        <v>-34.703296703296715</v>
      </c>
      <c r="F270" s="55">
        <f t="shared" si="107"/>
        <v>-79.942307692307679</v>
      </c>
      <c r="G270" s="55">
        <f t="shared" si="107"/>
        <v>-50.686046511627907</v>
      </c>
      <c r="H270" s="55">
        <f t="shared" si="107"/>
        <v>-30.778378378378378</v>
      </c>
      <c r="I270" s="55">
        <f t="shared" si="107"/>
        <v>-11.420998455995884</v>
      </c>
      <c r="J270" s="55">
        <f t="shared" si="107"/>
        <v>-9.4445996275605228</v>
      </c>
      <c r="K270" s="55">
        <f t="shared" si="107"/>
        <v>-11.37491961414791</v>
      </c>
      <c r="L270" s="55">
        <f t="shared" si="107"/>
        <v>-17.750233863423759</v>
      </c>
      <c r="M270" s="56">
        <f t="shared" si="107"/>
        <v>0.2089418777943374</v>
      </c>
      <c r="N270" s="56">
        <f t="shared" si="107"/>
        <v>-0.10645771413131579</v>
      </c>
      <c r="O270" s="56" t="e">
        <f t="shared" si="107"/>
        <v>#DIV/0!</v>
      </c>
      <c r="P270" s="702" t="e">
        <f t="shared" si="107"/>
        <v>#DIV/0!</v>
      </c>
      <c r="Q270" s="55" t="e">
        <f t="shared" si="107"/>
        <v>#DIV/0!</v>
      </c>
      <c r="R270" s="55" t="e">
        <f t="shared" si="107"/>
        <v>#DIV/0!</v>
      </c>
      <c r="S270" s="55" t="e">
        <f t="shared" si="107"/>
        <v>#DIV/0!</v>
      </c>
      <c r="T270" s="55"/>
      <c r="U270" s="55"/>
    </row>
    <row r="271" spans="2:21" ht="12.75" customHeight="1">
      <c r="B271" s="31" t="s">
        <v>66</v>
      </c>
      <c r="C271" s="31" t="s">
        <v>49</v>
      </c>
      <c r="D271" s="51">
        <f t="shared" ref="D271:S271" si="108">D249/D131</f>
        <v>-2.7992801231596514E-2</v>
      </c>
      <c r="E271" s="51">
        <f t="shared" si="108"/>
        <v>-0.14414968777063678</v>
      </c>
      <c r="F271" s="51">
        <f t="shared" si="108"/>
        <v>-0.29832246503061383</v>
      </c>
      <c r="G271" s="51">
        <f t="shared" si="108"/>
        <v>8.1216159933361107E-2</v>
      </c>
      <c r="H271" s="51">
        <f t="shared" si="108"/>
        <v>0.31871143407768887</v>
      </c>
      <c r="I271" s="51">
        <f t="shared" si="108"/>
        <v>0.69164635351472437</v>
      </c>
      <c r="J271" s="51">
        <f t="shared" si="108"/>
        <v>0.50214873083614631</v>
      </c>
      <c r="K271" s="51">
        <f t="shared" si="108"/>
        <v>0.32150313152400833</v>
      </c>
      <c r="L271" s="51">
        <f t="shared" si="108"/>
        <v>0.48176836015439173</v>
      </c>
      <c r="M271" s="54">
        <f t="shared" si="108"/>
        <v>0.76225772575728223</v>
      </c>
      <c r="N271" s="54">
        <f t="shared" si="108"/>
        <v>1.4074154536896226</v>
      </c>
      <c r="O271" s="54">
        <f t="shared" si="108"/>
        <v>0.8227443861772219</v>
      </c>
      <c r="P271" s="52">
        <f t="shared" si="108"/>
        <v>1.54969876562592</v>
      </c>
      <c r="Q271" s="51">
        <f t="shared" si="108"/>
        <v>1.0933439501972562</v>
      </c>
      <c r="R271" s="51">
        <f t="shared" si="108"/>
        <v>0.95680264109985491</v>
      </c>
      <c r="S271" s="51">
        <f t="shared" si="108"/>
        <v>0.84493863241835732</v>
      </c>
      <c r="T271" s="51"/>
      <c r="U271" s="51"/>
    </row>
    <row r="272" spans="2:21" ht="12.75" customHeight="1">
      <c r="B272" s="31" t="s">
        <v>65</v>
      </c>
      <c r="C272" s="31" t="s">
        <v>49</v>
      </c>
      <c r="D272" s="51">
        <f t="shared" ref="D272:S272" si="109">D123/D131</f>
        <v>0.38472213187623322</v>
      </c>
      <c r="E272" s="51">
        <f t="shared" si="109"/>
        <v>0.3024978349058754</v>
      </c>
      <c r="F272" s="51">
        <f t="shared" si="109"/>
        <v>0.229877047140226</v>
      </c>
      <c r="G272" s="51">
        <f t="shared" si="109"/>
        <v>0.68780165127275394</v>
      </c>
      <c r="H272" s="51">
        <f t="shared" si="109"/>
        <v>1.1775844693152282</v>
      </c>
      <c r="I272" s="51">
        <f t="shared" si="109"/>
        <v>1.0984254562224125</v>
      </c>
      <c r="J272" s="51">
        <f t="shared" si="109"/>
        <v>0.93941917351930881</v>
      </c>
      <c r="K272" s="51">
        <f t="shared" si="109"/>
        <v>0.63715228798736112</v>
      </c>
      <c r="L272" s="51">
        <f t="shared" si="109"/>
        <v>0.86581338816620634</v>
      </c>
      <c r="M272" s="54">
        <f t="shared" si="109"/>
        <v>1.1360508151425863</v>
      </c>
      <c r="N272" s="54">
        <f t="shared" si="109"/>
        <v>1.9417046853501339</v>
      </c>
      <c r="O272" s="54">
        <f t="shared" si="109"/>
        <v>1.2306149433015103</v>
      </c>
      <c r="P272" s="52">
        <f t="shared" si="109"/>
        <v>2.0415448319171063</v>
      </c>
      <c r="Q272" s="51">
        <f t="shared" si="109"/>
        <v>1.8479496181548367</v>
      </c>
      <c r="R272" s="51">
        <f t="shared" si="109"/>
        <v>1.8472141823444277</v>
      </c>
      <c r="S272" s="51">
        <f t="shared" si="109"/>
        <v>1.8464793316697408</v>
      </c>
      <c r="T272" s="51"/>
      <c r="U272" s="51"/>
    </row>
    <row r="273" spans="2:21" ht="12.75" customHeight="1">
      <c r="C273" s="31" t="s">
        <v>49</v>
      </c>
      <c r="P273" s="39"/>
    </row>
    <row r="274" spans="2:21" ht="12.75" customHeight="1">
      <c r="B274" s="31" t="s">
        <v>64</v>
      </c>
      <c r="C274" s="31" t="s">
        <v>49</v>
      </c>
      <c r="D274" s="47" t="e">
        <f t="shared" ref="D274:J274" si="110">D52/(D132*0.5+C132*0.5)</f>
        <v>#VALUE!</v>
      </c>
      <c r="E274" s="47">
        <f t="shared" si="110"/>
        <v>-4.7312688200717795E-2</v>
      </c>
      <c r="F274" s="47">
        <f t="shared" si="110"/>
        <v>-8.7655848481964421E-2</v>
      </c>
      <c r="G274" s="47">
        <f t="shared" si="110"/>
        <v>2.1309957404778073E-2</v>
      </c>
      <c r="H274" s="47">
        <f t="shared" si="110"/>
        <v>0.30434604009201449</v>
      </c>
      <c r="I274" s="47">
        <f t="shared" si="110"/>
        <v>7.1438925602217013E-2</v>
      </c>
      <c r="J274" s="47">
        <f t="shared" si="110"/>
        <v>0.10409096237252372</v>
      </c>
      <c r="K274" s="47">
        <f>K52/(K132*0.5+D132*0.5)</f>
        <v>4.5551272957243337E-2</v>
      </c>
      <c r="L274" s="47">
        <f>L52/(L132*0.5+K132*0.5)</f>
        <v>3.3285756604637382E-2</v>
      </c>
      <c r="M274" s="49">
        <f>M52/(M132*0.5+L132*0.5)</f>
        <v>-0.15649224350963573</v>
      </c>
      <c r="N274" s="49">
        <f>N52/(N132*0.5+M132*0.5)</f>
        <v>-0.66159656137284184</v>
      </c>
      <c r="O274" s="49">
        <f>(O52*IF(RIGHT(O$3,2)="1Q",4,IF(RIGHT(O$3,2)="2Q",2,IF(RIGHT(O$3,2)="3Q",4/3,"0"))))/(O132*0.5+N132*0.5)</f>
        <v>-0.48266888150609077</v>
      </c>
      <c r="P274" s="48">
        <f>(P52*IF(RIGHT(P$3,2)="1Q",4,IF(RIGHT(P$3,2)="2Q",2,IF(RIGHT(P$3,2)="3Q",4/3,"0"))))/(P132*0.5+O132*0.5)</f>
        <v>-0.11454982489425895</v>
      </c>
      <c r="Q274" s="47">
        <f>Q52/(Q132*0.5+N132*0.5)</f>
        <v>3.9821166760186077E-4</v>
      </c>
      <c r="R274" s="47">
        <f>R52/(R132*0.5+Q132*0.5)</f>
        <v>3.9805315818994367E-4</v>
      </c>
      <c r="S274" s="47">
        <f>S52/(S132*0.5+R132*0.5)</f>
        <v>3.9789477491816028E-4</v>
      </c>
      <c r="T274" s="47"/>
      <c r="U274" s="47"/>
    </row>
    <row r="275" spans="2:21" ht="12.75" customHeight="1">
      <c r="B275" s="31" t="s">
        <v>63</v>
      </c>
      <c r="C275" s="31" t="s">
        <v>49</v>
      </c>
      <c r="D275" s="47" t="e">
        <f t="shared" ref="D275:J275" si="111">D48/(D97*0.5+C97*0.5)</f>
        <v>#VALUE!</v>
      </c>
      <c r="E275" s="47">
        <f t="shared" si="111"/>
        <v>-3.5186593065150568E-2</v>
      </c>
      <c r="F275" s="47">
        <f t="shared" si="111"/>
        <v>-6.9141548740662903E-2</v>
      </c>
      <c r="G275" s="47">
        <f t="shared" si="111"/>
        <v>1.4589408731668148E-2</v>
      </c>
      <c r="H275" s="47">
        <f t="shared" si="111"/>
        <v>0.15431157024363068</v>
      </c>
      <c r="I275" s="47">
        <f t="shared" si="111"/>
        <v>3.3435633014195575E-2</v>
      </c>
      <c r="J275" s="47">
        <f t="shared" si="111"/>
        <v>5.1661346685645357E-2</v>
      </c>
      <c r="K275" s="47">
        <f>K48/(K97*0.5+D97*0.5)</f>
        <v>2.962378350738927E-2</v>
      </c>
      <c r="L275" s="47">
        <f>L48/(L97*0.5+K97*0.5)</f>
        <v>1.871553298385558E-2</v>
      </c>
      <c r="M275" s="49">
        <f>M48/(M97*0.5+L97*0.5)</f>
        <v>-7.8626038885780986E-2</v>
      </c>
      <c r="N275" s="49">
        <f>N48/(N97*0.5+M97*0.5)</f>
        <v>-0.27267717403284469</v>
      </c>
      <c r="O275" s="49">
        <f>(O48*IF(RIGHT(O$3,2)="1Q",4,IF(RIGHT(O$3,2)="2Q",2,IF(RIGHT(O$3,2)="3Q",4/3,"0"))))/(O97*0.5+N97*0.5)</f>
        <v>-0.19287745190233324</v>
      </c>
      <c r="P275" s="48">
        <f>(P48*IF(RIGHT(P$3,2)="1Q",4,IF(RIGHT(P$3,2)="2Q",2,IF(RIGHT(P$3,2)="3Q",4/3,"0"))))/(P97*0.5+O97*0.5)</f>
        <v>-4.5360056036333231E-2</v>
      </c>
      <c r="Q275" s="47">
        <f>Q48/(Q97*0.5+N97*0.5)</f>
        <v>1.3756018257987871E-4</v>
      </c>
      <c r="R275" s="47">
        <f>R48/(R97*0.5+Q97*0.5)</f>
        <v>1.3978638099413534E-4</v>
      </c>
      <c r="S275" s="47">
        <f>S48/(S97*0.5+R97*0.5)</f>
        <v>1.3976684349290049E-4</v>
      </c>
      <c r="T275" s="47"/>
      <c r="U275" s="47"/>
    </row>
    <row r="276" spans="2:21" ht="12.75" customHeight="1">
      <c r="B276" s="31" t="s">
        <v>62</v>
      </c>
      <c r="C276" s="31" t="s">
        <v>49</v>
      </c>
      <c r="P276" s="39"/>
    </row>
    <row r="277" spans="2:21" ht="12.75" customHeight="1">
      <c r="B277" s="31" t="s">
        <v>61</v>
      </c>
      <c r="C277" s="31" t="s">
        <v>49</v>
      </c>
      <c r="D277" s="47" t="e">
        <f t="shared" ref="D277:J277" si="112">(D48)/((D131-D62-D63)*0.5+(C131-C62-C63)*0.5)</f>
        <v>#VALUE!</v>
      </c>
      <c r="E277" s="47">
        <f t="shared" si="112"/>
        <v>-7.7763167506757255E-2</v>
      </c>
      <c r="F277" s="47">
        <f t="shared" si="112"/>
        <v>-0.15993054048187544</v>
      </c>
      <c r="G277" s="47">
        <f t="shared" si="112"/>
        <v>4.2513362398088624E-2</v>
      </c>
      <c r="H277" s="47">
        <f t="shared" si="112"/>
        <v>0.67405099279004699</v>
      </c>
      <c r="I277" s="47">
        <f t="shared" si="112"/>
        <v>0.11960882289956457</v>
      </c>
      <c r="J277" s="47">
        <f t="shared" si="112"/>
        <v>0.13878180416345412</v>
      </c>
      <c r="K277" s="47">
        <f>(K48)/((K131-K62-K63)*0.5+(D131-D62-D63)*0.5)</f>
        <v>6.5529832671477925E-2</v>
      </c>
      <c r="L277" s="47">
        <f>(L48)/((L131-L62-L63)*0.5+(K131-K62-K63)*0.5)</f>
        <v>4.151105618098283E-2</v>
      </c>
      <c r="M277" s="49">
        <f>(M48)/((M131-M62-M63)*0.5+(L131-L62-L63)*0.5)</f>
        <v>-0.19264245768054086</v>
      </c>
      <c r="N277" s="49">
        <f>(N48)/((N131-N62-N63)*0.5+(M131-M62-M63)*0.5)</f>
        <v>-0.86385624254811799</v>
      </c>
      <c r="O277" s="49">
        <f>(O48*IF(RIGHT(O$3,2)="1Q",4,IF(RIGHT(O$3,2)="2Q",2,IF(RIGHT(O$3,2)="3Q",4/3,"0"))))/((O131-O62-O63)*0.5+(N131-N62-N63)*0.5)</f>
        <v>-0.65636971151583601</v>
      </c>
      <c r="P277" s="48">
        <f>(P48*IF(RIGHT(P$3,2)="1Q",4,IF(RIGHT(P$3,2)="2Q",2,IF(RIGHT(P$3,2)="3Q",4/3,"0"))))/((P131-P62-P63)*0.5+(O131-O62-O63)*0.5)</f>
        <v>-0.14884979702300405</v>
      </c>
      <c r="Q277" s="47">
        <f>(Q48)/((Q131-Q62-Q63)*0.5+(N131-N62-N63)*0.5)</f>
        <v>6.7848882035466461E-4</v>
      </c>
      <c r="R277" s="47">
        <f>(R48)/((R131-R62-R63)*0.5+(Q131-Q62-Q63)*0.5)</f>
        <v>1.0987350812377244E-3</v>
      </c>
      <c r="S277" s="47">
        <f>(S48)/((S131-S62-S63)*0.5+(R131-R62-R63)*0.5)</f>
        <v>1.6666132435054046E-3</v>
      </c>
      <c r="T277" s="47"/>
      <c r="U277" s="47"/>
    </row>
    <row r="278" spans="2:21" ht="12.75" customHeight="1">
      <c r="B278" s="31" t="s">
        <v>60</v>
      </c>
      <c r="C278" s="31" t="s">
        <v>49</v>
      </c>
      <c r="D278" s="41" t="e">
        <f t="shared" ref="D278:J278" si="113">D22/(D72*0.5+C72*0.5)</f>
        <v>#VALUE!</v>
      </c>
      <c r="E278" s="41">
        <f t="shared" si="113"/>
        <v>21.255768286696124</v>
      </c>
      <c r="F278" s="41">
        <f t="shared" si="113"/>
        <v>17.082302313071544</v>
      </c>
      <c r="G278" s="41">
        <f t="shared" si="113"/>
        <v>22.209906817067189</v>
      </c>
      <c r="H278" s="41">
        <f t="shared" si="113"/>
        <v>32.414860681114547</v>
      </c>
      <c r="I278" s="41">
        <f t="shared" si="113"/>
        <v>26.381864263587726</v>
      </c>
      <c r="J278" s="41">
        <f t="shared" si="113"/>
        <v>32.122977346278319</v>
      </c>
      <c r="K278" s="41">
        <f>K22/(K72*0.5+D72*0.5)</f>
        <v>28.172434367541772</v>
      </c>
      <c r="L278" s="41">
        <f>L22/(L72*0.5+K72*0.5)</f>
        <v>12.722812473006824</v>
      </c>
      <c r="M278" s="43">
        <f>M22/(M72*0.5+L72*0.5)</f>
        <v>12.273911620294598</v>
      </c>
      <c r="N278" s="43">
        <f>N22/(N72*0.5+M72*0.5)</f>
        <v>13.079405776336625</v>
      </c>
      <c r="O278" s="43">
        <f>(O22*IF(RIGHT(O$3,2)="1Q",4,IF(RIGHT(O$3,2)="2Q",2,IF(RIGHT(O$3,2)="3Q",4/3,"0"))))/(O72*0.5+M72*0.5)</f>
        <v>13.60058403634004</v>
      </c>
      <c r="P278" s="42">
        <f>(P22*IF(RIGHT(P$3,2)="1Q",4,IF(RIGHT(P$3,2)="2Q",2,IF(RIGHT(P$3,2)="3Q",4/3,"0"))))/(P72*0.5+N72*0.5)</f>
        <v>13.372779484439695</v>
      </c>
      <c r="Q278" s="41">
        <f>Q22/(Q72*0.5+N72*0.5)</f>
        <v>0</v>
      </c>
      <c r="R278" s="41" t="e">
        <f>R22/(R72*0.5+Q72*0.5)</f>
        <v>#DIV/0!</v>
      </c>
      <c r="S278" s="41" t="e">
        <f>S22/(S72*0.5+R72*0.5)</f>
        <v>#DIV/0!</v>
      </c>
      <c r="T278" s="41"/>
      <c r="U278" s="41"/>
    </row>
    <row r="279" spans="2:21" ht="12.75" customHeight="1">
      <c r="B279" s="31" t="s">
        <v>59</v>
      </c>
      <c r="C279" s="31" t="s">
        <v>49</v>
      </c>
      <c r="D279" s="81" t="e">
        <f t="shared" ref="D279:S279" si="114">365/D278</f>
        <v>#VALUE!</v>
      </c>
      <c r="E279" s="81">
        <f t="shared" si="114"/>
        <v>17.171809321446716</v>
      </c>
      <c r="F279" s="81">
        <f t="shared" si="114"/>
        <v>21.367143217029852</v>
      </c>
      <c r="G279" s="81">
        <f t="shared" si="114"/>
        <v>16.434107671244977</v>
      </c>
      <c r="H279" s="81">
        <f t="shared" si="114"/>
        <v>11.260267430754539</v>
      </c>
      <c r="I279" s="81">
        <f t="shared" si="114"/>
        <v>13.835261843256973</v>
      </c>
      <c r="J279" s="81">
        <f t="shared" si="114"/>
        <v>11.362583115051379</v>
      </c>
      <c r="K279" s="81">
        <f t="shared" si="114"/>
        <v>12.955926890738503</v>
      </c>
      <c r="L279" s="81">
        <f t="shared" si="114"/>
        <v>28.688625315699426</v>
      </c>
      <c r="M279" s="111">
        <f t="shared" si="114"/>
        <v>29.737870964989014</v>
      </c>
      <c r="N279" s="111">
        <f t="shared" si="114"/>
        <v>27.906466565962898</v>
      </c>
      <c r="O279" s="111">
        <f t="shared" si="114"/>
        <v>26.837082806498554</v>
      </c>
      <c r="P279" s="110">
        <f t="shared" si="114"/>
        <v>27.294251013763208</v>
      </c>
      <c r="Q279" s="81" t="e">
        <f t="shared" si="114"/>
        <v>#DIV/0!</v>
      </c>
      <c r="R279" s="81" t="e">
        <f t="shared" si="114"/>
        <v>#DIV/0!</v>
      </c>
      <c r="S279" s="81" t="e">
        <f t="shared" si="114"/>
        <v>#DIV/0!</v>
      </c>
      <c r="T279" s="81"/>
      <c r="U279" s="81"/>
    </row>
    <row r="280" spans="2:21" ht="12.75" customHeight="1">
      <c r="C280" s="31" t="s">
        <v>49</v>
      </c>
      <c r="P280" s="39"/>
    </row>
    <row r="281" spans="2:21" ht="12.75" customHeight="1">
      <c r="B281" s="31" t="s">
        <v>58</v>
      </c>
      <c r="C281" s="31" t="s">
        <v>49</v>
      </c>
      <c r="D281" s="41" t="e">
        <f t="shared" ref="D281:J281" si="115">D24/(D98*0.5+C98*0.5)</f>
        <v>#VALUE!</v>
      </c>
      <c r="E281" s="41" t="e">
        <f t="shared" si="115"/>
        <v>#DIV/0!</v>
      </c>
      <c r="F281" s="41" t="e">
        <f t="shared" si="115"/>
        <v>#DIV/0!</v>
      </c>
      <c r="G281" s="41" t="e">
        <f t="shared" si="115"/>
        <v>#DIV/0!</v>
      </c>
      <c r="H281" s="41" t="e">
        <f t="shared" si="115"/>
        <v>#DIV/0!</v>
      </c>
      <c r="I281" s="41" t="e">
        <f t="shared" si="115"/>
        <v>#DIV/0!</v>
      </c>
      <c r="J281" s="41" t="e">
        <f t="shared" si="115"/>
        <v>#DIV/0!</v>
      </c>
      <c r="K281" s="41" t="e">
        <f>K24/(K98*0.5+D98*0.5)</f>
        <v>#DIV/0!</v>
      </c>
      <c r="L281" s="41">
        <f>L24/(L98*0.5+K98*0.5)</f>
        <v>18.873493100944085</v>
      </c>
      <c r="M281" s="43">
        <f>M24/(M98*0.5+L98*0.5)</f>
        <v>23.014243820695437</v>
      </c>
      <c r="N281" s="43">
        <f>N24/(N98*0.5+M98*0.5)</f>
        <v>26.209460325599281</v>
      </c>
      <c r="O281" s="43">
        <f>(O24*IF(RIGHT(O$3,2)="1Q",4,IF(RIGHT(O$3,2)="2Q",2,IF(RIGHT(O$3,2)="3Q",4/3,"0"))))/(O98*0.5+M98*0.5)</f>
        <v>39.901802838511699</v>
      </c>
      <c r="P281" s="42">
        <f>(P24*IF(RIGHT(P$3,2)="1Q",4,IF(RIGHT(P$3,2)="2Q",2,IF(RIGHT(P$3,2)="3Q",4/3,"0"))))/(P98*0.5+N98*0.5)</f>
        <v>18.207255813953488</v>
      </c>
      <c r="Q281" s="41">
        <f>Q24/(Q98*0.5+N98*0.5)</f>
        <v>0</v>
      </c>
      <c r="R281" s="41" t="e">
        <f>R24/(R98*0.5+Q98*0.5)</f>
        <v>#DIV/0!</v>
      </c>
      <c r="S281" s="41" t="e">
        <f>S24/(S98*0.5+R98*0.5)</f>
        <v>#DIV/0!</v>
      </c>
      <c r="T281" s="41"/>
      <c r="U281" s="41"/>
    </row>
    <row r="282" spans="2:21" ht="12.75" customHeight="1">
      <c r="B282" s="31" t="s">
        <v>57</v>
      </c>
      <c r="C282" s="31" t="s">
        <v>49</v>
      </c>
      <c r="D282" s="81" t="e">
        <f t="shared" ref="D282:S282" si="116">365/D281</f>
        <v>#VALUE!</v>
      </c>
      <c r="E282" s="81" t="e">
        <f t="shared" si="116"/>
        <v>#DIV/0!</v>
      </c>
      <c r="F282" s="81" t="e">
        <f t="shared" si="116"/>
        <v>#DIV/0!</v>
      </c>
      <c r="G282" s="81" t="e">
        <f t="shared" si="116"/>
        <v>#DIV/0!</v>
      </c>
      <c r="H282" s="81" t="e">
        <f t="shared" si="116"/>
        <v>#DIV/0!</v>
      </c>
      <c r="I282" s="81" t="e">
        <f t="shared" si="116"/>
        <v>#DIV/0!</v>
      </c>
      <c r="J282" s="81" t="e">
        <f t="shared" si="116"/>
        <v>#DIV/0!</v>
      </c>
      <c r="K282" s="81" t="e">
        <f t="shared" si="116"/>
        <v>#DIV/0!</v>
      </c>
      <c r="L282" s="81">
        <f t="shared" si="116"/>
        <v>19.339292310533764</v>
      </c>
      <c r="M282" s="111">
        <f t="shared" si="116"/>
        <v>15.859743333029941</v>
      </c>
      <c r="N282" s="111">
        <f t="shared" si="116"/>
        <v>13.926269196908931</v>
      </c>
      <c r="O282" s="111">
        <f t="shared" si="116"/>
        <v>9.1474563562254865</v>
      </c>
      <c r="P282" s="110">
        <f t="shared" si="116"/>
        <v>20.046952914248344</v>
      </c>
      <c r="Q282" s="81" t="e">
        <f t="shared" si="116"/>
        <v>#DIV/0!</v>
      </c>
      <c r="R282" s="81" t="e">
        <f t="shared" si="116"/>
        <v>#DIV/0!</v>
      </c>
      <c r="S282" s="81" t="e">
        <f t="shared" si="116"/>
        <v>#DIV/0!</v>
      </c>
      <c r="T282" s="81"/>
      <c r="U282" s="81"/>
    </row>
    <row r="283" spans="2:21" ht="12.75" customHeight="1">
      <c r="C283" s="31" t="s">
        <v>49</v>
      </c>
      <c r="P283" s="39"/>
    </row>
    <row r="284" spans="2:21" ht="12.75" customHeight="1">
      <c r="B284" s="31" t="s">
        <v>56</v>
      </c>
      <c r="C284" s="31" t="s">
        <v>49</v>
      </c>
      <c r="D284" s="32" t="e">
        <f t="shared" ref="D284:J284" si="117">D24/(D76*0.5+C76*0.5)</f>
        <v>#VALUE!</v>
      </c>
      <c r="E284" s="32">
        <f t="shared" si="117"/>
        <v>110.19999999999999</v>
      </c>
      <c r="F284" s="32">
        <f t="shared" si="117"/>
        <v>82.252380952380946</v>
      </c>
      <c r="G284" s="32" t="e">
        <f t="shared" si="117"/>
        <v>#DIV/0!</v>
      </c>
      <c r="H284" s="32" t="e">
        <f t="shared" si="117"/>
        <v>#DIV/0!</v>
      </c>
      <c r="I284" s="32" t="e">
        <f t="shared" si="117"/>
        <v>#DIV/0!</v>
      </c>
      <c r="J284" s="32" t="e">
        <f t="shared" si="117"/>
        <v>#DIV/0!</v>
      </c>
      <c r="K284" s="32" t="e">
        <f>K24/(K76*0.5+D76*0.5)</f>
        <v>#DIV/0!</v>
      </c>
      <c r="L284" s="32">
        <f>L24/(L76*0.5+K76*0.5)</f>
        <v>15.623902849585187</v>
      </c>
      <c r="M284" s="32">
        <f>M24/(M76*0.5+L76*0.5)</f>
        <v>16.65075395923316</v>
      </c>
      <c r="N284" s="32">
        <f>N24/(N76*0.5+M76*0.5)</f>
        <v>24.159281578636417</v>
      </c>
      <c r="O284" s="32">
        <f>(O24*IF(RIGHT(O$3,2)="1Q",4,IF(RIGHT(O$3,2)="2Q",2,IF(RIGHT(O$3,2)="3Q",4/3,"0"))))/(O76*0.5+M76*0.5)</f>
        <v>26.432219540083853</v>
      </c>
      <c r="P284" s="33">
        <f>(P24*IF(RIGHT(P$3,2)="1Q",4,IF(RIGHT(P$3,2)="2Q",2,IF(RIGHT(P$3,2)="3Q",4/3,"0"))))/(P76*0.5+N76*0.5)</f>
        <v>25.774032130629443</v>
      </c>
      <c r="Q284" s="32">
        <f>Q24/(Q76*0.5+N76*0.5)</f>
        <v>0</v>
      </c>
      <c r="R284" s="32" t="e">
        <f>R24/(R76*0.5+Q76*0.5)</f>
        <v>#DIV/0!</v>
      </c>
      <c r="S284" s="32" t="e">
        <f>S24/(S76*0.5+R76*0.5)</f>
        <v>#DIV/0!</v>
      </c>
      <c r="T284" s="32"/>
      <c r="U284" s="32"/>
    </row>
    <row r="285" spans="2:21" ht="12.75" customHeight="1">
      <c r="B285" s="31" t="s">
        <v>55</v>
      </c>
      <c r="C285" s="31" t="s">
        <v>49</v>
      </c>
      <c r="D285" s="81" t="e">
        <f t="shared" ref="D285:S285" si="118">365/D284</f>
        <v>#VALUE!</v>
      </c>
      <c r="E285" s="81">
        <f t="shared" si="118"/>
        <v>3.3121597096188751</v>
      </c>
      <c r="F285" s="81">
        <f t="shared" si="118"/>
        <v>4.4375615121866501</v>
      </c>
      <c r="G285" s="81" t="e">
        <f t="shared" si="118"/>
        <v>#DIV/0!</v>
      </c>
      <c r="H285" s="81" t="e">
        <f t="shared" si="118"/>
        <v>#DIV/0!</v>
      </c>
      <c r="I285" s="81" t="e">
        <f t="shared" si="118"/>
        <v>#DIV/0!</v>
      </c>
      <c r="J285" s="81" t="e">
        <f t="shared" si="118"/>
        <v>#DIV/0!</v>
      </c>
      <c r="K285" s="81" t="e">
        <f t="shared" si="118"/>
        <v>#DIV/0!</v>
      </c>
      <c r="L285" s="81">
        <f t="shared" si="118"/>
        <v>23.361640398941081</v>
      </c>
      <c r="M285" s="111">
        <f t="shared" si="118"/>
        <v>21.92092928005825</v>
      </c>
      <c r="N285" s="111">
        <f t="shared" si="118"/>
        <v>15.10806514721706</v>
      </c>
      <c r="O285" s="111">
        <f t="shared" si="118"/>
        <v>13.808904675844035</v>
      </c>
      <c r="P285" s="110">
        <f t="shared" si="118"/>
        <v>14.161540505190878</v>
      </c>
      <c r="Q285" s="81" t="e">
        <f t="shared" si="118"/>
        <v>#DIV/0!</v>
      </c>
      <c r="R285" s="81" t="e">
        <f t="shared" si="118"/>
        <v>#DIV/0!</v>
      </c>
      <c r="S285" s="81" t="e">
        <f t="shared" si="118"/>
        <v>#DIV/0!</v>
      </c>
      <c r="T285" s="81"/>
      <c r="U285" s="81"/>
    </row>
    <row r="286" spans="2:21" ht="12.75" customHeight="1">
      <c r="C286" s="31" t="s">
        <v>49</v>
      </c>
      <c r="P286" s="39"/>
    </row>
    <row r="287" spans="2:21" ht="12.75" customHeight="1">
      <c r="B287" s="31" t="s">
        <v>54</v>
      </c>
      <c r="C287" s="31" t="s">
        <v>49</v>
      </c>
      <c r="D287" s="32" t="e">
        <f t="shared" ref="D287:J287" si="119">D22/(D96*0.5+C96*0.5)</f>
        <v>#VALUE!</v>
      </c>
      <c r="E287" s="32">
        <f t="shared" si="119"/>
        <v>0.52805658881639128</v>
      </c>
      <c r="F287" s="32">
        <f t="shared" si="119"/>
        <v>0.48584061319094901</v>
      </c>
      <c r="G287" s="32">
        <f t="shared" si="119"/>
        <v>0.60793921413325092</v>
      </c>
      <c r="H287" s="32">
        <f t="shared" si="119"/>
        <v>0.70456023866669659</v>
      </c>
      <c r="I287" s="32">
        <f t="shared" si="119"/>
        <v>0.47250663250380809</v>
      </c>
      <c r="J287" s="32">
        <f t="shared" si="119"/>
        <v>0.45152456637538496</v>
      </c>
      <c r="K287" s="32">
        <f>K22/(K96*0.5+D96*0.5)</f>
        <v>0.67497212453898281</v>
      </c>
      <c r="L287" s="32">
        <f>L22/(L96*0.5+K96*0.5)</f>
        <v>0.54308405908249568</v>
      </c>
      <c r="M287" s="32">
        <f>M22/(M96*0.5+L96*0.5)</f>
        <v>0.5332870637695093</v>
      </c>
      <c r="N287" s="32">
        <f>N22/(N96*0.5+M96*0.5)</f>
        <v>0.55736545957601324</v>
      </c>
      <c r="O287" s="32">
        <f>(O22*IF(RIGHT(O$3,2)="1Q",4,IF(RIGHT(O$3,2)="2Q",2,IF(RIGHT(O$3,2)="3Q",4/3,"0"))))/(O96*0.5+N96*0.5)</f>
        <v>0.5576479196461237</v>
      </c>
      <c r="P287" s="33">
        <f>(P22*IF(RIGHT(P$3,2)="1Q",4,IF(RIGHT(P$3,2)="2Q",2,IF(RIGHT(P$3,2)="3Q",4/3,"0"))))/(P96*0.5+O96*0.5)</f>
        <v>0.76004023304803292</v>
      </c>
      <c r="Q287" s="32">
        <f>Q22/(Q96*0.5+N96*0.5)</f>
        <v>0</v>
      </c>
      <c r="R287" s="32">
        <f>R22/(R96*0.5+Q96*0.5)</f>
        <v>0</v>
      </c>
      <c r="S287" s="32">
        <f>S22/(S96*0.5+R96*0.5)</f>
        <v>0</v>
      </c>
      <c r="T287" s="32"/>
      <c r="U287" s="32"/>
    </row>
    <row r="288" spans="2:21" ht="12.75" customHeight="1">
      <c r="B288" s="31" t="s">
        <v>53</v>
      </c>
      <c r="C288" s="31" t="s">
        <v>49</v>
      </c>
      <c r="D288" s="34" t="e">
        <f t="shared" ref="D288:J288" si="120">D22/(D97*0.5+C97*0.5)</f>
        <v>#VALUE!</v>
      </c>
      <c r="E288" s="34">
        <f t="shared" si="120"/>
        <v>0.35779922652298951</v>
      </c>
      <c r="F288" s="34">
        <f t="shared" si="120"/>
        <v>0.29799932434968662</v>
      </c>
      <c r="G288" s="34">
        <f t="shared" si="120"/>
        <v>0.38279024555175184</v>
      </c>
      <c r="H288" s="34">
        <f t="shared" si="120"/>
        <v>0.49064581131250234</v>
      </c>
      <c r="I288" s="34">
        <f t="shared" si="120"/>
        <v>0.37387407162041897</v>
      </c>
      <c r="J288" s="34">
        <f t="shared" si="120"/>
        <v>0.38497787327456146</v>
      </c>
      <c r="K288" s="34">
        <f>K22/(K97*0.5+D97*0.5)</f>
        <v>0.52485785586056255</v>
      </c>
      <c r="L288" s="34">
        <f>L22/(L97*0.5+K97*0.5)</f>
        <v>0.44605959292201558</v>
      </c>
      <c r="M288" s="37">
        <f>M22/(M97*0.5+L97*0.5)</f>
        <v>0.44254350868993581</v>
      </c>
      <c r="N288" s="37">
        <f>N22/(N97*0.5+M97*0.5)</f>
        <v>0.46626146190922946</v>
      </c>
      <c r="O288" s="37">
        <f>(O22*IF(RIGHT(O$3,2)="1Q",4,IF(RIGHT(O$3,2)="2Q",2,IF(RIGHT(O$3,2)="3Q",4/3,"0"))))/(O97*0.5+N97*0.5)</f>
        <v>0.46374005686532649</v>
      </c>
      <c r="P288" s="35">
        <f>(P22*IF(RIGHT(P$3,2)="1Q",4,IF(RIGHT(P$3,2)="2Q",2,IF(RIGHT(P$3,2)="3Q",4/3,"0"))))/(P97*0.5+O97*0.5)</f>
        <v>0.56557154800370557</v>
      </c>
      <c r="Q288" s="34">
        <f>Q22/(Q97*0.5+N97*0.5)</f>
        <v>0</v>
      </c>
      <c r="R288" s="34">
        <f>R22/(R97*0.5+Q97*0.5)</f>
        <v>0</v>
      </c>
      <c r="S288" s="34">
        <f>S22/(S97*0.5+R97*0.5)</f>
        <v>0</v>
      </c>
      <c r="T288" s="34"/>
      <c r="U288" s="34"/>
    </row>
    <row r="289" spans="2:21" ht="12.75" customHeight="1">
      <c r="C289" s="31" t="s">
        <v>49</v>
      </c>
      <c r="P289" s="39"/>
    </row>
    <row r="290" spans="2:21" ht="12.75" customHeight="1">
      <c r="B290" s="31" t="s">
        <v>52</v>
      </c>
      <c r="C290" s="31" t="s">
        <v>49</v>
      </c>
      <c r="D290" s="34">
        <f t="shared" ref="D290:S290" si="121">D81/D113</f>
        <v>2.0132961612695688</v>
      </c>
      <c r="E290" s="34">
        <f t="shared" si="121"/>
        <v>2.3074555403556771</v>
      </c>
      <c r="F290" s="34">
        <f t="shared" si="121"/>
        <v>2.3715772799275854</v>
      </c>
      <c r="G290" s="34">
        <f t="shared" si="121"/>
        <v>2.2408079223453279</v>
      </c>
      <c r="H290" s="34">
        <f t="shared" si="121"/>
        <v>1.1082424280311318</v>
      </c>
      <c r="I290" s="34">
        <f t="shared" si="121"/>
        <v>0.46508225681793092</v>
      </c>
      <c r="J290" s="34">
        <f t="shared" si="121"/>
        <v>0.54247242882790458</v>
      </c>
      <c r="K290" s="34">
        <f t="shared" si="121"/>
        <v>0.77176598837209298</v>
      </c>
      <c r="L290" s="34">
        <f t="shared" si="121"/>
        <v>0.88325846902489247</v>
      </c>
      <c r="M290" s="37">
        <f t="shared" si="121"/>
        <v>0.42589032090005829</v>
      </c>
      <c r="N290" s="37">
        <f t="shared" si="121"/>
        <v>0.30667809806284174</v>
      </c>
      <c r="O290" s="37">
        <f t="shared" si="121"/>
        <v>0.40843549363302994</v>
      </c>
      <c r="P290" s="35">
        <f t="shared" si="121"/>
        <v>0.68103291507546826</v>
      </c>
      <c r="Q290" s="34">
        <f t="shared" si="121"/>
        <v>0.39382068149900212</v>
      </c>
      <c r="R290" s="34">
        <f t="shared" si="121"/>
        <v>0.48650984305319439</v>
      </c>
      <c r="S290" s="34">
        <f t="shared" si="121"/>
        <v>0.5624609326878065</v>
      </c>
      <c r="T290" s="34"/>
      <c r="U290" s="34"/>
    </row>
    <row r="291" spans="2:21" ht="12.75" customHeight="1">
      <c r="B291" s="31" t="s">
        <v>51</v>
      </c>
      <c r="C291" s="31" t="s">
        <v>49</v>
      </c>
      <c r="D291" s="32">
        <f t="shared" ref="D291:S291" si="122">(D81-D76-D79)/D113</f>
        <v>1.9488526699549644</v>
      </c>
      <c r="E291" s="32">
        <f t="shared" si="122"/>
        <v>2.1789785681714546</v>
      </c>
      <c r="F291" s="32">
        <f t="shared" si="122"/>
        <v>2.3494003168137589</v>
      </c>
      <c r="G291" s="32">
        <f t="shared" si="122"/>
        <v>2.1269732326698696</v>
      </c>
      <c r="H291" s="32">
        <f t="shared" si="122"/>
        <v>1.0822054824492857</v>
      </c>
      <c r="I291" s="32">
        <f t="shared" si="122"/>
        <v>0.44600861212321968</v>
      </c>
      <c r="J291" s="32">
        <f t="shared" si="122"/>
        <v>0.48522698127725061</v>
      </c>
      <c r="K291" s="32">
        <f t="shared" si="122"/>
        <v>0.75766715116279082</v>
      </c>
      <c r="L291" s="32">
        <f t="shared" si="122"/>
        <v>0.65393973423170504</v>
      </c>
      <c r="M291" s="32">
        <f t="shared" si="122"/>
        <v>0.34413337137328359</v>
      </c>
      <c r="N291" s="32">
        <f t="shared" si="122"/>
        <v>0.25418250069515247</v>
      </c>
      <c r="O291" s="32">
        <f t="shared" si="122"/>
        <v>0.36165339472840979</v>
      </c>
      <c r="P291" s="33">
        <f t="shared" si="122"/>
        <v>0.19709038006910345</v>
      </c>
      <c r="Q291" s="32">
        <f t="shared" si="122"/>
        <v>0.39382068149900212</v>
      </c>
      <c r="R291" s="32">
        <f t="shared" si="122"/>
        <v>0.48650984305319439</v>
      </c>
      <c r="S291" s="32">
        <f t="shared" si="122"/>
        <v>0.5624609326878065</v>
      </c>
      <c r="T291" s="32"/>
      <c r="U291" s="32"/>
    </row>
    <row r="292" spans="2:21" ht="12.75" customHeight="1">
      <c r="B292" s="31" t="s">
        <v>50</v>
      </c>
      <c r="C292" s="31" t="s">
        <v>49</v>
      </c>
    </row>
    <row r="293" spans="2:21" ht="12.75" customHeight="1"/>
    <row r="294" spans="2:21" ht="12.75" customHeight="1"/>
    <row r="295" spans="2:21" ht="12.75" customHeight="1"/>
    <row r="296" spans="2:21" ht="12.75" customHeight="1"/>
    <row r="297" spans="2:21" ht="12.75" customHeight="1"/>
    <row r="298" spans="2:21" ht="12.75" customHeight="1"/>
    <row r="299" spans="2:21" ht="12.75" customHeight="1"/>
    <row r="300" spans="2:21" ht="12.75" customHeight="1"/>
    <row r="301" spans="2:21" ht="12.75" customHeight="1"/>
    <row r="302" spans="2:21" ht="12.75" customHeight="1"/>
    <row r="303" spans="2:21" ht="12.75" customHeight="1"/>
    <row r="304" spans="2:21" ht="12.75" customHeight="1"/>
    <row r="305" s="31" customFormat="1" ht="12.75" customHeight="1"/>
    <row r="306" s="31" customFormat="1" ht="12.75" customHeight="1"/>
    <row r="307" s="31" customFormat="1" ht="12.75" customHeight="1"/>
    <row r="308" s="31" customFormat="1" ht="12.75" customHeight="1"/>
  </sheetData>
  <dataValidations count="1">
    <dataValidation type="list" allowBlank="1" showInputMessage="1" showErrorMessage="1" sqref="B3" xr:uid="{00000000-0002-0000-0000-000000000000}">
      <formula1>"별도,연결"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39EA2-33C7-4E49-AE31-BC1D86E3B917}">
  <sheetPr>
    <tabColor rgb="FFFF0000"/>
  </sheetPr>
  <dimension ref="B1:AC305"/>
  <sheetViews>
    <sheetView zoomScaleNormal="100" workbookViewId="0"/>
  </sheetViews>
  <sheetFormatPr baseColWidth="10" defaultColWidth="9" defaultRowHeight="14" outlineLevelRow="1" outlineLevelCol="1"/>
  <cols>
    <col min="1" max="1" width="1.6640625" style="31" customWidth="1"/>
    <col min="2" max="2" width="16.1640625" style="31" customWidth="1"/>
    <col min="3" max="3" width="10" style="31" hidden="1" customWidth="1" outlineLevel="1"/>
    <col min="4" max="7" width="8.5" style="31" hidden="1" customWidth="1" outlineLevel="1"/>
    <col min="8" max="8" width="8.5" style="31" customWidth="1" collapsed="1"/>
    <col min="9" max="9" width="8.5" style="31" customWidth="1"/>
    <col min="10" max="10" width="9.1640625" style="31" customWidth="1"/>
    <col min="11" max="14" width="8.5" style="31" customWidth="1"/>
    <col min="15" max="16" width="8.5" style="31" customWidth="1" outlineLevel="1"/>
    <col min="17" max="20" width="8.5" style="31" customWidth="1"/>
    <col min="21" max="21" width="8.5" style="31" customWidth="1" outlineLevel="1"/>
    <col min="22" max="22" width="9" style="31"/>
    <col min="23" max="27" width="8" style="31" customWidth="1"/>
    <col min="28" max="16384" width="9" style="31"/>
  </cols>
  <sheetData>
    <row r="1" spans="2:27" ht="19">
      <c r="B1" s="238" t="str">
        <f>B3&amp;" Financial Statements"</f>
        <v>연결 Financial Statements</v>
      </c>
      <c r="M1" s="96"/>
      <c r="N1" s="96"/>
      <c r="O1" s="96"/>
      <c r="P1" s="237"/>
      <c r="Q1" s="237"/>
      <c r="R1" s="47"/>
      <c r="S1" s="47"/>
      <c r="T1" s="47"/>
      <c r="U1" s="47"/>
    </row>
    <row r="2" spans="2:27" ht="15" thickBot="1">
      <c r="B2" s="31" t="s">
        <v>449</v>
      </c>
      <c r="D2" s="236">
        <f>Model_별도!D2</f>
        <v>18</v>
      </c>
      <c r="E2" s="236">
        <f>Model_별도!E2</f>
        <v>19</v>
      </c>
      <c r="F2" s="236">
        <f>Model_별도!F2</f>
        <v>20</v>
      </c>
      <c r="G2" s="236">
        <f>Model_별도!G2</f>
        <v>21</v>
      </c>
      <c r="H2" s="236">
        <f>Model_별도!H2</f>
        <v>22</v>
      </c>
      <c r="I2" s="236">
        <f>Model_별도!I2</f>
        <v>23</v>
      </c>
      <c r="J2" s="236">
        <f>Model_별도!J2</f>
        <v>24</v>
      </c>
      <c r="K2" s="236">
        <f>Model_별도!K2</f>
        <v>25</v>
      </c>
      <c r="L2" s="236">
        <f>Model_별도!L2</f>
        <v>26</v>
      </c>
      <c r="M2" s="236">
        <f>Model_별도!M2</f>
        <v>27</v>
      </c>
      <c r="N2" s="236">
        <f>Model_별도!N2</f>
        <v>28</v>
      </c>
      <c r="O2" s="236">
        <f>Model_별도!O2</f>
        <v>65</v>
      </c>
      <c r="P2" s="236">
        <f>Model_별도!P2</f>
        <v>69</v>
      </c>
      <c r="Q2" s="236" t="s">
        <v>448</v>
      </c>
    </row>
    <row r="3" spans="2:27" s="229" customFormat="1" ht="15.75" customHeight="1">
      <c r="B3" s="235" t="s">
        <v>447</v>
      </c>
      <c r="C3" s="234" t="s">
        <v>446</v>
      </c>
      <c r="D3" s="233" t="str">
        <f>Model_별도!D3</f>
        <v>2014</v>
      </c>
      <c r="E3" s="233">
        <f>Model_별도!E3</f>
        <v>2015</v>
      </c>
      <c r="F3" s="233">
        <f>Model_별도!F3</f>
        <v>2016</v>
      </c>
      <c r="G3" s="233">
        <f>Model_별도!G3</f>
        <v>2017</v>
      </c>
      <c r="H3" s="233">
        <f>Model_별도!H3</f>
        <v>2018</v>
      </c>
      <c r="I3" s="233">
        <f>Model_별도!I3</f>
        <v>2019</v>
      </c>
      <c r="J3" s="233">
        <f>Model_별도!J3</f>
        <v>2020</v>
      </c>
      <c r="K3" s="233">
        <f>Model_별도!K3</f>
        <v>2021</v>
      </c>
      <c r="L3" s="233">
        <f>Model_별도!L3</f>
        <v>2022</v>
      </c>
      <c r="M3" s="233">
        <f>Model_별도!M3</f>
        <v>2023</v>
      </c>
      <c r="N3" s="233">
        <f>Model_별도!N3</f>
        <v>2024</v>
      </c>
      <c r="O3" s="233" t="str">
        <f>Model_별도!O3</f>
        <v>2024.2Q</v>
      </c>
      <c r="P3" s="232" t="str">
        <f>Model_별도!P3</f>
        <v>2025.2Q</v>
      </c>
      <c r="Q3" s="231" t="str">
        <f>Model_별도!Q3</f>
        <v>2025E</v>
      </c>
      <c r="R3" s="231" t="str">
        <f>Model_별도!R3</f>
        <v>2026E</v>
      </c>
      <c r="S3" s="231" t="str">
        <f>Model_별도!S3</f>
        <v>2027E</v>
      </c>
      <c r="T3" s="231"/>
      <c r="U3" s="231"/>
      <c r="W3" s="230" t="s">
        <v>445</v>
      </c>
      <c r="X3" s="230" t="s">
        <v>442</v>
      </c>
      <c r="Y3" s="230" t="s">
        <v>439</v>
      </c>
      <c r="Z3" s="230" t="s">
        <v>444</v>
      </c>
      <c r="AA3" s="230" t="s">
        <v>443</v>
      </c>
    </row>
    <row r="4" spans="2:27">
      <c r="B4" s="213" t="s">
        <v>442</v>
      </c>
      <c r="C4" s="91"/>
      <c r="D4" s="210">
        <f t="shared" ref="D4:S4" si="0">D22</f>
        <v>0</v>
      </c>
      <c r="E4" s="210">
        <f t="shared" si="0"/>
        <v>0</v>
      </c>
      <c r="F4" s="210">
        <f t="shared" si="0"/>
        <v>0</v>
      </c>
      <c r="G4" s="210">
        <f t="shared" si="0"/>
        <v>0</v>
      </c>
      <c r="H4" s="210">
        <f t="shared" si="0"/>
        <v>0</v>
      </c>
      <c r="I4" s="210">
        <f t="shared" si="0"/>
        <v>0</v>
      </c>
      <c r="J4" s="210">
        <f t="shared" si="0"/>
        <v>0</v>
      </c>
      <c r="K4" s="210">
        <f t="shared" si="0"/>
        <v>0</v>
      </c>
      <c r="L4" s="210">
        <f t="shared" si="0"/>
        <v>0</v>
      </c>
      <c r="M4" s="210">
        <f t="shared" si="0"/>
        <v>0</v>
      </c>
      <c r="N4" s="210">
        <f t="shared" si="0"/>
        <v>0</v>
      </c>
      <c r="O4" s="210">
        <f t="shared" si="0"/>
        <v>0</v>
      </c>
      <c r="P4" s="228">
        <f t="shared" si="0"/>
        <v>0</v>
      </c>
      <c r="Q4" s="210">
        <f t="shared" si="0"/>
        <v>1051</v>
      </c>
      <c r="R4" s="210">
        <f t="shared" si="0"/>
        <v>0</v>
      </c>
      <c r="S4" s="210">
        <f t="shared" si="0"/>
        <v>0</v>
      </c>
      <c r="T4" s="210"/>
      <c r="U4" s="210"/>
      <c r="V4" s="163"/>
      <c r="W4" s="227" t="s">
        <v>441</v>
      </c>
      <c r="X4" s="226">
        <f>L4</f>
        <v>0</v>
      </c>
      <c r="Y4" s="226">
        <f>N6</f>
        <v>0</v>
      </c>
      <c r="Z4" s="226">
        <f>N52</f>
        <v>0</v>
      </c>
      <c r="AA4" s="225" t="e">
        <f>N14/N131</f>
        <v>#DIV/0!</v>
      </c>
    </row>
    <row r="5" spans="2:27" s="152" customFormat="1">
      <c r="B5" s="224" t="s">
        <v>440</v>
      </c>
      <c r="D5" s="151"/>
      <c r="E5" s="151" t="e">
        <f t="shared" ref="E5:N5" si="1">E4/D4-1</f>
        <v>#DIV/0!</v>
      </c>
      <c r="F5" s="151" t="e">
        <f t="shared" si="1"/>
        <v>#DIV/0!</v>
      </c>
      <c r="G5" s="151" t="e">
        <f t="shared" si="1"/>
        <v>#DIV/0!</v>
      </c>
      <c r="H5" s="151" t="e">
        <f t="shared" si="1"/>
        <v>#DIV/0!</v>
      </c>
      <c r="I5" s="151" t="e">
        <f t="shared" si="1"/>
        <v>#DIV/0!</v>
      </c>
      <c r="J5" s="151" t="e">
        <f t="shared" si="1"/>
        <v>#DIV/0!</v>
      </c>
      <c r="K5" s="151" t="e">
        <f t="shared" si="1"/>
        <v>#DIV/0!</v>
      </c>
      <c r="L5" s="151" t="e">
        <f t="shared" si="1"/>
        <v>#DIV/0!</v>
      </c>
      <c r="M5" s="151" t="e">
        <f t="shared" si="1"/>
        <v>#DIV/0!</v>
      </c>
      <c r="N5" s="151" t="e">
        <f t="shared" si="1"/>
        <v>#DIV/0!</v>
      </c>
      <c r="O5" s="151"/>
      <c r="P5" s="223" t="e">
        <f>P4/O4-1</f>
        <v>#DIV/0!</v>
      </c>
      <c r="Q5" s="151" t="e">
        <f>Q4/N4-1</f>
        <v>#DIV/0!</v>
      </c>
      <c r="R5" s="151">
        <f>R4/Q4-1</f>
        <v>-1</v>
      </c>
      <c r="S5" s="151" t="e">
        <f>S4/R4-1</f>
        <v>#DIV/0!</v>
      </c>
      <c r="T5" s="151"/>
      <c r="U5" s="151"/>
    </row>
    <row r="6" spans="2:27">
      <c r="B6" s="213" t="s">
        <v>439</v>
      </c>
      <c r="C6" s="91"/>
      <c r="D6" s="210">
        <f t="shared" ref="D6:S6" si="2">D32</f>
        <v>0</v>
      </c>
      <c r="E6" s="210">
        <f t="shared" si="2"/>
        <v>0</v>
      </c>
      <c r="F6" s="210">
        <f t="shared" si="2"/>
        <v>0</v>
      </c>
      <c r="G6" s="210">
        <f t="shared" si="2"/>
        <v>0</v>
      </c>
      <c r="H6" s="211">
        <f t="shared" si="2"/>
        <v>0</v>
      </c>
      <c r="I6" s="211">
        <f t="shared" si="2"/>
        <v>0</v>
      </c>
      <c r="J6" s="211">
        <f t="shared" si="2"/>
        <v>0</v>
      </c>
      <c r="K6" s="211">
        <f t="shared" si="2"/>
        <v>0</v>
      </c>
      <c r="L6" s="211">
        <f t="shared" si="2"/>
        <v>0</v>
      </c>
      <c r="M6" s="211">
        <f t="shared" si="2"/>
        <v>0</v>
      </c>
      <c r="N6" s="211">
        <f t="shared" si="2"/>
        <v>0</v>
      </c>
      <c r="O6" s="211">
        <f t="shared" si="2"/>
        <v>0</v>
      </c>
      <c r="P6" s="212">
        <f t="shared" si="2"/>
        <v>0</v>
      </c>
      <c r="Q6" s="210">
        <f t="shared" si="2"/>
        <v>12</v>
      </c>
      <c r="R6" s="210">
        <f t="shared" si="2"/>
        <v>0</v>
      </c>
      <c r="S6" s="210">
        <f t="shared" si="2"/>
        <v>0</v>
      </c>
      <c r="T6" s="210"/>
      <c r="U6" s="210"/>
      <c r="V6" s="163"/>
      <c r="W6" s="227" t="s">
        <v>438</v>
      </c>
      <c r="X6" s="226">
        <f>M4</f>
        <v>0</v>
      </c>
      <c r="Y6" s="226">
        <f>M6</f>
        <v>0</v>
      </c>
      <c r="Z6" s="226">
        <f>M52</f>
        <v>0</v>
      </c>
      <c r="AA6" s="225" t="e">
        <f>M14/M131</f>
        <v>#DIV/0!</v>
      </c>
    </row>
    <row r="7" spans="2:27" s="152" customFormat="1">
      <c r="B7" s="224" t="s">
        <v>437</v>
      </c>
      <c r="D7" s="151" t="e">
        <f t="shared" ref="D7:S7" si="3">D6/D4</f>
        <v>#DIV/0!</v>
      </c>
      <c r="E7" s="151" t="e">
        <f t="shared" si="3"/>
        <v>#DIV/0!</v>
      </c>
      <c r="F7" s="151" t="e">
        <f t="shared" si="3"/>
        <v>#DIV/0!</v>
      </c>
      <c r="G7" s="151" t="e">
        <f t="shared" si="3"/>
        <v>#DIV/0!</v>
      </c>
      <c r="H7" s="151" t="e">
        <f t="shared" si="3"/>
        <v>#DIV/0!</v>
      </c>
      <c r="I7" s="151" t="e">
        <f t="shared" si="3"/>
        <v>#DIV/0!</v>
      </c>
      <c r="J7" s="151" t="e">
        <f t="shared" si="3"/>
        <v>#DIV/0!</v>
      </c>
      <c r="K7" s="151" t="e">
        <f t="shared" si="3"/>
        <v>#DIV/0!</v>
      </c>
      <c r="L7" s="151" t="e">
        <f t="shared" si="3"/>
        <v>#DIV/0!</v>
      </c>
      <c r="M7" s="151" t="e">
        <f t="shared" si="3"/>
        <v>#DIV/0!</v>
      </c>
      <c r="N7" s="151" t="e">
        <f t="shared" si="3"/>
        <v>#DIV/0!</v>
      </c>
      <c r="O7" s="151" t="e">
        <f t="shared" si="3"/>
        <v>#DIV/0!</v>
      </c>
      <c r="P7" s="223" t="e">
        <f t="shared" si="3"/>
        <v>#DIV/0!</v>
      </c>
      <c r="Q7" s="151">
        <f t="shared" si="3"/>
        <v>1.1417697431018078E-2</v>
      </c>
      <c r="R7" s="151" t="e">
        <f t="shared" si="3"/>
        <v>#DIV/0!</v>
      </c>
      <c r="S7" s="151" t="e">
        <f t="shared" si="3"/>
        <v>#DIV/0!</v>
      </c>
      <c r="T7" s="151"/>
      <c r="U7" s="151"/>
    </row>
    <row r="8" spans="2:27" s="91" customFormat="1">
      <c r="B8" s="213" t="s">
        <v>436</v>
      </c>
      <c r="D8" s="210">
        <f t="shared" ref="D8:S8" si="4">D52</f>
        <v>0</v>
      </c>
      <c r="E8" s="210">
        <f t="shared" si="4"/>
        <v>0</v>
      </c>
      <c r="F8" s="210">
        <f t="shared" si="4"/>
        <v>0</v>
      </c>
      <c r="G8" s="210">
        <f t="shared" si="4"/>
        <v>0</v>
      </c>
      <c r="H8" s="211">
        <f t="shared" si="4"/>
        <v>0</v>
      </c>
      <c r="I8" s="211">
        <f t="shared" si="4"/>
        <v>0</v>
      </c>
      <c r="J8" s="211">
        <f t="shared" si="4"/>
        <v>0</v>
      </c>
      <c r="K8" s="211">
        <f t="shared" si="4"/>
        <v>0</v>
      </c>
      <c r="L8" s="211">
        <f t="shared" si="4"/>
        <v>0</v>
      </c>
      <c r="M8" s="211">
        <f t="shared" si="4"/>
        <v>0</v>
      </c>
      <c r="N8" s="211">
        <f t="shared" si="4"/>
        <v>0</v>
      </c>
      <c r="O8" s="211">
        <f t="shared" si="4"/>
        <v>0</v>
      </c>
      <c r="P8" s="212">
        <f t="shared" si="4"/>
        <v>0</v>
      </c>
      <c r="Q8" s="210" t="e">
        <f t="shared" si="4"/>
        <v>#DIV/0!</v>
      </c>
      <c r="R8" s="210" t="e">
        <f t="shared" si="4"/>
        <v>#DIV/0!</v>
      </c>
      <c r="S8" s="210" t="e">
        <f t="shared" si="4"/>
        <v>#DIV/0!</v>
      </c>
      <c r="T8" s="210"/>
      <c r="U8" s="210"/>
      <c r="V8" s="209"/>
      <c r="W8" s="222"/>
      <c r="X8" s="221"/>
      <c r="Y8" s="221"/>
      <c r="Z8" s="221"/>
      <c r="AA8" s="220"/>
    </row>
    <row r="9" spans="2:27" s="91" customFormat="1">
      <c r="B9" s="213" t="s">
        <v>435</v>
      </c>
      <c r="D9" s="210">
        <f t="shared" ref="D9:S9" si="5">D250</f>
        <v>0</v>
      </c>
      <c r="E9" s="210">
        <f t="shared" si="5"/>
        <v>0</v>
      </c>
      <c r="F9" s="210">
        <f t="shared" si="5"/>
        <v>0</v>
      </c>
      <c r="G9" s="210">
        <f t="shared" si="5"/>
        <v>0</v>
      </c>
      <c r="H9" s="211">
        <f t="shared" si="5"/>
        <v>0</v>
      </c>
      <c r="I9" s="211">
        <f t="shared" si="5"/>
        <v>0</v>
      </c>
      <c r="J9" s="211">
        <f t="shared" si="5"/>
        <v>0</v>
      </c>
      <c r="K9" s="211">
        <f t="shared" si="5"/>
        <v>0</v>
      </c>
      <c r="L9" s="211">
        <f t="shared" si="5"/>
        <v>0</v>
      </c>
      <c r="M9" s="211">
        <f t="shared" si="5"/>
        <v>0</v>
      </c>
      <c r="N9" s="211">
        <f t="shared" si="5"/>
        <v>0</v>
      </c>
      <c r="O9" s="211">
        <f t="shared" si="5"/>
        <v>0</v>
      </c>
      <c r="P9" s="212">
        <f t="shared" si="5"/>
        <v>0</v>
      </c>
      <c r="Q9" s="210" t="e">
        <f t="shared" si="5"/>
        <v>#DIV/0!</v>
      </c>
      <c r="R9" s="210" t="e">
        <f t="shared" si="5"/>
        <v>#DIV/0!</v>
      </c>
      <c r="S9" s="210" t="e">
        <f t="shared" si="5"/>
        <v>#DIV/0!</v>
      </c>
      <c r="T9" s="210"/>
      <c r="U9" s="210"/>
      <c r="V9" s="209"/>
      <c r="W9" s="222" t="s">
        <v>434</v>
      </c>
      <c r="X9" s="221">
        <f>N4</f>
        <v>0</v>
      </c>
      <c r="Y9" s="221">
        <f>L6</f>
        <v>0</v>
      </c>
      <c r="Z9" s="221">
        <f>L52</f>
        <v>0</v>
      </c>
      <c r="AA9" s="220" t="e">
        <f>L14/L131</f>
        <v>#DIV/0!</v>
      </c>
    </row>
    <row r="10" spans="2:27" s="152" customFormat="1">
      <c r="B10" s="219" t="s">
        <v>433</v>
      </c>
      <c r="C10" s="218"/>
      <c r="D10" s="216" t="e">
        <f t="shared" ref="D10:S10" si="6">D9/D4</f>
        <v>#DIV/0!</v>
      </c>
      <c r="E10" s="216" t="e">
        <f t="shared" si="6"/>
        <v>#DIV/0!</v>
      </c>
      <c r="F10" s="216" t="e">
        <f t="shared" si="6"/>
        <v>#DIV/0!</v>
      </c>
      <c r="G10" s="216" t="e">
        <f t="shared" si="6"/>
        <v>#DIV/0!</v>
      </c>
      <c r="H10" s="216" t="e">
        <f t="shared" si="6"/>
        <v>#DIV/0!</v>
      </c>
      <c r="I10" s="216" t="e">
        <f t="shared" si="6"/>
        <v>#DIV/0!</v>
      </c>
      <c r="J10" s="216" t="e">
        <f t="shared" si="6"/>
        <v>#DIV/0!</v>
      </c>
      <c r="K10" s="216" t="e">
        <f t="shared" si="6"/>
        <v>#DIV/0!</v>
      </c>
      <c r="L10" s="216" t="e">
        <f t="shared" si="6"/>
        <v>#DIV/0!</v>
      </c>
      <c r="M10" s="216" t="e">
        <f t="shared" si="6"/>
        <v>#DIV/0!</v>
      </c>
      <c r="N10" s="216" t="e">
        <f t="shared" si="6"/>
        <v>#DIV/0!</v>
      </c>
      <c r="O10" s="216" t="e">
        <f t="shared" si="6"/>
        <v>#DIV/0!</v>
      </c>
      <c r="P10" s="217" t="e">
        <f t="shared" si="6"/>
        <v>#DIV/0!</v>
      </c>
      <c r="Q10" s="216" t="e">
        <f t="shared" si="6"/>
        <v>#DIV/0!</v>
      </c>
      <c r="R10" s="216" t="e">
        <f t="shared" si="6"/>
        <v>#DIV/0!</v>
      </c>
      <c r="S10" s="216" t="e">
        <f t="shared" si="6"/>
        <v>#DIV/0!</v>
      </c>
      <c r="T10" s="216"/>
      <c r="U10" s="216"/>
    </row>
    <row r="11" spans="2:27">
      <c r="B11" s="200" t="s">
        <v>432</v>
      </c>
      <c r="D11" s="161">
        <f t="shared" ref="D11:S11" si="7">D97</f>
        <v>0</v>
      </c>
      <c r="E11" s="161">
        <f t="shared" si="7"/>
        <v>0</v>
      </c>
      <c r="F11" s="161">
        <f t="shared" si="7"/>
        <v>0</v>
      </c>
      <c r="G11" s="161">
        <f t="shared" si="7"/>
        <v>0</v>
      </c>
      <c r="H11" s="161">
        <f t="shared" si="7"/>
        <v>0</v>
      </c>
      <c r="I11" s="161">
        <f t="shared" si="7"/>
        <v>0</v>
      </c>
      <c r="J11" s="161">
        <f t="shared" si="7"/>
        <v>0</v>
      </c>
      <c r="K11" s="161">
        <f t="shared" si="7"/>
        <v>0</v>
      </c>
      <c r="L11" s="161">
        <f t="shared" si="7"/>
        <v>0</v>
      </c>
      <c r="M11" s="161">
        <f t="shared" si="7"/>
        <v>0</v>
      </c>
      <c r="N11" s="161">
        <f t="shared" si="7"/>
        <v>0</v>
      </c>
      <c r="O11" s="161">
        <f t="shared" si="7"/>
        <v>0</v>
      </c>
      <c r="P11" s="215">
        <f t="shared" si="7"/>
        <v>0</v>
      </c>
      <c r="Q11" s="161" t="e">
        <f t="shared" si="7"/>
        <v>#DIV/0!</v>
      </c>
      <c r="R11" s="161" t="e">
        <f t="shared" si="7"/>
        <v>#DIV/0!</v>
      </c>
      <c r="S11" s="161" t="e">
        <f t="shared" si="7"/>
        <v>#DIV/0!</v>
      </c>
      <c r="T11" s="161"/>
      <c r="U11" s="161"/>
      <c r="V11" s="163"/>
    </row>
    <row r="12" spans="2:27">
      <c r="B12" s="206" t="s">
        <v>431</v>
      </c>
      <c r="C12" s="205"/>
      <c r="D12" s="202">
        <f t="shared" ref="D12:S12" si="8">D82+D84+D85</f>
        <v>0</v>
      </c>
      <c r="E12" s="202">
        <f t="shared" si="8"/>
        <v>0</v>
      </c>
      <c r="F12" s="202">
        <f t="shared" si="8"/>
        <v>0</v>
      </c>
      <c r="G12" s="202">
        <f t="shared" si="8"/>
        <v>0</v>
      </c>
      <c r="H12" s="202">
        <f t="shared" si="8"/>
        <v>0</v>
      </c>
      <c r="I12" s="202">
        <f t="shared" si="8"/>
        <v>0</v>
      </c>
      <c r="J12" s="202">
        <f t="shared" si="8"/>
        <v>0</v>
      </c>
      <c r="K12" s="202">
        <f t="shared" si="8"/>
        <v>0</v>
      </c>
      <c r="L12" s="202">
        <f t="shared" si="8"/>
        <v>0</v>
      </c>
      <c r="M12" s="202">
        <f t="shared" si="8"/>
        <v>0</v>
      </c>
      <c r="N12" s="202">
        <f t="shared" si="8"/>
        <v>0</v>
      </c>
      <c r="O12" s="202">
        <f t="shared" si="8"/>
        <v>0</v>
      </c>
      <c r="P12" s="214">
        <f t="shared" si="8"/>
        <v>0</v>
      </c>
      <c r="Q12" s="202">
        <f t="shared" si="8"/>
        <v>0</v>
      </c>
      <c r="R12" s="202">
        <f t="shared" si="8"/>
        <v>0</v>
      </c>
      <c r="S12" s="202">
        <f t="shared" si="8"/>
        <v>0</v>
      </c>
      <c r="T12" s="202"/>
      <c r="U12" s="202"/>
      <c r="V12" s="163"/>
    </row>
    <row r="13" spans="2:27" outlineLevel="1">
      <c r="B13" s="200" t="s">
        <v>430</v>
      </c>
      <c r="D13" s="161">
        <f t="shared" ref="D13:S13" si="9">D105+D114</f>
        <v>0</v>
      </c>
      <c r="E13" s="161">
        <f t="shared" si="9"/>
        <v>0</v>
      </c>
      <c r="F13" s="161">
        <f t="shared" si="9"/>
        <v>0</v>
      </c>
      <c r="G13" s="161">
        <f t="shared" si="9"/>
        <v>0</v>
      </c>
      <c r="H13" s="208">
        <f t="shared" si="9"/>
        <v>0</v>
      </c>
      <c r="I13" s="208">
        <f t="shared" si="9"/>
        <v>0</v>
      </c>
      <c r="J13" s="208">
        <f t="shared" si="9"/>
        <v>0</v>
      </c>
      <c r="K13" s="208">
        <f t="shared" si="9"/>
        <v>0</v>
      </c>
      <c r="L13" s="208">
        <f t="shared" si="9"/>
        <v>0</v>
      </c>
      <c r="M13" s="208">
        <f t="shared" si="9"/>
        <v>0</v>
      </c>
      <c r="N13" s="208">
        <f t="shared" si="9"/>
        <v>0</v>
      </c>
      <c r="O13" s="208">
        <f t="shared" si="9"/>
        <v>0</v>
      </c>
      <c r="P13" s="207">
        <f t="shared" si="9"/>
        <v>0</v>
      </c>
      <c r="Q13" s="161">
        <f t="shared" si="9"/>
        <v>200</v>
      </c>
      <c r="R13" s="161">
        <f t="shared" si="9"/>
        <v>200</v>
      </c>
      <c r="S13" s="161">
        <f t="shared" si="9"/>
        <v>200</v>
      </c>
      <c r="T13" s="161"/>
      <c r="U13" s="161"/>
      <c r="V13" s="163"/>
    </row>
    <row r="14" spans="2:27" s="91" customFormat="1">
      <c r="B14" s="213" t="s">
        <v>429</v>
      </c>
      <c r="D14" s="210">
        <f t="shared" ref="D14:S14" si="10">D105+D114-D62-D63-D90</f>
        <v>0</v>
      </c>
      <c r="E14" s="210">
        <f t="shared" si="10"/>
        <v>0</v>
      </c>
      <c r="F14" s="210">
        <f t="shared" si="10"/>
        <v>0</v>
      </c>
      <c r="G14" s="210">
        <f t="shared" si="10"/>
        <v>0</v>
      </c>
      <c r="H14" s="211">
        <f t="shared" si="10"/>
        <v>0</v>
      </c>
      <c r="I14" s="211">
        <f t="shared" si="10"/>
        <v>0</v>
      </c>
      <c r="J14" s="211">
        <f t="shared" si="10"/>
        <v>0</v>
      </c>
      <c r="K14" s="211">
        <f t="shared" si="10"/>
        <v>0</v>
      </c>
      <c r="L14" s="211">
        <f t="shared" si="10"/>
        <v>0</v>
      </c>
      <c r="M14" s="211">
        <f t="shared" si="10"/>
        <v>0</v>
      </c>
      <c r="N14" s="211">
        <f t="shared" si="10"/>
        <v>0</v>
      </c>
      <c r="O14" s="211">
        <f t="shared" si="10"/>
        <v>0</v>
      </c>
      <c r="P14" s="212">
        <f t="shared" si="10"/>
        <v>0</v>
      </c>
      <c r="Q14" s="211" t="e">
        <f t="shared" si="10"/>
        <v>#DIV/0!</v>
      </c>
      <c r="R14" s="211" t="e">
        <f t="shared" si="10"/>
        <v>#DIV/0!</v>
      </c>
      <c r="S14" s="211" t="e">
        <f t="shared" si="10"/>
        <v>#DIV/0!</v>
      </c>
      <c r="T14" s="211"/>
      <c r="U14" s="210"/>
      <c r="V14" s="209"/>
    </row>
    <row r="15" spans="2:27">
      <c r="B15" s="200" t="s">
        <v>428</v>
      </c>
      <c r="D15" s="198">
        <f t="shared" ref="D15:S15" si="11">D169</f>
        <v>0</v>
      </c>
      <c r="E15" s="198">
        <f t="shared" si="11"/>
        <v>0</v>
      </c>
      <c r="F15" s="198">
        <f t="shared" si="11"/>
        <v>0</v>
      </c>
      <c r="G15" s="198">
        <f t="shared" si="11"/>
        <v>0</v>
      </c>
      <c r="H15" s="208">
        <f t="shared" si="11"/>
        <v>0</v>
      </c>
      <c r="I15" s="208">
        <f t="shared" si="11"/>
        <v>0</v>
      </c>
      <c r="J15" s="208">
        <f t="shared" si="11"/>
        <v>0</v>
      </c>
      <c r="K15" s="208">
        <f t="shared" si="11"/>
        <v>0</v>
      </c>
      <c r="L15" s="208">
        <f t="shared" si="11"/>
        <v>0</v>
      </c>
      <c r="M15" s="208">
        <f t="shared" si="11"/>
        <v>0</v>
      </c>
      <c r="N15" s="208">
        <f t="shared" si="11"/>
        <v>0</v>
      </c>
      <c r="O15" s="208">
        <f t="shared" si="11"/>
        <v>0</v>
      </c>
      <c r="P15" s="207">
        <f t="shared" si="11"/>
        <v>0</v>
      </c>
      <c r="Q15" s="161" t="e">
        <f t="shared" si="11"/>
        <v>#DIV/0!</v>
      </c>
      <c r="R15" s="161" t="e">
        <f t="shared" si="11"/>
        <v>#DIV/0!</v>
      </c>
      <c r="S15" s="161" t="e">
        <f t="shared" si="11"/>
        <v>#DIV/0!</v>
      </c>
      <c r="T15" s="198"/>
      <c r="U15" s="198"/>
    </row>
    <row r="16" spans="2:27">
      <c r="B16" s="206" t="s">
        <v>427</v>
      </c>
      <c r="C16" s="205"/>
      <c r="D16" s="201">
        <f t="shared" ref="D16:S16" si="12">D170+D171</f>
        <v>0</v>
      </c>
      <c r="E16" s="201">
        <f t="shared" si="12"/>
        <v>0</v>
      </c>
      <c r="F16" s="201">
        <f t="shared" si="12"/>
        <v>0</v>
      </c>
      <c r="G16" s="201">
        <f t="shared" si="12"/>
        <v>0</v>
      </c>
      <c r="H16" s="204">
        <f t="shared" si="12"/>
        <v>0</v>
      </c>
      <c r="I16" s="204">
        <f t="shared" si="12"/>
        <v>0</v>
      </c>
      <c r="J16" s="204">
        <f t="shared" si="12"/>
        <v>0</v>
      </c>
      <c r="K16" s="204">
        <f t="shared" si="12"/>
        <v>0</v>
      </c>
      <c r="L16" s="204">
        <f t="shared" si="12"/>
        <v>0</v>
      </c>
      <c r="M16" s="204">
        <f t="shared" si="12"/>
        <v>0</v>
      </c>
      <c r="N16" s="204">
        <f t="shared" si="12"/>
        <v>0</v>
      </c>
      <c r="O16" s="204">
        <f t="shared" si="12"/>
        <v>0</v>
      </c>
      <c r="P16" s="203">
        <f t="shared" si="12"/>
        <v>0</v>
      </c>
      <c r="Q16" s="202" t="e">
        <f t="shared" si="12"/>
        <v>#DIV/0!</v>
      </c>
      <c r="R16" s="202" t="e">
        <f t="shared" si="12"/>
        <v>#DIV/0!</v>
      </c>
      <c r="S16" s="202" t="e">
        <f t="shared" si="12"/>
        <v>#DIV/0!</v>
      </c>
      <c r="T16" s="201"/>
      <c r="U16" s="201"/>
    </row>
    <row r="17" spans="2:25">
      <c r="B17" s="200" t="s">
        <v>426</v>
      </c>
      <c r="D17" s="198" t="e">
        <f t="shared" ref="D17:N17" si="13">D14/D9</f>
        <v>#DIV/0!</v>
      </c>
      <c r="E17" s="198" t="e">
        <f t="shared" si="13"/>
        <v>#DIV/0!</v>
      </c>
      <c r="F17" s="198" t="e">
        <f t="shared" si="13"/>
        <v>#DIV/0!</v>
      </c>
      <c r="G17" s="198" t="e">
        <f t="shared" si="13"/>
        <v>#DIV/0!</v>
      </c>
      <c r="H17" s="198" t="e">
        <f t="shared" si="13"/>
        <v>#DIV/0!</v>
      </c>
      <c r="I17" s="198" t="e">
        <f t="shared" si="13"/>
        <v>#DIV/0!</v>
      </c>
      <c r="J17" s="198" t="e">
        <f t="shared" si="13"/>
        <v>#DIV/0!</v>
      </c>
      <c r="K17" s="198" t="e">
        <f t="shared" si="13"/>
        <v>#DIV/0!</v>
      </c>
      <c r="L17" s="198" t="e">
        <f t="shared" si="13"/>
        <v>#DIV/0!</v>
      </c>
      <c r="M17" s="198" t="e">
        <f t="shared" si="13"/>
        <v>#DIV/0!</v>
      </c>
      <c r="N17" s="198" t="e">
        <f t="shared" si="13"/>
        <v>#DIV/0!</v>
      </c>
      <c r="O17" s="198" t="e">
        <f>O14/(O9*IF(RIGHT(O$3,2)="1Q",4,IF(RIGHT(O$3,2)="2Q",2,IF(RIGHT(O$3,2)="3Q",4/3,"0"))))</f>
        <v>#DIV/0!</v>
      </c>
      <c r="P17" s="199" t="e">
        <f>P14/(P9*IF(RIGHT(P$3,2)="1Q",4,IF(RIGHT(P$3,2)="2Q",2,IF(RIGHT(P$3,2)="3Q",4/3,"0"))))</f>
        <v>#DIV/0!</v>
      </c>
      <c r="Q17" s="198" t="e">
        <f>Q14/Q9</f>
        <v>#DIV/0!</v>
      </c>
      <c r="R17" s="198" t="e">
        <f>R14/R9</f>
        <v>#DIV/0!</v>
      </c>
      <c r="S17" s="198" t="e">
        <f>S14/S9</f>
        <v>#DIV/0!</v>
      </c>
      <c r="T17" s="198"/>
      <c r="U17" s="198"/>
    </row>
    <row r="18" spans="2:25" ht="15" thickBot="1">
      <c r="B18" s="196" t="s">
        <v>425</v>
      </c>
      <c r="C18" s="195"/>
      <c r="D18" s="194" t="e">
        <f t="shared" ref="D18:S18" si="14">D123/D131</f>
        <v>#DIV/0!</v>
      </c>
      <c r="E18" s="194" t="e">
        <f t="shared" si="14"/>
        <v>#DIV/0!</v>
      </c>
      <c r="F18" s="194" t="e">
        <f t="shared" si="14"/>
        <v>#DIV/0!</v>
      </c>
      <c r="G18" s="194" t="e">
        <f t="shared" si="14"/>
        <v>#DIV/0!</v>
      </c>
      <c r="H18" s="194" t="e">
        <f t="shared" si="14"/>
        <v>#DIV/0!</v>
      </c>
      <c r="I18" s="194" t="e">
        <f t="shared" si="14"/>
        <v>#DIV/0!</v>
      </c>
      <c r="J18" s="194" t="e">
        <f t="shared" si="14"/>
        <v>#DIV/0!</v>
      </c>
      <c r="K18" s="194" t="e">
        <f t="shared" si="14"/>
        <v>#DIV/0!</v>
      </c>
      <c r="L18" s="194" t="e">
        <f t="shared" si="14"/>
        <v>#DIV/0!</v>
      </c>
      <c r="M18" s="194" t="e">
        <f t="shared" si="14"/>
        <v>#DIV/0!</v>
      </c>
      <c r="N18" s="194" t="e">
        <f t="shared" si="14"/>
        <v>#DIV/0!</v>
      </c>
      <c r="O18" s="194" t="e">
        <f t="shared" si="14"/>
        <v>#DIV/0!</v>
      </c>
      <c r="P18" s="193" t="e">
        <f t="shared" si="14"/>
        <v>#DIV/0!</v>
      </c>
      <c r="Q18" s="197" t="e">
        <f t="shared" si="14"/>
        <v>#DIV/0!</v>
      </c>
      <c r="R18" s="197" t="e">
        <f t="shared" si="14"/>
        <v>#DIV/0!</v>
      </c>
      <c r="S18" s="197" t="e">
        <f t="shared" si="14"/>
        <v>#DIV/0!</v>
      </c>
      <c r="T18" s="197"/>
      <c r="U18" s="197"/>
    </row>
    <row r="19" spans="2:25" ht="15" outlineLevel="1" thickBot="1">
      <c r="B19" s="196" t="s">
        <v>424</v>
      </c>
      <c r="C19" s="195"/>
      <c r="D19" s="194" t="e">
        <f t="shared" ref="D19:S19" si="15">(D105+D114)/D97</f>
        <v>#DIV/0!</v>
      </c>
      <c r="E19" s="194" t="e">
        <f t="shared" si="15"/>
        <v>#DIV/0!</v>
      </c>
      <c r="F19" s="194" t="e">
        <f t="shared" si="15"/>
        <v>#DIV/0!</v>
      </c>
      <c r="G19" s="194" t="e">
        <f t="shared" si="15"/>
        <v>#DIV/0!</v>
      </c>
      <c r="H19" s="194" t="e">
        <f t="shared" si="15"/>
        <v>#DIV/0!</v>
      </c>
      <c r="I19" s="194" t="e">
        <f t="shared" si="15"/>
        <v>#DIV/0!</v>
      </c>
      <c r="J19" s="194" t="e">
        <f t="shared" si="15"/>
        <v>#DIV/0!</v>
      </c>
      <c r="K19" s="194" t="e">
        <f t="shared" si="15"/>
        <v>#DIV/0!</v>
      </c>
      <c r="L19" s="194" t="e">
        <f t="shared" si="15"/>
        <v>#DIV/0!</v>
      </c>
      <c r="M19" s="194" t="e">
        <f t="shared" si="15"/>
        <v>#DIV/0!</v>
      </c>
      <c r="N19" s="194" t="e">
        <f t="shared" si="15"/>
        <v>#DIV/0!</v>
      </c>
      <c r="O19" s="194" t="e">
        <f t="shared" si="15"/>
        <v>#DIV/0!</v>
      </c>
      <c r="P19" s="193" t="e">
        <f t="shared" si="15"/>
        <v>#DIV/0!</v>
      </c>
      <c r="Q19" s="192" t="e">
        <f t="shared" si="15"/>
        <v>#DIV/0!</v>
      </c>
      <c r="R19" s="192" t="e">
        <f t="shared" si="15"/>
        <v>#DIV/0!</v>
      </c>
      <c r="S19" s="192" t="e">
        <f t="shared" si="15"/>
        <v>#DIV/0!</v>
      </c>
      <c r="T19" s="192"/>
      <c r="U19" s="192"/>
      <c r="W19" s="59"/>
      <c r="X19" s="59"/>
    </row>
    <row r="20" spans="2:25">
      <c r="D20" s="178"/>
      <c r="E20" s="178"/>
      <c r="F20" s="178"/>
      <c r="G20" s="178"/>
      <c r="H20" s="178"/>
      <c r="I20" s="178"/>
      <c r="J20" s="178"/>
      <c r="K20" s="178"/>
      <c r="L20" s="178"/>
      <c r="M20" s="186"/>
      <c r="N20" s="186"/>
      <c r="O20" s="186"/>
      <c r="P20" s="185"/>
      <c r="Q20" s="178"/>
      <c r="R20" s="178"/>
      <c r="S20" s="178"/>
      <c r="T20" s="178"/>
      <c r="U20" s="178"/>
    </row>
    <row r="21" spans="2:25">
      <c r="B21" s="68" t="s">
        <v>423</v>
      </c>
      <c r="C21" s="68"/>
      <c r="D21" s="73" t="str">
        <f t="shared" ref="D21:S21" si="16">D$3</f>
        <v>2014</v>
      </c>
      <c r="E21" s="73">
        <f t="shared" si="16"/>
        <v>2015</v>
      </c>
      <c r="F21" s="73">
        <f t="shared" si="16"/>
        <v>2016</v>
      </c>
      <c r="G21" s="73">
        <f t="shared" si="16"/>
        <v>2017</v>
      </c>
      <c r="H21" s="71">
        <f t="shared" si="16"/>
        <v>2018</v>
      </c>
      <c r="I21" s="71">
        <f t="shared" si="16"/>
        <v>2019</v>
      </c>
      <c r="J21" s="71">
        <f t="shared" si="16"/>
        <v>2020</v>
      </c>
      <c r="K21" s="71">
        <f t="shared" si="16"/>
        <v>2021</v>
      </c>
      <c r="L21" s="71">
        <f t="shared" si="16"/>
        <v>2022</v>
      </c>
      <c r="M21" s="71">
        <f t="shared" si="16"/>
        <v>2023</v>
      </c>
      <c r="N21" s="71">
        <f t="shared" si="16"/>
        <v>2024</v>
      </c>
      <c r="O21" s="71" t="str">
        <f t="shared" si="16"/>
        <v>2024.2Q</v>
      </c>
      <c r="P21" s="72" t="str">
        <f t="shared" si="16"/>
        <v>2025.2Q</v>
      </c>
      <c r="Q21" s="71" t="str">
        <f t="shared" si="16"/>
        <v>2025E</v>
      </c>
      <c r="R21" s="71" t="str">
        <f t="shared" si="16"/>
        <v>2026E</v>
      </c>
      <c r="S21" s="71" t="str">
        <f t="shared" si="16"/>
        <v>2027E</v>
      </c>
      <c r="T21" s="71"/>
      <c r="U21" s="71"/>
    </row>
    <row r="22" spans="2:25" outlineLevel="1">
      <c r="B22" s="80" t="s">
        <v>422</v>
      </c>
      <c r="C22" s="80" t="s">
        <v>421</v>
      </c>
      <c r="D22" s="191">
        <f>IFERROR(VLOOKUP($C22,FS_연결!$A:$Z,D$2,FALSE),0)</f>
        <v>0</v>
      </c>
      <c r="E22" s="191">
        <f>IFERROR(VLOOKUP($C22,FS_연결!$A:$Z,E$2,FALSE),0)</f>
        <v>0</v>
      </c>
      <c r="F22" s="191">
        <f>IFERROR(VLOOKUP($C22,FS_연결!$A:$Z,F$2,FALSE),0)</f>
        <v>0</v>
      </c>
      <c r="G22" s="191">
        <f>IFERROR(VLOOKUP($C22,FS_연결!$A:$Z,G$2,FALSE),0)</f>
        <v>0</v>
      </c>
      <c r="H22" s="191">
        <f>IFERROR(VLOOKUP($C22,FS_연결!$A:$Z,H$2,FALSE),0)</f>
        <v>0</v>
      </c>
      <c r="I22" s="191">
        <f>IFERROR(VLOOKUP($C22,FS_연결!$A:$Z,I$2,FALSE),0)</f>
        <v>0</v>
      </c>
      <c r="J22" s="191">
        <f>IFERROR(VLOOKUP($C22,FS_연결!$A:$Z,J$2,FALSE),0)</f>
        <v>0</v>
      </c>
      <c r="K22" s="191">
        <f>IFERROR(VLOOKUP($C22,FS_연결!$A:$Z,K$2,FALSE),0)</f>
        <v>0</v>
      </c>
      <c r="L22" s="191">
        <f>IFERROR(VLOOKUP($C22,FS_연결!$A:$Z,L$2,FALSE),0)</f>
        <v>0</v>
      </c>
      <c r="M22" s="190">
        <f>IFERROR(VLOOKUP($C22,FS_연결!$A:$AL,M$2,FALSE),0)</f>
        <v>0</v>
      </c>
      <c r="N22" s="190">
        <f>IFERROR(VLOOKUP($C22,FS_연결!$A:$AL,N$2,FALSE),0)</f>
        <v>0</v>
      </c>
      <c r="O22" s="190">
        <f>IFERROR(VLOOKUP($C22,'FS_연결(분기누적)'!$A:$BS,O$2,FALSE),0)</f>
        <v>0</v>
      </c>
      <c r="P22" s="189">
        <f>IFERROR(VLOOKUP($C22,'FS_연결(분기누적)'!$A:$BS,P$2,FALSE),0)</f>
        <v>0</v>
      </c>
      <c r="Q22" s="188">
        <f>컨센!F15/100000</f>
        <v>1051</v>
      </c>
      <c r="R22" s="180">
        <f>컨센!G15/100000</f>
        <v>0</v>
      </c>
      <c r="S22" s="180">
        <f>컨센!H15/100000</f>
        <v>0</v>
      </c>
      <c r="T22" s="180"/>
      <c r="U22" s="180"/>
    </row>
    <row r="23" spans="2:25" outlineLevel="1">
      <c r="B23" s="152" t="s">
        <v>420</v>
      </c>
      <c r="C23" s="152" t="s">
        <v>49</v>
      </c>
      <c r="D23" s="187" t="s">
        <v>26</v>
      </c>
      <c r="E23" s="149" t="e">
        <f t="shared" ref="E23:N23" si="17">E22/D22-1</f>
        <v>#DIV/0!</v>
      </c>
      <c r="F23" s="149" t="e">
        <f t="shared" si="17"/>
        <v>#DIV/0!</v>
      </c>
      <c r="G23" s="149" t="e">
        <f t="shared" si="17"/>
        <v>#DIV/0!</v>
      </c>
      <c r="H23" s="149" t="e">
        <f t="shared" si="17"/>
        <v>#DIV/0!</v>
      </c>
      <c r="I23" s="149" t="e">
        <f t="shared" si="17"/>
        <v>#DIV/0!</v>
      </c>
      <c r="J23" s="149" t="e">
        <f t="shared" si="17"/>
        <v>#DIV/0!</v>
      </c>
      <c r="K23" s="149" t="e">
        <f t="shared" si="17"/>
        <v>#DIV/0!</v>
      </c>
      <c r="L23" s="149" t="e">
        <f t="shared" si="17"/>
        <v>#DIV/0!</v>
      </c>
      <c r="M23" s="149" t="e">
        <f t="shared" si="17"/>
        <v>#DIV/0!</v>
      </c>
      <c r="N23" s="149" t="e">
        <f t="shared" si="17"/>
        <v>#DIV/0!</v>
      </c>
      <c r="O23" s="149"/>
      <c r="P23" s="167" t="e">
        <f>P22/O22-1</f>
        <v>#DIV/0!</v>
      </c>
      <c r="Q23" s="166" t="e">
        <f>Q22/N22-1</f>
        <v>#DIV/0!</v>
      </c>
      <c r="R23" s="166">
        <f>R22/Q22-1</f>
        <v>-1</v>
      </c>
      <c r="S23" s="166" t="e">
        <f>S22/R22-1</f>
        <v>#DIV/0!</v>
      </c>
      <c r="T23" s="166"/>
      <c r="U23" s="166"/>
      <c r="V23" s="163"/>
    </row>
    <row r="24" spans="2:25" outlineLevel="1">
      <c r="B24" s="31" t="s">
        <v>419</v>
      </c>
      <c r="C24" s="31" t="s">
        <v>418</v>
      </c>
      <c r="D24" s="178">
        <f>IFERROR(VLOOKUP($C24,FS_연결!$A:$Z,D$2,FALSE),0)</f>
        <v>0</v>
      </c>
      <c r="E24" s="178">
        <f>IFERROR(VLOOKUP($C24,FS_연결!$A:$Z,E$2,FALSE),0)</f>
        <v>0</v>
      </c>
      <c r="F24" s="178">
        <f>IFERROR(VLOOKUP($C24,FS_연결!$A:$Z,F$2,FALSE),0)</f>
        <v>0</v>
      </c>
      <c r="G24" s="178">
        <f>IFERROR(VLOOKUP($C24,FS_연결!$A:$Z,G$2,FALSE),0)</f>
        <v>0</v>
      </c>
      <c r="H24" s="178">
        <f>IFERROR(VLOOKUP($C24,FS_연결!$A:$Z,H$2,FALSE),0)</f>
        <v>0</v>
      </c>
      <c r="I24" s="178">
        <f>IFERROR(VLOOKUP($C24,FS_연결!$A:$Z,I$2,FALSE),0)</f>
        <v>0</v>
      </c>
      <c r="J24" s="178">
        <f>IFERROR(VLOOKUP($C24,FS_연결!$A:$Z,J$2,FALSE),0)</f>
        <v>0</v>
      </c>
      <c r="K24" s="178">
        <f>IFERROR(VLOOKUP($C24,FS_연결!$A:$Z,K$2,FALSE),0)</f>
        <v>0</v>
      </c>
      <c r="L24" s="178">
        <f>IFERROR(VLOOKUP($C24,FS_연결!$A:$Z,L$2,FALSE),0)</f>
        <v>0</v>
      </c>
      <c r="M24" s="186">
        <f>IFERROR(VLOOKUP($C24,FS_연결!$A:$AL,M$2,FALSE),0)</f>
        <v>0</v>
      </c>
      <c r="N24" s="186">
        <f>IFERROR(VLOOKUP($C24,FS_연결!$A:$AL,N$2,FALSE),0)</f>
        <v>0</v>
      </c>
      <c r="O24" s="186">
        <f>IFERROR(VLOOKUP($C24,'FS_연결(분기누적)'!$A:$BS,O$2,FALSE),0)</f>
        <v>0</v>
      </c>
      <c r="P24" s="185">
        <f>IFERROR(VLOOKUP($C24,'FS_연결(분기누적)'!$A:$BS,P$2,FALSE),0)</f>
        <v>0</v>
      </c>
      <c r="Q24" s="178" t="e">
        <f>Q22*Q25</f>
        <v>#DIV/0!</v>
      </c>
      <c r="R24" s="184" t="e">
        <f>R22*R25</f>
        <v>#DIV/0!</v>
      </c>
      <c r="S24" s="178" t="e">
        <f>S22*S25</f>
        <v>#DIV/0!</v>
      </c>
      <c r="T24" s="178"/>
      <c r="U24" s="178"/>
      <c r="W24" s="82"/>
      <c r="X24" s="82"/>
      <c r="Y24" s="82"/>
    </row>
    <row r="25" spans="2:25" outlineLevel="1">
      <c r="B25" s="152" t="s">
        <v>417</v>
      </c>
      <c r="C25" s="152" t="s">
        <v>49</v>
      </c>
      <c r="D25" s="149" t="e">
        <f t="shared" ref="D25:P25" si="18">D24/D22</f>
        <v>#DIV/0!</v>
      </c>
      <c r="E25" s="149" t="e">
        <f t="shared" si="18"/>
        <v>#DIV/0!</v>
      </c>
      <c r="F25" s="149" t="e">
        <f t="shared" si="18"/>
        <v>#DIV/0!</v>
      </c>
      <c r="G25" s="149" t="e">
        <f t="shared" si="18"/>
        <v>#DIV/0!</v>
      </c>
      <c r="H25" s="149" t="e">
        <f t="shared" si="18"/>
        <v>#DIV/0!</v>
      </c>
      <c r="I25" s="149" t="e">
        <f t="shared" si="18"/>
        <v>#DIV/0!</v>
      </c>
      <c r="J25" s="149" t="e">
        <f t="shared" si="18"/>
        <v>#DIV/0!</v>
      </c>
      <c r="K25" s="149" t="e">
        <f t="shared" si="18"/>
        <v>#DIV/0!</v>
      </c>
      <c r="L25" s="149" t="e">
        <f t="shared" si="18"/>
        <v>#DIV/0!</v>
      </c>
      <c r="M25" s="149" t="e">
        <f t="shared" si="18"/>
        <v>#DIV/0!</v>
      </c>
      <c r="N25" s="149" t="e">
        <f t="shared" si="18"/>
        <v>#DIV/0!</v>
      </c>
      <c r="O25" s="149" t="e">
        <f t="shared" si="18"/>
        <v>#DIV/0!</v>
      </c>
      <c r="P25" s="167" t="e">
        <f t="shared" si="18"/>
        <v>#DIV/0!</v>
      </c>
      <c r="Q25" s="149" t="e">
        <f>N25</f>
        <v>#DIV/0!</v>
      </c>
      <c r="R25" s="149" t="e">
        <f>Q25-0.002</f>
        <v>#DIV/0!</v>
      </c>
      <c r="S25" s="149" t="e">
        <f>R25-0.002</f>
        <v>#DIV/0!</v>
      </c>
      <c r="T25" s="149"/>
      <c r="U25" s="149"/>
    </row>
    <row r="26" spans="2:25" outlineLevel="1">
      <c r="B26" s="80" t="s">
        <v>416</v>
      </c>
      <c r="C26" s="80"/>
      <c r="D26" s="180">
        <f t="shared" ref="D26:S26" si="19">D22-D24</f>
        <v>0</v>
      </c>
      <c r="E26" s="180">
        <f t="shared" si="19"/>
        <v>0</v>
      </c>
      <c r="F26" s="180">
        <f t="shared" si="19"/>
        <v>0</v>
      </c>
      <c r="G26" s="180">
        <f t="shared" si="19"/>
        <v>0</v>
      </c>
      <c r="H26" s="180">
        <f t="shared" si="19"/>
        <v>0</v>
      </c>
      <c r="I26" s="180">
        <f t="shared" si="19"/>
        <v>0</v>
      </c>
      <c r="J26" s="180">
        <f t="shared" si="19"/>
        <v>0</v>
      </c>
      <c r="K26" s="180">
        <f t="shared" si="19"/>
        <v>0</v>
      </c>
      <c r="L26" s="180">
        <f t="shared" si="19"/>
        <v>0</v>
      </c>
      <c r="M26" s="77">
        <f t="shared" si="19"/>
        <v>0</v>
      </c>
      <c r="N26" s="77">
        <f t="shared" si="19"/>
        <v>0</v>
      </c>
      <c r="O26" s="77">
        <f t="shared" si="19"/>
        <v>0</v>
      </c>
      <c r="P26" s="76">
        <f t="shared" si="19"/>
        <v>0</v>
      </c>
      <c r="Q26" s="75" t="e">
        <f t="shared" si="19"/>
        <v>#DIV/0!</v>
      </c>
      <c r="R26" s="75" t="e">
        <f t="shared" si="19"/>
        <v>#DIV/0!</v>
      </c>
      <c r="S26" s="75" t="e">
        <f t="shared" si="19"/>
        <v>#DIV/0!</v>
      </c>
      <c r="T26" s="75"/>
      <c r="U26" s="180"/>
    </row>
    <row r="27" spans="2:25" outlineLevel="1">
      <c r="B27" s="152" t="s">
        <v>415</v>
      </c>
      <c r="C27" s="152" t="s">
        <v>49</v>
      </c>
      <c r="D27" s="149" t="e">
        <f t="shared" ref="D27:S27" si="20">D26/D22</f>
        <v>#DIV/0!</v>
      </c>
      <c r="E27" s="149" t="e">
        <f t="shared" si="20"/>
        <v>#DIV/0!</v>
      </c>
      <c r="F27" s="149" t="e">
        <f t="shared" si="20"/>
        <v>#DIV/0!</v>
      </c>
      <c r="G27" s="149" t="e">
        <f t="shared" si="20"/>
        <v>#DIV/0!</v>
      </c>
      <c r="H27" s="149" t="e">
        <f t="shared" si="20"/>
        <v>#DIV/0!</v>
      </c>
      <c r="I27" s="149" t="e">
        <f t="shared" si="20"/>
        <v>#DIV/0!</v>
      </c>
      <c r="J27" s="149" t="e">
        <f t="shared" si="20"/>
        <v>#DIV/0!</v>
      </c>
      <c r="K27" s="149" t="e">
        <f t="shared" si="20"/>
        <v>#DIV/0!</v>
      </c>
      <c r="L27" s="149" t="e">
        <f t="shared" si="20"/>
        <v>#DIV/0!</v>
      </c>
      <c r="M27" s="149" t="e">
        <f t="shared" si="20"/>
        <v>#DIV/0!</v>
      </c>
      <c r="N27" s="149" t="e">
        <f t="shared" si="20"/>
        <v>#DIV/0!</v>
      </c>
      <c r="O27" s="149" t="e">
        <f t="shared" si="20"/>
        <v>#DIV/0!</v>
      </c>
      <c r="P27" s="167" t="e">
        <f t="shared" si="20"/>
        <v>#DIV/0!</v>
      </c>
      <c r="Q27" s="149" t="e">
        <f t="shared" si="20"/>
        <v>#DIV/0!</v>
      </c>
      <c r="R27" s="149" t="e">
        <f t="shared" si="20"/>
        <v>#DIV/0!</v>
      </c>
      <c r="S27" s="149" t="e">
        <f t="shared" si="20"/>
        <v>#DIV/0!</v>
      </c>
      <c r="T27" s="149"/>
      <c r="U27" s="149"/>
      <c r="V27" s="163"/>
    </row>
    <row r="28" spans="2:25" outlineLevel="1">
      <c r="B28" s="31" t="s">
        <v>414</v>
      </c>
      <c r="C28" s="31" t="s">
        <v>413</v>
      </c>
      <c r="D28" s="173">
        <f>IFERROR(VLOOKUP($C28,FS_연결!$A:$Z,D$2,FALSE),0)</f>
        <v>0</v>
      </c>
      <c r="E28" s="173">
        <f>IFERROR(VLOOKUP($C28,FS_연결!$A:$Z,E$2,FALSE),0)</f>
        <v>0</v>
      </c>
      <c r="F28" s="173">
        <f>IFERROR(VLOOKUP($C28,FS_연결!$A:$Z,F$2,FALSE),0)</f>
        <v>0</v>
      </c>
      <c r="G28" s="173">
        <f>IFERROR(VLOOKUP($C28,FS_연결!$A:$Z,G$2,FALSE),0)</f>
        <v>0</v>
      </c>
      <c r="H28" s="173">
        <f>IFERROR(VLOOKUP($C28,FS_연결!$A:$Z,H$2,FALSE),0)</f>
        <v>0</v>
      </c>
      <c r="I28" s="173">
        <f>IFERROR(VLOOKUP($C28,FS_연결!$A:$Z,I$2,FALSE),0)</f>
        <v>0</v>
      </c>
      <c r="J28" s="173">
        <f>IFERROR(VLOOKUP($C28,FS_연결!$A:$Z,J$2,FALSE),0)</f>
        <v>0</v>
      </c>
      <c r="K28" s="173">
        <f>IFERROR(VLOOKUP($C28,FS_연결!$A:$Z,K$2,FALSE),0)</f>
        <v>0</v>
      </c>
      <c r="L28" s="173">
        <f>IFERROR(VLOOKUP($C28,FS_연결!$A:$Z,L$2,FALSE),0)</f>
        <v>0</v>
      </c>
      <c r="M28" s="183">
        <f>IFERROR(VLOOKUP($C28,FS_연결!$A:$AL,M$2,FALSE),0)</f>
        <v>0</v>
      </c>
      <c r="N28" s="183">
        <f>IFERROR(VLOOKUP($C28,FS_연결!$A:$AL,N$2,FALSE),0)</f>
        <v>0</v>
      </c>
      <c r="O28" s="183">
        <f>IFERROR(VLOOKUP($C28,'FS_연결(분기누적)'!$A:$BS,O$2,FALSE),0)</f>
        <v>0</v>
      </c>
      <c r="P28" s="182">
        <f>IFERROR(VLOOKUP($C28,'FS_연결(분기누적)'!$A:$BS,P$2,FALSE),0)</f>
        <v>0</v>
      </c>
      <c r="Q28" s="178" t="e">
        <f>Q29*Q$22</f>
        <v>#DIV/0!</v>
      </c>
      <c r="R28" s="178" t="e">
        <f>R29*R$22</f>
        <v>#DIV/0!</v>
      </c>
      <c r="S28" s="178" t="e">
        <f>S29*S$22</f>
        <v>#DIV/0!</v>
      </c>
      <c r="T28" s="178"/>
      <c r="U28" s="178"/>
    </row>
    <row r="29" spans="2:25" outlineLevel="1">
      <c r="B29" s="152" t="s">
        <v>113</v>
      </c>
      <c r="C29" s="152" t="s">
        <v>49</v>
      </c>
      <c r="D29" s="168" t="e">
        <f t="shared" ref="D29:P29" si="21">D28/D22</f>
        <v>#DIV/0!</v>
      </c>
      <c r="E29" s="168" t="e">
        <f t="shared" si="21"/>
        <v>#DIV/0!</v>
      </c>
      <c r="F29" s="168" t="e">
        <f t="shared" si="21"/>
        <v>#DIV/0!</v>
      </c>
      <c r="G29" s="168" t="e">
        <f t="shared" si="21"/>
        <v>#DIV/0!</v>
      </c>
      <c r="H29" s="168" t="e">
        <f t="shared" si="21"/>
        <v>#DIV/0!</v>
      </c>
      <c r="I29" s="168" t="e">
        <f t="shared" si="21"/>
        <v>#DIV/0!</v>
      </c>
      <c r="J29" s="168" t="e">
        <f t="shared" si="21"/>
        <v>#DIV/0!</v>
      </c>
      <c r="K29" s="168" t="e">
        <f t="shared" si="21"/>
        <v>#DIV/0!</v>
      </c>
      <c r="L29" s="168" t="e">
        <f t="shared" si="21"/>
        <v>#DIV/0!</v>
      </c>
      <c r="M29" s="151" t="e">
        <f t="shared" si="21"/>
        <v>#DIV/0!</v>
      </c>
      <c r="N29" s="151" t="e">
        <f t="shared" si="21"/>
        <v>#DIV/0!</v>
      </c>
      <c r="O29" s="151" t="e">
        <f t="shared" si="21"/>
        <v>#DIV/0!</v>
      </c>
      <c r="P29" s="150" t="e">
        <f t="shared" si="21"/>
        <v>#DIV/0!</v>
      </c>
      <c r="Q29" s="149" t="e">
        <f>P29</f>
        <v>#DIV/0!</v>
      </c>
      <c r="R29" s="149" t="e">
        <f>N29</f>
        <v>#DIV/0!</v>
      </c>
      <c r="S29" s="149" t="e">
        <f>L29</f>
        <v>#DIV/0!</v>
      </c>
      <c r="T29" s="149"/>
      <c r="U29" s="181"/>
    </row>
    <row r="30" spans="2:25" outlineLevel="1">
      <c r="B30" s="31" t="s">
        <v>412</v>
      </c>
      <c r="D30" s="173">
        <f t="shared" ref="D30:S30" si="22">D26-D28-D32</f>
        <v>0</v>
      </c>
      <c r="E30" s="173">
        <f t="shared" si="22"/>
        <v>0</v>
      </c>
      <c r="F30" s="173">
        <f t="shared" si="22"/>
        <v>0</v>
      </c>
      <c r="G30" s="173">
        <f t="shared" si="22"/>
        <v>0</v>
      </c>
      <c r="H30" s="173">
        <f t="shared" si="22"/>
        <v>0</v>
      </c>
      <c r="I30" s="173">
        <f t="shared" si="22"/>
        <v>0</v>
      </c>
      <c r="J30" s="173">
        <f t="shared" si="22"/>
        <v>0</v>
      </c>
      <c r="K30" s="173">
        <f t="shared" si="22"/>
        <v>0</v>
      </c>
      <c r="L30" s="157">
        <f t="shared" si="22"/>
        <v>0</v>
      </c>
      <c r="M30" s="156">
        <f t="shared" si="22"/>
        <v>0</v>
      </c>
      <c r="N30" s="156">
        <f t="shared" si="22"/>
        <v>0</v>
      </c>
      <c r="O30" s="156">
        <f t="shared" si="22"/>
        <v>0</v>
      </c>
      <c r="P30" s="155">
        <f t="shared" si="22"/>
        <v>0</v>
      </c>
      <c r="Q30" s="90" t="e">
        <f t="shared" si="22"/>
        <v>#DIV/0!</v>
      </c>
      <c r="R30" s="90" t="e">
        <f t="shared" si="22"/>
        <v>#DIV/0!</v>
      </c>
      <c r="S30" s="90" t="e">
        <f t="shared" si="22"/>
        <v>#DIV/0!</v>
      </c>
      <c r="T30" s="90"/>
      <c r="U30" s="178"/>
    </row>
    <row r="31" spans="2:25" outlineLevel="1">
      <c r="B31" s="152" t="s">
        <v>113</v>
      </c>
      <c r="C31" s="152" t="s">
        <v>49</v>
      </c>
      <c r="D31" s="149" t="e">
        <f t="shared" ref="D31:S31" si="23">D30/D22</f>
        <v>#DIV/0!</v>
      </c>
      <c r="E31" s="149" t="e">
        <f t="shared" si="23"/>
        <v>#DIV/0!</v>
      </c>
      <c r="F31" s="149" t="e">
        <f t="shared" si="23"/>
        <v>#DIV/0!</v>
      </c>
      <c r="G31" s="149" t="e">
        <f t="shared" si="23"/>
        <v>#DIV/0!</v>
      </c>
      <c r="H31" s="149" t="e">
        <f t="shared" si="23"/>
        <v>#DIV/0!</v>
      </c>
      <c r="I31" s="149" t="e">
        <f t="shared" si="23"/>
        <v>#DIV/0!</v>
      </c>
      <c r="J31" s="149" t="e">
        <f t="shared" si="23"/>
        <v>#DIV/0!</v>
      </c>
      <c r="K31" s="149" t="e">
        <f t="shared" si="23"/>
        <v>#DIV/0!</v>
      </c>
      <c r="L31" s="149" t="e">
        <f t="shared" si="23"/>
        <v>#DIV/0!</v>
      </c>
      <c r="M31" s="149" t="e">
        <f t="shared" si="23"/>
        <v>#DIV/0!</v>
      </c>
      <c r="N31" s="149" t="e">
        <f t="shared" si="23"/>
        <v>#DIV/0!</v>
      </c>
      <c r="O31" s="149" t="e">
        <f t="shared" si="23"/>
        <v>#DIV/0!</v>
      </c>
      <c r="P31" s="167" t="e">
        <f t="shared" si="23"/>
        <v>#DIV/0!</v>
      </c>
      <c r="Q31" s="149" t="e">
        <f t="shared" si="23"/>
        <v>#DIV/0!</v>
      </c>
      <c r="R31" s="149" t="e">
        <f t="shared" si="23"/>
        <v>#DIV/0!</v>
      </c>
      <c r="S31" s="149" t="e">
        <f t="shared" si="23"/>
        <v>#DIV/0!</v>
      </c>
      <c r="T31" s="149"/>
      <c r="U31" s="163"/>
    </row>
    <row r="32" spans="2:25" outlineLevel="1">
      <c r="B32" s="80" t="s">
        <v>411</v>
      </c>
      <c r="C32" s="80" t="s">
        <v>410</v>
      </c>
      <c r="D32" s="180">
        <f>IFERROR(VLOOKUP($C32,FS_연결!$A:$Z,D$2,FALSE),0)</f>
        <v>0</v>
      </c>
      <c r="E32" s="180">
        <f>IFERROR(VLOOKUP($C32,FS_연결!$A:$Z,E$2,FALSE),0)</f>
        <v>0</v>
      </c>
      <c r="F32" s="180">
        <f>IFERROR(VLOOKUP($C32,FS_연결!$A:$Z,F$2,FALSE),0)</f>
        <v>0</v>
      </c>
      <c r="G32" s="180">
        <f>IFERROR(VLOOKUP($C32,FS_연결!$A:$Z,G$2,FALSE),0)</f>
        <v>0</v>
      </c>
      <c r="H32" s="180">
        <f>IFERROR(VLOOKUP($C32,FS_연결!$A:$Z,H$2,FALSE),0)</f>
        <v>0</v>
      </c>
      <c r="I32" s="180">
        <f>IFERROR(VLOOKUP($C32,FS_연결!$A:$Z,I$2,FALSE),0)</f>
        <v>0</v>
      </c>
      <c r="J32" s="180">
        <f>IFERROR(VLOOKUP($C32,FS_연결!$A:$Z,J$2,FALSE),0)</f>
        <v>0</v>
      </c>
      <c r="K32" s="75">
        <f>IFERROR(VLOOKUP($C32,FS_연결!$A:$Z,K$2,FALSE),0)</f>
        <v>0</v>
      </c>
      <c r="L32" s="75">
        <f>IFERROR(VLOOKUP($C32,FS_연결!$A:$Z,L$2,FALSE),0)</f>
        <v>0</v>
      </c>
      <c r="M32" s="77">
        <f>IFERROR(VLOOKUP($C32,FS_연결!$A:$AL,M$2,FALSE),0)</f>
        <v>0</v>
      </c>
      <c r="N32" s="77">
        <f>IFERROR(VLOOKUP($C32,FS_연결!$A:$AL,N$2,FALSE),0)</f>
        <v>0</v>
      </c>
      <c r="O32" s="77">
        <f>IFERROR(VLOOKUP($C32,'FS_연결(분기누적)'!$A:$BS,O$2,FALSE),0)</f>
        <v>0</v>
      </c>
      <c r="P32" s="76">
        <f>IFERROR(VLOOKUP($C32,'FS_연결(분기누적)'!$A:$BS,P$2,FALSE),0)</f>
        <v>0</v>
      </c>
      <c r="Q32" s="75">
        <f>컨센!K15/100000</f>
        <v>12</v>
      </c>
      <c r="R32" s="75">
        <f>컨센!L15/100000</f>
        <v>0</v>
      </c>
      <c r="S32" s="75">
        <f>컨센!M15/100000</f>
        <v>0</v>
      </c>
      <c r="T32" s="75"/>
      <c r="U32" s="75"/>
    </row>
    <row r="33" spans="2:26" outlineLevel="1">
      <c r="B33" s="152" t="s">
        <v>409</v>
      </c>
      <c r="C33" s="152" t="s">
        <v>49</v>
      </c>
      <c r="D33" s="149" t="e">
        <f t="shared" ref="D33:S33" si="24">D32/D22</f>
        <v>#DIV/0!</v>
      </c>
      <c r="E33" s="149" t="e">
        <f t="shared" si="24"/>
        <v>#DIV/0!</v>
      </c>
      <c r="F33" s="149" t="e">
        <f t="shared" si="24"/>
        <v>#DIV/0!</v>
      </c>
      <c r="G33" s="149" t="e">
        <f t="shared" si="24"/>
        <v>#DIV/0!</v>
      </c>
      <c r="H33" s="149" t="e">
        <f t="shared" si="24"/>
        <v>#DIV/0!</v>
      </c>
      <c r="I33" s="149" t="e">
        <f t="shared" si="24"/>
        <v>#DIV/0!</v>
      </c>
      <c r="J33" s="149" t="e">
        <f t="shared" si="24"/>
        <v>#DIV/0!</v>
      </c>
      <c r="K33" s="149" t="e">
        <f t="shared" si="24"/>
        <v>#DIV/0!</v>
      </c>
      <c r="L33" s="149" t="e">
        <f t="shared" si="24"/>
        <v>#DIV/0!</v>
      </c>
      <c r="M33" s="149" t="e">
        <f t="shared" si="24"/>
        <v>#DIV/0!</v>
      </c>
      <c r="N33" s="149" t="e">
        <f t="shared" si="24"/>
        <v>#DIV/0!</v>
      </c>
      <c r="O33" s="149" t="e">
        <f t="shared" si="24"/>
        <v>#DIV/0!</v>
      </c>
      <c r="P33" s="167" t="e">
        <f t="shared" si="24"/>
        <v>#DIV/0!</v>
      </c>
      <c r="Q33" s="166">
        <f t="shared" si="24"/>
        <v>1.1417697431018078E-2</v>
      </c>
      <c r="R33" s="166" t="e">
        <f t="shared" si="24"/>
        <v>#DIV/0!</v>
      </c>
      <c r="S33" s="166" t="e">
        <f t="shared" si="24"/>
        <v>#DIV/0!</v>
      </c>
      <c r="T33" s="166"/>
      <c r="U33" s="166"/>
    </row>
    <row r="34" spans="2:26" outlineLevel="1">
      <c r="B34" s="31" t="s">
        <v>408</v>
      </c>
      <c r="C34" s="31" t="s">
        <v>407</v>
      </c>
      <c r="D34" s="157">
        <f>IFERROR(VLOOKUP($C34,FS_연결!$A:$Z,D$2,FALSE),0)</f>
        <v>0</v>
      </c>
      <c r="E34" s="157">
        <f>IFERROR(VLOOKUP($C34,FS_연결!$A:$Z,E$2,FALSE),0)</f>
        <v>0</v>
      </c>
      <c r="F34" s="157">
        <f>IFERROR(VLOOKUP($C34,FS_연결!$A:$Z,F$2,FALSE),0)</f>
        <v>0</v>
      </c>
      <c r="G34" s="157">
        <f>IFERROR(VLOOKUP($C34,FS_연결!$A:$Z,G$2,FALSE),0)</f>
        <v>0</v>
      </c>
      <c r="H34" s="157">
        <f>IFERROR(VLOOKUP($C34,FS_연결!$A:$Z,H$2,FALSE),0)</f>
        <v>0</v>
      </c>
      <c r="I34" s="157">
        <f>IFERROR(VLOOKUP($C34,FS_연결!$A:$Z,I$2,FALSE),0)</f>
        <v>0</v>
      </c>
      <c r="J34" s="157">
        <f>IFERROR(VLOOKUP($C34,FS_연결!$A:$Z,J$2,FALSE),0)</f>
        <v>0</v>
      </c>
      <c r="K34" s="157">
        <f>IFERROR(VLOOKUP($C34,FS_연결!$A:$Z,K$2,FALSE),0)</f>
        <v>0</v>
      </c>
      <c r="L34" s="157">
        <f>IFERROR(VLOOKUP($C34,FS_연결!$A:$Z,L$2,FALSE),0)</f>
        <v>0</v>
      </c>
      <c r="M34" s="156">
        <f>IFERROR(VLOOKUP($C34,FS_연결!$A:$AL,M$2,FALSE),0)</f>
        <v>0</v>
      </c>
      <c r="N34" s="156">
        <f>IFERROR(VLOOKUP($C34,FS_연결!$A:$AL,N$2,FALSE),0)</f>
        <v>0</v>
      </c>
      <c r="O34" s="156">
        <f>IFERROR(VLOOKUP($C34,'FS_연결(분기누적)'!$A:$BS,O$2,FALSE),0)</f>
        <v>0</v>
      </c>
      <c r="P34" s="155">
        <f>IFERROR(VLOOKUP($C34,'FS_연결(분기누적)'!$A:$BS,P$2,FALSE),0)</f>
        <v>0</v>
      </c>
      <c r="Q34" s="154"/>
      <c r="R34" s="154"/>
      <c r="S34" s="154"/>
      <c r="T34" s="154"/>
      <c r="U34" s="154"/>
    </row>
    <row r="35" spans="2:26" outlineLevel="1">
      <c r="B35" s="31" t="s">
        <v>406</v>
      </c>
      <c r="C35" s="31" t="s">
        <v>405</v>
      </c>
      <c r="D35" s="157">
        <f>IFERROR(VLOOKUP($C35,FS_연결!$A:$Z,D$2,FALSE),0)</f>
        <v>0</v>
      </c>
      <c r="E35" s="157">
        <f>IFERROR(VLOOKUP($C35,FS_연결!$A:$Z,E$2,FALSE),0)</f>
        <v>0</v>
      </c>
      <c r="F35" s="157">
        <f>IFERROR(VLOOKUP($C35,FS_연결!$A:$Z,F$2,FALSE),0)</f>
        <v>0</v>
      </c>
      <c r="G35" s="157">
        <f>IFERROR(VLOOKUP($C35,FS_연결!$A:$Z,G$2,FALSE),0)</f>
        <v>0</v>
      </c>
      <c r="H35" s="157">
        <f>IFERROR(VLOOKUP($C35,FS_연결!$A:$Z,H$2,FALSE),0)</f>
        <v>0</v>
      </c>
      <c r="I35" s="157">
        <f>IFERROR(VLOOKUP($C35,FS_연결!$A:$Z,I$2,FALSE),0)</f>
        <v>0</v>
      </c>
      <c r="J35" s="157">
        <f>IFERROR(VLOOKUP($C35,FS_연결!$A:$Z,J$2,FALSE),0)</f>
        <v>0</v>
      </c>
      <c r="K35" s="157">
        <f>IFERROR(VLOOKUP($C35,FS_연결!$A:$Z,K$2,FALSE),0)</f>
        <v>0</v>
      </c>
      <c r="L35" s="157">
        <f>IFERROR(VLOOKUP($C35,FS_연결!$A:$Z,L$2,FALSE),0)</f>
        <v>0</v>
      </c>
      <c r="M35" s="156">
        <f>IFERROR(VLOOKUP($C35,FS_연결!$A:$AL,M$2,FALSE),0)</f>
        <v>0</v>
      </c>
      <c r="N35" s="156">
        <f>IFERROR(VLOOKUP($C35,FS_연결!$A:$AL,N$2,FALSE),0)</f>
        <v>0</v>
      </c>
      <c r="O35" s="156">
        <f>IFERROR(VLOOKUP($C35,'FS_연결(분기누적)'!$A:$BS,O$2,FALSE),0)</f>
        <v>0</v>
      </c>
      <c r="P35" s="155">
        <f>IFERROR(VLOOKUP($C35,'FS_연결(분기누적)'!$A:$BS,P$2,FALSE),0)</f>
        <v>0</v>
      </c>
      <c r="Q35" s="90">
        <f>Q36+Q37+Q38</f>
        <v>0</v>
      </c>
      <c r="R35" s="90" t="e">
        <f>R36+R37+R38</f>
        <v>#DIV/0!</v>
      </c>
      <c r="S35" s="90" t="e">
        <f>S36+S37+S38</f>
        <v>#DIV/0!</v>
      </c>
      <c r="T35" s="90"/>
      <c r="U35" s="90"/>
    </row>
    <row r="36" spans="2:26" outlineLevel="1">
      <c r="B36" s="31" t="s">
        <v>404</v>
      </c>
      <c r="C36" s="31" t="s">
        <v>403</v>
      </c>
      <c r="D36" s="157">
        <f>IFERROR(VLOOKUP($C36,FS_연결!$A:$Z,D$2,FALSE),0)</f>
        <v>0</v>
      </c>
      <c r="E36" s="157">
        <f>IFERROR(VLOOKUP($C36,FS_연결!$A:$Z,E$2,FALSE),0)</f>
        <v>0</v>
      </c>
      <c r="F36" s="157">
        <f>IFERROR(VLOOKUP($C36,FS_연결!$A:$Z,F$2,FALSE),0)</f>
        <v>0</v>
      </c>
      <c r="G36" s="157">
        <f>IFERROR(VLOOKUP($C36,FS_연결!$A:$Z,G$2,FALSE),0)</f>
        <v>0</v>
      </c>
      <c r="H36" s="157">
        <f>IFERROR(VLOOKUP($C36,FS_연결!$A:$Z,H$2,FALSE),0)</f>
        <v>0</v>
      </c>
      <c r="I36" s="157">
        <f>IFERROR(VLOOKUP($C36,FS_연결!$A:$Z,I$2,FALSE),0)</f>
        <v>0</v>
      </c>
      <c r="J36" s="157">
        <f>IFERROR(VLOOKUP($C36,FS_연결!$A:$Z,J$2,FALSE),0)</f>
        <v>0</v>
      </c>
      <c r="K36" s="157">
        <f>IFERROR(VLOOKUP($C36,FS_연결!$A:$Z,K$2,FALSE),0)</f>
        <v>0</v>
      </c>
      <c r="L36" s="157">
        <f>IFERROR(VLOOKUP($C36,FS_연결!$A:$Z,L$2,FALSE),0)</f>
        <v>0</v>
      </c>
      <c r="M36" s="156">
        <f>IFERROR(VLOOKUP($C36,FS_연결!$A:$AL,M$2,FALSE),0)</f>
        <v>0</v>
      </c>
      <c r="N36" s="156">
        <f>IFERROR(VLOOKUP($C36,FS_연결!$A:$AL,N$2,FALSE),0)</f>
        <v>0</v>
      </c>
      <c r="O36" s="156">
        <f>IFERROR(VLOOKUP($C36,'FS_연결(분기누적)'!$A:$BS,O$2,FALSE),0)</f>
        <v>0</v>
      </c>
      <c r="P36" s="155">
        <f>IFERROR(VLOOKUP($C36,'FS_연결(분기누적)'!$A:$BS,P$2,FALSE),0)</f>
        <v>0</v>
      </c>
      <c r="Q36" s="90">
        <f>Q226</f>
        <v>0</v>
      </c>
      <c r="R36" s="90" t="e">
        <f>R226</f>
        <v>#DIV/0!</v>
      </c>
      <c r="S36" s="90" t="e">
        <f>S226</f>
        <v>#DIV/0!</v>
      </c>
      <c r="T36" s="90"/>
      <c r="U36" s="90"/>
      <c r="W36" s="179" t="s">
        <v>352</v>
      </c>
      <c r="X36" s="179" t="s">
        <v>402</v>
      </c>
      <c r="Y36" s="179" t="s">
        <v>401</v>
      </c>
      <c r="Z36" s="179" t="s">
        <v>400</v>
      </c>
    </row>
    <row r="37" spans="2:26" outlineLevel="1">
      <c r="B37" s="31" t="s">
        <v>399</v>
      </c>
      <c r="C37" s="31" t="s">
        <v>398</v>
      </c>
      <c r="D37" s="157">
        <f>IFERROR(VLOOKUP($C37,FS_연결!$A:$Z,D$2,FALSE),0)</f>
        <v>0</v>
      </c>
      <c r="E37" s="157">
        <f>IFERROR(VLOOKUP($C37,FS_연결!$A:$Z,E$2,FALSE),0)</f>
        <v>0</v>
      </c>
      <c r="F37" s="157">
        <f>IFERROR(VLOOKUP($C37,FS_연결!$A:$Z,F$2,FALSE),0)</f>
        <v>0</v>
      </c>
      <c r="G37" s="157">
        <f>IFERROR(VLOOKUP($C37,FS_연결!$A:$Z,G$2,FALSE),0)</f>
        <v>0</v>
      </c>
      <c r="H37" s="157">
        <f>IFERROR(VLOOKUP($C37,FS_연결!$A:$Z,H$2,FALSE),0)</f>
        <v>0</v>
      </c>
      <c r="I37" s="157">
        <f>IFERROR(VLOOKUP($C37,FS_연결!$A:$Z,I$2,FALSE),0)</f>
        <v>0</v>
      </c>
      <c r="J37" s="157">
        <f>IFERROR(VLOOKUP($C37,FS_연결!$A:$Z,J$2,FALSE),0)</f>
        <v>0</v>
      </c>
      <c r="K37" s="157">
        <f>IFERROR(VLOOKUP($C37,FS_연결!$A:$Z,K$2,FALSE),0)</f>
        <v>0</v>
      </c>
      <c r="L37" s="157">
        <f>IFERROR(VLOOKUP($C37,FS_연결!$A:$Z,L$2,FALSE),0)</f>
        <v>0</v>
      </c>
      <c r="M37" s="156">
        <f>IFERROR(VLOOKUP($C37,FS_연결!$A:$AL,M$2,FALSE),0)</f>
        <v>0</v>
      </c>
      <c r="N37" s="156">
        <f>IFERROR(VLOOKUP($C37,FS_연결!$A:$AL,N$2,FALSE),0)</f>
        <v>0</v>
      </c>
      <c r="O37" s="156">
        <f>IFERROR(VLOOKUP($C37,'FS_연결(분기누적)'!$A:$BS,O$2,FALSE),0)</f>
        <v>0</v>
      </c>
      <c r="P37" s="155">
        <f>IFERROR(VLOOKUP($C37,'FS_연결(분기누적)'!$A:$BS,P$2,FALSE),0)</f>
        <v>0</v>
      </c>
      <c r="Q37" s="176"/>
      <c r="R37" s="176"/>
      <c r="S37" s="176"/>
      <c r="T37" s="176"/>
      <c r="U37" s="176"/>
      <c r="W37" s="175" t="s">
        <v>22</v>
      </c>
      <c r="X37" s="177">
        <f>Valuation!C27</f>
        <v>0</v>
      </c>
      <c r="Y37" s="175"/>
      <c r="Z37" s="175"/>
    </row>
    <row r="38" spans="2:26" outlineLevel="1">
      <c r="B38" s="31" t="s">
        <v>397</v>
      </c>
      <c r="C38" s="31" t="s">
        <v>49</v>
      </c>
      <c r="D38" s="90">
        <f t="shared" ref="D38:P38" si="25">D35-D36-D37</f>
        <v>0</v>
      </c>
      <c r="E38" s="90">
        <f t="shared" si="25"/>
        <v>0</v>
      </c>
      <c r="F38" s="90">
        <f t="shared" si="25"/>
        <v>0</v>
      </c>
      <c r="G38" s="90">
        <f t="shared" si="25"/>
        <v>0</v>
      </c>
      <c r="H38" s="90">
        <f t="shared" si="25"/>
        <v>0</v>
      </c>
      <c r="I38" s="90">
        <f t="shared" si="25"/>
        <v>0</v>
      </c>
      <c r="J38" s="90">
        <f t="shared" si="25"/>
        <v>0</v>
      </c>
      <c r="K38" s="90">
        <f t="shared" si="25"/>
        <v>0</v>
      </c>
      <c r="L38" s="90">
        <f t="shared" si="25"/>
        <v>0</v>
      </c>
      <c r="M38" s="161">
        <f t="shared" si="25"/>
        <v>0</v>
      </c>
      <c r="N38" s="161">
        <f t="shared" si="25"/>
        <v>0</v>
      </c>
      <c r="O38" s="161">
        <f t="shared" si="25"/>
        <v>0</v>
      </c>
      <c r="P38" s="160">
        <f t="shared" si="25"/>
        <v>0</v>
      </c>
      <c r="Q38" s="90">
        <v>0</v>
      </c>
      <c r="R38" s="90">
        <v>0</v>
      </c>
      <c r="S38" s="90">
        <v>0</v>
      </c>
      <c r="T38" s="90"/>
      <c r="U38" s="90"/>
      <c r="W38" s="175" t="s">
        <v>396</v>
      </c>
      <c r="X38" s="177" t="e">
        <f>Q44</f>
        <v>#DIV/0!</v>
      </c>
      <c r="Y38" s="177" t="e">
        <f>R44</f>
        <v>#DIV/0!</v>
      </c>
      <c r="Z38" s="177" t="e">
        <f>S44</f>
        <v>#DIV/0!</v>
      </c>
    </row>
    <row r="39" spans="2:26" outlineLevel="1">
      <c r="B39" s="31" t="s">
        <v>395</v>
      </c>
      <c r="C39" s="31" t="s">
        <v>394</v>
      </c>
      <c r="D39" s="157">
        <f>IFERROR(VLOOKUP($C39,FS_연결!$A:$Z,D$2,FALSE),0)</f>
        <v>0</v>
      </c>
      <c r="E39" s="157">
        <f>IFERROR(VLOOKUP($C39,FS_연결!$A:$Z,E$2,FALSE),0)</f>
        <v>0</v>
      </c>
      <c r="F39" s="157">
        <f>IFERROR(VLOOKUP($C39,FS_연결!$A:$Z,F$2,FALSE),0)</f>
        <v>0</v>
      </c>
      <c r="G39" s="157">
        <f>IFERROR(VLOOKUP($C39,FS_연결!$A:$Z,G$2,FALSE),0)</f>
        <v>0</v>
      </c>
      <c r="H39" s="157">
        <f>IFERROR(VLOOKUP($C39,FS_연결!$A:$Z,H$2,FALSE),0)</f>
        <v>0</v>
      </c>
      <c r="I39" s="157">
        <f>IFERROR(VLOOKUP($C39,FS_연결!$A:$Z,I$2,FALSE),0)</f>
        <v>0</v>
      </c>
      <c r="J39" s="157">
        <f>IFERROR(VLOOKUP($C39,FS_연결!$A:$Z,J$2,FALSE),0)</f>
        <v>0</v>
      </c>
      <c r="K39" s="157">
        <f>IFERROR(VLOOKUP($C39,FS_연결!$A:$Z,K$2,FALSE),0)</f>
        <v>0</v>
      </c>
      <c r="L39" s="157">
        <f>IFERROR(VLOOKUP($C39,FS_연결!$A:$Z,L$2,FALSE),0)</f>
        <v>0</v>
      </c>
      <c r="M39" s="156">
        <f>IFERROR(VLOOKUP($C39,FS_연결!$A:$AL,M$2,FALSE),0)</f>
        <v>0</v>
      </c>
      <c r="N39" s="156">
        <f>IFERROR(VLOOKUP($C39,FS_연결!$A:$AL,N$2,FALSE),0)</f>
        <v>0</v>
      </c>
      <c r="O39" s="156">
        <f>IFERROR(VLOOKUP($C39,'FS_연결(분기누적)'!$A:$BS,O$2,FALSE),0)</f>
        <v>0</v>
      </c>
      <c r="P39" s="155">
        <f>IFERROR(VLOOKUP($C39,'FS_연결(분기누적)'!$A:$BS,P$2,FALSE),0)</f>
        <v>0</v>
      </c>
      <c r="Q39" s="90" t="e">
        <f>Q40+Q41+Q42</f>
        <v>#DIV/0!</v>
      </c>
      <c r="R39" s="90" t="e">
        <f>R40+R41+R42</f>
        <v>#DIV/0!</v>
      </c>
      <c r="S39" s="90" t="e">
        <f>S40+S41+S42</f>
        <v>#DIV/0!</v>
      </c>
      <c r="T39" s="90"/>
      <c r="U39" s="90"/>
      <c r="W39" s="177" t="s">
        <v>393</v>
      </c>
      <c r="X39" s="174" t="e">
        <f>$X$37/X38</f>
        <v>#DIV/0!</v>
      </c>
      <c r="Y39" s="174" t="e">
        <f>$X$37/Y38</f>
        <v>#DIV/0!</v>
      </c>
      <c r="Z39" s="174" t="e">
        <f>$X$37/Z38</f>
        <v>#DIV/0!</v>
      </c>
    </row>
    <row r="40" spans="2:26" outlineLevel="1">
      <c r="B40" s="31" t="s">
        <v>392</v>
      </c>
      <c r="C40" s="31" t="s">
        <v>391</v>
      </c>
      <c r="D40" s="157">
        <f>IFERROR(VLOOKUP($C40,FS_연결!$A:$Z,D$2,FALSE),0)</f>
        <v>0</v>
      </c>
      <c r="E40" s="157">
        <f>IFERROR(VLOOKUP($C40,FS_연결!$A:$Z,E$2,FALSE),0)</f>
        <v>0</v>
      </c>
      <c r="F40" s="157">
        <f>IFERROR(VLOOKUP($C40,FS_연결!$A:$Z,F$2,FALSE),0)</f>
        <v>0</v>
      </c>
      <c r="G40" s="157">
        <f>IFERROR(VLOOKUP($C40,FS_연결!$A:$Z,G$2,FALSE),0)</f>
        <v>0</v>
      </c>
      <c r="H40" s="157">
        <f>IFERROR(VLOOKUP($C40,FS_연결!$A:$Z,H$2,FALSE),0)</f>
        <v>0</v>
      </c>
      <c r="I40" s="157">
        <f>IFERROR(VLOOKUP($C40,FS_연결!$A:$Z,I$2,FALSE),0)</f>
        <v>0</v>
      </c>
      <c r="J40" s="157">
        <f>IFERROR(VLOOKUP($C40,FS_연결!$A:$Z,J$2,FALSE),0)</f>
        <v>0</v>
      </c>
      <c r="K40" s="157">
        <f>IFERROR(VLOOKUP($C40,FS_연결!$A:$Z,K$2,FALSE),0)</f>
        <v>0</v>
      </c>
      <c r="L40" s="157">
        <f>IFERROR(VLOOKUP($C40,FS_연결!$A:$Z,L$2,FALSE),0)</f>
        <v>0</v>
      </c>
      <c r="M40" s="156">
        <f>IFERROR(VLOOKUP($C40,FS_연결!$A:$AL,M$2,FALSE),0)</f>
        <v>0</v>
      </c>
      <c r="N40" s="156">
        <f>IFERROR(VLOOKUP($C40,FS_연결!$A:$AL,N$2,FALSE),0)</f>
        <v>0</v>
      </c>
      <c r="O40" s="156">
        <f>IFERROR(VLOOKUP($C40,'FS_연결(분기누적)'!$A:$BS,O$2,FALSE),0)</f>
        <v>0</v>
      </c>
      <c r="P40" s="155">
        <f>IFERROR(VLOOKUP($C40,'FS_연결(분기누적)'!$A:$BS,P$2,FALSE),0)</f>
        <v>0</v>
      </c>
      <c r="Q40" s="90" t="e">
        <f>Q232</f>
        <v>#DIV/0!</v>
      </c>
      <c r="R40" s="90" t="e">
        <f>R232</f>
        <v>#DIV/0!</v>
      </c>
      <c r="S40" s="90" t="e">
        <f>S232</f>
        <v>#DIV/0!</v>
      </c>
      <c r="T40" s="90"/>
      <c r="U40" s="90"/>
      <c r="W40" s="175"/>
      <c r="X40" s="175"/>
      <c r="Y40" s="175"/>
      <c r="Z40" s="175"/>
    </row>
    <row r="41" spans="2:26" outlineLevel="1">
      <c r="B41" s="31" t="s">
        <v>390</v>
      </c>
      <c r="C41" s="31" t="s">
        <v>389</v>
      </c>
      <c r="D41" s="157">
        <f>IFERROR(VLOOKUP($C41,FS_연결!$A:$Z,D$2,FALSE),0)</f>
        <v>0</v>
      </c>
      <c r="E41" s="157">
        <f>IFERROR(VLOOKUP($C41,FS_연결!$A:$Z,E$2,FALSE),0)</f>
        <v>0</v>
      </c>
      <c r="F41" s="157">
        <f>IFERROR(VLOOKUP($C41,FS_연결!$A:$Z,F$2,FALSE),0)</f>
        <v>0</v>
      </c>
      <c r="G41" s="157">
        <f>IFERROR(VLOOKUP($C41,FS_연결!$A:$Z,G$2,FALSE),0)</f>
        <v>0</v>
      </c>
      <c r="H41" s="157">
        <f>IFERROR(VLOOKUP($C41,FS_연결!$A:$Z,H$2,FALSE),0)</f>
        <v>0</v>
      </c>
      <c r="I41" s="157">
        <f>IFERROR(VLOOKUP($C41,FS_연결!$A:$Z,I$2,FALSE),0)</f>
        <v>0</v>
      </c>
      <c r="J41" s="157">
        <f>IFERROR(VLOOKUP($C41,FS_연결!$A:$Z,J$2,FALSE),0)</f>
        <v>0</v>
      </c>
      <c r="K41" s="157">
        <f>IFERROR(VLOOKUP($C41,FS_연결!$A:$Z,K$2,FALSE),0)</f>
        <v>0</v>
      </c>
      <c r="L41" s="157">
        <f>IFERROR(VLOOKUP($C41,FS_연결!$A:$Z,L$2,FALSE),0)</f>
        <v>0</v>
      </c>
      <c r="M41" s="156">
        <f>IFERROR(VLOOKUP($C41,FS_연결!$A:$AL,M$2,FALSE),0)</f>
        <v>0</v>
      </c>
      <c r="N41" s="156">
        <f>IFERROR(VLOOKUP($C41,FS_연결!$A:$AL,N$2,FALSE),0)</f>
        <v>0</v>
      </c>
      <c r="O41" s="156">
        <f>IFERROR(VLOOKUP($C41,'FS_연결(분기누적)'!$A:$BS,O$2,FALSE),0)</f>
        <v>0</v>
      </c>
      <c r="P41" s="155">
        <f>IFERROR(VLOOKUP($C41,'FS_연결(분기누적)'!$A:$BS,P$2,FALSE),0)</f>
        <v>0</v>
      </c>
      <c r="Q41" s="176"/>
      <c r="R41" s="176"/>
      <c r="S41" s="176"/>
      <c r="T41" s="176"/>
      <c r="U41" s="176"/>
      <c r="W41" s="177" t="s">
        <v>388</v>
      </c>
      <c r="X41" s="177">
        <f>X37+N14</f>
        <v>0</v>
      </c>
      <c r="Y41" s="175"/>
      <c r="Z41" s="175"/>
    </row>
    <row r="42" spans="2:26" outlineLevel="1">
      <c r="B42" s="31" t="s">
        <v>387</v>
      </c>
      <c r="C42" s="31" t="s">
        <v>49</v>
      </c>
      <c r="D42" s="90">
        <f t="shared" ref="D42:P42" si="26">D39-D40-D41</f>
        <v>0</v>
      </c>
      <c r="E42" s="90">
        <f t="shared" si="26"/>
        <v>0</v>
      </c>
      <c r="F42" s="90">
        <f t="shared" si="26"/>
        <v>0</v>
      </c>
      <c r="G42" s="90">
        <f t="shared" si="26"/>
        <v>0</v>
      </c>
      <c r="H42" s="90">
        <f t="shared" si="26"/>
        <v>0</v>
      </c>
      <c r="I42" s="90">
        <f t="shared" si="26"/>
        <v>0</v>
      </c>
      <c r="J42" s="90">
        <f t="shared" si="26"/>
        <v>0</v>
      </c>
      <c r="K42" s="90">
        <f t="shared" si="26"/>
        <v>0</v>
      </c>
      <c r="L42" s="90">
        <f t="shared" si="26"/>
        <v>0</v>
      </c>
      <c r="M42" s="161">
        <f t="shared" si="26"/>
        <v>0</v>
      </c>
      <c r="N42" s="161">
        <f t="shared" si="26"/>
        <v>0</v>
      </c>
      <c r="O42" s="161">
        <f t="shared" si="26"/>
        <v>0</v>
      </c>
      <c r="P42" s="160">
        <f t="shared" si="26"/>
        <v>0</v>
      </c>
      <c r="Q42" s="178">
        <v>0</v>
      </c>
      <c r="R42" s="178">
        <v>0</v>
      </c>
      <c r="S42" s="178">
        <v>0</v>
      </c>
      <c r="T42" s="178"/>
      <c r="U42" s="178"/>
      <c r="W42" s="175" t="s">
        <v>386</v>
      </c>
      <c r="X42" s="177">
        <f>Q22</f>
        <v>1051</v>
      </c>
      <c r="Y42" s="177">
        <f>R22</f>
        <v>0</v>
      </c>
      <c r="Z42" s="177">
        <f>S22</f>
        <v>0</v>
      </c>
    </row>
    <row r="43" spans="2:26" outlineLevel="1">
      <c r="B43" s="31" t="s">
        <v>385</v>
      </c>
      <c r="C43" s="31" t="s">
        <v>384</v>
      </c>
      <c r="D43" s="157">
        <f>IFERROR(VLOOKUP($C43,FS_연결!$A:$Z,D$2,FALSE),0)</f>
        <v>0</v>
      </c>
      <c r="E43" s="157">
        <f>IFERROR(VLOOKUP($C43,FS_연결!$A:$Z,E$2,FALSE),0)</f>
        <v>0</v>
      </c>
      <c r="F43" s="157">
        <f>IFERROR(VLOOKUP($C43,FS_연결!$A:$Z,F$2,FALSE),0)</f>
        <v>0</v>
      </c>
      <c r="G43" s="157">
        <f>IFERROR(VLOOKUP($C43,FS_연결!$A:$Z,G$2,FALSE),0)</f>
        <v>0</v>
      </c>
      <c r="H43" s="157">
        <f>IFERROR(VLOOKUP($C43,FS_연결!$A:$Z,H$2,FALSE),0)</f>
        <v>0</v>
      </c>
      <c r="I43" s="157">
        <f>IFERROR(VLOOKUP($C43,FS_연결!$A:$Z,I$2,FALSE),0)</f>
        <v>0</v>
      </c>
      <c r="J43" s="157">
        <f>IFERROR(VLOOKUP($C43,FS_연결!$A:$Z,J$2,FALSE),0)</f>
        <v>0</v>
      </c>
      <c r="K43" s="157">
        <f>IFERROR(VLOOKUP($C43,FS_연결!$A:$Z,K$2,FALSE),0)</f>
        <v>0</v>
      </c>
      <c r="L43" s="157">
        <f>IFERROR(VLOOKUP($C43,FS_연결!$A:$Z,L$2,FALSE),0)</f>
        <v>0</v>
      </c>
      <c r="M43" s="156">
        <f>IFERROR(VLOOKUP($C43,FS_연결!$A:$AL,M$2,FALSE),0)</f>
        <v>0</v>
      </c>
      <c r="N43" s="156">
        <f>IFERROR(VLOOKUP($C43,FS_연결!$A:$AL,N$2,FALSE),0)</f>
        <v>0</v>
      </c>
      <c r="O43" s="156">
        <f>IFERROR(VLOOKUP($C43,'FS_연결(분기누적)'!$A:$BS,O$2,FALSE),0)</f>
        <v>0</v>
      </c>
      <c r="P43" s="155">
        <f>IFERROR(VLOOKUP($C43,'FS_연결(분기누적)'!$A:$BS,P$2,FALSE),0)</f>
        <v>0</v>
      </c>
      <c r="Q43" s="176">
        <v>30</v>
      </c>
      <c r="R43" s="176">
        <v>30</v>
      </c>
      <c r="S43" s="176">
        <v>30</v>
      </c>
      <c r="T43" s="176"/>
      <c r="U43" s="176"/>
      <c r="W43" s="175" t="s">
        <v>383</v>
      </c>
      <c r="X43" s="174">
        <f>$X$41/X42</f>
        <v>0</v>
      </c>
      <c r="Y43" s="174" t="e">
        <f>$X$41/Y42</f>
        <v>#DIV/0!</v>
      </c>
      <c r="Z43" s="174" t="e">
        <f>$X$41/Z42</f>
        <v>#DIV/0!</v>
      </c>
    </row>
    <row r="44" spans="2:26" outlineLevel="1">
      <c r="B44" s="80" t="s">
        <v>382</v>
      </c>
      <c r="C44" s="80" t="s">
        <v>381</v>
      </c>
      <c r="D44" s="87">
        <f>IFERROR(VLOOKUP($C44,FS_연결!$A:$Z,D$2,FALSE),0)</f>
        <v>0</v>
      </c>
      <c r="E44" s="87">
        <f>IFERROR(VLOOKUP($C44,FS_연결!$A:$Z,E$2,FALSE),0)</f>
        <v>0</v>
      </c>
      <c r="F44" s="87">
        <f>IFERROR(VLOOKUP($C44,FS_연결!$A:$Z,F$2,FALSE),0)</f>
        <v>0</v>
      </c>
      <c r="G44" s="87">
        <f>IFERROR(VLOOKUP($C44,FS_연결!$A:$Z,G$2,FALSE),0)</f>
        <v>0</v>
      </c>
      <c r="H44" s="87">
        <f>IFERROR(VLOOKUP($C44,FS_연결!$A:$Z,H$2,FALSE),0)</f>
        <v>0</v>
      </c>
      <c r="I44" s="87">
        <f>IFERROR(VLOOKUP($C44,FS_연결!$A:$Z,I$2,FALSE),0)</f>
        <v>0</v>
      </c>
      <c r="J44" s="87">
        <f>IFERROR(VLOOKUP($C44,FS_연결!$A:$Z,J$2,FALSE),0)</f>
        <v>0</v>
      </c>
      <c r="K44" s="87">
        <f>IFERROR(VLOOKUP($C44,FS_연결!$A:$Z,K$2,FALSE),0)</f>
        <v>0</v>
      </c>
      <c r="L44" s="87">
        <f>IFERROR(VLOOKUP($C44,FS_연결!$A:$Z,L$2,FALSE),0)</f>
        <v>0</v>
      </c>
      <c r="M44" s="86">
        <f>IFERROR(VLOOKUP($C44,FS_연결!$A:$AL,M$2,FALSE),0)</f>
        <v>0</v>
      </c>
      <c r="N44" s="86">
        <f>IFERROR(VLOOKUP($C44,FS_연결!$A:$AL,N$2,FALSE),0)</f>
        <v>0</v>
      </c>
      <c r="O44" s="86">
        <f>IFERROR(VLOOKUP($C44,'FS_연결(분기누적)'!$A:$BS,O$2,FALSE),0)</f>
        <v>0</v>
      </c>
      <c r="P44" s="85">
        <f>IFERROR(VLOOKUP($C44,'FS_연결(분기누적)'!$A:$BS,P$2,FALSE),0)</f>
        <v>0</v>
      </c>
      <c r="Q44" s="75" t="e">
        <f>Q32+Q34+Q35-Q39+Q43</f>
        <v>#DIV/0!</v>
      </c>
      <c r="R44" s="75" t="e">
        <f>R32+R34+R35-R39+R43</f>
        <v>#DIV/0!</v>
      </c>
      <c r="S44" s="75" t="e">
        <f>S32+S34+S35-S39+S43</f>
        <v>#DIV/0!</v>
      </c>
      <c r="T44" s="75"/>
      <c r="U44" s="75"/>
    </row>
    <row r="45" spans="2:26" outlineLevel="1">
      <c r="B45" s="152" t="s">
        <v>380</v>
      </c>
      <c r="C45" s="152" t="s">
        <v>49</v>
      </c>
      <c r="D45" s="149" t="e">
        <f t="shared" ref="D45:S45" si="27">D44/D22</f>
        <v>#DIV/0!</v>
      </c>
      <c r="E45" s="149" t="e">
        <f t="shared" si="27"/>
        <v>#DIV/0!</v>
      </c>
      <c r="F45" s="149" t="e">
        <f t="shared" si="27"/>
        <v>#DIV/0!</v>
      </c>
      <c r="G45" s="149" t="e">
        <f t="shared" si="27"/>
        <v>#DIV/0!</v>
      </c>
      <c r="H45" s="149" t="e">
        <f t="shared" si="27"/>
        <v>#DIV/0!</v>
      </c>
      <c r="I45" s="149" t="e">
        <f t="shared" si="27"/>
        <v>#DIV/0!</v>
      </c>
      <c r="J45" s="149" t="e">
        <f t="shared" si="27"/>
        <v>#DIV/0!</v>
      </c>
      <c r="K45" s="149" t="e">
        <f t="shared" si="27"/>
        <v>#DIV/0!</v>
      </c>
      <c r="L45" s="149" t="e">
        <f t="shared" si="27"/>
        <v>#DIV/0!</v>
      </c>
      <c r="M45" s="149" t="e">
        <f t="shared" si="27"/>
        <v>#DIV/0!</v>
      </c>
      <c r="N45" s="149" t="e">
        <f t="shared" si="27"/>
        <v>#DIV/0!</v>
      </c>
      <c r="O45" s="149" t="e">
        <f t="shared" si="27"/>
        <v>#DIV/0!</v>
      </c>
      <c r="P45" s="167" t="e">
        <f t="shared" si="27"/>
        <v>#DIV/0!</v>
      </c>
      <c r="Q45" s="149" t="e">
        <f t="shared" si="27"/>
        <v>#DIV/0!</v>
      </c>
      <c r="R45" s="149" t="e">
        <f t="shared" si="27"/>
        <v>#DIV/0!</v>
      </c>
      <c r="S45" s="149" t="e">
        <f t="shared" si="27"/>
        <v>#DIV/0!</v>
      </c>
      <c r="T45" s="149"/>
      <c r="U45" s="149"/>
    </row>
    <row r="46" spans="2:26" outlineLevel="1">
      <c r="B46" s="31" t="s">
        <v>379</v>
      </c>
      <c r="C46" s="31" t="s">
        <v>378</v>
      </c>
      <c r="D46" s="173">
        <f>IFERROR(VLOOKUP($C46,FS_연결!$A:$Z,D$2,FALSE),0)</f>
        <v>0</v>
      </c>
      <c r="E46" s="173">
        <f>IFERROR(VLOOKUP($C46,FS_연결!$A:$Z,E$2,FALSE),0)</f>
        <v>0</v>
      </c>
      <c r="F46" s="173">
        <f>IFERROR(VLOOKUP($C46,FS_연결!$A:$Z,F$2,FALSE),0)</f>
        <v>0</v>
      </c>
      <c r="G46" s="173">
        <f>IFERROR(VLOOKUP($C46,FS_연결!$A:$Z,G$2,FALSE),0)</f>
        <v>0</v>
      </c>
      <c r="H46" s="173">
        <f>IFERROR(VLOOKUP($C46,FS_연결!$A:$Z,H$2,FALSE),0)</f>
        <v>0</v>
      </c>
      <c r="I46" s="157">
        <f>IFERROR(VLOOKUP($C46,FS_연결!$A:$Z,I$2,FALSE),0)</f>
        <v>0</v>
      </c>
      <c r="J46" s="157">
        <f>IFERROR(VLOOKUP($C46,FS_연결!$A:$Z,J$2,FALSE),0)</f>
        <v>0</v>
      </c>
      <c r="K46" s="157">
        <f>IFERROR(VLOOKUP($C46,FS_연결!$A:$Z,K$2,FALSE),0)</f>
        <v>0</v>
      </c>
      <c r="L46" s="157">
        <f>IFERROR(VLOOKUP($C46,FS_연결!$A:$Z,L$2,FALSE),0)</f>
        <v>0</v>
      </c>
      <c r="M46" s="157">
        <f>IFERROR(VLOOKUP($C46,FS_연결!$A:$AL,M$2,FALSE),0)</f>
        <v>0</v>
      </c>
      <c r="N46" s="157">
        <f>IFERROR(VLOOKUP($C46,FS_연결!$A:$AL,N$2,FALSE),0)</f>
        <v>0</v>
      </c>
      <c r="O46" s="157">
        <f>IFERROR(VLOOKUP($C46,'FS_연결(분기누적)'!$A:$BS,O$2,FALSE),0)</f>
        <v>0</v>
      </c>
      <c r="P46" s="155">
        <f>IFERROR(VLOOKUP($C46,'FS_연결(분기누적)'!$A:$BS,P$2,FALSE),0)</f>
        <v>0</v>
      </c>
      <c r="Q46" s="171" t="e">
        <f>IF(Q44&lt;0,0,IF(Q44&gt;200,2*$X$48+(200-2)*$X$49+(Q44-200)*$X$50,2*$X$48+(Q44-2)*$X$49))</f>
        <v>#DIV/0!</v>
      </c>
      <c r="R46" s="171" t="e">
        <f>IF(R44&lt;0,0,IF(R44&gt;200,2*$X$48+(200-2)*$X$49+(R44-200)*$X$50,2*$X$48+(R44-2)*$X$49))</f>
        <v>#DIV/0!</v>
      </c>
      <c r="S46" s="171" t="e">
        <f>IF(S44&lt;0,0,IF(S44&gt;200,2*$X$48+(200-2)*$X$49+(S44-200)*$X$50,2*$X$48+(S44-2)*$X$49))</f>
        <v>#DIV/0!</v>
      </c>
      <c r="U46" s="172"/>
      <c r="V46" s="171" t="s">
        <v>377</v>
      </c>
    </row>
    <row r="47" spans="2:26" outlineLevel="1">
      <c r="B47" s="152" t="s">
        <v>376</v>
      </c>
      <c r="C47" s="152" t="s">
        <v>49</v>
      </c>
      <c r="D47" s="149" t="e">
        <f t="shared" ref="D47:S47" si="28">D46/D44</f>
        <v>#DIV/0!</v>
      </c>
      <c r="E47" s="149" t="e">
        <f t="shared" si="28"/>
        <v>#DIV/0!</v>
      </c>
      <c r="F47" s="149" t="e">
        <f t="shared" si="28"/>
        <v>#DIV/0!</v>
      </c>
      <c r="G47" s="149" t="e">
        <f t="shared" si="28"/>
        <v>#DIV/0!</v>
      </c>
      <c r="H47" s="149" t="e">
        <f t="shared" si="28"/>
        <v>#DIV/0!</v>
      </c>
      <c r="I47" s="149" t="e">
        <f t="shared" si="28"/>
        <v>#DIV/0!</v>
      </c>
      <c r="J47" s="149" t="e">
        <f t="shared" si="28"/>
        <v>#DIV/0!</v>
      </c>
      <c r="K47" s="149" t="e">
        <f t="shared" si="28"/>
        <v>#DIV/0!</v>
      </c>
      <c r="L47" s="149" t="e">
        <f t="shared" si="28"/>
        <v>#DIV/0!</v>
      </c>
      <c r="M47" s="149" t="e">
        <f t="shared" si="28"/>
        <v>#DIV/0!</v>
      </c>
      <c r="N47" s="149" t="e">
        <f t="shared" si="28"/>
        <v>#DIV/0!</v>
      </c>
      <c r="O47" s="149" t="e">
        <f t="shared" si="28"/>
        <v>#DIV/0!</v>
      </c>
      <c r="P47" s="167" t="e">
        <f t="shared" si="28"/>
        <v>#DIV/0!</v>
      </c>
      <c r="Q47" s="166" t="e">
        <f t="shared" si="28"/>
        <v>#DIV/0!</v>
      </c>
      <c r="R47" s="166" t="e">
        <f t="shared" si="28"/>
        <v>#DIV/0!</v>
      </c>
      <c r="S47" s="166" t="e">
        <f t="shared" si="28"/>
        <v>#DIV/0!</v>
      </c>
      <c r="T47" s="166"/>
      <c r="U47" s="166"/>
      <c r="V47" s="31" t="s">
        <v>375</v>
      </c>
      <c r="W47" s="170" t="s">
        <v>374</v>
      </c>
      <c r="X47" s="169" t="s">
        <v>373</v>
      </c>
    </row>
    <row r="48" spans="2:26" outlineLevel="1">
      <c r="B48" s="80" t="s">
        <v>372</v>
      </c>
      <c r="C48" s="80" t="s">
        <v>371</v>
      </c>
      <c r="D48" s="87">
        <f>IFERROR(VLOOKUP($C48,FS_연결!$A:$Z,D$2,FALSE),0)</f>
        <v>0</v>
      </c>
      <c r="E48" s="87">
        <f>IFERROR(VLOOKUP($C48,FS_연결!$A:$Z,E$2,FALSE),0)</f>
        <v>0</v>
      </c>
      <c r="F48" s="87">
        <f>IFERROR(VLOOKUP($C48,FS_연결!$A:$Z,F$2,FALSE),0)</f>
        <v>0</v>
      </c>
      <c r="G48" s="87">
        <f>IFERROR(VLOOKUP($C48,FS_연결!$A:$Z,G$2,FALSE),0)</f>
        <v>0</v>
      </c>
      <c r="H48" s="87">
        <f>IFERROR(VLOOKUP($C48,FS_연결!$A:$Z,H$2,FALSE),0)</f>
        <v>0</v>
      </c>
      <c r="I48" s="87">
        <f>IFERROR(VLOOKUP($C48,FS_연결!$A:$Z,I$2,FALSE),0)</f>
        <v>0</v>
      </c>
      <c r="J48" s="87">
        <f>IFERROR(VLOOKUP($C48,FS_연결!$A:$Z,J$2,FALSE),0)</f>
        <v>0</v>
      </c>
      <c r="K48" s="87">
        <f>IFERROR(VLOOKUP($C48,FS_연결!$A:$Z,K$2,FALSE),0)</f>
        <v>0</v>
      </c>
      <c r="L48" s="87">
        <f>IFERROR(VLOOKUP($C48,FS_연결!$A:$Z,L$2,FALSE),0)</f>
        <v>0</v>
      </c>
      <c r="M48" s="86">
        <f>IFERROR(VLOOKUP($C48,FS_연결!$A:$AL,M$2,FALSE),0)</f>
        <v>0</v>
      </c>
      <c r="N48" s="86">
        <f>IFERROR(VLOOKUP($C48,FS_연결!$A:$AL,N$2,FALSE),0)</f>
        <v>0</v>
      </c>
      <c r="O48" s="86">
        <f>IFERROR(VLOOKUP($C48,'FS_연결(분기누적)'!$A:$BS,O$2,FALSE),0)</f>
        <v>0</v>
      </c>
      <c r="P48" s="85">
        <f>IFERROR(VLOOKUP($C48,'FS_연결(분기누적)'!$A:$BS,P$2,FALSE),0)</f>
        <v>0</v>
      </c>
      <c r="Q48" s="75" t="e">
        <f>Q44-Q46</f>
        <v>#DIV/0!</v>
      </c>
      <c r="R48" s="75" t="e">
        <f>R44-R46</f>
        <v>#DIV/0!</v>
      </c>
      <c r="S48" s="75" t="e">
        <f>S44-S46</f>
        <v>#DIV/0!</v>
      </c>
      <c r="T48" s="75"/>
      <c r="U48" s="75"/>
      <c r="W48" s="165" t="s">
        <v>370</v>
      </c>
      <c r="X48" s="164">
        <v>0.11000000000000001</v>
      </c>
    </row>
    <row r="49" spans="2:29" outlineLevel="1">
      <c r="B49" s="152" t="s">
        <v>369</v>
      </c>
      <c r="C49" s="152" t="s">
        <v>49</v>
      </c>
      <c r="D49" s="149" t="e">
        <f t="shared" ref="D49:S49" si="29">D48/D22</f>
        <v>#DIV/0!</v>
      </c>
      <c r="E49" s="149" t="e">
        <f t="shared" si="29"/>
        <v>#DIV/0!</v>
      </c>
      <c r="F49" s="149" t="e">
        <f t="shared" si="29"/>
        <v>#DIV/0!</v>
      </c>
      <c r="G49" s="149" t="e">
        <f t="shared" si="29"/>
        <v>#DIV/0!</v>
      </c>
      <c r="H49" s="149" t="e">
        <f t="shared" si="29"/>
        <v>#DIV/0!</v>
      </c>
      <c r="I49" s="149" t="e">
        <f t="shared" si="29"/>
        <v>#DIV/0!</v>
      </c>
      <c r="J49" s="149" t="e">
        <f t="shared" si="29"/>
        <v>#DIV/0!</v>
      </c>
      <c r="K49" s="149" t="e">
        <f t="shared" si="29"/>
        <v>#DIV/0!</v>
      </c>
      <c r="L49" s="149" t="e">
        <f t="shared" si="29"/>
        <v>#DIV/0!</v>
      </c>
      <c r="M49" s="149" t="e">
        <f t="shared" si="29"/>
        <v>#DIV/0!</v>
      </c>
      <c r="N49" s="149" t="e">
        <f t="shared" si="29"/>
        <v>#DIV/0!</v>
      </c>
      <c r="O49" s="149" t="e">
        <f t="shared" si="29"/>
        <v>#DIV/0!</v>
      </c>
      <c r="P49" s="167" t="e">
        <f t="shared" si="29"/>
        <v>#DIV/0!</v>
      </c>
      <c r="Q49" s="149" t="e">
        <f t="shared" si="29"/>
        <v>#DIV/0!</v>
      </c>
      <c r="R49" s="149" t="e">
        <f t="shared" si="29"/>
        <v>#DIV/0!</v>
      </c>
      <c r="S49" s="168" t="e">
        <f t="shared" si="29"/>
        <v>#DIV/0!</v>
      </c>
      <c r="T49" s="168"/>
      <c r="U49" s="149"/>
      <c r="W49" s="165" t="s">
        <v>368</v>
      </c>
      <c r="X49" s="164">
        <v>0.22000000000000003</v>
      </c>
    </row>
    <row r="50" spans="2:29" outlineLevel="1">
      <c r="B50" s="31" t="s">
        <v>367</v>
      </c>
      <c r="C50" s="31" t="s">
        <v>366</v>
      </c>
      <c r="D50" s="157">
        <f>IFERROR(VLOOKUP($C50,FS_연결!$A:$Z,D$2,FALSE),0)</f>
        <v>0</v>
      </c>
      <c r="E50" s="157">
        <f>IFERROR(VLOOKUP($C50,FS_연결!$A:$Z,E$2,FALSE),0)</f>
        <v>0</v>
      </c>
      <c r="F50" s="157">
        <f>IFERROR(VLOOKUP($C50,FS_연결!$A:$Z,F$2,FALSE),0)</f>
        <v>0</v>
      </c>
      <c r="G50" s="157">
        <f>IFERROR(VLOOKUP($C50,FS_연결!$A:$Z,G$2,FALSE),0)</f>
        <v>0</v>
      </c>
      <c r="H50" s="157">
        <f>IFERROR(VLOOKUP($C50,FS_연결!$A:$Z,H$2,FALSE),0)</f>
        <v>0</v>
      </c>
      <c r="I50" s="157">
        <f>IFERROR(VLOOKUP($C50,FS_연결!$A:$Z,I$2,FALSE),0)</f>
        <v>0</v>
      </c>
      <c r="J50" s="157">
        <f>IFERROR(VLOOKUP($C50,FS_연결!$A:$Z,J$2,FALSE),0)</f>
        <v>0</v>
      </c>
      <c r="K50" s="157">
        <f>IFERROR(VLOOKUP($C50,FS_연결!$A:$Z,K$2,FALSE),0)</f>
        <v>0</v>
      </c>
      <c r="L50" s="157">
        <f>IFERROR(VLOOKUP($C50,FS_연결!$A:$Z,L$2,FALSE),0)</f>
        <v>0</v>
      </c>
      <c r="M50" s="156">
        <f>IFERROR(VLOOKUP($C50,FS_연결!$A:$AL,M$2,FALSE),0)</f>
        <v>0</v>
      </c>
      <c r="N50" s="156">
        <f>IFERROR(VLOOKUP($C50,FS_연결!$A:$AL,N$2,FALSE),0)</f>
        <v>0</v>
      </c>
      <c r="O50" s="156">
        <f>IFERROR(VLOOKUP($C50,'FS_연결(분기누적)'!$A:$BS,O$2,FALSE),0)</f>
        <v>0</v>
      </c>
      <c r="P50" s="155">
        <f>IFERROR(VLOOKUP($C50,'FS_연결(분기누적)'!$A:$BS,P$2,FALSE),0)</f>
        <v>0</v>
      </c>
      <c r="Q50" s="90" t="e">
        <f>Q48*Q51</f>
        <v>#DIV/0!</v>
      </c>
      <c r="R50" s="90" t="e">
        <f>R48*R51</f>
        <v>#DIV/0!</v>
      </c>
      <c r="S50" s="90" t="e">
        <f>S48*S51</f>
        <v>#DIV/0!</v>
      </c>
      <c r="T50" s="90"/>
      <c r="U50" s="90"/>
      <c r="W50" s="165" t="s">
        <v>365</v>
      </c>
      <c r="X50" s="164">
        <v>0.24199999999999999</v>
      </c>
    </row>
    <row r="51" spans="2:29" outlineLevel="1">
      <c r="B51" s="152" t="s">
        <v>364</v>
      </c>
      <c r="C51" s="152" t="s">
        <v>49</v>
      </c>
      <c r="D51" s="149" t="e">
        <f t="shared" ref="D51:P51" si="30">D50/D48</f>
        <v>#DIV/0!</v>
      </c>
      <c r="E51" s="149" t="e">
        <f t="shared" si="30"/>
        <v>#DIV/0!</v>
      </c>
      <c r="F51" s="149" t="e">
        <f t="shared" si="30"/>
        <v>#DIV/0!</v>
      </c>
      <c r="G51" s="149" t="e">
        <f t="shared" si="30"/>
        <v>#DIV/0!</v>
      </c>
      <c r="H51" s="149" t="e">
        <f t="shared" si="30"/>
        <v>#DIV/0!</v>
      </c>
      <c r="I51" s="149" t="e">
        <f t="shared" si="30"/>
        <v>#DIV/0!</v>
      </c>
      <c r="J51" s="149" t="e">
        <f t="shared" si="30"/>
        <v>#DIV/0!</v>
      </c>
      <c r="K51" s="149" t="e">
        <f t="shared" si="30"/>
        <v>#DIV/0!</v>
      </c>
      <c r="L51" s="149" t="e">
        <f t="shared" si="30"/>
        <v>#DIV/0!</v>
      </c>
      <c r="M51" s="149" t="e">
        <f t="shared" si="30"/>
        <v>#DIV/0!</v>
      </c>
      <c r="N51" s="149" t="e">
        <f t="shared" si="30"/>
        <v>#DIV/0!</v>
      </c>
      <c r="O51" s="149" t="e">
        <f t="shared" si="30"/>
        <v>#DIV/0!</v>
      </c>
      <c r="P51" s="167" t="e">
        <f t="shared" si="30"/>
        <v>#DIV/0!</v>
      </c>
      <c r="Q51" s="166">
        <v>0</v>
      </c>
      <c r="R51" s="166">
        <f>Q51</f>
        <v>0</v>
      </c>
      <c r="S51" s="166">
        <f>R51</f>
        <v>0</v>
      </c>
      <c r="T51" s="166"/>
      <c r="U51" s="166"/>
      <c r="W51" s="165" t="s">
        <v>363</v>
      </c>
      <c r="X51" s="164">
        <v>0.27500000000000002</v>
      </c>
    </row>
    <row r="52" spans="2:29" outlineLevel="1">
      <c r="B52" s="80" t="s">
        <v>362</v>
      </c>
      <c r="C52" s="80" t="s">
        <v>361</v>
      </c>
      <c r="D52" s="87">
        <f>IFERROR(VLOOKUP($C52,FS_연결!$A:$Z,D$2,FALSE),0)</f>
        <v>0</v>
      </c>
      <c r="E52" s="87">
        <f>IFERROR(VLOOKUP($C52,FS_연결!$A:$Z,E$2,FALSE),0)</f>
        <v>0</v>
      </c>
      <c r="F52" s="87">
        <f>IFERROR(VLOOKUP($C52,FS_연결!$A:$Z,F$2,FALSE),0)</f>
        <v>0</v>
      </c>
      <c r="G52" s="87">
        <f>IFERROR(VLOOKUP($C52,FS_연결!$A:$Z,G$2,FALSE),0)</f>
        <v>0</v>
      </c>
      <c r="H52" s="87">
        <f>IFERROR(VLOOKUP($C52,FS_연결!$A:$Z,H$2,FALSE),0)</f>
        <v>0</v>
      </c>
      <c r="I52" s="87">
        <f>IFERROR(VLOOKUP($C52,FS_연결!$A:$Z,I$2,FALSE),0)</f>
        <v>0</v>
      </c>
      <c r="J52" s="87">
        <f>IFERROR(VLOOKUP($C52,FS_연결!$A:$Z,J$2,FALSE),0)</f>
        <v>0</v>
      </c>
      <c r="K52" s="87">
        <f>IFERROR(VLOOKUP($C52,FS_연결!$A:$Z,K$2,FALSE),0)</f>
        <v>0</v>
      </c>
      <c r="L52" s="87">
        <f>IFERROR(VLOOKUP($C52,FS_연결!$A:$Z,L$2,FALSE),0)</f>
        <v>0</v>
      </c>
      <c r="M52" s="86">
        <f>IFERROR(VLOOKUP($C52,FS_연결!$A:$AL,M$2,FALSE),0)</f>
        <v>0</v>
      </c>
      <c r="N52" s="86">
        <f>IFERROR(VLOOKUP($C52,FS_연결!$A:$AL,N$2,FALSE),0)</f>
        <v>0</v>
      </c>
      <c r="O52" s="86">
        <f>IFERROR(VLOOKUP($C52,'FS_연결(분기누적)'!$A:$BS,O$2,FALSE),0)</f>
        <v>0</v>
      </c>
      <c r="P52" s="85">
        <f>IFERROR(VLOOKUP($C52,'FS_연결(분기누적)'!$A:$BS,P$2,FALSE),0)</f>
        <v>0</v>
      </c>
      <c r="Q52" s="75" t="e">
        <f>Q48-Q50</f>
        <v>#DIV/0!</v>
      </c>
      <c r="R52" s="75" t="e">
        <f>R48-R50</f>
        <v>#DIV/0!</v>
      </c>
      <c r="S52" s="75" t="e">
        <f>S48-S50</f>
        <v>#DIV/0!</v>
      </c>
      <c r="T52" s="75"/>
      <c r="U52" s="75"/>
      <c r="V52" s="163"/>
    </row>
    <row r="53" spans="2:29" outlineLevel="1">
      <c r="C53" s="31" t="s">
        <v>49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8"/>
      <c r="Q53" s="162"/>
      <c r="R53" s="162"/>
      <c r="S53" s="162"/>
      <c r="T53" s="162"/>
      <c r="U53" s="162"/>
    </row>
    <row r="54" spans="2:29" outlineLevel="1">
      <c r="B54" s="31" t="s">
        <v>360</v>
      </c>
      <c r="C54" s="31" t="s">
        <v>49</v>
      </c>
      <c r="D54" s="90">
        <f t="shared" ref="D54:S54" si="31">D55+D56</f>
        <v>0</v>
      </c>
      <c r="E54" s="90">
        <f t="shared" si="31"/>
        <v>0</v>
      </c>
      <c r="F54" s="90">
        <f t="shared" si="31"/>
        <v>0</v>
      </c>
      <c r="G54" s="90">
        <f t="shared" si="31"/>
        <v>0</v>
      </c>
      <c r="H54" s="90">
        <f t="shared" si="31"/>
        <v>0</v>
      </c>
      <c r="I54" s="90">
        <f t="shared" si="31"/>
        <v>0</v>
      </c>
      <c r="J54" s="90">
        <f t="shared" si="31"/>
        <v>0</v>
      </c>
      <c r="K54" s="90">
        <f t="shared" si="31"/>
        <v>0</v>
      </c>
      <c r="L54" s="90">
        <f t="shared" si="31"/>
        <v>0</v>
      </c>
      <c r="M54" s="161">
        <f t="shared" si="31"/>
        <v>0</v>
      </c>
      <c r="N54" s="161">
        <f t="shared" si="31"/>
        <v>0</v>
      </c>
      <c r="O54" s="161">
        <f t="shared" si="31"/>
        <v>0</v>
      </c>
      <c r="P54" s="160">
        <f t="shared" si="31"/>
        <v>0</v>
      </c>
      <c r="Q54" s="159">
        <f t="shared" si="31"/>
        <v>0</v>
      </c>
      <c r="R54" s="159">
        <f t="shared" si="31"/>
        <v>0</v>
      </c>
      <c r="S54" s="159">
        <f t="shared" si="31"/>
        <v>0</v>
      </c>
      <c r="T54" s="159"/>
      <c r="U54" s="159"/>
    </row>
    <row r="55" spans="2:29" outlineLevel="1">
      <c r="B55" s="31" t="s">
        <v>359</v>
      </c>
      <c r="C55" s="31" t="s">
        <v>358</v>
      </c>
      <c r="D55" s="157">
        <f>IFERROR(VLOOKUP($C55,FS_연결!$A:$Z,D$2,FALSE)/1000,0)</f>
        <v>0</v>
      </c>
      <c r="E55" s="157">
        <f>IFERROR(VLOOKUP($C55,FS_연결!$A:$Z,E$2,FALSE)/1000,0)</f>
        <v>0</v>
      </c>
      <c r="F55" s="157">
        <f>IFERROR(VLOOKUP($C55,FS_연결!$A:$Z,F$2,FALSE)/1000,0)</f>
        <v>0</v>
      </c>
      <c r="G55" s="157">
        <f>IFERROR(VLOOKUP($C55,FS_연결!$A:$Z,G$2,FALSE)/1000,0)</f>
        <v>0</v>
      </c>
      <c r="H55" s="157">
        <f>IFERROR(VLOOKUP($C55,FS_연결!$A:$Z,H$2,FALSE)/1000,0)</f>
        <v>0</v>
      </c>
      <c r="I55" s="157">
        <f>IFERROR(VLOOKUP($C55,FS_연결!$A:$Z,I$2,FALSE)/1000,0)</f>
        <v>0</v>
      </c>
      <c r="J55" s="157">
        <f>IFERROR(VLOOKUP($C55,FS_연결!$A:$Z,J$2,FALSE)/1000,0)</f>
        <v>0</v>
      </c>
      <c r="K55" s="157">
        <f>IFERROR(VLOOKUP($C55,FS_연결!$A:$Z,K$2,FALSE)/1000,0)</f>
        <v>0</v>
      </c>
      <c r="L55" s="157">
        <f>IFERROR(VLOOKUP($C55,FS_연결!$A:$Z,L$2,FALSE)/1000,0)</f>
        <v>0</v>
      </c>
      <c r="M55" s="156">
        <f>IFERROR(VLOOKUP($C55,FS_연결!$A:$AL,M$2,FALSE)/1000,0)</f>
        <v>0</v>
      </c>
      <c r="N55" s="156">
        <f>IFERROR(VLOOKUP($C55,FS_연결!$A:$AL,N$2,FALSE)/1000,0)</f>
        <v>0</v>
      </c>
      <c r="O55" s="156">
        <f>IFERROR(VLOOKUP($C55,'FS_연결(분기누적)'!$A:$BS,O$2,FALSE)/1000,0)</f>
        <v>0</v>
      </c>
      <c r="P55" s="155">
        <f>IFERROR(VLOOKUP($C55,'FS_연결(분기누적)'!$A:$BS,P$2,FALSE)/1000,0)</f>
        <v>0</v>
      </c>
      <c r="Q55" s="158">
        <f>N55</f>
        <v>0</v>
      </c>
      <c r="R55" s="158">
        <f>Q55</f>
        <v>0</v>
      </c>
      <c r="S55" s="158">
        <f>R55</f>
        <v>0</v>
      </c>
      <c r="T55" s="158"/>
      <c r="U55" s="158"/>
    </row>
    <row r="56" spans="2:29" outlineLevel="1">
      <c r="B56" s="31" t="s">
        <v>357</v>
      </c>
      <c r="C56" s="31" t="s">
        <v>356</v>
      </c>
      <c r="D56" s="157">
        <f>IFERROR(VLOOKUP($C56,FS_연결!$A:$Z,D$2,FALSE)/1000,0)</f>
        <v>0</v>
      </c>
      <c r="E56" s="157">
        <f>IFERROR(VLOOKUP($C56,FS_연결!$A:$Z,E$2,FALSE)/1000,0)</f>
        <v>0</v>
      </c>
      <c r="F56" s="157">
        <f>IFERROR(VLOOKUP($C56,FS_연결!$A:$Z,F$2,FALSE)/1000,0)</f>
        <v>0</v>
      </c>
      <c r="G56" s="157">
        <f>IFERROR(VLOOKUP($C56,FS_연결!$A:$Z,G$2,FALSE)/1000,0)</f>
        <v>0</v>
      </c>
      <c r="H56" s="157">
        <f>IFERROR(VLOOKUP($C56,FS_연결!$A:$Z,H$2,FALSE)/1000,0)</f>
        <v>0</v>
      </c>
      <c r="I56" s="157">
        <f>IFERROR(VLOOKUP($C56,FS_연결!$A:$Z,I$2,FALSE)/1000,0)</f>
        <v>0</v>
      </c>
      <c r="J56" s="157">
        <f>IFERROR(VLOOKUP($C56,FS_연결!$A:$Z,J$2,FALSE)/1000,0)</f>
        <v>0</v>
      </c>
      <c r="K56" s="157">
        <f>IFERROR(VLOOKUP($C56,FS_연결!$A:$Z,K$2,FALSE)/1000,0)</f>
        <v>0</v>
      </c>
      <c r="L56" s="157">
        <f>IFERROR(VLOOKUP($C56,FS_연결!$A:$Z,L$2,FALSE)/1000,0)</f>
        <v>0</v>
      </c>
      <c r="M56" s="156">
        <f>IFERROR(VLOOKUP($C56,FS_연결!$A:$AL,M$2,FALSE)/1000,0)</f>
        <v>0</v>
      </c>
      <c r="N56" s="156">
        <f>IFERROR(VLOOKUP($C56,FS_연결!$A:$AL,N$2,FALSE)/1000,0)</f>
        <v>0</v>
      </c>
      <c r="O56" s="156">
        <f>IFERROR(VLOOKUP($C56,'FS_연결(분기누적)'!$A:$BS,O$2,FALSE)/1000,0)</f>
        <v>0</v>
      </c>
      <c r="P56" s="155">
        <f>IFERROR(VLOOKUP($C56,'FS_연결(분기누적)'!$A:$BS,P$2,FALSE)/1000,0)</f>
        <v>0</v>
      </c>
      <c r="Q56" s="154">
        <f>N56</f>
        <v>0</v>
      </c>
      <c r="R56" s="154">
        <f>Q56</f>
        <v>0</v>
      </c>
      <c r="S56" s="154">
        <f>R56</f>
        <v>0</v>
      </c>
      <c r="T56" s="154"/>
      <c r="U56" s="154"/>
    </row>
    <row r="57" spans="2:29" outlineLevel="1">
      <c r="B57" s="80" t="s">
        <v>81</v>
      </c>
      <c r="C57" s="80" t="s">
        <v>49</v>
      </c>
      <c r="D57" s="75" t="e">
        <f t="shared" ref="D57:S57" si="32">(D52-D141)*100/D55</f>
        <v>#DIV/0!</v>
      </c>
      <c r="E57" s="75" t="e">
        <f t="shared" si="32"/>
        <v>#DIV/0!</v>
      </c>
      <c r="F57" s="75" t="e">
        <f t="shared" si="32"/>
        <v>#DIV/0!</v>
      </c>
      <c r="G57" s="75" t="e">
        <f t="shared" si="32"/>
        <v>#DIV/0!</v>
      </c>
      <c r="H57" s="75" t="e">
        <f t="shared" si="32"/>
        <v>#DIV/0!</v>
      </c>
      <c r="I57" s="75" t="e">
        <f t="shared" si="32"/>
        <v>#DIV/0!</v>
      </c>
      <c r="J57" s="75" t="e">
        <f t="shared" si="32"/>
        <v>#DIV/0!</v>
      </c>
      <c r="K57" s="75" t="e">
        <f t="shared" si="32"/>
        <v>#DIV/0!</v>
      </c>
      <c r="L57" s="75" t="e">
        <f t="shared" si="32"/>
        <v>#DIV/0!</v>
      </c>
      <c r="M57" s="77" t="e">
        <f t="shared" si="32"/>
        <v>#DIV/0!</v>
      </c>
      <c r="N57" s="77" t="e">
        <f t="shared" si="32"/>
        <v>#DIV/0!</v>
      </c>
      <c r="O57" s="77" t="e">
        <f t="shared" si="32"/>
        <v>#DIV/0!</v>
      </c>
      <c r="P57" s="76" t="e">
        <f t="shared" si="32"/>
        <v>#DIV/0!</v>
      </c>
      <c r="Q57" s="75" t="e">
        <f t="shared" si="32"/>
        <v>#DIV/0!</v>
      </c>
      <c r="R57" s="75" t="e">
        <f t="shared" si="32"/>
        <v>#DIV/0!</v>
      </c>
      <c r="S57" s="75" t="e">
        <f t="shared" si="32"/>
        <v>#DIV/0!</v>
      </c>
      <c r="T57" s="75"/>
      <c r="U57" s="75"/>
    </row>
    <row r="58" spans="2:29" outlineLevel="1">
      <c r="B58" s="152" t="s">
        <v>355</v>
      </c>
      <c r="C58" s="152" t="s">
        <v>49</v>
      </c>
      <c r="D58" s="153"/>
      <c r="E58" s="153"/>
      <c r="F58" s="153"/>
      <c r="G58" s="153"/>
      <c r="H58" s="153"/>
      <c r="I58" s="153"/>
      <c r="J58" s="153"/>
      <c r="K58" s="152" t="e">
        <f>K57/D57-1</f>
        <v>#DIV/0!</v>
      </c>
      <c r="L58" s="149" t="e">
        <f>L57/K57-1</f>
        <v>#DIV/0!</v>
      </c>
      <c r="M58" s="149" t="e">
        <f>M57/L57-1</f>
        <v>#DIV/0!</v>
      </c>
      <c r="N58" s="149" t="e">
        <f>N57/M57-1</f>
        <v>#DIV/0!</v>
      </c>
      <c r="O58" s="151" t="e">
        <f>O57/N57-1</f>
        <v>#DIV/0!</v>
      </c>
      <c r="P58" s="150" t="e">
        <f>P57/O57-1</f>
        <v>#DIV/0!</v>
      </c>
      <c r="Q58" s="149" t="e">
        <f>Q57/N57-1</f>
        <v>#DIV/0!</v>
      </c>
      <c r="R58" s="149" t="e">
        <f>R57/Q57-1</f>
        <v>#DIV/0!</v>
      </c>
      <c r="S58" s="149" t="e">
        <f>S57/R57-1</f>
        <v>#DIV/0!</v>
      </c>
      <c r="T58" s="149"/>
      <c r="U58" s="149"/>
    </row>
    <row r="59" spans="2:29" ht="15" outlineLevel="1" thickBot="1">
      <c r="C59" s="31" t="s">
        <v>49</v>
      </c>
      <c r="P59" s="39"/>
      <c r="Q59" s="83"/>
      <c r="R59" s="83"/>
      <c r="S59" s="83"/>
      <c r="T59" s="83"/>
      <c r="U59" s="83"/>
      <c r="Z59" s="148" t="s">
        <v>354</v>
      </c>
    </row>
    <row r="60" spans="2:29" ht="15" outlineLevel="1" thickBot="1">
      <c r="B60" s="68" t="s">
        <v>353</v>
      </c>
      <c r="C60" s="68" t="s">
        <v>49</v>
      </c>
      <c r="D60" s="73" t="str">
        <f t="shared" ref="D60:S60" si="33">D$3</f>
        <v>2014</v>
      </c>
      <c r="E60" s="73">
        <f t="shared" si="33"/>
        <v>2015</v>
      </c>
      <c r="F60" s="73">
        <f t="shared" si="33"/>
        <v>2016</v>
      </c>
      <c r="G60" s="73">
        <f t="shared" si="33"/>
        <v>2017</v>
      </c>
      <c r="H60" s="73">
        <f t="shared" si="33"/>
        <v>2018</v>
      </c>
      <c r="I60" s="71">
        <f t="shared" si="33"/>
        <v>2019</v>
      </c>
      <c r="J60" s="71">
        <f t="shared" si="33"/>
        <v>2020</v>
      </c>
      <c r="K60" s="71">
        <f t="shared" si="33"/>
        <v>2021</v>
      </c>
      <c r="L60" s="71">
        <f t="shared" si="33"/>
        <v>2022</v>
      </c>
      <c r="M60" s="71">
        <f t="shared" si="33"/>
        <v>2023</v>
      </c>
      <c r="N60" s="71">
        <f t="shared" si="33"/>
        <v>2024</v>
      </c>
      <c r="O60" s="71" t="str">
        <f t="shared" si="33"/>
        <v>2024.2Q</v>
      </c>
      <c r="P60" s="72" t="str">
        <f t="shared" si="33"/>
        <v>2025.2Q</v>
      </c>
      <c r="Q60" s="71" t="str">
        <f t="shared" si="33"/>
        <v>2025E</v>
      </c>
      <c r="R60" s="71" t="str">
        <f t="shared" si="33"/>
        <v>2026E</v>
      </c>
      <c r="S60" s="71" t="str">
        <f t="shared" si="33"/>
        <v>2027E</v>
      </c>
      <c r="T60" s="71"/>
      <c r="U60" s="71"/>
      <c r="W60" s="147" t="s">
        <v>352</v>
      </c>
      <c r="X60" s="145" t="s">
        <v>351</v>
      </c>
      <c r="Y60" s="146" t="s">
        <v>350</v>
      </c>
      <c r="Z60" s="145" t="s">
        <v>349</v>
      </c>
    </row>
    <row r="61" spans="2:29" outlineLevel="1">
      <c r="C61" s="31" t="s">
        <v>49</v>
      </c>
      <c r="P61" s="39"/>
      <c r="W61" s="144" t="s">
        <v>288</v>
      </c>
      <c r="X61" s="143">
        <f>P11</f>
        <v>0</v>
      </c>
      <c r="Y61" s="143">
        <v>120</v>
      </c>
      <c r="Z61" s="143">
        <f>SUM(X61:Y61)</f>
        <v>120</v>
      </c>
      <c r="AA61" s="59"/>
      <c r="AB61" s="59"/>
    </row>
    <row r="62" spans="2:29" ht="12.75" customHeight="1" outlineLevel="1">
      <c r="B62" s="31" t="s">
        <v>348</v>
      </c>
      <c r="C62" s="135" t="s">
        <v>347</v>
      </c>
      <c r="D62" s="131">
        <f>IFERROR(VLOOKUP($C62,FS_연결!$A:$Z,D$2,FALSE),0)</f>
        <v>0</v>
      </c>
      <c r="E62" s="131">
        <f>IFERROR(VLOOKUP($C62,FS_연결!$A:$Z,E$2,FALSE),0)</f>
        <v>0</v>
      </c>
      <c r="F62" s="131">
        <f>IFERROR(VLOOKUP($C62,FS_연결!$A:$Z,F$2,FALSE),0)</f>
        <v>0</v>
      </c>
      <c r="G62" s="131">
        <f>IFERROR(VLOOKUP($C62,FS_연결!$A:$Z,G$2,FALSE),0)</f>
        <v>0</v>
      </c>
      <c r="H62" s="131">
        <f>IFERROR(VLOOKUP($C62,FS_연결!$A:$Z,H$2,FALSE),0)</f>
        <v>0</v>
      </c>
      <c r="I62" s="131">
        <f>IFERROR(VLOOKUP($C62,FS_연결!$A:$Z,I$2,FALSE),0)</f>
        <v>0</v>
      </c>
      <c r="J62" s="131">
        <f>IFERROR(VLOOKUP($C62,FS_연결!$A:$Z,J$2,FALSE),0)</f>
        <v>0</v>
      </c>
      <c r="K62" s="131">
        <f>IFERROR(VLOOKUP($C62,FS_연결!$A:$Z,K$2,FALSE),0)</f>
        <v>0</v>
      </c>
      <c r="L62" s="131">
        <f>IFERROR(VLOOKUP($C62,FS_연결!$A:$Z,L$2,FALSE),0)</f>
        <v>0</v>
      </c>
      <c r="M62" s="130">
        <f>IFERROR(VLOOKUP($C62,FS_연결!$A:$AL,M$2,FALSE),0)</f>
        <v>0</v>
      </c>
      <c r="N62" s="130">
        <f>IFERROR(VLOOKUP($C62,FS_연결!$A:$AL,N$2,FALSE),0)</f>
        <v>0</v>
      </c>
      <c r="O62" s="130">
        <f>IFERROR(VLOOKUP($C62,'FS_연결(분기누적)'!$A:$BS,O$2,FALSE),0)</f>
        <v>0</v>
      </c>
      <c r="P62" s="129">
        <f>IFERROR(VLOOKUP($C62,'FS_연결(분기누적)'!$A:$BS,P$2,FALSE),0)</f>
        <v>0</v>
      </c>
      <c r="Q62" s="128" t="e">
        <f>Q204</f>
        <v>#DIV/0!</v>
      </c>
      <c r="R62" s="128" t="e">
        <f>R204</f>
        <v>#DIV/0!</v>
      </c>
      <c r="S62" s="128" t="e">
        <f>S204</f>
        <v>#DIV/0!</v>
      </c>
      <c r="T62" s="128"/>
      <c r="U62" s="128"/>
      <c r="V62" s="83"/>
      <c r="W62" s="144" t="s">
        <v>243</v>
      </c>
      <c r="X62" s="143">
        <f>P123</f>
        <v>0</v>
      </c>
      <c r="Y62" s="143">
        <f>Y61</f>
        <v>120</v>
      </c>
      <c r="Z62" s="143">
        <f>SUM(X62:Y62)</f>
        <v>120</v>
      </c>
      <c r="AA62" s="59"/>
      <c r="AB62" s="59"/>
      <c r="AC62" s="59"/>
    </row>
    <row r="63" spans="2:29" ht="12.75" customHeight="1" outlineLevel="1" thickBot="1">
      <c r="B63" s="31" t="s">
        <v>346</v>
      </c>
      <c r="C63" s="135"/>
      <c r="D63" s="131">
        <f t="shared" ref="D63:S63" si="34">SUM(D64:D70)</f>
        <v>0</v>
      </c>
      <c r="E63" s="131">
        <f t="shared" si="34"/>
        <v>0</v>
      </c>
      <c r="F63" s="131">
        <f t="shared" si="34"/>
        <v>0</v>
      </c>
      <c r="G63" s="131">
        <f t="shared" si="34"/>
        <v>0</v>
      </c>
      <c r="H63" s="131">
        <f t="shared" si="34"/>
        <v>0</v>
      </c>
      <c r="I63" s="131">
        <f t="shared" si="34"/>
        <v>0</v>
      </c>
      <c r="J63" s="131">
        <f t="shared" si="34"/>
        <v>0</v>
      </c>
      <c r="K63" s="131">
        <f t="shared" si="34"/>
        <v>0</v>
      </c>
      <c r="L63" s="131">
        <f t="shared" si="34"/>
        <v>0</v>
      </c>
      <c r="M63" s="130">
        <f t="shared" si="34"/>
        <v>0</v>
      </c>
      <c r="N63" s="130">
        <f t="shared" si="34"/>
        <v>0</v>
      </c>
      <c r="O63" s="130">
        <f t="shared" si="34"/>
        <v>0</v>
      </c>
      <c r="P63" s="129">
        <f t="shared" si="34"/>
        <v>0</v>
      </c>
      <c r="Q63" s="128">
        <f t="shared" si="34"/>
        <v>0</v>
      </c>
      <c r="R63" s="128">
        <f t="shared" si="34"/>
        <v>0</v>
      </c>
      <c r="S63" s="128">
        <f t="shared" si="34"/>
        <v>0</v>
      </c>
      <c r="T63" s="128"/>
      <c r="U63" s="128"/>
      <c r="V63" s="83"/>
      <c r="W63" s="141" t="s">
        <v>228</v>
      </c>
      <c r="X63" s="142">
        <f>X61-X62</f>
        <v>0</v>
      </c>
      <c r="Y63" s="142" t="s">
        <v>26</v>
      </c>
      <c r="Z63" s="142">
        <f>SUM(X63:Y63)</f>
        <v>0</v>
      </c>
      <c r="AA63" s="59"/>
      <c r="AB63" s="59"/>
      <c r="AC63" s="59"/>
    </row>
    <row r="64" spans="2:29" ht="12.75" customHeight="1" outlineLevel="1" thickBot="1">
      <c r="B64" s="136" t="s">
        <v>345</v>
      </c>
      <c r="C64" s="135" t="s">
        <v>344</v>
      </c>
      <c r="D64" s="131">
        <f>IFERROR(VLOOKUP($C64,FS_연결!$A:$Z,D$2,FALSE),0)</f>
        <v>0</v>
      </c>
      <c r="E64" s="131">
        <f>IFERROR(VLOOKUP($C64,FS_연결!$A:$Z,E$2,FALSE),0)</f>
        <v>0</v>
      </c>
      <c r="F64" s="131">
        <f>IFERROR(VLOOKUP($C64,FS_연결!$A:$Z,F$2,FALSE),0)</f>
        <v>0</v>
      </c>
      <c r="G64" s="131">
        <f>IFERROR(VLOOKUP($C64,FS_연결!$A:$Z,G$2,FALSE),0)</f>
        <v>0</v>
      </c>
      <c r="H64" s="131">
        <f>IFERROR(VLOOKUP($C64,FS_연결!$A:$Z,H$2,FALSE),0)</f>
        <v>0</v>
      </c>
      <c r="I64" s="131">
        <f>IFERROR(VLOOKUP($C64,FS_연결!$A:$Z,I$2,FALSE),0)</f>
        <v>0</v>
      </c>
      <c r="J64" s="131">
        <f>IFERROR(VLOOKUP($C64,FS_연결!$A:$Z,J$2,FALSE),0)</f>
        <v>0</v>
      </c>
      <c r="K64" s="131">
        <f>IFERROR(VLOOKUP($C64,FS_연결!$A:$Z,K$2,FALSE),0)</f>
        <v>0</v>
      </c>
      <c r="L64" s="131">
        <f>IFERROR(VLOOKUP($C64,FS_연결!$A:$Z,L$2,FALSE),0)</f>
        <v>0</v>
      </c>
      <c r="M64" s="130">
        <f>IFERROR(VLOOKUP($C64,FS_연결!$A:$AL,M$2,FALSE),0)</f>
        <v>0</v>
      </c>
      <c r="N64" s="130">
        <f>IFERROR(VLOOKUP($C64,FS_연결!$A:$AL,N$2,FALSE),0)</f>
        <v>0</v>
      </c>
      <c r="O64" s="130">
        <f>IFERROR(VLOOKUP($C64,'FS_연결(분기누적)'!$A:$BS,O$2,FALSE),0)</f>
        <v>0</v>
      </c>
      <c r="P64" s="129">
        <f>IFERROR(VLOOKUP($C64,'FS_연결(분기누적)'!$A:$BS,P$2,FALSE),0)</f>
        <v>0</v>
      </c>
      <c r="Q64" s="128">
        <f t="shared" ref="Q64:Q70" si="35">N64</f>
        <v>0</v>
      </c>
      <c r="R64" s="128">
        <f t="shared" ref="R64:S70" si="36">Q64</f>
        <v>0</v>
      </c>
      <c r="S64" s="128">
        <f t="shared" si="36"/>
        <v>0</v>
      </c>
      <c r="T64" s="128"/>
      <c r="U64" s="128"/>
      <c r="V64" s="83"/>
      <c r="W64" s="141" t="s">
        <v>343</v>
      </c>
      <c r="X64" s="139" t="e">
        <f>X62/X63</f>
        <v>#DIV/0!</v>
      </c>
      <c r="Y64" s="140" t="s">
        <v>342</v>
      </c>
      <c r="Z64" s="139" t="e">
        <f>Z62/Z63</f>
        <v>#DIV/0!</v>
      </c>
      <c r="AA64" s="59"/>
      <c r="AB64" s="59"/>
      <c r="AC64" s="59"/>
    </row>
    <row r="65" spans="2:29" ht="12.75" customHeight="1" outlineLevel="1">
      <c r="B65" s="136" t="s">
        <v>341</v>
      </c>
      <c r="C65" s="135" t="s">
        <v>340</v>
      </c>
      <c r="D65" s="131">
        <f>IFERROR(VLOOKUP($C65,FS_연결!$A:$Z,D$2,FALSE),0)</f>
        <v>0</v>
      </c>
      <c r="E65" s="131">
        <f>IFERROR(VLOOKUP($C65,FS_연결!$A:$Z,E$2,FALSE),0)</f>
        <v>0</v>
      </c>
      <c r="F65" s="131">
        <f>IFERROR(VLOOKUP($C65,FS_연결!$A:$Z,F$2,FALSE),0)</f>
        <v>0</v>
      </c>
      <c r="G65" s="131">
        <f>IFERROR(VLOOKUP($C65,FS_연결!$A:$Z,G$2,FALSE),0)</f>
        <v>0</v>
      </c>
      <c r="H65" s="131">
        <f>IFERROR(VLOOKUP($C65,FS_연결!$A:$Z,H$2,FALSE),0)</f>
        <v>0</v>
      </c>
      <c r="I65" s="131">
        <f>IFERROR(VLOOKUP($C65,FS_연결!$A:$Z,I$2,FALSE),0)</f>
        <v>0</v>
      </c>
      <c r="J65" s="131">
        <f>IFERROR(VLOOKUP($C65,FS_연결!$A:$Z,J$2,FALSE),0)</f>
        <v>0</v>
      </c>
      <c r="K65" s="131">
        <f>IFERROR(VLOOKUP($C65,FS_연결!$A:$Z,K$2,FALSE),0)</f>
        <v>0</v>
      </c>
      <c r="L65" s="131">
        <f>IFERROR(VLOOKUP($C65,FS_연결!$A:$Z,L$2,FALSE),0)</f>
        <v>0</v>
      </c>
      <c r="M65" s="130">
        <f>IFERROR(VLOOKUP($C65,FS_연결!$A:$AL,M$2,FALSE),0)</f>
        <v>0</v>
      </c>
      <c r="N65" s="130">
        <f>IFERROR(VLOOKUP($C65,FS_연결!$A:$AL,N$2,FALSE),0)</f>
        <v>0</v>
      </c>
      <c r="O65" s="130">
        <f>IFERROR(VLOOKUP($C65,'FS_연결(분기누적)'!$A:$BS,O$2,FALSE),0)</f>
        <v>0</v>
      </c>
      <c r="P65" s="129">
        <f>IFERROR(VLOOKUP($C65,'FS_연결(분기누적)'!$A:$BS,P$2,FALSE),0)</f>
        <v>0</v>
      </c>
      <c r="Q65" s="128">
        <f t="shared" si="35"/>
        <v>0</v>
      </c>
      <c r="R65" s="128">
        <f t="shared" si="36"/>
        <v>0</v>
      </c>
      <c r="S65" s="128">
        <f t="shared" si="36"/>
        <v>0</v>
      </c>
      <c r="T65" s="128"/>
      <c r="U65" s="128"/>
      <c r="V65" s="83"/>
      <c r="X65" s="83"/>
      <c r="Y65" s="83"/>
      <c r="Z65" s="83"/>
      <c r="AA65" s="59"/>
      <c r="AB65" s="59"/>
      <c r="AC65" s="59"/>
    </row>
    <row r="66" spans="2:29" ht="12.75" customHeight="1" outlineLevel="1">
      <c r="B66" s="136" t="s">
        <v>339</v>
      </c>
      <c r="C66" s="135" t="s">
        <v>338</v>
      </c>
      <c r="D66" s="131">
        <f>IFERROR(VLOOKUP($C66,FS_연결!$A:$Z,D$2,FALSE),0)</f>
        <v>0</v>
      </c>
      <c r="E66" s="131">
        <f>IFERROR(VLOOKUP($C66,FS_연결!$A:$Z,E$2,FALSE),0)</f>
        <v>0</v>
      </c>
      <c r="F66" s="131">
        <f>IFERROR(VLOOKUP($C66,FS_연결!$A:$Z,F$2,FALSE),0)</f>
        <v>0</v>
      </c>
      <c r="G66" s="131">
        <f>IFERROR(VLOOKUP($C66,FS_연결!$A:$Z,G$2,FALSE),0)</f>
        <v>0</v>
      </c>
      <c r="H66" s="131">
        <f>IFERROR(VLOOKUP($C66,FS_연결!$A:$Z,H$2,FALSE),0)</f>
        <v>0</v>
      </c>
      <c r="I66" s="131">
        <f>IFERROR(VLOOKUP($C66,FS_연결!$A:$Z,I$2,FALSE),0)</f>
        <v>0</v>
      </c>
      <c r="J66" s="131">
        <f>IFERROR(VLOOKUP($C66,FS_연결!$A:$Z,J$2,FALSE),0)</f>
        <v>0</v>
      </c>
      <c r="K66" s="131">
        <f>IFERROR(VLOOKUP($C66,FS_연결!$A:$Z,K$2,FALSE),0)</f>
        <v>0</v>
      </c>
      <c r="L66" s="131">
        <f>IFERROR(VLOOKUP($C66,FS_연결!$A:$Z,L$2,FALSE),0)</f>
        <v>0</v>
      </c>
      <c r="M66" s="130">
        <f>IFERROR(VLOOKUP($C66,FS_연결!$A:$AL,M$2,FALSE),0)</f>
        <v>0</v>
      </c>
      <c r="N66" s="130">
        <f>IFERROR(VLOOKUP($C66,FS_연결!$A:$AL,N$2,FALSE),0)</f>
        <v>0</v>
      </c>
      <c r="O66" s="130">
        <f>IFERROR(VLOOKUP($C66,'FS_연결(분기누적)'!$A:$BS,O$2,FALSE),0)</f>
        <v>0</v>
      </c>
      <c r="P66" s="129">
        <f>IFERROR(VLOOKUP($C66,'FS_연결(분기누적)'!$A:$BS,P$2,FALSE),0)</f>
        <v>0</v>
      </c>
      <c r="Q66" s="128">
        <f t="shared" si="35"/>
        <v>0</v>
      </c>
      <c r="R66" s="128">
        <f t="shared" si="36"/>
        <v>0</v>
      </c>
      <c r="S66" s="128">
        <f t="shared" si="36"/>
        <v>0</v>
      </c>
      <c r="T66" s="128"/>
      <c r="U66" s="128"/>
      <c r="V66" s="83"/>
      <c r="W66" s="138" t="s">
        <v>337</v>
      </c>
      <c r="X66" s="137" t="e">
        <f>P81/P113*100</f>
        <v>#DIV/0!</v>
      </c>
      <c r="Y66" s="83"/>
      <c r="Z66" s="83"/>
      <c r="AA66" s="59"/>
      <c r="AB66" s="59"/>
      <c r="AC66" s="59"/>
    </row>
    <row r="67" spans="2:29" ht="12.75" customHeight="1" outlineLevel="1">
      <c r="B67" s="136" t="s">
        <v>336</v>
      </c>
      <c r="C67" s="135" t="s">
        <v>335</v>
      </c>
      <c r="D67" s="131">
        <f>IFERROR(VLOOKUP($C67,FS_연결!$A:$Z,D$2,FALSE),0)</f>
        <v>0</v>
      </c>
      <c r="E67" s="131">
        <f>IFERROR(VLOOKUP($C67,FS_연결!$A:$Z,E$2,FALSE),0)</f>
        <v>0</v>
      </c>
      <c r="F67" s="131">
        <f>IFERROR(VLOOKUP($C67,FS_연결!$A:$Z,F$2,FALSE),0)</f>
        <v>0</v>
      </c>
      <c r="G67" s="131">
        <f>IFERROR(VLOOKUP($C67,FS_연결!$A:$Z,G$2,FALSE),0)</f>
        <v>0</v>
      </c>
      <c r="H67" s="131">
        <f>IFERROR(VLOOKUP($C67,FS_연결!$A:$Z,H$2,FALSE),0)</f>
        <v>0</v>
      </c>
      <c r="I67" s="131">
        <f>IFERROR(VLOOKUP($C67,FS_연결!$A:$Z,I$2,FALSE),0)</f>
        <v>0</v>
      </c>
      <c r="J67" s="131">
        <f>IFERROR(VLOOKUP($C67,FS_연결!$A:$Z,J$2,FALSE),0)</f>
        <v>0</v>
      </c>
      <c r="K67" s="131">
        <f>IFERROR(VLOOKUP($C67,FS_연결!$A:$Z,K$2,FALSE),0)</f>
        <v>0</v>
      </c>
      <c r="L67" s="131">
        <f>IFERROR(VLOOKUP($C67,FS_연결!$A:$Z,L$2,FALSE),0)</f>
        <v>0</v>
      </c>
      <c r="M67" s="130">
        <f>IFERROR(VLOOKUP($C67,FS_연결!$A:$AL,M$2,FALSE),0)</f>
        <v>0</v>
      </c>
      <c r="N67" s="130">
        <f>IFERROR(VLOOKUP($C67,FS_연결!$A:$AL,N$2,FALSE),0)</f>
        <v>0</v>
      </c>
      <c r="O67" s="130">
        <f>IFERROR(VLOOKUP($C67,'FS_연결(분기누적)'!$A:$BS,O$2,FALSE),0)</f>
        <v>0</v>
      </c>
      <c r="P67" s="129">
        <f>IFERROR(VLOOKUP($C67,'FS_연결(분기누적)'!$A:$BS,P$2,FALSE),0)</f>
        <v>0</v>
      </c>
      <c r="Q67" s="128">
        <f t="shared" si="35"/>
        <v>0</v>
      </c>
      <c r="R67" s="128">
        <f t="shared" si="36"/>
        <v>0</v>
      </c>
      <c r="S67" s="128">
        <f t="shared" si="36"/>
        <v>0</v>
      </c>
      <c r="T67" s="128"/>
      <c r="U67" s="128"/>
      <c r="V67" s="83"/>
      <c r="X67" s="83"/>
      <c r="Y67" s="83"/>
      <c r="Z67" s="83"/>
      <c r="AA67" s="59"/>
      <c r="AB67" s="59"/>
      <c r="AC67" s="59"/>
    </row>
    <row r="68" spans="2:29" ht="12.75" customHeight="1" outlineLevel="1">
      <c r="B68" s="136" t="s">
        <v>334</v>
      </c>
      <c r="C68" s="135" t="s">
        <v>333</v>
      </c>
      <c r="D68" s="131">
        <f>IFERROR(VLOOKUP($C68,FS_연결!$A:$Z,D$2,FALSE),0)</f>
        <v>0</v>
      </c>
      <c r="E68" s="131">
        <f>IFERROR(VLOOKUP($C68,FS_연결!$A:$Z,E$2,FALSE),0)</f>
        <v>0</v>
      </c>
      <c r="F68" s="131">
        <f>IFERROR(VLOOKUP($C68,FS_연결!$A:$Z,F$2,FALSE),0)</f>
        <v>0</v>
      </c>
      <c r="G68" s="131">
        <f>IFERROR(VLOOKUP($C68,FS_연결!$A:$Z,G$2,FALSE),0)</f>
        <v>0</v>
      </c>
      <c r="H68" s="131">
        <f>IFERROR(VLOOKUP($C68,FS_연결!$A:$Z,H$2,FALSE),0)</f>
        <v>0</v>
      </c>
      <c r="I68" s="131">
        <f>IFERROR(VLOOKUP($C68,FS_연결!$A:$Z,I$2,FALSE),0)</f>
        <v>0</v>
      </c>
      <c r="J68" s="131">
        <f>IFERROR(VLOOKUP($C68,FS_연결!$A:$Z,J$2,FALSE),0)</f>
        <v>0</v>
      </c>
      <c r="K68" s="131">
        <f>IFERROR(VLOOKUP($C68,FS_연결!$A:$Z,K$2,FALSE),0)</f>
        <v>0</v>
      </c>
      <c r="L68" s="131">
        <f>IFERROR(VLOOKUP($C68,FS_연결!$A:$Z,L$2,FALSE),0)</f>
        <v>0</v>
      </c>
      <c r="M68" s="130">
        <f>IFERROR(VLOOKUP($C68,FS_연결!$A:$AL,M$2,FALSE),0)</f>
        <v>0</v>
      </c>
      <c r="N68" s="130">
        <f>IFERROR(VLOOKUP($C68,FS_연결!$A:$AL,N$2,FALSE),0)</f>
        <v>0</v>
      </c>
      <c r="O68" s="130">
        <f>IFERROR(VLOOKUP($C68,'FS_연결(분기누적)'!$A:$BS,O$2,FALSE),0)</f>
        <v>0</v>
      </c>
      <c r="P68" s="129">
        <f>IFERROR(VLOOKUP($C68,'FS_연결(분기누적)'!$A:$BS,P$2,FALSE),0)</f>
        <v>0</v>
      </c>
      <c r="Q68" s="128">
        <f t="shared" si="35"/>
        <v>0</v>
      </c>
      <c r="R68" s="128">
        <f t="shared" si="36"/>
        <v>0</v>
      </c>
      <c r="S68" s="128">
        <f t="shared" si="36"/>
        <v>0</v>
      </c>
      <c r="T68" s="128"/>
      <c r="U68" s="128"/>
      <c r="V68" s="83"/>
      <c r="X68" s="83"/>
      <c r="Y68" s="83"/>
      <c r="Z68" s="83"/>
      <c r="AA68" s="59"/>
      <c r="AB68" s="59"/>
      <c r="AC68" s="59"/>
    </row>
    <row r="69" spans="2:29" ht="12.75" customHeight="1" outlineLevel="1">
      <c r="B69" s="136" t="s">
        <v>332</v>
      </c>
      <c r="C69" s="135" t="s">
        <v>331</v>
      </c>
      <c r="D69" s="131">
        <f>IFERROR(VLOOKUP($C69,FS_연결!$A:$Z,D$2,FALSE),0)</f>
        <v>0</v>
      </c>
      <c r="E69" s="131">
        <f>IFERROR(VLOOKUP($C69,FS_연결!$A:$Z,E$2,FALSE),0)</f>
        <v>0</v>
      </c>
      <c r="F69" s="131">
        <f>IFERROR(VLOOKUP($C69,FS_연결!$A:$Z,F$2,FALSE),0)</f>
        <v>0</v>
      </c>
      <c r="G69" s="131">
        <f>IFERROR(VLOOKUP($C69,FS_연결!$A:$Z,G$2,FALSE),0)</f>
        <v>0</v>
      </c>
      <c r="H69" s="131">
        <f>IFERROR(VLOOKUP($C69,FS_연결!$A:$Z,H$2,FALSE),0)</f>
        <v>0</v>
      </c>
      <c r="I69" s="131">
        <f>IFERROR(VLOOKUP($C69,FS_연결!$A:$Z,I$2,FALSE),0)</f>
        <v>0</v>
      </c>
      <c r="J69" s="131">
        <f>IFERROR(VLOOKUP($C69,FS_연결!$A:$Z,J$2,FALSE),0)</f>
        <v>0</v>
      </c>
      <c r="K69" s="131">
        <f>IFERROR(VLOOKUP($C69,FS_연결!$A:$Z,K$2,FALSE),0)</f>
        <v>0</v>
      </c>
      <c r="L69" s="131">
        <f>IFERROR(VLOOKUP($C69,FS_연결!$A:$Z,L$2,FALSE),0)</f>
        <v>0</v>
      </c>
      <c r="M69" s="130">
        <f>IFERROR(VLOOKUP($C69,FS_연결!$A:$AL,M$2,FALSE),0)</f>
        <v>0</v>
      </c>
      <c r="N69" s="130">
        <f>IFERROR(VLOOKUP($C69,FS_연결!$A:$AL,N$2,FALSE),0)</f>
        <v>0</v>
      </c>
      <c r="O69" s="130">
        <f>IFERROR(VLOOKUP($C69,'FS_연결(분기누적)'!$A:$BS,O$2,FALSE),0)</f>
        <v>0</v>
      </c>
      <c r="P69" s="129">
        <f>IFERROR(VLOOKUP($C69,'FS_연결(분기누적)'!$A:$BS,P$2,FALSE),0)</f>
        <v>0</v>
      </c>
      <c r="Q69" s="128">
        <f t="shared" si="35"/>
        <v>0</v>
      </c>
      <c r="R69" s="128">
        <f t="shared" si="36"/>
        <v>0</v>
      </c>
      <c r="S69" s="128">
        <f t="shared" si="36"/>
        <v>0</v>
      </c>
      <c r="T69" s="128"/>
      <c r="U69" s="128"/>
      <c r="V69" s="83"/>
      <c r="X69" s="83"/>
      <c r="Y69" s="83"/>
      <c r="Z69" s="83"/>
      <c r="AA69" s="59"/>
      <c r="AB69" s="59"/>
      <c r="AC69" s="59"/>
    </row>
    <row r="70" spans="2:29" ht="12.75" customHeight="1" outlineLevel="1">
      <c r="B70" s="136" t="s">
        <v>330</v>
      </c>
      <c r="C70" s="135" t="s">
        <v>329</v>
      </c>
      <c r="D70" s="131">
        <f>IFERROR(VLOOKUP($C70,FS_연결!$A:$Z,D$2,FALSE),0)</f>
        <v>0</v>
      </c>
      <c r="E70" s="131">
        <f>IFERROR(VLOOKUP($C70,FS_연결!$A:$Z,E$2,FALSE),0)</f>
        <v>0</v>
      </c>
      <c r="F70" s="131">
        <f>IFERROR(VLOOKUP($C70,FS_연결!$A:$Z,F$2,FALSE),0)</f>
        <v>0</v>
      </c>
      <c r="G70" s="131">
        <f>IFERROR(VLOOKUP($C70,FS_연결!$A:$Z,G$2,FALSE),0)</f>
        <v>0</v>
      </c>
      <c r="H70" s="131">
        <f>IFERROR(VLOOKUP($C70,FS_연결!$A:$Z,H$2,FALSE),0)</f>
        <v>0</v>
      </c>
      <c r="I70" s="131">
        <f>IFERROR(VLOOKUP($C70,FS_연결!$A:$Z,I$2,FALSE),0)</f>
        <v>0</v>
      </c>
      <c r="J70" s="131">
        <f>IFERROR(VLOOKUP($C70,FS_연결!$A:$Z,J$2,FALSE),0)</f>
        <v>0</v>
      </c>
      <c r="K70" s="131">
        <f>IFERROR(VLOOKUP($C70,FS_연결!$A:$Z,K$2,FALSE),0)</f>
        <v>0</v>
      </c>
      <c r="L70" s="131">
        <f>IFERROR(VLOOKUP($C70,FS_연결!$A:$Z,L$2,FALSE),0)</f>
        <v>0</v>
      </c>
      <c r="M70" s="130">
        <f>IFERROR(VLOOKUP($C70,FS_연결!$A:$AL,M$2,FALSE),0)</f>
        <v>0</v>
      </c>
      <c r="N70" s="130">
        <f>IFERROR(VLOOKUP($C70,FS_연결!$A:$AL,N$2,FALSE),0)</f>
        <v>0</v>
      </c>
      <c r="O70" s="130">
        <f>IFERROR(VLOOKUP($C70,'FS_연결(분기누적)'!$A:$BS,O$2,FALSE),0)</f>
        <v>0</v>
      </c>
      <c r="P70" s="129">
        <f>IFERROR(VLOOKUP($C70,'FS_연결(분기누적)'!$A:$BS,P$2,FALSE),0)</f>
        <v>0</v>
      </c>
      <c r="Q70" s="128">
        <f t="shared" si="35"/>
        <v>0</v>
      </c>
      <c r="R70" s="128">
        <f t="shared" si="36"/>
        <v>0</v>
      </c>
      <c r="S70" s="128">
        <f t="shared" si="36"/>
        <v>0</v>
      </c>
      <c r="T70" s="128"/>
      <c r="U70" s="128"/>
      <c r="V70" s="83"/>
      <c r="X70" s="83"/>
      <c r="Y70" s="83"/>
      <c r="Z70" s="83"/>
      <c r="AA70" s="59"/>
      <c r="AB70" s="59"/>
      <c r="AC70" s="59"/>
    </row>
    <row r="71" spans="2:29" ht="12.75" customHeight="1" outlineLevel="1">
      <c r="B71" s="31" t="s">
        <v>328</v>
      </c>
      <c r="C71" s="135" t="s">
        <v>327</v>
      </c>
      <c r="D71" s="131">
        <f>IFERROR(VLOOKUP($C71,FS_연결!$A:$Z,D$2,FALSE),0)</f>
        <v>0</v>
      </c>
      <c r="E71" s="131">
        <f>IFERROR(VLOOKUP($C71,FS_연결!$A:$Z,E$2,FALSE),0)</f>
        <v>0</v>
      </c>
      <c r="F71" s="131">
        <f>IFERROR(VLOOKUP($C71,FS_연결!$A:$Z,F$2,FALSE),0)</f>
        <v>0</v>
      </c>
      <c r="G71" s="131">
        <f>IFERROR(VLOOKUP($C71,FS_연결!$A:$Z,G$2,FALSE),0)</f>
        <v>0</v>
      </c>
      <c r="H71" s="131">
        <f>IFERROR(VLOOKUP($C71,FS_연결!$A:$Z,H$2,FALSE),0)</f>
        <v>0</v>
      </c>
      <c r="I71" s="131">
        <f>IFERROR(VLOOKUP($C71,FS_연결!$A:$Z,I$2,FALSE),0)</f>
        <v>0</v>
      </c>
      <c r="J71" s="131">
        <f>IFERROR(VLOOKUP($C71,FS_연결!$A:$Z,J$2,FALSE),0)</f>
        <v>0</v>
      </c>
      <c r="K71" s="131">
        <f>IFERROR(VLOOKUP($C71,FS_연결!$A:$Z,K$2,FALSE),0)</f>
        <v>0</v>
      </c>
      <c r="L71" s="131">
        <f>IFERROR(VLOOKUP($C71,FS_연결!$A:$Z,L$2,FALSE),0)</f>
        <v>0</v>
      </c>
      <c r="M71" s="130">
        <f>IFERROR(VLOOKUP($C71,FS_연결!$A:$AL,M$2,FALSE),0)</f>
        <v>0</v>
      </c>
      <c r="N71" s="130">
        <f>IFERROR(VLOOKUP($C71,FS_연결!$A:$AL,N$2,FALSE),0)</f>
        <v>0</v>
      </c>
      <c r="O71" s="130">
        <f>IFERROR(VLOOKUP($C71,'FS_연결(분기누적)'!$A:$BS,O$2,FALSE),0)</f>
        <v>0</v>
      </c>
      <c r="P71" s="129">
        <f>IFERROR(VLOOKUP($C71,'FS_연결(분기누적)'!$A:$BS,P$2,FALSE),0)</f>
        <v>0</v>
      </c>
      <c r="Q71" s="122" t="e">
        <f>Q72*Q22/365</f>
        <v>#DIV/0!</v>
      </c>
      <c r="R71" s="122" t="e">
        <f>R72*R22/365</f>
        <v>#DIV/0!</v>
      </c>
      <c r="S71" s="122" t="e">
        <f>S72*S22/365</f>
        <v>#DIV/0!</v>
      </c>
      <c r="T71" s="122"/>
      <c r="U71" s="122"/>
      <c r="V71" s="83"/>
      <c r="X71" s="83"/>
      <c r="Y71" s="83"/>
      <c r="Z71" s="83"/>
      <c r="AA71" s="59"/>
      <c r="AB71" s="59"/>
      <c r="AC71" s="59"/>
    </row>
    <row r="72" spans="2:29" ht="12.75" customHeight="1" outlineLevel="1">
      <c r="B72" s="31" t="s">
        <v>275</v>
      </c>
      <c r="C72" s="31" t="s">
        <v>49</v>
      </c>
      <c r="D72" s="134"/>
      <c r="E72" s="134" t="e">
        <f t="shared" ref="E72:N72" si="37">AVERAGE(E71,D71)/E$22*365</f>
        <v>#DIV/0!</v>
      </c>
      <c r="F72" s="134" t="e">
        <f t="shared" si="37"/>
        <v>#DIV/0!</v>
      </c>
      <c r="G72" s="134" t="e">
        <f t="shared" si="37"/>
        <v>#DIV/0!</v>
      </c>
      <c r="H72" s="134" t="e">
        <f t="shared" si="37"/>
        <v>#DIV/0!</v>
      </c>
      <c r="I72" s="134" t="e">
        <f t="shared" si="37"/>
        <v>#DIV/0!</v>
      </c>
      <c r="J72" s="134" t="e">
        <f t="shared" si="37"/>
        <v>#DIV/0!</v>
      </c>
      <c r="K72" s="134" t="e">
        <f t="shared" si="37"/>
        <v>#DIV/0!</v>
      </c>
      <c r="L72" s="134" t="e">
        <f t="shared" si="37"/>
        <v>#DIV/0!</v>
      </c>
      <c r="M72" s="134" t="e">
        <f t="shared" si="37"/>
        <v>#DIV/0!</v>
      </c>
      <c r="N72" s="134" t="e">
        <f t="shared" si="37"/>
        <v>#DIV/0!</v>
      </c>
      <c r="O72" s="134" t="e">
        <f>AVERAGE(O71,M71)/(O$22*IF(RIGHT(O$3,2)="1Q",4,IF(RIGHT(O$3,2)="2Q",2,IF(RIGHT(O$3,2)="3Q",4/3,"0"))))*365</f>
        <v>#DIV/0!</v>
      </c>
      <c r="P72" s="133" t="e">
        <f>AVERAGE(P71,N71)/(P$22*IF(RIGHT(P$3,2)="1Q",4,IF(RIGHT(P$3,2)="2Q",2,IF(RIGHT(P$3,2)="3Q",4/3,"0"))))*365</f>
        <v>#DIV/0!</v>
      </c>
      <c r="Q72" s="132" t="e">
        <f>AVERAGE(N72)</f>
        <v>#DIV/0!</v>
      </c>
      <c r="R72" s="132" t="e">
        <f>Q72</f>
        <v>#DIV/0!</v>
      </c>
      <c r="S72" s="132" t="e">
        <f>R72</f>
        <v>#DIV/0!</v>
      </c>
      <c r="T72" s="132"/>
      <c r="U72" s="132"/>
      <c r="V72" s="83" t="s">
        <v>284</v>
      </c>
      <c r="X72" s="83"/>
      <c r="Y72" s="83"/>
      <c r="Z72" s="83"/>
      <c r="AA72" s="59"/>
      <c r="AB72" s="59"/>
      <c r="AC72" s="59"/>
    </row>
    <row r="73" spans="2:29" ht="12.75" customHeight="1" outlineLevel="1">
      <c r="B73" s="31" t="s">
        <v>326</v>
      </c>
      <c r="C73" s="31" t="s">
        <v>325</v>
      </c>
      <c r="D73" s="134"/>
      <c r="E73" s="134"/>
      <c r="F73" s="134"/>
      <c r="G73" s="134"/>
      <c r="H73" s="134"/>
      <c r="I73" s="131">
        <f>IFERROR(VLOOKUP($C73,FS_연결!$A:$Z,I$2,FALSE),0)</f>
        <v>0</v>
      </c>
      <c r="J73" s="131">
        <f>IFERROR(VLOOKUP($C73,FS_연결!$A:$Z,J$2,FALSE),0)</f>
        <v>0</v>
      </c>
      <c r="K73" s="131">
        <f>IFERROR(VLOOKUP($C73,FS_연결!$A:$Z,K$2,FALSE),0)</f>
        <v>0</v>
      </c>
      <c r="L73" s="131">
        <f>IFERROR(VLOOKUP($C73,FS_연결!$A:$Z,L$2,FALSE),0)</f>
        <v>0</v>
      </c>
      <c r="M73" s="130">
        <f>IFERROR(VLOOKUP($C73,FS_연결!$A:$AL,M$2,FALSE),0)</f>
        <v>0</v>
      </c>
      <c r="N73" s="130">
        <f>IFERROR(VLOOKUP($C73,FS_연결!$A:$AL,N$2,FALSE),0)</f>
        <v>0</v>
      </c>
      <c r="O73" s="130">
        <f>IFERROR(VLOOKUP($C73,'FS_연결(분기누적)'!$A:$BS,O$2,FALSE),0)</f>
        <v>0</v>
      </c>
      <c r="P73" s="129">
        <f>IFERROR(VLOOKUP($C73,'FS_연결(분기누적)'!$A:$BS,P$2,FALSE),0)</f>
        <v>0</v>
      </c>
      <c r="Q73" s="122" t="e">
        <f>Q74*Q22/365</f>
        <v>#DIV/0!</v>
      </c>
      <c r="R73" s="122" t="e">
        <f>R74*R22/365</f>
        <v>#DIV/0!</v>
      </c>
      <c r="S73" s="122" t="e">
        <f>S74*S22/365</f>
        <v>#DIV/0!</v>
      </c>
      <c r="T73" s="122"/>
      <c r="U73" s="132"/>
      <c r="V73" s="83"/>
      <c r="X73" s="83"/>
      <c r="Y73" s="83"/>
      <c r="Z73" s="83"/>
      <c r="AA73" s="59"/>
      <c r="AB73" s="59"/>
      <c r="AC73" s="59"/>
    </row>
    <row r="74" spans="2:29" ht="12.75" customHeight="1" outlineLevel="1">
      <c r="B74" s="31" t="s">
        <v>275</v>
      </c>
      <c r="C74" s="31" t="s">
        <v>49</v>
      </c>
      <c r="D74" s="134"/>
      <c r="E74" s="31" t="e">
        <f t="shared" ref="E74:N74" si="38">AVERAGE(E73,D73)/E$22*365</f>
        <v>#DIV/0!</v>
      </c>
      <c r="F74" s="134" t="e">
        <f t="shared" si="38"/>
        <v>#DIV/0!</v>
      </c>
      <c r="G74" s="134" t="e">
        <f t="shared" si="38"/>
        <v>#DIV/0!</v>
      </c>
      <c r="H74" s="134" t="e">
        <f t="shared" si="38"/>
        <v>#DIV/0!</v>
      </c>
      <c r="I74" s="134" t="e">
        <f t="shared" si="38"/>
        <v>#DIV/0!</v>
      </c>
      <c r="J74" s="134" t="e">
        <f t="shared" si="38"/>
        <v>#DIV/0!</v>
      </c>
      <c r="K74" s="134" t="e">
        <f t="shared" si="38"/>
        <v>#DIV/0!</v>
      </c>
      <c r="L74" s="134" t="e">
        <f t="shared" si="38"/>
        <v>#DIV/0!</v>
      </c>
      <c r="M74" s="134" t="e">
        <f t="shared" si="38"/>
        <v>#DIV/0!</v>
      </c>
      <c r="N74" s="134" t="e">
        <f t="shared" si="38"/>
        <v>#DIV/0!</v>
      </c>
      <c r="O74" s="134" t="e">
        <f>AVERAGE(O73,M73)/(O$22*IF(RIGHT(O$3,2)="1Q",4,IF(RIGHT(O$3,2)="2Q",2,IF(RIGHT(O$3,2)="3Q",4/3,"0"))))*365</f>
        <v>#DIV/0!</v>
      </c>
      <c r="P74" s="133" t="e">
        <f>AVERAGE(P73,N73)/(P$22*IF(RIGHT(P$3,2)="1Q",4,IF(RIGHT(P$3,2)="2Q",2,IF(RIGHT(P$3,2)="3Q",4/3,"0"))))*365</f>
        <v>#DIV/0!</v>
      </c>
      <c r="Q74" s="132" t="e">
        <f>AVERAGE(N74)</f>
        <v>#DIV/0!</v>
      </c>
      <c r="R74" s="132" t="e">
        <f>Q74</f>
        <v>#DIV/0!</v>
      </c>
      <c r="S74" s="132" t="e">
        <f>R74</f>
        <v>#DIV/0!</v>
      </c>
      <c r="T74" s="132"/>
      <c r="U74" s="132"/>
      <c r="V74" s="83" t="s">
        <v>322</v>
      </c>
      <c r="X74" s="83"/>
      <c r="Y74" s="83"/>
      <c r="Z74" s="83"/>
      <c r="AA74" s="59"/>
      <c r="AB74" s="59"/>
      <c r="AC74" s="59"/>
    </row>
    <row r="75" spans="2:29" ht="12.75" customHeight="1" outlineLevel="1">
      <c r="B75" s="31" t="s">
        <v>324</v>
      </c>
      <c r="C75" s="135" t="s">
        <v>323</v>
      </c>
      <c r="D75" s="131">
        <f>IFERROR(VLOOKUP($C75,FS_연결!$A:$Z,D$2,FALSE),0)</f>
        <v>0</v>
      </c>
      <c r="E75" s="131">
        <f>IFERROR(VLOOKUP($C75,FS_연결!$A:$Z,E$2,FALSE),0)</f>
        <v>0</v>
      </c>
      <c r="F75" s="131">
        <f>IFERROR(VLOOKUP($C75,FS_연결!$A:$Z,F$2,FALSE),0)</f>
        <v>0</v>
      </c>
      <c r="G75" s="131">
        <f>IFERROR(VLOOKUP($C75,FS_연결!$A:$Z,G$2,FALSE),0)</f>
        <v>0</v>
      </c>
      <c r="H75" s="131">
        <f>IFERROR(VLOOKUP($C75,FS_연결!$A:$Z,H$2,FALSE),0)</f>
        <v>0</v>
      </c>
      <c r="I75" s="131">
        <f>IFERROR(VLOOKUP($C75,FS_연결!$A:$Z,I$2,FALSE),0)</f>
        <v>0</v>
      </c>
      <c r="J75" s="131">
        <f>IFERROR(VLOOKUP($C75,FS_연결!$A:$Z,J$2,FALSE),0)</f>
        <v>0</v>
      </c>
      <c r="K75" s="131">
        <f>IFERROR(VLOOKUP($C75,FS_연결!$A:$Z,K$2,FALSE),0)</f>
        <v>0</v>
      </c>
      <c r="L75" s="131">
        <f>IFERROR(VLOOKUP($C75,FS_연결!$A:$Z,L$2,FALSE),0)</f>
        <v>0</v>
      </c>
      <c r="M75" s="130">
        <f>IFERROR(VLOOKUP($C75,FS_연결!$A:$AL,M$2,FALSE),0)</f>
        <v>0</v>
      </c>
      <c r="N75" s="130">
        <f>IFERROR(VLOOKUP($C75,FS_연결!$A:$AL,N$2,FALSE),0)</f>
        <v>0</v>
      </c>
      <c r="O75" s="130">
        <f>IFERROR(VLOOKUP($C75,'FS_연결(분기누적)'!$A:$BS,O$2,FALSE),0)</f>
        <v>0</v>
      </c>
      <c r="P75" s="129">
        <f>IFERROR(VLOOKUP($C75,'FS_연결(분기누적)'!$A:$BS,P$2,FALSE),0)</f>
        <v>0</v>
      </c>
      <c r="Q75" s="122" t="e">
        <f>Q76*Q22/365</f>
        <v>#DIV/0!</v>
      </c>
      <c r="R75" s="122" t="e">
        <f>R76*R22/365</f>
        <v>#DIV/0!</v>
      </c>
      <c r="S75" s="122" t="e">
        <f>S76*S22/365</f>
        <v>#DIV/0!</v>
      </c>
      <c r="T75" s="122"/>
      <c r="U75" s="122"/>
      <c r="V75" s="83"/>
      <c r="X75" s="83"/>
      <c r="Y75" s="83"/>
      <c r="Z75" s="83"/>
      <c r="AA75" s="59"/>
      <c r="AB75" s="59"/>
      <c r="AC75" s="59"/>
    </row>
    <row r="76" spans="2:29" ht="12.75" customHeight="1" outlineLevel="1">
      <c r="B76" s="31" t="s">
        <v>275</v>
      </c>
      <c r="C76" s="31" t="s">
        <v>49</v>
      </c>
      <c r="D76" s="134"/>
      <c r="E76" s="31" t="e">
        <f t="shared" ref="E76:N76" si="39">AVERAGE(E75,D75)/E$22*365</f>
        <v>#DIV/0!</v>
      </c>
      <c r="F76" s="134" t="e">
        <f t="shared" si="39"/>
        <v>#DIV/0!</v>
      </c>
      <c r="G76" s="134" t="e">
        <f t="shared" si="39"/>
        <v>#DIV/0!</v>
      </c>
      <c r="H76" s="134" t="e">
        <f t="shared" si="39"/>
        <v>#DIV/0!</v>
      </c>
      <c r="I76" s="134" t="e">
        <f t="shared" si="39"/>
        <v>#DIV/0!</v>
      </c>
      <c r="J76" s="134" t="e">
        <f t="shared" si="39"/>
        <v>#DIV/0!</v>
      </c>
      <c r="K76" s="134" t="e">
        <f t="shared" si="39"/>
        <v>#DIV/0!</v>
      </c>
      <c r="L76" s="134" t="e">
        <f t="shared" si="39"/>
        <v>#DIV/0!</v>
      </c>
      <c r="M76" s="134" t="e">
        <f t="shared" si="39"/>
        <v>#DIV/0!</v>
      </c>
      <c r="N76" s="134" t="e">
        <f t="shared" si="39"/>
        <v>#DIV/0!</v>
      </c>
      <c r="O76" s="134" t="e">
        <f>AVERAGE(O75,M75)/(O$22*IF(RIGHT(O$3,2)="1Q",4,IF(RIGHT(O$3,2)="2Q",2,IF(RIGHT(O$3,2)="3Q",4/3,"0"))))*365</f>
        <v>#DIV/0!</v>
      </c>
      <c r="P76" s="133" t="e">
        <f>AVERAGE(P75,N75)/(P$22*IF(RIGHT(P$3,2)="1Q",4,IF(RIGHT(P$3,2)="2Q",2,IF(RIGHT(P$3,2)="3Q",4/3,"0"))))*365</f>
        <v>#DIV/0!</v>
      </c>
      <c r="Q76" s="132" t="e">
        <f>AVERAGE(N76)</f>
        <v>#DIV/0!</v>
      </c>
      <c r="R76" s="132" t="e">
        <f>Q76</f>
        <v>#DIV/0!</v>
      </c>
      <c r="S76" s="132" t="e">
        <f>R76</f>
        <v>#DIV/0!</v>
      </c>
      <c r="T76" s="132"/>
      <c r="U76" s="132"/>
      <c r="V76" s="83" t="s">
        <v>322</v>
      </c>
      <c r="X76" s="83"/>
      <c r="Y76" s="83"/>
      <c r="Z76" s="83"/>
      <c r="AA76" s="59"/>
      <c r="AB76" s="59"/>
      <c r="AC76" s="59"/>
    </row>
    <row r="77" spans="2:29" ht="12.75" customHeight="1">
      <c r="B77" s="31" t="s">
        <v>321</v>
      </c>
      <c r="C77" s="135" t="s">
        <v>320</v>
      </c>
      <c r="D77" s="131">
        <f>IFERROR(VLOOKUP($C77,FS_연결!$A:$Z,D$2,FALSE),0)</f>
        <v>0</v>
      </c>
      <c r="E77" s="131">
        <f>IFERROR(VLOOKUP($C77,FS_연결!$A:$Z,E$2,FALSE),0)</f>
        <v>0</v>
      </c>
      <c r="F77" s="131">
        <f>IFERROR(VLOOKUP($C77,FS_연결!$A:$Z,F$2,FALSE),0)</f>
        <v>0</v>
      </c>
      <c r="G77" s="131">
        <f>IFERROR(VLOOKUP($C77,FS_연결!$A:$Z,G$2,FALSE),0)</f>
        <v>0</v>
      </c>
      <c r="H77" s="131">
        <f>IFERROR(VLOOKUP($C77,FS_연결!$A:$Z,H$2,FALSE),0)</f>
        <v>0</v>
      </c>
      <c r="I77" s="131">
        <f>IFERROR(VLOOKUP($C77,FS_연결!$A:$Z,I$2,FALSE),0)</f>
        <v>0</v>
      </c>
      <c r="J77" s="131">
        <f>IFERROR(VLOOKUP($C77,FS_연결!$A:$Z,J$2,FALSE),0)</f>
        <v>0</v>
      </c>
      <c r="K77" s="131">
        <f>IFERROR(VLOOKUP($C77,FS_연결!$A:$Z,K$2,FALSE),0)</f>
        <v>0</v>
      </c>
      <c r="L77" s="131">
        <f>IFERROR(VLOOKUP($C77,FS_연결!$A:$Z,L$2,FALSE),0)</f>
        <v>0</v>
      </c>
      <c r="M77" s="130">
        <f>IFERROR(VLOOKUP($C77,FS_연결!$A:$AL,M$2,FALSE),0)</f>
        <v>0</v>
      </c>
      <c r="N77" s="130">
        <f>IFERROR(VLOOKUP($C77,FS_연결!$A:$AL,N$2,FALSE),0)</f>
        <v>0</v>
      </c>
      <c r="O77" s="130">
        <f>IFERROR(VLOOKUP($C77,'FS_연결(분기누적)'!$A:$BS,O$2,FALSE),0)</f>
        <v>0</v>
      </c>
      <c r="P77" s="129">
        <f>IFERROR(VLOOKUP($C77,'FS_연결(분기누적)'!$A:$BS,P$2,FALSE),0)</f>
        <v>0</v>
      </c>
      <c r="Q77" s="122" t="e">
        <f>Q78*Q22/365</f>
        <v>#DIV/0!</v>
      </c>
      <c r="R77" s="122" t="e">
        <f>R78*R22/365</f>
        <v>#DIV/0!</v>
      </c>
      <c r="S77" s="122" t="e">
        <f>S78*S22/365</f>
        <v>#DIV/0!</v>
      </c>
      <c r="T77" s="122"/>
      <c r="U77" s="122"/>
      <c r="V77" s="83"/>
      <c r="X77" s="83"/>
      <c r="Y77" s="83"/>
      <c r="Z77" s="83"/>
      <c r="AA77" s="59"/>
      <c r="AB77" s="59"/>
      <c r="AC77" s="59"/>
    </row>
    <row r="78" spans="2:29" ht="12.75" customHeight="1">
      <c r="B78" s="31" t="s">
        <v>275</v>
      </c>
      <c r="C78" s="31" t="s">
        <v>49</v>
      </c>
      <c r="D78" s="134"/>
      <c r="E78" s="31" t="e">
        <f t="shared" ref="E78:N78" si="40">AVERAGE(E77,D77)/E$22*365</f>
        <v>#DIV/0!</v>
      </c>
      <c r="F78" s="134" t="e">
        <f t="shared" si="40"/>
        <v>#DIV/0!</v>
      </c>
      <c r="G78" s="134" t="e">
        <f t="shared" si="40"/>
        <v>#DIV/0!</v>
      </c>
      <c r="H78" s="134" t="e">
        <f t="shared" si="40"/>
        <v>#DIV/0!</v>
      </c>
      <c r="I78" s="134" t="e">
        <f t="shared" si="40"/>
        <v>#DIV/0!</v>
      </c>
      <c r="J78" s="134" t="e">
        <f t="shared" si="40"/>
        <v>#DIV/0!</v>
      </c>
      <c r="K78" s="134" t="e">
        <f t="shared" si="40"/>
        <v>#DIV/0!</v>
      </c>
      <c r="L78" s="134" t="e">
        <f t="shared" si="40"/>
        <v>#DIV/0!</v>
      </c>
      <c r="M78" s="134" t="e">
        <f t="shared" si="40"/>
        <v>#DIV/0!</v>
      </c>
      <c r="N78" s="134" t="e">
        <f t="shared" si="40"/>
        <v>#DIV/0!</v>
      </c>
      <c r="O78" s="134" t="e">
        <f>AVERAGE(O77,M77)/(O$22*IF(RIGHT(O$3,2)="1Q",4,IF(RIGHT(O$3,2)="2Q",2,IF(RIGHT(O$3,2)="3Q",4/3,"0"))))*365</f>
        <v>#DIV/0!</v>
      </c>
      <c r="P78" s="133" t="e">
        <f>AVERAGE(P77,N77)/(P$22*IF(RIGHT(P$3,2)="1Q",4,IF(RIGHT(P$3,2)="2Q",2,IF(RIGHT(P$3,2)="3Q",4/3,"0"))))*365</f>
        <v>#DIV/0!</v>
      </c>
      <c r="Q78" s="132" t="e">
        <f>AVERAGE(N78)</f>
        <v>#DIV/0!</v>
      </c>
      <c r="R78" s="132" t="e">
        <f>Q78</f>
        <v>#DIV/0!</v>
      </c>
      <c r="S78" s="132" t="e">
        <f>R78</f>
        <v>#DIV/0!</v>
      </c>
      <c r="T78" s="132"/>
      <c r="U78" s="132"/>
      <c r="V78" s="83" t="s">
        <v>284</v>
      </c>
      <c r="X78" s="83"/>
      <c r="Y78" s="83"/>
      <c r="Z78" s="83"/>
      <c r="AA78" s="59"/>
      <c r="AB78" s="59"/>
      <c r="AC78" s="59"/>
    </row>
    <row r="79" spans="2:29" ht="12.75" customHeight="1">
      <c r="B79" s="31" t="s">
        <v>319</v>
      </c>
      <c r="C79" s="31" t="s">
        <v>49</v>
      </c>
      <c r="D79" s="131">
        <f>D81-D62-D63-D71-D77</f>
        <v>0</v>
      </c>
      <c r="E79" s="131">
        <f>E81-E62-E63-E71-E77</f>
        <v>0</v>
      </c>
      <c r="F79" s="131">
        <f>F81-F62-F63-F71-F77</f>
        <v>0</v>
      </c>
      <c r="G79" s="131">
        <f>G81-G62-G63-G71-G77</f>
        <v>0</v>
      </c>
      <c r="H79" s="131">
        <f t="shared" ref="H79:P79" si="41">H81-H62-H63-H71-H77-H75-H73</f>
        <v>0</v>
      </c>
      <c r="I79" s="131">
        <f t="shared" si="41"/>
        <v>0</v>
      </c>
      <c r="J79" s="131">
        <f t="shared" si="41"/>
        <v>0</v>
      </c>
      <c r="K79" s="131">
        <f t="shared" si="41"/>
        <v>0</v>
      </c>
      <c r="L79" s="131">
        <f t="shared" si="41"/>
        <v>0</v>
      </c>
      <c r="M79" s="130">
        <f t="shared" si="41"/>
        <v>0</v>
      </c>
      <c r="N79" s="130">
        <f t="shared" si="41"/>
        <v>0</v>
      </c>
      <c r="O79" s="130">
        <f t="shared" si="41"/>
        <v>0</v>
      </c>
      <c r="P79" s="129">
        <f t="shared" si="41"/>
        <v>0</v>
      </c>
      <c r="Q79" s="122">
        <f>N79</f>
        <v>0</v>
      </c>
      <c r="R79" s="122">
        <f>Q79</f>
        <v>0</v>
      </c>
      <c r="S79" s="122">
        <f>R79</f>
        <v>0</v>
      </c>
      <c r="T79" s="122"/>
      <c r="U79" s="122"/>
      <c r="V79" s="83"/>
      <c r="X79" s="83"/>
      <c r="Y79" s="83"/>
      <c r="Z79" s="83"/>
      <c r="AA79" s="59"/>
      <c r="AB79" s="59"/>
      <c r="AC79" s="59"/>
    </row>
    <row r="80" spans="2:29" ht="12.75" customHeight="1">
      <c r="B80" s="31" t="s">
        <v>275</v>
      </c>
      <c r="C80" s="31" t="s">
        <v>49</v>
      </c>
      <c r="D80" s="134"/>
      <c r="E80" s="31" t="e">
        <f t="shared" ref="E80:N80" si="42">AVERAGE(E79,D79)/E$22*365</f>
        <v>#DIV/0!</v>
      </c>
      <c r="F80" s="134" t="e">
        <f t="shared" si="42"/>
        <v>#DIV/0!</v>
      </c>
      <c r="G80" s="134" t="e">
        <f t="shared" si="42"/>
        <v>#DIV/0!</v>
      </c>
      <c r="H80" s="134" t="e">
        <f t="shared" si="42"/>
        <v>#DIV/0!</v>
      </c>
      <c r="I80" s="134" t="e">
        <f t="shared" si="42"/>
        <v>#DIV/0!</v>
      </c>
      <c r="J80" s="134" t="e">
        <f t="shared" si="42"/>
        <v>#DIV/0!</v>
      </c>
      <c r="K80" s="134" t="e">
        <f t="shared" si="42"/>
        <v>#DIV/0!</v>
      </c>
      <c r="L80" s="134" t="e">
        <f t="shared" si="42"/>
        <v>#DIV/0!</v>
      </c>
      <c r="M80" s="134" t="e">
        <f t="shared" si="42"/>
        <v>#DIV/0!</v>
      </c>
      <c r="N80" s="134" t="e">
        <f t="shared" si="42"/>
        <v>#DIV/0!</v>
      </c>
      <c r="O80" s="134" t="e">
        <f>AVERAGE(O79,M79)/(O$22*IF(RIGHT(O$3,2)="1Q",4,IF(RIGHT(O$3,2)="2Q",2,IF(RIGHT(O$3,2)="3Q",4/3,"0"))))*365</f>
        <v>#DIV/0!</v>
      </c>
      <c r="P80" s="133" t="e">
        <f>AVERAGE(P79,N79)/(P$22*IF(RIGHT(P$3,2)="1Q",4,IF(RIGHT(P$3,2)="2Q",2,IF(RIGHT(P$3,2)="3Q",4/3,"0"))))*365</f>
        <v>#DIV/0!</v>
      </c>
      <c r="Q80" s="132"/>
      <c r="R80" s="132"/>
      <c r="S80" s="132"/>
      <c r="T80" s="132"/>
      <c r="U80" s="132"/>
      <c r="V80" s="83" t="s">
        <v>318</v>
      </c>
      <c r="X80" s="83"/>
      <c r="Y80" s="83"/>
      <c r="Z80" s="83"/>
      <c r="AA80" s="59"/>
      <c r="AB80" s="59"/>
      <c r="AC80" s="59"/>
    </row>
    <row r="81" spans="2:29" ht="12.75" customHeight="1">
      <c r="B81" s="80" t="s">
        <v>317</v>
      </c>
      <c r="C81" s="80" t="s">
        <v>316</v>
      </c>
      <c r="D81" s="127">
        <f>IFERROR(VLOOKUP($C81,FS_연결!$A:$Z,D$2,FALSE),0)</f>
        <v>0</v>
      </c>
      <c r="E81" s="127">
        <f>IFERROR(VLOOKUP($C81,FS_연결!$A:$Z,E$2,FALSE),0)</f>
        <v>0</v>
      </c>
      <c r="F81" s="127">
        <f>IFERROR(VLOOKUP($C81,FS_연결!$A:$Z,F$2,FALSE),0)</f>
        <v>0</v>
      </c>
      <c r="G81" s="127">
        <f>IFERROR(VLOOKUP($C81,FS_연결!$A:$Z,G$2,FALSE),0)</f>
        <v>0</v>
      </c>
      <c r="H81" s="127">
        <f>IFERROR(VLOOKUP($C81,FS_연결!$A:$Z,H$2,FALSE),0)</f>
        <v>0</v>
      </c>
      <c r="I81" s="127">
        <f>IFERROR(VLOOKUP($C81,FS_연결!$A:$Z,I$2,FALSE),0)</f>
        <v>0</v>
      </c>
      <c r="J81" s="127">
        <f>IFERROR(VLOOKUP($C81,FS_연결!$A:$Z,J$2,FALSE),0)</f>
        <v>0</v>
      </c>
      <c r="K81" s="127">
        <f>IFERROR(VLOOKUP($C81,FS_연결!$A:$Z,K$2,FALSE),0)</f>
        <v>0</v>
      </c>
      <c r="L81" s="127">
        <f>IFERROR(VLOOKUP($C81,FS_연결!$A:$Z,L$2,FALSE),0)</f>
        <v>0</v>
      </c>
      <c r="M81" s="126">
        <f>IFERROR(VLOOKUP($C81,FS_연결!$A:$AL,M$2,FALSE),0)</f>
        <v>0</v>
      </c>
      <c r="N81" s="126">
        <f>IFERROR(VLOOKUP($C81,FS_연결!$A:$AL,N$2,FALSE),0)</f>
        <v>0</v>
      </c>
      <c r="O81" s="126">
        <f>IFERROR(VLOOKUP($C81,'FS_연결(분기누적)'!$A:$BS,O$2,FALSE),0)</f>
        <v>0</v>
      </c>
      <c r="P81" s="125">
        <f>IFERROR(VLOOKUP($C81,'FS_연결(분기누적)'!$A:$BS,P$2,FALSE),0)</f>
        <v>0</v>
      </c>
      <c r="Q81" s="119" t="e">
        <f>Q62+Q63+Q71+Q73+Q77+Q79+Q75</f>
        <v>#DIV/0!</v>
      </c>
      <c r="R81" s="119" t="e">
        <f>R62+R63+R71+R73+R77+R79+R75</f>
        <v>#DIV/0!</v>
      </c>
      <c r="S81" s="119" t="e">
        <f>S62+S63+S71+S73+S77+S79+S75</f>
        <v>#DIV/0!</v>
      </c>
      <c r="T81" s="119"/>
      <c r="U81" s="119"/>
      <c r="V81" s="83"/>
      <c r="X81" s="83"/>
      <c r="Y81" s="83"/>
      <c r="Z81" s="83"/>
      <c r="AA81" s="59"/>
      <c r="AB81" s="59"/>
      <c r="AC81" s="59"/>
    </row>
    <row r="82" spans="2:29" ht="12.75" customHeight="1">
      <c r="B82" s="31" t="s">
        <v>315</v>
      </c>
      <c r="C82" s="31" t="s">
        <v>314</v>
      </c>
      <c r="D82" s="131">
        <f>IFERROR(VLOOKUP($C82,FS_연결!$A:$Z,D$2,FALSE),0)</f>
        <v>0</v>
      </c>
      <c r="E82" s="131">
        <f>IFERROR(VLOOKUP($C82,FS_연결!$A:$Z,E$2,FALSE),0)</f>
        <v>0</v>
      </c>
      <c r="F82" s="131">
        <f>IFERROR(VLOOKUP($C82,FS_연결!$A:$Z,F$2,FALSE),0)</f>
        <v>0</v>
      </c>
      <c r="G82" s="131">
        <f>IFERROR(VLOOKUP($C82,FS_연결!$A:$Z,G$2,FALSE),0)</f>
        <v>0</v>
      </c>
      <c r="H82" s="131">
        <f>IFERROR(VLOOKUP($C82,FS_연결!$A:$Z,H$2,FALSE),0)</f>
        <v>0</v>
      </c>
      <c r="I82" s="131">
        <f>IFERROR(VLOOKUP($C82,FS_연결!$A:$Z,I$2,FALSE),0)</f>
        <v>0</v>
      </c>
      <c r="J82" s="131">
        <f>IFERROR(VLOOKUP($C82,FS_연결!$A:$Z,J$2,FALSE),0)</f>
        <v>0</v>
      </c>
      <c r="K82" s="131">
        <f>IFERROR(VLOOKUP($C82,FS_연결!$A:$Z,K$2,FALSE),0)</f>
        <v>0</v>
      </c>
      <c r="L82" s="131">
        <f>IFERROR(VLOOKUP($C82,FS_연결!$A:$Z,L$2,FALSE),0)</f>
        <v>0</v>
      </c>
      <c r="M82" s="130">
        <f>IFERROR(VLOOKUP($C82,FS_연결!$A:$AL,M$2,FALSE),0)</f>
        <v>0</v>
      </c>
      <c r="N82" s="130">
        <f>IFERROR(VLOOKUP($C82,FS_연결!$A:$AL,N$2,FALSE),0)</f>
        <v>0</v>
      </c>
      <c r="O82" s="130">
        <f>IFERROR(VLOOKUP($C82,'FS_연결(분기누적)'!$A:$BS,O$2,FALSE),0)</f>
        <v>0</v>
      </c>
      <c r="P82" s="129">
        <f>IFERROR(VLOOKUP($C82,'FS_연결(분기누적)'!$A:$BS,P$2,FALSE),0)</f>
        <v>0</v>
      </c>
      <c r="Q82" s="122">
        <f>N82</f>
        <v>0</v>
      </c>
      <c r="R82" s="122">
        <f>Q82</f>
        <v>0</v>
      </c>
      <c r="S82" s="122">
        <f>R82</f>
        <v>0</v>
      </c>
      <c r="T82" s="122"/>
      <c r="U82" s="122"/>
      <c r="V82" s="83"/>
      <c r="X82" s="83"/>
      <c r="Y82" s="83"/>
      <c r="Z82" s="83"/>
      <c r="AA82" s="59"/>
      <c r="AB82" s="59"/>
      <c r="AC82" s="59"/>
    </row>
    <row r="83" spans="2:29" ht="12.75" customHeight="1">
      <c r="B83" s="31" t="s">
        <v>313</v>
      </c>
      <c r="C83" s="31" t="s">
        <v>312</v>
      </c>
      <c r="D83" s="131">
        <f>IFERROR(VLOOKUP($C83,FS_연결!$A:$Z,D$2,FALSE),0)</f>
        <v>0</v>
      </c>
      <c r="E83" s="131">
        <f>IFERROR(VLOOKUP($C83,FS_연결!$A:$Z,E$2,FALSE),0)</f>
        <v>0</v>
      </c>
      <c r="F83" s="131">
        <f>IFERROR(VLOOKUP($C83,FS_연결!$A:$Z,F$2,FALSE),0)</f>
        <v>0</v>
      </c>
      <c r="G83" s="131">
        <f>IFERROR(VLOOKUP($C83,FS_연결!$A:$Z,G$2,FALSE),0)</f>
        <v>0</v>
      </c>
      <c r="H83" s="131">
        <f>IFERROR(VLOOKUP($C83,FS_연결!$A:$Z,H$2,FALSE),0)</f>
        <v>0</v>
      </c>
      <c r="I83" s="131">
        <f>IFERROR(VLOOKUP($C83,FS_연결!$A:$Z,I$2,FALSE),0)</f>
        <v>0</v>
      </c>
      <c r="J83" s="131">
        <f>IFERROR(VLOOKUP($C83,FS_연결!$A:$Z,J$2,FALSE),0)</f>
        <v>0</v>
      </c>
      <c r="K83" s="131">
        <f>IFERROR(VLOOKUP($C83,FS_연결!$A:$Z,K$2,FALSE),0)</f>
        <v>0</v>
      </c>
      <c r="L83" s="131">
        <f>IFERROR(VLOOKUP($C83,FS_연결!$A:$Z,L$2,FALSE),0)</f>
        <v>0</v>
      </c>
      <c r="M83" s="130">
        <f>IFERROR(VLOOKUP($C83,FS_연결!$A:$AL,M$2,FALSE),0)</f>
        <v>0</v>
      </c>
      <c r="N83" s="130">
        <f>IFERROR(VLOOKUP($C83,FS_연결!$A:$AL,N$2,FALSE),0)</f>
        <v>0</v>
      </c>
      <c r="O83" s="130">
        <f>IFERROR(VLOOKUP($C83,'FS_연결(분기누적)'!$A:$BS,O$2,FALSE),0)</f>
        <v>0</v>
      </c>
      <c r="P83" s="129">
        <f>IFERROR(VLOOKUP($C83,'FS_연결(분기누적)'!$A:$BS,P$2,FALSE),0)</f>
        <v>0</v>
      </c>
      <c r="Q83" s="128">
        <f>N83-Q172</f>
        <v>0</v>
      </c>
      <c r="R83" s="128">
        <f>Q83-R172</f>
        <v>0</v>
      </c>
      <c r="S83" s="128">
        <f>R83-S172</f>
        <v>0</v>
      </c>
      <c r="T83" s="128"/>
      <c r="U83" s="128"/>
      <c r="V83" s="83"/>
      <c r="X83" s="83"/>
      <c r="Y83" s="83"/>
      <c r="Z83" s="83"/>
      <c r="AA83" s="59"/>
      <c r="AB83" s="59"/>
      <c r="AC83" s="59"/>
    </row>
    <row r="84" spans="2:29" ht="12.75" customHeight="1">
      <c r="B84" s="31" t="s">
        <v>311</v>
      </c>
      <c r="C84" s="135" t="s">
        <v>310</v>
      </c>
      <c r="D84" s="131">
        <f>IFERROR(VLOOKUP($C84,FS_연결!$A:$Z,D$2,FALSE),0)</f>
        <v>0</v>
      </c>
      <c r="E84" s="131">
        <f>IFERROR(VLOOKUP($C84,FS_연결!$A:$Z,E$2,FALSE),0)</f>
        <v>0</v>
      </c>
      <c r="F84" s="131">
        <f>IFERROR(VLOOKUP($C84,FS_연결!$A:$Z,F$2,FALSE),0)</f>
        <v>0</v>
      </c>
      <c r="G84" s="131">
        <f>IFERROR(VLOOKUP($C84,FS_연결!$A:$Z,G$2,FALSE),0)</f>
        <v>0</v>
      </c>
      <c r="H84" s="131">
        <f>IFERROR(VLOOKUP($C84,FS_연결!$A:$Z,H$2,FALSE),0)</f>
        <v>0</v>
      </c>
      <c r="I84" s="131">
        <f>IFERROR(VLOOKUP($C84,FS_연결!$A:$Z,I$2,FALSE),0)</f>
        <v>0</v>
      </c>
      <c r="J84" s="131">
        <f>IFERROR(VLOOKUP($C84,FS_연결!$A:$Z,J$2,FALSE),0)</f>
        <v>0</v>
      </c>
      <c r="K84" s="131">
        <f>IFERROR(VLOOKUP($C84,FS_연결!$A:$Z,K$2,FALSE),0)</f>
        <v>0</v>
      </c>
      <c r="L84" s="131">
        <f>IFERROR(VLOOKUP($C84,FS_연결!$A:$Z,L$2,FALSE),0)</f>
        <v>0</v>
      </c>
      <c r="M84" s="130">
        <f>IFERROR(VLOOKUP($C84,FS_연결!$A:$AL,M$2,FALSE),0)</f>
        <v>0</v>
      </c>
      <c r="N84" s="130">
        <f>IFERROR(VLOOKUP($C84,FS_연결!$A:$AL,N$2,FALSE),0)</f>
        <v>0</v>
      </c>
      <c r="O84" s="130">
        <f>IFERROR(VLOOKUP($C84,'FS_연결(분기누적)'!$A:$BS,O$2,FALSE),0)</f>
        <v>0</v>
      </c>
      <c r="P84" s="129">
        <f>IFERROR(VLOOKUP($C84,'FS_연결(분기누적)'!$A:$BS,P$2,FALSE),0)</f>
        <v>0</v>
      </c>
      <c r="Q84" s="128">
        <f>N84</f>
        <v>0</v>
      </c>
      <c r="R84" s="128">
        <f>Q84</f>
        <v>0</v>
      </c>
      <c r="S84" s="128">
        <f>R84</f>
        <v>0</v>
      </c>
      <c r="T84" s="128"/>
      <c r="U84" s="128"/>
      <c r="V84" s="83"/>
      <c r="X84" s="83"/>
      <c r="Y84" s="83"/>
      <c r="Z84" s="83"/>
      <c r="AA84" s="59"/>
      <c r="AB84" s="59"/>
      <c r="AC84" s="59"/>
    </row>
    <row r="85" spans="2:29" ht="12.75" customHeight="1">
      <c r="B85" s="31" t="s">
        <v>309</v>
      </c>
      <c r="C85" s="135" t="s">
        <v>308</v>
      </c>
      <c r="D85" s="131">
        <f>IFERROR(VLOOKUP($C85,FS_연결!$A:$Z,D$2,FALSE),0)</f>
        <v>0</v>
      </c>
      <c r="E85" s="131">
        <f>IFERROR(VLOOKUP($C85,FS_연결!$A:$Z,E$2,FALSE),0)</f>
        <v>0</v>
      </c>
      <c r="F85" s="131">
        <f>IFERROR(VLOOKUP($C85,FS_연결!$A:$Z,F$2,FALSE),0)</f>
        <v>0</v>
      </c>
      <c r="G85" s="131">
        <f>IFERROR(VLOOKUP($C85,FS_연결!$A:$Z,G$2,FALSE),0)</f>
        <v>0</v>
      </c>
      <c r="H85" s="131">
        <f>IFERROR(VLOOKUP($C85,FS_연결!$A:$Z,H$2,FALSE),0)</f>
        <v>0</v>
      </c>
      <c r="I85" s="131">
        <f>IFERROR(VLOOKUP($C85,FS_연결!$A:$Z,I$2,FALSE),0)</f>
        <v>0</v>
      </c>
      <c r="J85" s="131">
        <f>IFERROR(VLOOKUP($C85,FS_연결!$A:$Z,J$2,FALSE),0)</f>
        <v>0</v>
      </c>
      <c r="K85" s="131">
        <f>IFERROR(VLOOKUP($C85,FS_연결!$A:$Z,K$2,FALSE),0)</f>
        <v>0</v>
      </c>
      <c r="L85" s="131">
        <f>IFERROR(VLOOKUP($C85,FS_연결!$A:$Z,L$2,FALSE),0)</f>
        <v>0</v>
      </c>
      <c r="M85" s="130">
        <f>IFERROR(VLOOKUP($C85,FS_연결!$A:$AL,M$2,FALSE),0)</f>
        <v>0</v>
      </c>
      <c r="N85" s="130">
        <f>IFERROR(VLOOKUP($C85,FS_연결!$A:$AL,N$2,FALSE),0)</f>
        <v>0</v>
      </c>
      <c r="O85" s="130">
        <f>IFERROR(VLOOKUP($C85,'FS_연결(분기누적)'!$A:$BS,O$2,FALSE),0)</f>
        <v>0</v>
      </c>
      <c r="P85" s="129">
        <f>IFERROR(VLOOKUP($C85,'FS_연결(분기누적)'!$A:$BS,P$2,FALSE),0)</f>
        <v>0</v>
      </c>
      <c r="Q85" s="128">
        <f>N85</f>
        <v>0</v>
      </c>
      <c r="R85" s="128">
        <f>Q85</f>
        <v>0</v>
      </c>
      <c r="S85" s="128">
        <f>R85</f>
        <v>0</v>
      </c>
      <c r="T85" s="128"/>
      <c r="U85" s="128"/>
      <c r="V85" s="83"/>
      <c r="X85" s="83"/>
      <c r="Y85" s="83"/>
      <c r="Z85" s="83"/>
      <c r="AA85" s="59"/>
      <c r="AB85" s="59"/>
      <c r="AC85" s="59"/>
    </row>
    <row r="86" spans="2:29" ht="12.75" customHeight="1">
      <c r="B86" s="31" t="s">
        <v>307</v>
      </c>
      <c r="C86" s="135" t="s">
        <v>306</v>
      </c>
      <c r="D86" s="130">
        <f>IFERROR(VLOOKUP($C86,FS_연결!$A:$AL,D$2,FALSE),0)-D84-D85</f>
        <v>0</v>
      </c>
      <c r="E86" s="130">
        <f>IFERROR(VLOOKUP($C86,FS_연결!$A:$AL,E$2,FALSE),0)-E84-E85</f>
        <v>0</v>
      </c>
      <c r="F86" s="130">
        <f>IFERROR(VLOOKUP($C86,FS_연결!$A:$AL,F$2,FALSE),0)-F84-F85</f>
        <v>0</v>
      </c>
      <c r="G86" s="130">
        <f>IFERROR(VLOOKUP($C86,FS_연결!$A:$AL,G$2,FALSE),0)-G84-G85</f>
        <v>0</v>
      </c>
      <c r="H86" s="130">
        <f>IFERROR(VLOOKUP($C86,FS_연결!$A:$AL,H$2,FALSE),0)-H84-H85</f>
        <v>0</v>
      </c>
      <c r="I86" s="130">
        <f>IFERROR(VLOOKUP($C86,FS_연결!$A:$AL,I$2,FALSE),0)-I84-I85</f>
        <v>0</v>
      </c>
      <c r="J86" s="130">
        <f>IFERROR(VLOOKUP($C86,FS_연결!$A:$AL,J$2,FALSE),0)-J84-J85</f>
        <v>0</v>
      </c>
      <c r="K86" s="130">
        <f>IFERROR(VLOOKUP($C86,FS_연결!$A:$AL,K$2,FALSE),0)-K84-K85</f>
        <v>0</v>
      </c>
      <c r="L86" s="130">
        <f>IFERROR(VLOOKUP($C86,FS_연결!$A:$AL,L$2,FALSE),0)-L84-L85</f>
        <v>0</v>
      </c>
      <c r="M86" s="130">
        <f>IFERROR(VLOOKUP($C86,FS_연결!$A:$AL,M$2,FALSE),0)-M84-M85</f>
        <v>0</v>
      </c>
      <c r="N86" s="130">
        <f>IFERROR(VLOOKUP($C86,FS_연결!$A:$AL,N$2,FALSE),0)-N84-N85</f>
        <v>0</v>
      </c>
      <c r="O86" s="130">
        <f>IFERROR(VLOOKUP($C86,'FS_연결(분기누적)'!$A:$BS,O$2,FALSE),0)-O84-O85</f>
        <v>0</v>
      </c>
      <c r="P86" s="129">
        <f>IFERROR(VLOOKUP($C86,'FS_연결(분기누적)'!$A:$BS,P$2,FALSE),0)-P84-P85</f>
        <v>0</v>
      </c>
      <c r="Q86" s="122" t="e">
        <f>Q216</f>
        <v>#DIV/0!</v>
      </c>
      <c r="R86" s="122" t="e">
        <f>R216</f>
        <v>#DIV/0!</v>
      </c>
      <c r="S86" s="122" t="e">
        <f>S216</f>
        <v>#DIV/0!</v>
      </c>
      <c r="T86" s="122"/>
      <c r="U86" s="122"/>
      <c r="V86" s="83"/>
      <c r="X86" s="83"/>
      <c r="Y86" s="83"/>
      <c r="Z86" s="83"/>
      <c r="AA86" s="59"/>
      <c r="AB86" s="59"/>
      <c r="AC86" s="59"/>
    </row>
    <row r="87" spans="2:29" ht="12.75" customHeight="1">
      <c r="B87" s="31" t="s">
        <v>305</v>
      </c>
      <c r="C87" s="135" t="s">
        <v>304</v>
      </c>
      <c r="D87" s="131">
        <f>IFERROR(VLOOKUP($C87,FS_연결!$A:$Z,D$2,FALSE),0)</f>
        <v>0</v>
      </c>
      <c r="E87" s="131">
        <f>IFERROR(VLOOKUP($C87,FS_연결!$A:$Z,E$2,FALSE),0)</f>
        <v>0</v>
      </c>
      <c r="F87" s="131">
        <f>IFERROR(VLOOKUP($C87,FS_연결!$A:$Z,F$2,FALSE),0)</f>
        <v>0</v>
      </c>
      <c r="G87" s="131">
        <f>IFERROR(VLOOKUP($C87,FS_연결!$A:$Z,G$2,FALSE),0)</f>
        <v>0</v>
      </c>
      <c r="H87" s="131">
        <f>IFERROR(VLOOKUP($C87,FS_연결!$A:$Z,H$2,FALSE),0)</f>
        <v>0</v>
      </c>
      <c r="I87" s="131">
        <f>IFERROR(VLOOKUP($C87,FS_연결!$A:$Z,I$2,FALSE),0)</f>
        <v>0</v>
      </c>
      <c r="J87" s="131">
        <f>IFERROR(VLOOKUP($C87,FS_연결!$A:$Z,J$2,FALSE),0)</f>
        <v>0</v>
      </c>
      <c r="K87" s="131">
        <f>IFERROR(VLOOKUP($C87,FS_연결!$A:$Z,K$2,FALSE),0)</f>
        <v>0</v>
      </c>
      <c r="L87" s="131">
        <f>IFERROR(VLOOKUP($C87,FS_연결!$A:$Z,L$2,FALSE),0)</f>
        <v>0</v>
      </c>
      <c r="M87" s="130">
        <f>IFERROR(VLOOKUP($C87,FS_연결!$A:$AL,M$2,FALSE),0)</f>
        <v>0</v>
      </c>
      <c r="N87" s="130">
        <f>IFERROR(VLOOKUP($C87,FS_연결!$A:$AL,N$2,FALSE),0)</f>
        <v>0</v>
      </c>
      <c r="O87" s="130">
        <f>IFERROR(VLOOKUP($C87,'FS_연결(분기누적)'!$A:$BS,O$2,FALSE),0)</f>
        <v>0</v>
      </c>
      <c r="P87" s="129">
        <f>IFERROR(VLOOKUP($C87,'FS_연결(분기누적)'!$A:$BS,P$2,FALSE),0)</f>
        <v>0</v>
      </c>
      <c r="Q87" s="128">
        <f>N87</f>
        <v>0</v>
      </c>
      <c r="R87" s="128">
        <f>Q87</f>
        <v>0</v>
      </c>
      <c r="S87" s="128">
        <f>R87</f>
        <v>0</v>
      </c>
      <c r="T87" s="128"/>
      <c r="U87" s="122"/>
      <c r="V87" s="83"/>
      <c r="X87" s="83"/>
      <c r="Y87" s="83"/>
      <c r="Z87" s="83"/>
      <c r="AA87" s="59"/>
      <c r="AB87" s="59"/>
      <c r="AC87" s="59"/>
    </row>
    <row r="88" spans="2:29" ht="12.75" customHeight="1">
      <c r="B88" s="31" t="s">
        <v>303</v>
      </c>
      <c r="C88" s="135" t="s">
        <v>302</v>
      </c>
      <c r="D88" s="131">
        <f>IFERROR(VLOOKUP($C88,FS_연결!$A:$Z,D$2,FALSE),0)</f>
        <v>0</v>
      </c>
      <c r="E88" s="131">
        <f>IFERROR(VLOOKUP($C88,FS_연결!$A:$Z,E$2,FALSE),0)</f>
        <v>0</v>
      </c>
      <c r="F88" s="131">
        <f>IFERROR(VLOOKUP($C88,FS_연결!$A:$Z,F$2,FALSE),0)</f>
        <v>0</v>
      </c>
      <c r="G88" s="131">
        <f>IFERROR(VLOOKUP($C88,FS_연결!$A:$Z,G$2,FALSE),0)</f>
        <v>0</v>
      </c>
      <c r="H88" s="131">
        <f>IFERROR(VLOOKUP($C88,FS_연결!$A:$Z,H$2,FALSE),0)</f>
        <v>0</v>
      </c>
      <c r="I88" s="131">
        <f>IFERROR(VLOOKUP($C88,FS_연결!$A:$Z,I$2,FALSE),0)</f>
        <v>0</v>
      </c>
      <c r="J88" s="131">
        <f>IFERROR(VLOOKUP($C88,FS_연결!$A:$Z,J$2,FALSE),0)</f>
        <v>0</v>
      </c>
      <c r="K88" s="131">
        <f>IFERROR(VLOOKUP($C88,FS_연결!$A:$Z,K$2,FALSE),0)</f>
        <v>0</v>
      </c>
      <c r="L88" s="131">
        <f>IFERROR(VLOOKUP($C88,FS_연결!$A:$Z,L$2,FALSE),0)</f>
        <v>0</v>
      </c>
      <c r="M88" s="130">
        <f>IFERROR(VLOOKUP($C88,FS_연결!$A:$AL,M$2,FALSE),0)</f>
        <v>0</v>
      </c>
      <c r="N88" s="130">
        <f>IFERROR(VLOOKUP($C88,FS_연결!$A:$AL,N$2,FALSE),0)</f>
        <v>0</v>
      </c>
      <c r="O88" s="130">
        <f>IFERROR(VLOOKUP($C88,'FS_연결(분기누적)'!$A:$BS,O$2,FALSE),0)</f>
        <v>0</v>
      </c>
      <c r="P88" s="129">
        <f>IFERROR(VLOOKUP($C88,'FS_연결(분기누적)'!$A:$BS,P$2,FALSE),0)</f>
        <v>0</v>
      </c>
      <c r="Q88" s="128">
        <f>N88-Q155-Q156-Q171</f>
        <v>0</v>
      </c>
      <c r="R88" s="128">
        <f>Q88-R155-R156-R171</f>
        <v>0</v>
      </c>
      <c r="S88" s="128">
        <f>R88-S155-S156-S171</f>
        <v>0</v>
      </c>
      <c r="T88" s="128"/>
      <c r="U88" s="128"/>
      <c r="V88" s="83"/>
      <c r="X88" s="83"/>
      <c r="Y88" s="83"/>
      <c r="Z88" s="83"/>
      <c r="AA88" s="59"/>
      <c r="AB88" s="59"/>
      <c r="AC88" s="59"/>
    </row>
    <row r="89" spans="2:29" ht="12.75" customHeight="1">
      <c r="B89" s="31" t="s">
        <v>301</v>
      </c>
      <c r="C89" s="135" t="s">
        <v>300</v>
      </c>
      <c r="D89" s="131">
        <f>IFERROR(VLOOKUP($C89,FS_연결!$A:$Z,D$2,FALSE),0)</f>
        <v>0</v>
      </c>
      <c r="E89" s="131">
        <f>IFERROR(VLOOKUP($C89,FS_연결!$A:$Z,E$2,FALSE),0)</f>
        <v>0</v>
      </c>
      <c r="F89" s="131">
        <f>IFERROR(VLOOKUP($C89,FS_연결!$A:$Z,F$2,FALSE),0)</f>
        <v>0</v>
      </c>
      <c r="G89" s="131">
        <f>IFERROR(VLOOKUP($C89,FS_연결!$A:$Z,G$2,FALSE),0)</f>
        <v>0</v>
      </c>
      <c r="H89" s="131">
        <f>IFERROR(VLOOKUP($C89,FS_연결!$A:$Z,H$2,FALSE),0)</f>
        <v>0</v>
      </c>
      <c r="I89" s="131">
        <f>IFERROR(VLOOKUP($C89,FS_연결!$A:$Z,I$2,FALSE),0)</f>
        <v>0</v>
      </c>
      <c r="J89" s="131">
        <f>IFERROR(VLOOKUP($C89,FS_연결!$A:$Z,J$2,FALSE),0)</f>
        <v>0</v>
      </c>
      <c r="K89" s="131">
        <f>IFERROR(VLOOKUP($C89,FS_연결!$A:$Z,K$2,FALSE),0)</f>
        <v>0</v>
      </c>
      <c r="L89" s="131">
        <f>IFERROR(VLOOKUP($C89,FS_연결!$A:$Z,L$2,FALSE),0)</f>
        <v>0</v>
      </c>
      <c r="M89" s="130">
        <f>IFERROR(VLOOKUP($C89,FS_연결!$A:$AL,M$2,FALSE),0)</f>
        <v>0</v>
      </c>
      <c r="N89" s="130">
        <f>IFERROR(VLOOKUP($C89,FS_연결!$A:$AL,N$2,FALSE),0)</f>
        <v>0</v>
      </c>
      <c r="O89" s="130">
        <f>IFERROR(VLOOKUP($C89,'FS_연결(분기누적)'!$A:$BS,O$2,FALSE),0)</f>
        <v>0</v>
      </c>
      <c r="P89" s="129">
        <f>IFERROR(VLOOKUP($C89,'FS_연결(분기누적)'!$A:$BS,P$2,FALSE),0)</f>
        <v>0</v>
      </c>
      <c r="Q89" s="128">
        <f>N89</f>
        <v>0</v>
      </c>
      <c r="R89" s="128">
        <f>Q89</f>
        <v>0</v>
      </c>
      <c r="S89" s="128">
        <f>R89</f>
        <v>0</v>
      </c>
      <c r="T89" s="128"/>
      <c r="U89" s="128"/>
      <c r="V89" s="83"/>
      <c r="X89" s="83"/>
      <c r="Y89" s="83"/>
      <c r="Z89" s="83"/>
      <c r="AA89" s="59"/>
      <c r="AB89" s="59"/>
      <c r="AC89" s="59"/>
    </row>
    <row r="90" spans="2:29" ht="12.75" customHeight="1">
      <c r="B90" s="31" t="s">
        <v>299</v>
      </c>
      <c r="C90" s="135"/>
      <c r="D90" s="131">
        <f t="shared" ref="D90:S90" si="43">SUM(D91:D93)</f>
        <v>0</v>
      </c>
      <c r="E90" s="131">
        <f t="shared" si="43"/>
        <v>0</v>
      </c>
      <c r="F90" s="131">
        <f t="shared" si="43"/>
        <v>0</v>
      </c>
      <c r="G90" s="131">
        <f t="shared" si="43"/>
        <v>0</v>
      </c>
      <c r="H90" s="131">
        <f t="shared" si="43"/>
        <v>0</v>
      </c>
      <c r="I90" s="131">
        <f t="shared" si="43"/>
        <v>0</v>
      </c>
      <c r="J90" s="131">
        <f t="shared" si="43"/>
        <v>0</v>
      </c>
      <c r="K90" s="131">
        <f t="shared" si="43"/>
        <v>0</v>
      </c>
      <c r="L90" s="131">
        <f t="shared" si="43"/>
        <v>0</v>
      </c>
      <c r="M90" s="130">
        <f t="shared" si="43"/>
        <v>0</v>
      </c>
      <c r="N90" s="130">
        <f t="shared" si="43"/>
        <v>0</v>
      </c>
      <c r="O90" s="130">
        <f t="shared" si="43"/>
        <v>0</v>
      </c>
      <c r="P90" s="129">
        <f t="shared" si="43"/>
        <v>0</v>
      </c>
      <c r="Q90" s="128">
        <f t="shared" si="43"/>
        <v>0</v>
      </c>
      <c r="R90" s="128">
        <f t="shared" si="43"/>
        <v>0</v>
      </c>
      <c r="S90" s="128">
        <f t="shared" si="43"/>
        <v>0</v>
      </c>
      <c r="T90" s="128"/>
      <c r="U90" s="128"/>
      <c r="V90" s="83"/>
      <c r="X90" s="83"/>
      <c r="Y90" s="83"/>
      <c r="Z90" s="83"/>
      <c r="AA90" s="59"/>
      <c r="AB90" s="59"/>
      <c r="AC90" s="59"/>
    </row>
    <row r="91" spans="2:29" ht="12.75" customHeight="1">
      <c r="B91" s="31" t="s">
        <v>298</v>
      </c>
      <c r="C91" s="135" t="s">
        <v>297</v>
      </c>
      <c r="D91" s="131">
        <f>IFERROR(VLOOKUP($C91,FS_연결!$A:$Z,D$2,FALSE),0)</f>
        <v>0</v>
      </c>
      <c r="E91" s="131">
        <f>IFERROR(VLOOKUP($C91,FS_연결!$A:$Z,E$2,FALSE),0)</f>
        <v>0</v>
      </c>
      <c r="F91" s="131">
        <f>IFERROR(VLOOKUP($C91,FS_연결!$A:$Z,F$2,FALSE),0)</f>
        <v>0</v>
      </c>
      <c r="G91" s="131">
        <f>IFERROR(VLOOKUP($C91,FS_연결!$A:$Z,G$2,FALSE),0)</f>
        <v>0</v>
      </c>
      <c r="H91" s="131">
        <f>IFERROR(VLOOKUP($C91,FS_연결!$A:$Z,H$2,FALSE),0)</f>
        <v>0</v>
      </c>
      <c r="I91" s="131">
        <f>IFERROR(VLOOKUP($C91,FS_연결!$A:$Z,I$2,FALSE),0)</f>
        <v>0</v>
      </c>
      <c r="J91" s="131">
        <f>IFERROR(VLOOKUP($C91,FS_연결!$A:$Z,J$2,FALSE),0)</f>
        <v>0</v>
      </c>
      <c r="K91" s="131">
        <f>IFERROR(VLOOKUP($C91,FS_연결!$A:$Z,K$2,FALSE),0)</f>
        <v>0</v>
      </c>
      <c r="L91" s="131">
        <f>IFERROR(VLOOKUP($C91,FS_연결!$A:$Z,L$2,FALSE),0)</f>
        <v>0</v>
      </c>
      <c r="M91" s="130">
        <f>IFERROR(VLOOKUP($C91,FS_연결!$A:$AL,M$2,FALSE),0)</f>
        <v>0</v>
      </c>
      <c r="N91" s="130">
        <f>IFERROR(VLOOKUP($C91,FS_연결!$A:$AL,N$2,FALSE),0)</f>
        <v>0</v>
      </c>
      <c r="O91" s="130">
        <f>IFERROR(VLOOKUP($C91,'FS_연결(분기누적)'!$A:$BS,O$2,FALSE),0)</f>
        <v>0</v>
      </c>
      <c r="P91" s="129">
        <f>IFERROR(VLOOKUP($C91,'FS_연결(분기누적)'!$A:$BS,P$2,FALSE),0)</f>
        <v>0</v>
      </c>
      <c r="Q91" s="128">
        <f>N91</f>
        <v>0</v>
      </c>
      <c r="R91" s="128">
        <f t="shared" ref="R91:S95" si="44">Q91</f>
        <v>0</v>
      </c>
      <c r="S91" s="128">
        <f t="shared" si="44"/>
        <v>0</v>
      </c>
      <c r="T91" s="128"/>
      <c r="U91" s="128"/>
      <c r="V91" s="83"/>
      <c r="X91" s="83"/>
      <c r="Y91" s="83"/>
      <c r="Z91" s="83"/>
      <c r="AA91" s="59"/>
      <c r="AB91" s="59"/>
      <c r="AC91" s="59"/>
    </row>
    <row r="92" spans="2:29" ht="12.75" customHeight="1">
      <c r="B92" s="31" t="s">
        <v>296</v>
      </c>
      <c r="C92" s="135" t="s">
        <v>295</v>
      </c>
      <c r="D92" s="131"/>
      <c r="E92" s="131"/>
      <c r="F92" s="131"/>
      <c r="G92" s="131"/>
      <c r="H92" s="131"/>
      <c r="I92" s="131">
        <f>IFERROR(VLOOKUP($C92,FS_연결!$A:$Z,I$2,FALSE),0)</f>
        <v>0</v>
      </c>
      <c r="J92" s="131">
        <f>IFERROR(VLOOKUP($C92,FS_연결!$A:$Z,J$2,FALSE),0)</f>
        <v>0</v>
      </c>
      <c r="K92" s="131">
        <f>IFERROR(VLOOKUP($C92,FS_연결!$A:$Z,K$2,FALSE),0)</f>
        <v>0</v>
      </c>
      <c r="L92" s="131">
        <f>IFERROR(VLOOKUP($C92,FS_연결!$A:$Z,L$2,FALSE),0)</f>
        <v>0</v>
      </c>
      <c r="M92" s="130">
        <f>IFERROR(VLOOKUP($C92,FS_연결!$A:$AL,M$2,FALSE),0)</f>
        <v>0</v>
      </c>
      <c r="N92" s="130">
        <f>IFERROR(VLOOKUP($C92,FS_연결!$A:$AL,N$2,FALSE),0)</f>
        <v>0</v>
      </c>
      <c r="O92" s="130">
        <f>IFERROR(VLOOKUP($C92,'FS_연결(분기누적)'!$A:$BS,O$2,FALSE),0)</f>
        <v>0</v>
      </c>
      <c r="P92" s="129">
        <f>IFERROR(VLOOKUP($C92,'FS_연결(분기누적)'!$A:$BS,P$2,FALSE),0)</f>
        <v>0</v>
      </c>
      <c r="Q92" s="128">
        <f>N92</f>
        <v>0</v>
      </c>
      <c r="R92" s="128">
        <f t="shared" si="44"/>
        <v>0</v>
      </c>
      <c r="S92" s="128">
        <f t="shared" si="44"/>
        <v>0</v>
      </c>
      <c r="T92" s="128"/>
      <c r="U92" s="128"/>
      <c r="V92" s="83"/>
      <c r="X92" s="83"/>
      <c r="Y92" s="83"/>
      <c r="Z92" s="83"/>
      <c r="AA92" s="59"/>
      <c r="AB92" s="59"/>
      <c r="AC92" s="59"/>
    </row>
    <row r="93" spans="2:29" ht="12.75" customHeight="1">
      <c r="B93" s="31" t="s">
        <v>294</v>
      </c>
      <c r="C93" s="135" t="s">
        <v>293</v>
      </c>
      <c r="D93" s="131"/>
      <c r="E93" s="131"/>
      <c r="F93" s="131"/>
      <c r="G93" s="131"/>
      <c r="H93" s="131"/>
      <c r="I93" s="131">
        <f>IFERROR(VLOOKUP($C93,FS_연결!$A:$Z,I$2,FALSE),0)</f>
        <v>0</v>
      </c>
      <c r="J93" s="131">
        <f>IFERROR(VLOOKUP($C93,FS_연결!$A:$Z,J$2,FALSE),0)</f>
        <v>0</v>
      </c>
      <c r="K93" s="131">
        <f>IFERROR(VLOOKUP($C93,FS_연결!$A:$Z,K$2,FALSE),0)</f>
        <v>0</v>
      </c>
      <c r="L93" s="131">
        <f>IFERROR(VLOOKUP($C93,FS_연결!$A:$Z,L$2,FALSE),0)</f>
        <v>0</v>
      </c>
      <c r="M93" s="130">
        <f>IFERROR(VLOOKUP($C93,FS_연결!$A:$AL,M$2,FALSE),0)</f>
        <v>0</v>
      </c>
      <c r="N93" s="130">
        <f>IFERROR(VLOOKUP($C93,FS_연결!$A:$AL,N$2,FALSE),0)</f>
        <v>0</v>
      </c>
      <c r="O93" s="130">
        <f>IFERROR(VLOOKUP($C93,'FS_연결(분기누적)'!$A:$BS,O$2,FALSE),0)</f>
        <v>0</v>
      </c>
      <c r="P93" s="129">
        <f>IFERROR(VLOOKUP($C93,'FS_연결(분기누적)'!$A:$BS,P$2,FALSE),0)</f>
        <v>0</v>
      </c>
      <c r="Q93" s="128">
        <f>N93</f>
        <v>0</v>
      </c>
      <c r="R93" s="128">
        <f t="shared" si="44"/>
        <v>0</v>
      </c>
      <c r="S93" s="128">
        <f t="shared" si="44"/>
        <v>0</v>
      </c>
      <c r="T93" s="128"/>
      <c r="U93" s="128"/>
      <c r="V93" s="83"/>
      <c r="X93" s="83"/>
      <c r="Y93" s="83"/>
      <c r="Z93" s="83"/>
      <c r="AA93" s="59"/>
      <c r="AB93" s="59"/>
      <c r="AC93" s="59"/>
    </row>
    <row r="94" spans="2:29" ht="12.75" customHeight="1">
      <c r="B94" s="31" t="s">
        <v>292</v>
      </c>
      <c r="C94" s="135" t="s">
        <v>291</v>
      </c>
      <c r="D94" s="131"/>
      <c r="E94" s="131"/>
      <c r="F94" s="131"/>
      <c r="G94" s="131"/>
      <c r="H94" s="131"/>
      <c r="I94" s="131">
        <f>IFERROR(VLOOKUP($C94,FS_연결!$A:$Z,I$2,FALSE),0)</f>
        <v>0</v>
      </c>
      <c r="J94" s="131">
        <f>IFERROR(VLOOKUP($C94,FS_연결!$A:$Z,J$2,FALSE),0)</f>
        <v>0</v>
      </c>
      <c r="K94" s="131">
        <f>IFERROR(VLOOKUP($C94,FS_연결!$A:$Z,K$2,FALSE),0)</f>
        <v>0</v>
      </c>
      <c r="L94" s="131">
        <f>IFERROR(VLOOKUP($C94,FS_연결!$A:$Z,L$2,FALSE),0)</f>
        <v>0</v>
      </c>
      <c r="M94" s="130">
        <f>IFERROR(VLOOKUP($C94,FS_연결!$A:$AL,M$2,FALSE),0)</f>
        <v>0</v>
      </c>
      <c r="N94" s="130">
        <f>IFERROR(VLOOKUP($C94,FS_연결!$A:$AL,N$2,FALSE),0)</f>
        <v>0</v>
      </c>
      <c r="O94" s="130">
        <f>IFERROR(VLOOKUP($C94,'FS_연결(분기누적)'!$A:$BS,O$2,FALSE),0)</f>
        <v>0</v>
      </c>
      <c r="P94" s="129">
        <f>IFERROR(VLOOKUP($C94,'FS_연결(분기누적)'!$A:$BS,P$2,FALSE),0)</f>
        <v>0</v>
      </c>
      <c r="Q94" s="128">
        <f>N94</f>
        <v>0</v>
      </c>
      <c r="R94" s="128">
        <f t="shared" si="44"/>
        <v>0</v>
      </c>
      <c r="S94" s="128">
        <f t="shared" si="44"/>
        <v>0</v>
      </c>
      <c r="T94" s="128"/>
      <c r="U94" s="128"/>
      <c r="V94" s="83"/>
      <c r="X94" s="83"/>
      <c r="Y94" s="83"/>
      <c r="Z94" s="83"/>
      <c r="AA94" s="59"/>
      <c r="AB94" s="59"/>
      <c r="AC94" s="59"/>
    </row>
    <row r="95" spans="2:29" ht="12.75" customHeight="1">
      <c r="B95" s="31" t="s">
        <v>132</v>
      </c>
      <c r="C95" s="31" t="s">
        <v>49</v>
      </c>
      <c r="D95" s="57">
        <f t="shared" ref="D95:P95" si="45">D96-SUM(D82:D90)-D94</f>
        <v>0</v>
      </c>
      <c r="E95" s="57">
        <f t="shared" si="45"/>
        <v>0</v>
      </c>
      <c r="F95" s="57">
        <f t="shared" si="45"/>
        <v>0</v>
      </c>
      <c r="G95" s="57">
        <f t="shared" si="45"/>
        <v>0</v>
      </c>
      <c r="H95" s="57">
        <f t="shared" si="45"/>
        <v>0</v>
      </c>
      <c r="I95" s="57">
        <f t="shared" si="45"/>
        <v>0</v>
      </c>
      <c r="J95" s="57">
        <f t="shared" si="45"/>
        <v>0</v>
      </c>
      <c r="K95" s="57">
        <f t="shared" si="45"/>
        <v>0</v>
      </c>
      <c r="L95" s="57">
        <f t="shared" si="45"/>
        <v>0</v>
      </c>
      <c r="M95" s="61">
        <f t="shared" si="45"/>
        <v>0</v>
      </c>
      <c r="N95" s="61">
        <f t="shared" si="45"/>
        <v>0</v>
      </c>
      <c r="O95" s="61">
        <f t="shared" si="45"/>
        <v>0</v>
      </c>
      <c r="P95" s="60">
        <f t="shared" si="45"/>
        <v>0</v>
      </c>
      <c r="Q95" s="128">
        <f>N95</f>
        <v>0</v>
      </c>
      <c r="R95" s="128">
        <f t="shared" si="44"/>
        <v>0</v>
      </c>
      <c r="S95" s="128">
        <f t="shared" si="44"/>
        <v>0</v>
      </c>
      <c r="T95" s="128"/>
      <c r="U95" s="128"/>
      <c r="V95" s="83"/>
      <c r="X95" s="83"/>
      <c r="Y95" s="83"/>
      <c r="Z95" s="83"/>
      <c r="AA95" s="59"/>
      <c r="AB95" s="59"/>
      <c r="AC95" s="59"/>
    </row>
    <row r="96" spans="2:29" ht="12.75" customHeight="1">
      <c r="B96" s="80" t="s">
        <v>290</v>
      </c>
      <c r="C96" s="80" t="s">
        <v>289</v>
      </c>
      <c r="D96" s="127">
        <f>IFERROR(VLOOKUP($C96,FS_연결!$A:$Z,D$2,FALSE),0)</f>
        <v>0</v>
      </c>
      <c r="E96" s="127">
        <f>IFERROR(VLOOKUP($C96,FS_연결!$A:$Z,E$2,FALSE),0)</f>
        <v>0</v>
      </c>
      <c r="F96" s="127">
        <f>IFERROR(VLOOKUP($C96,FS_연결!$A:$Z,F$2,FALSE),0)</f>
        <v>0</v>
      </c>
      <c r="G96" s="127">
        <f>IFERROR(VLOOKUP($C96,FS_연결!$A:$Z,G$2,FALSE),0)</f>
        <v>0</v>
      </c>
      <c r="H96" s="127">
        <f>IFERROR(VLOOKUP($C96,FS_연결!$A:$Z,H$2,FALSE),0)</f>
        <v>0</v>
      </c>
      <c r="I96" s="127">
        <f>IFERROR(VLOOKUP($C96,FS_연결!$A:$Z,I$2,FALSE),0)</f>
        <v>0</v>
      </c>
      <c r="J96" s="127">
        <f>IFERROR(VLOOKUP($C96,FS_연결!$A:$Z,J$2,FALSE),0)</f>
        <v>0</v>
      </c>
      <c r="K96" s="127">
        <f>IFERROR(VLOOKUP($C96,FS_연결!$A:$Z,K$2,FALSE),0)</f>
        <v>0</v>
      </c>
      <c r="L96" s="127">
        <f>IFERROR(VLOOKUP($C96,FS_연결!$A:$Z,L$2,FALSE),0)</f>
        <v>0</v>
      </c>
      <c r="M96" s="126">
        <f>IFERROR(VLOOKUP($C96,FS_연결!$A:$AL,M$2,FALSE),0)</f>
        <v>0</v>
      </c>
      <c r="N96" s="126">
        <f>IFERROR(VLOOKUP($C96,FS_연결!$A:$AL,N$2,FALSE),0)</f>
        <v>0</v>
      </c>
      <c r="O96" s="126">
        <f>IFERROR(VLOOKUP($C96,'FS_연결(분기누적)'!$A:$BS,O$2,FALSE),0)</f>
        <v>0</v>
      </c>
      <c r="P96" s="125">
        <f>IFERROR(VLOOKUP($C96,'FS_연결(분기누적)'!$A:$BS,P$2,FALSE),0)</f>
        <v>0</v>
      </c>
      <c r="Q96" s="119" t="e">
        <f>Q82+Q83+Q86+Q88+Q89+Q95+Q90+Q84+Q94+Q87+Q85</f>
        <v>#DIV/0!</v>
      </c>
      <c r="R96" s="119" t="e">
        <f>R82+R83+R86+R88+R89+R95+R90+R84+R94+R87+R85</f>
        <v>#DIV/0!</v>
      </c>
      <c r="S96" s="119" t="e">
        <f>S82+S83+S86+S88+S89+S95+S90+S84+S94+S87+S85</f>
        <v>#DIV/0!</v>
      </c>
      <c r="T96" s="119"/>
      <c r="U96" s="119"/>
      <c r="V96" s="83"/>
      <c r="X96" s="83"/>
      <c r="Y96" s="83"/>
      <c r="Z96" s="83"/>
      <c r="AA96" s="59"/>
      <c r="AB96" s="59"/>
      <c r="AC96" s="59"/>
    </row>
    <row r="97" spans="2:29" ht="12.75" customHeight="1">
      <c r="B97" s="80" t="s">
        <v>288</v>
      </c>
      <c r="C97" s="80" t="s">
        <v>287</v>
      </c>
      <c r="D97" s="119">
        <f t="shared" ref="D97:S97" si="46">D81+D96</f>
        <v>0</v>
      </c>
      <c r="E97" s="119">
        <f t="shared" si="46"/>
        <v>0</v>
      </c>
      <c r="F97" s="119">
        <f t="shared" si="46"/>
        <v>0</v>
      </c>
      <c r="G97" s="119">
        <f t="shared" si="46"/>
        <v>0</v>
      </c>
      <c r="H97" s="119">
        <f t="shared" si="46"/>
        <v>0</v>
      </c>
      <c r="I97" s="119">
        <f t="shared" si="46"/>
        <v>0</v>
      </c>
      <c r="J97" s="119">
        <f t="shared" si="46"/>
        <v>0</v>
      </c>
      <c r="K97" s="119">
        <f t="shared" si="46"/>
        <v>0</v>
      </c>
      <c r="L97" s="119">
        <f t="shared" si="46"/>
        <v>0</v>
      </c>
      <c r="M97" s="121">
        <f t="shared" si="46"/>
        <v>0</v>
      </c>
      <c r="N97" s="121">
        <f t="shared" si="46"/>
        <v>0</v>
      </c>
      <c r="O97" s="121">
        <f t="shared" si="46"/>
        <v>0</v>
      </c>
      <c r="P97" s="120">
        <f t="shared" si="46"/>
        <v>0</v>
      </c>
      <c r="Q97" s="119" t="e">
        <f t="shared" si="46"/>
        <v>#DIV/0!</v>
      </c>
      <c r="R97" s="119" t="e">
        <f t="shared" si="46"/>
        <v>#DIV/0!</v>
      </c>
      <c r="S97" s="119" t="e">
        <f t="shared" si="46"/>
        <v>#DIV/0!</v>
      </c>
      <c r="T97" s="119"/>
      <c r="U97" s="119"/>
      <c r="V97" s="83"/>
      <c r="X97" s="83"/>
      <c r="Y97" s="83"/>
      <c r="Z97" s="83"/>
      <c r="AA97" s="59"/>
      <c r="AB97" s="59"/>
      <c r="AC97" s="59"/>
    </row>
    <row r="98" spans="2:29" ht="12.75" customHeight="1">
      <c r="B98" s="31" t="s">
        <v>286</v>
      </c>
      <c r="C98" s="31" t="s">
        <v>285</v>
      </c>
      <c r="D98" s="131">
        <f>IFERROR(VLOOKUP($C98,FS_연결!$A:$Z,D$2,FALSE),0)</f>
        <v>0</v>
      </c>
      <c r="E98" s="131">
        <f>IFERROR(VLOOKUP($C98,FS_연결!$A:$Z,E$2,FALSE),0)</f>
        <v>0</v>
      </c>
      <c r="F98" s="131">
        <f>IFERROR(VLOOKUP($C98,FS_연결!$A:$Z,F$2,FALSE),0)</f>
        <v>0</v>
      </c>
      <c r="G98" s="131">
        <f>IFERROR(VLOOKUP($C98,FS_연결!$A:$Z,G$2,FALSE),0)</f>
        <v>0</v>
      </c>
      <c r="H98" s="131">
        <f>IFERROR(VLOOKUP($C98,FS_연결!$A:$Z,H$2,FALSE),0)</f>
        <v>0</v>
      </c>
      <c r="I98" s="131">
        <f>IFERROR(VLOOKUP($C98,FS_연결!$A:$Z,I$2,FALSE),0)</f>
        <v>0</v>
      </c>
      <c r="J98" s="131">
        <f>IFERROR(VLOOKUP($C98,FS_연결!$A:$Z,J$2,FALSE),0)</f>
        <v>0</v>
      </c>
      <c r="K98" s="131">
        <f>IFERROR(VLOOKUP($C98,FS_연결!$A:$Z,K$2,FALSE),0)</f>
        <v>0</v>
      </c>
      <c r="L98" s="131">
        <f>IFERROR(VLOOKUP($C98,FS_연결!$A:$Z,L$2,FALSE),0)</f>
        <v>0</v>
      </c>
      <c r="M98" s="130">
        <f>IFERROR(VLOOKUP($C98,FS_연결!$A:$AL,M$2,FALSE),0)</f>
        <v>0</v>
      </c>
      <c r="N98" s="130">
        <f>IFERROR(VLOOKUP($C98,FS_연결!$A:$AL,N$2,FALSE),0)</f>
        <v>0</v>
      </c>
      <c r="O98" s="130">
        <f>IFERROR(VLOOKUP($C98,'FS_연결(분기누적)'!$A:$BS,O$2,FALSE),0)</f>
        <v>0</v>
      </c>
      <c r="P98" s="129">
        <f>IFERROR(VLOOKUP($C98,'FS_연결(분기누적)'!$A:$BS,P$2,FALSE),0)</f>
        <v>0</v>
      </c>
      <c r="Q98" s="122" t="e">
        <f>Q99*Q22/365</f>
        <v>#DIV/0!</v>
      </c>
      <c r="R98" s="122" t="e">
        <f>R99*R22/365</f>
        <v>#DIV/0!</v>
      </c>
      <c r="S98" s="122" t="e">
        <f>S99*S22/365</f>
        <v>#DIV/0!</v>
      </c>
      <c r="T98" s="122"/>
      <c r="U98" s="122"/>
      <c r="V98" s="83"/>
      <c r="X98" s="83"/>
      <c r="Y98" s="83"/>
      <c r="Z98" s="83"/>
      <c r="AA98" s="59"/>
      <c r="AB98" s="59"/>
      <c r="AC98" s="59"/>
    </row>
    <row r="99" spans="2:29" ht="12.75" customHeight="1">
      <c r="B99" s="31" t="s">
        <v>275</v>
      </c>
      <c r="C99" s="31" t="s">
        <v>49</v>
      </c>
      <c r="D99" s="134"/>
      <c r="E99" s="31" t="e">
        <f t="shared" ref="E99:N99" si="47">AVERAGE(E98,D98)/E$22*365</f>
        <v>#DIV/0!</v>
      </c>
      <c r="F99" s="134" t="e">
        <f t="shared" si="47"/>
        <v>#DIV/0!</v>
      </c>
      <c r="G99" s="134" t="e">
        <f t="shared" si="47"/>
        <v>#DIV/0!</v>
      </c>
      <c r="H99" s="134" t="e">
        <f t="shared" si="47"/>
        <v>#DIV/0!</v>
      </c>
      <c r="I99" s="134" t="e">
        <f t="shared" si="47"/>
        <v>#DIV/0!</v>
      </c>
      <c r="J99" s="134" t="e">
        <f t="shared" si="47"/>
        <v>#DIV/0!</v>
      </c>
      <c r="K99" s="134" t="e">
        <f t="shared" si="47"/>
        <v>#DIV/0!</v>
      </c>
      <c r="L99" s="134" t="e">
        <f t="shared" si="47"/>
        <v>#DIV/0!</v>
      </c>
      <c r="M99" s="134" t="e">
        <f t="shared" si="47"/>
        <v>#DIV/0!</v>
      </c>
      <c r="N99" s="134" t="e">
        <f t="shared" si="47"/>
        <v>#DIV/0!</v>
      </c>
      <c r="O99" s="134" t="e">
        <f>AVERAGE(O98,M98)/(O$22*IF(RIGHT(O$3,2)="1Q",4,IF(RIGHT(O$3,2)="2Q",2,IF(RIGHT(O$3,2)="3Q",4/3,"0"))))*365</f>
        <v>#DIV/0!</v>
      </c>
      <c r="P99" s="133" t="e">
        <f>AVERAGE(P98,N98)/(P$22*IF(RIGHT(P$3,2)="1Q",4,IF(RIGHT(P$3,2)="2Q",2,IF(RIGHT(P$3,2)="3Q",4/3,"0"))))*365</f>
        <v>#DIV/0!</v>
      </c>
      <c r="Q99" s="132" t="e">
        <f>AVERAGE(L99:N99)</f>
        <v>#DIV/0!</v>
      </c>
      <c r="R99" s="132" t="e">
        <f t="shared" ref="R99:S102" si="48">Q99</f>
        <v>#DIV/0!</v>
      </c>
      <c r="S99" s="132" t="e">
        <f t="shared" si="48"/>
        <v>#DIV/0!</v>
      </c>
      <c r="T99" s="132"/>
      <c r="U99" s="132"/>
      <c r="V99" s="83" t="s">
        <v>284</v>
      </c>
      <c r="X99" s="83"/>
      <c r="Y99" s="83"/>
      <c r="Z99" s="83"/>
      <c r="AA99" s="59"/>
      <c r="AB99" s="59"/>
      <c r="AC99" s="59"/>
    </row>
    <row r="100" spans="2:29" ht="12.75" customHeight="1">
      <c r="B100" s="31" t="s">
        <v>283</v>
      </c>
      <c r="C100" s="31" t="s">
        <v>282</v>
      </c>
      <c r="D100" s="131">
        <f>IFERROR(VLOOKUP($C100,FS_연결!$A:$Z,D$2,FALSE),0)</f>
        <v>0</v>
      </c>
      <c r="E100" s="131">
        <f>IFERROR(VLOOKUP($C100,FS_연결!$A:$Z,E$2,FALSE),0)</f>
        <v>0</v>
      </c>
      <c r="F100" s="131">
        <f>IFERROR(VLOOKUP($C100,FS_연결!$A:$Z,F$2,FALSE),0)</f>
        <v>0</v>
      </c>
      <c r="G100" s="131">
        <f>IFERROR(VLOOKUP($C100,FS_연결!$A:$Z,G$2,FALSE),0)</f>
        <v>0</v>
      </c>
      <c r="H100" s="131">
        <f>IFERROR(VLOOKUP($C100,FS_연결!$A:$Z,H$2,FALSE),0)</f>
        <v>0</v>
      </c>
      <c r="I100" s="131">
        <f>IFERROR(VLOOKUP($C100,FS_연결!$A:$Z,I$2,FALSE),0)</f>
        <v>0</v>
      </c>
      <c r="J100" s="131">
        <f>IFERROR(VLOOKUP($C100,FS_연결!$A:$Z,J$2,FALSE),0)</f>
        <v>0</v>
      </c>
      <c r="K100" s="131">
        <f>IFERROR(VLOOKUP($C100,FS_연결!$A:$Z,K$2,FALSE),0)</f>
        <v>0</v>
      </c>
      <c r="L100" s="131">
        <f>IFERROR(VLOOKUP($C100,FS_연결!$A:$Z,L$2,FALSE),0)</f>
        <v>0</v>
      </c>
      <c r="M100" s="130">
        <f>IFERROR(VLOOKUP($C100,FS_연결!$A:$AL,M$2,FALSE),0)</f>
        <v>0</v>
      </c>
      <c r="N100" s="130">
        <f>IFERROR(VLOOKUP($C100,FS_연결!$A:$AL,N$2,FALSE),0)</f>
        <v>0</v>
      </c>
      <c r="O100" s="130">
        <f>IFERROR(VLOOKUP($C100,'FS_연결(분기누적)'!$A:$BS,O$2,FALSE),0)</f>
        <v>0</v>
      </c>
      <c r="P100" s="129">
        <f>IFERROR(VLOOKUP($C100,'FS_연결(분기누적)'!$A:$BS,P$2,FALSE),0)</f>
        <v>0</v>
      </c>
      <c r="Q100" s="122">
        <f>N100</f>
        <v>0</v>
      </c>
      <c r="R100" s="122">
        <f t="shared" si="48"/>
        <v>0</v>
      </c>
      <c r="S100" s="122">
        <f t="shared" si="48"/>
        <v>0</v>
      </c>
      <c r="T100" s="122"/>
      <c r="U100" s="122"/>
      <c r="X100" s="83"/>
      <c r="Y100" s="83"/>
      <c r="Z100" s="83"/>
      <c r="AA100" s="59"/>
      <c r="AB100" s="59"/>
      <c r="AC100" s="59"/>
    </row>
    <row r="101" spans="2:29" ht="12.75" customHeight="1">
      <c r="B101" s="31" t="s">
        <v>281</v>
      </c>
      <c r="C101" s="31" t="s">
        <v>280</v>
      </c>
      <c r="D101" s="131">
        <f>IFERROR(VLOOKUP($C101,FS_연결!$A:$Z,D$2,FALSE),0)</f>
        <v>0</v>
      </c>
      <c r="E101" s="131">
        <f>IFERROR(VLOOKUP($C101,FS_연결!$A:$Z,E$2,FALSE),0)</f>
        <v>0</v>
      </c>
      <c r="F101" s="131">
        <f>IFERROR(VLOOKUP($C101,FS_연결!$A:$Z,F$2,FALSE),0)</f>
        <v>0</v>
      </c>
      <c r="G101" s="131">
        <f>IFERROR(VLOOKUP($C101,FS_연결!$A:$Z,G$2,FALSE),0)</f>
        <v>0</v>
      </c>
      <c r="H101" s="131">
        <f>IFERROR(VLOOKUP($C101,FS_연결!$A:$Z,H$2,FALSE),0)</f>
        <v>0</v>
      </c>
      <c r="I101" s="131">
        <f>IFERROR(VLOOKUP($C101,FS_연결!$A:$Z,I$2,FALSE),0)</f>
        <v>0</v>
      </c>
      <c r="J101" s="131">
        <f>IFERROR(VLOOKUP($C101,FS_연결!$A:$Z,J$2,FALSE),0)</f>
        <v>0</v>
      </c>
      <c r="K101" s="131">
        <f>IFERROR(VLOOKUP($C101,FS_연결!$A:$Z,K$2,FALSE),0)</f>
        <v>0</v>
      </c>
      <c r="L101" s="131">
        <f>IFERROR(VLOOKUP($C101,FS_연결!$A:$Z,L$2,FALSE),0)</f>
        <v>0</v>
      </c>
      <c r="M101" s="130">
        <f>IFERROR(VLOOKUP($C101,FS_연결!$A:$AL,M$2,FALSE),0)</f>
        <v>0</v>
      </c>
      <c r="N101" s="130">
        <f>IFERROR(VLOOKUP($C101,FS_연결!$A:$AL,N$2,FALSE),0)</f>
        <v>0</v>
      </c>
      <c r="O101" s="130">
        <f>IFERROR(VLOOKUP($C101,'FS_연결(분기누적)'!$A:$BS,O$2,FALSE),0)</f>
        <v>0</v>
      </c>
      <c r="P101" s="129">
        <f>IFERROR(VLOOKUP($C101,'FS_연결(분기누적)'!$A:$BS,P$2,FALSE),0)</f>
        <v>0</v>
      </c>
      <c r="Q101" s="128">
        <f>N101</f>
        <v>0</v>
      </c>
      <c r="R101" s="128">
        <f t="shared" si="48"/>
        <v>0</v>
      </c>
      <c r="S101" s="128">
        <f t="shared" si="48"/>
        <v>0</v>
      </c>
      <c r="T101" s="128"/>
      <c r="U101" s="128"/>
      <c r="V101" s="83"/>
      <c r="X101" s="83"/>
      <c r="Y101" s="83"/>
      <c r="Z101" s="83"/>
      <c r="AA101" s="59"/>
      <c r="AB101" s="59"/>
      <c r="AC101" s="59"/>
    </row>
    <row r="102" spans="2:29" ht="12.75" customHeight="1">
      <c r="B102" s="31" t="s">
        <v>279</v>
      </c>
      <c r="C102" s="31" t="s">
        <v>278</v>
      </c>
      <c r="D102" s="131">
        <f>IFERROR(VLOOKUP($C102,FS_연결!$A:$Z,D$2,FALSE),0)</f>
        <v>0</v>
      </c>
      <c r="E102" s="131">
        <f>IFERROR(VLOOKUP($C102,FS_연결!$A:$Z,E$2,FALSE),0)</f>
        <v>0</v>
      </c>
      <c r="F102" s="131">
        <f>IFERROR(VLOOKUP($C102,FS_연결!$A:$Z,F$2,FALSE),0)</f>
        <v>0</v>
      </c>
      <c r="G102" s="131">
        <f>IFERROR(VLOOKUP($C102,FS_연결!$A:$Z,G$2,FALSE),0)</f>
        <v>0</v>
      </c>
      <c r="H102" s="131">
        <f>IFERROR(VLOOKUP($C102,FS_연결!$A:$Z,H$2,FALSE),0)</f>
        <v>0</v>
      </c>
      <c r="I102" s="131">
        <f>IFERROR(VLOOKUP($C102,FS_연결!$A:$Z,I$2,FALSE),0)</f>
        <v>0</v>
      </c>
      <c r="J102" s="131">
        <f>IFERROR(VLOOKUP($C102,FS_연결!$A:$Z,J$2,FALSE),0)</f>
        <v>0</v>
      </c>
      <c r="K102" s="131">
        <f>IFERROR(VLOOKUP($C102,FS_연결!$A:$Z,K$2,FALSE),0)</f>
        <v>0</v>
      </c>
      <c r="L102" s="131">
        <f>IFERROR(VLOOKUP($C102,FS_연결!$A:$Z,L$2,FALSE),0)</f>
        <v>0</v>
      </c>
      <c r="M102" s="130">
        <f>IFERROR(VLOOKUP($C102,FS_연결!$A:$AL,M$2,FALSE),0)</f>
        <v>0</v>
      </c>
      <c r="N102" s="130">
        <f>IFERROR(VLOOKUP($C102,FS_연결!$A:$AL,N$2,FALSE),0)</f>
        <v>0</v>
      </c>
      <c r="O102" s="130">
        <f>IFERROR(VLOOKUP($C102,'FS_연결(분기누적)'!$A:$BS,O$2,FALSE),0)</f>
        <v>0</v>
      </c>
      <c r="P102" s="129">
        <f>IFERROR(VLOOKUP($C102,'FS_연결(분기누적)'!$A:$BS,P$2,FALSE),0)</f>
        <v>0</v>
      </c>
      <c r="Q102" s="128">
        <f>N102</f>
        <v>0</v>
      </c>
      <c r="R102" s="128">
        <f t="shared" si="48"/>
        <v>0</v>
      </c>
      <c r="S102" s="128">
        <f t="shared" si="48"/>
        <v>0</v>
      </c>
      <c r="T102" s="128"/>
      <c r="U102" s="128"/>
      <c r="V102" s="83"/>
      <c r="X102" s="83"/>
      <c r="Y102" s="83"/>
      <c r="Z102" s="83"/>
      <c r="AA102" s="59"/>
      <c r="AB102" s="59"/>
      <c r="AC102" s="59"/>
    </row>
    <row r="103" spans="2:29" ht="12.75" customHeight="1">
      <c r="B103" s="31" t="s">
        <v>277</v>
      </c>
      <c r="C103" s="31" t="s">
        <v>276</v>
      </c>
      <c r="D103" s="131">
        <f>IFERROR(VLOOKUP($C103,FS_연결!$A:$Z,D$2,FALSE),0)</f>
        <v>0</v>
      </c>
      <c r="E103" s="131">
        <f>IFERROR(VLOOKUP($C103,FS_연결!$A:$Z,E$2,FALSE),0)</f>
        <v>0</v>
      </c>
      <c r="F103" s="131">
        <f>IFERROR(VLOOKUP($C103,FS_연결!$A:$Z,F$2,FALSE),0)</f>
        <v>0</v>
      </c>
      <c r="G103" s="131">
        <f>IFERROR(VLOOKUP($C103,FS_연결!$A:$Z,G$2,FALSE),0)</f>
        <v>0</v>
      </c>
      <c r="H103" s="131">
        <f>IFERROR(VLOOKUP($C103,FS_연결!$A:$Z,H$2,FALSE),0)</f>
        <v>0</v>
      </c>
      <c r="I103" s="131">
        <f>IFERROR(VLOOKUP($C103,FS_연결!$A:$Z,I$2,FALSE),0)</f>
        <v>0</v>
      </c>
      <c r="J103" s="131">
        <f>IFERROR(VLOOKUP($C103,FS_연결!$A:$Z,J$2,FALSE),0)</f>
        <v>0</v>
      </c>
      <c r="K103" s="131">
        <f>IFERROR(VLOOKUP($C103,FS_연결!$A:$Z,K$2,FALSE),0)</f>
        <v>0</v>
      </c>
      <c r="L103" s="131">
        <f>IFERROR(VLOOKUP($C103,FS_연결!$A:$Z,L$2,FALSE),0)</f>
        <v>0</v>
      </c>
      <c r="M103" s="130">
        <f>IFERROR(VLOOKUP($C103,FS_연결!$A:$AL,M$2,FALSE),0)</f>
        <v>0</v>
      </c>
      <c r="N103" s="130">
        <f>IFERROR(VLOOKUP($C103,FS_연결!$A:$AL,N$2,FALSE),0)</f>
        <v>0</v>
      </c>
      <c r="O103" s="130">
        <f>IFERROR(VLOOKUP($C103,'FS_연결(분기누적)'!$A:$BS,O$2,FALSE),0)</f>
        <v>0</v>
      </c>
      <c r="P103" s="129">
        <f>IFERROR(VLOOKUP($C103,'FS_연결(분기누적)'!$A:$BS,P$2,FALSE),0)</f>
        <v>0</v>
      </c>
      <c r="Q103" s="122" t="e">
        <f>Q104*Q22/365</f>
        <v>#DIV/0!</v>
      </c>
      <c r="R103" s="122" t="e">
        <f>R104*R22/365</f>
        <v>#DIV/0!</v>
      </c>
      <c r="S103" s="122" t="e">
        <f>S104*S22/365</f>
        <v>#DIV/0!</v>
      </c>
      <c r="T103" s="122"/>
      <c r="U103" s="122"/>
      <c r="V103" s="83"/>
      <c r="X103" s="83"/>
      <c r="Y103" s="83"/>
      <c r="Z103" s="83"/>
      <c r="AA103" s="59"/>
      <c r="AB103" s="59"/>
      <c r="AC103" s="59"/>
    </row>
    <row r="104" spans="2:29" ht="12.75" customHeight="1">
      <c r="B104" s="31" t="s">
        <v>275</v>
      </c>
      <c r="C104" s="31" t="s">
        <v>49</v>
      </c>
      <c r="D104" s="134"/>
      <c r="E104" s="31" t="e">
        <f t="shared" ref="E104:N104" si="49">AVERAGE(E103,D103)/E$22*365</f>
        <v>#DIV/0!</v>
      </c>
      <c r="F104" s="134" t="e">
        <f t="shared" si="49"/>
        <v>#DIV/0!</v>
      </c>
      <c r="G104" s="134" t="e">
        <f t="shared" si="49"/>
        <v>#DIV/0!</v>
      </c>
      <c r="H104" s="134" t="e">
        <f t="shared" si="49"/>
        <v>#DIV/0!</v>
      </c>
      <c r="I104" s="134" t="e">
        <f t="shared" si="49"/>
        <v>#DIV/0!</v>
      </c>
      <c r="J104" s="134" t="e">
        <f t="shared" si="49"/>
        <v>#DIV/0!</v>
      </c>
      <c r="K104" s="134" t="e">
        <f t="shared" si="49"/>
        <v>#DIV/0!</v>
      </c>
      <c r="L104" s="134" t="e">
        <f t="shared" si="49"/>
        <v>#DIV/0!</v>
      </c>
      <c r="M104" s="134" t="e">
        <f t="shared" si="49"/>
        <v>#DIV/0!</v>
      </c>
      <c r="N104" s="134" t="e">
        <f t="shared" si="49"/>
        <v>#DIV/0!</v>
      </c>
      <c r="O104" s="134" t="e">
        <f>AVERAGE(O103,M103)/(O$22*IF(RIGHT(O$3,2)="1Q",4,IF(RIGHT(O$3,2)="2Q",2,IF(RIGHT(O$3,2)="3Q",4/3,"0"))))*365</f>
        <v>#DIV/0!</v>
      </c>
      <c r="P104" s="133" t="e">
        <f>AVERAGE(P103,N103)/(P$22*IF(RIGHT(P$3,2)="1Q",4,IF(RIGHT(P$3,2)="2Q",2,IF(RIGHT(P$3,2)="3Q",4/3,"0"))))*365</f>
        <v>#DIV/0!</v>
      </c>
      <c r="Q104" s="132" t="e">
        <f>P104</f>
        <v>#DIV/0!</v>
      </c>
      <c r="R104" s="132" t="e">
        <f>Q104</f>
        <v>#DIV/0!</v>
      </c>
      <c r="S104" s="132" t="e">
        <f>R104</f>
        <v>#DIV/0!</v>
      </c>
      <c r="T104" s="132"/>
      <c r="U104" s="132"/>
      <c r="V104" s="83"/>
      <c r="X104" s="83"/>
      <c r="Y104" s="83"/>
      <c r="Z104" s="83"/>
      <c r="AA104" s="59"/>
      <c r="AB104" s="59"/>
      <c r="AC104" s="59"/>
    </row>
    <row r="105" spans="2:29" ht="12.75" customHeight="1">
      <c r="B105" s="31" t="s">
        <v>274</v>
      </c>
      <c r="C105" s="31" t="s">
        <v>49</v>
      </c>
      <c r="D105" s="131">
        <f t="shared" ref="D105:S105" si="50">SUM(D106:D109)</f>
        <v>0</v>
      </c>
      <c r="E105" s="131">
        <f t="shared" si="50"/>
        <v>0</v>
      </c>
      <c r="F105" s="131">
        <f t="shared" si="50"/>
        <v>0</v>
      </c>
      <c r="G105" s="131">
        <f t="shared" si="50"/>
        <v>0</v>
      </c>
      <c r="H105" s="131">
        <f t="shared" si="50"/>
        <v>0</v>
      </c>
      <c r="I105" s="131">
        <f t="shared" si="50"/>
        <v>0</v>
      </c>
      <c r="J105" s="131">
        <f t="shared" si="50"/>
        <v>0</v>
      </c>
      <c r="K105" s="131">
        <f t="shared" si="50"/>
        <v>0</v>
      </c>
      <c r="L105" s="131">
        <f t="shared" si="50"/>
        <v>0</v>
      </c>
      <c r="M105" s="130">
        <f t="shared" si="50"/>
        <v>0</v>
      </c>
      <c r="N105" s="130">
        <f t="shared" si="50"/>
        <v>0</v>
      </c>
      <c r="O105" s="130">
        <f t="shared" si="50"/>
        <v>0</v>
      </c>
      <c r="P105" s="129">
        <f t="shared" si="50"/>
        <v>0</v>
      </c>
      <c r="Q105" s="128">
        <f t="shared" si="50"/>
        <v>0</v>
      </c>
      <c r="R105" s="128">
        <f t="shared" si="50"/>
        <v>0</v>
      </c>
      <c r="S105" s="128">
        <f t="shared" si="50"/>
        <v>0</v>
      </c>
      <c r="T105" s="128"/>
      <c r="U105" s="128"/>
      <c r="V105" s="83"/>
      <c r="X105" s="83"/>
      <c r="Y105" s="83"/>
      <c r="Z105" s="83"/>
      <c r="AA105" s="59"/>
      <c r="AB105" s="59"/>
      <c r="AC105" s="59"/>
    </row>
    <row r="106" spans="2:29" ht="12.75" customHeight="1" outlineLevel="1">
      <c r="B106" s="31" t="s">
        <v>273</v>
      </c>
      <c r="C106" s="31" t="s">
        <v>272</v>
      </c>
      <c r="D106" s="131">
        <f>IFERROR(VLOOKUP($C106,FS_연결!$A:$Z,D$2,FALSE),0)</f>
        <v>0</v>
      </c>
      <c r="E106" s="131">
        <f>IFERROR(VLOOKUP($C106,FS_연결!$A:$Z,E$2,FALSE),0)</f>
        <v>0</v>
      </c>
      <c r="F106" s="131">
        <f>IFERROR(VLOOKUP($C106,FS_연결!$A:$Z,F$2,FALSE),0)</f>
        <v>0</v>
      </c>
      <c r="G106" s="131">
        <f>IFERROR(VLOOKUP($C106,FS_연결!$A:$Z,G$2,FALSE),0)</f>
        <v>0</v>
      </c>
      <c r="H106" s="131">
        <f>IFERROR(VLOOKUP($C106,FS_연결!$A:$Z,H$2,FALSE),0)</f>
        <v>0</v>
      </c>
      <c r="I106" s="131">
        <f>IFERROR(VLOOKUP($C106,FS_연결!$A:$Z,I$2,FALSE),0)</f>
        <v>0</v>
      </c>
      <c r="J106" s="131">
        <f>IFERROR(VLOOKUP($C106,FS_연결!$A:$Z,J$2,FALSE),0)</f>
        <v>0</v>
      </c>
      <c r="K106" s="131">
        <f>IFERROR(VLOOKUP($C106,FS_연결!$A:$Z,K$2,FALSE),0)</f>
        <v>0</v>
      </c>
      <c r="L106" s="131">
        <f>IFERROR(VLOOKUP($C106,FS_연결!$A:$Z,L$2,FALSE),0)</f>
        <v>0</v>
      </c>
      <c r="M106" s="130">
        <f>IFERROR(VLOOKUP($C106,FS_연결!$A:$AL,M$2,FALSE),0)</f>
        <v>0</v>
      </c>
      <c r="N106" s="130">
        <f>IFERROR(VLOOKUP($C106,FS_연결!$A:$AL,N$2,FALSE),0)</f>
        <v>0</v>
      </c>
      <c r="O106" s="130">
        <f>IFERROR(VLOOKUP($C106,'FS_연결(분기누적)'!$A:$BS,O$2,FALSE),0)</f>
        <v>0</v>
      </c>
      <c r="P106" s="129">
        <f>IFERROR(VLOOKUP($C106,'FS_연결(분기누적)'!$A:$BS,P$2,FALSE),0)</f>
        <v>0</v>
      </c>
      <c r="Q106" s="128">
        <f>N106</f>
        <v>0</v>
      </c>
      <c r="R106" s="128">
        <f>Q106</f>
        <v>0</v>
      </c>
      <c r="S106" s="128">
        <f>R106</f>
        <v>0</v>
      </c>
      <c r="T106" s="128"/>
      <c r="U106" s="128"/>
      <c r="V106" s="83"/>
      <c r="X106" s="83"/>
      <c r="Y106" s="83"/>
      <c r="Z106" s="83"/>
      <c r="AA106" s="59"/>
      <c r="AB106" s="59"/>
      <c r="AC106" s="59"/>
    </row>
    <row r="107" spans="2:29" ht="12.75" customHeight="1" outlineLevel="1">
      <c r="B107" s="31" t="s">
        <v>271</v>
      </c>
      <c r="C107" s="31" t="s">
        <v>270</v>
      </c>
      <c r="D107" s="131">
        <f>IFERROR(VLOOKUP($C107,FS_연결!$A:$Z,D$2,FALSE),0)</f>
        <v>0</v>
      </c>
      <c r="E107" s="131">
        <f>IFERROR(VLOOKUP($C107,FS_연결!$A:$Z,E$2,FALSE),0)</f>
        <v>0</v>
      </c>
      <c r="F107" s="131">
        <f>IFERROR(VLOOKUP($C107,FS_연결!$A:$Z,F$2,FALSE),0)</f>
        <v>0</v>
      </c>
      <c r="G107" s="131">
        <f>IFERROR(VLOOKUP($C107,FS_연결!$A:$Z,G$2,FALSE),0)</f>
        <v>0</v>
      </c>
      <c r="H107" s="131">
        <f>IFERROR(VLOOKUP($C107,FS_연결!$A:$Z,H$2,FALSE),0)</f>
        <v>0</v>
      </c>
      <c r="I107" s="131">
        <f>IFERROR(VLOOKUP($C107,FS_연결!$A:$Z,I$2,FALSE),0)</f>
        <v>0</v>
      </c>
      <c r="J107" s="131">
        <f>IFERROR(VLOOKUP($C107,FS_연결!$A:$Z,J$2,FALSE),0)</f>
        <v>0</v>
      </c>
      <c r="K107" s="131">
        <f>IFERROR(VLOOKUP($C107,FS_연결!$A:$Z,K$2,FALSE),0)</f>
        <v>0</v>
      </c>
      <c r="L107" s="131">
        <f>IFERROR(VLOOKUP($C107,FS_연결!$A:$Z,L$2,FALSE),0)</f>
        <v>0</v>
      </c>
      <c r="M107" s="130">
        <f>IFERROR(VLOOKUP($C107,FS_연결!$A:$AL,M$2,FALSE),0)</f>
        <v>0</v>
      </c>
      <c r="N107" s="130">
        <f>IFERROR(VLOOKUP($C107,FS_연결!$A:$AL,N$2,FALSE),0)</f>
        <v>0</v>
      </c>
      <c r="O107" s="130">
        <f>IFERROR(VLOOKUP($C107,'FS_연결(분기누적)'!$A:$BS,O$2,FALSE),0)</f>
        <v>0</v>
      </c>
      <c r="P107" s="129">
        <f>IFERROR(VLOOKUP($C107,'FS_연결(분기누적)'!$A:$BS,P$2,FALSE),0)</f>
        <v>0</v>
      </c>
      <c r="Q107" s="128">
        <f>N107+Q190+Q182</f>
        <v>0</v>
      </c>
      <c r="R107" s="128">
        <f>Q107+R190+R182</f>
        <v>0</v>
      </c>
      <c r="S107" s="128">
        <f>R107+S190+S182</f>
        <v>0</v>
      </c>
      <c r="T107" s="128"/>
      <c r="U107" s="128"/>
      <c r="V107" s="83"/>
      <c r="W107" s="59"/>
      <c r="X107" s="83"/>
      <c r="Y107" s="83"/>
      <c r="Z107" s="83"/>
      <c r="AA107" s="59"/>
      <c r="AB107" s="59"/>
      <c r="AC107" s="59"/>
    </row>
    <row r="108" spans="2:29" ht="12.75" customHeight="1" outlineLevel="1">
      <c r="B108" s="31" t="s">
        <v>269</v>
      </c>
      <c r="C108" s="31" t="s">
        <v>268</v>
      </c>
      <c r="D108" s="131">
        <f>IFERROR(VLOOKUP($C108,FS_연결!$A:$Z,D$2,FALSE),0)</f>
        <v>0</v>
      </c>
      <c r="E108" s="131">
        <f>IFERROR(VLOOKUP($C108,FS_연결!$A:$Z,E$2,FALSE),0)</f>
        <v>0</v>
      </c>
      <c r="F108" s="131">
        <f>IFERROR(VLOOKUP($C108,FS_연결!$A:$Z,F$2,FALSE),0)</f>
        <v>0</v>
      </c>
      <c r="G108" s="131">
        <f>IFERROR(VLOOKUP($C108,FS_연결!$A:$Z,G$2,FALSE),0)</f>
        <v>0</v>
      </c>
      <c r="H108" s="131">
        <f>IFERROR(VLOOKUP($C108,FS_연결!$A:$Z,H$2,FALSE),0)</f>
        <v>0</v>
      </c>
      <c r="I108" s="131">
        <f>IFERROR(VLOOKUP($C108,FS_연결!$A:$Z,I$2,FALSE),0)</f>
        <v>0</v>
      </c>
      <c r="J108" s="131">
        <f>IFERROR(VLOOKUP($C108,FS_연결!$A:$Z,J$2,FALSE),0)</f>
        <v>0</v>
      </c>
      <c r="K108" s="131">
        <f>IFERROR(VLOOKUP($C108,FS_연결!$A:$Z,K$2,FALSE),0)</f>
        <v>0</v>
      </c>
      <c r="L108" s="131">
        <f>IFERROR(VLOOKUP($C108,FS_연결!$A:$Z,L$2,FALSE),0)</f>
        <v>0</v>
      </c>
      <c r="M108" s="130">
        <f>IFERROR(VLOOKUP($C108,FS_연결!$A:$AL,M$2,FALSE),0)</f>
        <v>0</v>
      </c>
      <c r="N108" s="130">
        <f>IFERROR(VLOOKUP($C108,FS_연결!$A:$AL,N$2,FALSE),0)</f>
        <v>0</v>
      </c>
      <c r="O108" s="130">
        <f>IFERROR(VLOOKUP($C108,'FS_연결(분기누적)'!$A:$BS,O$2,FALSE),0)</f>
        <v>0</v>
      </c>
      <c r="P108" s="129">
        <f>IFERROR(VLOOKUP($C108,'FS_연결(분기누적)'!$A:$BS,P$2,FALSE),0)</f>
        <v>0</v>
      </c>
      <c r="Q108" s="128">
        <f>N108</f>
        <v>0</v>
      </c>
      <c r="R108" s="128">
        <f t="shared" ref="R108:S112" si="51">Q108</f>
        <v>0</v>
      </c>
      <c r="S108" s="128">
        <f t="shared" si="51"/>
        <v>0</v>
      </c>
      <c r="T108" s="128"/>
      <c r="U108" s="128"/>
      <c r="V108" s="83"/>
      <c r="X108" s="83"/>
      <c r="Y108" s="83"/>
      <c r="Z108" s="83"/>
      <c r="AA108" s="59"/>
      <c r="AB108" s="59"/>
      <c r="AC108" s="59"/>
    </row>
    <row r="109" spans="2:29" ht="12.75" customHeight="1" outlineLevel="1">
      <c r="B109" s="31" t="s">
        <v>267</v>
      </c>
      <c r="C109" s="31" t="s">
        <v>266</v>
      </c>
      <c r="D109" s="131">
        <f>IFERROR(VLOOKUP($C109,FS_연결!$A:$Z,D$2,FALSE),0)</f>
        <v>0</v>
      </c>
      <c r="E109" s="131">
        <f>IFERROR(VLOOKUP($C109,FS_연결!$A:$Z,E$2,FALSE),0)</f>
        <v>0</v>
      </c>
      <c r="F109" s="131">
        <f>IFERROR(VLOOKUP($C109,FS_연결!$A:$Z,F$2,FALSE),0)</f>
        <v>0</v>
      </c>
      <c r="G109" s="131">
        <f>IFERROR(VLOOKUP($C109,FS_연결!$A:$Z,G$2,FALSE),0)</f>
        <v>0</v>
      </c>
      <c r="H109" s="131">
        <f>IFERROR(VLOOKUP($C109,FS_연결!$A:$Z,H$2,FALSE),0)</f>
        <v>0</v>
      </c>
      <c r="I109" s="131">
        <f>IFERROR(VLOOKUP($C109,FS_연결!$A:$Z,I$2,FALSE),0)</f>
        <v>0</v>
      </c>
      <c r="J109" s="131">
        <f>IFERROR(VLOOKUP($C109,FS_연결!$A:$Z,J$2,FALSE),0)</f>
        <v>0</v>
      </c>
      <c r="K109" s="131">
        <f>IFERROR(VLOOKUP($C109,FS_연결!$A:$Z,K$2,FALSE),0)</f>
        <v>0</v>
      </c>
      <c r="L109" s="131">
        <f>IFERROR(VLOOKUP($C109,FS_연결!$A:$Z,L$2,FALSE),0)</f>
        <v>0</v>
      </c>
      <c r="M109" s="130">
        <f>IFERROR(VLOOKUP($C109,FS_연결!$A:$AL,M$2,FALSE),0)</f>
        <v>0</v>
      </c>
      <c r="N109" s="130">
        <f>IFERROR(VLOOKUP($C109,FS_연결!$A:$AL,N$2,FALSE),0)</f>
        <v>0</v>
      </c>
      <c r="O109" s="130">
        <f>IFERROR(VLOOKUP($C109,'FS_연결(분기누적)'!$A:$BS,O$2,FALSE),0)</f>
        <v>0</v>
      </c>
      <c r="P109" s="129">
        <f>IFERROR(VLOOKUP($C109,'FS_연결(분기누적)'!$A:$BS,P$2,FALSE),0)</f>
        <v>0</v>
      </c>
      <c r="Q109" s="128">
        <f>N109+Q196</f>
        <v>0</v>
      </c>
      <c r="R109" s="128">
        <f t="shared" si="51"/>
        <v>0</v>
      </c>
      <c r="S109" s="128">
        <f t="shared" si="51"/>
        <v>0</v>
      </c>
      <c r="T109" s="128"/>
      <c r="U109" s="128"/>
      <c r="V109" s="83"/>
      <c r="X109" s="83"/>
      <c r="Y109" s="83"/>
      <c r="Z109" s="83"/>
      <c r="AA109" s="59"/>
      <c r="AB109" s="59"/>
      <c r="AC109" s="59"/>
    </row>
    <row r="110" spans="2:29" ht="12.75" customHeight="1" outlineLevel="1">
      <c r="B110" s="31" t="s">
        <v>265</v>
      </c>
      <c r="C110" s="31" t="s">
        <v>264</v>
      </c>
      <c r="D110" s="131"/>
      <c r="E110" s="131"/>
      <c r="F110" s="131"/>
      <c r="G110" s="131"/>
      <c r="H110" s="131"/>
      <c r="I110" s="131">
        <f>IFERROR(VLOOKUP($C110,FS_연결!$A:$Z,I$2,FALSE),0)</f>
        <v>0</v>
      </c>
      <c r="J110" s="131">
        <f>IFERROR(VLOOKUP($C110,FS_연결!$A:$Z,J$2,FALSE),0)</f>
        <v>0</v>
      </c>
      <c r="K110" s="131">
        <f>IFERROR(VLOOKUP($C110,FS_연결!$A:$Z,K$2,FALSE),0)</f>
        <v>0</v>
      </c>
      <c r="L110" s="131">
        <f>IFERROR(VLOOKUP($C110,FS_연결!$A:$Z,L$2,FALSE),0)</f>
        <v>0</v>
      </c>
      <c r="M110" s="130">
        <f>IFERROR(VLOOKUP($C110,FS_연결!$A:$AL,M$2,FALSE),0)</f>
        <v>0</v>
      </c>
      <c r="N110" s="130">
        <f>IFERROR(VLOOKUP($C110,FS_연결!$A:$AL,N$2,FALSE),0)</f>
        <v>0</v>
      </c>
      <c r="O110" s="130">
        <f>IFERROR(VLOOKUP($C110,'FS_연결(분기누적)'!$A:$BS,O$2,FALSE),0)</f>
        <v>0</v>
      </c>
      <c r="P110" s="129">
        <f>IFERROR(VLOOKUP($C110,'FS_연결(분기누적)'!$A:$BS,P$2,FALSE),0)</f>
        <v>0</v>
      </c>
      <c r="Q110" s="128">
        <f>N110+Q197</f>
        <v>0</v>
      </c>
      <c r="R110" s="128">
        <f t="shared" si="51"/>
        <v>0</v>
      </c>
      <c r="S110" s="128">
        <f t="shared" si="51"/>
        <v>0</v>
      </c>
      <c r="T110" s="128"/>
      <c r="U110" s="128"/>
      <c r="V110" s="83"/>
      <c r="X110" s="83"/>
      <c r="Y110" s="83"/>
      <c r="Z110" s="83"/>
      <c r="AA110" s="59"/>
      <c r="AB110" s="59"/>
      <c r="AC110" s="59"/>
    </row>
    <row r="111" spans="2:29" ht="12.75" customHeight="1" outlineLevel="1">
      <c r="B111" s="31" t="s">
        <v>263</v>
      </c>
      <c r="C111" s="96" t="s">
        <v>262</v>
      </c>
      <c r="D111" s="131"/>
      <c r="E111" s="131"/>
      <c r="F111" s="131"/>
      <c r="G111" s="131"/>
      <c r="H111" s="131"/>
      <c r="I111" s="131">
        <f>IFERROR(VLOOKUP($C111,FS_연결!$A:$Z,I$2,FALSE),0)</f>
        <v>0</v>
      </c>
      <c r="J111" s="131">
        <f>IFERROR(VLOOKUP($C111,FS_연결!$A:$Z,J$2,FALSE),0)</f>
        <v>0</v>
      </c>
      <c r="K111" s="131">
        <f>IFERROR(VLOOKUP($C111,FS_연결!$A:$Z,K$2,FALSE),0)</f>
        <v>0</v>
      </c>
      <c r="L111" s="131">
        <f>IFERROR(VLOOKUP($C111,FS_연결!$A:$Z,L$2,FALSE),0)</f>
        <v>0</v>
      </c>
      <c r="M111" s="130">
        <f>IFERROR(VLOOKUP($C111,FS_연결!$A:$AL,M$2,FALSE),0)</f>
        <v>0</v>
      </c>
      <c r="N111" s="130">
        <f>IFERROR(VLOOKUP($C111,FS_연결!$A:$AL,N$2,FALSE),0)</f>
        <v>0</v>
      </c>
      <c r="O111" s="130">
        <f>IFERROR(VLOOKUP($C111,'FS_연결(분기누적)'!$A:$BS,O$2,FALSE),0)</f>
        <v>0</v>
      </c>
      <c r="P111" s="129">
        <f>IFERROR(VLOOKUP($C111,'FS_연결(분기누적)'!$A:$BS,P$2,FALSE),0)</f>
        <v>0</v>
      </c>
      <c r="Q111" s="128">
        <f>N111</f>
        <v>0</v>
      </c>
      <c r="R111" s="128">
        <f t="shared" si="51"/>
        <v>0</v>
      </c>
      <c r="S111" s="128">
        <f t="shared" si="51"/>
        <v>0</v>
      </c>
      <c r="T111" s="128"/>
      <c r="U111" s="128"/>
      <c r="V111" s="83"/>
      <c r="X111" s="83"/>
      <c r="Y111" s="83"/>
      <c r="Z111" s="83"/>
      <c r="AA111" s="59"/>
      <c r="AB111" s="59"/>
      <c r="AC111" s="59"/>
    </row>
    <row r="112" spans="2:29" ht="12.75" customHeight="1">
      <c r="B112" s="31" t="s">
        <v>132</v>
      </c>
      <c r="C112" s="31" t="s">
        <v>49</v>
      </c>
      <c r="D112" s="122">
        <f t="shared" ref="D112:P112" si="52">D113-D98-D100-D101-D102-D103-D105-D110-D111</f>
        <v>0</v>
      </c>
      <c r="E112" s="122">
        <f t="shared" si="52"/>
        <v>0</v>
      </c>
      <c r="F112" s="122">
        <f t="shared" si="52"/>
        <v>0</v>
      </c>
      <c r="G112" s="122">
        <f t="shared" si="52"/>
        <v>0</v>
      </c>
      <c r="H112" s="122">
        <f t="shared" si="52"/>
        <v>0</v>
      </c>
      <c r="I112" s="122">
        <f t="shared" si="52"/>
        <v>0</v>
      </c>
      <c r="J112" s="122">
        <f t="shared" si="52"/>
        <v>0</v>
      </c>
      <c r="K112" s="122">
        <f t="shared" si="52"/>
        <v>0</v>
      </c>
      <c r="L112" s="122">
        <f t="shared" si="52"/>
        <v>0</v>
      </c>
      <c r="M112" s="122">
        <f t="shared" si="52"/>
        <v>0</v>
      </c>
      <c r="N112" s="122">
        <f t="shared" si="52"/>
        <v>0</v>
      </c>
      <c r="O112" s="122">
        <f t="shared" si="52"/>
        <v>0</v>
      </c>
      <c r="P112" s="123">
        <f t="shared" si="52"/>
        <v>0</v>
      </c>
      <c r="Q112" s="122">
        <f>N112</f>
        <v>0</v>
      </c>
      <c r="R112" s="122">
        <f t="shared" si="51"/>
        <v>0</v>
      </c>
      <c r="S112" s="122">
        <f t="shared" si="51"/>
        <v>0</v>
      </c>
      <c r="T112" s="122"/>
      <c r="U112" s="128"/>
      <c r="V112" s="83"/>
      <c r="X112" s="83"/>
      <c r="Y112" s="83"/>
      <c r="Z112" s="83"/>
      <c r="AA112" s="59"/>
      <c r="AB112" s="59"/>
      <c r="AC112" s="59"/>
    </row>
    <row r="113" spans="2:29" ht="12.75" customHeight="1">
      <c r="B113" s="80" t="s">
        <v>261</v>
      </c>
      <c r="C113" s="80" t="s">
        <v>260</v>
      </c>
      <c r="D113" s="127">
        <f>IFERROR(VLOOKUP($C113,FS_연결!$A:$Z,D$2,FALSE),0)</f>
        <v>0</v>
      </c>
      <c r="E113" s="127">
        <f>IFERROR(VLOOKUP($C113,FS_연결!$A:$Z,E$2,FALSE),0)</f>
        <v>0</v>
      </c>
      <c r="F113" s="127">
        <f>IFERROR(VLOOKUP($C113,FS_연결!$A:$Z,F$2,FALSE),0)</f>
        <v>0</v>
      </c>
      <c r="G113" s="127">
        <f>IFERROR(VLOOKUP($C113,FS_연결!$A:$Z,G$2,FALSE),0)</f>
        <v>0</v>
      </c>
      <c r="H113" s="127">
        <f>IFERROR(VLOOKUP($C113,FS_연결!$A:$Z,H$2,FALSE),0)</f>
        <v>0</v>
      </c>
      <c r="I113" s="127">
        <f>IFERROR(VLOOKUP($C113,FS_연결!$A:$Z,I$2,FALSE),0)</f>
        <v>0</v>
      </c>
      <c r="J113" s="127">
        <f>IFERROR(VLOOKUP($C113,FS_연결!$A:$Z,J$2,FALSE),0)</f>
        <v>0</v>
      </c>
      <c r="K113" s="127">
        <f>IFERROR(VLOOKUP($C113,FS_연결!$A:$Z,K$2,FALSE),0)</f>
        <v>0</v>
      </c>
      <c r="L113" s="127">
        <f>IFERROR(VLOOKUP($C113,FS_연결!$A:$Z,L$2,FALSE),0)</f>
        <v>0</v>
      </c>
      <c r="M113" s="126">
        <f>IFERROR(VLOOKUP($C113,FS_연결!$A:$AL,M$2,FALSE),0)</f>
        <v>0</v>
      </c>
      <c r="N113" s="126">
        <f>IFERROR(VLOOKUP($C113,FS_연결!$A:$AL,N$2,FALSE),0)</f>
        <v>0</v>
      </c>
      <c r="O113" s="126">
        <f>IFERROR(VLOOKUP($C113,'FS_연결(분기누적)'!$A:$BS,O$2,FALSE),0)</f>
        <v>0</v>
      </c>
      <c r="P113" s="125">
        <f>IFERROR(VLOOKUP($C113,'FS_연결(분기누적)'!$A:$BS,P$2,FALSE),0)</f>
        <v>0</v>
      </c>
      <c r="Q113" s="119" t="e">
        <f>Q98+Q105+Q112+Q101+Q102+Q100+Q110+Q111+Q103</f>
        <v>#DIV/0!</v>
      </c>
      <c r="R113" s="119" t="e">
        <f>R98+R105+R112+R101+R102+R100+R110+R111+R103</f>
        <v>#DIV/0!</v>
      </c>
      <c r="S113" s="119" t="e">
        <f>S98+S105+S112+S101+S102+S100+S110+S111+S103</f>
        <v>#DIV/0!</v>
      </c>
      <c r="T113" s="119"/>
      <c r="U113" s="119"/>
      <c r="V113" s="83"/>
      <c r="X113" s="83"/>
      <c r="Y113" s="83"/>
      <c r="Z113" s="83"/>
      <c r="AA113" s="59"/>
      <c r="AB113" s="59"/>
      <c r="AC113" s="59"/>
    </row>
    <row r="114" spans="2:29" ht="12.75" customHeight="1">
      <c r="B114" s="31" t="s">
        <v>259</v>
      </c>
      <c r="C114" s="31" t="s">
        <v>49</v>
      </c>
      <c r="D114" s="122">
        <f t="shared" ref="D114:S114" si="53">SUM(D115:D117)</f>
        <v>0</v>
      </c>
      <c r="E114" s="122">
        <f t="shared" si="53"/>
        <v>0</v>
      </c>
      <c r="F114" s="122">
        <f t="shared" si="53"/>
        <v>0</v>
      </c>
      <c r="G114" s="122">
        <f t="shared" si="53"/>
        <v>0</v>
      </c>
      <c r="H114" s="122">
        <f t="shared" si="53"/>
        <v>0</v>
      </c>
      <c r="I114" s="122">
        <f t="shared" si="53"/>
        <v>0</v>
      </c>
      <c r="J114" s="122">
        <f t="shared" si="53"/>
        <v>0</v>
      </c>
      <c r="K114" s="122">
        <f t="shared" si="53"/>
        <v>0</v>
      </c>
      <c r="L114" s="122">
        <f t="shared" si="53"/>
        <v>0</v>
      </c>
      <c r="M114" s="124">
        <f t="shared" si="53"/>
        <v>0</v>
      </c>
      <c r="N114" s="124">
        <f t="shared" si="53"/>
        <v>0</v>
      </c>
      <c r="O114" s="124">
        <f t="shared" si="53"/>
        <v>0</v>
      </c>
      <c r="P114" s="123">
        <f t="shared" si="53"/>
        <v>0</v>
      </c>
      <c r="Q114" s="128">
        <f t="shared" si="53"/>
        <v>200</v>
      </c>
      <c r="R114" s="128">
        <f t="shared" si="53"/>
        <v>200</v>
      </c>
      <c r="S114" s="128">
        <f t="shared" si="53"/>
        <v>200</v>
      </c>
      <c r="T114" s="128"/>
      <c r="U114" s="128"/>
      <c r="V114" s="83"/>
      <c r="X114" s="83"/>
      <c r="Y114" s="83"/>
      <c r="Z114" s="83"/>
      <c r="AA114" s="59"/>
      <c r="AB114" s="59"/>
      <c r="AC114" s="59"/>
    </row>
    <row r="115" spans="2:29" ht="12.75" customHeight="1" outlineLevel="1">
      <c r="B115" s="31" t="s">
        <v>258</v>
      </c>
      <c r="C115" s="31" t="s">
        <v>257</v>
      </c>
      <c r="D115" s="122">
        <f>IFERROR(VLOOKUP($C115,FS_연결!$A:$Z,D$2,FALSE),0)</f>
        <v>0</v>
      </c>
      <c r="E115" s="122">
        <f>IFERROR(VLOOKUP($C115,FS_연결!$A:$Z,E$2,FALSE),0)</f>
        <v>0</v>
      </c>
      <c r="F115" s="122">
        <f>IFERROR(VLOOKUP($C115,FS_연결!$A:$Z,F$2,FALSE),0)</f>
        <v>0</v>
      </c>
      <c r="G115" s="122">
        <f>IFERROR(VLOOKUP($C115,FS_연결!$A:$Z,G$2,FALSE),0)</f>
        <v>0</v>
      </c>
      <c r="H115" s="122">
        <f>IFERROR(VLOOKUP($C115,FS_연결!$A:$Z,H$2,FALSE),0)</f>
        <v>0</v>
      </c>
      <c r="I115" s="122">
        <f>IFERROR(VLOOKUP($C115,FS_연결!$A:$Z,I$2,FALSE),0)</f>
        <v>0</v>
      </c>
      <c r="J115" s="122">
        <f>IFERROR(VLOOKUP($C115,FS_연결!$A:$Z,J$2,FALSE),0)</f>
        <v>0</v>
      </c>
      <c r="K115" s="122">
        <f>IFERROR(VLOOKUP($C115,FS_연결!$A:$Z,K$2,FALSE),0)</f>
        <v>0</v>
      </c>
      <c r="L115" s="122">
        <f>IFERROR(VLOOKUP($C115,FS_연결!$A:$Z,L$2,FALSE),0)</f>
        <v>0</v>
      </c>
      <c r="M115" s="124">
        <f>IFERROR(VLOOKUP($C115,FS_연결!$A:$AL,M$2,FALSE),0)</f>
        <v>0</v>
      </c>
      <c r="N115" s="124">
        <f>IFERROR(VLOOKUP($C115,FS_연결!$A:$AL,N$2,FALSE),0)</f>
        <v>0</v>
      </c>
      <c r="O115" s="124">
        <f>IFERROR(VLOOKUP($C115,'FS_연결(분기누적)'!$A:$BS,O$2,FALSE),0)</f>
        <v>0</v>
      </c>
      <c r="P115" s="123">
        <f>IFERROR(VLOOKUP($C115,'FS_연결(분기누적)'!$A:$BS,P$2,FALSE),0)</f>
        <v>0</v>
      </c>
      <c r="Q115" s="128">
        <f>N115+Q185+Q193</f>
        <v>200</v>
      </c>
      <c r="R115" s="128">
        <f>Q115+R185+R193</f>
        <v>200</v>
      </c>
      <c r="S115" s="128">
        <f>R115+S185+S193</f>
        <v>200</v>
      </c>
      <c r="T115" s="128"/>
      <c r="U115" s="128"/>
      <c r="V115" s="83" t="s">
        <v>256</v>
      </c>
      <c r="X115" s="83"/>
      <c r="Y115" s="83"/>
      <c r="Z115" s="83"/>
      <c r="AA115" s="59"/>
      <c r="AB115" s="59"/>
      <c r="AC115" s="59"/>
    </row>
    <row r="116" spans="2:29" ht="12.75" customHeight="1" outlineLevel="1">
      <c r="B116" s="31" t="s">
        <v>255</v>
      </c>
      <c r="C116" s="31" t="s">
        <v>254</v>
      </c>
      <c r="D116" s="122">
        <f>IFERROR(VLOOKUP($C116,FS_연결!$A:$Z,D$2,FALSE),0)</f>
        <v>0</v>
      </c>
      <c r="E116" s="122">
        <f>IFERROR(VLOOKUP($C116,FS_연결!$A:$Z,E$2,FALSE),0)</f>
        <v>0</v>
      </c>
      <c r="F116" s="122">
        <f>IFERROR(VLOOKUP($C116,FS_연결!$A:$Z,F$2,FALSE),0)</f>
        <v>0</v>
      </c>
      <c r="G116" s="122">
        <f>IFERROR(VLOOKUP($C116,FS_연결!$A:$Z,G$2,FALSE),0)</f>
        <v>0</v>
      </c>
      <c r="H116" s="122">
        <f>IFERROR(VLOOKUP($C116,FS_연결!$A:$Z,H$2,FALSE),0)</f>
        <v>0</v>
      </c>
      <c r="I116" s="122">
        <f>IFERROR(VLOOKUP($C116,FS_연결!$A:$Z,I$2,FALSE),0)</f>
        <v>0</v>
      </c>
      <c r="J116" s="122">
        <f>IFERROR(VLOOKUP($C116,FS_연결!$A:$Z,J$2,FALSE),0)</f>
        <v>0</v>
      </c>
      <c r="K116" s="122">
        <f>IFERROR(VLOOKUP($C116,FS_연결!$A:$Z,K$2,FALSE),0)</f>
        <v>0</v>
      </c>
      <c r="L116" s="122">
        <f>IFERROR(VLOOKUP($C116,FS_연결!$A:$Z,L$2,FALSE),0)</f>
        <v>0</v>
      </c>
      <c r="M116" s="124">
        <f>IFERROR(VLOOKUP($C116,FS_연결!$A:$AL,M$2,FALSE),0)</f>
        <v>0</v>
      </c>
      <c r="N116" s="124">
        <f>IFERROR(VLOOKUP($C116,FS_연결!$A:$AL,N$2,FALSE),0)</f>
        <v>0</v>
      </c>
      <c r="O116" s="124">
        <f>IFERROR(VLOOKUP($C116,'FS_연결(분기누적)'!$A:$BS,O$2,FALSE),0)</f>
        <v>0</v>
      </c>
      <c r="P116" s="123">
        <f>IFERROR(VLOOKUP($C116,'FS_연결(분기누적)'!$A:$BS,P$2,FALSE),0)</f>
        <v>0</v>
      </c>
      <c r="Q116" s="128">
        <f>N116+Q186+Q194</f>
        <v>0</v>
      </c>
      <c r="R116" s="128">
        <f>Q116+R186+R194</f>
        <v>0</v>
      </c>
      <c r="S116" s="128">
        <f>R116+S186+S194</f>
        <v>0</v>
      </c>
      <c r="T116" s="128"/>
      <c r="U116" s="128"/>
      <c r="V116" s="83"/>
      <c r="X116" s="83"/>
      <c r="Y116" s="83"/>
      <c r="Z116" s="83"/>
      <c r="AA116" s="59"/>
      <c r="AB116" s="59"/>
      <c r="AC116" s="59"/>
    </row>
    <row r="117" spans="2:29" ht="12.75" customHeight="1" outlineLevel="1">
      <c r="B117" s="31" t="s">
        <v>253</v>
      </c>
      <c r="C117" s="31" t="s">
        <v>252</v>
      </c>
      <c r="D117" s="122">
        <f>IFERROR(VLOOKUP($C117,FS_연결!$A:$Z,D$2,FALSE),0)</f>
        <v>0</v>
      </c>
      <c r="E117" s="122">
        <f>IFERROR(VLOOKUP($C117,FS_연결!$A:$Z,E$2,FALSE),0)</f>
        <v>0</v>
      </c>
      <c r="F117" s="122">
        <f>IFERROR(VLOOKUP($C117,FS_연결!$A:$Z,F$2,FALSE),0)</f>
        <v>0</v>
      </c>
      <c r="G117" s="122">
        <f>IFERROR(VLOOKUP($C117,FS_연결!$A:$Z,G$2,FALSE),0)</f>
        <v>0</v>
      </c>
      <c r="H117" s="122">
        <f>IFERROR(VLOOKUP($C117,FS_연결!$A:$Z,H$2,FALSE),0)</f>
        <v>0</v>
      </c>
      <c r="I117" s="122">
        <f>IFERROR(VLOOKUP($C117,FS_연결!$A:$Z,I$2,FALSE),0)</f>
        <v>0</v>
      </c>
      <c r="J117" s="122">
        <f>IFERROR(VLOOKUP($C117,FS_연결!$A:$Z,J$2,FALSE),0)</f>
        <v>0</v>
      </c>
      <c r="K117" s="122">
        <f>IFERROR(VLOOKUP($C117,FS_연결!$A:$Z,K$2,FALSE),0)</f>
        <v>0</v>
      </c>
      <c r="L117" s="122">
        <f>IFERROR(VLOOKUP($C117,FS_연결!$A:$Z,L$2,FALSE),0)</f>
        <v>0</v>
      </c>
      <c r="M117" s="124">
        <f>IFERROR(VLOOKUP($C117,FS_연결!$A:$AL,M$2,FALSE),0)</f>
        <v>0</v>
      </c>
      <c r="N117" s="124">
        <f>IFERROR(VLOOKUP($C117,FS_연결!$A:$AL,N$2,FALSE),0)</f>
        <v>0</v>
      </c>
      <c r="O117" s="124">
        <f>IFERROR(VLOOKUP($C117,'FS_연결(분기누적)'!$A:$BS,O$2,FALSE),0)</f>
        <v>0</v>
      </c>
      <c r="P117" s="123">
        <f>IFERROR(VLOOKUP($C117,'FS_연결(분기누적)'!$A:$BS,P$2,FALSE),0)</f>
        <v>0</v>
      </c>
      <c r="Q117" s="128">
        <f>N117+Q187</f>
        <v>0</v>
      </c>
      <c r="R117" s="128">
        <f t="shared" ref="R117:S121" si="54">Q117</f>
        <v>0</v>
      </c>
      <c r="S117" s="128">
        <f t="shared" si="54"/>
        <v>0</v>
      </c>
      <c r="T117" s="128"/>
      <c r="U117" s="128"/>
      <c r="V117" s="83"/>
      <c r="X117" s="83"/>
      <c r="Y117" s="83"/>
      <c r="Z117" s="83"/>
      <c r="AA117" s="59"/>
      <c r="AB117" s="59"/>
      <c r="AC117" s="59"/>
    </row>
    <row r="118" spans="2:29" ht="12.75" customHeight="1" outlineLevel="1">
      <c r="B118" s="31" t="s">
        <v>251</v>
      </c>
      <c r="C118" s="31" t="s">
        <v>250</v>
      </c>
      <c r="D118" s="122"/>
      <c r="E118" s="122"/>
      <c r="F118" s="122"/>
      <c r="G118" s="122"/>
      <c r="H118" s="122"/>
      <c r="I118" s="131">
        <f>IFERROR(VLOOKUP($C118,FS_연결!$A:$Z,I$2,FALSE),0)</f>
        <v>0</v>
      </c>
      <c r="J118" s="131">
        <f>IFERROR(VLOOKUP($C118,FS_연결!$A:$Z,J$2,FALSE),0)</f>
        <v>0</v>
      </c>
      <c r="K118" s="131">
        <f>IFERROR(VLOOKUP($C118,FS_연결!$A:$Z,K$2,FALSE),0)</f>
        <v>0</v>
      </c>
      <c r="L118" s="131">
        <f>IFERROR(VLOOKUP($C118,FS_연결!$A:$Z,L$2,FALSE),0)</f>
        <v>0</v>
      </c>
      <c r="M118" s="130">
        <f>IFERROR(VLOOKUP($C118,FS_연결!$A:$AL,M$2,FALSE),0)</f>
        <v>0</v>
      </c>
      <c r="N118" s="130">
        <f>IFERROR(VLOOKUP($C118,FS_연결!$A:$AL,N$2,FALSE),0)</f>
        <v>0</v>
      </c>
      <c r="O118" s="130">
        <f>IFERROR(VLOOKUP($C118,'FS_연결(분기누적)'!$A:$BS,O$2,FALSE),0)</f>
        <v>0</v>
      </c>
      <c r="P118" s="129">
        <f>IFERROR(VLOOKUP($C118,'FS_연결(분기누적)'!$A:$BS,P$2,FALSE),0)</f>
        <v>0</v>
      </c>
      <c r="Q118" s="128">
        <f>N118</f>
        <v>0</v>
      </c>
      <c r="R118" s="128">
        <f t="shared" si="54"/>
        <v>0</v>
      </c>
      <c r="S118" s="128">
        <f t="shared" si="54"/>
        <v>0</v>
      </c>
      <c r="T118" s="128"/>
      <c r="U118" s="128"/>
      <c r="V118" s="83"/>
      <c r="X118" s="83"/>
      <c r="Y118" s="83"/>
      <c r="Z118" s="83"/>
      <c r="AA118" s="59"/>
      <c r="AB118" s="59"/>
      <c r="AC118" s="59"/>
    </row>
    <row r="119" spans="2:29" ht="12.75" customHeight="1" outlineLevel="1">
      <c r="B119" s="31" t="s">
        <v>249</v>
      </c>
      <c r="C119" s="31" t="s">
        <v>248</v>
      </c>
      <c r="D119" s="122"/>
      <c r="E119" s="122"/>
      <c r="F119" s="122"/>
      <c r="G119" s="122"/>
      <c r="H119" s="122"/>
      <c r="I119" s="122">
        <f>IFERROR(VLOOKUP($C119,FS_연결!$A:$Z,I$2,FALSE),0)</f>
        <v>0</v>
      </c>
      <c r="J119" s="122">
        <f>IFERROR(VLOOKUP($C119,FS_연결!$A:$Z,J$2,FALSE),0)</f>
        <v>0</v>
      </c>
      <c r="K119" s="122">
        <f>IFERROR(VLOOKUP($C119,FS_연결!$A:$Z,K$2,FALSE),0)</f>
        <v>0</v>
      </c>
      <c r="L119" s="122">
        <f>IFERROR(VLOOKUP($C119,FS_연결!$A:$Z,L$2,FALSE),0)</f>
        <v>0</v>
      </c>
      <c r="M119" s="124">
        <f>IFERROR(VLOOKUP($C119,FS_연결!$A:$AL,M$2,FALSE),0)</f>
        <v>0</v>
      </c>
      <c r="N119" s="124">
        <f>IFERROR(VLOOKUP($C119,FS_연결!$A:$AL,N$2,FALSE),0)</f>
        <v>0</v>
      </c>
      <c r="O119" s="124">
        <f>IFERROR(VLOOKUP($C119,'FS_연결(분기누적)'!$A:$BS,O$2,FALSE),0)</f>
        <v>0</v>
      </c>
      <c r="P119" s="123">
        <f>IFERROR(VLOOKUP($C119,'FS_연결(분기누적)'!$A:$BS,P$2,FALSE),0)</f>
        <v>0</v>
      </c>
      <c r="Q119" s="128">
        <f>N119</f>
        <v>0</v>
      </c>
      <c r="R119" s="128">
        <f t="shared" si="54"/>
        <v>0</v>
      </c>
      <c r="S119" s="128">
        <f t="shared" si="54"/>
        <v>0</v>
      </c>
      <c r="T119" s="128"/>
      <c r="U119" s="128"/>
      <c r="V119" s="83"/>
      <c r="X119" s="83"/>
      <c r="Y119" s="83"/>
      <c r="Z119" s="83"/>
      <c r="AA119" s="59"/>
      <c r="AB119" s="59"/>
      <c r="AC119" s="59"/>
    </row>
    <row r="120" spans="2:29" ht="12.75" customHeight="1" outlineLevel="1">
      <c r="B120" s="31" t="s">
        <v>247</v>
      </c>
      <c r="C120" s="31" t="s">
        <v>246</v>
      </c>
      <c r="D120" s="122"/>
      <c r="E120" s="122"/>
      <c r="F120" s="122"/>
      <c r="G120" s="122"/>
      <c r="H120" s="122"/>
      <c r="I120" s="122">
        <f>IFERROR(VLOOKUP($C120,FS_연결!$A:$Z,I$2,FALSE),0)</f>
        <v>0</v>
      </c>
      <c r="J120" s="122">
        <f>IFERROR(VLOOKUP($C120,FS_연결!$A:$Z,J$2,FALSE),0)</f>
        <v>0</v>
      </c>
      <c r="K120" s="122">
        <f>IFERROR(VLOOKUP($C120,FS_연결!$A:$Z,K$2,FALSE),0)</f>
        <v>0</v>
      </c>
      <c r="L120" s="122">
        <f>IFERROR(VLOOKUP($C120,FS_연결!$A:$Z,L$2,FALSE),0)</f>
        <v>0</v>
      </c>
      <c r="M120" s="124">
        <f>IFERROR(VLOOKUP($C120,FS_연결!$A:$AL,M$2,FALSE),0)</f>
        <v>0</v>
      </c>
      <c r="N120" s="124">
        <f>IFERROR(VLOOKUP($C120,FS_연결!$A:$AL,N$2,FALSE),0)</f>
        <v>0</v>
      </c>
      <c r="O120" s="124">
        <f>IFERROR(VLOOKUP($C120,'FS_연결(분기누적)'!$A:$BS,O$2,FALSE),0)</f>
        <v>0</v>
      </c>
      <c r="P120" s="123">
        <f>IFERROR(VLOOKUP($C120,'FS_연결(분기누적)'!$A:$BS,P$2,FALSE),0)</f>
        <v>0</v>
      </c>
      <c r="Q120" s="128">
        <f>N120+Q188</f>
        <v>0</v>
      </c>
      <c r="R120" s="128">
        <f t="shared" si="54"/>
        <v>0</v>
      </c>
      <c r="S120" s="128">
        <f t="shared" si="54"/>
        <v>0</v>
      </c>
      <c r="T120" s="128"/>
      <c r="U120" s="128"/>
      <c r="V120" s="83"/>
      <c r="X120" s="83"/>
      <c r="Y120" s="83"/>
      <c r="Z120" s="83"/>
      <c r="AA120" s="59"/>
      <c r="AB120" s="59"/>
      <c r="AC120" s="59"/>
    </row>
    <row r="121" spans="2:29" ht="12.75" customHeight="1">
      <c r="B121" s="31" t="s">
        <v>132</v>
      </c>
      <c r="C121" s="31" t="s">
        <v>49</v>
      </c>
      <c r="D121" s="57">
        <f t="shared" ref="D121:P121" si="55">D122-D114-D118-D119-D120</f>
        <v>0</v>
      </c>
      <c r="E121" s="57">
        <f t="shared" si="55"/>
        <v>0</v>
      </c>
      <c r="F121" s="57">
        <f t="shared" si="55"/>
        <v>0</v>
      </c>
      <c r="G121" s="57">
        <f t="shared" si="55"/>
        <v>0</v>
      </c>
      <c r="H121" s="57">
        <f t="shared" si="55"/>
        <v>0</v>
      </c>
      <c r="I121" s="57">
        <f t="shared" si="55"/>
        <v>0</v>
      </c>
      <c r="J121" s="57">
        <f t="shared" si="55"/>
        <v>0</v>
      </c>
      <c r="K121" s="57">
        <f t="shared" si="55"/>
        <v>0</v>
      </c>
      <c r="L121" s="57">
        <f t="shared" si="55"/>
        <v>0</v>
      </c>
      <c r="M121" s="61">
        <f t="shared" si="55"/>
        <v>0</v>
      </c>
      <c r="N121" s="61">
        <f t="shared" si="55"/>
        <v>0</v>
      </c>
      <c r="O121" s="61">
        <f t="shared" si="55"/>
        <v>0</v>
      </c>
      <c r="P121" s="60">
        <f t="shared" si="55"/>
        <v>0</v>
      </c>
      <c r="Q121" s="128">
        <f>N121</f>
        <v>0</v>
      </c>
      <c r="R121" s="128">
        <f t="shared" si="54"/>
        <v>0</v>
      </c>
      <c r="S121" s="128">
        <f t="shared" si="54"/>
        <v>0</v>
      </c>
      <c r="T121" s="128"/>
      <c r="U121" s="128"/>
      <c r="V121" s="83"/>
      <c r="X121" s="83"/>
      <c r="Y121" s="83"/>
      <c r="Z121" s="83"/>
      <c r="AA121" s="59"/>
      <c r="AB121" s="59"/>
      <c r="AC121" s="59"/>
    </row>
    <row r="122" spans="2:29" ht="12.75" customHeight="1">
      <c r="B122" s="80" t="s">
        <v>245</v>
      </c>
      <c r="C122" s="80" t="s">
        <v>244</v>
      </c>
      <c r="D122" s="127">
        <f>IFERROR(VLOOKUP($C122,FS_연결!$A:$Z,D$2,FALSE),0)</f>
        <v>0</v>
      </c>
      <c r="E122" s="127">
        <f>IFERROR(VLOOKUP($C122,FS_연결!$A:$Z,E$2,FALSE),0)</f>
        <v>0</v>
      </c>
      <c r="F122" s="127">
        <f>IFERROR(VLOOKUP($C122,FS_연결!$A:$Z,F$2,FALSE),0)</f>
        <v>0</v>
      </c>
      <c r="G122" s="127">
        <f>IFERROR(VLOOKUP($C122,FS_연결!$A:$Z,G$2,FALSE),0)</f>
        <v>0</v>
      </c>
      <c r="H122" s="127">
        <f>IFERROR(VLOOKUP($C122,FS_연결!$A:$Z,H$2,FALSE),0)</f>
        <v>0</v>
      </c>
      <c r="I122" s="127">
        <f>IFERROR(VLOOKUP($C122,FS_연결!$A:$Z,I$2,FALSE),0)</f>
        <v>0</v>
      </c>
      <c r="J122" s="127">
        <f>IFERROR(VLOOKUP($C122,FS_연결!$A:$Z,J$2,FALSE),0)</f>
        <v>0</v>
      </c>
      <c r="K122" s="127">
        <f>IFERROR(VLOOKUP($C122,FS_연결!$A:$Z,K$2,FALSE),0)</f>
        <v>0</v>
      </c>
      <c r="L122" s="127">
        <f>IFERROR(VLOOKUP($C122,FS_연결!$A:$Z,L$2,FALSE),0)</f>
        <v>0</v>
      </c>
      <c r="M122" s="126">
        <f>IFERROR(VLOOKUP($C122,FS_연결!$A:$AL,M$2,FALSE),0)</f>
        <v>0</v>
      </c>
      <c r="N122" s="126">
        <f>IFERROR(VLOOKUP($C122,FS_연결!$A:$AL,N$2,FALSE),0)</f>
        <v>0</v>
      </c>
      <c r="O122" s="126">
        <f>IFERROR(VLOOKUP($C122,'FS_연결(분기누적)'!$A:$BS,O$2,FALSE),0)</f>
        <v>0</v>
      </c>
      <c r="P122" s="125">
        <f>IFERROR(VLOOKUP($C122,'FS_연결(분기누적)'!$A:$BS,P$2,FALSE),0)</f>
        <v>0</v>
      </c>
      <c r="Q122" s="119">
        <f>Q114+Q121+Q118+Q119+Q120</f>
        <v>200</v>
      </c>
      <c r="R122" s="119">
        <f>R114+R121+R118+R119+R120</f>
        <v>200</v>
      </c>
      <c r="S122" s="119">
        <f>S114+S121+S118+S119+S120</f>
        <v>200</v>
      </c>
      <c r="T122" s="119"/>
      <c r="U122" s="119"/>
      <c r="V122" s="83"/>
      <c r="X122" s="83"/>
      <c r="Y122" s="83"/>
      <c r="Z122" s="83"/>
      <c r="AA122" s="59"/>
      <c r="AB122" s="59"/>
      <c r="AC122" s="59"/>
    </row>
    <row r="123" spans="2:29" ht="12.75" customHeight="1">
      <c r="B123" s="80" t="s">
        <v>243</v>
      </c>
      <c r="C123" s="80" t="s">
        <v>242</v>
      </c>
      <c r="D123" s="119">
        <f t="shared" ref="D123:S123" si="56">D113+D122</f>
        <v>0</v>
      </c>
      <c r="E123" s="119">
        <f t="shared" si="56"/>
        <v>0</v>
      </c>
      <c r="F123" s="119">
        <f t="shared" si="56"/>
        <v>0</v>
      </c>
      <c r="G123" s="119">
        <f t="shared" si="56"/>
        <v>0</v>
      </c>
      <c r="H123" s="119">
        <f t="shared" si="56"/>
        <v>0</v>
      </c>
      <c r="I123" s="119">
        <f t="shared" si="56"/>
        <v>0</v>
      </c>
      <c r="J123" s="119">
        <f t="shared" si="56"/>
        <v>0</v>
      </c>
      <c r="K123" s="119">
        <f t="shared" si="56"/>
        <v>0</v>
      </c>
      <c r="L123" s="119">
        <f t="shared" si="56"/>
        <v>0</v>
      </c>
      <c r="M123" s="121">
        <f t="shared" si="56"/>
        <v>0</v>
      </c>
      <c r="N123" s="121">
        <f t="shared" si="56"/>
        <v>0</v>
      </c>
      <c r="O123" s="121">
        <f t="shared" si="56"/>
        <v>0</v>
      </c>
      <c r="P123" s="120">
        <f t="shared" si="56"/>
        <v>0</v>
      </c>
      <c r="Q123" s="119" t="e">
        <f t="shared" si="56"/>
        <v>#DIV/0!</v>
      </c>
      <c r="R123" s="119" t="e">
        <f t="shared" si="56"/>
        <v>#DIV/0!</v>
      </c>
      <c r="S123" s="119" t="e">
        <f t="shared" si="56"/>
        <v>#DIV/0!</v>
      </c>
      <c r="T123" s="119"/>
      <c r="U123" s="119"/>
      <c r="V123" s="83"/>
      <c r="X123" s="83"/>
      <c r="Y123" s="83"/>
      <c r="Z123" s="83"/>
      <c r="AA123" s="59"/>
      <c r="AB123" s="59"/>
      <c r="AC123" s="59"/>
    </row>
    <row r="124" spans="2:29" ht="12.75" customHeight="1">
      <c r="B124" s="31" t="s">
        <v>241</v>
      </c>
      <c r="C124" s="31" t="s">
        <v>240</v>
      </c>
      <c r="D124" s="122">
        <f>IFERROR(VLOOKUP($C124,FS_연결!$A:$Z,D$2,FALSE),0)</f>
        <v>0</v>
      </c>
      <c r="E124" s="122">
        <f>IFERROR(VLOOKUP($C124,FS_연결!$A:$Z,E$2,FALSE),0)</f>
        <v>0</v>
      </c>
      <c r="F124" s="122">
        <f>IFERROR(VLOOKUP($C124,FS_연결!$A:$Z,F$2,FALSE),0)</f>
        <v>0</v>
      </c>
      <c r="G124" s="122">
        <f>IFERROR(VLOOKUP($C124,FS_연결!$A:$Z,G$2,FALSE),0)</f>
        <v>0</v>
      </c>
      <c r="H124" s="122">
        <f>IFERROR(VLOOKUP($C124,FS_연결!$A:$Z,H$2,FALSE),0)</f>
        <v>0</v>
      </c>
      <c r="I124" s="122">
        <f>IFERROR(VLOOKUP($C124,FS_연결!$A:$Z,I$2,FALSE),0)</f>
        <v>0</v>
      </c>
      <c r="J124" s="122">
        <f>IFERROR(VLOOKUP($C124,FS_연결!$A:$Z,J$2,FALSE),0)</f>
        <v>0</v>
      </c>
      <c r="K124" s="122">
        <f>IFERROR(VLOOKUP($C124,FS_연결!$A:$Z,K$2,FALSE),0)</f>
        <v>0</v>
      </c>
      <c r="L124" s="122">
        <f>IFERROR(VLOOKUP($C124,FS_연결!$A:$Z,L$2,FALSE),0)</f>
        <v>0</v>
      </c>
      <c r="M124" s="124">
        <f>IFERROR(VLOOKUP($C124,FS_연결!$A:$AL,M$2,FALSE),0)</f>
        <v>0</v>
      </c>
      <c r="N124" s="124">
        <f>IFERROR(VLOOKUP($C124,FS_연결!$A:$AL,N$2,FALSE),0)</f>
        <v>0</v>
      </c>
      <c r="O124" s="124">
        <f>IFERROR(VLOOKUP($C124,'FS_연결(분기누적)'!$A:$BS,O$2,FALSE),0)</f>
        <v>0</v>
      </c>
      <c r="P124" s="123">
        <f>IFERROR(VLOOKUP($C124,'FS_연결(분기누적)'!$A:$BS,P$2,FALSE),0)</f>
        <v>0</v>
      </c>
      <c r="Q124" s="122">
        <f>Q125+Q126</f>
        <v>0</v>
      </c>
      <c r="R124" s="122">
        <f>R125+R126</f>
        <v>0</v>
      </c>
      <c r="S124" s="122">
        <f>S125+S126</f>
        <v>0</v>
      </c>
      <c r="T124" s="122"/>
      <c r="U124" s="122"/>
      <c r="V124" s="83"/>
      <c r="X124" s="83"/>
      <c r="Y124" s="83"/>
      <c r="Z124" s="83"/>
      <c r="AA124" s="59"/>
      <c r="AB124" s="59"/>
      <c r="AC124" s="59"/>
    </row>
    <row r="125" spans="2:29" ht="12.75" customHeight="1">
      <c r="B125" s="31" t="s">
        <v>239</v>
      </c>
      <c r="C125" s="31" t="s">
        <v>238</v>
      </c>
      <c r="D125" s="122">
        <f>IFERROR(VLOOKUP($C125,FS_연결!$A:$Z,D$2,FALSE),0)</f>
        <v>0</v>
      </c>
      <c r="E125" s="122">
        <f>IFERROR(VLOOKUP($C125,FS_연결!$A:$Z,E$2,FALSE),0)</f>
        <v>0</v>
      </c>
      <c r="F125" s="122">
        <f>IFERROR(VLOOKUP($C125,FS_연결!$A:$Z,F$2,FALSE),0)</f>
        <v>0</v>
      </c>
      <c r="G125" s="122">
        <f>IFERROR(VLOOKUP($C125,FS_연결!$A:$Z,G$2,FALSE),0)</f>
        <v>0</v>
      </c>
      <c r="H125" s="122">
        <f>IFERROR(VLOOKUP($C125,FS_연결!$A:$Z,H$2,FALSE),0)</f>
        <v>0</v>
      </c>
      <c r="I125" s="122">
        <f>IFERROR(VLOOKUP($C125,FS_연결!$A:$Z,I$2,FALSE),0)</f>
        <v>0</v>
      </c>
      <c r="J125" s="122">
        <f>IFERROR(VLOOKUP($C125,FS_연결!$A:$Z,J$2,FALSE),0)</f>
        <v>0</v>
      </c>
      <c r="K125" s="122">
        <f>IFERROR(VLOOKUP($C125,FS_연결!$A:$Z,K$2,FALSE),0)</f>
        <v>0</v>
      </c>
      <c r="L125" s="122">
        <f>IFERROR(VLOOKUP($C125,FS_연결!$A:$Z,L$2,FALSE),0)</f>
        <v>0</v>
      </c>
      <c r="M125" s="124">
        <f>IFERROR(VLOOKUP($C125,FS_연결!$A:$AL,M$2,FALSE),0)</f>
        <v>0</v>
      </c>
      <c r="N125" s="124">
        <f>IFERROR(VLOOKUP($C125,FS_연결!$A:$AL,N$2,FALSE),0)</f>
        <v>0</v>
      </c>
      <c r="O125" s="124">
        <f>IFERROR(VLOOKUP($C125,'FS_연결(분기누적)'!$A:$BS,O$2,FALSE),0)</f>
        <v>0</v>
      </c>
      <c r="P125" s="123">
        <f>IFERROR(VLOOKUP($C125,'FS_연결(분기누적)'!$A:$BS,P$2,FALSE),0)</f>
        <v>0</v>
      </c>
      <c r="Q125" s="122">
        <f>N125</f>
        <v>0</v>
      </c>
      <c r="R125" s="122">
        <f>Q125</f>
        <v>0</v>
      </c>
      <c r="S125" s="122">
        <f>R125</f>
        <v>0</v>
      </c>
      <c r="T125" s="122"/>
      <c r="U125" s="122"/>
      <c r="V125" s="83"/>
      <c r="X125" s="83"/>
      <c r="Y125" s="83"/>
      <c r="Z125" s="83"/>
      <c r="AA125" s="59"/>
      <c r="AB125" s="59"/>
      <c r="AC125" s="59"/>
    </row>
    <row r="126" spans="2:29" ht="12.75" customHeight="1">
      <c r="B126" s="31" t="s">
        <v>237</v>
      </c>
      <c r="C126" s="31" t="s">
        <v>236</v>
      </c>
      <c r="D126" s="122">
        <f>IFERROR(VLOOKUP($C126,FS_연결!$A:$Z,D$2,FALSE),0)</f>
        <v>0</v>
      </c>
      <c r="E126" s="122">
        <f>IFERROR(VLOOKUP($C126,FS_연결!$A:$Z,E$2,FALSE),0)</f>
        <v>0</v>
      </c>
      <c r="F126" s="122">
        <f>IFERROR(VLOOKUP($C126,FS_연결!$A:$Z,F$2,FALSE),0)</f>
        <v>0</v>
      </c>
      <c r="G126" s="122">
        <f>IFERROR(VLOOKUP($C126,FS_연결!$A:$Z,G$2,FALSE),0)</f>
        <v>0</v>
      </c>
      <c r="H126" s="122">
        <f>IFERROR(VLOOKUP($C126,FS_연결!$A:$Z,H$2,FALSE),0)</f>
        <v>0</v>
      </c>
      <c r="I126" s="122">
        <f>IFERROR(VLOOKUP($C126,FS_연결!$A:$Z,I$2,FALSE),0)</f>
        <v>0</v>
      </c>
      <c r="J126" s="122">
        <f>IFERROR(VLOOKUP($C126,FS_연결!$A:$Z,J$2,FALSE),0)</f>
        <v>0</v>
      </c>
      <c r="K126" s="122">
        <f>IFERROR(VLOOKUP($C126,FS_연결!$A:$Z,K$2,FALSE),0)</f>
        <v>0</v>
      </c>
      <c r="L126" s="122">
        <f>IFERROR(VLOOKUP($C126,FS_연결!$A:$Z,L$2,FALSE),0)</f>
        <v>0</v>
      </c>
      <c r="M126" s="124">
        <f>IFERROR(VLOOKUP($C126,FS_연결!$A:$AL,M$2,FALSE),0)</f>
        <v>0</v>
      </c>
      <c r="N126" s="124">
        <f>IFERROR(VLOOKUP($C126,FS_연결!$A:$AL,N$2,FALSE),0)</f>
        <v>0</v>
      </c>
      <c r="O126" s="124">
        <f>IFERROR(VLOOKUP($C126,'FS_연결(분기누적)'!$A:$BS,O$2,FALSE),0)</f>
        <v>0</v>
      </c>
      <c r="P126" s="123">
        <f>IFERROR(VLOOKUP($C126,'FS_연결(분기누적)'!$A:$BS,P$2,FALSE),0)</f>
        <v>0</v>
      </c>
      <c r="Q126" s="122">
        <f>N126</f>
        <v>0</v>
      </c>
      <c r="R126" s="122">
        <f>Q126</f>
        <v>0</v>
      </c>
      <c r="S126" s="122">
        <f>R126</f>
        <v>0</v>
      </c>
      <c r="T126" s="122"/>
      <c r="U126" s="122"/>
      <c r="V126" s="83"/>
      <c r="X126" s="83"/>
      <c r="Y126" s="83"/>
      <c r="Z126" s="83"/>
      <c r="AA126" s="59"/>
      <c r="AB126" s="59"/>
      <c r="AC126" s="59"/>
    </row>
    <row r="127" spans="2:29" ht="12.75" customHeight="1">
      <c r="B127" s="31" t="s">
        <v>235</v>
      </c>
      <c r="C127" s="31" t="s">
        <v>234</v>
      </c>
      <c r="D127" s="122">
        <f>IFERROR(VLOOKUP($C127,FS_연결!$A:$Z,D$2,FALSE),0)</f>
        <v>0</v>
      </c>
      <c r="E127" s="122">
        <f>IFERROR(VLOOKUP($C127,FS_연결!$A:$Z,E$2,FALSE),0)</f>
        <v>0</v>
      </c>
      <c r="F127" s="122">
        <f>IFERROR(VLOOKUP($C127,FS_연결!$A:$Z,F$2,FALSE),0)</f>
        <v>0</v>
      </c>
      <c r="G127" s="122">
        <f>IFERROR(VLOOKUP($C127,FS_연결!$A:$Z,G$2,FALSE),0)</f>
        <v>0</v>
      </c>
      <c r="H127" s="122">
        <f>IFERROR(VLOOKUP($C127,FS_연결!$A:$Z,H$2,FALSE),0)</f>
        <v>0</v>
      </c>
      <c r="I127" s="122">
        <f>IFERROR(VLOOKUP($C127,FS_연결!$A:$Z,I$2,FALSE),0)</f>
        <v>0</v>
      </c>
      <c r="J127" s="122">
        <f>IFERROR(VLOOKUP($C127,FS_연결!$A:$Z,J$2,FALSE),0)</f>
        <v>0</v>
      </c>
      <c r="K127" s="122">
        <f>IFERROR(VLOOKUP($C127,FS_연결!$A:$Z,K$2,FALSE),0)</f>
        <v>0</v>
      </c>
      <c r="L127" s="122">
        <f>IFERROR(VLOOKUP($C127,FS_연결!$A:$Z,L$2,FALSE),0)</f>
        <v>0</v>
      </c>
      <c r="M127" s="124">
        <f>IFERROR(VLOOKUP($C127,FS_연결!$A:$AL,M$2,FALSE),0)</f>
        <v>0</v>
      </c>
      <c r="N127" s="124">
        <f>IFERROR(VLOOKUP($C127,FS_연결!$A:$AL,N$2,FALSE),0)</f>
        <v>0</v>
      </c>
      <c r="O127" s="124">
        <f>IFERROR(VLOOKUP($C127,'FS_연결(분기누적)'!$A:$BS,O$2,FALSE),0)</f>
        <v>0</v>
      </c>
      <c r="P127" s="123">
        <f>IFERROR(VLOOKUP($C127,'FS_연결(분기누적)'!$A:$BS,P$2,FALSE),0)</f>
        <v>0</v>
      </c>
      <c r="Q127" s="122">
        <f>N127+Q178</f>
        <v>0</v>
      </c>
      <c r="R127" s="122">
        <f>Q127+R178</f>
        <v>0</v>
      </c>
      <c r="S127" s="122">
        <f>R127+S178</f>
        <v>0</v>
      </c>
      <c r="T127" s="122"/>
      <c r="U127" s="122"/>
      <c r="V127" s="83"/>
      <c r="X127" s="83"/>
      <c r="Y127" s="83"/>
      <c r="Z127" s="83"/>
      <c r="AA127" s="59"/>
      <c r="AB127" s="59"/>
      <c r="AC127" s="59"/>
    </row>
    <row r="128" spans="2:29" ht="12.75" customHeight="1">
      <c r="B128" s="31" t="s">
        <v>233</v>
      </c>
      <c r="C128" s="31" t="s">
        <v>232</v>
      </c>
      <c r="D128" s="122">
        <f>IFERROR(VLOOKUP($C128,FS_연결!$A:$Z,D$2,FALSE),0)</f>
        <v>0</v>
      </c>
      <c r="E128" s="122">
        <f>IFERROR(VLOOKUP($C128,FS_연결!$A:$Z,E$2,FALSE),0)</f>
        <v>0</v>
      </c>
      <c r="F128" s="122">
        <f>IFERROR(VLOOKUP($C128,FS_연결!$A:$Z,F$2,FALSE),0)</f>
        <v>0</v>
      </c>
      <c r="G128" s="122">
        <f>IFERROR(VLOOKUP($C128,FS_연결!$A:$Z,G$2,FALSE),0)</f>
        <v>0</v>
      </c>
      <c r="H128" s="122">
        <f>IFERROR(VLOOKUP($C128,FS_연결!$A:$Z,H$2,FALSE),0)</f>
        <v>0</v>
      </c>
      <c r="I128" s="122">
        <f>IFERROR(VLOOKUP($C128,FS_연결!$A:$Z,I$2,FALSE),0)</f>
        <v>0</v>
      </c>
      <c r="J128" s="122">
        <f>IFERROR(VLOOKUP($C128,FS_연결!$A:$Z,J$2,FALSE),0)</f>
        <v>0</v>
      </c>
      <c r="K128" s="122">
        <f>IFERROR(VLOOKUP($C128,FS_연결!$A:$Z,K$2,FALSE),0)</f>
        <v>0</v>
      </c>
      <c r="L128" s="122">
        <f>IFERROR(VLOOKUP($C128,FS_연결!$A:$Z,L$2,FALSE),0)</f>
        <v>0</v>
      </c>
      <c r="M128" s="124">
        <f>IFERROR(VLOOKUP($C128,FS_연결!$A:$AL,M$2,FALSE),0)</f>
        <v>0</v>
      </c>
      <c r="N128" s="124">
        <f>IFERROR(VLOOKUP($C128,FS_연결!$A:$AL,N$2,FALSE),0)</f>
        <v>0</v>
      </c>
      <c r="O128" s="124">
        <f>IFERROR(VLOOKUP($C128,'FS_연결(분기누적)'!$A:$BS,O$2,FALSE),0)</f>
        <v>0</v>
      </c>
      <c r="P128" s="123">
        <f>IFERROR(VLOOKUP($C128,'FS_연결(분기누적)'!$A:$BS,P$2,FALSE),0)</f>
        <v>0</v>
      </c>
      <c r="Q128" s="122" t="e">
        <f>Q147</f>
        <v>#DIV/0!</v>
      </c>
      <c r="R128" s="122" t="e">
        <f>R147</f>
        <v>#DIV/0!</v>
      </c>
      <c r="S128" s="122" t="e">
        <f>S147</f>
        <v>#DIV/0!</v>
      </c>
      <c r="T128" s="122"/>
      <c r="U128" s="122"/>
      <c r="V128" s="83"/>
      <c r="X128" s="83"/>
      <c r="Y128" s="83"/>
      <c r="Z128" s="83"/>
      <c r="AA128" s="59"/>
      <c r="AB128" s="59"/>
      <c r="AC128" s="59"/>
    </row>
    <row r="129" spans="2:29" ht="12.75" customHeight="1">
      <c r="B129" s="31" t="s">
        <v>231</v>
      </c>
      <c r="C129" s="31" t="s">
        <v>49</v>
      </c>
      <c r="D129" s="122">
        <f t="shared" ref="D129:P129" si="57">D131-D124-D127-D128-D130</f>
        <v>0</v>
      </c>
      <c r="E129" s="122">
        <f t="shared" si="57"/>
        <v>0</v>
      </c>
      <c r="F129" s="122">
        <f t="shared" si="57"/>
        <v>0</v>
      </c>
      <c r="G129" s="122">
        <f t="shared" si="57"/>
        <v>0</v>
      </c>
      <c r="H129" s="122">
        <f t="shared" si="57"/>
        <v>0</v>
      </c>
      <c r="I129" s="122">
        <f t="shared" si="57"/>
        <v>0</v>
      </c>
      <c r="J129" s="122">
        <f t="shared" si="57"/>
        <v>0</v>
      </c>
      <c r="K129" s="122">
        <f t="shared" si="57"/>
        <v>0</v>
      </c>
      <c r="L129" s="122">
        <f t="shared" si="57"/>
        <v>0</v>
      </c>
      <c r="M129" s="124">
        <f t="shared" si="57"/>
        <v>0</v>
      </c>
      <c r="N129" s="124">
        <f t="shared" si="57"/>
        <v>0</v>
      </c>
      <c r="O129" s="124">
        <f t="shared" si="57"/>
        <v>0</v>
      </c>
      <c r="P129" s="123">
        <f t="shared" si="57"/>
        <v>0</v>
      </c>
      <c r="Q129" s="122">
        <f>N129</f>
        <v>0</v>
      </c>
      <c r="R129" s="122">
        <f>Q129-R178</f>
        <v>0</v>
      </c>
      <c r="S129" s="122">
        <f>R129-S178</f>
        <v>0</v>
      </c>
      <c r="T129" s="122"/>
      <c r="U129" s="122"/>
      <c r="V129" s="83"/>
      <c r="X129" s="83"/>
      <c r="Y129" s="83"/>
      <c r="Z129" s="83"/>
      <c r="AA129" s="59"/>
      <c r="AB129" s="59"/>
      <c r="AC129" s="59"/>
    </row>
    <row r="130" spans="2:29" ht="12.75" customHeight="1">
      <c r="B130" s="31" t="s">
        <v>230</v>
      </c>
      <c r="C130" s="31" t="s">
        <v>229</v>
      </c>
      <c r="D130" s="122">
        <f>IFERROR(VLOOKUP($C130,FS_연결!$A:$Z,D$2,FALSE),0)</f>
        <v>0</v>
      </c>
      <c r="E130" s="122">
        <f>IFERROR(VLOOKUP($C130,FS_연결!$A:$Z,E$2,FALSE),0)</f>
        <v>0</v>
      </c>
      <c r="F130" s="122">
        <f>IFERROR(VLOOKUP($C130,FS_연결!$A:$Z,F$2,FALSE),0)</f>
        <v>0</v>
      </c>
      <c r="G130" s="122">
        <f>IFERROR(VLOOKUP($C130,FS_연결!$A:$Z,G$2,FALSE),0)</f>
        <v>0</v>
      </c>
      <c r="H130" s="122">
        <f>IFERROR(VLOOKUP($C130,FS_연결!$A:$Z,H$2,FALSE),0)</f>
        <v>0</v>
      </c>
      <c r="I130" s="122">
        <f>IFERROR(VLOOKUP($C130,FS_연결!$A:$Z,I$2,FALSE),0)</f>
        <v>0</v>
      </c>
      <c r="J130" s="122">
        <f>IFERROR(VLOOKUP($C130,FS_연결!$A:$Z,J$2,FALSE),0)</f>
        <v>0</v>
      </c>
      <c r="K130" s="122">
        <f>IFERROR(VLOOKUP($C130,FS_연결!$A:$Z,K$2,FALSE),0)</f>
        <v>0</v>
      </c>
      <c r="L130" s="122">
        <f>IFERROR(VLOOKUP($C130,FS_연결!$A:$Z,L$2,FALSE),0)</f>
        <v>0</v>
      </c>
      <c r="M130" s="124">
        <f>IFERROR(VLOOKUP($C130,FS_연결!$A:$AL,M$2,FALSE),0)</f>
        <v>0</v>
      </c>
      <c r="N130" s="124">
        <f>IFERROR(VLOOKUP($C130,FS_연결!$A:$AL,N$2,FALSE),0)</f>
        <v>0</v>
      </c>
      <c r="O130" s="124">
        <f>IFERROR(VLOOKUP($C130,'FS_연결(분기누적)'!$A:$BS,O$2,FALSE),0)</f>
        <v>0</v>
      </c>
      <c r="P130" s="123">
        <f>IFERROR(VLOOKUP($C130,'FS_연결(분기누적)'!$A:$BS,P$2,FALSE),0)</f>
        <v>0</v>
      </c>
      <c r="Q130" s="122">
        <f>N130</f>
        <v>0</v>
      </c>
      <c r="R130" s="122">
        <f>Q130</f>
        <v>0</v>
      </c>
      <c r="S130" s="122">
        <f>R130</f>
        <v>0</v>
      </c>
      <c r="T130" s="122"/>
      <c r="U130" s="122"/>
      <c r="V130" s="83"/>
      <c r="X130" s="83"/>
      <c r="Y130" s="83"/>
      <c r="Z130" s="83"/>
      <c r="AA130" s="59"/>
      <c r="AB130" s="59"/>
      <c r="AC130" s="59"/>
    </row>
    <row r="131" spans="2:29" ht="12.75" customHeight="1">
      <c r="B131" s="80" t="s">
        <v>228</v>
      </c>
      <c r="C131" s="80" t="s">
        <v>227</v>
      </c>
      <c r="D131" s="119">
        <f>IFERROR(VLOOKUP($C131,FS_연결!$A:$Z,D$2,FALSE),0)</f>
        <v>0</v>
      </c>
      <c r="E131" s="119">
        <f>IFERROR(VLOOKUP($C131,FS_연결!$A:$Z,E$2,FALSE),0)</f>
        <v>0</v>
      </c>
      <c r="F131" s="119">
        <f>IFERROR(VLOOKUP($C131,FS_연결!$A:$Z,F$2,FALSE),0)</f>
        <v>0</v>
      </c>
      <c r="G131" s="119">
        <f>IFERROR(VLOOKUP($C131,FS_연결!$A:$Z,G$2,FALSE),0)</f>
        <v>0</v>
      </c>
      <c r="H131" s="119">
        <f>IFERROR(VLOOKUP($C131,FS_연결!$A:$Z,H$2,FALSE),0)</f>
        <v>0</v>
      </c>
      <c r="I131" s="119">
        <f>IFERROR(VLOOKUP($C131,FS_연결!$A:$Z,I$2,FALSE),0)</f>
        <v>0</v>
      </c>
      <c r="J131" s="119">
        <f>IFERROR(VLOOKUP($C131,FS_연결!$A:$Z,J$2,FALSE),0)</f>
        <v>0</v>
      </c>
      <c r="K131" s="119">
        <f>IFERROR(VLOOKUP($C131,FS_연결!$A:$Z,K$2,FALSE),0)</f>
        <v>0</v>
      </c>
      <c r="L131" s="119">
        <f>IFERROR(VLOOKUP($C131,FS_연결!$A:$Z,L$2,FALSE),0)</f>
        <v>0</v>
      </c>
      <c r="M131" s="121">
        <f>IFERROR(VLOOKUP($C131,FS_연결!$A:$AL,M$2,FALSE),0)</f>
        <v>0</v>
      </c>
      <c r="N131" s="121">
        <f>IFERROR(VLOOKUP($C131,FS_연결!$A:$AL,N$2,FALSE),0)</f>
        <v>0</v>
      </c>
      <c r="O131" s="121">
        <f>IFERROR(VLOOKUP($C131,'FS_연결(분기누적)'!$A:$BS,O$2,FALSE),0)</f>
        <v>0</v>
      </c>
      <c r="P131" s="120">
        <f>IFERROR(VLOOKUP($C131,'FS_연결(분기누적)'!$A:$BS,P$2,FALSE),0)</f>
        <v>0</v>
      </c>
      <c r="Q131" s="119" t="e">
        <f>Q124+Q127+Q128+Q129+Q130</f>
        <v>#DIV/0!</v>
      </c>
      <c r="R131" s="119" t="e">
        <f>R124+R127+R128+R129+R130</f>
        <v>#DIV/0!</v>
      </c>
      <c r="S131" s="119" t="e">
        <f>S124+S127+S128+S129+S130</f>
        <v>#DIV/0!</v>
      </c>
      <c r="T131" s="119"/>
      <c r="U131" s="119"/>
      <c r="V131" s="83"/>
      <c r="X131" s="83"/>
      <c r="Y131" s="83"/>
      <c r="Z131" s="83"/>
      <c r="AA131" s="59"/>
      <c r="AB131" s="59"/>
      <c r="AC131" s="59"/>
    </row>
    <row r="132" spans="2:29" ht="12.75" customHeight="1">
      <c r="B132" s="80" t="s">
        <v>226</v>
      </c>
      <c r="C132" s="80" t="s">
        <v>225</v>
      </c>
      <c r="D132" s="119">
        <f>IFERROR(VLOOKUP($C132,FS_연결!$A:$Z,D$2,FALSE),0)</f>
        <v>0</v>
      </c>
      <c r="E132" s="119">
        <f>IFERROR(VLOOKUP($C132,FS_연결!$A:$Z,E$2,FALSE),0)</f>
        <v>0</v>
      </c>
      <c r="F132" s="119">
        <f>IFERROR(VLOOKUP($C132,FS_연결!$A:$Z,F$2,FALSE),0)</f>
        <v>0</v>
      </c>
      <c r="G132" s="119">
        <f>IFERROR(VLOOKUP($C132,FS_연결!$A:$Z,G$2,FALSE),0)</f>
        <v>0</v>
      </c>
      <c r="H132" s="119">
        <f>IFERROR(VLOOKUP($C132,FS_연결!$A:$Z,H$2,FALSE),0)</f>
        <v>0</v>
      </c>
      <c r="I132" s="119">
        <f>IFERROR(VLOOKUP($C132,FS_연결!$A:$Z,I$2,FALSE),0)</f>
        <v>0</v>
      </c>
      <c r="J132" s="119">
        <f>IFERROR(VLOOKUP($C132,FS_연결!$A:$Z,J$2,FALSE),0)</f>
        <v>0</v>
      </c>
      <c r="K132" s="119">
        <f>IFERROR(VLOOKUP($C132,FS_연결!$A:$Z,K$2,FALSE),0)</f>
        <v>0</v>
      </c>
      <c r="L132" s="119">
        <f>IFERROR(VLOOKUP($C132,FS_연결!$A:$Z,L$2,FALSE),0)</f>
        <v>0</v>
      </c>
      <c r="M132" s="121">
        <f>IFERROR(VLOOKUP($C132,FS_연결!$A:$AL,M$2,FALSE),0)</f>
        <v>0</v>
      </c>
      <c r="N132" s="121">
        <f>IFERROR(VLOOKUP($C132,FS_연결!$A:$AL,N$2,FALSE),0)</f>
        <v>0</v>
      </c>
      <c r="O132" s="121">
        <f>IFERROR(VLOOKUP($C132,'FS_연결(분기누적)'!$A:$BS,O$2,FALSE),0)</f>
        <v>0</v>
      </c>
      <c r="P132" s="120">
        <f>IFERROR(VLOOKUP($C132,'FS_연결(분기누적)'!$A:$BS,P$2,FALSE),0)</f>
        <v>0</v>
      </c>
      <c r="Q132" s="119" t="e">
        <f>Q131-Q130</f>
        <v>#DIV/0!</v>
      </c>
      <c r="R132" s="119" t="e">
        <f>R131-R130</f>
        <v>#DIV/0!</v>
      </c>
      <c r="S132" s="119" t="e">
        <f>S131-S130</f>
        <v>#DIV/0!</v>
      </c>
      <c r="T132" s="119"/>
      <c r="U132" s="119"/>
      <c r="V132" s="83"/>
      <c r="X132" s="83"/>
      <c r="Y132" s="83"/>
      <c r="Z132" s="83"/>
      <c r="AA132" s="59"/>
      <c r="AB132" s="59"/>
      <c r="AC132" s="59"/>
    </row>
    <row r="133" spans="2:29" ht="12.75" customHeight="1">
      <c r="C133" s="31" t="s">
        <v>49</v>
      </c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118"/>
      <c r="Q133" s="82"/>
      <c r="R133" s="82"/>
      <c r="S133" s="82"/>
      <c r="T133" s="82"/>
      <c r="U133" s="82"/>
      <c r="X133" s="83"/>
      <c r="Y133" s="83"/>
      <c r="Z133" s="83"/>
      <c r="AA133" s="83"/>
    </row>
    <row r="134" spans="2:29" ht="12.75" customHeight="1">
      <c r="B134" s="91" t="s">
        <v>224</v>
      </c>
      <c r="C134" s="91" t="s">
        <v>49</v>
      </c>
      <c r="D134" s="116">
        <f t="shared" ref="D134:P134" si="58">D123+D131</f>
        <v>0</v>
      </c>
      <c r="E134" s="116">
        <f t="shared" si="58"/>
        <v>0</v>
      </c>
      <c r="F134" s="116">
        <f t="shared" si="58"/>
        <v>0</v>
      </c>
      <c r="G134" s="116">
        <f t="shared" si="58"/>
        <v>0</v>
      </c>
      <c r="H134" s="116">
        <f t="shared" si="58"/>
        <v>0</v>
      </c>
      <c r="I134" s="116">
        <f t="shared" si="58"/>
        <v>0</v>
      </c>
      <c r="J134" s="116">
        <f t="shared" si="58"/>
        <v>0</v>
      </c>
      <c r="K134" s="116">
        <f t="shared" si="58"/>
        <v>0</v>
      </c>
      <c r="L134" s="116">
        <f t="shared" si="58"/>
        <v>0</v>
      </c>
      <c r="M134" s="116">
        <f t="shared" si="58"/>
        <v>0</v>
      </c>
      <c r="N134" s="116">
        <f t="shared" si="58"/>
        <v>0</v>
      </c>
      <c r="O134" s="116">
        <f t="shared" si="58"/>
        <v>0</v>
      </c>
      <c r="P134" s="117">
        <f t="shared" si="58"/>
        <v>0</v>
      </c>
      <c r="Q134" s="116" t="e">
        <f>Q131+Q123</f>
        <v>#DIV/0!</v>
      </c>
      <c r="R134" s="116" t="e">
        <f>R131+R123</f>
        <v>#DIV/0!</v>
      </c>
      <c r="S134" s="116" t="e">
        <f>S131+S123</f>
        <v>#DIV/0!</v>
      </c>
      <c r="T134" s="116"/>
      <c r="U134" s="116"/>
      <c r="X134" s="83"/>
      <c r="Y134" s="83"/>
      <c r="Z134" s="83"/>
      <c r="AA134" s="83"/>
    </row>
    <row r="135" spans="2:29" ht="12.75" customHeight="1">
      <c r="C135" s="31" t="s">
        <v>49</v>
      </c>
      <c r="P135" s="39"/>
      <c r="X135" s="83"/>
    </row>
    <row r="136" spans="2:29" ht="12.75" customHeight="1">
      <c r="B136" s="115" t="s">
        <v>223</v>
      </c>
      <c r="C136" s="115" t="s">
        <v>49</v>
      </c>
      <c r="D136" s="92">
        <f t="shared" ref="D136:S136" si="59">D134-D97</f>
        <v>0</v>
      </c>
      <c r="E136" s="92">
        <f t="shared" si="59"/>
        <v>0</v>
      </c>
      <c r="F136" s="92">
        <f t="shared" si="59"/>
        <v>0</v>
      </c>
      <c r="G136" s="92">
        <f t="shared" si="59"/>
        <v>0</v>
      </c>
      <c r="H136" s="92">
        <f t="shared" si="59"/>
        <v>0</v>
      </c>
      <c r="I136" s="92">
        <f t="shared" si="59"/>
        <v>0</v>
      </c>
      <c r="J136" s="92">
        <f t="shared" si="59"/>
        <v>0</v>
      </c>
      <c r="K136" s="92">
        <f t="shared" si="59"/>
        <v>0</v>
      </c>
      <c r="L136" s="92">
        <f t="shared" si="59"/>
        <v>0</v>
      </c>
      <c r="M136" s="114">
        <f t="shared" si="59"/>
        <v>0</v>
      </c>
      <c r="N136" s="114">
        <f t="shared" si="59"/>
        <v>0</v>
      </c>
      <c r="O136" s="114">
        <f t="shared" si="59"/>
        <v>0</v>
      </c>
      <c r="P136" s="113">
        <f t="shared" si="59"/>
        <v>0</v>
      </c>
      <c r="Q136" s="92" t="e">
        <f t="shared" si="59"/>
        <v>#DIV/0!</v>
      </c>
      <c r="R136" s="92" t="e">
        <f t="shared" si="59"/>
        <v>#DIV/0!</v>
      </c>
      <c r="S136" s="92" t="e">
        <f t="shared" si="59"/>
        <v>#DIV/0!</v>
      </c>
      <c r="T136" s="92"/>
      <c r="U136" s="92"/>
      <c r="X136" s="83"/>
    </row>
    <row r="137" spans="2:29" ht="12.75" customHeight="1">
      <c r="C137" s="31" t="s">
        <v>49</v>
      </c>
      <c r="P137" s="39"/>
      <c r="R137" s="83"/>
    </row>
    <row r="138" spans="2:29" ht="12.75" customHeight="1">
      <c r="B138" s="31" t="s">
        <v>222</v>
      </c>
      <c r="C138" s="31" t="s">
        <v>49</v>
      </c>
      <c r="D138" s="112"/>
      <c r="E138" s="59">
        <f t="shared" ref="E138:P138" si="60">D128</f>
        <v>0</v>
      </c>
      <c r="F138" s="59">
        <f t="shared" si="60"/>
        <v>0</v>
      </c>
      <c r="G138" s="59">
        <f t="shared" si="60"/>
        <v>0</v>
      </c>
      <c r="H138" s="59">
        <f t="shared" si="60"/>
        <v>0</v>
      </c>
      <c r="I138" s="59">
        <f t="shared" si="60"/>
        <v>0</v>
      </c>
      <c r="J138" s="59">
        <f t="shared" si="60"/>
        <v>0</v>
      </c>
      <c r="K138" s="59">
        <f t="shared" si="60"/>
        <v>0</v>
      </c>
      <c r="L138" s="59">
        <f t="shared" si="60"/>
        <v>0</v>
      </c>
      <c r="M138" s="59">
        <f t="shared" si="60"/>
        <v>0</v>
      </c>
      <c r="N138" s="59">
        <f t="shared" si="60"/>
        <v>0</v>
      </c>
      <c r="O138" s="59">
        <f t="shared" si="60"/>
        <v>0</v>
      </c>
      <c r="P138" s="58">
        <f t="shared" si="60"/>
        <v>0</v>
      </c>
      <c r="Q138" s="59">
        <f>N128</f>
        <v>0</v>
      </c>
      <c r="R138" s="59" t="e">
        <f>Q128</f>
        <v>#DIV/0!</v>
      </c>
      <c r="S138" s="59" t="e">
        <f>R128</f>
        <v>#DIV/0!</v>
      </c>
      <c r="T138" s="59"/>
      <c r="U138" s="59"/>
    </row>
    <row r="139" spans="2:29" ht="12.75" customHeight="1">
      <c r="B139" s="31" t="s">
        <v>221</v>
      </c>
      <c r="C139" s="31" t="s">
        <v>49</v>
      </c>
      <c r="D139" s="81"/>
      <c r="E139" s="81">
        <f t="shared" ref="E139:L139" si="61">E143*E55/1000</f>
        <v>0</v>
      </c>
      <c r="F139" s="81">
        <f t="shared" si="61"/>
        <v>0</v>
      </c>
      <c r="G139" s="81">
        <f t="shared" si="61"/>
        <v>0</v>
      </c>
      <c r="H139" s="81">
        <f t="shared" si="61"/>
        <v>0</v>
      </c>
      <c r="I139" s="81">
        <f t="shared" si="61"/>
        <v>0</v>
      </c>
      <c r="J139" s="81">
        <f t="shared" si="61"/>
        <v>0</v>
      </c>
      <c r="K139" s="81">
        <f t="shared" si="61"/>
        <v>0</v>
      </c>
      <c r="L139" s="81">
        <f t="shared" si="61"/>
        <v>0</v>
      </c>
      <c r="M139" s="46"/>
      <c r="N139" s="46"/>
      <c r="O139" s="111">
        <f>O143*O55/1000</f>
        <v>0</v>
      </c>
      <c r="P139" s="110">
        <f>P143*P55/1000</f>
        <v>0</v>
      </c>
      <c r="Q139" s="81"/>
      <c r="R139" s="81"/>
      <c r="S139" s="81"/>
      <c r="T139" s="81"/>
      <c r="U139" s="81"/>
    </row>
    <row r="140" spans="2:29" ht="12.75" customHeight="1">
      <c r="B140" s="31" t="s">
        <v>219</v>
      </c>
      <c r="C140" s="31" t="s">
        <v>49</v>
      </c>
      <c r="D140" s="51"/>
      <c r="E140" s="50" t="e">
        <f t="shared" ref="E140:S140" si="62">E139/E48</f>
        <v>#DIV/0!</v>
      </c>
      <c r="F140" s="50" t="e">
        <f t="shared" si="62"/>
        <v>#DIV/0!</v>
      </c>
      <c r="G140" s="50" t="e">
        <f t="shared" si="62"/>
        <v>#DIV/0!</v>
      </c>
      <c r="H140" s="50" t="e">
        <f t="shared" si="62"/>
        <v>#DIV/0!</v>
      </c>
      <c r="I140" s="51" t="e">
        <f t="shared" si="62"/>
        <v>#DIV/0!</v>
      </c>
      <c r="J140" s="51" t="e">
        <f t="shared" si="62"/>
        <v>#DIV/0!</v>
      </c>
      <c r="K140" s="51" t="e">
        <f t="shared" si="62"/>
        <v>#DIV/0!</v>
      </c>
      <c r="L140" s="51" t="e">
        <f t="shared" si="62"/>
        <v>#DIV/0!</v>
      </c>
      <c r="M140" s="54" t="e">
        <f t="shared" si="62"/>
        <v>#DIV/0!</v>
      </c>
      <c r="N140" s="54" t="e">
        <f t="shared" si="62"/>
        <v>#DIV/0!</v>
      </c>
      <c r="O140" s="53" t="e">
        <f t="shared" si="62"/>
        <v>#DIV/0!</v>
      </c>
      <c r="P140" s="52" t="e">
        <f t="shared" si="62"/>
        <v>#DIV/0!</v>
      </c>
      <c r="Q140" s="51" t="e">
        <f t="shared" si="62"/>
        <v>#DIV/0!</v>
      </c>
      <c r="R140" s="51" t="e">
        <f t="shared" si="62"/>
        <v>#DIV/0!</v>
      </c>
      <c r="S140" s="51" t="e">
        <f t="shared" si="62"/>
        <v>#DIV/0!</v>
      </c>
      <c r="T140" s="51"/>
      <c r="U140" s="51"/>
    </row>
    <row r="141" spans="2:29" ht="12.75" customHeight="1">
      <c r="B141" s="31" t="s">
        <v>220</v>
      </c>
      <c r="C141" s="31" t="s">
        <v>49</v>
      </c>
      <c r="D141" s="81"/>
      <c r="E141" s="81">
        <f t="shared" ref="E141:S141" si="63">E144*E56/1000</f>
        <v>0</v>
      </c>
      <c r="F141" s="81">
        <f t="shared" si="63"/>
        <v>0</v>
      </c>
      <c r="G141" s="81">
        <f t="shared" si="63"/>
        <v>0</v>
      </c>
      <c r="H141" s="81">
        <f t="shared" si="63"/>
        <v>0</v>
      </c>
      <c r="I141" s="81">
        <f t="shared" si="63"/>
        <v>0</v>
      </c>
      <c r="J141" s="81">
        <f t="shared" si="63"/>
        <v>0</v>
      </c>
      <c r="K141" s="81">
        <f t="shared" si="63"/>
        <v>0</v>
      </c>
      <c r="L141" s="81">
        <f t="shared" si="63"/>
        <v>0</v>
      </c>
      <c r="M141" s="111">
        <f t="shared" si="63"/>
        <v>0</v>
      </c>
      <c r="N141" s="111">
        <f t="shared" si="63"/>
        <v>0</v>
      </c>
      <c r="O141" s="111">
        <f t="shared" si="63"/>
        <v>0</v>
      </c>
      <c r="P141" s="110">
        <f t="shared" si="63"/>
        <v>0</v>
      </c>
      <c r="Q141" s="81">
        <f t="shared" si="63"/>
        <v>0</v>
      </c>
      <c r="R141" s="81">
        <f t="shared" si="63"/>
        <v>0</v>
      </c>
      <c r="S141" s="81">
        <f t="shared" si="63"/>
        <v>0</v>
      </c>
      <c r="T141" s="81"/>
      <c r="U141" s="81"/>
    </row>
    <row r="142" spans="2:29" ht="12.75" customHeight="1">
      <c r="B142" s="31" t="s">
        <v>219</v>
      </c>
      <c r="C142" s="31" t="s">
        <v>49</v>
      </c>
      <c r="D142" s="51"/>
      <c r="E142" s="50" t="e">
        <f t="shared" ref="E142:S142" si="64">E141/E48</f>
        <v>#DIV/0!</v>
      </c>
      <c r="F142" s="50" t="e">
        <f t="shared" si="64"/>
        <v>#DIV/0!</v>
      </c>
      <c r="G142" s="50" t="e">
        <f t="shared" si="64"/>
        <v>#DIV/0!</v>
      </c>
      <c r="H142" s="50" t="e">
        <f t="shared" si="64"/>
        <v>#DIV/0!</v>
      </c>
      <c r="I142" s="51" t="e">
        <f t="shared" si="64"/>
        <v>#DIV/0!</v>
      </c>
      <c r="J142" s="51" t="e">
        <f t="shared" si="64"/>
        <v>#DIV/0!</v>
      </c>
      <c r="K142" s="51" t="e">
        <f t="shared" si="64"/>
        <v>#DIV/0!</v>
      </c>
      <c r="L142" s="51" t="e">
        <f t="shared" si="64"/>
        <v>#DIV/0!</v>
      </c>
      <c r="M142" s="54" t="e">
        <f t="shared" si="64"/>
        <v>#DIV/0!</v>
      </c>
      <c r="N142" s="54" t="e">
        <f t="shared" si="64"/>
        <v>#DIV/0!</v>
      </c>
      <c r="O142" s="53" t="e">
        <f t="shared" si="64"/>
        <v>#DIV/0!</v>
      </c>
      <c r="P142" s="52" t="e">
        <f t="shared" si="64"/>
        <v>#DIV/0!</v>
      </c>
      <c r="Q142" s="51" t="e">
        <f t="shared" si="64"/>
        <v>#DIV/0!</v>
      </c>
      <c r="R142" s="51" t="e">
        <f t="shared" si="64"/>
        <v>#DIV/0!</v>
      </c>
      <c r="S142" s="51" t="e">
        <f t="shared" si="64"/>
        <v>#DIV/0!</v>
      </c>
      <c r="T142" s="51"/>
      <c r="U142" s="51"/>
    </row>
    <row r="143" spans="2:29" ht="12.75" customHeight="1">
      <c r="B143" s="31" t="s">
        <v>218</v>
      </c>
      <c r="C143" s="31" t="s">
        <v>49</v>
      </c>
      <c r="D143" s="109"/>
      <c r="E143" s="109"/>
      <c r="F143" s="109"/>
      <c r="G143" s="109"/>
      <c r="H143" s="109"/>
      <c r="I143" s="109"/>
      <c r="J143" s="109"/>
      <c r="K143" s="109"/>
      <c r="L143" s="109"/>
      <c r="M143" s="108">
        <v>120</v>
      </c>
      <c r="N143" s="108">
        <v>120</v>
      </c>
      <c r="O143" s="108"/>
      <c r="P143" s="107"/>
      <c r="Q143" s="83">
        <f>N143</f>
        <v>120</v>
      </c>
      <c r="R143" s="83">
        <f>Q143</f>
        <v>120</v>
      </c>
      <c r="S143" s="83">
        <f>R143</f>
        <v>120</v>
      </c>
      <c r="T143" s="83"/>
      <c r="U143" s="83"/>
    </row>
    <row r="144" spans="2:29" ht="12.75" customHeight="1">
      <c r="B144" s="31" t="s">
        <v>217</v>
      </c>
      <c r="C144" s="31" t="s">
        <v>49</v>
      </c>
      <c r="D144" s="109"/>
      <c r="E144" s="109"/>
      <c r="F144" s="109"/>
      <c r="G144" s="109"/>
      <c r="H144" s="109"/>
      <c r="I144" s="109"/>
      <c r="J144" s="109"/>
      <c r="K144" s="109"/>
      <c r="L144" s="109"/>
      <c r="M144" s="108"/>
      <c r="N144" s="108"/>
      <c r="O144" s="108"/>
      <c r="P144" s="107"/>
      <c r="Q144" s="83">
        <f>N144</f>
        <v>0</v>
      </c>
      <c r="R144" s="83">
        <f>Q144</f>
        <v>0</v>
      </c>
      <c r="S144" s="83">
        <f>R144</f>
        <v>0</v>
      </c>
      <c r="T144" s="83"/>
      <c r="U144" s="83"/>
    </row>
    <row r="145" spans="2:22" ht="12.75" customHeight="1">
      <c r="B145" s="31" t="s">
        <v>216</v>
      </c>
      <c r="C145" s="31" t="s">
        <v>49</v>
      </c>
      <c r="D145" s="81"/>
      <c r="E145" s="57">
        <f t="shared" ref="E145:S145" si="65">E48</f>
        <v>0</v>
      </c>
      <c r="F145" s="57">
        <f t="shared" si="65"/>
        <v>0</v>
      </c>
      <c r="G145" s="57">
        <f t="shared" si="65"/>
        <v>0</v>
      </c>
      <c r="H145" s="57">
        <f t="shared" si="65"/>
        <v>0</v>
      </c>
      <c r="I145" s="57">
        <f t="shared" si="65"/>
        <v>0</v>
      </c>
      <c r="J145" s="57">
        <f t="shared" si="65"/>
        <v>0</v>
      </c>
      <c r="K145" s="57">
        <f t="shared" si="65"/>
        <v>0</v>
      </c>
      <c r="L145" s="57">
        <f t="shared" si="65"/>
        <v>0</v>
      </c>
      <c r="M145" s="61">
        <f t="shared" si="65"/>
        <v>0</v>
      </c>
      <c r="N145" s="61">
        <f t="shared" si="65"/>
        <v>0</v>
      </c>
      <c r="O145" s="61">
        <f t="shared" si="65"/>
        <v>0</v>
      </c>
      <c r="P145" s="60">
        <f t="shared" si="65"/>
        <v>0</v>
      </c>
      <c r="Q145" s="57" t="e">
        <f t="shared" si="65"/>
        <v>#DIV/0!</v>
      </c>
      <c r="R145" s="57" t="e">
        <f t="shared" si="65"/>
        <v>#DIV/0!</v>
      </c>
      <c r="S145" s="57" t="e">
        <f t="shared" si="65"/>
        <v>#DIV/0!</v>
      </c>
      <c r="T145" s="57"/>
      <c r="U145" s="57"/>
    </row>
    <row r="146" spans="2:22" ht="12.75" customHeight="1">
      <c r="B146" s="31" t="s">
        <v>132</v>
      </c>
      <c r="C146" s="31" t="s">
        <v>49</v>
      </c>
      <c r="D146" s="59"/>
      <c r="E146" s="59">
        <f t="shared" ref="E146:P146" si="66">(E147-(E138+E145-E139-E141))</f>
        <v>0</v>
      </c>
      <c r="F146" s="59">
        <f t="shared" si="66"/>
        <v>0</v>
      </c>
      <c r="G146" s="59">
        <f t="shared" si="66"/>
        <v>0</v>
      </c>
      <c r="H146" s="59">
        <f t="shared" si="66"/>
        <v>0</v>
      </c>
      <c r="I146" s="59">
        <f t="shared" si="66"/>
        <v>0</v>
      </c>
      <c r="J146" s="59">
        <f t="shared" si="66"/>
        <v>0</v>
      </c>
      <c r="K146" s="59">
        <f t="shared" si="66"/>
        <v>0</v>
      </c>
      <c r="L146" s="59">
        <f t="shared" si="66"/>
        <v>0</v>
      </c>
      <c r="M146" s="59">
        <f t="shared" si="66"/>
        <v>0</v>
      </c>
      <c r="N146" s="59">
        <f t="shared" si="66"/>
        <v>0</v>
      </c>
      <c r="O146" s="59">
        <f t="shared" si="66"/>
        <v>0</v>
      </c>
      <c r="P146" s="58">
        <f t="shared" si="66"/>
        <v>0</v>
      </c>
      <c r="Q146" s="57">
        <v>0</v>
      </c>
      <c r="R146" s="57">
        <v>0</v>
      </c>
      <c r="S146" s="57">
        <v>0</v>
      </c>
      <c r="T146" s="57"/>
      <c r="U146" s="57"/>
    </row>
    <row r="147" spans="2:22" ht="12.75" customHeight="1">
      <c r="B147" s="80" t="s">
        <v>215</v>
      </c>
      <c r="C147" s="80" t="s">
        <v>49</v>
      </c>
      <c r="D147" s="78"/>
      <c r="E147" s="78">
        <f t="shared" ref="E147:P147" si="67">E128</f>
        <v>0</v>
      </c>
      <c r="F147" s="78">
        <f t="shared" si="67"/>
        <v>0</v>
      </c>
      <c r="G147" s="78">
        <f t="shared" si="67"/>
        <v>0</v>
      </c>
      <c r="H147" s="78">
        <f t="shared" si="67"/>
        <v>0</v>
      </c>
      <c r="I147" s="78">
        <f t="shared" si="67"/>
        <v>0</v>
      </c>
      <c r="J147" s="78">
        <f t="shared" si="67"/>
        <v>0</v>
      </c>
      <c r="K147" s="78">
        <f t="shared" si="67"/>
        <v>0</v>
      </c>
      <c r="L147" s="78">
        <f t="shared" si="67"/>
        <v>0</v>
      </c>
      <c r="M147" s="78">
        <f t="shared" si="67"/>
        <v>0</v>
      </c>
      <c r="N147" s="78">
        <f t="shared" si="67"/>
        <v>0</v>
      </c>
      <c r="O147" s="78">
        <f t="shared" si="67"/>
        <v>0</v>
      </c>
      <c r="P147" s="89">
        <f t="shared" si="67"/>
        <v>0</v>
      </c>
      <c r="Q147" s="75" t="e">
        <f>Q138-Q139-Q141+Q145+Q146</f>
        <v>#DIV/0!</v>
      </c>
      <c r="R147" s="75" t="e">
        <f>R138-R139-R141+R145+R146</f>
        <v>#DIV/0!</v>
      </c>
      <c r="S147" s="75" t="e">
        <f>S138-S139-S141+S145+S146</f>
        <v>#DIV/0!</v>
      </c>
      <c r="T147" s="75"/>
      <c r="U147" s="75"/>
    </row>
    <row r="148" spans="2:22" ht="12.75" customHeight="1">
      <c r="B148" s="31" t="s">
        <v>214</v>
      </c>
      <c r="C148" s="31" t="s">
        <v>49</v>
      </c>
      <c r="E148" s="83">
        <f t="shared" ref="E148:P148" si="68">D139+D141</f>
        <v>0</v>
      </c>
      <c r="F148" s="83">
        <f t="shared" si="68"/>
        <v>0</v>
      </c>
      <c r="G148" s="83">
        <f t="shared" si="68"/>
        <v>0</v>
      </c>
      <c r="H148" s="83">
        <f t="shared" si="68"/>
        <v>0</v>
      </c>
      <c r="I148" s="83">
        <f t="shared" si="68"/>
        <v>0</v>
      </c>
      <c r="J148" s="83">
        <f t="shared" si="68"/>
        <v>0</v>
      </c>
      <c r="K148" s="83">
        <f t="shared" si="68"/>
        <v>0</v>
      </c>
      <c r="L148" s="83">
        <f t="shared" si="68"/>
        <v>0</v>
      </c>
      <c r="M148" s="83">
        <f t="shared" si="68"/>
        <v>0</v>
      </c>
      <c r="N148" s="83">
        <f t="shared" si="68"/>
        <v>0</v>
      </c>
      <c r="O148" s="83">
        <f t="shared" si="68"/>
        <v>0</v>
      </c>
      <c r="P148" s="106">
        <f t="shared" si="68"/>
        <v>0</v>
      </c>
      <c r="Q148" s="83">
        <f>N139+N141</f>
        <v>0</v>
      </c>
      <c r="R148" s="83">
        <f>Q139+Q141</f>
        <v>0</v>
      </c>
      <c r="S148" s="83">
        <f>R139+R141</f>
        <v>0</v>
      </c>
      <c r="T148" s="83"/>
      <c r="U148" s="83"/>
    </row>
    <row r="149" spans="2:22" ht="12.75" customHeight="1">
      <c r="C149" s="31" t="s">
        <v>49</v>
      </c>
      <c r="P149" s="39"/>
    </row>
    <row r="150" spans="2:22" ht="12.75" customHeight="1">
      <c r="B150" s="68" t="s">
        <v>213</v>
      </c>
      <c r="C150" s="68" t="s">
        <v>49</v>
      </c>
      <c r="D150" s="73" t="str">
        <f t="shared" ref="D150:S150" si="69">D$3</f>
        <v>2014</v>
      </c>
      <c r="E150" s="73">
        <f t="shared" si="69"/>
        <v>2015</v>
      </c>
      <c r="F150" s="73">
        <f t="shared" si="69"/>
        <v>2016</v>
      </c>
      <c r="G150" s="73">
        <f t="shared" si="69"/>
        <v>2017</v>
      </c>
      <c r="H150" s="73">
        <f t="shared" si="69"/>
        <v>2018</v>
      </c>
      <c r="I150" s="71">
        <f t="shared" si="69"/>
        <v>2019</v>
      </c>
      <c r="J150" s="71">
        <f t="shared" si="69"/>
        <v>2020</v>
      </c>
      <c r="K150" s="71">
        <f t="shared" si="69"/>
        <v>2021</v>
      </c>
      <c r="L150" s="71">
        <f t="shared" si="69"/>
        <v>2022</v>
      </c>
      <c r="M150" s="71">
        <f t="shared" si="69"/>
        <v>2023</v>
      </c>
      <c r="N150" s="71">
        <f t="shared" si="69"/>
        <v>2024</v>
      </c>
      <c r="O150" s="71" t="str">
        <f t="shared" si="69"/>
        <v>2024.2Q</v>
      </c>
      <c r="P150" s="72" t="str">
        <f t="shared" si="69"/>
        <v>2025.2Q</v>
      </c>
      <c r="Q150" s="71" t="str">
        <f t="shared" si="69"/>
        <v>2025E</v>
      </c>
      <c r="R150" s="71" t="str">
        <f t="shared" si="69"/>
        <v>2026E</v>
      </c>
      <c r="S150" s="71" t="str">
        <f t="shared" si="69"/>
        <v>2027E</v>
      </c>
      <c r="T150" s="71"/>
      <c r="U150" s="71"/>
    </row>
    <row r="151" spans="2:22" ht="12.75" customHeight="1">
      <c r="C151" s="31" t="s">
        <v>49</v>
      </c>
      <c r="P151" s="39"/>
    </row>
    <row r="152" spans="2:22" s="91" customFormat="1" ht="12.75" customHeight="1">
      <c r="B152" s="91" t="s">
        <v>212</v>
      </c>
      <c r="C152" s="91" t="s">
        <v>49</v>
      </c>
      <c r="D152" s="95">
        <f t="shared" ref="D152:P152" si="70">D52</f>
        <v>0</v>
      </c>
      <c r="E152" s="95">
        <f t="shared" si="70"/>
        <v>0</v>
      </c>
      <c r="F152" s="95">
        <f t="shared" si="70"/>
        <v>0</v>
      </c>
      <c r="G152" s="95">
        <f t="shared" si="70"/>
        <v>0</v>
      </c>
      <c r="H152" s="95">
        <f t="shared" si="70"/>
        <v>0</v>
      </c>
      <c r="I152" s="95">
        <f t="shared" si="70"/>
        <v>0</v>
      </c>
      <c r="J152" s="95">
        <f t="shared" si="70"/>
        <v>0</v>
      </c>
      <c r="K152" s="95">
        <f t="shared" si="70"/>
        <v>0</v>
      </c>
      <c r="L152" s="95">
        <f t="shared" si="70"/>
        <v>0</v>
      </c>
      <c r="M152" s="105">
        <f t="shared" si="70"/>
        <v>0</v>
      </c>
      <c r="N152" s="105">
        <f t="shared" si="70"/>
        <v>0</v>
      </c>
      <c r="O152" s="105">
        <f t="shared" si="70"/>
        <v>0</v>
      </c>
      <c r="P152" s="104">
        <f t="shared" si="70"/>
        <v>0</v>
      </c>
      <c r="Q152" s="95">
        <f>Q32</f>
        <v>12</v>
      </c>
      <c r="R152" s="95">
        <f>R32</f>
        <v>0</v>
      </c>
      <c r="S152" s="95">
        <f>S32</f>
        <v>0</v>
      </c>
      <c r="T152" s="95"/>
      <c r="U152" s="95"/>
      <c r="V152" s="31"/>
    </row>
    <row r="153" spans="2:22" s="91" customFormat="1" ht="12.75" customHeight="1">
      <c r="B153" s="91" t="s">
        <v>211</v>
      </c>
      <c r="C153" s="91" t="s">
        <v>49</v>
      </c>
      <c r="D153" s="95">
        <f t="shared" ref="D153:S153" si="71">D154+D155+D156</f>
        <v>0</v>
      </c>
      <c r="E153" s="95">
        <f t="shared" si="71"/>
        <v>0</v>
      </c>
      <c r="F153" s="95">
        <f t="shared" si="71"/>
        <v>0</v>
      </c>
      <c r="G153" s="95">
        <f t="shared" si="71"/>
        <v>0</v>
      </c>
      <c r="H153" s="95">
        <f t="shared" si="71"/>
        <v>0</v>
      </c>
      <c r="I153" s="95">
        <f t="shared" si="71"/>
        <v>0</v>
      </c>
      <c r="J153" s="95">
        <f t="shared" si="71"/>
        <v>0</v>
      </c>
      <c r="K153" s="95">
        <f t="shared" si="71"/>
        <v>0</v>
      </c>
      <c r="L153" s="95">
        <f t="shared" si="71"/>
        <v>0</v>
      </c>
      <c r="M153" s="105">
        <f t="shared" si="71"/>
        <v>0</v>
      </c>
      <c r="N153" s="105">
        <f t="shared" si="71"/>
        <v>0</v>
      </c>
      <c r="O153" s="105">
        <f t="shared" si="71"/>
        <v>0</v>
      </c>
      <c r="P153" s="104">
        <f t="shared" si="71"/>
        <v>0</v>
      </c>
      <c r="Q153" s="95" t="e">
        <f t="shared" si="71"/>
        <v>#DIV/0!</v>
      </c>
      <c r="R153" s="95" t="e">
        <f t="shared" si="71"/>
        <v>#DIV/0!</v>
      </c>
      <c r="S153" s="95" t="e">
        <f t="shared" si="71"/>
        <v>#DIV/0!</v>
      </c>
      <c r="T153" s="95"/>
      <c r="U153" s="95"/>
      <c r="V153" s="31"/>
    </row>
    <row r="154" spans="2:22" ht="12.75" customHeight="1">
      <c r="B154" s="31" t="s">
        <v>210</v>
      </c>
      <c r="C154" s="31" t="s">
        <v>209</v>
      </c>
      <c r="D154" s="101">
        <f>IFERROR(VLOOKUP($C154,FS_연결!$A:$Z,D$2,FALSE),0)</f>
        <v>0</v>
      </c>
      <c r="E154" s="101">
        <f>IFERROR(VLOOKUP($C154,FS_연결!$A:$Z,E$2,FALSE),0)</f>
        <v>0</v>
      </c>
      <c r="F154" s="101">
        <f>IFERROR(VLOOKUP($C154,FS_연결!$A:$Z,F$2,FALSE),0)</f>
        <v>0</v>
      </c>
      <c r="G154" s="101">
        <f>IFERROR(VLOOKUP($C154,FS_연결!$A:$Z,G$2,FALSE),0)</f>
        <v>0</v>
      </c>
      <c r="H154" s="101">
        <f>IFERROR(VLOOKUP($C154,FS_연결!$A:$Z,H$2,FALSE),0)</f>
        <v>0</v>
      </c>
      <c r="I154" s="101">
        <f>IFERROR(VLOOKUP($C154,FS_연결!$A:$Z,I$2,FALSE),0)</f>
        <v>0</v>
      </c>
      <c r="J154" s="101">
        <f>IFERROR(VLOOKUP($C154,FS_연결!$A:$Z,J$2,FALSE),0)</f>
        <v>0</v>
      </c>
      <c r="K154" s="101">
        <f>IFERROR(VLOOKUP($C154,FS_연결!$A:$Z,K$2,FALSE),0)</f>
        <v>0</v>
      </c>
      <c r="L154" s="101">
        <f>IFERROR(VLOOKUP($C154,FS_연결!$A:$Z,L$2,FALSE),0)</f>
        <v>0</v>
      </c>
      <c r="M154" s="103">
        <f>IFERROR(VLOOKUP($C154,FS_연결!$A:$AL,M$2,FALSE),0)</f>
        <v>0</v>
      </c>
      <c r="N154" s="103">
        <f>IFERROR(VLOOKUP($C154,FS_연결!$A:$AL,N$2,FALSE),0)</f>
        <v>0</v>
      </c>
      <c r="O154" s="103">
        <f>IFERROR(VLOOKUP($C154,'FS_연결(분기누적)'!$A:$BS,O$2,FALSE),0)</f>
        <v>0</v>
      </c>
      <c r="P154" s="102">
        <f>IFERROR(VLOOKUP($C154,'FS_연결(분기누적)'!$A:$BS,P$2,FALSE),0)</f>
        <v>0</v>
      </c>
      <c r="Q154" s="101" t="e">
        <f>Q211</f>
        <v>#DIV/0!</v>
      </c>
      <c r="R154" s="101" t="e">
        <f>R211</f>
        <v>#DIV/0!</v>
      </c>
      <c r="S154" s="101" t="e">
        <f>S211</f>
        <v>#DIV/0!</v>
      </c>
      <c r="T154" s="101"/>
      <c r="U154" s="101"/>
    </row>
    <row r="155" spans="2:22" ht="12.75" customHeight="1">
      <c r="B155" s="31" t="s">
        <v>208</v>
      </c>
      <c r="C155" s="31" t="s">
        <v>207</v>
      </c>
      <c r="D155" s="101">
        <f>IFERROR(VLOOKUP($C155,FS_연결!$A:$Z,D$2,FALSE),0)</f>
        <v>0</v>
      </c>
      <c r="E155" s="101">
        <f>IFERROR(VLOOKUP($C155,FS_연결!$A:$Z,E$2,FALSE),0)</f>
        <v>0</v>
      </c>
      <c r="F155" s="101">
        <f>IFERROR(VLOOKUP($C155,FS_연결!$A:$Z,F$2,FALSE),0)</f>
        <v>0</v>
      </c>
      <c r="G155" s="101">
        <f>IFERROR(VLOOKUP($C155,FS_연결!$A:$Z,G$2,FALSE),0)</f>
        <v>0</v>
      </c>
      <c r="H155" s="101">
        <f>IFERROR(VLOOKUP($C155,FS_연결!$A:$Z,H$2,FALSE),0)</f>
        <v>0</v>
      </c>
      <c r="I155" s="101">
        <f>IFERROR(VLOOKUP($C155,FS_연결!$A:$Z,I$2,FALSE),0)</f>
        <v>0</v>
      </c>
      <c r="J155" s="101">
        <f>IFERROR(VLOOKUP($C155,FS_연결!$A:$Z,J$2,FALSE),0)</f>
        <v>0</v>
      </c>
      <c r="K155" s="101">
        <f>IFERROR(VLOOKUP($C155,FS_연결!$A:$Z,K$2,FALSE),0)</f>
        <v>0</v>
      </c>
      <c r="L155" s="101">
        <f>IFERROR(VLOOKUP($C155,FS_연결!$A:$Z,L$2,FALSE),0)</f>
        <v>0</v>
      </c>
      <c r="M155" s="103">
        <f>IFERROR(VLOOKUP($C155,FS_연결!$A:$AL,M$2,FALSE),0)</f>
        <v>0</v>
      </c>
      <c r="N155" s="103">
        <f>IFERROR(VLOOKUP($C155,FS_연결!$A:$AL,N$2,FALSE),0)</f>
        <v>0</v>
      </c>
      <c r="O155" s="103">
        <f>IFERROR(VLOOKUP($C155,'FS_연결(분기누적)'!$A:$BS,O$2,FALSE),0)</f>
        <v>0</v>
      </c>
      <c r="P155" s="102">
        <f>IFERROR(VLOOKUP($C155,'FS_연결(분기누적)'!$A:$BS,P$2,FALSE),0)</f>
        <v>0</v>
      </c>
      <c r="Q155" s="101">
        <f>N155</f>
        <v>0</v>
      </c>
      <c r="R155" s="101">
        <f>Q155</f>
        <v>0</v>
      </c>
      <c r="S155" s="101">
        <f>R155</f>
        <v>0</v>
      </c>
      <c r="T155" s="101"/>
      <c r="U155" s="101"/>
    </row>
    <row r="156" spans="2:22" ht="12.75" customHeight="1">
      <c r="B156" s="31" t="s">
        <v>206</v>
      </c>
      <c r="C156" s="31" t="s">
        <v>205</v>
      </c>
      <c r="D156" s="101">
        <f>IFERROR(VLOOKUP($C156,FS_연결!$A:$Z,D$2,FALSE),0)</f>
        <v>0</v>
      </c>
      <c r="E156" s="101">
        <f>IFERROR(VLOOKUP($C156,FS_연결!$A:$Z,E$2,FALSE),0)</f>
        <v>0</v>
      </c>
      <c r="F156" s="101">
        <f>IFERROR(VLOOKUP($C156,FS_연결!$A:$Z,F$2,FALSE),0)</f>
        <v>0</v>
      </c>
      <c r="G156" s="101">
        <f>IFERROR(VLOOKUP($C156,FS_연결!$A:$Z,G$2,FALSE),0)</f>
        <v>0</v>
      </c>
      <c r="H156" s="101">
        <f>IFERROR(VLOOKUP($C156,FS_연결!$A:$Z,H$2,FALSE),0)</f>
        <v>0</v>
      </c>
      <c r="I156" s="101">
        <f>IFERROR(VLOOKUP($C156,FS_연결!$A:$Z,I$2,FALSE),0)</f>
        <v>0</v>
      </c>
      <c r="J156" s="101">
        <f>IFERROR(VLOOKUP($C156,FS_연결!$A:$Z,J$2,FALSE),0)</f>
        <v>0</v>
      </c>
      <c r="K156" s="101">
        <f>IFERROR(VLOOKUP($C156,FS_연결!$A:$Z,K$2,FALSE),0)</f>
        <v>0</v>
      </c>
      <c r="L156" s="101">
        <f>IFERROR(VLOOKUP($C156,FS_연결!$A:$Z,L$2,FALSE),0)</f>
        <v>0</v>
      </c>
      <c r="M156" s="103">
        <f>IFERROR(VLOOKUP($C156,FS_연결!$A:$AL,M$2,FALSE),0)</f>
        <v>0</v>
      </c>
      <c r="N156" s="103">
        <f>IFERROR(VLOOKUP($C156,FS_연결!$A:$AL,N$2,FALSE),0)</f>
        <v>0</v>
      </c>
      <c r="O156" s="103">
        <f>IFERROR(VLOOKUP($C156,'FS_연결(분기누적)'!$A:$BS,O$2,FALSE),0)</f>
        <v>0</v>
      </c>
      <c r="P156" s="102">
        <f>IFERROR(VLOOKUP($C156,'FS_연결(분기누적)'!$A:$BS,P$2,FALSE),0)</f>
        <v>0</v>
      </c>
      <c r="Q156" s="101">
        <f>N156</f>
        <v>0</v>
      </c>
      <c r="R156" s="101">
        <f>Q156</f>
        <v>0</v>
      </c>
      <c r="S156" s="101">
        <f>R156</f>
        <v>0</v>
      </c>
      <c r="T156" s="101"/>
      <c r="U156" s="101"/>
    </row>
    <row r="157" spans="2:22" s="91" customFormat="1" ht="12.75" customHeight="1">
      <c r="B157" s="91" t="s">
        <v>204</v>
      </c>
      <c r="C157" s="91" t="s">
        <v>203</v>
      </c>
      <c r="D157" s="95">
        <f>IFERROR(VLOOKUP($C157,FS_연결!$A:$Z,D$2,FALSE),0)</f>
        <v>0</v>
      </c>
      <c r="E157" s="95">
        <f>IFERROR(VLOOKUP($C157,FS_연결!$A:$Z,E$2,FALSE),0)</f>
        <v>0</v>
      </c>
      <c r="F157" s="95">
        <f>IFERROR(VLOOKUP($C157,FS_연결!$A:$Z,F$2,FALSE),0)</f>
        <v>0</v>
      </c>
      <c r="G157" s="95">
        <f>IFERROR(VLOOKUP($C157,FS_연결!$A:$Z,G$2,FALSE),0)</f>
        <v>0</v>
      </c>
      <c r="H157" s="95">
        <f>IFERROR(VLOOKUP($C157,FS_연결!$A:$Z,H$2,FALSE),0)</f>
        <v>0</v>
      </c>
      <c r="I157" s="95">
        <f>IFERROR(VLOOKUP($C157,FS_연결!$A:$Z,I$2,FALSE),0)</f>
        <v>0</v>
      </c>
      <c r="J157" s="95">
        <f>IFERROR(VLOOKUP($C157,FS_연결!$A:$Z,J$2,FALSE),0)</f>
        <v>0</v>
      </c>
      <c r="K157" s="95">
        <f>IFERROR(VLOOKUP($C157,FS_연결!$A:$Z,K$2,FALSE),0)</f>
        <v>0</v>
      </c>
      <c r="L157" s="95">
        <f>IFERROR(VLOOKUP($C157,FS_연결!$A:$Z,L$2,FALSE),0)</f>
        <v>0</v>
      </c>
      <c r="M157" s="94">
        <f>IFERROR(VLOOKUP($C157,FS_연결!$A:$AL,M$2,FALSE),0)</f>
        <v>0</v>
      </c>
      <c r="N157" s="94">
        <f>IFERROR(VLOOKUP($C157,FS_연결!$A:$AL,N$2,FALSE),0)</f>
        <v>0</v>
      </c>
      <c r="O157" s="94">
        <f>IFERROR(VLOOKUP($C157,'FS_연결(분기누적)'!$A:$BS,O$2,FALSE),0)</f>
        <v>0</v>
      </c>
      <c r="P157" s="93">
        <f>IFERROR(VLOOKUP($C157,'FS_연결(분기누적)'!$A:$BS,P$2,FALSE),0)</f>
        <v>0</v>
      </c>
      <c r="Q157" s="95" t="e">
        <f>Q158+Q159+Q160+Q162+Q161</f>
        <v>#DIV/0!</v>
      </c>
      <c r="R157" s="95" t="e">
        <f>R158+R159+R160+R162+R161</f>
        <v>#DIV/0!</v>
      </c>
      <c r="S157" s="95" t="e">
        <f>S158+S159+S160+S162+S161</f>
        <v>#DIV/0!</v>
      </c>
      <c r="T157" s="95"/>
      <c r="U157" s="95"/>
      <c r="V157" s="31"/>
    </row>
    <row r="158" spans="2:22" ht="12.75" customHeight="1">
      <c r="B158" s="31" t="s">
        <v>202</v>
      </c>
      <c r="C158" s="31" t="s">
        <v>201</v>
      </c>
      <c r="D158" s="57">
        <f>IFERROR(VLOOKUP($C158,FS_연결!$A:$Z,D$2,FALSE),0)</f>
        <v>0</v>
      </c>
      <c r="E158" s="57">
        <f>IFERROR(VLOOKUP($C158,FS_연결!$A:$Z,E$2,FALSE),0)</f>
        <v>0</v>
      </c>
      <c r="F158" s="57">
        <f>IFERROR(VLOOKUP($C158,FS_연결!$A:$Z,F$2,FALSE),0)</f>
        <v>0</v>
      </c>
      <c r="G158" s="57">
        <f>IFERROR(VLOOKUP($C158,FS_연결!$A:$Z,G$2,FALSE),0)</f>
        <v>0</v>
      </c>
      <c r="H158" s="57">
        <f>IFERROR(VLOOKUP($C158,FS_연결!$A:$Z,H$2,FALSE),0)</f>
        <v>0</v>
      </c>
      <c r="I158" s="57">
        <f>IFERROR(VLOOKUP($C158,FS_연결!$A:$Z,I$2,FALSE),0)</f>
        <v>0</v>
      </c>
      <c r="J158" s="57">
        <f>IFERROR(VLOOKUP($C158,FS_연결!$A:$Z,J$2,FALSE),0)</f>
        <v>0</v>
      </c>
      <c r="K158" s="57">
        <f>IFERROR(VLOOKUP($C158,FS_연결!$A:$Z,K$2,FALSE),0)</f>
        <v>0</v>
      </c>
      <c r="L158" s="57">
        <f>IFERROR(VLOOKUP($C158,FS_연결!$A:$Z,L$2,FALSE),0)</f>
        <v>0</v>
      </c>
      <c r="M158" s="59">
        <f>IFERROR(VLOOKUP($C158,FS_연결!$A:$AL,M$2,FALSE),0)</f>
        <v>0</v>
      </c>
      <c r="N158" s="59">
        <f>IFERROR(VLOOKUP($C158,FS_연결!$A:$AL,N$2,FALSE),0)</f>
        <v>0</v>
      </c>
      <c r="O158" s="59">
        <f>IFERROR(VLOOKUP($C158,'FS_연결(분기누적)'!$A:$BS,O$2,FALSE),0)</f>
        <v>0</v>
      </c>
      <c r="P158" s="58">
        <f>IFERROR(VLOOKUP($C158,'FS_연결(분기누적)'!$A:$BS,P$2,FALSE),0)</f>
        <v>0</v>
      </c>
      <c r="Q158" s="57" t="e">
        <f>-(Q71-N71)-(Q73-N73)-(Q75-N75)-(Q79-N79)</f>
        <v>#DIV/0!</v>
      </c>
      <c r="R158" s="57" t="e">
        <f>-(R71-Q71)-(R73-Q73)-(R94-Q94)-(R75-Q75)</f>
        <v>#DIV/0!</v>
      </c>
      <c r="S158" s="57" t="e">
        <f>-(S71-R71)-(S73-R73)-(S94-R94)-(S75-R75)</f>
        <v>#DIV/0!</v>
      </c>
      <c r="T158" s="57"/>
      <c r="U158" s="57"/>
    </row>
    <row r="159" spans="2:22" ht="12.75" customHeight="1">
      <c r="B159" s="31" t="s">
        <v>200</v>
      </c>
      <c r="C159" s="31" t="s">
        <v>199</v>
      </c>
      <c r="D159" s="57">
        <f>IFERROR(VLOOKUP($C159,FS_연결!$A:$Z,D$2,FALSE),0)</f>
        <v>0</v>
      </c>
      <c r="E159" s="57">
        <f>IFERROR(VLOOKUP($C159,FS_연결!$A:$Z,E$2,FALSE),0)</f>
        <v>0</v>
      </c>
      <c r="F159" s="57">
        <f>IFERROR(VLOOKUP($C159,FS_연결!$A:$Z,F$2,FALSE),0)</f>
        <v>0</v>
      </c>
      <c r="G159" s="57">
        <f>IFERROR(VLOOKUP($C159,FS_연결!$A:$Z,G$2,FALSE),0)</f>
        <v>0</v>
      </c>
      <c r="H159" s="57">
        <f>IFERROR(VLOOKUP($C159,FS_연결!$A:$Z,H$2,FALSE),0)</f>
        <v>0</v>
      </c>
      <c r="I159" s="57">
        <f>IFERROR(VLOOKUP($C159,FS_연결!$A:$Z,I$2,FALSE),0)</f>
        <v>0</v>
      </c>
      <c r="J159" s="57">
        <f>IFERROR(VLOOKUP($C159,FS_연결!$A:$Z,J$2,FALSE),0)</f>
        <v>0</v>
      </c>
      <c r="K159" s="57">
        <f>IFERROR(VLOOKUP($C159,FS_연결!$A:$Z,K$2,FALSE),0)</f>
        <v>0</v>
      </c>
      <c r="L159" s="57">
        <f>IFERROR(VLOOKUP($C159,FS_연결!$A:$Z,L$2,FALSE),0)</f>
        <v>0</v>
      </c>
      <c r="M159" s="59">
        <f>IFERROR(VLOOKUP($C159,FS_연결!$A:$AL,M$2,FALSE),0)</f>
        <v>0</v>
      </c>
      <c r="N159" s="59">
        <f>IFERROR(VLOOKUP($C159,FS_연결!$A:$AL,N$2,FALSE),0)</f>
        <v>0</v>
      </c>
      <c r="O159" s="59">
        <f>IFERROR(VLOOKUP($C159,'FS_연결(분기누적)'!$A:$BS,O$2,FALSE),0)</f>
        <v>0</v>
      </c>
      <c r="P159" s="58">
        <f>IFERROR(VLOOKUP($C159,'FS_연결(분기누적)'!$A:$BS,P$2,FALSE),0)</f>
        <v>0</v>
      </c>
      <c r="Q159" s="57" t="e">
        <f>-(Q77-N77)</f>
        <v>#DIV/0!</v>
      </c>
      <c r="R159" s="57" t="e">
        <f>-(R77-Q77)</f>
        <v>#DIV/0!</v>
      </c>
      <c r="S159" s="57" t="e">
        <f>-(S77-R77)</f>
        <v>#DIV/0!</v>
      </c>
      <c r="T159" s="57"/>
      <c r="U159" s="57"/>
    </row>
    <row r="160" spans="2:22" ht="12.75" customHeight="1">
      <c r="B160" s="31" t="s">
        <v>198</v>
      </c>
      <c r="C160" s="31" t="s">
        <v>197</v>
      </c>
      <c r="D160" s="57">
        <f>IFERROR(VLOOKUP($C160,FS_연결!$A:$Z,D$2,FALSE),0)</f>
        <v>0</v>
      </c>
      <c r="E160" s="57">
        <f>IFERROR(VLOOKUP($C160,FS_연결!$A:$Z,E$2,FALSE),0)</f>
        <v>0</v>
      </c>
      <c r="F160" s="57">
        <f>IFERROR(VLOOKUP($C160,FS_연결!$A:$Z,F$2,FALSE),0)</f>
        <v>0</v>
      </c>
      <c r="G160" s="57">
        <f>IFERROR(VLOOKUP($C160,FS_연결!$A:$Z,G$2,FALSE),0)</f>
        <v>0</v>
      </c>
      <c r="H160" s="57">
        <f>IFERROR(VLOOKUP($C160,FS_연결!$A:$Z,H$2,FALSE),0)</f>
        <v>0</v>
      </c>
      <c r="I160" s="57">
        <f>IFERROR(VLOOKUP($C160,FS_연결!$A:$Z,I$2,FALSE),0)</f>
        <v>0</v>
      </c>
      <c r="J160" s="57">
        <f>IFERROR(VLOOKUP($C160,FS_연결!$A:$Z,J$2,FALSE),0)</f>
        <v>0</v>
      </c>
      <c r="K160" s="57">
        <f>IFERROR(VLOOKUP($C160,FS_연결!$A:$Z,K$2,FALSE),0)</f>
        <v>0</v>
      </c>
      <c r="L160" s="57">
        <f>IFERROR(VLOOKUP($C160,FS_연결!$A:$Z,L$2,FALSE),0)</f>
        <v>0</v>
      </c>
      <c r="M160" s="59">
        <f>IFERROR(VLOOKUP($C160,FS_연결!$A:$AL,M$2,FALSE),0)</f>
        <v>0</v>
      </c>
      <c r="N160" s="59">
        <f>IFERROR(VLOOKUP($C160,FS_연결!$A:$AL,N$2,FALSE),0)</f>
        <v>0</v>
      </c>
      <c r="O160" s="59">
        <f>IFERROR(VLOOKUP($C160,'FS_연결(분기누적)'!$A:$BS,O$2,FALSE),0)</f>
        <v>0</v>
      </c>
      <c r="P160" s="58">
        <f>IFERROR(VLOOKUP($C160,'FS_연결(분기누적)'!$A:$BS,P$2,FALSE),0)</f>
        <v>0</v>
      </c>
      <c r="Q160" s="57" t="e">
        <f>(Q98-N98+Q100-N100+Q103-N103)</f>
        <v>#DIV/0!</v>
      </c>
      <c r="R160" s="57" t="e">
        <f>(R98-Q98+R100-Q100+R103-Q103)</f>
        <v>#DIV/0!</v>
      </c>
      <c r="S160" s="57" t="e">
        <f>(S98-R98+S100-R100+S103-R103)</f>
        <v>#DIV/0!</v>
      </c>
      <c r="T160" s="57"/>
      <c r="U160" s="57"/>
    </row>
    <row r="161" spans="2:22" ht="12.75" customHeight="1">
      <c r="D161" s="57"/>
      <c r="E161" s="57"/>
      <c r="F161" s="57"/>
      <c r="G161" s="57"/>
      <c r="H161" s="57"/>
      <c r="I161" s="57"/>
      <c r="J161" s="57"/>
      <c r="K161" s="57"/>
      <c r="L161" s="57"/>
      <c r="M161" s="59"/>
      <c r="N161" s="59"/>
      <c r="O161" s="59"/>
      <c r="P161" s="58"/>
      <c r="Q161" s="57"/>
      <c r="R161" s="57"/>
      <c r="S161" s="57"/>
      <c r="T161" s="57"/>
      <c r="U161" s="57"/>
    </row>
    <row r="162" spans="2:22" ht="12.75" customHeight="1">
      <c r="B162" s="31" t="s">
        <v>196</v>
      </c>
      <c r="C162" s="31" t="s">
        <v>49</v>
      </c>
      <c r="D162" s="57">
        <f>D157-D158-D159-D160</f>
        <v>0</v>
      </c>
      <c r="E162" s="57">
        <f>E157-E158-E159-E160</f>
        <v>0</v>
      </c>
      <c r="F162" s="57">
        <f>F157-F158-F159-F160</f>
        <v>0</v>
      </c>
      <c r="G162" s="57">
        <f>G157-G158-G159-G160</f>
        <v>0</v>
      </c>
      <c r="H162" s="57">
        <f>H157-H158-H159-H160</f>
        <v>0</v>
      </c>
      <c r="I162" s="57">
        <f t="shared" ref="I162:P162" si="72">I157-I158-I159-I160-I161</f>
        <v>0</v>
      </c>
      <c r="J162" s="57">
        <f t="shared" si="72"/>
        <v>0</v>
      </c>
      <c r="K162" s="57">
        <f t="shared" si="72"/>
        <v>0</v>
      </c>
      <c r="L162" s="57">
        <f t="shared" si="72"/>
        <v>0</v>
      </c>
      <c r="M162" s="59">
        <f t="shared" si="72"/>
        <v>0</v>
      </c>
      <c r="N162" s="59">
        <f t="shared" si="72"/>
        <v>0</v>
      </c>
      <c r="O162" s="59">
        <f t="shared" si="72"/>
        <v>0</v>
      </c>
      <c r="P162" s="58">
        <f t="shared" si="72"/>
        <v>0</v>
      </c>
      <c r="Q162" s="57">
        <f>Q43</f>
        <v>30</v>
      </c>
      <c r="R162" s="57">
        <f>R43</f>
        <v>30</v>
      </c>
      <c r="S162" s="57">
        <f>S43</f>
        <v>30</v>
      </c>
      <c r="T162" s="57"/>
      <c r="U162" s="57"/>
    </row>
    <row r="163" spans="2:22" s="91" customFormat="1" ht="12.75" customHeight="1">
      <c r="B163" s="91" t="s">
        <v>195</v>
      </c>
      <c r="C163" s="91" t="s">
        <v>194</v>
      </c>
      <c r="D163" s="95">
        <f>IFERROR(VLOOKUP($C163,FS_연결!$A:$Z,D$2,FALSE),0)</f>
        <v>0</v>
      </c>
      <c r="E163" s="95">
        <f>IFERROR(VLOOKUP($C163,FS_연결!$A:$Z,E$2,FALSE),0)</f>
        <v>0</v>
      </c>
      <c r="F163" s="95">
        <f>IFERROR(VLOOKUP($C163,FS_연결!$A:$Z,F$2,FALSE),0)</f>
        <v>0</v>
      </c>
      <c r="G163" s="95">
        <f>IFERROR(VLOOKUP($C163,FS_연결!$A:$Z,G$2,FALSE),0)</f>
        <v>0</v>
      </c>
      <c r="H163" s="95">
        <f>IFERROR(VLOOKUP($C163,FS_연결!$A:$Z,H$2,FALSE),0)</f>
        <v>0</v>
      </c>
      <c r="I163" s="95">
        <f>IFERROR(VLOOKUP($C163,FS_연결!$A:$Z,I$2,FALSE),0)</f>
        <v>0</v>
      </c>
      <c r="J163" s="95">
        <f>IFERROR(VLOOKUP($C163,FS_연결!$A:$Z,J$2,FALSE),0)</f>
        <v>0</v>
      </c>
      <c r="K163" s="95">
        <f>IFERROR(VLOOKUP($C163,FS_연결!$A:$Z,K$2,FALSE),0)</f>
        <v>0</v>
      </c>
      <c r="L163" s="95">
        <f>IFERROR(VLOOKUP($C163,FS_연결!$A:$Z,L$2,FALSE),0)</f>
        <v>0</v>
      </c>
      <c r="M163" s="94">
        <f>IFERROR(VLOOKUP($C163,FS_연결!$A:$AL,M$2,FALSE),0)</f>
        <v>0</v>
      </c>
      <c r="N163" s="94">
        <f>IFERROR(VLOOKUP($C163,FS_연결!$A:$AL,N$2,FALSE),0)</f>
        <v>0</v>
      </c>
      <c r="O163" s="94">
        <f>IFERROR(VLOOKUP($C163,'FS_연결(분기누적)'!$A:$BS,O$2,FALSE),0)</f>
        <v>0</v>
      </c>
      <c r="P163" s="93">
        <f>IFERROR(VLOOKUP($C163,'FS_연결(분기누적)'!$A:$BS,P$2,FALSE),0)</f>
        <v>0</v>
      </c>
      <c r="Q163" s="57">
        <f>Q36</f>
        <v>0</v>
      </c>
      <c r="R163" s="57" t="e">
        <f>R36</f>
        <v>#DIV/0!</v>
      </c>
      <c r="S163" s="57" t="e">
        <f>S36</f>
        <v>#DIV/0!</v>
      </c>
      <c r="T163" s="57"/>
      <c r="U163" s="57"/>
      <c r="V163" s="31"/>
    </row>
    <row r="164" spans="2:22" s="91" customFormat="1" ht="12.75" customHeight="1">
      <c r="B164" s="91" t="s">
        <v>193</v>
      </c>
      <c r="C164" s="91" t="s">
        <v>192</v>
      </c>
      <c r="D164" s="95">
        <f>IFERROR(VLOOKUP($C164,FS_연결!$A:$Z,D$2,FALSE),0)</f>
        <v>0</v>
      </c>
      <c r="E164" s="95">
        <f>IFERROR(VLOOKUP($C164,FS_연결!$A:$Z,E$2,FALSE),0)</f>
        <v>0</v>
      </c>
      <c r="F164" s="95">
        <f>IFERROR(VLOOKUP($C164,FS_연결!$A:$Z,F$2,FALSE),0)</f>
        <v>0</v>
      </c>
      <c r="G164" s="95">
        <f>IFERROR(VLOOKUP($C164,FS_연결!$A:$Z,G$2,FALSE),0)</f>
        <v>0</v>
      </c>
      <c r="H164" s="95">
        <f>IFERROR(VLOOKUP($C164,FS_연결!$A:$Z,H$2,FALSE),0)</f>
        <v>0</v>
      </c>
      <c r="I164" s="95">
        <f>IFERROR(VLOOKUP($C164,FS_연결!$A:$Z,I$2,FALSE),0)</f>
        <v>0</v>
      </c>
      <c r="J164" s="95">
        <f>IFERROR(VLOOKUP($C164,FS_연결!$A:$Z,J$2,FALSE),0)</f>
        <v>0</v>
      </c>
      <c r="K164" s="95">
        <f>IFERROR(VLOOKUP($C164,FS_연결!$A:$Z,K$2,FALSE),0)</f>
        <v>0</v>
      </c>
      <c r="L164" s="95">
        <f>IFERROR(VLOOKUP($C164,FS_연결!$A:$Z,L$2,FALSE),0)</f>
        <v>0</v>
      </c>
      <c r="M164" s="94">
        <f>IFERROR(VLOOKUP($C164,FS_연결!$A:$AL,M$2,FALSE),0)</f>
        <v>0</v>
      </c>
      <c r="N164" s="94">
        <f>IFERROR(VLOOKUP($C164,FS_연결!$A:$AL,N$2,FALSE),0)</f>
        <v>0</v>
      </c>
      <c r="O164" s="94">
        <f>IFERROR(VLOOKUP($C164,'FS_연결(분기누적)'!$A:$BS,O$2,FALSE),0)</f>
        <v>0</v>
      </c>
      <c r="P164" s="93">
        <f>IFERROR(VLOOKUP($C164,'FS_연결(분기누적)'!$A:$BS,P$2,FALSE),0)</f>
        <v>0</v>
      </c>
      <c r="Q164" s="57" t="e">
        <f>-Q40</f>
        <v>#DIV/0!</v>
      </c>
      <c r="R164" s="57" t="e">
        <f>-R40</f>
        <v>#DIV/0!</v>
      </c>
      <c r="S164" s="57" t="e">
        <f>-S40</f>
        <v>#DIV/0!</v>
      </c>
      <c r="T164" s="57"/>
      <c r="U164" s="57"/>
      <c r="V164" s="31"/>
    </row>
    <row r="165" spans="2:22" s="91" customFormat="1" ht="12.75" customHeight="1">
      <c r="B165" s="91" t="s">
        <v>191</v>
      </c>
      <c r="C165" s="91" t="s">
        <v>190</v>
      </c>
      <c r="D165" s="95">
        <f>IFERROR(VLOOKUP($C165,FS_연결!$A:$Z,D$2,FALSE),0)</f>
        <v>0</v>
      </c>
      <c r="E165" s="95">
        <f>IFERROR(VLOOKUP($C165,FS_연결!$A:$Z,E$2,FALSE),0)</f>
        <v>0</v>
      </c>
      <c r="F165" s="95">
        <f>IFERROR(VLOOKUP($C165,FS_연결!$A:$Z,F$2,FALSE),0)</f>
        <v>0</v>
      </c>
      <c r="G165" s="95">
        <f>IFERROR(VLOOKUP($C165,FS_연결!$A:$Z,G$2,FALSE),0)</f>
        <v>0</v>
      </c>
      <c r="H165" s="95">
        <f>IFERROR(VLOOKUP($C165,FS_연결!$A:$Z,H$2,FALSE),0)</f>
        <v>0</v>
      </c>
      <c r="I165" s="95">
        <f>IFERROR(VLOOKUP($C165,FS_연결!$A:$Z,I$2,FALSE),0)</f>
        <v>0</v>
      </c>
      <c r="J165" s="95">
        <f>IFERROR(VLOOKUP($C165,FS_연결!$A:$Z,J$2,FALSE),0)</f>
        <v>0</v>
      </c>
      <c r="K165" s="95">
        <f>IFERROR(VLOOKUP($C165,FS_연결!$A:$Z,K$2,FALSE),0)</f>
        <v>0</v>
      </c>
      <c r="L165" s="95">
        <f>IFERROR(VLOOKUP($C165,FS_연결!$A:$Z,L$2,FALSE),0)</f>
        <v>0</v>
      </c>
      <c r="M165" s="94">
        <f>IFERROR(VLOOKUP($C165,FS_연결!$A:$AL,M$2,FALSE),0)</f>
        <v>0</v>
      </c>
      <c r="N165" s="94">
        <f>IFERROR(VLOOKUP($C165,FS_연결!$A:$AL,N$2,FALSE),0)</f>
        <v>0</v>
      </c>
      <c r="O165" s="94">
        <f>IFERROR(VLOOKUP($C165,'FS_연결(분기누적)'!$A:$BS,O$2,FALSE),0)</f>
        <v>0</v>
      </c>
      <c r="P165" s="93">
        <f>IFERROR(VLOOKUP($C165,'FS_연결(분기누적)'!$A:$BS,P$2,FALSE),0)</f>
        <v>0</v>
      </c>
      <c r="Q165" s="57"/>
      <c r="R165" s="57"/>
      <c r="S165" s="57"/>
      <c r="T165" s="57"/>
      <c r="U165" s="57"/>
      <c r="V165" s="31"/>
    </row>
    <row r="166" spans="2:22" s="91" customFormat="1" ht="12.75" customHeight="1">
      <c r="B166" s="91" t="s">
        <v>189</v>
      </c>
      <c r="C166" s="91" t="s">
        <v>188</v>
      </c>
      <c r="D166" s="95">
        <f>IFERROR(VLOOKUP($C166,FS_연결!$A:$Z,D$2,FALSE),0)</f>
        <v>0</v>
      </c>
      <c r="E166" s="95">
        <f>IFERROR(VLOOKUP($C166,FS_연결!$A:$Z,E$2,FALSE),0)</f>
        <v>0</v>
      </c>
      <c r="F166" s="95">
        <f>IFERROR(VLOOKUP($C166,FS_연결!$A:$Z,F$2,FALSE),0)</f>
        <v>0</v>
      </c>
      <c r="G166" s="95">
        <f>IFERROR(VLOOKUP($C166,FS_연결!$A:$Z,G$2,FALSE),0)</f>
        <v>0</v>
      </c>
      <c r="H166" s="95">
        <f>IFERROR(VLOOKUP($C166,FS_연결!$A:$Z,H$2,FALSE),0)</f>
        <v>0</v>
      </c>
      <c r="I166" s="95">
        <f>IFERROR(VLOOKUP($C166,FS_연결!$A:$Z,I$2,FALSE),0)</f>
        <v>0</v>
      </c>
      <c r="J166" s="95">
        <f>IFERROR(VLOOKUP($C166,FS_연결!$A:$Z,J$2,FALSE),0)</f>
        <v>0</v>
      </c>
      <c r="K166" s="95">
        <f>IFERROR(VLOOKUP($C166,FS_연결!$A:$Z,K$2,FALSE),0)</f>
        <v>0</v>
      </c>
      <c r="L166" s="95">
        <f>IFERROR(VLOOKUP($C166,FS_연결!$A:$Z,L$2,FALSE),0)</f>
        <v>0</v>
      </c>
      <c r="M166" s="94">
        <f>IFERROR(VLOOKUP($C166,FS_연결!$A:$AL,M$2,FALSE),0)</f>
        <v>0</v>
      </c>
      <c r="N166" s="94">
        <f>IFERROR(VLOOKUP($C166,FS_연결!$A:$AL,N$2,FALSE),0)</f>
        <v>0</v>
      </c>
      <c r="O166" s="94">
        <f>IFERROR(VLOOKUP($C166,'FS_연결(분기누적)'!$A:$BS,O$2,FALSE),0)</f>
        <v>0</v>
      </c>
      <c r="P166" s="93">
        <f>IFERROR(VLOOKUP($C166,'FS_연결(분기누적)'!$A:$BS,P$2,FALSE),0)</f>
        <v>0</v>
      </c>
      <c r="Q166" s="57"/>
      <c r="R166" s="57"/>
      <c r="S166" s="57"/>
      <c r="T166" s="57"/>
      <c r="U166" s="57"/>
      <c r="V166" s="31"/>
    </row>
    <row r="167" spans="2:22" s="91" customFormat="1" ht="12.75" customHeight="1">
      <c r="B167" s="91" t="s">
        <v>187</v>
      </c>
      <c r="C167" s="91" t="s">
        <v>186</v>
      </c>
      <c r="D167" s="95">
        <f>IFERROR(VLOOKUP($C167,FS_연결!$A:$Z,D$2,FALSE),0)</f>
        <v>0</v>
      </c>
      <c r="E167" s="95">
        <f>IFERROR(VLOOKUP($C167,FS_연결!$A:$Z,E$2,FALSE),0)</f>
        <v>0</v>
      </c>
      <c r="F167" s="95">
        <f>IFERROR(VLOOKUP($C167,FS_연결!$A:$Z,F$2,FALSE),0)</f>
        <v>0</v>
      </c>
      <c r="G167" s="95">
        <f>IFERROR(VLOOKUP($C167,FS_연결!$A:$Z,G$2,FALSE),0)</f>
        <v>0</v>
      </c>
      <c r="H167" s="95">
        <f>IFERROR(VLOOKUP($C167,FS_연결!$A:$Z,H$2,FALSE),0)</f>
        <v>0</v>
      </c>
      <c r="I167" s="95">
        <f>IFERROR(VLOOKUP($C167,FS_연결!$A:$Z,I$2,FALSE),0)</f>
        <v>0</v>
      </c>
      <c r="J167" s="95">
        <f>IFERROR(VLOOKUP($C167,FS_연결!$A:$Z,J$2,FALSE),0)</f>
        <v>0</v>
      </c>
      <c r="K167" s="95">
        <f>IFERROR(VLOOKUP($C167,FS_연결!$A:$Z,K$2,FALSE),0)</f>
        <v>0</v>
      </c>
      <c r="L167" s="95">
        <f>IFERROR(VLOOKUP($C167,FS_연결!$A:$Z,L$2,FALSE),0)</f>
        <v>0</v>
      </c>
      <c r="M167" s="94">
        <f>IFERROR(VLOOKUP($C167,FS_연결!$A:$AL,M$2,FALSE),0)</f>
        <v>0</v>
      </c>
      <c r="N167" s="94">
        <f>IFERROR(VLOOKUP($C167,FS_연결!$A:$AL,N$2,FALSE),0)</f>
        <v>0</v>
      </c>
      <c r="O167" s="94">
        <f>IFERROR(VLOOKUP($C167,'FS_연결(분기누적)'!$A:$BS,O$2,FALSE),0)</f>
        <v>0</v>
      </c>
      <c r="P167" s="93">
        <f>IFERROR(VLOOKUP($C167,'FS_연결(분기누적)'!$A:$BS,P$2,FALSE),0)</f>
        <v>0</v>
      </c>
      <c r="Q167" s="57" t="e">
        <f>-Q46</f>
        <v>#DIV/0!</v>
      </c>
      <c r="R167" s="57" t="e">
        <f>-R46</f>
        <v>#DIV/0!</v>
      </c>
      <c r="S167" s="57" t="e">
        <f>-S46</f>
        <v>#DIV/0!</v>
      </c>
      <c r="T167" s="57"/>
      <c r="U167" s="57"/>
      <c r="V167" s="31"/>
    </row>
    <row r="168" spans="2:22" ht="12.75" customHeight="1">
      <c r="B168" s="31" t="s">
        <v>132</v>
      </c>
      <c r="C168" s="31" t="s">
        <v>49</v>
      </c>
      <c r="D168" s="57">
        <f t="shared" ref="D168:P168" si="73">D169-D152-D153-D157-D163-D164-D165-D166-D167</f>
        <v>0</v>
      </c>
      <c r="E168" s="57">
        <f t="shared" si="73"/>
        <v>0</v>
      </c>
      <c r="F168" s="57">
        <f t="shared" si="73"/>
        <v>0</v>
      </c>
      <c r="G168" s="57">
        <f t="shared" si="73"/>
        <v>0</v>
      </c>
      <c r="H168" s="57">
        <f t="shared" si="73"/>
        <v>0</v>
      </c>
      <c r="I168" s="57">
        <f t="shared" si="73"/>
        <v>0</v>
      </c>
      <c r="J168" s="57">
        <f t="shared" si="73"/>
        <v>0</v>
      </c>
      <c r="K168" s="57">
        <f t="shared" si="73"/>
        <v>0</v>
      </c>
      <c r="L168" s="57">
        <f t="shared" si="73"/>
        <v>0</v>
      </c>
      <c r="M168" s="61">
        <f t="shared" si="73"/>
        <v>0</v>
      </c>
      <c r="N168" s="61">
        <f t="shared" si="73"/>
        <v>0</v>
      </c>
      <c r="O168" s="61">
        <f t="shared" si="73"/>
        <v>0</v>
      </c>
      <c r="P168" s="60">
        <f t="shared" si="73"/>
        <v>0</v>
      </c>
      <c r="Q168" s="57">
        <v>0</v>
      </c>
      <c r="R168" s="57">
        <v>0</v>
      </c>
      <c r="S168" s="57">
        <v>0</v>
      </c>
      <c r="T168" s="57"/>
      <c r="U168" s="57"/>
    </row>
    <row r="169" spans="2:22" ht="12.75" customHeight="1">
      <c r="B169" s="80" t="s">
        <v>185</v>
      </c>
      <c r="C169" s="80" t="s">
        <v>184</v>
      </c>
      <c r="D169" s="100">
        <f>IFERROR(VLOOKUP($C169,FS_연결!$A:$Z,D$2,FALSE),0)</f>
        <v>0</v>
      </c>
      <c r="E169" s="100">
        <f>IFERROR(VLOOKUP($C169,FS_연결!$A:$Z,E$2,FALSE),0)</f>
        <v>0</v>
      </c>
      <c r="F169" s="100">
        <f>IFERROR(VLOOKUP($C169,FS_연결!$A:$Z,F$2,FALSE),0)</f>
        <v>0</v>
      </c>
      <c r="G169" s="100">
        <f>IFERROR(VLOOKUP($C169,FS_연결!$A:$Z,G$2,FALSE),0)</f>
        <v>0</v>
      </c>
      <c r="H169" s="100">
        <f>IFERROR(VLOOKUP($C169,FS_연결!$A:$Z,H$2,FALSE),0)</f>
        <v>0</v>
      </c>
      <c r="I169" s="100">
        <f>IFERROR(VLOOKUP($C169,FS_연결!$A:$Z,I$2,FALSE),0)</f>
        <v>0</v>
      </c>
      <c r="J169" s="100">
        <f>IFERROR(VLOOKUP($C169,FS_연결!$A:$Z,J$2,FALSE),0)</f>
        <v>0</v>
      </c>
      <c r="K169" s="100">
        <f>IFERROR(VLOOKUP($C169,FS_연결!$A:$Z,K$2,FALSE),0)</f>
        <v>0</v>
      </c>
      <c r="L169" s="100">
        <f>IFERROR(VLOOKUP($C169,FS_연결!$A:$Z,L$2,FALSE),0)</f>
        <v>0</v>
      </c>
      <c r="M169" s="100">
        <f>IFERROR(VLOOKUP($C169,FS_연결!$A:$AL,M$2,FALSE),0)</f>
        <v>0</v>
      </c>
      <c r="N169" s="100">
        <f>IFERROR(VLOOKUP($C169,FS_연결!$A:$AL,N$2,FALSE),0)</f>
        <v>0</v>
      </c>
      <c r="O169" s="100">
        <f>IFERROR(VLOOKUP($C169,'FS_연결(분기누적)'!$A:$BS,O$2,FALSE),0)</f>
        <v>0</v>
      </c>
      <c r="P169" s="99">
        <f>IFERROR(VLOOKUP($C169,'FS_연결(분기누적)'!$A:$BS,P$2,FALSE),0)</f>
        <v>0</v>
      </c>
      <c r="Q169" s="75" t="e">
        <f>SUM(Q152:Q153,Q157,Q163:Q168)</f>
        <v>#DIV/0!</v>
      </c>
      <c r="R169" s="78" t="e">
        <f>SUM(R152:R153,R157,R163:R168)</f>
        <v>#DIV/0!</v>
      </c>
      <c r="S169" s="78" t="e">
        <f>SUM(S152:S153,S157,S163:S168)</f>
        <v>#DIV/0!</v>
      </c>
      <c r="T169" s="78"/>
      <c r="U169" s="78"/>
    </row>
    <row r="170" spans="2:22" ht="12.75" customHeight="1">
      <c r="B170" s="31" t="s">
        <v>183</v>
      </c>
      <c r="C170" s="31" t="s">
        <v>182</v>
      </c>
      <c r="D170" s="57">
        <f>(IFERROR(VLOOKUP($C170,FS_연결!$A:$Z,D$2,FALSE),0))*-1</f>
        <v>0</v>
      </c>
      <c r="E170" s="57">
        <f>(IFERROR(VLOOKUP($C170,FS_연결!$A:$Z,E$2,FALSE),0))*-1</f>
        <v>0</v>
      </c>
      <c r="F170" s="57">
        <f>(IFERROR(VLOOKUP($C170,FS_연결!$A:$Z,F$2,FALSE),0))*-1</f>
        <v>0</v>
      </c>
      <c r="G170" s="57">
        <f>(IFERROR(VLOOKUP($C170,FS_연결!$A:$Z,G$2,FALSE),0))*-1</f>
        <v>0</v>
      </c>
      <c r="H170" s="57">
        <f>(IFERROR(VLOOKUP($C170,FS_연결!$A:$Z,H$2,FALSE),0))*-1</f>
        <v>0</v>
      </c>
      <c r="I170" s="57">
        <f>(IFERROR(VLOOKUP($C170,FS_연결!$A:$Z,I$2,FALSE),0))*-1</f>
        <v>0</v>
      </c>
      <c r="J170" s="57">
        <f>(IFERROR(VLOOKUP($C170,FS_연결!$A:$Z,J$2,FALSE),0))*-1</f>
        <v>0</v>
      </c>
      <c r="K170" s="57">
        <f>(IFERROR(VLOOKUP($C170,FS_연결!$A:$Z,K$2,FALSE),0))*-1</f>
        <v>0</v>
      </c>
      <c r="L170" s="57">
        <f>(IFERROR(VLOOKUP($C170,FS_연결!$A:$Z,L$2,FALSE),0))*-1</f>
        <v>0</v>
      </c>
      <c r="M170" s="61">
        <f>(IFERROR(VLOOKUP($C170,FS_연결!$A:$AL,M$2,FALSE),0))*-1</f>
        <v>0</v>
      </c>
      <c r="N170" s="61">
        <f>(IFERROR(VLOOKUP($C170,FS_연결!$A:$AL,N$2,FALSE),0))*-1</f>
        <v>0</v>
      </c>
      <c r="O170" s="61">
        <f>(IFERROR(VLOOKUP($C170,'FS_연결(분기누적)'!$A:$BS,O$2,FALSE),0))*-1</f>
        <v>0</v>
      </c>
      <c r="P170" s="60">
        <f>(IFERROR(VLOOKUP($C170,'FS_연결(분기누적)'!$A:$BS,P$2,FALSE),0))*-1</f>
        <v>0</v>
      </c>
      <c r="Q170" s="57" t="e">
        <f>-Q209</f>
        <v>#DIV/0!</v>
      </c>
      <c r="R170" s="57" t="e">
        <f>-R209</f>
        <v>#DIV/0!</v>
      </c>
      <c r="S170" s="57" t="e">
        <f>-S209</f>
        <v>#DIV/0!</v>
      </c>
      <c r="T170" s="57"/>
      <c r="U170" s="57"/>
    </row>
    <row r="171" spans="2:22" ht="12.75" customHeight="1">
      <c r="B171" s="31" t="s">
        <v>181</v>
      </c>
      <c r="C171" s="31" t="s">
        <v>180</v>
      </c>
      <c r="D171" s="57">
        <f>(IFERROR(VLOOKUP($C171,FS_연결!$A:$Z,D$2,FALSE),0))*-1</f>
        <v>0</v>
      </c>
      <c r="E171" s="57">
        <f>(IFERROR(VLOOKUP($C171,FS_연결!$A:$Z,E$2,FALSE),0))*-1</f>
        <v>0</v>
      </c>
      <c r="F171" s="57">
        <f>(IFERROR(VLOOKUP($C171,FS_연결!$A:$Z,F$2,FALSE),0))*-1</f>
        <v>0</v>
      </c>
      <c r="G171" s="57">
        <f>(IFERROR(VLOOKUP($C171,FS_연결!$A:$Z,G$2,FALSE),0))*-1</f>
        <v>0</v>
      </c>
      <c r="H171" s="57">
        <f>(IFERROR(VLOOKUP($C171,FS_연결!$A:$Z,H$2,FALSE),0))*-1</f>
        <v>0</v>
      </c>
      <c r="I171" s="57">
        <f>(IFERROR(VLOOKUP($C171,FS_연결!$A:$Z,I$2,FALSE),0))*-1</f>
        <v>0</v>
      </c>
      <c r="J171" s="57">
        <f>(IFERROR(VLOOKUP($C171,FS_연결!$A:$Z,J$2,FALSE),0))*-1</f>
        <v>0</v>
      </c>
      <c r="K171" s="57">
        <f>(IFERROR(VLOOKUP($C171,FS_연결!$A:$Z,K$2,FALSE),0))*-1</f>
        <v>0</v>
      </c>
      <c r="L171" s="57">
        <f>(IFERROR(VLOOKUP($C171,FS_연결!$A:$Z,L$2,FALSE),0))*-1</f>
        <v>0</v>
      </c>
      <c r="M171" s="61">
        <f>(IFERROR(VLOOKUP($C171,FS_연결!$A:$AL,M$2,FALSE),0))*-1</f>
        <v>0</v>
      </c>
      <c r="N171" s="61">
        <f>(IFERROR(VLOOKUP($C171,FS_연결!$A:$AL,N$2,FALSE),0))*-1</f>
        <v>0</v>
      </c>
      <c r="O171" s="61">
        <f>(IFERROR(VLOOKUP($C171,'FS_연결(분기누적)'!$A:$BS,O$2,FALSE),0))*-1</f>
        <v>0</v>
      </c>
      <c r="P171" s="60">
        <f>(IFERROR(VLOOKUP($C171,'FS_연결(분기누적)'!$A:$BS,P$2,FALSE),0))*-1</f>
        <v>0</v>
      </c>
      <c r="Q171" s="57">
        <f>-Q156</f>
        <v>0</v>
      </c>
      <c r="R171" s="57">
        <f>-R156</f>
        <v>0</v>
      </c>
      <c r="S171" s="57">
        <f>-S156</f>
        <v>0</v>
      </c>
      <c r="T171" s="57"/>
      <c r="U171" s="57"/>
    </row>
    <row r="172" spans="2:22" ht="12.75" customHeight="1">
      <c r="B172" s="31" t="s">
        <v>179</v>
      </c>
      <c r="C172" s="31" t="s">
        <v>178</v>
      </c>
      <c r="D172" s="57">
        <f>(IFERROR(VLOOKUP($C172,FS_연결!$A:$Z,D$2,FALSE),0))*-1</f>
        <v>0</v>
      </c>
      <c r="E172" s="57">
        <f>(IFERROR(VLOOKUP($C172,FS_연결!$A:$Z,E$2,FALSE),0))*-1</f>
        <v>0</v>
      </c>
      <c r="F172" s="57">
        <f>(IFERROR(VLOOKUP($C172,FS_연결!$A:$Z,F$2,FALSE),0))*-1</f>
        <v>0</v>
      </c>
      <c r="G172" s="57">
        <f>(IFERROR(VLOOKUP($C172,FS_연결!$A:$Z,G$2,FALSE),0))*-1</f>
        <v>0</v>
      </c>
      <c r="H172" s="57">
        <f>(IFERROR(VLOOKUP($C172,FS_연결!$A:$Z,H$2,FALSE),0))*-1</f>
        <v>0</v>
      </c>
      <c r="I172" s="57">
        <f>(IFERROR(VLOOKUP($C172,FS_연결!$A:$Z,I$2,FALSE),0))*-1</f>
        <v>0</v>
      </c>
      <c r="J172" s="57">
        <f>(IFERROR(VLOOKUP($C172,FS_연결!$A:$Z,J$2,FALSE),0))*-1</f>
        <v>0</v>
      </c>
      <c r="K172" s="57">
        <f>(IFERROR(VLOOKUP($C172,FS_연결!$A:$Z,K$2,FALSE),0))*-1</f>
        <v>0</v>
      </c>
      <c r="L172" s="57">
        <f>(IFERROR(VLOOKUP($C172,FS_연결!$A:$Z,L$2,FALSE),0))*-1</f>
        <v>0</v>
      </c>
      <c r="M172" s="59">
        <f>(IFERROR(VLOOKUP($C172,FS_연결!$A:$AL,M$2,FALSE),0))*-1</f>
        <v>0</v>
      </c>
      <c r="N172" s="59">
        <f>(IFERROR(VLOOKUP($C172,FS_연결!$A:$AL,N$2,FALSE),0))*-1</f>
        <v>0</v>
      </c>
      <c r="O172" s="59">
        <f>(IFERROR(VLOOKUP($C172,'FS_연결(분기누적)'!$A:$BS,O$2,FALSE),0))*-1</f>
        <v>0</v>
      </c>
      <c r="P172" s="58">
        <f>(IFERROR(VLOOKUP($C172,'FS_연결(분기누적)'!$A:$BS,P$2,FALSE),0))*-1</f>
        <v>0</v>
      </c>
      <c r="Q172" s="98"/>
      <c r="R172" s="98"/>
      <c r="S172" s="98"/>
      <c r="T172" s="98"/>
      <c r="U172" s="98"/>
    </row>
    <row r="173" spans="2:22" ht="12.75" customHeight="1">
      <c r="B173" s="31" t="s">
        <v>132</v>
      </c>
      <c r="C173" s="31" t="s">
        <v>49</v>
      </c>
      <c r="D173" s="57">
        <f t="shared" ref="D173:P173" si="74">D174-D170-D171-D172</f>
        <v>0</v>
      </c>
      <c r="E173" s="57">
        <f t="shared" si="74"/>
        <v>0</v>
      </c>
      <c r="F173" s="57">
        <f t="shared" si="74"/>
        <v>0</v>
      </c>
      <c r="G173" s="57">
        <f t="shared" si="74"/>
        <v>0</v>
      </c>
      <c r="H173" s="57">
        <f t="shared" si="74"/>
        <v>0</v>
      </c>
      <c r="I173" s="57">
        <f t="shared" si="74"/>
        <v>0</v>
      </c>
      <c r="J173" s="57">
        <f t="shared" si="74"/>
        <v>0</v>
      </c>
      <c r="K173" s="57">
        <f t="shared" si="74"/>
        <v>0</v>
      </c>
      <c r="L173" s="57">
        <f t="shared" si="74"/>
        <v>0</v>
      </c>
      <c r="M173" s="59">
        <f t="shared" si="74"/>
        <v>0</v>
      </c>
      <c r="N173" s="59">
        <f t="shared" si="74"/>
        <v>0</v>
      </c>
      <c r="O173" s="59">
        <f t="shared" si="74"/>
        <v>0</v>
      </c>
      <c r="P173" s="58">
        <f t="shared" si="74"/>
        <v>0</v>
      </c>
      <c r="Q173" s="57">
        <v>0</v>
      </c>
      <c r="R173" s="57">
        <v>0</v>
      </c>
      <c r="S173" s="57">
        <v>0</v>
      </c>
      <c r="T173" s="57"/>
      <c r="U173" s="57"/>
    </row>
    <row r="174" spans="2:22" ht="12.75" customHeight="1">
      <c r="B174" s="80" t="s">
        <v>177</v>
      </c>
      <c r="C174" s="80" t="s">
        <v>176</v>
      </c>
      <c r="D174" s="78">
        <f>IFERROR(VLOOKUP($C174,FS_연결!$A:$Z,D$2,FALSE),0)</f>
        <v>0</v>
      </c>
      <c r="E174" s="78">
        <f>IFERROR(VLOOKUP($C174,FS_연결!$A:$Z,E$2,FALSE),0)</f>
        <v>0</v>
      </c>
      <c r="F174" s="78">
        <f>IFERROR(VLOOKUP($C174,FS_연결!$A:$Z,F$2,FALSE),0)</f>
        <v>0</v>
      </c>
      <c r="G174" s="78">
        <f>IFERROR(VLOOKUP($C174,FS_연결!$A:$Z,G$2,FALSE),0)</f>
        <v>0</v>
      </c>
      <c r="H174" s="78">
        <f>IFERROR(VLOOKUP($C174,FS_연결!$A:$Z,H$2,FALSE),0)</f>
        <v>0</v>
      </c>
      <c r="I174" s="78">
        <f>IFERROR(VLOOKUP($C174,FS_연결!$A:$Z,I$2,FALSE),0)</f>
        <v>0</v>
      </c>
      <c r="J174" s="78">
        <f>IFERROR(VLOOKUP($C174,FS_연결!$A:$Z,J$2,FALSE),0)</f>
        <v>0</v>
      </c>
      <c r="K174" s="78">
        <f>IFERROR(VLOOKUP($C174,FS_연결!$A:$Z,K$2,FALSE),0)</f>
        <v>0</v>
      </c>
      <c r="L174" s="78">
        <f>IFERROR(VLOOKUP($C174,FS_연결!$A:$Z,L$2,FALSE),0)</f>
        <v>0</v>
      </c>
      <c r="M174" s="78">
        <f>IFERROR(VLOOKUP($C174,FS_연결!$A:$AL,M$2,FALSE),0)</f>
        <v>0</v>
      </c>
      <c r="N174" s="78">
        <f>IFERROR(VLOOKUP($C174,FS_연결!$A:$AL,N$2,FALSE),0)</f>
        <v>0</v>
      </c>
      <c r="O174" s="78">
        <f>IFERROR(VLOOKUP($C174,'FS_연결(분기누적)'!$A:$BS,O$2,FALSE),0)</f>
        <v>0</v>
      </c>
      <c r="P174" s="89">
        <f>IFERROR(VLOOKUP($C174,'FS_연결(분기누적)'!$A:$BS,P$2,FALSE),0)</f>
        <v>0</v>
      </c>
      <c r="Q174" s="78" t="e">
        <f>SUM(Q170:Q173)</f>
        <v>#DIV/0!</v>
      </c>
      <c r="R174" s="78" t="e">
        <f>SUM(R170:R173)</f>
        <v>#DIV/0!</v>
      </c>
      <c r="S174" s="78" t="e">
        <f>SUM(S170:S173)</f>
        <v>#DIV/0!</v>
      </c>
      <c r="T174" s="78"/>
      <c r="U174" s="78"/>
    </row>
    <row r="175" spans="2:22" ht="12.75" customHeight="1">
      <c r="B175" s="31" t="s">
        <v>175</v>
      </c>
      <c r="C175" s="31" t="s">
        <v>174</v>
      </c>
      <c r="D175" s="57">
        <f>IFERROR(VLOOKUP($C175,FS_연결!$A:$Z,D$2,FALSE),0)</f>
        <v>0</v>
      </c>
      <c r="E175" s="57">
        <f>IFERROR(VLOOKUP($C175,FS_연결!$A:$Z,E$2,FALSE),0)</f>
        <v>0</v>
      </c>
      <c r="F175" s="57">
        <f>IFERROR(VLOOKUP($C175,FS_연결!$A:$Z,F$2,FALSE),0)</f>
        <v>0</v>
      </c>
      <c r="G175" s="57">
        <f>IFERROR(VLOOKUP($C175,FS_연결!$A:$Z,G$2,FALSE),0)</f>
        <v>0</v>
      </c>
      <c r="H175" s="57">
        <f>IFERROR(VLOOKUP($C175,FS_연결!$A:$Z,H$2,FALSE),0)</f>
        <v>0</v>
      </c>
      <c r="I175" s="57">
        <f>IFERROR(VLOOKUP($C175,FS_연결!$A:$Z,I$2,FALSE),0)</f>
        <v>0</v>
      </c>
      <c r="J175" s="57">
        <f>IFERROR(VLOOKUP($C175,FS_연결!$A:$Z,J$2,FALSE),0)</f>
        <v>0</v>
      </c>
      <c r="K175" s="57">
        <f>IFERROR(VLOOKUP($C175,FS_연결!$A:$Z,K$2,FALSE),0)</f>
        <v>0</v>
      </c>
      <c r="L175" s="57">
        <f>IFERROR(VLOOKUP($C175,FS_연결!$A:$Z,L$2,FALSE),0)</f>
        <v>0</v>
      </c>
      <c r="M175" s="59">
        <f>IFERROR(VLOOKUP($C175,FS_연결!$A:$AL,M$2,FALSE),0)</f>
        <v>0</v>
      </c>
      <c r="N175" s="59">
        <f>IFERROR(VLOOKUP($C175,FS_연결!$A:$AL,N$2,FALSE),0)</f>
        <v>0</v>
      </c>
      <c r="O175" s="59">
        <f>IFERROR(VLOOKUP($C175,'FS_연결(분기누적)'!$A:$BS,O$2,FALSE),0)</f>
        <v>0</v>
      </c>
      <c r="P175" s="58">
        <f>IFERROR(VLOOKUP($C175,'FS_연결(분기누적)'!$A:$BS,P$2,FALSE),0)</f>
        <v>0</v>
      </c>
      <c r="Q175" s="57">
        <f>-Q148</f>
        <v>0</v>
      </c>
      <c r="R175" s="57">
        <f>-R148</f>
        <v>0</v>
      </c>
      <c r="S175" s="57">
        <f>-S148</f>
        <v>0</v>
      </c>
      <c r="T175" s="57"/>
      <c r="U175" s="57"/>
    </row>
    <row r="176" spans="2:22" s="91" customFormat="1" ht="12.75" customHeight="1">
      <c r="B176" s="91" t="s">
        <v>173</v>
      </c>
      <c r="C176" s="97" t="s">
        <v>171</v>
      </c>
      <c r="D176" s="95">
        <f t="shared" ref="D176:P176" si="75">SUM(D177:D179)</f>
        <v>0</v>
      </c>
      <c r="E176" s="95">
        <f t="shared" si="75"/>
        <v>0</v>
      </c>
      <c r="F176" s="95">
        <f t="shared" si="75"/>
        <v>0</v>
      </c>
      <c r="G176" s="95">
        <f t="shared" si="75"/>
        <v>0</v>
      </c>
      <c r="H176" s="95">
        <f t="shared" si="75"/>
        <v>0</v>
      </c>
      <c r="I176" s="95">
        <f t="shared" si="75"/>
        <v>0</v>
      </c>
      <c r="J176" s="95">
        <f t="shared" si="75"/>
        <v>0</v>
      </c>
      <c r="K176" s="95">
        <f t="shared" si="75"/>
        <v>0</v>
      </c>
      <c r="L176" s="95">
        <f t="shared" si="75"/>
        <v>0</v>
      </c>
      <c r="M176" s="94">
        <f t="shared" si="75"/>
        <v>0</v>
      </c>
      <c r="N176" s="94">
        <f t="shared" si="75"/>
        <v>0</v>
      </c>
      <c r="O176" s="94">
        <f t="shared" si="75"/>
        <v>0</v>
      </c>
      <c r="P176" s="93">
        <f t="shared" si="75"/>
        <v>0</v>
      </c>
      <c r="Q176" s="95">
        <f>(Q125-N125+Q126-N126+Q127-N127+Q129-N129)</f>
        <v>0</v>
      </c>
      <c r="R176" s="95">
        <f>(R125-Q125+R126-Q126+R127-Q127+R129-Q129)</f>
        <v>0</v>
      </c>
      <c r="S176" s="95">
        <f>(S125-R125+S126-R126+S127-R127+S129-R129)</f>
        <v>0</v>
      </c>
      <c r="T176" s="95"/>
      <c r="U176" s="95"/>
      <c r="V176" s="31"/>
    </row>
    <row r="177" spans="2:22" ht="12.75" customHeight="1" outlineLevel="1">
      <c r="B177" s="31" t="s">
        <v>172</v>
      </c>
      <c r="C177" s="96" t="s">
        <v>171</v>
      </c>
      <c r="D177" s="57">
        <f>IFERROR(VLOOKUP($C177,FS_연결!$A:$Z,D$2,FALSE),0)</f>
        <v>0</v>
      </c>
      <c r="E177" s="57">
        <f>IFERROR(VLOOKUP($C177,FS_연결!$A:$Z,E$2,FALSE),0)</f>
        <v>0</v>
      </c>
      <c r="F177" s="57">
        <f>IFERROR(VLOOKUP($C177,FS_연결!$A:$Z,F$2,FALSE),0)</f>
        <v>0</v>
      </c>
      <c r="G177" s="57">
        <f>IFERROR(VLOOKUP($C177,FS_연결!$A:$Z,G$2,FALSE),0)</f>
        <v>0</v>
      </c>
      <c r="H177" s="57">
        <f>IFERROR(VLOOKUP($C177,FS_연결!$A:$Z,H$2,FALSE),0)</f>
        <v>0</v>
      </c>
      <c r="I177" s="57">
        <f>IFERROR(VLOOKUP($C177,FS_연결!$A:$Z,I$2,FALSE),0)</f>
        <v>0</v>
      </c>
      <c r="J177" s="57">
        <f>IFERROR(VLOOKUP($C177,FS_연결!$A:$Z,J$2,FALSE),0)</f>
        <v>0</v>
      </c>
      <c r="K177" s="57">
        <f>IFERROR(VLOOKUP($C177,FS_연결!$A:$Z,K$2,FALSE),0)</f>
        <v>0</v>
      </c>
      <c r="L177" s="57">
        <f>IFERROR(VLOOKUP($C177,FS_연결!$A:$Z,L$2,FALSE),0)</f>
        <v>0</v>
      </c>
      <c r="M177" s="59">
        <f>IFERROR(VLOOKUP($C177,FS_연결!$A:$AL,M$2,FALSE),0)</f>
        <v>0</v>
      </c>
      <c r="N177" s="59">
        <f>IFERROR(VLOOKUP($C177,FS_연결!$A:$AL,N$2,FALSE),0)</f>
        <v>0</v>
      </c>
      <c r="O177" s="59">
        <f>IFERROR(VLOOKUP($C177,'FS_연결(분기누적)'!$A:$BS,O$2,FALSE),0)</f>
        <v>0</v>
      </c>
      <c r="P177" s="58">
        <f>IFERROR(VLOOKUP($C177,'FS_연결(분기누적)'!$A:$BS,P$2,FALSE),0)</f>
        <v>0</v>
      </c>
      <c r="Q177" s="57"/>
      <c r="R177" s="57"/>
      <c r="S177" s="57"/>
      <c r="T177" s="57"/>
      <c r="U177" s="57"/>
    </row>
    <row r="178" spans="2:22" ht="12.75" customHeight="1" outlineLevel="1">
      <c r="B178" s="31" t="s">
        <v>170</v>
      </c>
      <c r="C178" s="96" t="s">
        <v>169</v>
      </c>
      <c r="D178" s="57">
        <f>IFERROR(VLOOKUP($C178,FS_연결!$A:$Z,D$2,FALSE),0)</f>
        <v>0</v>
      </c>
      <c r="E178" s="57">
        <f>IFERROR(VLOOKUP($C178,FS_연결!$A:$Z,E$2,FALSE),0)</f>
        <v>0</v>
      </c>
      <c r="F178" s="57">
        <f>IFERROR(VLOOKUP($C178,FS_연결!$A:$Z,F$2,FALSE),0)</f>
        <v>0</v>
      </c>
      <c r="G178" s="57">
        <f>IFERROR(VLOOKUP($C178,FS_연결!$A:$Z,G$2,FALSE),0)</f>
        <v>0</v>
      </c>
      <c r="H178" s="57">
        <f>IFERROR(VLOOKUP($C178,FS_연결!$A:$Z,H$2,FALSE),0)</f>
        <v>0</v>
      </c>
      <c r="I178" s="57">
        <f>IFERROR(VLOOKUP($C178,FS_연결!$A:$Z,I$2,FALSE),0)</f>
        <v>0</v>
      </c>
      <c r="J178" s="57">
        <f>IFERROR(VLOOKUP($C178,FS_연결!$A:$Z,J$2,FALSE),0)</f>
        <v>0</v>
      </c>
      <c r="K178" s="57">
        <f>IFERROR(VLOOKUP($C178,FS_연결!$A:$Z,K$2,FALSE),0)</f>
        <v>0</v>
      </c>
      <c r="L178" s="57">
        <f>IFERROR(VLOOKUP($C178,FS_연결!$A:$Z,L$2,FALSE),0)</f>
        <v>0</v>
      </c>
      <c r="M178" s="59">
        <f>IFERROR(VLOOKUP($C178,FS_연결!$A:$AL,M$2,FALSE),0)</f>
        <v>0</v>
      </c>
      <c r="N178" s="59">
        <f>IFERROR(VLOOKUP($C178,FS_연결!$A:$AL,N$2,FALSE),0)</f>
        <v>0</v>
      </c>
      <c r="O178" s="59">
        <f>IFERROR(VLOOKUP($C178,'FS_연결(분기누적)'!$A:$BS,O$2,FALSE),0)</f>
        <v>0</v>
      </c>
      <c r="P178" s="58">
        <f>IFERROR(VLOOKUP($C178,'FS_연결(분기누적)'!$A:$BS,P$2,FALSE),0)</f>
        <v>0</v>
      </c>
      <c r="Q178" s="57"/>
      <c r="R178" s="57"/>
      <c r="S178" s="57"/>
      <c r="T178" s="57"/>
      <c r="U178" s="57"/>
    </row>
    <row r="179" spans="2:22" ht="12.75" customHeight="1" outlineLevel="1">
      <c r="B179" s="31" t="s">
        <v>168</v>
      </c>
      <c r="C179" s="96" t="s">
        <v>167</v>
      </c>
      <c r="D179" s="57">
        <f>IFERROR(VLOOKUP($C179,FS_연결!$A:$Z,D$2,FALSE),0)</f>
        <v>0</v>
      </c>
      <c r="E179" s="57">
        <f>IFERROR(VLOOKUP($C179,FS_연결!$A:$Z,E$2,FALSE),0)</f>
        <v>0</v>
      </c>
      <c r="F179" s="57">
        <f>IFERROR(VLOOKUP($C179,FS_연결!$A:$Z,F$2,FALSE),0)</f>
        <v>0</v>
      </c>
      <c r="G179" s="57">
        <f>IFERROR(VLOOKUP($C179,FS_연결!$A:$Z,G$2,FALSE),0)</f>
        <v>0</v>
      </c>
      <c r="H179" s="57">
        <f>IFERROR(VLOOKUP($C179,FS_연결!$A:$Z,H$2,FALSE),0)</f>
        <v>0</v>
      </c>
      <c r="I179" s="57">
        <f>IFERROR(VLOOKUP($C179,FS_연결!$A:$Z,I$2,FALSE),0)</f>
        <v>0</v>
      </c>
      <c r="J179" s="57">
        <f>IFERROR(VLOOKUP($C179,FS_연결!$A:$Z,J$2,FALSE),0)</f>
        <v>0</v>
      </c>
      <c r="K179" s="57">
        <f>IFERROR(VLOOKUP($C179,FS_연결!$A:$Z,K$2,FALSE),0)</f>
        <v>0</v>
      </c>
      <c r="L179" s="57">
        <f>IFERROR(VLOOKUP($C179,FS_연결!$A:$Z,L$2,FALSE),0)</f>
        <v>0</v>
      </c>
      <c r="M179" s="59">
        <f>IFERROR(VLOOKUP($C179,FS_연결!$A:$AL,M$2,FALSE),0)</f>
        <v>0</v>
      </c>
      <c r="N179" s="59">
        <f>IFERROR(VLOOKUP($C179,FS_연결!$A:$AL,N$2,FALSE),0)</f>
        <v>0</v>
      </c>
      <c r="O179" s="59">
        <f>IFERROR(VLOOKUP($C179,'FS_연결(분기누적)'!$A:$BS,O$2,FALSE),0)</f>
        <v>0</v>
      </c>
      <c r="P179" s="58">
        <f>IFERROR(VLOOKUP($C179,'FS_연결(분기누적)'!$A:$BS,P$2,FALSE),0)</f>
        <v>0</v>
      </c>
      <c r="Q179" s="57"/>
      <c r="R179" s="57"/>
      <c r="S179" s="57"/>
      <c r="T179" s="57"/>
      <c r="U179" s="57"/>
    </row>
    <row r="180" spans="2:22" s="91" customFormat="1" ht="12.75" customHeight="1">
      <c r="B180" s="91" t="s">
        <v>166</v>
      </c>
      <c r="C180" s="91" t="s">
        <v>49</v>
      </c>
      <c r="D180" s="95">
        <f t="shared" ref="D180:P180" si="76">SUM(D181:D196)</f>
        <v>0</v>
      </c>
      <c r="E180" s="95">
        <f t="shared" si="76"/>
        <v>0</v>
      </c>
      <c r="F180" s="95">
        <f t="shared" si="76"/>
        <v>0</v>
      </c>
      <c r="G180" s="95">
        <f t="shared" si="76"/>
        <v>0</v>
      </c>
      <c r="H180" s="95">
        <f t="shared" si="76"/>
        <v>0</v>
      </c>
      <c r="I180" s="95">
        <f t="shared" si="76"/>
        <v>0</v>
      </c>
      <c r="J180" s="95">
        <f t="shared" si="76"/>
        <v>0</v>
      </c>
      <c r="K180" s="95">
        <f t="shared" si="76"/>
        <v>0</v>
      </c>
      <c r="L180" s="95">
        <f t="shared" si="76"/>
        <v>0</v>
      </c>
      <c r="M180" s="94">
        <f t="shared" si="76"/>
        <v>0</v>
      </c>
      <c r="N180" s="94">
        <f t="shared" si="76"/>
        <v>0</v>
      </c>
      <c r="O180" s="94">
        <f t="shared" si="76"/>
        <v>0</v>
      </c>
      <c r="P180" s="93">
        <f t="shared" si="76"/>
        <v>0</v>
      </c>
      <c r="Q180" s="92">
        <f>SUM(Q181:Q197)</f>
        <v>200</v>
      </c>
      <c r="R180" s="92">
        <f>SUM(R181:R197)</f>
        <v>0</v>
      </c>
      <c r="S180" s="92">
        <f>SUM(S181:S197)</f>
        <v>0</v>
      </c>
      <c r="T180" s="92"/>
      <c r="U180" s="92"/>
      <c r="V180" s="31" t="s">
        <v>165</v>
      </c>
    </row>
    <row r="181" spans="2:22" ht="12.75" customHeight="1" outlineLevel="1">
      <c r="B181" s="31" t="s">
        <v>164</v>
      </c>
      <c r="C181" s="31" t="s">
        <v>163</v>
      </c>
      <c r="D181" s="57">
        <f>IFERROR(VLOOKUP($C181,FS_연결!$A:$Z,D$2,FALSE),0)</f>
        <v>0</v>
      </c>
      <c r="E181" s="57">
        <f>IFERROR(VLOOKUP($C181,FS_연결!$A:$Z,E$2,FALSE),0)</f>
        <v>0</v>
      </c>
      <c r="F181" s="57">
        <f>IFERROR(VLOOKUP($C181,FS_연결!$A:$Z,F$2,FALSE),0)</f>
        <v>0</v>
      </c>
      <c r="G181" s="57">
        <f>IFERROR(VLOOKUP($C181,FS_연결!$A:$Z,G$2,FALSE),0)</f>
        <v>0</v>
      </c>
      <c r="H181" s="57">
        <f>IFERROR(VLOOKUP($C181,FS_연결!$A:$Z,H$2,FALSE),0)</f>
        <v>0</v>
      </c>
      <c r="I181" s="57">
        <f>IFERROR(VLOOKUP($C181,FS_연결!$A:$Z,I$2,FALSE),0)</f>
        <v>0</v>
      </c>
      <c r="J181" s="57">
        <f>IFERROR(VLOOKUP($C181,FS_연결!$A:$Z,J$2,FALSE),0)</f>
        <v>0</v>
      </c>
      <c r="K181" s="57">
        <f>IFERROR(VLOOKUP($C181,FS_연결!$A:$Z,K$2,FALSE),0)</f>
        <v>0</v>
      </c>
      <c r="L181" s="57">
        <f>IFERROR(VLOOKUP($C181,FS_연결!$A:$Z,L$2,FALSE),0)</f>
        <v>0</v>
      </c>
      <c r="M181" s="59">
        <f>IFERROR(VLOOKUP($C181,FS_연결!$A:$AL,M$2,FALSE),0)</f>
        <v>0</v>
      </c>
      <c r="N181" s="59">
        <f>IFERROR(VLOOKUP($C181,FS_연결!$A:$AL,N$2,FALSE),0)</f>
        <v>0</v>
      </c>
      <c r="O181" s="59">
        <f>IFERROR(VLOOKUP($C181,'FS_연결(분기누적)'!$A:$BS,O$2,FALSE),0)</f>
        <v>0</v>
      </c>
      <c r="P181" s="58">
        <f>IFERROR(VLOOKUP($C181,'FS_연결(분기누적)'!$A:$BS,P$2,FALSE),0)</f>
        <v>0</v>
      </c>
      <c r="Q181" s="57"/>
      <c r="R181" s="57"/>
      <c r="S181" s="57"/>
      <c r="T181" s="57"/>
      <c r="U181" s="57"/>
    </row>
    <row r="182" spans="2:22" ht="12.75" customHeight="1" outlineLevel="1">
      <c r="B182" s="31" t="s">
        <v>162</v>
      </c>
      <c r="C182" s="31" t="s">
        <v>161</v>
      </c>
      <c r="D182" s="57">
        <f>IFERROR(VLOOKUP($C182,FS_연결!$A:$Z,D$2,FALSE),0)</f>
        <v>0</v>
      </c>
      <c r="E182" s="57">
        <f>IFERROR(VLOOKUP($C182,FS_연결!$A:$Z,E$2,FALSE),0)</f>
        <v>0</v>
      </c>
      <c r="F182" s="57">
        <f>IFERROR(VLOOKUP($C182,FS_연결!$A:$Z,F$2,FALSE),0)</f>
        <v>0</v>
      </c>
      <c r="G182" s="57">
        <f>IFERROR(VLOOKUP($C182,FS_연결!$A:$Z,G$2,FALSE),0)</f>
        <v>0</v>
      </c>
      <c r="H182" s="57">
        <f>IFERROR(VLOOKUP($C182,FS_연결!$A:$Z,H$2,FALSE),0)</f>
        <v>0</v>
      </c>
      <c r="I182" s="57">
        <f>IFERROR(VLOOKUP($C182,FS_연결!$A:$Z,I$2,FALSE),0)</f>
        <v>0</v>
      </c>
      <c r="J182" s="57">
        <f>IFERROR(VLOOKUP($C182,FS_연결!$A:$Z,J$2,FALSE),0)</f>
        <v>0</v>
      </c>
      <c r="K182" s="57">
        <f>IFERROR(VLOOKUP($C182,FS_연결!$A:$Z,K$2,FALSE),0)</f>
        <v>0</v>
      </c>
      <c r="L182" s="57">
        <f>IFERROR(VLOOKUP($C182,FS_연결!$A:$Z,L$2,FALSE),0)</f>
        <v>0</v>
      </c>
      <c r="M182" s="59">
        <f>IFERROR(VLOOKUP($C182,FS_연결!$A:$AL,M$2,FALSE),0)</f>
        <v>0</v>
      </c>
      <c r="N182" s="59">
        <f>IFERROR(VLOOKUP($C182,FS_연결!$A:$AL,N$2,FALSE),0)</f>
        <v>0</v>
      </c>
      <c r="O182" s="59">
        <f>IFERROR(VLOOKUP($C182,'FS_연결(분기누적)'!$A:$BS,O$2,FALSE),0)</f>
        <v>0</v>
      </c>
      <c r="P182" s="58">
        <f>IFERROR(VLOOKUP($C182,'FS_연결(분기누적)'!$A:$BS,P$2,FALSE),0)</f>
        <v>0</v>
      </c>
      <c r="Q182" s="57"/>
      <c r="R182" s="57"/>
      <c r="S182" s="57"/>
      <c r="T182" s="57"/>
      <c r="U182" s="57"/>
    </row>
    <row r="183" spans="2:22" ht="12.75" customHeight="1" outlineLevel="1">
      <c r="B183" s="31" t="s">
        <v>160</v>
      </c>
      <c r="C183" s="31" t="s">
        <v>159</v>
      </c>
      <c r="D183" s="57">
        <f>IFERROR(VLOOKUP($C183,FS_연결!$A:$Z,D$2,FALSE),0)</f>
        <v>0</v>
      </c>
      <c r="E183" s="57">
        <f>IFERROR(VLOOKUP($C183,FS_연결!$A:$Z,E$2,FALSE),0)</f>
        <v>0</v>
      </c>
      <c r="F183" s="57">
        <f>IFERROR(VLOOKUP($C183,FS_연결!$A:$Z,F$2,FALSE),0)</f>
        <v>0</v>
      </c>
      <c r="G183" s="57">
        <f>IFERROR(VLOOKUP($C183,FS_연결!$A:$Z,G$2,FALSE),0)</f>
        <v>0</v>
      </c>
      <c r="H183" s="57">
        <f>IFERROR(VLOOKUP($C183,FS_연결!$A:$Z,H$2,FALSE),0)</f>
        <v>0</v>
      </c>
      <c r="I183" s="57">
        <f>IFERROR(VLOOKUP($C183,FS_연결!$A:$Z,I$2,FALSE),0)</f>
        <v>0</v>
      </c>
      <c r="J183" s="57">
        <f>IFERROR(VLOOKUP($C183,FS_연결!$A:$Z,J$2,FALSE),0)</f>
        <v>0</v>
      </c>
      <c r="K183" s="57">
        <f>IFERROR(VLOOKUP($C183,FS_연결!$A:$Z,K$2,FALSE),0)</f>
        <v>0</v>
      </c>
      <c r="L183" s="57">
        <f>IFERROR(VLOOKUP($C183,FS_연결!$A:$Z,L$2,FALSE),0)</f>
        <v>0</v>
      </c>
      <c r="M183" s="59">
        <f>IFERROR(VLOOKUP($C183,FS_연결!$A:$AL,M$2,FALSE),0)</f>
        <v>0</v>
      </c>
      <c r="N183" s="59">
        <f>IFERROR(VLOOKUP($C183,FS_연결!$A:$AL,N$2,FALSE),0)</f>
        <v>0</v>
      </c>
      <c r="O183" s="59">
        <f>IFERROR(VLOOKUP($C183,'FS_연결(분기누적)'!$A:$BS,O$2,FALSE),0)</f>
        <v>0</v>
      </c>
      <c r="P183" s="58">
        <f>IFERROR(VLOOKUP($C183,'FS_연결(분기누적)'!$A:$BS,P$2,FALSE),0)</f>
        <v>0</v>
      </c>
      <c r="Q183" s="57"/>
      <c r="R183" s="57"/>
      <c r="S183" s="57"/>
      <c r="T183" s="57"/>
      <c r="U183" s="57"/>
    </row>
    <row r="184" spans="2:22" ht="12.75" customHeight="1" outlineLevel="1">
      <c r="B184" s="31" t="s">
        <v>158</v>
      </c>
      <c r="C184" s="31" t="s">
        <v>157</v>
      </c>
      <c r="D184" s="57">
        <f>IFERROR(VLOOKUP($C184,FS_연결!$A:$Z,D$2,FALSE),0)</f>
        <v>0</v>
      </c>
      <c r="E184" s="57">
        <f>IFERROR(VLOOKUP($C184,FS_연결!$A:$Z,E$2,FALSE),0)</f>
        <v>0</v>
      </c>
      <c r="F184" s="57">
        <f>IFERROR(VLOOKUP($C184,FS_연결!$A:$Z,F$2,FALSE),0)</f>
        <v>0</v>
      </c>
      <c r="G184" s="57">
        <f>IFERROR(VLOOKUP($C184,FS_연결!$A:$Z,G$2,FALSE),0)</f>
        <v>0</v>
      </c>
      <c r="H184" s="57">
        <f>IFERROR(VLOOKUP($C184,FS_연결!$A:$Z,H$2,FALSE),0)</f>
        <v>0</v>
      </c>
      <c r="I184" s="57">
        <f>IFERROR(VLOOKUP($C184,FS_연결!$A:$Z,I$2,FALSE),0)</f>
        <v>0</v>
      </c>
      <c r="J184" s="57">
        <f>IFERROR(VLOOKUP($C184,FS_연결!$A:$Z,J$2,FALSE),0)</f>
        <v>0</v>
      </c>
      <c r="K184" s="57">
        <f>IFERROR(VLOOKUP($C184,FS_연결!$A:$Z,K$2,FALSE),0)</f>
        <v>0</v>
      </c>
      <c r="L184" s="57">
        <f>IFERROR(VLOOKUP($C184,FS_연결!$A:$Z,L$2,FALSE),0)</f>
        <v>0</v>
      </c>
      <c r="M184" s="59">
        <f>IFERROR(VLOOKUP($C184,FS_연결!$A:$AL,M$2,FALSE),0)</f>
        <v>0</v>
      </c>
      <c r="N184" s="59">
        <f>IFERROR(VLOOKUP($C184,FS_연결!$A:$AL,N$2,FALSE),0)</f>
        <v>0</v>
      </c>
      <c r="O184" s="59">
        <f>IFERROR(VLOOKUP($C184,'FS_연결(분기누적)'!$A:$BS,O$2,FALSE),0)</f>
        <v>0</v>
      </c>
      <c r="P184" s="58">
        <f>IFERROR(VLOOKUP($C184,'FS_연결(분기누적)'!$A:$BS,P$2,FALSE),0)</f>
        <v>0</v>
      </c>
      <c r="Q184" s="57"/>
      <c r="R184" s="57"/>
      <c r="S184" s="57"/>
      <c r="T184" s="57"/>
      <c r="U184" s="57"/>
    </row>
    <row r="185" spans="2:22" ht="12.75" customHeight="1" outlineLevel="1">
      <c r="B185" s="31" t="s">
        <v>156</v>
      </c>
      <c r="C185" s="31" t="s">
        <v>155</v>
      </c>
      <c r="D185" s="57">
        <f>IFERROR(VLOOKUP($C185,FS_연결!$A:$Z,D$2,FALSE),0)</f>
        <v>0</v>
      </c>
      <c r="E185" s="57">
        <f>IFERROR(VLOOKUP($C185,FS_연결!$A:$Z,E$2,FALSE),0)</f>
        <v>0</v>
      </c>
      <c r="F185" s="57">
        <f>IFERROR(VLOOKUP($C185,FS_연결!$A:$Z,F$2,FALSE),0)</f>
        <v>0</v>
      </c>
      <c r="G185" s="57">
        <f>IFERROR(VLOOKUP($C185,FS_연결!$A:$Z,G$2,FALSE),0)</f>
        <v>0</v>
      </c>
      <c r="H185" s="57">
        <f>IFERROR(VLOOKUP($C185,FS_연결!$A:$Z,H$2,FALSE),0)</f>
        <v>0</v>
      </c>
      <c r="I185" s="57">
        <f>IFERROR(VLOOKUP($C185,FS_연결!$A:$Z,I$2,FALSE),0)</f>
        <v>0</v>
      </c>
      <c r="J185" s="57">
        <f>IFERROR(VLOOKUP($C185,FS_연결!$A:$Z,J$2,FALSE),0)</f>
        <v>0</v>
      </c>
      <c r="K185" s="57">
        <f>IFERROR(VLOOKUP($C185,FS_연결!$A:$Z,K$2,FALSE),0)</f>
        <v>0</v>
      </c>
      <c r="L185" s="57">
        <f>IFERROR(VLOOKUP($C185,FS_연결!$A:$Z,L$2,FALSE),0)</f>
        <v>0</v>
      </c>
      <c r="M185" s="59">
        <f>IFERROR(VLOOKUP($C185,FS_연결!$A:$AL,M$2,FALSE),0)</f>
        <v>0</v>
      </c>
      <c r="N185" s="59">
        <f>IFERROR(VLOOKUP($C185,FS_연결!$A:$AL,N$2,FALSE),0)</f>
        <v>0</v>
      </c>
      <c r="O185" s="59">
        <f>IFERROR(VLOOKUP($C185,'FS_연결(분기누적)'!$A:$BS,O$2,FALSE),0)</f>
        <v>0</v>
      </c>
      <c r="P185" s="58">
        <f>IFERROR(VLOOKUP($C185,'FS_연결(분기누적)'!$A:$BS,P$2,FALSE),0)</f>
        <v>0</v>
      </c>
      <c r="Q185" s="57">
        <v>200</v>
      </c>
      <c r="R185" s="57"/>
      <c r="S185" s="57"/>
      <c r="T185" s="57"/>
      <c r="U185" s="57"/>
    </row>
    <row r="186" spans="2:22" ht="12.75" customHeight="1" outlineLevel="1">
      <c r="B186" s="31" t="s">
        <v>154</v>
      </c>
      <c r="C186" s="31" t="s">
        <v>153</v>
      </c>
      <c r="D186" s="57">
        <f>IFERROR(VLOOKUP($C186,FS_연결!$A:$Z,D$2,FALSE),0)</f>
        <v>0</v>
      </c>
      <c r="E186" s="57">
        <f>IFERROR(VLOOKUP($C186,FS_연결!$A:$Z,E$2,FALSE),0)</f>
        <v>0</v>
      </c>
      <c r="F186" s="57">
        <f>IFERROR(VLOOKUP($C186,FS_연결!$A:$Z,F$2,FALSE),0)</f>
        <v>0</v>
      </c>
      <c r="G186" s="57">
        <f>IFERROR(VLOOKUP($C186,FS_연결!$A:$Z,G$2,FALSE),0)</f>
        <v>0</v>
      </c>
      <c r="H186" s="57">
        <f>IFERROR(VLOOKUP($C186,FS_연결!$A:$Z,H$2,FALSE),0)</f>
        <v>0</v>
      </c>
      <c r="I186" s="57">
        <f>IFERROR(VLOOKUP($C186,FS_연결!$A:$Z,I$2,FALSE),0)</f>
        <v>0</v>
      </c>
      <c r="J186" s="57">
        <f>IFERROR(VLOOKUP($C186,FS_연결!$A:$Z,J$2,FALSE),0)</f>
        <v>0</v>
      </c>
      <c r="K186" s="57">
        <f>IFERROR(VLOOKUP($C186,FS_연결!$A:$Z,K$2,FALSE),0)</f>
        <v>0</v>
      </c>
      <c r="L186" s="57">
        <f>IFERROR(VLOOKUP($C186,FS_연결!$A:$Z,L$2,FALSE),0)</f>
        <v>0</v>
      </c>
      <c r="M186" s="59">
        <f>IFERROR(VLOOKUP($C186,FS_연결!$A:$AL,M$2,FALSE),0)</f>
        <v>0</v>
      </c>
      <c r="N186" s="59">
        <f>IFERROR(VLOOKUP($C186,FS_연결!$A:$AL,N$2,FALSE),0)</f>
        <v>0</v>
      </c>
      <c r="O186" s="59">
        <f>IFERROR(VLOOKUP($C186,'FS_연결(분기누적)'!$A:$BS,O$2,FALSE),0)</f>
        <v>0</v>
      </c>
      <c r="P186" s="58">
        <f>IFERROR(VLOOKUP($C186,'FS_연결(분기누적)'!$A:$BS,P$2,FALSE),0)</f>
        <v>0</v>
      </c>
      <c r="Q186" s="57"/>
      <c r="R186" s="57"/>
      <c r="S186" s="57"/>
      <c r="T186" s="57"/>
      <c r="U186" s="57"/>
    </row>
    <row r="187" spans="2:22" ht="12.75" customHeight="1" outlineLevel="1">
      <c r="B187" s="31" t="s">
        <v>152</v>
      </c>
      <c r="C187" s="31" t="s">
        <v>151</v>
      </c>
      <c r="D187" s="57"/>
      <c r="E187" s="57"/>
      <c r="F187" s="57"/>
      <c r="G187" s="57"/>
      <c r="H187" s="57"/>
      <c r="I187" s="57">
        <f>IFERROR(VLOOKUP($C187,FS_연결!$A:$Z,I$2,FALSE),0)</f>
        <v>0</v>
      </c>
      <c r="J187" s="57">
        <f>IFERROR(VLOOKUP($C187,FS_연결!$A:$Z,J$2,FALSE),0)</f>
        <v>0</v>
      </c>
      <c r="K187" s="57">
        <f>IFERROR(VLOOKUP($C187,FS_연결!$A:$Z,K$2,FALSE),0)</f>
        <v>0</v>
      </c>
      <c r="L187" s="57">
        <f>IFERROR(VLOOKUP($C187,FS_연결!$A:$Z,L$2,FALSE),0)</f>
        <v>0</v>
      </c>
      <c r="M187" s="59">
        <f>IFERROR(VLOOKUP($C187,FS_연결!$A:$AL,M$2,FALSE),0)</f>
        <v>0</v>
      </c>
      <c r="N187" s="59">
        <f>IFERROR(VLOOKUP($C187,FS_연결!$A:$AL,N$2,FALSE),0)</f>
        <v>0</v>
      </c>
      <c r="O187" s="59">
        <f>IFERROR(VLOOKUP($C187,'FS_연결(분기누적)'!$A:$BS,O$2,FALSE),0)</f>
        <v>0</v>
      </c>
      <c r="P187" s="58">
        <f>IFERROR(VLOOKUP($C187,'FS_연결(분기누적)'!$A:$BS,P$2,FALSE),0)</f>
        <v>0</v>
      </c>
      <c r="Q187" s="57"/>
      <c r="R187" s="57"/>
      <c r="S187" s="57"/>
      <c r="T187" s="57"/>
      <c r="U187" s="57"/>
    </row>
    <row r="188" spans="2:22" ht="12.75" customHeight="1" outlineLevel="1">
      <c r="B188" s="31" t="s">
        <v>150</v>
      </c>
      <c r="C188" s="31" t="s">
        <v>149</v>
      </c>
      <c r="D188" s="57">
        <f>IFERROR(VLOOKUP($C188,FS_연결!$A:$Z,D$2,FALSE),0)</f>
        <v>0</v>
      </c>
      <c r="E188" s="57">
        <f>IFERROR(VLOOKUP($C188,FS_연결!$A:$Z,E$2,FALSE),0)</f>
        <v>0</v>
      </c>
      <c r="F188" s="57">
        <f>IFERROR(VLOOKUP($C188,FS_연결!$A:$Z,F$2,FALSE),0)</f>
        <v>0</v>
      </c>
      <c r="G188" s="57">
        <f>IFERROR(VLOOKUP($C188,FS_연결!$A:$Z,G$2,FALSE),0)</f>
        <v>0</v>
      </c>
      <c r="H188" s="57">
        <f>IFERROR(VLOOKUP($C188,FS_연결!$A:$Z,H$2,FALSE),0)</f>
        <v>0</v>
      </c>
      <c r="I188" s="57">
        <f>IFERROR(VLOOKUP($C188,FS_연결!$A:$Z,I$2,FALSE),0)</f>
        <v>0</v>
      </c>
      <c r="J188" s="57">
        <f>IFERROR(VLOOKUP($C188,FS_연결!$A:$Z,J$2,FALSE),0)</f>
        <v>0</v>
      </c>
      <c r="K188" s="57">
        <f>IFERROR(VLOOKUP($C188,FS_연결!$A:$Z,K$2,FALSE),0)</f>
        <v>0</v>
      </c>
      <c r="L188" s="57">
        <f>IFERROR(VLOOKUP($C188,FS_연결!$A:$Z,L$2,FALSE),0)</f>
        <v>0</v>
      </c>
      <c r="M188" s="59">
        <f>IFERROR(VLOOKUP($C188,FS_연결!$A:$AL,M$2,FALSE),0)</f>
        <v>0</v>
      </c>
      <c r="N188" s="59">
        <f>IFERROR(VLOOKUP($C188,FS_연결!$A:$AL,N$2,FALSE),0)</f>
        <v>0</v>
      </c>
      <c r="O188" s="59">
        <f>IFERROR(VLOOKUP($C188,'FS_연결(분기누적)'!$A:$BS,O$2,FALSE),0)</f>
        <v>0</v>
      </c>
      <c r="P188" s="58">
        <f>IFERROR(VLOOKUP($C188,'FS_연결(분기누적)'!$A:$BS,P$2,FALSE),0)</f>
        <v>0</v>
      </c>
      <c r="Q188" s="57"/>
      <c r="R188" s="57"/>
      <c r="S188" s="57"/>
      <c r="T188" s="57"/>
      <c r="U188" s="57"/>
    </row>
    <row r="189" spans="2:22" ht="12.75" customHeight="1" outlineLevel="1">
      <c r="B189" s="31" t="s">
        <v>148</v>
      </c>
      <c r="C189" s="31" t="s">
        <v>147</v>
      </c>
      <c r="D189" s="57">
        <f>(IFERROR(VLOOKUP($C189,FS_연결!$A:$Z,D$2,FALSE),0))*-1</f>
        <v>0</v>
      </c>
      <c r="E189" s="57">
        <f>(IFERROR(VLOOKUP($C189,FS_연결!$A:$Z,E$2,FALSE),0))*-1</f>
        <v>0</v>
      </c>
      <c r="F189" s="57">
        <f>(IFERROR(VLOOKUP($C189,FS_연결!$A:$Z,F$2,FALSE),0))*-1</f>
        <v>0</v>
      </c>
      <c r="G189" s="57">
        <f>(IFERROR(VLOOKUP($C189,FS_연결!$A:$Z,G$2,FALSE),0))*-1</f>
        <v>0</v>
      </c>
      <c r="H189" s="57">
        <f>(IFERROR(VLOOKUP($C189,FS_연결!$A:$Z,H$2,FALSE),0))*-1</f>
        <v>0</v>
      </c>
      <c r="I189" s="57">
        <f>(IFERROR(VLOOKUP($C189,FS_연결!$A:$Z,I$2,FALSE),0))*-1</f>
        <v>0</v>
      </c>
      <c r="J189" s="57">
        <f>(IFERROR(VLOOKUP($C189,FS_연결!$A:$Z,J$2,FALSE),0))*-1</f>
        <v>0</v>
      </c>
      <c r="K189" s="57">
        <f>(IFERROR(VLOOKUP($C189,FS_연결!$A:$Z,K$2,FALSE),0))*-1</f>
        <v>0</v>
      </c>
      <c r="L189" s="57">
        <f>(IFERROR(VLOOKUP($C189,FS_연결!$A:$Z,L$2,FALSE),0))*-1</f>
        <v>0</v>
      </c>
      <c r="M189" s="59">
        <f>(IFERROR(VLOOKUP($C189,FS_연결!$A:$AL,M$2,FALSE),0))*-1</f>
        <v>0</v>
      </c>
      <c r="N189" s="59">
        <f>(IFERROR(VLOOKUP($C189,FS_연결!$A:$AL,N$2,FALSE),0))*-1</f>
        <v>0</v>
      </c>
      <c r="O189" s="59">
        <f>(IFERROR(VLOOKUP($C189,'FS_연결(분기누적)'!$A:$BS,O$2,FALSE),0))*-1</f>
        <v>0</v>
      </c>
      <c r="P189" s="58">
        <f>(IFERROR(VLOOKUP($C189,'FS_연결(분기누적)'!$A:$BS,P$2,FALSE),0))*-1</f>
        <v>0</v>
      </c>
      <c r="Q189" s="57"/>
      <c r="R189" s="57"/>
      <c r="S189" s="57"/>
      <c r="T189" s="57"/>
      <c r="U189" s="57"/>
    </row>
    <row r="190" spans="2:22" ht="12.75" customHeight="1" outlineLevel="1">
      <c r="B190" s="31" t="s">
        <v>146</v>
      </c>
      <c r="C190" s="31" t="s">
        <v>145</v>
      </c>
      <c r="D190" s="57">
        <f>(IFERROR(VLOOKUP($C190,FS_연결!$A:$Z,D$2,FALSE),0))*-1</f>
        <v>0</v>
      </c>
      <c r="E190" s="57">
        <f>(IFERROR(VLOOKUP($C190,FS_연결!$A:$Z,E$2,FALSE),0))*-1</f>
        <v>0</v>
      </c>
      <c r="F190" s="57">
        <f>(IFERROR(VLOOKUP($C190,FS_연결!$A:$Z,F$2,FALSE),0))*-1</f>
        <v>0</v>
      </c>
      <c r="G190" s="57">
        <f>(IFERROR(VLOOKUP($C190,FS_연결!$A:$Z,G$2,FALSE),0))*-1</f>
        <v>0</v>
      </c>
      <c r="H190" s="57">
        <f>(IFERROR(VLOOKUP($C190,FS_연결!$A:$Z,H$2,FALSE),0))*-1</f>
        <v>0</v>
      </c>
      <c r="I190" s="57">
        <f>(IFERROR(VLOOKUP($C190,FS_연결!$A:$Z,I$2,FALSE),0))*-1</f>
        <v>0</v>
      </c>
      <c r="J190" s="57">
        <f>(IFERROR(VLOOKUP($C190,FS_연결!$A:$Z,J$2,FALSE),0))*-1</f>
        <v>0</v>
      </c>
      <c r="K190" s="57">
        <f>(IFERROR(VLOOKUP($C190,FS_연결!$A:$Z,K$2,FALSE),0))*-1</f>
        <v>0</v>
      </c>
      <c r="L190" s="57">
        <f>(IFERROR(VLOOKUP($C190,FS_연결!$A:$Z,L$2,FALSE),0))*-1</f>
        <v>0</v>
      </c>
      <c r="M190" s="59">
        <f>(IFERROR(VLOOKUP($C190,FS_연결!$A:$AL,M$2,FALSE),0))*-1</f>
        <v>0</v>
      </c>
      <c r="N190" s="59">
        <f>(IFERROR(VLOOKUP($C190,FS_연결!$A:$AL,N$2,FALSE),0))*-1</f>
        <v>0</v>
      </c>
      <c r="O190" s="59">
        <f>(IFERROR(VLOOKUP($C190,'FS_연결(분기누적)'!$A:$BS,O$2,FALSE),0))*-1</f>
        <v>0</v>
      </c>
      <c r="P190" s="58">
        <f>(IFERROR(VLOOKUP($C190,'FS_연결(분기누적)'!$A:$BS,P$2,FALSE),0))*-1</f>
        <v>0</v>
      </c>
      <c r="Q190" s="57"/>
      <c r="R190" s="57"/>
      <c r="S190" s="57"/>
      <c r="T190" s="57"/>
      <c r="U190" s="57"/>
    </row>
    <row r="191" spans="2:22" ht="12.75" customHeight="1" outlineLevel="1">
      <c r="B191" s="31" t="s">
        <v>144</v>
      </c>
      <c r="C191" s="31" t="s">
        <v>143</v>
      </c>
      <c r="D191" s="57">
        <f>(IFERROR(VLOOKUP($C191,FS_연결!$A:$Z,D$2,FALSE),0))*-1</f>
        <v>0</v>
      </c>
      <c r="E191" s="57">
        <f>(IFERROR(VLOOKUP($C191,FS_연결!$A:$Z,E$2,FALSE),0))*-1</f>
        <v>0</v>
      </c>
      <c r="F191" s="57">
        <f>(IFERROR(VLOOKUP($C191,FS_연결!$A:$Z,F$2,FALSE),0))*-1</f>
        <v>0</v>
      </c>
      <c r="G191" s="57">
        <f>(IFERROR(VLOOKUP($C191,FS_연결!$A:$Z,G$2,FALSE),0))*-1</f>
        <v>0</v>
      </c>
      <c r="H191" s="57">
        <f>(IFERROR(VLOOKUP($C191,FS_연결!$A:$Z,H$2,FALSE),0))*-1</f>
        <v>0</v>
      </c>
      <c r="I191" s="57">
        <f>(IFERROR(VLOOKUP($C191,FS_연결!$A:$Z,I$2,FALSE),0))*-1</f>
        <v>0</v>
      </c>
      <c r="J191" s="57">
        <f>(IFERROR(VLOOKUP($C191,FS_연결!$A:$Z,J$2,FALSE),0))*-1</f>
        <v>0</v>
      </c>
      <c r="K191" s="57">
        <f>(IFERROR(VLOOKUP($C191,FS_연결!$A:$Z,K$2,FALSE),0))*-1</f>
        <v>0</v>
      </c>
      <c r="L191" s="57">
        <f>(IFERROR(VLOOKUP($C191,FS_연결!$A:$Z,L$2,FALSE),0))*-1</f>
        <v>0</v>
      </c>
      <c r="M191" s="59">
        <f>(IFERROR(VLOOKUP($C191,FS_연결!$A:$AL,M$2,FALSE),0))*-1</f>
        <v>0</v>
      </c>
      <c r="N191" s="59">
        <f>(IFERROR(VLOOKUP($C191,FS_연결!$A:$AL,N$2,FALSE),0))*-1</f>
        <v>0</v>
      </c>
      <c r="O191" s="59">
        <f>(IFERROR(VLOOKUP($C191,'FS_연결(분기누적)'!$A:$BS,O$2,FALSE),0))*-1</f>
        <v>0</v>
      </c>
      <c r="P191" s="58">
        <f>(IFERROR(VLOOKUP($C191,'FS_연결(분기누적)'!$A:$BS,P$2,FALSE),0))*-1</f>
        <v>0</v>
      </c>
      <c r="Q191" s="57"/>
      <c r="R191" s="57"/>
      <c r="S191" s="57"/>
      <c r="T191" s="57"/>
      <c r="U191" s="57"/>
      <c r="V191" s="57"/>
    </row>
    <row r="192" spans="2:22" ht="12.75" customHeight="1" outlineLevel="1">
      <c r="B192" s="31" t="s">
        <v>142</v>
      </c>
      <c r="C192" s="31" t="s">
        <v>141</v>
      </c>
      <c r="D192" s="57">
        <f>(IFERROR(VLOOKUP($C192,FS_연결!$A:$Z,D$2,FALSE),0))*-1</f>
        <v>0</v>
      </c>
      <c r="E192" s="57">
        <f>(IFERROR(VLOOKUP($C192,FS_연결!$A:$Z,E$2,FALSE),0))*-1</f>
        <v>0</v>
      </c>
      <c r="F192" s="57">
        <f>(IFERROR(VLOOKUP($C192,FS_연결!$A:$Z,F$2,FALSE),0))*-1</f>
        <v>0</v>
      </c>
      <c r="G192" s="57">
        <f>(IFERROR(VLOOKUP($C192,FS_연결!$A:$Z,G$2,FALSE),0))*-1</f>
        <v>0</v>
      </c>
      <c r="H192" s="57">
        <f>(IFERROR(VLOOKUP($C192,FS_연결!$A:$Z,H$2,FALSE),0))*-1</f>
        <v>0</v>
      </c>
      <c r="I192" s="57">
        <f>(IFERROR(VLOOKUP($C192,FS_연결!$A:$Z,I$2,FALSE),0))*-1</f>
        <v>0</v>
      </c>
      <c r="J192" s="57">
        <f>(IFERROR(VLOOKUP($C192,FS_연결!$A:$Z,J$2,FALSE),0))*-1</f>
        <v>0</v>
      </c>
      <c r="K192" s="57">
        <f>(IFERROR(VLOOKUP($C192,FS_연결!$A:$Z,K$2,FALSE),0))*-1</f>
        <v>0</v>
      </c>
      <c r="L192" s="57">
        <f>(IFERROR(VLOOKUP($C192,FS_연결!$A:$Z,L$2,FALSE),0))*-1</f>
        <v>0</v>
      </c>
      <c r="M192" s="59">
        <f>(IFERROR(VLOOKUP($C192,FS_연결!$A:$AL,M$2,FALSE),0))*-1</f>
        <v>0</v>
      </c>
      <c r="N192" s="59">
        <f>(IFERROR(VLOOKUP($C192,FS_연결!$A:$AL,N$2,FALSE),0))*-1</f>
        <v>0</v>
      </c>
      <c r="O192" s="59">
        <f>(IFERROR(VLOOKUP($C192,'FS_연결(분기누적)'!$A:$BS,O$2,FALSE),0))*-1</f>
        <v>0</v>
      </c>
      <c r="P192" s="58">
        <f>(IFERROR(VLOOKUP($C192,'FS_연결(분기누적)'!$A:$BS,P$2,FALSE),0))*-1</f>
        <v>0</v>
      </c>
      <c r="Q192" s="57"/>
      <c r="R192" s="57"/>
      <c r="S192" s="57"/>
      <c r="T192" s="57"/>
      <c r="U192" s="57"/>
    </row>
    <row r="193" spans="2:22" ht="12.75" customHeight="1" outlineLevel="1">
      <c r="B193" s="31" t="s">
        <v>140</v>
      </c>
      <c r="C193" s="31" t="s">
        <v>139</v>
      </c>
      <c r="D193" s="57">
        <f>(IFERROR(VLOOKUP($C193,FS_연결!$A:$Z,D$2,FALSE),0))*-1</f>
        <v>0</v>
      </c>
      <c r="E193" s="57">
        <f>(IFERROR(VLOOKUP($C193,FS_연결!$A:$Z,E$2,FALSE),0))*-1</f>
        <v>0</v>
      </c>
      <c r="F193" s="57">
        <f>(IFERROR(VLOOKUP($C193,FS_연결!$A:$Z,F$2,FALSE),0))*-1</f>
        <v>0</v>
      </c>
      <c r="G193" s="57">
        <f>(IFERROR(VLOOKUP($C193,FS_연결!$A:$Z,G$2,FALSE),0))*-1</f>
        <v>0</v>
      </c>
      <c r="H193" s="57">
        <f>(IFERROR(VLOOKUP($C193,FS_연결!$A:$Z,H$2,FALSE),0))*-1</f>
        <v>0</v>
      </c>
      <c r="I193" s="57">
        <f>(IFERROR(VLOOKUP($C193,FS_연결!$A:$Z,I$2,FALSE),0))*-1</f>
        <v>0</v>
      </c>
      <c r="J193" s="57">
        <f>(IFERROR(VLOOKUP($C193,FS_연결!$A:$Z,J$2,FALSE),0))*-1</f>
        <v>0</v>
      </c>
      <c r="K193" s="57">
        <f>(IFERROR(VLOOKUP($C193,FS_연결!$A:$Z,K$2,FALSE),0))*-1</f>
        <v>0</v>
      </c>
      <c r="L193" s="57">
        <f>(IFERROR(VLOOKUP($C193,FS_연결!$A:$Z,L$2,FALSE),0))*-1</f>
        <v>0</v>
      </c>
      <c r="M193" s="59">
        <f>(IFERROR(VLOOKUP($C193,FS_연결!$A:$AL,M$2,FALSE),0))*-1</f>
        <v>0</v>
      </c>
      <c r="N193" s="59">
        <f>(IFERROR(VLOOKUP($C193,FS_연결!$A:$AL,N$2,FALSE),0))*-1</f>
        <v>0</v>
      </c>
      <c r="O193" s="59">
        <f>(IFERROR(VLOOKUP($C193,'FS_연결(분기누적)'!$A:$BS,O$2,FALSE),0))*-1</f>
        <v>0</v>
      </c>
      <c r="P193" s="58">
        <f>(IFERROR(VLOOKUP($C193,'FS_연결(분기누적)'!$A:$BS,P$2,FALSE),0))*-1</f>
        <v>0</v>
      </c>
      <c r="Q193" s="57"/>
      <c r="R193" s="57"/>
      <c r="S193" s="57"/>
      <c r="T193" s="57"/>
      <c r="U193" s="57"/>
    </row>
    <row r="194" spans="2:22" ht="12.75" customHeight="1" outlineLevel="1">
      <c r="B194" s="31" t="s">
        <v>138</v>
      </c>
      <c r="C194" s="31" t="s">
        <v>137</v>
      </c>
      <c r="D194" s="57">
        <f>(IFERROR(VLOOKUP($C194,FS_연결!$A:$Z,D$2,FALSE),0))*-1</f>
        <v>0</v>
      </c>
      <c r="E194" s="57">
        <f>(IFERROR(VLOOKUP($C194,FS_연결!$A:$Z,E$2,FALSE),0))*-1</f>
        <v>0</v>
      </c>
      <c r="F194" s="57">
        <f>(IFERROR(VLOOKUP($C194,FS_연결!$A:$Z,F$2,FALSE),0))*-1</f>
        <v>0</v>
      </c>
      <c r="G194" s="57">
        <f>(IFERROR(VLOOKUP($C194,FS_연결!$A:$Z,G$2,FALSE),0))*-1</f>
        <v>0</v>
      </c>
      <c r="H194" s="57">
        <f>(IFERROR(VLOOKUP($C194,FS_연결!$A:$Z,H$2,FALSE),0))*-1</f>
        <v>0</v>
      </c>
      <c r="I194" s="57">
        <f>(IFERROR(VLOOKUP($C194,FS_연결!$A:$Z,I$2,FALSE),0))*-1</f>
        <v>0</v>
      </c>
      <c r="J194" s="57">
        <f>(IFERROR(VLOOKUP($C194,FS_연결!$A:$Z,J$2,FALSE),0))*-1</f>
        <v>0</v>
      </c>
      <c r="K194" s="57">
        <f>(IFERROR(VLOOKUP($C194,FS_연결!$A:$Z,K$2,FALSE),0))*-1</f>
        <v>0</v>
      </c>
      <c r="L194" s="57">
        <f>(IFERROR(VLOOKUP($C194,FS_연결!$A:$Z,L$2,FALSE),0))*-1</f>
        <v>0</v>
      </c>
      <c r="M194" s="59">
        <f>(IFERROR(VLOOKUP($C194,FS_연결!$A:$AL,M$2,FALSE),0))*-1</f>
        <v>0</v>
      </c>
      <c r="N194" s="59">
        <f>(IFERROR(VLOOKUP($C194,FS_연결!$A:$AL,N$2,FALSE),0))*-1</f>
        <v>0</v>
      </c>
      <c r="O194" s="59">
        <f>(IFERROR(VLOOKUP($C194,'FS_연결(분기누적)'!$A:$BS,O$2,FALSE),0))*-1</f>
        <v>0</v>
      </c>
      <c r="P194" s="58">
        <f>(IFERROR(VLOOKUP($C194,'FS_연결(분기누적)'!$A:$BS,P$2,FALSE),0))*-1</f>
        <v>0</v>
      </c>
      <c r="Q194" s="57"/>
      <c r="R194" s="57"/>
      <c r="S194" s="57"/>
      <c r="T194" s="57"/>
      <c r="U194" s="57"/>
    </row>
    <row r="195" spans="2:22" ht="12.75" customHeight="1" outlineLevel="1">
      <c r="B195" s="31" t="s">
        <v>136</v>
      </c>
      <c r="C195" s="31" t="s">
        <v>135</v>
      </c>
      <c r="D195" s="57"/>
      <c r="E195" s="57"/>
      <c r="F195" s="57"/>
      <c r="G195" s="57"/>
      <c r="H195" s="57"/>
      <c r="I195" s="57">
        <f>(IFERROR(VLOOKUP($C195,FS_연결!$A:$Z,I$2,FALSE),0))*-1</f>
        <v>0</v>
      </c>
      <c r="J195" s="57">
        <f>(IFERROR(VLOOKUP($C195,FS_연결!$A:$Z,J$2,FALSE),0))*-1</f>
        <v>0</v>
      </c>
      <c r="K195" s="57">
        <f>(IFERROR(VLOOKUP($C195,FS_연결!$A:$Z,K$2,FALSE),0))*-1</f>
        <v>0</v>
      </c>
      <c r="L195" s="57">
        <f>(IFERROR(VLOOKUP($C195,FS_연결!$A:$Z,L$2,FALSE),0))*-1</f>
        <v>0</v>
      </c>
      <c r="M195" s="59">
        <f>(IFERROR(VLOOKUP($C195,FS_연결!$A:$AL,M$2,FALSE),0))*-1</f>
        <v>0</v>
      </c>
      <c r="N195" s="59">
        <f>(IFERROR(VLOOKUP($C195,FS_연결!$A:$AL,N$2,FALSE),0))*-1</f>
        <v>0</v>
      </c>
      <c r="O195" s="59">
        <f>(IFERROR(VLOOKUP($C195,'FS_연결(분기누적)'!$A:$BS,O$2,FALSE),0))*-1</f>
        <v>0</v>
      </c>
      <c r="P195" s="58">
        <f>(IFERROR(VLOOKUP($C195,'FS_연결(분기누적)'!$A:$BS,P$2,FALSE),0))*-1</f>
        <v>0</v>
      </c>
      <c r="Q195" s="57"/>
      <c r="R195" s="57"/>
      <c r="S195" s="57"/>
      <c r="T195" s="57"/>
      <c r="U195" s="57"/>
    </row>
    <row r="196" spans="2:22" ht="12.75" customHeight="1" outlineLevel="1">
      <c r="B196" s="31" t="s">
        <v>134</v>
      </c>
      <c r="C196" s="31" t="s">
        <v>133</v>
      </c>
      <c r="D196" s="57">
        <f>(IFERROR(VLOOKUP($C196,FS_연결!$A:$Z,D$2,FALSE),0))*-1</f>
        <v>0</v>
      </c>
      <c r="E196" s="57">
        <f>(IFERROR(VLOOKUP($C196,FS_연결!$A:$Z,E$2,FALSE),0))*-1</f>
        <v>0</v>
      </c>
      <c r="F196" s="57">
        <f>(IFERROR(VLOOKUP($C196,FS_연결!$A:$Z,F$2,FALSE),0))*-1</f>
        <v>0</v>
      </c>
      <c r="G196" s="57">
        <f>(IFERROR(VLOOKUP($C196,FS_연결!$A:$Z,G$2,FALSE),0))*-1</f>
        <v>0</v>
      </c>
      <c r="H196" s="57">
        <f>(IFERROR(VLOOKUP($C196,FS_연결!$A:$Z,H$2,FALSE),0))*-1</f>
        <v>0</v>
      </c>
      <c r="I196" s="57">
        <f>(IFERROR(VLOOKUP($C196,FS_연결!$A:$Z,I$2,FALSE),0))*-1</f>
        <v>0</v>
      </c>
      <c r="J196" s="57">
        <f>(IFERROR(VLOOKUP($C196,FS_연결!$A:$Z,J$2,FALSE),0))*-1</f>
        <v>0</v>
      </c>
      <c r="K196" s="57">
        <f>(IFERROR(VLOOKUP($C196,FS_연결!$A:$Z,K$2,FALSE),0))*-1</f>
        <v>0</v>
      </c>
      <c r="L196" s="57">
        <f>(IFERROR(VLOOKUP($C196,FS_연결!$A:$Z,L$2,FALSE),0))*-1</f>
        <v>0</v>
      </c>
      <c r="M196" s="59">
        <f>(IFERROR(VLOOKUP($C196,FS_연결!$A:$AL,M$2,FALSE),0))*-1</f>
        <v>0</v>
      </c>
      <c r="N196" s="59">
        <f>(IFERROR(VLOOKUP($C196,FS_연결!$A:$AL,N$2,FALSE),0))*-1</f>
        <v>0</v>
      </c>
      <c r="O196" s="59">
        <f>(IFERROR(VLOOKUP($C196,'FS_연결(분기누적)'!$A:$BS,O$2,FALSE),0))*-1</f>
        <v>0</v>
      </c>
      <c r="P196" s="58">
        <f>(IFERROR(VLOOKUP($C196,'FS_연결(분기누적)'!$A:$BS,P$2,FALSE),0))*-1</f>
        <v>0</v>
      </c>
      <c r="Q196" s="57"/>
      <c r="R196" s="57"/>
      <c r="S196" s="57"/>
      <c r="T196" s="57"/>
      <c r="U196" s="57"/>
    </row>
    <row r="197" spans="2:22" ht="12.75" customHeight="1">
      <c r="B197" s="31" t="s">
        <v>132</v>
      </c>
      <c r="C197" s="31" t="s">
        <v>49</v>
      </c>
      <c r="D197" s="57">
        <f t="shared" ref="D197:P197" si="77">D198-D175-D176-D180</f>
        <v>0</v>
      </c>
      <c r="E197" s="57">
        <f t="shared" si="77"/>
        <v>0</v>
      </c>
      <c r="F197" s="57">
        <f t="shared" si="77"/>
        <v>0</v>
      </c>
      <c r="G197" s="57">
        <f t="shared" si="77"/>
        <v>0</v>
      </c>
      <c r="H197" s="57">
        <f t="shared" si="77"/>
        <v>0</v>
      </c>
      <c r="I197" s="57">
        <f t="shared" si="77"/>
        <v>0</v>
      </c>
      <c r="J197" s="57">
        <f t="shared" si="77"/>
        <v>0</v>
      </c>
      <c r="K197" s="57">
        <f t="shared" si="77"/>
        <v>0</v>
      </c>
      <c r="L197" s="57">
        <f t="shared" si="77"/>
        <v>0</v>
      </c>
      <c r="M197" s="59">
        <f t="shared" si="77"/>
        <v>0</v>
      </c>
      <c r="N197" s="59">
        <f t="shared" si="77"/>
        <v>0</v>
      </c>
      <c r="O197" s="59">
        <f t="shared" si="77"/>
        <v>0</v>
      </c>
      <c r="P197" s="58">
        <f t="shared" si="77"/>
        <v>0</v>
      </c>
      <c r="Q197" s="90"/>
      <c r="R197" s="90"/>
      <c r="S197" s="90"/>
      <c r="T197" s="90"/>
      <c r="U197" s="90"/>
    </row>
    <row r="198" spans="2:22" ht="12.75" customHeight="1">
      <c r="B198" s="80" t="s">
        <v>131</v>
      </c>
      <c r="C198" s="80" t="s">
        <v>130</v>
      </c>
      <c r="D198" s="78">
        <f>IFERROR(VLOOKUP($C198,FS_연결!$A:$Z,D$2,FALSE),0)</f>
        <v>0</v>
      </c>
      <c r="E198" s="78">
        <f>IFERROR(VLOOKUP($C198,FS_연결!$A:$Z,E$2,FALSE),0)</f>
        <v>0</v>
      </c>
      <c r="F198" s="78">
        <f>IFERROR(VLOOKUP($C198,FS_연결!$A:$Z,F$2,FALSE),0)</f>
        <v>0</v>
      </c>
      <c r="G198" s="78">
        <f>IFERROR(VLOOKUP($C198,FS_연결!$A:$Z,G$2,FALSE),0)</f>
        <v>0</v>
      </c>
      <c r="H198" s="78">
        <f>IFERROR(VLOOKUP($C198,FS_연결!$A:$Z,H$2,FALSE),0)</f>
        <v>0</v>
      </c>
      <c r="I198" s="78">
        <f>IFERROR(VLOOKUP($C198,FS_연결!$A:$Z,I$2,FALSE),0)</f>
        <v>0</v>
      </c>
      <c r="J198" s="78">
        <f>IFERROR(VLOOKUP($C198,FS_연결!$A:$Z,J$2,FALSE),0)</f>
        <v>0</v>
      </c>
      <c r="K198" s="78">
        <f>IFERROR(VLOOKUP($C198,FS_연결!$A:$Z,K$2,FALSE),0)</f>
        <v>0</v>
      </c>
      <c r="L198" s="78">
        <f>IFERROR(VLOOKUP($C198,FS_연결!$A:$Z,L$2,FALSE),0)</f>
        <v>0</v>
      </c>
      <c r="M198" s="78">
        <f>IFERROR(VLOOKUP($C198,FS_연결!$A:$AL,M$2,FALSE),0)</f>
        <v>0</v>
      </c>
      <c r="N198" s="78">
        <f>IFERROR(VLOOKUP($C198,FS_연결!$A:$AL,N$2,FALSE),0)</f>
        <v>0</v>
      </c>
      <c r="O198" s="78">
        <f>IFERROR(VLOOKUP($C198,'FS_연결(분기누적)'!$A:$BS,O$2,FALSE),0)</f>
        <v>0</v>
      </c>
      <c r="P198" s="89">
        <f>IFERROR(VLOOKUP($C198,'FS_연결(분기누적)'!$A:$BS,P$2,FALSE),0)</f>
        <v>0</v>
      </c>
      <c r="Q198" s="78">
        <f>Q175+Q176+Q180+Q197</f>
        <v>200</v>
      </c>
      <c r="R198" s="78">
        <f>R175+R176+R180+R197</f>
        <v>0</v>
      </c>
      <c r="S198" s="78">
        <f>S175+S176+S180+S197</f>
        <v>0</v>
      </c>
      <c r="T198" s="78"/>
      <c r="U198" s="78"/>
    </row>
    <row r="199" spans="2:22" ht="12.75" customHeight="1">
      <c r="B199" s="31" t="s">
        <v>129</v>
      </c>
      <c r="C199" s="31" t="s">
        <v>128</v>
      </c>
      <c r="D199" s="57">
        <f>IFERROR(VLOOKUP($C199,FS_연결!$A:$Z,D$2,FALSE),0)</f>
        <v>0</v>
      </c>
      <c r="E199" s="57">
        <f>IFERROR(VLOOKUP($C199,FS_연결!$A:$Z,E$2,FALSE),0)</f>
        <v>0</v>
      </c>
      <c r="F199" s="57">
        <f>IFERROR(VLOOKUP($C199,FS_연결!$A:$Z,F$2,FALSE),0)</f>
        <v>0</v>
      </c>
      <c r="G199" s="57">
        <f>IFERROR(VLOOKUP($C199,FS_연결!$A:$Z,G$2,FALSE),0)</f>
        <v>0</v>
      </c>
      <c r="H199" s="57">
        <f>IFERROR(VLOOKUP($C199,FS_연결!$A:$Z,H$2,FALSE),0)</f>
        <v>0</v>
      </c>
      <c r="I199" s="57">
        <f>IFERROR(VLOOKUP($C199,FS_연결!$A:$Z,I$2,FALSE),0)</f>
        <v>0</v>
      </c>
      <c r="J199" s="57">
        <f>IFERROR(VLOOKUP($C199,FS_연결!$A:$Z,J$2,FALSE),0)</f>
        <v>0</v>
      </c>
      <c r="K199" s="57">
        <f>IFERROR(VLOOKUP($C199,FS_연결!$A:$Z,K$2,FALSE),0)</f>
        <v>0</v>
      </c>
      <c r="L199" s="57">
        <f>IFERROR(VLOOKUP($C199,FS_연결!$A:$Z,L$2,FALSE),0)</f>
        <v>0</v>
      </c>
      <c r="M199" s="59">
        <f>IFERROR(VLOOKUP($C199,FS_연결!$A:$AL,M$2,FALSE),0)</f>
        <v>0</v>
      </c>
      <c r="N199" s="59">
        <f>IFERROR(VLOOKUP($C199,FS_연결!$A:$AL,N$2,FALSE),0)</f>
        <v>0</v>
      </c>
      <c r="O199" s="59">
        <f>IFERROR(VLOOKUP($C199,'FS_연결(분기누적)'!$A:$BS,O$2,FALSE),0)</f>
        <v>0</v>
      </c>
      <c r="P199" s="58">
        <f>IFERROR(VLOOKUP($C199,'FS_연결(분기누적)'!$A:$BS,P$2,FALSE),0)</f>
        <v>0</v>
      </c>
      <c r="Q199" s="57"/>
      <c r="R199" s="57"/>
      <c r="S199" s="57"/>
      <c r="T199" s="57"/>
      <c r="U199" s="57"/>
    </row>
    <row r="200" spans="2:22" ht="12.75" customHeight="1">
      <c r="B200" s="31" t="s">
        <v>127</v>
      </c>
      <c r="C200" s="31" t="s">
        <v>126</v>
      </c>
      <c r="D200" s="57">
        <f>IFERROR(VLOOKUP($C200,FS_연결!$A:$Z,D$2,FALSE),0)</f>
        <v>0</v>
      </c>
      <c r="E200" s="57">
        <f>IFERROR(VLOOKUP($C200,FS_연결!$A:$Z,E$2,FALSE),0)</f>
        <v>0</v>
      </c>
      <c r="F200" s="57">
        <f>IFERROR(VLOOKUP($C200,FS_연결!$A:$Z,F$2,FALSE),0)</f>
        <v>0</v>
      </c>
      <c r="G200" s="57">
        <f>IFERROR(VLOOKUP($C200,FS_연결!$A:$Z,G$2,FALSE),0)</f>
        <v>0</v>
      </c>
      <c r="H200" s="57">
        <f>IFERROR(VLOOKUP($C200,FS_연결!$A:$Z,H$2,FALSE),0)</f>
        <v>0</v>
      </c>
      <c r="I200" s="57">
        <f>IFERROR(VLOOKUP($C200,FS_연결!$A:$Z,I$2,FALSE),0)</f>
        <v>0</v>
      </c>
      <c r="J200" s="57">
        <f>IFERROR(VLOOKUP($C200,FS_연결!$A:$Z,J$2,FALSE),0)</f>
        <v>0</v>
      </c>
      <c r="K200" s="57">
        <f>IFERROR(VLOOKUP($C200,FS_연결!$A:$Z,K$2,FALSE),0)</f>
        <v>0</v>
      </c>
      <c r="L200" s="57">
        <f>IFERROR(VLOOKUP($C200,FS_연결!$A:$Z,L$2,FALSE),0)</f>
        <v>0</v>
      </c>
      <c r="M200" s="61">
        <f>IFERROR(VLOOKUP($C200,FS_연결!$A:$AL,M$2,FALSE),0)</f>
        <v>0</v>
      </c>
      <c r="N200" s="61">
        <f>IFERROR(VLOOKUP($C200,FS_연결!$A:$AL,N$2,FALSE),0)</f>
        <v>0</v>
      </c>
      <c r="O200" s="61">
        <f>IFERROR(VLOOKUP($C200,'FS_연결(분기누적)'!$A:$BS,O$2,FALSE),0)</f>
        <v>0</v>
      </c>
      <c r="P200" s="60">
        <f>IFERROR(VLOOKUP($C200,'FS_연결(분기누적)'!$A:$BS,P$2,FALSE),0)</f>
        <v>0</v>
      </c>
      <c r="Q200" s="57"/>
      <c r="R200" s="57"/>
      <c r="S200" s="57"/>
      <c r="T200" s="57"/>
      <c r="U200" s="57"/>
    </row>
    <row r="201" spans="2:22" ht="12.75" customHeight="1">
      <c r="B201" s="31" t="s">
        <v>125</v>
      </c>
      <c r="C201" s="31" t="s">
        <v>124</v>
      </c>
      <c r="D201" s="57">
        <f>IFERROR(VLOOKUP($C201,FS_연결!$A:$Z,D$2,FALSE),0)</f>
        <v>0</v>
      </c>
      <c r="E201" s="57">
        <f>IFERROR(VLOOKUP($C201,FS_연결!$A:$Z,E$2,FALSE),0)</f>
        <v>0</v>
      </c>
      <c r="F201" s="57">
        <f>IFERROR(VLOOKUP($C201,FS_연결!$A:$Z,F$2,FALSE),0)</f>
        <v>0</v>
      </c>
      <c r="G201" s="57">
        <f>IFERROR(VLOOKUP($C201,FS_연결!$A:$Z,G$2,FALSE),0)</f>
        <v>0</v>
      </c>
      <c r="H201" s="57">
        <f>IFERROR(VLOOKUP($C201,FS_연결!$A:$Z,H$2,FALSE),0)</f>
        <v>0</v>
      </c>
      <c r="I201" s="57">
        <f>IFERROR(VLOOKUP($C201,FS_연결!$A:$Z,I$2,FALSE),0)</f>
        <v>0</v>
      </c>
      <c r="J201" s="57">
        <f>IFERROR(VLOOKUP($C201,FS_연결!$A:$Z,J$2,FALSE),0)</f>
        <v>0</v>
      </c>
      <c r="K201" s="57">
        <f>IFERROR(VLOOKUP($C201,FS_연결!$A:$Z,K$2,FALSE),0)</f>
        <v>0</v>
      </c>
      <c r="L201" s="57">
        <f>IFERROR(VLOOKUP($C201,FS_연결!$A:$Z,L$2,FALSE),0)</f>
        <v>0</v>
      </c>
      <c r="M201" s="61">
        <f>IFERROR(VLOOKUP($C201,FS_연결!$A:$AL,M$2,FALSE),0)</f>
        <v>0</v>
      </c>
      <c r="N201" s="61">
        <f>IFERROR(VLOOKUP($C201,FS_연결!$A:$AL,N$2,FALSE),0)</f>
        <v>0</v>
      </c>
      <c r="O201" s="61">
        <f>IFERROR(VLOOKUP($C201,'FS_연결(분기누적)'!$A:$BS,O$2,FALSE),0)</f>
        <v>0</v>
      </c>
      <c r="P201" s="60">
        <f>IFERROR(VLOOKUP($C201,'FS_연결(분기누적)'!$A:$BS,P$2,FALSE),0)</f>
        <v>0</v>
      </c>
      <c r="Q201" s="57"/>
      <c r="R201" s="57"/>
      <c r="S201" s="57"/>
      <c r="T201" s="57"/>
      <c r="U201" s="57"/>
    </row>
    <row r="202" spans="2:22" ht="12.75" customHeight="1">
      <c r="B202" s="31" t="s">
        <v>123</v>
      </c>
      <c r="C202" s="31" t="s">
        <v>49</v>
      </c>
      <c r="D202" s="57">
        <f t="shared" ref="D202:S202" si="78">D169+D174+D198+D199+D200+D201</f>
        <v>0</v>
      </c>
      <c r="E202" s="57">
        <f t="shared" si="78"/>
        <v>0</v>
      </c>
      <c r="F202" s="57">
        <f t="shared" si="78"/>
        <v>0</v>
      </c>
      <c r="G202" s="57">
        <f t="shared" si="78"/>
        <v>0</v>
      </c>
      <c r="H202" s="57">
        <f t="shared" si="78"/>
        <v>0</v>
      </c>
      <c r="I202" s="57">
        <f t="shared" si="78"/>
        <v>0</v>
      </c>
      <c r="J202" s="57">
        <f t="shared" si="78"/>
        <v>0</v>
      </c>
      <c r="K202" s="57">
        <f t="shared" si="78"/>
        <v>0</v>
      </c>
      <c r="L202" s="57">
        <f t="shared" si="78"/>
        <v>0</v>
      </c>
      <c r="M202" s="61">
        <f t="shared" si="78"/>
        <v>0</v>
      </c>
      <c r="N202" s="61">
        <f t="shared" si="78"/>
        <v>0</v>
      </c>
      <c r="O202" s="61">
        <f t="shared" si="78"/>
        <v>0</v>
      </c>
      <c r="P202" s="60">
        <f t="shared" si="78"/>
        <v>0</v>
      </c>
      <c r="Q202" s="57" t="e">
        <f t="shared" si="78"/>
        <v>#DIV/0!</v>
      </c>
      <c r="R202" s="57" t="e">
        <f t="shared" si="78"/>
        <v>#DIV/0!</v>
      </c>
      <c r="S202" s="57" t="e">
        <f t="shared" si="78"/>
        <v>#DIV/0!</v>
      </c>
      <c r="T202" s="57"/>
      <c r="U202" s="57"/>
    </row>
    <row r="203" spans="2:22" ht="12.75" customHeight="1">
      <c r="B203" s="31" t="s">
        <v>122</v>
      </c>
      <c r="C203" s="31" t="s">
        <v>121</v>
      </c>
      <c r="D203" s="57">
        <f>IFERROR(VLOOKUP($C203,FS_연결!$A:$Z,D$2,FALSE),0)</f>
        <v>0</v>
      </c>
      <c r="E203" s="57">
        <f>IFERROR(VLOOKUP($C203,FS_연결!$A:$Z,E$2,FALSE),0)</f>
        <v>0</v>
      </c>
      <c r="F203" s="57">
        <f>IFERROR(VLOOKUP($C203,FS_연결!$A:$Z,F$2,FALSE),0)</f>
        <v>0</v>
      </c>
      <c r="G203" s="57">
        <f>IFERROR(VLOOKUP($C203,FS_연결!$A:$Z,G$2,FALSE),0)</f>
        <v>0</v>
      </c>
      <c r="H203" s="57">
        <f>IFERROR(VLOOKUP($C203,FS_연결!$A:$Z,H$2,FALSE),0)</f>
        <v>0</v>
      </c>
      <c r="I203" s="57">
        <f>IFERROR(VLOOKUP($C203,FS_연결!$A:$Z,I$2,FALSE),0)</f>
        <v>0</v>
      </c>
      <c r="J203" s="57">
        <f>IFERROR(VLOOKUP($C203,FS_연결!$A:$Z,J$2,FALSE),0)</f>
        <v>0</v>
      </c>
      <c r="K203" s="57">
        <f>IFERROR(VLOOKUP($C203,FS_연결!$A:$Z,K$2,FALSE),0)</f>
        <v>0</v>
      </c>
      <c r="L203" s="57">
        <f>IFERROR(VLOOKUP($C203,FS_연결!$A:$Z,L$2,FALSE),0)</f>
        <v>0</v>
      </c>
      <c r="M203" s="61">
        <f>IFERROR(VLOOKUP($C203,FS_연결!$A:$AL,M$2,FALSE),0)</f>
        <v>0</v>
      </c>
      <c r="N203" s="61">
        <f>IFERROR(VLOOKUP($C203,FS_연결!$A:$AL,N$2,FALSE),0)</f>
        <v>0</v>
      </c>
      <c r="O203" s="61">
        <f>IFERROR(VLOOKUP($C203,'FS_연결(분기누적)'!$A:$BS,O$2,FALSE),0)</f>
        <v>0</v>
      </c>
      <c r="P203" s="60">
        <f>IFERROR(VLOOKUP($C203,'FS_연결(분기누적)'!$A:$BS,P$2,FALSE),0)</f>
        <v>0</v>
      </c>
      <c r="Q203" s="57">
        <f>N204</f>
        <v>0</v>
      </c>
      <c r="R203" s="57" t="e">
        <f>Q204</f>
        <v>#DIV/0!</v>
      </c>
      <c r="S203" s="57" t="e">
        <f>R204</f>
        <v>#DIV/0!</v>
      </c>
      <c r="T203" s="57"/>
      <c r="U203" s="57"/>
    </row>
    <row r="204" spans="2:22" ht="12.75" customHeight="1">
      <c r="B204" s="31" t="s">
        <v>120</v>
      </c>
      <c r="C204" s="31" t="s">
        <v>119</v>
      </c>
      <c r="D204" s="57">
        <f>IFERROR(VLOOKUP($C204,FS_연결!$A:$Z,D$2,FALSE),0)</f>
        <v>0</v>
      </c>
      <c r="E204" s="57">
        <f>IFERROR(VLOOKUP($C204,FS_연결!$A:$Z,E$2,FALSE),0)</f>
        <v>0</v>
      </c>
      <c r="F204" s="57">
        <f>IFERROR(VLOOKUP($C204,FS_연결!$A:$Z,F$2,FALSE),0)</f>
        <v>0</v>
      </c>
      <c r="G204" s="57">
        <f>IFERROR(VLOOKUP($C204,FS_연결!$A:$Z,G$2,FALSE),0)</f>
        <v>0</v>
      </c>
      <c r="H204" s="57">
        <f>IFERROR(VLOOKUP($C204,FS_연결!$A:$Z,H$2,FALSE),0)</f>
        <v>0</v>
      </c>
      <c r="I204" s="57">
        <f>IFERROR(VLOOKUP($C204,FS_연결!$A:$Z,I$2,FALSE),0)</f>
        <v>0</v>
      </c>
      <c r="J204" s="57">
        <f>IFERROR(VLOOKUP($C204,FS_연결!$A:$Z,J$2,FALSE),0)</f>
        <v>0</v>
      </c>
      <c r="K204" s="57">
        <f>IFERROR(VLOOKUP($C204,FS_연결!$A:$Z,K$2,FALSE),0)</f>
        <v>0</v>
      </c>
      <c r="L204" s="57">
        <f>IFERROR(VLOOKUP($C204,FS_연결!$A:$Z,L$2,FALSE),0)</f>
        <v>0</v>
      </c>
      <c r="M204" s="61">
        <f>IFERROR(VLOOKUP($C204,FS_연결!$A:$AL,M$2,FALSE),0)</f>
        <v>0</v>
      </c>
      <c r="N204" s="61">
        <f>IFERROR(VLOOKUP($C204,FS_연결!$A:$AL,N$2,FALSE),0)</f>
        <v>0</v>
      </c>
      <c r="O204" s="61">
        <f>IFERROR(VLOOKUP($C204,'FS_연결(분기누적)'!$A:$BS,O$2,FALSE),0)</f>
        <v>0</v>
      </c>
      <c r="P204" s="60">
        <f>IFERROR(VLOOKUP($C204,'FS_연결(분기누적)'!$A:$BS,P$2,FALSE),0)</f>
        <v>0</v>
      </c>
      <c r="Q204" s="57" t="e">
        <f>SUM(Q202:Q203)</f>
        <v>#DIV/0!</v>
      </c>
      <c r="R204" s="57" t="e">
        <f>SUM(R202:R203)</f>
        <v>#DIV/0!</v>
      </c>
      <c r="S204" s="57" t="e">
        <f>SUM(S202:S203)</f>
        <v>#DIV/0!</v>
      </c>
      <c r="T204" s="57"/>
      <c r="U204" s="57"/>
    </row>
    <row r="205" spans="2:22" ht="12.75" customHeight="1">
      <c r="B205" s="31" t="s">
        <v>118</v>
      </c>
      <c r="C205" s="31" t="s">
        <v>117</v>
      </c>
      <c r="D205" s="57">
        <f>IFERROR(VLOOKUP($C205,FS_연결!$A:$Z,D$2,FALSE),0)</f>
        <v>0</v>
      </c>
      <c r="E205" s="57">
        <f>IFERROR(VLOOKUP($C205,FS_연결!$A:$Z,E$2,FALSE),0)</f>
        <v>0</v>
      </c>
      <c r="F205" s="57">
        <f>IFERROR(VLOOKUP($C205,FS_연결!$A:$Z,F$2,FALSE),0)</f>
        <v>0</v>
      </c>
      <c r="G205" s="57">
        <f>IFERROR(VLOOKUP($C205,FS_연결!$A:$Z,G$2,FALSE),0)</f>
        <v>0</v>
      </c>
      <c r="H205" s="57">
        <f>IFERROR(VLOOKUP($C205,FS_연결!$A:$Z,H$2,FALSE),0)</f>
        <v>0</v>
      </c>
      <c r="I205" s="57">
        <f>IFERROR(VLOOKUP($C205,FS_연결!$A:$Z,I$2,FALSE),0)</f>
        <v>0</v>
      </c>
      <c r="J205" s="57">
        <f>IFERROR(VLOOKUP($C205,FS_연결!$A:$Z,J$2,FALSE),0)</f>
        <v>0</v>
      </c>
      <c r="K205" s="57">
        <f>IFERROR(VLOOKUP($C205,FS_연결!$A:$Z,K$2,FALSE),0)</f>
        <v>0</v>
      </c>
      <c r="L205" s="57">
        <f>IFERROR(VLOOKUP($C205,FS_연결!$A:$Z,L$2,FALSE),0)</f>
        <v>0</v>
      </c>
      <c r="M205" s="61">
        <f>IFERROR(VLOOKUP($C205,FS_연결!$A:$AL,M$2,FALSE),0)</f>
        <v>0</v>
      </c>
      <c r="N205" s="61">
        <f>IFERROR(VLOOKUP($C205,FS_연결!$A:$AL,N$2,FALSE),0)</f>
        <v>0</v>
      </c>
      <c r="O205" s="61">
        <f>IFERROR(VLOOKUP($C205,'FS_연결(분기누적)'!$A:$BS,O$2,FALSE),0)</f>
        <v>0</v>
      </c>
      <c r="P205" s="60">
        <f>IFERROR(VLOOKUP($C205,'FS_연결(분기누적)'!$A:$BS,P$2,FALSE),0)</f>
        <v>0</v>
      </c>
      <c r="Q205" s="88" t="e">
        <f>IF(Q204&lt;0,"삐뽀삐뽀","OK")</f>
        <v>#DIV/0!</v>
      </c>
      <c r="R205" s="88" t="e">
        <f>IF(R204&lt;0,"삐뽀삐뽀","OK")</f>
        <v>#DIV/0!</v>
      </c>
      <c r="S205" s="88" t="e">
        <f>IF(S204&lt;0,"삐뽀삐뽀","OK")</f>
        <v>#DIV/0!</v>
      </c>
      <c r="T205" s="88"/>
      <c r="U205" s="88"/>
      <c r="V205" s="31" t="s">
        <v>116</v>
      </c>
    </row>
    <row r="206" spans="2:22" ht="12.75" customHeight="1">
      <c r="C206" s="31" t="s">
        <v>49</v>
      </c>
      <c r="P206" s="39"/>
    </row>
    <row r="207" spans="2:22" ht="12.75" customHeight="1">
      <c r="B207" s="68" t="s">
        <v>115</v>
      </c>
      <c r="C207" s="68" t="s">
        <v>49</v>
      </c>
      <c r="D207" s="73" t="str">
        <f t="shared" ref="D207:S207" si="79">D$3</f>
        <v>2014</v>
      </c>
      <c r="E207" s="73">
        <f t="shared" si="79"/>
        <v>2015</v>
      </c>
      <c r="F207" s="73">
        <f t="shared" si="79"/>
        <v>2016</v>
      </c>
      <c r="G207" s="73">
        <f t="shared" si="79"/>
        <v>2017</v>
      </c>
      <c r="H207" s="73">
        <f t="shared" si="79"/>
        <v>2018</v>
      </c>
      <c r="I207" s="71">
        <f t="shared" si="79"/>
        <v>2019</v>
      </c>
      <c r="J207" s="71">
        <f t="shared" si="79"/>
        <v>2020</v>
      </c>
      <c r="K207" s="71">
        <f t="shared" si="79"/>
        <v>2021</v>
      </c>
      <c r="L207" s="71">
        <f t="shared" si="79"/>
        <v>2022</v>
      </c>
      <c r="M207" s="71">
        <f t="shared" si="79"/>
        <v>2023</v>
      </c>
      <c r="N207" s="71">
        <f t="shared" si="79"/>
        <v>2024</v>
      </c>
      <c r="O207" s="71" t="str">
        <f t="shared" si="79"/>
        <v>2024.2Q</v>
      </c>
      <c r="P207" s="72" t="str">
        <f t="shared" si="79"/>
        <v>2025.2Q</v>
      </c>
      <c r="Q207" s="71" t="str">
        <f t="shared" si="79"/>
        <v>2025E</v>
      </c>
      <c r="R207" s="71" t="str">
        <f t="shared" si="79"/>
        <v>2026E</v>
      </c>
      <c r="S207" s="71" t="str">
        <f t="shared" si="79"/>
        <v>2027E</v>
      </c>
      <c r="T207" s="71"/>
      <c r="U207" s="71"/>
    </row>
    <row r="208" spans="2:22" ht="12.75" customHeight="1">
      <c r="C208" s="31" t="s">
        <v>49</v>
      </c>
      <c r="P208" s="39"/>
    </row>
    <row r="209" spans="2:24" s="59" customFormat="1" ht="12.75" customHeight="1">
      <c r="B209" s="78" t="s">
        <v>114</v>
      </c>
      <c r="C209" s="78" t="s">
        <v>49</v>
      </c>
      <c r="D209" s="87">
        <f t="shared" ref="D209:P209" si="80">-D170</f>
        <v>0</v>
      </c>
      <c r="E209" s="87">
        <f t="shared" si="80"/>
        <v>0</v>
      </c>
      <c r="F209" s="87">
        <f t="shared" si="80"/>
        <v>0</v>
      </c>
      <c r="G209" s="87">
        <f t="shared" si="80"/>
        <v>0</v>
      </c>
      <c r="H209" s="87">
        <f t="shared" si="80"/>
        <v>0</v>
      </c>
      <c r="I209" s="87">
        <f t="shared" si="80"/>
        <v>0</v>
      </c>
      <c r="J209" s="87">
        <f t="shared" si="80"/>
        <v>0</v>
      </c>
      <c r="K209" s="87">
        <f t="shared" si="80"/>
        <v>0</v>
      </c>
      <c r="L209" s="87">
        <f t="shared" si="80"/>
        <v>0</v>
      </c>
      <c r="M209" s="86">
        <f t="shared" si="80"/>
        <v>0</v>
      </c>
      <c r="N209" s="86">
        <f t="shared" si="80"/>
        <v>0</v>
      </c>
      <c r="O209" s="86">
        <f t="shared" si="80"/>
        <v>0</v>
      </c>
      <c r="P209" s="85">
        <f t="shared" si="80"/>
        <v>0</v>
      </c>
      <c r="Q209" s="84" t="e">
        <f>Q210*Q22</f>
        <v>#DIV/0!</v>
      </c>
      <c r="R209" s="84" t="e">
        <f>R210*R22</f>
        <v>#DIV/0!</v>
      </c>
      <c r="S209" s="84" t="e">
        <f>S210*S22</f>
        <v>#DIV/0!</v>
      </c>
      <c r="T209" s="84"/>
      <c r="U209" s="84"/>
      <c r="V209" s="69"/>
    </row>
    <row r="210" spans="2:24" ht="12.75" customHeight="1">
      <c r="B210" s="31" t="s">
        <v>113</v>
      </c>
      <c r="C210" s="31" t="s">
        <v>49</v>
      </c>
      <c r="D210" s="47" t="e">
        <f t="shared" ref="D210:P210" si="81">D209/D22</f>
        <v>#DIV/0!</v>
      </c>
      <c r="E210" s="47" t="e">
        <f t="shared" si="81"/>
        <v>#DIV/0!</v>
      </c>
      <c r="F210" s="47" t="e">
        <f t="shared" si="81"/>
        <v>#DIV/0!</v>
      </c>
      <c r="G210" s="47" t="e">
        <f t="shared" si="81"/>
        <v>#DIV/0!</v>
      </c>
      <c r="H210" s="47" t="e">
        <f t="shared" si="81"/>
        <v>#DIV/0!</v>
      </c>
      <c r="I210" s="47" t="e">
        <f t="shared" si="81"/>
        <v>#DIV/0!</v>
      </c>
      <c r="J210" s="47" t="e">
        <f t="shared" si="81"/>
        <v>#DIV/0!</v>
      </c>
      <c r="K210" s="47" t="e">
        <f t="shared" si="81"/>
        <v>#DIV/0!</v>
      </c>
      <c r="L210" s="47" t="e">
        <f t="shared" si="81"/>
        <v>#DIV/0!</v>
      </c>
      <c r="M210" s="49" t="e">
        <f t="shared" si="81"/>
        <v>#DIV/0!</v>
      </c>
      <c r="N210" s="49" t="e">
        <f t="shared" si="81"/>
        <v>#DIV/0!</v>
      </c>
      <c r="O210" s="49" t="e">
        <f t="shared" si="81"/>
        <v>#DIV/0!</v>
      </c>
      <c r="P210" s="48" t="e">
        <f t="shared" si="81"/>
        <v>#DIV/0!</v>
      </c>
      <c r="Q210" s="70" t="e">
        <f>AVERAGE(L210:N210)</f>
        <v>#DIV/0!</v>
      </c>
      <c r="R210" s="74" t="e">
        <f>Q210</f>
        <v>#DIV/0!</v>
      </c>
      <c r="S210" s="74" t="e">
        <f>R210</f>
        <v>#DIV/0!</v>
      </c>
      <c r="T210" s="74"/>
      <c r="U210" s="74"/>
    </row>
    <row r="211" spans="2:24" ht="12.75" customHeight="1">
      <c r="B211" s="31" t="s">
        <v>112</v>
      </c>
      <c r="C211" s="31" t="s">
        <v>49</v>
      </c>
      <c r="D211" s="83">
        <f t="shared" ref="D211:P211" si="82">D154</f>
        <v>0</v>
      </c>
      <c r="E211" s="59">
        <f t="shared" si="82"/>
        <v>0</v>
      </c>
      <c r="F211" s="59">
        <f t="shared" si="82"/>
        <v>0</v>
      </c>
      <c r="G211" s="59">
        <f t="shared" si="82"/>
        <v>0</v>
      </c>
      <c r="H211" s="59">
        <f t="shared" si="82"/>
        <v>0</v>
      </c>
      <c r="I211" s="59">
        <f t="shared" si="82"/>
        <v>0</v>
      </c>
      <c r="J211" s="59">
        <f t="shared" si="82"/>
        <v>0</v>
      </c>
      <c r="K211" s="59">
        <f t="shared" si="82"/>
        <v>0</v>
      </c>
      <c r="L211" s="59">
        <f t="shared" si="82"/>
        <v>0</v>
      </c>
      <c r="M211" s="59">
        <f t="shared" si="82"/>
        <v>0</v>
      </c>
      <c r="N211" s="59">
        <f t="shared" si="82"/>
        <v>0</v>
      </c>
      <c r="O211" s="59">
        <f t="shared" si="82"/>
        <v>0</v>
      </c>
      <c r="P211" s="58">
        <f t="shared" si="82"/>
        <v>0</v>
      </c>
      <c r="Q211" s="59" t="e">
        <f>N216*Q218</f>
        <v>#DIV/0!</v>
      </c>
      <c r="R211" s="59" t="e">
        <f>Q217*Q218</f>
        <v>#DIV/0!</v>
      </c>
      <c r="S211" s="59" t="e">
        <f>R217*R218</f>
        <v>#DIV/0!</v>
      </c>
      <c r="T211" s="59"/>
      <c r="U211" s="59"/>
      <c r="X211" s="82"/>
    </row>
    <row r="212" spans="2:24" ht="12.75" customHeight="1">
      <c r="C212" s="31" t="s">
        <v>49</v>
      </c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8"/>
      <c r="Q212" s="59"/>
      <c r="R212" s="59"/>
      <c r="S212" s="59"/>
      <c r="T212" s="59"/>
      <c r="U212" s="59"/>
    </row>
    <row r="213" spans="2:24" ht="12.75" customHeight="1">
      <c r="B213" s="31" t="s">
        <v>111</v>
      </c>
      <c r="C213" s="31" t="s">
        <v>49</v>
      </c>
      <c r="D213" s="81" t="str">
        <f t="shared" ref="D213:P213" si="83">C86</f>
        <v>A110020.IC</v>
      </c>
      <c r="E213" s="57">
        <f t="shared" si="83"/>
        <v>0</v>
      </c>
      <c r="F213" s="57">
        <f t="shared" si="83"/>
        <v>0</v>
      </c>
      <c r="G213" s="57">
        <f t="shared" si="83"/>
        <v>0</v>
      </c>
      <c r="H213" s="57">
        <f t="shared" si="83"/>
        <v>0</v>
      </c>
      <c r="I213" s="57">
        <f t="shared" si="83"/>
        <v>0</v>
      </c>
      <c r="J213" s="57">
        <f t="shared" si="83"/>
        <v>0</v>
      </c>
      <c r="K213" s="57">
        <f t="shared" si="83"/>
        <v>0</v>
      </c>
      <c r="L213" s="57">
        <f t="shared" si="83"/>
        <v>0</v>
      </c>
      <c r="M213" s="61">
        <f t="shared" si="83"/>
        <v>0</v>
      </c>
      <c r="N213" s="61">
        <f t="shared" si="83"/>
        <v>0</v>
      </c>
      <c r="O213" s="61">
        <f t="shared" si="83"/>
        <v>0</v>
      </c>
      <c r="P213" s="60">
        <f t="shared" si="83"/>
        <v>0</v>
      </c>
      <c r="Q213" s="57">
        <f>N86</f>
        <v>0</v>
      </c>
      <c r="R213" s="57" t="e">
        <f>Q86</f>
        <v>#DIV/0!</v>
      </c>
      <c r="S213" s="57" t="e">
        <f>R86</f>
        <v>#DIV/0!</v>
      </c>
      <c r="T213" s="57"/>
      <c r="U213" s="57"/>
    </row>
    <row r="214" spans="2:24" ht="12.75" customHeight="1">
      <c r="B214" s="31" t="s">
        <v>110</v>
      </c>
      <c r="C214" s="31" t="s">
        <v>49</v>
      </c>
      <c r="D214" s="81">
        <f t="shared" ref="D214:S214" si="84">D209-D211</f>
        <v>0</v>
      </c>
      <c r="E214" s="57">
        <f t="shared" si="84"/>
        <v>0</v>
      </c>
      <c r="F214" s="57">
        <f t="shared" si="84"/>
        <v>0</v>
      </c>
      <c r="G214" s="57">
        <f t="shared" si="84"/>
        <v>0</v>
      </c>
      <c r="H214" s="57">
        <f t="shared" si="84"/>
        <v>0</v>
      </c>
      <c r="I214" s="57">
        <f t="shared" si="84"/>
        <v>0</v>
      </c>
      <c r="J214" s="57">
        <f t="shared" si="84"/>
        <v>0</v>
      </c>
      <c r="K214" s="57">
        <f t="shared" si="84"/>
        <v>0</v>
      </c>
      <c r="L214" s="57">
        <f t="shared" si="84"/>
        <v>0</v>
      </c>
      <c r="M214" s="61">
        <f t="shared" si="84"/>
        <v>0</v>
      </c>
      <c r="N214" s="61">
        <f t="shared" si="84"/>
        <v>0</v>
      </c>
      <c r="O214" s="61">
        <f t="shared" si="84"/>
        <v>0</v>
      </c>
      <c r="P214" s="60">
        <f t="shared" si="84"/>
        <v>0</v>
      </c>
      <c r="Q214" s="57" t="e">
        <f t="shared" si="84"/>
        <v>#DIV/0!</v>
      </c>
      <c r="R214" s="57" t="e">
        <f t="shared" si="84"/>
        <v>#DIV/0!</v>
      </c>
      <c r="S214" s="57" t="e">
        <f t="shared" si="84"/>
        <v>#DIV/0!</v>
      </c>
      <c r="T214" s="57"/>
      <c r="U214" s="57"/>
    </row>
    <row r="215" spans="2:24" ht="12.75" customHeight="1">
      <c r="B215" s="31" t="s">
        <v>109</v>
      </c>
      <c r="C215" s="31" t="s">
        <v>49</v>
      </c>
      <c r="D215" s="38" t="e">
        <f t="shared" ref="D215:P215" si="85">D216-D213-D214</f>
        <v>#VALUE!</v>
      </c>
      <c r="E215" s="57">
        <f t="shared" si="85"/>
        <v>0</v>
      </c>
      <c r="F215" s="57">
        <f t="shared" si="85"/>
        <v>0</v>
      </c>
      <c r="G215" s="57">
        <f t="shared" si="85"/>
        <v>0</v>
      </c>
      <c r="H215" s="57">
        <f t="shared" si="85"/>
        <v>0</v>
      </c>
      <c r="I215" s="57">
        <f t="shared" si="85"/>
        <v>0</v>
      </c>
      <c r="J215" s="57">
        <f t="shared" si="85"/>
        <v>0</v>
      </c>
      <c r="K215" s="57">
        <f t="shared" si="85"/>
        <v>0</v>
      </c>
      <c r="L215" s="57">
        <f t="shared" si="85"/>
        <v>0</v>
      </c>
      <c r="M215" s="59">
        <f t="shared" si="85"/>
        <v>0</v>
      </c>
      <c r="N215" s="59">
        <f t="shared" si="85"/>
        <v>0</v>
      </c>
      <c r="O215" s="59">
        <f t="shared" si="85"/>
        <v>0</v>
      </c>
      <c r="P215" s="58">
        <f t="shared" si="85"/>
        <v>0</v>
      </c>
      <c r="Q215" s="57">
        <v>0</v>
      </c>
      <c r="R215" s="57">
        <v>0</v>
      </c>
      <c r="S215" s="57">
        <v>0</v>
      </c>
      <c r="T215" s="57"/>
      <c r="U215" s="57"/>
    </row>
    <row r="216" spans="2:24" ht="12.75" customHeight="1">
      <c r="B216" s="80" t="s">
        <v>108</v>
      </c>
      <c r="C216" s="80" t="s">
        <v>49</v>
      </c>
      <c r="D216" s="79">
        <f t="shared" ref="D216:P216" si="86">D86</f>
        <v>0</v>
      </c>
      <c r="E216" s="78">
        <f t="shared" si="86"/>
        <v>0</v>
      </c>
      <c r="F216" s="78">
        <f t="shared" si="86"/>
        <v>0</v>
      </c>
      <c r="G216" s="78">
        <f t="shared" si="86"/>
        <v>0</v>
      </c>
      <c r="H216" s="78">
        <f t="shared" si="86"/>
        <v>0</v>
      </c>
      <c r="I216" s="78">
        <f t="shared" si="86"/>
        <v>0</v>
      </c>
      <c r="J216" s="78">
        <f t="shared" si="86"/>
        <v>0</v>
      </c>
      <c r="K216" s="78">
        <f t="shared" si="86"/>
        <v>0</v>
      </c>
      <c r="L216" s="78">
        <f t="shared" si="86"/>
        <v>0</v>
      </c>
      <c r="M216" s="77">
        <f t="shared" si="86"/>
        <v>0</v>
      </c>
      <c r="N216" s="77">
        <f t="shared" si="86"/>
        <v>0</v>
      </c>
      <c r="O216" s="77">
        <f t="shared" si="86"/>
        <v>0</v>
      </c>
      <c r="P216" s="76">
        <f t="shared" si="86"/>
        <v>0</v>
      </c>
      <c r="Q216" s="75" t="e">
        <f>Q213+Q214+Q215</f>
        <v>#DIV/0!</v>
      </c>
      <c r="R216" s="75" t="e">
        <f>R213+R214+R215</f>
        <v>#DIV/0!</v>
      </c>
      <c r="S216" s="75" t="e">
        <f>S213+S214+S215</f>
        <v>#DIV/0!</v>
      </c>
      <c r="T216" s="75"/>
      <c r="U216" s="75"/>
    </row>
    <row r="217" spans="2:24" ht="12.75" customHeight="1">
      <c r="B217" s="31" t="s">
        <v>107</v>
      </c>
      <c r="C217" s="31" t="s">
        <v>49</v>
      </c>
      <c r="D217" s="38" t="e">
        <f t="shared" ref="D217:O217" si="87">(D216+C216)/2</f>
        <v>#VALUE!</v>
      </c>
      <c r="E217" s="57">
        <f t="shared" si="87"/>
        <v>0</v>
      </c>
      <c r="F217" s="57">
        <f t="shared" si="87"/>
        <v>0</v>
      </c>
      <c r="G217" s="57">
        <f t="shared" si="87"/>
        <v>0</v>
      </c>
      <c r="H217" s="57">
        <f t="shared" si="87"/>
        <v>0</v>
      </c>
      <c r="I217" s="57">
        <f t="shared" si="87"/>
        <v>0</v>
      </c>
      <c r="J217" s="57">
        <f t="shared" si="87"/>
        <v>0</v>
      </c>
      <c r="K217" s="57">
        <f t="shared" si="87"/>
        <v>0</v>
      </c>
      <c r="L217" s="57">
        <f t="shared" si="87"/>
        <v>0</v>
      </c>
      <c r="M217" s="61">
        <f t="shared" si="87"/>
        <v>0</v>
      </c>
      <c r="N217" s="61">
        <f t="shared" si="87"/>
        <v>0</v>
      </c>
      <c r="O217" s="61">
        <f t="shared" si="87"/>
        <v>0</v>
      </c>
      <c r="P217" s="60">
        <f>(P216+N216)/2</f>
        <v>0</v>
      </c>
      <c r="Q217" s="57" t="e">
        <f>(Q216+N216)/2</f>
        <v>#DIV/0!</v>
      </c>
      <c r="R217" s="57" t="e">
        <f>(R216+Q216)/2</f>
        <v>#DIV/0!</v>
      </c>
      <c r="S217" s="57" t="e">
        <f>(S216+R216)/2</f>
        <v>#DIV/0!</v>
      </c>
      <c r="T217" s="57"/>
      <c r="U217" s="57"/>
    </row>
    <row r="218" spans="2:24" ht="12.75" customHeight="1">
      <c r="B218" s="31" t="s">
        <v>106</v>
      </c>
      <c r="C218" s="31" t="s">
        <v>49</v>
      </c>
      <c r="D218" s="50" t="e">
        <f t="shared" ref="D218:N218" si="88">D211/D217</f>
        <v>#VALUE!</v>
      </c>
      <c r="E218" s="50" t="e">
        <f t="shared" si="88"/>
        <v>#DIV/0!</v>
      </c>
      <c r="F218" s="50" t="e">
        <f t="shared" si="88"/>
        <v>#DIV/0!</v>
      </c>
      <c r="G218" s="50" t="e">
        <f t="shared" si="88"/>
        <v>#DIV/0!</v>
      </c>
      <c r="H218" s="50" t="e">
        <f t="shared" si="88"/>
        <v>#DIV/0!</v>
      </c>
      <c r="I218" s="51" t="e">
        <f t="shared" si="88"/>
        <v>#DIV/0!</v>
      </c>
      <c r="J218" s="51" t="e">
        <f t="shared" si="88"/>
        <v>#DIV/0!</v>
      </c>
      <c r="K218" s="51" t="e">
        <f t="shared" si="88"/>
        <v>#DIV/0!</v>
      </c>
      <c r="L218" s="51" t="e">
        <f t="shared" si="88"/>
        <v>#DIV/0!</v>
      </c>
      <c r="M218" s="54" t="e">
        <f t="shared" si="88"/>
        <v>#DIV/0!</v>
      </c>
      <c r="N218" s="54" t="e">
        <f t="shared" si="88"/>
        <v>#DIV/0!</v>
      </c>
      <c r="O218" s="54" t="e">
        <f>O211/O217*IF(RIGHT(O$3,2)="1Q",4,IF(RIGHT(O$3,2)="2Q",2,IF(RIGHT(O$3,2)="3Q",4/3,"0")))</f>
        <v>#DIV/0!</v>
      </c>
      <c r="P218" s="52" t="e">
        <f>P211/P217*IF(RIGHT(P$3,2)="1Q",4,IF(RIGHT(P$3,2)="2Q",2,IF(RIGHT(P$3,2)="3Q",4/3,"0")))</f>
        <v>#DIV/0!</v>
      </c>
      <c r="Q218" s="74" t="e">
        <f>N218</f>
        <v>#DIV/0!</v>
      </c>
      <c r="R218" s="74" t="e">
        <f>Q218</f>
        <v>#DIV/0!</v>
      </c>
      <c r="S218" s="74" t="e">
        <f>R218</f>
        <v>#DIV/0!</v>
      </c>
      <c r="T218" s="74"/>
      <c r="U218" s="74"/>
      <c r="V218" s="69" t="s">
        <v>105</v>
      </c>
    </row>
    <row r="219" spans="2:24" ht="12.75" customHeight="1">
      <c r="C219" s="31" t="s">
        <v>49</v>
      </c>
      <c r="P219" s="39"/>
    </row>
    <row r="220" spans="2:24" ht="12.75" customHeight="1">
      <c r="C220" s="31" t="s">
        <v>49</v>
      </c>
      <c r="P220" s="39"/>
    </row>
    <row r="221" spans="2:24" ht="12.75" customHeight="1">
      <c r="B221" s="68" t="s">
        <v>104</v>
      </c>
      <c r="C221" s="68" t="s">
        <v>49</v>
      </c>
      <c r="D221" s="73" t="str">
        <f t="shared" ref="D221:S221" si="89">D$3</f>
        <v>2014</v>
      </c>
      <c r="E221" s="73">
        <f t="shared" si="89"/>
        <v>2015</v>
      </c>
      <c r="F221" s="73">
        <f t="shared" si="89"/>
        <v>2016</v>
      </c>
      <c r="G221" s="73">
        <f t="shared" si="89"/>
        <v>2017</v>
      </c>
      <c r="H221" s="73">
        <f t="shared" si="89"/>
        <v>2018</v>
      </c>
      <c r="I221" s="71">
        <f t="shared" si="89"/>
        <v>2019</v>
      </c>
      <c r="J221" s="71">
        <f t="shared" si="89"/>
        <v>2020</v>
      </c>
      <c r="K221" s="71">
        <f t="shared" si="89"/>
        <v>2021</v>
      </c>
      <c r="L221" s="71">
        <f t="shared" si="89"/>
        <v>2022</v>
      </c>
      <c r="M221" s="71">
        <f t="shared" si="89"/>
        <v>2023</v>
      </c>
      <c r="N221" s="71">
        <f t="shared" si="89"/>
        <v>2024</v>
      </c>
      <c r="O221" s="71" t="str">
        <f t="shared" si="89"/>
        <v>2024.2Q</v>
      </c>
      <c r="P221" s="72" t="str">
        <f t="shared" si="89"/>
        <v>2025.2Q</v>
      </c>
      <c r="Q221" s="71" t="str">
        <f t="shared" si="89"/>
        <v>2025E</v>
      </c>
      <c r="R221" s="71" t="str">
        <f t="shared" si="89"/>
        <v>2026E</v>
      </c>
      <c r="S221" s="71" t="str">
        <f t="shared" si="89"/>
        <v>2027E</v>
      </c>
      <c r="T221" s="71"/>
      <c r="U221" s="71"/>
    </row>
    <row r="222" spans="2:24" ht="12.75" customHeight="1">
      <c r="C222" s="31" t="s">
        <v>49</v>
      </c>
      <c r="P222" s="39"/>
    </row>
    <row r="223" spans="2:24" ht="12.75" customHeight="1">
      <c r="B223" s="31" t="s">
        <v>103</v>
      </c>
      <c r="C223" s="31" t="s">
        <v>49</v>
      </c>
      <c r="D223" s="57">
        <f t="shared" ref="D223:S223" si="90">D62+D63</f>
        <v>0</v>
      </c>
      <c r="E223" s="57">
        <f t="shared" si="90"/>
        <v>0</v>
      </c>
      <c r="F223" s="57">
        <f t="shared" si="90"/>
        <v>0</v>
      </c>
      <c r="G223" s="57">
        <f t="shared" si="90"/>
        <v>0</v>
      </c>
      <c r="H223" s="57">
        <f t="shared" si="90"/>
        <v>0</v>
      </c>
      <c r="I223" s="57">
        <f t="shared" si="90"/>
        <v>0</v>
      </c>
      <c r="J223" s="57">
        <f t="shared" si="90"/>
        <v>0</v>
      </c>
      <c r="K223" s="57">
        <f t="shared" si="90"/>
        <v>0</v>
      </c>
      <c r="L223" s="57">
        <f t="shared" si="90"/>
        <v>0</v>
      </c>
      <c r="M223" s="61">
        <f t="shared" si="90"/>
        <v>0</v>
      </c>
      <c r="N223" s="61">
        <f t="shared" si="90"/>
        <v>0</v>
      </c>
      <c r="O223" s="61">
        <f t="shared" si="90"/>
        <v>0</v>
      </c>
      <c r="P223" s="60">
        <f t="shared" si="90"/>
        <v>0</v>
      </c>
      <c r="Q223" s="57" t="e">
        <f t="shared" si="90"/>
        <v>#DIV/0!</v>
      </c>
      <c r="R223" s="57" t="e">
        <f t="shared" si="90"/>
        <v>#DIV/0!</v>
      </c>
      <c r="S223" s="57" t="e">
        <f t="shared" si="90"/>
        <v>#DIV/0!</v>
      </c>
      <c r="T223" s="57"/>
      <c r="U223" s="57"/>
    </row>
    <row r="224" spans="2:24" ht="12.75" customHeight="1">
      <c r="B224" s="31" t="s">
        <v>102</v>
      </c>
      <c r="C224" s="31" t="s">
        <v>49</v>
      </c>
      <c r="D224" s="57"/>
      <c r="E224" s="57"/>
      <c r="F224" s="57"/>
      <c r="G224" s="57"/>
      <c r="H224" s="57"/>
      <c r="I224" s="57"/>
      <c r="J224" s="57"/>
      <c r="K224" s="57">
        <f>(K223+D223)/2</f>
        <v>0</v>
      </c>
      <c r="L224" s="57">
        <f>(L223+K223)/2</f>
        <v>0</v>
      </c>
      <c r="M224" s="61">
        <f>(M223+L223)/2</f>
        <v>0</v>
      </c>
      <c r="N224" s="61">
        <f>(N223+M223)/2</f>
        <v>0</v>
      </c>
      <c r="O224" s="61">
        <f>(O223+N223)/2</f>
        <v>0</v>
      </c>
      <c r="P224" s="60">
        <f>(P223+O223)/2</f>
        <v>0</v>
      </c>
      <c r="Q224" s="57" t="e">
        <f>(Q223+N223)/2</f>
        <v>#DIV/0!</v>
      </c>
      <c r="R224" s="57" t="e">
        <f>(R223+Q223)/2</f>
        <v>#DIV/0!</v>
      </c>
      <c r="S224" s="57" t="e">
        <f>(S223+R223)/2</f>
        <v>#DIV/0!</v>
      </c>
      <c r="T224" s="57"/>
      <c r="U224" s="57"/>
    </row>
    <row r="225" spans="2:22" ht="12.75" customHeight="1">
      <c r="C225" s="31" t="s">
        <v>49</v>
      </c>
      <c r="P225" s="39"/>
    </row>
    <row r="226" spans="2:22" ht="12.75" customHeight="1">
      <c r="B226" s="31" t="s">
        <v>101</v>
      </c>
      <c r="C226" s="31" t="s">
        <v>49</v>
      </c>
      <c r="D226" s="57">
        <f t="shared" ref="D226:P226" si="91">D36</f>
        <v>0</v>
      </c>
      <c r="E226" s="57">
        <f t="shared" si="91"/>
        <v>0</v>
      </c>
      <c r="F226" s="57">
        <f t="shared" si="91"/>
        <v>0</v>
      </c>
      <c r="G226" s="57">
        <f t="shared" si="91"/>
        <v>0</v>
      </c>
      <c r="H226" s="57">
        <f t="shared" si="91"/>
        <v>0</v>
      </c>
      <c r="I226" s="57">
        <f t="shared" si="91"/>
        <v>0</v>
      </c>
      <c r="J226" s="57">
        <f t="shared" si="91"/>
        <v>0</v>
      </c>
      <c r="K226" s="57">
        <f t="shared" si="91"/>
        <v>0</v>
      </c>
      <c r="L226" s="57">
        <f t="shared" si="91"/>
        <v>0</v>
      </c>
      <c r="M226" s="61">
        <f t="shared" si="91"/>
        <v>0</v>
      </c>
      <c r="N226" s="61">
        <f t="shared" si="91"/>
        <v>0</v>
      </c>
      <c r="O226" s="61">
        <f t="shared" si="91"/>
        <v>0</v>
      </c>
      <c r="P226" s="60">
        <f t="shared" si="91"/>
        <v>0</v>
      </c>
      <c r="Q226" s="57">
        <f>Q227*N224</f>
        <v>0</v>
      </c>
      <c r="R226" s="57" t="e">
        <f>R227*Q224</f>
        <v>#DIV/0!</v>
      </c>
      <c r="S226" s="57" t="e">
        <f>S227*R224</f>
        <v>#DIV/0!</v>
      </c>
      <c r="T226" s="57"/>
      <c r="U226" s="57"/>
    </row>
    <row r="227" spans="2:22" ht="12.75" customHeight="1">
      <c r="B227" s="31" t="s">
        <v>100</v>
      </c>
      <c r="C227" s="31" t="s">
        <v>49</v>
      </c>
      <c r="D227" s="47" t="e">
        <f t="shared" ref="D227:J227" si="92">D226/D223</f>
        <v>#DIV/0!</v>
      </c>
      <c r="E227" s="47" t="e">
        <f t="shared" si="92"/>
        <v>#DIV/0!</v>
      </c>
      <c r="F227" s="47" t="e">
        <f t="shared" si="92"/>
        <v>#DIV/0!</v>
      </c>
      <c r="G227" s="47" t="e">
        <f t="shared" si="92"/>
        <v>#DIV/0!</v>
      </c>
      <c r="H227" s="47" t="e">
        <f t="shared" si="92"/>
        <v>#DIV/0!</v>
      </c>
      <c r="I227" s="47" t="e">
        <f t="shared" si="92"/>
        <v>#DIV/0!</v>
      </c>
      <c r="J227" s="47" t="e">
        <f t="shared" si="92"/>
        <v>#DIV/0!</v>
      </c>
      <c r="K227" s="47" t="e">
        <f>K226/K224</f>
        <v>#DIV/0!</v>
      </c>
      <c r="L227" s="47" t="e">
        <f>L226/L224</f>
        <v>#DIV/0!</v>
      </c>
      <c r="M227" s="49" t="e">
        <f>M226/M224</f>
        <v>#DIV/0!</v>
      </c>
      <c r="N227" s="49" t="e">
        <f>N226/N224</f>
        <v>#DIV/0!</v>
      </c>
      <c r="O227" s="49" t="e">
        <f>O226/O224*IF(RIGHT(O$3,2)="1Q",4,IF(RIGHT(O$3,2)="2Q",2,IF(RIGHT(O$3,2)="3Q",4/3,"0")))</f>
        <v>#DIV/0!</v>
      </c>
      <c r="P227" s="48" t="e">
        <f>P226/P224*IF(RIGHT(O$3,2)="1Q",4,IF(RIGHT(O$3,2)="2Q",2,IF(RIGHT(O$3,2)="3Q",4/3,"0")))</f>
        <v>#DIV/0!</v>
      </c>
      <c r="Q227" s="70">
        <v>2.3E-2</v>
      </c>
      <c r="R227" s="70">
        <f>Q227</f>
        <v>2.3E-2</v>
      </c>
      <c r="S227" s="70">
        <f>R227</f>
        <v>2.3E-2</v>
      </c>
      <c r="T227" s="70"/>
      <c r="U227" s="70"/>
      <c r="V227" s="69" t="s">
        <v>99</v>
      </c>
    </row>
    <row r="228" spans="2:22" ht="12.75" customHeight="1">
      <c r="C228" s="31" t="s">
        <v>49</v>
      </c>
      <c r="P228" s="39"/>
    </row>
    <row r="229" spans="2:22" ht="12.75" customHeight="1">
      <c r="B229" s="31" t="s">
        <v>98</v>
      </c>
      <c r="C229" s="59" t="s">
        <v>49</v>
      </c>
      <c r="D229" s="57">
        <f>D105+D114</f>
        <v>0</v>
      </c>
      <c r="E229" s="57">
        <f>E105+E114</f>
        <v>0</v>
      </c>
      <c r="F229" s="57">
        <f>F105+F114</f>
        <v>0</v>
      </c>
      <c r="G229" s="57">
        <f>G105+G114</f>
        <v>0</v>
      </c>
      <c r="H229" s="57">
        <f>H105+H114</f>
        <v>0</v>
      </c>
      <c r="I229" s="57">
        <f t="shared" ref="I229:S229" si="93">I107+I116+I108</f>
        <v>0</v>
      </c>
      <c r="J229" s="57">
        <f t="shared" si="93"/>
        <v>0</v>
      </c>
      <c r="K229" s="57">
        <f t="shared" si="93"/>
        <v>0</v>
      </c>
      <c r="L229" s="57">
        <f t="shared" si="93"/>
        <v>0</v>
      </c>
      <c r="M229" s="61">
        <f t="shared" si="93"/>
        <v>0</v>
      </c>
      <c r="N229" s="61">
        <f t="shared" si="93"/>
        <v>0</v>
      </c>
      <c r="O229" s="61">
        <f t="shared" si="93"/>
        <v>0</v>
      </c>
      <c r="P229" s="60">
        <f t="shared" si="93"/>
        <v>0</v>
      </c>
      <c r="Q229" s="57">
        <f t="shared" si="93"/>
        <v>0</v>
      </c>
      <c r="R229" s="57">
        <f t="shared" si="93"/>
        <v>0</v>
      </c>
      <c r="S229" s="57">
        <f t="shared" si="93"/>
        <v>0</v>
      </c>
      <c r="T229" s="57"/>
      <c r="U229" s="57"/>
    </row>
    <row r="230" spans="2:22" ht="12.75" customHeight="1">
      <c r="B230" s="31" t="s">
        <v>97</v>
      </c>
      <c r="C230" s="59" t="s">
        <v>49</v>
      </c>
      <c r="D230" s="57"/>
      <c r="E230" s="57"/>
      <c r="F230" s="57"/>
      <c r="G230" s="57"/>
      <c r="H230" s="57"/>
      <c r="I230" s="57"/>
      <c r="J230" s="57"/>
      <c r="K230" s="57">
        <f>(K229+J229)/2</f>
        <v>0</v>
      </c>
      <c r="L230" s="57">
        <f>(L229+K229)/2</f>
        <v>0</v>
      </c>
      <c r="M230" s="61">
        <f>(M229+L229)/2</f>
        <v>0</v>
      </c>
      <c r="N230" s="61">
        <f>(N229+M229)/2</f>
        <v>0</v>
      </c>
      <c r="O230" s="61">
        <f>(O229+M229)/2</f>
        <v>0</v>
      </c>
      <c r="P230" s="60">
        <f>(P229+N229)/2</f>
        <v>0</v>
      </c>
      <c r="Q230" s="57">
        <f>(Q229+N229)/2</f>
        <v>0</v>
      </c>
      <c r="R230" s="57">
        <f>(R229+Q229)/2</f>
        <v>0</v>
      </c>
      <c r="S230" s="57">
        <f>(S229+R229)/2</f>
        <v>0</v>
      </c>
      <c r="T230" s="57"/>
      <c r="U230" s="57"/>
    </row>
    <row r="231" spans="2:22" ht="12.75" customHeight="1">
      <c r="C231" s="31" t="s">
        <v>49</v>
      </c>
      <c r="P231" s="39"/>
    </row>
    <row r="232" spans="2:22" ht="12.75" customHeight="1">
      <c r="B232" s="31" t="s">
        <v>96</v>
      </c>
      <c r="C232" s="31" t="s">
        <v>49</v>
      </c>
      <c r="D232" s="57">
        <f t="shared" ref="D232:P232" si="94">D40</f>
        <v>0</v>
      </c>
      <c r="E232" s="57">
        <f t="shared" si="94"/>
        <v>0</v>
      </c>
      <c r="F232" s="57">
        <f t="shared" si="94"/>
        <v>0</v>
      </c>
      <c r="G232" s="57">
        <f t="shared" si="94"/>
        <v>0</v>
      </c>
      <c r="H232" s="57">
        <f t="shared" si="94"/>
        <v>0</v>
      </c>
      <c r="I232" s="57">
        <f t="shared" si="94"/>
        <v>0</v>
      </c>
      <c r="J232" s="57">
        <f t="shared" si="94"/>
        <v>0</v>
      </c>
      <c r="K232" s="57">
        <f t="shared" si="94"/>
        <v>0</v>
      </c>
      <c r="L232" s="57">
        <f t="shared" si="94"/>
        <v>0</v>
      </c>
      <c r="M232" s="61">
        <f t="shared" si="94"/>
        <v>0</v>
      </c>
      <c r="N232" s="61">
        <f t="shared" si="94"/>
        <v>0</v>
      </c>
      <c r="O232" s="61">
        <f t="shared" si="94"/>
        <v>0</v>
      </c>
      <c r="P232" s="60">
        <f t="shared" si="94"/>
        <v>0</v>
      </c>
      <c r="Q232" s="57" t="e">
        <f>Q233*Q230</f>
        <v>#DIV/0!</v>
      </c>
      <c r="R232" s="57" t="e">
        <f>R233*R230</f>
        <v>#DIV/0!</v>
      </c>
      <c r="S232" s="57" t="e">
        <f>S233*S230</f>
        <v>#DIV/0!</v>
      </c>
      <c r="T232" s="57"/>
      <c r="U232" s="57"/>
    </row>
    <row r="233" spans="2:22" ht="12.75" customHeight="1">
      <c r="B233" s="31" t="s">
        <v>95</v>
      </c>
      <c r="C233" s="31" t="s">
        <v>49</v>
      </c>
      <c r="D233" s="47" t="e">
        <f t="shared" ref="D233:J233" si="95">D232/D229</f>
        <v>#DIV/0!</v>
      </c>
      <c r="E233" s="47" t="e">
        <f t="shared" si="95"/>
        <v>#DIV/0!</v>
      </c>
      <c r="F233" s="47" t="e">
        <f t="shared" si="95"/>
        <v>#DIV/0!</v>
      </c>
      <c r="G233" s="47" t="e">
        <f t="shared" si="95"/>
        <v>#DIV/0!</v>
      </c>
      <c r="H233" s="47" t="e">
        <f t="shared" si="95"/>
        <v>#DIV/0!</v>
      </c>
      <c r="I233" s="47" t="e">
        <f t="shared" si="95"/>
        <v>#DIV/0!</v>
      </c>
      <c r="J233" s="47" t="e">
        <f t="shared" si="95"/>
        <v>#DIV/0!</v>
      </c>
      <c r="K233" s="47" t="e">
        <f>K232/K230</f>
        <v>#DIV/0!</v>
      </c>
      <c r="L233" s="47" t="e">
        <f>L232/L230</f>
        <v>#DIV/0!</v>
      </c>
      <c r="M233" s="49" t="e">
        <f>M232/M230</f>
        <v>#DIV/0!</v>
      </c>
      <c r="N233" s="49" t="e">
        <f>N232/N230</f>
        <v>#DIV/0!</v>
      </c>
      <c r="O233" s="49" t="e">
        <f>O232/O230*IF(RIGHT(O$3,2)="1Q",4,IF(RIGHT(O$3,2)="2Q",2,IF(RIGHT(O$3,2)="3Q",4/3,"0")))</f>
        <v>#DIV/0!</v>
      </c>
      <c r="P233" s="48" t="e">
        <f>P232/P230*IF(RIGHT(O$3,2)="1Q",4,IF(RIGHT(O$3,2)="2Q",2,IF(RIGHT(O$3,2)="3Q",4/3,"0")))</f>
        <v>#DIV/0!</v>
      </c>
      <c r="Q233" s="70" t="e">
        <f>P233</f>
        <v>#DIV/0!</v>
      </c>
      <c r="R233" s="70" t="e">
        <f>Q233</f>
        <v>#DIV/0!</v>
      </c>
      <c r="S233" s="70" t="e">
        <f>R233</f>
        <v>#DIV/0!</v>
      </c>
      <c r="T233" s="70"/>
      <c r="U233" s="70"/>
      <c r="V233" s="69"/>
    </row>
    <row r="234" spans="2:22" ht="12.75" customHeight="1">
      <c r="C234" s="31" t="s">
        <v>49</v>
      </c>
      <c r="P234" s="39"/>
    </row>
    <row r="235" spans="2:22" ht="12.75" customHeight="1">
      <c r="B235" s="31" t="s">
        <v>94</v>
      </c>
      <c r="C235" s="31" t="s">
        <v>49</v>
      </c>
      <c r="D235" s="57">
        <f t="shared" ref="D235:S235" si="96">D226-D232</f>
        <v>0</v>
      </c>
      <c r="E235" s="57">
        <f t="shared" si="96"/>
        <v>0</v>
      </c>
      <c r="F235" s="57">
        <f t="shared" si="96"/>
        <v>0</v>
      </c>
      <c r="G235" s="57">
        <f t="shared" si="96"/>
        <v>0</v>
      </c>
      <c r="H235" s="57">
        <f t="shared" si="96"/>
        <v>0</v>
      </c>
      <c r="I235" s="57">
        <f t="shared" si="96"/>
        <v>0</v>
      </c>
      <c r="J235" s="57">
        <f t="shared" si="96"/>
        <v>0</v>
      </c>
      <c r="K235" s="57">
        <f t="shared" si="96"/>
        <v>0</v>
      </c>
      <c r="L235" s="57">
        <f t="shared" si="96"/>
        <v>0</v>
      </c>
      <c r="M235" s="61">
        <f t="shared" si="96"/>
        <v>0</v>
      </c>
      <c r="N235" s="61">
        <f t="shared" si="96"/>
        <v>0</v>
      </c>
      <c r="O235" s="61">
        <f t="shared" si="96"/>
        <v>0</v>
      </c>
      <c r="P235" s="60">
        <f t="shared" si="96"/>
        <v>0</v>
      </c>
      <c r="Q235" s="57" t="e">
        <f t="shared" si="96"/>
        <v>#DIV/0!</v>
      </c>
      <c r="R235" s="57" t="e">
        <f t="shared" si="96"/>
        <v>#DIV/0!</v>
      </c>
      <c r="S235" s="57" t="e">
        <f t="shared" si="96"/>
        <v>#DIV/0!</v>
      </c>
      <c r="T235" s="57"/>
      <c r="U235" s="57"/>
    </row>
    <row r="236" spans="2:22" ht="12.75" customHeight="1">
      <c r="C236" s="31" t="s">
        <v>49</v>
      </c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8"/>
      <c r="Q236" s="59"/>
      <c r="R236" s="59"/>
      <c r="S236" s="59"/>
      <c r="T236" s="59"/>
      <c r="U236" s="59"/>
    </row>
    <row r="237" spans="2:22" ht="12.75" customHeight="1">
      <c r="B237" s="31" t="s">
        <v>84</v>
      </c>
      <c r="C237" s="31" t="s">
        <v>49</v>
      </c>
      <c r="D237" s="57">
        <f t="shared" ref="D237:P237" si="97">D105+D114-D62-D63</f>
        <v>0</v>
      </c>
      <c r="E237" s="57">
        <f t="shared" si="97"/>
        <v>0</v>
      </c>
      <c r="F237" s="57">
        <f t="shared" si="97"/>
        <v>0</v>
      </c>
      <c r="G237" s="57">
        <f t="shared" si="97"/>
        <v>0</v>
      </c>
      <c r="H237" s="57">
        <f t="shared" si="97"/>
        <v>0</v>
      </c>
      <c r="I237" s="57">
        <f t="shared" si="97"/>
        <v>0</v>
      </c>
      <c r="J237" s="57">
        <f t="shared" si="97"/>
        <v>0</v>
      </c>
      <c r="K237" s="57">
        <f t="shared" si="97"/>
        <v>0</v>
      </c>
      <c r="L237" s="57">
        <f t="shared" si="97"/>
        <v>0</v>
      </c>
      <c r="M237" s="61">
        <f t="shared" si="97"/>
        <v>0</v>
      </c>
      <c r="N237" s="61">
        <f t="shared" si="97"/>
        <v>0</v>
      </c>
      <c r="O237" s="61">
        <f t="shared" si="97"/>
        <v>0</v>
      </c>
      <c r="P237" s="60">
        <f t="shared" si="97"/>
        <v>0</v>
      </c>
      <c r="Q237" s="57" t="e">
        <f>Q229-Q223</f>
        <v>#DIV/0!</v>
      </c>
      <c r="R237" s="57" t="e">
        <f>R229-R223</f>
        <v>#DIV/0!</v>
      </c>
      <c r="S237" s="57" t="e">
        <f>S229-S223</f>
        <v>#DIV/0!</v>
      </c>
      <c r="T237" s="57"/>
      <c r="U237" s="57"/>
    </row>
    <row r="238" spans="2:22" ht="12.75" customHeight="1">
      <c r="B238" s="31" t="s">
        <v>66</v>
      </c>
      <c r="C238" s="31" t="s">
        <v>49</v>
      </c>
      <c r="D238" s="51" t="e">
        <f t="shared" ref="D238:S238" si="98">D237/D131</f>
        <v>#DIV/0!</v>
      </c>
      <c r="E238" s="51" t="e">
        <f t="shared" si="98"/>
        <v>#DIV/0!</v>
      </c>
      <c r="F238" s="51" t="e">
        <f t="shared" si="98"/>
        <v>#DIV/0!</v>
      </c>
      <c r="G238" s="51" t="e">
        <f t="shared" si="98"/>
        <v>#DIV/0!</v>
      </c>
      <c r="H238" s="51" t="e">
        <f t="shared" si="98"/>
        <v>#DIV/0!</v>
      </c>
      <c r="I238" s="51" t="e">
        <f t="shared" si="98"/>
        <v>#DIV/0!</v>
      </c>
      <c r="J238" s="51" t="e">
        <f t="shared" si="98"/>
        <v>#DIV/0!</v>
      </c>
      <c r="K238" s="51" t="e">
        <f t="shared" si="98"/>
        <v>#DIV/0!</v>
      </c>
      <c r="L238" s="51" t="e">
        <f t="shared" si="98"/>
        <v>#DIV/0!</v>
      </c>
      <c r="M238" s="54" t="e">
        <f t="shared" si="98"/>
        <v>#DIV/0!</v>
      </c>
      <c r="N238" s="54" t="e">
        <f t="shared" si="98"/>
        <v>#DIV/0!</v>
      </c>
      <c r="O238" s="54" t="e">
        <f t="shared" si="98"/>
        <v>#DIV/0!</v>
      </c>
      <c r="P238" s="52" t="e">
        <f t="shared" si="98"/>
        <v>#DIV/0!</v>
      </c>
      <c r="Q238" s="51" t="e">
        <f t="shared" si="98"/>
        <v>#DIV/0!</v>
      </c>
      <c r="R238" s="51" t="e">
        <f t="shared" si="98"/>
        <v>#DIV/0!</v>
      </c>
      <c r="S238" s="51" t="e">
        <f t="shared" si="98"/>
        <v>#DIV/0!</v>
      </c>
      <c r="T238" s="51"/>
      <c r="U238" s="51"/>
    </row>
    <row r="239" spans="2:22" ht="12.75" customHeight="1">
      <c r="C239" s="31" t="s">
        <v>49</v>
      </c>
      <c r="P239" s="39"/>
    </row>
    <row r="240" spans="2:22" ht="12.75" customHeight="1">
      <c r="B240" s="31" t="s">
        <v>93</v>
      </c>
      <c r="C240" s="31" t="s">
        <v>49</v>
      </c>
      <c r="D240" s="59">
        <f t="shared" ref="D240:S240" si="99">D105</f>
        <v>0</v>
      </c>
      <c r="E240" s="59">
        <f t="shared" si="99"/>
        <v>0</v>
      </c>
      <c r="F240" s="59">
        <f t="shared" si="99"/>
        <v>0</v>
      </c>
      <c r="G240" s="59">
        <f t="shared" si="99"/>
        <v>0</v>
      </c>
      <c r="H240" s="59">
        <f t="shared" si="99"/>
        <v>0</v>
      </c>
      <c r="I240" s="59">
        <f t="shared" si="99"/>
        <v>0</v>
      </c>
      <c r="J240" s="59">
        <f t="shared" si="99"/>
        <v>0</v>
      </c>
      <c r="K240" s="59">
        <f t="shared" si="99"/>
        <v>0</v>
      </c>
      <c r="L240" s="59">
        <f t="shared" si="99"/>
        <v>0</v>
      </c>
      <c r="M240" s="59">
        <f t="shared" si="99"/>
        <v>0</v>
      </c>
      <c r="N240" s="59">
        <f t="shared" si="99"/>
        <v>0</v>
      </c>
      <c r="O240" s="59">
        <f t="shared" si="99"/>
        <v>0</v>
      </c>
      <c r="P240" s="58">
        <f t="shared" si="99"/>
        <v>0</v>
      </c>
      <c r="Q240" s="59">
        <f t="shared" si="99"/>
        <v>0</v>
      </c>
      <c r="R240" s="59">
        <f t="shared" si="99"/>
        <v>0</v>
      </c>
      <c r="S240" s="59">
        <f t="shared" si="99"/>
        <v>0</v>
      </c>
      <c r="T240" s="59"/>
      <c r="U240" s="59"/>
    </row>
    <row r="241" spans="2:21" ht="12.75" customHeight="1">
      <c r="B241" s="31" t="s">
        <v>92</v>
      </c>
      <c r="C241" s="31" t="s">
        <v>49</v>
      </c>
      <c r="D241" s="59">
        <f t="shared" ref="D241:S241" si="100">D114</f>
        <v>0</v>
      </c>
      <c r="E241" s="59">
        <f t="shared" si="100"/>
        <v>0</v>
      </c>
      <c r="F241" s="59">
        <f t="shared" si="100"/>
        <v>0</v>
      </c>
      <c r="G241" s="59">
        <f t="shared" si="100"/>
        <v>0</v>
      </c>
      <c r="H241" s="59">
        <f t="shared" si="100"/>
        <v>0</v>
      </c>
      <c r="I241" s="59">
        <f t="shared" si="100"/>
        <v>0</v>
      </c>
      <c r="J241" s="59">
        <f t="shared" si="100"/>
        <v>0</v>
      </c>
      <c r="K241" s="59">
        <f t="shared" si="100"/>
        <v>0</v>
      </c>
      <c r="L241" s="59">
        <f t="shared" si="100"/>
        <v>0</v>
      </c>
      <c r="M241" s="59">
        <f t="shared" si="100"/>
        <v>0</v>
      </c>
      <c r="N241" s="59">
        <f t="shared" si="100"/>
        <v>0</v>
      </c>
      <c r="O241" s="59">
        <f t="shared" si="100"/>
        <v>0</v>
      </c>
      <c r="P241" s="58">
        <f t="shared" si="100"/>
        <v>0</v>
      </c>
      <c r="Q241" s="59">
        <f t="shared" si="100"/>
        <v>200</v>
      </c>
      <c r="R241" s="59">
        <f t="shared" si="100"/>
        <v>200</v>
      </c>
      <c r="S241" s="59">
        <f t="shared" si="100"/>
        <v>200</v>
      </c>
      <c r="T241" s="59"/>
      <c r="U241" s="59"/>
    </row>
    <row r="242" spans="2:21" ht="12.75" customHeight="1">
      <c r="C242" s="31" t="s">
        <v>49</v>
      </c>
      <c r="P242" s="39"/>
    </row>
    <row r="243" spans="2:21" ht="12.75" customHeight="1">
      <c r="B243" s="68" t="s">
        <v>91</v>
      </c>
      <c r="C243" s="68" t="s">
        <v>49</v>
      </c>
      <c r="D243" s="68" t="s">
        <v>49</v>
      </c>
      <c r="E243" s="68" t="s">
        <v>49</v>
      </c>
      <c r="F243" s="68" t="s">
        <v>49</v>
      </c>
      <c r="G243" s="68" t="s">
        <v>49</v>
      </c>
      <c r="H243" s="68" t="s">
        <v>49</v>
      </c>
      <c r="I243" s="68" t="s">
        <v>49</v>
      </c>
      <c r="J243" s="67" t="s">
        <v>90</v>
      </c>
      <c r="K243" s="66" t="s">
        <v>89</v>
      </c>
      <c r="L243" s="65">
        <f>Valuation!C12</f>
        <v>42362093</v>
      </c>
      <c r="M243" s="65"/>
      <c r="N243" s="65"/>
      <c r="O243" s="64"/>
      <c r="P243" s="63"/>
      <c r="Q243" s="62"/>
      <c r="R243" s="62"/>
      <c r="S243" s="62"/>
      <c r="T243" s="62"/>
      <c r="U243" s="62"/>
    </row>
    <row r="244" spans="2:21" ht="12.75" customHeight="1">
      <c r="C244" s="31" t="s">
        <v>49</v>
      </c>
      <c r="P244" s="39"/>
    </row>
    <row r="245" spans="2:21" ht="12.75" customHeight="1">
      <c r="B245" s="31" t="s">
        <v>88</v>
      </c>
      <c r="C245" s="31" t="s">
        <v>49</v>
      </c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8"/>
      <c r="Q245" s="59" t="e">
        <f>Q248+Q249</f>
        <v>#DIV/0!</v>
      </c>
      <c r="R245" s="59" t="e">
        <f>R248+R249</f>
        <v>#DIV/0!</v>
      </c>
      <c r="S245" s="59" t="e">
        <f>S248+S249</f>
        <v>#DIV/0!</v>
      </c>
      <c r="T245" s="59"/>
      <c r="U245" s="59"/>
    </row>
    <row r="246" spans="2:21" ht="12.75" customHeight="1">
      <c r="B246" s="31" t="s">
        <v>87</v>
      </c>
      <c r="C246" s="31" t="s">
        <v>49</v>
      </c>
      <c r="D246" s="57"/>
      <c r="E246" s="57"/>
      <c r="F246" s="57"/>
      <c r="G246" s="57"/>
      <c r="H246" s="57"/>
      <c r="I246" s="57"/>
      <c r="J246" s="57"/>
      <c r="K246" s="57"/>
      <c r="L246" s="57"/>
      <c r="M246" s="61"/>
      <c r="N246" s="61"/>
      <c r="O246" s="61"/>
      <c r="P246" s="60"/>
      <c r="Q246" s="57">
        <f>$L$243*Q55/100</f>
        <v>0</v>
      </c>
      <c r="R246" s="57">
        <f>$L$243*R55/100</f>
        <v>0</v>
      </c>
      <c r="S246" s="57">
        <f>$L$243*S55/100</f>
        <v>0</v>
      </c>
      <c r="T246" s="57"/>
      <c r="U246" s="57"/>
    </row>
    <row r="247" spans="2:21" ht="12.75" customHeight="1">
      <c r="B247" s="31" t="s">
        <v>86</v>
      </c>
      <c r="C247" s="31" t="s">
        <v>49</v>
      </c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8"/>
      <c r="Q247" s="57">
        <f>$N$243*Q56/100</f>
        <v>0</v>
      </c>
      <c r="R247" s="57">
        <f>$N$243*R56/100</f>
        <v>0</v>
      </c>
      <c r="S247" s="57">
        <f>$N$243*S56/100</f>
        <v>0</v>
      </c>
      <c r="T247" s="57"/>
      <c r="U247" s="57"/>
    </row>
    <row r="248" spans="2:21" ht="12.75" customHeight="1">
      <c r="B248" s="31" t="s">
        <v>85</v>
      </c>
      <c r="C248" s="31" t="s">
        <v>49</v>
      </c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8"/>
      <c r="Q248" s="59">
        <f>Q246+Q247</f>
        <v>0</v>
      </c>
      <c r="R248" s="59">
        <f>R246+R247</f>
        <v>0</v>
      </c>
      <c r="S248" s="59">
        <f>S246+S247</f>
        <v>0</v>
      </c>
      <c r="T248" s="59"/>
      <c r="U248" s="59"/>
    </row>
    <row r="249" spans="2:21" ht="12.75" customHeight="1">
      <c r="B249" s="31" t="s">
        <v>84</v>
      </c>
      <c r="C249" s="31" t="s">
        <v>49</v>
      </c>
      <c r="D249" s="57">
        <f t="shared" ref="D249:S249" si="101">D237</f>
        <v>0</v>
      </c>
      <c r="E249" s="57">
        <f t="shared" si="101"/>
        <v>0</v>
      </c>
      <c r="F249" s="57">
        <f t="shared" si="101"/>
        <v>0</v>
      </c>
      <c r="G249" s="57">
        <f t="shared" si="101"/>
        <v>0</v>
      </c>
      <c r="H249" s="57">
        <f t="shared" si="101"/>
        <v>0</v>
      </c>
      <c r="I249" s="57">
        <f t="shared" si="101"/>
        <v>0</v>
      </c>
      <c r="J249" s="57">
        <f t="shared" si="101"/>
        <v>0</v>
      </c>
      <c r="K249" s="57">
        <f t="shared" si="101"/>
        <v>0</v>
      </c>
      <c r="L249" s="57">
        <f t="shared" si="101"/>
        <v>0</v>
      </c>
      <c r="M249" s="61">
        <f t="shared" si="101"/>
        <v>0</v>
      </c>
      <c r="N249" s="61">
        <f t="shared" si="101"/>
        <v>0</v>
      </c>
      <c r="O249" s="61">
        <f t="shared" si="101"/>
        <v>0</v>
      </c>
      <c r="P249" s="60">
        <f t="shared" si="101"/>
        <v>0</v>
      </c>
      <c r="Q249" s="59" t="e">
        <f t="shared" si="101"/>
        <v>#DIV/0!</v>
      </c>
      <c r="R249" s="59" t="e">
        <f t="shared" si="101"/>
        <v>#DIV/0!</v>
      </c>
      <c r="S249" s="59" t="e">
        <f t="shared" si="101"/>
        <v>#DIV/0!</v>
      </c>
      <c r="T249" s="59"/>
      <c r="U249" s="59"/>
    </row>
    <row r="250" spans="2:21" ht="12.75" customHeight="1">
      <c r="B250" s="31" t="s">
        <v>83</v>
      </c>
      <c r="C250" s="31" t="s">
        <v>49</v>
      </c>
      <c r="D250" s="57">
        <f t="shared" ref="D250:S250" si="102">D32+D153</f>
        <v>0</v>
      </c>
      <c r="E250" s="57">
        <f t="shared" si="102"/>
        <v>0</v>
      </c>
      <c r="F250" s="57">
        <f t="shared" si="102"/>
        <v>0</v>
      </c>
      <c r="G250" s="57">
        <f t="shared" si="102"/>
        <v>0</v>
      </c>
      <c r="H250" s="57">
        <f t="shared" si="102"/>
        <v>0</v>
      </c>
      <c r="I250" s="57">
        <f t="shared" si="102"/>
        <v>0</v>
      </c>
      <c r="J250" s="57">
        <f t="shared" si="102"/>
        <v>0</v>
      </c>
      <c r="K250" s="57">
        <f t="shared" si="102"/>
        <v>0</v>
      </c>
      <c r="L250" s="57">
        <f t="shared" si="102"/>
        <v>0</v>
      </c>
      <c r="M250" s="61">
        <f t="shared" si="102"/>
        <v>0</v>
      </c>
      <c r="N250" s="61">
        <f t="shared" si="102"/>
        <v>0</v>
      </c>
      <c r="O250" s="61">
        <f t="shared" si="102"/>
        <v>0</v>
      </c>
      <c r="P250" s="60">
        <f t="shared" si="102"/>
        <v>0</v>
      </c>
      <c r="Q250" s="57" t="e">
        <f t="shared" si="102"/>
        <v>#DIV/0!</v>
      </c>
      <c r="R250" s="57" t="e">
        <f t="shared" si="102"/>
        <v>#DIV/0!</v>
      </c>
      <c r="S250" s="57" t="e">
        <f t="shared" si="102"/>
        <v>#DIV/0!</v>
      </c>
      <c r="T250" s="57"/>
      <c r="U250" s="57"/>
    </row>
    <row r="251" spans="2:21" ht="12.75" customHeight="1">
      <c r="B251" s="31" t="s">
        <v>82</v>
      </c>
      <c r="C251" s="31" t="s">
        <v>49</v>
      </c>
      <c r="D251" s="57">
        <f t="shared" ref="D251:S251" si="103">D32</f>
        <v>0</v>
      </c>
      <c r="E251" s="57">
        <f t="shared" si="103"/>
        <v>0</v>
      </c>
      <c r="F251" s="57">
        <f t="shared" si="103"/>
        <v>0</v>
      </c>
      <c r="G251" s="57">
        <f t="shared" si="103"/>
        <v>0</v>
      </c>
      <c r="H251" s="57">
        <f t="shared" si="103"/>
        <v>0</v>
      </c>
      <c r="I251" s="57">
        <f t="shared" si="103"/>
        <v>0</v>
      </c>
      <c r="J251" s="57">
        <f t="shared" si="103"/>
        <v>0</v>
      </c>
      <c r="K251" s="57">
        <f t="shared" si="103"/>
        <v>0</v>
      </c>
      <c r="L251" s="57">
        <f t="shared" si="103"/>
        <v>0</v>
      </c>
      <c r="M251" s="61">
        <f t="shared" si="103"/>
        <v>0</v>
      </c>
      <c r="N251" s="61">
        <f t="shared" si="103"/>
        <v>0</v>
      </c>
      <c r="O251" s="61">
        <f t="shared" si="103"/>
        <v>0</v>
      </c>
      <c r="P251" s="60">
        <f t="shared" si="103"/>
        <v>0</v>
      </c>
      <c r="Q251" s="57">
        <f t="shared" si="103"/>
        <v>12</v>
      </c>
      <c r="R251" s="57">
        <f t="shared" si="103"/>
        <v>0</v>
      </c>
      <c r="S251" s="57">
        <f t="shared" si="103"/>
        <v>0</v>
      </c>
      <c r="T251" s="57"/>
      <c r="U251" s="57"/>
    </row>
    <row r="252" spans="2:21" ht="12.75" customHeight="1">
      <c r="C252" s="31" t="s">
        <v>49</v>
      </c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8"/>
      <c r="Q252" s="59"/>
      <c r="R252" s="59"/>
      <c r="S252" s="59"/>
      <c r="T252" s="59"/>
      <c r="U252" s="59"/>
    </row>
    <row r="253" spans="2:21" ht="12.75" customHeight="1">
      <c r="B253" s="31" t="s">
        <v>81</v>
      </c>
      <c r="C253" s="31" t="s">
        <v>49</v>
      </c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8"/>
      <c r="Q253" s="59" t="e">
        <f>Q57</f>
        <v>#DIV/0!</v>
      </c>
      <c r="R253" s="59" t="e">
        <f>R57</f>
        <v>#DIV/0!</v>
      </c>
      <c r="S253" s="59" t="e">
        <f>S57</f>
        <v>#DIV/0!</v>
      </c>
      <c r="T253" s="59"/>
      <c r="U253" s="59"/>
    </row>
    <row r="254" spans="2:21" ht="12.75" customHeight="1">
      <c r="B254" s="31" t="s">
        <v>80</v>
      </c>
      <c r="C254" s="31" t="s">
        <v>49</v>
      </c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8"/>
      <c r="Q254" s="57" t="e">
        <f>Q132/Q54*100</f>
        <v>#DIV/0!</v>
      </c>
      <c r="R254" s="57" t="e">
        <f>R132/R54*100</f>
        <v>#DIV/0!</v>
      </c>
      <c r="S254" s="57" t="e">
        <f>S132/S54*100</f>
        <v>#DIV/0!</v>
      </c>
      <c r="T254" s="57"/>
      <c r="U254" s="57"/>
    </row>
    <row r="255" spans="2:21" ht="12.75" customHeight="1">
      <c r="B255" s="31" t="s">
        <v>79</v>
      </c>
      <c r="C255" s="31" t="s">
        <v>49</v>
      </c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8"/>
      <c r="Q255" s="57" t="e">
        <f>(Q132-Q62-Q63)/Q54*100</f>
        <v>#DIV/0!</v>
      </c>
      <c r="R255" s="57" t="e">
        <f>(R132-R62-R63)/R54*100</f>
        <v>#DIV/0!</v>
      </c>
      <c r="S255" s="57" t="e">
        <f>(S132-S62-S63)/S54*100</f>
        <v>#DIV/0!</v>
      </c>
      <c r="T255" s="57"/>
      <c r="U255" s="57"/>
    </row>
    <row r="256" spans="2:21" ht="12.75" customHeight="1">
      <c r="B256" s="31" t="s">
        <v>78</v>
      </c>
      <c r="C256" s="31" t="s">
        <v>49</v>
      </c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8"/>
      <c r="Q256" s="57" t="e">
        <f>(Q62+Q63)/Q54*100</f>
        <v>#DIV/0!</v>
      </c>
      <c r="R256" s="57" t="e">
        <f>(R62+R63)/R54*100</f>
        <v>#DIV/0!</v>
      </c>
      <c r="S256" s="57" t="e">
        <f>(S62+S63)/S54*100</f>
        <v>#DIV/0!</v>
      </c>
      <c r="T256" s="57"/>
      <c r="U256" s="57"/>
    </row>
    <row r="257" spans="2:21" ht="12.75" customHeight="1">
      <c r="B257" s="31" t="s">
        <v>77</v>
      </c>
      <c r="C257" s="31" t="s">
        <v>49</v>
      </c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8"/>
      <c r="Q257" s="57">
        <f>Q143</f>
        <v>120</v>
      </c>
      <c r="R257" s="57">
        <f>R143</f>
        <v>120</v>
      </c>
      <c r="S257" s="57">
        <f>S143</f>
        <v>120</v>
      </c>
      <c r="T257" s="57"/>
      <c r="U257" s="57"/>
    </row>
    <row r="258" spans="2:21" ht="12.75" customHeight="1">
      <c r="C258" s="31" t="s">
        <v>49</v>
      </c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8"/>
      <c r="Q258" s="59"/>
      <c r="R258" s="59"/>
      <c r="S258" s="59"/>
      <c r="T258" s="59"/>
      <c r="U258" s="59"/>
    </row>
    <row r="259" spans="2:21" ht="12.75" customHeight="1">
      <c r="B259" s="31" t="s">
        <v>76</v>
      </c>
      <c r="C259" s="31" t="s">
        <v>49</v>
      </c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8"/>
      <c r="Q259" s="57" t="e">
        <f>Q248/Q52</f>
        <v>#DIV/0!</v>
      </c>
      <c r="R259" s="57" t="e">
        <f>R248/R52</f>
        <v>#DIV/0!</v>
      </c>
      <c r="S259" s="57" t="e">
        <f>S248/S52</f>
        <v>#DIV/0!</v>
      </c>
      <c r="T259" s="57"/>
      <c r="U259" s="57"/>
    </row>
    <row r="260" spans="2:21" ht="12.75" customHeight="1">
      <c r="B260" s="31" t="s">
        <v>75</v>
      </c>
      <c r="C260" s="31" t="s">
        <v>49</v>
      </c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8"/>
      <c r="Q260" s="57" t="e">
        <f>$L$243/Q57</f>
        <v>#DIV/0!</v>
      </c>
      <c r="R260" s="57" t="e">
        <f>$L$243/R57</f>
        <v>#DIV/0!</v>
      </c>
      <c r="S260" s="57" t="e">
        <f>$L$243/S57</f>
        <v>#DIV/0!</v>
      </c>
      <c r="T260" s="57"/>
      <c r="U260" s="57"/>
    </row>
    <row r="261" spans="2:21" ht="12.75" customHeight="1">
      <c r="B261" s="31" t="s">
        <v>74</v>
      </c>
      <c r="C261" s="31" t="s">
        <v>49</v>
      </c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8"/>
      <c r="Q261" s="57" t="e">
        <f>Q260/Q58/100</f>
        <v>#DIV/0!</v>
      </c>
      <c r="R261" s="57" t="e">
        <f>R260/R58/100</f>
        <v>#DIV/0!</v>
      </c>
      <c r="S261" s="57" t="e">
        <f>S260/S58/100</f>
        <v>#DIV/0!</v>
      </c>
      <c r="T261" s="57"/>
      <c r="U261" s="57"/>
    </row>
    <row r="262" spans="2:21" ht="12.75" customHeight="1">
      <c r="B262" s="31" t="s">
        <v>73</v>
      </c>
      <c r="C262" s="31" t="s">
        <v>49</v>
      </c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8"/>
      <c r="Q262" s="57" t="e">
        <f>$L$243/Q254</f>
        <v>#DIV/0!</v>
      </c>
      <c r="R262" s="57" t="e">
        <f>$L$243/R254</f>
        <v>#DIV/0!</v>
      </c>
      <c r="S262" s="57" t="e">
        <f>$L$243/S254</f>
        <v>#DIV/0!</v>
      </c>
      <c r="T262" s="57"/>
      <c r="U262" s="57"/>
    </row>
    <row r="263" spans="2:21" ht="12.75" customHeight="1">
      <c r="B263" s="31" t="s">
        <v>72</v>
      </c>
      <c r="C263" s="31" t="s">
        <v>49</v>
      </c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8"/>
      <c r="Q263" s="57">
        <f>Q248/Q22</f>
        <v>0</v>
      </c>
      <c r="R263" s="57" t="e">
        <f>R248/R22</f>
        <v>#DIV/0!</v>
      </c>
      <c r="S263" s="57" t="e">
        <f>S248/S22</f>
        <v>#DIV/0!</v>
      </c>
      <c r="T263" s="57"/>
      <c r="U263" s="57"/>
    </row>
    <row r="264" spans="2:21" ht="12.75" customHeight="1">
      <c r="C264" s="31" t="s">
        <v>49</v>
      </c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8"/>
      <c r="Q264" s="59"/>
      <c r="R264" s="59"/>
      <c r="S264" s="59"/>
      <c r="T264" s="59"/>
      <c r="U264" s="59"/>
    </row>
    <row r="265" spans="2:21" ht="12.75" customHeight="1">
      <c r="B265" s="31" t="s">
        <v>71</v>
      </c>
      <c r="C265" s="31" t="s">
        <v>49</v>
      </c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8"/>
      <c r="Q265" s="57" t="e">
        <f>Q245/Q250</f>
        <v>#DIV/0!</v>
      </c>
      <c r="R265" s="57" t="e">
        <f>R245/R250</f>
        <v>#DIV/0!</v>
      </c>
      <c r="S265" s="57" t="e">
        <f>S245/S250</f>
        <v>#DIV/0!</v>
      </c>
      <c r="T265" s="57"/>
      <c r="U265" s="57"/>
    </row>
    <row r="266" spans="2:21" ht="12.75" customHeight="1">
      <c r="B266" s="31" t="s">
        <v>70</v>
      </c>
      <c r="C266" s="31" t="s">
        <v>49</v>
      </c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8"/>
      <c r="Q266" s="59"/>
      <c r="R266" s="59"/>
      <c r="S266" s="59"/>
      <c r="T266" s="59"/>
      <c r="U266" s="59"/>
    </row>
    <row r="267" spans="2:21" ht="12.75" customHeight="1">
      <c r="B267" s="31" t="s">
        <v>69</v>
      </c>
      <c r="C267" s="31" t="s">
        <v>49</v>
      </c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8"/>
      <c r="Q267" s="57" t="e">
        <f>Q245/Q22</f>
        <v>#DIV/0!</v>
      </c>
      <c r="R267" s="57" t="e">
        <f>R245/R22</f>
        <v>#DIV/0!</v>
      </c>
      <c r="S267" s="57" t="e">
        <f>S245/S22</f>
        <v>#DIV/0!</v>
      </c>
      <c r="T267" s="57"/>
      <c r="U267" s="57"/>
    </row>
    <row r="268" spans="2:21" ht="12.75" customHeight="1">
      <c r="B268" s="31" t="s">
        <v>68</v>
      </c>
      <c r="C268" s="31" t="s">
        <v>49</v>
      </c>
      <c r="P268" s="39"/>
      <c r="Q268" s="47">
        <f>Q257/$L$243</f>
        <v>2.8327212255541766E-6</v>
      </c>
      <c r="R268" s="47">
        <f>R257/$L$243</f>
        <v>2.8327212255541766E-6</v>
      </c>
      <c r="S268" s="47">
        <f>S257/$L$243</f>
        <v>2.8327212255541766E-6</v>
      </c>
      <c r="T268" s="47"/>
      <c r="U268" s="47"/>
    </row>
    <row r="269" spans="2:21" ht="12.75" customHeight="1">
      <c r="C269" s="31" t="s">
        <v>49</v>
      </c>
      <c r="P269" s="39"/>
    </row>
    <row r="270" spans="2:21" ht="12.75" customHeight="1">
      <c r="B270" s="31" t="s">
        <v>67</v>
      </c>
      <c r="C270" s="31" t="s">
        <v>49</v>
      </c>
      <c r="D270" s="38" t="e">
        <f t="shared" ref="D270:S270" si="104">D250/D235</f>
        <v>#DIV/0!</v>
      </c>
      <c r="E270" s="38" t="e">
        <f t="shared" si="104"/>
        <v>#DIV/0!</v>
      </c>
      <c r="F270" s="38" t="e">
        <f t="shared" si="104"/>
        <v>#DIV/0!</v>
      </c>
      <c r="G270" s="38" t="e">
        <f t="shared" si="104"/>
        <v>#DIV/0!</v>
      </c>
      <c r="H270" s="38" t="e">
        <f t="shared" si="104"/>
        <v>#DIV/0!</v>
      </c>
      <c r="I270" s="55" t="e">
        <f t="shared" si="104"/>
        <v>#DIV/0!</v>
      </c>
      <c r="J270" s="55" t="e">
        <f t="shared" si="104"/>
        <v>#DIV/0!</v>
      </c>
      <c r="K270" s="55" t="e">
        <f t="shared" si="104"/>
        <v>#DIV/0!</v>
      </c>
      <c r="L270" s="55" t="e">
        <f t="shared" si="104"/>
        <v>#DIV/0!</v>
      </c>
      <c r="M270" s="56" t="e">
        <f t="shared" si="104"/>
        <v>#DIV/0!</v>
      </c>
      <c r="N270" s="56" t="e">
        <f t="shared" si="104"/>
        <v>#DIV/0!</v>
      </c>
      <c r="O270" s="36" t="e">
        <f t="shared" si="104"/>
        <v>#DIV/0!</v>
      </c>
      <c r="P270" s="40" t="e">
        <f t="shared" si="104"/>
        <v>#DIV/0!</v>
      </c>
      <c r="Q270" s="55" t="e">
        <f t="shared" si="104"/>
        <v>#DIV/0!</v>
      </c>
      <c r="R270" s="55" t="e">
        <f t="shared" si="104"/>
        <v>#DIV/0!</v>
      </c>
      <c r="S270" s="55" t="e">
        <f t="shared" si="104"/>
        <v>#DIV/0!</v>
      </c>
      <c r="T270" s="55"/>
      <c r="U270" s="55"/>
    </row>
    <row r="271" spans="2:21" ht="12.75" customHeight="1">
      <c r="B271" s="31" t="s">
        <v>66</v>
      </c>
      <c r="C271" s="31" t="s">
        <v>49</v>
      </c>
      <c r="D271" s="50" t="e">
        <f t="shared" ref="D271:S271" si="105">D249/D131</f>
        <v>#DIV/0!</v>
      </c>
      <c r="E271" s="50" t="e">
        <f t="shared" si="105"/>
        <v>#DIV/0!</v>
      </c>
      <c r="F271" s="50" t="e">
        <f t="shared" si="105"/>
        <v>#DIV/0!</v>
      </c>
      <c r="G271" s="50" t="e">
        <f t="shared" si="105"/>
        <v>#DIV/0!</v>
      </c>
      <c r="H271" s="50" t="e">
        <f t="shared" si="105"/>
        <v>#DIV/0!</v>
      </c>
      <c r="I271" s="51" t="e">
        <f t="shared" si="105"/>
        <v>#DIV/0!</v>
      </c>
      <c r="J271" s="51" t="e">
        <f t="shared" si="105"/>
        <v>#DIV/0!</v>
      </c>
      <c r="K271" s="51" t="e">
        <f t="shared" si="105"/>
        <v>#DIV/0!</v>
      </c>
      <c r="L271" s="51" t="e">
        <f t="shared" si="105"/>
        <v>#DIV/0!</v>
      </c>
      <c r="M271" s="54" t="e">
        <f t="shared" si="105"/>
        <v>#DIV/0!</v>
      </c>
      <c r="N271" s="54" t="e">
        <f t="shared" si="105"/>
        <v>#DIV/0!</v>
      </c>
      <c r="O271" s="53" t="e">
        <f t="shared" si="105"/>
        <v>#DIV/0!</v>
      </c>
      <c r="P271" s="52" t="e">
        <f t="shared" si="105"/>
        <v>#DIV/0!</v>
      </c>
      <c r="Q271" s="51" t="e">
        <f t="shared" si="105"/>
        <v>#DIV/0!</v>
      </c>
      <c r="R271" s="51" t="e">
        <f t="shared" si="105"/>
        <v>#DIV/0!</v>
      </c>
      <c r="S271" s="51" t="e">
        <f t="shared" si="105"/>
        <v>#DIV/0!</v>
      </c>
      <c r="T271" s="51"/>
      <c r="U271" s="51"/>
    </row>
    <row r="272" spans="2:21" ht="12.75" customHeight="1">
      <c r="B272" s="31" t="s">
        <v>65</v>
      </c>
      <c r="C272" s="31" t="s">
        <v>49</v>
      </c>
      <c r="D272" s="50" t="e">
        <f t="shared" ref="D272:S272" si="106">D123/D131</f>
        <v>#DIV/0!</v>
      </c>
      <c r="E272" s="50" t="e">
        <f t="shared" si="106"/>
        <v>#DIV/0!</v>
      </c>
      <c r="F272" s="50" t="e">
        <f t="shared" si="106"/>
        <v>#DIV/0!</v>
      </c>
      <c r="G272" s="50" t="e">
        <f t="shared" si="106"/>
        <v>#DIV/0!</v>
      </c>
      <c r="H272" s="50" t="e">
        <f t="shared" si="106"/>
        <v>#DIV/0!</v>
      </c>
      <c r="I272" s="51" t="e">
        <f t="shared" si="106"/>
        <v>#DIV/0!</v>
      </c>
      <c r="J272" s="51" t="e">
        <f t="shared" si="106"/>
        <v>#DIV/0!</v>
      </c>
      <c r="K272" s="51" t="e">
        <f t="shared" si="106"/>
        <v>#DIV/0!</v>
      </c>
      <c r="L272" s="51" t="e">
        <f t="shared" si="106"/>
        <v>#DIV/0!</v>
      </c>
      <c r="M272" s="54" t="e">
        <f t="shared" si="106"/>
        <v>#DIV/0!</v>
      </c>
      <c r="N272" s="54" t="e">
        <f t="shared" si="106"/>
        <v>#DIV/0!</v>
      </c>
      <c r="O272" s="53" t="e">
        <f t="shared" si="106"/>
        <v>#DIV/0!</v>
      </c>
      <c r="P272" s="52" t="e">
        <f t="shared" si="106"/>
        <v>#DIV/0!</v>
      </c>
      <c r="Q272" s="51" t="e">
        <f t="shared" si="106"/>
        <v>#DIV/0!</v>
      </c>
      <c r="R272" s="51" t="e">
        <f t="shared" si="106"/>
        <v>#DIV/0!</v>
      </c>
      <c r="S272" s="51" t="e">
        <f t="shared" si="106"/>
        <v>#DIV/0!</v>
      </c>
      <c r="T272" s="51"/>
      <c r="U272" s="51"/>
    </row>
    <row r="273" spans="2:21" ht="12.75" customHeight="1">
      <c r="C273" s="31" t="s">
        <v>49</v>
      </c>
      <c r="P273" s="39"/>
    </row>
    <row r="274" spans="2:21" ht="12.75" customHeight="1">
      <c r="B274" s="31" t="s">
        <v>64</v>
      </c>
      <c r="C274" s="31" t="s">
        <v>49</v>
      </c>
      <c r="D274" s="50" t="e">
        <f t="shared" ref="D274:J274" si="107">D52/(D132*0.5+C132*0.5)</f>
        <v>#VALUE!</v>
      </c>
      <c r="E274" s="50" t="e">
        <f t="shared" si="107"/>
        <v>#DIV/0!</v>
      </c>
      <c r="F274" s="50" t="e">
        <f t="shared" si="107"/>
        <v>#DIV/0!</v>
      </c>
      <c r="G274" s="50" t="e">
        <f t="shared" si="107"/>
        <v>#DIV/0!</v>
      </c>
      <c r="H274" s="50" t="e">
        <f t="shared" si="107"/>
        <v>#DIV/0!</v>
      </c>
      <c r="I274" s="47" t="e">
        <f t="shared" si="107"/>
        <v>#DIV/0!</v>
      </c>
      <c r="J274" s="47" t="e">
        <f t="shared" si="107"/>
        <v>#DIV/0!</v>
      </c>
      <c r="K274" s="47" t="e">
        <f>K52/(K132*0.5+D132*0.5)</f>
        <v>#DIV/0!</v>
      </c>
      <c r="L274" s="47" t="e">
        <f>L52/(L132*0.5+K132*0.5)</f>
        <v>#DIV/0!</v>
      </c>
      <c r="M274" s="49" t="e">
        <f>M52/(M132*0.5+L132*0.5)</f>
        <v>#DIV/0!</v>
      </c>
      <c r="N274" s="49" t="e">
        <f>N52/(N132*0.5+M132*0.5)</f>
        <v>#DIV/0!</v>
      </c>
      <c r="O274" s="49" t="e">
        <f>(O52*IF(RIGHT(O$3,2)="1Q",4,IF(RIGHT(O$3,2)="2Q",2,IF(RIGHT(O$3,2)="3Q",4/3,"0"))))/(O132*0.5+N132*0.5)</f>
        <v>#DIV/0!</v>
      </c>
      <c r="P274" s="48" t="e">
        <f>(P52*IF(RIGHT(P$3,2)="1Q",4,IF(RIGHT(P$3,2)="2Q",2,IF(RIGHT(P$3,2)="3Q",4/3,"0"))))/(P132*0.5+O132*0.5)</f>
        <v>#DIV/0!</v>
      </c>
      <c r="Q274" s="47" t="e">
        <f>Q52/(Q132*0.5+N132*0.5)</f>
        <v>#DIV/0!</v>
      </c>
      <c r="R274" s="47" t="e">
        <f>R52/(R132*0.5+Q132*0.5)</f>
        <v>#DIV/0!</v>
      </c>
      <c r="S274" s="47" t="e">
        <f>S52/(S132*0.5+R132*0.5)</f>
        <v>#DIV/0!</v>
      </c>
      <c r="T274" s="47"/>
      <c r="U274" s="47"/>
    </row>
    <row r="275" spans="2:21" ht="12.75" customHeight="1">
      <c r="B275" s="31" t="s">
        <v>63</v>
      </c>
      <c r="C275" s="31" t="s">
        <v>49</v>
      </c>
      <c r="D275" s="50" t="e">
        <f t="shared" ref="D275:J275" si="108">D48/(D97*0.5+C97*0.5)</f>
        <v>#VALUE!</v>
      </c>
      <c r="E275" s="50" t="e">
        <f t="shared" si="108"/>
        <v>#DIV/0!</v>
      </c>
      <c r="F275" s="50" t="e">
        <f t="shared" si="108"/>
        <v>#DIV/0!</v>
      </c>
      <c r="G275" s="50" t="e">
        <f t="shared" si="108"/>
        <v>#DIV/0!</v>
      </c>
      <c r="H275" s="50" t="e">
        <f t="shared" si="108"/>
        <v>#DIV/0!</v>
      </c>
      <c r="I275" s="47" t="e">
        <f t="shared" si="108"/>
        <v>#DIV/0!</v>
      </c>
      <c r="J275" s="47" t="e">
        <f t="shared" si="108"/>
        <v>#DIV/0!</v>
      </c>
      <c r="K275" s="47" t="e">
        <f>K48/(K97*0.5+D97*0.5)</f>
        <v>#DIV/0!</v>
      </c>
      <c r="L275" s="47" t="e">
        <f>L48/(L97*0.5+K97*0.5)</f>
        <v>#DIV/0!</v>
      </c>
      <c r="M275" s="49" t="e">
        <f>M48/(M97*0.5+L97*0.5)</f>
        <v>#DIV/0!</v>
      </c>
      <c r="N275" s="49" t="e">
        <f>N48/(N97*0.5+M97*0.5)</f>
        <v>#DIV/0!</v>
      </c>
      <c r="O275" s="49" t="e">
        <f>(O48*IF(RIGHT(O$3,2)="1Q",4,IF(RIGHT(O$3,2)="2Q",2,IF(RIGHT(O$3,2)="3Q",4/3,"0"))))/(O97*0.5+N97*0.5)</f>
        <v>#DIV/0!</v>
      </c>
      <c r="P275" s="48" t="e">
        <f>(P48*IF(RIGHT(P$3,2)="1Q",4,IF(RIGHT(P$3,2)="2Q",2,IF(RIGHT(P$3,2)="3Q",4/3,"0"))))/(P97*0.5+O97*0.5)</f>
        <v>#DIV/0!</v>
      </c>
      <c r="Q275" s="47" t="e">
        <f>Q48/(Q97*0.5+N97*0.5)</f>
        <v>#DIV/0!</v>
      </c>
      <c r="R275" s="47" t="e">
        <f>R48/(R97*0.5+Q97*0.5)</f>
        <v>#DIV/0!</v>
      </c>
      <c r="S275" s="47" t="e">
        <f>S48/(S97*0.5+R97*0.5)</f>
        <v>#DIV/0!</v>
      </c>
      <c r="T275" s="47"/>
      <c r="U275" s="47"/>
    </row>
    <row r="276" spans="2:21" ht="12.75" customHeight="1">
      <c r="B276" s="31" t="s">
        <v>62</v>
      </c>
      <c r="C276" s="31" t="s">
        <v>49</v>
      </c>
      <c r="P276" s="39"/>
    </row>
    <row r="277" spans="2:21" ht="12.75" customHeight="1">
      <c r="B277" s="31" t="s">
        <v>61</v>
      </c>
      <c r="C277" s="31" t="s">
        <v>49</v>
      </c>
      <c r="D277" s="50" t="e">
        <f t="shared" ref="D277:J277" si="109">(D48)/((D131-D62-D63)*0.5+(C131-C62-C63)*0.5)</f>
        <v>#VALUE!</v>
      </c>
      <c r="E277" s="50" t="e">
        <f t="shared" si="109"/>
        <v>#DIV/0!</v>
      </c>
      <c r="F277" s="50" t="e">
        <f t="shared" si="109"/>
        <v>#DIV/0!</v>
      </c>
      <c r="G277" s="50" t="e">
        <f t="shared" si="109"/>
        <v>#DIV/0!</v>
      </c>
      <c r="H277" s="50" t="e">
        <f t="shared" si="109"/>
        <v>#DIV/0!</v>
      </c>
      <c r="I277" s="47" t="e">
        <f t="shared" si="109"/>
        <v>#DIV/0!</v>
      </c>
      <c r="J277" s="47" t="e">
        <f t="shared" si="109"/>
        <v>#DIV/0!</v>
      </c>
      <c r="K277" s="47" t="e">
        <f>(K48)/((K131-K62-K63)*0.5+(D131-D62-D63)*0.5)</f>
        <v>#DIV/0!</v>
      </c>
      <c r="L277" s="47" t="e">
        <f>(L48)/((L131-L62-L63)*0.5+(K131-K62-K63)*0.5)</f>
        <v>#DIV/0!</v>
      </c>
      <c r="M277" s="49" t="e">
        <f>(M48)/((M131-M62-M63)*0.5+(L131-L62-L63)*0.5)</f>
        <v>#DIV/0!</v>
      </c>
      <c r="N277" s="49" t="e">
        <f>(N48)/((N131-N62-N63)*0.5+(M131-M62-M63)*0.5)</f>
        <v>#DIV/0!</v>
      </c>
      <c r="O277" s="49" t="e">
        <f>(O48*IF(RIGHT(O$3,2)="1Q",4,IF(RIGHT(O$3,2)="2Q",2,IF(RIGHT(O$3,2)="3Q",4/3,"0"))))/((O131-O62-O63)*0.5+(N131-N62-N63)*0.5)</f>
        <v>#DIV/0!</v>
      </c>
      <c r="P277" s="48" t="e">
        <f>(P48*IF(RIGHT(P$3,2)="1Q",4,IF(RIGHT(P$3,2)="2Q",2,IF(RIGHT(P$3,2)="3Q",4/3,"0"))))/((P131-P62-P63)*0.5+(O131-O62-O63)*0.5)</f>
        <v>#DIV/0!</v>
      </c>
      <c r="Q277" s="47" t="e">
        <f>(Q48)/((Q131-Q62-Q63)*0.5+(N131-N62-N63)*0.5)</f>
        <v>#DIV/0!</v>
      </c>
      <c r="R277" s="47" t="e">
        <f>(R48)/((R131-R62-R63)*0.5+(Q131-Q62-Q63)*0.5)</f>
        <v>#DIV/0!</v>
      </c>
      <c r="S277" s="47" t="e">
        <f>(S48)/((S131-S62-S63)*0.5+(R131-R62-R63)*0.5)</f>
        <v>#DIV/0!</v>
      </c>
      <c r="T277" s="47"/>
      <c r="U277" s="47"/>
    </row>
    <row r="278" spans="2:21" ht="12.75" customHeight="1">
      <c r="B278" s="31" t="s">
        <v>60</v>
      </c>
      <c r="C278" s="31" t="s">
        <v>49</v>
      </c>
      <c r="D278" s="38" t="e">
        <f t="shared" ref="D278:J278" si="110">D22/(D71*0.5+C71*0.5)</f>
        <v>#VALUE!</v>
      </c>
      <c r="E278" s="38" t="e">
        <f t="shared" si="110"/>
        <v>#DIV/0!</v>
      </c>
      <c r="F278" s="38" t="e">
        <f t="shared" si="110"/>
        <v>#DIV/0!</v>
      </c>
      <c r="G278" s="38" t="e">
        <f t="shared" si="110"/>
        <v>#DIV/0!</v>
      </c>
      <c r="H278" s="38" t="e">
        <f t="shared" si="110"/>
        <v>#DIV/0!</v>
      </c>
      <c r="I278" s="41" t="e">
        <f t="shared" si="110"/>
        <v>#DIV/0!</v>
      </c>
      <c r="J278" s="41" t="e">
        <f t="shared" si="110"/>
        <v>#DIV/0!</v>
      </c>
      <c r="K278" s="41" t="e">
        <f>K22/(K71*0.5+D71*0.5)</f>
        <v>#DIV/0!</v>
      </c>
      <c r="L278" s="41" t="e">
        <f>L22/(L71*0.5+K71*0.5)</f>
        <v>#DIV/0!</v>
      </c>
      <c r="M278" s="43" t="e">
        <f>M22/(M71*0.5+L71*0.5)</f>
        <v>#DIV/0!</v>
      </c>
      <c r="N278" s="43" t="e">
        <f>N22/(N71*0.5+M71*0.5)</f>
        <v>#DIV/0!</v>
      </c>
      <c r="O278" s="43" t="e">
        <f>(O22*IF(RIGHT(O$3,2)="1Q",4,IF(RIGHT(O$3,2)="2Q",2,IF(RIGHT(O$3,2)="3Q",4/3,"0"))))/(O71*0.5+M71*0.5)</f>
        <v>#DIV/0!</v>
      </c>
      <c r="P278" s="42" t="e">
        <f>(P22*IF(RIGHT(P$3,2)="1Q",4,IF(RIGHT(P$3,2)="2Q",2,IF(RIGHT(P$3,2)="3Q",4/3,"0"))))/(P71*0.5+N71*0.5)</f>
        <v>#DIV/0!</v>
      </c>
      <c r="Q278" s="41" t="e">
        <f>Q22/(Q71*0.5+N71*0.5)</f>
        <v>#DIV/0!</v>
      </c>
      <c r="R278" s="41" t="e">
        <f>R22/(R71*0.5+Q71*0.5)</f>
        <v>#DIV/0!</v>
      </c>
      <c r="S278" s="41" t="e">
        <f>S22/(S71*0.5+R71*0.5)</f>
        <v>#DIV/0!</v>
      </c>
      <c r="T278" s="41"/>
      <c r="U278" s="41"/>
    </row>
    <row r="279" spans="2:21" ht="12.75" customHeight="1">
      <c r="B279" s="31" t="s">
        <v>59</v>
      </c>
      <c r="C279" s="31" t="s">
        <v>49</v>
      </c>
      <c r="D279" s="38" t="e">
        <f t="shared" ref="D279:S279" si="111">365/D278</f>
        <v>#VALUE!</v>
      </c>
      <c r="E279" s="38" t="e">
        <f t="shared" si="111"/>
        <v>#DIV/0!</v>
      </c>
      <c r="F279" s="38" t="e">
        <f t="shared" si="111"/>
        <v>#DIV/0!</v>
      </c>
      <c r="G279" s="38" t="e">
        <f t="shared" si="111"/>
        <v>#DIV/0!</v>
      </c>
      <c r="H279" s="38" t="e">
        <f t="shared" si="111"/>
        <v>#DIV/0!</v>
      </c>
      <c r="I279" s="44" t="e">
        <f t="shared" si="111"/>
        <v>#DIV/0!</v>
      </c>
      <c r="J279" s="44" t="e">
        <f t="shared" si="111"/>
        <v>#DIV/0!</v>
      </c>
      <c r="K279" s="44" t="e">
        <f t="shared" si="111"/>
        <v>#DIV/0!</v>
      </c>
      <c r="L279" s="44" t="e">
        <f t="shared" si="111"/>
        <v>#DIV/0!</v>
      </c>
      <c r="M279" s="46" t="e">
        <f t="shared" si="111"/>
        <v>#DIV/0!</v>
      </c>
      <c r="N279" s="46" t="e">
        <f t="shared" si="111"/>
        <v>#DIV/0!</v>
      </c>
      <c r="O279" s="36" t="e">
        <f t="shared" si="111"/>
        <v>#DIV/0!</v>
      </c>
      <c r="P279" s="45" t="e">
        <f t="shared" si="111"/>
        <v>#DIV/0!</v>
      </c>
      <c r="Q279" s="44" t="e">
        <f t="shared" si="111"/>
        <v>#DIV/0!</v>
      </c>
      <c r="R279" s="44" t="e">
        <f t="shared" si="111"/>
        <v>#DIV/0!</v>
      </c>
      <c r="S279" s="44" t="e">
        <f t="shared" si="111"/>
        <v>#DIV/0!</v>
      </c>
      <c r="T279" s="44"/>
      <c r="U279" s="44"/>
    </row>
    <row r="280" spans="2:21" ht="12.75" customHeight="1">
      <c r="C280" s="31" t="s">
        <v>49</v>
      </c>
      <c r="P280" s="39"/>
    </row>
    <row r="281" spans="2:21" ht="12.75" customHeight="1">
      <c r="B281" s="31" t="s">
        <v>58</v>
      </c>
      <c r="C281" s="31" t="s">
        <v>49</v>
      </c>
      <c r="D281" s="38" t="e">
        <f t="shared" ref="D281:J281" si="112">D24/(D98*0.5+C98*0.5)</f>
        <v>#VALUE!</v>
      </c>
      <c r="E281" s="38" t="e">
        <f t="shared" si="112"/>
        <v>#DIV/0!</v>
      </c>
      <c r="F281" s="38" t="e">
        <f t="shared" si="112"/>
        <v>#DIV/0!</v>
      </c>
      <c r="G281" s="38" t="e">
        <f t="shared" si="112"/>
        <v>#DIV/0!</v>
      </c>
      <c r="H281" s="38" t="e">
        <f t="shared" si="112"/>
        <v>#DIV/0!</v>
      </c>
      <c r="I281" s="38" t="e">
        <f t="shared" si="112"/>
        <v>#DIV/0!</v>
      </c>
      <c r="J281" s="41" t="e">
        <f t="shared" si="112"/>
        <v>#DIV/0!</v>
      </c>
      <c r="K281" s="41" t="e">
        <f>K24/(K98*0.5+D98*0.5)</f>
        <v>#DIV/0!</v>
      </c>
      <c r="L281" s="41" t="e">
        <f>L24/(L98*0.5+K98*0.5)</f>
        <v>#DIV/0!</v>
      </c>
      <c r="M281" s="43" t="e">
        <f>M24/(M98*0.5+L98*0.5)</f>
        <v>#DIV/0!</v>
      </c>
      <c r="N281" s="43" t="e">
        <f>N24/(N98*0.5+M98*0.5)</f>
        <v>#DIV/0!</v>
      </c>
      <c r="O281" s="43" t="e">
        <f>(O24*IF(RIGHT(O$3,2)="1Q",4,IF(RIGHT(O$3,2)="2Q",2,IF(RIGHT(O$3,2)="3Q",4/3,"0"))))/(O98*0.5+M98*0.5)</f>
        <v>#DIV/0!</v>
      </c>
      <c r="P281" s="42" t="e">
        <f>(P24*IF(RIGHT(P$3,2)="1Q",4,IF(RIGHT(P$3,2)="2Q",2,IF(RIGHT(P$3,2)="3Q",4/3,"0"))))/(P98*0.5+N98*0.5)</f>
        <v>#DIV/0!</v>
      </c>
      <c r="Q281" s="41" t="e">
        <f>Q24/(Q98*0.5+N98*0.5)</f>
        <v>#DIV/0!</v>
      </c>
      <c r="R281" s="41" t="e">
        <f>R24/(R98*0.5+Q98*0.5)</f>
        <v>#DIV/0!</v>
      </c>
      <c r="S281" s="41" t="e">
        <f>S24/(S98*0.5+R98*0.5)</f>
        <v>#DIV/0!</v>
      </c>
      <c r="T281" s="41"/>
      <c r="U281" s="41"/>
    </row>
    <row r="282" spans="2:21" ht="12.75" customHeight="1">
      <c r="B282" s="31" t="s">
        <v>57</v>
      </c>
      <c r="C282" s="31" t="s">
        <v>49</v>
      </c>
      <c r="D282" s="38" t="e">
        <f t="shared" ref="D282:S282" si="113">365/D281</f>
        <v>#VALUE!</v>
      </c>
      <c r="E282" s="38" t="e">
        <f t="shared" si="113"/>
        <v>#DIV/0!</v>
      </c>
      <c r="F282" s="38" t="e">
        <f t="shared" si="113"/>
        <v>#DIV/0!</v>
      </c>
      <c r="G282" s="38" t="e">
        <f t="shared" si="113"/>
        <v>#DIV/0!</v>
      </c>
      <c r="H282" s="38" t="e">
        <f t="shared" si="113"/>
        <v>#DIV/0!</v>
      </c>
      <c r="I282" s="38" t="e">
        <f t="shared" si="113"/>
        <v>#DIV/0!</v>
      </c>
      <c r="J282" s="38" t="e">
        <f t="shared" si="113"/>
        <v>#DIV/0!</v>
      </c>
      <c r="K282" s="38" t="e">
        <f t="shared" si="113"/>
        <v>#DIV/0!</v>
      </c>
      <c r="L282" s="38" t="e">
        <f t="shared" si="113"/>
        <v>#DIV/0!</v>
      </c>
      <c r="M282" s="36" t="e">
        <f t="shared" si="113"/>
        <v>#DIV/0!</v>
      </c>
      <c r="N282" s="36" t="e">
        <f t="shared" si="113"/>
        <v>#DIV/0!</v>
      </c>
      <c r="O282" s="36" t="e">
        <f t="shared" si="113"/>
        <v>#DIV/0!</v>
      </c>
      <c r="P282" s="40" t="e">
        <f t="shared" si="113"/>
        <v>#DIV/0!</v>
      </c>
      <c r="Q282" s="38" t="e">
        <f t="shared" si="113"/>
        <v>#DIV/0!</v>
      </c>
      <c r="R282" s="38" t="e">
        <f t="shared" si="113"/>
        <v>#DIV/0!</v>
      </c>
      <c r="S282" s="38" t="e">
        <f t="shared" si="113"/>
        <v>#DIV/0!</v>
      </c>
      <c r="T282" s="38"/>
      <c r="U282" s="38"/>
    </row>
    <row r="283" spans="2:21" ht="12.75" customHeight="1">
      <c r="C283" s="31" t="s">
        <v>49</v>
      </c>
      <c r="P283" s="39"/>
    </row>
    <row r="284" spans="2:21" ht="12.75" customHeight="1">
      <c r="B284" s="31" t="s">
        <v>56</v>
      </c>
      <c r="C284" s="31" t="s">
        <v>49</v>
      </c>
      <c r="D284" s="31" t="e">
        <f t="shared" ref="D284:J284" si="114">D24/(D77*0.5+C77*0.5)</f>
        <v>#VALUE!</v>
      </c>
      <c r="E284" s="31" t="e">
        <f t="shared" si="114"/>
        <v>#DIV/0!</v>
      </c>
      <c r="F284" s="31" t="e">
        <f t="shared" si="114"/>
        <v>#DIV/0!</v>
      </c>
      <c r="G284" s="31" t="e">
        <f t="shared" si="114"/>
        <v>#DIV/0!</v>
      </c>
      <c r="H284" s="31" t="e">
        <f t="shared" si="114"/>
        <v>#DIV/0!</v>
      </c>
      <c r="I284" s="31" t="e">
        <f t="shared" si="114"/>
        <v>#DIV/0!</v>
      </c>
      <c r="J284" s="31" t="e">
        <f t="shared" si="114"/>
        <v>#DIV/0!</v>
      </c>
      <c r="K284" s="32" t="e">
        <f>K24/(K77*0.5+D77*0.5)</f>
        <v>#DIV/0!</v>
      </c>
      <c r="L284" s="32" t="e">
        <f>L24/(L77*0.5+K77*0.5)</f>
        <v>#DIV/0!</v>
      </c>
      <c r="M284" s="32" t="e">
        <f>M24/(M77*0.5+L77*0.5)</f>
        <v>#DIV/0!</v>
      </c>
      <c r="N284" s="32" t="e">
        <f>N24/(N77*0.5+M77*0.5)</f>
        <v>#DIV/0!</v>
      </c>
      <c r="O284" s="32" t="e">
        <f>(O24*IF(RIGHT(O$3,2)="1Q",4,IF(RIGHT(O$3,2)="2Q",2,IF(RIGHT(O$3,2)="3Q",4/3,"0"))))/(O77*0.5+M77*0.5)</f>
        <v>#DIV/0!</v>
      </c>
      <c r="P284" s="33" t="e">
        <f>(P24*IF(RIGHT(P$3,2)="1Q",4,IF(RIGHT(P$3,2)="2Q",2,IF(RIGHT(P$3,2)="3Q",4/3,"0"))))/(P77*0.5+N77*0.5)</f>
        <v>#DIV/0!</v>
      </c>
      <c r="Q284" s="32" t="e">
        <f>Q24/(Q77*0.5+N77*0.5)</f>
        <v>#DIV/0!</v>
      </c>
      <c r="R284" s="32" t="e">
        <f>R24/(R77*0.5+Q77*0.5)</f>
        <v>#DIV/0!</v>
      </c>
      <c r="S284" s="32" t="e">
        <f>S24/(S77*0.5+R77*0.5)</f>
        <v>#DIV/0!</v>
      </c>
      <c r="T284" s="32"/>
      <c r="U284" s="32"/>
    </row>
    <row r="285" spans="2:21" ht="12.75" customHeight="1">
      <c r="B285" s="31" t="s">
        <v>55</v>
      </c>
      <c r="C285" s="31" t="s">
        <v>49</v>
      </c>
      <c r="D285" s="38" t="e">
        <f t="shared" ref="D285:S285" si="115">365/D284</f>
        <v>#VALUE!</v>
      </c>
      <c r="E285" s="38" t="e">
        <f t="shared" si="115"/>
        <v>#DIV/0!</v>
      </c>
      <c r="F285" s="38" t="e">
        <f t="shared" si="115"/>
        <v>#DIV/0!</v>
      </c>
      <c r="G285" s="38" t="e">
        <f t="shared" si="115"/>
        <v>#DIV/0!</v>
      </c>
      <c r="H285" s="38" t="e">
        <f t="shared" si="115"/>
        <v>#DIV/0!</v>
      </c>
      <c r="I285" s="38" t="e">
        <f t="shared" si="115"/>
        <v>#DIV/0!</v>
      </c>
      <c r="J285" s="38" t="e">
        <f t="shared" si="115"/>
        <v>#DIV/0!</v>
      </c>
      <c r="K285" s="38" t="e">
        <f t="shared" si="115"/>
        <v>#DIV/0!</v>
      </c>
      <c r="L285" s="38" t="e">
        <f t="shared" si="115"/>
        <v>#DIV/0!</v>
      </c>
      <c r="M285" s="36" t="e">
        <f t="shared" si="115"/>
        <v>#DIV/0!</v>
      </c>
      <c r="N285" s="36" t="e">
        <f t="shared" si="115"/>
        <v>#DIV/0!</v>
      </c>
      <c r="O285" s="36" t="e">
        <f t="shared" si="115"/>
        <v>#DIV/0!</v>
      </c>
      <c r="P285" s="40" t="e">
        <f t="shared" si="115"/>
        <v>#DIV/0!</v>
      </c>
      <c r="Q285" s="38" t="e">
        <f t="shared" si="115"/>
        <v>#DIV/0!</v>
      </c>
      <c r="R285" s="38" t="e">
        <f t="shared" si="115"/>
        <v>#DIV/0!</v>
      </c>
      <c r="S285" s="38" t="e">
        <f t="shared" si="115"/>
        <v>#DIV/0!</v>
      </c>
      <c r="T285" s="38"/>
      <c r="U285" s="38"/>
    </row>
    <row r="286" spans="2:21" ht="12.75" customHeight="1">
      <c r="C286" s="31" t="s">
        <v>49</v>
      </c>
      <c r="P286" s="39"/>
    </row>
    <row r="287" spans="2:21" ht="12.75" customHeight="1">
      <c r="B287" s="31" t="s">
        <v>54</v>
      </c>
      <c r="C287" s="31" t="s">
        <v>49</v>
      </c>
      <c r="D287" s="31" t="e">
        <f t="shared" ref="D287:J287" si="116">D22/(D96*0.5+C96*0.5)</f>
        <v>#VALUE!</v>
      </c>
      <c r="E287" s="31" t="e">
        <f t="shared" si="116"/>
        <v>#DIV/0!</v>
      </c>
      <c r="F287" s="31" t="e">
        <f t="shared" si="116"/>
        <v>#DIV/0!</v>
      </c>
      <c r="G287" s="31" t="e">
        <f t="shared" si="116"/>
        <v>#DIV/0!</v>
      </c>
      <c r="H287" s="31" t="e">
        <f t="shared" si="116"/>
        <v>#DIV/0!</v>
      </c>
      <c r="I287" s="32" t="e">
        <f t="shared" si="116"/>
        <v>#DIV/0!</v>
      </c>
      <c r="J287" s="32" t="e">
        <f t="shared" si="116"/>
        <v>#DIV/0!</v>
      </c>
      <c r="K287" s="32" t="e">
        <f>K22/(K96*0.5+D96*0.5)</f>
        <v>#DIV/0!</v>
      </c>
      <c r="L287" s="32" t="e">
        <f>L22/(L96*0.5+K96*0.5)</f>
        <v>#DIV/0!</v>
      </c>
      <c r="M287" s="32" t="e">
        <f>M22/(M96*0.5+L96*0.5)</f>
        <v>#DIV/0!</v>
      </c>
      <c r="N287" s="32" t="e">
        <f>N22/(N96*0.5+M96*0.5)</f>
        <v>#DIV/0!</v>
      </c>
      <c r="O287" s="32" t="e">
        <f>(O22*IF(RIGHT(O$3,2)="1Q",4,IF(RIGHT(O$3,2)="2Q",2,IF(RIGHT(O$3,2)="3Q",4/3,"0"))))/(O96*0.5+N96*0.5)</f>
        <v>#DIV/0!</v>
      </c>
      <c r="P287" s="33" t="e">
        <f>(P22*IF(RIGHT(P$3,2)="1Q",4,IF(RIGHT(P$3,2)="2Q",2,IF(RIGHT(P$3,2)="3Q",4/3,"0"))))/(P96*0.5+O96*0.5)</f>
        <v>#DIV/0!</v>
      </c>
      <c r="Q287" s="32" t="e">
        <f>Q22/(Q96*0.5+N96*0.5)</f>
        <v>#DIV/0!</v>
      </c>
      <c r="R287" s="32" t="e">
        <f>R22/(R96*0.5+Q96*0.5)</f>
        <v>#DIV/0!</v>
      </c>
      <c r="S287" s="32" t="e">
        <f>S22/(S96*0.5+R96*0.5)</f>
        <v>#DIV/0!</v>
      </c>
      <c r="T287" s="32"/>
      <c r="U287" s="32"/>
    </row>
    <row r="288" spans="2:21" ht="12.75" customHeight="1">
      <c r="B288" s="31" t="s">
        <v>53</v>
      </c>
      <c r="C288" s="31" t="s">
        <v>49</v>
      </c>
      <c r="D288" s="38" t="e">
        <f t="shared" ref="D288:J288" si="117">D22/(D97*0.5+C97*0.5)</f>
        <v>#VALUE!</v>
      </c>
      <c r="E288" s="38" t="e">
        <f t="shared" si="117"/>
        <v>#DIV/0!</v>
      </c>
      <c r="F288" s="38" t="e">
        <f t="shared" si="117"/>
        <v>#DIV/0!</v>
      </c>
      <c r="G288" s="38" t="e">
        <f t="shared" si="117"/>
        <v>#DIV/0!</v>
      </c>
      <c r="H288" s="38" t="e">
        <f t="shared" si="117"/>
        <v>#DIV/0!</v>
      </c>
      <c r="I288" s="34" t="e">
        <f t="shared" si="117"/>
        <v>#DIV/0!</v>
      </c>
      <c r="J288" s="34" t="e">
        <f t="shared" si="117"/>
        <v>#DIV/0!</v>
      </c>
      <c r="K288" s="34" t="e">
        <f>K22/(K97*0.5+D97*0.5)</f>
        <v>#DIV/0!</v>
      </c>
      <c r="L288" s="34" t="e">
        <f>L22/(L97*0.5+K97*0.5)</f>
        <v>#DIV/0!</v>
      </c>
      <c r="M288" s="37" t="e">
        <f>M22/(M97*0.5+L97*0.5)</f>
        <v>#DIV/0!</v>
      </c>
      <c r="N288" s="37" t="e">
        <f>N22/(N97*0.5+M97*0.5)</f>
        <v>#DIV/0!</v>
      </c>
      <c r="O288" s="37" t="e">
        <f>(O22*IF(RIGHT(O$3,2)="1Q",4,IF(RIGHT(O$3,2)="2Q",2,IF(RIGHT(O$3,2)="3Q",4/3,"0"))))/(O97*0.5+N97*0.5)</f>
        <v>#DIV/0!</v>
      </c>
      <c r="P288" s="35" t="e">
        <f>(P22*IF(RIGHT(P$3,2)="1Q",4,IF(RIGHT(P$3,2)="2Q",2,IF(RIGHT(P$3,2)="3Q",4/3,"0"))))/(P97*0.5+O97*0.5)</f>
        <v>#DIV/0!</v>
      </c>
      <c r="Q288" s="34" t="e">
        <f>Q22/(Q97*0.5+N97*0.5)</f>
        <v>#DIV/0!</v>
      </c>
      <c r="R288" s="34" t="e">
        <f>R22/(R97*0.5+Q97*0.5)</f>
        <v>#DIV/0!</v>
      </c>
      <c r="S288" s="34" t="e">
        <f>S22/(S97*0.5+R97*0.5)</f>
        <v>#DIV/0!</v>
      </c>
      <c r="T288" s="34"/>
      <c r="U288" s="34"/>
    </row>
    <row r="289" spans="2:21" ht="12.75" customHeight="1">
      <c r="C289" s="31" t="s">
        <v>49</v>
      </c>
      <c r="P289" s="39"/>
    </row>
    <row r="290" spans="2:21" ht="12.75" customHeight="1">
      <c r="B290" s="31" t="s">
        <v>52</v>
      </c>
      <c r="C290" s="31" t="s">
        <v>49</v>
      </c>
      <c r="D290" s="38" t="e">
        <f t="shared" ref="D290:S290" si="118">D81/D113</f>
        <v>#DIV/0!</v>
      </c>
      <c r="E290" s="38" t="e">
        <f t="shared" si="118"/>
        <v>#DIV/0!</v>
      </c>
      <c r="F290" s="38" t="e">
        <f t="shared" si="118"/>
        <v>#DIV/0!</v>
      </c>
      <c r="G290" s="38" t="e">
        <f t="shared" si="118"/>
        <v>#DIV/0!</v>
      </c>
      <c r="H290" s="38" t="e">
        <f t="shared" si="118"/>
        <v>#DIV/0!</v>
      </c>
      <c r="I290" s="34" t="e">
        <f t="shared" si="118"/>
        <v>#DIV/0!</v>
      </c>
      <c r="J290" s="34" t="e">
        <f t="shared" si="118"/>
        <v>#DIV/0!</v>
      </c>
      <c r="K290" s="34" t="e">
        <f t="shared" si="118"/>
        <v>#DIV/0!</v>
      </c>
      <c r="L290" s="34" t="e">
        <f t="shared" si="118"/>
        <v>#DIV/0!</v>
      </c>
      <c r="M290" s="37" t="e">
        <f t="shared" si="118"/>
        <v>#DIV/0!</v>
      </c>
      <c r="N290" s="37" t="e">
        <f t="shared" si="118"/>
        <v>#DIV/0!</v>
      </c>
      <c r="O290" s="36" t="e">
        <f t="shared" si="118"/>
        <v>#DIV/0!</v>
      </c>
      <c r="P290" s="35" t="e">
        <f t="shared" si="118"/>
        <v>#DIV/0!</v>
      </c>
      <c r="Q290" s="34" t="e">
        <f t="shared" si="118"/>
        <v>#DIV/0!</v>
      </c>
      <c r="R290" s="34" t="e">
        <f t="shared" si="118"/>
        <v>#DIV/0!</v>
      </c>
      <c r="S290" s="34" t="e">
        <f t="shared" si="118"/>
        <v>#DIV/0!</v>
      </c>
      <c r="T290" s="34"/>
      <c r="U290" s="34"/>
    </row>
    <row r="291" spans="2:21" ht="12.75" customHeight="1">
      <c r="B291" s="31" t="s">
        <v>51</v>
      </c>
      <c r="C291" s="31" t="s">
        <v>49</v>
      </c>
      <c r="D291" s="31" t="e">
        <f t="shared" ref="D291:S291" si="119">(D81-D77-D79)/D113</f>
        <v>#DIV/0!</v>
      </c>
      <c r="E291" s="31" t="e">
        <f t="shared" si="119"/>
        <v>#DIV/0!</v>
      </c>
      <c r="F291" s="31" t="e">
        <f t="shared" si="119"/>
        <v>#DIV/0!</v>
      </c>
      <c r="G291" s="31" t="e">
        <f t="shared" si="119"/>
        <v>#DIV/0!</v>
      </c>
      <c r="H291" s="31" t="e">
        <f t="shared" si="119"/>
        <v>#DIV/0!</v>
      </c>
      <c r="I291" s="32" t="e">
        <f t="shared" si="119"/>
        <v>#DIV/0!</v>
      </c>
      <c r="J291" s="32" t="e">
        <f t="shared" si="119"/>
        <v>#DIV/0!</v>
      </c>
      <c r="K291" s="32" t="e">
        <f t="shared" si="119"/>
        <v>#DIV/0!</v>
      </c>
      <c r="L291" s="32" t="e">
        <f t="shared" si="119"/>
        <v>#DIV/0!</v>
      </c>
      <c r="M291" s="32" t="e">
        <f t="shared" si="119"/>
        <v>#DIV/0!</v>
      </c>
      <c r="N291" s="32" t="e">
        <f t="shared" si="119"/>
        <v>#DIV/0!</v>
      </c>
      <c r="O291" s="31" t="e">
        <f t="shared" si="119"/>
        <v>#DIV/0!</v>
      </c>
      <c r="P291" s="33" t="e">
        <f t="shared" si="119"/>
        <v>#DIV/0!</v>
      </c>
      <c r="Q291" s="32" t="e">
        <f t="shared" si="119"/>
        <v>#DIV/0!</v>
      </c>
      <c r="R291" s="32" t="e">
        <f t="shared" si="119"/>
        <v>#DIV/0!</v>
      </c>
      <c r="S291" s="32" t="e">
        <f t="shared" si="119"/>
        <v>#DIV/0!</v>
      </c>
      <c r="T291" s="32"/>
      <c r="U291" s="32"/>
    </row>
    <row r="292" spans="2:21" ht="12.75" customHeight="1">
      <c r="B292" s="31" t="s">
        <v>50</v>
      </c>
      <c r="C292" s="31" t="s">
        <v>49</v>
      </c>
    </row>
    <row r="293" spans="2:21" ht="12.75" customHeight="1"/>
    <row r="294" spans="2:21" ht="12.75" customHeight="1"/>
    <row r="295" spans="2:21" ht="12.75" customHeight="1"/>
    <row r="296" spans="2:21" ht="12.75" customHeight="1"/>
    <row r="297" spans="2:21" ht="12.75" customHeight="1"/>
    <row r="298" spans="2:21" ht="12.75" customHeight="1"/>
    <row r="299" spans="2:21" ht="12.75" customHeight="1"/>
    <row r="300" spans="2:21" ht="12.75" customHeight="1"/>
    <row r="301" spans="2:21" ht="12.75" customHeight="1"/>
    <row r="302" spans="2:21" ht="12.75" customHeight="1"/>
    <row r="303" spans="2:21" ht="12.75" customHeight="1"/>
    <row r="304" spans="2:21" ht="12.75" customHeight="1"/>
    <row r="305" s="31" customFormat="1" ht="12.75" customHeight="1"/>
  </sheetData>
  <dataValidations count="1">
    <dataValidation type="list" allowBlank="1" showInputMessage="1" showErrorMessage="1" sqref="B3" xr:uid="{00000000-0002-0000-0100-000000000000}">
      <formula1>"별도,연결"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95AA9-5F12-9B4A-BDA6-F35972B62D19}">
  <sheetPr>
    <tabColor rgb="FFFF0000"/>
  </sheetPr>
  <dimension ref="A1:Z58"/>
  <sheetViews>
    <sheetView showGridLines="0" zoomScale="115" zoomScaleNormal="115" workbookViewId="0"/>
  </sheetViews>
  <sheetFormatPr baseColWidth="10" defaultColWidth="9" defaultRowHeight="14" outlineLevelRow="1" outlineLevelCol="1"/>
  <cols>
    <col min="1" max="1" width="2" style="31" customWidth="1"/>
    <col min="2" max="2" width="18.5" style="135" customWidth="1"/>
    <col min="3" max="6" width="16.6640625" style="31" customWidth="1"/>
    <col min="7" max="8" width="16.6640625" style="31" customWidth="1" outlineLevel="1"/>
    <col min="9" max="10" width="10.6640625" style="31" customWidth="1" outlineLevel="1"/>
    <col min="11" max="12" width="10.6640625" style="31" customWidth="1"/>
    <col min="13" max="13" width="12.6640625" style="31" customWidth="1"/>
    <col min="14" max="14" width="17.6640625" style="31" customWidth="1"/>
    <col min="15" max="17" width="10" style="31" bestFit="1" customWidth="1"/>
    <col min="18" max="16384" width="9" style="31"/>
  </cols>
  <sheetData>
    <row r="1" spans="2:26">
      <c r="B1" s="517" t="s">
        <v>550</v>
      </c>
      <c r="C1" s="516"/>
      <c r="D1" s="516"/>
      <c r="E1" s="516"/>
      <c r="F1" s="516"/>
      <c r="G1" s="516"/>
      <c r="H1" s="516"/>
      <c r="I1" s="516"/>
      <c r="J1" s="516"/>
      <c r="K1" s="516"/>
      <c r="L1" s="516"/>
      <c r="M1" s="515"/>
      <c r="N1" s="515"/>
      <c r="O1" s="515"/>
      <c r="P1" s="515"/>
      <c r="Q1" s="515"/>
      <c r="R1" s="515"/>
      <c r="S1" s="514"/>
      <c r="T1" s="514"/>
      <c r="U1" s="514"/>
      <c r="V1" s="514"/>
      <c r="W1" s="514"/>
      <c r="X1" s="514"/>
      <c r="Y1" s="514"/>
      <c r="Z1" s="514"/>
    </row>
    <row r="2" spans="2:26">
      <c r="B2" s="553"/>
      <c r="C2" s="550"/>
      <c r="D2" s="550"/>
      <c r="E2" s="550"/>
      <c r="F2" s="550"/>
      <c r="G2" s="552"/>
      <c r="H2" s="551"/>
      <c r="I2" s="552"/>
      <c r="J2" s="552"/>
      <c r="K2" s="552"/>
      <c r="L2" s="551"/>
      <c r="M2" s="239"/>
      <c r="N2" s="239"/>
      <c r="O2" s="550"/>
      <c r="P2" s="550"/>
      <c r="Q2" s="550"/>
      <c r="R2" s="549"/>
    </row>
    <row r="3" spans="2:26">
      <c r="B3" s="752" t="s">
        <v>34</v>
      </c>
      <c r="C3" s="750" t="s">
        <v>33</v>
      </c>
      <c r="D3" s="751"/>
      <c r="E3" s="750" t="s">
        <v>32</v>
      </c>
      <c r="F3" s="751"/>
      <c r="G3" s="750" t="s">
        <v>549</v>
      </c>
      <c r="H3" s="751"/>
      <c r="I3" s="750" t="s">
        <v>548</v>
      </c>
      <c r="J3" s="751"/>
      <c r="K3" s="750" t="s">
        <v>547</v>
      </c>
      <c r="L3" s="751"/>
    </row>
    <row r="4" spans="2:26">
      <c r="B4" s="753"/>
      <c r="C4" s="548" t="s">
        <v>30</v>
      </c>
      <c r="D4" s="548" t="s">
        <v>31</v>
      </c>
      <c r="E4" s="548" t="s">
        <v>30</v>
      </c>
      <c r="F4" s="548" t="s">
        <v>31</v>
      </c>
      <c r="G4" s="548" t="s">
        <v>30</v>
      </c>
      <c r="H4" s="548" t="s">
        <v>31</v>
      </c>
      <c r="I4" s="548" t="s">
        <v>30</v>
      </c>
      <c r="J4" s="548" t="s">
        <v>29</v>
      </c>
      <c r="K4" s="548" t="s">
        <v>30</v>
      </c>
      <c r="L4" s="548" t="s">
        <v>29</v>
      </c>
      <c r="P4" s="239"/>
    </row>
    <row r="5" spans="2:26" ht="15">
      <c r="B5" s="546" t="s">
        <v>546</v>
      </c>
      <c r="C5" s="545">
        <v>23460780</v>
      </c>
      <c r="D5" s="536">
        <f>C5/C$12</f>
        <v>0.5538154122838076</v>
      </c>
      <c r="E5" s="545">
        <f>C5</f>
        <v>23460780</v>
      </c>
      <c r="F5" s="536">
        <f t="shared" ref="F5:F11" si="0">E5/E$12</f>
        <v>0.50568182320300159</v>
      </c>
      <c r="G5" s="545">
        <f>E5+$C$17*MIN($G$14,D5)</f>
        <v>24670457.399999999</v>
      </c>
      <c r="H5" s="536">
        <f t="shared" ref="H5:H11" si="1">G5/G$12</f>
        <v>0.53175563119742741</v>
      </c>
      <c r="I5" s="545">
        <f>E5</f>
        <v>23460780</v>
      </c>
      <c r="J5" s="536">
        <f t="shared" ref="J5:J11" si="2">I5/I$12</f>
        <v>0.50568182320300159</v>
      </c>
      <c r="K5" s="545">
        <f>I5+$D$17*MIN($G$14,D5)</f>
        <v>24670457.399999999</v>
      </c>
      <c r="L5" s="536">
        <f t="shared" ref="L5:L12" si="3">K5/K$12</f>
        <v>0.53175563119742741</v>
      </c>
      <c r="M5" s="547"/>
      <c r="N5" s="112"/>
      <c r="O5" s="112"/>
    </row>
    <row r="6" spans="2:26" ht="15">
      <c r="B6" s="546" t="s">
        <v>28</v>
      </c>
      <c r="C6" s="545">
        <v>117203</v>
      </c>
      <c r="D6" s="536">
        <f>C6/C$12</f>
        <v>2.7666952149885513E-3</v>
      </c>
      <c r="E6" s="545">
        <f>C6</f>
        <v>117203</v>
      </c>
      <c r="F6" s="536">
        <f t="shared" si="0"/>
        <v>2.526234282272857E-3</v>
      </c>
      <c r="G6" s="545">
        <f>E6</f>
        <v>117203</v>
      </c>
      <c r="H6" s="536">
        <f t="shared" si="1"/>
        <v>2.526234282272857E-3</v>
      </c>
      <c r="I6" s="545">
        <f>E6</f>
        <v>117203</v>
      </c>
      <c r="J6" s="536">
        <f t="shared" si="2"/>
        <v>2.526234282272857E-3</v>
      </c>
      <c r="K6" s="545">
        <f>C6</f>
        <v>117203</v>
      </c>
      <c r="L6" s="536">
        <f t="shared" si="3"/>
        <v>2.526234282272857E-3</v>
      </c>
      <c r="N6" s="112"/>
      <c r="O6" s="112"/>
    </row>
    <row r="7" spans="2:26" ht="15" outlineLevel="1">
      <c r="B7" s="546" t="s">
        <v>545</v>
      </c>
      <c r="C7" s="545">
        <v>1064</v>
      </c>
      <c r="D7" s="536">
        <f>C7/C$12</f>
        <v>2.5116794866580364E-5</v>
      </c>
      <c r="E7" s="545">
        <f>C7</f>
        <v>1064</v>
      </c>
      <c r="F7" s="536">
        <f t="shared" si="0"/>
        <v>2.2933826577291705E-5</v>
      </c>
      <c r="G7" s="545">
        <f>E7</f>
        <v>1064</v>
      </c>
      <c r="H7" s="536">
        <f t="shared" si="1"/>
        <v>2.2933826577291705E-5</v>
      </c>
      <c r="I7" s="545">
        <f>G7</f>
        <v>1064</v>
      </c>
      <c r="J7" s="536">
        <f t="shared" si="2"/>
        <v>2.2933826577291705E-5</v>
      </c>
      <c r="K7" s="545">
        <f>I7</f>
        <v>1064</v>
      </c>
      <c r="L7" s="536">
        <f t="shared" si="3"/>
        <v>2.2933826577291705E-5</v>
      </c>
      <c r="N7" s="112"/>
      <c r="O7" s="112"/>
    </row>
    <row r="8" spans="2:26" ht="15" outlineLevel="1">
      <c r="B8" s="546" t="s">
        <v>27</v>
      </c>
      <c r="C8" s="545">
        <v>18783046</v>
      </c>
      <c r="D8" s="536">
        <f>C8/C$12</f>
        <v>0.44339277570633728</v>
      </c>
      <c r="E8" s="545">
        <f>C8</f>
        <v>18783046</v>
      </c>
      <c r="F8" s="536">
        <f t="shared" si="0"/>
        <v>0.40485631537339534</v>
      </c>
      <c r="G8" s="545">
        <f>E8</f>
        <v>18783046</v>
      </c>
      <c r="H8" s="536">
        <f t="shared" si="1"/>
        <v>0.40485631537339534</v>
      </c>
      <c r="I8" s="545">
        <f>E8</f>
        <v>18783046</v>
      </c>
      <c r="J8" s="536">
        <f t="shared" si="2"/>
        <v>0.40485631537339534</v>
      </c>
      <c r="K8" s="545">
        <f>I8</f>
        <v>18783046</v>
      </c>
      <c r="L8" s="536">
        <f t="shared" si="3"/>
        <v>0.40485631537339534</v>
      </c>
      <c r="N8" s="112"/>
      <c r="O8" s="112"/>
    </row>
    <row r="9" spans="2:26" ht="15">
      <c r="B9" s="544" t="s">
        <v>39</v>
      </c>
      <c r="C9" s="542" t="s">
        <v>26</v>
      </c>
      <c r="D9" s="543" t="s">
        <v>26</v>
      </c>
      <c r="E9" s="542">
        <f>C18</f>
        <v>403225</v>
      </c>
      <c r="F9" s="541">
        <f t="shared" si="0"/>
        <v>8.691252087996662E-3</v>
      </c>
      <c r="G9" s="542">
        <f>E9*(1-$G$14)</f>
        <v>282257.5</v>
      </c>
      <c r="H9" s="541">
        <f t="shared" si="1"/>
        <v>6.0838764615976631E-3</v>
      </c>
      <c r="I9" s="542">
        <f>D18</f>
        <v>403225</v>
      </c>
      <c r="J9" s="541">
        <f t="shared" si="2"/>
        <v>8.691252087996662E-3</v>
      </c>
      <c r="K9" s="542">
        <f>I9*(1-$G$14)</f>
        <v>282257.5</v>
      </c>
      <c r="L9" s="541">
        <f t="shared" si="3"/>
        <v>6.0838764615976631E-3</v>
      </c>
      <c r="M9" s="81"/>
      <c r="N9" s="112"/>
      <c r="O9" s="112"/>
      <c r="P9" s="239"/>
    </row>
    <row r="10" spans="2:26">
      <c r="B10" s="540" t="s">
        <v>40</v>
      </c>
      <c r="C10" s="537" t="s">
        <v>26</v>
      </c>
      <c r="D10" s="538" t="s">
        <v>26</v>
      </c>
      <c r="E10" s="537">
        <f>C19</f>
        <v>3629033</v>
      </c>
      <c r="F10" s="536">
        <f t="shared" si="0"/>
        <v>7.8221441226756255E-2</v>
      </c>
      <c r="G10" s="537">
        <f>E10*(1-$G$14)</f>
        <v>2540323.0999999996</v>
      </c>
      <c r="H10" s="536">
        <f t="shared" si="1"/>
        <v>5.4755008858729366E-2</v>
      </c>
      <c r="I10" s="537">
        <f>D19</f>
        <v>3629033</v>
      </c>
      <c r="J10" s="536">
        <f t="shared" si="2"/>
        <v>7.8221441226756255E-2</v>
      </c>
      <c r="K10" s="537">
        <f>I10*(1-$G$14)</f>
        <v>2540323.0999999996</v>
      </c>
      <c r="L10" s="536">
        <f t="shared" si="3"/>
        <v>5.4755008858729366E-2</v>
      </c>
      <c r="M10" s="81"/>
      <c r="N10" s="112"/>
      <c r="O10" s="112"/>
      <c r="P10" s="239"/>
    </row>
    <row r="11" spans="2:26" ht="15" hidden="1" outlineLevel="1">
      <c r="B11" s="539" t="str">
        <f>F17</f>
        <v>기발행 미상환 전환사채</v>
      </c>
      <c r="C11" s="537" t="s">
        <v>26</v>
      </c>
      <c r="D11" s="538" t="s">
        <v>342</v>
      </c>
      <c r="E11" s="537">
        <f>G17</f>
        <v>0</v>
      </c>
      <c r="F11" s="536">
        <f t="shared" si="0"/>
        <v>0</v>
      </c>
      <c r="G11" s="537">
        <f>E11</f>
        <v>0</v>
      </c>
      <c r="H11" s="536">
        <f t="shared" si="1"/>
        <v>0</v>
      </c>
      <c r="I11" s="537">
        <f>E11</f>
        <v>0</v>
      </c>
      <c r="J11" s="536">
        <f t="shared" si="2"/>
        <v>0</v>
      </c>
      <c r="K11" s="537">
        <f>I11</f>
        <v>0</v>
      </c>
      <c r="L11" s="536">
        <f t="shared" si="3"/>
        <v>0</v>
      </c>
      <c r="N11" s="112"/>
      <c r="O11" s="112"/>
      <c r="P11" s="239"/>
    </row>
    <row r="12" spans="2:26" s="91" customFormat="1" ht="15" collapsed="1">
      <c r="B12" s="535" t="s">
        <v>25</v>
      </c>
      <c r="C12" s="534">
        <v>42362093</v>
      </c>
      <c r="D12" s="533">
        <f t="shared" ref="D12:K12" si="4">SUM(D5:D11)</f>
        <v>1</v>
      </c>
      <c r="E12" s="534">
        <f t="shared" si="4"/>
        <v>46394351</v>
      </c>
      <c r="F12" s="533">
        <f t="shared" si="4"/>
        <v>0.99999999999999989</v>
      </c>
      <c r="G12" s="534">
        <f t="shared" si="4"/>
        <v>46394351</v>
      </c>
      <c r="H12" s="533">
        <f t="shared" si="4"/>
        <v>0.99999999999999989</v>
      </c>
      <c r="I12" s="534">
        <f t="shared" si="4"/>
        <v>46394351</v>
      </c>
      <c r="J12" s="533">
        <f t="shared" si="4"/>
        <v>0.99999999999999989</v>
      </c>
      <c r="K12" s="534">
        <f t="shared" si="4"/>
        <v>46394351</v>
      </c>
      <c r="L12" s="533">
        <f t="shared" si="3"/>
        <v>1</v>
      </c>
      <c r="M12" s="31"/>
      <c r="N12" s="112"/>
      <c r="O12" s="112"/>
      <c r="P12" s="532"/>
    </row>
    <row r="13" spans="2:26">
      <c r="C13" s="526"/>
      <c r="D13" s="239"/>
      <c r="E13" s="531"/>
      <c r="F13" s="239"/>
      <c r="G13" s="239"/>
      <c r="H13" s="239"/>
      <c r="I13" s="239"/>
      <c r="J13" s="239"/>
      <c r="K13" s="239"/>
      <c r="L13" s="239"/>
      <c r="M13" s="239"/>
      <c r="N13" s="239"/>
    </row>
    <row r="14" spans="2:26">
      <c r="B14" s="135" t="s">
        <v>544</v>
      </c>
      <c r="C14" s="518">
        <v>4960</v>
      </c>
      <c r="D14" s="518">
        <f>C14*D16</f>
        <v>4960</v>
      </c>
      <c r="F14" s="526" t="s">
        <v>509</v>
      </c>
      <c r="G14" s="521">
        <v>0.3</v>
      </c>
      <c r="H14" s="239"/>
      <c r="I14" s="239" t="s">
        <v>543</v>
      </c>
      <c r="J14" s="523">
        <v>200</v>
      </c>
      <c r="M14" s="523"/>
      <c r="N14" s="239"/>
      <c r="O14" s="530"/>
      <c r="P14" s="530"/>
      <c r="Q14" s="530"/>
    </row>
    <row r="15" spans="2:26">
      <c r="B15" s="31" t="s">
        <v>542</v>
      </c>
      <c r="C15" s="529"/>
      <c r="F15" s="31" t="s">
        <v>541</v>
      </c>
      <c r="G15" s="527">
        <v>1E-3</v>
      </c>
      <c r="H15" s="518"/>
      <c r="I15" s="239" t="s">
        <v>540</v>
      </c>
      <c r="J15" s="524">
        <v>20</v>
      </c>
      <c r="K15" s="239"/>
      <c r="L15" s="524"/>
      <c r="M15" s="523"/>
      <c r="N15" s="239"/>
    </row>
    <row r="16" spans="2:26">
      <c r="B16" s="135" t="s">
        <v>539</v>
      </c>
      <c r="C16" s="518">
        <f>J14*100000000</f>
        <v>20000000000</v>
      </c>
      <c r="D16" s="528">
        <v>1</v>
      </c>
      <c r="F16" s="31" t="s">
        <v>538</v>
      </c>
      <c r="G16" s="527">
        <v>0</v>
      </c>
      <c r="H16" s="518"/>
      <c r="I16" s="239"/>
      <c r="J16" s="524"/>
      <c r="K16" s="239"/>
      <c r="L16" s="524"/>
      <c r="M16" s="523"/>
      <c r="N16" s="239"/>
    </row>
    <row r="17" spans="2:26">
      <c r="B17" s="135" t="s">
        <v>23</v>
      </c>
      <c r="C17" s="518">
        <f>ROUNDDOWN(C16/C14,0)</f>
        <v>4032258</v>
      </c>
      <c r="D17" s="518">
        <f>ROUNDDOWN(C16/D14,0)</f>
        <v>4032258</v>
      </c>
      <c r="F17" s="526" t="s">
        <v>537</v>
      </c>
      <c r="G17" s="525">
        <v>0</v>
      </c>
      <c r="I17" s="239"/>
      <c r="J17" s="524"/>
      <c r="K17" s="239"/>
      <c r="L17" s="524"/>
      <c r="M17" s="523"/>
      <c r="N17" s="518"/>
    </row>
    <row r="18" spans="2:26">
      <c r="B18" s="135" t="str">
        <f>I15</f>
        <v>당사</v>
      </c>
      <c r="C18" s="518">
        <f>ROUNDDOWN(C17*J15/J14,0)</f>
        <v>403225</v>
      </c>
      <c r="D18" s="518">
        <f>ROUNDDOWN(D17*J15/J14,0)</f>
        <v>403225</v>
      </c>
      <c r="G18" s="521"/>
      <c r="H18" s="239"/>
      <c r="I18" s="239"/>
      <c r="J18" s="331"/>
      <c r="K18" s="239"/>
      <c r="M18" s="51"/>
      <c r="N18" s="518"/>
    </row>
    <row r="19" spans="2:26">
      <c r="B19" s="135" t="s">
        <v>536</v>
      </c>
      <c r="C19" s="522">
        <f>C17-C18</f>
        <v>3629033</v>
      </c>
      <c r="D19" s="522">
        <f>D17-D18</f>
        <v>3629033</v>
      </c>
      <c r="G19" s="521"/>
      <c r="H19" s="520"/>
      <c r="I19" s="239" t="s">
        <v>510</v>
      </c>
      <c r="J19" s="519"/>
      <c r="K19" s="239"/>
      <c r="M19" s="51"/>
      <c r="N19" s="518"/>
    </row>
    <row r="20" spans="2:26">
      <c r="B20" s="31"/>
      <c r="E20" s="81"/>
      <c r="F20" s="81"/>
      <c r="G20" s="81"/>
      <c r="H20" s="81"/>
      <c r="I20" s="81"/>
      <c r="J20" s="81"/>
      <c r="K20" s="81"/>
      <c r="L20" s="81"/>
    </row>
    <row r="21" spans="2:26">
      <c r="B21" s="517" t="s">
        <v>535</v>
      </c>
      <c r="C21" s="516"/>
      <c r="D21" s="516"/>
      <c r="E21" s="516"/>
      <c r="F21" s="516"/>
      <c r="G21" s="516"/>
      <c r="H21" s="516"/>
      <c r="I21" s="516"/>
      <c r="J21" s="516"/>
      <c r="K21" s="516"/>
      <c r="L21" s="516"/>
      <c r="M21" s="515"/>
      <c r="N21" s="515"/>
      <c r="O21" s="515"/>
      <c r="P21" s="515"/>
      <c r="Q21" s="515"/>
      <c r="R21" s="515"/>
      <c r="S21" s="514"/>
      <c r="T21" s="514"/>
      <c r="U21" s="514"/>
      <c r="V21" s="514"/>
      <c r="W21" s="514"/>
      <c r="X21" s="514"/>
      <c r="Y21" s="514"/>
      <c r="Z21" s="514"/>
    </row>
    <row r="22" spans="2:26" ht="15" thickBot="1"/>
    <row r="23" spans="2:26" ht="15">
      <c r="B23" s="748" t="s">
        <v>534</v>
      </c>
      <c r="C23" s="513" t="s">
        <v>533</v>
      </c>
      <c r="D23" s="513" t="s">
        <v>532</v>
      </c>
      <c r="E23" s="513" t="s">
        <v>531</v>
      </c>
      <c r="F23" s="512" t="s">
        <v>530</v>
      </c>
      <c r="G23" s="511"/>
    </row>
    <row r="24" spans="2:26" ht="15">
      <c r="B24" s="749"/>
      <c r="C24" s="510" t="s">
        <v>529</v>
      </c>
      <c r="D24" s="510" t="s">
        <v>527</v>
      </c>
      <c r="E24" s="510" t="s">
        <v>528</v>
      </c>
      <c r="F24" s="509" t="s">
        <v>527</v>
      </c>
      <c r="G24" s="508"/>
    </row>
    <row r="25" spans="2:26">
      <c r="B25" s="499" t="s">
        <v>526</v>
      </c>
      <c r="C25" s="498"/>
      <c r="D25" s="506"/>
      <c r="E25" s="506"/>
      <c r="F25" s="497"/>
      <c r="G25" s="496"/>
    </row>
    <row r="26" spans="2:26">
      <c r="B26" s="499" t="s">
        <v>525</v>
      </c>
      <c r="C26" s="503"/>
      <c r="D26" s="498"/>
      <c r="E26" s="507"/>
      <c r="F26" s="504"/>
      <c r="G26" s="502"/>
      <c r="H26" s="152"/>
    </row>
    <row r="27" spans="2:26">
      <c r="B27" s="499" t="s">
        <v>524</v>
      </c>
      <c r="C27" s="498"/>
      <c r="D27" s="506">
        <v>151</v>
      </c>
      <c r="E27" s="506">
        <f>D27</f>
        <v>151</v>
      </c>
      <c r="F27" s="497"/>
      <c r="G27" s="496"/>
    </row>
    <row r="28" spans="2:26">
      <c r="B28" s="499" t="s">
        <v>523</v>
      </c>
      <c r="C28" s="503"/>
      <c r="D28" s="505">
        <v>20</v>
      </c>
      <c r="E28" s="504">
        <f>D28</f>
        <v>20</v>
      </c>
      <c r="F28" s="503"/>
      <c r="G28" s="502"/>
      <c r="H28" s="152"/>
    </row>
    <row r="29" spans="2:26">
      <c r="B29" s="499" t="s">
        <v>522</v>
      </c>
      <c r="C29" s="498">
        <f>C30*C31/10^8</f>
        <v>5867.1498805000001</v>
      </c>
      <c r="D29" s="501">
        <f>D27*D28</f>
        <v>3020</v>
      </c>
      <c r="E29" s="501">
        <f>E27*E28</f>
        <v>3020</v>
      </c>
      <c r="F29" s="497"/>
      <c r="G29" s="496"/>
    </row>
    <row r="30" spans="2:26">
      <c r="B30" s="499" t="s">
        <v>521</v>
      </c>
      <c r="C30" s="498">
        <f>C12</f>
        <v>42362093</v>
      </c>
      <c r="D30" s="498">
        <f>$E$12</f>
        <v>46394351</v>
      </c>
      <c r="E30" s="498">
        <f>$K$12</f>
        <v>46394351</v>
      </c>
      <c r="F30" s="497"/>
      <c r="G30" s="496"/>
    </row>
    <row r="31" spans="2:26">
      <c r="B31" s="499" t="s">
        <v>520</v>
      </c>
      <c r="C31" s="498">
        <v>13850</v>
      </c>
      <c r="D31" s="498">
        <f>D29/D30*100000000</f>
        <v>6509.4131826523453</v>
      </c>
      <c r="E31" s="498">
        <f>E29/E30*100000000</f>
        <v>6509.4131826523453</v>
      </c>
      <c r="F31" s="497"/>
      <c r="G31" s="500"/>
    </row>
    <row r="32" spans="2:26">
      <c r="B32" s="499" t="s">
        <v>519</v>
      </c>
      <c r="C32" s="498"/>
      <c r="D32" s="498">
        <f>G9</f>
        <v>282257.5</v>
      </c>
      <c r="E32" s="498">
        <f>K9</f>
        <v>282257.5</v>
      </c>
      <c r="F32" s="497"/>
      <c r="G32" s="496"/>
    </row>
    <row r="33" spans="1:11" ht="15">
      <c r="B33" s="495" t="s">
        <v>518</v>
      </c>
      <c r="C33" s="494"/>
      <c r="D33" s="493">
        <f>I42</f>
        <v>1.2192656457012472</v>
      </c>
      <c r="E33" s="493">
        <f>I49</f>
        <v>1.2192656457012472</v>
      </c>
      <c r="F33" s="492">
        <f>I56</f>
        <v>1</v>
      </c>
      <c r="G33" s="491"/>
      <c r="H33" s="81"/>
    </row>
    <row r="34" spans="1:11" ht="15">
      <c r="B34" s="490" t="s">
        <v>517</v>
      </c>
      <c r="C34" s="489"/>
      <c r="D34" s="488">
        <f>H42</f>
        <v>0.10420362353324891</v>
      </c>
      <c r="E34" s="488">
        <f>H49</f>
        <v>0.10420362353324891</v>
      </c>
      <c r="F34" s="487">
        <f>H56</f>
        <v>2.9802322387695314E-9</v>
      </c>
      <c r="G34" s="486"/>
      <c r="H34" s="81"/>
    </row>
    <row r="36" spans="1:11">
      <c r="B36" s="485" t="s">
        <v>508</v>
      </c>
    </row>
    <row r="37" spans="1:11">
      <c r="A37" s="91">
        <v>1</v>
      </c>
      <c r="B37" s="483" t="str">
        <f>D23</f>
        <v>PER</v>
      </c>
      <c r="D37" s="31" t="s">
        <v>515</v>
      </c>
    </row>
    <row r="38" spans="1:11">
      <c r="A38" s="91"/>
      <c r="B38" s="482" t="str">
        <f>D24</f>
        <v>27년</v>
      </c>
      <c r="C38" s="481" t="s">
        <v>514</v>
      </c>
      <c r="D38" s="480">
        <f>D$45</f>
        <v>45930</v>
      </c>
      <c r="E38" s="480">
        <f>E$45</f>
        <v>46295</v>
      </c>
      <c r="F38" s="480">
        <f>F$45</f>
        <v>46660</v>
      </c>
      <c r="G38" s="480"/>
      <c r="H38" s="479" t="s">
        <v>513</v>
      </c>
      <c r="I38" s="479" t="s">
        <v>512</v>
      </c>
    </row>
    <row r="39" spans="1:11">
      <c r="A39" s="91"/>
      <c r="C39" s="31" t="s">
        <v>511</v>
      </c>
      <c r="D39" s="477">
        <f>D46</f>
        <v>-2000</v>
      </c>
      <c r="E39" s="477" t="s">
        <v>26</v>
      </c>
      <c r="F39" s="477">
        <f>D31*D32/1000000</f>
        <v>1837.3306914024945</v>
      </c>
      <c r="G39" s="477"/>
    </row>
    <row r="40" spans="1:11">
      <c r="A40" s="91"/>
      <c r="C40" s="31" t="s">
        <v>510</v>
      </c>
      <c r="D40" s="477">
        <f>D39*$J$19</f>
        <v>0</v>
      </c>
      <c r="E40" s="477"/>
      <c r="F40" s="477" t="s">
        <v>26</v>
      </c>
      <c r="G40" s="477"/>
    </row>
    <row r="41" spans="1:11">
      <c r="A41" s="91"/>
      <c r="C41" s="31" t="s">
        <v>509</v>
      </c>
      <c r="D41" s="477" t="s">
        <v>342</v>
      </c>
      <c r="E41" s="477" t="s">
        <v>342</v>
      </c>
      <c r="F41" s="477">
        <f>-D46*$G$14*(1+$G$15)^((F38-D38)/365)</f>
        <v>601.20059999999978</v>
      </c>
      <c r="G41" s="477"/>
      <c r="H41" s="31" t="s">
        <v>516</v>
      </c>
    </row>
    <row r="42" spans="1:11">
      <c r="A42" s="91"/>
      <c r="C42" s="476" t="s">
        <v>508</v>
      </c>
      <c r="D42" s="484">
        <f>SUM(D39:D41)</f>
        <v>-2000</v>
      </c>
      <c r="E42" s="484">
        <f>SUM(E39:E41)</f>
        <v>0</v>
      </c>
      <c r="F42" s="484">
        <f>SUM(F39:F41)</f>
        <v>2438.5312914024944</v>
      </c>
      <c r="G42" s="484"/>
      <c r="H42" s="220">
        <f>XIRR(D42:G42,D$38:G$38)</f>
        <v>0.10420362353324891</v>
      </c>
      <c r="I42" s="474">
        <f>-(F42+G42)/(D42)</f>
        <v>1.2192656457012472</v>
      </c>
      <c r="K42" s="474"/>
    </row>
    <row r="43" spans="1:11">
      <c r="A43" s="91"/>
      <c r="D43" s="239"/>
      <c r="E43" s="239"/>
      <c r="F43" s="239"/>
      <c r="G43" s="239"/>
      <c r="H43" s="47"/>
    </row>
    <row r="44" spans="1:11">
      <c r="A44" s="91">
        <v>2</v>
      </c>
      <c r="B44" s="483" t="str">
        <f>E23</f>
        <v>PER (리픽싱)</v>
      </c>
      <c r="D44" s="31" t="s">
        <v>515</v>
      </c>
    </row>
    <row r="45" spans="1:11">
      <c r="A45" s="91"/>
      <c r="B45" s="482" t="str">
        <f>E24</f>
        <v>27년</v>
      </c>
      <c r="C45" s="481" t="s">
        <v>514</v>
      </c>
      <c r="D45" s="480">
        <v>45930</v>
      </c>
      <c r="E45" s="480">
        <f>EOMONTH(D45,12)</f>
        <v>46295</v>
      </c>
      <c r="F45" s="480">
        <f>EOMONTH(E45,12)</f>
        <v>46660</v>
      </c>
      <c r="G45" s="480"/>
      <c r="H45" s="479" t="s">
        <v>513</v>
      </c>
      <c r="I45" s="479" t="s">
        <v>512</v>
      </c>
    </row>
    <row r="46" spans="1:11">
      <c r="A46" s="91"/>
      <c r="C46" s="31" t="s">
        <v>511</v>
      </c>
      <c r="D46" s="478">
        <f>-$J$15*100</f>
        <v>-2000</v>
      </c>
      <c r="E46" s="478"/>
      <c r="F46" s="478">
        <f>E31*E32/1000000</f>
        <v>1837.3306914024945</v>
      </c>
      <c r="G46" s="478"/>
      <c r="H46" s="59"/>
    </row>
    <row r="47" spans="1:11">
      <c r="A47" s="91"/>
      <c r="C47" s="31" t="s">
        <v>510</v>
      </c>
      <c r="D47" s="477">
        <f>D46*$J$19</f>
        <v>0</v>
      </c>
      <c r="E47" s="478"/>
      <c r="F47" s="478"/>
      <c r="G47" s="478"/>
      <c r="H47" s="59"/>
    </row>
    <row r="48" spans="1:11">
      <c r="A48" s="91"/>
      <c r="C48" s="31" t="s">
        <v>509</v>
      </c>
      <c r="D48" s="478"/>
      <c r="E48" s="478"/>
      <c r="F48" s="477">
        <f>-D53*$G$14*(1+$G$15)^((F38-D38)/365)</f>
        <v>601.20059999999978</v>
      </c>
      <c r="G48" s="477"/>
      <c r="H48" s="31" t="s">
        <v>516</v>
      </c>
    </row>
    <row r="49" spans="1:11">
      <c r="A49" s="91"/>
      <c r="C49" s="476" t="s">
        <v>508</v>
      </c>
      <c r="D49" s="475">
        <f>SUM(D46:D48)</f>
        <v>-2000</v>
      </c>
      <c r="E49" s="475">
        <f>SUM(E46:E48)</f>
        <v>0</v>
      </c>
      <c r="F49" s="475">
        <f>SUM(F46:F48)</f>
        <v>2438.5312914024944</v>
      </c>
      <c r="G49" s="475">
        <f>SUM(G46:G48)</f>
        <v>0</v>
      </c>
      <c r="H49" s="220">
        <f>XIRR(D49:G49,D$45:G$45)</f>
        <v>0.10420362353324891</v>
      </c>
      <c r="I49" s="474">
        <f>-(F49+G49)/(D49)</f>
        <v>1.2192656457012472</v>
      </c>
      <c r="K49" s="474"/>
    </row>
    <row r="50" spans="1:11">
      <c r="A50" s="91"/>
      <c r="B50" s="31"/>
    </row>
    <row r="51" spans="1:11">
      <c r="A51" s="91">
        <v>3</v>
      </c>
      <c r="B51" s="483" t="str">
        <f>F23</f>
        <v>Put 행사</v>
      </c>
      <c r="D51" s="31" t="s">
        <v>515</v>
      </c>
    </row>
    <row r="52" spans="1:11">
      <c r="A52" s="91"/>
      <c r="B52" s="482" t="str">
        <f>F24</f>
        <v>27년</v>
      </c>
      <c r="C52" s="481" t="s">
        <v>514</v>
      </c>
      <c r="D52" s="480">
        <f>D$45</f>
        <v>45930</v>
      </c>
      <c r="E52" s="480">
        <f>E$45</f>
        <v>46295</v>
      </c>
      <c r="F52" s="480">
        <f>F$45</f>
        <v>46660</v>
      </c>
      <c r="G52" s="480">
        <f>EOMONTH(F52,6)</f>
        <v>46843</v>
      </c>
      <c r="H52" s="479" t="s">
        <v>513</v>
      </c>
      <c r="I52" s="479" t="s">
        <v>512</v>
      </c>
    </row>
    <row r="53" spans="1:11">
      <c r="A53" s="91"/>
      <c r="C53" s="31" t="s">
        <v>511</v>
      </c>
      <c r="D53" s="478">
        <f>D46</f>
        <v>-2000</v>
      </c>
      <c r="E53" s="478"/>
      <c r="G53" s="478">
        <f>-D53*(1+G16)^2</f>
        <v>2000</v>
      </c>
    </row>
    <row r="54" spans="1:11">
      <c r="C54" s="31" t="s">
        <v>510</v>
      </c>
      <c r="D54" s="477">
        <f>D53*$J$19</f>
        <v>0</v>
      </c>
      <c r="E54" s="478"/>
      <c r="F54" s="478"/>
      <c r="G54" s="478"/>
    </row>
    <row r="55" spans="1:11">
      <c r="C55" s="31" t="s">
        <v>509</v>
      </c>
      <c r="D55" s="478"/>
      <c r="E55" s="478"/>
      <c r="F55" s="478"/>
      <c r="G55" s="477"/>
    </row>
    <row r="56" spans="1:11">
      <c r="C56" s="476" t="s">
        <v>508</v>
      </c>
      <c r="D56" s="475">
        <f>SUM(D53:D55)</f>
        <v>-2000</v>
      </c>
      <c r="E56" s="475">
        <f>SUM(E53:E55)</f>
        <v>0</v>
      </c>
      <c r="F56" s="475">
        <f>SUM(F53:F55)</f>
        <v>0</v>
      </c>
      <c r="G56" s="475">
        <f>SUM(G53:G55)</f>
        <v>2000</v>
      </c>
      <c r="H56" s="220">
        <f>XIRR(D56:G56,D$52:G$52)</f>
        <v>2.9802322387695314E-9</v>
      </c>
      <c r="I56" s="474">
        <f>-(F56+G56)/(D56)</f>
        <v>1</v>
      </c>
      <c r="K56" s="474"/>
    </row>
    <row r="57" spans="1:11">
      <c r="D57" s="239"/>
      <c r="E57" s="239"/>
      <c r="F57" s="239"/>
      <c r="G57" s="239"/>
      <c r="H57" s="47"/>
    </row>
    <row r="58" spans="1:11" s="205" customFormat="1">
      <c r="B58" s="473"/>
    </row>
  </sheetData>
  <mergeCells count="7">
    <mergeCell ref="B23:B24"/>
    <mergeCell ref="K3:L3"/>
    <mergeCell ref="C3:D3"/>
    <mergeCell ref="E3:F3"/>
    <mergeCell ref="G3:H3"/>
    <mergeCell ref="I3:J3"/>
    <mergeCell ref="B3:B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07A61-0217-8943-B0E8-AEE3AEB750ED}">
  <dimension ref="B2:K44"/>
  <sheetViews>
    <sheetView topLeftCell="A27" workbookViewId="0"/>
  </sheetViews>
  <sheetFormatPr baseColWidth="10" defaultColWidth="9" defaultRowHeight="15"/>
  <cols>
    <col min="1" max="1" width="2.33203125" style="19" customWidth="1"/>
    <col min="2" max="2" width="11" style="554" bestFit="1" customWidth="1"/>
    <col min="3" max="12" width="9.5" style="19" customWidth="1"/>
    <col min="13" max="21" width="9" style="19"/>
    <col min="22" max="23" width="16" style="19" bestFit="1" customWidth="1"/>
    <col min="24" max="16384" width="9" style="19"/>
  </cols>
  <sheetData>
    <row r="2" spans="2:11" s="571" customFormat="1">
      <c r="B2" s="566" t="s">
        <v>569</v>
      </c>
      <c r="C2" s="566">
        <v>18</v>
      </c>
      <c r="D2" s="566">
        <v>19</v>
      </c>
      <c r="E2" s="566">
        <v>20</v>
      </c>
      <c r="F2" s="566">
        <v>21</v>
      </c>
      <c r="G2" s="566">
        <v>22</v>
      </c>
      <c r="H2" s="566">
        <v>23</v>
      </c>
      <c r="I2" s="566">
        <v>24</v>
      </c>
      <c r="J2" s="566" t="s">
        <v>565</v>
      </c>
      <c r="K2" s="566" t="s">
        <v>564</v>
      </c>
    </row>
    <row r="3" spans="2:11">
      <c r="B3" s="554" t="s">
        <v>563</v>
      </c>
      <c r="C3" s="570">
        <v>2409</v>
      </c>
      <c r="D3" s="570">
        <v>2410</v>
      </c>
      <c r="E3" s="570">
        <v>2340</v>
      </c>
      <c r="F3" s="570">
        <v>2752</v>
      </c>
      <c r="G3" s="570">
        <v>3553</v>
      </c>
      <c r="H3" s="570">
        <v>3412</v>
      </c>
      <c r="I3" s="570">
        <v>3789</v>
      </c>
      <c r="J3" s="570">
        <v>1871</v>
      </c>
      <c r="K3" s="570">
        <v>1722</v>
      </c>
    </row>
    <row r="4" spans="2:11">
      <c r="B4" s="554" t="s">
        <v>562</v>
      </c>
      <c r="C4" s="570">
        <v>1028</v>
      </c>
      <c r="D4" s="570">
        <v>1018</v>
      </c>
      <c r="E4" s="570">
        <v>989</v>
      </c>
      <c r="F4" s="570">
        <v>1281</v>
      </c>
      <c r="G4" s="570">
        <v>1441</v>
      </c>
      <c r="H4" s="570">
        <v>1352</v>
      </c>
      <c r="I4" s="570">
        <v>1425</v>
      </c>
      <c r="J4" s="570">
        <v>706</v>
      </c>
      <c r="K4" s="570">
        <v>754</v>
      </c>
    </row>
    <row r="5" spans="2:11">
      <c r="B5" s="554" t="s">
        <v>561</v>
      </c>
      <c r="C5" s="570">
        <v>1421</v>
      </c>
      <c r="D5" s="570">
        <v>1339</v>
      </c>
      <c r="E5" s="570">
        <v>1476</v>
      </c>
      <c r="F5" s="570">
        <v>2233</v>
      </c>
      <c r="G5" s="570">
        <v>2465</v>
      </c>
      <c r="H5" s="570">
        <v>2003</v>
      </c>
      <c r="I5" s="570">
        <v>1963</v>
      </c>
      <c r="J5" s="570">
        <v>985</v>
      </c>
      <c r="K5" s="570">
        <v>1024</v>
      </c>
    </row>
    <row r="6" spans="2:11">
      <c r="B6" s="554" t="s">
        <v>567</v>
      </c>
      <c r="C6" s="570">
        <v>-45</v>
      </c>
      <c r="D6" s="570">
        <v>87</v>
      </c>
      <c r="E6" s="570">
        <v>35</v>
      </c>
      <c r="F6" s="570">
        <v>23</v>
      </c>
      <c r="G6" s="570">
        <v>20</v>
      </c>
      <c r="H6" s="570">
        <v>25</v>
      </c>
      <c r="I6" s="570">
        <v>35</v>
      </c>
      <c r="J6" s="570">
        <v>17</v>
      </c>
      <c r="K6" s="570">
        <v>10</v>
      </c>
    </row>
    <row r="7" spans="2:11" s="562" customFormat="1">
      <c r="B7" s="568"/>
      <c r="C7" s="569">
        <f t="shared" ref="C7:K7" si="0">SUM(C3:C6)</f>
        <v>4813</v>
      </c>
      <c r="D7" s="569">
        <f t="shared" si="0"/>
        <v>4854</v>
      </c>
      <c r="E7" s="569">
        <f t="shared" si="0"/>
        <v>4840</v>
      </c>
      <c r="F7" s="569">
        <f t="shared" si="0"/>
        <v>6289</v>
      </c>
      <c r="G7" s="569">
        <f t="shared" si="0"/>
        <v>7479</v>
      </c>
      <c r="H7" s="569">
        <f t="shared" si="0"/>
        <v>6792</v>
      </c>
      <c r="I7" s="569">
        <f t="shared" si="0"/>
        <v>7212</v>
      </c>
      <c r="J7" s="569">
        <f t="shared" si="0"/>
        <v>3579</v>
      </c>
      <c r="K7" s="569">
        <f t="shared" si="0"/>
        <v>3510</v>
      </c>
    </row>
    <row r="9" spans="2:11" s="571" customFormat="1">
      <c r="B9" s="566" t="s">
        <v>439</v>
      </c>
      <c r="C9" s="566">
        <v>18</v>
      </c>
      <c r="D9" s="566">
        <v>19</v>
      </c>
      <c r="E9" s="566">
        <v>20</v>
      </c>
      <c r="F9" s="566">
        <v>21</v>
      </c>
      <c r="G9" s="566">
        <v>22</v>
      </c>
      <c r="H9" s="566">
        <v>23</v>
      </c>
      <c r="I9" s="566">
        <v>24</v>
      </c>
      <c r="J9" s="566" t="s">
        <v>565</v>
      </c>
      <c r="K9" s="566" t="s">
        <v>564</v>
      </c>
    </row>
    <row r="10" spans="2:11">
      <c r="B10" s="554" t="s">
        <v>563</v>
      </c>
      <c r="C10" s="570">
        <v>100</v>
      </c>
      <c r="D10" s="570">
        <v>116</v>
      </c>
      <c r="E10" s="570">
        <v>133</v>
      </c>
      <c r="F10" s="570">
        <v>78</v>
      </c>
      <c r="G10" s="570">
        <v>98</v>
      </c>
      <c r="H10" s="570">
        <v>95</v>
      </c>
      <c r="I10" s="570">
        <v>51</v>
      </c>
      <c r="J10" s="570">
        <v>34</v>
      </c>
      <c r="K10" s="570">
        <v>16</v>
      </c>
    </row>
    <row r="11" spans="2:11">
      <c r="B11" s="554" t="s">
        <v>562</v>
      </c>
      <c r="C11" s="570">
        <v>14</v>
      </c>
      <c r="D11" s="570">
        <v>21</v>
      </c>
      <c r="E11" s="570">
        <v>33</v>
      </c>
      <c r="F11" s="570">
        <v>33</v>
      </c>
      <c r="G11" s="570">
        <v>31</v>
      </c>
      <c r="H11" s="570">
        <v>25</v>
      </c>
      <c r="I11" s="570">
        <v>32</v>
      </c>
      <c r="J11" s="570">
        <v>19</v>
      </c>
      <c r="K11" s="570">
        <v>14</v>
      </c>
    </row>
    <row r="12" spans="2:11">
      <c r="B12" s="554" t="s">
        <v>561</v>
      </c>
      <c r="C12" s="570">
        <v>19</v>
      </c>
      <c r="D12" s="570">
        <v>14</v>
      </c>
      <c r="E12" s="570">
        <v>22</v>
      </c>
      <c r="F12" s="570">
        <v>66</v>
      </c>
      <c r="G12" s="570">
        <v>35</v>
      </c>
      <c r="H12" s="570">
        <v>18</v>
      </c>
      <c r="I12" s="570">
        <v>27</v>
      </c>
      <c r="J12" s="570">
        <v>15</v>
      </c>
      <c r="K12" s="570">
        <v>11</v>
      </c>
    </row>
    <row r="13" spans="2:11">
      <c r="B13" s="554" t="s">
        <v>567</v>
      </c>
      <c r="C13" s="570">
        <v>-50</v>
      </c>
      <c r="D13" s="570">
        <f>-91+1</f>
        <v>-90</v>
      </c>
      <c r="E13" s="570">
        <f>-31+17</f>
        <v>-14</v>
      </c>
      <c r="F13" s="570">
        <f>-28+7</f>
        <v>-21</v>
      </c>
      <c r="G13" s="570">
        <f>9+7</f>
        <v>16</v>
      </c>
      <c r="H13" s="570">
        <f>11+3</f>
        <v>14</v>
      </c>
      <c r="I13" s="570">
        <f>18+11</f>
        <v>29</v>
      </c>
      <c r="J13" s="570">
        <v>14</v>
      </c>
      <c r="K13" s="570">
        <v>0</v>
      </c>
    </row>
    <row r="14" spans="2:11" s="562" customFormat="1">
      <c r="B14" s="568"/>
      <c r="C14" s="569">
        <f t="shared" ref="C14:K14" si="1">SUM(C10:C13)</f>
        <v>83</v>
      </c>
      <c r="D14" s="569">
        <f t="shared" si="1"/>
        <v>61</v>
      </c>
      <c r="E14" s="569">
        <f t="shared" si="1"/>
        <v>174</v>
      </c>
      <c r="F14" s="569">
        <f t="shared" si="1"/>
        <v>156</v>
      </c>
      <c r="G14" s="569">
        <f t="shared" si="1"/>
        <v>180</v>
      </c>
      <c r="H14" s="569">
        <f t="shared" si="1"/>
        <v>152</v>
      </c>
      <c r="I14" s="569">
        <f t="shared" si="1"/>
        <v>139</v>
      </c>
      <c r="J14" s="569">
        <f t="shared" si="1"/>
        <v>82</v>
      </c>
      <c r="K14" s="569">
        <f t="shared" si="1"/>
        <v>41</v>
      </c>
    </row>
    <row r="16" spans="2:11" s="565" customFormat="1">
      <c r="B16" s="566" t="s">
        <v>568</v>
      </c>
      <c r="C16" s="566">
        <v>18</v>
      </c>
      <c r="D16" s="566">
        <v>19</v>
      </c>
      <c r="E16" s="566">
        <v>20</v>
      </c>
      <c r="F16" s="566">
        <v>21</v>
      </c>
      <c r="G16" s="566">
        <v>22</v>
      </c>
      <c r="H16" s="566">
        <v>23</v>
      </c>
      <c r="I16" s="566">
        <v>24</v>
      </c>
      <c r="J16" s="566" t="s">
        <v>565</v>
      </c>
      <c r="K16" s="566" t="s">
        <v>564</v>
      </c>
    </row>
    <row r="17" spans="2:11">
      <c r="B17" s="554" t="s">
        <v>563</v>
      </c>
      <c r="C17" s="564">
        <f t="shared" ref="C17:K17" si="2">C10/C3</f>
        <v>4.1511000415110001E-2</v>
      </c>
      <c r="D17" s="564">
        <f t="shared" si="2"/>
        <v>4.8132780082987554E-2</v>
      </c>
      <c r="E17" s="564">
        <f t="shared" si="2"/>
        <v>5.6837606837606837E-2</v>
      </c>
      <c r="F17" s="564">
        <f t="shared" si="2"/>
        <v>2.8343023255813952E-2</v>
      </c>
      <c r="G17" s="564">
        <f t="shared" si="2"/>
        <v>2.7582324795947088E-2</v>
      </c>
      <c r="H17" s="564">
        <f t="shared" si="2"/>
        <v>2.7842907385697536E-2</v>
      </c>
      <c r="I17" s="564">
        <f t="shared" si="2"/>
        <v>1.3460015835312747E-2</v>
      </c>
      <c r="J17" s="564">
        <f t="shared" si="2"/>
        <v>1.8172100481026188E-2</v>
      </c>
      <c r="K17" s="564">
        <f t="shared" si="2"/>
        <v>9.2915214866434379E-3</v>
      </c>
    </row>
    <row r="18" spans="2:11">
      <c r="B18" s="554" t="s">
        <v>562</v>
      </c>
      <c r="C18" s="564">
        <f t="shared" ref="C18:K18" si="3">C11/C4</f>
        <v>1.3618677042801557E-2</v>
      </c>
      <c r="D18" s="564">
        <f t="shared" si="3"/>
        <v>2.0628683693516701E-2</v>
      </c>
      <c r="E18" s="564">
        <f t="shared" si="3"/>
        <v>3.3367037411526794E-2</v>
      </c>
      <c r="F18" s="564">
        <f t="shared" si="3"/>
        <v>2.576112412177986E-2</v>
      </c>
      <c r="G18" s="564">
        <f t="shared" si="3"/>
        <v>2.1512838306731435E-2</v>
      </c>
      <c r="H18" s="564">
        <f t="shared" si="3"/>
        <v>1.849112426035503E-2</v>
      </c>
      <c r="I18" s="564">
        <f t="shared" si="3"/>
        <v>2.2456140350877191E-2</v>
      </c>
      <c r="J18" s="564">
        <f t="shared" si="3"/>
        <v>2.6912181303116147E-2</v>
      </c>
      <c r="K18" s="564">
        <f t="shared" si="3"/>
        <v>1.8567639257294429E-2</v>
      </c>
    </row>
    <row r="19" spans="2:11">
      <c r="B19" s="554" t="s">
        <v>561</v>
      </c>
      <c r="C19" s="564">
        <f t="shared" ref="C19:K19" si="4">C12/C5</f>
        <v>1.3370865587614356E-2</v>
      </c>
      <c r="D19" s="564">
        <f t="shared" si="4"/>
        <v>1.0455563853622106E-2</v>
      </c>
      <c r="E19" s="564">
        <f t="shared" si="4"/>
        <v>1.4905149051490514E-2</v>
      </c>
      <c r="F19" s="564">
        <f t="shared" si="4"/>
        <v>2.9556650246305417E-2</v>
      </c>
      <c r="G19" s="564">
        <f t="shared" si="4"/>
        <v>1.4198782961460446E-2</v>
      </c>
      <c r="H19" s="564">
        <f t="shared" si="4"/>
        <v>8.9865202196704949E-3</v>
      </c>
      <c r="I19" s="564">
        <f t="shared" si="4"/>
        <v>1.3754457463066735E-2</v>
      </c>
      <c r="J19" s="564">
        <f t="shared" si="4"/>
        <v>1.5228426395939087E-2</v>
      </c>
      <c r="K19" s="564">
        <f t="shared" si="4"/>
        <v>1.07421875E-2</v>
      </c>
    </row>
    <row r="20" spans="2:11">
      <c r="B20" s="554" t="s">
        <v>567</v>
      </c>
      <c r="C20" s="564">
        <f t="shared" ref="C20:K20" si="5">C13/C6</f>
        <v>1.1111111111111112</v>
      </c>
      <c r="D20" s="564">
        <f t="shared" si="5"/>
        <v>-1.0344827586206897</v>
      </c>
      <c r="E20" s="564">
        <f t="shared" si="5"/>
        <v>-0.4</v>
      </c>
      <c r="F20" s="564">
        <f t="shared" si="5"/>
        <v>-0.91304347826086951</v>
      </c>
      <c r="G20" s="564">
        <f t="shared" si="5"/>
        <v>0.8</v>
      </c>
      <c r="H20" s="564">
        <f t="shared" si="5"/>
        <v>0.56000000000000005</v>
      </c>
      <c r="I20" s="564">
        <f t="shared" si="5"/>
        <v>0.82857142857142863</v>
      </c>
      <c r="J20" s="564">
        <f t="shared" si="5"/>
        <v>0.82352941176470584</v>
      </c>
      <c r="K20" s="564">
        <f t="shared" si="5"/>
        <v>0</v>
      </c>
    </row>
    <row r="21" spans="2:11" s="562" customFormat="1">
      <c r="B21" s="568"/>
      <c r="C21" s="567">
        <f t="shared" ref="C21:K21" si="6">C14/C7</f>
        <v>1.724496156243507E-2</v>
      </c>
      <c r="D21" s="567">
        <f t="shared" si="6"/>
        <v>1.2566955088586733E-2</v>
      </c>
      <c r="E21" s="567">
        <f t="shared" si="6"/>
        <v>3.5950413223140493E-2</v>
      </c>
      <c r="F21" s="567">
        <f t="shared" si="6"/>
        <v>2.4805215455557323E-2</v>
      </c>
      <c r="G21" s="567">
        <f t="shared" si="6"/>
        <v>2.4067388688327317E-2</v>
      </c>
      <c r="H21" s="567">
        <f t="shared" si="6"/>
        <v>2.237926972909305E-2</v>
      </c>
      <c r="I21" s="567">
        <f t="shared" si="6"/>
        <v>1.9273433166943982E-2</v>
      </c>
      <c r="J21" s="567">
        <f t="shared" si="6"/>
        <v>2.2911427773120982E-2</v>
      </c>
      <c r="K21" s="567">
        <f t="shared" si="6"/>
        <v>1.1680911680911682E-2</v>
      </c>
    </row>
    <row r="23" spans="2:11" s="565" customFormat="1">
      <c r="B23" s="566" t="s">
        <v>566</v>
      </c>
      <c r="C23" s="566">
        <v>18</v>
      </c>
      <c r="D23" s="566">
        <v>19</v>
      </c>
      <c r="E23" s="566">
        <v>20</v>
      </c>
      <c r="F23" s="566">
        <v>21</v>
      </c>
      <c r="G23" s="566">
        <v>22</v>
      </c>
      <c r="H23" s="566">
        <v>23</v>
      </c>
      <c r="I23" s="566">
        <v>24</v>
      </c>
      <c r="J23" s="566" t="s">
        <v>565</v>
      </c>
      <c r="K23" s="566" t="s">
        <v>564</v>
      </c>
    </row>
    <row r="24" spans="2:11">
      <c r="B24" s="554" t="s">
        <v>563</v>
      </c>
      <c r="D24" s="564">
        <f t="shared" ref="D24:I26" si="7">D3/C3-1</f>
        <v>4.1511000415117572E-4</v>
      </c>
      <c r="E24" s="564">
        <f t="shared" si="7"/>
        <v>-2.9045643153526979E-2</v>
      </c>
      <c r="F24" s="564">
        <f t="shared" si="7"/>
        <v>0.17606837606837611</v>
      </c>
      <c r="G24" s="564">
        <f t="shared" si="7"/>
        <v>0.2910610465116279</v>
      </c>
      <c r="H24" s="564">
        <f t="shared" si="7"/>
        <v>-3.9684773430903486E-2</v>
      </c>
      <c r="I24" s="564">
        <f t="shared" si="7"/>
        <v>0.11049237983587346</v>
      </c>
      <c r="J24" s="564"/>
      <c r="K24" s="564">
        <f>K3/J3-1</f>
        <v>-7.9636557990379497E-2</v>
      </c>
    </row>
    <row r="25" spans="2:11">
      <c r="B25" s="554" t="s">
        <v>562</v>
      </c>
      <c r="D25" s="564">
        <f t="shared" si="7"/>
        <v>-9.7276264591439343E-3</v>
      </c>
      <c r="E25" s="564">
        <f t="shared" si="7"/>
        <v>-2.8487229862475427E-2</v>
      </c>
      <c r="F25" s="564">
        <f t="shared" si="7"/>
        <v>0.29524772497472185</v>
      </c>
      <c r="G25" s="564">
        <f t="shared" si="7"/>
        <v>0.12490241998438711</v>
      </c>
      <c r="H25" s="564">
        <f t="shared" si="7"/>
        <v>-6.1762664816099933E-2</v>
      </c>
      <c r="I25" s="564">
        <f t="shared" si="7"/>
        <v>5.3994082840236768E-2</v>
      </c>
      <c r="J25" s="564"/>
      <c r="K25" s="564">
        <f>K4/J4-1</f>
        <v>6.7988668555240883E-2</v>
      </c>
    </row>
    <row r="26" spans="2:11">
      <c r="B26" s="554" t="s">
        <v>561</v>
      </c>
      <c r="D26" s="564">
        <f t="shared" si="7"/>
        <v>-5.770584095707243E-2</v>
      </c>
      <c r="E26" s="564">
        <f t="shared" si="7"/>
        <v>0.10231516056758783</v>
      </c>
      <c r="F26" s="564">
        <f t="shared" si="7"/>
        <v>0.51287262872628725</v>
      </c>
      <c r="G26" s="564">
        <f t="shared" si="7"/>
        <v>0.10389610389610393</v>
      </c>
      <c r="H26" s="564">
        <f t="shared" si="7"/>
        <v>-0.18742393509127786</v>
      </c>
      <c r="I26" s="564">
        <f t="shared" si="7"/>
        <v>-1.9970044932601128E-2</v>
      </c>
      <c r="J26" s="564"/>
      <c r="K26" s="564">
        <f>K5/J5-1</f>
        <v>3.9593908629441676E-2</v>
      </c>
    </row>
    <row r="27" spans="2:11">
      <c r="D27" s="564"/>
      <c r="E27" s="564"/>
      <c r="F27" s="564"/>
      <c r="G27" s="564"/>
      <c r="H27" s="564"/>
      <c r="I27" s="564"/>
      <c r="J27" s="564"/>
      <c r="K27" s="564"/>
    </row>
    <row r="28" spans="2:11">
      <c r="B28" s="554" t="s">
        <v>560</v>
      </c>
      <c r="D28" s="564">
        <f t="shared" ref="D28:I28" si="8">D7/C7-1</f>
        <v>8.5185954706004097E-3</v>
      </c>
      <c r="E28" s="564">
        <f t="shared" si="8"/>
        <v>-2.8842192006592882E-3</v>
      </c>
      <c r="F28" s="564">
        <f t="shared" si="8"/>
        <v>0.29938016528925626</v>
      </c>
      <c r="G28" s="564">
        <f t="shared" si="8"/>
        <v>0.18921927174431552</v>
      </c>
      <c r="H28" s="564">
        <f t="shared" si="8"/>
        <v>-9.1857200160449293E-2</v>
      </c>
      <c r="I28" s="564">
        <f t="shared" si="8"/>
        <v>6.1837455830388688E-2</v>
      </c>
      <c r="J28" s="564"/>
      <c r="K28" s="564">
        <f>K7/J7-1</f>
        <v>-1.9279128248113953E-2</v>
      </c>
    </row>
    <row r="30" spans="2:11" s="562" customFormat="1">
      <c r="B30" s="558"/>
      <c r="C30" s="557">
        <v>18</v>
      </c>
      <c r="D30" s="557">
        <v>19</v>
      </c>
      <c r="E30" s="557">
        <v>20</v>
      </c>
      <c r="F30" s="557">
        <v>21</v>
      </c>
      <c r="G30" s="563">
        <v>22</v>
      </c>
      <c r="H30" s="563">
        <v>23</v>
      </c>
      <c r="I30" s="563">
        <v>24</v>
      </c>
    </row>
    <row r="31" spans="2:11" ht="16">
      <c r="B31" s="556" t="s">
        <v>559</v>
      </c>
      <c r="C31" s="555">
        <v>4286.5951377600004</v>
      </c>
      <c r="D31" s="555">
        <v>4303.2596511199999</v>
      </c>
      <c r="E31" s="555">
        <v>4349.89564582</v>
      </c>
      <c r="F31" s="555">
        <v>5596.0990882300002</v>
      </c>
      <c r="G31" s="555">
        <v>6597.0370310400003</v>
      </c>
      <c r="H31" s="555">
        <v>5984.8222874000003</v>
      </c>
      <c r="I31" s="561">
        <v>6346.0463440599997</v>
      </c>
    </row>
    <row r="32" spans="2:11" ht="16">
      <c r="B32" s="556" t="s">
        <v>558</v>
      </c>
      <c r="C32" s="555">
        <v>470.18062051999999</v>
      </c>
      <c r="D32" s="555">
        <v>492.38851830999999</v>
      </c>
      <c r="E32" s="555">
        <v>479.18970075999999</v>
      </c>
      <c r="F32" s="555">
        <v>691.42035996000004</v>
      </c>
      <c r="G32" s="555">
        <v>869.19111013999998</v>
      </c>
      <c r="H32" s="555">
        <v>745.75947694000001</v>
      </c>
      <c r="I32" s="561">
        <v>755.29528151</v>
      </c>
    </row>
    <row r="33" spans="2:9" ht="16">
      <c r="B33" s="556" t="s">
        <v>557</v>
      </c>
      <c r="C33" s="555">
        <v>17.956721099999999</v>
      </c>
      <c r="D33" s="555">
        <v>17.937961990000002</v>
      </c>
      <c r="E33" s="555">
        <v>7.8467824799999999</v>
      </c>
      <c r="F33" s="560" t="s">
        <v>342</v>
      </c>
      <c r="G33" s="555">
        <v>13.131743309999999</v>
      </c>
      <c r="H33" s="555">
        <v>60.461114340000002</v>
      </c>
      <c r="I33" s="561">
        <v>109.00420516</v>
      </c>
    </row>
    <row r="34" spans="2:9" ht="16">
      <c r="B34" s="556" t="s">
        <v>556</v>
      </c>
      <c r="C34" s="555">
        <v>36.626231179999998</v>
      </c>
      <c r="D34" s="555">
        <v>39.630897230000002</v>
      </c>
      <c r="E34" s="555">
        <v>3.2000556599999999</v>
      </c>
      <c r="F34" s="555">
        <v>0.35034731000000002</v>
      </c>
      <c r="G34" s="560" t="s">
        <v>342</v>
      </c>
      <c r="H34" s="555">
        <v>0.77425537</v>
      </c>
      <c r="I34" s="561">
        <v>9.7826490000000002E-2</v>
      </c>
    </row>
    <row r="35" spans="2:9" ht="16">
      <c r="B35" s="556" t="s">
        <v>555</v>
      </c>
      <c r="C35" s="555">
        <v>1.62303924</v>
      </c>
      <c r="D35" s="555">
        <v>0.64893869999999998</v>
      </c>
      <c r="E35" s="560" t="s">
        <v>342</v>
      </c>
      <c r="F35" s="555">
        <v>0.23411324</v>
      </c>
      <c r="G35" s="560" t="s">
        <v>342</v>
      </c>
      <c r="H35" s="555">
        <v>0.28774016000000002</v>
      </c>
      <c r="I35" s="561">
        <v>1.3190850599999999</v>
      </c>
    </row>
    <row r="36" spans="2:9" ht="16">
      <c r="B36" s="556" t="s">
        <v>554</v>
      </c>
      <c r="C36" s="555">
        <v>0</v>
      </c>
      <c r="D36" s="555">
        <v>0</v>
      </c>
      <c r="E36" s="560" t="s">
        <v>342</v>
      </c>
      <c r="F36" s="555">
        <v>1.02001257</v>
      </c>
      <c r="G36" s="560" t="s">
        <v>342</v>
      </c>
      <c r="H36" s="555">
        <v>0.22948163999999999</v>
      </c>
      <c r="I36" s="560" t="s">
        <v>342</v>
      </c>
    </row>
    <row r="37" spans="2:9" ht="16">
      <c r="B37" s="556" t="s">
        <v>553</v>
      </c>
      <c r="C37" s="555">
        <f t="shared" ref="C37:I37" si="9">SUM(C31:C36)</f>
        <v>4812.9817498000011</v>
      </c>
      <c r="D37" s="555">
        <f t="shared" si="9"/>
        <v>4853.8659673500006</v>
      </c>
      <c r="E37" s="555">
        <f t="shared" si="9"/>
        <v>4840.1321847199997</v>
      </c>
      <c r="F37" s="555">
        <f t="shared" si="9"/>
        <v>6289.1239213099998</v>
      </c>
      <c r="G37" s="555">
        <f t="shared" si="9"/>
        <v>7479.3598844900007</v>
      </c>
      <c r="H37" s="555">
        <f t="shared" si="9"/>
        <v>6792.3343558500001</v>
      </c>
      <c r="I37" s="555">
        <f t="shared" si="9"/>
        <v>7211.7627422800006</v>
      </c>
    </row>
    <row r="38" spans="2:9" ht="16">
      <c r="B38" s="556" t="s">
        <v>552</v>
      </c>
      <c r="C38" s="559">
        <f t="shared" ref="C38:I38" si="10">C31/C37</f>
        <v>0.89063191189913105</v>
      </c>
      <c r="D38" s="559">
        <f t="shared" si="10"/>
        <v>0.88656334560251404</v>
      </c>
      <c r="E38" s="559">
        <f t="shared" si="10"/>
        <v>0.89871422510987486</v>
      </c>
      <c r="F38" s="559">
        <f t="shared" si="10"/>
        <v>0.88980582323529012</v>
      </c>
      <c r="G38" s="559">
        <f t="shared" si="10"/>
        <v>0.88203230395696308</v>
      </c>
      <c r="H38" s="559">
        <f t="shared" si="10"/>
        <v>0.8811142051989066</v>
      </c>
      <c r="I38" s="559">
        <f t="shared" si="10"/>
        <v>0.87995772612642764</v>
      </c>
    </row>
    <row r="41" spans="2:9" ht="16">
      <c r="B41" s="558" t="s">
        <v>551</v>
      </c>
      <c r="C41" s="557">
        <v>25</v>
      </c>
      <c r="D41" s="557">
        <v>26</v>
      </c>
      <c r="E41" s="557">
        <v>27</v>
      </c>
    </row>
    <row r="42" spans="2:9" ht="16">
      <c r="B42" s="556" t="s">
        <v>442</v>
      </c>
      <c r="C42" s="555">
        <f>컨센!F15/100000</f>
        <v>1051</v>
      </c>
      <c r="D42" s="555">
        <f>컨센!G15/100000</f>
        <v>0</v>
      </c>
      <c r="E42" s="555">
        <f>컨센!H15/100000</f>
        <v>0</v>
      </c>
    </row>
    <row r="43" spans="2:9" ht="16">
      <c r="B43" s="556" t="s">
        <v>439</v>
      </c>
      <c r="C43" s="555">
        <f>컨센!K15/100000</f>
        <v>12</v>
      </c>
      <c r="D43" s="555">
        <f>컨센!L15/100000</f>
        <v>0</v>
      </c>
      <c r="E43" s="555">
        <f>컨센!M15/100000</f>
        <v>0</v>
      </c>
    </row>
    <row r="44" spans="2:9" ht="16">
      <c r="B44" s="556" t="s">
        <v>436</v>
      </c>
      <c r="C44" s="555">
        <f>컨센!P15/100000</f>
        <v>8</v>
      </c>
      <c r="D44" s="555">
        <f>컨센!Q15/100000</f>
        <v>0</v>
      </c>
      <c r="E44" s="555">
        <f>컨센!R15/100000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4A680-D6FE-814F-AC93-A63E0C810225}">
  <dimension ref="A1:BL40"/>
  <sheetViews>
    <sheetView zoomScale="115" zoomScaleNormal="115" workbookViewId="0"/>
  </sheetViews>
  <sheetFormatPr baseColWidth="10" defaultColWidth="9" defaultRowHeight="15"/>
  <cols>
    <col min="1" max="3" width="14.5" style="19" customWidth="1"/>
    <col min="4" max="20" width="11.33203125" style="19" customWidth="1"/>
    <col min="21" max="16384" width="9" style="19"/>
  </cols>
  <sheetData>
    <row r="1" spans="1:64" ht="15" customHeight="1">
      <c r="A1" s="598" t="s">
        <v>0</v>
      </c>
      <c r="B1" s="19" t="s">
        <v>599</v>
      </c>
    </row>
    <row r="3" spans="1:64">
      <c r="A3" s="1" t="s">
        <v>506</v>
      </c>
      <c r="C3" s="597" t="s">
        <v>598</v>
      </c>
    </row>
    <row r="4" spans="1:64">
      <c r="A4" s="596" t="s">
        <v>11</v>
      </c>
      <c r="B4" s="596" t="str">
        <f>'#보고서'!B2</f>
        <v>A200470</v>
      </c>
      <c r="C4" s="596" t="s">
        <v>597</v>
      </c>
      <c r="D4" s="596" t="s">
        <v>596</v>
      </c>
    </row>
    <row r="5" spans="1:64">
      <c r="A5" s="595" t="s">
        <v>595</v>
      </c>
      <c r="B5" s="595" t="s">
        <v>594</v>
      </c>
      <c r="C5" s="595" t="s">
        <v>1</v>
      </c>
      <c r="D5" s="595"/>
    </row>
    <row r="6" spans="1:64">
      <c r="A6" s="594"/>
    </row>
    <row r="7" spans="1:64">
      <c r="A7" s="592"/>
      <c r="B7" s="592"/>
      <c r="C7" s="592"/>
      <c r="D7" s="592" t="s">
        <v>593</v>
      </c>
      <c r="E7" s="592" t="s">
        <v>592</v>
      </c>
      <c r="F7" s="593" t="s">
        <v>591</v>
      </c>
      <c r="G7" s="593" t="s">
        <v>591</v>
      </c>
      <c r="H7" s="593" t="s">
        <v>591</v>
      </c>
      <c r="I7" s="593" t="s">
        <v>591</v>
      </c>
      <c r="J7" s="593" t="s">
        <v>591</v>
      </c>
      <c r="K7" s="592" t="s">
        <v>590</v>
      </c>
      <c r="L7" s="592" t="s">
        <v>590</v>
      </c>
      <c r="M7" s="592" t="s">
        <v>590</v>
      </c>
      <c r="N7" s="592" t="s">
        <v>590</v>
      </c>
      <c r="O7" s="592" t="s">
        <v>590</v>
      </c>
      <c r="P7" s="592" t="s">
        <v>589</v>
      </c>
      <c r="Q7" s="592" t="s">
        <v>589</v>
      </c>
      <c r="R7" s="592" t="s">
        <v>589</v>
      </c>
      <c r="S7" s="592" t="s">
        <v>589</v>
      </c>
      <c r="T7" s="592" t="s">
        <v>589</v>
      </c>
      <c r="BK7" s="591"/>
      <c r="BL7" s="591"/>
    </row>
    <row r="8" spans="1:64">
      <c r="D8" s="554"/>
      <c r="E8" s="554"/>
      <c r="F8" s="590" t="s">
        <v>588</v>
      </c>
      <c r="G8" s="590" t="s">
        <v>587</v>
      </c>
      <c r="H8" s="590" t="s">
        <v>586</v>
      </c>
      <c r="I8" s="590" t="s">
        <v>585</v>
      </c>
      <c r="J8" s="590" t="s">
        <v>584</v>
      </c>
      <c r="K8" s="590" t="s">
        <v>588</v>
      </c>
      <c r="L8" s="590" t="s">
        <v>587</v>
      </c>
      <c r="M8" s="590" t="s">
        <v>586</v>
      </c>
      <c r="N8" s="590" t="s">
        <v>585</v>
      </c>
      <c r="O8" s="590" t="s">
        <v>584</v>
      </c>
      <c r="P8" s="590" t="s">
        <v>588</v>
      </c>
      <c r="Q8" s="590" t="s">
        <v>587</v>
      </c>
      <c r="R8" s="590" t="s">
        <v>586</v>
      </c>
      <c r="S8" s="590" t="s">
        <v>585</v>
      </c>
      <c r="T8" s="590" t="s">
        <v>584</v>
      </c>
      <c r="BK8" s="754" t="s">
        <v>583</v>
      </c>
      <c r="BL8" s="754"/>
    </row>
    <row r="9" spans="1:64">
      <c r="A9" s="588"/>
      <c r="B9" s="589">
        <v>20251105</v>
      </c>
      <c r="C9" s="588"/>
      <c r="D9" s="20" t="s">
        <v>582</v>
      </c>
      <c r="E9" s="19" t="s">
        <v>581</v>
      </c>
      <c r="F9" s="587" t="s">
        <v>478</v>
      </c>
      <c r="G9" s="587" t="s">
        <v>478</v>
      </c>
      <c r="H9" s="587" t="s">
        <v>478</v>
      </c>
      <c r="I9" s="587" t="s">
        <v>478</v>
      </c>
      <c r="J9" s="587" t="s">
        <v>478</v>
      </c>
      <c r="K9" s="587" t="s">
        <v>411</v>
      </c>
      <c r="L9" s="587" t="s">
        <v>411</v>
      </c>
      <c r="M9" s="587" t="s">
        <v>411</v>
      </c>
      <c r="N9" s="587" t="s">
        <v>411</v>
      </c>
      <c r="O9" s="587" t="s">
        <v>411</v>
      </c>
      <c r="P9" s="587" t="s">
        <v>580</v>
      </c>
      <c r="Q9" s="587" t="s">
        <v>580</v>
      </c>
      <c r="R9" s="587" t="s">
        <v>580</v>
      </c>
      <c r="S9" s="587" t="s">
        <v>580</v>
      </c>
      <c r="T9" s="587" t="s">
        <v>580</v>
      </c>
      <c r="BK9" s="586">
        <v>2018</v>
      </c>
      <c r="BL9" s="586">
        <v>2019</v>
      </c>
    </row>
    <row r="10" spans="1:64">
      <c r="A10" s="585"/>
      <c r="B10" s="585" t="s">
        <v>579</v>
      </c>
      <c r="C10" s="585"/>
      <c r="D10" s="584"/>
      <c r="E10" s="584"/>
      <c r="F10" s="584">
        <v>105100000</v>
      </c>
      <c r="G10" s="584"/>
      <c r="H10" s="584"/>
      <c r="I10" s="584"/>
      <c r="J10" s="584"/>
      <c r="K10" s="584">
        <v>1200000</v>
      </c>
      <c r="L10" s="584"/>
      <c r="M10" s="584"/>
      <c r="N10" s="584"/>
      <c r="O10" s="584"/>
      <c r="P10" s="584">
        <v>800000</v>
      </c>
      <c r="Q10" s="584"/>
      <c r="R10" s="584"/>
      <c r="S10" s="584"/>
      <c r="T10" s="584"/>
      <c r="W10" s="584"/>
      <c r="X10" s="584"/>
      <c r="Y10" s="584"/>
      <c r="Z10" s="584"/>
      <c r="AA10" s="584"/>
      <c r="AB10" s="584"/>
      <c r="AC10" s="584"/>
      <c r="AD10" s="584"/>
      <c r="AE10" s="584"/>
      <c r="AF10" s="584"/>
      <c r="AG10" s="584"/>
      <c r="AH10" s="584"/>
      <c r="AI10" s="584"/>
      <c r="AJ10" s="584"/>
      <c r="AK10" s="584"/>
      <c r="AL10" s="584"/>
      <c r="AM10" s="584"/>
      <c r="AN10" s="584"/>
      <c r="AO10" s="584"/>
      <c r="AP10" s="584"/>
      <c r="AQ10" s="584"/>
      <c r="AR10" s="584"/>
      <c r="AS10" s="584"/>
      <c r="AT10" s="584"/>
      <c r="AU10" s="584"/>
      <c r="AV10" s="584"/>
      <c r="AW10" s="584"/>
      <c r="AX10" s="584"/>
      <c r="AY10" s="584"/>
      <c r="AZ10" s="584"/>
      <c r="BA10" s="584"/>
      <c r="BB10" s="584"/>
      <c r="BC10" s="584"/>
      <c r="BD10" s="584"/>
      <c r="BE10" s="584"/>
      <c r="BF10" s="584"/>
      <c r="BG10" s="584"/>
      <c r="BH10" s="583"/>
      <c r="BK10" s="575" t="e">
        <f>$BG10/($BE10/[2]EM!$B$3)</f>
        <v>#DIV/0!</v>
      </c>
      <c r="BL10" s="575" t="e">
        <f>$BG10/($BF10/[2]EM!$B$3)</f>
        <v>#DIV/0!</v>
      </c>
    </row>
    <row r="11" spans="1:64">
      <c r="A11" s="582"/>
      <c r="B11" s="582" t="s">
        <v>578</v>
      </c>
      <c r="C11" s="582"/>
      <c r="D11" s="577" t="str">
        <f>IF(COUNT($D$15:$D$15)=0,"",MAX($D$15:$D$15))</f>
        <v/>
      </c>
      <c r="E11" s="577" t="str">
        <f>IF(COUNT($E$15:$E$15)=0,"",MAX($E$15:$E$15))</f>
        <v/>
      </c>
      <c r="F11" s="577">
        <v>105100000</v>
      </c>
      <c r="G11" s="577" t="str">
        <f>IF(COUNT($G$15:$G$15)=0,"",MAX($G$15:$G$15))</f>
        <v/>
      </c>
      <c r="H11" s="577" t="str">
        <f>IF(COUNT($H$15:$H$15)=0,"",MAX($H$15:$H$15))</f>
        <v/>
      </c>
      <c r="I11" s="577" t="str">
        <f>IF(COUNT($I$15:$I$15)=0,"",MAX($I$15:$I$15))</f>
        <v/>
      </c>
      <c r="J11" s="577" t="str">
        <f>IF(COUNT($J$15:$J$15)=0,"",MAX($J$15:$J$15))</f>
        <v/>
      </c>
      <c r="K11" s="577">
        <v>1200000</v>
      </c>
      <c r="L11" s="577" t="str">
        <f>IF(COUNT($L$15:$L$15)=0,"",MAX($L$15:$L$15))</f>
        <v/>
      </c>
      <c r="M11" s="577" t="str">
        <f>IF(COUNT($M$15:$M$15)=0,"",MAX($M$15:$M$15))</f>
        <v/>
      </c>
      <c r="N11" s="577" t="str">
        <f>IF(COUNT($N$15:$N$15)=0,"",MAX($N$15:$N$15))</f>
        <v/>
      </c>
      <c r="O11" s="577" t="str">
        <f>IF(COUNT($O$15:$O$15)=0,"",MAX($O$15:$O$15))</f>
        <v/>
      </c>
      <c r="P11" s="577">
        <v>800000</v>
      </c>
      <c r="Q11" s="577" t="str">
        <f>IF(COUNT($Q$15:$Q$15)=0,"",MAX($Q$15:$Q$15))</f>
        <v/>
      </c>
      <c r="R11" s="577" t="str">
        <f>IF(COUNT($R$15:$R$15)=0,"",MAX($R$15:$R$15))</f>
        <v/>
      </c>
      <c r="S11" s="577" t="str">
        <f>IF(COUNT($S$15:$S$15)=0,"",MAX($S$15:$S$15))</f>
        <v/>
      </c>
      <c r="T11" s="577" t="str">
        <f>IF(COUNT($T$15:$T$15)=0,"",MAX($T$15:$T$15))</f>
        <v/>
      </c>
      <c r="W11" s="577" t="str">
        <f>IF(COUNT($W$14:$W$15)=0,"",MAX($W$14:$W$15))</f>
        <v/>
      </c>
      <c r="X11" s="577" t="str">
        <f>IF(COUNT($X$14:$X$15)=0,"",MAX($X$14:$X$15))</f>
        <v/>
      </c>
      <c r="Y11" s="577" t="str">
        <f>IF(COUNT($Y$14:$Y$15)=0,"",MAX($Y$14:$Y$15))</f>
        <v/>
      </c>
      <c r="Z11" s="577" t="str">
        <f>IF(COUNT($Z$14:$Z$15)=0,"",MAX($Z$14:$Z$15))</f>
        <v/>
      </c>
      <c r="AA11" s="577" t="str">
        <f>IF(COUNT($AA$14:$AA$15)=0,"",MAX($AA$14:$AA$15))</f>
        <v/>
      </c>
      <c r="AB11" s="577" t="str">
        <f>IF(COUNT($AB$14:$AB$15)=0,"",MAX($AB$14:$AB$15))</f>
        <v/>
      </c>
      <c r="AC11" s="577" t="str">
        <f>IF(COUNT($AC$14:$AC$15)=0,"",MAX($AC$14:$AC$15))</f>
        <v/>
      </c>
      <c r="AD11" s="577" t="str">
        <f>IF(COUNT($AD$14:$AD$15)=0,"",MAX($AD$14:$AD$15))</f>
        <v/>
      </c>
      <c r="AE11" s="577" t="str">
        <f>IF(COUNT($AE$14:$AE$15)=0,"",MAX($AE$14:$AE$15))</f>
        <v/>
      </c>
      <c r="AF11" s="577" t="str">
        <f>IF(COUNT($AF$14:$AF$15)=0,"",MAX($AF$14:$AF$15))</f>
        <v/>
      </c>
      <c r="AG11" s="577" t="str">
        <f>IF(COUNT($AG$14:$AG$15)=0,"",MAX($AG$14:$AG$15))</f>
        <v/>
      </c>
      <c r="AH11" s="577" t="str">
        <f>IF(COUNT($AH$14:$AH$15)=0,"",MAX($AH$14:$AH$15))</f>
        <v/>
      </c>
      <c r="AI11" s="577" t="str">
        <f>IF(COUNT($AI$14:$AI$15)=0,"",MAX($AI$14:$AI$15))</f>
        <v/>
      </c>
      <c r="AJ11" s="577" t="str">
        <f>IF(COUNT($AJ$14:$AJ$15)=0,"",MAX($AJ$14:$AJ$15))</f>
        <v/>
      </c>
      <c r="AK11" s="577" t="str">
        <f>IF(COUNT($AK$14:$AK$15)=0,"",MAX($AK$14:$AK$15))</f>
        <v/>
      </c>
      <c r="AL11" s="577" t="str">
        <f>IF(COUNT($AL$14:$AL$15)=0,"",MAX($AL$14:$AL$15))</f>
        <v/>
      </c>
      <c r="AM11" s="577" t="str">
        <f>IF(COUNT($AM$14:$AM$15)=0,"",MAX($AM$14:$AM$15))</f>
        <v/>
      </c>
      <c r="AN11" s="577" t="str">
        <f>IF(COUNT($AN$14:$AN$15)=0,"",MAX($AN$14:$AN$15))</f>
        <v/>
      </c>
      <c r="AO11" s="577" t="str">
        <f>IF(COUNT($AO$14:$AO$15)=0,"",MAX($AO$14:$AO$15))</f>
        <v/>
      </c>
      <c r="AP11" s="577" t="str">
        <f>IF(COUNT($AP$14:$AP$15)=0,"",MAX($AP$14:$AP$15))</f>
        <v/>
      </c>
      <c r="AQ11" s="577" t="str">
        <f>IF(COUNT($AQ$14:$AQ$15)=0,"",MAX($AQ$14:$AQ$15))</f>
        <v/>
      </c>
      <c r="AR11" s="577" t="str">
        <f>IF(COUNT($AR$14:$AR$15)=0,"",MAX($AR$14:$AR$15))</f>
        <v/>
      </c>
      <c r="AS11" s="577" t="str">
        <f>IF(COUNT($AS$14:$AS$15)=0,"",MAX($AS$14:$AS$15))</f>
        <v/>
      </c>
      <c r="AT11" s="577" t="str">
        <f>IF(COUNT($AT$14:$AT$15)=0,"",MAX($AT$14:$AT$15))</f>
        <v/>
      </c>
      <c r="AU11" s="577" t="str">
        <f>IF(COUNT($AU$14:$AU$15)=0,"",MAX($AU$14:$AU$15))</f>
        <v/>
      </c>
      <c r="AV11" s="577" t="str">
        <f>IF(COUNT($AV$14:$AV$15)=0,"",MAX($AV$14:$AV$15))</f>
        <v/>
      </c>
      <c r="AW11" s="577" t="str">
        <f>IF(COUNT($AW$14:$AW$15)=0,"",MAX($AW$14:$AW$15))</f>
        <v/>
      </c>
      <c r="AX11" s="577" t="str">
        <f>IF(COUNT($AX$14:$AX$15)=0,"",MAX($AX$14:$AX$15))</f>
        <v/>
      </c>
      <c r="AY11" s="577" t="str">
        <f>IF(COUNT($AY$14:$AY$15)=0,"",MAX($AY$14:$AY$15))</f>
        <v/>
      </c>
      <c r="AZ11" s="577" t="str">
        <f>IF(COUNT($AZ$14:$AZ$15)=0,"",MAX($AZ$14:$AZ$15))</f>
        <v/>
      </c>
      <c r="BA11" s="577" t="str">
        <f>IF(COUNT($BA$14:$BA$15)=0,"",MAX($BA$14:$BA$15))</f>
        <v/>
      </c>
      <c r="BB11" s="577" t="str">
        <f>IF(COUNT($BB$14:$BB$15)=0,"",MAX($BB$14:$BB$15))</f>
        <v/>
      </c>
      <c r="BC11" s="577" t="str">
        <f>IF(COUNT($BC$14:$BC$15)=0,"",MAX($BC$14:$BC$15))</f>
        <v/>
      </c>
      <c r="BD11" s="577" t="str">
        <f>IF(COUNT($BD$14:$BD$15)=0,"",MAX($BD$14:$BD$15))</f>
        <v/>
      </c>
      <c r="BE11" s="577" t="str">
        <f>IF(COUNT($BE$14:$BE$15)=0,"",MAX($BE$14:$BE$15))</f>
        <v/>
      </c>
      <c r="BF11" s="577" t="str">
        <f>IF(COUNT($BF$14:$BF$15)=0,"",MAX($BF$14:$BF$15))</f>
        <v/>
      </c>
      <c r="BG11" s="577" t="str">
        <f>IF(COUNT($BG$14:$BG$15)=0,"",MAX($BG$14:$BG$15))</f>
        <v/>
      </c>
      <c r="BH11" s="577" t="str">
        <f>IF(COUNT($BH$14:$BH$15)=0,"",MAX($BH$14:$BH$15))</f>
        <v/>
      </c>
      <c r="BK11" s="575" t="e">
        <f>$BG11/($BE11/[2]EM!$B$3)</f>
        <v>#VALUE!</v>
      </c>
      <c r="BL11" s="575" t="e">
        <f>$BG11/($BF11/[2]EM!$B$3)</f>
        <v>#VALUE!</v>
      </c>
    </row>
    <row r="12" spans="1:64">
      <c r="A12" s="582"/>
      <c r="B12" s="582" t="s">
        <v>577</v>
      </c>
      <c r="C12" s="582"/>
      <c r="D12" s="577"/>
      <c r="E12" s="577"/>
      <c r="F12" s="577">
        <f>IF(COUNT($F$15:$F$15)=0,"",MEDIAN($F$15:$F$15))</f>
        <v>105100000</v>
      </c>
      <c r="G12" s="577"/>
      <c r="H12" s="577"/>
      <c r="I12" s="577"/>
      <c r="J12" s="577"/>
      <c r="K12" s="577">
        <f>IF(COUNT($K$15:$K$15)=0,"",MEDIAN($K$15:$K$15))</f>
        <v>1200000</v>
      </c>
      <c r="L12" s="577"/>
      <c r="M12" s="577"/>
      <c r="N12" s="577"/>
      <c r="O12" s="577"/>
      <c r="P12" s="577">
        <f>IF(COUNT($P$15:$P$15)=0,"",MEDIAN($P$15:$P$15))</f>
        <v>800000</v>
      </c>
      <c r="Q12" s="577"/>
      <c r="R12" s="577"/>
      <c r="S12" s="577"/>
      <c r="T12" s="577"/>
      <c r="W12" s="577"/>
      <c r="X12" s="577"/>
      <c r="Y12" s="577"/>
      <c r="Z12" s="577"/>
      <c r="AA12" s="577"/>
      <c r="AB12" s="577"/>
      <c r="AC12" s="577"/>
      <c r="AD12" s="577"/>
      <c r="AE12" s="577"/>
      <c r="AF12" s="577"/>
      <c r="AG12" s="577"/>
      <c r="AH12" s="577"/>
      <c r="AI12" s="577"/>
      <c r="AJ12" s="577"/>
      <c r="AK12" s="577"/>
      <c r="AL12" s="577"/>
      <c r="AM12" s="577"/>
      <c r="AN12" s="577"/>
      <c r="AO12" s="577"/>
      <c r="AP12" s="577"/>
      <c r="AQ12" s="577"/>
      <c r="AR12" s="577"/>
      <c r="AS12" s="577"/>
      <c r="AT12" s="577"/>
      <c r="AU12" s="577"/>
      <c r="AV12" s="577"/>
      <c r="AW12" s="577"/>
      <c r="AX12" s="577"/>
      <c r="AY12" s="577"/>
      <c r="AZ12" s="577"/>
      <c r="BA12" s="577"/>
      <c r="BB12" s="577"/>
      <c r="BC12" s="577"/>
      <c r="BD12" s="577"/>
      <c r="BE12" s="577"/>
      <c r="BF12" s="577"/>
      <c r="BG12" s="577"/>
      <c r="BH12" s="577"/>
      <c r="BK12" s="575" t="e">
        <f>$BG12/($BE12/[2]EM!$B$3)</f>
        <v>#DIV/0!</v>
      </c>
      <c r="BL12" s="575" t="e">
        <f>$BG12/($BF12/[2]EM!$B$3)</f>
        <v>#DIV/0!</v>
      </c>
    </row>
    <row r="13" spans="1:64">
      <c r="A13" s="582"/>
      <c r="B13" s="582" t="s">
        <v>576</v>
      </c>
      <c r="C13" s="582"/>
      <c r="D13" s="577" t="str">
        <f>IF(COUNT($D$15:$D$15)=0,"",MIN($D$15:$D$15))</f>
        <v/>
      </c>
      <c r="E13" s="577" t="str">
        <f>IF(COUNT($E$15:$E$15)=0,"",MIN($E$15:$E$15))</f>
        <v/>
      </c>
      <c r="F13" s="577">
        <v>105100000</v>
      </c>
      <c r="G13" s="577" t="str">
        <f>IF(COUNT($G$15:$G$15)=0,"",MIN($G$15:$G$15))</f>
        <v/>
      </c>
      <c r="H13" s="577" t="str">
        <f>IF(COUNT($H$15:$H$15)=0,"",MIN($H$15:$H$15))</f>
        <v/>
      </c>
      <c r="I13" s="577" t="str">
        <f>IF(COUNT($I$15:$I$15)=0,"",MIN($I$15:$I$15))</f>
        <v/>
      </c>
      <c r="J13" s="577" t="str">
        <f>IF(COUNT($J$15:$J$15)=0,"",MIN($J$15:$J$15))</f>
        <v/>
      </c>
      <c r="K13" s="577">
        <v>1200000</v>
      </c>
      <c r="L13" s="577" t="str">
        <f>IF(COUNT($L$15:$L$15)=0,"",MIN($L$15:$L$15))</f>
        <v/>
      </c>
      <c r="M13" s="577" t="str">
        <f>IF(COUNT($M$15:$M$15)=0,"",MIN($M$15:$M$15))</f>
        <v/>
      </c>
      <c r="N13" s="577" t="str">
        <f>IF(COUNT($N$15:$N$15)=0,"",MIN($N$15:$N$15))</f>
        <v/>
      </c>
      <c r="O13" s="577" t="str">
        <f>IF(COUNT($O$15:$O$15)=0,"",MIN($O$15:$O$15))</f>
        <v/>
      </c>
      <c r="P13" s="577">
        <v>800000</v>
      </c>
      <c r="Q13" s="577" t="str">
        <f>IF(COUNT($Q$15:$Q$15)=0,"",MIN($Q$15:$Q$15))</f>
        <v/>
      </c>
      <c r="R13" s="577" t="str">
        <f>IF(COUNT($R$15:$R$15)=0,"",MIN($R$15:$R$15))</f>
        <v/>
      </c>
      <c r="S13" s="577" t="str">
        <f>IF(COUNT($S$15:$S$15)=0,"",MIN($S$15:$S$15))</f>
        <v/>
      </c>
      <c r="T13" s="577" t="str">
        <f>IF(COUNT($T$15:$T$15)=0,"",MIN($T$15:$T$15))</f>
        <v/>
      </c>
      <c r="W13" s="577" t="str">
        <f>IF(COUNT($W$14:$W$15)=0,"",MIN($W$14:$W$15))</f>
        <v/>
      </c>
      <c r="X13" s="577" t="str">
        <f>IF(COUNT($X$14:$X$15)=0,"",MIN($X$14:$X$15))</f>
        <v/>
      </c>
      <c r="Y13" s="577" t="str">
        <f>IF(COUNT($Y$14:$Y$15)=0,"",MIN($Y$14:$Y$15))</f>
        <v/>
      </c>
      <c r="Z13" s="577" t="str">
        <f>IF(COUNT($Z$14:$Z$15)=0,"",MIN($Z$14:$Z$15))</f>
        <v/>
      </c>
      <c r="AA13" s="577" t="str">
        <f>IF(COUNT($AA$14:$AA$15)=0,"",MIN($AA$14:$AA$15))</f>
        <v/>
      </c>
      <c r="AB13" s="577" t="str">
        <f>IF(COUNT($AB$14:$AB$15)=0,"",MIN($AB$14:$AB$15))</f>
        <v/>
      </c>
      <c r="AC13" s="577" t="str">
        <f>IF(COUNT($AC$14:$AC$15)=0,"",MIN($AC$14:$AC$15))</f>
        <v/>
      </c>
      <c r="AD13" s="577" t="str">
        <f>IF(COUNT($AD$14:$AD$15)=0,"",MIN($AD$14:$AD$15))</f>
        <v/>
      </c>
      <c r="AE13" s="577" t="str">
        <f>IF(COUNT($AE$14:$AE$15)=0,"",MIN($AE$14:$AE$15))</f>
        <v/>
      </c>
      <c r="AF13" s="577" t="str">
        <f>IF(COUNT($AF$14:$AF$15)=0,"",MIN($AF$14:$AF$15))</f>
        <v/>
      </c>
      <c r="AG13" s="577" t="str">
        <f>IF(COUNT($AG$14:$AG$15)=0,"",MIN($AG$14:$AG$15))</f>
        <v/>
      </c>
      <c r="AH13" s="577" t="str">
        <f>IF(COUNT($AH$14:$AH$15)=0,"",MIN($AH$14:$AH$15))</f>
        <v/>
      </c>
      <c r="AI13" s="577" t="str">
        <f>IF(COUNT($AI$14:$AI$15)=0,"",MIN($AI$14:$AI$15))</f>
        <v/>
      </c>
      <c r="AJ13" s="577" t="str">
        <f>IF(COUNT($AJ$14:$AJ$15)=0,"",MIN($AJ$14:$AJ$15))</f>
        <v/>
      </c>
      <c r="AK13" s="577" t="str">
        <f>IF(COUNT($AK$14:$AK$15)=0,"",MIN($AK$14:$AK$15))</f>
        <v/>
      </c>
      <c r="AL13" s="577" t="str">
        <f>IF(COUNT($AL$14:$AL$15)=0,"",MIN($AL$14:$AL$15))</f>
        <v/>
      </c>
      <c r="AM13" s="577" t="str">
        <f>IF(COUNT($AM$14:$AM$15)=0,"",MIN($AM$14:$AM$15))</f>
        <v/>
      </c>
      <c r="AN13" s="577" t="str">
        <f>IF(COUNT($AN$14:$AN$15)=0,"",MIN($AN$14:$AN$15))</f>
        <v/>
      </c>
      <c r="AO13" s="577" t="str">
        <f>IF(COUNT($AO$14:$AO$15)=0,"",MIN($AO$14:$AO$15))</f>
        <v/>
      </c>
      <c r="AP13" s="577" t="str">
        <f>IF(COUNT($AP$14:$AP$15)=0,"",MIN($AP$14:$AP$15))</f>
        <v/>
      </c>
      <c r="AQ13" s="577" t="str">
        <f>IF(COUNT($AQ$14:$AQ$15)=0,"",MIN($AQ$14:$AQ$15))</f>
        <v/>
      </c>
      <c r="AR13" s="577" t="str">
        <f>IF(COUNT($AR$14:$AR$15)=0,"",MIN($AR$14:$AR$15))</f>
        <v/>
      </c>
      <c r="AS13" s="577" t="str">
        <f>IF(COUNT($AS$14:$AS$15)=0,"",MIN($AS$14:$AS$15))</f>
        <v/>
      </c>
      <c r="AT13" s="577" t="str">
        <f>IF(COUNT($AT$14:$AT$15)=0,"",MIN($AT$14:$AT$15))</f>
        <v/>
      </c>
      <c r="AU13" s="577" t="str">
        <f>IF(COUNT($AU$14:$AU$15)=0,"",MIN($AU$14:$AU$15))</f>
        <v/>
      </c>
      <c r="AV13" s="577" t="str">
        <f>IF(COUNT($AV$14:$AV$15)=0,"",MIN($AV$14:$AV$15))</f>
        <v/>
      </c>
      <c r="AW13" s="577" t="str">
        <f>IF(COUNT($AW$14:$AW$15)=0,"",MIN($AW$14:$AW$15))</f>
        <v/>
      </c>
      <c r="AX13" s="577" t="str">
        <f>IF(COUNT($AX$14:$AX$15)=0,"",MIN($AX$14:$AX$15))</f>
        <v/>
      </c>
      <c r="AY13" s="577" t="str">
        <f>IF(COUNT($AY$14:$AY$15)=0,"",MIN($AY$14:$AY$15))</f>
        <v/>
      </c>
      <c r="AZ13" s="577" t="str">
        <f>IF(COUNT($AZ$14:$AZ$15)=0,"",MIN($AZ$14:$AZ$15))</f>
        <v/>
      </c>
      <c r="BA13" s="577" t="str">
        <f>IF(COUNT($BA$14:$BA$15)=0,"",MIN($BA$14:$BA$15))</f>
        <v/>
      </c>
      <c r="BB13" s="577" t="str">
        <f>IF(COUNT($BB$14:$BB$15)=0,"",MIN($BB$14:$BB$15))</f>
        <v/>
      </c>
      <c r="BC13" s="577" t="str">
        <f>IF(COUNT($BC$14:$BC$15)=0,"",MIN($BC$14:$BC$15))</f>
        <v/>
      </c>
      <c r="BD13" s="577" t="str">
        <f>IF(COUNT($BD$14:$BD$15)=0,"",MIN($BD$14:$BD$15))</f>
        <v/>
      </c>
      <c r="BE13" s="577" t="str">
        <f>IF(COUNT($BE$14:$BE$15)=0,"",MIN($BE$14:$BE$15))</f>
        <v/>
      </c>
      <c r="BF13" s="577" t="str">
        <f>IF(COUNT($BF$14:$BF$15)=0,"",MIN($BF$14:$BF$15))</f>
        <v/>
      </c>
      <c r="BG13" s="577" t="str">
        <f>IF(COUNT($BG$14:$BG$15)=0,"",MIN($BG$14:$BG$15))</f>
        <v/>
      </c>
      <c r="BH13" s="577" t="str">
        <f>IF(COUNT($BH$14:$BH$15)=0,"",MIN($BH$14:$BH$15))</f>
        <v/>
      </c>
      <c r="BK13" s="575" t="e">
        <f>$BG13/($BE13/[2]EM!$B$3)</f>
        <v>#VALUE!</v>
      </c>
      <c r="BL13" s="575" t="e">
        <f>$BG13/($BF13/[2]EM!$B$3)</f>
        <v>#VALUE!</v>
      </c>
    </row>
    <row r="14" spans="1:64">
      <c r="A14" s="581" t="s">
        <v>575</v>
      </c>
      <c r="B14" s="581" t="s">
        <v>574</v>
      </c>
      <c r="C14" s="581" t="s">
        <v>573</v>
      </c>
      <c r="D14" s="580"/>
      <c r="E14" s="580"/>
      <c r="F14" s="580"/>
      <c r="G14" s="580"/>
      <c r="H14" s="580"/>
      <c r="I14" s="580"/>
      <c r="J14" s="580"/>
      <c r="K14" s="580"/>
      <c r="L14" s="580"/>
      <c r="M14" s="580"/>
      <c r="N14" s="580"/>
      <c r="O14" s="580"/>
      <c r="P14" s="580"/>
      <c r="Q14" s="580"/>
      <c r="R14" s="580"/>
      <c r="S14" s="580"/>
      <c r="T14" s="580"/>
      <c r="W14" s="580"/>
      <c r="X14" s="580"/>
      <c r="Y14" s="580"/>
      <c r="Z14" s="580"/>
      <c r="AA14" s="580"/>
      <c r="AB14" s="580"/>
      <c r="AC14" s="580"/>
      <c r="AD14" s="580"/>
      <c r="AE14" s="580"/>
      <c r="AF14" s="580"/>
      <c r="AG14" s="580"/>
      <c r="AH14" s="580"/>
      <c r="AI14" s="580"/>
      <c r="AJ14" s="580"/>
      <c r="AK14" s="580"/>
      <c r="AL14" s="580"/>
      <c r="AM14" s="580"/>
      <c r="AN14" s="580"/>
      <c r="AO14" s="580"/>
      <c r="AP14" s="580"/>
      <c r="AQ14" s="580"/>
      <c r="AR14" s="580"/>
      <c r="AS14" s="580"/>
      <c r="AT14" s="580"/>
      <c r="AU14" s="580"/>
      <c r="AV14" s="580"/>
      <c r="AW14" s="580"/>
      <c r="AX14" s="580"/>
      <c r="AY14" s="580"/>
      <c r="AZ14" s="580"/>
      <c r="BA14" s="580"/>
      <c r="BB14" s="580"/>
      <c r="BC14" s="580"/>
      <c r="BD14" s="580"/>
      <c r="BE14" s="580"/>
      <c r="BF14" s="580"/>
      <c r="BG14" s="580"/>
      <c r="BH14" s="580"/>
      <c r="BK14" s="575"/>
      <c r="BL14" s="575"/>
    </row>
    <row r="15" spans="1:64">
      <c r="A15" s="579">
        <v>45932</v>
      </c>
      <c r="B15" s="574" t="s">
        <v>572</v>
      </c>
      <c r="C15" s="572" t="s">
        <v>571</v>
      </c>
      <c r="D15" s="577"/>
      <c r="E15" s="576"/>
      <c r="F15" s="577">
        <v>105100000</v>
      </c>
      <c r="G15" s="577"/>
      <c r="H15" s="577"/>
      <c r="I15" s="577"/>
      <c r="J15" s="577"/>
      <c r="K15" s="577">
        <v>1200000</v>
      </c>
      <c r="L15" s="577"/>
      <c r="M15" s="577"/>
      <c r="N15" s="577"/>
      <c r="O15" s="577"/>
      <c r="P15" s="577">
        <v>800000</v>
      </c>
      <c r="Q15" s="577"/>
      <c r="R15" s="577"/>
      <c r="S15" s="577"/>
      <c r="T15" s="577"/>
      <c r="W15" s="577"/>
      <c r="X15" s="577"/>
      <c r="Y15" s="576"/>
      <c r="Z15" s="576"/>
      <c r="AA15" s="576"/>
      <c r="AB15" s="577"/>
      <c r="AC15" s="577"/>
      <c r="AD15" s="577"/>
      <c r="AE15" s="576"/>
      <c r="AF15" s="576"/>
      <c r="AG15" s="576"/>
      <c r="AH15" s="576"/>
      <c r="AI15" s="577"/>
      <c r="AJ15" s="577"/>
      <c r="AK15" s="577"/>
      <c r="AL15" s="577"/>
      <c r="AM15" s="576"/>
      <c r="AN15" s="576"/>
      <c r="AO15" s="577"/>
      <c r="AP15" s="577"/>
      <c r="AQ15" s="577"/>
      <c r="AR15" s="576"/>
      <c r="AS15" s="576"/>
      <c r="AT15" s="576"/>
      <c r="AU15" s="576"/>
      <c r="AV15" s="577"/>
      <c r="AW15" s="577"/>
      <c r="AX15" s="577"/>
      <c r="AY15" s="576"/>
      <c r="AZ15" s="576"/>
      <c r="BA15" s="576"/>
      <c r="BB15" s="576"/>
      <c r="BC15" s="577"/>
      <c r="BD15" s="577"/>
      <c r="BE15" s="577"/>
      <c r="BF15" s="577"/>
      <c r="BG15" s="577"/>
      <c r="BH15" s="576"/>
      <c r="BK15" s="575" t="e">
        <f>$BG15/($BE15/[2]EM!$B$3)</f>
        <v>#DIV/0!</v>
      </c>
      <c r="BL15" s="575" t="e">
        <f>$BG15/($BF15/[2]EM!$B$3)</f>
        <v>#DIV/0!</v>
      </c>
    </row>
    <row r="16" spans="1:64">
      <c r="A16" s="578" t="s">
        <v>570</v>
      </c>
      <c r="B16" s="574"/>
      <c r="C16" s="572"/>
      <c r="D16" s="577"/>
      <c r="E16" s="577"/>
      <c r="F16" s="577"/>
      <c r="G16" s="577"/>
      <c r="H16" s="577"/>
      <c r="I16" s="577"/>
      <c r="J16" s="577"/>
      <c r="K16" s="577"/>
      <c r="L16" s="577"/>
      <c r="M16" s="577"/>
      <c r="N16" s="577"/>
      <c r="O16" s="577"/>
      <c r="P16" s="577"/>
      <c r="Q16" s="577"/>
      <c r="R16" s="577"/>
      <c r="S16" s="577"/>
      <c r="T16" s="577"/>
      <c r="W16" s="577"/>
      <c r="X16" s="577"/>
      <c r="Y16" s="577"/>
      <c r="Z16" s="577"/>
      <c r="AA16" s="577"/>
      <c r="AB16" s="577"/>
      <c r="AC16" s="577"/>
      <c r="AD16" s="577"/>
      <c r="AE16" s="577"/>
      <c r="AF16" s="577"/>
      <c r="AG16" s="577"/>
      <c r="AH16" s="577"/>
      <c r="AI16" s="577"/>
      <c r="AJ16" s="577"/>
      <c r="AK16" s="577"/>
      <c r="AL16" s="577"/>
      <c r="AM16" s="577"/>
      <c r="AN16" s="577"/>
      <c r="AO16" s="577"/>
      <c r="AP16" s="577"/>
      <c r="AQ16" s="577"/>
      <c r="AR16" s="577"/>
      <c r="AS16" s="577"/>
      <c r="AT16" s="577"/>
      <c r="AU16" s="577"/>
      <c r="AV16" s="577"/>
      <c r="AW16" s="577"/>
      <c r="AX16" s="577"/>
      <c r="AY16" s="577"/>
      <c r="AZ16" s="577"/>
      <c r="BA16" s="577"/>
      <c r="BB16" s="577"/>
      <c r="BC16" s="577"/>
      <c r="BD16" s="577"/>
      <c r="BE16" s="577"/>
      <c r="BF16" s="577"/>
      <c r="BG16" s="577"/>
      <c r="BH16" s="576"/>
      <c r="BK16" s="575" t="e">
        <f>$BG16/($BE16/[2]EM!$B$3)</f>
        <v>#DIV/0!</v>
      </c>
      <c r="BL16" s="575" t="e">
        <f>$BG16/($BF16/[2]EM!$B$3)</f>
        <v>#DIV/0!</v>
      </c>
    </row>
    <row r="17" spans="1:64">
      <c r="A17" s="572"/>
      <c r="B17" s="574"/>
      <c r="C17" s="572"/>
      <c r="D17" s="577"/>
      <c r="E17" s="576"/>
      <c r="F17" s="577"/>
      <c r="G17" s="577"/>
      <c r="H17" s="577"/>
      <c r="I17" s="577"/>
      <c r="J17" s="577"/>
      <c r="K17" s="577"/>
      <c r="L17" s="577"/>
      <c r="M17" s="577"/>
      <c r="N17" s="577"/>
      <c r="O17" s="577"/>
      <c r="P17" s="577"/>
      <c r="Q17" s="577"/>
      <c r="R17" s="577"/>
      <c r="S17" s="577"/>
      <c r="T17" s="577"/>
      <c r="W17" s="576"/>
      <c r="X17" s="576"/>
      <c r="Y17" s="576"/>
      <c r="Z17" s="576"/>
      <c r="AA17" s="576"/>
      <c r="AB17" s="576"/>
      <c r="AC17" s="576"/>
      <c r="AD17" s="577"/>
      <c r="AE17" s="576"/>
      <c r="AF17" s="576"/>
      <c r="AG17" s="576"/>
      <c r="AH17" s="576"/>
      <c r="AI17" s="577"/>
      <c r="AJ17" s="577"/>
      <c r="AK17" s="577"/>
      <c r="AL17" s="577"/>
      <c r="AM17" s="576"/>
      <c r="AN17" s="576"/>
      <c r="AO17" s="576"/>
      <c r="AP17" s="576"/>
      <c r="AQ17" s="577"/>
      <c r="AR17" s="576"/>
      <c r="AS17" s="576"/>
      <c r="AT17" s="576"/>
      <c r="AU17" s="576"/>
      <c r="AV17" s="576"/>
      <c r="AW17" s="576"/>
      <c r="AX17" s="577"/>
      <c r="AY17" s="576"/>
      <c r="AZ17" s="576"/>
      <c r="BA17" s="576"/>
      <c r="BB17" s="576"/>
      <c r="BC17" s="577"/>
      <c r="BD17" s="577"/>
      <c r="BE17" s="577"/>
      <c r="BF17" s="577"/>
      <c r="BG17" s="577"/>
      <c r="BH17" s="576"/>
      <c r="BK17" s="575" t="e">
        <f>$BG17/($BE17/[2]EM!$B$3)</f>
        <v>#DIV/0!</v>
      </c>
      <c r="BL17" s="575" t="e">
        <f>$BG17/($BF17/[2]EM!$B$3)</f>
        <v>#DIV/0!</v>
      </c>
    </row>
    <row r="18" spans="1:64">
      <c r="A18" s="572"/>
      <c r="B18" s="574"/>
      <c r="C18" s="572"/>
      <c r="D18" s="577"/>
      <c r="E18" s="576"/>
      <c r="F18" s="577"/>
      <c r="G18" s="577"/>
      <c r="H18" s="577"/>
      <c r="I18" s="577"/>
      <c r="J18" s="577"/>
      <c r="K18" s="577"/>
      <c r="L18" s="577"/>
      <c r="M18" s="577"/>
      <c r="N18" s="577"/>
      <c r="O18" s="576"/>
      <c r="P18" s="577"/>
      <c r="Q18" s="577"/>
      <c r="R18" s="577"/>
      <c r="S18" s="577"/>
      <c r="T18" s="577"/>
      <c r="W18" s="577"/>
      <c r="X18" s="577"/>
      <c r="Y18" s="576"/>
      <c r="Z18" s="576"/>
      <c r="AA18" s="576"/>
      <c r="AB18" s="577"/>
      <c r="AC18" s="577"/>
      <c r="AD18" s="577"/>
      <c r="AE18" s="576"/>
      <c r="AF18" s="576"/>
      <c r="AG18" s="576"/>
      <c r="AH18" s="576"/>
      <c r="AI18" s="577"/>
      <c r="AJ18" s="577"/>
      <c r="AK18" s="577"/>
      <c r="AL18" s="577"/>
      <c r="AM18" s="576"/>
      <c r="AN18" s="576"/>
      <c r="AO18" s="577"/>
      <c r="AP18" s="577"/>
      <c r="AQ18" s="577"/>
      <c r="AR18" s="576"/>
      <c r="AS18" s="576"/>
      <c r="AT18" s="576"/>
      <c r="AU18" s="576"/>
      <c r="AV18" s="577"/>
      <c r="AW18" s="577"/>
      <c r="AX18" s="577"/>
      <c r="AY18" s="576"/>
      <c r="AZ18" s="576"/>
      <c r="BA18" s="576"/>
      <c r="BB18" s="576"/>
      <c r="BC18" s="577"/>
      <c r="BD18" s="577"/>
      <c r="BE18" s="577"/>
      <c r="BF18" s="577"/>
      <c r="BG18" s="577"/>
      <c r="BH18" s="576"/>
      <c r="BK18" s="575" t="e">
        <f>$BG18/($BE18/[2]EM!$B$3)</f>
        <v>#DIV/0!</v>
      </c>
      <c r="BL18" s="575" t="e">
        <f>$BG18/($BF18/[2]EM!$B$3)</f>
        <v>#DIV/0!</v>
      </c>
    </row>
    <row r="19" spans="1:64">
      <c r="A19" s="572"/>
      <c r="B19" s="574"/>
      <c r="C19" s="572"/>
      <c r="D19" s="577"/>
      <c r="E19" s="577"/>
      <c r="F19" s="577"/>
      <c r="G19" s="577"/>
      <c r="H19" s="577"/>
      <c r="I19" s="577"/>
      <c r="J19" s="577"/>
      <c r="K19" s="577"/>
      <c r="L19" s="577"/>
      <c r="M19" s="577"/>
      <c r="N19" s="577"/>
      <c r="O19" s="577"/>
      <c r="P19" s="577"/>
      <c r="Q19" s="577"/>
      <c r="R19" s="577"/>
      <c r="S19" s="577"/>
      <c r="T19" s="577"/>
      <c r="W19" s="577"/>
      <c r="X19" s="577"/>
      <c r="Y19" s="577"/>
      <c r="Z19" s="577"/>
      <c r="AA19" s="577"/>
      <c r="AB19" s="577"/>
      <c r="AC19" s="577"/>
      <c r="AD19" s="577"/>
      <c r="AE19" s="577"/>
      <c r="AF19" s="577"/>
      <c r="AG19" s="577"/>
      <c r="AH19" s="577"/>
      <c r="AI19" s="577"/>
      <c r="AJ19" s="577"/>
      <c r="AK19" s="577"/>
      <c r="AL19" s="577"/>
      <c r="AM19" s="577"/>
      <c r="AN19" s="577"/>
      <c r="AO19" s="577"/>
      <c r="AP19" s="577"/>
      <c r="AQ19" s="577"/>
      <c r="AR19" s="577"/>
      <c r="AS19" s="577"/>
      <c r="AT19" s="577"/>
      <c r="AU19" s="577"/>
      <c r="AV19" s="577"/>
      <c r="AW19" s="577"/>
      <c r="AX19" s="577"/>
      <c r="AY19" s="577"/>
      <c r="AZ19" s="577"/>
      <c r="BA19" s="577"/>
      <c r="BB19" s="577"/>
      <c r="BC19" s="577"/>
      <c r="BD19" s="577"/>
      <c r="BE19" s="577"/>
      <c r="BF19" s="577"/>
      <c r="BG19" s="577"/>
      <c r="BH19" s="576"/>
      <c r="BK19" s="575" t="e">
        <f>$BG19/($BE19/[2]EM!$B$3)</f>
        <v>#DIV/0!</v>
      </c>
      <c r="BL19" s="575" t="e">
        <f>$BG19/($BF19/[2]EM!$B$3)</f>
        <v>#DIV/0!</v>
      </c>
    </row>
    <row r="20" spans="1:64">
      <c r="A20" s="572"/>
      <c r="B20" s="574"/>
      <c r="C20" s="572"/>
      <c r="D20" s="577"/>
      <c r="E20" s="577"/>
      <c r="F20" s="577"/>
      <c r="G20" s="577"/>
      <c r="H20" s="577"/>
      <c r="I20" s="577"/>
      <c r="J20" s="577"/>
      <c r="K20" s="577"/>
      <c r="L20" s="577"/>
      <c r="M20" s="577"/>
      <c r="N20" s="577"/>
      <c r="O20" s="577"/>
      <c r="P20" s="577"/>
      <c r="Q20" s="577"/>
      <c r="R20" s="577"/>
      <c r="S20" s="577"/>
      <c r="T20" s="577"/>
      <c r="W20" s="577"/>
      <c r="X20" s="577"/>
      <c r="Y20" s="577"/>
      <c r="Z20" s="577"/>
      <c r="AA20" s="577"/>
      <c r="AB20" s="577"/>
      <c r="AC20" s="577"/>
      <c r="AD20" s="577"/>
      <c r="AE20" s="577"/>
      <c r="AF20" s="577"/>
      <c r="AG20" s="577"/>
      <c r="AH20" s="577"/>
      <c r="AI20" s="577"/>
      <c r="AJ20" s="577"/>
      <c r="AK20" s="577"/>
      <c r="AL20" s="577"/>
      <c r="AM20" s="577"/>
      <c r="AN20" s="577"/>
      <c r="AO20" s="577"/>
      <c r="AP20" s="577"/>
      <c r="AQ20" s="577"/>
      <c r="AR20" s="577"/>
      <c r="AS20" s="577"/>
      <c r="AT20" s="577"/>
      <c r="AU20" s="577"/>
      <c r="AV20" s="577"/>
      <c r="AW20" s="577"/>
      <c r="AX20" s="577"/>
      <c r="AY20" s="577"/>
      <c r="AZ20" s="577"/>
      <c r="BA20" s="577"/>
      <c r="BB20" s="577"/>
      <c r="BC20" s="577"/>
      <c r="BD20" s="577"/>
      <c r="BE20" s="577"/>
      <c r="BF20" s="577"/>
      <c r="BG20" s="577"/>
      <c r="BH20" s="576"/>
      <c r="BK20" s="575" t="e">
        <f>$BG20/($BE20/[2]EM!$B$3)</f>
        <v>#DIV/0!</v>
      </c>
      <c r="BL20" s="575" t="e">
        <f>$BG20/($BF20/[2]EM!$B$3)</f>
        <v>#DIV/0!</v>
      </c>
    </row>
    <row r="21" spans="1:64">
      <c r="A21" s="572"/>
      <c r="B21" s="574"/>
      <c r="C21" s="572"/>
      <c r="D21" s="577"/>
      <c r="E21" s="576"/>
      <c r="F21" s="577"/>
      <c r="G21" s="577"/>
      <c r="H21" s="577"/>
      <c r="I21" s="577"/>
      <c r="J21" s="577"/>
      <c r="K21" s="577"/>
      <c r="L21" s="577"/>
      <c r="M21" s="577"/>
      <c r="N21" s="577"/>
      <c r="O21" s="577"/>
      <c r="P21" s="577"/>
      <c r="Q21" s="577"/>
      <c r="R21" s="577"/>
      <c r="S21" s="577"/>
      <c r="T21" s="577"/>
      <c r="W21" s="577"/>
      <c r="X21" s="577"/>
      <c r="Y21" s="576"/>
      <c r="Z21" s="576"/>
      <c r="AA21" s="576"/>
      <c r="AB21" s="577"/>
      <c r="AC21" s="577"/>
      <c r="AD21" s="577"/>
      <c r="AE21" s="576"/>
      <c r="AF21" s="576"/>
      <c r="AG21" s="576"/>
      <c r="AH21" s="576"/>
      <c r="AI21" s="577"/>
      <c r="AJ21" s="577"/>
      <c r="AK21" s="577"/>
      <c r="AL21" s="577"/>
      <c r="AM21" s="576"/>
      <c r="AN21" s="576"/>
      <c r="AO21" s="577"/>
      <c r="AP21" s="577"/>
      <c r="AQ21" s="577"/>
      <c r="AR21" s="576"/>
      <c r="AS21" s="576"/>
      <c r="AT21" s="576"/>
      <c r="AU21" s="576"/>
      <c r="AV21" s="577"/>
      <c r="AW21" s="577"/>
      <c r="AX21" s="577"/>
      <c r="AY21" s="576"/>
      <c r="AZ21" s="576"/>
      <c r="BA21" s="576"/>
      <c r="BB21" s="576"/>
      <c r="BC21" s="577"/>
      <c r="BD21" s="577"/>
      <c r="BE21" s="577"/>
      <c r="BF21" s="577"/>
      <c r="BG21" s="577"/>
      <c r="BH21" s="576"/>
      <c r="BK21" s="575" t="e">
        <f>$BG21/($BE21/[2]EM!$B$3)</f>
        <v>#DIV/0!</v>
      </c>
      <c r="BL21" s="575" t="e">
        <f>$BG21/($BF21/[2]EM!$B$3)</f>
        <v>#DIV/0!</v>
      </c>
    </row>
    <row r="22" spans="1:64">
      <c r="A22" s="572"/>
      <c r="B22" s="574"/>
      <c r="C22" s="572"/>
      <c r="D22" s="577"/>
      <c r="E22" s="576"/>
      <c r="F22" s="577"/>
      <c r="G22" s="577"/>
      <c r="H22" s="577"/>
      <c r="I22" s="577"/>
      <c r="J22" s="577"/>
      <c r="K22" s="577"/>
      <c r="L22" s="577"/>
      <c r="M22" s="577"/>
      <c r="N22" s="577"/>
      <c r="O22" s="577"/>
      <c r="P22" s="577"/>
      <c r="Q22" s="577"/>
      <c r="R22" s="577"/>
      <c r="S22" s="577"/>
      <c r="T22" s="577"/>
      <c r="W22" s="577"/>
      <c r="X22" s="577"/>
      <c r="Y22" s="576"/>
      <c r="Z22" s="576"/>
      <c r="AA22" s="576"/>
      <c r="AB22" s="577"/>
      <c r="AC22" s="577"/>
      <c r="AD22" s="577"/>
      <c r="AE22" s="576"/>
      <c r="AF22" s="576"/>
      <c r="AG22" s="576"/>
      <c r="AH22" s="576"/>
      <c r="AI22" s="577"/>
      <c r="AJ22" s="577"/>
      <c r="AK22" s="577"/>
      <c r="AL22" s="577"/>
      <c r="AM22" s="576"/>
      <c r="AN22" s="576"/>
      <c r="AO22" s="577"/>
      <c r="AP22" s="577"/>
      <c r="AQ22" s="577"/>
      <c r="AR22" s="576"/>
      <c r="AS22" s="576"/>
      <c r="AT22" s="576"/>
      <c r="AU22" s="576"/>
      <c r="AV22" s="577"/>
      <c r="AW22" s="577"/>
      <c r="AX22" s="577"/>
      <c r="AY22" s="576"/>
      <c r="AZ22" s="576"/>
      <c r="BA22" s="576"/>
      <c r="BB22" s="576"/>
      <c r="BC22" s="577"/>
      <c r="BD22" s="577"/>
      <c r="BE22" s="577"/>
      <c r="BF22" s="577"/>
      <c r="BG22" s="577"/>
      <c r="BH22" s="576"/>
      <c r="BK22" s="575" t="e">
        <f>$BG22/($BE22/[2]EM!$B$3)</f>
        <v>#DIV/0!</v>
      </c>
      <c r="BL22" s="575" t="e">
        <f>$BG22/($BF22/[2]EM!$B$3)</f>
        <v>#DIV/0!</v>
      </c>
    </row>
    <row r="23" spans="1:64">
      <c r="A23" s="572"/>
      <c r="B23" s="574"/>
      <c r="C23" s="572"/>
      <c r="D23" s="577"/>
      <c r="E23" s="576"/>
      <c r="F23" s="577"/>
      <c r="G23" s="577"/>
      <c r="H23" s="577"/>
      <c r="I23" s="577"/>
      <c r="J23" s="577"/>
      <c r="K23" s="577"/>
      <c r="L23" s="577"/>
      <c r="M23" s="577"/>
      <c r="N23" s="577"/>
      <c r="O23" s="577"/>
      <c r="P23" s="577"/>
      <c r="Q23" s="577"/>
      <c r="R23" s="577"/>
      <c r="S23" s="577"/>
      <c r="T23" s="577"/>
      <c r="W23" s="576"/>
      <c r="X23" s="576"/>
      <c r="Y23" s="576"/>
      <c r="Z23" s="576"/>
      <c r="AA23" s="576"/>
      <c r="AB23" s="576"/>
      <c r="AC23" s="576"/>
      <c r="AD23" s="576"/>
      <c r="AE23" s="576"/>
      <c r="AF23" s="576"/>
      <c r="AG23" s="576"/>
      <c r="AH23" s="576"/>
      <c r="AI23" s="577"/>
      <c r="AJ23" s="577"/>
      <c r="AK23" s="577"/>
      <c r="AL23" s="577"/>
      <c r="AM23" s="576"/>
      <c r="AN23" s="576"/>
      <c r="AO23" s="576"/>
      <c r="AP23" s="576"/>
      <c r="AQ23" s="576"/>
      <c r="AR23" s="576"/>
      <c r="AS23" s="576"/>
      <c r="AT23" s="576"/>
      <c r="AU23" s="576"/>
      <c r="AV23" s="576"/>
      <c r="AW23" s="576"/>
      <c r="AX23" s="576"/>
      <c r="AY23" s="576"/>
      <c r="AZ23" s="576"/>
      <c r="BA23" s="576"/>
      <c r="BB23" s="576"/>
      <c r="BC23" s="577"/>
      <c r="BD23" s="577"/>
      <c r="BE23" s="577"/>
      <c r="BF23" s="577"/>
      <c r="BG23" s="577"/>
      <c r="BH23" s="576"/>
      <c r="BK23" s="575" t="e">
        <f>$BG23/($BE23/[2]EM!$B$3)</f>
        <v>#DIV/0!</v>
      </c>
      <c r="BL23" s="575" t="e">
        <f>$BG23/($BF23/[2]EM!$B$3)</f>
        <v>#DIV/0!</v>
      </c>
    </row>
    <row r="24" spans="1:64">
      <c r="A24" s="572"/>
      <c r="B24" s="574"/>
      <c r="C24" s="572"/>
      <c r="D24" s="573"/>
      <c r="E24" s="572"/>
      <c r="F24" s="573"/>
      <c r="G24" s="573"/>
      <c r="H24" s="573"/>
      <c r="I24" s="572"/>
      <c r="J24" s="572"/>
      <c r="K24" s="573"/>
      <c r="L24" s="573"/>
      <c r="M24" s="573"/>
      <c r="N24" s="572"/>
      <c r="O24" s="572"/>
      <c r="P24" s="573"/>
      <c r="Q24" s="573"/>
      <c r="R24" s="573"/>
      <c r="S24" s="572"/>
      <c r="T24" s="572"/>
    </row>
    <row r="25" spans="1:64">
      <c r="A25" s="572"/>
      <c r="B25" s="574"/>
      <c r="C25" s="572"/>
      <c r="D25" s="573"/>
      <c r="E25" s="572"/>
      <c r="F25" s="573"/>
      <c r="G25" s="573"/>
      <c r="H25" s="573"/>
      <c r="I25" s="572"/>
      <c r="J25" s="572"/>
      <c r="K25" s="573"/>
      <c r="L25" s="573"/>
      <c r="M25" s="573"/>
      <c r="N25" s="572"/>
      <c r="O25" s="572"/>
      <c r="P25" s="573"/>
      <c r="Q25" s="573"/>
      <c r="R25" s="573"/>
      <c r="S25" s="572"/>
      <c r="T25" s="572"/>
    </row>
    <row r="26" spans="1:64">
      <c r="A26" s="572"/>
      <c r="B26" s="574"/>
      <c r="C26" s="572"/>
      <c r="D26" s="573"/>
      <c r="E26" s="572"/>
      <c r="F26" s="573"/>
      <c r="G26" s="573"/>
      <c r="H26" s="573"/>
      <c r="I26" s="572"/>
      <c r="J26" s="572"/>
      <c r="K26" s="573"/>
      <c r="L26" s="573"/>
      <c r="M26" s="573"/>
      <c r="N26" s="572"/>
      <c r="O26" s="572"/>
      <c r="P26" s="573"/>
      <c r="Q26" s="573"/>
      <c r="R26" s="573"/>
      <c r="S26" s="572"/>
      <c r="T26" s="572"/>
    </row>
    <row r="27" spans="1:64">
      <c r="A27" s="572"/>
      <c r="B27" s="574"/>
      <c r="C27" s="572"/>
      <c r="D27" s="573"/>
      <c r="E27" s="572"/>
      <c r="F27" s="573"/>
      <c r="G27" s="573"/>
      <c r="H27" s="573"/>
      <c r="I27" s="572"/>
      <c r="J27" s="572"/>
      <c r="K27" s="573"/>
      <c r="L27" s="573"/>
      <c r="M27" s="573"/>
      <c r="N27" s="572"/>
      <c r="O27" s="572"/>
      <c r="P27" s="573"/>
      <c r="Q27" s="573"/>
      <c r="R27" s="573"/>
      <c r="S27" s="572"/>
      <c r="T27" s="572"/>
    </row>
    <row r="28" spans="1:64">
      <c r="A28" s="572"/>
      <c r="B28" s="574"/>
      <c r="C28" s="572"/>
      <c r="D28" s="573"/>
      <c r="E28" s="572"/>
      <c r="F28" s="573"/>
      <c r="G28" s="573"/>
      <c r="H28" s="572"/>
      <c r="I28" s="572"/>
      <c r="J28" s="572"/>
      <c r="K28" s="573"/>
      <c r="L28" s="573"/>
      <c r="M28" s="572"/>
      <c r="N28" s="572"/>
      <c r="O28" s="572"/>
      <c r="P28" s="573"/>
      <c r="Q28" s="573"/>
      <c r="R28" s="572"/>
      <c r="S28" s="572"/>
      <c r="T28" s="572"/>
    </row>
    <row r="29" spans="1:64">
      <c r="A29" s="572"/>
      <c r="B29" s="574"/>
      <c r="C29" s="572"/>
      <c r="D29" s="573"/>
      <c r="E29" s="572"/>
      <c r="F29" s="573"/>
      <c r="G29" s="573"/>
      <c r="H29" s="572"/>
      <c r="I29" s="572"/>
      <c r="J29" s="572"/>
      <c r="K29" s="573"/>
      <c r="L29" s="573"/>
      <c r="M29" s="572"/>
      <c r="N29" s="572"/>
      <c r="O29" s="572"/>
      <c r="P29" s="573"/>
      <c r="Q29" s="573"/>
      <c r="R29" s="572"/>
      <c r="S29" s="572"/>
      <c r="T29" s="572"/>
    </row>
    <row r="30" spans="1:64">
      <c r="A30" s="572"/>
      <c r="B30" s="574"/>
      <c r="C30" s="572"/>
      <c r="D30" s="573"/>
      <c r="E30" s="572"/>
      <c r="F30" s="573"/>
      <c r="G30" s="573"/>
      <c r="H30" s="572"/>
      <c r="I30" s="572"/>
      <c r="J30" s="572"/>
      <c r="K30" s="573"/>
      <c r="L30" s="573"/>
      <c r="M30" s="572"/>
      <c r="N30" s="572"/>
      <c r="O30" s="572"/>
      <c r="P30" s="573"/>
      <c r="Q30" s="573"/>
      <c r="R30" s="572"/>
      <c r="S30" s="572"/>
      <c r="T30" s="572"/>
    </row>
    <row r="31" spans="1:64">
      <c r="A31" s="572"/>
      <c r="B31" s="574"/>
      <c r="C31" s="572"/>
      <c r="D31" s="573"/>
      <c r="E31" s="572"/>
      <c r="F31" s="573"/>
      <c r="G31" s="573"/>
      <c r="H31" s="573"/>
      <c r="I31" s="572"/>
      <c r="J31" s="572"/>
      <c r="K31" s="573"/>
      <c r="L31" s="573"/>
      <c r="M31" s="573"/>
      <c r="N31" s="572"/>
      <c r="O31" s="572"/>
      <c r="P31" s="573"/>
      <c r="Q31" s="573"/>
      <c r="R31" s="573"/>
      <c r="S31" s="572"/>
      <c r="T31" s="572"/>
    </row>
    <row r="32" spans="1:64">
      <c r="A32" s="572"/>
      <c r="B32" s="574"/>
      <c r="C32" s="572"/>
      <c r="D32" s="573"/>
      <c r="E32" s="572"/>
      <c r="F32" s="573"/>
      <c r="G32" s="573"/>
      <c r="H32" s="573"/>
      <c r="I32" s="572"/>
      <c r="J32" s="572"/>
      <c r="K32" s="573"/>
      <c r="L32" s="573"/>
      <c r="M32" s="573"/>
      <c r="N32" s="572"/>
      <c r="O32" s="572"/>
      <c r="P32" s="573"/>
      <c r="Q32" s="573"/>
      <c r="R32" s="573"/>
      <c r="S32" s="572"/>
      <c r="T32" s="572"/>
    </row>
    <row r="33" spans="1:20">
      <c r="A33" s="572"/>
      <c r="B33" s="574"/>
      <c r="C33" s="572"/>
      <c r="D33" s="573"/>
      <c r="E33" s="572"/>
      <c r="F33" s="573"/>
      <c r="G33" s="573"/>
      <c r="H33" s="573"/>
      <c r="I33" s="572"/>
      <c r="J33" s="572"/>
      <c r="K33" s="573"/>
      <c r="L33" s="573"/>
      <c r="M33" s="573"/>
      <c r="N33" s="572"/>
      <c r="O33" s="572"/>
      <c r="P33" s="573"/>
      <c r="Q33" s="573"/>
      <c r="R33" s="573"/>
      <c r="S33" s="572"/>
      <c r="T33" s="572"/>
    </row>
    <row r="34" spans="1:20">
      <c r="A34" s="572"/>
      <c r="B34" s="574"/>
      <c r="C34" s="572"/>
      <c r="D34" s="572"/>
      <c r="E34" s="572"/>
      <c r="F34" s="573"/>
      <c r="G34" s="573"/>
      <c r="H34" s="573"/>
      <c r="I34" s="572"/>
      <c r="J34" s="572"/>
      <c r="K34" s="573"/>
      <c r="L34" s="573"/>
      <c r="M34" s="573"/>
      <c r="N34" s="572"/>
      <c r="O34" s="572"/>
      <c r="P34" s="573"/>
      <c r="Q34" s="573"/>
      <c r="R34" s="573"/>
      <c r="S34" s="572"/>
      <c r="T34" s="572"/>
    </row>
    <row r="35" spans="1:20">
      <c r="A35" s="572"/>
      <c r="B35" s="574"/>
      <c r="C35" s="572"/>
      <c r="D35" s="573"/>
      <c r="E35" s="572"/>
      <c r="F35" s="573"/>
      <c r="G35" s="573"/>
      <c r="H35" s="573"/>
      <c r="I35" s="572"/>
      <c r="J35" s="572"/>
      <c r="K35" s="573"/>
      <c r="L35" s="573"/>
      <c r="M35" s="573"/>
      <c r="N35" s="572"/>
      <c r="O35" s="572"/>
      <c r="P35" s="573"/>
      <c r="Q35" s="573"/>
      <c r="R35" s="573"/>
      <c r="S35" s="572"/>
      <c r="T35" s="572"/>
    </row>
    <row r="36" spans="1:20">
      <c r="A36" s="572"/>
      <c r="B36" s="574"/>
      <c r="C36" s="572"/>
      <c r="D36" s="573"/>
      <c r="E36" s="572"/>
      <c r="F36" s="573"/>
      <c r="G36" s="573"/>
      <c r="H36" s="572"/>
      <c r="I36" s="572"/>
      <c r="J36" s="572"/>
      <c r="K36" s="573"/>
      <c r="L36" s="573"/>
      <c r="M36" s="572"/>
      <c r="N36" s="572"/>
      <c r="O36" s="572"/>
      <c r="P36" s="573"/>
      <c r="Q36" s="573"/>
      <c r="R36" s="572"/>
      <c r="S36" s="572"/>
      <c r="T36" s="572"/>
    </row>
    <row r="37" spans="1:20">
      <c r="A37" s="572"/>
      <c r="B37" s="574"/>
      <c r="C37" s="572"/>
      <c r="D37" s="573"/>
      <c r="E37" s="572"/>
      <c r="F37" s="573"/>
      <c r="G37" s="573"/>
      <c r="H37" s="573"/>
      <c r="I37" s="572"/>
      <c r="J37" s="572"/>
      <c r="K37" s="573"/>
      <c r="L37" s="573"/>
      <c r="M37" s="573"/>
      <c r="N37" s="572"/>
      <c r="O37" s="572"/>
      <c r="P37" s="573"/>
      <c r="Q37" s="573"/>
      <c r="R37" s="573"/>
      <c r="S37" s="572"/>
      <c r="T37" s="572"/>
    </row>
    <row r="38" spans="1:20">
      <c r="A38" s="572"/>
      <c r="B38" s="574"/>
      <c r="C38" s="572"/>
      <c r="D38" s="573"/>
      <c r="E38" s="572"/>
      <c r="F38" s="573"/>
      <c r="G38" s="573"/>
      <c r="H38" s="573"/>
      <c r="I38" s="572"/>
      <c r="J38" s="572"/>
      <c r="K38" s="573"/>
      <c r="L38" s="573"/>
      <c r="M38" s="573"/>
      <c r="N38" s="572"/>
      <c r="O38" s="572"/>
      <c r="P38" s="573"/>
      <c r="Q38" s="573"/>
      <c r="R38" s="573"/>
      <c r="S38" s="572"/>
      <c r="T38" s="572"/>
    </row>
    <row r="39" spans="1:20">
      <c r="A39" s="572"/>
      <c r="B39" s="574"/>
      <c r="C39" s="572"/>
      <c r="D39" s="573"/>
      <c r="E39" s="572"/>
      <c r="F39" s="573"/>
      <c r="G39" s="573"/>
      <c r="H39" s="573"/>
      <c r="I39" s="572"/>
      <c r="J39" s="572"/>
      <c r="K39" s="573"/>
      <c r="L39" s="573"/>
      <c r="M39" s="573"/>
      <c r="N39" s="572"/>
      <c r="O39" s="572"/>
      <c r="P39" s="573"/>
      <c r="Q39" s="573"/>
      <c r="R39" s="573"/>
      <c r="S39" s="572"/>
      <c r="T39" s="572"/>
    </row>
    <row r="40" spans="1:20">
      <c r="A40" s="572"/>
      <c r="B40" s="572"/>
      <c r="C40" s="572"/>
      <c r="D40" s="572"/>
      <c r="E40" s="572"/>
      <c r="F40" s="572"/>
      <c r="G40" s="572"/>
      <c r="H40" s="572"/>
      <c r="I40" s="572"/>
      <c r="J40" s="572"/>
      <c r="K40" s="572"/>
      <c r="L40" s="572"/>
      <c r="M40" s="572"/>
      <c r="N40" s="572"/>
      <c r="O40" s="572"/>
      <c r="P40" s="572"/>
      <c r="Q40" s="572"/>
      <c r="R40" s="572"/>
      <c r="S40" s="572"/>
      <c r="T40" s="572"/>
    </row>
  </sheetData>
  <mergeCells count="1">
    <mergeCell ref="BK8:BL8"/>
  </mergeCells>
  <conditionalFormatting sqref="BK15:BK23">
    <cfRule type="top10" dxfId="49" priority="1" percent="1" bottom="1" rank="20"/>
    <cfRule type="top10" dxfId="48" priority="2" percent="1" rank="20"/>
  </conditionalFormatting>
  <conditionalFormatting sqref="BL15:BL23">
    <cfRule type="top10" dxfId="47" priority="3" percent="1" bottom="1" rank="20"/>
    <cfRule type="top10" dxfId="46" priority="4" percent="1" rank="20"/>
  </conditionalFormatting>
  <hyperlinks>
    <hyperlink ref="A1" tooltip="Quantiwise7G" display="     Refresh     " xr:uid="{9B73618D-FBBE-344A-9F95-5FD20CC83233}"/>
  </hyperlink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534F-1322-F04C-B0C9-8DCBD1E79119}">
  <dimension ref="A1:N4147"/>
  <sheetViews>
    <sheetView workbookViewId="0"/>
  </sheetViews>
  <sheetFormatPr baseColWidth="10" defaultColWidth="9" defaultRowHeight="15"/>
  <cols>
    <col min="1" max="11" width="14.5" style="19" customWidth="1"/>
    <col min="12" max="12" width="19.1640625" style="19" bestFit="1" customWidth="1"/>
    <col min="13" max="13" width="12.33203125" style="19" bestFit="1" customWidth="1"/>
    <col min="14" max="14" width="15" style="19" bestFit="1" customWidth="1"/>
    <col min="15" max="16384" width="9" style="19"/>
  </cols>
  <sheetData>
    <row r="1" spans="1:14" ht="15" customHeight="1">
      <c r="A1" s="598" t="s">
        <v>0</v>
      </c>
      <c r="B1" s="19" t="s">
        <v>648</v>
      </c>
    </row>
    <row r="2" spans="1:14">
      <c r="A2" s="617">
        <v>0</v>
      </c>
    </row>
    <row r="3" spans="1:14">
      <c r="A3" s="1" t="s">
        <v>5</v>
      </c>
    </row>
    <row r="4" spans="1:14">
      <c r="A4" s="596" t="s">
        <v>2</v>
      </c>
      <c r="B4" s="596" t="s">
        <v>6</v>
      </c>
      <c r="C4" s="596" t="s">
        <v>596</v>
      </c>
      <c r="D4" s="596">
        <v>1</v>
      </c>
      <c r="E4" s="554"/>
      <c r="N4" s="19">
        <v>100000000</v>
      </c>
    </row>
    <row r="5" spans="1:14">
      <c r="A5" s="554" t="s">
        <v>3</v>
      </c>
      <c r="B5" s="554">
        <v>20100102</v>
      </c>
      <c r="C5" s="554" t="s">
        <v>1</v>
      </c>
      <c r="D5" s="554">
        <v>0</v>
      </c>
      <c r="E5" s="554"/>
    </row>
    <row r="6" spans="1:14">
      <c r="A6" s="595" t="s">
        <v>4</v>
      </c>
      <c r="B6" s="595" t="s">
        <v>594</v>
      </c>
      <c r="C6" s="595"/>
      <c r="D6" s="595">
        <v>0</v>
      </c>
      <c r="E6" s="554"/>
      <c r="M6" s="601">
        <f>AVERAGE(M15:M1222)</f>
        <v>14.28264900662251</v>
      </c>
    </row>
    <row r="7" spans="1:14">
      <c r="M7" s="601">
        <f>_xlfn.STDEV.P(M15:M1222)</f>
        <v>18.601631184330692</v>
      </c>
    </row>
    <row r="8" spans="1:14">
      <c r="A8" s="616" t="s">
        <v>11</v>
      </c>
      <c r="B8" s="615" t="str">
        <f>'#보고서'!$B$2</f>
        <v>A200470</v>
      </c>
      <c r="C8" s="615" t="str">
        <f>'#보고서'!$B$2</f>
        <v>A200470</v>
      </c>
      <c r="D8" s="615" t="str">
        <f>'#보고서'!$B$2</f>
        <v>A200470</v>
      </c>
      <c r="E8" s="615" t="str">
        <f>'#보고서'!$B$2</f>
        <v>A200470</v>
      </c>
      <c r="F8" s="615" t="str">
        <f>'#보고서'!$B$2</f>
        <v>A200470</v>
      </c>
      <c r="G8" s="615" t="str">
        <f>'#보고서'!$B$2</f>
        <v>A200470</v>
      </c>
      <c r="H8" s="615" t="str">
        <f>'#보고서'!$B$2</f>
        <v>A200470</v>
      </c>
      <c r="I8" s="615" t="str">
        <f>'#보고서'!$B$2</f>
        <v>A200470</v>
      </c>
      <c r="J8" s="615" t="str">
        <f>'#보고서'!$B$2</f>
        <v>A200470</v>
      </c>
      <c r="K8" s="615" t="str">
        <f>'#보고서'!$B$2</f>
        <v>A200470</v>
      </c>
      <c r="L8" s="615" t="str">
        <f>'#보고서'!$B$2</f>
        <v>A200470</v>
      </c>
      <c r="M8" s="615" t="str">
        <f>'#보고서'!$B$2</f>
        <v>A200470</v>
      </c>
      <c r="N8" s="615" t="str">
        <f>'#보고서'!$B$2</f>
        <v>A200470</v>
      </c>
    </row>
    <row r="9" spans="1:14">
      <c r="A9" s="610" t="s">
        <v>12</v>
      </c>
      <c r="B9" s="614" t="s">
        <v>506</v>
      </c>
      <c r="C9" s="613" t="s">
        <v>506</v>
      </c>
      <c r="D9" s="613" t="s">
        <v>506</v>
      </c>
      <c r="E9" s="613" t="s">
        <v>506</v>
      </c>
      <c r="F9" s="613" t="s">
        <v>506</v>
      </c>
      <c r="G9" s="613" t="s">
        <v>506</v>
      </c>
      <c r="H9" s="613" t="s">
        <v>506</v>
      </c>
      <c r="I9" s="613" t="s">
        <v>506</v>
      </c>
      <c r="J9" s="613" t="s">
        <v>506</v>
      </c>
      <c r="K9" s="613" t="s">
        <v>506</v>
      </c>
      <c r="L9" s="613" t="s">
        <v>506</v>
      </c>
      <c r="M9" s="613" t="s">
        <v>506</v>
      </c>
      <c r="N9" s="613" t="s">
        <v>506</v>
      </c>
    </row>
    <row r="10" spans="1:14">
      <c r="A10" s="612" t="s">
        <v>13</v>
      </c>
      <c r="B10" s="611" t="s">
        <v>647</v>
      </c>
      <c r="C10" s="611" t="s">
        <v>646</v>
      </c>
      <c r="D10" s="611" t="s">
        <v>45</v>
      </c>
      <c r="E10" s="611" t="s">
        <v>645</v>
      </c>
      <c r="F10" s="611" t="s">
        <v>644</v>
      </c>
      <c r="G10" s="611" t="s">
        <v>643</v>
      </c>
      <c r="H10" s="611" t="s">
        <v>642</v>
      </c>
      <c r="I10" s="611" t="s">
        <v>641</v>
      </c>
      <c r="J10" s="611" t="s">
        <v>640</v>
      </c>
      <c r="K10" s="611" t="s">
        <v>639</v>
      </c>
      <c r="L10" s="611" t="s">
        <v>638</v>
      </c>
      <c r="M10" s="19" t="s">
        <v>637</v>
      </c>
      <c r="N10" s="19" t="s">
        <v>636</v>
      </c>
    </row>
    <row r="11" spans="1:14">
      <c r="A11" s="612" t="s">
        <v>14</v>
      </c>
      <c r="B11" s="611" t="s">
        <v>635</v>
      </c>
      <c r="C11" s="611" t="s">
        <v>632</v>
      </c>
      <c r="D11" s="611" t="s">
        <v>8</v>
      </c>
      <c r="E11" s="19" t="s">
        <v>8</v>
      </c>
      <c r="F11" s="611" t="s">
        <v>634</v>
      </c>
      <c r="G11" s="611" t="s">
        <v>633</v>
      </c>
      <c r="H11" s="611" t="s">
        <v>630</v>
      </c>
      <c r="I11" s="611" t="s">
        <v>630</v>
      </c>
      <c r="J11" s="611" t="s">
        <v>630</v>
      </c>
      <c r="K11" s="611" t="s">
        <v>630</v>
      </c>
      <c r="L11" s="611" t="s">
        <v>632</v>
      </c>
      <c r="M11" s="19" t="s">
        <v>631</v>
      </c>
      <c r="N11" s="19" t="s">
        <v>631</v>
      </c>
    </row>
    <row r="12" spans="1:14">
      <c r="A12" s="612" t="s">
        <v>15</v>
      </c>
      <c r="B12" s="611"/>
      <c r="C12" s="611"/>
      <c r="D12" s="611"/>
      <c r="F12" s="611"/>
      <c r="G12" s="611"/>
      <c r="H12" s="611" t="s">
        <v>629</v>
      </c>
      <c r="I12" s="611" t="s">
        <v>629</v>
      </c>
      <c r="J12" s="611"/>
      <c r="K12" s="611"/>
      <c r="L12" s="611"/>
      <c r="M12" s="19" t="s">
        <v>630</v>
      </c>
      <c r="N12" s="19" t="s">
        <v>19</v>
      </c>
    </row>
    <row r="13" spans="1:14">
      <c r="A13" s="610"/>
      <c r="B13" s="609"/>
      <c r="M13" s="19" t="s">
        <v>629</v>
      </c>
    </row>
    <row r="14" spans="1:14">
      <c r="A14" s="608" t="s">
        <v>10</v>
      </c>
      <c r="B14" s="607" t="s">
        <v>628</v>
      </c>
      <c r="C14" s="606" t="s">
        <v>627</v>
      </c>
      <c r="D14" s="606" t="s">
        <v>16</v>
      </c>
      <c r="E14" s="606" t="s">
        <v>626</v>
      </c>
      <c r="F14" s="606" t="s">
        <v>625</v>
      </c>
      <c r="G14" s="606" t="s">
        <v>624</v>
      </c>
      <c r="H14" s="606" t="s">
        <v>623</v>
      </c>
      <c r="I14" s="606" t="s">
        <v>622</v>
      </c>
      <c r="J14" s="606" t="s">
        <v>621</v>
      </c>
      <c r="K14" s="606" t="s">
        <v>620</v>
      </c>
      <c r="L14" s="606" t="s">
        <v>619</v>
      </c>
      <c r="M14" s="606" t="s">
        <v>618</v>
      </c>
      <c r="N14" s="606" t="s">
        <v>617</v>
      </c>
    </row>
    <row r="15" spans="1:14">
      <c r="A15" s="599">
        <v>45966</v>
      </c>
      <c r="B15" s="604">
        <v>2111.75</v>
      </c>
      <c r="C15" s="605">
        <v>42362093</v>
      </c>
      <c r="D15" s="605">
        <v>4985</v>
      </c>
      <c r="E15" s="605">
        <v>4985</v>
      </c>
      <c r="F15" s="603" t="s">
        <v>615</v>
      </c>
      <c r="G15" s="603">
        <v>55.33</v>
      </c>
      <c r="H15" s="603"/>
      <c r="I15" s="603"/>
      <c r="J15" s="603"/>
      <c r="K15" s="603"/>
      <c r="L15" s="602">
        <v>1064</v>
      </c>
      <c r="M15" s="601">
        <v>-4.16</v>
      </c>
      <c r="N15" s="20">
        <v>3931699960</v>
      </c>
    </row>
    <row r="16" spans="1:14">
      <c r="A16" s="599">
        <v>45965</v>
      </c>
      <c r="B16" s="604">
        <v>2207.0700000000002</v>
      </c>
      <c r="C16" s="602">
        <v>42362093</v>
      </c>
      <c r="D16" s="602">
        <v>5210</v>
      </c>
      <c r="E16" s="602">
        <v>5210</v>
      </c>
      <c r="F16" s="603" t="s">
        <v>615</v>
      </c>
      <c r="G16" s="603">
        <v>55.33</v>
      </c>
      <c r="H16" s="603"/>
      <c r="I16" s="603"/>
      <c r="J16" s="603"/>
      <c r="K16" s="603"/>
      <c r="L16" s="602">
        <v>1064</v>
      </c>
      <c r="M16" s="601">
        <v>-4.3499999999999996</v>
      </c>
      <c r="N16" s="20">
        <v>3838381830</v>
      </c>
    </row>
    <row r="17" spans="1:14">
      <c r="A17" s="599">
        <v>45964</v>
      </c>
      <c r="B17" s="604">
        <v>2185.88</v>
      </c>
      <c r="C17" s="602">
        <v>42362093</v>
      </c>
      <c r="D17" s="602">
        <v>5160</v>
      </c>
      <c r="E17" s="602">
        <v>5160</v>
      </c>
      <c r="F17" s="603" t="s">
        <v>615</v>
      </c>
      <c r="G17" s="603">
        <v>55.33</v>
      </c>
      <c r="H17" s="603"/>
      <c r="I17" s="603"/>
      <c r="J17" s="603"/>
      <c r="K17" s="603"/>
      <c r="L17" s="602">
        <v>1064</v>
      </c>
      <c r="M17" s="601">
        <v>-4.3099999999999996</v>
      </c>
      <c r="N17" s="20">
        <v>3058594900</v>
      </c>
    </row>
    <row r="18" spans="1:14">
      <c r="A18" s="599">
        <v>45961</v>
      </c>
      <c r="B18" s="604">
        <v>2219.77</v>
      </c>
      <c r="C18" s="602">
        <v>42362093</v>
      </c>
      <c r="D18" s="602">
        <v>5240</v>
      </c>
      <c r="E18" s="602">
        <v>5240</v>
      </c>
      <c r="F18" s="603" t="s">
        <v>615</v>
      </c>
      <c r="G18" s="603">
        <v>55.33</v>
      </c>
      <c r="H18" s="603"/>
      <c r="I18" s="603"/>
      <c r="J18" s="603"/>
      <c r="K18" s="603"/>
      <c r="L18" s="602">
        <v>1064</v>
      </c>
      <c r="M18" s="601">
        <v>-4.38</v>
      </c>
      <c r="N18" s="20">
        <v>1946766280</v>
      </c>
    </row>
    <row r="19" spans="1:14">
      <c r="A19" s="599">
        <v>45960</v>
      </c>
      <c r="B19" s="604">
        <v>2274.84</v>
      </c>
      <c r="C19" s="602">
        <v>42362093</v>
      </c>
      <c r="D19" s="602">
        <v>5370</v>
      </c>
      <c r="E19" s="602">
        <v>5370</v>
      </c>
      <c r="F19" s="603" t="s">
        <v>615</v>
      </c>
      <c r="G19" s="603">
        <v>55.33</v>
      </c>
      <c r="H19" s="603"/>
      <c r="I19" s="603"/>
      <c r="J19" s="603"/>
      <c r="K19" s="603"/>
      <c r="L19" s="602">
        <v>1064</v>
      </c>
      <c r="M19" s="601">
        <v>-4.49</v>
      </c>
      <c r="N19" s="20">
        <v>4504936555</v>
      </c>
    </row>
    <row r="20" spans="1:14">
      <c r="A20" s="599">
        <v>45959</v>
      </c>
      <c r="B20" s="604">
        <v>2168.94</v>
      </c>
      <c r="C20" s="602">
        <v>42362093</v>
      </c>
      <c r="D20" s="602">
        <v>5120</v>
      </c>
      <c r="E20" s="602">
        <v>5120</v>
      </c>
      <c r="F20" s="603" t="s">
        <v>615</v>
      </c>
      <c r="G20" s="603">
        <v>55.33</v>
      </c>
      <c r="H20" s="603"/>
      <c r="I20" s="603"/>
      <c r="J20" s="603"/>
      <c r="K20" s="603"/>
      <c r="L20" s="602">
        <v>1064</v>
      </c>
      <c r="M20" s="601">
        <v>-4.28</v>
      </c>
      <c r="N20" s="20">
        <v>1815821510</v>
      </c>
    </row>
    <row r="21" spans="1:14">
      <c r="A21" s="599">
        <v>45958</v>
      </c>
      <c r="B21" s="604">
        <v>2143.52</v>
      </c>
      <c r="C21" s="602">
        <v>42362093</v>
      </c>
      <c r="D21" s="602">
        <v>5060</v>
      </c>
      <c r="E21" s="602">
        <v>5060</v>
      </c>
      <c r="F21" s="603" t="s">
        <v>615</v>
      </c>
      <c r="G21" s="603">
        <v>55.33</v>
      </c>
      <c r="H21" s="603"/>
      <c r="I21" s="603"/>
      <c r="J21" s="603"/>
      <c r="K21" s="603"/>
      <c r="L21" s="602">
        <v>1064</v>
      </c>
      <c r="M21" s="601">
        <v>-4.2300000000000004</v>
      </c>
      <c r="N21" s="20">
        <v>1494487360</v>
      </c>
    </row>
    <row r="22" spans="1:14">
      <c r="A22" s="599">
        <v>45957</v>
      </c>
      <c r="B22" s="604">
        <v>2160.4699999999998</v>
      </c>
      <c r="C22" s="602">
        <v>42362093</v>
      </c>
      <c r="D22" s="602">
        <v>5100</v>
      </c>
      <c r="E22" s="602">
        <v>5100</v>
      </c>
      <c r="F22" s="603" t="s">
        <v>615</v>
      </c>
      <c r="G22" s="603">
        <v>55.33</v>
      </c>
      <c r="H22" s="603"/>
      <c r="I22" s="603"/>
      <c r="J22" s="603"/>
      <c r="K22" s="603"/>
      <c r="L22" s="602">
        <v>1064</v>
      </c>
      <c r="M22" s="601">
        <v>-4.26</v>
      </c>
      <c r="N22" s="20">
        <v>3192716225</v>
      </c>
    </row>
    <row r="23" spans="1:14">
      <c r="A23" s="599">
        <v>45954</v>
      </c>
      <c r="B23" s="604">
        <v>2181.65</v>
      </c>
      <c r="C23" s="602">
        <v>42362093</v>
      </c>
      <c r="D23" s="602">
        <v>5150</v>
      </c>
      <c r="E23" s="602">
        <v>5150</v>
      </c>
      <c r="F23" s="603" t="s">
        <v>615</v>
      </c>
      <c r="G23" s="603">
        <v>55.33</v>
      </c>
      <c r="H23" s="603"/>
      <c r="I23" s="603"/>
      <c r="J23" s="603"/>
      <c r="K23" s="603"/>
      <c r="L23" s="602">
        <v>1064</v>
      </c>
      <c r="M23" s="601">
        <v>-4.3</v>
      </c>
      <c r="N23" s="20">
        <v>2628807700</v>
      </c>
    </row>
    <row r="24" spans="1:14">
      <c r="A24" s="599">
        <v>45953</v>
      </c>
      <c r="B24" s="604">
        <v>2224.0100000000002</v>
      </c>
      <c r="C24" s="602">
        <v>42362093</v>
      </c>
      <c r="D24" s="602">
        <v>5250</v>
      </c>
      <c r="E24" s="602">
        <v>5250</v>
      </c>
      <c r="F24" s="603" t="s">
        <v>615</v>
      </c>
      <c r="G24" s="603">
        <v>55.33</v>
      </c>
      <c r="H24" s="603"/>
      <c r="I24" s="603"/>
      <c r="J24" s="603"/>
      <c r="K24" s="603"/>
      <c r="L24" s="602">
        <v>1064</v>
      </c>
      <c r="M24" s="601">
        <v>-4.3899999999999997</v>
      </c>
      <c r="N24" s="20">
        <v>2588052090</v>
      </c>
    </row>
    <row r="25" spans="1:14">
      <c r="A25" s="599">
        <v>45952</v>
      </c>
      <c r="B25" s="604">
        <v>2219.77</v>
      </c>
      <c r="C25" s="602">
        <v>42362093</v>
      </c>
      <c r="D25" s="602">
        <v>5240</v>
      </c>
      <c r="E25" s="602">
        <v>5240</v>
      </c>
      <c r="F25" s="603" t="s">
        <v>615</v>
      </c>
      <c r="G25" s="603">
        <v>55.33</v>
      </c>
      <c r="H25" s="603"/>
      <c r="I25" s="603"/>
      <c r="J25" s="603"/>
      <c r="K25" s="603"/>
      <c r="L25" s="602">
        <v>1064</v>
      </c>
      <c r="M25" s="601">
        <v>-4.38</v>
      </c>
      <c r="N25" s="20">
        <v>2960578380</v>
      </c>
    </row>
    <row r="26" spans="1:14">
      <c r="A26" s="599">
        <v>45951</v>
      </c>
      <c r="B26" s="604">
        <v>2245.19</v>
      </c>
      <c r="C26" s="602">
        <v>42362093</v>
      </c>
      <c r="D26" s="602">
        <v>5300</v>
      </c>
      <c r="E26" s="602">
        <v>5300</v>
      </c>
      <c r="F26" s="603" t="s">
        <v>615</v>
      </c>
      <c r="G26" s="603">
        <v>55.33</v>
      </c>
      <c r="H26" s="603"/>
      <c r="I26" s="603"/>
      <c r="J26" s="603"/>
      <c r="K26" s="603"/>
      <c r="L26" s="602">
        <v>1064</v>
      </c>
      <c r="M26" s="601">
        <v>-4.43</v>
      </c>
      <c r="N26" s="20">
        <v>3769980045</v>
      </c>
    </row>
    <row r="27" spans="1:14">
      <c r="A27" s="599">
        <v>45950</v>
      </c>
      <c r="B27" s="604">
        <v>2334.15</v>
      </c>
      <c r="C27" s="602">
        <v>42362093</v>
      </c>
      <c r="D27" s="602">
        <v>5510</v>
      </c>
      <c r="E27" s="602">
        <v>5510</v>
      </c>
      <c r="F27" s="603" t="s">
        <v>615</v>
      </c>
      <c r="G27" s="603">
        <v>55.33</v>
      </c>
      <c r="H27" s="603"/>
      <c r="I27" s="603"/>
      <c r="J27" s="603"/>
      <c r="K27" s="603"/>
      <c r="L27" s="602">
        <v>1064</v>
      </c>
      <c r="M27" s="601">
        <v>-4.5999999999999996</v>
      </c>
      <c r="N27" s="20">
        <v>4554953650</v>
      </c>
    </row>
    <row r="28" spans="1:14">
      <c r="A28" s="599">
        <v>45947</v>
      </c>
      <c r="B28" s="604">
        <v>2287.5500000000002</v>
      </c>
      <c r="C28" s="602">
        <v>42362093</v>
      </c>
      <c r="D28" s="602">
        <v>5400</v>
      </c>
      <c r="E28" s="602">
        <v>5400</v>
      </c>
      <c r="F28" s="603" t="s">
        <v>615</v>
      </c>
      <c r="G28" s="603">
        <v>55.33</v>
      </c>
      <c r="H28" s="603"/>
      <c r="I28" s="603"/>
      <c r="J28" s="603"/>
      <c r="K28" s="603"/>
      <c r="L28" s="602">
        <v>1064</v>
      </c>
      <c r="M28" s="601">
        <v>-4.51</v>
      </c>
      <c r="N28" s="20">
        <v>5621825770</v>
      </c>
    </row>
    <row r="29" spans="1:14">
      <c r="A29" s="599">
        <v>45946</v>
      </c>
      <c r="B29" s="604">
        <v>2393.46</v>
      </c>
      <c r="C29" s="602">
        <v>42362093</v>
      </c>
      <c r="D29" s="602">
        <v>5650</v>
      </c>
      <c r="E29" s="602">
        <v>5650</v>
      </c>
      <c r="F29" s="603" t="s">
        <v>615</v>
      </c>
      <c r="G29" s="603">
        <v>55.33</v>
      </c>
      <c r="H29" s="603"/>
      <c r="I29" s="603"/>
      <c r="J29" s="603"/>
      <c r="K29" s="603"/>
      <c r="L29" s="602">
        <v>1064</v>
      </c>
      <c r="M29" s="601">
        <v>-4.72</v>
      </c>
      <c r="N29" s="20">
        <v>7092036520</v>
      </c>
    </row>
    <row r="30" spans="1:14">
      <c r="A30" s="599">
        <v>45945</v>
      </c>
      <c r="B30" s="604">
        <v>2274.84</v>
      </c>
      <c r="C30" s="602">
        <v>42362093</v>
      </c>
      <c r="D30" s="602">
        <v>5370</v>
      </c>
      <c r="E30" s="602">
        <v>5370</v>
      </c>
      <c r="F30" s="603" t="s">
        <v>615</v>
      </c>
      <c r="G30" s="603">
        <v>55.33</v>
      </c>
      <c r="H30" s="603"/>
      <c r="I30" s="603"/>
      <c r="J30" s="603"/>
      <c r="K30" s="603"/>
      <c r="L30" s="602">
        <v>1064</v>
      </c>
      <c r="M30" s="601">
        <v>-4.49</v>
      </c>
      <c r="N30" s="20">
        <v>7109613741</v>
      </c>
    </row>
    <row r="31" spans="1:14">
      <c r="A31" s="599">
        <v>45944</v>
      </c>
      <c r="B31" s="604">
        <v>1919</v>
      </c>
      <c r="C31" s="602">
        <v>42362093</v>
      </c>
      <c r="D31" s="602">
        <v>4530</v>
      </c>
      <c r="E31" s="602">
        <v>4530</v>
      </c>
      <c r="F31" s="603" t="s">
        <v>615</v>
      </c>
      <c r="G31" s="603">
        <v>55.33</v>
      </c>
      <c r="H31" s="603"/>
      <c r="I31" s="603"/>
      <c r="J31" s="603"/>
      <c r="K31" s="603"/>
      <c r="L31" s="602">
        <v>1064</v>
      </c>
      <c r="M31" s="601">
        <v>-3.78</v>
      </c>
      <c r="N31" s="20">
        <v>5992573360</v>
      </c>
    </row>
    <row r="32" spans="1:14">
      <c r="A32" s="599">
        <v>45943</v>
      </c>
      <c r="B32" s="604">
        <v>2151.9899999999998</v>
      </c>
      <c r="C32" s="602">
        <v>42362093</v>
      </c>
      <c r="D32" s="602">
        <v>5080</v>
      </c>
      <c r="E32" s="602">
        <v>5080</v>
      </c>
      <c r="F32" s="603" t="s">
        <v>615</v>
      </c>
      <c r="G32" s="603">
        <v>55.33</v>
      </c>
      <c r="H32" s="603"/>
      <c r="I32" s="603"/>
      <c r="J32" s="603"/>
      <c r="K32" s="603"/>
      <c r="L32" s="602">
        <v>1064</v>
      </c>
      <c r="M32" s="601">
        <v>-4.24</v>
      </c>
      <c r="N32" s="20">
        <v>3483849790</v>
      </c>
    </row>
    <row r="33" spans="1:14">
      <c r="A33" s="599">
        <v>45940</v>
      </c>
      <c r="B33" s="604">
        <v>2168.94</v>
      </c>
      <c r="C33" s="602">
        <v>42362093</v>
      </c>
      <c r="D33" s="602">
        <v>5120</v>
      </c>
      <c r="E33" s="602">
        <v>5120</v>
      </c>
      <c r="F33" s="603" t="s">
        <v>615</v>
      </c>
      <c r="G33" s="603">
        <v>55.33</v>
      </c>
      <c r="H33" s="603"/>
      <c r="I33" s="603"/>
      <c r="J33" s="603"/>
      <c r="K33" s="603"/>
      <c r="L33" s="602">
        <v>1064</v>
      </c>
      <c r="M33" s="601">
        <v>-4.28</v>
      </c>
      <c r="N33" s="20">
        <v>3488167655</v>
      </c>
    </row>
    <row r="34" spans="1:14">
      <c r="A34" s="599">
        <v>45939</v>
      </c>
      <c r="B34" s="604">
        <v>2164.6999999999998</v>
      </c>
      <c r="C34" s="602">
        <v>42362093</v>
      </c>
      <c r="D34" s="602">
        <v>5110</v>
      </c>
      <c r="E34" s="602">
        <v>5110</v>
      </c>
      <c r="F34" s="603" t="s">
        <v>615</v>
      </c>
      <c r="G34" s="603">
        <v>55.33</v>
      </c>
      <c r="H34" s="603"/>
      <c r="I34" s="603"/>
      <c r="J34" s="603"/>
      <c r="K34" s="603"/>
      <c r="L34" s="602">
        <v>1064</v>
      </c>
      <c r="M34" s="601">
        <v>-4.2699999999999996</v>
      </c>
      <c r="N34" s="20">
        <v>4296346607</v>
      </c>
    </row>
    <row r="35" spans="1:14">
      <c r="A35" s="599">
        <v>45938</v>
      </c>
      <c r="B35" s="604">
        <v>2164.6999999999998</v>
      </c>
      <c r="C35" s="602">
        <v>42362093</v>
      </c>
      <c r="D35" s="602">
        <v>5110</v>
      </c>
      <c r="E35" s="602">
        <v>5110</v>
      </c>
      <c r="F35" s="603" t="s">
        <v>615</v>
      </c>
      <c r="G35" s="603">
        <v>55.33</v>
      </c>
      <c r="H35" s="603"/>
      <c r="I35" s="603"/>
      <c r="J35" s="603"/>
      <c r="K35" s="603"/>
      <c r="L35" s="602">
        <v>1064</v>
      </c>
      <c r="M35" s="601">
        <v>-4.2699999999999996</v>
      </c>
      <c r="N35" s="20">
        <v>4296346607</v>
      </c>
    </row>
    <row r="36" spans="1:14">
      <c r="A36" s="599">
        <v>45937</v>
      </c>
      <c r="B36" s="604">
        <v>2164.6999999999998</v>
      </c>
      <c r="C36" s="602">
        <v>42362093</v>
      </c>
      <c r="D36" s="602">
        <v>5110</v>
      </c>
      <c r="E36" s="602">
        <v>5110</v>
      </c>
      <c r="F36" s="603" t="s">
        <v>615</v>
      </c>
      <c r="G36" s="603">
        <v>55.33</v>
      </c>
      <c r="H36" s="603"/>
      <c r="I36" s="603"/>
      <c r="J36" s="603"/>
      <c r="K36" s="603"/>
      <c r="L36" s="602">
        <v>1064</v>
      </c>
      <c r="M36" s="601">
        <v>-4.2699999999999996</v>
      </c>
      <c r="N36" s="20">
        <v>4296346607</v>
      </c>
    </row>
    <row r="37" spans="1:14">
      <c r="A37" s="599">
        <v>45936</v>
      </c>
      <c r="B37" s="604">
        <v>2164.6999999999998</v>
      </c>
      <c r="C37" s="602">
        <v>42362093</v>
      </c>
      <c r="D37" s="602">
        <v>5110</v>
      </c>
      <c r="E37" s="602">
        <v>5110</v>
      </c>
      <c r="F37" s="603" t="s">
        <v>615</v>
      </c>
      <c r="G37" s="603">
        <v>55.33</v>
      </c>
      <c r="H37" s="603"/>
      <c r="I37" s="603"/>
      <c r="J37" s="603"/>
      <c r="K37" s="603"/>
      <c r="L37" s="602">
        <v>1064</v>
      </c>
      <c r="M37" s="601">
        <v>-4.2699999999999996</v>
      </c>
      <c r="N37" s="20">
        <v>4296346607</v>
      </c>
    </row>
    <row r="38" spans="1:14">
      <c r="A38" s="599">
        <v>45933</v>
      </c>
      <c r="B38" s="604">
        <v>2164.6999999999998</v>
      </c>
      <c r="C38" s="602">
        <v>42362093</v>
      </c>
      <c r="D38" s="602">
        <v>5110</v>
      </c>
      <c r="E38" s="602">
        <v>5110</v>
      </c>
      <c r="F38" s="603" t="s">
        <v>615</v>
      </c>
      <c r="G38" s="603">
        <v>55.33</v>
      </c>
      <c r="H38" s="603"/>
      <c r="I38" s="603"/>
      <c r="J38" s="603"/>
      <c r="K38" s="603"/>
      <c r="L38" s="602">
        <v>1064</v>
      </c>
      <c r="M38" s="601">
        <v>-4.2699999999999996</v>
      </c>
      <c r="N38" s="20">
        <v>4296346607</v>
      </c>
    </row>
    <row r="39" spans="1:14">
      <c r="A39" s="599">
        <v>45932</v>
      </c>
      <c r="B39" s="604">
        <v>2164.6999999999998</v>
      </c>
      <c r="C39" s="602">
        <v>42362093</v>
      </c>
      <c r="D39" s="602">
        <v>5110</v>
      </c>
      <c r="E39" s="602">
        <v>5110</v>
      </c>
      <c r="F39" s="603" t="s">
        <v>615</v>
      </c>
      <c r="G39" s="603">
        <v>55.33</v>
      </c>
      <c r="H39" s="603"/>
      <c r="I39" s="603"/>
      <c r="J39" s="603"/>
      <c r="K39" s="603"/>
      <c r="L39" s="602">
        <v>1064</v>
      </c>
      <c r="M39" s="601">
        <v>-4.2699999999999996</v>
      </c>
      <c r="N39" s="20">
        <v>4296346607</v>
      </c>
    </row>
    <row r="40" spans="1:14">
      <c r="A40" s="599">
        <v>45931</v>
      </c>
      <c r="B40" s="604">
        <v>2130.81</v>
      </c>
      <c r="C40" s="602">
        <v>42362093</v>
      </c>
      <c r="D40" s="602">
        <v>5030</v>
      </c>
      <c r="E40" s="602">
        <v>5030</v>
      </c>
      <c r="F40" s="603" t="s">
        <v>615</v>
      </c>
      <c r="G40" s="603">
        <v>55.33</v>
      </c>
      <c r="H40" s="603"/>
      <c r="I40" s="603"/>
      <c r="J40" s="603"/>
      <c r="K40" s="603"/>
      <c r="L40" s="602">
        <v>1064</v>
      </c>
      <c r="M40" s="601">
        <v>-4.2</v>
      </c>
      <c r="N40" s="20">
        <v>6491008595</v>
      </c>
    </row>
    <row r="41" spans="1:14">
      <c r="A41" s="599">
        <v>45930</v>
      </c>
      <c r="B41" s="604">
        <v>2003.73</v>
      </c>
      <c r="C41" s="602">
        <v>42362093</v>
      </c>
      <c r="D41" s="602">
        <v>4730</v>
      </c>
      <c r="E41" s="602">
        <v>4730</v>
      </c>
      <c r="F41" s="603" t="s">
        <v>615</v>
      </c>
      <c r="G41" s="603">
        <v>55.33</v>
      </c>
      <c r="H41" s="603">
        <v>-5.23</v>
      </c>
      <c r="I41" s="603">
        <v>3.93</v>
      </c>
      <c r="J41" s="603"/>
      <c r="K41" s="603"/>
      <c r="L41" s="602">
        <v>1064</v>
      </c>
      <c r="M41" s="601">
        <v>-3.95</v>
      </c>
      <c r="N41" s="20">
        <v>2444447468</v>
      </c>
    </row>
    <row r="42" spans="1:14">
      <c r="A42" s="599">
        <v>45929</v>
      </c>
      <c r="B42" s="604">
        <v>1963.48</v>
      </c>
      <c r="C42" s="602">
        <v>42362093</v>
      </c>
      <c r="D42" s="602">
        <v>4635</v>
      </c>
      <c r="E42" s="602">
        <v>4635</v>
      </c>
      <c r="F42" s="603" t="s">
        <v>615</v>
      </c>
      <c r="G42" s="603">
        <v>55.33</v>
      </c>
      <c r="H42" s="603">
        <v>-5.12</v>
      </c>
      <c r="I42" s="603">
        <v>3.85</v>
      </c>
      <c r="J42" s="603"/>
      <c r="K42" s="603"/>
      <c r="L42" s="602">
        <v>1064</v>
      </c>
      <c r="M42" s="601">
        <v>-3.87</v>
      </c>
      <c r="N42" s="20">
        <v>2701860409</v>
      </c>
    </row>
    <row r="43" spans="1:14">
      <c r="A43" s="599">
        <v>45926</v>
      </c>
      <c r="B43" s="604">
        <v>1935.95</v>
      </c>
      <c r="C43" s="602">
        <v>42362093</v>
      </c>
      <c r="D43" s="602">
        <v>4570</v>
      </c>
      <c r="E43" s="602">
        <v>4570</v>
      </c>
      <c r="F43" s="603" t="s">
        <v>615</v>
      </c>
      <c r="G43" s="603">
        <v>55.33</v>
      </c>
      <c r="H43" s="603">
        <v>-5.05</v>
      </c>
      <c r="I43" s="603">
        <v>3.8</v>
      </c>
      <c r="J43" s="603"/>
      <c r="K43" s="603"/>
      <c r="L43" s="602">
        <v>1064</v>
      </c>
      <c r="M43" s="601">
        <v>-3.82</v>
      </c>
      <c r="N43" s="20">
        <v>1840457199</v>
      </c>
    </row>
    <row r="44" spans="1:14">
      <c r="A44" s="599">
        <v>45925</v>
      </c>
      <c r="B44" s="604">
        <v>1929.59</v>
      </c>
      <c r="C44" s="602">
        <v>42362093</v>
      </c>
      <c r="D44" s="602">
        <v>4555</v>
      </c>
      <c r="E44" s="602">
        <v>4555</v>
      </c>
      <c r="F44" s="603" t="s">
        <v>615</v>
      </c>
      <c r="G44" s="603">
        <v>55.33</v>
      </c>
      <c r="H44" s="603">
        <v>-5.03</v>
      </c>
      <c r="I44" s="603">
        <v>3.79</v>
      </c>
      <c r="J44" s="603"/>
      <c r="K44" s="603"/>
      <c r="L44" s="602">
        <v>1064</v>
      </c>
      <c r="M44" s="601">
        <v>-3.8</v>
      </c>
      <c r="N44" s="20">
        <v>1715412805</v>
      </c>
    </row>
    <row r="45" spans="1:14">
      <c r="A45" s="599">
        <v>45924</v>
      </c>
      <c r="B45" s="604">
        <v>1944.42</v>
      </c>
      <c r="C45" s="602">
        <v>42362093</v>
      </c>
      <c r="D45" s="602">
        <v>4590</v>
      </c>
      <c r="E45" s="602">
        <v>4590</v>
      </c>
      <c r="F45" s="603" t="s">
        <v>615</v>
      </c>
      <c r="G45" s="603">
        <v>55.33</v>
      </c>
      <c r="H45" s="604">
        <v>-5.07</v>
      </c>
      <c r="I45" s="603">
        <v>3.82</v>
      </c>
      <c r="J45" s="603"/>
      <c r="K45" s="603"/>
      <c r="L45" s="602">
        <v>1064</v>
      </c>
      <c r="M45" s="601">
        <v>-3.83</v>
      </c>
      <c r="N45" s="20">
        <v>2964061288</v>
      </c>
    </row>
    <row r="46" spans="1:14">
      <c r="A46" s="599">
        <v>45923</v>
      </c>
      <c r="B46" s="604">
        <v>1919</v>
      </c>
      <c r="C46" s="602">
        <v>42362093</v>
      </c>
      <c r="D46" s="602">
        <v>4530</v>
      </c>
      <c r="E46" s="602">
        <v>4530</v>
      </c>
      <c r="F46" s="603" t="s">
        <v>615</v>
      </c>
      <c r="G46" s="603">
        <v>55.33</v>
      </c>
      <c r="H46" s="604">
        <v>-5.01</v>
      </c>
      <c r="I46" s="603">
        <v>3.77</v>
      </c>
      <c r="J46" s="603"/>
      <c r="K46" s="603"/>
      <c r="L46" s="602">
        <v>1064</v>
      </c>
      <c r="M46" s="601">
        <v>-3.78</v>
      </c>
      <c r="N46" s="20">
        <v>5201565818</v>
      </c>
    </row>
    <row r="47" spans="1:14">
      <c r="A47" s="599">
        <v>45922</v>
      </c>
      <c r="B47" s="604">
        <v>2014.32</v>
      </c>
      <c r="C47" s="602">
        <v>42362093</v>
      </c>
      <c r="D47" s="602">
        <v>4755</v>
      </c>
      <c r="E47" s="602">
        <v>4755</v>
      </c>
      <c r="F47" s="603" t="s">
        <v>615</v>
      </c>
      <c r="G47" s="603">
        <v>55.33</v>
      </c>
      <c r="H47" s="604">
        <v>-5.25</v>
      </c>
      <c r="I47" s="603">
        <v>3.95</v>
      </c>
      <c r="J47" s="603"/>
      <c r="K47" s="603"/>
      <c r="L47" s="602">
        <v>1064</v>
      </c>
      <c r="M47" s="601">
        <v>-3.97</v>
      </c>
      <c r="N47" s="20">
        <v>12369866984</v>
      </c>
    </row>
    <row r="48" spans="1:14">
      <c r="A48" s="599">
        <v>45919</v>
      </c>
      <c r="B48" s="604">
        <v>1810.98</v>
      </c>
      <c r="C48" s="602">
        <v>42362093</v>
      </c>
      <c r="D48" s="602">
        <v>4275</v>
      </c>
      <c r="E48" s="602">
        <v>4275</v>
      </c>
      <c r="F48" s="603" t="s">
        <v>615</v>
      </c>
      <c r="G48" s="603">
        <v>55.33</v>
      </c>
      <c r="H48" s="604">
        <v>-4.72</v>
      </c>
      <c r="I48" s="603">
        <v>3.55</v>
      </c>
      <c r="J48" s="603"/>
      <c r="K48" s="603"/>
      <c r="L48" s="602">
        <v>1064</v>
      </c>
      <c r="M48" s="601">
        <v>-3.57</v>
      </c>
      <c r="N48" s="20">
        <v>6309956107</v>
      </c>
    </row>
    <row r="49" spans="1:14">
      <c r="A49" s="599">
        <v>45918</v>
      </c>
      <c r="B49" s="604">
        <v>1707.19</v>
      </c>
      <c r="C49" s="602">
        <v>42362093</v>
      </c>
      <c r="D49" s="602">
        <v>4030</v>
      </c>
      <c r="E49" s="602">
        <v>4030</v>
      </c>
      <c r="F49" s="603" t="s">
        <v>615</v>
      </c>
      <c r="G49" s="603">
        <v>55.33</v>
      </c>
      <c r="H49" s="604">
        <v>-4.45</v>
      </c>
      <c r="I49" s="603">
        <v>3.35</v>
      </c>
      <c r="J49" s="603"/>
      <c r="K49" s="603"/>
      <c r="L49" s="602">
        <v>1064</v>
      </c>
      <c r="M49" s="601">
        <v>-3.37</v>
      </c>
      <c r="N49" s="20">
        <v>7727552812</v>
      </c>
    </row>
    <row r="50" spans="1:14">
      <c r="A50" s="599">
        <v>45917</v>
      </c>
      <c r="B50" s="604">
        <v>1520.8</v>
      </c>
      <c r="C50" s="602">
        <v>42362093</v>
      </c>
      <c r="D50" s="602">
        <v>3590</v>
      </c>
      <c r="E50" s="602">
        <v>3590</v>
      </c>
      <c r="F50" s="603" t="s">
        <v>615</v>
      </c>
      <c r="G50" s="603">
        <v>55.33</v>
      </c>
      <c r="H50" s="604">
        <v>-3.97</v>
      </c>
      <c r="I50" s="603">
        <v>2.98</v>
      </c>
      <c r="J50" s="603"/>
      <c r="K50" s="603"/>
      <c r="L50" s="602">
        <v>1064</v>
      </c>
      <c r="M50" s="601">
        <v>-3</v>
      </c>
      <c r="N50" s="20">
        <v>4992560201</v>
      </c>
    </row>
    <row r="51" spans="1:14">
      <c r="A51" s="599">
        <v>45916</v>
      </c>
      <c r="B51" s="604">
        <v>1467.85</v>
      </c>
      <c r="C51" s="602">
        <v>42362093</v>
      </c>
      <c r="D51" s="602">
        <v>3465</v>
      </c>
      <c r="E51" s="602">
        <v>3465</v>
      </c>
      <c r="F51" s="603" t="s">
        <v>615</v>
      </c>
      <c r="G51" s="603">
        <v>55.33</v>
      </c>
      <c r="H51" s="604">
        <v>-3.83</v>
      </c>
      <c r="I51" s="603">
        <v>2.88</v>
      </c>
      <c r="J51" s="603"/>
      <c r="K51" s="603"/>
      <c r="L51" s="602">
        <v>1064</v>
      </c>
      <c r="M51" s="601">
        <v>-2.89</v>
      </c>
      <c r="N51" s="20">
        <v>2141078892</v>
      </c>
    </row>
    <row r="52" spans="1:14">
      <c r="A52" s="599">
        <v>45915</v>
      </c>
      <c r="B52" s="604">
        <v>1444.55</v>
      </c>
      <c r="C52" s="602">
        <v>42362093</v>
      </c>
      <c r="D52" s="602">
        <v>3410</v>
      </c>
      <c r="E52" s="602">
        <v>3410</v>
      </c>
      <c r="F52" s="603" t="s">
        <v>615</v>
      </c>
      <c r="G52" s="603">
        <v>55.33</v>
      </c>
      <c r="H52" s="604">
        <v>-3.77</v>
      </c>
      <c r="I52" s="603">
        <v>2.83</v>
      </c>
      <c r="J52" s="603"/>
      <c r="K52" s="603"/>
      <c r="L52" s="602">
        <v>1064</v>
      </c>
      <c r="M52" s="601">
        <v>-2.85</v>
      </c>
      <c r="N52" s="20">
        <v>3437894616</v>
      </c>
    </row>
    <row r="53" spans="1:14">
      <c r="A53" s="599">
        <v>45912</v>
      </c>
      <c r="B53" s="604">
        <v>1347.11</v>
      </c>
      <c r="C53" s="602">
        <v>42362093</v>
      </c>
      <c r="D53" s="602">
        <v>3180</v>
      </c>
      <c r="E53" s="602">
        <v>3180</v>
      </c>
      <c r="F53" s="603" t="s">
        <v>615</v>
      </c>
      <c r="G53" s="603">
        <v>55.33</v>
      </c>
      <c r="H53" s="604">
        <v>-3.51</v>
      </c>
      <c r="I53" s="603">
        <v>2.64</v>
      </c>
      <c r="J53" s="603"/>
      <c r="K53" s="603"/>
      <c r="L53" s="602">
        <v>1064</v>
      </c>
      <c r="M53" s="601">
        <v>-2.66</v>
      </c>
      <c r="N53" s="20">
        <v>2076541942</v>
      </c>
    </row>
    <row r="54" spans="1:14">
      <c r="A54" s="599">
        <v>45911</v>
      </c>
      <c r="B54" s="604">
        <v>1304.75</v>
      </c>
      <c r="C54" s="602">
        <v>42362093</v>
      </c>
      <c r="D54" s="602">
        <v>3080</v>
      </c>
      <c r="E54" s="602">
        <v>3080</v>
      </c>
      <c r="F54" s="603" t="s">
        <v>615</v>
      </c>
      <c r="G54" s="603">
        <v>55.33</v>
      </c>
      <c r="H54" s="604">
        <v>-3.4</v>
      </c>
      <c r="I54" s="603">
        <v>2.56</v>
      </c>
      <c r="J54" s="603"/>
      <c r="K54" s="603"/>
      <c r="L54" s="602">
        <v>1064</v>
      </c>
      <c r="M54" s="601">
        <v>-2.57</v>
      </c>
      <c r="N54" s="20">
        <v>1257810700</v>
      </c>
    </row>
    <row r="55" spans="1:14">
      <c r="A55" s="599">
        <v>45910</v>
      </c>
      <c r="B55" s="604">
        <v>1308.99</v>
      </c>
      <c r="C55" s="602">
        <v>42362093</v>
      </c>
      <c r="D55" s="602">
        <v>3090</v>
      </c>
      <c r="E55" s="602">
        <v>3090</v>
      </c>
      <c r="F55" s="603" t="s">
        <v>615</v>
      </c>
      <c r="G55" s="603">
        <v>55.33</v>
      </c>
      <c r="H55" s="604">
        <v>-3.41</v>
      </c>
      <c r="I55" s="603">
        <v>2.57</v>
      </c>
      <c r="J55" s="603"/>
      <c r="K55" s="603"/>
      <c r="L55" s="602">
        <v>1064</v>
      </c>
      <c r="M55" s="601">
        <v>-2.58</v>
      </c>
      <c r="N55" s="20">
        <v>4640657488</v>
      </c>
    </row>
    <row r="56" spans="1:14">
      <c r="A56" s="599">
        <v>45909</v>
      </c>
      <c r="B56" s="604">
        <v>1395.83</v>
      </c>
      <c r="C56" s="602">
        <v>42362093</v>
      </c>
      <c r="D56" s="602">
        <v>3295</v>
      </c>
      <c r="E56" s="602">
        <v>3295</v>
      </c>
      <c r="F56" s="603" t="s">
        <v>615</v>
      </c>
      <c r="G56" s="603">
        <v>55.33</v>
      </c>
      <c r="H56" s="604">
        <v>-3.64</v>
      </c>
      <c r="I56" s="603">
        <v>2.74</v>
      </c>
      <c r="J56" s="603"/>
      <c r="K56" s="603"/>
      <c r="L56" s="602">
        <v>1064</v>
      </c>
      <c r="M56" s="601">
        <v>-2.75</v>
      </c>
      <c r="N56" s="20">
        <v>12955047703</v>
      </c>
    </row>
    <row r="57" spans="1:14">
      <c r="A57" s="599">
        <v>45908</v>
      </c>
      <c r="B57" s="604">
        <v>1256.04</v>
      </c>
      <c r="C57" s="602">
        <v>42362093</v>
      </c>
      <c r="D57" s="602">
        <v>2965</v>
      </c>
      <c r="E57" s="602">
        <v>2965</v>
      </c>
      <c r="F57" s="603" t="s">
        <v>615</v>
      </c>
      <c r="G57" s="603">
        <v>55.33</v>
      </c>
      <c r="H57" s="604">
        <v>-3.28</v>
      </c>
      <c r="I57" s="603">
        <v>2.46</v>
      </c>
      <c r="J57" s="603"/>
      <c r="K57" s="603"/>
      <c r="L57" s="602">
        <v>1064</v>
      </c>
      <c r="M57" s="601">
        <v>-2.48</v>
      </c>
      <c r="N57" s="20">
        <v>1845027825</v>
      </c>
    </row>
    <row r="58" spans="1:14">
      <c r="A58" s="599">
        <v>45905</v>
      </c>
      <c r="B58" s="604">
        <v>1239.0899999999999</v>
      </c>
      <c r="C58" s="602">
        <v>42362093</v>
      </c>
      <c r="D58" s="602">
        <v>2925</v>
      </c>
      <c r="E58" s="602">
        <v>2925</v>
      </c>
      <c r="F58" s="603" t="s">
        <v>615</v>
      </c>
      <c r="G58" s="603">
        <v>55.33</v>
      </c>
      <c r="H58" s="604">
        <v>-3.23</v>
      </c>
      <c r="I58" s="603">
        <v>2.4300000000000002</v>
      </c>
      <c r="J58" s="603"/>
      <c r="K58" s="603"/>
      <c r="L58" s="602">
        <v>1064</v>
      </c>
      <c r="M58" s="601">
        <v>-2.44</v>
      </c>
      <c r="N58" s="20">
        <v>1221326583</v>
      </c>
    </row>
    <row r="59" spans="1:14">
      <c r="A59" s="599">
        <v>45904</v>
      </c>
      <c r="B59" s="604">
        <v>1190.3699999999999</v>
      </c>
      <c r="C59" s="602">
        <v>42362093</v>
      </c>
      <c r="D59" s="602">
        <v>2810</v>
      </c>
      <c r="E59" s="602">
        <v>2810</v>
      </c>
      <c r="F59" s="603" t="s">
        <v>615</v>
      </c>
      <c r="G59" s="603">
        <v>55.33</v>
      </c>
      <c r="H59" s="604">
        <v>-3.11</v>
      </c>
      <c r="I59" s="603">
        <v>2.34</v>
      </c>
      <c r="J59" s="603"/>
      <c r="K59" s="603"/>
      <c r="L59" s="602">
        <v>1064</v>
      </c>
      <c r="M59" s="601">
        <v>-2.35</v>
      </c>
      <c r="N59" s="20">
        <v>636510537</v>
      </c>
    </row>
    <row r="60" spans="1:14">
      <c r="A60" s="599">
        <v>45903</v>
      </c>
      <c r="B60" s="604">
        <v>1141.6600000000001</v>
      </c>
      <c r="C60" s="602">
        <v>42362093</v>
      </c>
      <c r="D60" s="602">
        <v>2695</v>
      </c>
      <c r="E60" s="602">
        <v>2695</v>
      </c>
      <c r="F60" s="603" t="s">
        <v>615</v>
      </c>
      <c r="G60" s="603">
        <v>55.33</v>
      </c>
      <c r="H60" s="604">
        <v>-2.98</v>
      </c>
      <c r="I60" s="603">
        <v>2.2400000000000002</v>
      </c>
      <c r="J60" s="603"/>
      <c r="K60" s="603"/>
      <c r="L60" s="602">
        <v>1064</v>
      </c>
      <c r="M60" s="601">
        <v>-2.25</v>
      </c>
      <c r="N60" s="20">
        <v>79899172</v>
      </c>
    </row>
    <row r="61" spans="1:14">
      <c r="A61" s="599">
        <v>45902</v>
      </c>
      <c r="B61" s="604">
        <v>1137.42</v>
      </c>
      <c r="C61" s="602">
        <v>42362093</v>
      </c>
      <c r="D61" s="602">
        <v>2685</v>
      </c>
      <c r="E61" s="602">
        <v>2685</v>
      </c>
      <c r="F61" s="603" t="s">
        <v>615</v>
      </c>
      <c r="G61" s="603">
        <v>55.33</v>
      </c>
      <c r="H61" s="604">
        <v>-2.97</v>
      </c>
      <c r="I61" s="603">
        <v>2.23</v>
      </c>
      <c r="J61" s="603"/>
      <c r="K61" s="603"/>
      <c r="L61" s="602">
        <v>1064</v>
      </c>
      <c r="M61" s="601">
        <v>-2.2400000000000002</v>
      </c>
      <c r="N61" s="20">
        <v>132116065</v>
      </c>
    </row>
    <row r="62" spans="1:14">
      <c r="A62" s="599">
        <v>45901</v>
      </c>
      <c r="B62" s="604">
        <v>1118.3599999999999</v>
      </c>
      <c r="C62" s="602">
        <v>42362093</v>
      </c>
      <c r="D62" s="602">
        <v>2640</v>
      </c>
      <c r="E62" s="602">
        <v>2640</v>
      </c>
      <c r="F62" s="603" t="s">
        <v>615</v>
      </c>
      <c r="G62" s="603">
        <v>55.33</v>
      </c>
      <c r="H62" s="604">
        <v>-2.92</v>
      </c>
      <c r="I62" s="603">
        <v>2.19</v>
      </c>
      <c r="J62" s="603"/>
      <c r="K62" s="603"/>
      <c r="L62" s="602">
        <v>1064</v>
      </c>
      <c r="M62" s="601">
        <v>-2.21</v>
      </c>
      <c r="N62" s="20">
        <v>177376410</v>
      </c>
    </row>
    <row r="63" spans="1:14">
      <c r="A63" s="599">
        <v>45898</v>
      </c>
      <c r="B63" s="604">
        <v>1135.3</v>
      </c>
      <c r="C63" s="602">
        <v>42362093</v>
      </c>
      <c r="D63" s="602">
        <v>2680</v>
      </c>
      <c r="E63" s="602">
        <v>2680</v>
      </c>
      <c r="F63" s="603" t="s">
        <v>615</v>
      </c>
      <c r="G63" s="603">
        <v>55.33</v>
      </c>
      <c r="H63" s="604">
        <v>-2.96</v>
      </c>
      <c r="I63" s="603">
        <v>2.23</v>
      </c>
      <c r="J63" s="603"/>
      <c r="K63" s="603"/>
      <c r="L63" s="602">
        <v>1064</v>
      </c>
      <c r="M63" s="601">
        <v>-2.2400000000000002</v>
      </c>
      <c r="N63" s="20">
        <v>251613370</v>
      </c>
    </row>
    <row r="64" spans="1:14">
      <c r="A64" s="599">
        <v>45897</v>
      </c>
      <c r="B64" s="604">
        <v>1145.8900000000001</v>
      </c>
      <c r="C64" s="602">
        <v>42362093</v>
      </c>
      <c r="D64" s="602">
        <v>2705</v>
      </c>
      <c r="E64" s="602">
        <v>2705</v>
      </c>
      <c r="F64" s="603" t="s">
        <v>615</v>
      </c>
      <c r="G64" s="603">
        <v>55.33</v>
      </c>
      <c r="H64" s="604">
        <v>-2.99</v>
      </c>
      <c r="I64" s="603">
        <v>2.25</v>
      </c>
      <c r="J64" s="603"/>
      <c r="K64" s="603"/>
      <c r="L64" s="602">
        <v>1064</v>
      </c>
      <c r="M64" s="601">
        <v>-2.2599999999999998</v>
      </c>
      <c r="N64" s="20">
        <v>221072672</v>
      </c>
    </row>
    <row r="65" spans="1:14">
      <c r="A65" s="599">
        <v>45896</v>
      </c>
      <c r="B65" s="604">
        <v>1150.1300000000001</v>
      </c>
      <c r="C65" s="602">
        <v>42362093</v>
      </c>
      <c r="D65" s="602">
        <v>2715</v>
      </c>
      <c r="E65" s="602">
        <v>2715</v>
      </c>
      <c r="F65" s="603" t="s">
        <v>615</v>
      </c>
      <c r="G65" s="603">
        <v>55.33</v>
      </c>
      <c r="H65" s="604">
        <v>-3</v>
      </c>
      <c r="I65" s="603">
        <v>2.2599999999999998</v>
      </c>
      <c r="J65" s="603"/>
      <c r="K65" s="603"/>
      <c r="L65" s="602">
        <v>1064</v>
      </c>
      <c r="M65" s="601">
        <v>-2.27</v>
      </c>
      <c r="N65" s="20">
        <v>597482672</v>
      </c>
    </row>
    <row r="66" spans="1:14">
      <c r="A66" s="599">
        <v>45895</v>
      </c>
      <c r="B66" s="604">
        <v>1092.94</v>
      </c>
      <c r="C66" s="602">
        <v>42362093</v>
      </c>
      <c r="D66" s="602">
        <v>2580</v>
      </c>
      <c r="E66" s="602">
        <v>2580</v>
      </c>
      <c r="F66" s="603" t="s">
        <v>615</v>
      </c>
      <c r="G66" s="603">
        <v>55.33</v>
      </c>
      <c r="H66" s="604">
        <v>-2.85</v>
      </c>
      <c r="I66" s="603">
        <v>2.14</v>
      </c>
      <c r="J66" s="603"/>
      <c r="K66" s="603"/>
      <c r="L66" s="602">
        <v>1064</v>
      </c>
      <c r="M66" s="601">
        <v>-2.15</v>
      </c>
      <c r="N66" s="20">
        <v>231678900</v>
      </c>
    </row>
    <row r="67" spans="1:14">
      <c r="A67" s="599">
        <v>45894</v>
      </c>
      <c r="B67" s="604">
        <v>1092.94</v>
      </c>
      <c r="C67" s="602">
        <v>42362093</v>
      </c>
      <c r="D67" s="602">
        <v>2580</v>
      </c>
      <c r="E67" s="602">
        <v>2580</v>
      </c>
      <c r="F67" s="603" t="s">
        <v>615</v>
      </c>
      <c r="G67" s="603">
        <v>55.33</v>
      </c>
      <c r="H67" s="604">
        <v>-2.85</v>
      </c>
      <c r="I67" s="603">
        <v>2.14</v>
      </c>
      <c r="J67" s="603"/>
      <c r="K67" s="603"/>
      <c r="L67" s="602">
        <v>1064</v>
      </c>
      <c r="M67" s="601">
        <v>-2.15</v>
      </c>
      <c r="N67" s="20">
        <v>222954230</v>
      </c>
    </row>
    <row r="68" spans="1:14">
      <c r="A68" s="599">
        <v>45891</v>
      </c>
      <c r="B68" s="604">
        <v>1095.06</v>
      </c>
      <c r="C68" s="602">
        <v>42362093</v>
      </c>
      <c r="D68" s="602">
        <v>2585</v>
      </c>
      <c r="E68" s="602">
        <v>2585</v>
      </c>
      <c r="F68" s="603" t="s">
        <v>615</v>
      </c>
      <c r="G68" s="603">
        <v>55.33</v>
      </c>
      <c r="H68" s="604">
        <v>-2.86</v>
      </c>
      <c r="I68" s="603">
        <v>2.15</v>
      </c>
      <c r="J68" s="603"/>
      <c r="K68" s="603"/>
      <c r="L68" s="602">
        <v>1064</v>
      </c>
      <c r="M68" s="601">
        <v>-2.16</v>
      </c>
      <c r="N68" s="20">
        <v>266881705</v>
      </c>
    </row>
    <row r="69" spans="1:14">
      <c r="A69" s="599">
        <v>45890</v>
      </c>
      <c r="B69" s="604">
        <v>1120.48</v>
      </c>
      <c r="C69" s="602">
        <v>42362093</v>
      </c>
      <c r="D69" s="602">
        <v>2645</v>
      </c>
      <c r="E69" s="602">
        <v>2645</v>
      </c>
      <c r="F69" s="603" t="s">
        <v>615</v>
      </c>
      <c r="G69" s="603">
        <v>55.33</v>
      </c>
      <c r="H69" s="604">
        <v>-2.92</v>
      </c>
      <c r="I69" s="603">
        <v>2.2000000000000002</v>
      </c>
      <c r="J69" s="603"/>
      <c r="K69" s="603"/>
      <c r="L69" s="602">
        <v>1064</v>
      </c>
      <c r="M69" s="601">
        <v>-2.21</v>
      </c>
      <c r="N69" s="20">
        <v>257142129</v>
      </c>
    </row>
    <row r="70" spans="1:14">
      <c r="A70" s="599">
        <v>45889</v>
      </c>
      <c r="B70" s="604">
        <v>1177.67</v>
      </c>
      <c r="C70" s="602">
        <v>42362093</v>
      </c>
      <c r="D70" s="602">
        <v>2780</v>
      </c>
      <c r="E70" s="602">
        <v>2780</v>
      </c>
      <c r="F70" s="603" t="s">
        <v>615</v>
      </c>
      <c r="G70" s="603">
        <v>55.33</v>
      </c>
      <c r="H70" s="604">
        <v>-3.07</v>
      </c>
      <c r="I70" s="603">
        <v>2.31</v>
      </c>
      <c r="J70" s="603"/>
      <c r="K70" s="603"/>
      <c r="L70" s="602">
        <v>1064</v>
      </c>
      <c r="M70" s="601">
        <v>-2.3199999999999998</v>
      </c>
      <c r="N70" s="20">
        <v>611683207</v>
      </c>
    </row>
    <row r="71" spans="1:14">
      <c r="A71" s="599">
        <v>45888</v>
      </c>
      <c r="B71" s="604">
        <v>1173.43</v>
      </c>
      <c r="C71" s="602">
        <v>42362093</v>
      </c>
      <c r="D71" s="602">
        <v>2770</v>
      </c>
      <c r="E71" s="602">
        <v>2770</v>
      </c>
      <c r="F71" s="603" t="s">
        <v>615</v>
      </c>
      <c r="G71" s="603">
        <v>55.33</v>
      </c>
      <c r="H71" s="604">
        <v>-3.06</v>
      </c>
      <c r="I71" s="603">
        <v>2.2999999999999998</v>
      </c>
      <c r="J71" s="603"/>
      <c r="K71" s="603"/>
      <c r="L71" s="602">
        <v>1064</v>
      </c>
      <c r="M71" s="601">
        <v>-2.31</v>
      </c>
      <c r="N71" s="20">
        <v>979544490</v>
      </c>
    </row>
    <row r="72" spans="1:14">
      <c r="A72" s="599">
        <v>45887</v>
      </c>
      <c r="B72" s="604">
        <v>1188.26</v>
      </c>
      <c r="C72" s="602">
        <v>42362093</v>
      </c>
      <c r="D72" s="602">
        <v>2805</v>
      </c>
      <c r="E72" s="602">
        <v>2805</v>
      </c>
      <c r="F72" s="603" t="s">
        <v>615</v>
      </c>
      <c r="G72" s="603">
        <v>55.33</v>
      </c>
      <c r="H72" s="604">
        <v>-3.1</v>
      </c>
      <c r="I72" s="603">
        <v>2.33</v>
      </c>
      <c r="J72" s="603"/>
      <c r="K72" s="603"/>
      <c r="L72" s="602">
        <v>1064</v>
      </c>
      <c r="M72" s="601">
        <v>-2.34</v>
      </c>
      <c r="N72" s="20">
        <v>480437750</v>
      </c>
    </row>
    <row r="73" spans="1:14">
      <c r="A73" s="599">
        <v>45884</v>
      </c>
      <c r="B73" s="604">
        <v>1186.1400000000001</v>
      </c>
      <c r="C73" s="602">
        <v>42362093</v>
      </c>
      <c r="D73" s="602">
        <v>2800</v>
      </c>
      <c r="E73" s="602">
        <v>2800</v>
      </c>
      <c r="F73" s="603" t="s">
        <v>615</v>
      </c>
      <c r="G73" s="603">
        <v>55.33</v>
      </c>
      <c r="H73" s="604">
        <v>-3.09</v>
      </c>
      <c r="I73" s="603">
        <v>2.33</v>
      </c>
      <c r="J73" s="603"/>
      <c r="K73" s="603"/>
      <c r="L73" s="602">
        <v>1064</v>
      </c>
      <c r="M73" s="601">
        <v>-2.34</v>
      </c>
      <c r="N73" s="20">
        <v>1082680205</v>
      </c>
    </row>
    <row r="74" spans="1:14">
      <c r="A74" s="599">
        <v>45883</v>
      </c>
      <c r="B74" s="604">
        <v>1186.1400000000001</v>
      </c>
      <c r="C74" s="602">
        <v>42362093</v>
      </c>
      <c r="D74" s="602">
        <v>2800</v>
      </c>
      <c r="E74" s="602">
        <v>2800</v>
      </c>
      <c r="F74" s="603" t="s">
        <v>615</v>
      </c>
      <c r="G74" s="603">
        <v>55.33</v>
      </c>
      <c r="H74" s="604">
        <v>-3.09</v>
      </c>
      <c r="I74" s="603">
        <v>2.33</v>
      </c>
      <c r="J74" s="603"/>
      <c r="K74" s="603"/>
      <c r="L74" s="602">
        <v>1064</v>
      </c>
      <c r="M74" s="601">
        <v>-2.34</v>
      </c>
      <c r="N74" s="20">
        <v>1082680205</v>
      </c>
    </row>
    <row r="75" spans="1:14">
      <c r="A75" s="599">
        <v>45882</v>
      </c>
      <c r="B75" s="604">
        <v>1156.49</v>
      </c>
      <c r="C75" s="602">
        <v>42362093</v>
      </c>
      <c r="D75" s="602">
        <v>2730</v>
      </c>
      <c r="E75" s="602">
        <v>2730</v>
      </c>
      <c r="F75" s="603" t="s">
        <v>615</v>
      </c>
      <c r="G75" s="603">
        <v>55.33</v>
      </c>
      <c r="H75" s="604">
        <v>-3.02</v>
      </c>
      <c r="I75" s="603">
        <v>2.27</v>
      </c>
      <c r="J75" s="603"/>
      <c r="K75" s="603"/>
      <c r="L75" s="602">
        <v>1064</v>
      </c>
      <c r="M75" s="601">
        <v>-2.2799999999999998</v>
      </c>
      <c r="N75" s="20">
        <v>664590215</v>
      </c>
    </row>
    <row r="76" spans="1:14">
      <c r="A76" s="599">
        <v>45881</v>
      </c>
      <c r="B76" s="604">
        <v>1131.07</v>
      </c>
      <c r="C76" s="602">
        <v>42362093</v>
      </c>
      <c r="D76" s="602">
        <v>2670</v>
      </c>
      <c r="E76" s="602">
        <v>2670</v>
      </c>
      <c r="F76" s="603" t="s">
        <v>615</v>
      </c>
      <c r="G76" s="603">
        <v>55.33</v>
      </c>
      <c r="H76" s="604">
        <v>-2.95</v>
      </c>
      <c r="I76" s="603">
        <v>2.2200000000000002</v>
      </c>
      <c r="J76" s="603"/>
      <c r="K76" s="603"/>
      <c r="L76" s="602">
        <v>1064</v>
      </c>
      <c r="M76" s="601">
        <v>-2.23</v>
      </c>
      <c r="N76" s="20">
        <v>601777900</v>
      </c>
    </row>
    <row r="77" spans="1:14">
      <c r="A77" s="599">
        <v>45880</v>
      </c>
      <c r="B77" s="604">
        <v>1160.72</v>
      </c>
      <c r="C77" s="602">
        <v>42362093</v>
      </c>
      <c r="D77" s="602">
        <v>2740</v>
      </c>
      <c r="E77" s="602">
        <v>2740</v>
      </c>
      <c r="F77" s="603" t="s">
        <v>615</v>
      </c>
      <c r="G77" s="603">
        <v>55.33</v>
      </c>
      <c r="H77" s="604">
        <v>-3.03</v>
      </c>
      <c r="I77" s="603">
        <v>2.2799999999999998</v>
      </c>
      <c r="J77" s="603"/>
      <c r="K77" s="603"/>
      <c r="L77" s="602">
        <v>1064</v>
      </c>
      <c r="M77" s="601">
        <v>-2.29</v>
      </c>
      <c r="N77" s="20">
        <v>456650864</v>
      </c>
    </row>
    <row r="78" spans="1:14">
      <c r="A78" s="599">
        <v>45877</v>
      </c>
      <c r="B78" s="604">
        <v>1164.96</v>
      </c>
      <c r="C78" s="602">
        <v>42362093</v>
      </c>
      <c r="D78" s="602">
        <v>2750</v>
      </c>
      <c r="E78" s="602">
        <v>2750</v>
      </c>
      <c r="F78" s="603" t="s">
        <v>615</v>
      </c>
      <c r="G78" s="603">
        <v>55.33</v>
      </c>
      <c r="H78" s="604">
        <v>-3.04</v>
      </c>
      <c r="I78" s="603">
        <v>2.29</v>
      </c>
      <c r="J78" s="603"/>
      <c r="K78" s="603"/>
      <c r="L78" s="602">
        <v>1064</v>
      </c>
      <c r="M78" s="601">
        <v>-2.2999999999999998</v>
      </c>
      <c r="N78" s="20">
        <v>1079448573</v>
      </c>
    </row>
    <row r="79" spans="1:14">
      <c r="A79" s="599">
        <v>45876</v>
      </c>
      <c r="B79" s="604">
        <v>1124.71</v>
      </c>
      <c r="C79" s="602">
        <v>42362093</v>
      </c>
      <c r="D79" s="602">
        <v>2655</v>
      </c>
      <c r="E79" s="602">
        <v>2655</v>
      </c>
      <c r="F79" s="603" t="s">
        <v>615</v>
      </c>
      <c r="G79" s="603">
        <v>55.33</v>
      </c>
      <c r="H79" s="604">
        <v>-2.93</v>
      </c>
      <c r="I79" s="603">
        <v>2.21</v>
      </c>
      <c r="J79" s="603"/>
      <c r="K79" s="603"/>
      <c r="L79" s="602">
        <v>1064</v>
      </c>
      <c r="M79" s="601">
        <v>-2.2200000000000002</v>
      </c>
      <c r="N79" s="20">
        <v>362716315</v>
      </c>
    </row>
    <row r="80" spans="1:14">
      <c r="A80" s="599">
        <v>45875</v>
      </c>
      <c r="B80" s="604">
        <v>1107.77</v>
      </c>
      <c r="C80" s="602">
        <v>42362093</v>
      </c>
      <c r="D80" s="602">
        <v>2615</v>
      </c>
      <c r="E80" s="602">
        <v>2615</v>
      </c>
      <c r="F80" s="603" t="s">
        <v>615</v>
      </c>
      <c r="G80" s="603">
        <v>55.33</v>
      </c>
      <c r="H80" s="604">
        <v>-2.89</v>
      </c>
      <c r="I80" s="603">
        <v>2.17</v>
      </c>
      <c r="J80" s="603"/>
      <c r="K80" s="603"/>
      <c r="L80" s="602">
        <v>1064</v>
      </c>
      <c r="M80" s="601">
        <v>-2.1800000000000002</v>
      </c>
      <c r="N80" s="20">
        <v>299806485</v>
      </c>
    </row>
    <row r="81" spans="1:14">
      <c r="A81" s="599">
        <v>45874</v>
      </c>
      <c r="B81" s="604">
        <v>1122.5999999999999</v>
      </c>
      <c r="C81" s="602">
        <v>42362093</v>
      </c>
      <c r="D81" s="602">
        <v>2650</v>
      </c>
      <c r="E81" s="602">
        <v>2650</v>
      </c>
      <c r="F81" s="603" t="s">
        <v>615</v>
      </c>
      <c r="G81" s="603">
        <v>55.33</v>
      </c>
      <c r="H81" s="604">
        <v>-2.93</v>
      </c>
      <c r="I81" s="603">
        <v>2.2000000000000002</v>
      </c>
      <c r="J81" s="603"/>
      <c r="K81" s="603"/>
      <c r="L81" s="602">
        <v>1064</v>
      </c>
      <c r="M81" s="601">
        <v>-2.21</v>
      </c>
      <c r="N81" s="20">
        <v>451590787</v>
      </c>
    </row>
    <row r="82" spans="1:14">
      <c r="A82" s="599">
        <v>45873</v>
      </c>
      <c r="B82" s="602">
        <v>1109.8900000000001</v>
      </c>
      <c r="C82" s="602">
        <v>42362093</v>
      </c>
      <c r="D82" s="602">
        <v>2620</v>
      </c>
      <c r="E82" s="602">
        <v>2620</v>
      </c>
      <c r="F82" s="603" t="s">
        <v>615</v>
      </c>
      <c r="G82" s="603">
        <v>55.33</v>
      </c>
      <c r="H82" s="604">
        <v>-2.9</v>
      </c>
      <c r="I82" s="603">
        <v>2.1800000000000002</v>
      </c>
      <c r="J82" s="603"/>
      <c r="K82" s="603"/>
      <c r="L82" s="602">
        <v>1064</v>
      </c>
      <c r="M82" s="601">
        <v>-2.19</v>
      </c>
      <c r="N82" s="20">
        <v>334199860</v>
      </c>
    </row>
    <row r="83" spans="1:14">
      <c r="A83" s="599">
        <v>45870</v>
      </c>
      <c r="B83" s="604">
        <v>1073.8800000000001</v>
      </c>
      <c r="C83" s="602">
        <v>42362093</v>
      </c>
      <c r="D83" s="602">
        <v>2535</v>
      </c>
      <c r="E83" s="602">
        <v>2535</v>
      </c>
      <c r="F83" s="603" t="s">
        <v>615</v>
      </c>
      <c r="G83" s="603">
        <v>55.33</v>
      </c>
      <c r="H83" s="604">
        <v>-2.8</v>
      </c>
      <c r="I83" s="603">
        <v>2.11</v>
      </c>
      <c r="J83" s="603"/>
      <c r="K83" s="603"/>
      <c r="L83" s="602">
        <v>1064</v>
      </c>
      <c r="M83" s="601">
        <v>-2.12</v>
      </c>
      <c r="N83" s="20">
        <v>752107495</v>
      </c>
    </row>
    <row r="84" spans="1:14">
      <c r="A84" s="599">
        <v>45869</v>
      </c>
      <c r="B84" s="604">
        <v>1109.8900000000001</v>
      </c>
      <c r="C84" s="602">
        <v>42362093</v>
      </c>
      <c r="D84" s="602">
        <v>2620</v>
      </c>
      <c r="E84" s="602">
        <v>2620</v>
      </c>
      <c r="F84" s="603" t="s">
        <v>615</v>
      </c>
      <c r="G84" s="603">
        <v>55.33</v>
      </c>
      <c r="H84" s="604">
        <v>-2.9</v>
      </c>
      <c r="I84" s="603">
        <v>2.1800000000000002</v>
      </c>
      <c r="J84" s="603"/>
      <c r="K84" s="603"/>
      <c r="L84" s="602">
        <v>1064</v>
      </c>
      <c r="M84" s="601">
        <v>-2.19</v>
      </c>
      <c r="N84" s="20">
        <v>1308983389</v>
      </c>
    </row>
    <row r="85" spans="1:14">
      <c r="A85" s="599">
        <v>45868</v>
      </c>
      <c r="B85" s="604">
        <v>1061.17</v>
      </c>
      <c r="C85" s="602">
        <v>42362093</v>
      </c>
      <c r="D85" s="602">
        <v>2505</v>
      </c>
      <c r="E85" s="602">
        <v>2505</v>
      </c>
      <c r="F85" s="603" t="s">
        <v>615</v>
      </c>
      <c r="G85" s="603">
        <v>55.33</v>
      </c>
      <c r="H85" s="604">
        <v>-2.77</v>
      </c>
      <c r="I85" s="603">
        <v>2.08</v>
      </c>
      <c r="J85" s="603"/>
      <c r="K85" s="603"/>
      <c r="L85" s="602">
        <v>1064</v>
      </c>
      <c r="M85" s="601">
        <v>-2.09</v>
      </c>
      <c r="N85" s="20">
        <v>734050564</v>
      </c>
    </row>
    <row r="86" spans="1:14">
      <c r="A86" s="599">
        <v>45867</v>
      </c>
      <c r="B86" s="604">
        <v>1012.45</v>
      </c>
      <c r="C86" s="602">
        <v>42362093</v>
      </c>
      <c r="D86" s="602">
        <v>2390</v>
      </c>
      <c r="E86" s="602">
        <v>2390</v>
      </c>
      <c r="F86" s="603" t="s">
        <v>615</v>
      </c>
      <c r="G86" s="603">
        <v>55.33</v>
      </c>
      <c r="H86" s="604">
        <v>-2.64</v>
      </c>
      <c r="I86" s="603">
        <v>1.99</v>
      </c>
      <c r="J86" s="603"/>
      <c r="K86" s="603"/>
      <c r="L86" s="602">
        <v>1064</v>
      </c>
      <c r="M86" s="601">
        <v>-2</v>
      </c>
      <c r="N86" s="20">
        <v>324792695</v>
      </c>
    </row>
    <row r="87" spans="1:14">
      <c r="A87" s="599">
        <v>45866</v>
      </c>
      <c r="B87" s="604">
        <v>1031.52</v>
      </c>
      <c r="C87" s="602">
        <v>42362093</v>
      </c>
      <c r="D87" s="602">
        <v>2435</v>
      </c>
      <c r="E87" s="602">
        <v>2435</v>
      </c>
      <c r="F87" s="603" t="s">
        <v>615</v>
      </c>
      <c r="G87" s="603">
        <v>55.33</v>
      </c>
      <c r="H87" s="604">
        <v>-2.69</v>
      </c>
      <c r="I87" s="603">
        <v>2.02</v>
      </c>
      <c r="J87" s="603"/>
      <c r="K87" s="603"/>
      <c r="L87" s="602">
        <v>1064</v>
      </c>
      <c r="M87" s="601">
        <v>-2.0299999999999998</v>
      </c>
      <c r="N87" s="20">
        <v>638210612</v>
      </c>
    </row>
    <row r="88" spans="1:14">
      <c r="A88" s="599">
        <v>45863</v>
      </c>
      <c r="B88" s="604">
        <v>987.04</v>
      </c>
      <c r="C88" s="602">
        <v>42362093</v>
      </c>
      <c r="D88" s="602">
        <v>2330</v>
      </c>
      <c r="E88" s="602">
        <v>2330</v>
      </c>
      <c r="F88" s="603" t="s">
        <v>615</v>
      </c>
      <c r="G88" s="603">
        <v>55.33</v>
      </c>
      <c r="H88" s="604">
        <v>-2.57</v>
      </c>
      <c r="I88" s="603">
        <v>1.94</v>
      </c>
      <c r="J88" s="603"/>
      <c r="K88" s="603"/>
      <c r="L88" s="602">
        <v>1064</v>
      </c>
      <c r="M88" s="601">
        <v>-1.95</v>
      </c>
      <c r="N88" s="20">
        <v>168311658</v>
      </c>
    </row>
    <row r="89" spans="1:14">
      <c r="A89" s="599">
        <v>45862</v>
      </c>
      <c r="B89" s="604">
        <v>965.86</v>
      </c>
      <c r="C89" s="602">
        <v>42362093</v>
      </c>
      <c r="D89" s="602">
        <v>2280</v>
      </c>
      <c r="E89" s="602">
        <v>2280</v>
      </c>
      <c r="F89" s="603" t="s">
        <v>615</v>
      </c>
      <c r="G89" s="603">
        <v>55.33</v>
      </c>
      <c r="H89" s="604">
        <v>-2.52</v>
      </c>
      <c r="I89" s="603">
        <v>1.9</v>
      </c>
      <c r="J89" s="603"/>
      <c r="K89" s="603"/>
      <c r="L89" s="602">
        <v>1064</v>
      </c>
      <c r="M89" s="601">
        <v>-1.9</v>
      </c>
      <c r="N89" s="20">
        <v>118921240</v>
      </c>
    </row>
    <row r="90" spans="1:14">
      <c r="A90" s="599">
        <v>45861</v>
      </c>
      <c r="B90" s="604">
        <v>974.33</v>
      </c>
      <c r="C90" s="602">
        <v>42362093</v>
      </c>
      <c r="D90" s="602">
        <v>2300</v>
      </c>
      <c r="E90" s="602">
        <v>2300</v>
      </c>
      <c r="F90" s="603" t="s">
        <v>615</v>
      </c>
      <c r="G90" s="603">
        <v>55.33</v>
      </c>
      <c r="H90" s="604">
        <v>-2.54</v>
      </c>
      <c r="I90" s="603">
        <v>1.91</v>
      </c>
      <c r="J90" s="603"/>
      <c r="K90" s="603"/>
      <c r="L90" s="602">
        <v>1064</v>
      </c>
      <c r="M90" s="601">
        <v>-1.92</v>
      </c>
      <c r="N90" s="20">
        <v>128599913</v>
      </c>
    </row>
    <row r="91" spans="1:14">
      <c r="A91" s="599">
        <v>45860</v>
      </c>
      <c r="B91" s="604">
        <v>967.97</v>
      </c>
      <c r="C91" s="602">
        <v>42362093</v>
      </c>
      <c r="D91" s="602">
        <v>2285</v>
      </c>
      <c r="E91" s="602">
        <v>2285</v>
      </c>
      <c r="F91" s="603" t="s">
        <v>615</v>
      </c>
      <c r="G91" s="603">
        <v>55.33</v>
      </c>
      <c r="H91" s="604">
        <v>-2.5299999999999998</v>
      </c>
      <c r="I91" s="603">
        <v>1.9</v>
      </c>
      <c r="J91" s="603"/>
      <c r="K91" s="603"/>
      <c r="L91" s="602">
        <v>1064</v>
      </c>
      <c r="M91" s="601">
        <v>-1.91</v>
      </c>
      <c r="N91" s="20">
        <v>213528275</v>
      </c>
    </row>
    <row r="92" spans="1:14">
      <c r="A92" s="599">
        <v>45859</v>
      </c>
      <c r="B92" s="604">
        <v>1003.98</v>
      </c>
      <c r="C92" s="602">
        <v>42362093</v>
      </c>
      <c r="D92" s="602">
        <v>2370</v>
      </c>
      <c r="E92" s="602">
        <v>2370</v>
      </c>
      <c r="F92" s="603" t="s">
        <v>615</v>
      </c>
      <c r="G92" s="603">
        <v>55.33</v>
      </c>
      <c r="H92" s="604">
        <v>-2.62</v>
      </c>
      <c r="I92" s="603">
        <v>1.97</v>
      </c>
      <c r="J92" s="603"/>
      <c r="K92" s="603"/>
      <c r="L92" s="602">
        <v>1064</v>
      </c>
      <c r="M92" s="601">
        <v>-1.98</v>
      </c>
      <c r="N92" s="20">
        <v>223422845</v>
      </c>
    </row>
    <row r="93" spans="1:14">
      <c r="A93" s="599">
        <v>45856</v>
      </c>
      <c r="B93" s="604">
        <v>984.92</v>
      </c>
      <c r="C93" s="602">
        <v>42362093</v>
      </c>
      <c r="D93" s="602">
        <v>2325</v>
      </c>
      <c r="E93" s="602">
        <v>2325</v>
      </c>
      <c r="F93" s="603" t="s">
        <v>615</v>
      </c>
      <c r="G93" s="603">
        <v>55.33</v>
      </c>
      <c r="H93" s="604">
        <v>-2.57</v>
      </c>
      <c r="I93" s="603">
        <v>1.93</v>
      </c>
      <c r="J93" s="603"/>
      <c r="K93" s="603"/>
      <c r="L93" s="602">
        <v>1064</v>
      </c>
      <c r="M93" s="601">
        <v>-1.94</v>
      </c>
      <c r="N93" s="20">
        <v>349538121</v>
      </c>
    </row>
    <row r="94" spans="1:14">
      <c r="A94" s="599">
        <v>45855</v>
      </c>
      <c r="B94" s="604">
        <v>1001.86</v>
      </c>
      <c r="C94" s="602">
        <v>42362093</v>
      </c>
      <c r="D94" s="602">
        <v>2365</v>
      </c>
      <c r="E94" s="602">
        <v>2365</v>
      </c>
      <c r="F94" s="603" t="s">
        <v>615</v>
      </c>
      <c r="G94" s="603">
        <v>55.33</v>
      </c>
      <c r="H94" s="604">
        <v>-2.61</v>
      </c>
      <c r="I94" s="603">
        <v>1.97</v>
      </c>
      <c r="J94" s="603"/>
      <c r="K94" s="603"/>
      <c r="L94" s="602">
        <v>1064</v>
      </c>
      <c r="M94" s="601">
        <v>-1.98</v>
      </c>
      <c r="N94" s="20">
        <v>327785155</v>
      </c>
    </row>
    <row r="95" spans="1:14">
      <c r="A95" s="599">
        <v>45854</v>
      </c>
      <c r="B95" s="604">
        <v>995.51</v>
      </c>
      <c r="C95" s="602">
        <v>42362093</v>
      </c>
      <c r="D95" s="602">
        <v>2350</v>
      </c>
      <c r="E95" s="602">
        <v>2350</v>
      </c>
      <c r="F95" s="603" t="s">
        <v>615</v>
      </c>
      <c r="G95" s="603">
        <v>55.33</v>
      </c>
      <c r="H95" s="604">
        <v>-2.6</v>
      </c>
      <c r="I95" s="603">
        <v>1.95</v>
      </c>
      <c r="J95" s="603"/>
      <c r="K95" s="603"/>
      <c r="L95" s="602">
        <v>1064</v>
      </c>
      <c r="M95" s="601">
        <v>-1.96</v>
      </c>
      <c r="N95" s="20">
        <v>202197256</v>
      </c>
    </row>
    <row r="96" spans="1:14">
      <c r="A96" s="599">
        <v>45853</v>
      </c>
      <c r="B96" s="604">
        <v>984.92</v>
      </c>
      <c r="C96" s="602">
        <v>42362093</v>
      </c>
      <c r="D96" s="602">
        <v>2325</v>
      </c>
      <c r="E96" s="602">
        <v>2325</v>
      </c>
      <c r="F96" s="603" t="s">
        <v>615</v>
      </c>
      <c r="G96" s="603">
        <v>55.33</v>
      </c>
      <c r="H96" s="604">
        <v>-2.57</v>
      </c>
      <c r="I96" s="603">
        <v>1.93</v>
      </c>
      <c r="J96" s="603"/>
      <c r="K96" s="603"/>
      <c r="L96" s="602">
        <v>1064</v>
      </c>
      <c r="M96" s="601">
        <v>-1.94</v>
      </c>
      <c r="N96" s="20">
        <v>396194745</v>
      </c>
    </row>
    <row r="97" spans="1:14">
      <c r="A97" s="599">
        <v>45852</v>
      </c>
      <c r="B97" s="604">
        <v>955.27</v>
      </c>
      <c r="C97" s="602">
        <v>42362093</v>
      </c>
      <c r="D97" s="602">
        <v>2255</v>
      </c>
      <c r="E97" s="602">
        <v>2255</v>
      </c>
      <c r="F97" s="603" t="s">
        <v>615</v>
      </c>
      <c r="G97" s="603">
        <v>55.33</v>
      </c>
      <c r="H97" s="604">
        <v>-2.4900000000000002</v>
      </c>
      <c r="I97" s="603">
        <v>1.87</v>
      </c>
      <c r="J97" s="603"/>
      <c r="K97" s="603"/>
      <c r="L97" s="602">
        <v>1064</v>
      </c>
      <c r="M97" s="601">
        <v>-1.88</v>
      </c>
      <c r="N97" s="20">
        <v>130212230</v>
      </c>
    </row>
    <row r="98" spans="1:14">
      <c r="A98" s="599">
        <v>45849</v>
      </c>
      <c r="B98" s="604">
        <v>957.38</v>
      </c>
      <c r="C98" s="602">
        <v>42362093</v>
      </c>
      <c r="D98" s="602">
        <v>2260</v>
      </c>
      <c r="E98" s="602">
        <v>2260</v>
      </c>
      <c r="F98" s="603" t="s">
        <v>615</v>
      </c>
      <c r="G98" s="603">
        <v>55.33</v>
      </c>
      <c r="H98" s="604">
        <v>-2.5</v>
      </c>
      <c r="I98" s="603">
        <v>1.88</v>
      </c>
      <c r="J98" s="603"/>
      <c r="K98" s="603"/>
      <c r="L98" s="602">
        <v>1064</v>
      </c>
      <c r="M98" s="601">
        <v>-1.89</v>
      </c>
      <c r="N98" s="20">
        <v>211595695</v>
      </c>
    </row>
    <row r="99" spans="1:14">
      <c r="A99" s="599">
        <v>45848</v>
      </c>
      <c r="B99" s="604">
        <v>948.91</v>
      </c>
      <c r="C99" s="602">
        <v>42362093</v>
      </c>
      <c r="D99" s="602">
        <v>2240</v>
      </c>
      <c r="E99" s="602">
        <v>2240</v>
      </c>
      <c r="F99" s="603" t="s">
        <v>615</v>
      </c>
      <c r="G99" s="603">
        <v>55.33</v>
      </c>
      <c r="H99" s="604">
        <v>-2.48</v>
      </c>
      <c r="I99" s="603">
        <v>1.86</v>
      </c>
      <c r="J99" s="603"/>
      <c r="K99" s="603"/>
      <c r="L99" s="602">
        <v>1064</v>
      </c>
      <c r="M99" s="601">
        <v>-1.87</v>
      </c>
      <c r="N99" s="20">
        <v>124806410</v>
      </c>
    </row>
    <row r="100" spans="1:14">
      <c r="A100" s="599">
        <v>45847</v>
      </c>
      <c r="B100" s="604">
        <v>953.15</v>
      </c>
      <c r="C100" s="602">
        <v>42362093</v>
      </c>
      <c r="D100" s="602">
        <v>2250</v>
      </c>
      <c r="E100" s="602">
        <v>2250</v>
      </c>
      <c r="F100" s="603" t="s">
        <v>615</v>
      </c>
      <c r="G100" s="603">
        <v>55.33</v>
      </c>
      <c r="H100" s="604">
        <v>-2.4900000000000002</v>
      </c>
      <c r="I100" s="603">
        <v>1.87</v>
      </c>
      <c r="J100" s="603"/>
      <c r="K100" s="603"/>
      <c r="L100" s="602">
        <v>1064</v>
      </c>
      <c r="M100" s="601">
        <v>-1.88</v>
      </c>
      <c r="N100" s="20">
        <v>315912879</v>
      </c>
    </row>
    <row r="101" spans="1:14">
      <c r="A101" s="599">
        <v>45846</v>
      </c>
      <c r="B101" s="604">
        <v>978.56</v>
      </c>
      <c r="C101" s="602">
        <v>42362093</v>
      </c>
      <c r="D101" s="602">
        <v>2310</v>
      </c>
      <c r="E101" s="602">
        <v>2310</v>
      </c>
      <c r="F101" s="603" t="s">
        <v>615</v>
      </c>
      <c r="G101" s="603">
        <v>55.33</v>
      </c>
      <c r="H101" s="604">
        <v>-2.5499999999999998</v>
      </c>
      <c r="I101" s="603">
        <v>1.92</v>
      </c>
      <c r="J101" s="603"/>
      <c r="K101" s="603"/>
      <c r="L101" s="602">
        <v>1064</v>
      </c>
      <c r="M101" s="601">
        <v>-1.93</v>
      </c>
      <c r="N101" s="20">
        <v>153255997</v>
      </c>
    </row>
    <row r="102" spans="1:14">
      <c r="A102" s="599">
        <v>45845</v>
      </c>
      <c r="B102" s="604">
        <v>974.33</v>
      </c>
      <c r="C102" s="602">
        <v>42362093</v>
      </c>
      <c r="D102" s="602">
        <v>2300</v>
      </c>
      <c r="E102" s="602">
        <v>2300</v>
      </c>
      <c r="F102" s="603" t="s">
        <v>615</v>
      </c>
      <c r="G102" s="603">
        <v>55.33</v>
      </c>
      <c r="H102" s="604">
        <v>-2.54</v>
      </c>
      <c r="I102" s="603">
        <v>1.91</v>
      </c>
      <c r="J102" s="603"/>
      <c r="K102" s="603"/>
      <c r="L102" s="602">
        <v>1064</v>
      </c>
      <c r="M102" s="601">
        <v>-1.92</v>
      </c>
      <c r="N102" s="20">
        <v>197157472</v>
      </c>
    </row>
    <row r="103" spans="1:14">
      <c r="A103" s="599">
        <v>45842</v>
      </c>
      <c r="B103" s="604">
        <v>984.92</v>
      </c>
      <c r="C103" s="602">
        <v>42362093</v>
      </c>
      <c r="D103" s="602">
        <v>2325</v>
      </c>
      <c r="E103" s="602">
        <v>2325</v>
      </c>
      <c r="F103" s="603" t="s">
        <v>615</v>
      </c>
      <c r="G103" s="603">
        <v>55.33</v>
      </c>
      <c r="H103" s="604">
        <v>-2.57</v>
      </c>
      <c r="I103" s="603">
        <v>1.93</v>
      </c>
      <c r="J103" s="603"/>
      <c r="K103" s="603"/>
      <c r="L103" s="602">
        <v>1064</v>
      </c>
      <c r="M103" s="601">
        <v>-1.94</v>
      </c>
      <c r="N103" s="20">
        <v>264113108</v>
      </c>
    </row>
    <row r="104" spans="1:14">
      <c r="A104" s="599">
        <v>45841</v>
      </c>
      <c r="B104" s="604">
        <v>991.27</v>
      </c>
      <c r="C104" s="602">
        <v>42362093</v>
      </c>
      <c r="D104" s="602">
        <v>2340</v>
      </c>
      <c r="E104" s="602">
        <v>2340</v>
      </c>
      <c r="F104" s="603" t="s">
        <v>615</v>
      </c>
      <c r="G104" s="603">
        <v>55.33</v>
      </c>
      <c r="H104" s="604">
        <v>-2.59</v>
      </c>
      <c r="I104" s="603">
        <v>1.95</v>
      </c>
      <c r="J104" s="603"/>
      <c r="K104" s="603"/>
      <c r="L104" s="602">
        <v>1064</v>
      </c>
      <c r="M104" s="601">
        <v>-1.95</v>
      </c>
      <c r="N104" s="20">
        <v>263979513</v>
      </c>
    </row>
    <row r="105" spans="1:14">
      <c r="A105" s="599">
        <v>45840</v>
      </c>
      <c r="B105" s="604">
        <v>995.51</v>
      </c>
      <c r="C105" s="602">
        <v>42362093</v>
      </c>
      <c r="D105" s="602">
        <v>2350</v>
      </c>
      <c r="E105" s="602">
        <v>2350</v>
      </c>
      <c r="F105" s="603" t="s">
        <v>615</v>
      </c>
      <c r="G105" s="603">
        <v>55.33</v>
      </c>
      <c r="H105" s="604">
        <v>-2.6</v>
      </c>
      <c r="I105" s="603">
        <v>1.95</v>
      </c>
      <c r="J105" s="603"/>
      <c r="K105" s="603"/>
      <c r="L105" s="602">
        <v>1064</v>
      </c>
      <c r="M105" s="601">
        <v>-1.96</v>
      </c>
      <c r="N105" s="20">
        <v>286547260</v>
      </c>
    </row>
    <row r="106" spans="1:14">
      <c r="A106" s="599">
        <v>45839</v>
      </c>
      <c r="B106" s="604">
        <v>976.45</v>
      </c>
      <c r="C106" s="602">
        <v>42362093</v>
      </c>
      <c r="D106" s="602">
        <v>2305</v>
      </c>
      <c r="E106" s="602">
        <v>2305</v>
      </c>
      <c r="F106" s="603" t="s">
        <v>615</v>
      </c>
      <c r="G106" s="603">
        <v>55.33</v>
      </c>
      <c r="H106" s="604">
        <v>-2.5499999999999998</v>
      </c>
      <c r="I106" s="603">
        <v>1.92</v>
      </c>
      <c r="J106" s="603"/>
      <c r="K106" s="603"/>
      <c r="L106" s="602">
        <v>1064</v>
      </c>
      <c r="M106" s="601">
        <v>-1.93</v>
      </c>
      <c r="N106" s="20">
        <v>226285055</v>
      </c>
    </row>
    <row r="107" spans="1:14">
      <c r="A107" s="599">
        <v>45838</v>
      </c>
      <c r="B107" s="604">
        <v>993.39</v>
      </c>
      <c r="C107" s="602">
        <v>42362093</v>
      </c>
      <c r="D107" s="602">
        <v>2345</v>
      </c>
      <c r="E107" s="602">
        <v>2345</v>
      </c>
      <c r="F107" s="603" t="s">
        <v>615</v>
      </c>
      <c r="G107" s="603">
        <v>55.33</v>
      </c>
      <c r="H107" s="604">
        <v>-2.04</v>
      </c>
      <c r="I107" s="603">
        <v>1.94</v>
      </c>
      <c r="J107" s="603"/>
      <c r="K107" s="603"/>
      <c r="L107" s="602">
        <v>1064</v>
      </c>
      <c r="M107" s="601">
        <v>-1.96</v>
      </c>
      <c r="N107" s="20">
        <v>351756662</v>
      </c>
    </row>
    <row r="108" spans="1:14">
      <c r="A108" s="599">
        <v>45835</v>
      </c>
      <c r="B108" s="604">
        <v>1014.57</v>
      </c>
      <c r="C108" s="602">
        <v>42362093</v>
      </c>
      <c r="D108" s="602">
        <v>2395</v>
      </c>
      <c r="E108" s="602">
        <v>2395</v>
      </c>
      <c r="F108" s="603" t="s">
        <v>615</v>
      </c>
      <c r="G108" s="603">
        <v>55.33</v>
      </c>
      <c r="H108" s="604">
        <v>-2.09</v>
      </c>
      <c r="I108" s="603">
        <v>1.98</v>
      </c>
      <c r="J108" s="603"/>
      <c r="K108" s="603"/>
      <c r="L108" s="602">
        <v>1064</v>
      </c>
      <c r="M108" s="601">
        <v>-2</v>
      </c>
      <c r="N108" s="20">
        <v>260501073</v>
      </c>
    </row>
    <row r="109" spans="1:14">
      <c r="A109" s="599">
        <v>45834</v>
      </c>
      <c r="B109" s="604">
        <v>1023.04</v>
      </c>
      <c r="C109" s="602">
        <v>42362093</v>
      </c>
      <c r="D109" s="602">
        <v>2415</v>
      </c>
      <c r="E109" s="602">
        <v>2415</v>
      </c>
      <c r="F109" s="603" t="s">
        <v>615</v>
      </c>
      <c r="G109" s="603">
        <v>55.33</v>
      </c>
      <c r="H109" s="604">
        <v>-2.11</v>
      </c>
      <c r="I109" s="603">
        <v>1.99</v>
      </c>
      <c r="J109" s="603"/>
      <c r="K109" s="603"/>
      <c r="L109" s="602">
        <v>1064</v>
      </c>
      <c r="M109" s="601">
        <v>-2.02</v>
      </c>
      <c r="N109" s="20">
        <v>402220540</v>
      </c>
    </row>
    <row r="110" spans="1:14">
      <c r="A110" s="599">
        <v>45833</v>
      </c>
      <c r="B110" s="604">
        <v>1018.81</v>
      </c>
      <c r="C110" s="602">
        <v>42362093</v>
      </c>
      <c r="D110" s="602">
        <v>2405</v>
      </c>
      <c r="E110" s="602">
        <v>2405</v>
      </c>
      <c r="F110" s="603" t="s">
        <v>615</v>
      </c>
      <c r="G110" s="603">
        <v>55.33</v>
      </c>
      <c r="H110" s="603">
        <v>-2.1</v>
      </c>
      <c r="I110" s="603">
        <v>1.99</v>
      </c>
      <c r="J110" s="604"/>
      <c r="K110" s="603"/>
      <c r="L110" s="602">
        <v>1064</v>
      </c>
      <c r="M110" s="601">
        <v>-2.0099999999999998</v>
      </c>
      <c r="N110" s="20">
        <v>209047590</v>
      </c>
    </row>
    <row r="111" spans="1:14">
      <c r="A111" s="599">
        <v>45832</v>
      </c>
      <c r="B111" s="604">
        <v>1025.1600000000001</v>
      </c>
      <c r="C111" s="602">
        <v>42362093</v>
      </c>
      <c r="D111" s="602">
        <v>2420</v>
      </c>
      <c r="E111" s="602">
        <v>2420</v>
      </c>
      <c r="F111" s="603" t="s">
        <v>615</v>
      </c>
      <c r="G111" s="603">
        <v>55.33</v>
      </c>
      <c r="H111" s="603">
        <v>-2.11</v>
      </c>
      <c r="I111" s="603">
        <v>2</v>
      </c>
      <c r="J111" s="604"/>
      <c r="K111" s="603"/>
      <c r="L111" s="602">
        <v>1064</v>
      </c>
      <c r="M111" s="601">
        <v>-2.02</v>
      </c>
      <c r="N111" s="20">
        <v>478705965</v>
      </c>
    </row>
    <row r="112" spans="1:14">
      <c r="A112" s="599">
        <v>45831</v>
      </c>
      <c r="B112" s="604">
        <v>978.56</v>
      </c>
      <c r="C112" s="602">
        <v>42362093</v>
      </c>
      <c r="D112" s="602">
        <v>2310</v>
      </c>
      <c r="E112" s="602">
        <v>2310</v>
      </c>
      <c r="F112" s="603" t="s">
        <v>615</v>
      </c>
      <c r="G112" s="603">
        <v>55.33</v>
      </c>
      <c r="H112" s="603">
        <v>-2.0099999999999998</v>
      </c>
      <c r="I112" s="603">
        <v>1.91</v>
      </c>
      <c r="J112" s="604"/>
      <c r="K112" s="603"/>
      <c r="L112" s="602">
        <v>1064</v>
      </c>
      <c r="M112" s="601">
        <v>-1.93</v>
      </c>
      <c r="N112" s="20">
        <v>467318207</v>
      </c>
    </row>
    <row r="113" spans="1:14">
      <c r="A113" s="599">
        <v>45828</v>
      </c>
      <c r="B113" s="604">
        <v>1031.52</v>
      </c>
      <c r="C113" s="602">
        <v>42362093</v>
      </c>
      <c r="D113" s="602">
        <v>2435</v>
      </c>
      <c r="E113" s="602">
        <v>2435</v>
      </c>
      <c r="F113" s="603" t="s">
        <v>615</v>
      </c>
      <c r="G113" s="603">
        <v>55.33</v>
      </c>
      <c r="H113" s="603">
        <v>-2.12</v>
      </c>
      <c r="I113" s="603">
        <v>2.0099999999999998</v>
      </c>
      <c r="J113" s="604"/>
      <c r="K113" s="603"/>
      <c r="L113" s="602">
        <v>1064</v>
      </c>
      <c r="M113" s="601">
        <v>-2.0299999999999998</v>
      </c>
      <c r="N113" s="20">
        <v>230022185</v>
      </c>
    </row>
    <row r="114" spans="1:14">
      <c r="A114" s="599">
        <v>45827</v>
      </c>
      <c r="B114" s="604">
        <v>1042.1099999999999</v>
      </c>
      <c r="C114" s="602">
        <v>42362093</v>
      </c>
      <c r="D114" s="602">
        <v>2460</v>
      </c>
      <c r="E114" s="602">
        <v>2460</v>
      </c>
      <c r="F114" s="603" t="s">
        <v>615</v>
      </c>
      <c r="G114" s="603">
        <v>55.33</v>
      </c>
      <c r="H114" s="603">
        <v>-2.15</v>
      </c>
      <c r="I114" s="603">
        <v>2.0299999999999998</v>
      </c>
      <c r="J114" s="604"/>
      <c r="K114" s="603"/>
      <c r="L114" s="602">
        <v>1064</v>
      </c>
      <c r="M114" s="601">
        <v>-2.0499999999999998</v>
      </c>
      <c r="N114" s="20">
        <v>297673902</v>
      </c>
    </row>
    <row r="115" spans="1:14">
      <c r="A115" s="599">
        <v>45826</v>
      </c>
      <c r="B115" s="604">
        <v>1039.99</v>
      </c>
      <c r="C115" s="602">
        <v>42362093</v>
      </c>
      <c r="D115" s="602">
        <v>2455</v>
      </c>
      <c r="E115" s="602">
        <v>2455</v>
      </c>
      <c r="F115" s="603" t="s">
        <v>615</v>
      </c>
      <c r="G115" s="603">
        <v>55.33</v>
      </c>
      <c r="H115" s="603">
        <v>-2.14</v>
      </c>
      <c r="I115" s="603">
        <v>2.0299999999999998</v>
      </c>
      <c r="J115" s="604"/>
      <c r="K115" s="603"/>
      <c r="L115" s="602">
        <v>1064</v>
      </c>
      <c r="M115" s="601">
        <v>-2.0499999999999998</v>
      </c>
      <c r="N115" s="20">
        <v>567815762</v>
      </c>
    </row>
    <row r="116" spans="1:14">
      <c r="A116" s="599">
        <v>45825</v>
      </c>
      <c r="B116" s="604">
        <v>1035.75</v>
      </c>
      <c r="C116" s="602">
        <v>42362093</v>
      </c>
      <c r="D116" s="602">
        <v>2445</v>
      </c>
      <c r="E116" s="602">
        <v>2445</v>
      </c>
      <c r="F116" s="603" t="s">
        <v>615</v>
      </c>
      <c r="G116" s="603">
        <v>55.33</v>
      </c>
      <c r="H116" s="603">
        <v>-2.13</v>
      </c>
      <c r="I116" s="603">
        <v>2.02</v>
      </c>
      <c r="J116" s="604"/>
      <c r="K116" s="603"/>
      <c r="L116" s="602">
        <v>1064</v>
      </c>
      <c r="M116" s="601">
        <v>-2.04</v>
      </c>
      <c r="N116" s="20">
        <v>2165203860</v>
      </c>
    </row>
    <row r="117" spans="1:14">
      <c r="A117" s="599">
        <v>45824</v>
      </c>
      <c r="B117" s="602">
        <v>925.61</v>
      </c>
      <c r="C117" s="602">
        <v>42362093</v>
      </c>
      <c r="D117" s="602">
        <v>2185</v>
      </c>
      <c r="E117" s="602">
        <v>2185</v>
      </c>
      <c r="F117" s="603" t="s">
        <v>615</v>
      </c>
      <c r="G117" s="603">
        <v>55.33</v>
      </c>
      <c r="H117" s="603">
        <v>-1.91</v>
      </c>
      <c r="I117" s="603">
        <v>1.8</v>
      </c>
      <c r="J117" s="604"/>
      <c r="K117" s="603"/>
      <c r="L117" s="602">
        <v>1064</v>
      </c>
      <c r="M117" s="601">
        <v>-1.83</v>
      </c>
      <c r="N117" s="20">
        <v>224901360</v>
      </c>
    </row>
    <row r="118" spans="1:14">
      <c r="A118" s="599">
        <v>45821</v>
      </c>
      <c r="B118" s="604">
        <v>957.38</v>
      </c>
      <c r="C118" s="602">
        <v>42362093</v>
      </c>
      <c r="D118" s="602">
        <v>2260</v>
      </c>
      <c r="E118" s="602">
        <v>2260</v>
      </c>
      <c r="F118" s="603" t="s">
        <v>615</v>
      </c>
      <c r="G118" s="603">
        <v>55.33</v>
      </c>
      <c r="H118" s="603">
        <v>-1.97</v>
      </c>
      <c r="I118" s="603">
        <v>1.87</v>
      </c>
      <c r="J118" s="604"/>
      <c r="K118" s="603"/>
      <c r="L118" s="602">
        <v>1064</v>
      </c>
      <c r="M118" s="601">
        <v>-1.89</v>
      </c>
      <c r="N118" s="20">
        <v>279037268</v>
      </c>
    </row>
    <row r="119" spans="1:14">
      <c r="A119" s="599">
        <v>45820</v>
      </c>
      <c r="B119" s="604">
        <v>1001.86</v>
      </c>
      <c r="C119" s="602">
        <v>42362093</v>
      </c>
      <c r="D119" s="602">
        <v>2365</v>
      </c>
      <c r="E119" s="602">
        <v>2365</v>
      </c>
      <c r="F119" s="603" t="s">
        <v>615</v>
      </c>
      <c r="G119" s="603">
        <v>55.33</v>
      </c>
      <c r="H119" s="603">
        <v>-2.06</v>
      </c>
      <c r="I119" s="603">
        <v>1.95</v>
      </c>
      <c r="J119" s="604"/>
      <c r="K119" s="603"/>
      <c r="L119" s="602">
        <v>1064</v>
      </c>
      <c r="M119" s="601">
        <v>-1.98</v>
      </c>
      <c r="N119" s="20">
        <v>270480963</v>
      </c>
    </row>
    <row r="120" spans="1:14">
      <c r="A120" s="599">
        <v>45819</v>
      </c>
      <c r="B120" s="604">
        <v>987.04</v>
      </c>
      <c r="C120" s="602">
        <v>42362093</v>
      </c>
      <c r="D120" s="602">
        <v>2330</v>
      </c>
      <c r="E120" s="602">
        <v>2330</v>
      </c>
      <c r="F120" s="603" t="s">
        <v>615</v>
      </c>
      <c r="G120" s="603">
        <v>55.33</v>
      </c>
      <c r="H120" s="603">
        <v>-2.0299999999999998</v>
      </c>
      <c r="I120" s="603">
        <v>1.92</v>
      </c>
      <c r="J120" s="604"/>
      <c r="K120" s="603"/>
      <c r="L120" s="602">
        <v>1064</v>
      </c>
      <c r="M120" s="601">
        <v>-1.95</v>
      </c>
      <c r="N120" s="20">
        <v>524471205</v>
      </c>
    </row>
    <row r="121" spans="1:14">
      <c r="A121" s="599">
        <v>45818</v>
      </c>
      <c r="B121" s="604">
        <v>948.91</v>
      </c>
      <c r="C121" s="602">
        <v>42362093</v>
      </c>
      <c r="D121" s="602">
        <v>2240</v>
      </c>
      <c r="E121" s="602">
        <v>2240</v>
      </c>
      <c r="F121" s="603" t="s">
        <v>615</v>
      </c>
      <c r="G121" s="603">
        <v>55.33</v>
      </c>
      <c r="H121" s="603">
        <v>-1.95</v>
      </c>
      <c r="I121" s="603">
        <v>1.85</v>
      </c>
      <c r="J121" s="604"/>
      <c r="K121" s="603"/>
      <c r="L121" s="602">
        <v>1064</v>
      </c>
      <c r="M121" s="601">
        <v>-1.87</v>
      </c>
      <c r="N121" s="20">
        <v>357001035</v>
      </c>
    </row>
    <row r="122" spans="1:14">
      <c r="A122" s="599">
        <v>45817</v>
      </c>
      <c r="B122" s="604">
        <v>961.62</v>
      </c>
      <c r="C122" s="602">
        <v>42362093</v>
      </c>
      <c r="D122" s="602">
        <v>2270</v>
      </c>
      <c r="E122" s="602">
        <v>2270</v>
      </c>
      <c r="F122" s="603" t="s">
        <v>615</v>
      </c>
      <c r="G122" s="603">
        <v>55.33</v>
      </c>
      <c r="H122" s="603">
        <v>-1.98</v>
      </c>
      <c r="I122" s="603">
        <v>1.87</v>
      </c>
      <c r="J122" s="604"/>
      <c r="K122" s="603"/>
      <c r="L122" s="602">
        <v>1064</v>
      </c>
      <c r="M122" s="601">
        <v>-1.9</v>
      </c>
      <c r="N122" s="20">
        <v>297588187</v>
      </c>
    </row>
    <row r="123" spans="1:14">
      <c r="A123" s="599">
        <v>45814</v>
      </c>
      <c r="B123" s="604">
        <v>953.15</v>
      </c>
      <c r="C123" s="602">
        <v>42362093</v>
      </c>
      <c r="D123" s="602">
        <v>2250</v>
      </c>
      <c r="E123" s="602">
        <v>2250</v>
      </c>
      <c r="F123" s="603" t="s">
        <v>615</v>
      </c>
      <c r="G123" s="603">
        <v>55.33</v>
      </c>
      <c r="H123" s="603">
        <v>-1.96</v>
      </c>
      <c r="I123" s="603">
        <v>1.86</v>
      </c>
      <c r="J123" s="604"/>
      <c r="K123" s="603"/>
      <c r="L123" s="602">
        <v>1064</v>
      </c>
      <c r="M123" s="601">
        <v>-1.88</v>
      </c>
      <c r="N123" s="20">
        <v>342581845</v>
      </c>
    </row>
    <row r="124" spans="1:14">
      <c r="A124" s="599">
        <v>45813</v>
      </c>
      <c r="B124" s="604">
        <v>953.15</v>
      </c>
      <c r="C124" s="602">
        <v>42362093</v>
      </c>
      <c r="D124" s="602">
        <v>2250</v>
      </c>
      <c r="E124" s="602">
        <v>2250</v>
      </c>
      <c r="F124" s="603" t="s">
        <v>615</v>
      </c>
      <c r="G124" s="603">
        <v>55.33</v>
      </c>
      <c r="H124" s="603">
        <v>-1.96</v>
      </c>
      <c r="I124" s="603">
        <v>1.86</v>
      </c>
      <c r="J124" s="604"/>
      <c r="K124" s="603"/>
      <c r="L124" s="602">
        <v>1064</v>
      </c>
      <c r="M124" s="601">
        <v>-1.88</v>
      </c>
      <c r="N124" s="20">
        <v>342581845</v>
      </c>
    </row>
    <row r="125" spans="1:14">
      <c r="A125" s="599">
        <v>45812</v>
      </c>
      <c r="B125" s="604">
        <v>919.26</v>
      </c>
      <c r="C125" s="602">
        <v>42362093</v>
      </c>
      <c r="D125" s="602">
        <v>2170</v>
      </c>
      <c r="E125" s="602">
        <v>2170</v>
      </c>
      <c r="F125" s="603" t="s">
        <v>615</v>
      </c>
      <c r="G125" s="603">
        <v>55.33</v>
      </c>
      <c r="H125" s="603">
        <v>-1.89</v>
      </c>
      <c r="I125" s="603">
        <v>1.79</v>
      </c>
      <c r="J125" s="604"/>
      <c r="K125" s="603"/>
      <c r="L125" s="602">
        <v>1064</v>
      </c>
      <c r="M125" s="601">
        <v>-1.81</v>
      </c>
      <c r="N125" s="20">
        <v>149666790</v>
      </c>
    </row>
    <row r="126" spans="1:14">
      <c r="A126" s="599">
        <v>45811</v>
      </c>
      <c r="B126" s="604">
        <v>898.08</v>
      </c>
      <c r="C126" s="602">
        <v>42362093</v>
      </c>
      <c r="D126" s="602">
        <v>2120</v>
      </c>
      <c r="E126" s="602">
        <v>2120</v>
      </c>
      <c r="F126" s="603" t="s">
        <v>615</v>
      </c>
      <c r="G126" s="603">
        <v>55.33</v>
      </c>
      <c r="H126" s="603">
        <v>-1.85</v>
      </c>
      <c r="I126" s="603">
        <v>1.75</v>
      </c>
      <c r="J126" s="604"/>
      <c r="K126" s="603"/>
      <c r="L126" s="602">
        <v>1064</v>
      </c>
      <c r="M126" s="601">
        <v>-1.77</v>
      </c>
      <c r="N126" s="20">
        <v>270247270</v>
      </c>
    </row>
    <row r="127" spans="1:14">
      <c r="A127" s="599">
        <v>45810</v>
      </c>
      <c r="B127" s="604">
        <v>898.08</v>
      </c>
      <c r="C127" s="602">
        <v>42362093</v>
      </c>
      <c r="D127" s="602">
        <v>2120</v>
      </c>
      <c r="E127" s="602">
        <v>2120</v>
      </c>
      <c r="F127" s="603" t="s">
        <v>615</v>
      </c>
      <c r="G127" s="603">
        <v>55.33</v>
      </c>
      <c r="H127" s="603">
        <v>-1.85</v>
      </c>
      <c r="I127" s="603">
        <v>1.75</v>
      </c>
      <c r="J127" s="604"/>
      <c r="K127" s="603"/>
      <c r="L127" s="602">
        <v>1064</v>
      </c>
      <c r="M127" s="601">
        <v>-1.77</v>
      </c>
      <c r="N127" s="20">
        <v>270247270</v>
      </c>
    </row>
    <row r="128" spans="1:14">
      <c r="A128" s="599">
        <v>45807</v>
      </c>
      <c r="B128" s="604">
        <v>910.78</v>
      </c>
      <c r="C128" s="602">
        <v>42362093</v>
      </c>
      <c r="D128" s="602">
        <v>2150</v>
      </c>
      <c r="E128" s="602">
        <v>2150</v>
      </c>
      <c r="F128" s="603" t="s">
        <v>615</v>
      </c>
      <c r="G128" s="603">
        <v>55.33</v>
      </c>
      <c r="H128" s="603">
        <v>-1.87</v>
      </c>
      <c r="I128" s="603">
        <v>1.78</v>
      </c>
      <c r="J128" s="604"/>
      <c r="K128" s="603"/>
      <c r="L128" s="602">
        <v>1064</v>
      </c>
      <c r="M128" s="601">
        <v>-1.8</v>
      </c>
      <c r="N128" s="20">
        <v>87485540</v>
      </c>
    </row>
    <row r="129" spans="1:14">
      <c r="A129" s="599">
        <v>45806</v>
      </c>
      <c r="B129" s="604">
        <v>923.49</v>
      </c>
      <c r="C129" s="602">
        <v>42362093</v>
      </c>
      <c r="D129" s="602">
        <v>2180</v>
      </c>
      <c r="E129" s="602">
        <v>2180</v>
      </c>
      <c r="F129" s="603" t="s">
        <v>615</v>
      </c>
      <c r="G129" s="603">
        <v>55.33</v>
      </c>
      <c r="H129" s="603">
        <v>-1.9</v>
      </c>
      <c r="I129" s="603">
        <v>1.8</v>
      </c>
      <c r="J129" s="604"/>
      <c r="K129" s="603"/>
      <c r="L129" s="602">
        <v>1064</v>
      </c>
      <c r="M129" s="601">
        <v>-1.82</v>
      </c>
      <c r="N129" s="20">
        <v>187387298</v>
      </c>
    </row>
    <row r="130" spans="1:14">
      <c r="A130" s="599">
        <v>45805</v>
      </c>
      <c r="B130" s="604">
        <v>919.26</v>
      </c>
      <c r="C130" s="602">
        <v>42362093</v>
      </c>
      <c r="D130" s="602">
        <v>2170</v>
      </c>
      <c r="E130" s="602">
        <v>2170</v>
      </c>
      <c r="F130" s="603" t="s">
        <v>615</v>
      </c>
      <c r="G130" s="603">
        <v>55.33</v>
      </c>
      <c r="H130" s="603">
        <v>-1.89</v>
      </c>
      <c r="I130" s="603">
        <v>1.79</v>
      </c>
      <c r="J130" s="603"/>
      <c r="K130" s="603"/>
      <c r="L130" s="602">
        <v>1064</v>
      </c>
      <c r="M130" s="601">
        <v>-1.81</v>
      </c>
      <c r="N130" s="20">
        <v>224564039</v>
      </c>
    </row>
    <row r="131" spans="1:14">
      <c r="A131" s="599">
        <v>45804</v>
      </c>
      <c r="B131" s="604">
        <v>885.37</v>
      </c>
      <c r="C131" s="602">
        <v>42362093</v>
      </c>
      <c r="D131" s="602">
        <v>2090</v>
      </c>
      <c r="E131" s="602">
        <v>2090</v>
      </c>
      <c r="F131" s="603" t="s">
        <v>615</v>
      </c>
      <c r="G131" s="603">
        <v>55.33</v>
      </c>
      <c r="H131" s="603">
        <v>-1.82</v>
      </c>
      <c r="I131" s="603">
        <v>1.73</v>
      </c>
      <c r="J131" s="603"/>
      <c r="K131" s="603"/>
      <c r="L131" s="602">
        <v>1064</v>
      </c>
      <c r="M131" s="601">
        <v>-1.75</v>
      </c>
      <c r="N131" s="20">
        <v>135130042</v>
      </c>
    </row>
    <row r="132" spans="1:14">
      <c r="A132" s="599">
        <v>45803</v>
      </c>
      <c r="B132" s="604">
        <v>891.72</v>
      </c>
      <c r="C132" s="602">
        <v>42362093</v>
      </c>
      <c r="D132" s="602">
        <v>2105</v>
      </c>
      <c r="E132" s="602">
        <v>2105</v>
      </c>
      <c r="F132" s="603" t="s">
        <v>615</v>
      </c>
      <c r="G132" s="603">
        <v>55.33</v>
      </c>
      <c r="H132" s="603">
        <v>-1.84</v>
      </c>
      <c r="I132" s="603">
        <v>1.74</v>
      </c>
      <c r="J132" s="603"/>
      <c r="K132" s="603"/>
      <c r="L132" s="602">
        <v>1064</v>
      </c>
      <c r="M132" s="601">
        <v>-1.76</v>
      </c>
      <c r="N132" s="20">
        <v>106363595</v>
      </c>
    </row>
    <row r="133" spans="1:14">
      <c r="A133" s="599">
        <v>45800</v>
      </c>
      <c r="B133" s="604">
        <v>893.84</v>
      </c>
      <c r="C133" s="602">
        <v>42362093</v>
      </c>
      <c r="D133" s="602">
        <v>2110</v>
      </c>
      <c r="E133" s="602">
        <v>2110</v>
      </c>
      <c r="F133" s="603" t="s">
        <v>615</v>
      </c>
      <c r="G133" s="603">
        <v>55.33</v>
      </c>
      <c r="H133" s="603">
        <v>-1.84</v>
      </c>
      <c r="I133" s="603">
        <v>1.74</v>
      </c>
      <c r="J133" s="603"/>
      <c r="K133" s="603"/>
      <c r="L133" s="602">
        <v>1064</v>
      </c>
      <c r="M133" s="601">
        <v>-1.76</v>
      </c>
      <c r="N133" s="20">
        <v>105489145</v>
      </c>
    </row>
    <row r="134" spans="1:14">
      <c r="A134" s="599">
        <v>45799</v>
      </c>
      <c r="B134" s="604">
        <v>902.31</v>
      </c>
      <c r="C134" s="602">
        <v>42362093</v>
      </c>
      <c r="D134" s="602">
        <v>2130</v>
      </c>
      <c r="E134" s="602">
        <v>2130</v>
      </c>
      <c r="F134" s="603" t="s">
        <v>615</v>
      </c>
      <c r="G134" s="603">
        <v>55.33</v>
      </c>
      <c r="H134" s="603">
        <v>-1.86</v>
      </c>
      <c r="I134" s="603">
        <v>1.76</v>
      </c>
      <c r="J134" s="603"/>
      <c r="K134" s="603"/>
      <c r="L134" s="602">
        <v>1064</v>
      </c>
      <c r="M134" s="601">
        <v>-1.78</v>
      </c>
      <c r="N134" s="20">
        <v>125126945</v>
      </c>
    </row>
    <row r="135" spans="1:14">
      <c r="A135" s="599">
        <v>45798</v>
      </c>
      <c r="B135" s="604">
        <v>919.26</v>
      </c>
      <c r="C135" s="602">
        <v>42362093</v>
      </c>
      <c r="D135" s="602">
        <v>2170</v>
      </c>
      <c r="E135" s="602">
        <v>2170</v>
      </c>
      <c r="F135" s="603" t="s">
        <v>615</v>
      </c>
      <c r="G135" s="603">
        <v>55.33</v>
      </c>
      <c r="H135" s="603">
        <v>-1.89</v>
      </c>
      <c r="I135" s="603">
        <v>1.79</v>
      </c>
      <c r="J135" s="603"/>
      <c r="K135" s="603"/>
      <c r="L135" s="602">
        <v>1064</v>
      </c>
      <c r="M135" s="601">
        <v>-1.81</v>
      </c>
      <c r="N135" s="20">
        <v>113310820</v>
      </c>
    </row>
    <row r="136" spans="1:14">
      <c r="A136" s="599">
        <v>45797</v>
      </c>
      <c r="B136" s="604">
        <v>921.38</v>
      </c>
      <c r="C136" s="602">
        <v>42362093</v>
      </c>
      <c r="D136" s="602">
        <v>2175</v>
      </c>
      <c r="E136" s="602">
        <v>2175</v>
      </c>
      <c r="F136" s="603" t="s">
        <v>615</v>
      </c>
      <c r="G136" s="603">
        <v>55.33</v>
      </c>
      <c r="H136" s="603">
        <v>-1.9</v>
      </c>
      <c r="I136" s="603">
        <v>1.8</v>
      </c>
      <c r="J136" s="603"/>
      <c r="K136" s="603"/>
      <c r="L136" s="602">
        <v>1064</v>
      </c>
      <c r="M136" s="601">
        <v>-1.82</v>
      </c>
      <c r="N136" s="20">
        <v>117091465</v>
      </c>
    </row>
    <row r="137" spans="1:14">
      <c r="A137" s="599">
        <v>45796</v>
      </c>
      <c r="B137" s="604">
        <v>889.6</v>
      </c>
      <c r="C137" s="602">
        <v>42362093</v>
      </c>
      <c r="D137" s="602">
        <v>2100</v>
      </c>
      <c r="E137" s="602">
        <v>2100</v>
      </c>
      <c r="F137" s="603" t="s">
        <v>615</v>
      </c>
      <c r="G137" s="603">
        <v>55.33</v>
      </c>
      <c r="H137" s="603">
        <v>-1.83</v>
      </c>
      <c r="I137" s="603">
        <v>1.73</v>
      </c>
      <c r="J137" s="603"/>
      <c r="K137" s="603"/>
      <c r="L137" s="602">
        <v>1064</v>
      </c>
      <c r="M137" s="601">
        <v>-1.75</v>
      </c>
      <c r="N137" s="20">
        <v>117568460</v>
      </c>
    </row>
    <row r="138" spans="1:14">
      <c r="A138" s="599">
        <v>45793</v>
      </c>
      <c r="B138" s="604">
        <v>887.49</v>
      </c>
      <c r="C138" s="602">
        <v>42362093</v>
      </c>
      <c r="D138" s="602">
        <v>2095</v>
      </c>
      <c r="E138" s="602">
        <v>2095</v>
      </c>
      <c r="F138" s="603" t="s">
        <v>615</v>
      </c>
      <c r="G138" s="603">
        <v>55.33</v>
      </c>
      <c r="H138" s="603">
        <v>-1.83</v>
      </c>
      <c r="I138" s="603">
        <v>1.73</v>
      </c>
      <c r="J138" s="603"/>
      <c r="K138" s="603"/>
      <c r="L138" s="602">
        <v>1064</v>
      </c>
      <c r="M138" s="601">
        <v>-1.75</v>
      </c>
      <c r="N138" s="20">
        <v>321794040</v>
      </c>
    </row>
    <row r="139" spans="1:14">
      <c r="A139" s="599">
        <v>45792</v>
      </c>
      <c r="B139" s="604">
        <v>925.61</v>
      </c>
      <c r="C139" s="602">
        <v>42362093</v>
      </c>
      <c r="D139" s="602">
        <v>2185</v>
      </c>
      <c r="E139" s="602">
        <v>2185</v>
      </c>
      <c r="F139" s="603" t="s">
        <v>615</v>
      </c>
      <c r="G139" s="603">
        <v>55.33</v>
      </c>
      <c r="H139" s="603">
        <v>-1.91</v>
      </c>
      <c r="I139" s="603">
        <v>1.8</v>
      </c>
      <c r="J139" s="603"/>
      <c r="K139" s="603"/>
      <c r="L139" s="602">
        <v>1064</v>
      </c>
      <c r="M139" s="601">
        <v>-1.83</v>
      </c>
      <c r="N139" s="20">
        <v>272606180</v>
      </c>
    </row>
    <row r="140" spans="1:14">
      <c r="A140" s="599">
        <v>45791</v>
      </c>
      <c r="B140" s="604">
        <v>951.03</v>
      </c>
      <c r="C140" s="602">
        <v>42362093</v>
      </c>
      <c r="D140" s="602">
        <v>2245</v>
      </c>
      <c r="E140" s="602">
        <v>2245</v>
      </c>
      <c r="F140" s="603" t="s">
        <v>615</v>
      </c>
      <c r="G140" s="603">
        <v>55.33</v>
      </c>
      <c r="H140" s="603">
        <v>-1.96</v>
      </c>
      <c r="I140" s="603">
        <v>1.85</v>
      </c>
      <c r="J140" s="603"/>
      <c r="K140" s="603"/>
      <c r="L140" s="602">
        <v>1064</v>
      </c>
      <c r="M140" s="601">
        <v>-1.88</v>
      </c>
      <c r="N140" s="20">
        <v>324347115</v>
      </c>
    </row>
    <row r="141" spans="1:14">
      <c r="A141" s="599">
        <v>45790</v>
      </c>
      <c r="B141" s="604">
        <v>955.27</v>
      </c>
      <c r="C141" s="602">
        <v>42362093</v>
      </c>
      <c r="D141" s="602">
        <v>2255</v>
      </c>
      <c r="E141" s="602">
        <v>2255</v>
      </c>
      <c r="F141" s="603" t="s">
        <v>615</v>
      </c>
      <c r="G141" s="603">
        <v>55.33</v>
      </c>
      <c r="H141" s="603">
        <v>-1.97</v>
      </c>
      <c r="I141" s="603">
        <v>1.86</v>
      </c>
      <c r="J141" s="603"/>
      <c r="K141" s="603"/>
      <c r="L141" s="602">
        <v>1064</v>
      </c>
      <c r="M141" s="601">
        <v>-1.88</v>
      </c>
      <c r="N141" s="20">
        <v>297803000</v>
      </c>
    </row>
    <row r="142" spans="1:14">
      <c r="A142" s="599">
        <v>45789</v>
      </c>
      <c r="B142" s="604">
        <v>970.09</v>
      </c>
      <c r="C142" s="602">
        <v>42362093</v>
      </c>
      <c r="D142" s="602">
        <v>2290</v>
      </c>
      <c r="E142" s="602">
        <v>2290</v>
      </c>
      <c r="F142" s="603" t="s">
        <v>615</v>
      </c>
      <c r="G142" s="603">
        <v>55.33</v>
      </c>
      <c r="H142" s="603">
        <v>-2</v>
      </c>
      <c r="I142" s="603">
        <v>1.89</v>
      </c>
      <c r="J142" s="603"/>
      <c r="K142" s="603"/>
      <c r="L142" s="602">
        <v>1064</v>
      </c>
      <c r="M142" s="601">
        <v>-1.91</v>
      </c>
      <c r="N142" s="20">
        <v>462358195</v>
      </c>
    </row>
    <row r="143" spans="1:14">
      <c r="A143" s="599">
        <v>45786</v>
      </c>
      <c r="B143" s="604">
        <v>919.26</v>
      </c>
      <c r="C143" s="602">
        <v>42362093</v>
      </c>
      <c r="D143" s="602">
        <v>2170</v>
      </c>
      <c r="E143" s="602">
        <v>2170</v>
      </c>
      <c r="F143" s="603" t="s">
        <v>615</v>
      </c>
      <c r="G143" s="603">
        <v>55.33</v>
      </c>
      <c r="H143" s="603">
        <v>-1.89</v>
      </c>
      <c r="I143" s="603">
        <v>1.79</v>
      </c>
      <c r="J143" s="603"/>
      <c r="K143" s="603"/>
      <c r="L143" s="602">
        <v>1064</v>
      </c>
      <c r="M143" s="601">
        <v>-1.81</v>
      </c>
      <c r="N143" s="20">
        <v>116189100</v>
      </c>
    </row>
    <row r="144" spans="1:14">
      <c r="A144" s="599">
        <v>45785</v>
      </c>
      <c r="B144" s="604">
        <v>934.08</v>
      </c>
      <c r="C144" s="602">
        <v>42362093</v>
      </c>
      <c r="D144" s="602">
        <v>2205</v>
      </c>
      <c r="E144" s="602">
        <v>2205</v>
      </c>
      <c r="F144" s="603" t="s">
        <v>615</v>
      </c>
      <c r="G144" s="603">
        <v>55.33</v>
      </c>
      <c r="H144" s="603">
        <v>-1.92</v>
      </c>
      <c r="I144" s="603">
        <v>1.82</v>
      </c>
      <c r="J144" s="603"/>
      <c r="K144" s="603"/>
      <c r="L144" s="602">
        <v>1064</v>
      </c>
      <c r="M144" s="601">
        <v>-1.84</v>
      </c>
      <c r="N144" s="20">
        <v>103483075</v>
      </c>
    </row>
    <row r="145" spans="1:14">
      <c r="A145" s="599">
        <v>45784</v>
      </c>
      <c r="B145" s="604">
        <v>925.61</v>
      </c>
      <c r="C145" s="602">
        <v>42362093</v>
      </c>
      <c r="D145" s="602">
        <v>2185</v>
      </c>
      <c r="E145" s="602">
        <v>2185</v>
      </c>
      <c r="F145" s="603" t="s">
        <v>615</v>
      </c>
      <c r="G145" s="603">
        <v>55.33</v>
      </c>
      <c r="H145" s="603">
        <v>-1.91</v>
      </c>
      <c r="I145" s="603">
        <v>1.8</v>
      </c>
      <c r="J145" s="603"/>
      <c r="K145" s="603"/>
      <c r="L145" s="602">
        <v>1064</v>
      </c>
      <c r="M145" s="601">
        <v>-1.83</v>
      </c>
      <c r="N145" s="20">
        <v>114902487</v>
      </c>
    </row>
    <row r="146" spans="1:14">
      <c r="A146" s="599">
        <v>45783</v>
      </c>
      <c r="B146" s="604">
        <v>908.67</v>
      </c>
      <c r="C146" s="602">
        <v>42362093</v>
      </c>
      <c r="D146" s="602">
        <v>2145</v>
      </c>
      <c r="E146" s="602">
        <v>2145</v>
      </c>
      <c r="F146" s="603" t="s">
        <v>615</v>
      </c>
      <c r="G146" s="603">
        <v>55.33</v>
      </c>
      <c r="H146" s="603">
        <v>-1.87</v>
      </c>
      <c r="I146" s="603">
        <v>1.77</v>
      </c>
      <c r="J146" s="603"/>
      <c r="K146" s="603"/>
      <c r="L146" s="602">
        <v>1064</v>
      </c>
      <c r="M146" s="601">
        <v>-1.79</v>
      </c>
      <c r="N146" s="20">
        <v>145809925</v>
      </c>
    </row>
    <row r="147" spans="1:14">
      <c r="A147" s="599">
        <v>45782</v>
      </c>
      <c r="B147" s="604">
        <v>908.67</v>
      </c>
      <c r="C147" s="602">
        <v>42362093</v>
      </c>
      <c r="D147" s="602">
        <v>2145</v>
      </c>
      <c r="E147" s="602">
        <v>2145</v>
      </c>
      <c r="F147" s="603" t="s">
        <v>615</v>
      </c>
      <c r="G147" s="603">
        <v>55.33</v>
      </c>
      <c r="H147" s="603">
        <v>-1.87</v>
      </c>
      <c r="I147" s="603">
        <v>1.77</v>
      </c>
      <c r="J147" s="603"/>
      <c r="K147" s="603"/>
      <c r="L147" s="602">
        <v>1064</v>
      </c>
      <c r="M147" s="601">
        <v>-1.79</v>
      </c>
      <c r="N147" s="20">
        <v>145809925</v>
      </c>
    </row>
    <row r="148" spans="1:14">
      <c r="A148" s="599">
        <v>45779</v>
      </c>
      <c r="B148" s="604">
        <v>908.67</v>
      </c>
      <c r="C148" s="602">
        <v>42362093</v>
      </c>
      <c r="D148" s="602">
        <v>2145</v>
      </c>
      <c r="E148" s="602">
        <v>2145</v>
      </c>
      <c r="F148" s="603" t="s">
        <v>615</v>
      </c>
      <c r="G148" s="603">
        <v>55.33</v>
      </c>
      <c r="H148" s="603">
        <v>-1.87</v>
      </c>
      <c r="I148" s="603">
        <v>1.77</v>
      </c>
      <c r="J148" s="603"/>
      <c r="K148" s="603"/>
      <c r="L148" s="602">
        <v>1064</v>
      </c>
      <c r="M148" s="601">
        <v>-1.79</v>
      </c>
      <c r="N148" s="20">
        <v>145809925</v>
      </c>
    </row>
    <row r="149" spans="1:14">
      <c r="A149" s="599">
        <v>45778</v>
      </c>
      <c r="B149" s="604">
        <v>906.55</v>
      </c>
      <c r="C149" s="602">
        <v>42362093</v>
      </c>
      <c r="D149" s="602">
        <v>2140</v>
      </c>
      <c r="E149" s="602">
        <v>2140</v>
      </c>
      <c r="F149" s="603" t="s">
        <v>615</v>
      </c>
      <c r="G149" s="603">
        <v>55.33</v>
      </c>
      <c r="H149" s="603">
        <v>-1.87</v>
      </c>
      <c r="I149" s="603">
        <v>1.77</v>
      </c>
      <c r="J149" s="603"/>
      <c r="K149" s="603"/>
      <c r="L149" s="602">
        <v>1064</v>
      </c>
      <c r="M149" s="601">
        <v>-1.79</v>
      </c>
      <c r="N149" s="20">
        <v>276124379</v>
      </c>
    </row>
    <row r="150" spans="1:14">
      <c r="A150" s="599">
        <v>45777</v>
      </c>
      <c r="B150" s="604">
        <v>906.55</v>
      </c>
      <c r="C150" s="602">
        <v>42362093</v>
      </c>
      <c r="D150" s="602">
        <v>2140</v>
      </c>
      <c r="E150" s="602">
        <v>2140</v>
      </c>
      <c r="F150" s="603" t="s">
        <v>615</v>
      </c>
      <c r="G150" s="603">
        <v>55.33</v>
      </c>
      <c r="H150" s="603">
        <v>-1.87</v>
      </c>
      <c r="I150" s="603">
        <v>1.77</v>
      </c>
      <c r="J150" s="603"/>
      <c r="K150" s="603"/>
      <c r="L150" s="602">
        <v>1064</v>
      </c>
      <c r="M150" s="601">
        <v>-1.79</v>
      </c>
      <c r="N150" s="20">
        <v>276124379</v>
      </c>
    </row>
    <row r="151" spans="1:14">
      <c r="A151" s="599">
        <v>45776</v>
      </c>
      <c r="B151" s="604">
        <v>951.03</v>
      </c>
      <c r="C151" s="602">
        <v>42362093</v>
      </c>
      <c r="D151" s="602">
        <v>2245</v>
      </c>
      <c r="E151" s="602">
        <v>2245</v>
      </c>
      <c r="F151" s="603" t="s">
        <v>615</v>
      </c>
      <c r="G151" s="603">
        <v>55.33</v>
      </c>
      <c r="H151" s="603">
        <v>-1.96</v>
      </c>
      <c r="I151" s="603">
        <v>1.85</v>
      </c>
      <c r="J151" s="603"/>
      <c r="K151" s="603"/>
      <c r="L151" s="602">
        <v>1064</v>
      </c>
      <c r="M151" s="601">
        <v>-1.88</v>
      </c>
      <c r="N151" s="20">
        <v>252835424</v>
      </c>
    </row>
    <row r="152" spans="1:14">
      <c r="A152" s="599">
        <v>45775</v>
      </c>
      <c r="B152" s="604">
        <v>948.91</v>
      </c>
      <c r="C152" s="602">
        <v>42362093</v>
      </c>
      <c r="D152" s="602">
        <v>2240</v>
      </c>
      <c r="E152" s="602">
        <v>2240</v>
      </c>
      <c r="F152" s="603" t="s">
        <v>615</v>
      </c>
      <c r="G152" s="603">
        <v>55.33</v>
      </c>
      <c r="H152" s="603">
        <v>-1.95</v>
      </c>
      <c r="I152" s="603">
        <v>1.85</v>
      </c>
      <c r="J152" s="603"/>
      <c r="K152" s="603"/>
      <c r="L152" s="602">
        <v>1064</v>
      </c>
      <c r="M152" s="601">
        <v>-1.87</v>
      </c>
      <c r="N152" s="20">
        <v>204075540</v>
      </c>
    </row>
    <row r="153" spans="1:14">
      <c r="A153" s="599">
        <v>45772</v>
      </c>
      <c r="B153" s="604">
        <v>976.45</v>
      </c>
      <c r="C153" s="602">
        <v>42362093</v>
      </c>
      <c r="D153" s="602">
        <v>2305</v>
      </c>
      <c r="E153" s="602">
        <v>2305</v>
      </c>
      <c r="F153" s="603" t="s">
        <v>615</v>
      </c>
      <c r="G153" s="603">
        <v>55.33</v>
      </c>
      <c r="H153" s="603">
        <v>-2.0099999999999998</v>
      </c>
      <c r="I153" s="603">
        <v>1.9</v>
      </c>
      <c r="J153" s="603"/>
      <c r="K153" s="603"/>
      <c r="L153" s="602">
        <v>1064</v>
      </c>
      <c r="M153" s="601">
        <v>-1.93</v>
      </c>
      <c r="N153" s="20">
        <v>185593465</v>
      </c>
    </row>
    <row r="154" spans="1:14">
      <c r="A154" s="599">
        <v>45771</v>
      </c>
      <c r="B154" s="604">
        <v>959.5</v>
      </c>
      <c r="C154" s="602">
        <v>42362093</v>
      </c>
      <c r="D154" s="602">
        <v>2265</v>
      </c>
      <c r="E154" s="602">
        <v>2265</v>
      </c>
      <c r="F154" s="603" t="s">
        <v>615</v>
      </c>
      <c r="G154" s="603">
        <v>55.33</v>
      </c>
      <c r="H154" s="603">
        <v>-1.98</v>
      </c>
      <c r="I154" s="603">
        <v>1.87</v>
      </c>
      <c r="J154" s="603"/>
      <c r="K154" s="603"/>
      <c r="L154" s="602">
        <v>1064</v>
      </c>
      <c r="M154" s="601">
        <v>-1.89</v>
      </c>
      <c r="N154" s="20">
        <v>209862455</v>
      </c>
    </row>
    <row r="155" spans="1:14">
      <c r="A155" s="599">
        <v>45770</v>
      </c>
      <c r="B155" s="604">
        <v>967.97</v>
      </c>
      <c r="C155" s="602">
        <v>42362093</v>
      </c>
      <c r="D155" s="602">
        <v>2285</v>
      </c>
      <c r="E155" s="602">
        <v>2285</v>
      </c>
      <c r="F155" s="603" t="s">
        <v>615</v>
      </c>
      <c r="G155" s="603">
        <v>55.33</v>
      </c>
      <c r="H155" s="603">
        <v>-1.99</v>
      </c>
      <c r="I155" s="603">
        <v>1.89</v>
      </c>
      <c r="J155" s="603"/>
      <c r="K155" s="603"/>
      <c r="L155" s="602">
        <v>1064</v>
      </c>
      <c r="M155" s="601">
        <v>-1.91</v>
      </c>
      <c r="N155" s="20">
        <v>224102795</v>
      </c>
    </row>
    <row r="156" spans="1:14">
      <c r="A156" s="599">
        <v>45769</v>
      </c>
      <c r="B156" s="604">
        <v>940.44</v>
      </c>
      <c r="C156" s="602">
        <v>42362093</v>
      </c>
      <c r="D156" s="602">
        <v>2220</v>
      </c>
      <c r="E156" s="602">
        <v>2220</v>
      </c>
      <c r="F156" s="603" t="s">
        <v>615</v>
      </c>
      <c r="G156" s="603">
        <v>55.33</v>
      </c>
      <c r="H156" s="603">
        <v>-1.94</v>
      </c>
      <c r="I156" s="603">
        <v>1.83</v>
      </c>
      <c r="J156" s="603"/>
      <c r="K156" s="603"/>
      <c r="L156" s="602">
        <v>1064</v>
      </c>
      <c r="M156" s="601">
        <v>-1.85</v>
      </c>
      <c r="N156" s="20">
        <v>181259616</v>
      </c>
    </row>
    <row r="157" spans="1:14">
      <c r="A157" s="599">
        <v>45768</v>
      </c>
      <c r="B157" s="604">
        <v>959.5</v>
      </c>
      <c r="C157" s="602">
        <v>42362093</v>
      </c>
      <c r="D157" s="602">
        <v>2265</v>
      </c>
      <c r="E157" s="602">
        <v>2265</v>
      </c>
      <c r="F157" s="603" t="s">
        <v>615</v>
      </c>
      <c r="G157" s="603">
        <v>55.33</v>
      </c>
      <c r="H157" s="603">
        <v>-1.98</v>
      </c>
      <c r="I157" s="603">
        <v>1.87</v>
      </c>
      <c r="J157" s="603"/>
      <c r="K157" s="603"/>
      <c r="L157" s="602">
        <v>1064</v>
      </c>
      <c r="M157" s="601">
        <v>-1.89</v>
      </c>
      <c r="N157" s="20">
        <v>157327660</v>
      </c>
    </row>
    <row r="158" spans="1:14">
      <c r="A158" s="599">
        <v>45765</v>
      </c>
      <c r="B158" s="604">
        <v>970.09</v>
      </c>
      <c r="C158" s="602">
        <v>42362093</v>
      </c>
      <c r="D158" s="602">
        <v>2290</v>
      </c>
      <c r="E158" s="602">
        <v>2290</v>
      </c>
      <c r="F158" s="603" t="s">
        <v>615</v>
      </c>
      <c r="G158" s="603">
        <v>55.33</v>
      </c>
      <c r="H158" s="603">
        <v>-2</v>
      </c>
      <c r="I158" s="603">
        <v>1.89</v>
      </c>
      <c r="J158" s="603"/>
      <c r="K158" s="603"/>
      <c r="L158" s="602">
        <v>1064</v>
      </c>
      <c r="M158" s="601">
        <v>-1.91</v>
      </c>
      <c r="N158" s="20">
        <v>149313286</v>
      </c>
    </row>
    <row r="159" spans="1:14">
      <c r="A159" s="599">
        <v>45764</v>
      </c>
      <c r="B159" s="604">
        <v>972.21</v>
      </c>
      <c r="C159" s="602">
        <v>42362093</v>
      </c>
      <c r="D159" s="602">
        <v>2295</v>
      </c>
      <c r="E159" s="602">
        <v>2295</v>
      </c>
      <c r="F159" s="603" t="s">
        <v>615</v>
      </c>
      <c r="G159" s="603">
        <v>55.33</v>
      </c>
      <c r="H159" s="603">
        <v>-2</v>
      </c>
      <c r="I159" s="603">
        <v>1.89</v>
      </c>
      <c r="J159" s="603"/>
      <c r="K159" s="603"/>
      <c r="L159" s="602">
        <v>1064</v>
      </c>
      <c r="M159" s="601">
        <v>-1.92</v>
      </c>
      <c r="N159" s="20">
        <v>159255095</v>
      </c>
    </row>
    <row r="160" spans="1:14">
      <c r="A160" s="599">
        <v>45763</v>
      </c>
      <c r="B160" s="604">
        <v>951.03</v>
      </c>
      <c r="C160" s="602">
        <v>42362093</v>
      </c>
      <c r="D160" s="602">
        <v>2245</v>
      </c>
      <c r="E160" s="602">
        <v>2245</v>
      </c>
      <c r="F160" s="603" t="s">
        <v>615</v>
      </c>
      <c r="G160" s="603">
        <v>55.33</v>
      </c>
      <c r="H160" s="603">
        <v>-1.96</v>
      </c>
      <c r="I160" s="603">
        <v>1.85</v>
      </c>
      <c r="J160" s="603"/>
      <c r="K160" s="603"/>
      <c r="L160" s="602">
        <v>1064</v>
      </c>
      <c r="M160" s="601">
        <v>-1.88</v>
      </c>
      <c r="N160" s="20">
        <v>199425360</v>
      </c>
    </row>
    <row r="161" spans="1:14">
      <c r="A161" s="599">
        <v>45762</v>
      </c>
      <c r="B161" s="604">
        <v>991.27</v>
      </c>
      <c r="C161" s="602">
        <v>42362093</v>
      </c>
      <c r="D161" s="602">
        <v>2340</v>
      </c>
      <c r="E161" s="602">
        <v>2340</v>
      </c>
      <c r="F161" s="603" t="s">
        <v>615</v>
      </c>
      <c r="G161" s="603">
        <v>55.33</v>
      </c>
      <c r="H161" s="603">
        <v>-2.04</v>
      </c>
      <c r="I161" s="603">
        <v>1.93</v>
      </c>
      <c r="J161" s="603"/>
      <c r="K161" s="603"/>
      <c r="L161" s="602">
        <v>1064</v>
      </c>
      <c r="M161" s="601">
        <v>-1.95</v>
      </c>
      <c r="N161" s="20">
        <v>283094400</v>
      </c>
    </row>
    <row r="162" spans="1:14">
      <c r="A162" s="599">
        <v>45761</v>
      </c>
      <c r="B162" s="604">
        <v>987.04</v>
      </c>
      <c r="C162" s="602">
        <v>42362093</v>
      </c>
      <c r="D162" s="602">
        <v>2330</v>
      </c>
      <c r="E162" s="602">
        <v>2330</v>
      </c>
      <c r="F162" s="603" t="s">
        <v>615</v>
      </c>
      <c r="G162" s="603">
        <v>55.33</v>
      </c>
      <c r="H162" s="603">
        <v>-2.0299999999999998</v>
      </c>
      <c r="I162" s="603">
        <v>1.92</v>
      </c>
      <c r="J162" s="603"/>
      <c r="K162" s="603"/>
      <c r="L162" s="602">
        <v>1064</v>
      </c>
      <c r="M162" s="601">
        <v>-1.95</v>
      </c>
      <c r="N162" s="20">
        <v>268681775</v>
      </c>
    </row>
    <row r="163" spans="1:14">
      <c r="A163" s="599">
        <v>45758</v>
      </c>
      <c r="B163" s="604">
        <v>974.33</v>
      </c>
      <c r="C163" s="602">
        <v>42362093</v>
      </c>
      <c r="D163" s="602">
        <v>2300</v>
      </c>
      <c r="E163" s="602">
        <v>2300</v>
      </c>
      <c r="F163" s="603" t="s">
        <v>615</v>
      </c>
      <c r="G163" s="603">
        <v>55.33</v>
      </c>
      <c r="H163" s="603">
        <v>-2.0099999999999998</v>
      </c>
      <c r="I163" s="603">
        <v>1.9</v>
      </c>
      <c r="J163" s="603"/>
      <c r="K163" s="603"/>
      <c r="L163" s="602">
        <v>1064</v>
      </c>
      <c r="M163" s="601">
        <v>-1.92</v>
      </c>
      <c r="N163" s="20">
        <v>176587104</v>
      </c>
    </row>
    <row r="164" spans="1:14">
      <c r="A164" s="599">
        <v>45757</v>
      </c>
      <c r="B164" s="604">
        <v>946.79</v>
      </c>
      <c r="C164" s="602">
        <v>42362093</v>
      </c>
      <c r="D164" s="602">
        <v>2235</v>
      </c>
      <c r="E164" s="602">
        <v>2235</v>
      </c>
      <c r="F164" s="603" t="s">
        <v>615</v>
      </c>
      <c r="G164" s="603">
        <v>55.33</v>
      </c>
      <c r="H164" s="603">
        <v>-1.95</v>
      </c>
      <c r="I164" s="603">
        <v>1.85</v>
      </c>
      <c r="J164" s="603"/>
      <c r="K164" s="603"/>
      <c r="L164" s="602">
        <v>1064</v>
      </c>
      <c r="M164" s="601">
        <v>-1.87</v>
      </c>
      <c r="N164" s="20">
        <v>318452200</v>
      </c>
    </row>
    <row r="165" spans="1:14">
      <c r="A165" s="599">
        <v>45756</v>
      </c>
      <c r="B165" s="604">
        <v>900.19</v>
      </c>
      <c r="C165" s="602">
        <v>42362093</v>
      </c>
      <c r="D165" s="602">
        <v>2125</v>
      </c>
      <c r="E165" s="602">
        <v>2125</v>
      </c>
      <c r="F165" s="603" t="s">
        <v>615</v>
      </c>
      <c r="G165" s="603">
        <v>55.33</v>
      </c>
      <c r="H165" s="603">
        <v>-1.85</v>
      </c>
      <c r="I165" s="603">
        <v>1.75</v>
      </c>
      <c r="J165" s="603"/>
      <c r="K165" s="603"/>
      <c r="L165" s="602">
        <v>1064</v>
      </c>
      <c r="M165" s="601">
        <v>-1.77</v>
      </c>
      <c r="N165" s="20">
        <v>213866550</v>
      </c>
    </row>
    <row r="166" spans="1:14">
      <c r="A166" s="599">
        <v>45755</v>
      </c>
      <c r="B166" s="604">
        <v>934.08</v>
      </c>
      <c r="C166" s="602">
        <v>42362093</v>
      </c>
      <c r="D166" s="602">
        <v>2205</v>
      </c>
      <c r="E166" s="602">
        <v>2205</v>
      </c>
      <c r="F166" s="603" t="s">
        <v>615</v>
      </c>
      <c r="G166" s="603">
        <v>55.33</v>
      </c>
      <c r="H166" s="603">
        <v>-1.92</v>
      </c>
      <c r="I166" s="603">
        <v>1.82</v>
      </c>
      <c r="J166" s="603"/>
      <c r="K166" s="603"/>
      <c r="L166" s="602">
        <v>1064</v>
      </c>
      <c r="M166" s="601">
        <v>-1.84</v>
      </c>
      <c r="N166" s="20">
        <v>1060207503</v>
      </c>
    </row>
    <row r="167" spans="1:14">
      <c r="A167" s="599">
        <v>45754</v>
      </c>
      <c r="B167" s="604">
        <v>847.24</v>
      </c>
      <c r="C167" s="602">
        <v>42362093</v>
      </c>
      <c r="D167" s="602">
        <v>2000</v>
      </c>
      <c r="E167" s="602">
        <v>2000</v>
      </c>
      <c r="F167" s="603" t="s">
        <v>615</v>
      </c>
      <c r="G167" s="603">
        <v>55.33</v>
      </c>
      <c r="H167" s="603">
        <v>-1.74</v>
      </c>
      <c r="I167" s="603">
        <v>1.65</v>
      </c>
      <c r="J167" s="603"/>
      <c r="K167" s="603"/>
      <c r="L167" s="602">
        <v>1064</v>
      </c>
      <c r="M167" s="601">
        <v>-1.67</v>
      </c>
      <c r="N167" s="20">
        <v>496965131</v>
      </c>
    </row>
    <row r="168" spans="1:14">
      <c r="A168" s="599">
        <v>45751</v>
      </c>
      <c r="B168" s="604">
        <v>991.27</v>
      </c>
      <c r="C168" s="602">
        <v>42362093</v>
      </c>
      <c r="D168" s="602">
        <v>2340</v>
      </c>
      <c r="E168" s="602">
        <v>2340</v>
      </c>
      <c r="F168" s="603" t="s">
        <v>615</v>
      </c>
      <c r="G168" s="603">
        <v>55.33</v>
      </c>
      <c r="H168" s="603">
        <v>-2.04</v>
      </c>
      <c r="I168" s="603">
        <v>1.93</v>
      </c>
      <c r="J168" s="603"/>
      <c r="K168" s="603"/>
      <c r="L168" s="602">
        <v>1064</v>
      </c>
      <c r="M168" s="601">
        <v>-1.95</v>
      </c>
      <c r="N168" s="20">
        <v>371229397</v>
      </c>
    </row>
    <row r="169" spans="1:14">
      <c r="A169" s="599">
        <v>45750</v>
      </c>
      <c r="B169" s="604">
        <v>1006.1</v>
      </c>
      <c r="C169" s="602">
        <v>42362093</v>
      </c>
      <c r="D169" s="602">
        <v>2375</v>
      </c>
      <c r="E169" s="602">
        <v>2375</v>
      </c>
      <c r="F169" s="603" t="s">
        <v>615</v>
      </c>
      <c r="G169" s="603">
        <v>55.33</v>
      </c>
      <c r="H169" s="603">
        <v>-2.0699999999999998</v>
      </c>
      <c r="I169" s="603">
        <v>1.96</v>
      </c>
      <c r="J169" s="603"/>
      <c r="K169" s="603"/>
      <c r="L169" s="602">
        <v>1064</v>
      </c>
      <c r="M169" s="601">
        <v>-1.98</v>
      </c>
      <c r="N169" s="20">
        <v>243817700</v>
      </c>
    </row>
    <row r="170" spans="1:14">
      <c r="A170" s="599">
        <v>45749</v>
      </c>
      <c r="B170" s="604">
        <v>995.51</v>
      </c>
      <c r="C170" s="602">
        <v>42362093</v>
      </c>
      <c r="D170" s="602">
        <v>2350</v>
      </c>
      <c r="E170" s="602">
        <v>2350</v>
      </c>
      <c r="F170" s="603" t="s">
        <v>615</v>
      </c>
      <c r="G170" s="603">
        <v>55.33</v>
      </c>
      <c r="H170" s="603">
        <v>-2.0499999999999998</v>
      </c>
      <c r="I170" s="603">
        <v>1.94</v>
      </c>
      <c r="J170" s="603"/>
      <c r="K170" s="603"/>
      <c r="L170" s="602">
        <v>1064</v>
      </c>
      <c r="M170" s="601">
        <v>-1.96</v>
      </c>
      <c r="N170" s="20">
        <v>247243465</v>
      </c>
    </row>
    <row r="171" spans="1:14">
      <c r="A171" s="599">
        <v>45748</v>
      </c>
      <c r="B171" s="604">
        <v>1031.52</v>
      </c>
      <c r="C171" s="602">
        <v>42362093</v>
      </c>
      <c r="D171" s="602">
        <v>2435</v>
      </c>
      <c r="E171" s="602">
        <v>2435</v>
      </c>
      <c r="F171" s="603" t="s">
        <v>615</v>
      </c>
      <c r="G171" s="603">
        <v>55.33</v>
      </c>
      <c r="H171" s="603">
        <v>-2.12</v>
      </c>
      <c r="I171" s="603">
        <v>2.0099999999999998</v>
      </c>
      <c r="J171" s="603"/>
      <c r="K171" s="603"/>
      <c r="L171" s="602">
        <v>1064</v>
      </c>
      <c r="M171" s="601">
        <v>-2.0299999999999998</v>
      </c>
      <c r="N171" s="20">
        <v>234764620</v>
      </c>
    </row>
    <row r="172" spans="1:14">
      <c r="A172" s="599">
        <v>45747</v>
      </c>
      <c r="B172" s="604">
        <v>987.04</v>
      </c>
      <c r="C172" s="602">
        <v>42362093</v>
      </c>
      <c r="D172" s="602">
        <v>2330</v>
      </c>
      <c r="E172" s="602">
        <v>2330</v>
      </c>
      <c r="F172" s="603" t="s">
        <v>615</v>
      </c>
      <c r="G172" s="603">
        <v>55.33</v>
      </c>
      <c r="H172" s="603">
        <v>-1.95</v>
      </c>
      <c r="I172" s="603">
        <v>1.79</v>
      </c>
      <c r="J172" s="603"/>
      <c r="K172" s="603"/>
      <c r="L172" s="602">
        <v>1064</v>
      </c>
      <c r="M172" s="601">
        <v>-1.95</v>
      </c>
      <c r="N172" s="20">
        <v>378069650</v>
      </c>
    </row>
    <row r="173" spans="1:14">
      <c r="A173" s="599">
        <v>45744</v>
      </c>
      <c r="B173" s="604">
        <v>1059.05</v>
      </c>
      <c r="C173" s="602">
        <v>42362093</v>
      </c>
      <c r="D173" s="602">
        <v>2500</v>
      </c>
      <c r="E173" s="602">
        <v>2500</v>
      </c>
      <c r="F173" s="603" t="s">
        <v>615</v>
      </c>
      <c r="G173" s="603">
        <v>55.33</v>
      </c>
      <c r="H173" s="603">
        <v>-2.09</v>
      </c>
      <c r="I173" s="603">
        <v>1.92</v>
      </c>
      <c r="J173" s="603"/>
      <c r="K173" s="603"/>
      <c r="L173" s="602">
        <v>1064</v>
      </c>
      <c r="M173" s="601">
        <v>-2.09</v>
      </c>
      <c r="N173" s="20">
        <v>344152315</v>
      </c>
    </row>
    <row r="174" spans="1:14">
      <c r="A174" s="599">
        <v>45743</v>
      </c>
      <c r="B174" s="604">
        <v>1090.82</v>
      </c>
      <c r="C174" s="602">
        <v>42362093</v>
      </c>
      <c r="D174" s="602">
        <v>2575</v>
      </c>
      <c r="E174" s="602">
        <v>2575</v>
      </c>
      <c r="F174" s="603" t="s">
        <v>615</v>
      </c>
      <c r="G174" s="603">
        <v>55.33</v>
      </c>
      <c r="H174" s="603">
        <v>-2.15</v>
      </c>
      <c r="I174" s="603">
        <v>1.97</v>
      </c>
      <c r="J174" s="603"/>
      <c r="K174" s="603"/>
      <c r="L174" s="602">
        <v>1064</v>
      </c>
      <c r="M174" s="601">
        <v>-2.15</v>
      </c>
      <c r="N174" s="20">
        <v>185577425</v>
      </c>
    </row>
    <row r="175" spans="1:14">
      <c r="A175" s="599">
        <v>45742</v>
      </c>
      <c r="B175" s="604">
        <v>1120.48</v>
      </c>
      <c r="C175" s="602">
        <v>42362093</v>
      </c>
      <c r="D175" s="602">
        <v>2645</v>
      </c>
      <c r="E175" s="602">
        <v>2645</v>
      </c>
      <c r="F175" s="603" t="s">
        <v>615</v>
      </c>
      <c r="G175" s="603">
        <v>55.33</v>
      </c>
      <c r="H175" s="603">
        <v>-2.21</v>
      </c>
      <c r="I175" s="603">
        <v>2.0299999999999998</v>
      </c>
      <c r="J175" s="603"/>
      <c r="K175" s="603"/>
      <c r="L175" s="602">
        <v>1064</v>
      </c>
      <c r="M175" s="601">
        <v>-2.21</v>
      </c>
      <c r="N175" s="20">
        <v>217072390</v>
      </c>
    </row>
    <row r="176" spans="1:14">
      <c r="A176" s="599">
        <v>45741</v>
      </c>
      <c r="B176" s="604">
        <v>1118.3599999999999</v>
      </c>
      <c r="C176" s="602">
        <v>42362093</v>
      </c>
      <c r="D176" s="602">
        <v>2640</v>
      </c>
      <c r="E176" s="602">
        <v>2640</v>
      </c>
      <c r="F176" s="603" t="s">
        <v>615</v>
      </c>
      <c r="G176" s="603">
        <v>55.33</v>
      </c>
      <c r="H176" s="603">
        <v>-2.21</v>
      </c>
      <c r="I176" s="603">
        <v>2.02</v>
      </c>
      <c r="J176" s="603"/>
      <c r="K176" s="603"/>
      <c r="L176" s="602">
        <v>1064</v>
      </c>
      <c r="M176" s="601">
        <v>-2.21</v>
      </c>
      <c r="N176" s="20">
        <v>483446878</v>
      </c>
    </row>
    <row r="177" spans="1:14">
      <c r="A177" s="599">
        <v>45740</v>
      </c>
      <c r="B177" s="604">
        <v>1152.25</v>
      </c>
      <c r="C177" s="602">
        <v>42362093</v>
      </c>
      <c r="D177" s="602">
        <v>2720</v>
      </c>
      <c r="E177" s="602">
        <v>2720</v>
      </c>
      <c r="F177" s="603" t="s">
        <v>615</v>
      </c>
      <c r="G177" s="603">
        <v>55.33</v>
      </c>
      <c r="H177" s="603">
        <v>-2.27</v>
      </c>
      <c r="I177" s="603">
        <v>2.09</v>
      </c>
      <c r="J177" s="604"/>
      <c r="K177" s="603"/>
      <c r="L177" s="602">
        <v>1064</v>
      </c>
      <c r="M177" s="601">
        <v>-2.27</v>
      </c>
      <c r="N177" s="20">
        <v>405651537</v>
      </c>
    </row>
    <row r="178" spans="1:14">
      <c r="A178" s="599">
        <v>45737</v>
      </c>
      <c r="B178" s="604">
        <v>1154.3699999999999</v>
      </c>
      <c r="C178" s="602">
        <v>42362093</v>
      </c>
      <c r="D178" s="602">
        <v>2725</v>
      </c>
      <c r="E178" s="602">
        <v>2725</v>
      </c>
      <c r="F178" s="603" t="s">
        <v>615</v>
      </c>
      <c r="G178" s="603">
        <v>55.33</v>
      </c>
      <c r="H178" s="603">
        <v>-2.2799999999999998</v>
      </c>
      <c r="I178" s="603">
        <v>2.09</v>
      </c>
      <c r="J178" s="604"/>
      <c r="K178" s="603"/>
      <c r="L178" s="602">
        <v>1064</v>
      </c>
      <c r="M178" s="601">
        <v>-2.2799999999999998</v>
      </c>
      <c r="N178" s="20">
        <v>1595290334</v>
      </c>
    </row>
    <row r="179" spans="1:14">
      <c r="A179" s="599">
        <v>45736</v>
      </c>
      <c r="B179" s="604">
        <v>1112</v>
      </c>
      <c r="C179" s="602">
        <v>42362093</v>
      </c>
      <c r="D179" s="602">
        <v>2625</v>
      </c>
      <c r="E179" s="602">
        <v>2625</v>
      </c>
      <c r="F179" s="603" t="s">
        <v>615</v>
      </c>
      <c r="G179" s="603">
        <v>55.33</v>
      </c>
      <c r="H179" s="603">
        <v>-2.19</v>
      </c>
      <c r="I179" s="603">
        <v>2.0099999999999998</v>
      </c>
      <c r="J179" s="604"/>
      <c r="K179" s="603"/>
      <c r="L179" s="602">
        <v>1064</v>
      </c>
      <c r="M179" s="601">
        <v>-2.19</v>
      </c>
      <c r="N179" s="20">
        <v>294673857</v>
      </c>
    </row>
    <row r="180" spans="1:14">
      <c r="A180" s="599">
        <v>45735</v>
      </c>
      <c r="B180" s="604">
        <v>1135.3</v>
      </c>
      <c r="C180" s="602">
        <v>42362093</v>
      </c>
      <c r="D180" s="602">
        <v>2680</v>
      </c>
      <c r="E180" s="602">
        <v>2680</v>
      </c>
      <c r="F180" s="603" t="s">
        <v>615</v>
      </c>
      <c r="G180" s="603">
        <v>55.33</v>
      </c>
      <c r="H180" s="603">
        <v>-2.2400000000000002</v>
      </c>
      <c r="I180" s="603">
        <v>2.06</v>
      </c>
      <c r="J180" s="604"/>
      <c r="K180" s="603"/>
      <c r="L180" s="602">
        <v>1064</v>
      </c>
      <c r="M180" s="601">
        <v>-2.2400000000000002</v>
      </c>
      <c r="N180" s="20">
        <v>564245278</v>
      </c>
    </row>
    <row r="181" spans="1:14">
      <c r="A181" s="599">
        <v>45734</v>
      </c>
      <c r="B181" s="604">
        <v>1135.3</v>
      </c>
      <c r="C181" s="602">
        <v>42362093</v>
      </c>
      <c r="D181" s="602">
        <v>2680</v>
      </c>
      <c r="E181" s="602">
        <v>2680</v>
      </c>
      <c r="F181" s="603" t="s">
        <v>615</v>
      </c>
      <c r="G181" s="603">
        <v>55.33</v>
      </c>
      <c r="H181" s="603">
        <v>-2.2400000000000002</v>
      </c>
      <c r="I181" s="603">
        <v>2.06</v>
      </c>
      <c r="J181" s="604"/>
      <c r="K181" s="603"/>
      <c r="L181" s="602">
        <v>1064</v>
      </c>
      <c r="M181" s="601">
        <v>-2.2400000000000002</v>
      </c>
      <c r="N181" s="20">
        <v>336535439</v>
      </c>
    </row>
    <row r="182" spans="1:14">
      <c r="A182" s="599">
        <v>45733</v>
      </c>
      <c r="B182" s="604">
        <v>1152.25</v>
      </c>
      <c r="C182" s="602">
        <v>42362093</v>
      </c>
      <c r="D182" s="602">
        <v>2720</v>
      </c>
      <c r="E182" s="602">
        <v>2720</v>
      </c>
      <c r="F182" s="603" t="s">
        <v>615</v>
      </c>
      <c r="G182" s="603">
        <v>55.33</v>
      </c>
      <c r="H182" s="603">
        <v>-2.27</v>
      </c>
      <c r="I182" s="603">
        <v>2.09</v>
      </c>
      <c r="J182" s="603"/>
      <c r="K182" s="603"/>
      <c r="L182" s="602">
        <v>1064</v>
      </c>
      <c r="M182" s="601">
        <v>-2.27</v>
      </c>
      <c r="N182" s="20">
        <v>2565837280</v>
      </c>
    </row>
    <row r="183" spans="1:14">
      <c r="A183" s="599">
        <v>45730</v>
      </c>
      <c r="B183" s="604">
        <v>1086.5899999999999</v>
      </c>
      <c r="C183" s="602">
        <v>42362093</v>
      </c>
      <c r="D183" s="602">
        <v>2565</v>
      </c>
      <c r="E183" s="602">
        <v>2565</v>
      </c>
      <c r="F183" s="603" t="s">
        <v>615</v>
      </c>
      <c r="G183" s="603">
        <v>55.33</v>
      </c>
      <c r="H183" s="603">
        <v>-2.14</v>
      </c>
      <c r="I183" s="603">
        <v>1.97</v>
      </c>
      <c r="J183" s="604"/>
      <c r="K183" s="603"/>
      <c r="L183" s="602">
        <v>1064</v>
      </c>
      <c r="M183" s="601">
        <v>-2.14</v>
      </c>
      <c r="N183" s="20">
        <v>291949270</v>
      </c>
    </row>
    <row r="184" spans="1:14">
      <c r="A184" s="599">
        <v>45729</v>
      </c>
      <c r="B184" s="604">
        <v>1039.99</v>
      </c>
      <c r="C184" s="602">
        <v>42362093</v>
      </c>
      <c r="D184" s="602">
        <v>2455</v>
      </c>
      <c r="E184" s="602">
        <v>2455</v>
      </c>
      <c r="F184" s="603" t="s">
        <v>615</v>
      </c>
      <c r="G184" s="603">
        <v>55.33</v>
      </c>
      <c r="H184" s="603">
        <v>-2.0499999999999998</v>
      </c>
      <c r="I184" s="603">
        <v>1.88</v>
      </c>
      <c r="J184" s="603"/>
      <c r="K184" s="603"/>
      <c r="L184" s="602">
        <v>1064</v>
      </c>
      <c r="M184" s="601">
        <v>-2.0499999999999998</v>
      </c>
      <c r="N184" s="20">
        <v>238387940</v>
      </c>
    </row>
    <row r="185" spans="1:14">
      <c r="A185" s="599">
        <v>45728</v>
      </c>
      <c r="B185" s="604">
        <v>1054.82</v>
      </c>
      <c r="C185" s="602">
        <v>42362093</v>
      </c>
      <c r="D185" s="602">
        <v>2490</v>
      </c>
      <c r="E185" s="602">
        <v>2490</v>
      </c>
      <c r="F185" s="603" t="s">
        <v>615</v>
      </c>
      <c r="G185" s="603">
        <v>55.33</v>
      </c>
      <c r="H185" s="603">
        <v>-2.08</v>
      </c>
      <c r="I185" s="603">
        <v>1.91</v>
      </c>
      <c r="J185" s="603"/>
      <c r="K185" s="603"/>
      <c r="L185" s="602">
        <v>1064</v>
      </c>
      <c r="M185" s="601">
        <v>-2.08</v>
      </c>
      <c r="N185" s="20">
        <v>289122594</v>
      </c>
    </row>
    <row r="186" spans="1:14">
      <c r="A186" s="599">
        <v>45727</v>
      </c>
      <c r="B186" s="604">
        <v>1001.86</v>
      </c>
      <c r="C186" s="602">
        <v>42362093</v>
      </c>
      <c r="D186" s="602">
        <v>2365</v>
      </c>
      <c r="E186" s="602">
        <v>2365</v>
      </c>
      <c r="F186" s="603" t="s">
        <v>615</v>
      </c>
      <c r="G186" s="603">
        <v>55.33</v>
      </c>
      <c r="H186" s="603">
        <v>-1.98</v>
      </c>
      <c r="I186" s="603">
        <v>1.81</v>
      </c>
      <c r="J186" s="603"/>
      <c r="K186" s="603"/>
      <c r="L186" s="602">
        <v>1064</v>
      </c>
      <c r="M186" s="601">
        <v>-1.98</v>
      </c>
      <c r="N186" s="20">
        <v>243157964</v>
      </c>
    </row>
    <row r="187" spans="1:14">
      <c r="A187" s="599">
        <v>45726</v>
      </c>
      <c r="B187" s="604">
        <v>1025.1600000000001</v>
      </c>
      <c r="C187" s="602">
        <v>42362093</v>
      </c>
      <c r="D187" s="602">
        <v>2420</v>
      </c>
      <c r="E187" s="602">
        <v>2420</v>
      </c>
      <c r="F187" s="603" t="s">
        <v>615</v>
      </c>
      <c r="G187" s="603">
        <v>55.33</v>
      </c>
      <c r="H187" s="603">
        <v>-2.02</v>
      </c>
      <c r="I187" s="603">
        <v>1.86</v>
      </c>
      <c r="J187" s="603"/>
      <c r="K187" s="603"/>
      <c r="L187" s="602">
        <v>1064</v>
      </c>
      <c r="M187" s="601">
        <v>-2.02</v>
      </c>
      <c r="N187" s="20">
        <v>131936850</v>
      </c>
    </row>
    <row r="188" spans="1:14">
      <c r="A188" s="599">
        <v>45723</v>
      </c>
      <c r="B188" s="604">
        <v>1035.75</v>
      </c>
      <c r="C188" s="602">
        <v>42362093</v>
      </c>
      <c r="D188" s="602">
        <v>2445</v>
      </c>
      <c r="E188" s="602">
        <v>2445</v>
      </c>
      <c r="F188" s="603" t="s">
        <v>615</v>
      </c>
      <c r="G188" s="603">
        <v>55.33</v>
      </c>
      <c r="H188" s="603">
        <v>-2.04</v>
      </c>
      <c r="I188" s="603">
        <v>1.88</v>
      </c>
      <c r="J188" s="603"/>
      <c r="K188" s="603"/>
      <c r="L188" s="602">
        <v>1064</v>
      </c>
      <c r="M188" s="601">
        <v>-2.04</v>
      </c>
      <c r="N188" s="20">
        <v>280754180</v>
      </c>
    </row>
    <row r="189" spans="1:14">
      <c r="A189" s="599">
        <v>45722</v>
      </c>
      <c r="B189" s="604">
        <v>1046.3399999999999</v>
      </c>
      <c r="C189" s="602">
        <v>42362093</v>
      </c>
      <c r="D189" s="602">
        <v>2470</v>
      </c>
      <c r="E189" s="602">
        <v>2470</v>
      </c>
      <c r="F189" s="603" t="s">
        <v>615</v>
      </c>
      <c r="G189" s="603">
        <v>55.33</v>
      </c>
      <c r="H189" s="603">
        <v>-2.06</v>
      </c>
      <c r="I189" s="603">
        <v>1.89</v>
      </c>
      <c r="J189" s="603"/>
      <c r="K189" s="603"/>
      <c r="L189" s="602">
        <v>1064</v>
      </c>
      <c r="M189" s="601">
        <v>-2.06</v>
      </c>
      <c r="N189" s="20">
        <v>414466503</v>
      </c>
    </row>
    <row r="190" spans="1:14">
      <c r="A190" s="599">
        <v>45721</v>
      </c>
      <c r="B190" s="604">
        <v>1092.94</v>
      </c>
      <c r="C190" s="602">
        <v>42362093</v>
      </c>
      <c r="D190" s="602">
        <v>2580</v>
      </c>
      <c r="E190" s="602">
        <v>2580</v>
      </c>
      <c r="F190" s="603" t="s">
        <v>615</v>
      </c>
      <c r="G190" s="603">
        <v>55.33</v>
      </c>
      <c r="H190" s="603">
        <v>-2.15</v>
      </c>
      <c r="I190" s="603">
        <v>1.98</v>
      </c>
      <c r="J190" s="603"/>
      <c r="K190" s="603"/>
      <c r="L190" s="602">
        <v>1064</v>
      </c>
      <c r="M190" s="601">
        <v>-2.15</v>
      </c>
      <c r="N190" s="20">
        <v>211712810</v>
      </c>
    </row>
    <row r="191" spans="1:14">
      <c r="A191" s="599">
        <v>45720</v>
      </c>
      <c r="B191" s="604">
        <v>1088.71</v>
      </c>
      <c r="C191" s="602">
        <v>42362093</v>
      </c>
      <c r="D191" s="602">
        <v>2570</v>
      </c>
      <c r="E191" s="602">
        <v>2570</v>
      </c>
      <c r="F191" s="603" t="s">
        <v>615</v>
      </c>
      <c r="G191" s="603">
        <v>55.33</v>
      </c>
      <c r="H191" s="603">
        <v>-2.15</v>
      </c>
      <c r="I191" s="603">
        <v>1.97</v>
      </c>
      <c r="J191" s="603"/>
      <c r="K191" s="603"/>
      <c r="L191" s="602">
        <v>1064</v>
      </c>
      <c r="M191" s="601">
        <v>-2.15</v>
      </c>
      <c r="N191" s="20">
        <v>297483653</v>
      </c>
    </row>
    <row r="192" spans="1:14">
      <c r="A192" s="599">
        <v>45719</v>
      </c>
      <c r="B192" s="604">
        <v>1112</v>
      </c>
      <c r="C192" s="602">
        <v>42362093</v>
      </c>
      <c r="D192" s="602">
        <v>2625</v>
      </c>
      <c r="E192" s="602">
        <v>2625</v>
      </c>
      <c r="F192" s="603" t="s">
        <v>615</v>
      </c>
      <c r="G192" s="603">
        <v>55.33</v>
      </c>
      <c r="H192" s="603">
        <v>-2.19</v>
      </c>
      <c r="I192" s="603">
        <v>2.0099999999999998</v>
      </c>
      <c r="J192" s="603"/>
      <c r="K192" s="603"/>
      <c r="L192" s="602">
        <v>1064</v>
      </c>
      <c r="M192" s="601">
        <v>-2.19</v>
      </c>
      <c r="N192" s="20">
        <v>469224140</v>
      </c>
    </row>
    <row r="193" spans="1:14">
      <c r="A193" s="599">
        <v>45716</v>
      </c>
      <c r="B193" s="604">
        <v>1112</v>
      </c>
      <c r="C193" s="602">
        <v>42362093</v>
      </c>
      <c r="D193" s="602">
        <v>2625</v>
      </c>
      <c r="E193" s="602">
        <v>2625</v>
      </c>
      <c r="F193" s="603" t="s">
        <v>615</v>
      </c>
      <c r="G193" s="603">
        <v>55.33</v>
      </c>
      <c r="H193" s="603">
        <v>-2.19</v>
      </c>
      <c r="I193" s="603">
        <v>2.0099999999999998</v>
      </c>
      <c r="J193" s="603"/>
      <c r="K193" s="603"/>
      <c r="L193" s="602">
        <v>1064</v>
      </c>
      <c r="M193" s="601">
        <v>-2.19</v>
      </c>
      <c r="N193" s="20">
        <v>469224140</v>
      </c>
    </row>
    <row r="194" spans="1:14">
      <c r="A194" s="599">
        <v>45715</v>
      </c>
      <c r="B194" s="604">
        <v>1154.3699999999999</v>
      </c>
      <c r="C194" s="602">
        <v>42362093</v>
      </c>
      <c r="D194" s="602">
        <v>2725</v>
      </c>
      <c r="E194" s="602">
        <v>2725</v>
      </c>
      <c r="F194" s="603" t="s">
        <v>615</v>
      </c>
      <c r="G194" s="603">
        <v>55.33</v>
      </c>
      <c r="H194" s="603">
        <v>-2.2799999999999998</v>
      </c>
      <c r="I194" s="603">
        <v>2.09</v>
      </c>
      <c r="J194" s="603"/>
      <c r="K194" s="603"/>
      <c r="L194" s="602">
        <v>1064</v>
      </c>
      <c r="M194" s="601">
        <v>-2.2799999999999998</v>
      </c>
      <c r="N194" s="20">
        <v>668600495</v>
      </c>
    </row>
    <row r="195" spans="1:14">
      <c r="A195" s="599">
        <v>45714</v>
      </c>
      <c r="B195" s="604">
        <v>1205.2</v>
      </c>
      <c r="C195" s="602">
        <v>42362093</v>
      </c>
      <c r="D195" s="602">
        <v>2845</v>
      </c>
      <c r="E195" s="602">
        <v>2845</v>
      </c>
      <c r="F195" s="603" t="s">
        <v>615</v>
      </c>
      <c r="G195" s="603">
        <v>55.33</v>
      </c>
      <c r="H195" s="603">
        <v>-2.38</v>
      </c>
      <c r="I195" s="603">
        <v>2.1800000000000002</v>
      </c>
      <c r="J195" s="603"/>
      <c r="K195" s="603"/>
      <c r="L195" s="602">
        <v>1064</v>
      </c>
      <c r="M195" s="601">
        <v>-2.38</v>
      </c>
      <c r="N195" s="20">
        <v>803343650</v>
      </c>
    </row>
    <row r="196" spans="1:14">
      <c r="A196" s="599">
        <v>45713</v>
      </c>
      <c r="B196" s="604">
        <v>1207.32</v>
      </c>
      <c r="C196" s="602">
        <v>42362093</v>
      </c>
      <c r="D196" s="602">
        <v>2850</v>
      </c>
      <c r="E196" s="602">
        <v>2850</v>
      </c>
      <c r="F196" s="603" t="s">
        <v>615</v>
      </c>
      <c r="G196" s="603">
        <v>55.33</v>
      </c>
      <c r="H196" s="603">
        <v>-2.38</v>
      </c>
      <c r="I196" s="603">
        <v>2.19</v>
      </c>
      <c r="J196" s="603"/>
      <c r="K196" s="603"/>
      <c r="L196" s="602">
        <v>1064</v>
      </c>
      <c r="M196" s="601">
        <v>-2.38</v>
      </c>
      <c r="N196" s="20">
        <v>953283755</v>
      </c>
    </row>
    <row r="197" spans="1:14">
      <c r="A197" s="599">
        <v>45712</v>
      </c>
      <c r="B197" s="604">
        <v>1192.49</v>
      </c>
      <c r="C197" s="602">
        <v>42362093</v>
      </c>
      <c r="D197" s="602">
        <v>2815</v>
      </c>
      <c r="E197" s="602">
        <v>2815</v>
      </c>
      <c r="F197" s="603" t="s">
        <v>615</v>
      </c>
      <c r="G197" s="603">
        <v>55.33</v>
      </c>
      <c r="H197" s="603">
        <v>-2.35</v>
      </c>
      <c r="I197" s="603">
        <v>2.16</v>
      </c>
      <c r="J197" s="603"/>
      <c r="K197" s="603"/>
      <c r="L197" s="602">
        <v>1064</v>
      </c>
      <c r="M197" s="601">
        <v>-2.35</v>
      </c>
      <c r="N197" s="20">
        <v>508025845</v>
      </c>
    </row>
    <row r="198" spans="1:14">
      <c r="A198" s="599">
        <v>45709</v>
      </c>
      <c r="B198" s="604">
        <v>1192.49</v>
      </c>
      <c r="C198" s="602">
        <v>42362093</v>
      </c>
      <c r="D198" s="602">
        <v>2815</v>
      </c>
      <c r="E198" s="602">
        <v>2815</v>
      </c>
      <c r="F198" s="603" t="s">
        <v>615</v>
      </c>
      <c r="G198" s="603">
        <v>55.33</v>
      </c>
      <c r="H198" s="603">
        <v>-2.35</v>
      </c>
      <c r="I198" s="603">
        <v>2.16</v>
      </c>
      <c r="J198" s="603"/>
      <c r="K198" s="603"/>
      <c r="L198" s="602">
        <v>1064</v>
      </c>
      <c r="M198" s="601">
        <v>-2.35</v>
      </c>
      <c r="N198" s="20">
        <v>773640645</v>
      </c>
    </row>
    <row r="199" spans="1:14">
      <c r="A199" s="599">
        <v>45708</v>
      </c>
      <c r="B199" s="602">
        <v>1213.67</v>
      </c>
      <c r="C199" s="602">
        <v>42362093</v>
      </c>
      <c r="D199" s="602">
        <v>2865</v>
      </c>
      <c r="E199" s="602">
        <v>2865</v>
      </c>
      <c r="F199" s="603" t="s">
        <v>615</v>
      </c>
      <c r="G199" s="603">
        <v>55.33</v>
      </c>
      <c r="H199" s="603">
        <v>-2.39</v>
      </c>
      <c r="I199" s="603">
        <v>2.2000000000000002</v>
      </c>
      <c r="J199" s="603"/>
      <c r="K199" s="603"/>
      <c r="L199" s="602">
        <v>1064</v>
      </c>
      <c r="M199" s="601">
        <v>-2.39</v>
      </c>
      <c r="N199" s="20">
        <v>1253950495</v>
      </c>
    </row>
    <row r="200" spans="1:14">
      <c r="A200" s="599">
        <v>45707</v>
      </c>
      <c r="B200" s="604">
        <v>1281.45</v>
      </c>
      <c r="C200" s="602">
        <v>42362093</v>
      </c>
      <c r="D200" s="602">
        <v>3025</v>
      </c>
      <c r="E200" s="602">
        <v>3025</v>
      </c>
      <c r="F200" s="603" t="s">
        <v>615</v>
      </c>
      <c r="G200" s="603">
        <v>55.33</v>
      </c>
      <c r="H200" s="603">
        <v>-2.5299999999999998</v>
      </c>
      <c r="I200" s="603">
        <v>2.3199999999999998</v>
      </c>
      <c r="J200" s="603"/>
      <c r="K200" s="603"/>
      <c r="L200" s="602">
        <v>1064</v>
      </c>
      <c r="M200" s="601">
        <v>-2.5299999999999998</v>
      </c>
      <c r="N200" s="20">
        <v>2070931305</v>
      </c>
    </row>
    <row r="201" spans="1:14">
      <c r="A201" s="599">
        <v>45706</v>
      </c>
      <c r="B201" s="604">
        <v>1272.98</v>
      </c>
      <c r="C201" s="602">
        <v>42362093</v>
      </c>
      <c r="D201" s="602">
        <v>3005</v>
      </c>
      <c r="E201" s="602">
        <v>3005</v>
      </c>
      <c r="F201" s="603" t="s">
        <v>615</v>
      </c>
      <c r="G201" s="603">
        <v>55.33</v>
      </c>
      <c r="H201" s="603">
        <v>-2.5099999999999998</v>
      </c>
      <c r="I201" s="603">
        <v>2.2999999999999998</v>
      </c>
      <c r="J201" s="603"/>
      <c r="K201" s="603"/>
      <c r="L201" s="602">
        <v>1064</v>
      </c>
      <c r="M201" s="601">
        <v>-2.5099999999999998</v>
      </c>
      <c r="N201" s="20">
        <v>2110365935</v>
      </c>
    </row>
    <row r="202" spans="1:14">
      <c r="A202" s="599">
        <v>45705</v>
      </c>
      <c r="B202" s="604">
        <v>1283.57</v>
      </c>
      <c r="C202" s="602">
        <v>42362093</v>
      </c>
      <c r="D202" s="602">
        <v>3030</v>
      </c>
      <c r="E202" s="602">
        <v>3030</v>
      </c>
      <c r="F202" s="603" t="s">
        <v>615</v>
      </c>
      <c r="G202" s="603">
        <v>55.33</v>
      </c>
      <c r="H202" s="603">
        <v>-2.5299999999999998</v>
      </c>
      <c r="I202" s="603">
        <v>2.3199999999999998</v>
      </c>
      <c r="J202" s="603"/>
      <c r="K202" s="603"/>
      <c r="L202" s="602">
        <v>1064</v>
      </c>
      <c r="M202" s="601">
        <v>-2.5299999999999998</v>
      </c>
      <c r="N202" s="20">
        <v>17897477765</v>
      </c>
    </row>
    <row r="203" spans="1:14">
      <c r="A203" s="599">
        <v>45702</v>
      </c>
      <c r="B203" s="604">
        <v>1154.3699999999999</v>
      </c>
      <c r="C203" s="602">
        <v>42362093</v>
      </c>
      <c r="D203" s="602">
        <v>2725</v>
      </c>
      <c r="E203" s="602">
        <v>2725</v>
      </c>
      <c r="F203" s="603" t="s">
        <v>615</v>
      </c>
      <c r="G203" s="603">
        <v>55.33</v>
      </c>
      <c r="H203" s="603">
        <v>-2.2799999999999998</v>
      </c>
      <c r="I203" s="603">
        <v>2.09</v>
      </c>
      <c r="J203" s="603"/>
      <c r="K203" s="603"/>
      <c r="L203" s="602">
        <v>1064</v>
      </c>
      <c r="M203" s="601">
        <v>-2.2799999999999998</v>
      </c>
      <c r="N203" s="20">
        <v>19741674315</v>
      </c>
    </row>
    <row r="204" spans="1:14">
      <c r="A204" s="599">
        <v>45701</v>
      </c>
      <c r="B204" s="604">
        <v>1092.94</v>
      </c>
      <c r="C204" s="602">
        <v>42362093</v>
      </c>
      <c r="D204" s="602">
        <v>2580</v>
      </c>
      <c r="E204" s="602">
        <v>2580</v>
      </c>
      <c r="F204" s="603" t="s">
        <v>615</v>
      </c>
      <c r="G204" s="603">
        <v>55.33</v>
      </c>
      <c r="H204" s="603">
        <v>-2.15</v>
      </c>
      <c r="I204" s="603">
        <v>1.98</v>
      </c>
      <c r="J204" s="603"/>
      <c r="K204" s="603"/>
      <c r="L204" s="602">
        <v>1064</v>
      </c>
      <c r="M204" s="601">
        <v>-2.15</v>
      </c>
      <c r="N204" s="20">
        <v>335340310</v>
      </c>
    </row>
    <row r="205" spans="1:14">
      <c r="A205" s="599">
        <v>45700</v>
      </c>
      <c r="B205" s="604">
        <v>1073.8800000000001</v>
      </c>
      <c r="C205" s="602">
        <v>42362093</v>
      </c>
      <c r="D205" s="602">
        <v>2535</v>
      </c>
      <c r="E205" s="602">
        <v>2535</v>
      </c>
      <c r="F205" s="603" t="s">
        <v>615</v>
      </c>
      <c r="G205" s="603">
        <v>55.33</v>
      </c>
      <c r="H205" s="603">
        <v>-2.12</v>
      </c>
      <c r="I205" s="603">
        <v>1.94</v>
      </c>
      <c r="J205" s="603"/>
      <c r="K205" s="603"/>
      <c r="L205" s="602">
        <v>1064</v>
      </c>
      <c r="M205" s="601">
        <v>-2.12</v>
      </c>
      <c r="N205" s="20">
        <v>597412145</v>
      </c>
    </row>
    <row r="206" spans="1:14">
      <c r="A206" s="599">
        <v>45699</v>
      </c>
      <c r="B206" s="604">
        <v>1133.19</v>
      </c>
      <c r="C206" s="602">
        <v>42362093</v>
      </c>
      <c r="D206" s="602">
        <v>2675</v>
      </c>
      <c r="E206" s="602">
        <v>2675</v>
      </c>
      <c r="F206" s="603" t="s">
        <v>615</v>
      </c>
      <c r="G206" s="603">
        <v>55.33</v>
      </c>
      <c r="H206" s="603">
        <v>-2.23</v>
      </c>
      <c r="I206" s="603">
        <v>2.0499999999999998</v>
      </c>
      <c r="J206" s="603"/>
      <c r="K206" s="603"/>
      <c r="L206" s="602">
        <v>1064</v>
      </c>
      <c r="M206" s="601">
        <v>-2.23</v>
      </c>
      <c r="N206" s="20">
        <v>681420315</v>
      </c>
    </row>
    <row r="207" spans="1:14">
      <c r="A207" s="599">
        <v>45698</v>
      </c>
      <c r="B207" s="604">
        <v>1152.25</v>
      </c>
      <c r="C207" s="602">
        <v>42362093</v>
      </c>
      <c r="D207" s="602">
        <v>2720</v>
      </c>
      <c r="E207" s="602">
        <v>2720</v>
      </c>
      <c r="F207" s="603" t="s">
        <v>615</v>
      </c>
      <c r="G207" s="603">
        <v>55.33</v>
      </c>
      <c r="H207" s="603">
        <v>-2.27</v>
      </c>
      <c r="I207" s="603">
        <v>2.09</v>
      </c>
      <c r="J207" s="603"/>
      <c r="K207" s="603"/>
      <c r="L207" s="602">
        <v>1064</v>
      </c>
      <c r="M207" s="601">
        <v>-2.27</v>
      </c>
      <c r="N207" s="20">
        <v>751753435</v>
      </c>
    </row>
    <row r="208" spans="1:14">
      <c r="A208" s="599">
        <v>45695</v>
      </c>
      <c r="B208" s="604">
        <v>1122.5999999999999</v>
      </c>
      <c r="C208" s="602">
        <v>42362093</v>
      </c>
      <c r="D208" s="602">
        <v>2650</v>
      </c>
      <c r="E208" s="602">
        <v>2650</v>
      </c>
      <c r="F208" s="603" t="s">
        <v>615</v>
      </c>
      <c r="G208" s="603">
        <v>55.33</v>
      </c>
      <c r="H208" s="603">
        <v>-2.21</v>
      </c>
      <c r="I208" s="603">
        <v>2.0299999999999998</v>
      </c>
      <c r="J208" s="603"/>
      <c r="K208" s="603"/>
      <c r="L208" s="602">
        <v>1064</v>
      </c>
      <c r="M208" s="601">
        <v>-2.21</v>
      </c>
      <c r="N208" s="20">
        <v>1135471170</v>
      </c>
    </row>
    <row r="209" spans="1:14">
      <c r="A209" s="599">
        <v>45694</v>
      </c>
      <c r="B209" s="604">
        <v>1076</v>
      </c>
      <c r="C209" s="602">
        <v>42362093</v>
      </c>
      <c r="D209" s="602">
        <v>2540</v>
      </c>
      <c r="E209" s="602">
        <v>2540</v>
      </c>
      <c r="F209" s="603" t="s">
        <v>615</v>
      </c>
      <c r="G209" s="603">
        <v>55.33</v>
      </c>
      <c r="H209" s="603">
        <v>-2.12</v>
      </c>
      <c r="I209" s="603">
        <v>1.95</v>
      </c>
      <c r="J209" s="603"/>
      <c r="K209" s="603"/>
      <c r="L209" s="602">
        <v>1064</v>
      </c>
      <c r="M209" s="601">
        <v>-2.12</v>
      </c>
      <c r="N209" s="20">
        <v>457058320</v>
      </c>
    </row>
    <row r="210" spans="1:14">
      <c r="A210" s="599">
        <v>45693</v>
      </c>
      <c r="B210" s="604">
        <v>1061.17</v>
      </c>
      <c r="C210" s="602">
        <v>42362093</v>
      </c>
      <c r="D210" s="602">
        <v>2505</v>
      </c>
      <c r="E210" s="602">
        <v>2505</v>
      </c>
      <c r="F210" s="603" t="s">
        <v>615</v>
      </c>
      <c r="G210" s="603">
        <v>55.33</v>
      </c>
      <c r="H210" s="603">
        <v>-2.09</v>
      </c>
      <c r="I210" s="603">
        <v>1.92</v>
      </c>
      <c r="J210" s="603"/>
      <c r="K210" s="603"/>
      <c r="L210" s="602">
        <v>1064</v>
      </c>
      <c r="M210" s="601">
        <v>-2.09</v>
      </c>
      <c r="N210" s="20">
        <v>394228900</v>
      </c>
    </row>
    <row r="211" spans="1:14">
      <c r="A211" s="599">
        <v>45692</v>
      </c>
      <c r="B211" s="604">
        <v>1046.3399999999999</v>
      </c>
      <c r="C211" s="602">
        <v>42362093</v>
      </c>
      <c r="D211" s="602">
        <v>2470</v>
      </c>
      <c r="E211" s="602">
        <v>2470</v>
      </c>
      <c r="F211" s="603" t="s">
        <v>615</v>
      </c>
      <c r="G211" s="603">
        <v>55.33</v>
      </c>
      <c r="H211" s="603">
        <v>-2.06</v>
      </c>
      <c r="I211" s="603">
        <v>1.89</v>
      </c>
      <c r="J211" s="603"/>
      <c r="K211" s="603"/>
      <c r="L211" s="602">
        <v>1064</v>
      </c>
      <c r="M211" s="601">
        <v>-2.06</v>
      </c>
      <c r="N211" s="20">
        <v>370122980</v>
      </c>
    </row>
    <row r="212" spans="1:14">
      <c r="A212" s="599">
        <v>45691</v>
      </c>
      <c r="B212" s="604">
        <v>1008.22</v>
      </c>
      <c r="C212" s="602">
        <v>42362093</v>
      </c>
      <c r="D212" s="602">
        <v>2380</v>
      </c>
      <c r="E212" s="602">
        <v>2380</v>
      </c>
      <c r="F212" s="603" t="s">
        <v>615</v>
      </c>
      <c r="G212" s="603">
        <v>55.33</v>
      </c>
      <c r="H212" s="603">
        <v>-1.99</v>
      </c>
      <c r="I212" s="603">
        <v>1.83</v>
      </c>
      <c r="J212" s="603"/>
      <c r="K212" s="603"/>
      <c r="L212" s="602">
        <v>1064</v>
      </c>
      <c r="M212" s="601">
        <v>-1.99</v>
      </c>
      <c r="N212" s="20">
        <v>547740240</v>
      </c>
    </row>
    <row r="213" spans="1:14">
      <c r="A213" s="599">
        <v>45688</v>
      </c>
      <c r="B213" s="604">
        <v>1080.23</v>
      </c>
      <c r="C213" s="602">
        <v>42362093</v>
      </c>
      <c r="D213" s="602">
        <v>2550</v>
      </c>
      <c r="E213" s="602">
        <v>2550</v>
      </c>
      <c r="F213" s="603" t="s">
        <v>615</v>
      </c>
      <c r="G213" s="603">
        <v>55.33</v>
      </c>
      <c r="H213" s="603">
        <v>-2.13</v>
      </c>
      <c r="I213" s="603">
        <v>1.96</v>
      </c>
      <c r="J213" s="603"/>
      <c r="K213" s="603"/>
      <c r="L213" s="602">
        <v>1064</v>
      </c>
      <c r="M213" s="601">
        <v>-2.13</v>
      </c>
      <c r="N213" s="20">
        <v>771642580</v>
      </c>
    </row>
    <row r="214" spans="1:14">
      <c r="A214" s="599">
        <v>45687</v>
      </c>
      <c r="B214" s="604">
        <v>1133.19</v>
      </c>
      <c r="C214" s="602">
        <v>42362093</v>
      </c>
      <c r="D214" s="602">
        <v>2675</v>
      </c>
      <c r="E214" s="602">
        <v>2675</v>
      </c>
      <c r="F214" s="603" t="s">
        <v>615</v>
      </c>
      <c r="G214" s="603">
        <v>55.33</v>
      </c>
      <c r="H214" s="603">
        <v>-2.23</v>
      </c>
      <c r="I214" s="603">
        <v>2.0499999999999998</v>
      </c>
      <c r="J214" s="603"/>
      <c r="K214" s="603"/>
      <c r="L214" s="602">
        <v>1064</v>
      </c>
      <c r="M214" s="601">
        <v>-2.23</v>
      </c>
      <c r="N214" s="20">
        <v>477032890</v>
      </c>
    </row>
    <row r="215" spans="1:14">
      <c r="A215" s="599">
        <v>45686</v>
      </c>
      <c r="B215" s="604">
        <v>1133.19</v>
      </c>
      <c r="C215" s="602">
        <v>42362093</v>
      </c>
      <c r="D215" s="602">
        <v>2675</v>
      </c>
      <c r="E215" s="602">
        <v>2675</v>
      </c>
      <c r="F215" s="603" t="s">
        <v>615</v>
      </c>
      <c r="G215" s="603">
        <v>55.33</v>
      </c>
      <c r="H215" s="603">
        <v>-2.23</v>
      </c>
      <c r="I215" s="603">
        <v>2.0499999999999998</v>
      </c>
      <c r="J215" s="603"/>
      <c r="K215" s="603"/>
      <c r="L215" s="602">
        <v>1064</v>
      </c>
      <c r="M215" s="601">
        <v>-2.23</v>
      </c>
      <c r="N215" s="20">
        <v>477032890</v>
      </c>
    </row>
    <row r="216" spans="1:14">
      <c r="A216" s="599">
        <v>45685</v>
      </c>
      <c r="B216" s="604">
        <v>1133.19</v>
      </c>
      <c r="C216" s="602">
        <v>42362093</v>
      </c>
      <c r="D216" s="602">
        <v>2675</v>
      </c>
      <c r="E216" s="602">
        <v>2675</v>
      </c>
      <c r="F216" s="603" t="s">
        <v>615</v>
      </c>
      <c r="G216" s="603">
        <v>55.33</v>
      </c>
      <c r="H216" s="603">
        <v>-2.23</v>
      </c>
      <c r="I216" s="603">
        <v>2.0499999999999998</v>
      </c>
      <c r="J216" s="603"/>
      <c r="K216" s="603"/>
      <c r="L216" s="602">
        <v>1064</v>
      </c>
      <c r="M216" s="601">
        <v>-2.23</v>
      </c>
      <c r="N216" s="20">
        <v>477032890</v>
      </c>
    </row>
    <row r="217" spans="1:14">
      <c r="A217" s="599">
        <v>45684</v>
      </c>
      <c r="B217" s="604">
        <v>1133.19</v>
      </c>
      <c r="C217" s="602">
        <v>42362093</v>
      </c>
      <c r="D217" s="602">
        <v>2675</v>
      </c>
      <c r="E217" s="602">
        <v>2675</v>
      </c>
      <c r="F217" s="603" t="s">
        <v>615</v>
      </c>
      <c r="G217" s="603">
        <v>55.33</v>
      </c>
      <c r="H217" s="603">
        <v>-2.23</v>
      </c>
      <c r="I217" s="603">
        <v>2.0499999999999998</v>
      </c>
      <c r="J217" s="603"/>
      <c r="K217" s="603"/>
      <c r="L217" s="602">
        <v>1064</v>
      </c>
      <c r="M217" s="601">
        <v>-2.23</v>
      </c>
      <c r="N217" s="20">
        <v>477032890</v>
      </c>
    </row>
    <row r="218" spans="1:14">
      <c r="A218" s="599">
        <v>45681</v>
      </c>
      <c r="B218" s="604">
        <v>1133.19</v>
      </c>
      <c r="C218" s="602">
        <v>42362093</v>
      </c>
      <c r="D218" s="602">
        <v>2675</v>
      </c>
      <c r="E218" s="602">
        <v>2675</v>
      </c>
      <c r="F218" s="603" t="s">
        <v>615</v>
      </c>
      <c r="G218" s="603">
        <v>55.33</v>
      </c>
      <c r="H218" s="603">
        <v>-2.23</v>
      </c>
      <c r="I218" s="603">
        <v>2.0499999999999998</v>
      </c>
      <c r="J218" s="603"/>
      <c r="K218" s="603"/>
      <c r="L218" s="602">
        <v>1064</v>
      </c>
      <c r="M218" s="601">
        <v>-2.23</v>
      </c>
      <c r="N218" s="20">
        <v>477032890</v>
      </c>
    </row>
    <row r="219" spans="1:14">
      <c r="A219" s="599">
        <v>45680</v>
      </c>
      <c r="B219" s="604">
        <v>1145.8900000000001</v>
      </c>
      <c r="C219" s="602">
        <v>42362093</v>
      </c>
      <c r="D219" s="602">
        <v>2705</v>
      </c>
      <c r="E219" s="602">
        <v>2705</v>
      </c>
      <c r="F219" s="603" t="s">
        <v>615</v>
      </c>
      <c r="G219" s="603">
        <v>55.33</v>
      </c>
      <c r="H219" s="603">
        <v>-2.2599999999999998</v>
      </c>
      <c r="I219" s="603">
        <v>2.0699999999999998</v>
      </c>
      <c r="J219" s="603"/>
      <c r="K219" s="603"/>
      <c r="L219" s="602">
        <v>1064</v>
      </c>
      <c r="M219" s="601">
        <v>-2.2599999999999998</v>
      </c>
      <c r="N219" s="20">
        <v>978408835</v>
      </c>
    </row>
    <row r="220" spans="1:14">
      <c r="A220" s="599">
        <v>45679</v>
      </c>
      <c r="B220" s="604">
        <v>1188.26</v>
      </c>
      <c r="C220" s="602">
        <v>42362093</v>
      </c>
      <c r="D220" s="602">
        <v>2805</v>
      </c>
      <c r="E220" s="602">
        <v>2805</v>
      </c>
      <c r="F220" s="603" t="s">
        <v>615</v>
      </c>
      <c r="G220" s="603">
        <v>55.33</v>
      </c>
      <c r="H220" s="603">
        <v>-2.34</v>
      </c>
      <c r="I220" s="603">
        <v>2.15</v>
      </c>
      <c r="J220" s="603"/>
      <c r="K220" s="603"/>
      <c r="L220" s="602">
        <v>1064</v>
      </c>
      <c r="M220" s="601">
        <v>-2.34</v>
      </c>
      <c r="N220" s="20">
        <v>1257458710</v>
      </c>
    </row>
    <row r="221" spans="1:14">
      <c r="A221" s="599">
        <v>45678</v>
      </c>
      <c r="B221" s="604">
        <v>1211.56</v>
      </c>
      <c r="C221" s="602">
        <v>42362093</v>
      </c>
      <c r="D221" s="602">
        <v>2860</v>
      </c>
      <c r="E221" s="602">
        <v>2860</v>
      </c>
      <c r="F221" s="603" t="s">
        <v>615</v>
      </c>
      <c r="G221" s="603">
        <v>55.33</v>
      </c>
      <c r="H221" s="603">
        <v>-2.39</v>
      </c>
      <c r="I221" s="603">
        <v>2.19</v>
      </c>
      <c r="J221" s="603"/>
      <c r="K221" s="603"/>
      <c r="L221" s="602">
        <v>1064</v>
      </c>
      <c r="M221" s="601">
        <v>-2.39</v>
      </c>
      <c r="N221" s="20">
        <v>1287374510</v>
      </c>
    </row>
    <row r="222" spans="1:14">
      <c r="A222" s="599">
        <v>45677</v>
      </c>
      <c r="B222" s="604">
        <v>1239.0899999999999</v>
      </c>
      <c r="C222" s="602">
        <v>42362093</v>
      </c>
      <c r="D222" s="602">
        <v>2925</v>
      </c>
      <c r="E222" s="602">
        <v>2925</v>
      </c>
      <c r="F222" s="603" t="s">
        <v>615</v>
      </c>
      <c r="G222" s="603">
        <v>55.33</v>
      </c>
      <c r="H222" s="603">
        <v>-2.44</v>
      </c>
      <c r="I222" s="603">
        <v>2.2400000000000002</v>
      </c>
      <c r="J222" s="603"/>
      <c r="K222" s="603"/>
      <c r="L222" s="602">
        <v>1064</v>
      </c>
      <c r="M222" s="601">
        <v>-2.44</v>
      </c>
      <c r="N222" s="20">
        <v>1466304175</v>
      </c>
    </row>
    <row r="223" spans="1:14">
      <c r="A223" s="599">
        <v>45674</v>
      </c>
      <c r="B223" s="604">
        <v>1275.0999999999999</v>
      </c>
      <c r="C223" s="602">
        <v>42362093</v>
      </c>
      <c r="D223" s="602">
        <v>3010</v>
      </c>
      <c r="E223" s="602">
        <v>3010</v>
      </c>
      <c r="F223" s="603" t="s">
        <v>615</v>
      </c>
      <c r="G223" s="603">
        <v>55.33</v>
      </c>
      <c r="H223" s="603">
        <v>-2.5099999999999998</v>
      </c>
      <c r="I223" s="603">
        <v>2.31</v>
      </c>
      <c r="J223" s="603"/>
      <c r="K223" s="603"/>
      <c r="L223" s="602">
        <v>1064</v>
      </c>
      <c r="M223" s="601">
        <v>-2.5099999999999998</v>
      </c>
      <c r="N223" s="20">
        <v>12973638840</v>
      </c>
    </row>
    <row r="224" spans="1:14">
      <c r="A224" s="599">
        <v>45673</v>
      </c>
      <c r="B224" s="604">
        <v>1230.6199999999999</v>
      </c>
      <c r="C224" s="602">
        <v>42362093</v>
      </c>
      <c r="D224" s="602">
        <v>2905</v>
      </c>
      <c r="E224" s="602">
        <v>2905</v>
      </c>
      <c r="F224" s="603" t="s">
        <v>615</v>
      </c>
      <c r="G224" s="603">
        <v>55.33</v>
      </c>
      <c r="H224" s="603">
        <v>-2.4300000000000002</v>
      </c>
      <c r="I224" s="603">
        <v>2.23</v>
      </c>
      <c r="J224" s="603"/>
      <c r="K224" s="603"/>
      <c r="L224" s="602">
        <v>1064</v>
      </c>
      <c r="M224" s="601">
        <v>-2.4300000000000002</v>
      </c>
      <c r="N224" s="20">
        <v>1475943180</v>
      </c>
    </row>
    <row r="225" spans="1:14">
      <c r="A225" s="599">
        <v>45672</v>
      </c>
      <c r="B225" s="604">
        <v>1253.92</v>
      </c>
      <c r="C225" s="602">
        <v>42362093</v>
      </c>
      <c r="D225" s="602">
        <v>2960</v>
      </c>
      <c r="E225" s="602">
        <v>2960</v>
      </c>
      <c r="F225" s="603" t="s">
        <v>615</v>
      </c>
      <c r="G225" s="603">
        <v>55.33</v>
      </c>
      <c r="H225" s="603">
        <v>-2.4700000000000002</v>
      </c>
      <c r="I225" s="603">
        <v>2.27</v>
      </c>
      <c r="J225" s="603"/>
      <c r="K225" s="603"/>
      <c r="L225" s="602">
        <v>1064</v>
      </c>
      <c r="M225" s="601">
        <v>-2.4700000000000002</v>
      </c>
      <c r="N225" s="20">
        <v>2421759695</v>
      </c>
    </row>
    <row r="226" spans="1:14">
      <c r="A226" s="599">
        <v>45671</v>
      </c>
      <c r="B226" s="604">
        <v>1355.59</v>
      </c>
      <c r="C226" s="602">
        <v>42362093</v>
      </c>
      <c r="D226" s="602">
        <v>3200</v>
      </c>
      <c r="E226" s="602">
        <v>3200</v>
      </c>
      <c r="F226" s="603" t="s">
        <v>615</v>
      </c>
      <c r="G226" s="603">
        <v>55.33</v>
      </c>
      <c r="H226" s="603">
        <v>-2.67</v>
      </c>
      <c r="I226" s="603">
        <v>2.4500000000000002</v>
      </c>
      <c r="J226" s="603"/>
      <c r="K226" s="603"/>
      <c r="L226" s="602">
        <v>1064</v>
      </c>
      <c r="M226" s="601">
        <v>-2.67</v>
      </c>
      <c r="N226" s="20">
        <v>12219258445</v>
      </c>
    </row>
    <row r="227" spans="1:14">
      <c r="A227" s="599">
        <v>45670</v>
      </c>
      <c r="B227" s="604">
        <v>1236.97</v>
      </c>
      <c r="C227" s="602">
        <v>42362093</v>
      </c>
      <c r="D227" s="602">
        <v>2920</v>
      </c>
      <c r="E227" s="602">
        <v>2920</v>
      </c>
      <c r="F227" s="603" t="s">
        <v>615</v>
      </c>
      <c r="G227" s="603">
        <v>55.33</v>
      </c>
      <c r="H227" s="603">
        <v>-2.44</v>
      </c>
      <c r="I227" s="603">
        <v>2.2400000000000002</v>
      </c>
      <c r="J227" s="603"/>
      <c r="K227" s="603"/>
      <c r="L227" s="602">
        <v>1064</v>
      </c>
      <c r="M227" s="601">
        <v>-2.44</v>
      </c>
      <c r="N227" s="20">
        <v>2475943930</v>
      </c>
    </row>
    <row r="228" spans="1:14">
      <c r="A228" s="599">
        <v>45667</v>
      </c>
      <c r="B228" s="604">
        <v>1294.1600000000001</v>
      </c>
      <c r="C228" s="602">
        <v>42362093</v>
      </c>
      <c r="D228" s="602">
        <v>3055</v>
      </c>
      <c r="E228" s="602">
        <v>3055</v>
      </c>
      <c r="F228" s="603" t="s">
        <v>615</v>
      </c>
      <c r="G228" s="603">
        <v>55.33</v>
      </c>
      <c r="H228" s="603">
        <v>-2.5499999999999998</v>
      </c>
      <c r="I228" s="603">
        <v>2.34</v>
      </c>
      <c r="J228" s="603"/>
      <c r="K228" s="603"/>
      <c r="L228" s="602">
        <v>1064</v>
      </c>
      <c r="M228" s="601">
        <v>-2.5499999999999998</v>
      </c>
      <c r="N228" s="20">
        <v>8840341850</v>
      </c>
    </row>
    <row r="229" spans="1:14">
      <c r="A229" s="599">
        <v>45666</v>
      </c>
      <c r="B229" s="604">
        <v>1347.11</v>
      </c>
      <c r="C229" s="602">
        <v>42362093</v>
      </c>
      <c r="D229" s="602">
        <v>3180</v>
      </c>
      <c r="E229" s="602">
        <v>3180</v>
      </c>
      <c r="F229" s="603" t="s">
        <v>615</v>
      </c>
      <c r="G229" s="603">
        <v>55.33</v>
      </c>
      <c r="H229" s="603">
        <v>-2.66</v>
      </c>
      <c r="I229" s="603">
        <v>2.44</v>
      </c>
      <c r="J229" s="603"/>
      <c r="K229" s="603"/>
      <c r="L229" s="602">
        <v>1064</v>
      </c>
      <c r="M229" s="601">
        <v>-2.66</v>
      </c>
      <c r="N229" s="20">
        <v>62169197915</v>
      </c>
    </row>
    <row r="230" spans="1:14">
      <c r="A230" s="599">
        <v>45665</v>
      </c>
      <c r="B230" s="604">
        <v>1131.07</v>
      </c>
      <c r="C230" s="602">
        <v>42362093</v>
      </c>
      <c r="D230" s="602">
        <v>2670</v>
      </c>
      <c r="E230" s="602">
        <v>2670</v>
      </c>
      <c r="F230" s="603" t="s">
        <v>615</v>
      </c>
      <c r="G230" s="603">
        <v>55.33</v>
      </c>
      <c r="H230" s="603">
        <v>-2.23</v>
      </c>
      <c r="I230" s="603">
        <v>2.0499999999999998</v>
      </c>
      <c r="J230" s="603"/>
      <c r="K230" s="603"/>
      <c r="L230" s="602">
        <v>1064</v>
      </c>
      <c r="M230" s="601">
        <v>-2.23</v>
      </c>
      <c r="N230" s="20">
        <v>17667652930</v>
      </c>
    </row>
    <row r="231" spans="1:14">
      <c r="A231" s="599">
        <v>45664</v>
      </c>
      <c r="B231" s="604">
        <v>1044.23</v>
      </c>
      <c r="C231" s="602">
        <v>42362093</v>
      </c>
      <c r="D231" s="602">
        <v>2465</v>
      </c>
      <c r="E231" s="602">
        <v>2465</v>
      </c>
      <c r="F231" s="603" t="s">
        <v>615</v>
      </c>
      <c r="G231" s="603">
        <v>55.33</v>
      </c>
      <c r="H231" s="603">
        <v>-2.06</v>
      </c>
      <c r="I231" s="603">
        <v>1.89</v>
      </c>
      <c r="J231" s="603"/>
      <c r="K231" s="603"/>
      <c r="L231" s="602">
        <v>1064</v>
      </c>
      <c r="M231" s="601">
        <v>-2.06</v>
      </c>
      <c r="N231" s="20">
        <v>2275076005</v>
      </c>
    </row>
    <row r="232" spans="1:14">
      <c r="A232" s="599">
        <v>45663</v>
      </c>
      <c r="B232" s="604">
        <v>1001.86</v>
      </c>
      <c r="C232" s="602">
        <v>42362093</v>
      </c>
      <c r="D232" s="602">
        <v>2365</v>
      </c>
      <c r="E232" s="602">
        <v>2365</v>
      </c>
      <c r="F232" s="603" t="s">
        <v>615</v>
      </c>
      <c r="G232" s="603">
        <v>55.33</v>
      </c>
      <c r="H232" s="603">
        <v>-1.98</v>
      </c>
      <c r="I232" s="603">
        <v>1.81</v>
      </c>
      <c r="J232" s="603"/>
      <c r="K232" s="603"/>
      <c r="L232" s="602">
        <v>1064</v>
      </c>
      <c r="M232" s="601">
        <v>-1.98</v>
      </c>
      <c r="N232" s="20">
        <v>585400545</v>
      </c>
    </row>
    <row r="233" spans="1:14">
      <c r="A233" s="599">
        <v>45660</v>
      </c>
      <c r="B233" s="604">
        <v>984.92</v>
      </c>
      <c r="C233" s="602">
        <v>42362093</v>
      </c>
      <c r="D233" s="602">
        <v>2325</v>
      </c>
      <c r="E233" s="602">
        <v>2325</v>
      </c>
      <c r="F233" s="603" t="s">
        <v>615</v>
      </c>
      <c r="G233" s="603">
        <v>55.33</v>
      </c>
      <c r="H233" s="603">
        <v>-1.94</v>
      </c>
      <c r="I233" s="603">
        <v>1.78</v>
      </c>
      <c r="J233" s="603"/>
      <c r="K233" s="603"/>
      <c r="L233" s="602">
        <v>1064</v>
      </c>
      <c r="M233" s="601">
        <v>-1.94</v>
      </c>
      <c r="N233" s="20">
        <v>1604211720</v>
      </c>
    </row>
    <row r="234" spans="1:14">
      <c r="A234" s="599">
        <v>45659</v>
      </c>
      <c r="B234" s="604">
        <v>891.72</v>
      </c>
      <c r="C234" s="602">
        <v>42362093</v>
      </c>
      <c r="D234" s="602">
        <v>2105</v>
      </c>
      <c r="E234" s="602">
        <v>2105</v>
      </c>
      <c r="F234" s="603" t="s">
        <v>615</v>
      </c>
      <c r="G234" s="603">
        <v>55.33</v>
      </c>
      <c r="H234" s="603">
        <v>-1.76</v>
      </c>
      <c r="I234" s="603">
        <v>1.61</v>
      </c>
      <c r="J234" s="603"/>
      <c r="K234" s="603"/>
      <c r="L234" s="602">
        <v>1064</v>
      </c>
      <c r="M234" s="601">
        <v>-1.76</v>
      </c>
      <c r="N234" s="20">
        <v>409482260</v>
      </c>
    </row>
    <row r="235" spans="1:14">
      <c r="A235" s="599">
        <v>45658</v>
      </c>
      <c r="B235" s="604">
        <v>908.67</v>
      </c>
      <c r="C235" s="602">
        <v>42362093</v>
      </c>
      <c r="D235" s="602">
        <v>2145</v>
      </c>
      <c r="E235" s="602">
        <v>2145</v>
      </c>
      <c r="F235" s="603" t="s">
        <v>616</v>
      </c>
      <c r="G235" s="603">
        <v>55.33</v>
      </c>
      <c r="H235" s="603">
        <v>-1.79</v>
      </c>
      <c r="I235" s="603">
        <v>1.65</v>
      </c>
      <c r="J235" s="603"/>
      <c r="K235" s="603"/>
      <c r="L235" s="602">
        <v>1064</v>
      </c>
      <c r="M235" s="601">
        <v>-1.79</v>
      </c>
      <c r="N235" s="20">
        <v>636204690</v>
      </c>
    </row>
    <row r="236" spans="1:14">
      <c r="A236" s="599">
        <v>45657</v>
      </c>
      <c r="B236" s="604">
        <v>908.67</v>
      </c>
      <c r="C236" s="602">
        <v>42362093</v>
      </c>
      <c r="D236" s="602">
        <v>2145</v>
      </c>
      <c r="E236" s="602">
        <v>2145</v>
      </c>
      <c r="F236" s="603" t="s">
        <v>616</v>
      </c>
      <c r="G236" s="603">
        <v>55.33</v>
      </c>
      <c r="H236" s="603">
        <v>-3.38</v>
      </c>
      <c r="I236" s="603">
        <v>1.1000000000000001</v>
      </c>
      <c r="J236" s="603"/>
      <c r="K236" s="603"/>
      <c r="L236" s="602">
        <v>1064</v>
      </c>
      <c r="M236" s="601">
        <v>-5.46</v>
      </c>
      <c r="N236" s="20">
        <v>636204690</v>
      </c>
    </row>
    <row r="237" spans="1:14">
      <c r="A237" s="599">
        <v>45656</v>
      </c>
      <c r="B237" s="604">
        <v>908.67</v>
      </c>
      <c r="C237" s="602">
        <v>42362093</v>
      </c>
      <c r="D237" s="602">
        <v>2145</v>
      </c>
      <c r="E237" s="602">
        <v>2145</v>
      </c>
      <c r="F237" s="603" t="s">
        <v>616</v>
      </c>
      <c r="G237" s="603">
        <v>55.33</v>
      </c>
      <c r="H237" s="603">
        <v>-3.38</v>
      </c>
      <c r="I237" s="603">
        <v>1.1000000000000001</v>
      </c>
      <c r="J237" s="603"/>
      <c r="K237" s="603"/>
      <c r="L237" s="602">
        <v>1064</v>
      </c>
      <c r="M237" s="601">
        <v>-5.46</v>
      </c>
      <c r="N237" s="20">
        <v>636204690</v>
      </c>
    </row>
    <row r="238" spans="1:14">
      <c r="A238" s="599">
        <v>45653</v>
      </c>
      <c r="B238" s="604">
        <v>925.61</v>
      </c>
      <c r="C238" s="602">
        <v>42362093</v>
      </c>
      <c r="D238" s="602">
        <v>2185</v>
      </c>
      <c r="E238" s="602">
        <v>2185</v>
      </c>
      <c r="F238" s="603" t="s">
        <v>616</v>
      </c>
      <c r="G238" s="603">
        <v>55.33</v>
      </c>
      <c r="H238" s="603">
        <v>-3.44</v>
      </c>
      <c r="I238" s="603">
        <v>1.1200000000000001</v>
      </c>
      <c r="J238" s="603"/>
      <c r="K238" s="603"/>
      <c r="L238" s="602">
        <v>1064</v>
      </c>
      <c r="M238" s="601">
        <v>-5.56</v>
      </c>
      <c r="N238" s="20">
        <v>8254052050</v>
      </c>
    </row>
    <row r="239" spans="1:14">
      <c r="A239" s="599">
        <v>45652</v>
      </c>
      <c r="B239" s="604">
        <v>879.01</v>
      </c>
      <c r="C239" s="602">
        <v>42362093</v>
      </c>
      <c r="D239" s="602">
        <v>2075</v>
      </c>
      <c r="E239" s="602">
        <v>2075</v>
      </c>
      <c r="F239" s="603" t="s">
        <v>616</v>
      </c>
      <c r="G239" s="603">
        <v>55.33</v>
      </c>
      <c r="H239" s="603">
        <v>-3.27</v>
      </c>
      <c r="I239" s="603">
        <v>1.06</v>
      </c>
      <c r="J239" s="603"/>
      <c r="K239" s="603"/>
      <c r="L239" s="602">
        <v>1064</v>
      </c>
      <c r="M239" s="601">
        <v>-5.28</v>
      </c>
      <c r="N239" s="20">
        <v>151489120</v>
      </c>
    </row>
    <row r="240" spans="1:14">
      <c r="A240" s="599">
        <v>45651</v>
      </c>
      <c r="B240" s="604">
        <v>900.19</v>
      </c>
      <c r="C240" s="602">
        <v>42362093</v>
      </c>
      <c r="D240" s="602">
        <v>2125</v>
      </c>
      <c r="E240" s="602">
        <v>2125</v>
      </c>
      <c r="F240" s="603" t="s">
        <v>616</v>
      </c>
      <c r="G240" s="603">
        <v>55.33</v>
      </c>
      <c r="H240" s="603">
        <v>-3.35</v>
      </c>
      <c r="I240" s="603">
        <v>1.0900000000000001</v>
      </c>
      <c r="J240" s="603"/>
      <c r="K240" s="603"/>
      <c r="L240" s="602">
        <v>1064</v>
      </c>
      <c r="M240" s="601">
        <v>-5.41</v>
      </c>
      <c r="N240" s="20">
        <v>207510620</v>
      </c>
    </row>
    <row r="241" spans="1:14">
      <c r="A241" s="599">
        <v>45650</v>
      </c>
      <c r="B241" s="604">
        <v>900.19</v>
      </c>
      <c r="C241" s="602">
        <v>42362093</v>
      </c>
      <c r="D241" s="602">
        <v>2125</v>
      </c>
      <c r="E241" s="602">
        <v>2125</v>
      </c>
      <c r="F241" s="603" t="s">
        <v>616</v>
      </c>
      <c r="G241" s="603">
        <v>55.33</v>
      </c>
      <c r="H241" s="603">
        <v>-3.35</v>
      </c>
      <c r="I241" s="603">
        <v>1.0900000000000001</v>
      </c>
      <c r="J241" s="603"/>
      <c r="K241" s="603"/>
      <c r="L241" s="602">
        <v>1064</v>
      </c>
      <c r="M241" s="601">
        <v>-5.41</v>
      </c>
      <c r="N241" s="20">
        <v>207510620</v>
      </c>
    </row>
    <row r="242" spans="1:14">
      <c r="A242" s="599">
        <v>45649</v>
      </c>
      <c r="B242" s="604">
        <v>934.08</v>
      </c>
      <c r="C242" s="602">
        <v>42362093</v>
      </c>
      <c r="D242" s="602">
        <v>2205</v>
      </c>
      <c r="E242" s="602">
        <v>2205</v>
      </c>
      <c r="F242" s="603" t="s">
        <v>616</v>
      </c>
      <c r="G242" s="603">
        <v>55.33</v>
      </c>
      <c r="H242" s="603">
        <v>-3.48</v>
      </c>
      <c r="I242" s="603">
        <v>1.1299999999999999</v>
      </c>
      <c r="J242" s="603"/>
      <c r="K242" s="603"/>
      <c r="L242" s="602">
        <v>1064</v>
      </c>
      <c r="M242" s="601">
        <v>-5.61</v>
      </c>
      <c r="N242" s="20">
        <v>425009655</v>
      </c>
    </row>
    <row r="243" spans="1:14">
      <c r="A243" s="599">
        <v>45646</v>
      </c>
      <c r="B243" s="604">
        <v>887.49</v>
      </c>
      <c r="C243" s="602">
        <v>42362093</v>
      </c>
      <c r="D243" s="602">
        <v>2095</v>
      </c>
      <c r="E243" s="602">
        <v>2095</v>
      </c>
      <c r="F243" s="603" t="s">
        <v>616</v>
      </c>
      <c r="G243" s="603">
        <v>55.33</v>
      </c>
      <c r="H243" s="603">
        <v>-3.3</v>
      </c>
      <c r="I243" s="603">
        <v>1.07</v>
      </c>
      <c r="J243" s="603"/>
      <c r="K243" s="603"/>
      <c r="L243" s="602">
        <v>1064</v>
      </c>
      <c r="M243" s="601">
        <v>-5.33</v>
      </c>
      <c r="N243" s="20">
        <v>234169675</v>
      </c>
    </row>
    <row r="244" spans="1:14">
      <c r="A244" s="599">
        <v>45645</v>
      </c>
      <c r="B244" s="604">
        <v>948.91</v>
      </c>
      <c r="C244" s="602">
        <v>42362093</v>
      </c>
      <c r="D244" s="602">
        <v>2240</v>
      </c>
      <c r="E244" s="602">
        <v>2240</v>
      </c>
      <c r="F244" s="603" t="s">
        <v>616</v>
      </c>
      <c r="G244" s="603">
        <v>55.33</v>
      </c>
      <c r="H244" s="603">
        <v>-3.53</v>
      </c>
      <c r="I244" s="603">
        <v>1.1399999999999999</v>
      </c>
      <c r="J244" s="603"/>
      <c r="K244" s="603"/>
      <c r="L244" s="602">
        <v>1064</v>
      </c>
      <c r="M244" s="601">
        <v>-5.7</v>
      </c>
      <c r="N244" s="20">
        <v>123693155</v>
      </c>
    </row>
    <row r="245" spans="1:14">
      <c r="A245" s="599">
        <v>45644</v>
      </c>
      <c r="B245" s="604">
        <v>963.74</v>
      </c>
      <c r="C245" s="602">
        <v>42362093</v>
      </c>
      <c r="D245" s="602">
        <v>2275</v>
      </c>
      <c r="E245" s="602">
        <v>2275</v>
      </c>
      <c r="F245" s="603" t="s">
        <v>616</v>
      </c>
      <c r="G245" s="603">
        <v>55.33</v>
      </c>
      <c r="H245" s="603">
        <v>-3.59</v>
      </c>
      <c r="I245" s="603">
        <v>1.1599999999999999</v>
      </c>
      <c r="J245" s="603"/>
      <c r="K245" s="603"/>
      <c r="L245" s="602">
        <v>1064</v>
      </c>
      <c r="M245" s="601">
        <v>-5.79</v>
      </c>
      <c r="N245" s="20">
        <v>325836885</v>
      </c>
    </row>
    <row r="246" spans="1:14">
      <c r="A246" s="599">
        <v>45643</v>
      </c>
      <c r="B246" s="604">
        <v>955.27</v>
      </c>
      <c r="C246" s="602">
        <v>42362093</v>
      </c>
      <c r="D246" s="602">
        <v>2255</v>
      </c>
      <c r="E246" s="602">
        <v>2255</v>
      </c>
      <c r="F246" s="603" t="s">
        <v>616</v>
      </c>
      <c r="G246" s="603">
        <v>55.33</v>
      </c>
      <c r="H246" s="603">
        <v>-3.55</v>
      </c>
      <c r="I246" s="603">
        <v>1.1499999999999999</v>
      </c>
      <c r="J246" s="603"/>
      <c r="K246" s="603"/>
      <c r="L246" s="602">
        <v>1064</v>
      </c>
      <c r="M246" s="601">
        <v>-5.74</v>
      </c>
      <c r="N246" s="20">
        <v>291804720</v>
      </c>
    </row>
    <row r="247" spans="1:14">
      <c r="A247" s="599">
        <v>45642</v>
      </c>
      <c r="B247" s="604">
        <v>927.73</v>
      </c>
      <c r="C247" s="602">
        <v>42362093</v>
      </c>
      <c r="D247" s="602">
        <v>2190</v>
      </c>
      <c r="E247" s="602">
        <v>2190</v>
      </c>
      <c r="F247" s="603" t="s">
        <v>616</v>
      </c>
      <c r="G247" s="603">
        <v>55.33</v>
      </c>
      <c r="H247" s="603">
        <v>-3.45</v>
      </c>
      <c r="I247" s="603">
        <v>1.1200000000000001</v>
      </c>
      <c r="J247" s="603"/>
      <c r="K247" s="603"/>
      <c r="L247" s="602">
        <v>1064</v>
      </c>
      <c r="M247" s="601">
        <v>-5.57</v>
      </c>
      <c r="N247" s="20">
        <v>245812470</v>
      </c>
    </row>
    <row r="248" spans="1:14">
      <c r="A248" s="599">
        <v>45639</v>
      </c>
      <c r="B248" s="604">
        <v>927.73</v>
      </c>
      <c r="C248" s="602">
        <v>42362093</v>
      </c>
      <c r="D248" s="602">
        <v>2190</v>
      </c>
      <c r="E248" s="602">
        <v>2190</v>
      </c>
      <c r="F248" s="603" t="s">
        <v>616</v>
      </c>
      <c r="G248" s="603">
        <v>55.33</v>
      </c>
      <c r="H248" s="603">
        <v>-3.45</v>
      </c>
      <c r="I248" s="603">
        <v>1.1200000000000001</v>
      </c>
      <c r="J248" s="603"/>
      <c r="K248" s="603"/>
      <c r="L248" s="602">
        <v>1064</v>
      </c>
      <c r="M248" s="601">
        <v>-5.57</v>
      </c>
      <c r="N248" s="20">
        <v>370431330</v>
      </c>
    </row>
    <row r="249" spans="1:14">
      <c r="A249" s="599">
        <v>45638</v>
      </c>
      <c r="B249" s="604">
        <v>900.19</v>
      </c>
      <c r="C249" s="602">
        <v>42362093</v>
      </c>
      <c r="D249" s="602">
        <v>2125</v>
      </c>
      <c r="E249" s="602">
        <v>2125</v>
      </c>
      <c r="F249" s="603" t="s">
        <v>616</v>
      </c>
      <c r="G249" s="603">
        <v>55.33</v>
      </c>
      <c r="H249" s="603">
        <v>-3.35</v>
      </c>
      <c r="I249" s="603">
        <v>1.0900000000000001</v>
      </c>
      <c r="J249" s="603"/>
      <c r="K249" s="603"/>
      <c r="L249" s="602">
        <v>1064</v>
      </c>
      <c r="M249" s="601">
        <v>-5.41</v>
      </c>
      <c r="N249" s="20">
        <v>378942190</v>
      </c>
    </row>
    <row r="250" spans="1:14">
      <c r="A250" s="599">
        <v>45637</v>
      </c>
      <c r="B250" s="604">
        <v>900.19</v>
      </c>
      <c r="C250" s="602">
        <v>42362093</v>
      </c>
      <c r="D250" s="602">
        <v>2125</v>
      </c>
      <c r="E250" s="602">
        <v>2125</v>
      </c>
      <c r="F250" s="603" t="s">
        <v>616</v>
      </c>
      <c r="G250" s="603">
        <v>55.33</v>
      </c>
      <c r="H250" s="603">
        <v>-3.35</v>
      </c>
      <c r="I250" s="603">
        <v>1.0900000000000001</v>
      </c>
      <c r="J250" s="603"/>
      <c r="K250" s="603"/>
      <c r="L250" s="602">
        <v>1064</v>
      </c>
      <c r="M250" s="601">
        <v>-5.41</v>
      </c>
      <c r="N250" s="20">
        <v>658623265</v>
      </c>
    </row>
    <row r="251" spans="1:14">
      <c r="A251" s="599">
        <v>45636</v>
      </c>
      <c r="B251" s="604">
        <v>804.88</v>
      </c>
      <c r="C251" s="602">
        <v>42362093</v>
      </c>
      <c r="D251" s="602">
        <v>1900</v>
      </c>
      <c r="E251" s="602">
        <v>1900</v>
      </c>
      <c r="F251" s="603" t="s">
        <v>616</v>
      </c>
      <c r="G251" s="603">
        <v>55.33</v>
      </c>
      <c r="H251" s="603">
        <v>-3</v>
      </c>
      <c r="I251" s="603">
        <v>0.97</v>
      </c>
      <c r="J251" s="603"/>
      <c r="K251" s="603"/>
      <c r="L251" s="602">
        <v>1064</v>
      </c>
      <c r="M251" s="601">
        <v>-4.83</v>
      </c>
      <c r="N251" s="20">
        <v>485807983</v>
      </c>
    </row>
    <row r="252" spans="1:14">
      <c r="A252" s="599">
        <v>45635</v>
      </c>
      <c r="B252" s="604">
        <v>732.86</v>
      </c>
      <c r="C252" s="602">
        <v>42362093</v>
      </c>
      <c r="D252" s="602">
        <v>1730</v>
      </c>
      <c r="E252" s="602">
        <v>1730</v>
      </c>
      <c r="F252" s="603" t="s">
        <v>616</v>
      </c>
      <c r="G252" s="603">
        <v>55.33</v>
      </c>
      <c r="H252" s="603">
        <v>-2.73</v>
      </c>
      <c r="I252" s="603">
        <v>0.88</v>
      </c>
      <c r="J252" s="603"/>
      <c r="K252" s="603"/>
      <c r="L252" s="602">
        <v>1064</v>
      </c>
      <c r="M252" s="601">
        <v>-4.4000000000000004</v>
      </c>
      <c r="N252" s="20">
        <v>500238124</v>
      </c>
    </row>
    <row r="253" spans="1:14">
      <c r="A253" s="599">
        <v>45632</v>
      </c>
      <c r="B253" s="604">
        <v>788.78</v>
      </c>
      <c r="C253" s="602">
        <v>42362093</v>
      </c>
      <c r="D253" s="602">
        <v>1862</v>
      </c>
      <c r="E253" s="602">
        <v>1862</v>
      </c>
      <c r="F253" s="603" t="s">
        <v>616</v>
      </c>
      <c r="G253" s="603">
        <v>55.33</v>
      </c>
      <c r="H253" s="603">
        <v>-2.94</v>
      </c>
      <c r="I253" s="603">
        <v>0.95</v>
      </c>
      <c r="J253" s="603"/>
      <c r="K253" s="603"/>
      <c r="L253" s="602">
        <v>1064</v>
      </c>
      <c r="M253" s="601">
        <v>-4.74</v>
      </c>
      <c r="N253" s="20">
        <v>715201767</v>
      </c>
    </row>
    <row r="254" spans="1:14">
      <c r="A254" s="599">
        <v>45631</v>
      </c>
      <c r="B254" s="604">
        <v>834.96</v>
      </c>
      <c r="C254" s="602">
        <v>42362093</v>
      </c>
      <c r="D254" s="602">
        <v>1971</v>
      </c>
      <c r="E254" s="602">
        <v>1971</v>
      </c>
      <c r="F254" s="603" t="s">
        <v>616</v>
      </c>
      <c r="G254" s="603">
        <v>55.33</v>
      </c>
      <c r="H254" s="604">
        <v>-3.11</v>
      </c>
      <c r="I254" s="603">
        <v>1.01</v>
      </c>
      <c r="J254" s="603"/>
      <c r="K254" s="603"/>
      <c r="L254" s="602">
        <v>1064</v>
      </c>
      <c r="M254" s="601">
        <v>-5.01</v>
      </c>
      <c r="N254" s="20">
        <v>397973271</v>
      </c>
    </row>
    <row r="255" spans="1:14">
      <c r="A255" s="599">
        <v>45630</v>
      </c>
      <c r="B255" s="604">
        <v>828.6</v>
      </c>
      <c r="C255" s="602">
        <v>42362093</v>
      </c>
      <c r="D255" s="602">
        <v>1956</v>
      </c>
      <c r="E255" s="602">
        <v>1956</v>
      </c>
      <c r="F255" s="603" t="s">
        <v>616</v>
      </c>
      <c r="G255" s="603">
        <v>55.33</v>
      </c>
      <c r="H255" s="604">
        <v>-3.08</v>
      </c>
      <c r="I255" s="603">
        <v>1</v>
      </c>
      <c r="J255" s="603"/>
      <c r="K255" s="603"/>
      <c r="L255" s="602">
        <v>1064</v>
      </c>
      <c r="M255" s="601">
        <v>-4.9800000000000004</v>
      </c>
      <c r="N255" s="20">
        <v>663971258</v>
      </c>
    </row>
    <row r="256" spans="1:14">
      <c r="A256" s="599">
        <v>45629</v>
      </c>
      <c r="B256" s="604">
        <v>870.54</v>
      </c>
      <c r="C256" s="602">
        <v>42362093</v>
      </c>
      <c r="D256" s="602">
        <v>2055</v>
      </c>
      <c r="E256" s="602">
        <v>2055</v>
      </c>
      <c r="F256" s="603" t="s">
        <v>616</v>
      </c>
      <c r="G256" s="603">
        <v>55.33</v>
      </c>
      <c r="H256" s="604">
        <v>-3.24</v>
      </c>
      <c r="I256" s="603">
        <v>1.05</v>
      </c>
      <c r="J256" s="603"/>
      <c r="K256" s="603"/>
      <c r="L256" s="602">
        <v>1064</v>
      </c>
      <c r="M256" s="601">
        <v>-5.23</v>
      </c>
      <c r="N256" s="20">
        <v>226407925</v>
      </c>
    </row>
    <row r="257" spans="1:14">
      <c r="A257" s="599">
        <v>45628</v>
      </c>
      <c r="B257" s="604">
        <v>855.71</v>
      </c>
      <c r="C257" s="602">
        <v>42362093</v>
      </c>
      <c r="D257" s="602">
        <v>2020</v>
      </c>
      <c r="E257" s="602">
        <v>2020</v>
      </c>
      <c r="F257" s="603" t="s">
        <v>616</v>
      </c>
      <c r="G257" s="603">
        <v>55.33</v>
      </c>
      <c r="H257" s="604">
        <v>-3.18</v>
      </c>
      <c r="I257" s="603">
        <v>1.03</v>
      </c>
      <c r="J257" s="603"/>
      <c r="K257" s="603"/>
      <c r="L257" s="602">
        <v>1064</v>
      </c>
      <c r="M257" s="601">
        <v>-5.14</v>
      </c>
      <c r="N257" s="20">
        <v>425265569</v>
      </c>
    </row>
    <row r="258" spans="1:14">
      <c r="A258" s="599">
        <v>45625</v>
      </c>
      <c r="B258" s="604">
        <v>902.31</v>
      </c>
      <c r="C258" s="602">
        <v>42362093</v>
      </c>
      <c r="D258" s="602">
        <v>2130</v>
      </c>
      <c r="E258" s="602">
        <v>2130</v>
      </c>
      <c r="F258" s="603" t="s">
        <v>616</v>
      </c>
      <c r="G258" s="603">
        <v>55.33</v>
      </c>
      <c r="H258" s="604">
        <v>-3.36</v>
      </c>
      <c r="I258" s="603">
        <v>1.0900000000000001</v>
      </c>
      <c r="J258" s="603"/>
      <c r="K258" s="603"/>
      <c r="L258" s="602">
        <v>1064</v>
      </c>
      <c r="M258" s="601">
        <v>-5.42</v>
      </c>
      <c r="N258" s="20">
        <v>324626200</v>
      </c>
    </row>
    <row r="259" spans="1:14">
      <c r="A259" s="599">
        <v>45624</v>
      </c>
      <c r="B259" s="604">
        <v>940.44</v>
      </c>
      <c r="C259" s="602">
        <v>42362093</v>
      </c>
      <c r="D259" s="602">
        <v>2220</v>
      </c>
      <c r="E259" s="602">
        <v>2220</v>
      </c>
      <c r="F259" s="603" t="s">
        <v>616</v>
      </c>
      <c r="G259" s="603">
        <v>55.33</v>
      </c>
      <c r="H259" s="604">
        <v>-3.5</v>
      </c>
      <c r="I259" s="603">
        <v>1.1299999999999999</v>
      </c>
      <c r="J259" s="603"/>
      <c r="K259" s="603"/>
      <c r="L259" s="602">
        <v>1064</v>
      </c>
      <c r="M259" s="601">
        <v>-5.65</v>
      </c>
      <c r="N259" s="20">
        <v>279971245</v>
      </c>
    </row>
    <row r="260" spans="1:14">
      <c r="A260" s="599">
        <v>45623</v>
      </c>
      <c r="B260" s="604">
        <v>965.86</v>
      </c>
      <c r="C260" s="602">
        <v>42362093</v>
      </c>
      <c r="D260" s="602">
        <v>2280</v>
      </c>
      <c r="E260" s="602">
        <v>2280</v>
      </c>
      <c r="F260" s="603" t="s">
        <v>616</v>
      </c>
      <c r="G260" s="603">
        <v>55.33</v>
      </c>
      <c r="H260" s="604">
        <v>-3.59</v>
      </c>
      <c r="I260" s="603">
        <v>1.1599999999999999</v>
      </c>
      <c r="J260" s="603"/>
      <c r="K260" s="603"/>
      <c r="L260" s="602">
        <v>1064</v>
      </c>
      <c r="M260" s="601">
        <v>-5.8</v>
      </c>
      <c r="N260" s="20">
        <v>430629370</v>
      </c>
    </row>
    <row r="261" spans="1:14">
      <c r="A261" s="599">
        <v>45622</v>
      </c>
      <c r="B261" s="604">
        <v>1001.86</v>
      </c>
      <c r="C261" s="602">
        <v>42362093</v>
      </c>
      <c r="D261" s="602">
        <v>2365</v>
      </c>
      <c r="E261" s="602">
        <v>2365</v>
      </c>
      <c r="F261" s="603" t="s">
        <v>616</v>
      </c>
      <c r="G261" s="603">
        <v>55.33</v>
      </c>
      <c r="H261" s="604">
        <v>-3.73</v>
      </c>
      <c r="I261" s="603">
        <v>1.21</v>
      </c>
      <c r="J261" s="603"/>
      <c r="K261" s="603"/>
      <c r="L261" s="602">
        <v>1064</v>
      </c>
      <c r="M261" s="601">
        <v>-6.02</v>
      </c>
      <c r="N261" s="20">
        <v>232449795</v>
      </c>
    </row>
    <row r="262" spans="1:14">
      <c r="A262" s="599">
        <v>45621</v>
      </c>
      <c r="B262" s="604">
        <v>1018.81</v>
      </c>
      <c r="C262" s="602">
        <v>42362093</v>
      </c>
      <c r="D262" s="602">
        <v>2405</v>
      </c>
      <c r="E262" s="602">
        <v>2405</v>
      </c>
      <c r="F262" s="603" t="s">
        <v>616</v>
      </c>
      <c r="G262" s="603">
        <v>55.33</v>
      </c>
      <c r="H262" s="604">
        <v>-3.79</v>
      </c>
      <c r="I262" s="603">
        <v>1.23</v>
      </c>
      <c r="J262" s="603"/>
      <c r="K262" s="603"/>
      <c r="L262" s="602">
        <v>1064</v>
      </c>
      <c r="M262" s="601">
        <v>-6.12</v>
      </c>
      <c r="N262" s="20">
        <v>592926765</v>
      </c>
    </row>
    <row r="263" spans="1:14">
      <c r="A263" s="599">
        <v>45618</v>
      </c>
      <c r="B263" s="604">
        <v>959.5</v>
      </c>
      <c r="C263" s="602">
        <v>42362093</v>
      </c>
      <c r="D263" s="602">
        <v>2265</v>
      </c>
      <c r="E263" s="602">
        <v>2265</v>
      </c>
      <c r="F263" s="603" t="s">
        <v>616</v>
      </c>
      <c r="G263" s="603">
        <v>55.33</v>
      </c>
      <c r="H263" s="604">
        <v>-3.57</v>
      </c>
      <c r="I263" s="603">
        <v>1.1599999999999999</v>
      </c>
      <c r="J263" s="603"/>
      <c r="K263" s="603"/>
      <c r="L263" s="602">
        <v>1064</v>
      </c>
      <c r="M263" s="601">
        <v>-5.76</v>
      </c>
      <c r="N263" s="20">
        <v>603218860</v>
      </c>
    </row>
    <row r="264" spans="1:14">
      <c r="A264" s="599">
        <v>45617</v>
      </c>
      <c r="B264" s="604">
        <v>931.97</v>
      </c>
      <c r="C264" s="602">
        <v>42362093</v>
      </c>
      <c r="D264" s="602">
        <v>2200</v>
      </c>
      <c r="E264" s="602">
        <v>2200</v>
      </c>
      <c r="F264" s="603" t="s">
        <v>616</v>
      </c>
      <c r="G264" s="603">
        <v>55.33</v>
      </c>
      <c r="H264" s="604">
        <v>-3.47</v>
      </c>
      <c r="I264" s="603">
        <v>1.1200000000000001</v>
      </c>
      <c r="J264" s="603"/>
      <c r="K264" s="603"/>
      <c r="L264" s="602">
        <v>1064</v>
      </c>
      <c r="M264" s="601">
        <v>-5.6</v>
      </c>
      <c r="N264" s="20">
        <v>5672296950</v>
      </c>
    </row>
    <row r="265" spans="1:14">
      <c r="A265" s="599">
        <v>45616</v>
      </c>
      <c r="B265" s="604">
        <v>957.38</v>
      </c>
      <c r="C265" s="602">
        <v>42362093</v>
      </c>
      <c r="D265" s="602">
        <v>2260</v>
      </c>
      <c r="E265" s="602">
        <v>2260</v>
      </c>
      <c r="F265" s="603" t="s">
        <v>616</v>
      </c>
      <c r="G265" s="603">
        <v>55.33</v>
      </c>
      <c r="H265" s="604">
        <v>-3.56</v>
      </c>
      <c r="I265" s="603">
        <v>1.1499999999999999</v>
      </c>
      <c r="J265" s="603"/>
      <c r="K265" s="603"/>
      <c r="L265" s="602">
        <v>1064</v>
      </c>
      <c r="M265" s="601">
        <v>-5.75</v>
      </c>
      <c r="N265" s="20">
        <v>221179790</v>
      </c>
    </row>
    <row r="266" spans="1:14">
      <c r="A266" s="599">
        <v>45615</v>
      </c>
      <c r="B266" s="604">
        <v>976.45</v>
      </c>
      <c r="C266" s="602">
        <v>42362093</v>
      </c>
      <c r="D266" s="602">
        <v>2305</v>
      </c>
      <c r="E266" s="602">
        <v>2305</v>
      </c>
      <c r="F266" s="603" t="s">
        <v>616</v>
      </c>
      <c r="G266" s="603">
        <v>55.33</v>
      </c>
      <c r="H266" s="604">
        <v>-3.63</v>
      </c>
      <c r="I266" s="603">
        <v>1.18</v>
      </c>
      <c r="J266" s="603"/>
      <c r="K266" s="603"/>
      <c r="L266" s="602">
        <v>1064</v>
      </c>
      <c r="M266" s="601">
        <v>-5.86</v>
      </c>
      <c r="N266" s="20">
        <v>300039390</v>
      </c>
    </row>
    <row r="267" spans="1:14">
      <c r="A267" s="599">
        <v>45614</v>
      </c>
      <c r="B267" s="604">
        <v>989.15</v>
      </c>
      <c r="C267" s="602">
        <v>42362093</v>
      </c>
      <c r="D267" s="602">
        <v>2335</v>
      </c>
      <c r="E267" s="602">
        <v>2335</v>
      </c>
      <c r="F267" s="603" t="s">
        <v>616</v>
      </c>
      <c r="G267" s="603">
        <v>55.33</v>
      </c>
      <c r="H267" s="604">
        <v>-3.68</v>
      </c>
      <c r="I267" s="603">
        <v>1.19</v>
      </c>
      <c r="J267" s="603"/>
      <c r="K267" s="603"/>
      <c r="L267" s="602">
        <v>1064</v>
      </c>
      <c r="M267" s="601">
        <v>-5.94</v>
      </c>
      <c r="N267" s="20">
        <v>509696945</v>
      </c>
    </row>
    <row r="268" spans="1:14">
      <c r="A268" s="599">
        <v>45611</v>
      </c>
      <c r="B268" s="604">
        <v>970.09</v>
      </c>
      <c r="C268" s="602">
        <v>42362093</v>
      </c>
      <c r="D268" s="602">
        <v>2290</v>
      </c>
      <c r="E268" s="602">
        <v>2290</v>
      </c>
      <c r="F268" s="603" t="s">
        <v>616</v>
      </c>
      <c r="G268" s="603">
        <v>55.33</v>
      </c>
      <c r="H268" s="604">
        <v>-3.61</v>
      </c>
      <c r="I268" s="603">
        <v>1.17</v>
      </c>
      <c r="J268" s="603"/>
      <c r="K268" s="603"/>
      <c r="L268" s="602">
        <v>1064</v>
      </c>
      <c r="M268" s="601">
        <v>-5.82</v>
      </c>
      <c r="N268" s="20">
        <v>673313100</v>
      </c>
    </row>
    <row r="269" spans="1:14">
      <c r="A269" s="599">
        <v>45610</v>
      </c>
      <c r="B269" s="604">
        <v>944.67</v>
      </c>
      <c r="C269" s="602">
        <v>42362093</v>
      </c>
      <c r="D269" s="602">
        <v>2230</v>
      </c>
      <c r="E269" s="602">
        <v>2230</v>
      </c>
      <c r="F269" s="603" t="s">
        <v>616</v>
      </c>
      <c r="G269" s="603">
        <v>55.33</v>
      </c>
      <c r="H269" s="604">
        <v>-3.52</v>
      </c>
      <c r="I269" s="603">
        <v>1.1399999999999999</v>
      </c>
      <c r="J269" s="603"/>
      <c r="K269" s="603"/>
      <c r="L269" s="602">
        <v>1064</v>
      </c>
      <c r="M269" s="601">
        <v>-5.67</v>
      </c>
      <c r="N269" s="20">
        <v>689430670</v>
      </c>
    </row>
    <row r="270" spans="1:14">
      <c r="A270" s="599">
        <v>45609</v>
      </c>
      <c r="B270" s="604">
        <v>995.51</v>
      </c>
      <c r="C270" s="602">
        <v>42362093</v>
      </c>
      <c r="D270" s="602">
        <v>2350</v>
      </c>
      <c r="E270" s="602">
        <v>2350</v>
      </c>
      <c r="F270" s="603" t="s">
        <v>616</v>
      </c>
      <c r="G270" s="603">
        <v>55.33</v>
      </c>
      <c r="H270" s="604">
        <v>-3.7</v>
      </c>
      <c r="I270" s="603">
        <v>1.2</v>
      </c>
      <c r="J270" s="603"/>
      <c r="K270" s="603"/>
      <c r="L270" s="602">
        <v>1064</v>
      </c>
      <c r="M270" s="601">
        <v>-5.98</v>
      </c>
      <c r="N270" s="20">
        <v>649049855</v>
      </c>
    </row>
    <row r="271" spans="1:14">
      <c r="A271" s="599">
        <v>45608</v>
      </c>
      <c r="B271" s="604">
        <v>1012.45</v>
      </c>
      <c r="C271" s="602">
        <v>42362093</v>
      </c>
      <c r="D271" s="602">
        <v>2390</v>
      </c>
      <c r="E271" s="602">
        <v>2390</v>
      </c>
      <c r="F271" s="603" t="s">
        <v>616</v>
      </c>
      <c r="G271" s="603">
        <v>55.33</v>
      </c>
      <c r="H271" s="604">
        <v>-3.77</v>
      </c>
      <c r="I271" s="603">
        <v>1.22</v>
      </c>
      <c r="J271" s="603"/>
      <c r="K271" s="603"/>
      <c r="L271" s="602">
        <v>1064</v>
      </c>
      <c r="M271" s="601">
        <v>-6.08</v>
      </c>
      <c r="N271" s="20">
        <v>909638310</v>
      </c>
    </row>
    <row r="272" spans="1:14">
      <c r="A272" s="599">
        <v>45607</v>
      </c>
      <c r="B272" s="604">
        <v>1073.8800000000001</v>
      </c>
      <c r="C272" s="602">
        <v>42362093</v>
      </c>
      <c r="D272" s="602">
        <v>2535</v>
      </c>
      <c r="E272" s="602">
        <v>2535</v>
      </c>
      <c r="F272" s="603" t="s">
        <v>616</v>
      </c>
      <c r="G272" s="603">
        <v>55.33</v>
      </c>
      <c r="H272" s="604">
        <v>-4</v>
      </c>
      <c r="I272" s="603">
        <v>1.3</v>
      </c>
      <c r="J272" s="603"/>
      <c r="K272" s="603"/>
      <c r="L272" s="602">
        <v>1064</v>
      </c>
      <c r="M272" s="601">
        <v>-6.45</v>
      </c>
      <c r="N272" s="20">
        <v>593051130</v>
      </c>
    </row>
    <row r="273" spans="1:14">
      <c r="A273" s="599">
        <v>45604</v>
      </c>
      <c r="B273" s="604">
        <v>1143.78</v>
      </c>
      <c r="C273" s="602">
        <v>42362093</v>
      </c>
      <c r="D273" s="602">
        <v>2700</v>
      </c>
      <c r="E273" s="602">
        <v>2700</v>
      </c>
      <c r="F273" s="603" t="s">
        <v>616</v>
      </c>
      <c r="G273" s="603">
        <v>55.33</v>
      </c>
      <c r="H273" s="604">
        <v>-4.26</v>
      </c>
      <c r="I273" s="603">
        <v>1.38</v>
      </c>
      <c r="J273" s="603"/>
      <c r="K273" s="603"/>
      <c r="L273" s="602">
        <v>1064</v>
      </c>
      <c r="M273" s="601">
        <v>-6.87</v>
      </c>
      <c r="N273" s="20">
        <v>421226440</v>
      </c>
    </row>
    <row r="274" spans="1:14">
      <c r="A274" s="599">
        <v>45603</v>
      </c>
      <c r="B274" s="604">
        <v>1126.83</v>
      </c>
      <c r="C274" s="602">
        <v>42362093</v>
      </c>
      <c r="D274" s="602">
        <v>2660</v>
      </c>
      <c r="E274" s="602">
        <v>2660</v>
      </c>
      <c r="F274" s="603" t="s">
        <v>616</v>
      </c>
      <c r="G274" s="603">
        <v>55.33</v>
      </c>
      <c r="H274" s="604">
        <v>-4.1900000000000004</v>
      </c>
      <c r="I274" s="603">
        <v>1.36</v>
      </c>
      <c r="J274" s="603"/>
      <c r="K274" s="603"/>
      <c r="L274" s="602">
        <v>1064</v>
      </c>
      <c r="M274" s="601">
        <v>-6.77</v>
      </c>
      <c r="N274" s="20">
        <v>727102855</v>
      </c>
    </row>
    <row r="275" spans="1:14">
      <c r="A275" s="599">
        <v>45602</v>
      </c>
      <c r="B275" s="604">
        <v>1169.19</v>
      </c>
      <c r="C275" s="602">
        <v>42362093</v>
      </c>
      <c r="D275" s="602">
        <v>2760</v>
      </c>
      <c r="E275" s="602">
        <v>2760</v>
      </c>
      <c r="F275" s="603" t="s">
        <v>616</v>
      </c>
      <c r="G275" s="603">
        <v>55.33</v>
      </c>
      <c r="H275" s="604">
        <v>-4.3499999999999996</v>
      </c>
      <c r="I275" s="603">
        <v>1.41</v>
      </c>
      <c r="J275" s="603"/>
      <c r="K275" s="603"/>
      <c r="L275" s="602">
        <v>1064</v>
      </c>
      <c r="M275" s="601">
        <v>-7.02</v>
      </c>
      <c r="N275" s="20">
        <v>428036805</v>
      </c>
    </row>
    <row r="276" spans="1:14">
      <c r="A276" s="599">
        <v>45601</v>
      </c>
      <c r="B276" s="604">
        <v>1200.97</v>
      </c>
      <c r="C276" s="602">
        <v>42362093</v>
      </c>
      <c r="D276" s="602">
        <v>2835</v>
      </c>
      <c r="E276" s="602">
        <v>2835</v>
      </c>
      <c r="F276" s="603" t="s">
        <v>616</v>
      </c>
      <c r="G276" s="603">
        <v>55.33</v>
      </c>
      <c r="H276" s="604">
        <v>-4.47</v>
      </c>
      <c r="I276" s="603">
        <v>1.45</v>
      </c>
      <c r="J276" s="603"/>
      <c r="K276" s="603"/>
      <c r="L276" s="602">
        <v>1064</v>
      </c>
      <c r="M276" s="601">
        <v>-7.21</v>
      </c>
      <c r="N276" s="20">
        <v>241783275</v>
      </c>
    </row>
    <row r="277" spans="1:14">
      <c r="A277" s="599">
        <v>45600</v>
      </c>
      <c r="B277" s="604">
        <v>1207.32</v>
      </c>
      <c r="C277" s="602">
        <v>42362093</v>
      </c>
      <c r="D277" s="602">
        <v>2850</v>
      </c>
      <c r="E277" s="602">
        <v>2850</v>
      </c>
      <c r="F277" s="603" t="s">
        <v>616</v>
      </c>
      <c r="G277" s="603">
        <v>55.33</v>
      </c>
      <c r="H277" s="604">
        <v>-4.49</v>
      </c>
      <c r="I277" s="603">
        <v>1.46</v>
      </c>
      <c r="J277" s="603"/>
      <c r="K277" s="603"/>
      <c r="L277" s="602">
        <v>1064</v>
      </c>
      <c r="M277" s="601">
        <v>-7.25</v>
      </c>
      <c r="N277" s="20">
        <v>436048525</v>
      </c>
    </row>
    <row r="278" spans="1:14">
      <c r="A278" s="599">
        <v>45597</v>
      </c>
      <c r="B278" s="604">
        <v>1160.72</v>
      </c>
      <c r="C278" s="602">
        <v>42362093</v>
      </c>
      <c r="D278" s="602">
        <v>2740</v>
      </c>
      <c r="E278" s="602">
        <v>2740</v>
      </c>
      <c r="F278" s="603" t="s">
        <v>616</v>
      </c>
      <c r="G278" s="603">
        <v>55.33</v>
      </c>
      <c r="H278" s="604">
        <v>-4.32</v>
      </c>
      <c r="I278" s="603">
        <v>1.4</v>
      </c>
      <c r="J278" s="603"/>
      <c r="K278" s="603"/>
      <c r="L278" s="602">
        <v>1064</v>
      </c>
      <c r="M278" s="601">
        <v>-6.97</v>
      </c>
      <c r="N278" s="20">
        <v>450807010</v>
      </c>
    </row>
    <row r="279" spans="1:14">
      <c r="A279" s="599">
        <v>45596</v>
      </c>
      <c r="B279" s="604">
        <v>1207.32</v>
      </c>
      <c r="C279" s="602">
        <v>42362093</v>
      </c>
      <c r="D279" s="602">
        <v>2850</v>
      </c>
      <c r="E279" s="602">
        <v>2850</v>
      </c>
      <c r="F279" s="603" t="s">
        <v>616</v>
      </c>
      <c r="G279" s="603">
        <v>55.33</v>
      </c>
      <c r="H279" s="604">
        <v>-4.49</v>
      </c>
      <c r="I279" s="603">
        <v>1.46</v>
      </c>
      <c r="J279" s="603"/>
      <c r="K279" s="603"/>
      <c r="L279" s="602">
        <v>1064</v>
      </c>
      <c r="M279" s="601">
        <v>-7.25</v>
      </c>
      <c r="N279" s="20">
        <v>438994030</v>
      </c>
    </row>
    <row r="280" spans="1:14">
      <c r="A280" s="599">
        <v>45595</v>
      </c>
      <c r="B280" s="604">
        <v>1192.49</v>
      </c>
      <c r="C280" s="602">
        <v>42362093</v>
      </c>
      <c r="D280" s="602">
        <v>2815</v>
      </c>
      <c r="E280" s="602">
        <v>2815</v>
      </c>
      <c r="F280" s="603" t="s">
        <v>616</v>
      </c>
      <c r="G280" s="603">
        <v>55.33</v>
      </c>
      <c r="H280" s="604">
        <v>-4.4400000000000004</v>
      </c>
      <c r="I280" s="603">
        <v>1.44</v>
      </c>
      <c r="J280" s="603"/>
      <c r="K280" s="603"/>
      <c r="L280" s="602">
        <v>1064</v>
      </c>
      <c r="M280" s="601">
        <v>-7.16</v>
      </c>
      <c r="N280" s="20">
        <v>386907565</v>
      </c>
    </row>
    <row r="281" spans="1:14">
      <c r="A281" s="599">
        <v>45594</v>
      </c>
      <c r="B281" s="604">
        <v>1222.1500000000001</v>
      </c>
      <c r="C281" s="602">
        <v>42362093</v>
      </c>
      <c r="D281" s="602">
        <v>2885</v>
      </c>
      <c r="E281" s="602">
        <v>2885</v>
      </c>
      <c r="F281" s="603" t="s">
        <v>616</v>
      </c>
      <c r="G281" s="603">
        <v>55.33</v>
      </c>
      <c r="H281" s="604">
        <v>-4.55</v>
      </c>
      <c r="I281" s="603">
        <v>1.47</v>
      </c>
      <c r="J281" s="603"/>
      <c r="K281" s="603"/>
      <c r="L281" s="602">
        <v>1064</v>
      </c>
      <c r="M281" s="601">
        <v>-7.34</v>
      </c>
      <c r="N281" s="20">
        <v>530449125</v>
      </c>
    </row>
    <row r="282" spans="1:14">
      <c r="A282" s="599">
        <v>45593</v>
      </c>
      <c r="B282" s="604">
        <v>1222.1500000000001</v>
      </c>
      <c r="C282" s="602">
        <v>42362093</v>
      </c>
      <c r="D282" s="602">
        <v>2885</v>
      </c>
      <c r="E282" s="602">
        <v>2885</v>
      </c>
      <c r="F282" s="603" t="s">
        <v>616</v>
      </c>
      <c r="G282" s="603">
        <v>55.33</v>
      </c>
      <c r="H282" s="604">
        <v>-4.55</v>
      </c>
      <c r="I282" s="603">
        <v>1.47</v>
      </c>
      <c r="J282" s="603"/>
      <c r="K282" s="603"/>
      <c r="L282" s="602">
        <v>1064</v>
      </c>
      <c r="M282" s="601">
        <v>-7.34</v>
      </c>
      <c r="N282" s="20">
        <v>622426690</v>
      </c>
    </row>
    <row r="283" spans="1:14">
      <c r="A283" s="599">
        <v>45590</v>
      </c>
      <c r="B283" s="604">
        <v>1171.31</v>
      </c>
      <c r="C283" s="602">
        <v>42362093</v>
      </c>
      <c r="D283" s="602">
        <v>2765</v>
      </c>
      <c r="E283" s="602">
        <v>2765</v>
      </c>
      <c r="F283" s="603" t="s">
        <v>616</v>
      </c>
      <c r="G283" s="603">
        <v>55.33</v>
      </c>
      <c r="H283" s="604">
        <v>-4.3600000000000003</v>
      </c>
      <c r="I283" s="603">
        <v>1.41</v>
      </c>
      <c r="J283" s="603"/>
      <c r="K283" s="603"/>
      <c r="L283" s="602">
        <v>1064</v>
      </c>
      <c r="M283" s="601">
        <v>-7.03</v>
      </c>
      <c r="N283" s="20">
        <v>567583035</v>
      </c>
    </row>
    <row r="284" spans="1:14">
      <c r="A284" s="599">
        <v>45589</v>
      </c>
      <c r="B284" s="604">
        <v>1198.8499999999999</v>
      </c>
      <c r="C284" s="602">
        <v>42362093</v>
      </c>
      <c r="D284" s="602">
        <v>2830</v>
      </c>
      <c r="E284" s="602">
        <v>2830</v>
      </c>
      <c r="F284" s="603" t="s">
        <v>616</v>
      </c>
      <c r="G284" s="603">
        <v>55.33</v>
      </c>
      <c r="H284" s="604">
        <v>-4.46</v>
      </c>
      <c r="I284" s="603">
        <v>1.45</v>
      </c>
      <c r="J284" s="603"/>
      <c r="K284" s="603"/>
      <c r="L284" s="602">
        <v>1064</v>
      </c>
      <c r="M284" s="601">
        <v>-7.2</v>
      </c>
      <c r="N284" s="20">
        <v>624574385</v>
      </c>
    </row>
    <row r="285" spans="1:14">
      <c r="A285" s="599">
        <v>45588</v>
      </c>
      <c r="B285" s="604">
        <v>1198.8499999999999</v>
      </c>
      <c r="C285" s="602">
        <v>42362093</v>
      </c>
      <c r="D285" s="602">
        <v>2830</v>
      </c>
      <c r="E285" s="602">
        <v>2830</v>
      </c>
      <c r="F285" s="603" t="s">
        <v>616</v>
      </c>
      <c r="G285" s="603">
        <v>55.33</v>
      </c>
      <c r="H285" s="604">
        <v>-4.46</v>
      </c>
      <c r="I285" s="603">
        <v>1.45</v>
      </c>
      <c r="J285" s="603"/>
      <c r="K285" s="603"/>
      <c r="L285" s="602">
        <v>1064</v>
      </c>
      <c r="M285" s="601">
        <v>-7.2</v>
      </c>
      <c r="N285" s="20">
        <v>717191330</v>
      </c>
    </row>
    <row r="286" spans="1:14">
      <c r="A286" s="599">
        <v>45587</v>
      </c>
      <c r="B286" s="604">
        <v>1179.78</v>
      </c>
      <c r="C286" s="602">
        <v>42362093</v>
      </c>
      <c r="D286" s="602">
        <v>2785</v>
      </c>
      <c r="E286" s="602">
        <v>2785</v>
      </c>
      <c r="F286" s="603" t="s">
        <v>616</v>
      </c>
      <c r="G286" s="603">
        <v>55.33</v>
      </c>
      <c r="H286" s="604">
        <v>-4.3899999999999997</v>
      </c>
      <c r="I286" s="603">
        <v>1.42</v>
      </c>
      <c r="J286" s="603"/>
      <c r="K286" s="603"/>
      <c r="L286" s="602">
        <v>1064</v>
      </c>
      <c r="M286" s="601">
        <v>-7.08</v>
      </c>
      <c r="N286" s="20">
        <v>621177210</v>
      </c>
    </row>
    <row r="287" spans="1:14">
      <c r="A287" s="599">
        <v>45586</v>
      </c>
      <c r="B287" s="604">
        <v>1230.6199999999999</v>
      </c>
      <c r="C287" s="602">
        <v>42362093</v>
      </c>
      <c r="D287" s="602">
        <v>2905</v>
      </c>
      <c r="E287" s="602">
        <v>2905</v>
      </c>
      <c r="F287" s="603" t="s">
        <v>616</v>
      </c>
      <c r="G287" s="603">
        <v>55.33</v>
      </c>
      <c r="H287" s="604">
        <v>-4.58</v>
      </c>
      <c r="I287" s="603">
        <v>1.48</v>
      </c>
      <c r="J287" s="603"/>
      <c r="K287" s="603"/>
      <c r="L287" s="602">
        <v>1064</v>
      </c>
      <c r="M287" s="601">
        <v>-7.39</v>
      </c>
      <c r="N287" s="20">
        <v>477290620</v>
      </c>
    </row>
    <row r="288" spans="1:14">
      <c r="A288" s="599">
        <v>45583</v>
      </c>
      <c r="B288" s="604">
        <v>1194.6099999999999</v>
      </c>
      <c r="C288" s="602">
        <v>42362093</v>
      </c>
      <c r="D288" s="602">
        <v>2820</v>
      </c>
      <c r="E288" s="602">
        <v>2820</v>
      </c>
      <c r="F288" s="603" t="s">
        <v>616</v>
      </c>
      <c r="G288" s="603">
        <v>55.33</v>
      </c>
      <c r="H288" s="604">
        <v>-4.45</v>
      </c>
      <c r="I288" s="603">
        <v>1.44</v>
      </c>
      <c r="J288" s="603"/>
      <c r="K288" s="603"/>
      <c r="L288" s="602">
        <v>1064</v>
      </c>
      <c r="M288" s="601">
        <v>-7.17</v>
      </c>
      <c r="N288" s="20">
        <v>721475625</v>
      </c>
    </row>
    <row r="289" spans="1:14">
      <c r="A289" s="599">
        <v>45582</v>
      </c>
      <c r="B289" s="604">
        <v>1247.56</v>
      </c>
      <c r="C289" s="602">
        <v>42362093</v>
      </c>
      <c r="D289" s="602">
        <v>2945</v>
      </c>
      <c r="E289" s="602">
        <v>2945</v>
      </c>
      <c r="F289" s="603" t="s">
        <v>616</v>
      </c>
      <c r="G289" s="603">
        <v>55.33</v>
      </c>
      <c r="H289" s="604">
        <v>-4.6399999999999997</v>
      </c>
      <c r="I289" s="603">
        <v>1.5</v>
      </c>
      <c r="J289" s="603"/>
      <c r="K289" s="603"/>
      <c r="L289" s="602">
        <v>1064</v>
      </c>
      <c r="M289" s="601">
        <v>-7.49</v>
      </c>
      <c r="N289" s="20">
        <v>732315715</v>
      </c>
    </row>
    <row r="290" spans="1:14">
      <c r="A290" s="599">
        <v>45581</v>
      </c>
      <c r="B290" s="604">
        <v>1256.04</v>
      </c>
      <c r="C290" s="602">
        <v>42362093</v>
      </c>
      <c r="D290" s="602">
        <v>2965</v>
      </c>
      <c r="E290" s="602">
        <v>2965</v>
      </c>
      <c r="F290" s="603" t="s">
        <v>616</v>
      </c>
      <c r="G290" s="603">
        <v>55.33</v>
      </c>
      <c r="H290" s="604">
        <v>-4.67</v>
      </c>
      <c r="I290" s="603">
        <v>1.51</v>
      </c>
      <c r="J290" s="603"/>
      <c r="K290" s="603"/>
      <c r="L290" s="602">
        <v>1064</v>
      </c>
      <c r="M290" s="601">
        <v>-7.54</v>
      </c>
      <c r="N290" s="20">
        <v>658038080</v>
      </c>
    </row>
    <row r="291" spans="1:14">
      <c r="A291" s="599">
        <v>45580</v>
      </c>
      <c r="B291" s="604">
        <v>1298.4000000000001</v>
      </c>
      <c r="C291" s="602">
        <v>42362093</v>
      </c>
      <c r="D291" s="602">
        <v>3065</v>
      </c>
      <c r="E291" s="602">
        <v>3065</v>
      </c>
      <c r="F291" s="603" t="s">
        <v>616</v>
      </c>
      <c r="G291" s="603">
        <v>55.33</v>
      </c>
      <c r="H291" s="604">
        <v>-4.83</v>
      </c>
      <c r="I291" s="603">
        <v>1.57</v>
      </c>
      <c r="J291" s="603"/>
      <c r="K291" s="603"/>
      <c r="L291" s="602">
        <v>1064</v>
      </c>
      <c r="M291" s="601">
        <v>-7.8</v>
      </c>
      <c r="N291" s="20">
        <v>690219505</v>
      </c>
    </row>
    <row r="292" spans="1:14">
      <c r="A292" s="599">
        <v>45579</v>
      </c>
      <c r="B292" s="604">
        <v>1302.6300000000001</v>
      </c>
      <c r="C292" s="602">
        <v>42362093</v>
      </c>
      <c r="D292" s="602">
        <v>3075</v>
      </c>
      <c r="E292" s="602">
        <v>3075</v>
      </c>
      <c r="F292" s="603" t="s">
        <v>616</v>
      </c>
      <c r="G292" s="603">
        <v>55.33</v>
      </c>
      <c r="H292" s="604">
        <v>-4.8499999999999996</v>
      </c>
      <c r="I292" s="603">
        <v>1.57</v>
      </c>
      <c r="J292" s="603"/>
      <c r="K292" s="603"/>
      <c r="L292" s="602">
        <v>1064</v>
      </c>
      <c r="M292" s="601">
        <v>-7.82</v>
      </c>
      <c r="N292" s="20">
        <v>480134095</v>
      </c>
    </row>
    <row r="293" spans="1:14">
      <c r="A293" s="599">
        <v>45576</v>
      </c>
      <c r="B293" s="604">
        <v>1270.8599999999999</v>
      </c>
      <c r="C293" s="602">
        <v>42362093</v>
      </c>
      <c r="D293" s="602">
        <v>3000</v>
      </c>
      <c r="E293" s="602">
        <v>3000</v>
      </c>
      <c r="F293" s="603" t="s">
        <v>616</v>
      </c>
      <c r="G293" s="603">
        <v>55.33</v>
      </c>
      <c r="H293" s="604">
        <v>-4.7300000000000004</v>
      </c>
      <c r="I293" s="603">
        <v>1.53</v>
      </c>
      <c r="J293" s="603"/>
      <c r="K293" s="603"/>
      <c r="L293" s="602">
        <v>1064</v>
      </c>
      <c r="M293" s="601">
        <v>-7.63</v>
      </c>
      <c r="N293" s="20">
        <v>501257650</v>
      </c>
    </row>
    <row r="294" spans="1:14">
      <c r="A294" s="599">
        <v>45575</v>
      </c>
      <c r="B294" s="604">
        <v>1275.0999999999999</v>
      </c>
      <c r="C294" s="602">
        <v>42362093</v>
      </c>
      <c r="D294" s="602">
        <v>3010</v>
      </c>
      <c r="E294" s="602">
        <v>3010</v>
      </c>
      <c r="F294" s="603" t="s">
        <v>616</v>
      </c>
      <c r="G294" s="603">
        <v>55.33</v>
      </c>
      <c r="H294" s="604">
        <v>-4.74</v>
      </c>
      <c r="I294" s="603">
        <v>1.54</v>
      </c>
      <c r="J294" s="603"/>
      <c r="K294" s="603"/>
      <c r="L294" s="602">
        <v>1064</v>
      </c>
      <c r="M294" s="601">
        <v>-7.66</v>
      </c>
      <c r="N294" s="20">
        <v>540939105</v>
      </c>
    </row>
    <row r="295" spans="1:14">
      <c r="A295" s="599">
        <v>45574</v>
      </c>
      <c r="B295" s="604">
        <v>1292.04</v>
      </c>
      <c r="C295" s="602">
        <v>42362093</v>
      </c>
      <c r="D295" s="602">
        <v>3050</v>
      </c>
      <c r="E295" s="602">
        <v>3050</v>
      </c>
      <c r="F295" s="603" t="s">
        <v>616</v>
      </c>
      <c r="G295" s="603">
        <v>55.33</v>
      </c>
      <c r="H295" s="604">
        <v>-4.8099999999999996</v>
      </c>
      <c r="I295" s="603">
        <v>1.56</v>
      </c>
      <c r="J295" s="603"/>
      <c r="K295" s="603"/>
      <c r="L295" s="602">
        <v>1064</v>
      </c>
      <c r="M295" s="601">
        <v>-7.76</v>
      </c>
      <c r="N295" s="20">
        <v>717073290</v>
      </c>
    </row>
    <row r="296" spans="1:14">
      <c r="A296" s="599">
        <v>45573</v>
      </c>
      <c r="B296" s="604">
        <v>1292.04</v>
      </c>
      <c r="C296" s="602">
        <v>42362093</v>
      </c>
      <c r="D296" s="602">
        <v>3050</v>
      </c>
      <c r="E296" s="602">
        <v>3050</v>
      </c>
      <c r="F296" s="603" t="s">
        <v>616</v>
      </c>
      <c r="G296" s="603">
        <v>55.33</v>
      </c>
      <c r="H296" s="604">
        <v>-4.8099999999999996</v>
      </c>
      <c r="I296" s="603">
        <v>1.56</v>
      </c>
      <c r="J296" s="603"/>
      <c r="K296" s="603"/>
      <c r="L296" s="602">
        <v>1064</v>
      </c>
      <c r="M296" s="601">
        <v>-7.76</v>
      </c>
      <c r="N296" s="20">
        <v>717073290</v>
      </c>
    </row>
    <row r="297" spans="1:14">
      <c r="A297" s="599">
        <v>45572</v>
      </c>
      <c r="B297" s="604">
        <v>1345</v>
      </c>
      <c r="C297" s="602">
        <v>42362093</v>
      </c>
      <c r="D297" s="602">
        <v>3175</v>
      </c>
      <c r="E297" s="602">
        <v>3175</v>
      </c>
      <c r="F297" s="603" t="s">
        <v>616</v>
      </c>
      <c r="G297" s="603">
        <v>55.33</v>
      </c>
      <c r="H297" s="604">
        <v>-5.01</v>
      </c>
      <c r="I297" s="603">
        <v>1.62</v>
      </c>
      <c r="J297" s="603"/>
      <c r="K297" s="603"/>
      <c r="L297" s="602">
        <v>1064</v>
      </c>
      <c r="M297" s="601">
        <v>-8.08</v>
      </c>
      <c r="N297" s="20">
        <v>678700415</v>
      </c>
    </row>
    <row r="298" spans="1:14">
      <c r="A298" s="599">
        <v>45569</v>
      </c>
      <c r="B298" s="604">
        <v>1272.98</v>
      </c>
      <c r="C298" s="602">
        <v>42362093</v>
      </c>
      <c r="D298" s="602">
        <v>3005</v>
      </c>
      <c r="E298" s="602">
        <v>3005</v>
      </c>
      <c r="F298" s="603" t="s">
        <v>616</v>
      </c>
      <c r="G298" s="603">
        <v>55.33</v>
      </c>
      <c r="H298" s="604">
        <v>-4.74</v>
      </c>
      <c r="I298" s="603">
        <v>1.54</v>
      </c>
      <c r="J298" s="603"/>
      <c r="K298" s="603"/>
      <c r="L298" s="602">
        <v>1064</v>
      </c>
      <c r="M298" s="601">
        <v>-7.64</v>
      </c>
      <c r="N298" s="20">
        <v>868784595</v>
      </c>
    </row>
    <row r="299" spans="1:14">
      <c r="A299" s="599">
        <v>45568</v>
      </c>
      <c r="B299" s="604">
        <v>1332.29</v>
      </c>
      <c r="C299" s="602">
        <v>42362093</v>
      </c>
      <c r="D299" s="602">
        <v>3145</v>
      </c>
      <c r="E299" s="602">
        <v>3145</v>
      </c>
      <c r="F299" s="603" t="s">
        <v>616</v>
      </c>
      <c r="G299" s="603">
        <v>55.33</v>
      </c>
      <c r="H299" s="604">
        <v>-4.96</v>
      </c>
      <c r="I299" s="603">
        <v>1.61</v>
      </c>
      <c r="J299" s="603"/>
      <c r="K299" s="603"/>
      <c r="L299" s="602">
        <v>1064</v>
      </c>
      <c r="M299" s="601">
        <v>-8</v>
      </c>
      <c r="N299" s="20">
        <v>738671485</v>
      </c>
    </row>
    <row r="300" spans="1:14">
      <c r="A300" s="599">
        <v>45567</v>
      </c>
      <c r="B300" s="604">
        <v>1332.29</v>
      </c>
      <c r="C300" s="602">
        <v>42362093</v>
      </c>
      <c r="D300" s="602">
        <v>3145</v>
      </c>
      <c r="E300" s="602">
        <v>3145</v>
      </c>
      <c r="F300" s="603" t="s">
        <v>616</v>
      </c>
      <c r="G300" s="603">
        <v>55.33</v>
      </c>
      <c r="H300" s="604">
        <v>-4.96</v>
      </c>
      <c r="I300" s="603">
        <v>1.61</v>
      </c>
      <c r="J300" s="603"/>
      <c r="K300" s="603"/>
      <c r="L300" s="602">
        <v>1064</v>
      </c>
      <c r="M300" s="601">
        <v>-8</v>
      </c>
      <c r="N300" s="20">
        <v>738671485</v>
      </c>
    </row>
    <row r="301" spans="1:14">
      <c r="A301" s="599">
        <v>45566</v>
      </c>
      <c r="B301" s="604">
        <v>1334.41</v>
      </c>
      <c r="C301" s="602">
        <v>42362093</v>
      </c>
      <c r="D301" s="602">
        <v>3150</v>
      </c>
      <c r="E301" s="602">
        <v>3150</v>
      </c>
      <c r="F301" s="603" t="s">
        <v>615</v>
      </c>
      <c r="G301" s="603">
        <v>55.33</v>
      </c>
      <c r="H301" s="604">
        <v>-4.97</v>
      </c>
      <c r="I301" s="603">
        <v>1.61</v>
      </c>
      <c r="J301" s="604"/>
      <c r="K301" s="603"/>
      <c r="L301" s="602">
        <v>1064</v>
      </c>
      <c r="M301" s="601">
        <v>-8.01</v>
      </c>
      <c r="N301" s="20">
        <v>895409075</v>
      </c>
    </row>
    <row r="302" spans="1:14">
      <c r="A302" s="599">
        <v>45565</v>
      </c>
      <c r="B302" s="604">
        <v>1334.41</v>
      </c>
      <c r="C302" s="602">
        <v>42362093</v>
      </c>
      <c r="D302" s="602">
        <v>3150</v>
      </c>
      <c r="E302" s="602">
        <v>3150</v>
      </c>
      <c r="F302" s="603" t="s">
        <v>615</v>
      </c>
      <c r="G302" s="603">
        <v>55.33</v>
      </c>
      <c r="H302" s="604">
        <v>-5.38</v>
      </c>
      <c r="I302" s="603">
        <v>1.5</v>
      </c>
      <c r="J302" s="604"/>
      <c r="K302" s="603"/>
      <c r="L302" s="602">
        <v>1064</v>
      </c>
      <c r="M302" s="601">
        <v>-8.01</v>
      </c>
      <c r="N302" s="20">
        <v>895409075</v>
      </c>
    </row>
    <row r="303" spans="1:14">
      <c r="A303" s="599">
        <v>45562</v>
      </c>
      <c r="B303" s="604">
        <v>1414.89</v>
      </c>
      <c r="C303" s="602">
        <v>42362093</v>
      </c>
      <c r="D303" s="602">
        <v>3340</v>
      </c>
      <c r="E303" s="602">
        <v>3340</v>
      </c>
      <c r="F303" s="603" t="s">
        <v>615</v>
      </c>
      <c r="G303" s="603">
        <v>55.33</v>
      </c>
      <c r="H303" s="604">
        <v>-5.71</v>
      </c>
      <c r="I303" s="603">
        <v>1.59</v>
      </c>
      <c r="J303" s="604"/>
      <c r="K303" s="603"/>
      <c r="L303" s="602">
        <v>1064</v>
      </c>
      <c r="M303" s="601">
        <v>-8.5</v>
      </c>
      <c r="N303" s="20">
        <v>2444406635</v>
      </c>
    </row>
    <row r="304" spans="1:14">
      <c r="A304" s="599">
        <v>45561</v>
      </c>
      <c r="B304" s="604">
        <v>1368.3</v>
      </c>
      <c r="C304" s="602">
        <v>42362093</v>
      </c>
      <c r="D304" s="602">
        <v>3230</v>
      </c>
      <c r="E304" s="602">
        <v>3230</v>
      </c>
      <c r="F304" s="603" t="s">
        <v>615</v>
      </c>
      <c r="G304" s="603">
        <v>55.33</v>
      </c>
      <c r="H304" s="604">
        <v>-5.52</v>
      </c>
      <c r="I304" s="603">
        <v>1.53</v>
      </c>
      <c r="J304" s="604"/>
      <c r="K304" s="603"/>
      <c r="L304" s="602">
        <v>1064</v>
      </c>
      <c r="M304" s="601">
        <v>-8.2200000000000006</v>
      </c>
      <c r="N304" s="20">
        <v>1666084200</v>
      </c>
    </row>
    <row r="305" spans="1:14">
      <c r="A305" s="599">
        <v>45560</v>
      </c>
      <c r="B305" s="604">
        <v>1277.22</v>
      </c>
      <c r="C305" s="602">
        <v>42362093</v>
      </c>
      <c r="D305" s="602">
        <v>3015</v>
      </c>
      <c r="E305" s="602">
        <v>3015</v>
      </c>
      <c r="F305" s="603" t="s">
        <v>615</v>
      </c>
      <c r="G305" s="603">
        <v>55.33</v>
      </c>
      <c r="H305" s="604">
        <v>-5.15</v>
      </c>
      <c r="I305" s="603">
        <v>1.43</v>
      </c>
      <c r="J305" s="603"/>
      <c r="K305" s="603"/>
      <c r="L305" s="602">
        <v>1064</v>
      </c>
      <c r="M305" s="601">
        <v>-7.67</v>
      </c>
      <c r="N305" s="20">
        <v>1026840005</v>
      </c>
    </row>
    <row r="306" spans="1:14">
      <c r="A306" s="599">
        <v>45559</v>
      </c>
      <c r="B306" s="604">
        <v>1266.6300000000001</v>
      </c>
      <c r="C306" s="602">
        <v>42362093</v>
      </c>
      <c r="D306" s="602">
        <v>2990</v>
      </c>
      <c r="E306" s="602">
        <v>2990</v>
      </c>
      <c r="F306" s="603" t="s">
        <v>615</v>
      </c>
      <c r="G306" s="603">
        <v>55.33</v>
      </c>
      <c r="H306" s="604">
        <v>-5.1100000000000003</v>
      </c>
      <c r="I306" s="603">
        <v>1.42</v>
      </c>
      <c r="J306" s="603"/>
      <c r="K306" s="603"/>
      <c r="L306" s="602">
        <v>1064</v>
      </c>
      <c r="M306" s="601">
        <v>-7.61</v>
      </c>
      <c r="N306" s="20">
        <v>620786005</v>
      </c>
    </row>
    <row r="307" spans="1:14">
      <c r="A307" s="599">
        <v>45558</v>
      </c>
      <c r="B307" s="604">
        <v>1234.8599999999999</v>
      </c>
      <c r="C307" s="602">
        <v>42362093</v>
      </c>
      <c r="D307" s="602">
        <v>2915</v>
      </c>
      <c r="E307" s="602">
        <v>2915</v>
      </c>
      <c r="F307" s="603" t="s">
        <v>615</v>
      </c>
      <c r="G307" s="603">
        <v>55.33</v>
      </c>
      <c r="H307" s="604">
        <v>-4.9800000000000004</v>
      </c>
      <c r="I307" s="603">
        <v>1.38</v>
      </c>
      <c r="J307" s="603"/>
      <c r="K307" s="603"/>
      <c r="L307" s="602">
        <v>1064</v>
      </c>
      <c r="M307" s="601">
        <v>-7.41</v>
      </c>
      <c r="N307" s="20">
        <v>578424085</v>
      </c>
    </row>
    <row r="308" spans="1:14">
      <c r="A308" s="599">
        <v>45555</v>
      </c>
      <c r="B308" s="604">
        <v>1241.21</v>
      </c>
      <c r="C308" s="602">
        <v>42362093</v>
      </c>
      <c r="D308" s="602">
        <v>2930</v>
      </c>
      <c r="E308" s="602">
        <v>2930</v>
      </c>
      <c r="F308" s="603" t="s">
        <v>615</v>
      </c>
      <c r="G308" s="603">
        <v>55.33</v>
      </c>
      <c r="H308" s="604">
        <v>-5.01</v>
      </c>
      <c r="I308" s="603">
        <v>1.39</v>
      </c>
      <c r="J308" s="603"/>
      <c r="K308" s="603"/>
      <c r="L308" s="602">
        <v>1064</v>
      </c>
      <c r="M308" s="601">
        <v>-7.45</v>
      </c>
      <c r="N308" s="20">
        <v>977747460</v>
      </c>
    </row>
    <row r="309" spans="1:14">
      <c r="A309" s="599">
        <v>45554</v>
      </c>
      <c r="B309" s="604">
        <v>1262.3900000000001</v>
      </c>
      <c r="C309" s="602">
        <v>42362093</v>
      </c>
      <c r="D309" s="602">
        <v>2980</v>
      </c>
      <c r="E309" s="602">
        <v>2980</v>
      </c>
      <c r="F309" s="603" t="s">
        <v>615</v>
      </c>
      <c r="G309" s="603">
        <v>55.33</v>
      </c>
      <c r="H309" s="604">
        <v>-5.09</v>
      </c>
      <c r="I309" s="603">
        <v>1.41</v>
      </c>
      <c r="J309" s="603"/>
      <c r="K309" s="603"/>
      <c r="L309" s="602">
        <v>1064</v>
      </c>
      <c r="M309" s="601">
        <v>-7.58</v>
      </c>
      <c r="N309" s="20">
        <v>992356220</v>
      </c>
    </row>
    <row r="310" spans="1:14">
      <c r="A310" s="599">
        <v>45553</v>
      </c>
      <c r="B310" s="604">
        <v>1287.81</v>
      </c>
      <c r="C310" s="602">
        <v>42362093</v>
      </c>
      <c r="D310" s="602">
        <v>3040</v>
      </c>
      <c r="E310" s="602">
        <v>3040</v>
      </c>
      <c r="F310" s="603" t="s">
        <v>615</v>
      </c>
      <c r="G310" s="603">
        <v>55.33</v>
      </c>
      <c r="H310" s="604">
        <v>-5.2</v>
      </c>
      <c r="I310" s="603">
        <v>1.44</v>
      </c>
      <c r="J310" s="603"/>
      <c r="K310" s="603"/>
      <c r="L310" s="602">
        <v>1064</v>
      </c>
      <c r="M310" s="601">
        <v>-7.73</v>
      </c>
      <c r="N310" s="20">
        <v>1415416550</v>
      </c>
    </row>
    <row r="311" spans="1:14">
      <c r="A311" s="599">
        <v>45552</v>
      </c>
      <c r="B311" s="604">
        <v>1287.81</v>
      </c>
      <c r="C311" s="602">
        <v>42362093</v>
      </c>
      <c r="D311" s="602">
        <v>3040</v>
      </c>
      <c r="E311" s="602">
        <v>3040</v>
      </c>
      <c r="F311" s="603" t="s">
        <v>615</v>
      </c>
      <c r="G311" s="603">
        <v>55.33</v>
      </c>
      <c r="H311" s="604">
        <v>-5.2</v>
      </c>
      <c r="I311" s="603">
        <v>1.44</v>
      </c>
      <c r="J311" s="603"/>
      <c r="K311" s="603"/>
      <c r="L311" s="602">
        <v>1064</v>
      </c>
      <c r="M311" s="601">
        <v>-7.73</v>
      </c>
      <c r="N311" s="20">
        <v>1415416550</v>
      </c>
    </row>
    <row r="312" spans="1:14">
      <c r="A312" s="599">
        <v>45551</v>
      </c>
      <c r="B312" s="604">
        <v>1287.81</v>
      </c>
      <c r="C312" s="602">
        <v>42362093</v>
      </c>
      <c r="D312" s="602">
        <v>3040</v>
      </c>
      <c r="E312" s="602">
        <v>3040</v>
      </c>
      <c r="F312" s="603" t="s">
        <v>615</v>
      </c>
      <c r="G312" s="603">
        <v>55.33</v>
      </c>
      <c r="H312" s="604">
        <v>-5.2</v>
      </c>
      <c r="I312" s="603">
        <v>1.44</v>
      </c>
      <c r="J312" s="603"/>
      <c r="K312" s="603"/>
      <c r="L312" s="602">
        <v>1064</v>
      </c>
      <c r="M312" s="601">
        <v>-7.73</v>
      </c>
      <c r="N312" s="20">
        <v>1415416550</v>
      </c>
    </row>
    <row r="313" spans="1:14">
      <c r="A313" s="599">
        <v>45548</v>
      </c>
      <c r="B313" s="604">
        <v>1287.81</v>
      </c>
      <c r="C313" s="602">
        <v>42362093</v>
      </c>
      <c r="D313" s="602">
        <v>3040</v>
      </c>
      <c r="E313" s="602">
        <v>3040</v>
      </c>
      <c r="F313" s="603" t="s">
        <v>615</v>
      </c>
      <c r="G313" s="603">
        <v>55.33</v>
      </c>
      <c r="H313" s="604">
        <v>-5.2</v>
      </c>
      <c r="I313" s="603">
        <v>1.44</v>
      </c>
      <c r="J313" s="603"/>
      <c r="K313" s="603"/>
      <c r="L313" s="602">
        <v>1064</v>
      </c>
      <c r="M313" s="601">
        <v>-7.73</v>
      </c>
      <c r="N313" s="20">
        <v>1415416550</v>
      </c>
    </row>
    <row r="314" spans="1:14">
      <c r="A314" s="599">
        <v>45547</v>
      </c>
      <c r="B314" s="604">
        <v>1353.47</v>
      </c>
      <c r="C314" s="602">
        <v>42362093</v>
      </c>
      <c r="D314" s="602">
        <v>3195</v>
      </c>
      <c r="E314" s="602">
        <v>3195</v>
      </c>
      <c r="F314" s="603" t="s">
        <v>615</v>
      </c>
      <c r="G314" s="603">
        <v>55.33</v>
      </c>
      <c r="H314" s="604">
        <v>-5.46</v>
      </c>
      <c r="I314" s="603">
        <v>1.52</v>
      </c>
      <c r="J314" s="603"/>
      <c r="K314" s="603"/>
      <c r="L314" s="602">
        <v>1064</v>
      </c>
      <c r="M314" s="601">
        <v>-8.1300000000000008</v>
      </c>
      <c r="N314" s="20">
        <v>2135543950</v>
      </c>
    </row>
    <row r="315" spans="1:14">
      <c r="A315" s="599">
        <v>45546</v>
      </c>
      <c r="B315" s="604">
        <v>1258.1500000000001</v>
      </c>
      <c r="C315" s="602">
        <v>42362093</v>
      </c>
      <c r="D315" s="602">
        <v>2970</v>
      </c>
      <c r="E315" s="602">
        <v>2970</v>
      </c>
      <c r="F315" s="603" t="s">
        <v>615</v>
      </c>
      <c r="G315" s="603">
        <v>55.33</v>
      </c>
      <c r="H315" s="604">
        <v>-5.08</v>
      </c>
      <c r="I315" s="603">
        <v>1.41</v>
      </c>
      <c r="J315" s="603"/>
      <c r="K315" s="603"/>
      <c r="L315" s="602">
        <v>1064</v>
      </c>
      <c r="M315" s="601">
        <v>-7.55</v>
      </c>
      <c r="N315" s="20">
        <v>1390598400</v>
      </c>
    </row>
    <row r="316" spans="1:14">
      <c r="A316" s="599">
        <v>45545</v>
      </c>
      <c r="B316" s="604">
        <v>1287.81</v>
      </c>
      <c r="C316" s="602">
        <v>42362093</v>
      </c>
      <c r="D316" s="602">
        <v>3040</v>
      </c>
      <c r="E316" s="602">
        <v>3040</v>
      </c>
      <c r="F316" s="603" t="s">
        <v>615</v>
      </c>
      <c r="G316" s="603">
        <v>55.33</v>
      </c>
      <c r="H316" s="604">
        <v>-5.2</v>
      </c>
      <c r="I316" s="603">
        <v>1.44</v>
      </c>
      <c r="J316" s="603"/>
      <c r="K316" s="603"/>
      <c r="L316" s="602">
        <v>1064</v>
      </c>
      <c r="M316" s="601">
        <v>-7.73</v>
      </c>
      <c r="N316" s="20">
        <v>1317677475</v>
      </c>
    </row>
    <row r="317" spans="1:14">
      <c r="A317" s="599">
        <v>45544</v>
      </c>
      <c r="B317" s="604">
        <v>1372.53</v>
      </c>
      <c r="C317" s="602">
        <v>42362093</v>
      </c>
      <c r="D317" s="602">
        <v>3240</v>
      </c>
      <c r="E317" s="602">
        <v>3240</v>
      </c>
      <c r="F317" s="603" t="s">
        <v>615</v>
      </c>
      <c r="G317" s="603">
        <v>55.33</v>
      </c>
      <c r="H317" s="604">
        <v>-5.54</v>
      </c>
      <c r="I317" s="603">
        <v>1.54</v>
      </c>
      <c r="J317" s="603"/>
      <c r="K317" s="603"/>
      <c r="L317" s="602">
        <v>1064</v>
      </c>
      <c r="M317" s="601">
        <v>-8.24</v>
      </c>
      <c r="N317" s="20">
        <v>1032223725</v>
      </c>
    </row>
    <row r="318" spans="1:14">
      <c r="A318" s="599">
        <v>45541</v>
      </c>
      <c r="B318" s="604">
        <v>1361.94</v>
      </c>
      <c r="C318" s="602">
        <v>42362093</v>
      </c>
      <c r="D318" s="602">
        <v>3215</v>
      </c>
      <c r="E318" s="602">
        <v>3215</v>
      </c>
      <c r="F318" s="603" t="s">
        <v>615</v>
      </c>
      <c r="G318" s="603">
        <v>55.33</v>
      </c>
      <c r="H318" s="604">
        <v>-5.49</v>
      </c>
      <c r="I318" s="603">
        <v>1.53</v>
      </c>
      <c r="J318" s="603"/>
      <c r="K318" s="603"/>
      <c r="L318" s="602">
        <v>1064</v>
      </c>
      <c r="M318" s="601">
        <v>-8.18</v>
      </c>
      <c r="N318" s="20">
        <v>1812279465</v>
      </c>
    </row>
    <row r="319" spans="1:14">
      <c r="A319" s="599">
        <v>45540</v>
      </c>
      <c r="B319" s="604">
        <v>1474.2</v>
      </c>
      <c r="C319" s="602">
        <v>42362093</v>
      </c>
      <c r="D319" s="602">
        <v>3480</v>
      </c>
      <c r="E319" s="602">
        <v>3480</v>
      </c>
      <c r="F319" s="603" t="s">
        <v>615</v>
      </c>
      <c r="G319" s="603">
        <v>55.33</v>
      </c>
      <c r="H319" s="604">
        <v>-5.95</v>
      </c>
      <c r="I319" s="603">
        <v>1.65</v>
      </c>
      <c r="J319" s="603"/>
      <c r="K319" s="603"/>
      <c r="L319" s="602">
        <v>1064</v>
      </c>
      <c r="M319" s="601">
        <v>-8.85</v>
      </c>
      <c r="N319" s="20">
        <v>1919959055</v>
      </c>
    </row>
    <row r="320" spans="1:14">
      <c r="A320" s="599">
        <v>45539</v>
      </c>
      <c r="B320" s="604">
        <v>1474.2</v>
      </c>
      <c r="C320" s="602">
        <v>42362093</v>
      </c>
      <c r="D320" s="602">
        <v>3480</v>
      </c>
      <c r="E320" s="602">
        <v>3480</v>
      </c>
      <c r="F320" s="603" t="s">
        <v>615</v>
      </c>
      <c r="G320" s="603">
        <v>55.33</v>
      </c>
      <c r="H320" s="604">
        <v>-5.95</v>
      </c>
      <c r="I320" s="603">
        <v>1.65</v>
      </c>
      <c r="J320" s="603"/>
      <c r="K320" s="603"/>
      <c r="L320" s="602">
        <v>1064</v>
      </c>
      <c r="M320" s="601">
        <v>-8.85</v>
      </c>
      <c r="N320" s="20">
        <v>2642556410</v>
      </c>
    </row>
    <row r="321" spans="1:14">
      <c r="A321" s="599">
        <v>45538</v>
      </c>
      <c r="B321" s="604">
        <v>1626.7</v>
      </c>
      <c r="C321" s="602">
        <v>42362093</v>
      </c>
      <c r="D321" s="602">
        <v>3840</v>
      </c>
      <c r="E321" s="602">
        <v>3840</v>
      </c>
      <c r="F321" s="603" t="s">
        <v>615</v>
      </c>
      <c r="G321" s="603">
        <v>55.33</v>
      </c>
      <c r="H321" s="604">
        <v>-6.56</v>
      </c>
      <c r="I321" s="603">
        <v>1.82</v>
      </c>
      <c r="J321" s="603"/>
      <c r="K321" s="603"/>
      <c r="L321" s="602">
        <v>1064</v>
      </c>
      <c r="M321" s="601">
        <v>-9.77</v>
      </c>
      <c r="N321" s="20">
        <v>5917124880</v>
      </c>
    </row>
    <row r="322" spans="1:14">
      <c r="A322" s="599">
        <v>45537</v>
      </c>
      <c r="B322" s="604">
        <v>1643.65</v>
      </c>
      <c r="C322" s="602">
        <v>42362093</v>
      </c>
      <c r="D322" s="602">
        <v>3880</v>
      </c>
      <c r="E322" s="602">
        <v>3880</v>
      </c>
      <c r="F322" s="603" t="s">
        <v>615</v>
      </c>
      <c r="G322" s="603">
        <v>55.33</v>
      </c>
      <c r="H322" s="604">
        <v>-6.63</v>
      </c>
      <c r="I322" s="603">
        <v>1.84</v>
      </c>
      <c r="J322" s="603"/>
      <c r="K322" s="603"/>
      <c r="L322" s="602">
        <v>1064</v>
      </c>
      <c r="M322" s="601">
        <v>-9.8699999999999992</v>
      </c>
      <c r="N322" s="20">
        <v>26345033950</v>
      </c>
    </row>
    <row r="323" spans="1:14">
      <c r="A323" s="599">
        <v>45534</v>
      </c>
      <c r="B323" s="604">
        <v>1433.96</v>
      </c>
      <c r="C323" s="602">
        <v>42362093</v>
      </c>
      <c r="D323" s="602">
        <v>3385</v>
      </c>
      <c r="E323" s="602">
        <v>3385</v>
      </c>
      <c r="F323" s="603" t="s">
        <v>615</v>
      </c>
      <c r="G323" s="603">
        <v>55.33</v>
      </c>
      <c r="H323" s="604">
        <v>-5.78</v>
      </c>
      <c r="I323" s="603">
        <v>1.61</v>
      </c>
      <c r="J323" s="603"/>
      <c r="K323" s="603"/>
      <c r="L323" s="602">
        <v>1064</v>
      </c>
      <c r="M323" s="601">
        <v>-8.61</v>
      </c>
      <c r="N323" s="20">
        <v>598823085</v>
      </c>
    </row>
    <row r="324" spans="1:14">
      <c r="A324" s="599">
        <v>45533</v>
      </c>
      <c r="B324" s="602">
        <v>1421.25</v>
      </c>
      <c r="C324" s="602">
        <v>42362093</v>
      </c>
      <c r="D324" s="602">
        <v>3355</v>
      </c>
      <c r="E324" s="602">
        <v>3355</v>
      </c>
      <c r="F324" s="603" t="s">
        <v>615</v>
      </c>
      <c r="G324" s="603">
        <v>55.33</v>
      </c>
      <c r="H324" s="604">
        <v>-5.73</v>
      </c>
      <c r="I324" s="603">
        <v>1.59</v>
      </c>
      <c r="J324" s="603"/>
      <c r="K324" s="603"/>
      <c r="L324" s="602">
        <v>1064</v>
      </c>
      <c r="M324" s="601">
        <v>-8.5299999999999994</v>
      </c>
      <c r="N324" s="20">
        <v>823558650</v>
      </c>
    </row>
    <row r="325" spans="1:14">
      <c r="A325" s="599">
        <v>45532</v>
      </c>
      <c r="B325" s="604">
        <v>1478.44</v>
      </c>
      <c r="C325" s="602">
        <v>42362093</v>
      </c>
      <c r="D325" s="602">
        <v>3490</v>
      </c>
      <c r="E325" s="602">
        <v>3490</v>
      </c>
      <c r="F325" s="603" t="s">
        <v>615</v>
      </c>
      <c r="G325" s="603">
        <v>55.33</v>
      </c>
      <c r="H325" s="604">
        <v>-5.96</v>
      </c>
      <c r="I325" s="603">
        <v>1.66</v>
      </c>
      <c r="J325" s="604"/>
      <c r="K325" s="603"/>
      <c r="L325" s="602">
        <v>1064</v>
      </c>
      <c r="M325" s="601">
        <v>-8.8800000000000008</v>
      </c>
      <c r="N325" s="20">
        <v>891845270</v>
      </c>
    </row>
    <row r="326" spans="1:14">
      <c r="A326" s="599">
        <v>45531</v>
      </c>
      <c r="B326" s="604">
        <v>1489.03</v>
      </c>
      <c r="C326" s="602">
        <v>42362093</v>
      </c>
      <c r="D326" s="602">
        <v>3515</v>
      </c>
      <c r="E326" s="602">
        <v>3515</v>
      </c>
      <c r="F326" s="603" t="s">
        <v>615</v>
      </c>
      <c r="G326" s="603">
        <v>55.33</v>
      </c>
      <c r="H326" s="604">
        <v>-6.01</v>
      </c>
      <c r="I326" s="603">
        <v>1.67</v>
      </c>
      <c r="J326" s="604"/>
      <c r="K326" s="603"/>
      <c r="L326" s="602">
        <v>1064</v>
      </c>
      <c r="M326" s="601">
        <v>-8.94</v>
      </c>
      <c r="N326" s="20">
        <v>721941880</v>
      </c>
    </row>
    <row r="327" spans="1:14">
      <c r="A327" s="599">
        <v>45530</v>
      </c>
      <c r="B327" s="604">
        <v>1493.26</v>
      </c>
      <c r="C327" s="602">
        <v>42362093</v>
      </c>
      <c r="D327" s="602">
        <v>3525</v>
      </c>
      <c r="E327" s="602">
        <v>3525</v>
      </c>
      <c r="F327" s="603" t="s">
        <v>615</v>
      </c>
      <c r="G327" s="603">
        <v>55.33</v>
      </c>
      <c r="H327" s="604">
        <v>-6.02</v>
      </c>
      <c r="I327" s="603">
        <v>1.67</v>
      </c>
      <c r="J327" s="604"/>
      <c r="K327" s="603"/>
      <c r="L327" s="602">
        <v>1064</v>
      </c>
      <c r="M327" s="601">
        <v>-8.9700000000000006</v>
      </c>
      <c r="N327" s="20">
        <v>877623060</v>
      </c>
    </row>
    <row r="328" spans="1:14">
      <c r="A328" s="599">
        <v>45527</v>
      </c>
      <c r="B328" s="604">
        <v>1561.04</v>
      </c>
      <c r="C328" s="602">
        <v>42362093</v>
      </c>
      <c r="D328" s="602">
        <v>3685</v>
      </c>
      <c r="E328" s="602">
        <v>3685</v>
      </c>
      <c r="F328" s="603" t="s">
        <v>615</v>
      </c>
      <c r="G328" s="603">
        <v>55.33</v>
      </c>
      <c r="H328" s="604">
        <v>-6.3</v>
      </c>
      <c r="I328" s="603">
        <v>1.75</v>
      </c>
      <c r="J328" s="604"/>
      <c r="K328" s="603"/>
      <c r="L328" s="602">
        <v>1064</v>
      </c>
      <c r="M328" s="601">
        <v>-9.3699999999999992</v>
      </c>
      <c r="N328" s="20">
        <v>862282735</v>
      </c>
    </row>
    <row r="329" spans="1:14">
      <c r="A329" s="599">
        <v>45526</v>
      </c>
      <c r="B329" s="604">
        <v>1575.87</v>
      </c>
      <c r="C329" s="602">
        <v>42362093</v>
      </c>
      <c r="D329" s="602">
        <v>3720</v>
      </c>
      <c r="E329" s="602">
        <v>3720</v>
      </c>
      <c r="F329" s="603" t="s">
        <v>615</v>
      </c>
      <c r="G329" s="603">
        <v>55.33</v>
      </c>
      <c r="H329" s="604">
        <v>-6.36</v>
      </c>
      <c r="I329" s="603">
        <v>1.77</v>
      </c>
      <c r="J329" s="604"/>
      <c r="K329" s="603"/>
      <c r="L329" s="602">
        <v>1064</v>
      </c>
      <c r="M329" s="601">
        <v>-9.4600000000000009</v>
      </c>
      <c r="N329" s="20">
        <v>837097695</v>
      </c>
    </row>
    <row r="330" spans="1:14">
      <c r="A330" s="599">
        <v>45525</v>
      </c>
      <c r="B330" s="604">
        <v>1641.53</v>
      </c>
      <c r="C330" s="602">
        <v>42362093</v>
      </c>
      <c r="D330" s="602">
        <v>3875</v>
      </c>
      <c r="E330" s="602">
        <v>3875</v>
      </c>
      <c r="F330" s="603" t="s">
        <v>615</v>
      </c>
      <c r="G330" s="603">
        <v>55.33</v>
      </c>
      <c r="H330" s="604">
        <v>-6.62</v>
      </c>
      <c r="I330" s="603">
        <v>1.84</v>
      </c>
      <c r="J330" s="604"/>
      <c r="K330" s="603"/>
      <c r="L330" s="602">
        <v>1064</v>
      </c>
      <c r="M330" s="601">
        <v>-9.86</v>
      </c>
      <c r="N330" s="20">
        <v>750634490</v>
      </c>
    </row>
    <row r="331" spans="1:14">
      <c r="A331" s="599">
        <v>45524</v>
      </c>
      <c r="B331" s="604">
        <v>1654.24</v>
      </c>
      <c r="C331" s="602">
        <v>42362093</v>
      </c>
      <c r="D331" s="602">
        <v>3905</v>
      </c>
      <c r="E331" s="602">
        <v>3905</v>
      </c>
      <c r="F331" s="603" t="s">
        <v>615</v>
      </c>
      <c r="G331" s="603">
        <v>55.33</v>
      </c>
      <c r="H331" s="604">
        <v>-6.67</v>
      </c>
      <c r="I331" s="603">
        <v>1.85</v>
      </c>
      <c r="J331" s="604"/>
      <c r="K331" s="603"/>
      <c r="L331" s="602">
        <v>1064</v>
      </c>
      <c r="M331" s="601">
        <v>-9.93</v>
      </c>
      <c r="N331" s="20">
        <v>1155352590</v>
      </c>
    </row>
    <row r="332" spans="1:14">
      <c r="A332" s="599">
        <v>45523</v>
      </c>
      <c r="B332" s="604">
        <v>1607.64</v>
      </c>
      <c r="C332" s="602">
        <v>42362093</v>
      </c>
      <c r="D332" s="602">
        <v>3795</v>
      </c>
      <c r="E332" s="602">
        <v>3795</v>
      </c>
      <c r="F332" s="603" t="s">
        <v>615</v>
      </c>
      <c r="G332" s="603">
        <v>55.33</v>
      </c>
      <c r="H332" s="604">
        <v>-6.49</v>
      </c>
      <c r="I332" s="603">
        <v>1.8</v>
      </c>
      <c r="J332" s="604"/>
      <c r="K332" s="603"/>
      <c r="L332" s="602">
        <v>1064</v>
      </c>
      <c r="M332" s="601">
        <v>-9.65</v>
      </c>
      <c r="N332" s="20">
        <v>1474761370</v>
      </c>
    </row>
    <row r="333" spans="1:14">
      <c r="A333" s="599">
        <v>45520</v>
      </c>
      <c r="B333" s="604">
        <v>1698.72</v>
      </c>
      <c r="C333" s="602">
        <v>42362093</v>
      </c>
      <c r="D333" s="602">
        <v>4010</v>
      </c>
      <c r="E333" s="602">
        <v>4010</v>
      </c>
      <c r="F333" s="603" t="s">
        <v>615</v>
      </c>
      <c r="G333" s="603">
        <v>55.33</v>
      </c>
      <c r="H333" s="604">
        <v>-6.85</v>
      </c>
      <c r="I333" s="603">
        <v>1.9</v>
      </c>
      <c r="J333" s="604"/>
      <c r="K333" s="603"/>
      <c r="L333" s="602">
        <v>1064</v>
      </c>
      <c r="M333" s="601">
        <v>-10.199999999999999</v>
      </c>
      <c r="N333" s="20">
        <v>1890766450</v>
      </c>
    </row>
    <row r="334" spans="1:14">
      <c r="A334" s="599">
        <v>45519</v>
      </c>
      <c r="B334" s="604">
        <v>1751.67</v>
      </c>
      <c r="C334" s="602">
        <v>42362093</v>
      </c>
      <c r="D334" s="602">
        <v>4135</v>
      </c>
      <c r="E334" s="602">
        <v>4135</v>
      </c>
      <c r="F334" s="603" t="s">
        <v>615</v>
      </c>
      <c r="G334" s="603">
        <v>55.33</v>
      </c>
      <c r="H334" s="604">
        <v>-7.07</v>
      </c>
      <c r="I334" s="603">
        <v>1.96</v>
      </c>
      <c r="J334" s="604"/>
      <c r="K334" s="603"/>
      <c r="L334" s="602">
        <v>1064</v>
      </c>
      <c r="M334" s="601">
        <v>-10.52</v>
      </c>
      <c r="N334" s="20">
        <v>3673598100</v>
      </c>
    </row>
    <row r="335" spans="1:14">
      <c r="A335" s="599">
        <v>45518</v>
      </c>
      <c r="B335" s="604">
        <v>1751.67</v>
      </c>
      <c r="C335" s="602">
        <v>42362093</v>
      </c>
      <c r="D335" s="602">
        <v>4135</v>
      </c>
      <c r="E335" s="602">
        <v>4135</v>
      </c>
      <c r="F335" s="603" t="s">
        <v>615</v>
      </c>
      <c r="G335" s="603">
        <v>55.33</v>
      </c>
      <c r="H335" s="604">
        <v>-7.07</v>
      </c>
      <c r="I335" s="603">
        <v>1.96</v>
      </c>
      <c r="J335" s="604"/>
      <c r="K335" s="603"/>
      <c r="L335" s="602">
        <v>1064</v>
      </c>
      <c r="M335" s="601">
        <v>-10.52</v>
      </c>
      <c r="N335" s="20">
        <v>3673598100</v>
      </c>
    </row>
    <row r="336" spans="1:14">
      <c r="A336" s="599">
        <v>45517</v>
      </c>
      <c r="B336" s="604">
        <v>1650</v>
      </c>
      <c r="C336" s="602">
        <v>42362093</v>
      </c>
      <c r="D336" s="602">
        <v>3895</v>
      </c>
      <c r="E336" s="602">
        <v>3895</v>
      </c>
      <c r="F336" s="603" t="s">
        <v>615</v>
      </c>
      <c r="G336" s="603">
        <v>55.33</v>
      </c>
      <c r="H336" s="604">
        <v>-6.66</v>
      </c>
      <c r="I336" s="603">
        <v>1.85</v>
      </c>
      <c r="J336" s="604"/>
      <c r="K336" s="603"/>
      <c r="L336" s="602">
        <v>1064</v>
      </c>
      <c r="M336" s="601">
        <v>-9.91</v>
      </c>
      <c r="N336" s="20">
        <v>1095920555</v>
      </c>
    </row>
    <row r="337" spans="1:14">
      <c r="A337" s="599">
        <v>45516</v>
      </c>
      <c r="B337" s="604">
        <v>1669.07</v>
      </c>
      <c r="C337" s="602">
        <v>42362093</v>
      </c>
      <c r="D337" s="602">
        <v>3940</v>
      </c>
      <c r="E337" s="602">
        <v>3940</v>
      </c>
      <c r="F337" s="603" t="s">
        <v>615</v>
      </c>
      <c r="G337" s="603">
        <v>55.33</v>
      </c>
      <c r="H337" s="604">
        <v>-6.73</v>
      </c>
      <c r="I337" s="603">
        <v>1.87</v>
      </c>
      <c r="J337" s="604"/>
      <c r="K337" s="603"/>
      <c r="L337" s="602">
        <v>1064</v>
      </c>
      <c r="M337" s="601">
        <v>-10.02</v>
      </c>
      <c r="N337" s="20">
        <v>1327204630</v>
      </c>
    </row>
    <row r="338" spans="1:14">
      <c r="A338" s="599">
        <v>45513</v>
      </c>
      <c r="B338" s="604">
        <v>1654.24</v>
      </c>
      <c r="C338" s="602">
        <v>42362093</v>
      </c>
      <c r="D338" s="602">
        <v>3905</v>
      </c>
      <c r="E338" s="602">
        <v>3905</v>
      </c>
      <c r="F338" s="603" t="s">
        <v>615</v>
      </c>
      <c r="G338" s="603">
        <v>55.33</v>
      </c>
      <c r="H338" s="604">
        <v>-6.67</v>
      </c>
      <c r="I338" s="603">
        <v>1.85</v>
      </c>
      <c r="J338" s="604"/>
      <c r="K338" s="603"/>
      <c r="L338" s="602">
        <v>1064</v>
      </c>
      <c r="M338" s="601">
        <v>-9.93</v>
      </c>
      <c r="N338" s="20">
        <v>1174574760</v>
      </c>
    </row>
    <row r="339" spans="1:14">
      <c r="A339" s="599">
        <v>45512</v>
      </c>
      <c r="B339" s="604">
        <v>1635.18</v>
      </c>
      <c r="C339" s="602">
        <v>42362093</v>
      </c>
      <c r="D339" s="602">
        <v>3860</v>
      </c>
      <c r="E339" s="602">
        <v>3860</v>
      </c>
      <c r="F339" s="603" t="s">
        <v>615</v>
      </c>
      <c r="G339" s="603">
        <v>55.33</v>
      </c>
      <c r="H339" s="604">
        <v>-6.6</v>
      </c>
      <c r="I339" s="603">
        <v>1.83</v>
      </c>
      <c r="J339" s="604"/>
      <c r="K339" s="603"/>
      <c r="L339" s="602">
        <v>1064</v>
      </c>
      <c r="M339" s="601">
        <v>-9.82</v>
      </c>
      <c r="N339" s="20">
        <v>1423335265</v>
      </c>
    </row>
    <row r="340" spans="1:14">
      <c r="A340" s="599">
        <v>45511</v>
      </c>
      <c r="B340" s="604">
        <v>1690.25</v>
      </c>
      <c r="C340" s="602">
        <v>42362093</v>
      </c>
      <c r="D340" s="602">
        <v>3990</v>
      </c>
      <c r="E340" s="602">
        <v>3990</v>
      </c>
      <c r="F340" s="603" t="s">
        <v>615</v>
      </c>
      <c r="G340" s="603">
        <v>55.33</v>
      </c>
      <c r="H340" s="604">
        <v>-6.82</v>
      </c>
      <c r="I340" s="603">
        <v>1.89</v>
      </c>
      <c r="J340" s="604"/>
      <c r="K340" s="603"/>
      <c r="L340" s="602">
        <v>1064</v>
      </c>
      <c r="M340" s="601">
        <v>-10.15</v>
      </c>
      <c r="N340" s="20">
        <v>2069488785</v>
      </c>
    </row>
    <row r="341" spans="1:14">
      <c r="A341" s="599">
        <v>45510</v>
      </c>
      <c r="B341" s="604">
        <v>1652.12</v>
      </c>
      <c r="C341" s="602">
        <v>42362093</v>
      </c>
      <c r="D341" s="602">
        <v>3900</v>
      </c>
      <c r="E341" s="602">
        <v>3900</v>
      </c>
      <c r="F341" s="603" t="s">
        <v>615</v>
      </c>
      <c r="G341" s="603">
        <v>55.33</v>
      </c>
      <c r="H341" s="604">
        <v>-6.66</v>
      </c>
      <c r="I341" s="603">
        <v>1.85</v>
      </c>
      <c r="J341" s="604"/>
      <c r="K341" s="603"/>
      <c r="L341" s="602">
        <v>1064</v>
      </c>
      <c r="M341" s="601">
        <v>-9.92</v>
      </c>
      <c r="N341" s="20">
        <v>4867868925</v>
      </c>
    </row>
    <row r="342" spans="1:14">
      <c r="A342" s="599">
        <v>45509</v>
      </c>
      <c r="B342" s="604">
        <v>1482.67</v>
      </c>
      <c r="C342" s="602">
        <v>42362093</v>
      </c>
      <c r="D342" s="602">
        <v>3500</v>
      </c>
      <c r="E342" s="602">
        <v>3500</v>
      </c>
      <c r="F342" s="603" t="s">
        <v>615</v>
      </c>
      <c r="G342" s="603">
        <v>55.33</v>
      </c>
      <c r="H342" s="604">
        <v>-5.98</v>
      </c>
      <c r="I342" s="603">
        <v>1.66</v>
      </c>
      <c r="J342" s="604"/>
      <c r="K342" s="603"/>
      <c r="L342" s="602">
        <v>1064</v>
      </c>
      <c r="M342" s="601">
        <v>-8.9</v>
      </c>
      <c r="N342" s="20">
        <v>6531841290</v>
      </c>
    </row>
    <row r="343" spans="1:14">
      <c r="A343" s="599">
        <v>45506</v>
      </c>
      <c r="B343" s="604">
        <v>1902.06</v>
      </c>
      <c r="C343" s="602">
        <v>42362093</v>
      </c>
      <c r="D343" s="602">
        <v>4490</v>
      </c>
      <c r="E343" s="602">
        <v>4490</v>
      </c>
      <c r="F343" s="603" t="s">
        <v>615</v>
      </c>
      <c r="G343" s="603">
        <v>55.33</v>
      </c>
      <c r="H343" s="604">
        <v>-7.67</v>
      </c>
      <c r="I343" s="603">
        <v>2.13</v>
      </c>
      <c r="J343" s="604"/>
      <c r="K343" s="603"/>
      <c r="L343" s="602">
        <v>1064</v>
      </c>
      <c r="M343" s="601">
        <v>-11.42</v>
      </c>
      <c r="N343" s="20">
        <v>2745133730</v>
      </c>
    </row>
    <row r="344" spans="1:14">
      <c r="A344" s="599">
        <v>45505</v>
      </c>
      <c r="B344" s="604">
        <v>2109.63</v>
      </c>
      <c r="C344" s="602">
        <v>42362093</v>
      </c>
      <c r="D344" s="602">
        <v>4980</v>
      </c>
      <c r="E344" s="602">
        <v>4980</v>
      </c>
      <c r="F344" s="603" t="s">
        <v>615</v>
      </c>
      <c r="G344" s="603">
        <v>55.33</v>
      </c>
      <c r="H344" s="604">
        <v>-8.51</v>
      </c>
      <c r="I344" s="603">
        <v>2.36</v>
      </c>
      <c r="J344" s="604"/>
      <c r="K344" s="603"/>
      <c r="L344" s="602">
        <v>1064</v>
      </c>
      <c r="M344" s="601">
        <v>-12.67</v>
      </c>
      <c r="N344" s="20">
        <v>2063229415</v>
      </c>
    </row>
    <row r="345" spans="1:14">
      <c r="A345" s="599">
        <v>45504</v>
      </c>
      <c r="B345" s="604">
        <v>2147.7600000000002</v>
      </c>
      <c r="C345" s="602">
        <v>42362093</v>
      </c>
      <c r="D345" s="602">
        <v>5070</v>
      </c>
      <c r="E345" s="602">
        <v>5070</v>
      </c>
      <c r="F345" s="603" t="s">
        <v>615</v>
      </c>
      <c r="G345" s="603">
        <v>55.33</v>
      </c>
      <c r="H345" s="604">
        <v>-8.66</v>
      </c>
      <c r="I345" s="603">
        <v>2.41</v>
      </c>
      <c r="J345" s="604"/>
      <c r="K345" s="603"/>
      <c r="L345" s="602">
        <v>1064</v>
      </c>
      <c r="M345" s="601">
        <v>-12.9</v>
      </c>
      <c r="N345" s="20">
        <v>1956220555</v>
      </c>
    </row>
    <row r="346" spans="1:14">
      <c r="A346" s="599">
        <v>45503</v>
      </c>
      <c r="B346" s="604">
        <v>2065.15</v>
      </c>
      <c r="C346" s="602">
        <v>42362093</v>
      </c>
      <c r="D346" s="602">
        <v>4875</v>
      </c>
      <c r="E346" s="602">
        <v>4875</v>
      </c>
      <c r="F346" s="603" t="s">
        <v>615</v>
      </c>
      <c r="G346" s="603">
        <v>55.33</v>
      </c>
      <c r="H346" s="604">
        <v>-8.33</v>
      </c>
      <c r="I346" s="603">
        <v>2.31</v>
      </c>
      <c r="J346" s="604"/>
      <c r="K346" s="603"/>
      <c r="L346" s="602">
        <v>1064</v>
      </c>
      <c r="M346" s="601">
        <v>-12.4</v>
      </c>
      <c r="N346" s="20">
        <v>1955970710</v>
      </c>
    </row>
    <row r="347" spans="1:14">
      <c r="A347" s="599">
        <v>45502</v>
      </c>
      <c r="B347" s="604">
        <v>2164.6999999999998</v>
      </c>
      <c r="C347" s="602">
        <v>42362093</v>
      </c>
      <c r="D347" s="602">
        <v>5110</v>
      </c>
      <c r="E347" s="602">
        <v>5110</v>
      </c>
      <c r="F347" s="603" t="s">
        <v>615</v>
      </c>
      <c r="G347" s="603">
        <v>55.33</v>
      </c>
      <c r="H347" s="604">
        <v>-8.73</v>
      </c>
      <c r="I347" s="603">
        <v>2.4300000000000002</v>
      </c>
      <c r="J347" s="603"/>
      <c r="K347" s="603"/>
      <c r="L347" s="602">
        <v>1064</v>
      </c>
      <c r="M347" s="601">
        <v>-13</v>
      </c>
      <c r="N347" s="20">
        <v>1966143935</v>
      </c>
    </row>
    <row r="348" spans="1:14">
      <c r="A348" s="599">
        <v>45499</v>
      </c>
      <c r="B348" s="604">
        <v>2094.81</v>
      </c>
      <c r="C348" s="602">
        <v>42362093</v>
      </c>
      <c r="D348" s="602">
        <v>4945</v>
      </c>
      <c r="E348" s="602">
        <v>4945</v>
      </c>
      <c r="F348" s="603" t="s">
        <v>615</v>
      </c>
      <c r="G348" s="603">
        <v>55.33</v>
      </c>
      <c r="H348" s="604">
        <v>-8.4499999999999993</v>
      </c>
      <c r="I348" s="603">
        <v>2.35</v>
      </c>
      <c r="J348" s="603"/>
      <c r="K348" s="603"/>
      <c r="L348" s="602">
        <v>1064</v>
      </c>
      <c r="M348" s="601">
        <v>-12.58</v>
      </c>
      <c r="N348" s="20">
        <v>2727193275</v>
      </c>
    </row>
    <row r="349" spans="1:14">
      <c r="A349" s="599">
        <v>45498</v>
      </c>
      <c r="B349" s="604">
        <v>2126.58</v>
      </c>
      <c r="C349" s="602">
        <v>42362093</v>
      </c>
      <c r="D349" s="602">
        <v>5020</v>
      </c>
      <c r="E349" s="602">
        <v>5020</v>
      </c>
      <c r="F349" s="603" t="s">
        <v>615</v>
      </c>
      <c r="G349" s="603">
        <v>55.33</v>
      </c>
      <c r="H349" s="604">
        <v>-8.58</v>
      </c>
      <c r="I349" s="603">
        <v>2.38</v>
      </c>
      <c r="J349" s="603"/>
      <c r="K349" s="603"/>
      <c r="L349" s="602">
        <v>1064</v>
      </c>
      <c r="M349" s="601">
        <v>-12.77</v>
      </c>
      <c r="N349" s="20">
        <v>4701127200</v>
      </c>
    </row>
    <row r="350" spans="1:14">
      <c r="A350" s="599">
        <v>45497</v>
      </c>
      <c r="B350" s="604">
        <v>2270.61</v>
      </c>
      <c r="C350" s="602">
        <v>42362093</v>
      </c>
      <c r="D350" s="602">
        <v>5360</v>
      </c>
      <c r="E350" s="602">
        <v>5360</v>
      </c>
      <c r="F350" s="603" t="s">
        <v>615</v>
      </c>
      <c r="G350" s="603">
        <v>55.33</v>
      </c>
      <c r="H350" s="604">
        <v>-9.16</v>
      </c>
      <c r="I350" s="603">
        <v>2.54</v>
      </c>
      <c r="J350" s="603"/>
      <c r="K350" s="603"/>
      <c r="L350" s="602">
        <v>1064</v>
      </c>
      <c r="M350" s="601">
        <v>-13.63</v>
      </c>
      <c r="N350" s="20">
        <v>4190867015</v>
      </c>
    </row>
    <row r="351" spans="1:14">
      <c r="A351" s="599">
        <v>45496</v>
      </c>
      <c r="B351" s="604">
        <v>2147.7600000000002</v>
      </c>
      <c r="C351" s="602">
        <v>42362093</v>
      </c>
      <c r="D351" s="602">
        <v>5070</v>
      </c>
      <c r="E351" s="602">
        <v>5070</v>
      </c>
      <c r="F351" s="603" t="s">
        <v>615</v>
      </c>
      <c r="G351" s="603">
        <v>55.33</v>
      </c>
      <c r="H351" s="604">
        <v>-8.66</v>
      </c>
      <c r="I351" s="603">
        <v>2.41</v>
      </c>
      <c r="J351" s="603"/>
      <c r="K351" s="603"/>
      <c r="L351" s="602">
        <v>1064</v>
      </c>
      <c r="M351" s="601">
        <v>-12.9</v>
      </c>
      <c r="N351" s="20">
        <v>3239658850</v>
      </c>
    </row>
    <row r="352" spans="1:14">
      <c r="A352" s="599">
        <v>45495</v>
      </c>
      <c r="B352" s="604">
        <v>2073.62</v>
      </c>
      <c r="C352" s="602">
        <v>42362093</v>
      </c>
      <c r="D352" s="602">
        <v>4895</v>
      </c>
      <c r="E352" s="602">
        <v>4895</v>
      </c>
      <c r="F352" s="603" t="s">
        <v>615</v>
      </c>
      <c r="G352" s="603">
        <v>55.33</v>
      </c>
      <c r="H352" s="604">
        <v>-8.3699999999999992</v>
      </c>
      <c r="I352" s="603">
        <v>2.3199999999999998</v>
      </c>
      <c r="J352" s="603"/>
      <c r="K352" s="603"/>
      <c r="L352" s="602">
        <v>1064</v>
      </c>
      <c r="M352" s="601">
        <v>-12.45</v>
      </c>
      <c r="N352" s="20">
        <v>6360027985</v>
      </c>
    </row>
    <row r="353" spans="1:14">
      <c r="A353" s="599">
        <v>45492</v>
      </c>
      <c r="B353" s="604">
        <v>2139.29</v>
      </c>
      <c r="C353" s="602">
        <v>42362093</v>
      </c>
      <c r="D353" s="602">
        <v>5050</v>
      </c>
      <c r="E353" s="602">
        <v>5050</v>
      </c>
      <c r="F353" s="603" t="s">
        <v>615</v>
      </c>
      <c r="G353" s="603">
        <v>55.33</v>
      </c>
      <c r="H353" s="604">
        <v>-8.6300000000000008</v>
      </c>
      <c r="I353" s="603">
        <v>2.4</v>
      </c>
      <c r="J353" s="603"/>
      <c r="K353" s="603"/>
      <c r="L353" s="602">
        <v>1064</v>
      </c>
      <c r="M353" s="601">
        <v>-12.85</v>
      </c>
      <c r="N353" s="20">
        <v>2932796130</v>
      </c>
    </row>
    <row r="354" spans="1:14">
      <c r="A354" s="599">
        <v>45491</v>
      </c>
      <c r="B354" s="604">
        <v>2219.77</v>
      </c>
      <c r="C354" s="602">
        <v>42362093</v>
      </c>
      <c r="D354" s="602">
        <v>5240</v>
      </c>
      <c r="E354" s="602">
        <v>5240</v>
      </c>
      <c r="F354" s="603" t="s">
        <v>615</v>
      </c>
      <c r="G354" s="603">
        <v>55.33</v>
      </c>
      <c r="H354" s="604">
        <v>-8.9499999999999993</v>
      </c>
      <c r="I354" s="603">
        <v>2.4900000000000002</v>
      </c>
      <c r="J354" s="603"/>
      <c r="K354" s="603"/>
      <c r="L354" s="602">
        <v>1064</v>
      </c>
      <c r="M354" s="601">
        <v>-13.33</v>
      </c>
      <c r="N354" s="20">
        <v>8721609030</v>
      </c>
    </row>
    <row r="355" spans="1:14">
      <c r="A355" s="599">
        <v>45490</v>
      </c>
      <c r="B355" s="604">
        <v>2291.79</v>
      </c>
      <c r="C355" s="602">
        <v>42362093</v>
      </c>
      <c r="D355" s="602">
        <v>5410</v>
      </c>
      <c r="E355" s="602">
        <v>5410</v>
      </c>
      <c r="F355" s="603" t="s">
        <v>615</v>
      </c>
      <c r="G355" s="603">
        <v>55.33</v>
      </c>
      <c r="H355" s="604">
        <v>-9.25</v>
      </c>
      <c r="I355" s="603">
        <v>2.57</v>
      </c>
      <c r="J355" s="603"/>
      <c r="K355" s="603"/>
      <c r="L355" s="602">
        <v>1064</v>
      </c>
      <c r="M355" s="601">
        <v>-13.76</v>
      </c>
      <c r="N355" s="20">
        <v>9580181540</v>
      </c>
    </row>
    <row r="356" spans="1:14">
      <c r="A356" s="599">
        <v>45489</v>
      </c>
      <c r="B356" s="604">
        <v>2545.96</v>
      </c>
      <c r="C356" s="602">
        <v>42362093</v>
      </c>
      <c r="D356" s="602">
        <v>6010</v>
      </c>
      <c r="E356" s="602">
        <v>6010</v>
      </c>
      <c r="F356" s="603" t="s">
        <v>615</v>
      </c>
      <c r="G356" s="603">
        <v>55.33</v>
      </c>
      <c r="H356" s="604">
        <v>-10.27</v>
      </c>
      <c r="I356" s="603">
        <v>2.85</v>
      </c>
      <c r="J356" s="603"/>
      <c r="K356" s="603"/>
      <c r="L356" s="602">
        <v>1064</v>
      </c>
      <c r="M356" s="601">
        <v>-15.29</v>
      </c>
      <c r="N356" s="20">
        <v>3906203700</v>
      </c>
    </row>
    <row r="357" spans="1:14">
      <c r="A357" s="599">
        <v>45488</v>
      </c>
      <c r="B357" s="604">
        <v>2550.1999999999998</v>
      </c>
      <c r="C357" s="602">
        <v>42362093</v>
      </c>
      <c r="D357" s="602">
        <v>6020</v>
      </c>
      <c r="E357" s="602">
        <v>6020</v>
      </c>
      <c r="F357" s="603" t="s">
        <v>615</v>
      </c>
      <c r="G357" s="603">
        <v>55.33</v>
      </c>
      <c r="H357" s="604">
        <v>-10.29</v>
      </c>
      <c r="I357" s="603">
        <v>2.86</v>
      </c>
      <c r="J357" s="603"/>
      <c r="K357" s="603"/>
      <c r="L357" s="602">
        <v>1064</v>
      </c>
      <c r="M357" s="601">
        <v>-15.31</v>
      </c>
      <c r="N357" s="20">
        <v>3089286680</v>
      </c>
    </row>
    <row r="358" spans="1:14">
      <c r="A358" s="599">
        <v>45485</v>
      </c>
      <c r="B358" s="604">
        <v>2533.25</v>
      </c>
      <c r="C358" s="602">
        <v>42362093</v>
      </c>
      <c r="D358" s="602">
        <v>5980</v>
      </c>
      <c r="E358" s="602">
        <v>5980</v>
      </c>
      <c r="F358" s="603" t="s">
        <v>615</v>
      </c>
      <c r="G358" s="603">
        <v>55.33</v>
      </c>
      <c r="H358" s="604">
        <v>-10.220000000000001</v>
      </c>
      <c r="I358" s="603">
        <v>2.84</v>
      </c>
      <c r="J358" s="603"/>
      <c r="K358" s="603"/>
      <c r="L358" s="602">
        <v>1064</v>
      </c>
      <c r="M358" s="601">
        <v>-15.21</v>
      </c>
      <c r="N358" s="20">
        <v>4398172330</v>
      </c>
    </row>
    <row r="359" spans="1:14">
      <c r="A359" s="599">
        <v>45484</v>
      </c>
      <c r="B359" s="604">
        <v>2622.21</v>
      </c>
      <c r="C359" s="602">
        <v>42362093</v>
      </c>
      <c r="D359" s="602">
        <v>6190</v>
      </c>
      <c r="E359" s="602">
        <v>6190</v>
      </c>
      <c r="F359" s="603" t="s">
        <v>615</v>
      </c>
      <c r="G359" s="603">
        <v>55.33</v>
      </c>
      <c r="H359" s="604">
        <v>-10.58</v>
      </c>
      <c r="I359" s="603">
        <v>2.94</v>
      </c>
      <c r="J359" s="603"/>
      <c r="K359" s="603"/>
      <c r="L359" s="602">
        <v>1064</v>
      </c>
      <c r="M359" s="601">
        <v>-15.74</v>
      </c>
      <c r="N359" s="20">
        <v>7729187300</v>
      </c>
    </row>
    <row r="360" spans="1:14">
      <c r="A360" s="599">
        <v>45483</v>
      </c>
      <c r="B360" s="604">
        <v>2634.92</v>
      </c>
      <c r="C360" s="602">
        <v>42362093</v>
      </c>
      <c r="D360" s="602">
        <v>6220</v>
      </c>
      <c r="E360" s="602">
        <v>6220</v>
      </c>
      <c r="F360" s="603" t="s">
        <v>615</v>
      </c>
      <c r="G360" s="603">
        <v>55.33</v>
      </c>
      <c r="H360" s="604">
        <v>-10.63</v>
      </c>
      <c r="I360" s="603">
        <v>2.95</v>
      </c>
      <c r="J360" s="603"/>
      <c r="K360" s="603"/>
      <c r="L360" s="602">
        <v>1064</v>
      </c>
      <c r="M360" s="601">
        <v>-15.82</v>
      </c>
      <c r="N360" s="20">
        <v>10322542590</v>
      </c>
    </row>
    <row r="361" spans="1:14">
      <c r="A361" s="599">
        <v>45482</v>
      </c>
      <c r="B361" s="604">
        <v>2643.39</v>
      </c>
      <c r="C361" s="602">
        <v>42362093</v>
      </c>
      <c r="D361" s="602">
        <v>6240</v>
      </c>
      <c r="E361" s="602">
        <v>6240</v>
      </c>
      <c r="F361" s="603" t="s">
        <v>615</v>
      </c>
      <c r="G361" s="603">
        <v>55.33</v>
      </c>
      <c r="H361" s="604">
        <v>-10.66</v>
      </c>
      <c r="I361" s="603">
        <v>2.96</v>
      </c>
      <c r="J361" s="603"/>
      <c r="K361" s="603"/>
      <c r="L361" s="602">
        <v>1064</v>
      </c>
      <c r="M361" s="601">
        <v>-15.87</v>
      </c>
      <c r="N361" s="20">
        <v>7475502220</v>
      </c>
    </row>
    <row r="362" spans="1:14">
      <c r="A362" s="599">
        <v>45481</v>
      </c>
      <c r="B362" s="604">
        <v>2550.1999999999998</v>
      </c>
      <c r="C362" s="602">
        <v>42362093</v>
      </c>
      <c r="D362" s="602">
        <v>6020</v>
      </c>
      <c r="E362" s="602">
        <v>6020</v>
      </c>
      <c r="F362" s="603" t="s">
        <v>615</v>
      </c>
      <c r="G362" s="603">
        <v>55.33</v>
      </c>
      <c r="H362" s="604">
        <v>-10.29</v>
      </c>
      <c r="I362" s="603">
        <v>2.86</v>
      </c>
      <c r="J362" s="603"/>
      <c r="K362" s="603"/>
      <c r="L362" s="602">
        <v>1064</v>
      </c>
      <c r="M362" s="601">
        <v>-15.31</v>
      </c>
      <c r="N362" s="20">
        <v>3246530870</v>
      </c>
    </row>
    <row r="363" spans="1:14">
      <c r="A363" s="599">
        <v>45478</v>
      </c>
      <c r="B363" s="604">
        <v>2490.89</v>
      </c>
      <c r="C363" s="602">
        <v>42362093</v>
      </c>
      <c r="D363" s="602">
        <v>5880</v>
      </c>
      <c r="E363" s="602">
        <v>5880</v>
      </c>
      <c r="F363" s="603" t="s">
        <v>615</v>
      </c>
      <c r="G363" s="603">
        <v>55.33</v>
      </c>
      <c r="H363" s="604">
        <v>-10.050000000000001</v>
      </c>
      <c r="I363" s="603">
        <v>2.79</v>
      </c>
      <c r="J363" s="603"/>
      <c r="K363" s="603"/>
      <c r="L363" s="602">
        <v>1064</v>
      </c>
      <c r="M363" s="601">
        <v>-14.96</v>
      </c>
      <c r="N363" s="20">
        <v>4587260530</v>
      </c>
    </row>
    <row r="364" spans="1:14">
      <c r="A364" s="599">
        <v>45477</v>
      </c>
      <c r="B364" s="604">
        <v>2520.54</v>
      </c>
      <c r="C364" s="602">
        <v>42362093</v>
      </c>
      <c r="D364" s="602">
        <v>5950</v>
      </c>
      <c r="E364" s="602">
        <v>5950</v>
      </c>
      <c r="F364" s="603" t="s">
        <v>615</v>
      </c>
      <c r="G364" s="603">
        <v>55.33</v>
      </c>
      <c r="H364" s="604">
        <v>-10.17</v>
      </c>
      <c r="I364" s="603">
        <v>2.82</v>
      </c>
      <c r="J364" s="603"/>
      <c r="K364" s="603"/>
      <c r="L364" s="602">
        <v>1064</v>
      </c>
      <c r="M364" s="601">
        <v>-15.13</v>
      </c>
      <c r="N364" s="20">
        <v>5604409600</v>
      </c>
    </row>
    <row r="365" spans="1:14">
      <c r="A365" s="599">
        <v>45476</v>
      </c>
      <c r="B365" s="604">
        <v>2550.1999999999998</v>
      </c>
      <c r="C365" s="602">
        <v>42362093</v>
      </c>
      <c r="D365" s="602">
        <v>6020</v>
      </c>
      <c r="E365" s="602">
        <v>6020</v>
      </c>
      <c r="F365" s="603" t="s">
        <v>615</v>
      </c>
      <c r="G365" s="603">
        <v>55.33</v>
      </c>
      <c r="H365" s="604">
        <v>-10.29</v>
      </c>
      <c r="I365" s="603">
        <v>2.86</v>
      </c>
      <c r="J365" s="603"/>
      <c r="K365" s="603"/>
      <c r="L365" s="602">
        <v>1064</v>
      </c>
      <c r="M365" s="601">
        <v>-15.31</v>
      </c>
      <c r="N365" s="20">
        <v>4390336330</v>
      </c>
    </row>
    <row r="366" spans="1:14">
      <c r="A366" s="599">
        <v>45475</v>
      </c>
      <c r="B366" s="604">
        <v>2558.67</v>
      </c>
      <c r="C366" s="602">
        <v>42362093</v>
      </c>
      <c r="D366" s="602">
        <v>6040</v>
      </c>
      <c r="E366" s="602">
        <v>6040</v>
      </c>
      <c r="F366" s="603" t="s">
        <v>615</v>
      </c>
      <c r="G366" s="603">
        <v>55.33</v>
      </c>
      <c r="H366" s="604">
        <v>-10.32</v>
      </c>
      <c r="I366" s="603">
        <v>2.87</v>
      </c>
      <c r="J366" s="604"/>
      <c r="K366" s="603"/>
      <c r="L366" s="602">
        <v>1064</v>
      </c>
      <c r="M366" s="601">
        <v>-15.36</v>
      </c>
      <c r="N366" s="20">
        <v>6557220760</v>
      </c>
    </row>
    <row r="367" spans="1:14">
      <c r="A367" s="599">
        <v>45474</v>
      </c>
      <c r="B367" s="604">
        <v>2579.85</v>
      </c>
      <c r="C367" s="602">
        <v>42362093</v>
      </c>
      <c r="D367" s="602">
        <v>6090</v>
      </c>
      <c r="E367" s="602">
        <v>6090</v>
      </c>
      <c r="F367" s="603" t="s">
        <v>615</v>
      </c>
      <c r="G367" s="603">
        <v>55.33</v>
      </c>
      <c r="H367" s="604">
        <v>-10.41</v>
      </c>
      <c r="I367" s="603">
        <v>2.89</v>
      </c>
      <c r="J367" s="604"/>
      <c r="K367" s="603"/>
      <c r="L367" s="602">
        <v>1064</v>
      </c>
      <c r="M367" s="601">
        <v>-15.49</v>
      </c>
      <c r="N367" s="20">
        <v>7629767920</v>
      </c>
    </row>
    <row r="368" spans="1:14">
      <c r="A368" s="599">
        <v>45471</v>
      </c>
      <c r="B368" s="604">
        <v>2664.58</v>
      </c>
      <c r="C368" s="602">
        <v>42362093</v>
      </c>
      <c r="D368" s="602">
        <v>6290</v>
      </c>
      <c r="E368" s="602">
        <v>6290</v>
      </c>
      <c r="F368" s="603" t="s">
        <v>615</v>
      </c>
      <c r="G368" s="603">
        <v>55.33</v>
      </c>
      <c r="H368" s="604">
        <v>-13.49</v>
      </c>
      <c r="I368" s="603">
        <v>2.79</v>
      </c>
      <c r="J368" s="604"/>
      <c r="K368" s="603"/>
      <c r="L368" s="602">
        <v>1064</v>
      </c>
      <c r="M368" s="601">
        <v>-16</v>
      </c>
      <c r="N368" s="20">
        <v>9553206410</v>
      </c>
    </row>
    <row r="369" spans="1:14">
      <c r="A369" s="599">
        <v>45470</v>
      </c>
      <c r="B369" s="604">
        <v>2668.81</v>
      </c>
      <c r="C369" s="602">
        <v>42362093</v>
      </c>
      <c r="D369" s="602">
        <v>6300</v>
      </c>
      <c r="E369" s="602">
        <v>6300</v>
      </c>
      <c r="F369" s="603" t="s">
        <v>615</v>
      </c>
      <c r="G369" s="603">
        <v>55.33</v>
      </c>
      <c r="H369" s="604">
        <v>-13.51</v>
      </c>
      <c r="I369" s="603">
        <v>2.8</v>
      </c>
      <c r="J369" s="604"/>
      <c r="K369" s="603"/>
      <c r="L369" s="602">
        <v>1064</v>
      </c>
      <c r="M369" s="601">
        <v>-16.02</v>
      </c>
      <c r="N369" s="20">
        <v>14121403000</v>
      </c>
    </row>
    <row r="370" spans="1:14">
      <c r="A370" s="599">
        <v>45469</v>
      </c>
      <c r="B370" s="604">
        <v>2554.4299999999998</v>
      </c>
      <c r="C370" s="602">
        <v>42362093</v>
      </c>
      <c r="D370" s="602">
        <v>6030</v>
      </c>
      <c r="E370" s="602">
        <v>6030</v>
      </c>
      <c r="F370" s="603" t="s">
        <v>615</v>
      </c>
      <c r="G370" s="603">
        <v>55.33</v>
      </c>
      <c r="H370" s="604">
        <v>-12.93</v>
      </c>
      <c r="I370" s="603">
        <v>2.68</v>
      </c>
      <c r="J370" s="603"/>
      <c r="K370" s="603"/>
      <c r="L370" s="602">
        <v>1064</v>
      </c>
      <c r="M370" s="601">
        <v>-15.34</v>
      </c>
      <c r="N370" s="20">
        <v>4902178360</v>
      </c>
    </row>
    <row r="371" spans="1:14">
      <c r="A371" s="599">
        <v>45468</v>
      </c>
      <c r="B371" s="604">
        <v>2601.0300000000002</v>
      </c>
      <c r="C371" s="602">
        <v>42362093</v>
      </c>
      <c r="D371" s="602">
        <v>6140</v>
      </c>
      <c r="E371" s="602">
        <v>6140</v>
      </c>
      <c r="F371" s="603" t="s">
        <v>615</v>
      </c>
      <c r="G371" s="603">
        <v>55.33</v>
      </c>
      <c r="H371" s="604">
        <v>-13.17</v>
      </c>
      <c r="I371" s="603">
        <v>2.73</v>
      </c>
      <c r="J371" s="603"/>
      <c r="K371" s="603"/>
      <c r="L371" s="602">
        <v>1064</v>
      </c>
      <c r="M371" s="601">
        <v>-15.62</v>
      </c>
      <c r="N371" s="20">
        <v>6087810560</v>
      </c>
    </row>
    <row r="372" spans="1:14">
      <c r="A372" s="599">
        <v>45467</v>
      </c>
      <c r="B372" s="604">
        <v>2575.62</v>
      </c>
      <c r="C372" s="602">
        <v>42362093</v>
      </c>
      <c r="D372" s="602">
        <v>6080</v>
      </c>
      <c r="E372" s="602">
        <v>6080</v>
      </c>
      <c r="F372" s="603" t="s">
        <v>615</v>
      </c>
      <c r="G372" s="603">
        <v>55.33</v>
      </c>
      <c r="H372" s="604">
        <v>-13.04</v>
      </c>
      <c r="I372" s="603">
        <v>2.7</v>
      </c>
      <c r="J372" s="603"/>
      <c r="K372" s="603"/>
      <c r="L372" s="602">
        <v>1064</v>
      </c>
      <c r="M372" s="601">
        <v>-15.46</v>
      </c>
      <c r="N372" s="20">
        <v>5198429170</v>
      </c>
    </row>
    <row r="373" spans="1:14">
      <c r="A373" s="599">
        <v>45464</v>
      </c>
      <c r="B373" s="604">
        <v>2503.6</v>
      </c>
      <c r="C373" s="602">
        <v>42362093</v>
      </c>
      <c r="D373" s="602">
        <v>5910</v>
      </c>
      <c r="E373" s="602">
        <v>5910</v>
      </c>
      <c r="F373" s="603" t="s">
        <v>615</v>
      </c>
      <c r="G373" s="603">
        <v>55.33</v>
      </c>
      <c r="H373" s="604">
        <v>-12.68</v>
      </c>
      <c r="I373" s="603">
        <v>2.63</v>
      </c>
      <c r="J373" s="603"/>
      <c r="K373" s="603"/>
      <c r="L373" s="602">
        <v>1064</v>
      </c>
      <c r="M373" s="601">
        <v>-15.03</v>
      </c>
      <c r="N373" s="20">
        <v>5757204360</v>
      </c>
    </row>
    <row r="374" spans="1:14">
      <c r="A374" s="599">
        <v>45463</v>
      </c>
      <c r="B374" s="604">
        <v>2579.85</v>
      </c>
      <c r="C374" s="602">
        <v>42362093</v>
      </c>
      <c r="D374" s="602">
        <v>6090</v>
      </c>
      <c r="E374" s="602">
        <v>6090</v>
      </c>
      <c r="F374" s="603" t="s">
        <v>615</v>
      </c>
      <c r="G374" s="603">
        <v>55.33</v>
      </c>
      <c r="H374" s="604">
        <v>-13.06</v>
      </c>
      <c r="I374" s="603">
        <v>2.71</v>
      </c>
      <c r="J374" s="603"/>
      <c r="K374" s="603"/>
      <c r="L374" s="602">
        <v>1064</v>
      </c>
      <c r="M374" s="601">
        <v>-15.49</v>
      </c>
      <c r="N374" s="20">
        <v>5489490220</v>
      </c>
    </row>
    <row r="375" spans="1:14">
      <c r="A375" s="599">
        <v>45462</v>
      </c>
      <c r="B375" s="604">
        <v>2617.98</v>
      </c>
      <c r="C375" s="602">
        <v>42362093</v>
      </c>
      <c r="D375" s="602">
        <v>6180</v>
      </c>
      <c r="E375" s="602">
        <v>6180</v>
      </c>
      <c r="F375" s="603" t="s">
        <v>615</v>
      </c>
      <c r="G375" s="603">
        <v>55.33</v>
      </c>
      <c r="H375" s="604">
        <v>-13.26</v>
      </c>
      <c r="I375" s="603">
        <v>2.75</v>
      </c>
      <c r="J375" s="603"/>
      <c r="K375" s="603"/>
      <c r="L375" s="602">
        <v>1064</v>
      </c>
      <c r="M375" s="601">
        <v>-15.72</v>
      </c>
      <c r="N375" s="20">
        <v>17486472360</v>
      </c>
    </row>
    <row r="376" spans="1:14">
      <c r="A376" s="599">
        <v>45461</v>
      </c>
      <c r="B376" s="604">
        <v>2596.8000000000002</v>
      </c>
      <c r="C376" s="602">
        <v>42362093</v>
      </c>
      <c r="D376" s="602">
        <v>6130</v>
      </c>
      <c r="E376" s="602">
        <v>6130</v>
      </c>
      <c r="F376" s="603" t="s">
        <v>615</v>
      </c>
      <c r="G376" s="603">
        <v>55.33</v>
      </c>
      <c r="H376" s="604">
        <v>-13.15</v>
      </c>
      <c r="I376" s="603">
        <v>2.72</v>
      </c>
      <c r="J376" s="603"/>
      <c r="K376" s="603"/>
      <c r="L376" s="602">
        <v>1064</v>
      </c>
      <c r="M376" s="601">
        <v>-15.59</v>
      </c>
      <c r="N376" s="20">
        <v>7144377270</v>
      </c>
    </row>
    <row r="377" spans="1:14">
      <c r="A377" s="599">
        <v>45460</v>
      </c>
      <c r="B377" s="604">
        <v>2533.25</v>
      </c>
      <c r="C377" s="602">
        <v>42362093</v>
      </c>
      <c r="D377" s="602">
        <v>5980</v>
      </c>
      <c r="E377" s="602">
        <v>5980</v>
      </c>
      <c r="F377" s="603" t="s">
        <v>615</v>
      </c>
      <c r="G377" s="603">
        <v>55.33</v>
      </c>
      <c r="H377" s="604">
        <v>-12.83</v>
      </c>
      <c r="I377" s="603">
        <v>2.66</v>
      </c>
      <c r="J377" s="603"/>
      <c r="K377" s="603"/>
      <c r="L377" s="602">
        <v>1064</v>
      </c>
      <c r="M377" s="601">
        <v>-15.21</v>
      </c>
      <c r="N377" s="20">
        <v>5706947880</v>
      </c>
    </row>
    <row r="378" spans="1:14">
      <c r="A378" s="599">
        <v>45457</v>
      </c>
      <c r="B378" s="604">
        <v>2579.85</v>
      </c>
      <c r="C378" s="602">
        <v>42362093</v>
      </c>
      <c r="D378" s="602">
        <v>6090</v>
      </c>
      <c r="E378" s="602">
        <v>6090</v>
      </c>
      <c r="F378" s="603" t="s">
        <v>615</v>
      </c>
      <c r="G378" s="603">
        <v>55.33</v>
      </c>
      <c r="H378" s="604">
        <v>-13.06</v>
      </c>
      <c r="I378" s="603">
        <v>2.71</v>
      </c>
      <c r="J378" s="603"/>
      <c r="K378" s="603"/>
      <c r="L378" s="602">
        <v>1064</v>
      </c>
      <c r="M378" s="601">
        <v>-15.49</v>
      </c>
      <c r="N378" s="20">
        <v>11519338240</v>
      </c>
    </row>
    <row r="379" spans="1:14">
      <c r="A379" s="599">
        <v>45456</v>
      </c>
      <c r="B379" s="604">
        <v>2626.45</v>
      </c>
      <c r="C379" s="602">
        <v>42362093</v>
      </c>
      <c r="D379" s="602">
        <v>6200</v>
      </c>
      <c r="E379" s="602">
        <v>6200</v>
      </c>
      <c r="F379" s="603" t="s">
        <v>615</v>
      </c>
      <c r="G379" s="603">
        <v>55.33</v>
      </c>
      <c r="H379" s="604">
        <v>-13.3</v>
      </c>
      <c r="I379" s="603">
        <v>2.75</v>
      </c>
      <c r="J379" s="603"/>
      <c r="K379" s="603"/>
      <c r="L379" s="602">
        <v>1064</v>
      </c>
      <c r="M379" s="601">
        <v>-15.77</v>
      </c>
      <c r="N379" s="20">
        <v>15496133300</v>
      </c>
    </row>
    <row r="380" spans="1:14">
      <c r="A380" s="599">
        <v>45455</v>
      </c>
      <c r="B380" s="604">
        <v>2588.3200000000002</v>
      </c>
      <c r="C380" s="602">
        <v>42362093</v>
      </c>
      <c r="D380" s="602">
        <v>6110</v>
      </c>
      <c r="E380" s="602">
        <v>6110</v>
      </c>
      <c r="F380" s="603" t="s">
        <v>615</v>
      </c>
      <c r="G380" s="603">
        <v>55.33</v>
      </c>
      <c r="H380" s="604">
        <v>-13.11</v>
      </c>
      <c r="I380" s="603">
        <v>2.71</v>
      </c>
      <c r="J380" s="603"/>
      <c r="K380" s="603"/>
      <c r="L380" s="602">
        <v>1064</v>
      </c>
      <c r="M380" s="601">
        <v>-15.54</v>
      </c>
      <c r="N380" s="20">
        <v>6770675590</v>
      </c>
    </row>
    <row r="381" spans="1:14">
      <c r="A381" s="599">
        <v>45454</v>
      </c>
      <c r="B381" s="604">
        <v>2584.09</v>
      </c>
      <c r="C381" s="602">
        <v>42362093</v>
      </c>
      <c r="D381" s="602">
        <v>6100</v>
      </c>
      <c r="E381" s="602">
        <v>6100</v>
      </c>
      <c r="F381" s="603" t="s">
        <v>615</v>
      </c>
      <c r="G381" s="603">
        <v>55.33</v>
      </c>
      <c r="H381" s="604">
        <v>-13.08</v>
      </c>
      <c r="I381" s="603">
        <v>2.71</v>
      </c>
      <c r="J381" s="603"/>
      <c r="K381" s="603"/>
      <c r="L381" s="602">
        <v>1064</v>
      </c>
      <c r="M381" s="601">
        <v>-15.52</v>
      </c>
      <c r="N381" s="20">
        <v>19889700500</v>
      </c>
    </row>
    <row r="382" spans="1:14">
      <c r="A382" s="599">
        <v>45453</v>
      </c>
      <c r="B382" s="604">
        <v>2584.09</v>
      </c>
      <c r="C382" s="602">
        <v>42362093</v>
      </c>
      <c r="D382" s="602">
        <v>6100</v>
      </c>
      <c r="E382" s="602">
        <v>6100</v>
      </c>
      <c r="F382" s="603" t="s">
        <v>615</v>
      </c>
      <c r="G382" s="603">
        <v>55.33</v>
      </c>
      <c r="H382" s="604">
        <v>-13.08</v>
      </c>
      <c r="I382" s="603">
        <v>2.71</v>
      </c>
      <c r="J382" s="603"/>
      <c r="K382" s="603"/>
      <c r="L382" s="602">
        <v>1064</v>
      </c>
      <c r="M382" s="601">
        <v>-15.52</v>
      </c>
      <c r="N382" s="20">
        <v>16825460990</v>
      </c>
    </row>
    <row r="383" spans="1:14">
      <c r="A383" s="599">
        <v>45450</v>
      </c>
      <c r="B383" s="604">
        <v>2605.27</v>
      </c>
      <c r="C383" s="602">
        <v>42362093</v>
      </c>
      <c r="D383" s="602">
        <v>6150</v>
      </c>
      <c r="E383" s="602">
        <v>6150</v>
      </c>
      <c r="F383" s="603" t="s">
        <v>615</v>
      </c>
      <c r="G383" s="603">
        <v>55.33</v>
      </c>
      <c r="H383" s="604">
        <v>-13.19</v>
      </c>
      <c r="I383" s="603">
        <v>2.73</v>
      </c>
      <c r="J383" s="603"/>
      <c r="K383" s="603"/>
      <c r="L383" s="602">
        <v>1064</v>
      </c>
      <c r="M383" s="601">
        <v>-15.64</v>
      </c>
      <c r="N383" s="20">
        <v>16801274180</v>
      </c>
    </row>
    <row r="384" spans="1:14">
      <c r="A384" s="599">
        <v>45449</v>
      </c>
      <c r="B384" s="604">
        <v>2651.87</v>
      </c>
      <c r="C384" s="602">
        <v>42362093</v>
      </c>
      <c r="D384" s="602">
        <v>6260</v>
      </c>
      <c r="E384" s="602">
        <v>6260</v>
      </c>
      <c r="F384" s="603" t="s">
        <v>615</v>
      </c>
      <c r="G384" s="603">
        <v>55.33</v>
      </c>
      <c r="H384" s="604">
        <v>-13.43</v>
      </c>
      <c r="I384" s="603">
        <v>2.78</v>
      </c>
      <c r="J384" s="603"/>
      <c r="K384" s="603"/>
      <c r="L384" s="602">
        <v>1064</v>
      </c>
      <c r="M384" s="601">
        <v>-15.92</v>
      </c>
      <c r="N384" s="20">
        <v>60349141930</v>
      </c>
    </row>
    <row r="385" spans="1:14">
      <c r="A385" s="599">
        <v>45448</v>
      </c>
      <c r="B385" s="604">
        <v>2651.87</v>
      </c>
      <c r="C385" s="602">
        <v>42362093</v>
      </c>
      <c r="D385" s="602">
        <v>6260</v>
      </c>
      <c r="E385" s="602">
        <v>6260</v>
      </c>
      <c r="F385" s="603" t="s">
        <v>615</v>
      </c>
      <c r="G385" s="603">
        <v>55.33</v>
      </c>
      <c r="H385" s="603">
        <v>-13.43</v>
      </c>
      <c r="I385" s="603">
        <v>2.78</v>
      </c>
      <c r="J385" s="603"/>
      <c r="K385" s="603"/>
      <c r="L385" s="602">
        <v>1064</v>
      </c>
      <c r="M385" s="601">
        <v>-15.92</v>
      </c>
      <c r="N385" s="20">
        <v>60349141930</v>
      </c>
    </row>
    <row r="386" spans="1:14">
      <c r="A386" s="599">
        <v>45447</v>
      </c>
      <c r="B386" s="604">
        <v>3071.25</v>
      </c>
      <c r="C386" s="602">
        <v>42362093</v>
      </c>
      <c r="D386" s="602">
        <v>7250</v>
      </c>
      <c r="E386" s="602">
        <v>7250</v>
      </c>
      <c r="F386" s="603" t="s">
        <v>615</v>
      </c>
      <c r="G386" s="603">
        <v>55.33</v>
      </c>
      <c r="H386" s="603">
        <v>-15.55</v>
      </c>
      <c r="I386" s="603">
        <v>3.22</v>
      </c>
      <c r="J386" s="603"/>
      <c r="K386" s="603"/>
      <c r="L386" s="602">
        <v>1064</v>
      </c>
      <c r="M386" s="601">
        <v>-18.440000000000001</v>
      </c>
      <c r="N386" s="20">
        <v>222059939670</v>
      </c>
    </row>
    <row r="387" spans="1:14">
      <c r="A387" s="599">
        <v>45446</v>
      </c>
      <c r="B387" s="604">
        <v>2363.8000000000002</v>
      </c>
      <c r="C387" s="602">
        <v>42362093</v>
      </c>
      <c r="D387" s="602">
        <v>5580</v>
      </c>
      <c r="E387" s="602">
        <v>5580</v>
      </c>
      <c r="F387" s="603" t="s">
        <v>615</v>
      </c>
      <c r="G387" s="603">
        <v>55.33</v>
      </c>
      <c r="H387" s="603">
        <v>-11.97</v>
      </c>
      <c r="I387" s="603">
        <v>2.48</v>
      </c>
      <c r="J387" s="603"/>
      <c r="K387" s="603"/>
      <c r="L387" s="602">
        <v>1064</v>
      </c>
      <c r="M387" s="601">
        <v>-14.19</v>
      </c>
      <c r="N387" s="20">
        <v>2632887470</v>
      </c>
    </row>
    <row r="388" spans="1:14">
      <c r="A388" s="599">
        <v>45443</v>
      </c>
      <c r="B388" s="604">
        <v>2359.5700000000002</v>
      </c>
      <c r="C388" s="602">
        <v>42362093</v>
      </c>
      <c r="D388" s="602">
        <v>5570</v>
      </c>
      <c r="E388" s="602">
        <v>5570</v>
      </c>
      <c r="F388" s="603" t="s">
        <v>615</v>
      </c>
      <c r="G388" s="603">
        <v>55.33</v>
      </c>
      <c r="H388" s="603">
        <v>-11.95</v>
      </c>
      <c r="I388" s="603">
        <v>2.4700000000000002</v>
      </c>
      <c r="J388" s="603"/>
      <c r="K388" s="603"/>
      <c r="L388" s="602">
        <v>1064</v>
      </c>
      <c r="M388" s="601">
        <v>-14.17</v>
      </c>
      <c r="N388" s="20">
        <v>3687084760</v>
      </c>
    </row>
    <row r="389" spans="1:14">
      <c r="A389" s="599">
        <v>45442</v>
      </c>
      <c r="B389" s="604">
        <v>2355.33</v>
      </c>
      <c r="C389" s="602">
        <v>42362093</v>
      </c>
      <c r="D389" s="602">
        <v>5560</v>
      </c>
      <c r="E389" s="602">
        <v>5560</v>
      </c>
      <c r="F389" s="603" t="s">
        <v>615</v>
      </c>
      <c r="G389" s="603">
        <v>55.33</v>
      </c>
      <c r="H389" s="603">
        <v>-11.93</v>
      </c>
      <c r="I389" s="603">
        <v>2.4700000000000002</v>
      </c>
      <c r="J389" s="603"/>
      <c r="K389" s="603"/>
      <c r="L389" s="602">
        <v>1064</v>
      </c>
      <c r="M389" s="601">
        <v>-14.14</v>
      </c>
      <c r="N389" s="20">
        <v>3910730400</v>
      </c>
    </row>
    <row r="390" spans="1:14">
      <c r="A390" s="599">
        <v>45441</v>
      </c>
      <c r="B390" s="604">
        <v>2457</v>
      </c>
      <c r="C390" s="602">
        <v>42362093</v>
      </c>
      <c r="D390" s="602">
        <v>5800</v>
      </c>
      <c r="E390" s="602">
        <v>5800</v>
      </c>
      <c r="F390" s="603" t="s">
        <v>615</v>
      </c>
      <c r="G390" s="603">
        <v>55.33</v>
      </c>
      <c r="H390" s="603">
        <v>-12.44</v>
      </c>
      <c r="I390" s="603">
        <v>2.58</v>
      </c>
      <c r="J390" s="603"/>
      <c r="K390" s="603"/>
      <c r="L390" s="602">
        <v>1064</v>
      </c>
      <c r="M390" s="601">
        <v>-14.75</v>
      </c>
      <c r="N390" s="20">
        <v>8160522760</v>
      </c>
    </row>
    <row r="391" spans="1:14">
      <c r="A391" s="599">
        <v>45440</v>
      </c>
      <c r="B391" s="604">
        <v>2507.84</v>
      </c>
      <c r="C391" s="602">
        <v>42362093</v>
      </c>
      <c r="D391" s="602">
        <v>5920</v>
      </c>
      <c r="E391" s="602">
        <v>5920</v>
      </c>
      <c r="F391" s="603" t="s">
        <v>615</v>
      </c>
      <c r="G391" s="603">
        <v>55.33</v>
      </c>
      <c r="H391" s="603">
        <v>-12.7</v>
      </c>
      <c r="I391" s="603">
        <v>2.63</v>
      </c>
      <c r="J391" s="603"/>
      <c r="K391" s="603"/>
      <c r="L391" s="602">
        <v>1064</v>
      </c>
      <c r="M391" s="601">
        <v>-15.06</v>
      </c>
      <c r="N391" s="20">
        <v>21635972420</v>
      </c>
    </row>
    <row r="392" spans="1:14">
      <c r="A392" s="599">
        <v>45439</v>
      </c>
      <c r="B392" s="604">
        <v>2516.31</v>
      </c>
      <c r="C392" s="602">
        <v>42362093</v>
      </c>
      <c r="D392" s="602">
        <v>5940</v>
      </c>
      <c r="E392" s="602">
        <v>5940</v>
      </c>
      <c r="F392" s="603" t="s">
        <v>615</v>
      </c>
      <c r="G392" s="603">
        <v>55.33</v>
      </c>
      <c r="H392" s="603">
        <v>-12.74</v>
      </c>
      <c r="I392" s="603">
        <v>2.64</v>
      </c>
      <c r="J392" s="603"/>
      <c r="K392" s="603"/>
      <c r="L392" s="602">
        <v>1064</v>
      </c>
      <c r="M392" s="601">
        <v>-15.11</v>
      </c>
      <c r="N392" s="20">
        <v>7756062080</v>
      </c>
    </row>
    <row r="393" spans="1:14">
      <c r="A393" s="599">
        <v>45436</v>
      </c>
      <c r="B393" s="604">
        <v>2478.1799999999998</v>
      </c>
      <c r="C393" s="602">
        <v>42362093</v>
      </c>
      <c r="D393" s="602">
        <v>5850</v>
      </c>
      <c r="E393" s="602">
        <v>5850</v>
      </c>
      <c r="F393" s="603" t="s">
        <v>615</v>
      </c>
      <c r="G393" s="603">
        <v>55.33</v>
      </c>
      <c r="H393" s="603">
        <v>-12.55</v>
      </c>
      <c r="I393" s="603">
        <v>2.6</v>
      </c>
      <c r="J393" s="603"/>
      <c r="K393" s="603"/>
      <c r="L393" s="602">
        <v>1064</v>
      </c>
      <c r="M393" s="601">
        <v>-14.88</v>
      </c>
      <c r="N393" s="20">
        <v>54311113920</v>
      </c>
    </row>
    <row r="394" spans="1:14">
      <c r="A394" s="599">
        <v>45435</v>
      </c>
      <c r="B394" s="604">
        <v>2478.1799999999998</v>
      </c>
      <c r="C394" s="602">
        <v>42362093</v>
      </c>
      <c r="D394" s="602">
        <v>5850</v>
      </c>
      <c r="E394" s="602">
        <v>5850</v>
      </c>
      <c r="F394" s="603" t="s">
        <v>615</v>
      </c>
      <c r="G394" s="603">
        <v>55.33</v>
      </c>
      <c r="H394" s="603">
        <v>-12.55</v>
      </c>
      <c r="I394" s="603">
        <v>2.6</v>
      </c>
      <c r="J394" s="603"/>
      <c r="K394" s="603"/>
      <c r="L394" s="602">
        <v>1064</v>
      </c>
      <c r="M394" s="601">
        <v>-14.88</v>
      </c>
      <c r="N394" s="20">
        <v>17981903360</v>
      </c>
    </row>
    <row r="395" spans="1:14">
      <c r="A395" s="599">
        <v>45434</v>
      </c>
      <c r="B395" s="604">
        <v>2401.9299999999998</v>
      </c>
      <c r="C395" s="602">
        <v>42362093</v>
      </c>
      <c r="D395" s="602">
        <v>5670</v>
      </c>
      <c r="E395" s="602">
        <v>5670</v>
      </c>
      <c r="F395" s="603" t="s">
        <v>615</v>
      </c>
      <c r="G395" s="603">
        <v>55.33</v>
      </c>
      <c r="H395" s="603">
        <v>-12.16</v>
      </c>
      <c r="I395" s="603">
        <v>2.52</v>
      </c>
      <c r="J395" s="603"/>
      <c r="K395" s="603"/>
      <c r="L395" s="602">
        <v>1064</v>
      </c>
      <c r="M395" s="601">
        <v>-14.42</v>
      </c>
      <c r="N395" s="20">
        <v>6603941520</v>
      </c>
    </row>
    <row r="396" spans="1:14">
      <c r="A396" s="599">
        <v>45433</v>
      </c>
      <c r="B396" s="604">
        <v>2452.77</v>
      </c>
      <c r="C396" s="602">
        <v>42362093</v>
      </c>
      <c r="D396" s="602">
        <v>5790</v>
      </c>
      <c r="E396" s="602">
        <v>5790</v>
      </c>
      <c r="F396" s="603" t="s">
        <v>615</v>
      </c>
      <c r="G396" s="603">
        <v>55.33</v>
      </c>
      <c r="H396" s="603">
        <v>-12.42</v>
      </c>
      <c r="I396" s="603">
        <v>2.57</v>
      </c>
      <c r="J396" s="603"/>
      <c r="K396" s="603"/>
      <c r="L396" s="602">
        <v>1064</v>
      </c>
      <c r="M396" s="601">
        <v>-14.73</v>
      </c>
      <c r="N396" s="20">
        <v>44152194020</v>
      </c>
    </row>
    <row r="397" spans="1:14">
      <c r="A397" s="599">
        <v>45432</v>
      </c>
      <c r="B397" s="604">
        <v>2257.9</v>
      </c>
      <c r="C397" s="602">
        <v>42362093</v>
      </c>
      <c r="D397" s="602">
        <v>5330</v>
      </c>
      <c r="E397" s="602">
        <v>5330</v>
      </c>
      <c r="F397" s="603" t="s">
        <v>615</v>
      </c>
      <c r="G397" s="603">
        <v>55.33</v>
      </c>
      <c r="H397" s="603">
        <v>-11.43</v>
      </c>
      <c r="I397" s="603">
        <v>2.37</v>
      </c>
      <c r="J397" s="603"/>
      <c r="K397" s="603"/>
      <c r="L397" s="602">
        <v>1064</v>
      </c>
      <c r="M397" s="601">
        <v>-13.56</v>
      </c>
      <c r="N397" s="20">
        <v>2766918950</v>
      </c>
    </row>
    <row r="398" spans="1:14">
      <c r="A398" s="599">
        <v>45429</v>
      </c>
      <c r="B398" s="604">
        <v>2198.59</v>
      </c>
      <c r="C398" s="602">
        <v>42362093</v>
      </c>
      <c r="D398" s="602">
        <v>5190</v>
      </c>
      <c r="E398" s="602">
        <v>5190</v>
      </c>
      <c r="F398" s="603" t="s">
        <v>615</v>
      </c>
      <c r="G398" s="603">
        <v>55.33</v>
      </c>
      <c r="H398" s="603">
        <v>-11.13</v>
      </c>
      <c r="I398" s="603">
        <v>2.31</v>
      </c>
      <c r="J398" s="603"/>
      <c r="K398" s="603"/>
      <c r="L398" s="602">
        <v>1064</v>
      </c>
      <c r="M398" s="601">
        <v>-13.2</v>
      </c>
      <c r="N398" s="20">
        <v>3735701220</v>
      </c>
    </row>
    <row r="399" spans="1:14">
      <c r="A399" s="599">
        <v>45428</v>
      </c>
      <c r="B399" s="604">
        <v>2351.1</v>
      </c>
      <c r="C399" s="602">
        <v>42362093</v>
      </c>
      <c r="D399" s="602">
        <v>5550</v>
      </c>
      <c r="E399" s="602">
        <v>5550</v>
      </c>
      <c r="F399" s="603" t="s">
        <v>615</v>
      </c>
      <c r="G399" s="603">
        <v>55.33</v>
      </c>
      <c r="H399" s="603">
        <v>-11.9</v>
      </c>
      <c r="I399" s="603">
        <v>2.4700000000000002</v>
      </c>
      <c r="J399" s="603"/>
      <c r="K399" s="603"/>
      <c r="L399" s="602">
        <v>1064</v>
      </c>
      <c r="M399" s="601">
        <v>-14.12</v>
      </c>
      <c r="N399" s="20">
        <v>2485172630</v>
      </c>
    </row>
    <row r="400" spans="1:14">
      <c r="A400" s="599">
        <v>45427</v>
      </c>
      <c r="B400" s="604">
        <v>2351.1</v>
      </c>
      <c r="C400" s="602">
        <v>42362093</v>
      </c>
      <c r="D400" s="602">
        <v>5550</v>
      </c>
      <c r="E400" s="602">
        <v>5550</v>
      </c>
      <c r="F400" s="603" t="s">
        <v>615</v>
      </c>
      <c r="G400" s="603">
        <v>55.33</v>
      </c>
      <c r="H400" s="603">
        <v>-11.9</v>
      </c>
      <c r="I400" s="603">
        <v>2.4700000000000002</v>
      </c>
      <c r="J400" s="603"/>
      <c r="K400" s="603"/>
      <c r="L400" s="602">
        <v>1064</v>
      </c>
      <c r="M400" s="601">
        <v>-14.12</v>
      </c>
      <c r="N400" s="20">
        <v>3709332470</v>
      </c>
    </row>
    <row r="401" spans="1:14">
      <c r="A401" s="599">
        <v>45426</v>
      </c>
      <c r="B401" s="604">
        <v>2351.1</v>
      </c>
      <c r="C401" s="602">
        <v>42362093</v>
      </c>
      <c r="D401" s="602">
        <v>5550</v>
      </c>
      <c r="E401" s="602">
        <v>5550</v>
      </c>
      <c r="F401" s="603" t="s">
        <v>615</v>
      </c>
      <c r="G401" s="603">
        <v>55.33</v>
      </c>
      <c r="H401" s="603">
        <v>-11.9</v>
      </c>
      <c r="I401" s="603">
        <v>2.4700000000000002</v>
      </c>
      <c r="J401" s="603"/>
      <c r="K401" s="603"/>
      <c r="L401" s="602">
        <v>1064</v>
      </c>
      <c r="M401" s="601">
        <v>-14.12</v>
      </c>
      <c r="N401" s="20">
        <v>3709332470</v>
      </c>
    </row>
    <row r="402" spans="1:14">
      <c r="A402" s="599">
        <v>45425</v>
      </c>
      <c r="B402" s="604">
        <v>2334.15</v>
      </c>
      <c r="C402" s="602">
        <v>42362093</v>
      </c>
      <c r="D402" s="602">
        <v>5510</v>
      </c>
      <c r="E402" s="602">
        <v>5510</v>
      </c>
      <c r="F402" s="603" t="s">
        <v>615</v>
      </c>
      <c r="G402" s="603">
        <v>55.33</v>
      </c>
      <c r="H402" s="603">
        <v>-11.82</v>
      </c>
      <c r="I402" s="603">
        <v>2.4500000000000002</v>
      </c>
      <c r="J402" s="603"/>
      <c r="K402" s="603"/>
      <c r="L402" s="602">
        <v>1064</v>
      </c>
      <c r="M402" s="601">
        <v>-14.02</v>
      </c>
      <c r="N402" s="20">
        <v>3457465810</v>
      </c>
    </row>
    <row r="403" spans="1:14">
      <c r="A403" s="599">
        <v>45422</v>
      </c>
      <c r="B403" s="604">
        <v>2393.46</v>
      </c>
      <c r="C403" s="602">
        <v>42362093</v>
      </c>
      <c r="D403" s="602">
        <v>5650</v>
      </c>
      <c r="E403" s="602">
        <v>5650</v>
      </c>
      <c r="F403" s="603" t="s">
        <v>615</v>
      </c>
      <c r="G403" s="603">
        <v>55.33</v>
      </c>
      <c r="H403" s="603">
        <v>-12.12</v>
      </c>
      <c r="I403" s="603">
        <v>2.5099999999999998</v>
      </c>
      <c r="J403" s="603"/>
      <c r="K403" s="603"/>
      <c r="L403" s="602">
        <v>1064</v>
      </c>
      <c r="M403" s="601">
        <v>-14.37</v>
      </c>
      <c r="N403" s="20">
        <v>4452583020</v>
      </c>
    </row>
    <row r="404" spans="1:14">
      <c r="A404" s="599">
        <v>45421</v>
      </c>
      <c r="B404" s="604">
        <v>2465.4699999999998</v>
      </c>
      <c r="C404" s="602">
        <v>42362093</v>
      </c>
      <c r="D404" s="602">
        <v>5820</v>
      </c>
      <c r="E404" s="602">
        <v>5820</v>
      </c>
      <c r="F404" s="603" t="s">
        <v>615</v>
      </c>
      <c r="G404" s="603">
        <v>55.33</v>
      </c>
      <c r="H404" s="603">
        <v>-12.48</v>
      </c>
      <c r="I404" s="603">
        <v>2.59</v>
      </c>
      <c r="J404" s="603"/>
      <c r="K404" s="603"/>
      <c r="L404" s="602">
        <v>1064</v>
      </c>
      <c r="M404" s="601">
        <v>-14.8</v>
      </c>
      <c r="N404" s="20">
        <v>5565026950</v>
      </c>
    </row>
    <row r="405" spans="1:14">
      <c r="A405" s="599">
        <v>45420</v>
      </c>
      <c r="B405" s="604">
        <v>2520.54</v>
      </c>
      <c r="C405" s="602">
        <v>42362093</v>
      </c>
      <c r="D405" s="602">
        <v>5950</v>
      </c>
      <c r="E405" s="602">
        <v>5950</v>
      </c>
      <c r="F405" s="603" t="s">
        <v>615</v>
      </c>
      <c r="G405" s="603">
        <v>55.33</v>
      </c>
      <c r="H405" s="603">
        <v>-12.76</v>
      </c>
      <c r="I405" s="603">
        <v>2.64</v>
      </c>
      <c r="J405" s="603"/>
      <c r="K405" s="603"/>
      <c r="L405" s="602">
        <v>1064</v>
      </c>
      <c r="M405" s="601">
        <v>-15.13</v>
      </c>
      <c r="N405" s="20">
        <v>7083908330</v>
      </c>
    </row>
    <row r="406" spans="1:14">
      <c r="A406" s="599">
        <v>45419</v>
      </c>
      <c r="B406" s="604">
        <v>2529.02</v>
      </c>
      <c r="C406" s="602">
        <v>42362093</v>
      </c>
      <c r="D406" s="602">
        <v>5970</v>
      </c>
      <c r="E406" s="602">
        <v>5970</v>
      </c>
      <c r="F406" s="603" t="s">
        <v>615</v>
      </c>
      <c r="G406" s="603">
        <v>55.33</v>
      </c>
      <c r="H406" s="603">
        <v>-12.81</v>
      </c>
      <c r="I406" s="603">
        <v>2.65</v>
      </c>
      <c r="J406" s="603"/>
      <c r="K406" s="603"/>
      <c r="L406" s="602">
        <v>1064</v>
      </c>
      <c r="M406" s="601">
        <v>-15.19</v>
      </c>
      <c r="N406" s="20">
        <v>7410177830</v>
      </c>
    </row>
    <row r="407" spans="1:14">
      <c r="A407" s="599">
        <v>45418</v>
      </c>
      <c r="B407" s="604">
        <v>2401.9299999999998</v>
      </c>
      <c r="C407" s="602">
        <v>42362093</v>
      </c>
      <c r="D407" s="602">
        <v>5670</v>
      </c>
      <c r="E407" s="602">
        <v>5670</v>
      </c>
      <c r="F407" s="603" t="s">
        <v>615</v>
      </c>
      <c r="G407" s="603">
        <v>55.33</v>
      </c>
      <c r="H407" s="603">
        <v>-12.16</v>
      </c>
      <c r="I407" s="603">
        <v>2.52</v>
      </c>
      <c r="J407" s="603"/>
      <c r="K407" s="603"/>
      <c r="L407" s="602">
        <v>1064</v>
      </c>
      <c r="M407" s="601">
        <v>-14.42</v>
      </c>
      <c r="N407" s="20">
        <v>5745429530</v>
      </c>
    </row>
    <row r="408" spans="1:14">
      <c r="A408" s="599">
        <v>45415</v>
      </c>
      <c r="B408" s="604">
        <v>2401.9299999999998</v>
      </c>
      <c r="C408" s="602">
        <v>42362093</v>
      </c>
      <c r="D408" s="602">
        <v>5670</v>
      </c>
      <c r="E408" s="602">
        <v>5670</v>
      </c>
      <c r="F408" s="603" t="s">
        <v>615</v>
      </c>
      <c r="G408" s="603">
        <v>55.33</v>
      </c>
      <c r="H408" s="603">
        <v>-12.16</v>
      </c>
      <c r="I408" s="603">
        <v>2.52</v>
      </c>
      <c r="J408" s="603"/>
      <c r="K408" s="603"/>
      <c r="L408" s="602">
        <v>1064</v>
      </c>
      <c r="M408" s="601">
        <v>-14.42</v>
      </c>
      <c r="N408" s="20">
        <v>5745429530</v>
      </c>
    </row>
    <row r="409" spans="1:14">
      <c r="A409" s="599">
        <v>45414</v>
      </c>
      <c r="B409" s="604">
        <v>2503.6</v>
      </c>
      <c r="C409" s="602">
        <v>42362093</v>
      </c>
      <c r="D409" s="602">
        <v>5910</v>
      </c>
      <c r="E409" s="602">
        <v>5910</v>
      </c>
      <c r="F409" s="603" t="s">
        <v>615</v>
      </c>
      <c r="G409" s="603">
        <v>55.33</v>
      </c>
      <c r="H409" s="603">
        <v>-12.68</v>
      </c>
      <c r="I409" s="603">
        <v>2.63</v>
      </c>
      <c r="J409" s="603"/>
      <c r="K409" s="603"/>
      <c r="L409" s="602">
        <v>1064</v>
      </c>
      <c r="M409" s="601">
        <v>-15.03</v>
      </c>
      <c r="N409" s="20">
        <v>5524985550</v>
      </c>
    </row>
    <row r="410" spans="1:14">
      <c r="A410" s="599">
        <v>45413</v>
      </c>
      <c r="B410" s="604">
        <v>2554.4299999999998</v>
      </c>
      <c r="C410" s="602">
        <v>42362093</v>
      </c>
      <c r="D410" s="602">
        <v>6030</v>
      </c>
      <c r="E410" s="602">
        <v>6030</v>
      </c>
      <c r="F410" s="603" t="s">
        <v>615</v>
      </c>
      <c r="G410" s="603">
        <v>55.33</v>
      </c>
      <c r="H410" s="603">
        <v>-12.93</v>
      </c>
      <c r="I410" s="603">
        <v>2.68</v>
      </c>
      <c r="J410" s="603"/>
      <c r="K410" s="603"/>
      <c r="L410" s="602">
        <v>1064</v>
      </c>
      <c r="M410" s="601">
        <v>-15.34</v>
      </c>
      <c r="N410" s="20">
        <v>24248388210</v>
      </c>
    </row>
    <row r="411" spans="1:14">
      <c r="A411" s="599">
        <v>45412</v>
      </c>
      <c r="B411" s="604">
        <v>2554.4299999999998</v>
      </c>
      <c r="C411" s="602">
        <v>42362093</v>
      </c>
      <c r="D411" s="602">
        <v>6030</v>
      </c>
      <c r="E411" s="602">
        <v>6030</v>
      </c>
      <c r="F411" s="603" t="s">
        <v>615</v>
      </c>
      <c r="G411" s="603">
        <v>55.33</v>
      </c>
      <c r="H411" s="603">
        <v>-12.93</v>
      </c>
      <c r="I411" s="603">
        <v>2.68</v>
      </c>
      <c r="J411" s="603"/>
      <c r="K411" s="603"/>
      <c r="L411" s="602">
        <v>1064</v>
      </c>
      <c r="M411" s="601">
        <v>-15.34</v>
      </c>
      <c r="N411" s="20">
        <v>24248388210</v>
      </c>
    </row>
    <row r="412" spans="1:14">
      <c r="A412" s="599">
        <v>45411</v>
      </c>
      <c r="B412" s="604">
        <v>2529.02</v>
      </c>
      <c r="C412" s="602">
        <v>42362093</v>
      </c>
      <c r="D412" s="602">
        <v>5970</v>
      </c>
      <c r="E412" s="602">
        <v>5970</v>
      </c>
      <c r="F412" s="603" t="s">
        <v>615</v>
      </c>
      <c r="G412" s="603">
        <v>55.33</v>
      </c>
      <c r="H412" s="603">
        <v>-12.81</v>
      </c>
      <c r="I412" s="603">
        <v>2.65</v>
      </c>
      <c r="J412" s="603"/>
      <c r="K412" s="603"/>
      <c r="L412" s="602">
        <v>1064</v>
      </c>
      <c r="M412" s="601">
        <v>-15.19</v>
      </c>
      <c r="N412" s="20">
        <v>9239650510</v>
      </c>
    </row>
    <row r="413" spans="1:14">
      <c r="A413" s="599">
        <v>45408</v>
      </c>
      <c r="B413" s="604">
        <v>2507.84</v>
      </c>
      <c r="C413" s="602">
        <v>42362093</v>
      </c>
      <c r="D413" s="602">
        <v>5920</v>
      </c>
      <c r="E413" s="602">
        <v>5920</v>
      </c>
      <c r="F413" s="603" t="s">
        <v>615</v>
      </c>
      <c r="G413" s="603">
        <v>55.33</v>
      </c>
      <c r="H413" s="603">
        <v>-12.7</v>
      </c>
      <c r="I413" s="603">
        <v>2.63</v>
      </c>
      <c r="J413" s="603"/>
      <c r="K413" s="603"/>
      <c r="L413" s="602">
        <v>1064</v>
      </c>
      <c r="M413" s="601">
        <v>-15.06</v>
      </c>
      <c r="N413" s="20">
        <v>10315751810</v>
      </c>
    </row>
    <row r="414" spans="1:14">
      <c r="A414" s="599">
        <v>45407</v>
      </c>
      <c r="B414" s="604">
        <v>2414.64</v>
      </c>
      <c r="C414" s="602">
        <v>42362093</v>
      </c>
      <c r="D414" s="602">
        <v>5700</v>
      </c>
      <c r="E414" s="602">
        <v>5700</v>
      </c>
      <c r="F414" s="603" t="s">
        <v>615</v>
      </c>
      <c r="G414" s="603">
        <v>55.33</v>
      </c>
      <c r="H414" s="603">
        <v>-12.23</v>
      </c>
      <c r="I414" s="603">
        <v>2.5299999999999998</v>
      </c>
      <c r="J414" s="603"/>
      <c r="K414" s="603"/>
      <c r="L414" s="602">
        <v>1064</v>
      </c>
      <c r="M414" s="601">
        <v>-14.5</v>
      </c>
      <c r="N414" s="20">
        <v>6914834650</v>
      </c>
    </row>
    <row r="415" spans="1:14">
      <c r="A415" s="599">
        <v>45406</v>
      </c>
      <c r="B415" s="604">
        <v>2444.29</v>
      </c>
      <c r="C415" s="602">
        <v>42362093</v>
      </c>
      <c r="D415" s="602">
        <v>5770</v>
      </c>
      <c r="E415" s="602">
        <v>5770</v>
      </c>
      <c r="F415" s="603" t="s">
        <v>615</v>
      </c>
      <c r="G415" s="603">
        <v>55.33</v>
      </c>
      <c r="H415" s="603">
        <v>-12.38</v>
      </c>
      <c r="I415" s="603">
        <v>2.56</v>
      </c>
      <c r="J415" s="603"/>
      <c r="K415" s="603"/>
      <c r="L415" s="602">
        <v>1064</v>
      </c>
      <c r="M415" s="601">
        <v>-14.68</v>
      </c>
      <c r="N415" s="20">
        <v>9388583650</v>
      </c>
    </row>
    <row r="416" spans="1:14">
      <c r="A416" s="599">
        <v>45405</v>
      </c>
      <c r="B416" s="604">
        <v>2401.9299999999998</v>
      </c>
      <c r="C416" s="602">
        <v>42362093</v>
      </c>
      <c r="D416" s="602">
        <v>5670</v>
      </c>
      <c r="E416" s="602">
        <v>5670</v>
      </c>
      <c r="F416" s="603" t="s">
        <v>615</v>
      </c>
      <c r="G416" s="603">
        <v>55.33</v>
      </c>
      <c r="H416" s="603">
        <v>-12.16</v>
      </c>
      <c r="I416" s="603">
        <v>2.52</v>
      </c>
      <c r="J416" s="603"/>
      <c r="K416" s="603"/>
      <c r="L416" s="602">
        <v>1064</v>
      </c>
      <c r="M416" s="601">
        <v>-14.42</v>
      </c>
      <c r="N416" s="20">
        <v>32566606470</v>
      </c>
    </row>
    <row r="417" spans="1:14">
      <c r="A417" s="599">
        <v>45404</v>
      </c>
      <c r="B417" s="604">
        <v>2401.9299999999998</v>
      </c>
      <c r="C417" s="602">
        <v>42362093</v>
      </c>
      <c r="D417" s="602">
        <v>5670</v>
      </c>
      <c r="E417" s="602">
        <v>5670</v>
      </c>
      <c r="F417" s="603" t="s">
        <v>615</v>
      </c>
      <c r="G417" s="603">
        <v>55.33</v>
      </c>
      <c r="H417" s="603">
        <v>-12.16</v>
      </c>
      <c r="I417" s="603">
        <v>2.52</v>
      </c>
      <c r="J417" s="603"/>
      <c r="K417" s="603"/>
      <c r="L417" s="602">
        <v>1064</v>
      </c>
      <c r="M417" s="601">
        <v>-14.42</v>
      </c>
      <c r="N417" s="20">
        <v>7534684210</v>
      </c>
    </row>
    <row r="418" spans="1:14">
      <c r="A418" s="599">
        <v>45401</v>
      </c>
      <c r="B418" s="604">
        <v>2380.75</v>
      </c>
      <c r="C418" s="602">
        <v>42362093</v>
      </c>
      <c r="D418" s="602">
        <v>5620</v>
      </c>
      <c r="E418" s="602">
        <v>5620</v>
      </c>
      <c r="F418" s="603" t="s">
        <v>615</v>
      </c>
      <c r="G418" s="603">
        <v>55.33</v>
      </c>
      <c r="H418" s="603">
        <v>-12.05</v>
      </c>
      <c r="I418" s="603">
        <v>2.5</v>
      </c>
      <c r="J418" s="603"/>
      <c r="K418" s="603"/>
      <c r="L418" s="602"/>
      <c r="M418" s="601">
        <v>-14.29</v>
      </c>
      <c r="N418" s="20">
        <v>13555010470</v>
      </c>
    </row>
    <row r="419" spans="1:14">
      <c r="A419" s="599">
        <v>45400</v>
      </c>
      <c r="B419" s="604">
        <v>2478.1799999999998</v>
      </c>
      <c r="C419" s="602">
        <v>42362093</v>
      </c>
      <c r="D419" s="602">
        <v>5850</v>
      </c>
      <c r="E419" s="602">
        <v>5850</v>
      </c>
      <c r="F419" s="603" t="s">
        <v>615</v>
      </c>
      <c r="G419" s="603">
        <v>55.33</v>
      </c>
      <c r="H419" s="603">
        <v>-12.55</v>
      </c>
      <c r="I419" s="603">
        <v>2.6</v>
      </c>
      <c r="J419" s="603"/>
      <c r="K419" s="603"/>
      <c r="L419" s="602"/>
      <c r="M419" s="601">
        <v>-14.88</v>
      </c>
      <c r="N419" s="20">
        <v>26753280560</v>
      </c>
    </row>
    <row r="420" spans="1:14">
      <c r="A420" s="599">
        <v>45399</v>
      </c>
      <c r="B420" s="604">
        <v>2262.14</v>
      </c>
      <c r="C420" s="602">
        <v>42362093</v>
      </c>
      <c r="D420" s="602">
        <v>5340</v>
      </c>
      <c r="E420" s="602">
        <v>5340</v>
      </c>
      <c r="F420" s="603" t="s">
        <v>615</v>
      </c>
      <c r="G420" s="603">
        <v>55.33</v>
      </c>
      <c r="H420" s="603">
        <v>-11.45</v>
      </c>
      <c r="I420" s="603">
        <v>2.37</v>
      </c>
      <c r="J420" s="603"/>
      <c r="K420" s="603"/>
      <c r="L420" s="602"/>
      <c r="M420" s="601">
        <v>-13.58</v>
      </c>
      <c r="N420" s="20">
        <v>64989970100</v>
      </c>
    </row>
    <row r="421" spans="1:14">
      <c r="A421" s="599">
        <v>45398</v>
      </c>
      <c r="B421" s="604">
        <v>2088.4499999999998</v>
      </c>
      <c r="C421" s="602">
        <v>42362093</v>
      </c>
      <c r="D421" s="602">
        <v>4930</v>
      </c>
      <c r="E421" s="602">
        <v>4930</v>
      </c>
      <c r="F421" s="603" t="s">
        <v>615</v>
      </c>
      <c r="G421" s="603">
        <v>55.33</v>
      </c>
      <c r="H421" s="603">
        <v>-10.57</v>
      </c>
      <c r="I421" s="603">
        <v>2.19</v>
      </c>
      <c r="J421" s="603"/>
      <c r="K421" s="603"/>
      <c r="L421" s="602"/>
      <c r="M421" s="601">
        <v>-12.54</v>
      </c>
      <c r="N421" s="20">
        <v>6900097865</v>
      </c>
    </row>
    <row r="422" spans="1:14">
      <c r="A422" s="599">
        <v>45397</v>
      </c>
      <c r="B422" s="604">
        <v>2190.12</v>
      </c>
      <c r="C422" s="602">
        <v>42362093</v>
      </c>
      <c r="D422" s="602">
        <v>5170</v>
      </c>
      <c r="E422" s="602">
        <v>5170</v>
      </c>
      <c r="F422" s="603" t="s">
        <v>615</v>
      </c>
      <c r="G422" s="603">
        <v>55.33</v>
      </c>
      <c r="H422" s="603">
        <v>-11.09</v>
      </c>
      <c r="I422" s="603">
        <v>2.2999999999999998</v>
      </c>
      <c r="J422" s="603"/>
      <c r="K422" s="603"/>
      <c r="L422" s="602"/>
      <c r="M422" s="601">
        <v>-13.15</v>
      </c>
      <c r="N422" s="20">
        <v>4356896805</v>
      </c>
    </row>
    <row r="423" spans="1:14">
      <c r="A423" s="599">
        <v>45394</v>
      </c>
      <c r="B423" s="604">
        <v>2181.65</v>
      </c>
      <c r="C423" s="602">
        <v>42362093</v>
      </c>
      <c r="D423" s="602">
        <v>5150</v>
      </c>
      <c r="E423" s="602">
        <v>5150</v>
      </c>
      <c r="F423" s="603" t="s">
        <v>615</v>
      </c>
      <c r="G423" s="603">
        <v>55.33</v>
      </c>
      <c r="H423" s="603">
        <v>-11.05</v>
      </c>
      <c r="I423" s="603">
        <v>2.29</v>
      </c>
      <c r="J423" s="603"/>
      <c r="K423" s="603"/>
      <c r="L423" s="602"/>
      <c r="M423" s="601">
        <v>-13.1</v>
      </c>
      <c r="N423" s="20">
        <v>5206612260</v>
      </c>
    </row>
    <row r="424" spans="1:14">
      <c r="A424" s="599">
        <v>45393</v>
      </c>
      <c r="B424" s="604">
        <v>2211.3000000000002</v>
      </c>
      <c r="C424" s="602">
        <v>42362093</v>
      </c>
      <c r="D424" s="602">
        <v>5220</v>
      </c>
      <c r="E424" s="602">
        <v>5220</v>
      </c>
      <c r="F424" s="603" t="s">
        <v>615</v>
      </c>
      <c r="G424" s="603">
        <v>55.33</v>
      </c>
      <c r="H424" s="603">
        <v>-11.2</v>
      </c>
      <c r="I424" s="603">
        <v>2.3199999999999998</v>
      </c>
      <c r="J424" s="603"/>
      <c r="K424" s="603"/>
      <c r="L424" s="602"/>
      <c r="M424" s="601">
        <v>-13.28</v>
      </c>
      <c r="N424" s="20">
        <v>15260756320</v>
      </c>
    </row>
    <row r="425" spans="1:14">
      <c r="A425" s="599">
        <v>45392</v>
      </c>
      <c r="B425" s="604">
        <v>2105.4</v>
      </c>
      <c r="C425" s="602">
        <v>42362093</v>
      </c>
      <c r="D425" s="602">
        <v>4970</v>
      </c>
      <c r="E425" s="602">
        <v>4970</v>
      </c>
      <c r="F425" s="603" t="s">
        <v>615</v>
      </c>
      <c r="G425" s="603">
        <v>55.33</v>
      </c>
      <c r="H425" s="603">
        <v>-10.66</v>
      </c>
      <c r="I425" s="603">
        <v>2.21</v>
      </c>
      <c r="J425" s="603"/>
      <c r="K425" s="603"/>
      <c r="L425" s="602"/>
      <c r="M425" s="601">
        <v>-12.64</v>
      </c>
      <c r="N425" s="20">
        <v>13889501465</v>
      </c>
    </row>
    <row r="426" spans="1:14">
      <c r="A426" s="599">
        <v>45391</v>
      </c>
      <c r="B426" s="604">
        <v>2105.4</v>
      </c>
      <c r="C426" s="602">
        <v>42362093</v>
      </c>
      <c r="D426" s="602">
        <v>4970</v>
      </c>
      <c r="E426" s="602">
        <v>4970</v>
      </c>
      <c r="F426" s="603" t="s">
        <v>615</v>
      </c>
      <c r="G426" s="603">
        <v>55.33</v>
      </c>
      <c r="H426" s="603">
        <v>-10.66</v>
      </c>
      <c r="I426" s="603">
        <v>2.21</v>
      </c>
      <c r="J426" s="603"/>
      <c r="K426" s="603"/>
      <c r="L426" s="602"/>
      <c r="M426" s="601">
        <v>-12.64</v>
      </c>
      <c r="N426" s="20">
        <v>13889501465</v>
      </c>
    </row>
    <row r="427" spans="1:14">
      <c r="A427" s="599">
        <v>45390</v>
      </c>
      <c r="B427" s="604">
        <v>2329.92</v>
      </c>
      <c r="C427" s="602">
        <v>42362093</v>
      </c>
      <c r="D427" s="602">
        <v>5500</v>
      </c>
      <c r="E427" s="602">
        <v>5500</v>
      </c>
      <c r="F427" s="603" t="s">
        <v>615</v>
      </c>
      <c r="G427" s="603">
        <v>55.33</v>
      </c>
      <c r="H427" s="603">
        <v>-11.8</v>
      </c>
      <c r="I427" s="603">
        <v>2.44</v>
      </c>
      <c r="J427" s="603"/>
      <c r="K427" s="603"/>
      <c r="L427" s="602"/>
      <c r="M427" s="601">
        <v>-13.99</v>
      </c>
      <c r="N427" s="20">
        <v>34171868940</v>
      </c>
    </row>
    <row r="428" spans="1:14">
      <c r="A428" s="599">
        <v>45387</v>
      </c>
      <c r="B428" s="604">
        <v>2372.2800000000002</v>
      </c>
      <c r="C428" s="602">
        <v>42362093</v>
      </c>
      <c r="D428" s="602">
        <v>5600</v>
      </c>
      <c r="E428" s="602">
        <v>5600</v>
      </c>
      <c r="F428" s="603" t="s">
        <v>615</v>
      </c>
      <c r="G428" s="603">
        <v>55.33</v>
      </c>
      <c r="H428" s="603">
        <v>-12.01</v>
      </c>
      <c r="I428" s="603">
        <v>2.4900000000000002</v>
      </c>
      <c r="J428" s="603"/>
      <c r="K428" s="603"/>
      <c r="L428" s="602"/>
      <c r="M428" s="601">
        <v>-14.24</v>
      </c>
      <c r="N428" s="20">
        <v>12447974690</v>
      </c>
    </row>
    <row r="429" spans="1:14">
      <c r="A429" s="599">
        <v>45386</v>
      </c>
      <c r="B429" s="604">
        <v>2545.96</v>
      </c>
      <c r="C429" s="602">
        <v>42362093</v>
      </c>
      <c r="D429" s="602">
        <v>6010</v>
      </c>
      <c r="E429" s="602">
        <v>6010</v>
      </c>
      <c r="F429" s="603" t="s">
        <v>615</v>
      </c>
      <c r="G429" s="603">
        <v>55.33</v>
      </c>
      <c r="H429" s="603">
        <v>-12.89</v>
      </c>
      <c r="I429" s="603">
        <v>2.67</v>
      </c>
      <c r="J429" s="603"/>
      <c r="K429" s="603"/>
      <c r="L429" s="602"/>
      <c r="M429" s="601">
        <v>-15.29</v>
      </c>
      <c r="N429" s="20">
        <v>15739710690</v>
      </c>
    </row>
    <row r="430" spans="1:14">
      <c r="A430" s="599">
        <v>45385</v>
      </c>
      <c r="B430" s="604">
        <v>2660.34</v>
      </c>
      <c r="C430" s="602">
        <v>42362093</v>
      </c>
      <c r="D430" s="602">
        <v>6280</v>
      </c>
      <c r="E430" s="602">
        <v>6280</v>
      </c>
      <c r="F430" s="603" t="s">
        <v>615</v>
      </c>
      <c r="G430" s="603">
        <v>55.33</v>
      </c>
      <c r="H430" s="603">
        <v>-13.47</v>
      </c>
      <c r="I430" s="603">
        <v>2.79</v>
      </c>
      <c r="J430" s="603"/>
      <c r="K430" s="603"/>
      <c r="L430" s="602"/>
      <c r="M430" s="601">
        <v>-15.97</v>
      </c>
      <c r="N430" s="20">
        <v>48100068402</v>
      </c>
    </row>
    <row r="431" spans="1:14">
      <c r="A431" s="599">
        <v>45384</v>
      </c>
      <c r="B431" s="602">
        <v>2668.81</v>
      </c>
      <c r="C431" s="602">
        <v>42362093</v>
      </c>
      <c r="D431" s="602">
        <v>6300</v>
      </c>
      <c r="E431" s="602">
        <v>6300</v>
      </c>
      <c r="F431" s="603" t="s">
        <v>615</v>
      </c>
      <c r="G431" s="603">
        <v>55.33</v>
      </c>
      <c r="H431" s="603">
        <v>-13.51</v>
      </c>
      <c r="I431" s="603">
        <v>2.8</v>
      </c>
      <c r="J431" s="603"/>
      <c r="K431" s="603"/>
      <c r="L431" s="602">
        <v>1441382</v>
      </c>
      <c r="M431" s="601">
        <v>-16.02</v>
      </c>
      <c r="N431" s="20">
        <v>70310079480</v>
      </c>
    </row>
    <row r="432" spans="1:14">
      <c r="A432" s="599">
        <v>45383</v>
      </c>
      <c r="B432" s="604">
        <v>2524.7800000000002</v>
      </c>
      <c r="C432" s="602">
        <v>42362093</v>
      </c>
      <c r="D432" s="602">
        <v>5960</v>
      </c>
      <c r="E432" s="602">
        <v>5960</v>
      </c>
      <c r="F432" s="603" t="s">
        <v>615</v>
      </c>
      <c r="G432" s="603">
        <v>55.33</v>
      </c>
      <c r="H432" s="603">
        <v>-12.78</v>
      </c>
      <c r="I432" s="603">
        <v>2.65</v>
      </c>
      <c r="J432" s="603"/>
      <c r="K432" s="603"/>
      <c r="L432" s="602">
        <v>1441382</v>
      </c>
      <c r="M432" s="601">
        <v>-15.16</v>
      </c>
      <c r="N432" s="20">
        <v>33330225650</v>
      </c>
    </row>
    <row r="433" spans="1:14">
      <c r="A433" s="599">
        <v>45380</v>
      </c>
      <c r="B433" s="604">
        <v>2482.42</v>
      </c>
      <c r="C433" s="602">
        <v>42362093</v>
      </c>
      <c r="D433" s="602">
        <v>5860</v>
      </c>
      <c r="E433" s="602">
        <v>5860</v>
      </c>
      <c r="F433" s="603" t="s">
        <v>615</v>
      </c>
      <c r="G433" s="603">
        <v>55.33</v>
      </c>
      <c r="H433" s="603">
        <v>-14.91</v>
      </c>
      <c r="I433" s="603">
        <v>2.44</v>
      </c>
      <c r="J433" s="603"/>
      <c r="K433" s="603"/>
      <c r="L433" s="602">
        <v>1441382</v>
      </c>
      <c r="M433" s="601">
        <v>-14.91</v>
      </c>
      <c r="N433" s="20">
        <v>155479469410</v>
      </c>
    </row>
    <row r="434" spans="1:14">
      <c r="A434" s="599">
        <v>45379</v>
      </c>
      <c r="B434" s="604">
        <v>2389.2199999999998</v>
      </c>
      <c r="C434" s="602">
        <v>42362093</v>
      </c>
      <c r="D434" s="602">
        <v>5640</v>
      </c>
      <c r="E434" s="602">
        <v>5640</v>
      </c>
      <c r="F434" s="603" t="s">
        <v>615</v>
      </c>
      <c r="G434" s="603">
        <v>55.33</v>
      </c>
      <c r="H434" s="603">
        <v>-14.35</v>
      </c>
      <c r="I434" s="603">
        <v>2.35</v>
      </c>
      <c r="J434" s="603"/>
      <c r="K434" s="603"/>
      <c r="L434" s="602">
        <v>1441382</v>
      </c>
      <c r="M434" s="601">
        <v>-14.35</v>
      </c>
      <c r="N434" s="20">
        <v>103148617650</v>
      </c>
    </row>
    <row r="435" spans="1:14">
      <c r="A435" s="599">
        <v>45378</v>
      </c>
      <c r="B435" s="604">
        <v>2274.84</v>
      </c>
      <c r="C435" s="602">
        <v>42362093</v>
      </c>
      <c r="D435" s="602">
        <v>5370</v>
      </c>
      <c r="E435" s="602">
        <v>5370</v>
      </c>
      <c r="F435" s="603" t="s">
        <v>615</v>
      </c>
      <c r="G435" s="603">
        <v>55.33</v>
      </c>
      <c r="H435" s="604">
        <v>-13.66</v>
      </c>
      <c r="I435" s="603">
        <v>2.2400000000000002</v>
      </c>
      <c r="J435" s="603"/>
      <c r="K435" s="603"/>
      <c r="L435" s="602">
        <v>1441382</v>
      </c>
      <c r="M435" s="601">
        <v>-13.66</v>
      </c>
      <c r="N435" s="20">
        <v>12323796550</v>
      </c>
    </row>
    <row r="436" spans="1:14">
      <c r="A436" s="599">
        <v>45377</v>
      </c>
      <c r="B436" s="604">
        <v>2232.48</v>
      </c>
      <c r="C436" s="602">
        <v>42362093</v>
      </c>
      <c r="D436" s="602">
        <v>5270</v>
      </c>
      <c r="E436" s="602">
        <v>5270</v>
      </c>
      <c r="F436" s="603" t="s">
        <v>615</v>
      </c>
      <c r="G436" s="603">
        <v>55.33</v>
      </c>
      <c r="H436" s="604">
        <v>-13.4</v>
      </c>
      <c r="I436" s="603">
        <v>2.2000000000000002</v>
      </c>
      <c r="J436" s="603"/>
      <c r="K436" s="603"/>
      <c r="L436" s="602">
        <v>1441382</v>
      </c>
      <c r="M436" s="601">
        <v>-13.4</v>
      </c>
      <c r="N436" s="20">
        <v>6832837190</v>
      </c>
    </row>
    <row r="437" spans="1:14">
      <c r="A437" s="599">
        <v>45376</v>
      </c>
      <c r="B437" s="604">
        <v>2168.94</v>
      </c>
      <c r="C437" s="602">
        <v>42362093</v>
      </c>
      <c r="D437" s="602">
        <v>5120</v>
      </c>
      <c r="E437" s="602">
        <v>5120</v>
      </c>
      <c r="F437" s="603" t="s">
        <v>615</v>
      </c>
      <c r="G437" s="603">
        <v>55.33</v>
      </c>
      <c r="H437" s="604">
        <v>-13.02</v>
      </c>
      <c r="I437" s="603">
        <v>2.14</v>
      </c>
      <c r="J437" s="603"/>
      <c r="K437" s="603"/>
      <c r="L437" s="602">
        <v>1441382</v>
      </c>
      <c r="M437" s="601">
        <v>-13.02</v>
      </c>
      <c r="N437" s="20">
        <v>5668190960</v>
      </c>
    </row>
    <row r="438" spans="1:14">
      <c r="A438" s="599">
        <v>45373</v>
      </c>
      <c r="B438" s="604">
        <v>2215.54</v>
      </c>
      <c r="C438" s="602">
        <v>42362093</v>
      </c>
      <c r="D438" s="602">
        <v>5230</v>
      </c>
      <c r="E438" s="602">
        <v>5230</v>
      </c>
      <c r="F438" s="603" t="s">
        <v>615</v>
      </c>
      <c r="G438" s="603">
        <v>55.33</v>
      </c>
      <c r="H438" s="604">
        <v>-13.3</v>
      </c>
      <c r="I438" s="603">
        <v>2.1800000000000002</v>
      </c>
      <c r="J438" s="603"/>
      <c r="K438" s="603"/>
      <c r="L438" s="602">
        <v>1441382</v>
      </c>
      <c r="M438" s="601">
        <v>-13.3</v>
      </c>
      <c r="N438" s="20">
        <v>6058010190</v>
      </c>
    </row>
    <row r="439" spans="1:14">
      <c r="A439" s="599">
        <v>45372</v>
      </c>
      <c r="B439" s="604">
        <v>2236.7199999999998</v>
      </c>
      <c r="C439" s="602">
        <v>42362093</v>
      </c>
      <c r="D439" s="602">
        <v>5280</v>
      </c>
      <c r="E439" s="602">
        <v>5280</v>
      </c>
      <c r="F439" s="603" t="s">
        <v>615</v>
      </c>
      <c r="G439" s="603">
        <v>55.33</v>
      </c>
      <c r="H439" s="602">
        <v>-13.43</v>
      </c>
      <c r="I439" s="603">
        <v>2.2000000000000002</v>
      </c>
      <c r="J439" s="603"/>
      <c r="K439" s="603"/>
      <c r="L439" s="602">
        <v>1441382</v>
      </c>
      <c r="M439" s="601">
        <v>-13.43</v>
      </c>
      <c r="N439" s="20">
        <v>25113354200</v>
      </c>
    </row>
    <row r="440" spans="1:14">
      <c r="A440" s="599">
        <v>45371</v>
      </c>
      <c r="B440" s="604">
        <v>2329.92</v>
      </c>
      <c r="C440" s="602">
        <v>42362093</v>
      </c>
      <c r="D440" s="602">
        <v>5500</v>
      </c>
      <c r="E440" s="602">
        <v>5500</v>
      </c>
      <c r="F440" s="603" t="s">
        <v>615</v>
      </c>
      <c r="G440" s="603">
        <v>55.33</v>
      </c>
      <c r="H440" s="602">
        <v>-13.99</v>
      </c>
      <c r="I440" s="603">
        <v>2.29</v>
      </c>
      <c r="J440" s="603"/>
      <c r="K440" s="603"/>
      <c r="L440" s="602">
        <v>1441382</v>
      </c>
      <c r="M440" s="601">
        <v>-13.99</v>
      </c>
      <c r="N440" s="20">
        <v>33821252040</v>
      </c>
    </row>
    <row r="441" spans="1:14">
      <c r="A441" s="599">
        <v>45370</v>
      </c>
      <c r="B441" s="604">
        <v>2325.6799999999998</v>
      </c>
      <c r="C441" s="602">
        <v>42362093</v>
      </c>
      <c r="D441" s="602">
        <v>5490</v>
      </c>
      <c r="E441" s="602">
        <v>5490</v>
      </c>
      <c r="F441" s="603" t="s">
        <v>615</v>
      </c>
      <c r="G441" s="603">
        <v>55.33</v>
      </c>
      <c r="H441" s="604">
        <v>-13.96</v>
      </c>
      <c r="I441" s="603">
        <v>2.29</v>
      </c>
      <c r="J441" s="603"/>
      <c r="K441" s="603"/>
      <c r="L441" s="602">
        <v>1441382</v>
      </c>
      <c r="M441" s="601">
        <v>-13.96</v>
      </c>
      <c r="N441" s="20">
        <v>18799263730</v>
      </c>
    </row>
    <row r="442" spans="1:14">
      <c r="A442" s="599">
        <v>45369</v>
      </c>
      <c r="B442" s="604">
        <v>2414.64</v>
      </c>
      <c r="C442" s="602">
        <v>42362093</v>
      </c>
      <c r="D442" s="602">
        <v>5700</v>
      </c>
      <c r="E442" s="602">
        <v>5700</v>
      </c>
      <c r="F442" s="603" t="s">
        <v>615</v>
      </c>
      <c r="G442" s="603">
        <v>55.33</v>
      </c>
      <c r="H442" s="604">
        <v>-14.5</v>
      </c>
      <c r="I442" s="603">
        <v>2.38</v>
      </c>
      <c r="J442" s="603"/>
      <c r="K442" s="603"/>
      <c r="L442" s="602">
        <v>1441382</v>
      </c>
      <c r="M442" s="601">
        <v>-14.5</v>
      </c>
      <c r="N442" s="20">
        <v>37139609220</v>
      </c>
    </row>
    <row r="443" spans="1:14">
      <c r="A443" s="599">
        <v>45366</v>
      </c>
      <c r="B443" s="604">
        <v>2503.6</v>
      </c>
      <c r="C443" s="602">
        <v>42362093</v>
      </c>
      <c r="D443" s="602">
        <v>5910</v>
      </c>
      <c r="E443" s="602">
        <v>5910</v>
      </c>
      <c r="F443" s="603" t="s">
        <v>615</v>
      </c>
      <c r="G443" s="603">
        <v>55.33</v>
      </c>
      <c r="H443" s="604">
        <v>-15.03</v>
      </c>
      <c r="I443" s="603">
        <v>2.4700000000000002</v>
      </c>
      <c r="J443" s="603"/>
      <c r="K443" s="603"/>
      <c r="L443" s="602">
        <v>1441382</v>
      </c>
      <c r="M443" s="601">
        <v>-15.03</v>
      </c>
      <c r="N443" s="20">
        <v>178391774655</v>
      </c>
    </row>
    <row r="444" spans="1:14">
      <c r="A444" s="599">
        <v>45365</v>
      </c>
      <c r="B444" s="604">
        <v>1986.78</v>
      </c>
      <c r="C444" s="602">
        <v>42362093</v>
      </c>
      <c r="D444" s="602">
        <v>4690</v>
      </c>
      <c r="E444" s="602">
        <v>4690</v>
      </c>
      <c r="F444" s="603" t="s">
        <v>615</v>
      </c>
      <c r="G444" s="603">
        <v>55.33</v>
      </c>
      <c r="H444" s="604">
        <v>-11.93</v>
      </c>
      <c r="I444" s="603">
        <v>1.96</v>
      </c>
      <c r="J444" s="603"/>
      <c r="K444" s="603"/>
      <c r="L444" s="602">
        <v>1441382</v>
      </c>
      <c r="M444" s="601">
        <v>-11.93</v>
      </c>
      <c r="N444" s="20">
        <v>4008657995</v>
      </c>
    </row>
    <row r="445" spans="1:14">
      <c r="A445" s="599">
        <v>45364</v>
      </c>
      <c r="B445" s="604">
        <v>2071.5100000000002</v>
      </c>
      <c r="C445" s="602">
        <v>42362093</v>
      </c>
      <c r="D445" s="602">
        <v>4890</v>
      </c>
      <c r="E445" s="602">
        <v>4890</v>
      </c>
      <c r="F445" s="603" t="s">
        <v>615</v>
      </c>
      <c r="G445" s="603">
        <v>55.33</v>
      </c>
      <c r="H445" s="604">
        <v>-12.44</v>
      </c>
      <c r="I445" s="603">
        <v>2.04</v>
      </c>
      <c r="J445" s="603"/>
      <c r="K445" s="603"/>
      <c r="L445" s="602">
        <v>1441382</v>
      </c>
      <c r="M445" s="601">
        <v>-12.44</v>
      </c>
      <c r="N445" s="20">
        <v>6585167435</v>
      </c>
    </row>
    <row r="446" spans="1:14">
      <c r="A446" s="599">
        <v>45363</v>
      </c>
      <c r="B446" s="604">
        <v>2126.58</v>
      </c>
      <c r="C446" s="602">
        <v>42362093</v>
      </c>
      <c r="D446" s="602">
        <v>5020</v>
      </c>
      <c r="E446" s="602">
        <v>5020</v>
      </c>
      <c r="F446" s="603" t="s">
        <v>615</v>
      </c>
      <c r="G446" s="603">
        <v>55.33</v>
      </c>
      <c r="H446" s="604">
        <v>-12.77</v>
      </c>
      <c r="I446" s="603">
        <v>2.09</v>
      </c>
      <c r="J446" s="603"/>
      <c r="K446" s="603"/>
      <c r="L446" s="602">
        <v>1441382</v>
      </c>
      <c r="M446" s="601">
        <v>-12.77</v>
      </c>
      <c r="N446" s="20">
        <v>7122705030</v>
      </c>
    </row>
    <row r="447" spans="1:14">
      <c r="A447" s="599">
        <v>45362</v>
      </c>
      <c r="B447" s="604">
        <v>2126.58</v>
      </c>
      <c r="C447" s="602">
        <v>42362093</v>
      </c>
      <c r="D447" s="602">
        <v>5020</v>
      </c>
      <c r="E447" s="602">
        <v>5020</v>
      </c>
      <c r="F447" s="603" t="s">
        <v>615</v>
      </c>
      <c r="G447" s="603">
        <v>55.33</v>
      </c>
      <c r="H447" s="604">
        <v>-12.77</v>
      </c>
      <c r="I447" s="603">
        <v>2.09</v>
      </c>
      <c r="J447" s="603"/>
      <c r="K447" s="603"/>
      <c r="L447" s="602">
        <v>1441382</v>
      </c>
      <c r="M447" s="601">
        <v>-12.77</v>
      </c>
      <c r="N447" s="20">
        <v>9543110660</v>
      </c>
    </row>
    <row r="448" spans="1:14">
      <c r="A448" s="599">
        <v>45359</v>
      </c>
      <c r="B448" s="604">
        <v>2071.5100000000002</v>
      </c>
      <c r="C448" s="602">
        <v>42362093</v>
      </c>
      <c r="D448" s="602">
        <v>4890</v>
      </c>
      <c r="E448" s="602">
        <v>4890</v>
      </c>
      <c r="F448" s="603" t="s">
        <v>615</v>
      </c>
      <c r="G448" s="603">
        <v>55.33</v>
      </c>
      <c r="H448" s="604">
        <v>-12.44</v>
      </c>
      <c r="I448" s="603">
        <v>2.04</v>
      </c>
      <c r="J448" s="603"/>
      <c r="K448" s="603"/>
      <c r="L448" s="602">
        <v>1441382</v>
      </c>
      <c r="M448" s="601">
        <v>-12.44</v>
      </c>
      <c r="N448" s="20">
        <v>91488021615</v>
      </c>
    </row>
    <row r="449" spans="1:14">
      <c r="A449" s="599">
        <v>45358</v>
      </c>
      <c r="B449" s="604">
        <v>1984.66</v>
      </c>
      <c r="C449" s="602">
        <v>42362093</v>
      </c>
      <c r="D449" s="602">
        <v>4685</v>
      </c>
      <c r="E449" s="602">
        <v>4685</v>
      </c>
      <c r="F449" s="603" t="s">
        <v>615</v>
      </c>
      <c r="G449" s="603">
        <v>55.33</v>
      </c>
      <c r="H449" s="604">
        <v>-11.92</v>
      </c>
      <c r="I449" s="603">
        <v>1.95</v>
      </c>
      <c r="J449" s="603"/>
      <c r="K449" s="603"/>
      <c r="L449" s="602">
        <v>1441382</v>
      </c>
      <c r="M449" s="601">
        <v>-11.92</v>
      </c>
      <c r="N449" s="20">
        <v>3678753140</v>
      </c>
    </row>
    <row r="450" spans="1:14">
      <c r="A450" s="599">
        <v>45357</v>
      </c>
      <c r="B450" s="604">
        <v>2001.61</v>
      </c>
      <c r="C450" s="602">
        <v>42362093</v>
      </c>
      <c r="D450" s="602">
        <v>4725</v>
      </c>
      <c r="E450" s="602">
        <v>4725</v>
      </c>
      <c r="F450" s="603" t="s">
        <v>615</v>
      </c>
      <c r="G450" s="603">
        <v>55.33</v>
      </c>
      <c r="H450" s="604">
        <v>-12.02</v>
      </c>
      <c r="I450" s="603">
        <v>1.97</v>
      </c>
      <c r="J450" s="603"/>
      <c r="K450" s="603"/>
      <c r="L450" s="602">
        <v>1441382</v>
      </c>
      <c r="M450" s="601">
        <v>-12.02</v>
      </c>
      <c r="N450" s="20">
        <v>3158041810</v>
      </c>
    </row>
    <row r="451" spans="1:14">
      <c r="A451" s="599">
        <v>45356</v>
      </c>
      <c r="B451" s="604">
        <v>2027.03</v>
      </c>
      <c r="C451" s="602">
        <v>42362093</v>
      </c>
      <c r="D451" s="602">
        <v>4785</v>
      </c>
      <c r="E451" s="602">
        <v>4785</v>
      </c>
      <c r="F451" s="603" t="s">
        <v>615</v>
      </c>
      <c r="G451" s="603">
        <v>55.33</v>
      </c>
      <c r="H451" s="604">
        <v>-12.17</v>
      </c>
      <c r="I451" s="603">
        <v>2</v>
      </c>
      <c r="J451" s="603"/>
      <c r="K451" s="603"/>
      <c r="L451" s="602">
        <v>1441382</v>
      </c>
      <c r="M451" s="601">
        <v>-12.17</v>
      </c>
      <c r="N451" s="20">
        <v>3365750420</v>
      </c>
    </row>
    <row r="452" spans="1:14">
      <c r="A452" s="599">
        <v>45355</v>
      </c>
      <c r="B452" s="604">
        <v>2069.39</v>
      </c>
      <c r="C452" s="602">
        <v>42362093</v>
      </c>
      <c r="D452" s="602">
        <v>4885</v>
      </c>
      <c r="E452" s="602">
        <v>4885</v>
      </c>
      <c r="F452" s="603" t="s">
        <v>615</v>
      </c>
      <c r="G452" s="603">
        <v>55.33</v>
      </c>
      <c r="H452" s="604">
        <v>-12.43</v>
      </c>
      <c r="I452" s="603">
        <v>2.04</v>
      </c>
      <c r="J452" s="603"/>
      <c r="K452" s="603"/>
      <c r="L452" s="602">
        <v>1441382</v>
      </c>
      <c r="M452" s="601">
        <v>-12.43</v>
      </c>
      <c r="N452" s="20">
        <v>6433641380</v>
      </c>
    </row>
    <row r="453" spans="1:14">
      <c r="A453" s="599">
        <v>45352</v>
      </c>
      <c r="B453" s="604">
        <v>1914.77</v>
      </c>
      <c r="C453" s="602">
        <v>42362093</v>
      </c>
      <c r="D453" s="602">
        <v>4520</v>
      </c>
      <c r="E453" s="602">
        <v>4520</v>
      </c>
      <c r="F453" s="603" t="s">
        <v>615</v>
      </c>
      <c r="G453" s="603">
        <v>55.33</v>
      </c>
      <c r="H453" s="604">
        <v>-11.5</v>
      </c>
      <c r="I453" s="603">
        <v>1.89</v>
      </c>
      <c r="J453" s="603"/>
      <c r="K453" s="603"/>
      <c r="L453" s="602">
        <v>1441382</v>
      </c>
      <c r="M453" s="601">
        <v>-11.5</v>
      </c>
      <c r="N453" s="20">
        <v>4174958420</v>
      </c>
    </row>
    <row r="454" spans="1:14">
      <c r="A454" s="599">
        <v>45351</v>
      </c>
      <c r="B454" s="604">
        <v>1914.77</v>
      </c>
      <c r="C454" s="602">
        <v>42362093</v>
      </c>
      <c r="D454" s="602">
        <v>4520</v>
      </c>
      <c r="E454" s="602">
        <v>4520</v>
      </c>
      <c r="F454" s="603" t="s">
        <v>615</v>
      </c>
      <c r="G454" s="603">
        <v>55.33</v>
      </c>
      <c r="H454" s="604">
        <v>-11.5</v>
      </c>
      <c r="I454" s="603">
        <v>1.89</v>
      </c>
      <c r="J454" s="603"/>
      <c r="K454" s="603"/>
      <c r="L454" s="602">
        <v>1441382</v>
      </c>
      <c r="M454" s="601">
        <v>-11.5</v>
      </c>
      <c r="N454" s="20">
        <v>4174958420</v>
      </c>
    </row>
    <row r="455" spans="1:14">
      <c r="A455" s="599">
        <v>45350</v>
      </c>
      <c r="B455" s="604">
        <v>1974.07</v>
      </c>
      <c r="C455" s="602">
        <v>42362093</v>
      </c>
      <c r="D455" s="602">
        <v>4660</v>
      </c>
      <c r="E455" s="602">
        <v>4660</v>
      </c>
      <c r="F455" s="603" t="s">
        <v>615</v>
      </c>
      <c r="G455" s="603">
        <v>55.33</v>
      </c>
      <c r="H455" s="604">
        <v>-11.85</v>
      </c>
      <c r="I455" s="603">
        <v>1.94</v>
      </c>
      <c r="J455" s="603"/>
      <c r="K455" s="603"/>
      <c r="L455" s="602">
        <v>1441382</v>
      </c>
      <c r="M455" s="601">
        <v>-11.85</v>
      </c>
      <c r="N455" s="20">
        <v>4691196300</v>
      </c>
    </row>
    <row r="456" spans="1:14">
      <c r="A456" s="599">
        <v>45349</v>
      </c>
      <c r="B456" s="604">
        <v>2035.5</v>
      </c>
      <c r="C456" s="602">
        <v>42362093</v>
      </c>
      <c r="D456" s="602">
        <v>4805</v>
      </c>
      <c r="E456" s="602">
        <v>4805</v>
      </c>
      <c r="F456" s="603" t="s">
        <v>615</v>
      </c>
      <c r="G456" s="603">
        <v>55.33</v>
      </c>
      <c r="H456" s="604">
        <v>-12.22</v>
      </c>
      <c r="I456" s="603">
        <v>2</v>
      </c>
      <c r="J456" s="603"/>
      <c r="K456" s="603"/>
      <c r="L456" s="602">
        <v>1441382</v>
      </c>
      <c r="M456" s="601">
        <v>-12.22</v>
      </c>
      <c r="N456" s="20">
        <v>6284944810</v>
      </c>
    </row>
    <row r="457" spans="1:14">
      <c r="A457" s="599">
        <v>45348</v>
      </c>
      <c r="B457" s="604">
        <v>2084.21</v>
      </c>
      <c r="C457" s="602">
        <v>42362093</v>
      </c>
      <c r="D457" s="602">
        <v>4920</v>
      </c>
      <c r="E457" s="602">
        <v>4920</v>
      </c>
      <c r="F457" s="603" t="s">
        <v>615</v>
      </c>
      <c r="G457" s="603">
        <v>55.33</v>
      </c>
      <c r="H457" s="604">
        <v>-12.51</v>
      </c>
      <c r="I457" s="603">
        <v>2.0499999999999998</v>
      </c>
      <c r="J457" s="603"/>
      <c r="K457" s="603"/>
      <c r="L457" s="602">
        <v>1441382</v>
      </c>
      <c r="M457" s="601">
        <v>-12.51</v>
      </c>
      <c r="N457" s="20">
        <v>8922401125</v>
      </c>
    </row>
    <row r="458" spans="1:14">
      <c r="A458" s="599">
        <v>45345</v>
      </c>
      <c r="B458" s="604">
        <v>2082.1</v>
      </c>
      <c r="C458" s="602">
        <v>42362093</v>
      </c>
      <c r="D458" s="602">
        <v>4915</v>
      </c>
      <c r="E458" s="602">
        <v>4915</v>
      </c>
      <c r="F458" s="603" t="s">
        <v>615</v>
      </c>
      <c r="G458" s="603">
        <v>55.33</v>
      </c>
      <c r="H458" s="604">
        <v>-12.5</v>
      </c>
      <c r="I458" s="603">
        <v>2.0499999999999998</v>
      </c>
      <c r="J458" s="603"/>
      <c r="K458" s="603"/>
      <c r="L458" s="602">
        <v>1441382</v>
      </c>
      <c r="M458" s="601">
        <v>-12.5</v>
      </c>
      <c r="N458" s="20">
        <v>16591027495</v>
      </c>
    </row>
    <row r="459" spans="1:14">
      <c r="A459" s="599">
        <v>45344</v>
      </c>
      <c r="B459" s="604">
        <v>2118.1</v>
      </c>
      <c r="C459" s="602">
        <v>42362093</v>
      </c>
      <c r="D459" s="602">
        <v>5000</v>
      </c>
      <c r="E459" s="602">
        <v>5000</v>
      </c>
      <c r="F459" s="603" t="s">
        <v>615</v>
      </c>
      <c r="G459" s="603">
        <v>55.33</v>
      </c>
      <c r="H459" s="604">
        <v>-12.72</v>
      </c>
      <c r="I459" s="603">
        <v>2.09</v>
      </c>
      <c r="J459" s="603"/>
      <c r="K459" s="603"/>
      <c r="L459" s="602">
        <v>1441382</v>
      </c>
      <c r="M459" s="601">
        <v>-12.72</v>
      </c>
      <c r="N459" s="20">
        <v>84383857835</v>
      </c>
    </row>
    <row r="460" spans="1:14">
      <c r="A460" s="599">
        <v>45343</v>
      </c>
      <c r="B460" s="604">
        <v>1887.23</v>
      </c>
      <c r="C460" s="602">
        <v>42362093</v>
      </c>
      <c r="D460" s="602">
        <v>4455</v>
      </c>
      <c r="E460" s="602">
        <v>4455</v>
      </c>
      <c r="F460" s="603" t="s">
        <v>615</v>
      </c>
      <c r="G460" s="603">
        <v>55.33</v>
      </c>
      <c r="H460" s="604">
        <v>-11.33</v>
      </c>
      <c r="I460" s="603">
        <v>1.86</v>
      </c>
      <c r="J460" s="603"/>
      <c r="K460" s="603"/>
      <c r="L460" s="602">
        <v>1441382</v>
      </c>
      <c r="M460" s="601">
        <v>-11.33</v>
      </c>
      <c r="N460" s="20">
        <v>16426385045</v>
      </c>
    </row>
    <row r="461" spans="1:14">
      <c r="A461" s="599">
        <v>45342</v>
      </c>
      <c r="B461" s="604">
        <v>1859.7</v>
      </c>
      <c r="C461" s="602">
        <v>42362093</v>
      </c>
      <c r="D461" s="602">
        <v>4390</v>
      </c>
      <c r="E461" s="602">
        <v>4390</v>
      </c>
      <c r="F461" s="603" t="s">
        <v>615</v>
      </c>
      <c r="G461" s="603">
        <v>55.33</v>
      </c>
      <c r="H461" s="604">
        <v>-11.17</v>
      </c>
      <c r="I461" s="603">
        <v>1.83</v>
      </c>
      <c r="J461" s="603"/>
      <c r="K461" s="603"/>
      <c r="L461" s="602">
        <v>1441382</v>
      </c>
      <c r="M461" s="601">
        <v>-11.17</v>
      </c>
      <c r="N461" s="20">
        <v>9821031255</v>
      </c>
    </row>
    <row r="462" spans="1:14">
      <c r="A462" s="599">
        <v>45341</v>
      </c>
      <c r="B462" s="604">
        <v>1783.44</v>
      </c>
      <c r="C462" s="602">
        <v>42362093</v>
      </c>
      <c r="D462" s="602">
        <v>4210</v>
      </c>
      <c r="E462" s="602">
        <v>4210</v>
      </c>
      <c r="F462" s="603" t="s">
        <v>615</v>
      </c>
      <c r="G462" s="603">
        <v>55.33</v>
      </c>
      <c r="H462" s="604">
        <v>-10.71</v>
      </c>
      <c r="I462" s="603">
        <v>1.76</v>
      </c>
      <c r="J462" s="603"/>
      <c r="K462" s="603"/>
      <c r="L462" s="602">
        <v>1441382</v>
      </c>
      <c r="M462" s="601">
        <v>-10.71</v>
      </c>
      <c r="N462" s="20">
        <v>14040256715</v>
      </c>
    </row>
    <row r="463" spans="1:14">
      <c r="A463" s="599">
        <v>45338</v>
      </c>
      <c r="B463" s="604">
        <v>1607.64</v>
      </c>
      <c r="C463" s="602">
        <v>42362093</v>
      </c>
      <c r="D463" s="602">
        <v>3795</v>
      </c>
      <c r="E463" s="602">
        <v>3795</v>
      </c>
      <c r="F463" s="603" t="s">
        <v>615</v>
      </c>
      <c r="G463" s="603">
        <v>55.33</v>
      </c>
      <c r="H463" s="604">
        <v>-9.65</v>
      </c>
      <c r="I463" s="603">
        <v>1.58</v>
      </c>
      <c r="J463" s="603"/>
      <c r="K463" s="603"/>
      <c r="L463" s="602">
        <v>1441382</v>
      </c>
      <c r="M463" s="601">
        <v>-9.65</v>
      </c>
      <c r="N463" s="20">
        <v>2428537700</v>
      </c>
    </row>
    <row r="464" spans="1:14">
      <c r="A464" s="599">
        <v>45337</v>
      </c>
      <c r="B464" s="604">
        <v>1647.89</v>
      </c>
      <c r="C464" s="602">
        <v>42362093</v>
      </c>
      <c r="D464" s="602">
        <v>3890</v>
      </c>
      <c r="E464" s="602">
        <v>3890</v>
      </c>
      <c r="F464" s="603" t="s">
        <v>615</v>
      </c>
      <c r="G464" s="603">
        <v>55.33</v>
      </c>
      <c r="H464" s="604">
        <v>-9.89</v>
      </c>
      <c r="I464" s="603">
        <v>1.62</v>
      </c>
      <c r="J464" s="603"/>
      <c r="K464" s="603"/>
      <c r="L464" s="602">
        <v>1441382</v>
      </c>
      <c r="M464" s="601">
        <v>-9.89</v>
      </c>
      <c r="N464" s="20">
        <v>2465925095</v>
      </c>
    </row>
    <row r="465" spans="1:14">
      <c r="A465" s="599">
        <v>45336</v>
      </c>
      <c r="B465" s="604">
        <v>1702.96</v>
      </c>
      <c r="C465" s="602">
        <v>42362093</v>
      </c>
      <c r="D465" s="602">
        <v>4020</v>
      </c>
      <c r="E465" s="602">
        <v>4020</v>
      </c>
      <c r="F465" s="603" t="s">
        <v>615</v>
      </c>
      <c r="G465" s="603">
        <v>55.33</v>
      </c>
      <c r="H465" s="604">
        <v>-10.23</v>
      </c>
      <c r="I465" s="603">
        <v>1.68</v>
      </c>
      <c r="J465" s="603"/>
      <c r="K465" s="603"/>
      <c r="L465" s="602">
        <v>1441382</v>
      </c>
      <c r="M465" s="601">
        <v>-10.23</v>
      </c>
      <c r="N465" s="20">
        <v>4766683580</v>
      </c>
    </row>
    <row r="466" spans="1:14">
      <c r="A466" s="599">
        <v>45335</v>
      </c>
      <c r="B466" s="604">
        <v>1633.06</v>
      </c>
      <c r="C466" s="602">
        <v>42362093</v>
      </c>
      <c r="D466" s="602">
        <v>3855</v>
      </c>
      <c r="E466" s="602">
        <v>3855</v>
      </c>
      <c r="F466" s="603" t="s">
        <v>615</v>
      </c>
      <c r="G466" s="603">
        <v>55.33</v>
      </c>
      <c r="H466" s="604">
        <v>-9.81</v>
      </c>
      <c r="I466" s="603">
        <v>1.61</v>
      </c>
      <c r="J466" s="603"/>
      <c r="K466" s="603"/>
      <c r="L466" s="602">
        <v>1441382</v>
      </c>
      <c r="M466" s="601">
        <v>-9.81</v>
      </c>
      <c r="N466" s="20">
        <v>4912080020</v>
      </c>
    </row>
    <row r="467" spans="1:14">
      <c r="A467" s="599">
        <v>45334</v>
      </c>
      <c r="B467" s="604">
        <v>1556.81</v>
      </c>
      <c r="C467" s="602">
        <v>42362093</v>
      </c>
      <c r="D467" s="602">
        <v>3675</v>
      </c>
      <c r="E467" s="602">
        <v>3675</v>
      </c>
      <c r="F467" s="603" t="s">
        <v>615</v>
      </c>
      <c r="G467" s="603">
        <v>55.33</v>
      </c>
      <c r="H467" s="604">
        <v>-9.35</v>
      </c>
      <c r="I467" s="603">
        <v>1.53</v>
      </c>
      <c r="J467" s="603"/>
      <c r="K467" s="603"/>
      <c r="L467" s="602">
        <v>1441382</v>
      </c>
      <c r="M467" s="601">
        <v>-9.35</v>
      </c>
      <c r="N467" s="20">
        <v>11091866710</v>
      </c>
    </row>
    <row r="468" spans="1:14">
      <c r="A468" s="599">
        <v>45331</v>
      </c>
      <c r="B468" s="604">
        <v>1556.81</v>
      </c>
      <c r="C468" s="602">
        <v>42362093</v>
      </c>
      <c r="D468" s="602">
        <v>3675</v>
      </c>
      <c r="E468" s="602">
        <v>3675</v>
      </c>
      <c r="F468" s="603" t="s">
        <v>615</v>
      </c>
      <c r="G468" s="603">
        <v>55.33</v>
      </c>
      <c r="H468" s="604">
        <v>-9.35</v>
      </c>
      <c r="I468" s="603">
        <v>1.53</v>
      </c>
      <c r="J468" s="603"/>
      <c r="K468" s="603"/>
      <c r="L468" s="602">
        <v>1441382</v>
      </c>
      <c r="M468" s="601">
        <v>-9.35</v>
      </c>
      <c r="N468" s="20">
        <v>11091866710</v>
      </c>
    </row>
    <row r="469" spans="1:14">
      <c r="A469" s="599">
        <v>45330</v>
      </c>
      <c r="B469" s="604">
        <v>1556.81</v>
      </c>
      <c r="C469" s="602">
        <v>42362093</v>
      </c>
      <c r="D469" s="602">
        <v>3675</v>
      </c>
      <c r="E469" s="602">
        <v>3675</v>
      </c>
      <c r="F469" s="603" t="s">
        <v>615</v>
      </c>
      <c r="G469" s="603">
        <v>55.33</v>
      </c>
      <c r="H469" s="604">
        <v>-9.35</v>
      </c>
      <c r="I469" s="603">
        <v>1.53</v>
      </c>
      <c r="J469" s="603"/>
      <c r="K469" s="603"/>
      <c r="L469" s="602">
        <v>1441382</v>
      </c>
      <c r="M469" s="601">
        <v>-9.35</v>
      </c>
      <c r="N469" s="20">
        <v>11091866710</v>
      </c>
    </row>
    <row r="470" spans="1:14">
      <c r="A470" s="599">
        <v>45329</v>
      </c>
      <c r="B470" s="604">
        <v>1436.07</v>
      </c>
      <c r="C470" s="602">
        <v>42362093</v>
      </c>
      <c r="D470" s="602">
        <v>3390</v>
      </c>
      <c r="E470" s="602">
        <v>3390</v>
      </c>
      <c r="F470" s="603" t="s">
        <v>615</v>
      </c>
      <c r="G470" s="603">
        <v>55.33</v>
      </c>
      <c r="H470" s="604">
        <v>-8.6199999999999992</v>
      </c>
      <c r="I470" s="603">
        <v>1.41</v>
      </c>
      <c r="J470" s="603"/>
      <c r="K470" s="603"/>
      <c r="L470" s="602">
        <v>1441382</v>
      </c>
      <c r="M470" s="601">
        <v>-8.6199999999999992</v>
      </c>
      <c r="N470" s="20">
        <v>2010431145</v>
      </c>
    </row>
    <row r="471" spans="1:14">
      <c r="A471" s="599">
        <v>45328</v>
      </c>
      <c r="B471" s="604">
        <v>1520.8</v>
      </c>
      <c r="C471" s="602">
        <v>42362093</v>
      </c>
      <c r="D471" s="602">
        <v>3590</v>
      </c>
      <c r="E471" s="602">
        <v>3590</v>
      </c>
      <c r="F471" s="603" t="s">
        <v>615</v>
      </c>
      <c r="G471" s="603">
        <v>55.33</v>
      </c>
      <c r="H471" s="604">
        <v>-9.1300000000000008</v>
      </c>
      <c r="I471" s="603">
        <v>1.5</v>
      </c>
      <c r="J471" s="603"/>
      <c r="K471" s="603"/>
      <c r="L471" s="602">
        <v>1441382</v>
      </c>
      <c r="M471" s="601">
        <v>-9.1300000000000008</v>
      </c>
      <c r="N471" s="20">
        <v>2136953370</v>
      </c>
    </row>
    <row r="472" spans="1:14">
      <c r="A472" s="599">
        <v>45327</v>
      </c>
      <c r="B472" s="604">
        <v>1459.37</v>
      </c>
      <c r="C472" s="602">
        <v>42362093</v>
      </c>
      <c r="D472" s="602">
        <v>3445</v>
      </c>
      <c r="E472" s="602">
        <v>3445</v>
      </c>
      <c r="F472" s="603" t="s">
        <v>615</v>
      </c>
      <c r="G472" s="603">
        <v>55.33</v>
      </c>
      <c r="H472" s="604">
        <v>-8.76</v>
      </c>
      <c r="I472" s="603">
        <v>1.44</v>
      </c>
      <c r="J472" s="603"/>
      <c r="K472" s="603"/>
      <c r="L472" s="602">
        <v>1441382</v>
      </c>
      <c r="M472" s="601">
        <v>-8.76</v>
      </c>
      <c r="N472" s="20">
        <v>1670754620</v>
      </c>
    </row>
    <row r="473" spans="1:14">
      <c r="A473" s="599">
        <v>45324</v>
      </c>
      <c r="B473" s="604">
        <v>1501.74</v>
      </c>
      <c r="C473" s="602">
        <v>42362093</v>
      </c>
      <c r="D473" s="602">
        <v>3545</v>
      </c>
      <c r="E473" s="602">
        <v>3545</v>
      </c>
      <c r="F473" s="603" t="s">
        <v>615</v>
      </c>
      <c r="G473" s="603">
        <v>55.33</v>
      </c>
      <c r="H473" s="604">
        <v>-9.02</v>
      </c>
      <c r="I473" s="603">
        <v>1.48</v>
      </c>
      <c r="J473" s="603"/>
      <c r="K473" s="603"/>
      <c r="L473" s="602">
        <v>1441382</v>
      </c>
      <c r="M473" s="601">
        <v>-9.02</v>
      </c>
      <c r="N473" s="20">
        <v>2448052785</v>
      </c>
    </row>
    <row r="474" spans="1:14">
      <c r="A474" s="599">
        <v>45323</v>
      </c>
      <c r="B474" s="604">
        <v>1497.5</v>
      </c>
      <c r="C474" s="602">
        <v>42362093</v>
      </c>
      <c r="D474" s="602">
        <v>3535</v>
      </c>
      <c r="E474" s="602">
        <v>3535</v>
      </c>
      <c r="F474" s="603" t="s">
        <v>615</v>
      </c>
      <c r="G474" s="603">
        <v>55.33</v>
      </c>
      <c r="H474" s="604">
        <v>-8.99</v>
      </c>
      <c r="I474" s="603">
        <v>1.47</v>
      </c>
      <c r="J474" s="603"/>
      <c r="K474" s="603"/>
      <c r="L474" s="602">
        <v>1441382</v>
      </c>
      <c r="M474" s="601">
        <v>-8.99</v>
      </c>
      <c r="N474" s="20">
        <v>2685387085</v>
      </c>
    </row>
    <row r="475" spans="1:14">
      <c r="A475" s="599">
        <v>45322</v>
      </c>
      <c r="B475" s="604">
        <v>1535.63</v>
      </c>
      <c r="C475" s="602">
        <v>42362093</v>
      </c>
      <c r="D475" s="602">
        <v>3625</v>
      </c>
      <c r="E475" s="602">
        <v>3625</v>
      </c>
      <c r="F475" s="603" t="s">
        <v>615</v>
      </c>
      <c r="G475" s="603">
        <v>55.33</v>
      </c>
      <c r="H475" s="604">
        <v>-9.2200000000000006</v>
      </c>
      <c r="I475" s="603">
        <v>1.51</v>
      </c>
      <c r="J475" s="603"/>
      <c r="K475" s="603"/>
      <c r="L475" s="602">
        <v>1441382</v>
      </c>
      <c r="M475" s="601">
        <v>-9.2200000000000006</v>
      </c>
      <c r="N475" s="20">
        <v>3073648110</v>
      </c>
    </row>
    <row r="476" spans="1:14">
      <c r="A476" s="599">
        <v>45321</v>
      </c>
      <c r="B476" s="604">
        <v>1620.35</v>
      </c>
      <c r="C476" s="602">
        <v>42362093</v>
      </c>
      <c r="D476" s="602">
        <v>3825</v>
      </c>
      <c r="E476" s="602">
        <v>3825</v>
      </c>
      <c r="F476" s="603" t="s">
        <v>615</v>
      </c>
      <c r="G476" s="603">
        <v>55.33</v>
      </c>
      <c r="H476" s="604">
        <v>-9.73</v>
      </c>
      <c r="I476" s="603">
        <v>1.6</v>
      </c>
      <c r="J476" s="603"/>
      <c r="K476" s="603"/>
      <c r="L476" s="602">
        <v>1441382</v>
      </c>
      <c r="M476" s="601">
        <v>-9.73</v>
      </c>
      <c r="N476" s="20">
        <v>5017407155</v>
      </c>
    </row>
    <row r="477" spans="1:14">
      <c r="A477" s="599">
        <v>45320</v>
      </c>
      <c r="B477" s="604">
        <v>1694.48</v>
      </c>
      <c r="C477" s="602">
        <v>42362093</v>
      </c>
      <c r="D477" s="602">
        <v>4000</v>
      </c>
      <c r="E477" s="602">
        <v>4000</v>
      </c>
      <c r="F477" s="603" t="s">
        <v>615</v>
      </c>
      <c r="G477" s="603">
        <v>55.33</v>
      </c>
      <c r="H477" s="604">
        <v>-10.17</v>
      </c>
      <c r="I477" s="603">
        <v>1.67</v>
      </c>
      <c r="J477" s="603"/>
      <c r="K477" s="603"/>
      <c r="L477" s="602">
        <v>1441382</v>
      </c>
      <c r="M477" s="601">
        <v>-10.17</v>
      </c>
      <c r="N477" s="20">
        <v>7795168525</v>
      </c>
    </row>
    <row r="478" spans="1:14">
      <c r="A478" s="599">
        <v>45317</v>
      </c>
      <c r="B478" s="604">
        <v>1921.12</v>
      </c>
      <c r="C478" s="602">
        <v>42362093</v>
      </c>
      <c r="D478" s="602">
        <v>4535</v>
      </c>
      <c r="E478" s="602">
        <v>4535</v>
      </c>
      <c r="F478" s="603" t="s">
        <v>615</v>
      </c>
      <c r="G478" s="603">
        <v>55.33</v>
      </c>
      <c r="H478" s="604">
        <v>-11.54</v>
      </c>
      <c r="I478" s="603">
        <v>1.89</v>
      </c>
      <c r="J478" s="603"/>
      <c r="K478" s="603"/>
      <c r="L478" s="602">
        <v>1441382</v>
      </c>
      <c r="M478" s="601">
        <v>-11.54</v>
      </c>
      <c r="N478" s="20">
        <v>6187194435</v>
      </c>
    </row>
    <row r="479" spans="1:14">
      <c r="A479" s="599">
        <v>45316</v>
      </c>
      <c r="B479" s="604">
        <v>2050.33</v>
      </c>
      <c r="C479" s="602">
        <v>42362093</v>
      </c>
      <c r="D479" s="602">
        <v>4840</v>
      </c>
      <c r="E479" s="602">
        <v>4840</v>
      </c>
      <c r="F479" s="603" t="s">
        <v>615</v>
      </c>
      <c r="G479" s="603">
        <v>55.33</v>
      </c>
      <c r="H479" s="604">
        <v>-12.31</v>
      </c>
      <c r="I479" s="603">
        <v>2.02</v>
      </c>
      <c r="J479" s="603"/>
      <c r="K479" s="603"/>
      <c r="L479" s="602">
        <v>1441382</v>
      </c>
      <c r="M479" s="601">
        <v>-12.31</v>
      </c>
      <c r="N479" s="20">
        <v>13455270360</v>
      </c>
    </row>
    <row r="480" spans="1:14">
      <c r="A480" s="599">
        <v>45315</v>
      </c>
      <c r="B480" s="604">
        <v>2115.9899999999998</v>
      </c>
      <c r="C480" s="602">
        <v>42362093</v>
      </c>
      <c r="D480" s="602">
        <v>4995</v>
      </c>
      <c r="E480" s="602">
        <v>4995</v>
      </c>
      <c r="F480" s="603" t="s">
        <v>615</v>
      </c>
      <c r="G480" s="603">
        <v>55.33</v>
      </c>
      <c r="H480" s="602">
        <v>-12.71</v>
      </c>
      <c r="I480" s="603">
        <v>2.08</v>
      </c>
      <c r="J480" s="603"/>
      <c r="K480" s="603"/>
      <c r="L480" s="602">
        <v>1441382</v>
      </c>
      <c r="M480" s="601">
        <v>-12.71</v>
      </c>
      <c r="N480" s="20">
        <v>41758530610</v>
      </c>
    </row>
    <row r="481" spans="1:14">
      <c r="A481" s="599">
        <v>45314</v>
      </c>
      <c r="B481" s="604">
        <v>1961.36</v>
      </c>
      <c r="C481" s="602">
        <v>42362093</v>
      </c>
      <c r="D481" s="602">
        <v>4630</v>
      </c>
      <c r="E481" s="602">
        <v>4630</v>
      </c>
      <c r="F481" s="603" t="s">
        <v>615</v>
      </c>
      <c r="G481" s="603">
        <v>55.33</v>
      </c>
      <c r="H481" s="604">
        <v>-11.78</v>
      </c>
      <c r="I481" s="603">
        <v>1.93</v>
      </c>
      <c r="J481" s="603"/>
      <c r="K481" s="603"/>
      <c r="L481" s="602">
        <v>1441382</v>
      </c>
      <c r="M481" s="601">
        <v>-11.78</v>
      </c>
      <c r="N481" s="20">
        <v>55919213915</v>
      </c>
    </row>
    <row r="482" spans="1:14">
      <c r="A482" s="599">
        <v>45313</v>
      </c>
      <c r="B482" s="604">
        <v>1868.17</v>
      </c>
      <c r="C482" s="602">
        <v>42362093</v>
      </c>
      <c r="D482" s="602">
        <v>4410</v>
      </c>
      <c r="E482" s="602">
        <v>4410</v>
      </c>
      <c r="F482" s="603" t="s">
        <v>615</v>
      </c>
      <c r="G482" s="603">
        <v>55.33</v>
      </c>
      <c r="H482" s="604">
        <v>-11.22</v>
      </c>
      <c r="I482" s="603">
        <v>1.84</v>
      </c>
      <c r="J482" s="603"/>
      <c r="K482" s="603"/>
      <c r="L482" s="602">
        <v>1441382</v>
      </c>
      <c r="M482" s="601">
        <v>-11.22</v>
      </c>
      <c r="N482" s="20">
        <v>11485832705</v>
      </c>
    </row>
    <row r="483" spans="1:14">
      <c r="A483" s="599">
        <v>45310</v>
      </c>
      <c r="B483" s="604">
        <v>1849.11</v>
      </c>
      <c r="C483" s="602">
        <v>42362093</v>
      </c>
      <c r="D483" s="602">
        <v>4365</v>
      </c>
      <c r="E483" s="602">
        <v>4365</v>
      </c>
      <c r="F483" s="603" t="s">
        <v>615</v>
      </c>
      <c r="G483" s="603">
        <v>55.33</v>
      </c>
      <c r="H483" s="604">
        <v>-11.1</v>
      </c>
      <c r="I483" s="603">
        <v>1.82</v>
      </c>
      <c r="J483" s="603"/>
      <c r="K483" s="603"/>
      <c r="L483" s="602">
        <v>1441382</v>
      </c>
      <c r="M483" s="601">
        <v>-11.1</v>
      </c>
      <c r="N483" s="20">
        <v>18487321225</v>
      </c>
    </row>
    <row r="484" spans="1:14">
      <c r="A484" s="599">
        <v>45309</v>
      </c>
      <c r="B484" s="604">
        <v>1825.81</v>
      </c>
      <c r="C484" s="602">
        <v>42362093</v>
      </c>
      <c r="D484" s="602">
        <v>4310</v>
      </c>
      <c r="E484" s="602">
        <v>4310</v>
      </c>
      <c r="F484" s="603" t="s">
        <v>615</v>
      </c>
      <c r="G484" s="603">
        <v>55.33</v>
      </c>
      <c r="H484" s="604">
        <v>-10.96</v>
      </c>
      <c r="I484" s="603">
        <v>1.8</v>
      </c>
      <c r="J484" s="603"/>
      <c r="K484" s="603"/>
      <c r="L484" s="602">
        <v>1441382</v>
      </c>
      <c r="M484" s="601">
        <v>-10.96</v>
      </c>
      <c r="N484" s="20">
        <v>5772998430</v>
      </c>
    </row>
    <row r="485" spans="1:14">
      <c r="A485" s="599">
        <v>45308</v>
      </c>
      <c r="B485" s="604">
        <v>1863.93</v>
      </c>
      <c r="C485" s="602">
        <v>42362093</v>
      </c>
      <c r="D485" s="602">
        <v>4400</v>
      </c>
      <c r="E485" s="602">
        <v>4400</v>
      </c>
      <c r="F485" s="603" t="s">
        <v>615</v>
      </c>
      <c r="G485" s="603">
        <v>55.33</v>
      </c>
      <c r="H485" s="604">
        <v>-11.19</v>
      </c>
      <c r="I485" s="603">
        <v>1.84</v>
      </c>
      <c r="J485" s="603"/>
      <c r="K485" s="603"/>
      <c r="L485" s="602">
        <v>1441382</v>
      </c>
      <c r="M485" s="601">
        <v>-11.19</v>
      </c>
      <c r="N485" s="20">
        <v>11700302330</v>
      </c>
    </row>
    <row r="486" spans="1:14">
      <c r="A486" s="599">
        <v>45307</v>
      </c>
      <c r="B486" s="604">
        <v>1791.92</v>
      </c>
      <c r="C486" s="602">
        <v>42362093</v>
      </c>
      <c r="D486" s="602">
        <v>4230</v>
      </c>
      <c r="E486" s="602">
        <v>4230</v>
      </c>
      <c r="F486" s="603" t="s">
        <v>615</v>
      </c>
      <c r="G486" s="603">
        <v>55.33</v>
      </c>
      <c r="H486" s="604">
        <v>-10.76</v>
      </c>
      <c r="I486" s="603">
        <v>1.76</v>
      </c>
      <c r="J486" s="603"/>
      <c r="K486" s="603"/>
      <c r="L486" s="602">
        <v>1441382</v>
      </c>
      <c r="M486" s="601">
        <v>-10.76</v>
      </c>
      <c r="N486" s="20">
        <v>13027393730</v>
      </c>
    </row>
    <row r="487" spans="1:14">
      <c r="A487" s="599">
        <v>45306</v>
      </c>
      <c r="B487" s="604">
        <v>1851.22</v>
      </c>
      <c r="C487" s="602">
        <v>42362093</v>
      </c>
      <c r="D487" s="602">
        <v>4370</v>
      </c>
      <c r="E487" s="602">
        <v>4370</v>
      </c>
      <c r="F487" s="603" t="s">
        <v>615</v>
      </c>
      <c r="G487" s="603">
        <v>55.33</v>
      </c>
      <c r="H487" s="604">
        <v>-11.12</v>
      </c>
      <c r="I487" s="603">
        <v>1.82</v>
      </c>
      <c r="J487" s="603"/>
      <c r="K487" s="603"/>
      <c r="L487" s="602">
        <v>1441382</v>
      </c>
      <c r="M487" s="601">
        <v>-11.12</v>
      </c>
      <c r="N487" s="20">
        <v>22714584930</v>
      </c>
    </row>
    <row r="488" spans="1:14">
      <c r="A488" s="599">
        <v>45303</v>
      </c>
      <c r="B488" s="604">
        <v>1660.59</v>
      </c>
      <c r="C488" s="602">
        <v>42362093</v>
      </c>
      <c r="D488" s="602">
        <v>3920</v>
      </c>
      <c r="E488" s="602">
        <v>3920</v>
      </c>
      <c r="F488" s="603" t="s">
        <v>615</v>
      </c>
      <c r="G488" s="603">
        <v>55.33</v>
      </c>
      <c r="H488" s="604">
        <v>-9.9700000000000006</v>
      </c>
      <c r="I488" s="603">
        <v>1.64</v>
      </c>
      <c r="J488" s="603"/>
      <c r="K488" s="603"/>
      <c r="L488" s="602">
        <v>1441382</v>
      </c>
      <c r="M488" s="601">
        <v>-9.9700000000000006</v>
      </c>
      <c r="N488" s="20">
        <v>4601692870</v>
      </c>
    </row>
    <row r="489" spans="1:14">
      <c r="A489" s="599">
        <v>45302</v>
      </c>
      <c r="B489" s="604">
        <v>1760.14</v>
      </c>
      <c r="C489" s="602">
        <v>42362093</v>
      </c>
      <c r="D489" s="602">
        <v>4155</v>
      </c>
      <c r="E489" s="602">
        <v>4155</v>
      </c>
      <c r="F489" s="603" t="s">
        <v>615</v>
      </c>
      <c r="G489" s="603">
        <v>55.33</v>
      </c>
      <c r="H489" s="604">
        <v>-10.57</v>
      </c>
      <c r="I489" s="603">
        <v>1.73</v>
      </c>
      <c r="J489" s="603"/>
      <c r="K489" s="603"/>
      <c r="L489" s="602">
        <v>1441382</v>
      </c>
      <c r="M489" s="601">
        <v>-10.57</v>
      </c>
      <c r="N489" s="20">
        <v>11348921285</v>
      </c>
    </row>
    <row r="490" spans="1:14">
      <c r="A490" s="599">
        <v>45301</v>
      </c>
      <c r="B490" s="604">
        <v>1717.78</v>
      </c>
      <c r="C490" s="602">
        <v>42362093</v>
      </c>
      <c r="D490" s="602">
        <v>4055</v>
      </c>
      <c r="E490" s="602">
        <v>4055</v>
      </c>
      <c r="F490" s="603" t="s">
        <v>615</v>
      </c>
      <c r="G490" s="603">
        <v>55.33</v>
      </c>
      <c r="H490" s="604">
        <v>-10.31</v>
      </c>
      <c r="I490" s="603">
        <v>1.69</v>
      </c>
      <c r="J490" s="603"/>
      <c r="K490" s="603"/>
      <c r="L490" s="602">
        <v>1441382</v>
      </c>
      <c r="M490" s="601">
        <v>-10.31</v>
      </c>
      <c r="N490" s="20">
        <v>8415646180</v>
      </c>
    </row>
    <row r="491" spans="1:14">
      <c r="A491" s="599">
        <v>45300</v>
      </c>
      <c r="B491" s="604">
        <v>1885.11</v>
      </c>
      <c r="C491" s="602">
        <v>42362093</v>
      </c>
      <c r="D491" s="602">
        <v>4450</v>
      </c>
      <c r="E491" s="602">
        <v>4450</v>
      </c>
      <c r="F491" s="603" t="s">
        <v>615</v>
      </c>
      <c r="G491" s="603">
        <v>55.33</v>
      </c>
      <c r="H491" s="604">
        <v>-11.32</v>
      </c>
      <c r="I491" s="603">
        <v>1.86</v>
      </c>
      <c r="J491" s="603"/>
      <c r="K491" s="603"/>
      <c r="L491" s="602">
        <v>1441382</v>
      </c>
      <c r="M491" s="601">
        <v>-11.32</v>
      </c>
      <c r="N491" s="20">
        <v>75263743305</v>
      </c>
    </row>
    <row r="492" spans="1:14">
      <c r="A492" s="599">
        <v>45299</v>
      </c>
      <c r="B492" s="604">
        <v>1637.29</v>
      </c>
      <c r="C492" s="602">
        <v>42362093</v>
      </c>
      <c r="D492" s="602">
        <v>3865</v>
      </c>
      <c r="E492" s="602">
        <v>3865</v>
      </c>
      <c r="F492" s="603" t="s">
        <v>615</v>
      </c>
      <c r="G492" s="603">
        <v>55.33</v>
      </c>
      <c r="H492" s="604">
        <v>-9.83</v>
      </c>
      <c r="I492" s="603">
        <v>1.61</v>
      </c>
      <c r="J492" s="603"/>
      <c r="K492" s="603"/>
      <c r="L492" s="602">
        <v>1441382</v>
      </c>
      <c r="M492" s="601">
        <v>-9.83</v>
      </c>
      <c r="N492" s="20">
        <v>6563487020</v>
      </c>
    </row>
    <row r="493" spans="1:14">
      <c r="A493" s="599">
        <v>45296</v>
      </c>
      <c r="B493" s="604">
        <v>1580.11</v>
      </c>
      <c r="C493" s="602">
        <v>42362093</v>
      </c>
      <c r="D493" s="602">
        <v>3730</v>
      </c>
      <c r="E493" s="602">
        <v>3730</v>
      </c>
      <c r="F493" s="603" t="s">
        <v>615</v>
      </c>
      <c r="G493" s="603">
        <v>55.33</v>
      </c>
      <c r="H493" s="604">
        <v>-9.49</v>
      </c>
      <c r="I493" s="603">
        <v>1.56</v>
      </c>
      <c r="J493" s="603"/>
      <c r="K493" s="603"/>
      <c r="L493" s="602">
        <v>1441382</v>
      </c>
      <c r="M493" s="601">
        <v>-9.49</v>
      </c>
      <c r="N493" s="20">
        <v>2414460525</v>
      </c>
    </row>
    <row r="494" spans="1:14">
      <c r="A494" s="599">
        <v>45295</v>
      </c>
      <c r="B494" s="604">
        <v>1569.52</v>
      </c>
      <c r="C494" s="602">
        <v>42362093</v>
      </c>
      <c r="D494" s="602">
        <v>3705</v>
      </c>
      <c r="E494" s="602">
        <v>3705</v>
      </c>
      <c r="F494" s="603" t="s">
        <v>615</v>
      </c>
      <c r="G494" s="603">
        <v>55.33</v>
      </c>
      <c r="H494" s="604">
        <v>-9.42</v>
      </c>
      <c r="I494" s="603">
        <v>1.55</v>
      </c>
      <c r="J494" s="603"/>
      <c r="K494" s="603"/>
      <c r="L494" s="602">
        <v>1441382</v>
      </c>
      <c r="M494" s="601">
        <v>-9.42</v>
      </c>
      <c r="N494" s="20">
        <v>10002351485</v>
      </c>
    </row>
    <row r="495" spans="1:14">
      <c r="A495" s="599">
        <v>45294</v>
      </c>
      <c r="B495" s="604">
        <v>1592.81</v>
      </c>
      <c r="C495" s="602">
        <v>42362093</v>
      </c>
      <c r="D495" s="602">
        <v>3760</v>
      </c>
      <c r="E495" s="602">
        <v>3760</v>
      </c>
      <c r="F495" s="603" t="s">
        <v>615</v>
      </c>
      <c r="G495" s="603">
        <v>55.33</v>
      </c>
      <c r="H495" s="604">
        <v>-9.56</v>
      </c>
      <c r="I495" s="603">
        <v>1.57</v>
      </c>
      <c r="J495" s="603"/>
      <c r="K495" s="603"/>
      <c r="L495" s="602">
        <v>1441382</v>
      </c>
      <c r="M495" s="601">
        <v>-9.56</v>
      </c>
      <c r="N495" s="20">
        <v>8168144960</v>
      </c>
    </row>
    <row r="496" spans="1:14">
      <c r="A496" s="599">
        <v>45293</v>
      </c>
      <c r="B496" s="604">
        <v>1499.62</v>
      </c>
      <c r="C496" s="602">
        <v>42362093</v>
      </c>
      <c r="D496" s="602">
        <v>3540</v>
      </c>
      <c r="E496" s="602">
        <v>3540</v>
      </c>
      <c r="F496" s="603" t="s">
        <v>615</v>
      </c>
      <c r="G496" s="603">
        <v>55.33</v>
      </c>
      <c r="H496" s="604">
        <v>-9</v>
      </c>
      <c r="I496" s="603">
        <v>1.48</v>
      </c>
      <c r="J496" s="603"/>
      <c r="K496" s="603"/>
      <c r="L496" s="602">
        <v>1441382</v>
      </c>
      <c r="M496" s="601">
        <v>-9</v>
      </c>
      <c r="N496" s="20">
        <v>3864413695</v>
      </c>
    </row>
    <row r="497" spans="1:14">
      <c r="A497" s="599">
        <v>45292</v>
      </c>
      <c r="B497" s="604">
        <v>1383.12</v>
      </c>
      <c r="C497" s="602">
        <v>42362093</v>
      </c>
      <c r="D497" s="602">
        <v>3265</v>
      </c>
      <c r="E497" s="602">
        <v>3265</v>
      </c>
      <c r="F497" s="603" t="s">
        <v>615</v>
      </c>
      <c r="G497" s="603">
        <v>55.33</v>
      </c>
      <c r="H497" s="604">
        <v>-8.3000000000000007</v>
      </c>
      <c r="I497" s="603">
        <v>1.36</v>
      </c>
      <c r="J497" s="603"/>
      <c r="K497" s="603"/>
      <c r="L497" s="602">
        <v>1441382</v>
      </c>
      <c r="M497" s="601">
        <v>-8.3000000000000007</v>
      </c>
      <c r="N497" s="20">
        <v>1292854615</v>
      </c>
    </row>
    <row r="498" spans="1:14">
      <c r="A498" s="599">
        <v>45289</v>
      </c>
      <c r="B498" s="604">
        <v>1383.12</v>
      </c>
      <c r="C498" s="602">
        <v>42362093</v>
      </c>
      <c r="D498" s="602">
        <v>3265</v>
      </c>
      <c r="E498" s="602">
        <v>3265</v>
      </c>
      <c r="F498" s="603" t="s">
        <v>615</v>
      </c>
      <c r="G498" s="603">
        <v>55.33</v>
      </c>
      <c r="H498" s="604">
        <v>-10.029999999999999</v>
      </c>
      <c r="I498" s="603">
        <v>1.32</v>
      </c>
      <c r="J498" s="603"/>
      <c r="K498" s="603"/>
      <c r="L498" s="602">
        <v>1441382</v>
      </c>
      <c r="M498" s="601">
        <v>31.68</v>
      </c>
      <c r="N498" s="20">
        <v>1292854615</v>
      </c>
    </row>
    <row r="499" spans="1:14">
      <c r="A499" s="599">
        <v>45288</v>
      </c>
      <c r="B499" s="604">
        <v>1383.12</v>
      </c>
      <c r="C499" s="602">
        <v>42362093</v>
      </c>
      <c r="D499" s="602">
        <v>3265</v>
      </c>
      <c r="E499" s="602">
        <v>3265</v>
      </c>
      <c r="F499" s="603" t="s">
        <v>615</v>
      </c>
      <c r="G499" s="603">
        <v>55.33</v>
      </c>
      <c r="H499" s="604">
        <v>-10.029999999999999</v>
      </c>
      <c r="I499" s="603">
        <v>1.32</v>
      </c>
      <c r="J499" s="603"/>
      <c r="K499" s="603"/>
      <c r="L499" s="602">
        <v>1441382</v>
      </c>
      <c r="M499" s="601">
        <v>31.68</v>
      </c>
      <c r="N499" s="20">
        <v>1292854615</v>
      </c>
    </row>
    <row r="500" spans="1:14">
      <c r="A500" s="599">
        <v>45287</v>
      </c>
      <c r="B500" s="604">
        <v>1389.48</v>
      </c>
      <c r="C500" s="602">
        <v>42362093</v>
      </c>
      <c r="D500" s="602">
        <v>3280</v>
      </c>
      <c r="E500" s="602">
        <v>3280</v>
      </c>
      <c r="F500" s="603" t="s">
        <v>615</v>
      </c>
      <c r="G500" s="603">
        <v>55.33</v>
      </c>
      <c r="H500" s="603">
        <v>-10.08</v>
      </c>
      <c r="I500" s="603">
        <v>1.33</v>
      </c>
      <c r="J500" s="603"/>
      <c r="K500" s="603"/>
      <c r="L500" s="602">
        <v>1441382</v>
      </c>
      <c r="M500" s="601">
        <v>31.83</v>
      </c>
      <c r="N500" s="20">
        <v>1672552525</v>
      </c>
    </row>
    <row r="501" spans="1:14">
      <c r="A501" s="599">
        <v>45286</v>
      </c>
      <c r="B501" s="604">
        <v>1402.19</v>
      </c>
      <c r="C501" s="602">
        <v>42362093</v>
      </c>
      <c r="D501" s="602">
        <v>3310</v>
      </c>
      <c r="E501" s="602">
        <v>3310</v>
      </c>
      <c r="F501" s="603" t="s">
        <v>615</v>
      </c>
      <c r="G501" s="603">
        <v>55.33</v>
      </c>
      <c r="H501" s="603">
        <v>-10.17</v>
      </c>
      <c r="I501" s="603">
        <v>1.34</v>
      </c>
      <c r="J501" s="603"/>
      <c r="K501" s="603"/>
      <c r="L501" s="602">
        <v>1441382</v>
      </c>
      <c r="M501" s="601">
        <v>32.119999999999997</v>
      </c>
      <c r="N501" s="20">
        <v>2422877260</v>
      </c>
    </row>
    <row r="502" spans="1:14">
      <c r="A502" s="599">
        <v>45285</v>
      </c>
      <c r="B502" s="604">
        <v>1474.2</v>
      </c>
      <c r="C502" s="602">
        <v>42362093</v>
      </c>
      <c r="D502" s="602">
        <v>3480</v>
      </c>
      <c r="E502" s="602">
        <v>3480</v>
      </c>
      <c r="F502" s="603" t="s">
        <v>615</v>
      </c>
      <c r="G502" s="603">
        <v>55.33</v>
      </c>
      <c r="H502" s="603">
        <v>-10.69</v>
      </c>
      <c r="I502" s="603">
        <v>1.41</v>
      </c>
      <c r="J502" s="603"/>
      <c r="K502" s="603"/>
      <c r="L502" s="602">
        <v>1441382</v>
      </c>
      <c r="M502" s="601">
        <v>33.770000000000003</v>
      </c>
      <c r="N502" s="20">
        <v>8182688120</v>
      </c>
    </row>
    <row r="503" spans="1:14">
      <c r="A503" s="599">
        <v>45282</v>
      </c>
      <c r="B503" s="604">
        <v>1474.2</v>
      </c>
      <c r="C503" s="602">
        <v>42362093</v>
      </c>
      <c r="D503" s="602">
        <v>3480</v>
      </c>
      <c r="E503" s="602">
        <v>3480</v>
      </c>
      <c r="F503" s="603" t="s">
        <v>615</v>
      </c>
      <c r="G503" s="603">
        <v>55.33</v>
      </c>
      <c r="H503" s="603">
        <v>-10.69</v>
      </c>
      <c r="I503" s="603">
        <v>1.41</v>
      </c>
      <c r="J503" s="603"/>
      <c r="K503" s="603"/>
      <c r="L503" s="602">
        <v>1441382</v>
      </c>
      <c r="M503" s="601">
        <v>33.770000000000003</v>
      </c>
      <c r="N503" s="20">
        <v>8182688120</v>
      </c>
    </row>
    <row r="504" spans="1:14">
      <c r="A504" s="599">
        <v>45281</v>
      </c>
      <c r="B504" s="604">
        <v>1537.74</v>
      </c>
      <c r="C504" s="602">
        <v>42362093</v>
      </c>
      <c r="D504" s="602">
        <v>3630</v>
      </c>
      <c r="E504" s="602">
        <v>3630</v>
      </c>
      <c r="F504" s="603" t="s">
        <v>615</v>
      </c>
      <c r="G504" s="603">
        <v>55.33</v>
      </c>
      <c r="H504" s="603">
        <v>-11.15</v>
      </c>
      <c r="I504" s="603">
        <v>1.47</v>
      </c>
      <c r="J504" s="603"/>
      <c r="K504" s="603"/>
      <c r="L504" s="602">
        <v>1441382</v>
      </c>
      <c r="M504" s="601">
        <v>35.22</v>
      </c>
      <c r="N504" s="20">
        <v>7938533115</v>
      </c>
    </row>
    <row r="505" spans="1:14">
      <c r="A505" s="599">
        <v>45280</v>
      </c>
      <c r="B505" s="604">
        <v>1508.09</v>
      </c>
      <c r="C505" s="602">
        <v>42362093</v>
      </c>
      <c r="D505" s="602">
        <v>3560</v>
      </c>
      <c r="E505" s="602">
        <v>3560</v>
      </c>
      <c r="F505" s="603" t="s">
        <v>615</v>
      </c>
      <c r="G505" s="603">
        <v>55.33</v>
      </c>
      <c r="H505" s="603">
        <v>-10.94</v>
      </c>
      <c r="I505" s="603">
        <v>1.44</v>
      </c>
      <c r="J505" s="603"/>
      <c r="K505" s="603"/>
      <c r="L505" s="602">
        <v>1441382</v>
      </c>
      <c r="M505" s="601">
        <v>34.54</v>
      </c>
      <c r="N505" s="20">
        <v>28006955000</v>
      </c>
    </row>
    <row r="506" spans="1:14">
      <c r="A506" s="599">
        <v>45279</v>
      </c>
      <c r="B506" s="604">
        <v>1508.09</v>
      </c>
      <c r="C506" s="602">
        <v>42362093</v>
      </c>
      <c r="D506" s="602">
        <v>3560</v>
      </c>
      <c r="E506" s="602">
        <v>3560</v>
      </c>
      <c r="F506" s="603" t="s">
        <v>615</v>
      </c>
      <c r="G506" s="603">
        <v>55.33</v>
      </c>
      <c r="H506" s="603">
        <v>-10.94</v>
      </c>
      <c r="I506" s="603">
        <v>1.44</v>
      </c>
      <c r="J506" s="603"/>
      <c r="K506" s="603"/>
      <c r="L506" s="602">
        <v>1441382</v>
      </c>
      <c r="M506" s="601">
        <v>34.54</v>
      </c>
      <c r="N506" s="20">
        <v>47628405010</v>
      </c>
    </row>
    <row r="507" spans="1:14">
      <c r="A507" s="599">
        <v>45278</v>
      </c>
      <c r="B507" s="604">
        <v>1160.72</v>
      </c>
      <c r="C507" s="602">
        <v>42362093</v>
      </c>
      <c r="D507" s="602">
        <v>2740</v>
      </c>
      <c r="E507" s="602">
        <v>2740</v>
      </c>
      <c r="F507" s="603" t="s">
        <v>615</v>
      </c>
      <c r="G507" s="603">
        <v>55.33</v>
      </c>
      <c r="H507" s="604">
        <v>-8.42</v>
      </c>
      <c r="I507" s="603">
        <v>1.1100000000000001</v>
      </c>
      <c r="J507" s="603"/>
      <c r="K507" s="603"/>
      <c r="L507" s="602">
        <v>1441382</v>
      </c>
      <c r="M507" s="601">
        <v>26.59</v>
      </c>
      <c r="N507" s="20">
        <v>171568965</v>
      </c>
    </row>
    <row r="508" spans="1:14">
      <c r="A508" s="599">
        <v>45275</v>
      </c>
      <c r="B508" s="604">
        <v>1164.96</v>
      </c>
      <c r="C508" s="602">
        <v>42362093</v>
      </c>
      <c r="D508" s="602">
        <v>2750</v>
      </c>
      <c r="E508" s="602">
        <v>2750</v>
      </c>
      <c r="F508" s="603" t="s">
        <v>615</v>
      </c>
      <c r="G508" s="603">
        <v>55.33</v>
      </c>
      <c r="H508" s="604">
        <v>-8.4499999999999993</v>
      </c>
      <c r="I508" s="603">
        <v>1.1100000000000001</v>
      </c>
      <c r="J508" s="603"/>
      <c r="K508" s="603"/>
      <c r="L508" s="602">
        <v>1441382</v>
      </c>
      <c r="M508" s="601">
        <v>26.68</v>
      </c>
      <c r="N508" s="20">
        <v>260767060</v>
      </c>
    </row>
    <row r="509" spans="1:14">
      <c r="A509" s="599">
        <v>45274</v>
      </c>
      <c r="B509" s="604">
        <v>1169.19</v>
      </c>
      <c r="C509" s="602">
        <v>42362093</v>
      </c>
      <c r="D509" s="602">
        <v>2760</v>
      </c>
      <c r="E509" s="602">
        <v>2760</v>
      </c>
      <c r="F509" s="603" t="s">
        <v>615</v>
      </c>
      <c r="G509" s="603">
        <v>55.33</v>
      </c>
      <c r="H509" s="604">
        <v>-8.48</v>
      </c>
      <c r="I509" s="603">
        <v>1.1200000000000001</v>
      </c>
      <c r="J509" s="603"/>
      <c r="K509" s="603"/>
      <c r="L509" s="602">
        <v>1441382</v>
      </c>
      <c r="M509" s="601">
        <v>26.78</v>
      </c>
      <c r="N509" s="20">
        <v>444834735</v>
      </c>
    </row>
    <row r="510" spans="1:14">
      <c r="A510" s="599">
        <v>45273</v>
      </c>
      <c r="B510" s="604">
        <v>1181.9000000000001</v>
      </c>
      <c r="C510" s="602">
        <v>42362093</v>
      </c>
      <c r="D510" s="602">
        <v>2790</v>
      </c>
      <c r="E510" s="602">
        <v>2790</v>
      </c>
      <c r="F510" s="603" t="s">
        <v>615</v>
      </c>
      <c r="G510" s="603">
        <v>55.33</v>
      </c>
      <c r="H510" s="604">
        <v>-8.57</v>
      </c>
      <c r="I510" s="603">
        <v>1.1299999999999999</v>
      </c>
      <c r="J510" s="603"/>
      <c r="K510" s="603"/>
      <c r="L510" s="602">
        <v>1441382</v>
      </c>
      <c r="M510" s="601">
        <v>27.07</v>
      </c>
      <c r="N510" s="20">
        <v>878526405</v>
      </c>
    </row>
    <row r="511" spans="1:14">
      <c r="A511" s="599">
        <v>45272</v>
      </c>
      <c r="B511" s="604">
        <v>1135.3</v>
      </c>
      <c r="C511" s="602">
        <v>42362093</v>
      </c>
      <c r="D511" s="602">
        <v>2680</v>
      </c>
      <c r="E511" s="602">
        <v>2680</v>
      </c>
      <c r="F511" s="603" t="s">
        <v>615</v>
      </c>
      <c r="G511" s="603">
        <v>55.33</v>
      </c>
      <c r="H511" s="604">
        <v>-8.23</v>
      </c>
      <c r="I511" s="603">
        <v>1.08</v>
      </c>
      <c r="J511" s="603"/>
      <c r="K511" s="603"/>
      <c r="L511" s="602">
        <v>1441382</v>
      </c>
      <c r="M511" s="601">
        <v>26.01</v>
      </c>
      <c r="N511" s="20">
        <v>408040005</v>
      </c>
    </row>
    <row r="512" spans="1:14">
      <c r="A512" s="599">
        <v>45271</v>
      </c>
      <c r="B512" s="604">
        <v>1073.8800000000001</v>
      </c>
      <c r="C512" s="602">
        <v>42362093</v>
      </c>
      <c r="D512" s="602">
        <v>2535</v>
      </c>
      <c r="E512" s="602">
        <v>2535</v>
      </c>
      <c r="F512" s="603" t="s">
        <v>615</v>
      </c>
      <c r="G512" s="603">
        <v>55.33</v>
      </c>
      <c r="H512" s="604">
        <v>-7.79</v>
      </c>
      <c r="I512" s="603">
        <v>1.02</v>
      </c>
      <c r="J512" s="603"/>
      <c r="K512" s="603"/>
      <c r="L512" s="602">
        <v>1441382</v>
      </c>
      <c r="M512" s="601">
        <v>24.6</v>
      </c>
      <c r="N512" s="20">
        <v>93433660</v>
      </c>
    </row>
    <row r="513" spans="1:14">
      <c r="A513" s="599">
        <v>45268</v>
      </c>
      <c r="B513" s="604">
        <v>1071.76</v>
      </c>
      <c r="C513" s="602">
        <v>42362093</v>
      </c>
      <c r="D513" s="602">
        <v>2530</v>
      </c>
      <c r="E513" s="602">
        <v>2530</v>
      </c>
      <c r="F513" s="603" t="s">
        <v>615</v>
      </c>
      <c r="G513" s="603">
        <v>55.33</v>
      </c>
      <c r="H513" s="604">
        <v>-7.77</v>
      </c>
      <c r="I513" s="603">
        <v>1.02</v>
      </c>
      <c r="J513" s="603"/>
      <c r="K513" s="603"/>
      <c r="L513" s="602">
        <v>1441382</v>
      </c>
      <c r="M513" s="601">
        <v>24.55</v>
      </c>
      <c r="N513" s="20">
        <v>129859795</v>
      </c>
    </row>
    <row r="514" spans="1:14">
      <c r="A514" s="599">
        <v>45267</v>
      </c>
      <c r="B514" s="604">
        <v>1056.93</v>
      </c>
      <c r="C514" s="602">
        <v>42362093</v>
      </c>
      <c r="D514" s="602">
        <v>2495</v>
      </c>
      <c r="E514" s="602">
        <v>2495</v>
      </c>
      <c r="F514" s="603" t="s">
        <v>615</v>
      </c>
      <c r="G514" s="603">
        <v>55.33</v>
      </c>
      <c r="H514" s="604">
        <v>-7.66</v>
      </c>
      <c r="I514" s="603">
        <v>1.01</v>
      </c>
      <c r="J514" s="603"/>
      <c r="K514" s="603"/>
      <c r="L514" s="602">
        <v>1441382</v>
      </c>
      <c r="M514" s="601">
        <v>24.21</v>
      </c>
      <c r="N514" s="20">
        <v>270406575</v>
      </c>
    </row>
    <row r="515" spans="1:14">
      <c r="A515" s="599">
        <v>45266</v>
      </c>
      <c r="B515" s="604">
        <v>1067.52</v>
      </c>
      <c r="C515" s="602">
        <v>42362093</v>
      </c>
      <c r="D515" s="602">
        <v>2520</v>
      </c>
      <c r="E515" s="602">
        <v>2520</v>
      </c>
      <c r="F515" s="603" t="s">
        <v>615</v>
      </c>
      <c r="G515" s="603">
        <v>55.33</v>
      </c>
      <c r="H515" s="604">
        <v>-7.74</v>
      </c>
      <c r="I515" s="603">
        <v>1.02</v>
      </c>
      <c r="J515" s="603"/>
      <c r="K515" s="603"/>
      <c r="L515" s="602">
        <v>1441382</v>
      </c>
      <c r="M515" s="601">
        <v>24.45</v>
      </c>
      <c r="N515" s="20">
        <v>210869750</v>
      </c>
    </row>
    <row r="516" spans="1:14">
      <c r="A516" s="599">
        <v>45265</v>
      </c>
      <c r="B516" s="604">
        <v>1067.52</v>
      </c>
      <c r="C516" s="602">
        <v>42362093</v>
      </c>
      <c r="D516" s="602">
        <v>2520</v>
      </c>
      <c r="E516" s="602">
        <v>2520</v>
      </c>
      <c r="F516" s="603" t="s">
        <v>615</v>
      </c>
      <c r="G516" s="603">
        <v>55.33</v>
      </c>
      <c r="H516" s="604">
        <v>-7.74</v>
      </c>
      <c r="I516" s="603">
        <v>1.02</v>
      </c>
      <c r="J516" s="603"/>
      <c r="K516" s="603"/>
      <c r="L516" s="602">
        <v>1441382</v>
      </c>
      <c r="M516" s="601">
        <v>24.45</v>
      </c>
      <c r="N516" s="20">
        <v>469656810</v>
      </c>
    </row>
    <row r="517" spans="1:14">
      <c r="A517" s="599">
        <v>45264</v>
      </c>
      <c r="B517" s="604">
        <v>1097.18</v>
      </c>
      <c r="C517" s="602">
        <v>42362093</v>
      </c>
      <c r="D517" s="602">
        <v>2590</v>
      </c>
      <c r="E517" s="602">
        <v>2590</v>
      </c>
      <c r="F517" s="603" t="s">
        <v>615</v>
      </c>
      <c r="G517" s="603">
        <v>55.33</v>
      </c>
      <c r="H517" s="604">
        <v>-7.96</v>
      </c>
      <c r="I517" s="603">
        <v>1.05</v>
      </c>
      <c r="J517" s="603"/>
      <c r="K517" s="603"/>
      <c r="L517" s="602">
        <v>1441382</v>
      </c>
      <c r="M517" s="601">
        <v>25.13</v>
      </c>
      <c r="N517" s="20">
        <v>540756665</v>
      </c>
    </row>
    <row r="518" spans="1:14">
      <c r="A518" s="599">
        <v>45261</v>
      </c>
      <c r="B518" s="604">
        <v>1143.78</v>
      </c>
      <c r="C518" s="602">
        <v>42362093</v>
      </c>
      <c r="D518" s="602">
        <v>2700</v>
      </c>
      <c r="E518" s="602">
        <v>2700</v>
      </c>
      <c r="F518" s="603" t="s">
        <v>615</v>
      </c>
      <c r="G518" s="603">
        <v>55.33</v>
      </c>
      <c r="H518" s="604">
        <v>-8.2899999999999991</v>
      </c>
      <c r="I518" s="603">
        <v>1.0900000000000001</v>
      </c>
      <c r="J518" s="603"/>
      <c r="K518" s="603"/>
      <c r="L518" s="602">
        <v>1441382</v>
      </c>
      <c r="M518" s="601">
        <v>26.2</v>
      </c>
      <c r="N518" s="20">
        <v>316224390</v>
      </c>
    </row>
    <row r="519" spans="1:14">
      <c r="A519" s="599">
        <v>45260</v>
      </c>
      <c r="B519" s="604">
        <v>1169.19</v>
      </c>
      <c r="C519" s="602">
        <v>42362093</v>
      </c>
      <c r="D519" s="602">
        <v>2760</v>
      </c>
      <c r="E519" s="602">
        <v>2760</v>
      </c>
      <c r="F519" s="603" t="s">
        <v>615</v>
      </c>
      <c r="G519" s="603">
        <v>55.33</v>
      </c>
      <c r="H519" s="604">
        <v>-8.48</v>
      </c>
      <c r="I519" s="603">
        <v>1.1200000000000001</v>
      </c>
      <c r="J519" s="603"/>
      <c r="K519" s="603"/>
      <c r="L519" s="602">
        <v>1441382</v>
      </c>
      <c r="M519" s="601">
        <v>26.78</v>
      </c>
      <c r="N519" s="20">
        <v>207705775</v>
      </c>
    </row>
    <row r="520" spans="1:14">
      <c r="A520" s="599">
        <v>45259</v>
      </c>
      <c r="B520" s="604">
        <v>1148.01</v>
      </c>
      <c r="C520" s="602">
        <v>42362093</v>
      </c>
      <c r="D520" s="602">
        <v>2710</v>
      </c>
      <c r="E520" s="602">
        <v>2710</v>
      </c>
      <c r="F520" s="603" t="s">
        <v>615</v>
      </c>
      <c r="G520" s="603">
        <v>55.33</v>
      </c>
      <c r="H520" s="604">
        <v>-8.32</v>
      </c>
      <c r="I520" s="603">
        <v>1.1000000000000001</v>
      </c>
      <c r="J520" s="603"/>
      <c r="K520" s="603"/>
      <c r="L520" s="602">
        <v>1441382</v>
      </c>
      <c r="M520" s="601">
        <v>26.3</v>
      </c>
      <c r="N520" s="20">
        <v>408902370</v>
      </c>
    </row>
    <row r="521" spans="1:14">
      <c r="A521" s="599">
        <v>45258</v>
      </c>
      <c r="B521" s="604">
        <v>1154.3699999999999</v>
      </c>
      <c r="C521" s="602">
        <v>42362093</v>
      </c>
      <c r="D521" s="602">
        <v>2725</v>
      </c>
      <c r="E521" s="602">
        <v>2725</v>
      </c>
      <c r="F521" s="603" t="s">
        <v>615</v>
      </c>
      <c r="G521" s="603">
        <v>55.33</v>
      </c>
      <c r="H521" s="604">
        <v>-8.3699999999999992</v>
      </c>
      <c r="I521" s="603">
        <v>1.1000000000000001</v>
      </c>
      <c r="J521" s="603"/>
      <c r="K521" s="603"/>
      <c r="L521" s="602">
        <v>1441382</v>
      </c>
      <c r="M521" s="601">
        <v>26.44</v>
      </c>
      <c r="N521" s="20">
        <v>307107115</v>
      </c>
    </row>
    <row r="522" spans="1:14">
      <c r="A522" s="599">
        <v>45257</v>
      </c>
      <c r="B522" s="604">
        <v>1158.5999999999999</v>
      </c>
      <c r="C522" s="602">
        <v>42362093</v>
      </c>
      <c r="D522" s="602">
        <v>2735</v>
      </c>
      <c r="E522" s="602">
        <v>2735</v>
      </c>
      <c r="F522" s="603" t="s">
        <v>615</v>
      </c>
      <c r="G522" s="603">
        <v>55.33</v>
      </c>
      <c r="H522" s="604">
        <v>-8.4</v>
      </c>
      <c r="I522" s="603">
        <v>1.1100000000000001</v>
      </c>
      <c r="J522" s="603"/>
      <c r="K522" s="603"/>
      <c r="L522" s="602">
        <v>1441382</v>
      </c>
      <c r="M522" s="601">
        <v>26.54</v>
      </c>
      <c r="N522" s="20">
        <v>359694755</v>
      </c>
    </row>
    <row r="523" spans="1:14">
      <c r="A523" s="599">
        <v>45254</v>
      </c>
      <c r="B523" s="604">
        <v>1148.01</v>
      </c>
      <c r="C523" s="602">
        <v>42362093</v>
      </c>
      <c r="D523" s="602">
        <v>2710</v>
      </c>
      <c r="E523" s="602">
        <v>2710</v>
      </c>
      <c r="F523" s="603" t="s">
        <v>615</v>
      </c>
      <c r="G523" s="603">
        <v>55.33</v>
      </c>
      <c r="H523" s="604">
        <v>-8.32</v>
      </c>
      <c r="I523" s="603">
        <v>1.1000000000000001</v>
      </c>
      <c r="J523" s="603"/>
      <c r="K523" s="603"/>
      <c r="L523" s="602">
        <v>1441382</v>
      </c>
      <c r="M523" s="601">
        <v>26.3</v>
      </c>
      <c r="N523" s="20">
        <v>238983425</v>
      </c>
    </row>
    <row r="524" spans="1:14">
      <c r="A524" s="599">
        <v>45253</v>
      </c>
      <c r="B524" s="604">
        <v>1158.5999999999999</v>
      </c>
      <c r="C524" s="602">
        <v>42362093</v>
      </c>
      <c r="D524" s="602">
        <v>2735</v>
      </c>
      <c r="E524" s="602">
        <v>2735</v>
      </c>
      <c r="F524" s="603" t="s">
        <v>615</v>
      </c>
      <c r="G524" s="603">
        <v>55.33</v>
      </c>
      <c r="H524" s="604">
        <v>-8.4</v>
      </c>
      <c r="I524" s="603">
        <v>1.1100000000000001</v>
      </c>
      <c r="J524" s="603"/>
      <c r="K524" s="603"/>
      <c r="L524" s="602">
        <v>1441382</v>
      </c>
      <c r="M524" s="601">
        <v>26.54</v>
      </c>
      <c r="N524" s="20">
        <v>431343075</v>
      </c>
    </row>
    <row r="525" spans="1:14">
      <c r="A525" s="599">
        <v>45252</v>
      </c>
      <c r="B525" s="604">
        <v>1200.97</v>
      </c>
      <c r="C525" s="602">
        <v>42362093</v>
      </c>
      <c r="D525" s="602">
        <v>2835</v>
      </c>
      <c r="E525" s="602">
        <v>2835</v>
      </c>
      <c r="F525" s="603" t="s">
        <v>615</v>
      </c>
      <c r="G525" s="603">
        <v>55.33</v>
      </c>
      <c r="H525" s="604">
        <v>-8.7100000000000009</v>
      </c>
      <c r="I525" s="603">
        <v>1.1499999999999999</v>
      </c>
      <c r="J525" s="603"/>
      <c r="K525" s="603"/>
      <c r="L525" s="602">
        <v>1441382</v>
      </c>
      <c r="M525" s="601">
        <v>27.51</v>
      </c>
      <c r="N525" s="20">
        <v>227006420</v>
      </c>
    </row>
    <row r="526" spans="1:14">
      <c r="A526" s="599">
        <v>45251</v>
      </c>
      <c r="B526" s="604">
        <v>1207.32</v>
      </c>
      <c r="C526" s="602">
        <v>42362093</v>
      </c>
      <c r="D526" s="602">
        <v>2850</v>
      </c>
      <c r="E526" s="602">
        <v>2850</v>
      </c>
      <c r="F526" s="603" t="s">
        <v>615</v>
      </c>
      <c r="G526" s="603">
        <v>55.33</v>
      </c>
      <c r="H526" s="604">
        <v>-8.75</v>
      </c>
      <c r="I526" s="603">
        <v>1.1499999999999999</v>
      </c>
      <c r="J526" s="603"/>
      <c r="K526" s="603"/>
      <c r="L526" s="602">
        <v>1441382</v>
      </c>
      <c r="M526" s="601">
        <v>27.66</v>
      </c>
      <c r="N526" s="20">
        <v>236341730</v>
      </c>
    </row>
    <row r="527" spans="1:14">
      <c r="A527" s="599">
        <v>45250</v>
      </c>
      <c r="B527" s="604">
        <v>1215.79</v>
      </c>
      <c r="C527" s="602">
        <v>42362093</v>
      </c>
      <c r="D527" s="602">
        <v>2870</v>
      </c>
      <c r="E527" s="602">
        <v>2870</v>
      </c>
      <c r="F527" s="603" t="s">
        <v>615</v>
      </c>
      <c r="G527" s="603">
        <v>55.33</v>
      </c>
      <c r="H527" s="604">
        <v>-8.82</v>
      </c>
      <c r="I527" s="603">
        <v>1.1599999999999999</v>
      </c>
      <c r="J527" s="603"/>
      <c r="K527" s="603"/>
      <c r="L527" s="602">
        <v>1441382</v>
      </c>
      <c r="M527" s="601">
        <v>27.85</v>
      </c>
      <c r="N527" s="20">
        <v>70661310</v>
      </c>
    </row>
    <row r="528" spans="1:14">
      <c r="A528" s="599">
        <v>45247</v>
      </c>
      <c r="B528" s="604">
        <v>1213.67</v>
      </c>
      <c r="C528" s="602">
        <v>42362093</v>
      </c>
      <c r="D528" s="602">
        <v>2865</v>
      </c>
      <c r="E528" s="602">
        <v>2865</v>
      </c>
      <c r="F528" s="603" t="s">
        <v>615</v>
      </c>
      <c r="G528" s="603">
        <v>55.33</v>
      </c>
      <c r="H528" s="604">
        <v>-8.8000000000000007</v>
      </c>
      <c r="I528" s="603">
        <v>1.1599999999999999</v>
      </c>
      <c r="J528" s="603"/>
      <c r="K528" s="603"/>
      <c r="L528" s="602">
        <v>1441382</v>
      </c>
      <c r="M528" s="601">
        <v>27.8</v>
      </c>
      <c r="N528" s="20">
        <v>208167610</v>
      </c>
    </row>
    <row r="529" spans="1:14">
      <c r="A529" s="599">
        <v>45246</v>
      </c>
      <c r="B529" s="604">
        <v>1232.74</v>
      </c>
      <c r="C529" s="602">
        <v>42362093</v>
      </c>
      <c r="D529" s="602">
        <v>2910</v>
      </c>
      <c r="E529" s="602">
        <v>2910</v>
      </c>
      <c r="F529" s="603" t="s">
        <v>615</v>
      </c>
      <c r="G529" s="603">
        <v>55.33</v>
      </c>
      <c r="H529" s="604">
        <v>-8.94</v>
      </c>
      <c r="I529" s="603">
        <v>1.18</v>
      </c>
      <c r="J529" s="603"/>
      <c r="K529" s="603"/>
      <c r="L529" s="602">
        <v>1441382</v>
      </c>
      <c r="M529" s="601">
        <v>28.24</v>
      </c>
      <c r="N529" s="20">
        <v>131592960</v>
      </c>
    </row>
    <row r="530" spans="1:14">
      <c r="A530" s="599">
        <v>45245</v>
      </c>
      <c r="B530" s="604">
        <v>1224.26</v>
      </c>
      <c r="C530" s="602">
        <v>42362093</v>
      </c>
      <c r="D530" s="602">
        <v>2890</v>
      </c>
      <c r="E530" s="602">
        <v>2890</v>
      </c>
      <c r="F530" s="603" t="s">
        <v>615</v>
      </c>
      <c r="G530" s="603">
        <v>55.33</v>
      </c>
      <c r="H530" s="604">
        <v>-8.8800000000000008</v>
      </c>
      <c r="I530" s="603">
        <v>1.17</v>
      </c>
      <c r="J530" s="603"/>
      <c r="K530" s="603"/>
      <c r="L530" s="602">
        <v>1441382</v>
      </c>
      <c r="M530" s="601">
        <v>28.04</v>
      </c>
      <c r="N530" s="20">
        <v>199928505</v>
      </c>
    </row>
    <row r="531" spans="1:14">
      <c r="A531" s="599">
        <v>45244</v>
      </c>
      <c r="B531" s="604">
        <v>1194.6099999999999</v>
      </c>
      <c r="C531" s="602">
        <v>42362093</v>
      </c>
      <c r="D531" s="602">
        <v>2820</v>
      </c>
      <c r="E531" s="602">
        <v>2820</v>
      </c>
      <c r="F531" s="603" t="s">
        <v>615</v>
      </c>
      <c r="G531" s="603">
        <v>55.33</v>
      </c>
      <c r="H531" s="604">
        <v>-8.66</v>
      </c>
      <c r="I531" s="603">
        <v>1.1399999999999999</v>
      </c>
      <c r="J531" s="603"/>
      <c r="K531" s="603"/>
      <c r="L531" s="602">
        <v>1441382</v>
      </c>
      <c r="M531" s="601">
        <v>27.36</v>
      </c>
      <c r="N531" s="20">
        <v>151226930</v>
      </c>
    </row>
    <row r="532" spans="1:14">
      <c r="A532" s="599">
        <v>45243</v>
      </c>
      <c r="B532" s="604">
        <v>1160.72</v>
      </c>
      <c r="C532" s="602">
        <v>42362093</v>
      </c>
      <c r="D532" s="602">
        <v>2740</v>
      </c>
      <c r="E532" s="602">
        <v>2740</v>
      </c>
      <c r="F532" s="603" t="s">
        <v>615</v>
      </c>
      <c r="G532" s="603">
        <v>55.33</v>
      </c>
      <c r="H532" s="604">
        <v>-8.42</v>
      </c>
      <c r="I532" s="603">
        <v>1.1100000000000001</v>
      </c>
      <c r="J532" s="603"/>
      <c r="K532" s="603"/>
      <c r="L532" s="602">
        <v>1441382</v>
      </c>
      <c r="M532" s="601">
        <v>26.59</v>
      </c>
      <c r="N532" s="20">
        <v>326835050</v>
      </c>
    </row>
    <row r="533" spans="1:14">
      <c r="A533" s="599">
        <v>45240</v>
      </c>
      <c r="B533" s="604">
        <v>1220.03</v>
      </c>
      <c r="C533" s="602">
        <v>42362093</v>
      </c>
      <c r="D533" s="602">
        <v>2880</v>
      </c>
      <c r="E533" s="602">
        <v>2880</v>
      </c>
      <c r="F533" s="603" t="s">
        <v>615</v>
      </c>
      <c r="G533" s="603">
        <v>55.33</v>
      </c>
      <c r="H533" s="604">
        <v>-8.85</v>
      </c>
      <c r="I533" s="603">
        <v>1.1599999999999999</v>
      </c>
      <c r="J533" s="603"/>
      <c r="K533" s="603"/>
      <c r="L533" s="602">
        <v>1441382</v>
      </c>
      <c r="M533" s="601">
        <v>27.95</v>
      </c>
      <c r="N533" s="20">
        <v>180821445</v>
      </c>
    </row>
    <row r="534" spans="1:14">
      <c r="A534" s="599">
        <v>45239</v>
      </c>
      <c r="B534" s="604">
        <v>1253.92</v>
      </c>
      <c r="C534" s="602">
        <v>42362093</v>
      </c>
      <c r="D534" s="602">
        <v>2960</v>
      </c>
      <c r="E534" s="602">
        <v>2960</v>
      </c>
      <c r="F534" s="603" t="s">
        <v>615</v>
      </c>
      <c r="G534" s="603">
        <v>55.33</v>
      </c>
      <c r="H534" s="604">
        <v>-9.09</v>
      </c>
      <c r="I534" s="603">
        <v>1.2</v>
      </c>
      <c r="J534" s="603"/>
      <c r="K534" s="603"/>
      <c r="L534" s="602">
        <v>1441382</v>
      </c>
      <c r="M534" s="601">
        <v>28.72</v>
      </c>
      <c r="N534" s="20">
        <v>197896600</v>
      </c>
    </row>
    <row r="535" spans="1:14">
      <c r="A535" s="599">
        <v>45238</v>
      </c>
      <c r="B535" s="604">
        <v>1260.27</v>
      </c>
      <c r="C535" s="602">
        <v>42362093</v>
      </c>
      <c r="D535" s="602">
        <v>2975</v>
      </c>
      <c r="E535" s="602">
        <v>2975</v>
      </c>
      <c r="F535" s="603" t="s">
        <v>615</v>
      </c>
      <c r="G535" s="603">
        <v>55.33</v>
      </c>
      <c r="H535" s="604">
        <v>-9.14</v>
      </c>
      <c r="I535" s="603">
        <v>1.2</v>
      </c>
      <c r="J535" s="603"/>
      <c r="K535" s="603"/>
      <c r="L535" s="602">
        <v>1441382</v>
      </c>
      <c r="M535" s="601">
        <v>28.87</v>
      </c>
      <c r="N535" s="20">
        <v>261263835</v>
      </c>
    </row>
    <row r="536" spans="1:14">
      <c r="A536" s="599">
        <v>45237</v>
      </c>
      <c r="B536" s="604">
        <v>1270.8599999999999</v>
      </c>
      <c r="C536" s="602">
        <v>42362093</v>
      </c>
      <c r="D536" s="602">
        <v>3000</v>
      </c>
      <c r="E536" s="602">
        <v>3000</v>
      </c>
      <c r="F536" s="603" t="s">
        <v>615</v>
      </c>
      <c r="G536" s="603">
        <v>55.33</v>
      </c>
      <c r="H536" s="604">
        <v>-9.2200000000000006</v>
      </c>
      <c r="I536" s="603">
        <v>1.21</v>
      </c>
      <c r="J536" s="603"/>
      <c r="K536" s="603"/>
      <c r="L536" s="602">
        <v>1441382</v>
      </c>
      <c r="M536" s="601">
        <v>29.11</v>
      </c>
      <c r="N536" s="20">
        <v>385358540</v>
      </c>
    </row>
    <row r="537" spans="1:14">
      <c r="A537" s="599">
        <v>45236</v>
      </c>
      <c r="B537" s="604">
        <v>1277.22</v>
      </c>
      <c r="C537" s="602">
        <v>42362093</v>
      </c>
      <c r="D537" s="602">
        <v>3015</v>
      </c>
      <c r="E537" s="602">
        <v>3015</v>
      </c>
      <c r="F537" s="603" t="s">
        <v>615</v>
      </c>
      <c r="G537" s="603">
        <v>55.33</v>
      </c>
      <c r="H537" s="604">
        <v>-9.26</v>
      </c>
      <c r="I537" s="603">
        <v>1.22</v>
      </c>
      <c r="J537" s="603"/>
      <c r="K537" s="603"/>
      <c r="L537" s="602">
        <v>1441382</v>
      </c>
      <c r="M537" s="601">
        <v>29.26</v>
      </c>
      <c r="N537" s="20">
        <v>382789605</v>
      </c>
    </row>
    <row r="538" spans="1:14">
      <c r="A538" s="599">
        <v>45233</v>
      </c>
      <c r="B538" s="604">
        <v>1243.33</v>
      </c>
      <c r="C538" s="602">
        <v>42362093</v>
      </c>
      <c r="D538" s="602">
        <v>2935</v>
      </c>
      <c r="E538" s="602">
        <v>2935</v>
      </c>
      <c r="F538" s="603" t="s">
        <v>615</v>
      </c>
      <c r="G538" s="603">
        <v>55.33</v>
      </c>
      <c r="H538" s="604">
        <v>-9.02</v>
      </c>
      <c r="I538" s="603">
        <v>1.19</v>
      </c>
      <c r="J538" s="603"/>
      <c r="K538" s="603"/>
      <c r="L538" s="602">
        <v>1441382</v>
      </c>
      <c r="M538" s="601">
        <v>28.48</v>
      </c>
      <c r="N538" s="20">
        <v>199683060</v>
      </c>
    </row>
    <row r="539" spans="1:14">
      <c r="A539" s="599">
        <v>45232</v>
      </c>
      <c r="B539" s="604">
        <v>1222.1500000000001</v>
      </c>
      <c r="C539" s="602">
        <v>42362093</v>
      </c>
      <c r="D539" s="602">
        <v>2885</v>
      </c>
      <c r="E539" s="602">
        <v>2885</v>
      </c>
      <c r="F539" s="603" t="s">
        <v>615</v>
      </c>
      <c r="G539" s="603">
        <v>55.33</v>
      </c>
      <c r="H539" s="604">
        <v>-8.86</v>
      </c>
      <c r="I539" s="603">
        <v>1.17</v>
      </c>
      <c r="J539" s="603"/>
      <c r="K539" s="603"/>
      <c r="L539" s="602">
        <v>1441382</v>
      </c>
      <c r="M539" s="601">
        <v>27.99</v>
      </c>
      <c r="N539" s="20">
        <v>593016995</v>
      </c>
    </row>
    <row r="540" spans="1:14">
      <c r="A540" s="599">
        <v>45231</v>
      </c>
      <c r="B540" s="604">
        <v>1143.78</v>
      </c>
      <c r="C540" s="602">
        <v>42362093</v>
      </c>
      <c r="D540" s="602">
        <v>2700</v>
      </c>
      <c r="E540" s="602">
        <v>2700</v>
      </c>
      <c r="F540" s="603" t="s">
        <v>615</v>
      </c>
      <c r="G540" s="603">
        <v>55.33</v>
      </c>
      <c r="H540" s="604">
        <v>-8.2899999999999991</v>
      </c>
      <c r="I540" s="603">
        <v>1.0900000000000001</v>
      </c>
      <c r="J540" s="603"/>
      <c r="K540" s="603"/>
      <c r="L540" s="602">
        <v>1441382</v>
      </c>
      <c r="M540" s="601">
        <v>26.2</v>
      </c>
      <c r="N540" s="20">
        <v>325425460</v>
      </c>
    </row>
    <row r="541" spans="1:14">
      <c r="A541" s="599">
        <v>45230</v>
      </c>
      <c r="B541" s="604">
        <v>1122.5999999999999</v>
      </c>
      <c r="C541" s="602">
        <v>42362093</v>
      </c>
      <c r="D541" s="602">
        <v>2650</v>
      </c>
      <c r="E541" s="602">
        <v>2650</v>
      </c>
      <c r="F541" s="603" t="s">
        <v>615</v>
      </c>
      <c r="G541" s="603">
        <v>55.33</v>
      </c>
      <c r="H541" s="604">
        <v>-8.14</v>
      </c>
      <c r="I541" s="603">
        <v>1.07</v>
      </c>
      <c r="J541" s="603"/>
      <c r="K541" s="603"/>
      <c r="L541" s="602">
        <v>1441382</v>
      </c>
      <c r="M541" s="601">
        <v>25.71</v>
      </c>
      <c r="N541" s="20">
        <v>518146670</v>
      </c>
    </row>
    <row r="542" spans="1:14">
      <c r="A542" s="599">
        <v>45229</v>
      </c>
      <c r="B542" s="604">
        <v>1205.2</v>
      </c>
      <c r="C542" s="602">
        <v>42362093</v>
      </c>
      <c r="D542" s="602">
        <v>2845</v>
      </c>
      <c r="E542" s="602">
        <v>2845</v>
      </c>
      <c r="F542" s="603" t="s">
        <v>615</v>
      </c>
      <c r="G542" s="603">
        <v>55.33</v>
      </c>
      <c r="H542" s="604">
        <v>-8.74</v>
      </c>
      <c r="I542" s="603">
        <v>1.1499999999999999</v>
      </c>
      <c r="J542" s="603"/>
      <c r="K542" s="603"/>
      <c r="L542" s="602">
        <v>1441382</v>
      </c>
      <c r="M542" s="601">
        <v>27.61</v>
      </c>
      <c r="N542" s="20">
        <v>120754505</v>
      </c>
    </row>
    <row r="543" spans="1:14">
      <c r="A543" s="599">
        <v>45226</v>
      </c>
      <c r="B543" s="604">
        <v>1198.8499999999999</v>
      </c>
      <c r="C543" s="602">
        <v>42362093</v>
      </c>
      <c r="D543" s="602">
        <v>2830</v>
      </c>
      <c r="E543" s="602">
        <v>2830</v>
      </c>
      <c r="F543" s="603" t="s">
        <v>615</v>
      </c>
      <c r="G543" s="603">
        <v>55.33</v>
      </c>
      <c r="H543" s="602">
        <v>-8.69</v>
      </c>
      <c r="I543" s="603">
        <v>1.1399999999999999</v>
      </c>
      <c r="J543" s="603"/>
      <c r="K543" s="603"/>
      <c r="L543" s="602">
        <v>1441382</v>
      </c>
      <c r="M543" s="601">
        <v>27.46</v>
      </c>
      <c r="N543" s="20">
        <v>218697695</v>
      </c>
    </row>
    <row r="544" spans="1:14">
      <c r="A544" s="599">
        <v>45225</v>
      </c>
      <c r="B544" s="604">
        <v>1211.56</v>
      </c>
      <c r="C544" s="602">
        <v>42362093</v>
      </c>
      <c r="D544" s="602">
        <v>2860</v>
      </c>
      <c r="E544" s="602">
        <v>2860</v>
      </c>
      <c r="F544" s="603" t="s">
        <v>615</v>
      </c>
      <c r="G544" s="603">
        <v>55.33</v>
      </c>
      <c r="H544" s="604">
        <v>-8.7899999999999991</v>
      </c>
      <c r="I544" s="603">
        <v>1.1599999999999999</v>
      </c>
      <c r="J544" s="603"/>
      <c r="K544" s="603"/>
      <c r="L544" s="602">
        <v>1441382</v>
      </c>
      <c r="M544" s="601">
        <v>27.75</v>
      </c>
      <c r="N544" s="20">
        <v>624315315</v>
      </c>
    </row>
    <row r="545" spans="1:14">
      <c r="A545" s="599">
        <v>45224</v>
      </c>
      <c r="B545" s="604">
        <v>1285.69</v>
      </c>
      <c r="C545" s="602">
        <v>42362093</v>
      </c>
      <c r="D545" s="602">
        <v>3035</v>
      </c>
      <c r="E545" s="602">
        <v>3035</v>
      </c>
      <c r="F545" s="603" t="s">
        <v>615</v>
      </c>
      <c r="G545" s="603">
        <v>55.33</v>
      </c>
      <c r="H545" s="604">
        <v>-9.32</v>
      </c>
      <c r="I545" s="603">
        <v>1.23</v>
      </c>
      <c r="J545" s="603"/>
      <c r="K545" s="603"/>
      <c r="L545" s="602">
        <v>1441382</v>
      </c>
      <c r="M545" s="601">
        <v>29.45</v>
      </c>
      <c r="N545" s="20">
        <v>367566380</v>
      </c>
    </row>
    <row r="546" spans="1:14">
      <c r="A546" s="599">
        <v>45223</v>
      </c>
      <c r="B546" s="604">
        <v>1317.46</v>
      </c>
      <c r="C546" s="602">
        <v>42362093</v>
      </c>
      <c r="D546" s="602">
        <v>3110</v>
      </c>
      <c r="E546" s="602">
        <v>3110</v>
      </c>
      <c r="F546" s="603" t="s">
        <v>615</v>
      </c>
      <c r="G546" s="603">
        <v>55.33</v>
      </c>
      <c r="H546" s="604">
        <v>-9.5500000000000007</v>
      </c>
      <c r="I546" s="603">
        <v>1.26</v>
      </c>
      <c r="J546" s="603"/>
      <c r="K546" s="603"/>
      <c r="L546" s="602">
        <v>1441382</v>
      </c>
      <c r="M546" s="601">
        <v>30.18</v>
      </c>
      <c r="N546" s="20">
        <v>426243270</v>
      </c>
    </row>
    <row r="547" spans="1:14">
      <c r="A547" s="599">
        <v>45222</v>
      </c>
      <c r="B547" s="604">
        <v>1277.22</v>
      </c>
      <c r="C547" s="602">
        <v>42362093</v>
      </c>
      <c r="D547" s="602">
        <v>3015</v>
      </c>
      <c r="E547" s="602">
        <v>3015</v>
      </c>
      <c r="F547" s="603" t="s">
        <v>615</v>
      </c>
      <c r="G547" s="603">
        <v>55.33</v>
      </c>
      <c r="H547" s="604">
        <v>-9.26</v>
      </c>
      <c r="I547" s="603">
        <v>1.22</v>
      </c>
      <c r="J547" s="603"/>
      <c r="K547" s="603"/>
      <c r="L547" s="602">
        <v>1441382</v>
      </c>
      <c r="M547" s="601">
        <v>29.26</v>
      </c>
      <c r="N547" s="20">
        <v>494599960</v>
      </c>
    </row>
    <row r="548" spans="1:14">
      <c r="A548" s="599">
        <v>45219</v>
      </c>
      <c r="B548" s="604">
        <v>1279.3399999999999</v>
      </c>
      <c r="C548" s="602">
        <v>42362093</v>
      </c>
      <c r="D548" s="602">
        <v>3020</v>
      </c>
      <c r="E548" s="602">
        <v>3020</v>
      </c>
      <c r="F548" s="603" t="s">
        <v>615</v>
      </c>
      <c r="G548" s="603">
        <v>55.33</v>
      </c>
      <c r="H548" s="604">
        <v>-9.2799999999999994</v>
      </c>
      <c r="I548" s="603">
        <v>1.22</v>
      </c>
      <c r="J548" s="603"/>
      <c r="K548" s="603"/>
      <c r="L548" s="602">
        <v>1441382</v>
      </c>
      <c r="M548" s="601">
        <v>29.3</v>
      </c>
      <c r="N548" s="20">
        <v>505128360</v>
      </c>
    </row>
    <row r="549" spans="1:14">
      <c r="A549" s="599">
        <v>45218</v>
      </c>
      <c r="B549" s="604">
        <v>1315.34</v>
      </c>
      <c r="C549" s="602">
        <v>42362093</v>
      </c>
      <c r="D549" s="602">
        <v>3105</v>
      </c>
      <c r="E549" s="602">
        <v>3105</v>
      </c>
      <c r="F549" s="603" t="s">
        <v>615</v>
      </c>
      <c r="G549" s="603">
        <v>55.33</v>
      </c>
      <c r="H549" s="604">
        <v>-9.5399999999999991</v>
      </c>
      <c r="I549" s="603">
        <v>1.26</v>
      </c>
      <c r="J549" s="603"/>
      <c r="K549" s="603"/>
      <c r="L549" s="602">
        <v>1441382</v>
      </c>
      <c r="M549" s="601">
        <v>30.13</v>
      </c>
      <c r="N549" s="20">
        <v>577073515</v>
      </c>
    </row>
    <row r="550" spans="1:14">
      <c r="A550" s="599">
        <v>45217</v>
      </c>
      <c r="B550" s="604">
        <v>1404.3</v>
      </c>
      <c r="C550" s="602">
        <v>42362093</v>
      </c>
      <c r="D550" s="602">
        <v>3315</v>
      </c>
      <c r="E550" s="602">
        <v>3315</v>
      </c>
      <c r="F550" s="603" t="s">
        <v>615</v>
      </c>
      <c r="G550" s="603">
        <v>55.33</v>
      </c>
      <c r="H550" s="604">
        <v>-10.18</v>
      </c>
      <c r="I550" s="603">
        <v>1.34</v>
      </c>
      <c r="J550" s="603"/>
      <c r="K550" s="603"/>
      <c r="L550" s="602">
        <v>1441382</v>
      </c>
      <c r="M550" s="601">
        <v>32.17</v>
      </c>
      <c r="N550" s="20">
        <v>387978425</v>
      </c>
    </row>
    <row r="551" spans="1:14">
      <c r="A551" s="599">
        <v>45216</v>
      </c>
      <c r="B551" s="604">
        <v>1433.96</v>
      </c>
      <c r="C551" s="602">
        <v>42362093</v>
      </c>
      <c r="D551" s="602">
        <v>3385</v>
      </c>
      <c r="E551" s="602">
        <v>3385</v>
      </c>
      <c r="F551" s="603" t="s">
        <v>615</v>
      </c>
      <c r="G551" s="603">
        <v>55.33</v>
      </c>
      <c r="H551" s="604">
        <v>-10.4</v>
      </c>
      <c r="I551" s="603">
        <v>1.37</v>
      </c>
      <c r="J551" s="603"/>
      <c r="K551" s="603"/>
      <c r="L551" s="602">
        <v>1441382</v>
      </c>
      <c r="M551" s="601">
        <v>32.85</v>
      </c>
      <c r="N551" s="20">
        <v>604146180</v>
      </c>
    </row>
    <row r="552" spans="1:14">
      <c r="A552" s="599">
        <v>45215</v>
      </c>
      <c r="B552" s="604">
        <v>1372.53</v>
      </c>
      <c r="C552" s="602">
        <v>42362093</v>
      </c>
      <c r="D552" s="602">
        <v>3240</v>
      </c>
      <c r="E552" s="602">
        <v>3240</v>
      </c>
      <c r="F552" s="603" t="s">
        <v>615</v>
      </c>
      <c r="G552" s="603">
        <v>55.33</v>
      </c>
      <c r="H552" s="604">
        <v>-9.9499999999999993</v>
      </c>
      <c r="I552" s="603">
        <v>1.31</v>
      </c>
      <c r="J552" s="603"/>
      <c r="K552" s="603"/>
      <c r="L552" s="602">
        <v>1441382</v>
      </c>
      <c r="M552" s="601">
        <v>31.44</v>
      </c>
      <c r="N552" s="20">
        <v>534661675</v>
      </c>
    </row>
    <row r="553" spans="1:14">
      <c r="A553" s="599">
        <v>45212</v>
      </c>
      <c r="B553" s="604">
        <v>1417.01</v>
      </c>
      <c r="C553" s="602">
        <v>42362093</v>
      </c>
      <c r="D553" s="602">
        <v>3345</v>
      </c>
      <c r="E553" s="602">
        <v>3345</v>
      </c>
      <c r="F553" s="603" t="s">
        <v>615</v>
      </c>
      <c r="G553" s="603">
        <v>55.33</v>
      </c>
      <c r="H553" s="604">
        <v>-10.28</v>
      </c>
      <c r="I553" s="603">
        <v>1.35</v>
      </c>
      <c r="J553" s="603"/>
      <c r="K553" s="603"/>
      <c r="L553" s="602">
        <v>1441382</v>
      </c>
      <c r="M553" s="601">
        <v>32.46</v>
      </c>
      <c r="N553" s="20">
        <v>640179470</v>
      </c>
    </row>
    <row r="554" spans="1:14">
      <c r="A554" s="599">
        <v>45211</v>
      </c>
      <c r="B554" s="604">
        <v>1440.31</v>
      </c>
      <c r="C554" s="602">
        <v>42362093</v>
      </c>
      <c r="D554" s="602">
        <v>3400</v>
      </c>
      <c r="E554" s="602">
        <v>3400</v>
      </c>
      <c r="F554" s="603" t="s">
        <v>615</v>
      </c>
      <c r="G554" s="603">
        <v>55.33</v>
      </c>
      <c r="H554" s="604">
        <v>-10.44</v>
      </c>
      <c r="I554" s="603">
        <v>1.37</v>
      </c>
      <c r="J554" s="603"/>
      <c r="K554" s="603"/>
      <c r="L554" s="602">
        <v>1441382</v>
      </c>
      <c r="M554" s="601">
        <v>32.99</v>
      </c>
      <c r="N554" s="20">
        <v>891701465</v>
      </c>
    </row>
    <row r="555" spans="1:14">
      <c r="A555" s="599">
        <v>45210</v>
      </c>
      <c r="B555" s="604">
        <v>1370.41</v>
      </c>
      <c r="C555" s="602">
        <v>42362093</v>
      </c>
      <c r="D555" s="602">
        <v>3235</v>
      </c>
      <c r="E555" s="602">
        <v>3235</v>
      </c>
      <c r="F555" s="603" t="s">
        <v>615</v>
      </c>
      <c r="G555" s="603">
        <v>55.33</v>
      </c>
      <c r="H555" s="604">
        <v>-9.94</v>
      </c>
      <c r="I555" s="603">
        <v>1.31</v>
      </c>
      <c r="J555" s="603"/>
      <c r="K555" s="603"/>
      <c r="L555" s="602">
        <v>1441382</v>
      </c>
      <c r="M555" s="601">
        <v>31.39</v>
      </c>
      <c r="N555" s="20">
        <v>516721570</v>
      </c>
    </row>
    <row r="556" spans="1:14">
      <c r="A556" s="599">
        <v>45209</v>
      </c>
      <c r="B556" s="604">
        <v>1328.05</v>
      </c>
      <c r="C556" s="602">
        <v>42362093</v>
      </c>
      <c r="D556" s="602">
        <v>3135</v>
      </c>
      <c r="E556" s="602">
        <v>3135</v>
      </c>
      <c r="F556" s="603" t="s">
        <v>615</v>
      </c>
      <c r="G556" s="603">
        <v>55.33</v>
      </c>
      <c r="H556" s="604">
        <v>-9.6300000000000008</v>
      </c>
      <c r="I556" s="603">
        <v>1.27</v>
      </c>
      <c r="J556" s="603"/>
      <c r="K556" s="603"/>
      <c r="L556" s="602">
        <v>1441382</v>
      </c>
      <c r="M556" s="601">
        <v>30.42</v>
      </c>
      <c r="N556" s="20">
        <v>574062800</v>
      </c>
    </row>
    <row r="557" spans="1:14">
      <c r="A557" s="599">
        <v>45208</v>
      </c>
      <c r="B557" s="604">
        <v>1328.05</v>
      </c>
      <c r="C557" s="602">
        <v>42362093</v>
      </c>
      <c r="D557" s="602">
        <v>3135</v>
      </c>
      <c r="E557" s="602">
        <v>3135</v>
      </c>
      <c r="F557" s="603" t="s">
        <v>615</v>
      </c>
      <c r="G557" s="603">
        <v>55.33</v>
      </c>
      <c r="H557" s="602">
        <v>-9.6300000000000008</v>
      </c>
      <c r="I557" s="603">
        <v>1.27</v>
      </c>
      <c r="J557" s="603"/>
      <c r="K557" s="603"/>
      <c r="L557" s="602">
        <v>1441382</v>
      </c>
      <c r="M557" s="601">
        <v>30.42</v>
      </c>
      <c r="N557" s="20">
        <v>625817760</v>
      </c>
    </row>
    <row r="558" spans="1:14">
      <c r="A558" s="599">
        <v>45205</v>
      </c>
      <c r="B558" s="604">
        <v>1328.05</v>
      </c>
      <c r="C558" s="602">
        <v>42362093</v>
      </c>
      <c r="D558" s="602">
        <v>3135</v>
      </c>
      <c r="E558" s="602">
        <v>3135</v>
      </c>
      <c r="F558" s="603" t="s">
        <v>615</v>
      </c>
      <c r="G558" s="603">
        <v>55.33</v>
      </c>
      <c r="H558" s="604">
        <v>-9.6300000000000008</v>
      </c>
      <c r="I558" s="603">
        <v>1.27</v>
      </c>
      <c r="J558" s="603"/>
      <c r="K558" s="603"/>
      <c r="L558" s="602">
        <v>1441382</v>
      </c>
      <c r="M558" s="601">
        <v>30.42</v>
      </c>
      <c r="N558" s="20">
        <v>625817760</v>
      </c>
    </row>
    <row r="559" spans="1:14">
      <c r="A559" s="599">
        <v>45204</v>
      </c>
      <c r="B559" s="604">
        <v>1249.68</v>
      </c>
      <c r="C559" s="602">
        <v>42362093</v>
      </c>
      <c r="D559" s="602">
        <v>2950</v>
      </c>
      <c r="E559" s="602">
        <v>2950</v>
      </c>
      <c r="F559" s="603" t="s">
        <v>615</v>
      </c>
      <c r="G559" s="603">
        <v>55.33</v>
      </c>
      <c r="H559" s="604">
        <v>-9.06</v>
      </c>
      <c r="I559" s="603">
        <v>1.19</v>
      </c>
      <c r="J559" s="603"/>
      <c r="K559" s="603"/>
      <c r="L559" s="602">
        <v>1441382</v>
      </c>
      <c r="M559" s="601">
        <v>28.63</v>
      </c>
      <c r="N559" s="20">
        <v>655252725</v>
      </c>
    </row>
    <row r="560" spans="1:14">
      <c r="A560" s="599">
        <v>45203</v>
      </c>
      <c r="B560" s="604">
        <v>1287.81</v>
      </c>
      <c r="C560" s="602">
        <v>42362093</v>
      </c>
      <c r="D560" s="602">
        <v>3040</v>
      </c>
      <c r="E560" s="602">
        <v>3040</v>
      </c>
      <c r="F560" s="603" t="s">
        <v>615</v>
      </c>
      <c r="G560" s="603">
        <v>55.33</v>
      </c>
      <c r="H560" s="604">
        <v>-9.34</v>
      </c>
      <c r="I560" s="603">
        <v>1.23</v>
      </c>
      <c r="J560" s="603"/>
      <c r="K560" s="603"/>
      <c r="L560" s="602">
        <v>1441382</v>
      </c>
      <c r="M560" s="601">
        <v>29.5</v>
      </c>
      <c r="N560" s="20">
        <v>1017634370</v>
      </c>
    </row>
    <row r="561" spans="1:14">
      <c r="A561" s="599">
        <v>45202</v>
      </c>
      <c r="B561" s="604">
        <v>1395.83</v>
      </c>
      <c r="C561" s="602">
        <v>42362093</v>
      </c>
      <c r="D561" s="602">
        <v>3295</v>
      </c>
      <c r="E561" s="602">
        <v>3295</v>
      </c>
      <c r="F561" s="603" t="s">
        <v>615</v>
      </c>
      <c r="G561" s="603">
        <v>55.33</v>
      </c>
      <c r="H561" s="604">
        <v>-10.119999999999999</v>
      </c>
      <c r="I561" s="603">
        <v>1.33</v>
      </c>
      <c r="J561" s="603"/>
      <c r="K561" s="603"/>
      <c r="L561" s="602">
        <v>1441382</v>
      </c>
      <c r="M561" s="601">
        <v>31.97</v>
      </c>
      <c r="N561" s="20">
        <v>666979845</v>
      </c>
    </row>
    <row r="562" spans="1:14">
      <c r="A562" s="599">
        <v>45201</v>
      </c>
      <c r="B562" s="604">
        <v>1395.83</v>
      </c>
      <c r="C562" s="602">
        <v>42362093</v>
      </c>
      <c r="D562" s="602">
        <v>3295</v>
      </c>
      <c r="E562" s="602">
        <v>3295</v>
      </c>
      <c r="F562" s="603" t="s">
        <v>615</v>
      </c>
      <c r="G562" s="603">
        <v>55.33</v>
      </c>
      <c r="H562" s="604">
        <v>-10.119999999999999</v>
      </c>
      <c r="I562" s="603">
        <v>1.33</v>
      </c>
      <c r="J562" s="603"/>
      <c r="K562" s="603"/>
      <c r="L562" s="602">
        <v>1441382</v>
      </c>
      <c r="M562" s="601">
        <v>31.97</v>
      </c>
      <c r="N562" s="20">
        <v>666979845</v>
      </c>
    </row>
    <row r="563" spans="1:14">
      <c r="A563" s="599">
        <v>45198</v>
      </c>
      <c r="B563" s="604">
        <v>1395.83</v>
      </c>
      <c r="C563" s="602">
        <v>42362093</v>
      </c>
      <c r="D563" s="602">
        <v>3295</v>
      </c>
      <c r="E563" s="602">
        <v>3295</v>
      </c>
      <c r="F563" s="603" t="s">
        <v>615</v>
      </c>
      <c r="G563" s="603">
        <v>55.33</v>
      </c>
      <c r="H563" s="604">
        <v>-14.91</v>
      </c>
      <c r="I563" s="603">
        <v>1.28</v>
      </c>
      <c r="J563" s="603"/>
      <c r="K563" s="603"/>
      <c r="L563" s="602">
        <v>1441382</v>
      </c>
      <c r="M563" s="601">
        <v>31.97</v>
      </c>
      <c r="N563" s="20">
        <v>666979845</v>
      </c>
    </row>
    <row r="564" spans="1:14">
      <c r="A564" s="599">
        <v>45197</v>
      </c>
      <c r="B564" s="604">
        <v>1395.83</v>
      </c>
      <c r="C564" s="602">
        <v>42362093</v>
      </c>
      <c r="D564" s="602">
        <v>3295</v>
      </c>
      <c r="E564" s="602">
        <v>3295</v>
      </c>
      <c r="F564" s="603" t="s">
        <v>615</v>
      </c>
      <c r="G564" s="603">
        <v>55.33</v>
      </c>
      <c r="H564" s="604">
        <v>-14.91</v>
      </c>
      <c r="I564" s="603">
        <v>1.28</v>
      </c>
      <c r="J564" s="603"/>
      <c r="K564" s="603"/>
      <c r="L564" s="602">
        <v>1441382</v>
      </c>
      <c r="M564" s="601">
        <v>31.97</v>
      </c>
      <c r="N564" s="20">
        <v>666979845</v>
      </c>
    </row>
    <row r="565" spans="1:14">
      <c r="A565" s="599">
        <v>45196</v>
      </c>
      <c r="B565" s="604">
        <v>1395.83</v>
      </c>
      <c r="C565" s="602">
        <v>42362093</v>
      </c>
      <c r="D565" s="602">
        <v>3295</v>
      </c>
      <c r="E565" s="602">
        <v>3295</v>
      </c>
      <c r="F565" s="603" t="s">
        <v>615</v>
      </c>
      <c r="G565" s="603">
        <v>55.33</v>
      </c>
      <c r="H565" s="604">
        <v>-14.91</v>
      </c>
      <c r="I565" s="603">
        <v>1.28</v>
      </c>
      <c r="J565" s="603"/>
      <c r="K565" s="603"/>
      <c r="L565" s="602">
        <v>1441382</v>
      </c>
      <c r="M565" s="601">
        <v>31.97</v>
      </c>
      <c r="N565" s="20">
        <v>666979845</v>
      </c>
    </row>
    <row r="566" spans="1:14">
      <c r="A566" s="599">
        <v>45195</v>
      </c>
      <c r="B566" s="604">
        <v>1328.05</v>
      </c>
      <c r="C566" s="602">
        <v>42362093</v>
      </c>
      <c r="D566" s="602">
        <v>3135</v>
      </c>
      <c r="E566" s="602">
        <v>3135</v>
      </c>
      <c r="F566" s="603" t="s">
        <v>615</v>
      </c>
      <c r="G566" s="603">
        <v>55.33</v>
      </c>
      <c r="H566" s="604">
        <v>-14.18</v>
      </c>
      <c r="I566" s="603">
        <v>1.22</v>
      </c>
      <c r="J566" s="603"/>
      <c r="K566" s="603"/>
      <c r="L566" s="602">
        <v>1441382</v>
      </c>
      <c r="M566" s="601">
        <v>30.42</v>
      </c>
      <c r="N566" s="20">
        <v>514027280</v>
      </c>
    </row>
    <row r="567" spans="1:14">
      <c r="A567" s="599">
        <v>45194</v>
      </c>
      <c r="B567" s="604">
        <v>1361.94</v>
      </c>
      <c r="C567" s="602">
        <v>42362093</v>
      </c>
      <c r="D567" s="602">
        <v>3215</v>
      </c>
      <c r="E567" s="602">
        <v>3215</v>
      </c>
      <c r="F567" s="603" t="s">
        <v>615</v>
      </c>
      <c r="G567" s="603">
        <v>55.33</v>
      </c>
      <c r="H567" s="604">
        <v>-14.55</v>
      </c>
      <c r="I567" s="603">
        <v>1.25</v>
      </c>
      <c r="J567" s="603"/>
      <c r="K567" s="603"/>
      <c r="L567" s="602">
        <v>1441382</v>
      </c>
      <c r="M567" s="601">
        <v>31.2</v>
      </c>
      <c r="N567" s="20">
        <v>668841790</v>
      </c>
    </row>
    <row r="568" spans="1:14">
      <c r="A568" s="599">
        <v>45191</v>
      </c>
      <c r="B568" s="604">
        <v>1400.07</v>
      </c>
      <c r="C568" s="602">
        <v>42362093</v>
      </c>
      <c r="D568" s="602">
        <v>3305</v>
      </c>
      <c r="E568" s="602">
        <v>3305</v>
      </c>
      <c r="F568" s="603" t="s">
        <v>615</v>
      </c>
      <c r="G568" s="603">
        <v>55.33</v>
      </c>
      <c r="H568" s="604">
        <v>-14.95</v>
      </c>
      <c r="I568" s="603">
        <v>1.28</v>
      </c>
      <c r="J568" s="603"/>
      <c r="K568" s="603"/>
      <c r="L568" s="602">
        <v>1441382</v>
      </c>
      <c r="M568" s="601">
        <v>32.07</v>
      </c>
      <c r="N568" s="20">
        <v>899942180</v>
      </c>
    </row>
    <row r="569" spans="1:14">
      <c r="A569" s="599">
        <v>45190</v>
      </c>
      <c r="B569" s="604">
        <v>1440.31</v>
      </c>
      <c r="C569" s="602">
        <v>42362093</v>
      </c>
      <c r="D569" s="602">
        <v>3400</v>
      </c>
      <c r="E569" s="602">
        <v>3400</v>
      </c>
      <c r="F569" s="603" t="s">
        <v>615</v>
      </c>
      <c r="G569" s="603">
        <v>55.33</v>
      </c>
      <c r="H569" s="604">
        <v>-15.38</v>
      </c>
      <c r="I569" s="603">
        <v>1.32</v>
      </c>
      <c r="J569" s="603"/>
      <c r="K569" s="603"/>
      <c r="L569" s="602">
        <v>1441382</v>
      </c>
      <c r="M569" s="601">
        <v>32.99</v>
      </c>
      <c r="N569" s="20">
        <v>1460227390</v>
      </c>
    </row>
    <row r="570" spans="1:14">
      <c r="A570" s="599">
        <v>45189</v>
      </c>
      <c r="B570" s="604">
        <v>1546.22</v>
      </c>
      <c r="C570" s="602">
        <v>42362093</v>
      </c>
      <c r="D570" s="602">
        <v>3650</v>
      </c>
      <c r="E570" s="602">
        <v>3650</v>
      </c>
      <c r="F570" s="603" t="s">
        <v>615</v>
      </c>
      <c r="G570" s="603">
        <v>55.33</v>
      </c>
      <c r="H570" s="604">
        <v>-16.510000000000002</v>
      </c>
      <c r="I570" s="603">
        <v>1.42</v>
      </c>
      <c r="J570" s="603"/>
      <c r="K570" s="603"/>
      <c r="L570" s="602">
        <v>1441382</v>
      </c>
      <c r="M570" s="601">
        <v>35.42</v>
      </c>
      <c r="N570" s="20">
        <v>894316930</v>
      </c>
    </row>
    <row r="571" spans="1:14">
      <c r="A571" s="599">
        <v>45188</v>
      </c>
      <c r="B571" s="604">
        <v>1525.04</v>
      </c>
      <c r="C571" s="602">
        <v>42362093</v>
      </c>
      <c r="D571" s="602">
        <v>3600</v>
      </c>
      <c r="E571" s="602">
        <v>3600</v>
      </c>
      <c r="F571" s="603" t="s">
        <v>615</v>
      </c>
      <c r="G571" s="603">
        <v>55.33</v>
      </c>
      <c r="H571" s="604">
        <v>-16.29</v>
      </c>
      <c r="I571" s="603">
        <v>1.4</v>
      </c>
      <c r="J571" s="603"/>
      <c r="K571" s="603"/>
      <c r="L571" s="602">
        <v>1441382</v>
      </c>
      <c r="M571" s="601">
        <v>34.93</v>
      </c>
      <c r="N571" s="20">
        <v>1302028510</v>
      </c>
    </row>
    <row r="572" spans="1:14">
      <c r="A572" s="599">
        <v>45187</v>
      </c>
      <c r="B572" s="604">
        <v>1554.69</v>
      </c>
      <c r="C572" s="602">
        <v>42362093</v>
      </c>
      <c r="D572" s="602">
        <v>3670</v>
      </c>
      <c r="E572" s="602">
        <v>3670</v>
      </c>
      <c r="F572" s="603" t="s">
        <v>615</v>
      </c>
      <c r="G572" s="603">
        <v>55.33</v>
      </c>
      <c r="H572" s="604">
        <v>-16.600000000000001</v>
      </c>
      <c r="I572" s="603">
        <v>1.42</v>
      </c>
      <c r="J572" s="603"/>
      <c r="K572" s="603"/>
      <c r="L572" s="602">
        <v>1441382</v>
      </c>
      <c r="M572" s="601">
        <v>35.61</v>
      </c>
      <c r="N572" s="20">
        <v>1749981455</v>
      </c>
    </row>
    <row r="573" spans="1:14">
      <c r="A573" s="599">
        <v>45184</v>
      </c>
      <c r="B573" s="604">
        <v>1599.17</v>
      </c>
      <c r="C573" s="602">
        <v>42362093</v>
      </c>
      <c r="D573" s="602">
        <v>3775</v>
      </c>
      <c r="E573" s="602">
        <v>3775</v>
      </c>
      <c r="F573" s="603" t="s">
        <v>615</v>
      </c>
      <c r="G573" s="603">
        <v>55.33</v>
      </c>
      <c r="H573" s="604">
        <v>-17.079999999999998</v>
      </c>
      <c r="I573" s="603">
        <v>1.46</v>
      </c>
      <c r="J573" s="603"/>
      <c r="K573" s="603"/>
      <c r="L573" s="602">
        <v>1441382</v>
      </c>
      <c r="M573" s="601">
        <v>36.630000000000003</v>
      </c>
      <c r="N573" s="20">
        <v>3055669580</v>
      </c>
    </row>
    <row r="574" spans="1:14">
      <c r="A574" s="599">
        <v>45183</v>
      </c>
      <c r="B574" s="604">
        <v>1658.48</v>
      </c>
      <c r="C574" s="602">
        <v>42362093</v>
      </c>
      <c r="D574" s="602">
        <v>3915</v>
      </c>
      <c r="E574" s="602">
        <v>3915</v>
      </c>
      <c r="F574" s="603" t="s">
        <v>615</v>
      </c>
      <c r="G574" s="603">
        <v>55.33</v>
      </c>
      <c r="H574" s="604">
        <v>-17.71</v>
      </c>
      <c r="I574" s="603">
        <v>1.52</v>
      </c>
      <c r="J574" s="603"/>
      <c r="K574" s="603"/>
      <c r="L574" s="602">
        <v>1441382</v>
      </c>
      <c r="M574" s="601">
        <v>37.99</v>
      </c>
      <c r="N574" s="20">
        <v>3731352375</v>
      </c>
    </row>
    <row r="575" spans="1:14">
      <c r="A575" s="599">
        <v>45182</v>
      </c>
      <c r="B575" s="604">
        <v>1647.89</v>
      </c>
      <c r="C575" s="602">
        <v>42362093</v>
      </c>
      <c r="D575" s="602">
        <v>3890</v>
      </c>
      <c r="E575" s="602">
        <v>3890</v>
      </c>
      <c r="F575" s="603" t="s">
        <v>615</v>
      </c>
      <c r="G575" s="603">
        <v>55.33</v>
      </c>
      <c r="H575" s="604">
        <v>-17.600000000000001</v>
      </c>
      <c r="I575" s="603">
        <v>1.51</v>
      </c>
      <c r="J575" s="603"/>
      <c r="K575" s="603"/>
      <c r="L575" s="602">
        <v>1441382</v>
      </c>
      <c r="M575" s="601">
        <v>37.75</v>
      </c>
      <c r="N575" s="20">
        <v>6441054590</v>
      </c>
    </row>
    <row r="576" spans="1:14">
      <c r="A576" s="599">
        <v>45181</v>
      </c>
      <c r="B576" s="604">
        <v>1639.41</v>
      </c>
      <c r="C576" s="602">
        <v>42362093</v>
      </c>
      <c r="D576" s="602">
        <v>3870</v>
      </c>
      <c r="E576" s="602">
        <v>3870</v>
      </c>
      <c r="F576" s="603" t="s">
        <v>615</v>
      </c>
      <c r="G576" s="603">
        <v>55.33</v>
      </c>
      <c r="H576" s="604">
        <v>-17.510000000000002</v>
      </c>
      <c r="I576" s="603">
        <v>1.5</v>
      </c>
      <c r="J576" s="603"/>
      <c r="K576" s="603"/>
      <c r="L576" s="602">
        <v>1441382</v>
      </c>
      <c r="M576" s="601">
        <v>37.549999999999997</v>
      </c>
      <c r="N576" s="20">
        <v>5580887725</v>
      </c>
    </row>
    <row r="577" spans="1:14">
      <c r="A577" s="599">
        <v>45180</v>
      </c>
      <c r="B577" s="604">
        <v>1643.65</v>
      </c>
      <c r="C577" s="602">
        <v>42362093</v>
      </c>
      <c r="D577" s="602">
        <v>3880</v>
      </c>
      <c r="E577" s="602">
        <v>3880</v>
      </c>
      <c r="F577" s="603" t="s">
        <v>615</v>
      </c>
      <c r="G577" s="603">
        <v>55.33</v>
      </c>
      <c r="H577" s="604">
        <v>-17.55</v>
      </c>
      <c r="I577" s="603">
        <v>1.51</v>
      </c>
      <c r="J577" s="603"/>
      <c r="K577" s="603"/>
      <c r="L577" s="602">
        <v>1441382</v>
      </c>
      <c r="M577" s="601">
        <v>37.65</v>
      </c>
      <c r="N577" s="20">
        <v>4023187535</v>
      </c>
    </row>
    <row r="578" spans="1:14">
      <c r="A578" s="599">
        <v>45177</v>
      </c>
      <c r="B578" s="604">
        <v>1662.71</v>
      </c>
      <c r="C578" s="602">
        <v>42362093</v>
      </c>
      <c r="D578" s="602">
        <v>3925</v>
      </c>
      <c r="E578" s="602">
        <v>3925</v>
      </c>
      <c r="F578" s="603" t="s">
        <v>615</v>
      </c>
      <c r="G578" s="603">
        <v>55.33</v>
      </c>
      <c r="H578" s="604">
        <v>-17.760000000000002</v>
      </c>
      <c r="I578" s="603">
        <v>1.52</v>
      </c>
      <c r="J578" s="603"/>
      <c r="K578" s="603"/>
      <c r="L578" s="602">
        <v>1441382</v>
      </c>
      <c r="M578" s="601">
        <v>38.090000000000003</v>
      </c>
      <c r="N578" s="20">
        <v>8884712250</v>
      </c>
    </row>
    <row r="579" spans="1:14">
      <c r="A579" s="599">
        <v>45176</v>
      </c>
      <c r="B579" s="604">
        <v>1592.81</v>
      </c>
      <c r="C579" s="602">
        <v>42362093</v>
      </c>
      <c r="D579" s="602">
        <v>3760</v>
      </c>
      <c r="E579" s="602">
        <v>3760</v>
      </c>
      <c r="F579" s="603" t="s">
        <v>615</v>
      </c>
      <c r="G579" s="603">
        <v>55.33</v>
      </c>
      <c r="H579" s="604">
        <v>-17.010000000000002</v>
      </c>
      <c r="I579" s="603">
        <v>1.46</v>
      </c>
      <c r="J579" s="603"/>
      <c r="K579" s="603"/>
      <c r="L579" s="602">
        <v>1441382</v>
      </c>
      <c r="M579" s="601">
        <v>36.49</v>
      </c>
      <c r="N579" s="20">
        <v>5596571990</v>
      </c>
    </row>
    <row r="580" spans="1:14">
      <c r="A580" s="599">
        <v>45175</v>
      </c>
      <c r="B580" s="604">
        <v>1497.5</v>
      </c>
      <c r="C580" s="602">
        <v>42362093</v>
      </c>
      <c r="D580" s="602">
        <v>3535</v>
      </c>
      <c r="E580" s="602">
        <v>3535</v>
      </c>
      <c r="F580" s="603" t="s">
        <v>615</v>
      </c>
      <c r="G580" s="603">
        <v>55.33</v>
      </c>
      <c r="H580" s="604">
        <v>-15.99</v>
      </c>
      <c r="I580" s="603">
        <v>1.37</v>
      </c>
      <c r="J580" s="603"/>
      <c r="K580" s="603"/>
      <c r="L580" s="602">
        <v>1441382</v>
      </c>
      <c r="M580" s="601">
        <v>34.299999999999997</v>
      </c>
      <c r="N580" s="20">
        <v>1559131880</v>
      </c>
    </row>
    <row r="581" spans="1:14">
      <c r="A581" s="599">
        <v>45174</v>
      </c>
      <c r="B581" s="604">
        <v>1501.74</v>
      </c>
      <c r="C581" s="602">
        <v>42362093</v>
      </c>
      <c r="D581" s="602">
        <v>3545</v>
      </c>
      <c r="E581" s="602">
        <v>3545</v>
      </c>
      <c r="F581" s="603" t="s">
        <v>615</v>
      </c>
      <c r="G581" s="603">
        <v>55.33</v>
      </c>
      <c r="H581" s="604">
        <v>-16.04</v>
      </c>
      <c r="I581" s="603">
        <v>1.38</v>
      </c>
      <c r="J581" s="603"/>
      <c r="K581" s="603"/>
      <c r="L581" s="602">
        <v>1441382</v>
      </c>
      <c r="M581" s="601">
        <v>34.4</v>
      </c>
      <c r="N581" s="20">
        <v>1888354940</v>
      </c>
    </row>
    <row r="582" spans="1:14">
      <c r="A582" s="599">
        <v>45173</v>
      </c>
      <c r="B582" s="604">
        <v>1529.27</v>
      </c>
      <c r="C582" s="602">
        <v>42362093</v>
      </c>
      <c r="D582" s="602">
        <v>3610</v>
      </c>
      <c r="E582" s="602">
        <v>3610</v>
      </c>
      <c r="F582" s="603" t="s">
        <v>615</v>
      </c>
      <c r="G582" s="603">
        <v>55.33</v>
      </c>
      <c r="H582" s="604">
        <v>-16.329999999999998</v>
      </c>
      <c r="I582" s="603">
        <v>1.4</v>
      </c>
      <c r="J582" s="603"/>
      <c r="K582" s="603"/>
      <c r="L582" s="602">
        <v>1441382</v>
      </c>
      <c r="M582" s="601">
        <v>35.03</v>
      </c>
      <c r="N582" s="20">
        <v>3719564530</v>
      </c>
    </row>
    <row r="583" spans="1:14">
      <c r="A583" s="599">
        <v>45170</v>
      </c>
      <c r="B583" s="604">
        <v>1520.8</v>
      </c>
      <c r="C583" s="602">
        <v>42362093</v>
      </c>
      <c r="D583" s="602">
        <v>3590</v>
      </c>
      <c r="E583" s="602">
        <v>3590</v>
      </c>
      <c r="F583" s="603" t="s">
        <v>615</v>
      </c>
      <c r="G583" s="603">
        <v>55.33</v>
      </c>
      <c r="H583" s="604">
        <v>-16.239999999999998</v>
      </c>
      <c r="I583" s="603">
        <v>1.39</v>
      </c>
      <c r="J583" s="603"/>
      <c r="K583" s="603"/>
      <c r="L583" s="602">
        <v>1441382</v>
      </c>
      <c r="M583" s="601">
        <v>34.840000000000003</v>
      </c>
      <c r="N583" s="20">
        <v>3436133165</v>
      </c>
    </row>
    <row r="584" spans="1:14">
      <c r="A584" s="599">
        <v>45169</v>
      </c>
      <c r="B584" s="604">
        <v>1520.8</v>
      </c>
      <c r="C584" s="602">
        <v>42362093</v>
      </c>
      <c r="D584" s="602">
        <v>3590</v>
      </c>
      <c r="E584" s="602">
        <v>3590</v>
      </c>
      <c r="F584" s="603" t="s">
        <v>615</v>
      </c>
      <c r="G584" s="603">
        <v>55.33</v>
      </c>
      <c r="H584" s="604">
        <v>-16.239999999999998</v>
      </c>
      <c r="I584" s="603">
        <v>1.39</v>
      </c>
      <c r="J584" s="603"/>
      <c r="K584" s="603"/>
      <c r="L584" s="602">
        <v>1441382</v>
      </c>
      <c r="M584" s="601">
        <v>34.840000000000003</v>
      </c>
      <c r="N584" s="20">
        <v>7352249615</v>
      </c>
    </row>
    <row r="585" spans="1:14">
      <c r="A585" s="599">
        <v>45168</v>
      </c>
      <c r="B585" s="604">
        <v>1605.52</v>
      </c>
      <c r="C585" s="602">
        <v>42362093</v>
      </c>
      <c r="D585" s="602">
        <v>3790</v>
      </c>
      <c r="E585" s="602">
        <v>3790</v>
      </c>
      <c r="F585" s="603" t="s">
        <v>615</v>
      </c>
      <c r="G585" s="603">
        <v>55.33</v>
      </c>
      <c r="H585" s="604">
        <v>-17.149999999999999</v>
      </c>
      <c r="I585" s="603">
        <v>1.47</v>
      </c>
      <c r="J585" s="603"/>
      <c r="K585" s="603"/>
      <c r="L585" s="602">
        <v>1441382</v>
      </c>
      <c r="M585" s="601">
        <v>36.78</v>
      </c>
      <c r="N585" s="20">
        <v>72812855320</v>
      </c>
    </row>
    <row r="586" spans="1:14">
      <c r="A586" s="599">
        <v>45167</v>
      </c>
      <c r="B586" s="604">
        <v>1425.48</v>
      </c>
      <c r="C586" s="602">
        <v>42362093</v>
      </c>
      <c r="D586" s="602">
        <v>3365</v>
      </c>
      <c r="E586" s="602">
        <v>3365</v>
      </c>
      <c r="F586" s="603" t="s">
        <v>615</v>
      </c>
      <c r="G586" s="603">
        <v>55.33</v>
      </c>
      <c r="H586" s="604">
        <v>-15.22</v>
      </c>
      <c r="I586" s="603">
        <v>1.31</v>
      </c>
      <c r="J586" s="603"/>
      <c r="K586" s="603"/>
      <c r="L586" s="602">
        <v>1441382</v>
      </c>
      <c r="M586" s="601">
        <v>32.65</v>
      </c>
      <c r="N586" s="20">
        <v>6267339890</v>
      </c>
    </row>
    <row r="587" spans="1:14">
      <c r="A587" s="599">
        <v>45166</v>
      </c>
      <c r="B587" s="604">
        <v>1584.34</v>
      </c>
      <c r="C587" s="602">
        <v>42362093</v>
      </c>
      <c r="D587" s="602">
        <v>3740</v>
      </c>
      <c r="E587" s="602">
        <v>3740</v>
      </c>
      <c r="F587" s="603" t="s">
        <v>615</v>
      </c>
      <c r="G587" s="603">
        <v>55.33</v>
      </c>
      <c r="H587" s="604">
        <v>-16.920000000000002</v>
      </c>
      <c r="I587" s="603">
        <v>1.45</v>
      </c>
      <c r="J587" s="603"/>
      <c r="K587" s="603"/>
      <c r="L587" s="602">
        <v>1441382</v>
      </c>
      <c r="M587" s="601">
        <v>36.29</v>
      </c>
      <c r="N587" s="20">
        <v>28251843465</v>
      </c>
    </row>
    <row r="588" spans="1:14">
      <c r="A588" s="599">
        <v>45163</v>
      </c>
      <c r="B588" s="604">
        <v>1406.42</v>
      </c>
      <c r="C588" s="602">
        <v>42362093</v>
      </c>
      <c r="D588" s="602">
        <v>3320</v>
      </c>
      <c r="E588" s="602">
        <v>3320</v>
      </c>
      <c r="F588" s="603" t="s">
        <v>615</v>
      </c>
      <c r="G588" s="603">
        <v>55.33</v>
      </c>
      <c r="H588" s="604">
        <v>-15.02</v>
      </c>
      <c r="I588" s="603">
        <v>1.29</v>
      </c>
      <c r="J588" s="603">
        <v>12.79</v>
      </c>
      <c r="K588" s="603">
        <v>1.02</v>
      </c>
      <c r="L588" s="602">
        <v>1441382</v>
      </c>
      <c r="M588" s="601">
        <v>32.22</v>
      </c>
      <c r="N588" s="20">
        <v>4626029390</v>
      </c>
    </row>
    <row r="589" spans="1:14">
      <c r="A589" s="599">
        <v>45162</v>
      </c>
      <c r="B589" s="604">
        <v>1311.11</v>
      </c>
      <c r="C589" s="602">
        <v>42362093</v>
      </c>
      <c r="D589" s="602">
        <v>3095</v>
      </c>
      <c r="E589" s="602">
        <v>3095</v>
      </c>
      <c r="F589" s="603" t="s">
        <v>615</v>
      </c>
      <c r="G589" s="603">
        <v>55.33</v>
      </c>
      <c r="H589" s="604">
        <v>-14</v>
      </c>
      <c r="I589" s="603">
        <v>1.2</v>
      </c>
      <c r="J589" s="603">
        <v>11.92</v>
      </c>
      <c r="K589" s="603">
        <v>0.95</v>
      </c>
      <c r="L589" s="602">
        <v>1441382</v>
      </c>
      <c r="M589" s="601">
        <v>30.03</v>
      </c>
      <c r="N589" s="20">
        <v>692912075</v>
      </c>
    </row>
    <row r="590" spans="1:14">
      <c r="A590" s="599">
        <v>45161</v>
      </c>
      <c r="B590" s="604">
        <v>1287.81</v>
      </c>
      <c r="C590" s="602">
        <v>42362093</v>
      </c>
      <c r="D590" s="602">
        <v>3040</v>
      </c>
      <c r="E590" s="602">
        <v>3040</v>
      </c>
      <c r="F590" s="603" t="s">
        <v>615</v>
      </c>
      <c r="G590" s="603">
        <v>55.33</v>
      </c>
      <c r="H590" s="604">
        <v>-13.75</v>
      </c>
      <c r="I590" s="603">
        <v>1.18</v>
      </c>
      <c r="J590" s="603">
        <v>11.71</v>
      </c>
      <c r="K590" s="603">
        <v>0.93</v>
      </c>
      <c r="L590" s="602">
        <v>1441382</v>
      </c>
      <c r="M590" s="601">
        <v>29.5</v>
      </c>
      <c r="N590" s="20">
        <v>289799580</v>
      </c>
    </row>
    <row r="591" spans="1:14">
      <c r="A591" s="599">
        <v>45160</v>
      </c>
      <c r="B591" s="604">
        <v>1289.93</v>
      </c>
      <c r="C591" s="602">
        <v>42362093</v>
      </c>
      <c r="D591" s="602">
        <v>3045</v>
      </c>
      <c r="E591" s="602">
        <v>3045</v>
      </c>
      <c r="F591" s="603" t="s">
        <v>615</v>
      </c>
      <c r="G591" s="603">
        <v>55.33</v>
      </c>
      <c r="H591" s="604">
        <v>-13.78</v>
      </c>
      <c r="I591" s="603">
        <v>1.18</v>
      </c>
      <c r="J591" s="603">
        <v>11.73</v>
      </c>
      <c r="K591" s="603">
        <v>0.93</v>
      </c>
      <c r="L591" s="602">
        <v>1441382</v>
      </c>
      <c r="M591" s="601">
        <v>29.55</v>
      </c>
      <c r="N591" s="20">
        <v>345228970</v>
      </c>
    </row>
    <row r="592" spans="1:14">
      <c r="A592" s="599">
        <v>45159</v>
      </c>
      <c r="B592" s="604">
        <v>1308.99</v>
      </c>
      <c r="C592" s="602">
        <v>42362093</v>
      </c>
      <c r="D592" s="602">
        <v>3090</v>
      </c>
      <c r="E592" s="602">
        <v>3090</v>
      </c>
      <c r="F592" s="603" t="s">
        <v>615</v>
      </c>
      <c r="G592" s="603">
        <v>55.33</v>
      </c>
      <c r="H592" s="604">
        <v>-13.98</v>
      </c>
      <c r="I592" s="603">
        <v>1.2</v>
      </c>
      <c r="J592" s="603">
        <v>11.9</v>
      </c>
      <c r="K592" s="603">
        <v>0.95</v>
      </c>
      <c r="L592" s="602">
        <v>1441382</v>
      </c>
      <c r="M592" s="601">
        <v>29.98</v>
      </c>
      <c r="N592" s="20">
        <v>293583040</v>
      </c>
    </row>
    <row r="593" spans="1:14">
      <c r="A593" s="599">
        <v>45156</v>
      </c>
      <c r="B593" s="604">
        <v>1336.52</v>
      </c>
      <c r="C593" s="602">
        <v>42362093</v>
      </c>
      <c r="D593" s="602">
        <v>3155</v>
      </c>
      <c r="E593" s="602">
        <v>3155</v>
      </c>
      <c r="F593" s="603" t="s">
        <v>615</v>
      </c>
      <c r="G593" s="603">
        <v>55.33</v>
      </c>
      <c r="H593" s="604">
        <v>-14.27</v>
      </c>
      <c r="I593" s="603">
        <v>1.22</v>
      </c>
      <c r="J593" s="603">
        <v>12.15</v>
      </c>
      <c r="K593" s="603">
        <v>0.97</v>
      </c>
      <c r="L593" s="602">
        <v>1441382</v>
      </c>
      <c r="M593" s="601">
        <v>30.61</v>
      </c>
      <c r="N593" s="20">
        <v>448898075</v>
      </c>
    </row>
    <row r="594" spans="1:14">
      <c r="A594" s="599">
        <v>45155</v>
      </c>
      <c r="B594" s="604">
        <v>1328.05</v>
      </c>
      <c r="C594" s="602">
        <v>42362093</v>
      </c>
      <c r="D594" s="602">
        <v>3135</v>
      </c>
      <c r="E594" s="602">
        <v>3135</v>
      </c>
      <c r="F594" s="603" t="s">
        <v>615</v>
      </c>
      <c r="G594" s="603">
        <v>55.33</v>
      </c>
      <c r="H594" s="604">
        <v>-14.18</v>
      </c>
      <c r="I594" s="603">
        <v>1.22</v>
      </c>
      <c r="J594" s="603">
        <v>12.07</v>
      </c>
      <c r="K594" s="603">
        <v>0.96</v>
      </c>
      <c r="L594" s="602">
        <v>1441382</v>
      </c>
      <c r="M594" s="601">
        <v>30.42</v>
      </c>
      <c r="N594" s="20">
        <v>481260780</v>
      </c>
    </row>
    <row r="595" spans="1:14">
      <c r="A595" s="599">
        <v>45154</v>
      </c>
      <c r="B595" s="604">
        <v>1319.58</v>
      </c>
      <c r="C595" s="602">
        <v>42362093</v>
      </c>
      <c r="D595" s="602">
        <v>3115</v>
      </c>
      <c r="E595" s="602">
        <v>3115</v>
      </c>
      <c r="F595" s="603" t="s">
        <v>615</v>
      </c>
      <c r="G595" s="603">
        <v>55.33</v>
      </c>
      <c r="H595" s="604">
        <v>-14.09</v>
      </c>
      <c r="I595" s="603">
        <v>1.21</v>
      </c>
      <c r="J595" s="603">
        <v>12</v>
      </c>
      <c r="K595" s="603">
        <v>0.96</v>
      </c>
      <c r="L595" s="602">
        <v>1441382</v>
      </c>
      <c r="M595" s="601">
        <v>30.23</v>
      </c>
      <c r="N595" s="20">
        <v>820611135</v>
      </c>
    </row>
    <row r="596" spans="1:14">
      <c r="A596" s="599">
        <v>45153</v>
      </c>
      <c r="B596" s="604">
        <v>1347.11</v>
      </c>
      <c r="C596" s="602">
        <v>42362093</v>
      </c>
      <c r="D596" s="602">
        <v>3180</v>
      </c>
      <c r="E596" s="602">
        <v>3180</v>
      </c>
      <c r="F596" s="603" t="s">
        <v>615</v>
      </c>
      <c r="G596" s="603">
        <v>55.33</v>
      </c>
      <c r="H596" s="604">
        <v>-14.39</v>
      </c>
      <c r="I596" s="603">
        <v>1.23</v>
      </c>
      <c r="J596" s="603">
        <v>12.25</v>
      </c>
      <c r="K596" s="603">
        <v>0.98</v>
      </c>
      <c r="L596" s="602">
        <v>1441382</v>
      </c>
      <c r="M596" s="601">
        <v>30.86</v>
      </c>
      <c r="N596" s="20">
        <v>387770705</v>
      </c>
    </row>
    <row r="597" spans="1:14">
      <c r="A597" s="599">
        <v>45152</v>
      </c>
      <c r="B597" s="604">
        <v>1347.11</v>
      </c>
      <c r="C597" s="602">
        <v>42362093</v>
      </c>
      <c r="D597" s="602">
        <v>3180</v>
      </c>
      <c r="E597" s="602">
        <v>3180</v>
      </c>
      <c r="F597" s="603" t="s">
        <v>615</v>
      </c>
      <c r="G597" s="603">
        <v>55.33</v>
      </c>
      <c r="H597" s="604">
        <v>-14.39</v>
      </c>
      <c r="I597" s="603">
        <v>1.23</v>
      </c>
      <c r="J597" s="603">
        <v>12.25</v>
      </c>
      <c r="K597" s="603">
        <v>0.98</v>
      </c>
      <c r="L597" s="602">
        <v>1441382</v>
      </c>
      <c r="M597" s="601">
        <v>30.86</v>
      </c>
      <c r="N597" s="20">
        <v>387770705</v>
      </c>
    </row>
    <row r="598" spans="1:14">
      <c r="A598" s="599">
        <v>45149</v>
      </c>
      <c r="B598" s="604">
        <v>1402.19</v>
      </c>
      <c r="C598" s="602">
        <v>42362093</v>
      </c>
      <c r="D598" s="602">
        <v>3310</v>
      </c>
      <c r="E598" s="602">
        <v>3310</v>
      </c>
      <c r="F598" s="603" t="s">
        <v>615</v>
      </c>
      <c r="G598" s="603">
        <v>55.33</v>
      </c>
      <c r="H598" s="604">
        <v>-14.98</v>
      </c>
      <c r="I598" s="603">
        <v>1.28</v>
      </c>
      <c r="J598" s="603">
        <v>12.75</v>
      </c>
      <c r="K598" s="603">
        <v>1.02</v>
      </c>
      <c r="L598" s="602">
        <v>1441382</v>
      </c>
      <c r="M598" s="601">
        <v>32.119999999999997</v>
      </c>
      <c r="N598" s="20">
        <v>307492505</v>
      </c>
    </row>
    <row r="599" spans="1:14">
      <c r="A599" s="599">
        <v>45148</v>
      </c>
      <c r="B599" s="604">
        <v>1381</v>
      </c>
      <c r="C599" s="602">
        <v>42362093</v>
      </c>
      <c r="D599" s="602">
        <v>3260</v>
      </c>
      <c r="E599" s="602">
        <v>3260</v>
      </c>
      <c r="F599" s="603" t="s">
        <v>615</v>
      </c>
      <c r="G599" s="603">
        <v>55.33</v>
      </c>
      <c r="H599" s="604">
        <v>-14.75</v>
      </c>
      <c r="I599" s="603">
        <v>1.26</v>
      </c>
      <c r="J599" s="603">
        <v>12.55</v>
      </c>
      <c r="K599" s="603">
        <v>1</v>
      </c>
      <c r="L599" s="602">
        <v>1441382</v>
      </c>
      <c r="M599" s="601">
        <v>31.63</v>
      </c>
      <c r="N599" s="20">
        <v>836728025</v>
      </c>
    </row>
    <row r="600" spans="1:14">
      <c r="A600" s="599">
        <v>45147</v>
      </c>
      <c r="B600" s="604">
        <v>1368.3</v>
      </c>
      <c r="C600" s="602">
        <v>42362093</v>
      </c>
      <c r="D600" s="602">
        <v>3230</v>
      </c>
      <c r="E600" s="602">
        <v>3230</v>
      </c>
      <c r="F600" s="603" t="s">
        <v>615</v>
      </c>
      <c r="G600" s="603">
        <v>55.33</v>
      </c>
      <c r="H600" s="604">
        <v>-14.61</v>
      </c>
      <c r="I600" s="603">
        <v>1.25</v>
      </c>
      <c r="J600" s="603">
        <v>12.44</v>
      </c>
      <c r="K600" s="603">
        <v>0.99</v>
      </c>
      <c r="L600" s="602">
        <v>1441382</v>
      </c>
      <c r="M600" s="601">
        <v>31.34</v>
      </c>
      <c r="N600" s="20">
        <v>318437050</v>
      </c>
    </row>
    <row r="601" spans="1:14">
      <c r="A601" s="599">
        <v>45146</v>
      </c>
      <c r="B601" s="604">
        <v>1357.71</v>
      </c>
      <c r="C601" s="602">
        <v>42362093</v>
      </c>
      <c r="D601" s="602">
        <v>3205</v>
      </c>
      <c r="E601" s="602">
        <v>3205</v>
      </c>
      <c r="F601" s="603" t="s">
        <v>615</v>
      </c>
      <c r="G601" s="603">
        <v>55.33</v>
      </c>
      <c r="H601" s="604">
        <v>-14.5</v>
      </c>
      <c r="I601" s="603">
        <v>1.24</v>
      </c>
      <c r="J601" s="603">
        <v>12.34</v>
      </c>
      <c r="K601" s="603">
        <v>0.98</v>
      </c>
      <c r="L601" s="602">
        <v>1441382</v>
      </c>
      <c r="M601" s="601">
        <v>31.1</v>
      </c>
      <c r="N601" s="20">
        <v>718486075</v>
      </c>
    </row>
    <row r="602" spans="1:14">
      <c r="A602" s="599">
        <v>45145</v>
      </c>
      <c r="B602" s="604">
        <v>1376.77</v>
      </c>
      <c r="C602" s="602">
        <v>42362093</v>
      </c>
      <c r="D602" s="602">
        <v>3250</v>
      </c>
      <c r="E602" s="602">
        <v>3250</v>
      </c>
      <c r="F602" s="603" t="s">
        <v>615</v>
      </c>
      <c r="G602" s="603">
        <v>55.33</v>
      </c>
      <c r="H602" s="604">
        <v>-14.7</v>
      </c>
      <c r="I602" s="603">
        <v>1.26</v>
      </c>
      <c r="J602" s="603">
        <v>12.52</v>
      </c>
      <c r="K602" s="603">
        <v>1</v>
      </c>
      <c r="L602" s="602">
        <v>1441382</v>
      </c>
      <c r="M602" s="601">
        <v>31.54</v>
      </c>
      <c r="N602" s="20">
        <v>547802275</v>
      </c>
    </row>
    <row r="603" spans="1:14">
      <c r="A603" s="599">
        <v>45142</v>
      </c>
      <c r="B603" s="604">
        <v>1425.48</v>
      </c>
      <c r="C603" s="602">
        <v>42362093</v>
      </c>
      <c r="D603" s="602">
        <v>3365</v>
      </c>
      <c r="E603" s="602">
        <v>3365</v>
      </c>
      <c r="F603" s="603" t="s">
        <v>615</v>
      </c>
      <c r="G603" s="603">
        <v>55.33</v>
      </c>
      <c r="H603" s="604">
        <v>-15.22</v>
      </c>
      <c r="I603" s="603">
        <v>1.31</v>
      </c>
      <c r="J603" s="603">
        <v>12.96</v>
      </c>
      <c r="K603" s="603">
        <v>1.03</v>
      </c>
      <c r="L603" s="602">
        <v>1441382</v>
      </c>
      <c r="M603" s="601">
        <v>32.65</v>
      </c>
      <c r="N603" s="20">
        <v>391700445</v>
      </c>
    </row>
    <row r="604" spans="1:14">
      <c r="A604" s="599">
        <v>45141</v>
      </c>
      <c r="B604" s="604">
        <v>1423.37</v>
      </c>
      <c r="C604" s="602">
        <v>42362093</v>
      </c>
      <c r="D604" s="602">
        <v>3360</v>
      </c>
      <c r="E604" s="602">
        <v>3360</v>
      </c>
      <c r="F604" s="603" t="s">
        <v>615</v>
      </c>
      <c r="G604" s="603">
        <v>55.33</v>
      </c>
      <c r="H604" s="604">
        <v>-15.2</v>
      </c>
      <c r="I604" s="603">
        <v>1.3</v>
      </c>
      <c r="J604" s="603">
        <v>12.94</v>
      </c>
      <c r="K604" s="603">
        <v>1.03</v>
      </c>
      <c r="L604" s="602">
        <v>1441382</v>
      </c>
      <c r="M604" s="601">
        <v>32.6</v>
      </c>
      <c r="N604" s="20">
        <v>738902535</v>
      </c>
    </row>
    <row r="605" spans="1:14">
      <c r="A605" s="599">
        <v>45140</v>
      </c>
      <c r="B605" s="604">
        <v>1446.67</v>
      </c>
      <c r="C605" s="602">
        <v>42362093</v>
      </c>
      <c r="D605" s="602">
        <v>3415</v>
      </c>
      <c r="E605" s="602">
        <v>3415</v>
      </c>
      <c r="F605" s="603" t="s">
        <v>615</v>
      </c>
      <c r="G605" s="603">
        <v>55.33</v>
      </c>
      <c r="H605" s="604">
        <v>-15.45</v>
      </c>
      <c r="I605" s="603">
        <v>1.32</v>
      </c>
      <c r="J605" s="603">
        <v>13.15</v>
      </c>
      <c r="K605" s="603">
        <v>1.05</v>
      </c>
      <c r="L605" s="602">
        <v>1441382</v>
      </c>
      <c r="M605" s="601">
        <v>33.14</v>
      </c>
      <c r="N605" s="20">
        <v>1316414755</v>
      </c>
    </row>
    <row r="606" spans="1:14">
      <c r="A606" s="599">
        <v>45139</v>
      </c>
      <c r="B606" s="604">
        <v>1537.74</v>
      </c>
      <c r="C606" s="602">
        <v>42362093</v>
      </c>
      <c r="D606" s="602">
        <v>3630</v>
      </c>
      <c r="E606" s="602">
        <v>3630</v>
      </c>
      <c r="F606" s="603" t="s">
        <v>615</v>
      </c>
      <c r="G606" s="603">
        <v>55.33</v>
      </c>
      <c r="H606" s="604">
        <v>-16.420000000000002</v>
      </c>
      <c r="I606" s="603">
        <v>1.41</v>
      </c>
      <c r="J606" s="603">
        <v>13.98</v>
      </c>
      <c r="K606" s="603">
        <v>1.1100000000000001</v>
      </c>
      <c r="L606" s="602">
        <v>1441382</v>
      </c>
      <c r="M606" s="601">
        <v>35.22</v>
      </c>
      <c r="N606" s="20">
        <v>703099590</v>
      </c>
    </row>
    <row r="607" spans="1:14">
      <c r="A607" s="599">
        <v>45138</v>
      </c>
      <c r="B607" s="604">
        <v>1514.44</v>
      </c>
      <c r="C607" s="602">
        <v>42362093</v>
      </c>
      <c r="D607" s="602">
        <v>3575</v>
      </c>
      <c r="E607" s="602">
        <v>3575</v>
      </c>
      <c r="F607" s="603" t="s">
        <v>615</v>
      </c>
      <c r="G607" s="603">
        <v>55.33</v>
      </c>
      <c r="H607" s="604">
        <v>-16.170000000000002</v>
      </c>
      <c r="I607" s="603">
        <v>1.39</v>
      </c>
      <c r="J607" s="603">
        <v>13.77</v>
      </c>
      <c r="K607" s="603">
        <v>1.1000000000000001</v>
      </c>
      <c r="L607" s="602">
        <v>1441382</v>
      </c>
      <c r="M607" s="601">
        <v>34.69</v>
      </c>
      <c r="N607" s="20">
        <v>1019367730</v>
      </c>
    </row>
    <row r="608" spans="1:14">
      <c r="A608" s="599">
        <v>45135</v>
      </c>
      <c r="B608" s="604">
        <v>1527.15</v>
      </c>
      <c r="C608" s="602">
        <v>42362093</v>
      </c>
      <c r="D608" s="602">
        <v>3605</v>
      </c>
      <c r="E608" s="602">
        <v>3605</v>
      </c>
      <c r="F608" s="603" t="s">
        <v>615</v>
      </c>
      <c r="G608" s="603">
        <v>55.33</v>
      </c>
      <c r="H608" s="604">
        <v>-16.309999999999999</v>
      </c>
      <c r="I608" s="603">
        <v>1.4</v>
      </c>
      <c r="J608" s="603">
        <v>13.88</v>
      </c>
      <c r="K608" s="603">
        <v>1.1100000000000001</v>
      </c>
      <c r="L608" s="602">
        <v>1441382</v>
      </c>
      <c r="M608" s="601">
        <v>34.979999999999997</v>
      </c>
      <c r="N608" s="20">
        <v>937676720</v>
      </c>
    </row>
    <row r="609" spans="1:14">
      <c r="A609" s="599">
        <v>45134</v>
      </c>
      <c r="B609" s="604">
        <v>1476.32</v>
      </c>
      <c r="C609" s="602">
        <v>42362093</v>
      </c>
      <c r="D609" s="602">
        <v>3485</v>
      </c>
      <c r="E609" s="602">
        <v>3485</v>
      </c>
      <c r="F609" s="603" t="s">
        <v>615</v>
      </c>
      <c r="G609" s="603">
        <v>55.33</v>
      </c>
      <c r="H609" s="604">
        <v>-15.77</v>
      </c>
      <c r="I609" s="603">
        <v>1.35</v>
      </c>
      <c r="J609" s="603">
        <v>13.42</v>
      </c>
      <c r="K609" s="603">
        <v>1.08</v>
      </c>
      <c r="L609" s="602">
        <v>1441382</v>
      </c>
      <c r="M609" s="601">
        <v>33.82</v>
      </c>
      <c r="N609" s="20">
        <v>1365283455</v>
      </c>
    </row>
    <row r="610" spans="1:14">
      <c r="A610" s="599">
        <v>45133</v>
      </c>
      <c r="B610" s="604">
        <v>1448.78</v>
      </c>
      <c r="C610" s="602">
        <v>42362093</v>
      </c>
      <c r="D610" s="602">
        <v>3420</v>
      </c>
      <c r="E610" s="602">
        <v>3420</v>
      </c>
      <c r="F610" s="603" t="s">
        <v>615</v>
      </c>
      <c r="G610" s="603">
        <v>55.33</v>
      </c>
      <c r="H610" s="604">
        <v>-15.47</v>
      </c>
      <c r="I610" s="603">
        <v>1.33</v>
      </c>
      <c r="J610" s="603">
        <v>13.17</v>
      </c>
      <c r="K610" s="603">
        <v>1.06</v>
      </c>
      <c r="L610" s="602">
        <v>1441382</v>
      </c>
      <c r="M610" s="601">
        <v>33.19</v>
      </c>
      <c r="N610" s="20">
        <v>2304176695</v>
      </c>
    </row>
    <row r="611" spans="1:14">
      <c r="A611" s="599">
        <v>45132</v>
      </c>
      <c r="B611" s="604">
        <v>1497.5</v>
      </c>
      <c r="C611" s="602">
        <v>42362093</v>
      </c>
      <c r="D611" s="602">
        <v>3535</v>
      </c>
      <c r="E611" s="602">
        <v>3535</v>
      </c>
      <c r="F611" s="603" t="s">
        <v>615</v>
      </c>
      <c r="G611" s="603">
        <v>55.33</v>
      </c>
      <c r="H611" s="604">
        <v>-15.99</v>
      </c>
      <c r="I611" s="603">
        <v>1.37</v>
      </c>
      <c r="J611" s="603">
        <v>13.61</v>
      </c>
      <c r="K611" s="603">
        <v>1.0900000000000001</v>
      </c>
      <c r="L611" s="602">
        <v>1441382</v>
      </c>
      <c r="M611" s="601">
        <v>34.299999999999997</v>
      </c>
      <c r="N611" s="20">
        <v>2412792085</v>
      </c>
    </row>
    <row r="612" spans="1:14">
      <c r="A612" s="599">
        <v>45131</v>
      </c>
      <c r="B612" s="604">
        <v>1586.46</v>
      </c>
      <c r="C612" s="602">
        <v>42362093</v>
      </c>
      <c r="D612" s="602">
        <v>3745</v>
      </c>
      <c r="E612" s="602">
        <v>3745</v>
      </c>
      <c r="F612" s="603" t="s">
        <v>615</v>
      </c>
      <c r="G612" s="603">
        <v>55.33</v>
      </c>
      <c r="H612" s="604">
        <v>-16.940000000000001</v>
      </c>
      <c r="I612" s="603">
        <v>1.45</v>
      </c>
      <c r="J612" s="603">
        <v>14.42</v>
      </c>
      <c r="K612" s="603">
        <v>1.1599999999999999</v>
      </c>
      <c r="L612" s="602">
        <v>1441382</v>
      </c>
      <c r="M612" s="601">
        <v>36.340000000000003</v>
      </c>
      <c r="N612" s="20">
        <v>2858905035</v>
      </c>
    </row>
    <row r="613" spans="1:14">
      <c r="A613" s="599">
        <v>45128</v>
      </c>
      <c r="B613" s="604">
        <v>1652.12</v>
      </c>
      <c r="C613" s="602">
        <v>42362093</v>
      </c>
      <c r="D613" s="602">
        <v>3900</v>
      </c>
      <c r="E613" s="602">
        <v>3900</v>
      </c>
      <c r="F613" s="603" t="s">
        <v>615</v>
      </c>
      <c r="G613" s="603">
        <v>55.33</v>
      </c>
      <c r="H613" s="604">
        <v>-17.649999999999999</v>
      </c>
      <c r="I613" s="603">
        <v>1.51</v>
      </c>
      <c r="J613" s="603">
        <v>15.02</v>
      </c>
      <c r="K613" s="603">
        <v>1.21</v>
      </c>
      <c r="L613" s="602">
        <v>1441382</v>
      </c>
      <c r="M613" s="601">
        <v>37.840000000000003</v>
      </c>
      <c r="N613" s="20">
        <v>2359125000</v>
      </c>
    </row>
    <row r="614" spans="1:14">
      <c r="A614" s="599">
        <v>45127</v>
      </c>
      <c r="B614" s="604">
        <v>1734.73</v>
      </c>
      <c r="C614" s="602">
        <v>42362093</v>
      </c>
      <c r="D614" s="602">
        <v>4095</v>
      </c>
      <c r="E614" s="602">
        <v>4095</v>
      </c>
      <c r="F614" s="603" t="s">
        <v>615</v>
      </c>
      <c r="G614" s="603">
        <v>55.33</v>
      </c>
      <c r="H614" s="604">
        <v>-18.53</v>
      </c>
      <c r="I614" s="603">
        <v>1.59</v>
      </c>
      <c r="J614" s="603">
        <v>15.77</v>
      </c>
      <c r="K614" s="603">
        <v>1.27</v>
      </c>
      <c r="L614" s="602">
        <v>1441382</v>
      </c>
      <c r="M614" s="601">
        <v>39.74</v>
      </c>
      <c r="N614" s="20">
        <v>1390327470</v>
      </c>
    </row>
    <row r="615" spans="1:14">
      <c r="A615" s="599">
        <v>45126</v>
      </c>
      <c r="B615" s="604">
        <v>1766.5</v>
      </c>
      <c r="C615" s="602">
        <v>42362093</v>
      </c>
      <c r="D615" s="602">
        <v>4170</v>
      </c>
      <c r="E615" s="602">
        <v>4170</v>
      </c>
      <c r="F615" s="603" t="s">
        <v>615</v>
      </c>
      <c r="G615" s="603">
        <v>55.33</v>
      </c>
      <c r="H615" s="604">
        <v>-18.87</v>
      </c>
      <c r="I615" s="603">
        <v>1.62</v>
      </c>
      <c r="J615" s="603">
        <v>16.059999999999999</v>
      </c>
      <c r="K615" s="603">
        <v>1.29</v>
      </c>
      <c r="L615" s="602">
        <v>1441382</v>
      </c>
      <c r="M615" s="601">
        <v>40.46</v>
      </c>
      <c r="N615" s="20">
        <v>3111716540</v>
      </c>
    </row>
    <row r="616" spans="1:14">
      <c r="A616" s="599">
        <v>45125</v>
      </c>
      <c r="B616" s="604">
        <v>1844.87</v>
      </c>
      <c r="C616" s="602">
        <v>42362093</v>
      </c>
      <c r="D616" s="602">
        <v>4355</v>
      </c>
      <c r="E616" s="602">
        <v>4355</v>
      </c>
      <c r="F616" s="603" t="s">
        <v>615</v>
      </c>
      <c r="G616" s="603">
        <v>55.33</v>
      </c>
      <c r="H616" s="604">
        <v>-19.7</v>
      </c>
      <c r="I616" s="603">
        <v>1.69</v>
      </c>
      <c r="J616" s="603">
        <v>16.77</v>
      </c>
      <c r="K616" s="603">
        <v>1.35</v>
      </c>
      <c r="L616" s="602">
        <v>1441382</v>
      </c>
      <c r="M616" s="601">
        <v>42.26</v>
      </c>
      <c r="N616" s="20">
        <v>8373881945</v>
      </c>
    </row>
    <row r="617" spans="1:14">
      <c r="A617" s="599">
        <v>45124</v>
      </c>
      <c r="B617" s="604">
        <v>1830.04</v>
      </c>
      <c r="C617" s="602">
        <v>42362093</v>
      </c>
      <c r="D617" s="602">
        <v>4320</v>
      </c>
      <c r="E617" s="602">
        <v>4320</v>
      </c>
      <c r="F617" s="603" t="s">
        <v>615</v>
      </c>
      <c r="G617" s="603">
        <v>55.33</v>
      </c>
      <c r="H617" s="604">
        <v>-19.55</v>
      </c>
      <c r="I617" s="603">
        <v>1.68</v>
      </c>
      <c r="J617" s="603">
        <v>16.64</v>
      </c>
      <c r="K617" s="603">
        <v>1.34</v>
      </c>
      <c r="L617" s="602">
        <v>1441382</v>
      </c>
      <c r="M617" s="601">
        <v>41.92</v>
      </c>
      <c r="N617" s="20">
        <v>2796037980</v>
      </c>
    </row>
    <row r="618" spans="1:14">
      <c r="A618" s="599">
        <v>45121</v>
      </c>
      <c r="B618" s="604">
        <v>1880.88</v>
      </c>
      <c r="C618" s="602">
        <v>42362093</v>
      </c>
      <c r="D618" s="602">
        <v>4440</v>
      </c>
      <c r="E618" s="602">
        <v>4440</v>
      </c>
      <c r="F618" s="603" t="s">
        <v>615</v>
      </c>
      <c r="G618" s="603">
        <v>55.33</v>
      </c>
      <c r="H618" s="604">
        <v>-20.09</v>
      </c>
      <c r="I618" s="603">
        <v>1.72</v>
      </c>
      <c r="J618" s="603">
        <v>17.100000000000001</v>
      </c>
      <c r="K618" s="603">
        <v>1.37</v>
      </c>
      <c r="L618" s="602">
        <v>1441382</v>
      </c>
      <c r="M618" s="601">
        <v>43.08</v>
      </c>
      <c r="N618" s="20">
        <v>6475049185</v>
      </c>
    </row>
    <row r="619" spans="1:14">
      <c r="A619" s="599">
        <v>45120</v>
      </c>
      <c r="B619" s="604">
        <v>1929.59</v>
      </c>
      <c r="C619" s="602">
        <v>42362093</v>
      </c>
      <c r="D619" s="602">
        <v>4555</v>
      </c>
      <c r="E619" s="602">
        <v>4555</v>
      </c>
      <c r="F619" s="603" t="s">
        <v>615</v>
      </c>
      <c r="G619" s="603">
        <v>55.33</v>
      </c>
      <c r="H619" s="604">
        <v>-20.61</v>
      </c>
      <c r="I619" s="603">
        <v>1.77</v>
      </c>
      <c r="J619" s="603">
        <v>17.54</v>
      </c>
      <c r="K619" s="603">
        <v>1.41</v>
      </c>
      <c r="L619" s="602">
        <v>1441382</v>
      </c>
      <c r="M619" s="601">
        <v>44.2</v>
      </c>
      <c r="N619" s="20">
        <v>17716872460</v>
      </c>
    </row>
    <row r="620" spans="1:14">
      <c r="A620" s="599">
        <v>45119</v>
      </c>
      <c r="B620" s="604">
        <v>1734.73</v>
      </c>
      <c r="C620" s="602">
        <v>42362093</v>
      </c>
      <c r="D620" s="602">
        <v>4095</v>
      </c>
      <c r="E620" s="602">
        <v>4095</v>
      </c>
      <c r="F620" s="603" t="s">
        <v>615</v>
      </c>
      <c r="G620" s="603">
        <v>55.33</v>
      </c>
      <c r="H620" s="604">
        <v>-18.53</v>
      </c>
      <c r="I620" s="603">
        <v>1.59</v>
      </c>
      <c r="J620" s="603">
        <v>15.77</v>
      </c>
      <c r="K620" s="603">
        <v>1.27</v>
      </c>
      <c r="L620" s="602">
        <v>1441382</v>
      </c>
      <c r="M620" s="601">
        <v>39.74</v>
      </c>
      <c r="N620" s="20">
        <v>2350784045</v>
      </c>
    </row>
    <row r="621" spans="1:14">
      <c r="A621" s="599">
        <v>45118</v>
      </c>
      <c r="B621" s="604">
        <v>1717.78</v>
      </c>
      <c r="C621" s="602">
        <v>42362093</v>
      </c>
      <c r="D621" s="602">
        <v>4055</v>
      </c>
      <c r="E621" s="602">
        <v>4055</v>
      </c>
      <c r="F621" s="603" t="s">
        <v>615</v>
      </c>
      <c r="G621" s="603">
        <v>55.33</v>
      </c>
      <c r="H621" s="604">
        <v>-18.350000000000001</v>
      </c>
      <c r="I621" s="603">
        <v>1.57</v>
      </c>
      <c r="J621" s="603">
        <v>15.62</v>
      </c>
      <c r="K621" s="603">
        <v>1.25</v>
      </c>
      <c r="L621" s="602">
        <v>1441382</v>
      </c>
      <c r="M621" s="601">
        <v>39.35</v>
      </c>
      <c r="N621" s="20">
        <v>1655110790</v>
      </c>
    </row>
    <row r="622" spans="1:14">
      <c r="A622" s="599">
        <v>45117</v>
      </c>
      <c r="B622" s="604">
        <v>1647.89</v>
      </c>
      <c r="C622" s="602">
        <v>42362093</v>
      </c>
      <c r="D622" s="602">
        <v>3890</v>
      </c>
      <c r="E622" s="602">
        <v>3890</v>
      </c>
      <c r="F622" s="603" t="s">
        <v>615</v>
      </c>
      <c r="G622" s="603">
        <v>55.33</v>
      </c>
      <c r="H622" s="604">
        <v>-17.600000000000001</v>
      </c>
      <c r="I622" s="603">
        <v>1.51</v>
      </c>
      <c r="J622" s="603">
        <v>14.98</v>
      </c>
      <c r="K622" s="603">
        <v>1.2</v>
      </c>
      <c r="L622" s="602">
        <v>1441382</v>
      </c>
      <c r="M622" s="601">
        <v>37.75</v>
      </c>
      <c r="N622" s="20">
        <v>1403440845</v>
      </c>
    </row>
    <row r="623" spans="1:14">
      <c r="A623" s="599">
        <v>45114</v>
      </c>
      <c r="B623" s="604">
        <v>1692.37</v>
      </c>
      <c r="C623" s="602">
        <v>42362093</v>
      </c>
      <c r="D623" s="602">
        <v>3995</v>
      </c>
      <c r="E623" s="602">
        <v>3995</v>
      </c>
      <c r="F623" s="603" t="s">
        <v>615</v>
      </c>
      <c r="G623" s="603">
        <v>55.33</v>
      </c>
      <c r="H623" s="604">
        <v>-18.07</v>
      </c>
      <c r="I623" s="603">
        <v>1.55</v>
      </c>
      <c r="J623" s="603">
        <v>15.39</v>
      </c>
      <c r="K623" s="603">
        <v>1.23</v>
      </c>
      <c r="L623" s="602">
        <v>1441382</v>
      </c>
      <c r="M623" s="601">
        <v>38.770000000000003</v>
      </c>
      <c r="N623" s="20">
        <v>1325088395</v>
      </c>
    </row>
    <row r="624" spans="1:14">
      <c r="A624" s="599">
        <v>45113</v>
      </c>
      <c r="B624" s="604">
        <v>1673.3</v>
      </c>
      <c r="C624" s="602">
        <v>42362093</v>
      </c>
      <c r="D624" s="602">
        <v>3950</v>
      </c>
      <c r="E624" s="602">
        <v>3950</v>
      </c>
      <c r="F624" s="603" t="s">
        <v>615</v>
      </c>
      <c r="G624" s="603">
        <v>55.33</v>
      </c>
      <c r="H624" s="604">
        <v>-17.87</v>
      </c>
      <c r="I624" s="603">
        <v>1.53</v>
      </c>
      <c r="J624" s="603">
        <v>15.21</v>
      </c>
      <c r="K624" s="603">
        <v>1.22</v>
      </c>
      <c r="L624" s="602">
        <v>1441382</v>
      </c>
      <c r="M624" s="601">
        <v>38.33</v>
      </c>
      <c r="N624" s="20">
        <v>2656720705</v>
      </c>
    </row>
    <row r="625" spans="1:14">
      <c r="A625" s="599">
        <v>45112</v>
      </c>
      <c r="B625" s="604">
        <v>1705.07</v>
      </c>
      <c r="C625" s="602">
        <v>42362093</v>
      </c>
      <c r="D625" s="602">
        <v>4025</v>
      </c>
      <c r="E625" s="602">
        <v>4025</v>
      </c>
      <c r="F625" s="603" t="s">
        <v>615</v>
      </c>
      <c r="G625" s="603">
        <v>55.33</v>
      </c>
      <c r="H625" s="604">
        <v>-18.21</v>
      </c>
      <c r="I625" s="603">
        <v>1.56</v>
      </c>
      <c r="J625" s="603">
        <v>15.5</v>
      </c>
      <c r="K625" s="603">
        <v>1.24</v>
      </c>
      <c r="L625" s="602">
        <v>1441382</v>
      </c>
      <c r="M625" s="601">
        <v>39.06</v>
      </c>
      <c r="N625" s="20">
        <v>1993707125</v>
      </c>
    </row>
    <row r="626" spans="1:14">
      <c r="A626" s="599">
        <v>45111</v>
      </c>
      <c r="B626" s="604">
        <v>1734.73</v>
      </c>
      <c r="C626" s="602">
        <v>42362093</v>
      </c>
      <c r="D626" s="602">
        <v>4095</v>
      </c>
      <c r="E626" s="602">
        <v>4095</v>
      </c>
      <c r="F626" s="603" t="s">
        <v>615</v>
      </c>
      <c r="G626" s="603">
        <v>55.33</v>
      </c>
      <c r="H626" s="604">
        <v>-18.53</v>
      </c>
      <c r="I626" s="603">
        <v>1.59</v>
      </c>
      <c r="J626" s="603">
        <v>15.77</v>
      </c>
      <c r="K626" s="603">
        <v>1.27</v>
      </c>
      <c r="L626" s="602">
        <v>1441382</v>
      </c>
      <c r="M626" s="601">
        <v>39.74</v>
      </c>
      <c r="N626" s="20">
        <v>3692441065</v>
      </c>
    </row>
    <row r="627" spans="1:14">
      <c r="A627" s="599">
        <v>45110</v>
      </c>
      <c r="B627" s="604">
        <v>1681.78</v>
      </c>
      <c r="C627" s="602">
        <v>42362093</v>
      </c>
      <c r="D627" s="602">
        <v>3970</v>
      </c>
      <c r="E627" s="602">
        <v>3970</v>
      </c>
      <c r="F627" s="603" t="s">
        <v>615</v>
      </c>
      <c r="G627" s="603">
        <v>55.33</v>
      </c>
      <c r="H627" s="604">
        <v>-17.96</v>
      </c>
      <c r="I627" s="603">
        <v>1.54</v>
      </c>
      <c r="J627" s="603">
        <v>15.29</v>
      </c>
      <c r="K627" s="603">
        <v>1.23</v>
      </c>
      <c r="L627" s="602">
        <v>1441382</v>
      </c>
      <c r="M627" s="601">
        <v>38.520000000000003</v>
      </c>
      <c r="N627" s="20">
        <v>2499287385</v>
      </c>
    </row>
    <row r="628" spans="1:14">
      <c r="A628" s="599">
        <v>45107</v>
      </c>
      <c r="B628" s="604">
        <v>1673.3</v>
      </c>
      <c r="C628" s="602">
        <v>42362093</v>
      </c>
      <c r="D628" s="602">
        <v>3950</v>
      </c>
      <c r="E628" s="602">
        <v>3950</v>
      </c>
      <c r="F628" s="603" t="s">
        <v>615</v>
      </c>
      <c r="G628" s="603">
        <v>55.33</v>
      </c>
      <c r="H628" s="604">
        <v>-48.1</v>
      </c>
      <c r="I628" s="603">
        <v>1.45</v>
      </c>
      <c r="J628" s="603"/>
      <c r="K628" s="603"/>
      <c r="L628" s="602">
        <v>1441382</v>
      </c>
      <c r="M628" s="601">
        <v>38.33</v>
      </c>
      <c r="N628" s="20">
        <v>2878406585</v>
      </c>
    </row>
    <row r="629" spans="1:14">
      <c r="A629" s="599">
        <v>45106</v>
      </c>
      <c r="B629" s="604">
        <v>1624.59</v>
      </c>
      <c r="C629" s="602">
        <v>42362093</v>
      </c>
      <c r="D629" s="602">
        <v>3835</v>
      </c>
      <c r="E629" s="602">
        <v>3835</v>
      </c>
      <c r="F629" s="603" t="s">
        <v>615</v>
      </c>
      <c r="G629" s="603">
        <v>55.33</v>
      </c>
      <c r="H629" s="604">
        <v>-46.7</v>
      </c>
      <c r="I629" s="603">
        <v>1.4</v>
      </c>
      <c r="J629" s="603"/>
      <c r="K629" s="603"/>
      <c r="L629" s="602">
        <v>1441262</v>
      </c>
      <c r="M629" s="601">
        <v>37.21</v>
      </c>
      <c r="N629" s="20">
        <v>3138731360</v>
      </c>
    </row>
    <row r="630" spans="1:14">
      <c r="A630" s="599">
        <v>45105</v>
      </c>
      <c r="B630" s="604">
        <v>1647.89</v>
      </c>
      <c r="C630" s="602">
        <v>42362093</v>
      </c>
      <c r="D630" s="602">
        <v>3890</v>
      </c>
      <c r="E630" s="602">
        <v>3890</v>
      </c>
      <c r="F630" s="603" t="s">
        <v>615</v>
      </c>
      <c r="G630" s="603">
        <v>55.33</v>
      </c>
      <c r="H630" s="604">
        <v>-47.37</v>
      </c>
      <c r="I630" s="603">
        <v>1.42</v>
      </c>
      <c r="J630" s="603"/>
      <c r="K630" s="603"/>
      <c r="L630" s="602">
        <v>1441262</v>
      </c>
      <c r="M630" s="601">
        <v>37.75</v>
      </c>
      <c r="N630" s="20">
        <v>6047815415</v>
      </c>
    </row>
    <row r="631" spans="1:14">
      <c r="A631" s="599">
        <v>45104</v>
      </c>
      <c r="B631" s="604">
        <v>1554.69</v>
      </c>
      <c r="C631" s="602">
        <v>42362093</v>
      </c>
      <c r="D631" s="602">
        <v>3670</v>
      </c>
      <c r="E631" s="602">
        <v>3670</v>
      </c>
      <c r="F631" s="603" t="s">
        <v>615</v>
      </c>
      <c r="G631" s="603">
        <v>55.33</v>
      </c>
      <c r="H631" s="604">
        <v>-44.69</v>
      </c>
      <c r="I631" s="603">
        <v>1.34</v>
      </c>
      <c r="J631" s="603"/>
      <c r="K631" s="603"/>
      <c r="L631" s="602">
        <v>1441262</v>
      </c>
      <c r="M631" s="601">
        <v>35.61</v>
      </c>
      <c r="N631" s="20">
        <v>5536851875</v>
      </c>
    </row>
    <row r="632" spans="1:14">
      <c r="A632" s="599">
        <v>45103</v>
      </c>
      <c r="B632" s="604">
        <v>1465.73</v>
      </c>
      <c r="C632" s="602">
        <v>42362093</v>
      </c>
      <c r="D632" s="602">
        <v>3460</v>
      </c>
      <c r="E632" s="602">
        <v>3460</v>
      </c>
      <c r="F632" s="603" t="s">
        <v>615</v>
      </c>
      <c r="G632" s="603">
        <v>55.33</v>
      </c>
      <c r="H632" s="604">
        <v>-42.13</v>
      </c>
      <c r="I632" s="603">
        <v>1.27</v>
      </c>
      <c r="J632" s="603"/>
      <c r="K632" s="603"/>
      <c r="L632" s="602">
        <v>1441262</v>
      </c>
      <c r="M632" s="601">
        <v>33.57</v>
      </c>
      <c r="N632" s="20">
        <v>2947337390</v>
      </c>
    </row>
    <row r="633" spans="1:14">
      <c r="A633" s="599">
        <v>45100</v>
      </c>
      <c r="B633" s="604">
        <v>1393.71</v>
      </c>
      <c r="C633" s="602">
        <v>42362093</v>
      </c>
      <c r="D633" s="602">
        <v>3290</v>
      </c>
      <c r="E633" s="602">
        <v>3290</v>
      </c>
      <c r="F633" s="603" t="s">
        <v>615</v>
      </c>
      <c r="G633" s="603">
        <v>55.33</v>
      </c>
      <c r="H633" s="604">
        <v>-40.06</v>
      </c>
      <c r="I633" s="603">
        <v>1.2</v>
      </c>
      <c r="J633" s="603"/>
      <c r="K633" s="603"/>
      <c r="L633" s="602">
        <v>1441262</v>
      </c>
      <c r="M633" s="601">
        <v>31.92</v>
      </c>
      <c r="N633" s="20">
        <v>281052580</v>
      </c>
    </row>
    <row r="634" spans="1:14">
      <c r="A634" s="599">
        <v>45099</v>
      </c>
      <c r="B634" s="604">
        <v>1404.3</v>
      </c>
      <c r="C634" s="602">
        <v>42362093</v>
      </c>
      <c r="D634" s="602">
        <v>3315</v>
      </c>
      <c r="E634" s="602">
        <v>3315</v>
      </c>
      <c r="F634" s="603" t="s">
        <v>615</v>
      </c>
      <c r="G634" s="603">
        <v>55.33</v>
      </c>
      <c r="H634" s="604">
        <v>-40.369999999999997</v>
      </c>
      <c r="I634" s="603">
        <v>1.21</v>
      </c>
      <c r="J634" s="603"/>
      <c r="K634" s="603"/>
      <c r="L634" s="602">
        <v>1441262</v>
      </c>
      <c r="M634" s="601">
        <v>32.17</v>
      </c>
      <c r="N634" s="20">
        <v>289733035</v>
      </c>
    </row>
    <row r="635" spans="1:14">
      <c r="A635" s="599">
        <v>45098</v>
      </c>
      <c r="B635" s="604">
        <v>1385.24</v>
      </c>
      <c r="C635" s="602">
        <v>42362093</v>
      </c>
      <c r="D635" s="602">
        <v>3270</v>
      </c>
      <c r="E635" s="602">
        <v>3270</v>
      </c>
      <c r="F635" s="603" t="s">
        <v>615</v>
      </c>
      <c r="G635" s="603">
        <v>55.33</v>
      </c>
      <c r="H635" s="604">
        <v>-39.82</v>
      </c>
      <c r="I635" s="603">
        <v>1.2</v>
      </c>
      <c r="J635" s="603"/>
      <c r="K635" s="603"/>
      <c r="L635" s="602">
        <v>1441262</v>
      </c>
      <c r="M635" s="601">
        <v>31.73</v>
      </c>
      <c r="N635" s="20">
        <v>592838795</v>
      </c>
    </row>
    <row r="636" spans="1:14">
      <c r="A636" s="599">
        <v>45097</v>
      </c>
      <c r="B636" s="604">
        <v>1412.78</v>
      </c>
      <c r="C636" s="602">
        <v>42362093</v>
      </c>
      <c r="D636" s="602">
        <v>3335</v>
      </c>
      <c r="E636" s="602">
        <v>3335</v>
      </c>
      <c r="F636" s="603" t="s">
        <v>615</v>
      </c>
      <c r="G636" s="603">
        <v>55.33</v>
      </c>
      <c r="H636" s="604">
        <v>-40.61</v>
      </c>
      <c r="I636" s="603">
        <v>1.22</v>
      </c>
      <c r="J636" s="603"/>
      <c r="K636" s="603"/>
      <c r="L636" s="602">
        <v>1441262</v>
      </c>
      <c r="M636" s="601">
        <v>32.36</v>
      </c>
      <c r="N636" s="20">
        <v>563535805</v>
      </c>
    </row>
    <row r="637" spans="1:14">
      <c r="A637" s="599">
        <v>45096</v>
      </c>
      <c r="B637" s="604">
        <v>1429.72</v>
      </c>
      <c r="C637" s="602">
        <v>42362093</v>
      </c>
      <c r="D637" s="602">
        <v>3375</v>
      </c>
      <c r="E637" s="602">
        <v>3375</v>
      </c>
      <c r="F637" s="603" t="s">
        <v>615</v>
      </c>
      <c r="G637" s="603">
        <v>55.33</v>
      </c>
      <c r="H637" s="604">
        <v>-41.1</v>
      </c>
      <c r="I637" s="603">
        <v>1.23</v>
      </c>
      <c r="J637" s="603"/>
      <c r="K637" s="603"/>
      <c r="L637" s="602">
        <v>1441262</v>
      </c>
      <c r="M637" s="601">
        <v>32.75</v>
      </c>
      <c r="N637" s="20">
        <v>946026785</v>
      </c>
    </row>
    <row r="638" spans="1:14">
      <c r="A638" s="599">
        <v>45093</v>
      </c>
      <c r="B638" s="604">
        <v>1442.43</v>
      </c>
      <c r="C638" s="602">
        <v>42362093</v>
      </c>
      <c r="D638" s="602">
        <v>3405</v>
      </c>
      <c r="E638" s="602">
        <v>3405</v>
      </c>
      <c r="F638" s="603" t="s">
        <v>615</v>
      </c>
      <c r="G638" s="603">
        <v>55.33</v>
      </c>
      <c r="H638" s="603">
        <v>-41.46</v>
      </c>
      <c r="I638" s="603">
        <v>1.25</v>
      </c>
      <c r="J638" s="603"/>
      <c r="K638" s="603"/>
      <c r="L638" s="602">
        <v>1441262</v>
      </c>
      <c r="M638" s="601">
        <v>33.04</v>
      </c>
      <c r="N638" s="20">
        <v>1576502665</v>
      </c>
    </row>
    <row r="639" spans="1:14">
      <c r="A639" s="599">
        <v>45092</v>
      </c>
      <c r="B639" s="604">
        <v>1444.55</v>
      </c>
      <c r="C639" s="602">
        <v>42362093</v>
      </c>
      <c r="D639" s="602">
        <v>3410</v>
      </c>
      <c r="E639" s="602">
        <v>3410</v>
      </c>
      <c r="F639" s="603" t="s">
        <v>615</v>
      </c>
      <c r="G639" s="603">
        <v>55.33</v>
      </c>
      <c r="H639" s="603">
        <v>-41.52</v>
      </c>
      <c r="I639" s="603">
        <v>1.25</v>
      </c>
      <c r="J639" s="603"/>
      <c r="K639" s="603"/>
      <c r="L639" s="602">
        <v>1441262</v>
      </c>
      <c r="M639" s="601">
        <v>33.090000000000003</v>
      </c>
      <c r="N639" s="20">
        <v>1837312980</v>
      </c>
    </row>
    <row r="640" spans="1:14">
      <c r="A640" s="599">
        <v>45091</v>
      </c>
      <c r="B640" s="604">
        <v>1359.82</v>
      </c>
      <c r="C640" s="602">
        <v>42362093</v>
      </c>
      <c r="D640" s="602">
        <v>3210</v>
      </c>
      <c r="E640" s="602">
        <v>3210</v>
      </c>
      <c r="F640" s="603" t="s">
        <v>615</v>
      </c>
      <c r="G640" s="603">
        <v>55.33</v>
      </c>
      <c r="H640" s="603">
        <v>-39.090000000000003</v>
      </c>
      <c r="I640" s="603">
        <v>1.17</v>
      </c>
      <c r="J640" s="603"/>
      <c r="K640" s="603"/>
      <c r="L640" s="602">
        <v>1441262</v>
      </c>
      <c r="M640" s="601">
        <v>31.15</v>
      </c>
      <c r="N640" s="20">
        <v>725563905</v>
      </c>
    </row>
    <row r="641" spans="1:14">
      <c r="A641" s="599">
        <v>45090</v>
      </c>
      <c r="B641" s="604">
        <v>1408.54</v>
      </c>
      <c r="C641" s="602">
        <v>42362093</v>
      </c>
      <c r="D641" s="602">
        <v>3325</v>
      </c>
      <c r="E641" s="602">
        <v>3325</v>
      </c>
      <c r="F641" s="603" t="s">
        <v>615</v>
      </c>
      <c r="G641" s="603">
        <v>55.33</v>
      </c>
      <c r="H641" s="603">
        <v>-40.49</v>
      </c>
      <c r="I641" s="603">
        <v>1.22</v>
      </c>
      <c r="J641" s="603"/>
      <c r="K641" s="603"/>
      <c r="L641" s="602">
        <v>1441262</v>
      </c>
      <c r="M641" s="601">
        <v>32.26</v>
      </c>
      <c r="N641" s="20">
        <v>1248321505</v>
      </c>
    </row>
    <row r="642" spans="1:14">
      <c r="A642" s="599">
        <v>45089</v>
      </c>
      <c r="B642" s="604">
        <v>1359.82</v>
      </c>
      <c r="C642" s="602">
        <v>42362093</v>
      </c>
      <c r="D642" s="602">
        <v>3210</v>
      </c>
      <c r="E642" s="602">
        <v>3210</v>
      </c>
      <c r="F642" s="603" t="s">
        <v>615</v>
      </c>
      <c r="G642" s="603">
        <v>55.33</v>
      </c>
      <c r="H642" s="603">
        <v>-39.090000000000003</v>
      </c>
      <c r="I642" s="603">
        <v>1.17</v>
      </c>
      <c r="J642" s="603"/>
      <c r="K642" s="603"/>
      <c r="L642" s="602">
        <v>1441262</v>
      </c>
      <c r="M642" s="601">
        <v>31.15</v>
      </c>
      <c r="N642" s="20">
        <v>402494335</v>
      </c>
    </row>
    <row r="643" spans="1:14">
      <c r="A643" s="599">
        <v>45086</v>
      </c>
      <c r="B643" s="604">
        <v>1381</v>
      </c>
      <c r="C643" s="602">
        <v>42362093</v>
      </c>
      <c r="D643" s="602">
        <v>3260</v>
      </c>
      <c r="E643" s="602">
        <v>3260</v>
      </c>
      <c r="F643" s="603" t="s">
        <v>615</v>
      </c>
      <c r="G643" s="603">
        <v>55.33</v>
      </c>
      <c r="H643" s="603">
        <v>-39.700000000000003</v>
      </c>
      <c r="I643" s="603">
        <v>1.19</v>
      </c>
      <c r="J643" s="603"/>
      <c r="K643" s="603"/>
      <c r="L643" s="602">
        <v>1441262</v>
      </c>
      <c r="M643" s="601">
        <v>31.63</v>
      </c>
      <c r="N643" s="20">
        <v>653808475</v>
      </c>
    </row>
    <row r="644" spans="1:14">
      <c r="A644" s="599">
        <v>45085</v>
      </c>
      <c r="B644" s="604">
        <v>1381</v>
      </c>
      <c r="C644" s="602">
        <v>42362093</v>
      </c>
      <c r="D644" s="602">
        <v>3260</v>
      </c>
      <c r="E644" s="602">
        <v>3260</v>
      </c>
      <c r="F644" s="603" t="s">
        <v>615</v>
      </c>
      <c r="G644" s="603">
        <v>55.33</v>
      </c>
      <c r="H644" s="603">
        <v>-39.700000000000003</v>
      </c>
      <c r="I644" s="603">
        <v>1.19</v>
      </c>
      <c r="J644" s="603"/>
      <c r="K644" s="603"/>
      <c r="L644" s="602">
        <v>1441262</v>
      </c>
      <c r="M644" s="601">
        <v>31.63</v>
      </c>
      <c r="N644" s="20">
        <v>723047510</v>
      </c>
    </row>
    <row r="645" spans="1:14">
      <c r="A645" s="599">
        <v>45084</v>
      </c>
      <c r="B645" s="604">
        <v>1389.48</v>
      </c>
      <c r="C645" s="602">
        <v>42362093</v>
      </c>
      <c r="D645" s="602">
        <v>3280</v>
      </c>
      <c r="E645" s="602">
        <v>3280</v>
      </c>
      <c r="F645" s="603" t="s">
        <v>615</v>
      </c>
      <c r="G645" s="603">
        <v>55.33</v>
      </c>
      <c r="H645" s="603">
        <v>-39.94</v>
      </c>
      <c r="I645" s="603">
        <v>1.2</v>
      </c>
      <c r="J645" s="603"/>
      <c r="K645" s="603"/>
      <c r="L645" s="602">
        <v>1441262</v>
      </c>
      <c r="M645" s="601">
        <v>31.83</v>
      </c>
      <c r="N645" s="20">
        <v>1198709045</v>
      </c>
    </row>
    <row r="646" spans="1:14">
      <c r="A646" s="599">
        <v>45083</v>
      </c>
      <c r="B646" s="604">
        <v>1442.43</v>
      </c>
      <c r="C646" s="602">
        <v>42362093</v>
      </c>
      <c r="D646" s="602">
        <v>3405</v>
      </c>
      <c r="E646" s="602">
        <v>3405</v>
      </c>
      <c r="F646" s="603" t="s">
        <v>615</v>
      </c>
      <c r="G646" s="603">
        <v>55.33</v>
      </c>
      <c r="H646" s="603">
        <v>-41.46</v>
      </c>
      <c r="I646" s="603">
        <v>1.25</v>
      </c>
      <c r="J646" s="603"/>
      <c r="K646" s="603"/>
      <c r="L646" s="602">
        <v>1441262</v>
      </c>
      <c r="M646" s="601">
        <v>33.04</v>
      </c>
      <c r="N646" s="20">
        <v>1905713050</v>
      </c>
    </row>
    <row r="647" spans="1:14">
      <c r="A647" s="599">
        <v>45082</v>
      </c>
      <c r="B647" s="604">
        <v>1442.43</v>
      </c>
      <c r="C647" s="602">
        <v>42362093</v>
      </c>
      <c r="D647" s="602">
        <v>3405</v>
      </c>
      <c r="E647" s="602">
        <v>3405</v>
      </c>
      <c r="F647" s="603" t="s">
        <v>615</v>
      </c>
      <c r="G647" s="603">
        <v>55.33</v>
      </c>
      <c r="H647" s="603">
        <v>-41.46</v>
      </c>
      <c r="I647" s="603">
        <v>1.25</v>
      </c>
      <c r="J647" s="603"/>
      <c r="K647" s="603"/>
      <c r="L647" s="602">
        <v>1441262</v>
      </c>
      <c r="M647" s="601">
        <v>33.04</v>
      </c>
      <c r="N647" s="20">
        <v>1905713050</v>
      </c>
    </row>
    <row r="648" spans="1:14">
      <c r="A648" s="599">
        <v>45079</v>
      </c>
      <c r="B648" s="604">
        <v>1455.14</v>
      </c>
      <c r="C648" s="602">
        <v>42362093</v>
      </c>
      <c r="D648" s="602">
        <v>3435</v>
      </c>
      <c r="E648" s="602">
        <v>3435</v>
      </c>
      <c r="F648" s="603" t="s">
        <v>615</v>
      </c>
      <c r="G648" s="603">
        <v>55.33</v>
      </c>
      <c r="H648" s="603">
        <v>-41.83</v>
      </c>
      <c r="I648" s="603">
        <v>1.26</v>
      </c>
      <c r="J648" s="603"/>
      <c r="K648" s="603"/>
      <c r="L648" s="602">
        <v>1441262</v>
      </c>
      <c r="M648" s="601">
        <v>33.33</v>
      </c>
      <c r="N648" s="20">
        <v>3561175540</v>
      </c>
    </row>
    <row r="649" spans="1:14">
      <c r="A649" s="599">
        <v>45078</v>
      </c>
      <c r="B649" s="604">
        <v>1457.26</v>
      </c>
      <c r="C649" s="602">
        <v>42362093</v>
      </c>
      <c r="D649" s="602">
        <v>3440</v>
      </c>
      <c r="E649" s="602">
        <v>3440</v>
      </c>
      <c r="F649" s="603" t="s">
        <v>615</v>
      </c>
      <c r="G649" s="603">
        <v>55.33</v>
      </c>
      <c r="H649" s="603">
        <v>-41.89</v>
      </c>
      <c r="I649" s="603">
        <v>1.26</v>
      </c>
      <c r="J649" s="603"/>
      <c r="K649" s="603"/>
      <c r="L649" s="602">
        <v>1441262</v>
      </c>
      <c r="M649" s="601">
        <v>33.380000000000003</v>
      </c>
      <c r="N649" s="20">
        <v>8901494230</v>
      </c>
    </row>
    <row r="650" spans="1:14">
      <c r="A650" s="599">
        <v>45077</v>
      </c>
      <c r="B650" s="604">
        <v>1313.22</v>
      </c>
      <c r="C650" s="602">
        <v>42362093</v>
      </c>
      <c r="D650" s="602">
        <v>3100</v>
      </c>
      <c r="E650" s="602">
        <v>3100</v>
      </c>
      <c r="F650" s="603" t="s">
        <v>615</v>
      </c>
      <c r="G650" s="603">
        <v>55.33</v>
      </c>
      <c r="H650" s="603">
        <v>-37.75</v>
      </c>
      <c r="I650" s="603">
        <v>1.1299999999999999</v>
      </c>
      <c r="J650" s="603"/>
      <c r="K650" s="603"/>
      <c r="L650" s="602">
        <v>1441262</v>
      </c>
      <c r="M650" s="601">
        <v>30.08</v>
      </c>
      <c r="N650" s="20">
        <v>904172385</v>
      </c>
    </row>
    <row r="651" spans="1:14">
      <c r="A651" s="599">
        <v>45076</v>
      </c>
      <c r="B651" s="604">
        <v>1364.06</v>
      </c>
      <c r="C651" s="602">
        <v>42362093</v>
      </c>
      <c r="D651" s="602">
        <v>3220</v>
      </c>
      <c r="E651" s="602">
        <v>3220</v>
      </c>
      <c r="F651" s="603" t="s">
        <v>615</v>
      </c>
      <c r="G651" s="603">
        <v>55.33</v>
      </c>
      <c r="H651" s="603">
        <v>-39.21</v>
      </c>
      <c r="I651" s="603">
        <v>1.18</v>
      </c>
      <c r="J651" s="603"/>
      <c r="K651" s="603"/>
      <c r="L651" s="602">
        <v>1441262</v>
      </c>
      <c r="M651" s="601">
        <v>31.25</v>
      </c>
      <c r="N651" s="20">
        <v>4185695390</v>
      </c>
    </row>
    <row r="652" spans="1:14">
      <c r="A652" s="599">
        <v>45075</v>
      </c>
      <c r="B652" s="604">
        <v>1296.28</v>
      </c>
      <c r="C652" s="602">
        <v>42362093</v>
      </c>
      <c r="D652" s="602">
        <v>3060</v>
      </c>
      <c r="E652" s="602">
        <v>3060</v>
      </c>
      <c r="F652" s="603" t="s">
        <v>615</v>
      </c>
      <c r="G652" s="603">
        <v>55.33</v>
      </c>
      <c r="H652" s="603">
        <v>-37.26</v>
      </c>
      <c r="I652" s="603">
        <v>1.1200000000000001</v>
      </c>
      <c r="J652" s="603"/>
      <c r="K652" s="603"/>
      <c r="L652" s="602">
        <v>1441262</v>
      </c>
      <c r="M652" s="601">
        <v>29.69</v>
      </c>
      <c r="N652" s="20">
        <v>7342019815</v>
      </c>
    </row>
    <row r="653" spans="1:14">
      <c r="A653" s="599">
        <v>45072</v>
      </c>
      <c r="B653" s="604">
        <v>1296.28</v>
      </c>
      <c r="C653" s="602">
        <v>42362093</v>
      </c>
      <c r="D653" s="602">
        <v>3060</v>
      </c>
      <c r="E653" s="602">
        <v>3060</v>
      </c>
      <c r="F653" s="603" t="s">
        <v>615</v>
      </c>
      <c r="G653" s="603">
        <v>55.33</v>
      </c>
      <c r="H653" s="603">
        <v>-37.26</v>
      </c>
      <c r="I653" s="603">
        <v>1.1200000000000001</v>
      </c>
      <c r="J653" s="603"/>
      <c r="K653" s="603"/>
      <c r="L653" s="602">
        <v>1441262</v>
      </c>
      <c r="M653" s="601">
        <v>29.69</v>
      </c>
      <c r="N653" s="20">
        <v>7342019815</v>
      </c>
    </row>
    <row r="654" spans="1:14">
      <c r="A654" s="599">
        <v>45071</v>
      </c>
      <c r="B654" s="604">
        <v>1222.1500000000001</v>
      </c>
      <c r="C654" s="602">
        <v>42362093</v>
      </c>
      <c r="D654" s="602">
        <v>2885</v>
      </c>
      <c r="E654" s="602">
        <v>2885</v>
      </c>
      <c r="F654" s="603" t="s">
        <v>615</v>
      </c>
      <c r="G654" s="603">
        <v>55.33</v>
      </c>
      <c r="H654" s="603">
        <v>-35.130000000000003</v>
      </c>
      <c r="I654" s="603">
        <v>1.06</v>
      </c>
      <c r="J654" s="603"/>
      <c r="K654" s="603"/>
      <c r="L654" s="602">
        <v>1441262</v>
      </c>
      <c r="M654" s="601">
        <v>27.99</v>
      </c>
      <c r="N654" s="20">
        <v>145479855</v>
      </c>
    </row>
    <row r="655" spans="1:14">
      <c r="A655" s="599">
        <v>45070</v>
      </c>
      <c r="B655" s="604">
        <v>1211.56</v>
      </c>
      <c r="C655" s="602">
        <v>42362093</v>
      </c>
      <c r="D655" s="602">
        <v>2860</v>
      </c>
      <c r="E655" s="602">
        <v>2860</v>
      </c>
      <c r="F655" s="603" t="s">
        <v>615</v>
      </c>
      <c r="G655" s="603">
        <v>55.33</v>
      </c>
      <c r="H655" s="603">
        <v>-34.83</v>
      </c>
      <c r="I655" s="603">
        <v>1.05</v>
      </c>
      <c r="J655" s="603"/>
      <c r="K655" s="603"/>
      <c r="L655" s="602">
        <v>1441262</v>
      </c>
      <c r="M655" s="601">
        <v>27.75</v>
      </c>
      <c r="N655" s="20">
        <v>217443080</v>
      </c>
    </row>
    <row r="656" spans="1:14">
      <c r="A656" s="599">
        <v>45069</v>
      </c>
      <c r="B656" s="604">
        <v>1228.5</v>
      </c>
      <c r="C656" s="602">
        <v>42362093</v>
      </c>
      <c r="D656" s="602">
        <v>2900</v>
      </c>
      <c r="E656" s="602">
        <v>2900</v>
      </c>
      <c r="F656" s="603" t="s">
        <v>615</v>
      </c>
      <c r="G656" s="603">
        <v>55.33</v>
      </c>
      <c r="H656" s="603">
        <v>-35.31</v>
      </c>
      <c r="I656" s="603">
        <v>1.06</v>
      </c>
      <c r="J656" s="603"/>
      <c r="K656" s="603"/>
      <c r="L656" s="602">
        <v>1441262</v>
      </c>
      <c r="M656" s="601">
        <v>28.14</v>
      </c>
      <c r="N656" s="20">
        <v>141248025</v>
      </c>
    </row>
    <row r="657" spans="1:14">
      <c r="A657" s="599">
        <v>45068</v>
      </c>
      <c r="B657" s="604">
        <v>1247.56</v>
      </c>
      <c r="C657" s="602">
        <v>42362093</v>
      </c>
      <c r="D657" s="602">
        <v>2945</v>
      </c>
      <c r="E657" s="602">
        <v>2945</v>
      </c>
      <c r="F657" s="603" t="s">
        <v>615</v>
      </c>
      <c r="G657" s="603">
        <v>55.33</v>
      </c>
      <c r="H657" s="603">
        <v>-35.86</v>
      </c>
      <c r="I657" s="603">
        <v>1.08</v>
      </c>
      <c r="J657" s="603"/>
      <c r="K657" s="603"/>
      <c r="L657" s="602">
        <v>1441262</v>
      </c>
      <c r="M657" s="601">
        <v>28.58</v>
      </c>
      <c r="N657" s="20">
        <v>201965690</v>
      </c>
    </row>
    <row r="658" spans="1:14">
      <c r="A658" s="599">
        <v>45065</v>
      </c>
      <c r="B658" s="604">
        <v>1264.51</v>
      </c>
      <c r="C658" s="602">
        <v>42362093</v>
      </c>
      <c r="D658" s="602">
        <v>2985</v>
      </c>
      <c r="E658" s="602">
        <v>2985</v>
      </c>
      <c r="F658" s="603" t="s">
        <v>615</v>
      </c>
      <c r="G658" s="603">
        <v>55.33</v>
      </c>
      <c r="H658" s="603">
        <v>-36.35</v>
      </c>
      <c r="I658" s="603">
        <v>1.0900000000000001</v>
      </c>
      <c r="J658" s="603"/>
      <c r="K658" s="603"/>
      <c r="L658" s="602">
        <v>1441262</v>
      </c>
      <c r="M658" s="601">
        <v>28.97</v>
      </c>
      <c r="N658" s="20">
        <v>697608195</v>
      </c>
    </row>
    <row r="659" spans="1:14">
      <c r="A659" s="599">
        <v>45064</v>
      </c>
      <c r="B659" s="604">
        <v>1217.9100000000001</v>
      </c>
      <c r="C659" s="602">
        <v>42362093</v>
      </c>
      <c r="D659" s="602">
        <v>2875</v>
      </c>
      <c r="E659" s="602">
        <v>2875</v>
      </c>
      <c r="F659" s="603" t="s">
        <v>615</v>
      </c>
      <c r="G659" s="603">
        <v>55.33</v>
      </c>
      <c r="H659" s="603">
        <v>-35.01</v>
      </c>
      <c r="I659" s="603">
        <v>1.05</v>
      </c>
      <c r="J659" s="603"/>
      <c r="K659" s="603"/>
      <c r="L659" s="602">
        <v>1441262</v>
      </c>
      <c r="M659" s="601">
        <v>27.9</v>
      </c>
      <c r="N659" s="20">
        <v>236722365</v>
      </c>
    </row>
    <row r="660" spans="1:14">
      <c r="A660" s="599">
        <v>45063</v>
      </c>
      <c r="B660" s="604">
        <v>1173.43</v>
      </c>
      <c r="C660" s="602">
        <v>42362093</v>
      </c>
      <c r="D660" s="602">
        <v>2770</v>
      </c>
      <c r="E660" s="602">
        <v>2770</v>
      </c>
      <c r="F660" s="603" t="s">
        <v>615</v>
      </c>
      <c r="G660" s="603">
        <v>55.33</v>
      </c>
      <c r="H660" s="603">
        <v>-33.729999999999997</v>
      </c>
      <c r="I660" s="603">
        <v>1.01</v>
      </c>
      <c r="J660" s="603"/>
      <c r="K660" s="603"/>
      <c r="L660" s="602">
        <v>1441262</v>
      </c>
      <c r="M660" s="601">
        <v>26.88</v>
      </c>
      <c r="N660" s="20">
        <v>65745125</v>
      </c>
    </row>
    <row r="661" spans="1:14">
      <c r="A661" s="599">
        <v>45062</v>
      </c>
      <c r="B661" s="604">
        <v>1150.1300000000001</v>
      </c>
      <c r="C661" s="602">
        <v>42362093</v>
      </c>
      <c r="D661" s="602">
        <v>2715</v>
      </c>
      <c r="E661" s="602">
        <v>2715</v>
      </c>
      <c r="F661" s="603" t="s">
        <v>615</v>
      </c>
      <c r="G661" s="603">
        <v>55.33</v>
      </c>
      <c r="H661" s="603">
        <v>-33.06</v>
      </c>
      <c r="I661" s="603">
        <v>0.99</v>
      </c>
      <c r="J661" s="603"/>
      <c r="K661" s="603"/>
      <c r="L661" s="602">
        <v>1441262</v>
      </c>
      <c r="M661" s="601">
        <v>26.35</v>
      </c>
      <c r="N661" s="20">
        <v>113951030</v>
      </c>
    </row>
    <row r="662" spans="1:14">
      <c r="A662" s="599">
        <v>45061</v>
      </c>
      <c r="B662" s="604">
        <v>1139.54</v>
      </c>
      <c r="C662" s="602">
        <v>42362093</v>
      </c>
      <c r="D662" s="602">
        <v>2690</v>
      </c>
      <c r="E662" s="602">
        <v>2690</v>
      </c>
      <c r="F662" s="603" t="s">
        <v>615</v>
      </c>
      <c r="G662" s="603">
        <v>55.33</v>
      </c>
      <c r="H662" s="603">
        <v>-32.76</v>
      </c>
      <c r="I662" s="603">
        <v>0.98</v>
      </c>
      <c r="J662" s="603"/>
      <c r="K662" s="603"/>
      <c r="L662" s="602">
        <v>1441262</v>
      </c>
      <c r="M662" s="601">
        <v>26.1</v>
      </c>
      <c r="N662" s="20">
        <v>140842725</v>
      </c>
    </row>
    <row r="663" spans="1:14">
      <c r="A663" s="599">
        <v>45058</v>
      </c>
      <c r="B663" s="604">
        <v>1177.67</v>
      </c>
      <c r="C663" s="602">
        <v>42362093</v>
      </c>
      <c r="D663" s="602">
        <v>2780</v>
      </c>
      <c r="E663" s="602">
        <v>2780</v>
      </c>
      <c r="F663" s="603" t="s">
        <v>615</v>
      </c>
      <c r="G663" s="603">
        <v>55.33</v>
      </c>
      <c r="H663" s="603">
        <v>-33.85</v>
      </c>
      <c r="I663" s="603">
        <v>1.02</v>
      </c>
      <c r="J663" s="603"/>
      <c r="K663" s="603"/>
      <c r="L663" s="602">
        <v>1441262</v>
      </c>
      <c r="M663" s="601">
        <v>26.98</v>
      </c>
      <c r="N663" s="20">
        <v>109274620</v>
      </c>
    </row>
    <row r="664" spans="1:14">
      <c r="A664" s="599">
        <v>45057</v>
      </c>
      <c r="B664" s="604">
        <v>1156.49</v>
      </c>
      <c r="C664" s="602">
        <v>42362093</v>
      </c>
      <c r="D664" s="602">
        <v>2730</v>
      </c>
      <c r="E664" s="602">
        <v>2730</v>
      </c>
      <c r="F664" s="603" t="s">
        <v>615</v>
      </c>
      <c r="G664" s="603">
        <v>55.33</v>
      </c>
      <c r="H664" s="603">
        <v>-33.24</v>
      </c>
      <c r="I664" s="603">
        <v>1</v>
      </c>
      <c r="J664" s="603"/>
      <c r="K664" s="603"/>
      <c r="L664" s="602">
        <v>1441262</v>
      </c>
      <c r="M664" s="601">
        <v>26.49</v>
      </c>
      <c r="N664" s="20">
        <v>124970560</v>
      </c>
    </row>
    <row r="665" spans="1:14">
      <c r="A665" s="599">
        <v>45056</v>
      </c>
      <c r="B665" s="604">
        <v>1158.5999999999999</v>
      </c>
      <c r="C665" s="602">
        <v>42362093</v>
      </c>
      <c r="D665" s="602">
        <v>2735</v>
      </c>
      <c r="E665" s="602">
        <v>2735</v>
      </c>
      <c r="F665" s="603" t="s">
        <v>615</v>
      </c>
      <c r="G665" s="603">
        <v>55.33</v>
      </c>
      <c r="H665" s="603">
        <v>-33.299999999999997</v>
      </c>
      <c r="I665" s="603">
        <v>1</v>
      </c>
      <c r="J665" s="603"/>
      <c r="K665" s="603"/>
      <c r="L665" s="602">
        <v>1441262</v>
      </c>
      <c r="M665" s="601">
        <v>26.54</v>
      </c>
      <c r="N665" s="20">
        <v>129060035</v>
      </c>
    </row>
    <row r="666" spans="1:14">
      <c r="A666" s="599">
        <v>45055</v>
      </c>
      <c r="B666" s="604">
        <v>1171.31</v>
      </c>
      <c r="C666" s="602">
        <v>42362093</v>
      </c>
      <c r="D666" s="602">
        <v>2765</v>
      </c>
      <c r="E666" s="602">
        <v>2765</v>
      </c>
      <c r="F666" s="603" t="s">
        <v>615</v>
      </c>
      <c r="G666" s="603">
        <v>55.33</v>
      </c>
      <c r="H666" s="603">
        <v>-33.67</v>
      </c>
      <c r="I666" s="603">
        <v>1.01</v>
      </c>
      <c r="J666" s="603"/>
      <c r="K666" s="603"/>
      <c r="L666" s="602">
        <v>1441262</v>
      </c>
      <c r="M666" s="601">
        <v>26.83</v>
      </c>
      <c r="N666" s="20">
        <v>105816780</v>
      </c>
    </row>
    <row r="667" spans="1:14">
      <c r="A667" s="599">
        <v>45054</v>
      </c>
      <c r="B667" s="604">
        <v>1177.67</v>
      </c>
      <c r="C667" s="602">
        <v>42362093</v>
      </c>
      <c r="D667" s="602">
        <v>2780</v>
      </c>
      <c r="E667" s="602">
        <v>2780</v>
      </c>
      <c r="F667" s="603" t="s">
        <v>615</v>
      </c>
      <c r="G667" s="603">
        <v>55.33</v>
      </c>
      <c r="H667" s="603">
        <v>-33.85</v>
      </c>
      <c r="I667" s="603">
        <v>1.02</v>
      </c>
      <c r="J667" s="603"/>
      <c r="K667" s="603"/>
      <c r="L667" s="602">
        <v>1441262</v>
      </c>
      <c r="M667" s="601">
        <v>26.98</v>
      </c>
      <c r="N667" s="20">
        <v>160461590</v>
      </c>
    </row>
    <row r="668" spans="1:14">
      <c r="A668" s="599">
        <v>45051</v>
      </c>
      <c r="B668" s="604">
        <v>1194.6099999999999</v>
      </c>
      <c r="C668" s="602">
        <v>42362093</v>
      </c>
      <c r="D668" s="602">
        <v>2820</v>
      </c>
      <c r="E668" s="602">
        <v>2820</v>
      </c>
      <c r="F668" s="603" t="s">
        <v>615</v>
      </c>
      <c r="G668" s="603">
        <v>55.33</v>
      </c>
      <c r="H668" s="603">
        <v>-34.340000000000003</v>
      </c>
      <c r="I668" s="603">
        <v>1.03</v>
      </c>
      <c r="J668" s="603"/>
      <c r="K668" s="603"/>
      <c r="L668" s="602">
        <v>1441262</v>
      </c>
      <c r="M668" s="601">
        <v>27.36</v>
      </c>
      <c r="N668" s="20">
        <v>127662385</v>
      </c>
    </row>
    <row r="669" spans="1:14">
      <c r="A669" s="599">
        <v>45050</v>
      </c>
      <c r="B669" s="604">
        <v>1194.6099999999999</v>
      </c>
      <c r="C669" s="602">
        <v>42362093</v>
      </c>
      <c r="D669" s="602">
        <v>2820</v>
      </c>
      <c r="E669" s="602">
        <v>2820</v>
      </c>
      <c r="F669" s="603" t="s">
        <v>615</v>
      </c>
      <c r="G669" s="603">
        <v>55.33</v>
      </c>
      <c r="H669" s="603">
        <v>-34.340000000000003</v>
      </c>
      <c r="I669" s="603">
        <v>1.03</v>
      </c>
      <c r="J669" s="603"/>
      <c r="K669" s="603"/>
      <c r="L669" s="602">
        <v>1441262</v>
      </c>
      <c r="M669" s="601">
        <v>27.36</v>
      </c>
      <c r="N669" s="20">
        <v>127662385</v>
      </c>
    </row>
    <row r="670" spans="1:14">
      <c r="A670" s="599">
        <v>45049</v>
      </c>
      <c r="B670" s="604">
        <v>1207.32</v>
      </c>
      <c r="C670" s="602">
        <v>42362093</v>
      </c>
      <c r="D670" s="602">
        <v>2850</v>
      </c>
      <c r="E670" s="602">
        <v>2850</v>
      </c>
      <c r="F670" s="603" t="s">
        <v>615</v>
      </c>
      <c r="G670" s="603">
        <v>55.33</v>
      </c>
      <c r="H670" s="603">
        <v>-34.700000000000003</v>
      </c>
      <c r="I670" s="603">
        <v>1.04</v>
      </c>
      <c r="J670" s="603"/>
      <c r="K670" s="603"/>
      <c r="L670" s="602">
        <v>1441262</v>
      </c>
      <c r="M670" s="601">
        <v>27.66</v>
      </c>
      <c r="N670" s="20">
        <v>207754245</v>
      </c>
    </row>
    <row r="671" spans="1:14">
      <c r="A671" s="599">
        <v>45048</v>
      </c>
      <c r="B671" s="604">
        <v>1171.31</v>
      </c>
      <c r="C671" s="602">
        <v>42362093</v>
      </c>
      <c r="D671" s="602">
        <v>2765</v>
      </c>
      <c r="E671" s="602">
        <v>2765</v>
      </c>
      <c r="F671" s="603" t="s">
        <v>615</v>
      </c>
      <c r="G671" s="603">
        <v>55.33</v>
      </c>
      <c r="H671" s="603">
        <v>-33.67</v>
      </c>
      <c r="I671" s="603">
        <v>1.01</v>
      </c>
      <c r="J671" s="603"/>
      <c r="K671" s="603"/>
      <c r="L671" s="602">
        <v>1441262</v>
      </c>
      <c r="M671" s="601">
        <v>26.83</v>
      </c>
      <c r="N671" s="20">
        <v>231556265</v>
      </c>
    </row>
    <row r="672" spans="1:14">
      <c r="A672" s="599">
        <v>45047</v>
      </c>
      <c r="B672" s="604">
        <v>1154.3699999999999</v>
      </c>
      <c r="C672" s="602">
        <v>42362093</v>
      </c>
      <c r="D672" s="602">
        <v>2725</v>
      </c>
      <c r="E672" s="602">
        <v>2725</v>
      </c>
      <c r="F672" s="603" t="s">
        <v>615</v>
      </c>
      <c r="G672" s="603">
        <v>55.33</v>
      </c>
      <c r="H672" s="603">
        <v>-33.18</v>
      </c>
      <c r="I672" s="603">
        <v>1</v>
      </c>
      <c r="J672" s="603"/>
      <c r="K672" s="603"/>
      <c r="L672" s="602">
        <v>1441262</v>
      </c>
      <c r="M672" s="601">
        <v>26.44</v>
      </c>
      <c r="N672" s="20">
        <v>166928905</v>
      </c>
    </row>
    <row r="673" spans="1:14">
      <c r="A673" s="599">
        <v>45044</v>
      </c>
      <c r="B673" s="604">
        <v>1154.3699999999999</v>
      </c>
      <c r="C673" s="602">
        <v>42362093</v>
      </c>
      <c r="D673" s="602">
        <v>2725</v>
      </c>
      <c r="E673" s="602">
        <v>2725</v>
      </c>
      <c r="F673" s="603" t="s">
        <v>615</v>
      </c>
      <c r="G673" s="603">
        <v>55.33</v>
      </c>
      <c r="H673" s="603">
        <v>-33.18</v>
      </c>
      <c r="I673" s="603">
        <v>1</v>
      </c>
      <c r="J673" s="603"/>
      <c r="K673" s="603"/>
      <c r="L673" s="602">
        <v>1441262</v>
      </c>
      <c r="M673" s="601">
        <v>26.44</v>
      </c>
      <c r="N673" s="20">
        <v>166928905</v>
      </c>
    </row>
    <row r="674" spans="1:14">
      <c r="A674" s="599">
        <v>45043</v>
      </c>
      <c r="B674" s="604">
        <v>1148.01</v>
      </c>
      <c r="C674" s="602">
        <v>42362093</v>
      </c>
      <c r="D674" s="602">
        <v>2710</v>
      </c>
      <c r="E674" s="602">
        <v>2710</v>
      </c>
      <c r="F674" s="603" t="s">
        <v>615</v>
      </c>
      <c r="G674" s="603">
        <v>55.33</v>
      </c>
      <c r="H674" s="603">
        <v>-33</v>
      </c>
      <c r="I674" s="603">
        <v>0.99</v>
      </c>
      <c r="J674" s="603"/>
      <c r="K674" s="603"/>
      <c r="L674" s="602">
        <v>1441262</v>
      </c>
      <c r="M674" s="601">
        <v>26.3</v>
      </c>
      <c r="N674" s="20">
        <v>231234895</v>
      </c>
    </row>
    <row r="675" spans="1:14">
      <c r="A675" s="599">
        <v>45042</v>
      </c>
      <c r="B675" s="604">
        <v>1131.07</v>
      </c>
      <c r="C675" s="602">
        <v>42362093</v>
      </c>
      <c r="D675" s="602">
        <v>2670</v>
      </c>
      <c r="E675" s="602">
        <v>2670</v>
      </c>
      <c r="F675" s="603" t="s">
        <v>615</v>
      </c>
      <c r="G675" s="603">
        <v>55.33</v>
      </c>
      <c r="H675" s="603">
        <v>-32.51</v>
      </c>
      <c r="I675" s="603">
        <v>0.98</v>
      </c>
      <c r="J675" s="603"/>
      <c r="K675" s="603"/>
      <c r="L675" s="602">
        <v>1441262</v>
      </c>
      <c r="M675" s="601">
        <v>25.91</v>
      </c>
      <c r="N675" s="20">
        <v>321345350</v>
      </c>
    </row>
    <row r="676" spans="1:14">
      <c r="A676" s="599">
        <v>45041</v>
      </c>
      <c r="B676" s="604">
        <v>1160.72</v>
      </c>
      <c r="C676" s="602">
        <v>42362093</v>
      </c>
      <c r="D676" s="602">
        <v>2740</v>
      </c>
      <c r="E676" s="602">
        <v>2740</v>
      </c>
      <c r="F676" s="603" t="s">
        <v>615</v>
      </c>
      <c r="G676" s="603">
        <v>55.33</v>
      </c>
      <c r="H676" s="603">
        <v>-33.36</v>
      </c>
      <c r="I676" s="603">
        <v>1</v>
      </c>
      <c r="J676" s="603"/>
      <c r="K676" s="603"/>
      <c r="L676" s="602">
        <v>1441262</v>
      </c>
      <c r="M676" s="601">
        <v>26.59</v>
      </c>
      <c r="N676" s="20">
        <v>331587515</v>
      </c>
    </row>
    <row r="677" spans="1:14">
      <c r="A677" s="599">
        <v>45040</v>
      </c>
      <c r="B677" s="604">
        <v>1177.67</v>
      </c>
      <c r="C677" s="602">
        <v>42362093</v>
      </c>
      <c r="D677" s="602">
        <v>2780</v>
      </c>
      <c r="E677" s="602">
        <v>2780</v>
      </c>
      <c r="F677" s="603" t="s">
        <v>615</v>
      </c>
      <c r="G677" s="603">
        <v>55.33</v>
      </c>
      <c r="H677" s="603">
        <v>-33.85</v>
      </c>
      <c r="I677" s="603">
        <v>1.02</v>
      </c>
      <c r="J677" s="603"/>
      <c r="K677" s="603"/>
      <c r="L677" s="602">
        <v>1441262</v>
      </c>
      <c r="M677" s="601">
        <v>26.98</v>
      </c>
      <c r="N677" s="20">
        <v>227421550</v>
      </c>
    </row>
    <row r="678" spans="1:14">
      <c r="A678" s="599">
        <v>45037</v>
      </c>
      <c r="B678" s="604">
        <v>1213.67</v>
      </c>
      <c r="C678" s="602">
        <v>42362093</v>
      </c>
      <c r="D678" s="602">
        <v>2865</v>
      </c>
      <c r="E678" s="602">
        <v>2865</v>
      </c>
      <c r="F678" s="603" t="s">
        <v>615</v>
      </c>
      <c r="G678" s="603">
        <v>55.33</v>
      </c>
      <c r="H678" s="603">
        <v>-34.89</v>
      </c>
      <c r="I678" s="603">
        <v>1.05</v>
      </c>
      <c r="J678" s="603"/>
      <c r="K678" s="603"/>
      <c r="L678" s="602">
        <v>1441262</v>
      </c>
      <c r="M678" s="601">
        <v>27.8</v>
      </c>
      <c r="N678" s="20">
        <v>370809845</v>
      </c>
    </row>
    <row r="679" spans="1:14">
      <c r="A679" s="599">
        <v>45036</v>
      </c>
      <c r="B679" s="604">
        <v>1232.74</v>
      </c>
      <c r="C679" s="602">
        <v>42362093</v>
      </c>
      <c r="D679" s="602">
        <v>2910</v>
      </c>
      <c r="E679" s="602">
        <v>2910</v>
      </c>
      <c r="F679" s="603" t="s">
        <v>615</v>
      </c>
      <c r="G679" s="603">
        <v>55.33</v>
      </c>
      <c r="H679" s="603">
        <v>-35.43</v>
      </c>
      <c r="I679" s="603">
        <v>1.06</v>
      </c>
      <c r="J679" s="603"/>
      <c r="K679" s="603"/>
      <c r="L679" s="602">
        <v>1441262</v>
      </c>
      <c r="M679" s="601">
        <v>28.24</v>
      </c>
      <c r="N679" s="20">
        <v>857877375</v>
      </c>
    </row>
    <row r="680" spans="1:14">
      <c r="A680" s="599">
        <v>45035</v>
      </c>
      <c r="B680" s="604">
        <v>1300.52</v>
      </c>
      <c r="C680" s="602">
        <v>42362093</v>
      </c>
      <c r="D680" s="602">
        <v>3070</v>
      </c>
      <c r="E680" s="602">
        <v>3070</v>
      </c>
      <c r="F680" s="603" t="s">
        <v>615</v>
      </c>
      <c r="G680" s="603">
        <v>55.33</v>
      </c>
      <c r="H680" s="603">
        <v>-37.380000000000003</v>
      </c>
      <c r="I680" s="603">
        <v>1.1200000000000001</v>
      </c>
      <c r="J680" s="603"/>
      <c r="K680" s="603"/>
      <c r="L680" s="602">
        <v>1441262</v>
      </c>
      <c r="M680" s="601">
        <v>29.79</v>
      </c>
      <c r="N680" s="20">
        <v>277341045</v>
      </c>
    </row>
    <row r="681" spans="1:14">
      <c r="A681" s="599">
        <v>45034</v>
      </c>
      <c r="B681" s="604">
        <v>1287.81</v>
      </c>
      <c r="C681" s="602">
        <v>42362093</v>
      </c>
      <c r="D681" s="602">
        <v>3040</v>
      </c>
      <c r="E681" s="602">
        <v>3040</v>
      </c>
      <c r="F681" s="603" t="s">
        <v>615</v>
      </c>
      <c r="G681" s="603">
        <v>55.33</v>
      </c>
      <c r="H681" s="603">
        <v>-37.020000000000003</v>
      </c>
      <c r="I681" s="603">
        <v>1.1100000000000001</v>
      </c>
      <c r="J681" s="603"/>
      <c r="K681" s="603"/>
      <c r="L681" s="602">
        <v>1441262</v>
      </c>
      <c r="M681" s="601">
        <v>29.5</v>
      </c>
      <c r="N681" s="20">
        <v>837023215</v>
      </c>
    </row>
    <row r="682" spans="1:14">
      <c r="A682" s="599">
        <v>45033</v>
      </c>
      <c r="B682" s="604">
        <v>1330.17</v>
      </c>
      <c r="C682" s="602">
        <v>42362093</v>
      </c>
      <c r="D682" s="602">
        <v>3140</v>
      </c>
      <c r="E682" s="602">
        <v>3140</v>
      </c>
      <c r="F682" s="603" t="s">
        <v>615</v>
      </c>
      <c r="G682" s="603">
        <v>55.33</v>
      </c>
      <c r="H682" s="603">
        <v>-38.24</v>
      </c>
      <c r="I682" s="603">
        <v>1.1499999999999999</v>
      </c>
      <c r="J682" s="603"/>
      <c r="K682" s="603"/>
      <c r="L682" s="602">
        <v>1441262</v>
      </c>
      <c r="M682" s="601">
        <v>30.47</v>
      </c>
      <c r="N682" s="20">
        <v>492531905</v>
      </c>
    </row>
    <row r="683" spans="1:14">
      <c r="A683" s="599">
        <v>45030</v>
      </c>
      <c r="B683" s="604">
        <v>1315.34</v>
      </c>
      <c r="C683" s="602">
        <v>42362093</v>
      </c>
      <c r="D683" s="602">
        <v>3105</v>
      </c>
      <c r="E683" s="602">
        <v>3105</v>
      </c>
      <c r="F683" s="603" t="s">
        <v>615</v>
      </c>
      <c r="G683" s="603">
        <v>55.33</v>
      </c>
      <c r="H683" s="603">
        <v>-37.81</v>
      </c>
      <c r="I683" s="603">
        <v>1.1399999999999999</v>
      </c>
      <c r="J683" s="603"/>
      <c r="K683" s="603"/>
      <c r="L683" s="602">
        <v>1441262</v>
      </c>
      <c r="M683" s="601">
        <v>30.13</v>
      </c>
      <c r="N683" s="20">
        <v>304632040</v>
      </c>
    </row>
    <row r="684" spans="1:14">
      <c r="A684" s="599">
        <v>45029</v>
      </c>
      <c r="B684" s="604">
        <v>1306.8699999999999</v>
      </c>
      <c r="C684" s="602">
        <v>42362093</v>
      </c>
      <c r="D684" s="602">
        <v>3085</v>
      </c>
      <c r="E684" s="602">
        <v>3085</v>
      </c>
      <c r="F684" s="603" t="s">
        <v>615</v>
      </c>
      <c r="G684" s="603">
        <v>55.33</v>
      </c>
      <c r="H684" s="603">
        <v>-37.57</v>
      </c>
      <c r="I684" s="603">
        <v>1.1299999999999999</v>
      </c>
      <c r="J684" s="603"/>
      <c r="K684" s="603"/>
      <c r="L684" s="602">
        <v>1441262</v>
      </c>
      <c r="M684" s="601">
        <v>29.94</v>
      </c>
      <c r="N684" s="20">
        <v>537224960</v>
      </c>
    </row>
    <row r="685" spans="1:14">
      <c r="A685" s="599">
        <v>45028</v>
      </c>
      <c r="B685" s="604">
        <v>1330.17</v>
      </c>
      <c r="C685" s="602">
        <v>42362093</v>
      </c>
      <c r="D685" s="602">
        <v>3140</v>
      </c>
      <c r="E685" s="602">
        <v>3140</v>
      </c>
      <c r="F685" s="603" t="s">
        <v>615</v>
      </c>
      <c r="G685" s="603">
        <v>55.33</v>
      </c>
      <c r="H685" s="603">
        <v>-38.24</v>
      </c>
      <c r="I685" s="603">
        <v>1.1499999999999999</v>
      </c>
      <c r="J685" s="603"/>
      <c r="K685" s="603"/>
      <c r="L685" s="602">
        <v>1441262</v>
      </c>
      <c r="M685" s="601">
        <v>30.47</v>
      </c>
      <c r="N685" s="20">
        <v>313308880</v>
      </c>
    </row>
    <row r="686" spans="1:14">
      <c r="A686" s="599">
        <v>45027</v>
      </c>
      <c r="B686" s="604">
        <v>1357.71</v>
      </c>
      <c r="C686" s="602">
        <v>42362093</v>
      </c>
      <c r="D686" s="602">
        <v>3205</v>
      </c>
      <c r="E686" s="602">
        <v>3205</v>
      </c>
      <c r="F686" s="603" t="s">
        <v>615</v>
      </c>
      <c r="G686" s="603">
        <v>55.33</v>
      </c>
      <c r="H686" s="603">
        <v>-39.03</v>
      </c>
      <c r="I686" s="603">
        <v>1.17</v>
      </c>
      <c r="J686" s="603"/>
      <c r="K686" s="603"/>
      <c r="L686" s="602">
        <v>1441262</v>
      </c>
      <c r="M686" s="601">
        <v>31.1</v>
      </c>
      <c r="N686" s="20">
        <v>511993405</v>
      </c>
    </row>
    <row r="687" spans="1:14">
      <c r="A687" s="599">
        <v>45026</v>
      </c>
      <c r="B687" s="604">
        <v>1313.22</v>
      </c>
      <c r="C687" s="602">
        <v>42362093</v>
      </c>
      <c r="D687" s="602">
        <v>3100</v>
      </c>
      <c r="E687" s="602">
        <v>3100</v>
      </c>
      <c r="F687" s="603" t="s">
        <v>615</v>
      </c>
      <c r="G687" s="603">
        <v>55.33</v>
      </c>
      <c r="H687" s="603">
        <v>-37.75</v>
      </c>
      <c r="I687" s="603">
        <v>1.1299999999999999</v>
      </c>
      <c r="J687" s="603"/>
      <c r="K687" s="603"/>
      <c r="L687" s="602">
        <v>1441262</v>
      </c>
      <c r="M687" s="601">
        <v>30.08</v>
      </c>
      <c r="N687" s="20">
        <v>683011045</v>
      </c>
    </row>
    <row r="688" spans="1:14">
      <c r="A688" s="599">
        <v>45023</v>
      </c>
      <c r="B688" s="604">
        <v>1387.36</v>
      </c>
      <c r="C688" s="602">
        <v>42362093</v>
      </c>
      <c r="D688" s="602">
        <v>3275</v>
      </c>
      <c r="E688" s="602">
        <v>3275</v>
      </c>
      <c r="F688" s="603" t="s">
        <v>615</v>
      </c>
      <c r="G688" s="603">
        <v>55.33</v>
      </c>
      <c r="H688" s="603">
        <v>-39.880000000000003</v>
      </c>
      <c r="I688" s="603">
        <v>1.2</v>
      </c>
      <c r="J688" s="603"/>
      <c r="K688" s="603"/>
      <c r="L688" s="602">
        <v>1441262</v>
      </c>
      <c r="M688" s="601">
        <v>31.78</v>
      </c>
      <c r="N688" s="20">
        <v>519780675</v>
      </c>
    </row>
    <row r="689" spans="1:14">
      <c r="A689" s="599">
        <v>45022</v>
      </c>
      <c r="B689" s="604">
        <v>1325.93</v>
      </c>
      <c r="C689" s="602">
        <v>42362093</v>
      </c>
      <c r="D689" s="602">
        <v>3130</v>
      </c>
      <c r="E689" s="602">
        <v>3130</v>
      </c>
      <c r="F689" s="603" t="s">
        <v>615</v>
      </c>
      <c r="G689" s="603">
        <v>55.33</v>
      </c>
      <c r="H689" s="603">
        <v>-38.11</v>
      </c>
      <c r="I689" s="603">
        <v>1.1499999999999999</v>
      </c>
      <c r="J689" s="603"/>
      <c r="K689" s="603"/>
      <c r="L689" s="602">
        <v>1441262</v>
      </c>
      <c r="M689" s="601">
        <v>30.37</v>
      </c>
      <c r="N689" s="20">
        <v>505224515</v>
      </c>
    </row>
    <row r="690" spans="1:14">
      <c r="A690" s="599">
        <v>45021</v>
      </c>
      <c r="B690" s="604">
        <v>1378.89</v>
      </c>
      <c r="C690" s="602">
        <v>42362093</v>
      </c>
      <c r="D690" s="602">
        <v>3255</v>
      </c>
      <c r="E690" s="602">
        <v>3255</v>
      </c>
      <c r="F690" s="603" t="s">
        <v>615</v>
      </c>
      <c r="G690" s="603">
        <v>55.33</v>
      </c>
      <c r="H690" s="603">
        <v>-39.64</v>
      </c>
      <c r="I690" s="603">
        <v>1.19</v>
      </c>
      <c r="J690" s="603"/>
      <c r="K690" s="603"/>
      <c r="L690" s="602">
        <v>1441262</v>
      </c>
      <c r="M690" s="601">
        <v>31.59</v>
      </c>
      <c r="N690" s="20">
        <v>338614760</v>
      </c>
    </row>
    <row r="691" spans="1:14">
      <c r="A691" s="599">
        <v>45020</v>
      </c>
      <c r="B691" s="604">
        <v>1402.19</v>
      </c>
      <c r="C691" s="602">
        <v>42362093</v>
      </c>
      <c r="D691" s="602">
        <v>3310</v>
      </c>
      <c r="E691" s="602">
        <v>3310</v>
      </c>
      <c r="F691" s="603" t="s">
        <v>615</v>
      </c>
      <c r="G691" s="603">
        <v>55.33</v>
      </c>
      <c r="H691" s="603">
        <v>-40.31</v>
      </c>
      <c r="I691" s="603">
        <v>1.21</v>
      </c>
      <c r="J691" s="603"/>
      <c r="K691" s="603"/>
      <c r="L691" s="602">
        <v>1441262</v>
      </c>
      <c r="M691" s="601">
        <v>32.119999999999997</v>
      </c>
      <c r="N691" s="20">
        <v>518900825</v>
      </c>
    </row>
    <row r="692" spans="1:14">
      <c r="A692" s="599">
        <v>45019</v>
      </c>
      <c r="B692" s="604">
        <v>1427.6</v>
      </c>
      <c r="C692" s="602">
        <v>42362093</v>
      </c>
      <c r="D692" s="602">
        <v>3370</v>
      </c>
      <c r="E692" s="602">
        <v>3370</v>
      </c>
      <c r="F692" s="603" t="s">
        <v>615</v>
      </c>
      <c r="G692" s="603">
        <v>55.33</v>
      </c>
      <c r="H692" s="603">
        <v>-41.04</v>
      </c>
      <c r="I692" s="603">
        <v>1.23</v>
      </c>
      <c r="J692" s="603"/>
      <c r="K692" s="603"/>
      <c r="L692" s="602">
        <v>1441262</v>
      </c>
      <c r="M692" s="601">
        <v>32.700000000000003</v>
      </c>
      <c r="N692" s="20">
        <v>657190385</v>
      </c>
    </row>
    <row r="693" spans="1:14">
      <c r="A693" s="599">
        <v>45016</v>
      </c>
      <c r="B693" s="604">
        <v>1444.55</v>
      </c>
      <c r="C693" s="602">
        <v>42362093</v>
      </c>
      <c r="D693" s="602">
        <v>3410</v>
      </c>
      <c r="E693" s="602">
        <v>3410</v>
      </c>
      <c r="F693" s="603" t="s">
        <v>615</v>
      </c>
      <c r="G693" s="603">
        <v>55.33</v>
      </c>
      <c r="H693" s="603">
        <v>119.96</v>
      </c>
      <c r="I693" s="603">
        <v>1.22</v>
      </c>
      <c r="J693" s="603"/>
      <c r="K693" s="603"/>
      <c r="L693" s="602">
        <v>1441262</v>
      </c>
      <c r="M693" s="601">
        <v>33.090000000000003</v>
      </c>
      <c r="N693" s="20">
        <v>618932845</v>
      </c>
    </row>
    <row r="694" spans="1:14">
      <c r="A694" s="599">
        <v>45015</v>
      </c>
      <c r="B694" s="604">
        <v>1482.67</v>
      </c>
      <c r="C694" s="602">
        <v>42362093</v>
      </c>
      <c r="D694" s="602">
        <v>3500</v>
      </c>
      <c r="E694" s="602">
        <v>3500</v>
      </c>
      <c r="F694" s="603" t="s">
        <v>615</v>
      </c>
      <c r="G694" s="603">
        <v>55.33</v>
      </c>
      <c r="H694" s="603">
        <v>123.13</v>
      </c>
      <c r="I694" s="603">
        <v>1.25</v>
      </c>
      <c r="J694" s="603"/>
      <c r="K694" s="603"/>
      <c r="L694" s="602">
        <v>1440755</v>
      </c>
      <c r="M694" s="601">
        <v>33.96</v>
      </c>
      <c r="N694" s="20">
        <v>1273565955</v>
      </c>
    </row>
    <row r="695" spans="1:14">
      <c r="A695" s="599">
        <v>45014</v>
      </c>
      <c r="B695" s="604">
        <v>1482.67</v>
      </c>
      <c r="C695" s="602">
        <v>42362093</v>
      </c>
      <c r="D695" s="602">
        <v>3500</v>
      </c>
      <c r="E695" s="602">
        <v>3500</v>
      </c>
      <c r="F695" s="603" t="s">
        <v>615</v>
      </c>
      <c r="G695" s="603">
        <v>55.33</v>
      </c>
      <c r="H695" s="603">
        <v>123.13</v>
      </c>
      <c r="I695" s="603">
        <v>1.25</v>
      </c>
      <c r="J695" s="603"/>
      <c r="K695" s="603"/>
      <c r="L695" s="602">
        <v>1440755</v>
      </c>
      <c r="M695" s="601">
        <v>33.96</v>
      </c>
      <c r="N695" s="20">
        <v>2060740715</v>
      </c>
    </row>
    <row r="696" spans="1:14">
      <c r="A696" s="599">
        <v>45013</v>
      </c>
      <c r="B696" s="604">
        <v>1431.84</v>
      </c>
      <c r="C696" s="602">
        <v>42362093</v>
      </c>
      <c r="D696" s="602">
        <v>3380</v>
      </c>
      <c r="E696" s="602">
        <v>3380</v>
      </c>
      <c r="F696" s="603" t="s">
        <v>615</v>
      </c>
      <c r="G696" s="603">
        <v>55.33</v>
      </c>
      <c r="H696" s="603">
        <v>118.91</v>
      </c>
      <c r="I696" s="603">
        <v>1.21</v>
      </c>
      <c r="J696" s="603"/>
      <c r="K696" s="603"/>
      <c r="L696" s="602">
        <v>1440755</v>
      </c>
      <c r="M696" s="601">
        <v>32.799999999999997</v>
      </c>
      <c r="N696" s="20">
        <v>850033740</v>
      </c>
    </row>
    <row r="697" spans="1:14">
      <c r="A697" s="599">
        <v>45012</v>
      </c>
      <c r="B697" s="604">
        <v>1395.83</v>
      </c>
      <c r="C697" s="602">
        <v>42362093</v>
      </c>
      <c r="D697" s="602">
        <v>3295</v>
      </c>
      <c r="E697" s="602">
        <v>3295</v>
      </c>
      <c r="F697" s="603" t="s">
        <v>615</v>
      </c>
      <c r="G697" s="603">
        <v>55.33</v>
      </c>
      <c r="H697" s="603">
        <v>115.92</v>
      </c>
      <c r="I697" s="603">
        <v>1.17</v>
      </c>
      <c r="J697" s="603"/>
      <c r="K697" s="603"/>
      <c r="L697" s="602">
        <v>1440755</v>
      </c>
      <c r="M697" s="601">
        <v>31.97</v>
      </c>
      <c r="N697" s="20">
        <v>995111975</v>
      </c>
    </row>
    <row r="698" spans="1:14">
      <c r="A698" s="599">
        <v>45009</v>
      </c>
      <c r="B698" s="604">
        <v>1404.3</v>
      </c>
      <c r="C698" s="602">
        <v>42362093</v>
      </c>
      <c r="D698" s="602">
        <v>3315</v>
      </c>
      <c r="E698" s="602">
        <v>3315</v>
      </c>
      <c r="F698" s="603" t="s">
        <v>615</v>
      </c>
      <c r="G698" s="603">
        <v>55.33</v>
      </c>
      <c r="H698" s="603">
        <v>116.62</v>
      </c>
      <c r="I698" s="603">
        <v>1.18</v>
      </c>
      <c r="J698" s="603"/>
      <c r="K698" s="603"/>
      <c r="L698" s="602">
        <v>1440755</v>
      </c>
      <c r="M698" s="601">
        <v>32.17</v>
      </c>
      <c r="N698" s="20">
        <v>1257206780</v>
      </c>
    </row>
    <row r="699" spans="1:14">
      <c r="A699" s="599">
        <v>45008</v>
      </c>
      <c r="B699" s="604">
        <v>1313.22</v>
      </c>
      <c r="C699" s="602">
        <v>42362093</v>
      </c>
      <c r="D699" s="602">
        <v>3100</v>
      </c>
      <c r="E699" s="602">
        <v>3100</v>
      </c>
      <c r="F699" s="603" t="s">
        <v>615</v>
      </c>
      <c r="G699" s="603">
        <v>55.33</v>
      </c>
      <c r="H699" s="603">
        <v>109.06</v>
      </c>
      <c r="I699" s="603">
        <v>1.1100000000000001</v>
      </c>
      <c r="J699" s="603"/>
      <c r="K699" s="603"/>
      <c r="L699" s="602">
        <v>1440755</v>
      </c>
      <c r="M699" s="601">
        <v>30.08</v>
      </c>
      <c r="N699" s="20">
        <v>585686410</v>
      </c>
    </row>
    <row r="700" spans="1:14">
      <c r="A700" s="599">
        <v>45007</v>
      </c>
      <c r="B700" s="604">
        <v>1378.89</v>
      </c>
      <c r="C700" s="602">
        <v>42362093</v>
      </c>
      <c r="D700" s="602">
        <v>3255</v>
      </c>
      <c r="E700" s="602">
        <v>3255</v>
      </c>
      <c r="F700" s="603" t="s">
        <v>615</v>
      </c>
      <c r="G700" s="603">
        <v>55.33</v>
      </c>
      <c r="H700" s="603">
        <v>114.51</v>
      </c>
      <c r="I700" s="603">
        <v>1.1599999999999999</v>
      </c>
      <c r="J700" s="603"/>
      <c r="K700" s="603"/>
      <c r="L700" s="602">
        <v>1440755</v>
      </c>
      <c r="M700" s="601">
        <v>31.59</v>
      </c>
      <c r="N700" s="20">
        <v>1172156360</v>
      </c>
    </row>
    <row r="701" spans="1:14">
      <c r="A701" s="599">
        <v>45006</v>
      </c>
      <c r="B701" s="604">
        <v>1374.65</v>
      </c>
      <c r="C701" s="602">
        <v>42362093</v>
      </c>
      <c r="D701" s="602">
        <v>3245</v>
      </c>
      <c r="E701" s="602">
        <v>3245</v>
      </c>
      <c r="F701" s="603" t="s">
        <v>615</v>
      </c>
      <c r="G701" s="603">
        <v>55.33</v>
      </c>
      <c r="H701" s="603">
        <v>114.16</v>
      </c>
      <c r="I701" s="603">
        <v>1.1599999999999999</v>
      </c>
      <c r="J701" s="603"/>
      <c r="K701" s="603"/>
      <c r="L701" s="602">
        <v>1440755</v>
      </c>
      <c r="M701" s="601">
        <v>31.49</v>
      </c>
      <c r="N701" s="20">
        <v>424135765</v>
      </c>
    </row>
    <row r="702" spans="1:14">
      <c r="A702" s="599">
        <v>45005</v>
      </c>
      <c r="B702" s="604">
        <v>1433.96</v>
      </c>
      <c r="C702" s="602">
        <v>42362093</v>
      </c>
      <c r="D702" s="602">
        <v>3385</v>
      </c>
      <c r="E702" s="602">
        <v>3385</v>
      </c>
      <c r="F702" s="603" t="s">
        <v>615</v>
      </c>
      <c r="G702" s="603">
        <v>55.33</v>
      </c>
      <c r="H702" s="603">
        <v>119.08</v>
      </c>
      <c r="I702" s="603">
        <v>1.21</v>
      </c>
      <c r="J702" s="603"/>
      <c r="K702" s="603"/>
      <c r="L702" s="602">
        <v>1440755</v>
      </c>
      <c r="M702" s="601">
        <v>32.85</v>
      </c>
      <c r="N702" s="20">
        <v>432892220</v>
      </c>
    </row>
    <row r="703" spans="1:14">
      <c r="A703" s="599">
        <v>45002</v>
      </c>
      <c r="B703" s="604">
        <v>1397.95</v>
      </c>
      <c r="C703" s="602">
        <v>42362093</v>
      </c>
      <c r="D703" s="602">
        <v>3300</v>
      </c>
      <c r="E703" s="602">
        <v>3300</v>
      </c>
      <c r="F703" s="603" t="s">
        <v>615</v>
      </c>
      <c r="G703" s="603">
        <v>55.33</v>
      </c>
      <c r="H703" s="603">
        <v>116.09</v>
      </c>
      <c r="I703" s="603">
        <v>1.18</v>
      </c>
      <c r="J703" s="603"/>
      <c r="K703" s="603"/>
      <c r="L703" s="602">
        <v>1440755</v>
      </c>
      <c r="M703" s="601">
        <v>32.020000000000003</v>
      </c>
      <c r="N703" s="20">
        <v>816491320</v>
      </c>
    </row>
    <row r="704" spans="1:14">
      <c r="A704" s="599">
        <v>45001</v>
      </c>
      <c r="B704" s="604">
        <v>1417.01</v>
      </c>
      <c r="C704" s="602">
        <v>42362093</v>
      </c>
      <c r="D704" s="602">
        <v>3345</v>
      </c>
      <c r="E704" s="602">
        <v>3345</v>
      </c>
      <c r="F704" s="603" t="s">
        <v>615</v>
      </c>
      <c r="G704" s="603">
        <v>55.33</v>
      </c>
      <c r="H704" s="603">
        <v>117.67</v>
      </c>
      <c r="I704" s="603">
        <v>1.19</v>
      </c>
      <c r="J704" s="603"/>
      <c r="K704" s="603"/>
      <c r="L704" s="602">
        <v>1440755</v>
      </c>
      <c r="M704" s="601">
        <v>32.46</v>
      </c>
      <c r="N704" s="20">
        <v>1157125680</v>
      </c>
    </row>
    <row r="705" spans="1:14">
      <c r="A705" s="599">
        <v>45000</v>
      </c>
      <c r="B705" s="604">
        <v>1376.77</v>
      </c>
      <c r="C705" s="602">
        <v>42362093</v>
      </c>
      <c r="D705" s="602">
        <v>3250</v>
      </c>
      <c r="E705" s="602">
        <v>3250</v>
      </c>
      <c r="F705" s="603" t="s">
        <v>615</v>
      </c>
      <c r="G705" s="603">
        <v>55.33</v>
      </c>
      <c r="H705" s="603">
        <v>114.33</v>
      </c>
      <c r="I705" s="603">
        <v>1.1599999999999999</v>
      </c>
      <c r="J705" s="603"/>
      <c r="K705" s="603"/>
      <c r="L705" s="602">
        <v>1440755</v>
      </c>
      <c r="M705" s="601">
        <v>31.54</v>
      </c>
      <c r="N705" s="20">
        <v>1227118985</v>
      </c>
    </row>
    <row r="706" spans="1:14">
      <c r="A706" s="599">
        <v>44999</v>
      </c>
      <c r="B706" s="604">
        <v>1275.0999999999999</v>
      </c>
      <c r="C706" s="602">
        <v>42362093</v>
      </c>
      <c r="D706" s="602">
        <v>3010</v>
      </c>
      <c r="E706" s="602">
        <v>3010</v>
      </c>
      <c r="F706" s="603" t="s">
        <v>615</v>
      </c>
      <c r="G706" s="603">
        <v>55.33</v>
      </c>
      <c r="H706" s="603">
        <v>105.89</v>
      </c>
      <c r="I706" s="603">
        <v>1.07</v>
      </c>
      <c r="J706" s="603"/>
      <c r="K706" s="603"/>
      <c r="L706" s="602">
        <v>1440755</v>
      </c>
      <c r="M706" s="601">
        <v>29.21</v>
      </c>
      <c r="N706" s="20">
        <v>532182390</v>
      </c>
    </row>
    <row r="707" spans="1:14">
      <c r="A707" s="599">
        <v>44998</v>
      </c>
      <c r="B707" s="604">
        <v>1357.71</v>
      </c>
      <c r="C707" s="602">
        <v>42362093</v>
      </c>
      <c r="D707" s="602">
        <v>3205</v>
      </c>
      <c r="E707" s="602">
        <v>3205</v>
      </c>
      <c r="F707" s="603" t="s">
        <v>615</v>
      </c>
      <c r="G707" s="603">
        <v>55.33</v>
      </c>
      <c r="H707" s="603">
        <v>112.75</v>
      </c>
      <c r="I707" s="603">
        <v>1.1399999999999999</v>
      </c>
      <c r="J707" s="603"/>
      <c r="K707" s="603"/>
      <c r="L707" s="602">
        <v>1440755</v>
      </c>
      <c r="M707" s="601">
        <v>31.1</v>
      </c>
      <c r="N707" s="20">
        <v>430914615</v>
      </c>
    </row>
    <row r="708" spans="1:14">
      <c r="A708" s="599">
        <v>44995</v>
      </c>
      <c r="B708" s="604">
        <v>1393.71</v>
      </c>
      <c r="C708" s="602">
        <v>42362093</v>
      </c>
      <c r="D708" s="602">
        <v>3290</v>
      </c>
      <c r="E708" s="602">
        <v>3290</v>
      </c>
      <c r="F708" s="603" t="s">
        <v>615</v>
      </c>
      <c r="G708" s="603">
        <v>55.33</v>
      </c>
      <c r="H708" s="603">
        <v>115.74</v>
      </c>
      <c r="I708" s="603">
        <v>1.17</v>
      </c>
      <c r="J708" s="603"/>
      <c r="K708" s="603"/>
      <c r="L708" s="602">
        <v>1440755</v>
      </c>
      <c r="M708" s="601">
        <v>31.92</v>
      </c>
      <c r="N708" s="20">
        <v>954103150</v>
      </c>
    </row>
    <row r="709" spans="1:14">
      <c r="A709" s="599">
        <v>44994</v>
      </c>
      <c r="B709" s="604">
        <v>1493.26</v>
      </c>
      <c r="C709" s="602">
        <v>42362093</v>
      </c>
      <c r="D709" s="602">
        <v>3525</v>
      </c>
      <c r="E709" s="602">
        <v>3525</v>
      </c>
      <c r="F709" s="603" t="s">
        <v>615</v>
      </c>
      <c r="G709" s="603">
        <v>55.33</v>
      </c>
      <c r="H709" s="603">
        <v>124.01</v>
      </c>
      <c r="I709" s="603">
        <v>1.26</v>
      </c>
      <c r="J709" s="603"/>
      <c r="K709" s="603"/>
      <c r="L709" s="602">
        <v>1440755</v>
      </c>
      <c r="M709" s="601">
        <v>34.21</v>
      </c>
      <c r="N709" s="20">
        <v>1095775170</v>
      </c>
    </row>
    <row r="710" spans="1:14">
      <c r="A710" s="599">
        <v>44993</v>
      </c>
      <c r="B710" s="604">
        <v>1582.22</v>
      </c>
      <c r="C710" s="602">
        <v>42362093</v>
      </c>
      <c r="D710" s="602">
        <v>3735</v>
      </c>
      <c r="E710" s="602">
        <v>3735</v>
      </c>
      <c r="F710" s="603" t="s">
        <v>615</v>
      </c>
      <c r="G710" s="603">
        <v>55.33</v>
      </c>
      <c r="H710" s="603">
        <v>131.38999999999999</v>
      </c>
      <c r="I710" s="603">
        <v>1.33</v>
      </c>
      <c r="J710" s="603"/>
      <c r="K710" s="603"/>
      <c r="L710" s="602">
        <v>1440755</v>
      </c>
      <c r="M710" s="601">
        <v>36.24</v>
      </c>
      <c r="N710" s="20">
        <v>1466156620</v>
      </c>
    </row>
    <row r="711" spans="1:14">
      <c r="A711" s="599">
        <v>44992</v>
      </c>
      <c r="B711" s="604">
        <v>1620.35</v>
      </c>
      <c r="C711" s="602">
        <v>42362093</v>
      </c>
      <c r="D711" s="602">
        <v>3825</v>
      </c>
      <c r="E711" s="602">
        <v>3825</v>
      </c>
      <c r="F711" s="603" t="s">
        <v>615</v>
      </c>
      <c r="G711" s="603">
        <v>55.33</v>
      </c>
      <c r="H711" s="603">
        <v>134.56</v>
      </c>
      <c r="I711" s="603">
        <v>1.36</v>
      </c>
      <c r="J711" s="603"/>
      <c r="K711" s="603"/>
      <c r="L711" s="602">
        <v>1440755</v>
      </c>
      <c r="M711" s="601">
        <v>37.119999999999997</v>
      </c>
      <c r="N711" s="20">
        <v>1703470055</v>
      </c>
    </row>
    <row r="712" spans="1:14">
      <c r="A712" s="599">
        <v>44991</v>
      </c>
      <c r="B712" s="604">
        <v>1594.93</v>
      </c>
      <c r="C712" s="602">
        <v>42362093</v>
      </c>
      <c r="D712" s="602">
        <v>3765</v>
      </c>
      <c r="E712" s="602">
        <v>3765</v>
      </c>
      <c r="F712" s="603" t="s">
        <v>615</v>
      </c>
      <c r="G712" s="603">
        <v>55.33</v>
      </c>
      <c r="H712" s="603">
        <v>132.44999999999999</v>
      </c>
      <c r="I712" s="603">
        <v>1.34</v>
      </c>
      <c r="J712" s="603"/>
      <c r="K712" s="603"/>
      <c r="L712" s="602">
        <v>1440755</v>
      </c>
      <c r="M712" s="601">
        <v>36.53</v>
      </c>
      <c r="N712" s="20">
        <v>1807261555</v>
      </c>
    </row>
    <row r="713" spans="1:14">
      <c r="A713" s="599">
        <v>44988</v>
      </c>
      <c r="B713" s="604">
        <v>1495.38</v>
      </c>
      <c r="C713" s="602">
        <v>42362093</v>
      </c>
      <c r="D713" s="602">
        <v>3530</v>
      </c>
      <c r="E713" s="602">
        <v>3530</v>
      </c>
      <c r="F713" s="603" t="s">
        <v>615</v>
      </c>
      <c r="G713" s="603">
        <v>55.33</v>
      </c>
      <c r="H713" s="603">
        <v>124.18</v>
      </c>
      <c r="I713" s="603">
        <v>1.26</v>
      </c>
      <c r="J713" s="603"/>
      <c r="K713" s="603"/>
      <c r="L713" s="602">
        <v>1440755</v>
      </c>
      <c r="M713" s="601">
        <v>34.25</v>
      </c>
      <c r="N713" s="20">
        <v>604764225</v>
      </c>
    </row>
    <row r="714" spans="1:14">
      <c r="A714" s="599">
        <v>44987</v>
      </c>
      <c r="B714" s="604">
        <v>1514.44</v>
      </c>
      <c r="C714" s="602">
        <v>42362093</v>
      </c>
      <c r="D714" s="602">
        <v>3575</v>
      </c>
      <c r="E714" s="602">
        <v>3575</v>
      </c>
      <c r="F714" s="603" t="s">
        <v>615</v>
      </c>
      <c r="G714" s="603">
        <v>55.33</v>
      </c>
      <c r="H714" s="603">
        <v>125.77</v>
      </c>
      <c r="I714" s="603">
        <v>1.27</v>
      </c>
      <c r="J714" s="603"/>
      <c r="K714" s="603"/>
      <c r="L714" s="602">
        <v>1440755</v>
      </c>
      <c r="M714" s="601">
        <v>34.69</v>
      </c>
      <c r="N714" s="20">
        <v>778301545</v>
      </c>
    </row>
    <row r="715" spans="1:14">
      <c r="A715" s="599">
        <v>44986</v>
      </c>
      <c r="B715" s="604">
        <v>1514.44</v>
      </c>
      <c r="C715" s="602">
        <v>42362093</v>
      </c>
      <c r="D715" s="602">
        <v>3575</v>
      </c>
      <c r="E715" s="602">
        <v>3575</v>
      </c>
      <c r="F715" s="603" t="s">
        <v>615</v>
      </c>
      <c r="G715" s="603">
        <v>55.33</v>
      </c>
      <c r="H715" s="603">
        <v>125.77</v>
      </c>
      <c r="I715" s="603">
        <v>1.27</v>
      </c>
      <c r="J715" s="603"/>
      <c r="K715" s="603"/>
      <c r="L715" s="602">
        <v>1440755</v>
      </c>
      <c r="M715" s="601">
        <v>34.69</v>
      </c>
      <c r="N715" s="20">
        <v>1158349080</v>
      </c>
    </row>
    <row r="716" spans="1:14">
      <c r="A716" s="599">
        <v>44985</v>
      </c>
      <c r="B716" s="604">
        <v>1514.44</v>
      </c>
      <c r="C716" s="602">
        <v>42362093</v>
      </c>
      <c r="D716" s="602">
        <v>3575</v>
      </c>
      <c r="E716" s="602">
        <v>3575</v>
      </c>
      <c r="F716" s="603" t="s">
        <v>615</v>
      </c>
      <c r="G716" s="603">
        <v>55.33</v>
      </c>
      <c r="H716" s="603">
        <v>125.77</v>
      </c>
      <c r="I716" s="603">
        <v>1.27</v>
      </c>
      <c r="J716" s="603"/>
      <c r="K716" s="603"/>
      <c r="L716" s="602">
        <v>1440755</v>
      </c>
      <c r="M716" s="601">
        <v>34.69</v>
      </c>
      <c r="N716" s="20">
        <v>1158349080</v>
      </c>
    </row>
    <row r="717" spans="1:14">
      <c r="A717" s="599">
        <v>44984</v>
      </c>
      <c r="B717" s="604">
        <v>1510.21</v>
      </c>
      <c r="C717" s="602">
        <v>42362093</v>
      </c>
      <c r="D717" s="602">
        <v>3565</v>
      </c>
      <c r="E717" s="602">
        <v>3565</v>
      </c>
      <c r="F717" s="603" t="s">
        <v>615</v>
      </c>
      <c r="G717" s="603">
        <v>55.33</v>
      </c>
      <c r="H717" s="603">
        <v>125.41</v>
      </c>
      <c r="I717" s="603">
        <v>1.27</v>
      </c>
      <c r="J717" s="603"/>
      <c r="K717" s="603"/>
      <c r="L717" s="602">
        <v>1440755</v>
      </c>
      <c r="M717" s="601">
        <v>34.590000000000003</v>
      </c>
      <c r="N717" s="20">
        <v>1251163680</v>
      </c>
    </row>
    <row r="718" spans="1:14">
      <c r="A718" s="599">
        <v>44981</v>
      </c>
      <c r="B718" s="604">
        <v>1512.33</v>
      </c>
      <c r="C718" s="602">
        <v>42362093</v>
      </c>
      <c r="D718" s="602">
        <v>3570</v>
      </c>
      <c r="E718" s="602">
        <v>3570</v>
      </c>
      <c r="F718" s="603" t="s">
        <v>615</v>
      </c>
      <c r="G718" s="603">
        <v>55.33</v>
      </c>
      <c r="H718" s="603">
        <v>125.59</v>
      </c>
      <c r="I718" s="603">
        <v>1.27</v>
      </c>
      <c r="J718" s="603"/>
      <c r="K718" s="603"/>
      <c r="L718" s="602">
        <v>1440755</v>
      </c>
      <c r="M718" s="601">
        <v>34.64</v>
      </c>
      <c r="N718" s="20">
        <v>2028541880</v>
      </c>
    </row>
    <row r="719" spans="1:14">
      <c r="A719" s="599">
        <v>44980</v>
      </c>
      <c r="B719" s="604">
        <v>1522.92</v>
      </c>
      <c r="C719" s="602">
        <v>42362093</v>
      </c>
      <c r="D719" s="602">
        <v>3595</v>
      </c>
      <c r="E719" s="602">
        <v>3595</v>
      </c>
      <c r="F719" s="603" t="s">
        <v>615</v>
      </c>
      <c r="G719" s="603">
        <v>55.33</v>
      </c>
      <c r="H719" s="603">
        <v>126.47</v>
      </c>
      <c r="I719" s="603">
        <v>1.28</v>
      </c>
      <c r="J719" s="603"/>
      <c r="K719" s="603"/>
      <c r="L719" s="602">
        <v>1440755</v>
      </c>
      <c r="M719" s="601">
        <v>34.880000000000003</v>
      </c>
      <c r="N719" s="20">
        <v>1123133775</v>
      </c>
    </row>
    <row r="720" spans="1:14">
      <c r="A720" s="599">
        <v>44979</v>
      </c>
      <c r="B720" s="604">
        <v>1546.22</v>
      </c>
      <c r="C720" s="602">
        <v>42362093</v>
      </c>
      <c r="D720" s="602">
        <v>3650</v>
      </c>
      <c r="E720" s="602">
        <v>3650</v>
      </c>
      <c r="F720" s="603" t="s">
        <v>615</v>
      </c>
      <c r="G720" s="603">
        <v>55.33</v>
      </c>
      <c r="H720" s="603">
        <v>128.4</v>
      </c>
      <c r="I720" s="603">
        <v>1.3</v>
      </c>
      <c r="J720" s="603"/>
      <c r="K720" s="603"/>
      <c r="L720" s="602">
        <v>1440755</v>
      </c>
      <c r="M720" s="601">
        <v>35.42</v>
      </c>
      <c r="N720" s="20">
        <v>5083956470</v>
      </c>
    </row>
    <row r="721" spans="1:14">
      <c r="A721" s="599">
        <v>44978</v>
      </c>
      <c r="B721" s="604">
        <v>1522.92</v>
      </c>
      <c r="C721" s="602">
        <v>42362093</v>
      </c>
      <c r="D721" s="602">
        <v>3595</v>
      </c>
      <c r="E721" s="602">
        <v>3595</v>
      </c>
      <c r="F721" s="603" t="s">
        <v>615</v>
      </c>
      <c r="G721" s="603">
        <v>55.33</v>
      </c>
      <c r="H721" s="603">
        <v>126.47</v>
      </c>
      <c r="I721" s="603">
        <v>1.28</v>
      </c>
      <c r="J721" s="603"/>
      <c r="K721" s="603"/>
      <c r="L721" s="602">
        <v>1440755</v>
      </c>
      <c r="M721" s="601">
        <v>34.880000000000003</v>
      </c>
      <c r="N721" s="20">
        <v>1830805190</v>
      </c>
    </row>
    <row r="722" spans="1:14">
      <c r="A722" s="599">
        <v>44977</v>
      </c>
      <c r="B722" s="604">
        <v>1531.39</v>
      </c>
      <c r="C722" s="602">
        <v>42362093</v>
      </c>
      <c r="D722" s="602">
        <v>3615</v>
      </c>
      <c r="E722" s="602">
        <v>3615</v>
      </c>
      <c r="F722" s="603" t="s">
        <v>615</v>
      </c>
      <c r="G722" s="603">
        <v>55.33</v>
      </c>
      <c r="H722" s="603">
        <v>127.17</v>
      </c>
      <c r="I722" s="603">
        <v>1.29</v>
      </c>
      <c r="J722" s="603"/>
      <c r="K722" s="603"/>
      <c r="L722" s="602">
        <v>1440755</v>
      </c>
      <c r="M722" s="601">
        <v>35.08</v>
      </c>
      <c r="N722" s="20">
        <v>4810372085</v>
      </c>
    </row>
    <row r="723" spans="1:14">
      <c r="A723" s="599">
        <v>44974</v>
      </c>
      <c r="B723" s="604">
        <v>1493.26</v>
      </c>
      <c r="C723" s="602">
        <v>42362093</v>
      </c>
      <c r="D723" s="602">
        <v>3525</v>
      </c>
      <c r="E723" s="602">
        <v>3525</v>
      </c>
      <c r="F723" s="603" t="s">
        <v>615</v>
      </c>
      <c r="G723" s="603">
        <v>55.33</v>
      </c>
      <c r="H723" s="603">
        <v>124.01</v>
      </c>
      <c r="I723" s="603">
        <v>1.26</v>
      </c>
      <c r="J723" s="603"/>
      <c r="K723" s="603"/>
      <c r="L723" s="602">
        <v>1440755</v>
      </c>
      <c r="M723" s="601">
        <v>34.21</v>
      </c>
      <c r="N723" s="20">
        <v>11979491525</v>
      </c>
    </row>
    <row r="724" spans="1:14">
      <c r="A724" s="599">
        <v>44973</v>
      </c>
      <c r="B724" s="604">
        <v>1410.66</v>
      </c>
      <c r="C724" s="602">
        <v>42362093</v>
      </c>
      <c r="D724" s="602">
        <v>3330</v>
      </c>
      <c r="E724" s="602">
        <v>3330</v>
      </c>
      <c r="F724" s="603" t="s">
        <v>615</v>
      </c>
      <c r="G724" s="603">
        <v>55.33</v>
      </c>
      <c r="H724" s="603">
        <v>117.15</v>
      </c>
      <c r="I724" s="603">
        <v>1.19</v>
      </c>
      <c r="J724" s="603"/>
      <c r="K724" s="603"/>
      <c r="L724" s="602">
        <v>1440755</v>
      </c>
      <c r="M724" s="601">
        <v>32.31</v>
      </c>
      <c r="N724" s="20">
        <v>19217675060</v>
      </c>
    </row>
    <row r="725" spans="1:14">
      <c r="A725" s="599">
        <v>44972</v>
      </c>
      <c r="B725" s="604">
        <v>1213.67</v>
      </c>
      <c r="C725" s="602">
        <v>42362093</v>
      </c>
      <c r="D725" s="602">
        <v>2865</v>
      </c>
      <c r="E725" s="602">
        <v>2865</v>
      </c>
      <c r="F725" s="603" t="s">
        <v>615</v>
      </c>
      <c r="G725" s="603">
        <v>55.33</v>
      </c>
      <c r="H725" s="603">
        <v>100.79</v>
      </c>
      <c r="I725" s="603">
        <v>1.02</v>
      </c>
      <c r="J725" s="603"/>
      <c r="K725" s="603"/>
      <c r="L725" s="602">
        <v>1440755</v>
      </c>
      <c r="M725" s="601">
        <v>27.8</v>
      </c>
      <c r="N725" s="20">
        <v>2383532750</v>
      </c>
    </row>
    <row r="726" spans="1:14">
      <c r="A726" s="599">
        <v>44971</v>
      </c>
      <c r="B726" s="604">
        <v>1177.67</v>
      </c>
      <c r="C726" s="602">
        <v>42362093</v>
      </c>
      <c r="D726" s="602">
        <v>2780</v>
      </c>
      <c r="E726" s="602">
        <v>2780</v>
      </c>
      <c r="F726" s="603" t="s">
        <v>615</v>
      </c>
      <c r="G726" s="603">
        <v>55.33</v>
      </c>
      <c r="H726" s="603">
        <v>97.8</v>
      </c>
      <c r="I726" s="603">
        <v>0.99</v>
      </c>
      <c r="J726" s="603"/>
      <c r="K726" s="603"/>
      <c r="L726" s="602">
        <v>1440755</v>
      </c>
      <c r="M726" s="601">
        <v>26.98</v>
      </c>
      <c r="N726" s="20">
        <v>150129400</v>
      </c>
    </row>
    <row r="727" spans="1:14">
      <c r="A727" s="599">
        <v>44970</v>
      </c>
      <c r="B727" s="604">
        <v>1152.25</v>
      </c>
      <c r="C727" s="602">
        <v>42362093</v>
      </c>
      <c r="D727" s="602">
        <v>2720</v>
      </c>
      <c r="E727" s="602">
        <v>2720</v>
      </c>
      <c r="F727" s="603" t="s">
        <v>615</v>
      </c>
      <c r="G727" s="603">
        <v>55.33</v>
      </c>
      <c r="H727" s="603">
        <v>95.69</v>
      </c>
      <c r="I727" s="603">
        <v>0.97</v>
      </c>
      <c r="J727" s="603"/>
      <c r="K727" s="603"/>
      <c r="L727" s="602">
        <v>1440755</v>
      </c>
      <c r="M727" s="601">
        <v>26.39</v>
      </c>
      <c r="N727" s="20">
        <v>121664835</v>
      </c>
    </row>
    <row r="728" spans="1:14">
      <c r="A728" s="599">
        <v>44967</v>
      </c>
      <c r="B728" s="604">
        <v>1164.96</v>
      </c>
      <c r="C728" s="602">
        <v>42362093</v>
      </c>
      <c r="D728" s="602">
        <v>2750</v>
      </c>
      <c r="E728" s="602">
        <v>2750</v>
      </c>
      <c r="F728" s="603" t="s">
        <v>615</v>
      </c>
      <c r="G728" s="603">
        <v>55.33</v>
      </c>
      <c r="H728" s="603">
        <v>96.74</v>
      </c>
      <c r="I728" s="603">
        <v>0.98</v>
      </c>
      <c r="J728" s="603"/>
      <c r="K728" s="603"/>
      <c r="L728" s="602">
        <v>1440755</v>
      </c>
      <c r="M728" s="601">
        <v>26.68</v>
      </c>
      <c r="N728" s="20">
        <v>287890105</v>
      </c>
    </row>
    <row r="729" spans="1:14">
      <c r="A729" s="599">
        <v>44966</v>
      </c>
      <c r="B729" s="604">
        <v>1203.08</v>
      </c>
      <c r="C729" s="602">
        <v>42362093</v>
      </c>
      <c r="D729" s="602">
        <v>2840</v>
      </c>
      <c r="E729" s="602">
        <v>2840</v>
      </c>
      <c r="F729" s="603" t="s">
        <v>615</v>
      </c>
      <c r="G729" s="603">
        <v>55.33</v>
      </c>
      <c r="H729" s="603">
        <v>99.91</v>
      </c>
      <c r="I729" s="603">
        <v>1.01</v>
      </c>
      <c r="J729" s="603"/>
      <c r="K729" s="603"/>
      <c r="L729" s="602">
        <v>1440755</v>
      </c>
      <c r="M729" s="601">
        <v>27.56</v>
      </c>
      <c r="N729" s="20">
        <v>133715505</v>
      </c>
    </row>
    <row r="730" spans="1:14">
      <c r="A730" s="599">
        <v>44965</v>
      </c>
      <c r="B730" s="604">
        <v>1200.97</v>
      </c>
      <c r="C730" s="602">
        <v>42362093</v>
      </c>
      <c r="D730" s="602">
        <v>2835</v>
      </c>
      <c r="E730" s="602">
        <v>2835</v>
      </c>
      <c r="F730" s="603" t="s">
        <v>615</v>
      </c>
      <c r="G730" s="603">
        <v>55.33</v>
      </c>
      <c r="H730" s="603">
        <v>99.73</v>
      </c>
      <c r="I730" s="603">
        <v>1.01</v>
      </c>
      <c r="J730" s="603"/>
      <c r="K730" s="603"/>
      <c r="L730" s="602">
        <v>1440755</v>
      </c>
      <c r="M730" s="601">
        <v>27.51</v>
      </c>
      <c r="N730" s="20">
        <v>199489940</v>
      </c>
    </row>
    <row r="731" spans="1:14">
      <c r="A731" s="599">
        <v>44964</v>
      </c>
      <c r="B731" s="604">
        <v>1192.49</v>
      </c>
      <c r="C731" s="602">
        <v>42362093</v>
      </c>
      <c r="D731" s="602">
        <v>2815</v>
      </c>
      <c r="E731" s="602">
        <v>2815</v>
      </c>
      <c r="F731" s="603" t="s">
        <v>615</v>
      </c>
      <c r="G731" s="603">
        <v>55.33</v>
      </c>
      <c r="H731" s="603">
        <v>99.03</v>
      </c>
      <c r="I731" s="603">
        <v>1</v>
      </c>
      <c r="J731" s="603"/>
      <c r="K731" s="603"/>
      <c r="L731" s="602">
        <v>1440755</v>
      </c>
      <c r="M731" s="601">
        <v>27.32</v>
      </c>
      <c r="N731" s="20">
        <v>92825020</v>
      </c>
    </row>
    <row r="732" spans="1:14">
      <c r="A732" s="599">
        <v>44963</v>
      </c>
      <c r="B732" s="604">
        <v>1200.97</v>
      </c>
      <c r="C732" s="602">
        <v>42362093</v>
      </c>
      <c r="D732" s="602">
        <v>2835</v>
      </c>
      <c r="E732" s="602">
        <v>2835</v>
      </c>
      <c r="F732" s="603" t="s">
        <v>615</v>
      </c>
      <c r="G732" s="603">
        <v>55.33</v>
      </c>
      <c r="H732" s="603">
        <v>99.73</v>
      </c>
      <c r="I732" s="603">
        <v>1.01</v>
      </c>
      <c r="J732" s="603"/>
      <c r="K732" s="603"/>
      <c r="L732" s="602">
        <v>1440755</v>
      </c>
      <c r="M732" s="601">
        <v>27.51</v>
      </c>
      <c r="N732" s="20">
        <v>88007975</v>
      </c>
    </row>
    <row r="733" spans="1:14">
      <c r="A733" s="599">
        <v>44960</v>
      </c>
      <c r="B733" s="604">
        <v>1215.79</v>
      </c>
      <c r="C733" s="602">
        <v>42362093</v>
      </c>
      <c r="D733" s="602">
        <v>2870</v>
      </c>
      <c r="E733" s="602">
        <v>2870</v>
      </c>
      <c r="F733" s="603" t="s">
        <v>615</v>
      </c>
      <c r="G733" s="603">
        <v>55.33</v>
      </c>
      <c r="H733" s="603">
        <v>100.96</v>
      </c>
      <c r="I733" s="603">
        <v>1.02</v>
      </c>
      <c r="J733" s="603"/>
      <c r="K733" s="603"/>
      <c r="L733" s="602">
        <v>1440755</v>
      </c>
      <c r="M733" s="601">
        <v>27.85</v>
      </c>
      <c r="N733" s="20">
        <v>191851800</v>
      </c>
    </row>
    <row r="734" spans="1:14">
      <c r="A734" s="599">
        <v>44959</v>
      </c>
      <c r="B734" s="604">
        <v>1198.8499999999999</v>
      </c>
      <c r="C734" s="602">
        <v>42362093</v>
      </c>
      <c r="D734" s="602">
        <v>2830</v>
      </c>
      <c r="E734" s="602">
        <v>2830</v>
      </c>
      <c r="F734" s="603" t="s">
        <v>615</v>
      </c>
      <c r="G734" s="603">
        <v>55.33</v>
      </c>
      <c r="H734" s="603">
        <v>99.56</v>
      </c>
      <c r="I734" s="603">
        <v>1.01</v>
      </c>
      <c r="J734" s="603"/>
      <c r="K734" s="603"/>
      <c r="L734" s="602">
        <v>1440755</v>
      </c>
      <c r="M734" s="601">
        <v>27.46</v>
      </c>
      <c r="N734" s="20">
        <v>151509440</v>
      </c>
    </row>
    <row r="735" spans="1:14">
      <c r="A735" s="599">
        <v>44958</v>
      </c>
      <c r="B735" s="604">
        <v>1186.1400000000001</v>
      </c>
      <c r="C735" s="602">
        <v>42362093</v>
      </c>
      <c r="D735" s="602">
        <v>2800</v>
      </c>
      <c r="E735" s="602">
        <v>2800</v>
      </c>
      <c r="F735" s="603" t="s">
        <v>615</v>
      </c>
      <c r="G735" s="603">
        <v>55.33</v>
      </c>
      <c r="H735" s="603">
        <v>98.5</v>
      </c>
      <c r="I735" s="603">
        <v>1</v>
      </c>
      <c r="J735" s="603"/>
      <c r="K735" s="603"/>
      <c r="L735" s="602">
        <v>1440755</v>
      </c>
      <c r="M735" s="601">
        <v>27.17</v>
      </c>
      <c r="N735" s="20">
        <v>123700305</v>
      </c>
    </row>
    <row r="736" spans="1:14">
      <c r="A736" s="599">
        <v>44957</v>
      </c>
      <c r="B736" s="604">
        <v>1188.26</v>
      </c>
      <c r="C736" s="602">
        <v>42362093</v>
      </c>
      <c r="D736" s="602">
        <v>2805</v>
      </c>
      <c r="E736" s="602">
        <v>2805</v>
      </c>
      <c r="F736" s="603" t="s">
        <v>615</v>
      </c>
      <c r="G736" s="603">
        <v>55.33</v>
      </c>
      <c r="H736" s="603">
        <v>98.68</v>
      </c>
      <c r="I736" s="603">
        <v>1</v>
      </c>
      <c r="J736" s="603"/>
      <c r="K736" s="603"/>
      <c r="L736" s="602">
        <v>1440755</v>
      </c>
      <c r="M736" s="601">
        <v>27.22</v>
      </c>
      <c r="N736" s="20">
        <v>186015160</v>
      </c>
    </row>
    <row r="737" spans="1:14">
      <c r="A737" s="599">
        <v>44956</v>
      </c>
      <c r="B737" s="604">
        <v>1200.97</v>
      </c>
      <c r="C737" s="602">
        <v>42362093</v>
      </c>
      <c r="D737" s="602">
        <v>2835</v>
      </c>
      <c r="E737" s="602">
        <v>2835</v>
      </c>
      <c r="F737" s="603" t="s">
        <v>615</v>
      </c>
      <c r="G737" s="603">
        <v>55.33</v>
      </c>
      <c r="H737" s="603">
        <v>99.73</v>
      </c>
      <c r="I737" s="603">
        <v>1.01</v>
      </c>
      <c r="J737" s="603"/>
      <c r="K737" s="603"/>
      <c r="L737" s="602">
        <v>1440755</v>
      </c>
      <c r="M737" s="601">
        <v>27.51</v>
      </c>
      <c r="N737" s="20">
        <v>365613300</v>
      </c>
    </row>
    <row r="738" spans="1:14">
      <c r="A738" s="599">
        <v>44953</v>
      </c>
      <c r="B738" s="604">
        <v>1173.43</v>
      </c>
      <c r="C738" s="602">
        <v>42362093</v>
      </c>
      <c r="D738" s="602">
        <v>2770</v>
      </c>
      <c r="E738" s="602">
        <v>2770</v>
      </c>
      <c r="F738" s="603" t="s">
        <v>615</v>
      </c>
      <c r="G738" s="603">
        <v>55.33</v>
      </c>
      <c r="H738" s="603">
        <v>97.45</v>
      </c>
      <c r="I738" s="603">
        <v>0.99</v>
      </c>
      <c r="J738" s="603"/>
      <c r="K738" s="603"/>
      <c r="L738" s="602">
        <v>1440755</v>
      </c>
      <c r="M738" s="601">
        <v>26.88</v>
      </c>
      <c r="N738" s="20">
        <v>91540035</v>
      </c>
    </row>
    <row r="739" spans="1:14">
      <c r="A739" s="599">
        <v>44952</v>
      </c>
      <c r="B739" s="604">
        <v>1171.31</v>
      </c>
      <c r="C739" s="602">
        <v>42362093</v>
      </c>
      <c r="D739" s="602">
        <v>2765</v>
      </c>
      <c r="E739" s="602">
        <v>2765</v>
      </c>
      <c r="F739" s="603" t="s">
        <v>615</v>
      </c>
      <c r="G739" s="603">
        <v>55.33</v>
      </c>
      <c r="H739" s="603">
        <v>97.27</v>
      </c>
      <c r="I739" s="603">
        <v>0.99</v>
      </c>
      <c r="J739" s="603"/>
      <c r="K739" s="603"/>
      <c r="L739" s="602">
        <v>1440755</v>
      </c>
      <c r="M739" s="601">
        <v>26.83</v>
      </c>
      <c r="N739" s="20">
        <v>128467790</v>
      </c>
    </row>
    <row r="740" spans="1:14">
      <c r="A740" s="599">
        <v>44951</v>
      </c>
      <c r="B740" s="604">
        <v>1171.31</v>
      </c>
      <c r="C740" s="602">
        <v>42362093</v>
      </c>
      <c r="D740" s="602">
        <v>2765</v>
      </c>
      <c r="E740" s="602">
        <v>2765</v>
      </c>
      <c r="F740" s="603" t="s">
        <v>615</v>
      </c>
      <c r="G740" s="603">
        <v>55.33</v>
      </c>
      <c r="H740" s="603">
        <v>97.27</v>
      </c>
      <c r="I740" s="603">
        <v>0.99</v>
      </c>
      <c r="J740" s="603"/>
      <c r="K740" s="603"/>
      <c r="L740" s="602">
        <v>1440755</v>
      </c>
      <c r="M740" s="601">
        <v>26.83</v>
      </c>
      <c r="N740" s="20">
        <v>338060600</v>
      </c>
    </row>
    <row r="741" spans="1:14">
      <c r="A741" s="599">
        <v>44950</v>
      </c>
      <c r="B741" s="604">
        <v>1141.6600000000001</v>
      </c>
      <c r="C741" s="602">
        <v>42362093</v>
      </c>
      <c r="D741" s="602">
        <v>2695</v>
      </c>
      <c r="E741" s="602">
        <v>2695</v>
      </c>
      <c r="F741" s="603" t="s">
        <v>615</v>
      </c>
      <c r="G741" s="603">
        <v>55.33</v>
      </c>
      <c r="H741" s="603">
        <v>94.81</v>
      </c>
      <c r="I741" s="603">
        <v>0.96</v>
      </c>
      <c r="J741" s="603"/>
      <c r="K741" s="603"/>
      <c r="L741" s="602">
        <v>1440755</v>
      </c>
      <c r="M741" s="601">
        <v>26.15</v>
      </c>
      <c r="N741" s="20">
        <v>143545665</v>
      </c>
    </row>
    <row r="742" spans="1:14">
      <c r="A742" s="599">
        <v>44949</v>
      </c>
      <c r="B742" s="604">
        <v>1141.6600000000001</v>
      </c>
      <c r="C742" s="602">
        <v>42362093</v>
      </c>
      <c r="D742" s="602">
        <v>2695</v>
      </c>
      <c r="E742" s="602">
        <v>2695</v>
      </c>
      <c r="F742" s="603" t="s">
        <v>615</v>
      </c>
      <c r="G742" s="603">
        <v>55.33</v>
      </c>
      <c r="H742" s="603">
        <v>94.81</v>
      </c>
      <c r="I742" s="603">
        <v>0.96</v>
      </c>
      <c r="J742" s="603"/>
      <c r="K742" s="603"/>
      <c r="L742" s="602">
        <v>1440755</v>
      </c>
      <c r="M742" s="601">
        <v>26.15</v>
      </c>
      <c r="N742" s="20">
        <v>143545665</v>
      </c>
    </row>
    <row r="743" spans="1:14">
      <c r="A743" s="599">
        <v>44946</v>
      </c>
      <c r="B743" s="604">
        <v>1141.6600000000001</v>
      </c>
      <c r="C743" s="602">
        <v>42362093</v>
      </c>
      <c r="D743" s="602">
        <v>2695</v>
      </c>
      <c r="E743" s="602">
        <v>2695</v>
      </c>
      <c r="F743" s="603" t="s">
        <v>615</v>
      </c>
      <c r="G743" s="603">
        <v>55.33</v>
      </c>
      <c r="H743" s="603">
        <v>94.81</v>
      </c>
      <c r="I743" s="603">
        <v>0.96</v>
      </c>
      <c r="J743" s="603"/>
      <c r="K743" s="603"/>
      <c r="L743" s="602">
        <v>1440755</v>
      </c>
      <c r="M743" s="601">
        <v>26.15</v>
      </c>
      <c r="N743" s="20">
        <v>143545665</v>
      </c>
    </row>
    <row r="744" spans="1:14">
      <c r="A744" s="599">
        <v>44945</v>
      </c>
      <c r="B744" s="604">
        <v>1128.95</v>
      </c>
      <c r="C744" s="602">
        <v>42362093</v>
      </c>
      <c r="D744" s="602">
        <v>2665</v>
      </c>
      <c r="E744" s="602">
        <v>2665</v>
      </c>
      <c r="F744" s="603" t="s">
        <v>615</v>
      </c>
      <c r="G744" s="603">
        <v>55.33</v>
      </c>
      <c r="H744" s="603">
        <v>93.75</v>
      </c>
      <c r="I744" s="603">
        <v>0.95</v>
      </c>
      <c r="J744" s="603"/>
      <c r="K744" s="603"/>
      <c r="L744" s="602">
        <v>1440755</v>
      </c>
      <c r="M744" s="601">
        <v>25.86</v>
      </c>
      <c r="N744" s="20">
        <v>150088380</v>
      </c>
    </row>
    <row r="745" spans="1:14">
      <c r="A745" s="599">
        <v>44944</v>
      </c>
      <c r="B745" s="604">
        <v>1128.95</v>
      </c>
      <c r="C745" s="602">
        <v>42362093</v>
      </c>
      <c r="D745" s="602">
        <v>2665</v>
      </c>
      <c r="E745" s="602">
        <v>2665</v>
      </c>
      <c r="F745" s="603" t="s">
        <v>615</v>
      </c>
      <c r="G745" s="603">
        <v>55.33</v>
      </c>
      <c r="H745" s="603">
        <v>93.75</v>
      </c>
      <c r="I745" s="603">
        <v>0.95</v>
      </c>
      <c r="J745" s="603"/>
      <c r="K745" s="603"/>
      <c r="L745" s="602">
        <v>1440755</v>
      </c>
      <c r="M745" s="601">
        <v>25.86</v>
      </c>
      <c r="N745" s="20">
        <v>83683335</v>
      </c>
    </row>
    <row r="746" spans="1:14">
      <c r="A746" s="599">
        <v>44943</v>
      </c>
      <c r="B746" s="604">
        <v>1116.24</v>
      </c>
      <c r="C746" s="602">
        <v>42362093</v>
      </c>
      <c r="D746" s="602">
        <v>2635</v>
      </c>
      <c r="E746" s="602">
        <v>2635</v>
      </c>
      <c r="F746" s="603" t="s">
        <v>615</v>
      </c>
      <c r="G746" s="603">
        <v>55.33</v>
      </c>
      <c r="H746" s="603">
        <v>92.7</v>
      </c>
      <c r="I746" s="603">
        <v>0.94</v>
      </c>
      <c r="J746" s="603"/>
      <c r="K746" s="603"/>
      <c r="L746" s="602">
        <v>1440755</v>
      </c>
      <c r="M746" s="601">
        <v>25.57</v>
      </c>
      <c r="N746" s="20">
        <v>91900380</v>
      </c>
    </row>
    <row r="747" spans="1:14">
      <c r="A747" s="599">
        <v>44942</v>
      </c>
      <c r="B747" s="604">
        <v>1141.6600000000001</v>
      </c>
      <c r="C747" s="602">
        <v>42362093</v>
      </c>
      <c r="D747" s="602">
        <v>2695</v>
      </c>
      <c r="E747" s="602">
        <v>2695</v>
      </c>
      <c r="F747" s="603" t="s">
        <v>615</v>
      </c>
      <c r="G747" s="603">
        <v>55.33</v>
      </c>
      <c r="H747" s="603">
        <v>94.81</v>
      </c>
      <c r="I747" s="603">
        <v>0.96</v>
      </c>
      <c r="J747" s="603"/>
      <c r="K747" s="603"/>
      <c r="L747" s="602">
        <v>1440755</v>
      </c>
      <c r="M747" s="601">
        <v>26.15</v>
      </c>
      <c r="N747" s="20">
        <v>55311865</v>
      </c>
    </row>
    <row r="748" spans="1:14">
      <c r="A748" s="599">
        <v>44939</v>
      </c>
      <c r="B748" s="604">
        <v>1128.95</v>
      </c>
      <c r="C748" s="602">
        <v>42362093</v>
      </c>
      <c r="D748" s="602">
        <v>2665</v>
      </c>
      <c r="E748" s="602">
        <v>2665</v>
      </c>
      <c r="F748" s="603" t="s">
        <v>615</v>
      </c>
      <c r="G748" s="603">
        <v>55.33</v>
      </c>
      <c r="H748" s="603">
        <v>93.75</v>
      </c>
      <c r="I748" s="603">
        <v>0.95</v>
      </c>
      <c r="J748" s="603"/>
      <c r="K748" s="603"/>
      <c r="L748" s="602">
        <v>1440755</v>
      </c>
      <c r="M748" s="601">
        <v>25.86</v>
      </c>
      <c r="N748" s="20">
        <v>73479815</v>
      </c>
    </row>
    <row r="749" spans="1:14">
      <c r="A749" s="599">
        <v>44938</v>
      </c>
      <c r="B749" s="604">
        <v>1118.3599999999999</v>
      </c>
      <c r="C749" s="602">
        <v>42362093</v>
      </c>
      <c r="D749" s="602">
        <v>2640</v>
      </c>
      <c r="E749" s="602">
        <v>2640</v>
      </c>
      <c r="F749" s="603" t="s">
        <v>615</v>
      </c>
      <c r="G749" s="603">
        <v>55.33</v>
      </c>
      <c r="H749" s="603">
        <v>92.87</v>
      </c>
      <c r="I749" s="603">
        <v>0.94</v>
      </c>
      <c r="J749" s="603"/>
      <c r="K749" s="603"/>
      <c r="L749" s="602">
        <v>1440755</v>
      </c>
      <c r="M749" s="601">
        <v>25.62</v>
      </c>
      <c r="N749" s="20">
        <v>62975830</v>
      </c>
    </row>
    <row r="750" spans="1:14">
      <c r="A750" s="599">
        <v>44937</v>
      </c>
      <c r="B750" s="604">
        <v>1143.78</v>
      </c>
      <c r="C750" s="602">
        <v>42362093</v>
      </c>
      <c r="D750" s="602">
        <v>2700</v>
      </c>
      <c r="E750" s="602">
        <v>2700</v>
      </c>
      <c r="F750" s="603" t="s">
        <v>615</v>
      </c>
      <c r="G750" s="603">
        <v>55.33</v>
      </c>
      <c r="H750" s="603">
        <v>94.98</v>
      </c>
      <c r="I750" s="603">
        <v>0.96</v>
      </c>
      <c r="J750" s="603"/>
      <c r="K750" s="603"/>
      <c r="L750" s="602">
        <v>1440755</v>
      </c>
      <c r="M750" s="601">
        <v>26.2</v>
      </c>
      <c r="N750" s="20">
        <v>115575915</v>
      </c>
    </row>
    <row r="751" spans="1:14">
      <c r="A751" s="599">
        <v>44936</v>
      </c>
      <c r="B751" s="604">
        <v>1128.95</v>
      </c>
      <c r="C751" s="602">
        <v>42362093</v>
      </c>
      <c r="D751" s="602">
        <v>2665</v>
      </c>
      <c r="E751" s="602">
        <v>2665</v>
      </c>
      <c r="F751" s="603" t="s">
        <v>615</v>
      </c>
      <c r="G751" s="603">
        <v>55.33</v>
      </c>
      <c r="H751" s="603">
        <v>93.75</v>
      </c>
      <c r="I751" s="603">
        <v>0.95</v>
      </c>
      <c r="J751" s="603"/>
      <c r="K751" s="603"/>
      <c r="L751" s="602">
        <v>1440755</v>
      </c>
      <c r="M751" s="601">
        <v>25.86</v>
      </c>
      <c r="N751" s="20">
        <v>83709840</v>
      </c>
    </row>
    <row r="752" spans="1:14">
      <c r="A752" s="599">
        <v>44935</v>
      </c>
      <c r="B752" s="604">
        <v>1128.95</v>
      </c>
      <c r="C752" s="602">
        <v>42362093</v>
      </c>
      <c r="D752" s="602">
        <v>2665</v>
      </c>
      <c r="E752" s="602">
        <v>2665</v>
      </c>
      <c r="F752" s="603" t="s">
        <v>615</v>
      </c>
      <c r="G752" s="603">
        <v>55.33</v>
      </c>
      <c r="H752" s="603">
        <v>93.75</v>
      </c>
      <c r="I752" s="603">
        <v>0.95</v>
      </c>
      <c r="J752" s="603"/>
      <c r="K752" s="603"/>
      <c r="L752" s="602">
        <v>1440755</v>
      </c>
      <c r="M752" s="601">
        <v>25.86</v>
      </c>
      <c r="N752" s="20">
        <v>259701540</v>
      </c>
    </row>
    <row r="753" spans="1:14">
      <c r="A753" s="599">
        <v>44932</v>
      </c>
      <c r="B753" s="604">
        <v>1101.4100000000001</v>
      </c>
      <c r="C753" s="602">
        <v>42362093</v>
      </c>
      <c r="D753" s="602">
        <v>2600</v>
      </c>
      <c r="E753" s="602">
        <v>2600</v>
      </c>
      <c r="F753" s="603" t="s">
        <v>615</v>
      </c>
      <c r="G753" s="603">
        <v>55.33</v>
      </c>
      <c r="H753" s="603">
        <v>91.47</v>
      </c>
      <c r="I753" s="603">
        <v>0.93</v>
      </c>
      <c r="J753" s="603"/>
      <c r="K753" s="603"/>
      <c r="L753" s="602">
        <v>1440755</v>
      </c>
      <c r="M753" s="601">
        <v>25.23</v>
      </c>
      <c r="N753" s="20">
        <v>98450095</v>
      </c>
    </row>
    <row r="754" spans="1:14">
      <c r="A754" s="599">
        <v>44931</v>
      </c>
      <c r="B754" s="604">
        <v>1063.29</v>
      </c>
      <c r="C754" s="602">
        <v>42362093</v>
      </c>
      <c r="D754" s="602">
        <v>2510</v>
      </c>
      <c r="E754" s="602">
        <v>2510</v>
      </c>
      <c r="F754" s="603" t="s">
        <v>615</v>
      </c>
      <c r="G754" s="603">
        <v>55.33</v>
      </c>
      <c r="H754" s="603">
        <v>88.3</v>
      </c>
      <c r="I754" s="603">
        <v>0.89</v>
      </c>
      <c r="J754" s="603"/>
      <c r="K754" s="603"/>
      <c r="L754" s="602">
        <v>1440755</v>
      </c>
      <c r="M754" s="601">
        <v>24.36</v>
      </c>
      <c r="N754" s="20">
        <v>95607230</v>
      </c>
    </row>
    <row r="755" spans="1:14">
      <c r="A755" s="599">
        <v>44930</v>
      </c>
      <c r="B755" s="604">
        <v>1054.82</v>
      </c>
      <c r="C755" s="602">
        <v>42362093</v>
      </c>
      <c r="D755" s="602">
        <v>2490</v>
      </c>
      <c r="E755" s="602">
        <v>2490</v>
      </c>
      <c r="F755" s="603" t="s">
        <v>615</v>
      </c>
      <c r="G755" s="603">
        <v>55.33</v>
      </c>
      <c r="H755" s="603">
        <v>87.6</v>
      </c>
      <c r="I755" s="603">
        <v>0.89</v>
      </c>
      <c r="J755" s="603"/>
      <c r="K755" s="603"/>
      <c r="L755" s="602">
        <v>1440755</v>
      </c>
      <c r="M755" s="601">
        <v>24.16</v>
      </c>
      <c r="N755" s="20">
        <v>63211055</v>
      </c>
    </row>
    <row r="756" spans="1:14">
      <c r="A756" s="599">
        <v>44929</v>
      </c>
      <c r="B756" s="604">
        <v>1031.52</v>
      </c>
      <c r="C756" s="602">
        <v>42362093</v>
      </c>
      <c r="D756" s="602">
        <v>2435</v>
      </c>
      <c r="E756" s="602">
        <v>2435</v>
      </c>
      <c r="F756" s="603" t="s">
        <v>615</v>
      </c>
      <c r="G756" s="603">
        <v>55.33</v>
      </c>
      <c r="H756" s="603">
        <v>85.66</v>
      </c>
      <c r="I756" s="603">
        <v>0.87</v>
      </c>
      <c r="J756" s="603"/>
      <c r="K756" s="603"/>
      <c r="L756" s="602">
        <v>1440755</v>
      </c>
      <c r="M756" s="601">
        <v>23.63</v>
      </c>
      <c r="N756" s="20">
        <v>128005320</v>
      </c>
    </row>
    <row r="757" spans="1:14">
      <c r="A757" s="599">
        <v>44928</v>
      </c>
      <c r="B757" s="604">
        <v>1031.52</v>
      </c>
      <c r="C757" s="602">
        <v>42362093</v>
      </c>
      <c r="D757" s="602">
        <v>2435</v>
      </c>
      <c r="E757" s="602">
        <v>2435</v>
      </c>
      <c r="F757" s="603" t="s">
        <v>615</v>
      </c>
      <c r="G757" s="603">
        <v>55.33</v>
      </c>
      <c r="H757" s="603">
        <v>85.66</v>
      </c>
      <c r="I757" s="603">
        <v>0.87</v>
      </c>
      <c r="J757" s="603"/>
      <c r="K757" s="603"/>
      <c r="L757" s="602">
        <v>1440755</v>
      </c>
      <c r="M757" s="601">
        <v>23.63</v>
      </c>
      <c r="N757" s="20">
        <v>104883815</v>
      </c>
    </row>
    <row r="758" spans="1:14">
      <c r="A758" s="599">
        <v>44925</v>
      </c>
      <c r="B758" s="604">
        <v>1048.46</v>
      </c>
      <c r="C758" s="602">
        <v>42362093</v>
      </c>
      <c r="D758" s="602">
        <v>2475</v>
      </c>
      <c r="E758" s="602">
        <v>2475</v>
      </c>
      <c r="F758" s="603" t="s">
        <v>615</v>
      </c>
      <c r="G758" s="603">
        <v>55.33</v>
      </c>
      <c r="H758" s="603">
        <v>12.61</v>
      </c>
      <c r="I758" s="603">
        <v>0.9</v>
      </c>
      <c r="J758" s="603">
        <v>3.23</v>
      </c>
      <c r="K758" s="603">
        <v>0.96</v>
      </c>
      <c r="L758" s="602">
        <v>1440755</v>
      </c>
      <c r="M758" s="601">
        <v>24.21</v>
      </c>
      <c r="N758" s="20">
        <v>200602590</v>
      </c>
    </row>
    <row r="759" spans="1:14">
      <c r="A759" s="599">
        <v>44924</v>
      </c>
      <c r="B759" s="604">
        <v>1048.46</v>
      </c>
      <c r="C759" s="602">
        <v>42362093</v>
      </c>
      <c r="D759" s="602">
        <v>2475</v>
      </c>
      <c r="E759" s="602">
        <v>2475</v>
      </c>
      <c r="F759" s="603" t="s">
        <v>615</v>
      </c>
      <c r="G759" s="603">
        <v>55.33</v>
      </c>
      <c r="H759" s="603">
        <v>12.61</v>
      </c>
      <c r="I759" s="603">
        <v>0.9</v>
      </c>
      <c r="J759" s="603">
        <v>3.23</v>
      </c>
      <c r="K759" s="603">
        <v>0.96</v>
      </c>
      <c r="L759" s="602">
        <v>1440755</v>
      </c>
      <c r="M759" s="601">
        <v>24.21</v>
      </c>
      <c r="N759" s="20">
        <v>200602590</v>
      </c>
    </row>
    <row r="760" spans="1:14">
      <c r="A760" s="599">
        <v>44923</v>
      </c>
      <c r="B760" s="604">
        <v>1097.18</v>
      </c>
      <c r="C760" s="602">
        <v>42362093</v>
      </c>
      <c r="D760" s="602">
        <v>2590</v>
      </c>
      <c r="E760" s="602">
        <v>2590</v>
      </c>
      <c r="F760" s="603" t="s">
        <v>615</v>
      </c>
      <c r="G760" s="603">
        <v>55.33</v>
      </c>
      <c r="H760" s="603">
        <v>13.2</v>
      </c>
      <c r="I760" s="603">
        <v>0.94</v>
      </c>
      <c r="J760" s="603">
        <v>3.38</v>
      </c>
      <c r="K760" s="603">
        <v>1.01</v>
      </c>
      <c r="L760" s="602">
        <v>1440755</v>
      </c>
      <c r="M760" s="601">
        <v>25.33</v>
      </c>
      <c r="N760" s="20">
        <v>92985800</v>
      </c>
    </row>
    <row r="761" spans="1:14">
      <c r="A761" s="599">
        <v>44922</v>
      </c>
      <c r="B761" s="604">
        <v>1124.71</v>
      </c>
      <c r="C761" s="602">
        <v>42362093</v>
      </c>
      <c r="D761" s="602">
        <v>2655</v>
      </c>
      <c r="E761" s="602">
        <v>2655</v>
      </c>
      <c r="F761" s="603" t="s">
        <v>615</v>
      </c>
      <c r="G761" s="603">
        <v>55.33</v>
      </c>
      <c r="H761" s="603">
        <v>13.53</v>
      </c>
      <c r="I761" s="603">
        <v>0.96</v>
      </c>
      <c r="J761" s="603">
        <v>3.46</v>
      </c>
      <c r="K761" s="603">
        <v>1.03</v>
      </c>
      <c r="L761" s="602">
        <v>1440755</v>
      </c>
      <c r="M761" s="601">
        <v>25.97</v>
      </c>
      <c r="N761" s="20">
        <v>473848420</v>
      </c>
    </row>
    <row r="762" spans="1:14">
      <c r="A762" s="599">
        <v>44921</v>
      </c>
      <c r="B762" s="604">
        <v>1069.6400000000001</v>
      </c>
      <c r="C762" s="602">
        <v>42362093</v>
      </c>
      <c r="D762" s="602">
        <v>2525</v>
      </c>
      <c r="E762" s="602">
        <v>2525</v>
      </c>
      <c r="F762" s="603" t="s">
        <v>615</v>
      </c>
      <c r="G762" s="603">
        <v>55.33</v>
      </c>
      <c r="H762" s="603">
        <v>12.87</v>
      </c>
      <c r="I762" s="603">
        <v>0.92</v>
      </c>
      <c r="J762" s="603">
        <v>3.29</v>
      </c>
      <c r="K762" s="603">
        <v>0.98</v>
      </c>
      <c r="L762" s="602">
        <v>1440755</v>
      </c>
      <c r="M762" s="601">
        <v>24.7</v>
      </c>
      <c r="N762" s="20">
        <v>255498430</v>
      </c>
    </row>
    <row r="763" spans="1:14">
      <c r="A763" s="599">
        <v>44918</v>
      </c>
      <c r="B763" s="604">
        <v>1069.6400000000001</v>
      </c>
      <c r="C763" s="602">
        <v>42362093</v>
      </c>
      <c r="D763" s="602">
        <v>2525</v>
      </c>
      <c r="E763" s="602">
        <v>2525</v>
      </c>
      <c r="F763" s="603" t="s">
        <v>615</v>
      </c>
      <c r="G763" s="603">
        <v>55.33</v>
      </c>
      <c r="H763" s="603">
        <v>12.87</v>
      </c>
      <c r="I763" s="603">
        <v>0.92</v>
      </c>
      <c r="J763" s="603">
        <v>3.29</v>
      </c>
      <c r="K763" s="603">
        <v>0.98</v>
      </c>
      <c r="L763" s="602">
        <v>1440755</v>
      </c>
      <c r="M763" s="601">
        <v>24.7</v>
      </c>
      <c r="N763" s="20">
        <v>328139400</v>
      </c>
    </row>
    <row r="764" spans="1:14">
      <c r="A764" s="599">
        <v>44917</v>
      </c>
      <c r="B764" s="604">
        <v>1124.71</v>
      </c>
      <c r="C764" s="602">
        <v>42362093</v>
      </c>
      <c r="D764" s="602">
        <v>2655</v>
      </c>
      <c r="E764" s="602">
        <v>2655</v>
      </c>
      <c r="F764" s="603" t="s">
        <v>615</v>
      </c>
      <c r="G764" s="603">
        <v>55.33</v>
      </c>
      <c r="H764" s="603">
        <v>13.53</v>
      </c>
      <c r="I764" s="603">
        <v>0.96</v>
      </c>
      <c r="J764" s="603">
        <v>3.46</v>
      </c>
      <c r="K764" s="603">
        <v>1.03</v>
      </c>
      <c r="L764" s="602">
        <v>1440755</v>
      </c>
      <c r="M764" s="601">
        <v>25.97</v>
      </c>
      <c r="N764" s="20">
        <v>116687305</v>
      </c>
    </row>
    <row r="765" spans="1:14">
      <c r="A765" s="599">
        <v>44916</v>
      </c>
      <c r="B765" s="604">
        <v>1114.1199999999999</v>
      </c>
      <c r="C765" s="602">
        <v>42362093</v>
      </c>
      <c r="D765" s="602">
        <v>2630</v>
      </c>
      <c r="E765" s="602">
        <v>2630</v>
      </c>
      <c r="F765" s="603" t="s">
        <v>615</v>
      </c>
      <c r="G765" s="603">
        <v>55.33</v>
      </c>
      <c r="H765" s="603">
        <v>13.4</v>
      </c>
      <c r="I765" s="603">
        <v>0.95</v>
      </c>
      <c r="J765" s="603">
        <v>3.43</v>
      </c>
      <c r="K765" s="603">
        <v>1.02</v>
      </c>
      <c r="L765" s="602">
        <v>1440755</v>
      </c>
      <c r="M765" s="601">
        <v>25.72</v>
      </c>
      <c r="N765" s="20">
        <v>118589125</v>
      </c>
    </row>
    <row r="766" spans="1:14">
      <c r="A766" s="599">
        <v>44915</v>
      </c>
      <c r="B766" s="604">
        <v>1112</v>
      </c>
      <c r="C766" s="602">
        <v>42362093</v>
      </c>
      <c r="D766" s="602">
        <v>2625</v>
      </c>
      <c r="E766" s="602">
        <v>2625</v>
      </c>
      <c r="F766" s="603" t="s">
        <v>615</v>
      </c>
      <c r="G766" s="603">
        <v>55.33</v>
      </c>
      <c r="H766" s="603">
        <v>13.38</v>
      </c>
      <c r="I766" s="603">
        <v>0.95</v>
      </c>
      <c r="J766" s="603">
        <v>3.42</v>
      </c>
      <c r="K766" s="603">
        <v>1.02</v>
      </c>
      <c r="L766" s="602">
        <v>1440755</v>
      </c>
      <c r="M766" s="601">
        <v>25.67</v>
      </c>
      <c r="N766" s="20">
        <v>190687235</v>
      </c>
    </row>
    <row r="767" spans="1:14">
      <c r="A767" s="599">
        <v>44914</v>
      </c>
      <c r="B767" s="604">
        <v>1141.6600000000001</v>
      </c>
      <c r="C767" s="602">
        <v>42362093</v>
      </c>
      <c r="D767" s="602">
        <v>2695</v>
      </c>
      <c r="E767" s="602">
        <v>2695</v>
      </c>
      <c r="F767" s="603" t="s">
        <v>615</v>
      </c>
      <c r="G767" s="603">
        <v>55.33</v>
      </c>
      <c r="H767" s="603">
        <v>13.74</v>
      </c>
      <c r="I767" s="603">
        <v>0.98</v>
      </c>
      <c r="J767" s="603">
        <v>3.51</v>
      </c>
      <c r="K767" s="603">
        <v>1.05</v>
      </c>
      <c r="L767" s="602">
        <v>1440755</v>
      </c>
      <c r="M767" s="601">
        <v>26.36</v>
      </c>
      <c r="N767" s="20">
        <v>94969365</v>
      </c>
    </row>
    <row r="768" spans="1:14">
      <c r="A768" s="599">
        <v>44911</v>
      </c>
      <c r="B768" s="604">
        <v>1135.3</v>
      </c>
      <c r="C768" s="602">
        <v>42362093</v>
      </c>
      <c r="D768" s="602">
        <v>2680</v>
      </c>
      <c r="E768" s="602">
        <v>2680</v>
      </c>
      <c r="F768" s="603" t="s">
        <v>615</v>
      </c>
      <c r="G768" s="603">
        <v>55.33</v>
      </c>
      <c r="H768" s="603">
        <v>13.66</v>
      </c>
      <c r="I768" s="603">
        <v>0.97</v>
      </c>
      <c r="J768" s="603">
        <v>3.49</v>
      </c>
      <c r="K768" s="603">
        <v>1.04</v>
      </c>
      <c r="L768" s="602">
        <v>1440755</v>
      </c>
      <c r="M768" s="601">
        <v>26.21</v>
      </c>
      <c r="N768" s="20">
        <v>152570145</v>
      </c>
    </row>
    <row r="769" spans="1:14">
      <c r="A769" s="599">
        <v>44910</v>
      </c>
      <c r="B769" s="604">
        <v>1156.49</v>
      </c>
      <c r="C769" s="602">
        <v>42362093</v>
      </c>
      <c r="D769" s="602">
        <v>2730</v>
      </c>
      <c r="E769" s="602">
        <v>2730</v>
      </c>
      <c r="F769" s="603" t="s">
        <v>615</v>
      </c>
      <c r="G769" s="603">
        <v>55.33</v>
      </c>
      <c r="H769" s="603">
        <v>13.91</v>
      </c>
      <c r="I769" s="603">
        <v>0.99</v>
      </c>
      <c r="J769" s="603">
        <v>3.56</v>
      </c>
      <c r="K769" s="603">
        <v>1.06</v>
      </c>
      <c r="L769" s="602">
        <v>1440755</v>
      </c>
      <c r="M769" s="601">
        <v>26.7</v>
      </c>
      <c r="N769" s="20">
        <v>100128165</v>
      </c>
    </row>
    <row r="770" spans="1:14">
      <c r="A770" s="599">
        <v>44909</v>
      </c>
      <c r="B770" s="604">
        <v>1171.31</v>
      </c>
      <c r="C770" s="602">
        <v>42362093</v>
      </c>
      <c r="D770" s="602">
        <v>2765</v>
      </c>
      <c r="E770" s="602">
        <v>2765</v>
      </c>
      <c r="F770" s="603" t="s">
        <v>615</v>
      </c>
      <c r="G770" s="603">
        <v>55.33</v>
      </c>
      <c r="H770" s="603">
        <v>14.09</v>
      </c>
      <c r="I770" s="603">
        <v>1</v>
      </c>
      <c r="J770" s="603">
        <v>3.6</v>
      </c>
      <c r="K770" s="603">
        <v>1.08</v>
      </c>
      <c r="L770" s="602">
        <v>1440755</v>
      </c>
      <c r="M770" s="601">
        <v>27.04</v>
      </c>
      <c r="N770" s="20">
        <v>164300070</v>
      </c>
    </row>
    <row r="771" spans="1:14">
      <c r="A771" s="599">
        <v>44908</v>
      </c>
      <c r="B771" s="604">
        <v>1120.48</v>
      </c>
      <c r="C771" s="602">
        <v>42362093</v>
      </c>
      <c r="D771" s="602">
        <v>2645</v>
      </c>
      <c r="E771" s="602">
        <v>2645</v>
      </c>
      <c r="F771" s="603" t="s">
        <v>615</v>
      </c>
      <c r="G771" s="603">
        <v>55.33</v>
      </c>
      <c r="H771" s="603">
        <v>13.48</v>
      </c>
      <c r="I771" s="603">
        <v>0.96</v>
      </c>
      <c r="J771" s="603">
        <v>3.45</v>
      </c>
      <c r="K771" s="603">
        <v>1.03</v>
      </c>
      <c r="L771" s="602">
        <v>1440755</v>
      </c>
      <c r="M771" s="601">
        <v>25.87</v>
      </c>
      <c r="N771" s="20">
        <v>140237530</v>
      </c>
    </row>
    <row r="772" spans="1:14">
      <c r="A772" s="599">
        <v>44907</v>
      </c>
      <c r="B772" s="604">
        <v>1126.83</v>
      </c>
      <c r="C772" s="602">
        <v>42362093</v>
      </c>
      <c r="D772" s="602">
        <v>2660</v>
      </c>
      <c r="E772" s="602">
        <v>2660</v>
      </c>
      <c r="F772" s="603" t="s">
        <v>615</v>
      </c>
      <c r="G772" s="603">
        <v>55.33</v>
      </c>
      <c r="H772" s="603">
        <v>13.56</v>
      </c>
      <c r="I772" s="603">
        <v>0.97</v>
      </c>
      <c r="J772" s="603">
        <v>3.47</v>
      </c>
      <c r="K772" s="603">
        <v>1.04</v>
      </c>
      <c r="L772" s="602">
        <v>1440755</v>
      </c>
      <c r="M772" s="601">
        <v>26.02</v>
      </c>
      <c r="N772" s="20">
        <v>185565985</v>
      </c>
    </row>
    <row r="773" spans="1:14">
      <c r="A773" s="599">
        <v>44904</v>
      </c>
      <c r="B773" s="604">
        <v>1143.78</v>
      </c>
      <c r="C773" s="602">
        <v>42362093</v>
      </c>
      <c r="D773" s="602">
        <v>2700</v>
      </c>
      <c r="E773" s="602">
        <v>2700</v>
      </c>
      <c r="F773" s="603" t="s">
        <v>615</v>
      </c>
      <c r="G773" s="603">
        <v>55.33</v>
      </c>
      <c r="H773" s="603">
        <v>13.76</v>
      </c>
      <c r="I773" s="603">
        <v>0.98</v>
      </c>
      <c r="J773" s="603">
        <v>3.52</v>
      </c>
      <c r="K773" s="603">
        <v>1.05</v>
      </c>
      <c r="L773" s="602">
        <v>1440755</v>
      </c>
      <c r="M773" s="601">
        <v>26.41</v>
      </c>
      <c r="N773" s="20">
        <v>225078910</v>
      </c>
    </row>
    <row r="774" spans="1:14">
      <c r="A774" s="599">
        <v>44903</v>
      </c>
      <c r="B774" s="604">
        <v>1156.49</v>
      </c>
      <c r="C774" s="602">
        <v>42362093</v>
      </c>
      <c r="D774" s="602">
        <v>2730</v>
      </c>
      <c r="E774" s="602">
        <v>2730</v>
      </c>
      <c r="F774" s="603" t="s">
        <v>615</v>
      </c>
      <c r="G774" s="603">
        <v>55.33</v>
      </c>
      <c r="H774" s="603">
        <v>13.91</v>
      </c>
      <c r="I774" s="603">
        <v>0.99</v>
      </c>
      <c r="J774" s="603">
        <v>3.56</v>
      </c>
      <c r="K774" s="603">
        <v>1.06</v>
      </c>
      <c r="L774" s="602">
        <v>1440755</v>
      </c>
      <c r="M774" s="601">
        <v>26.7</v>
      </c>
      <c r="N774" s="20">
        <v>130940510</v>
      </c>
    </row>
    <row r="775" spans="1:14">
      <c r="A775" s="599">
        <v>44902</v>
      </c>
      <c r="B775" s="604">
        <v>1177.67</v>
      </c>
      <c r="C775" s="602">
        <v>42362093</v>
      </c>
      <c r="D775" s="602">
        <v>2780</v>
      </c>
      <c r="E775" s="602">
        <v>2780</v>
      </c>
      <c r="F775" s="603" t="s">
        <v>615</v>
      </c>
      <c r="G775" s="603">
        <v>55.33</v>
      </c>
      <c r="H775" s="603">
        <v>14.17</v>
      </c>
      <c r="I775" s="603">
        <v>1.01</v>
      </c>
      <c r="J775" s="603">
        <v>3.62</v>
      </c>
      <c r="K775" s="603">
        <v>1.08</v>
      </c>
      <c r="L775" s="602">
        <v>1440755</v>
      </c>
      <c r="M775" s="601">
        <v>27.19</v>
      </c>
      <c r="N775" s="20">
        <v>137186895</v>
      </c>
    </row>
    <row r="776" spans="1:14">
      <c r="A776" s="599">
        <v>44901</v>
      </c>
      <c r="B776" s="604">
        <v>1181.9000000000001</v>
      </c>
      <c r="C776" s="602">
        <v>42362093</v>
      </c>
      <c r="D776" s="602">
        <v>2790</v>
      </c>
      <c r="E776" s="602">
        <v>2790</v>
      </c>
      <c r="F776" s="603" t="s">
        <v>615</v>
      </c>
      <c r="G776" s="603">
        <v>55.33</v>
      </c>
      <c r="H776" s="603">
        <v>14.22</v>
      </c>
      <c r="I776" s="603">
        <v>1.01</v>
      </c>
      <c r="J776" s="603">
        <v>3.64</v>
      </c>
      <c r="K776" s="603">
        <v>1.0900000000000001</v>
      </c>
      <c r="L776" s="602">
        <v>1440755</v>
      </c>
      <c r="M776" s="601">
        <v>27.29</v>
      </c>
      <c r="N776" s="20">
        <v>377218865</v>
      </c>
    </row>
    <row r="777" spans="1:14">
      <c r="A777" s="599">
        <v>44900</v>
      </c>
      <c r="B777" s="604">
        <v>1222.1500000000001</v>
      </c>
      <c r="C777" s="602">
        <v>42362093</v>
      </c>
      <c r="D777" s="602">
        <v>2885</v>
      </c>
      <c r="E777" s="602">
        <v>2885</v>
      </c>
      <c r="F777" s="603" t="s">
        <v>615</v>
      </c>
      <c r="G777" s="603">
        <v>55.33</v>
      </c>
      <c r="H777" s="603">
        <v>14.7</v>
      </c>
      <c r="I777" s="603">
        <v>1.05</v>
      </c>
      <c r="J777" s="603">
        <v>3.76</v>
      </c>
      <c r="K777" s="603">
        <v>1.1200000000000001</v>
      </c>
      <c r="L777" s="602">
        <v>1440755</v>
      </c>
      <c r="M777" s="601">
        <v>28.22</v>
      </c>
      <c r="N777" s="20">
        <v>276563985</v>
      </c>
    </row>
    <row r="778" spans="1:14">
      <c r="A778" s="599">
        <v>44897</v>
      </c>
      <c r="B778" s="604">
        <v>1241.21</v>
      </c>
      <c r="C778" s="602">
        <v>42362093</v>
      </c>
      <c r="D778" s="602">
        <v>2930</v>
      </c>
      <c r="E778" s="602">
        <v>2930</v>
      </c>
      <c r="F778" s="603" t="s">
        <v>615</v>
      </c>
      <c r="G778" s="603">
        <v>55.33</v>
      </c>
      <c r="H778" s="603">
        <v>14.93</v>
      </c>
      <c r="I778" s="603">
        <v>1.06</v>
      </c>
      <c r="J778" s="603">
        <v>3.82</v>
      </c>
      <c r="K778" s="603">
        <v>1.1399999999999999</v>
      </c>
      <c r="L778" s="602">
        <v>1440755</v>
      </c>
      <c r="M778" s="601">
        <v>28.66</v>
      </c>
      <c r="N778" s="20">
        <v>115247715</v>
      </c>
    </row>
    <row r="779" spans="1:14">
      <c r="A779" s="599">
        <v>44896</v>
      </c>
      <c r="B779" s="604">
        <v>1264.51</v>
      </c>
      <c r="C779" s="602">
        <v>42362093</v>
      </c>
      <c r="D779" s="602">
        <v>2985</v>
      </c>
      <c r="E779" s="602">
        <v>2985</v>
      </c>
      <c r="F779" s="603" t="s">
        <v>615</v>
      </c>
      <c r="G779" s="603">
        <v>55.33</v>
      </c>
      <c r="H779" s="603">
        <v>15.21</v>
      </c>
      <c r="I779" s="603">
        <v>1.08</v>
      </c>
      <c r="J779" s="603">
        <v>3.89</v>
      </c>
      <c r="K779" s="603">
        <v>1.1599999999999999</v>
      </c>
      <c r="L779" s="602">
        <v>1440755</v>
      </c>
      <c r="M779" s="601">
        <v>29.19</v>
      </c>
      <c r="N779" s="20">
        <v>182715130</v>
      </c>
    </row>
    <row r="780" spans="1:14">
      <c r="A780" s="599">
        <v>44895</v>
      </c>
      <c r="B780" s="604">
        <v>1258.1500000000001</v>
      </c>
      <c r="C780" s="602">
        <v>42362093</v>
      </c>
      <c r="D780" s="602">
        <v>2970</v>
      </c>
      <c r="E780" s="602">
        <v>2970</v>
      </c>
      <c r="F780" s="603" t="s">
        <v>615</v>
      </c>
      <c r="G780" s="603">
        <v>55.33</v>
      </c>
      <c r="H780" s="603">
        <v>15.14</v>
      </c>
      <c r="I780" s="603">
        <v>1.08</v>
      </c>
      <c r="J780" s="603">
        <v>4.13</v>
      </c>
      <c r="K780" s="603">
        <v>1.18</v>
      </c>
      <c r="L780" s="602">
        <v>1440755</v>
      </c>
      <c r="M780" s="601">
        <v>29.05</v>
      </c>
      <c r="N780" s="20">
        <v>115168490</v>
      </c>
    </row>
    <row r="781" spans="1:14">
      <c r="A781" s="599">
        <v>44894</v>
      </c>
      <c r="B781" s="604">
        <v>1262.3900000000001</v>
      </c>
      <c r="C781" s="602">
        <v>42362093</v>
      </c>
      <c r="D781" s="602">
        <v>2980</v>
      </c>
      <c r="E781" s="602">
        <v>2980</v>
      </c>
      <c r="F781" s="603" t="s">
        <v>615</v>
      </c>
      <c r="G781" s="603">
        <v>55.33</v>
      </c>
      <c r="H781" s="603">
        <v>15.19</v>
      </c>
      <c r="I781" s="603">
        <v>1.08</v>
      </c>
      <c r="J781" s="603">
        <v>4.1399999999999997</v>
      </c>
      <c r="K781" s="603">
        <v>1.18</v>
      </c>
      <c r="L781" s="602">
        <v>1440755</v>
      </c>
      <c r="M781" s="601">
        <v>29.15</v>
      </c>
      <c r="N781" s="20">
        <v>218232405</v>
      </c>
    </row>
    <row r="782" spans="1:14">
      <c r="A782" s="599">
        <v>44893</v>
      </c>
      <c r="B782" s="604">
        <v>1264.51</v>
      </c>
      <c r="C782" s="602">
        <v>42362093</v>
      </c>
      <c r="D782" s="602">
        <v>2985</v>
      </c>
      <c r="E782" s="602">
        <v>2985</v>
      </c>
      <c r="F782" s="603" t="s">
        <v>615</v>
      </c>
      <c r="G782" s="603">
        <v>55.33</v>
      </c>
      <c r="H782" s="603">
        <v>15.21</v>
      </c>
      <c r="I782" s="603">
        <v>1.08</v>
      </c>
      <c r="J782" s="603">
        <v>4.1500000000000004</v>
      </c>
      <c r="K782" s="603">
        <v>1.18</v>
      </c>
      <c r="L782" s="602">
        <v>1440755</v>
      </c>
      <c r="M782" s="601">
        <v>29.19</v>
      </c>
      <c r="N782" s="20">
        <v>269545355</v>
      </c>
    </row>
    <row r="783" spans="1:14">
      <c r="A783" s="599">
        <v>44890</v>
      </c>
      <c r="B783" s="604">
        <v>1317.46</v>
      </c>
      <c r="C783" s="602">
        <v>42362093</v>
      </c>
      <c r="D783" s="602">
        <v>3110</v>
      </c>
      <c r="E783" s="602">
        <v>3110</v>
      </c>
      <c r="F783" s="603" t="s">
        <v>615</v>
      </c>
      <c r="G783" s="603">
        <v>55.33</v>
      </c>
      <c r="H783" s="603">
        <v>15.85</v>
      </c>
      <c r="I783" s="603">
        <v>1.1299999999999999</v>
      </c>
      <c r="J783" s="603">
        <v>4.32</v>
      </c>
      <c r="K783" s="603">
        <v>1.23</v>
      </c>
      <c r="L783" s="602">
        <v>1440755</v>
      </c>
      <c r="M783" s="601">
        <v>30.42</v>
      </c>
      <c r="N783" s="20">
        <v>194408930</v>
      </c>
    </row>
    <row r="784" spans="1:14">
      <c r="A784" s="599">
        <v>44889</v>
      </c>
      <c r="B784" s="604">
        <v>1336.52</v>
      </c>
      <c r="C784" s="602">
        <v>42362093</v>
      </c>
      <c r="D784" s="602">
        <v>3155</v>
      </c>
      <c r="E784" s="602">
        <v>3155</v>
      </c>
      <c r="F784" s="603" t="s">
        <v>615</v>
      </c>
      <c r="G784" s="603">
        <v>55.33</v>
      </c>
      <c r="H784" s="603">
        <v>16.079999999999998</v>
      </c>
      <c r="I784" s="603">
        <v>1.1499999999999999</v>
      </c>
      <c r="J784" s="603">
        <v>4.38</v>
      </c>
      <c r="K784" s="603">
        <v>1.25</v>
      </c>
      <c r="L784" s="602">
        <v>1440755</v>
      </c>
      <c r="M784" s="601">
        <v>30.86</v>
      </c>
      <c r="N784" s="20">
        <v>614964125</v>
      </c>
    </row>
    <row r="785" spans="1:14">
      <c r="A785" s="599">
        <v>44888</v>
      </c>
      <c r="B785" s="604">
        <v>934.87</v>
      </c>
      <c r="C785" s="602">
        <v>28721177</v>
      </c>
      <c r="D785" s="602">
        <v>3255</v>
      </c>
      <c r="E785" s="602">
        <v>3255</v>
      </c>
      <c r="F785" s="603" t="s">
        <v>615</v>
      </c>
      <c r="G785" s="603">
        <v>55.33</v>
      </c>
      <c r="H785" s="603">
        <v>16.59</v>
      </c>
      <c r="I785" s="603">
        <v>1.18</v>
      </c>
      <c r="J785" s="603">
        <v>4.5199999999999996</v>
      </c>
      <c r="K785" s="603">
        <v>1.29</v>
      </c>
      <c r="L785" s="602">
        <v>1439345</v>
      </c>
      <c r="M785" s="601">
        <v>31.83</v>
      </c>
      <c r="N785" s="20">
        <v>69231000</v>
      </c>
    </row>
    <row r="786" spans="1:14">
      <c r="A786" s="599">
        <v>44887</v>
      </c>
      <c r="B786" s="604">
        <v>924.82</v>
      </c>
      <c r="C786" s="602">
        <v>28721177</v>
      </c>
      <c r="D786" s="602">
        <v>3220</v>
      </c>
      <c r="E786" s="602">
        <v>3220</v>
      </c>
      <c r="F786" s="603" t="s">
        <v>615</v>
      </c>
      <c r="G786" s="603">
        <v>55.33</v>
      </c>
      <c r="H786" s="603">
        <v>16.41</v>
      </c>
      <c r="I786" s="603">
        <v>1.17</v>
      </c>
      <c r="J786" s="603">
        <v>4.47</v>
      </c>
      <c r="K786" s="603">
        <v>1.28</v>
      </c>
      <c r="L786" s="602">
        <v>1439345</v>
      </c>
      <c r="M786" s="601">
        <v>31.49</v>
      </c>
      <c r="N786" s="20">
        <v>39221555</v>
      </c>
    </row>
    <row r="787" spans="1:14">
      <c r="A787" s="599">
        <v>44886</v>
      </c>
      <c r="B787" s="604">
        <v>929.13</v>
      </c>
      <c r="C787" s="602">
        <v>28721177</v>
      </c>
      <c r="D787" s="602">
        <v>3235</v>
      </c>
      <c r="E787" s="602">
        <v>3235</v>
      </c>
      <c r="F787" s="603" t="s">
        <v>615</v>
      </c>
      <c r="G787" s="603">
        <v>55.33</v>
      </c>
      <c r="H787" s="603">
        <v>16.489999999999998</v>
      </c>
      <c r="I787" s="603">
        <v>1.17</v>
      </c>
      <c r="J787" s="603">
        <v>4.49</v>
      </c>
      <c r="K787" s="603">
        <v>1.28</v>
      </c>
      <c r="L787" s="602">
        <v>1439345</v>
      </c>
      <c r="M787" s="601">
        <v>31.64</v>
      </c>
      <c r="N787" s="20">
        <v>117290490</v>
      </c>
    </row>
    <row r="788" spans="1:14">
      <c r="A788" s="599">
        <v>44883</v>
      </c>
      <c r="B788" s="604">
        <v>965.03</v>
      </c>
      <c r="C788" s="602">
        <v>28721177</v>
      </c>
      <c r="D788" s="602">
        <v>3360</v>
      </c>
      <c r="E788" s="602">
        <v>3360</v>
      </c>
      <c r="F788" s="603" t="s">
        <v>615</v>
      </c>
      <c r="G788" s="603">
        <v>55.33</v>
      </c>
      <c r="H788" s="603">
        <v>17.12</v>
      </c>
      <c r="I788" s="603">
        <v>1.22</v>
      </c>
      <c r="J788" s="603">
        <v>4.67</v>
      </c>
      <c r="K788" s="603">
        <v>1.33</v>
      </c>
      <c r="L788" s="602">
        <v>1439345</v>
      </c>
      <c r="M788" s="601">
        <v>32.86</v>
      </c>
      <c r="N788" s="20">
        <v>107546965</v>
      </c>
    </row>
    <row r="789" spans="1:14">
      <c r="A789" s="599">
        <v>44882</v>
      </c>
      <c r="B789" s="604">
        <v>976.52</v>
      </c>
      <c r="C789" s="602">
        <v>28721177</v>
      </c>
      <c r="D789" s="602">
        <v>3400</v>
      </c>
      <c r="E789" s="602">
        <v>3400</v>
      </c>
      <c r="F789" s="603" t="s">
        <v>615</v>
      </c>
      <c r="G789" s="603">
        <v>55.33</v>
      </c>
      <c r="H789" s="603">
        <v>17.329999999999998</v>
      </c>
      <c r="I789" s="603">
        <v>1.23</v>
      </c>
      <c r="J789" s="603">
        <v>4.72</v>
      </c>
      <c r="K789" s="603">
        <v>1.35</v>
      </c>
      <c r="L789" s="602">
        <v>1439345</v>
      </c>
      <c r="M789" s="601">
        <v>33.25</v>
      </c>
      <c r="N789" s="20">
        <v>128891720</v>
      </c>
    </row>
    <row r="790" spans="1:14">
      <c r="A790" s="599">
        <v>44881</v>
      </c>
      <c r="B790" s="604">
        <v>1006.68</v>
      </c>
      <c r="C790" s="602">
        <v>28721177</v>
      </c>
      <c r="D790" s="602">
        <v>3505</v>
      </c>
      <c r="E790" s="602">
        <v>3505</v>
      </c>
      <c r="F790" s="603" t="s">
        <v>615</v>
      </c>
      <c r="G790" s="603">
        <v>55.33</v>
      </c>
      <c r="H790" s="603">
        <v>17.86</v>
      </c>
      <c r="I790" s="603">
        <v>1.27</v>
      </c>
      <c r="J790" s="603">
        <v>4.87</v>
      </c>
      <c r="K790" s="603">
        <v>1.39</v>
      </c>
      <c r="L790" s="602">
        <v>1439345</v>
      </c>
      <c r="M790" s="601">
        <v>34.28</v>
      </c>
      <c r="N790" s="20">
        <v>255272185</v>
      </c>
    </row>
    <row r="791" spans="1:14">
      <c r="A791" s="599">
        <v>44880</v>
      </c>
      <c r="B791" s="604">
        <v>988.01</v>
      </c>
      <c r="C791" s="602">
        <v>28721177</v>
      </c>
      <c r="D791" s="602">
        <v>3440</v>
      </c>
      <c r="E791" s="602">
        <v>3440</v>
      </c>
      <c r="F791" s="603" t="s">
        <v>615</v>
      </c>
      <c r="G791" s="603">
        <v>55.33</v>
      </c>
      <c r="H791" s="603">
        <v>17.53</v>
      </c>
      <c r="I791" s="603">
        <v>1.25</v>
      </c>
      <c r="J791" s="603">
        <v>4.78</v>
      </c>
      <c r="K791" s="603">
        <v>1.37</v>
      </c>
      <c r="L791" s="602">
        <v>1439345</v>
      </c>
      <c r="M791" s="601">
        <v>33.64</v>
      </c>
      <c r="N791" s="20">
        <v>209293475</v>
      </c>
    </row>
    <row r="792" spans="1:14">
      <c r="A792" s="599">
        <v>44879</v>
      </c>
      <c r="B792" s="604">
        <v>618.95000000000005</v>
      </c>
      <c r="C792" s="602">
        <v>18476189</v>
      </c>
      <c r="D792" s="602">
        <v>3350</v>
      </c>
      <c r="E792" s="602">
        <v>3350</v>
      </c>
      <c r="F792" s="603" t="s">
        <v>615</v>
      </c>
      <c r="G792" s="603">
        <v>55.33</v>
      </c>
      <c r="H792" s="603">
        <v>17.07</v>
      </c>
      <c r="I792" s="603">
        <v>1.22</v>
      </c>
      <c r="J792" s="603">
        <v>4.6500000000000004</v>
      </c>
      <c r="K792" s="603">
        <v>1.33</v>
      </c>
      <c r="L792" s="602">
        <v>1439345</v>
      </c>
      <c r="M792" s="601">
        <v>32.76</v>
      </c>
      <c r="N792" s="20">
        <v>122854725</v>
      </c>
    </row>
    <row r="793" spans="1:14">
      <c r="A793" s="599">
        <v>44876</v>
      </c>
      <c r="B793" s="604">
        <v>627.27</v>
      </c>
      <c r="C793" s="602">
        <v>18476189</v>
      </c>
      <c r="D793" s="602">
        <v>3395</v>
      </c>
      <c r="E793" s="602">
        <v>3395</v>
      </c>
      <c r="F793" s="603" t="s">
        <v>615</v>
      </c>
      <c r="G793" s="603">
        <v>55.33</v>
      </c>
      <c r="H793" s="603">
        <v>17.3</v>
      </c>
      <c r="I793" s="603">
        <v>1.23</v>
      </c>
      <c r="J793" s="603">
        <v>4.72</v>
      </c>
      <c r="K793" s="603">
        <v>1.35</v>
      </c>
      <c r="L793" s="602">
        <v>1439345</v>
      </c>
      <c r="M793" s="601">
        <v>33.200000000000003</v>
      </c>
      <c r="N793" s="20">
        <v>369953955</v>
      </c>
    </row>
    <row r="794" spans="1:14">
      <c r="A794" s="599">
        <v>44875</v>
      </c>
      <c r="B794" s="604">
        <v>593.09</v>
      </c>
      <c r="C794" s="602">
        <v>18476189</v>
      </c>
      <c r="D794" s="602">
        <v>3210</v>
      </c>
      <c r="E794" s="602">
        <v>3210</v>
      </c>
      <c r="F794" s="603" t="s">
        <v>615</v>
      </c>
      <c r="G794" s="603">
        <v>55.33</v>
      </c>
      <c r="H794" s="603">
        <v>16.36</v>
      </c>
      <c r="I794" s="603">
        <v>1.17</v>
      </c>
      <c r="J794" s="603">
        <v>4.46</v>
      </c>
      <c r="K794" s="603">
        <v>1.27</v>
      </c>
      <c r="L794" s="602">
        <v>1439345</v>
      </c>
      <c r="M794" s="601">
        <v>31.39</v>
      </c>
      <c r="N794" s="20">
        <v>215589385</v>
      </c>
    </row>
    <row r="795" spans="1:14">
      <c r="A795" s="599">
        <v>44874</v>
      </c>
      <c r="B795" s="604">
        <v>612.49</v>
      </c>
      <c r="C795" s="602">
        <v>18476189</v>
      </c>
      <c r="D795" s="602">
        <v>3315</v>
      </c>
      <c r="E795" s="602">
        <v>3315</v>
      </c>
      <c r="F795" s="603" t="s">
        <v>615</v>
      </c>
      <c r="G795" s="603">
        <v>55.33</v>
      </c>
      <c r="H795" s="603">
        <v>16.89</v>
      </c>
      <c r="I795" s="603">
        <v>1.2</v>
      </c>
      <c r="J795" s="603">
        <v>4.6100000000000003</v>
      </c>
      <c r="K795" s="603">
        <v>1.32</v>
      </c>
      <c r="L795" s="602">
        <v>1439345</v>
      </c>
      <c r="M795" s="601">
        <v>32.42</v>
      </c>
      <c r="N795" s="20">
        <v>295535865</v>
      </c>
    </row>
    <row r="796" spans="1:14">
      <c r="A796" s="599">
        <v>44873</v>
      </c>
      <c r="B796" s="604">
        <v>625.41999999999996</v>
      </c>
      <c r="C796" s="602">
        <v>18476189</v>
      </c>
      <c r="D796" s="602">
        <v>3385</v>
      </c>
      <c r="E796" s="602">
        <v>3385</v>
      </c>
      <c r="F796" s="603" t="s">
        <v>615</v>
      </c>
      <c r="G796" s="603">
        <v>55.33</v>
      </c>
      <c r="H796" s="603">
        <v>17.25</v>
      </c>
      <c r="I796" s="603">
        <v>1.23</v>
      </c>
      <c r="J796" s="603">
        <v>4.7</v>
      </c>
      <c r="K796" s="603">
        <v>1.34</v>
      </c>
      <c r="L796" s="602">
        <v>1439345</v>
      </c>
      <c r="M796" s="601">
        <v>33.11</v>
      </c>
      <c r="N796" s="20">
        <v>233653595</v>
      </c>
    </row>
    <row r="797" spans="1:14">
      <c r="A797" s="599">
        <v>44872</v>
      </c>
      <c r="B797" s="604">
        <v>629.11</v>
      </c>
      <c r="C797" s="602">
        <v>18476189</v>
      </c>
      <c r="D797" s="602">
        <v>3405</v>
      </c>
      <c r="E797" s="602">
        <v>3405</v>
      </c>
      <c r="F797" s="603" t="s">
        <v>615</v>
      </c>
      <c r="G797" s="603">
        <v>55.33</v>
      </c>
      <c r="H797" s="603">
        <v>17.350000000000001</v>
      </c>
      <c r="I797" s="603">
        <v>1.24</v>
      </c>
      <c r="J797" s="603">
        <v>4.7300000000000004</v>
      </c>
      <c r="K797" s="603">
        <v>1.35</v>
      </c>
      <c r="L797" s="602">
        <v>1439345</v>
      </c>
      <c r="M797" s="601">
        <v>33.299999999999997</v>
      </c>
      <c r="N797" s="20">
        <v>443725155</v>
      </c>
    </row>
    <row r="798" spans="1:14">
      <c r="A798" s="599">
        <v>44869</v>
      </c>
      <c r="B798" s="604">
        <v>602.32000000000005</v>
      </c>
      <c r="C798" s="602">
        <v>18476189</v>
      </c>
      <c r="D798" s="602">
        <v>3260</v>
      </c>
      <c r="E798" s="602">
        <v>3260</v>
      </c>
      <c r="F798" s="603" t="s">
        <v>615</v>
      </c>
      <c r="G798" s="603">
        <v>55.33</v>
      </c>
      <c r="H798" s="603">
        <v>16.61</v>
      </c>
      <c r="I798" s="603">
        <v>1.18</v>
      </c>
      <c r="J798" s="603">
        <v>4.53</v>
      </c>
      <c r="K798" s="603">
        <v>1.29</v>
      </c>
      <c r="L798" s="602">
        <v>1439345</v>
      </c>
      <c r="M798" s="601">
        <v>31.88</v>
      </c>
      <c r="N798" s="20">
        <v>1865514425</v>
      </c>
    </row>
    <row r="799" spans="1:14">
      <c r="A799" s="599">
        <v>44868</v>
      </c>
      <c r="B799" s="604">
        <v>933.05</v>
      </c>
      <c r="C799" s="602">
        <v>18476189</v>
      </c>
      <c r="D799" s="602">
        <v>3425</v>
      </c>
      <c r="E799" s="602">
        <v>3425</v>
      </c>
      <c r="F799" s="603" t="s">
        <v>615</v>
      </c>
      <c r="G799" s="603">
        <v>55.33</v>
      </c>
      <c r="H799" s="603">
        <v>17.46</v>
      </c>
      <c r="I799" s="603">
        <v>1.24</v>
      </c>
      <c r="J799" s="603">
        <v>4.76</v>
      </c>
      <c r="K799" s="603">
        <v>1.36</v>
      </c>
      <c r="L799" s="602">
        <v>1439345</v>
      </c>
      <c r="M799" s="601">
        <v>33.5</v>
      </c>
      <c r="N799" s="20">
        <v>1718002520</v>
      </c>
    </row>
    <row r="800" spans="1:14">
      <c r="A800" s="599">
        <v>44867</v>
      </c>
      <c r="B800" s="604">
        <v>864.69</v>
      </c>
      <c r="C800" s="602">
        <v>18476189</v>
      </c>
      <c r="D800" s="602">
        <v>3174</v>
      </c>
      <c r="E800" s="602">
        <v>3174</v>
      </c>
      <c r="F800" s="603" t="s">
        <v>615</v>
      </c>
      <c r="G800" s="603">
        <v>55.33</v>
      </c>
      <c r="H800" s="603">
        <v>16.18</v>
      </c>
      <c r="I800" s="603">
        <v>1.1499999999999999</v>
      </c>
      <c r="J800" s="603"/>
      <c r="K800" s="603"/>
      <c r="L800" s="602">
        <v>1439345</v>
      </c>
      <c r="M800" s="601">
        <v>31.04</v>
      </c>
      <c r="N800" s="20">
        <v>593798270</v>
      </c>
    </row>
    <row r="801" spans="1:14">
      <c r="A801" s="599">
        <v>44866</v>
      </c>
      <c r="B801" s="604">
        <v>923.81</v>
      </c>
      <c r="C801" s="602">
        <v>18476189</v>
      </c>
      <c r="D801" s="602">
        <v>3391</v>
      </c>
      <c r="E801" s="602">
        <v>3391</v>
      </c>
      <c r="F801" s="603" t="s">
        <v>615</v>
      </c>
      <c r="G801" s="603">
        <v>55.33</v>
      </c>
      <c r="H801" s="603">
        <v>17.28</v>
      </c>
      <c r="I801" s="603">
        <v>1.23</v>
      </c>
      <c r="J801" s="603"/>
      <c r="K801" s="603"/>
      <c r="L801" s="602">
        <v>1439345</v>
      </c>
      <c r="M801" s="601">
        <v>33.17</v>
      </c>
      <c r="N801" s="20">
        <v>577415885</v>
      </c>
    </row>
    <row r="802" spans="1:14">
      <c r="A802" s="599">
        <v>44865</v>
      </c>
      <c r="B802" s="604">
        <v>911.8</v>
      </c>
      <c r="C802" s="602">
        <v>18476189</v>
      </c>
      <c r="D802" s="602">
        <v>3347</v>
      </c>
      <c r="E802" s="602">
        <v>3347</v>
      </c>
      <c r="F802" s="603" t="s">
        <v>615</v>
      </c>
      <c r="G802" s="603">
        <v>55.33</v>
      </c>
      <c r="H802" s="603">
        <v>17.059999999999999</v>
      </c>
      <c r="I802" s="603">
        <v>1.21</v>
      </c>
      <c r="J802" s="603"/>
      <c r="K802" s="603"/>
      <c r="L802" s="602">
        <v>1439345</v>
      </c>
      <c r="M802" s="601">
        <v>32.729999999999997</v>
      </c>
      <c r="N802" s="20">
        <v>740103185</v>
      </c>
    </row>
    <row r="803" spans="1:14">
      <c r="A803" s="599">
        <v>44862</v>
      </c>
      <c r="B803" s="604">
        <v>871.15</v>
      </c>
      <c r="C803" s="602">
        <v>18476189</v>
      </c>
      <c r="D803" s="602">
        <v>3198</v>
      </c>
      <c r="E803" s="602">
        <v>3198</v>
      </c>
      <c r="F803" s="603" t="s">
        <v>615</v>
      </c>
      <c r="G803" s="603">
        <v>55.33</v>
      </c>
      <c r="H803" s="603">
        <v>16.3</v>
      </c>
      <c r="I803" s="603">
        <v>1.1599999999999999</v>
      </c>
      <c r="J803" s="603"/>
      <c r="K803" s="603"/>
      <c r="L803" s="602">
        <v>437914</v>
      </c>
      <c r="M803" s="601">
        <v>31.28</v>
      </c>
      <c r="N803" s="20">
        <v>431869680</v>
      </c>
    </row>
    <row r="804" spans="1:14">
      <c r="A804" s="599">
        <v>44861</v>
      </c>
      <c r="B804" s="604">
        <v>912.72</v>
      </c>
      <c r="C804" s="602">
        <v>18476189</v>
      </c>
      <c r="D804" s="602">
        <v>3350</v>
      </c>
      <c r="E804" s="602">
        <v>3350</v>
      </c>
      <c r="F804" s="603" t="s">
        <v>615</v>
      </c>
      <c r="G804" s="603">
        <v>55.33</v>
      </c>
      <c r="H804" s="603">
        <v>17.079999999999998</v>
      </c>
      <c r="I804" s="603">
        <v>1.22</v>
      </c>
      <c r="J804" s="603"/>
      <c r="K804" s="603"/>
      <c r="L804" s="602">
        <v>437914</v>
      </c>
      <c r="M804" s="601">
        <v>32.770000000000003</v>
      </c>
      <c r="N804" s="20">
        <v>789900495</v>
      </c>
    </row>
    <row r="805" spans="1:14">
      <c r="A805" s="599">
        <v>44860</v>
      </c>
      <c r="B805" s="604">
        <v>885.93</v>
      </c>
      <c r="C805" s="602">
        <v>18476189</v>
      </c>
      <c r="D805" s="602">
        <v>3252</v>
      </c>
      <c r="E805" s="602">
        <v>3252</v>
      </c>
      <c r="F805" s="603" t="s">
        <v>615</v>
      </c>
      <c r="G805" s="603">
        <v>55.33</v>
      </c>
      <c r="H805" s="603">
        <v>16.57</v>
      </c>
      <c r="I805" s="603">
        <v>1.18</v>
      </c>
      <c r="J805" s="603"/>
      <c r="K805" s="603"/>
      <c r="L805" s="602">
        <v>437914</v>
      </c>
      <c r="M805" s="601">
        <v>31.81</v>
      </c>
      <c r="N805" s="20">
        <v>324901920</v>
      </c>
    </row>
    <row r="806" spans="1:14">
      <c r="A806" s="599">
        <v>44859</v>
      </c>
      <c r="B806" s="604">
        <v>894.25</v>
      </c>
      <c r="C806" s="602">
        <v>18476189</v>
      </c>
      <c r="D806" s="602">
        <v>3283</v>
      </c>
      <c r="E806" s="602">
        <v>3283</v>
      </c>
      <c r="F806" s="603" t="s">
        <v>615</v>
      </c>
      <c r="G806" s="603">
        <v>55.33</v>
      </c>
      <c r="H806" s="603">
        <v>16.73</v>
      </c>
      <c r="I806" s="603">
        <v>1.19</v>
      </c>
      <c r="J806" s="603"/>
      <c r="K806" s="603"/>
      <c r="L806" s="602">
        <v>437914</v>
      </c>
      <c r="M806" s="601">
        <v>32.1</v>
      </c>
      <c r="N806" s="20">
        <v>441982915</v>
      </c>
    </row>
    <row r="807" spans="1:14">
      <c r="A807" s="599">
        <v>44858</v>
      </c>
      <c r="B807" s="604">
        <v>862.84</v>
      </c>
      <c r="C807" s="602">
        <v>18476189</v>
      </c>
      <c r="D807" s="602">
        <v>3167</v>
      </c>
      <c r="E807" s="602">
        <v>3167</v>
      </c>
      <c r="F807" s="603" t="s">
        <v>615</v>
      </c>
      <c r="G807" s="603">
        <v>55.33</v>
      </c>
      <c r="H807" s="603">
        <v>16.14</v>
      </c>
      <c r="I807" s="603">
        <v>1.1499999999999999</v>
      </c>
      <c r="J807" s="603"/>
      <c r="K807" s="603"/>
      <c r="L807" s="602">
        <v>437914</v>
      </c>
      <c r="M807" s="601">
        <v>30.98</v>
      </c>
      <c r="N807" s="20">
        <v>310793835</v>
      </c>
    </row>
    <row r="808" spans="1:14">
      <c r="A808" s="599">
        <v>44855</v>
      </c>
      <c r="B808" s="604">
        <v>854.52</v>
      </c>
      <c r="C808" s="602">
        <v>18476189</v>
      </c>
      <c r="D808" s="602">
        <v>3137</v>
      </c>
      <c r="E808" s="602">
        <v>3137</v>
      </c>
      <c r="F808" s="603" t="s">
        <v>615</v>
      </c>
      <c r="G808" s="603">
        <v>55.33</v>
      </c>
      <c r="H808" s="603">
        <v>15.99</v>
      </c>
      <c r="I808" s="603">
        <v>1.1399999999999999</v>
      </c>
      <c r="J808" s="603"/>
      <c r="K808" s="603"/>
      <c r="L808" s="602">
        <v>437914</v>
      </c>
      <c r="M808" s="601">
        <v>30.68</v>
      </c>
      <c r="N808" s="20">
        <v>328650430</v>
      </c>
    </row>
    <row r="809" spans="1:14">
      <c r="A809" s="599">
        <v>44854</v>
      </c>
      <c r="B809" s="604">
        <v>881.31</v>
      </c>
      <c r="C809" s="602">
        <v>18476189</v>
      </c>
      <c r="D809" s="602">
        <v>3235</v>
      </c>
      <c r="E809" s="602">
        <v>3235</v>
      </c>
      <c r="F809" s="603" t="s">
        <v>615</v>
      </c>
      <c r="G809" s="603">
        <v>55.33</v>
      </c>
      <c r="H809" s="603">
        <v>16.489999999999998</v>
      </c>
      <c r="I809" s="603">
        <v>1.17</v>
      </c>
      <c r="J809" s="603"/>
      <c r="K809" s="603"/>
      <c r="L809" s="602">
        <v>437914</v>
      </c>
      <c r="M809" s="601">
        <v>31.64</v>
      </c>
      <c r="N809" s="20">
        <v>357028685</v>
      </c>
    </row>
    <row r="810" spans="1:14">
      <c r="A810" s="599">
        <v>44853</v>
      </c>
      <c r="B810" s="604">
        <v>910.88</v>
      </c>
      <c r="C810" s="602">
        <v>18476189</v>
      </c>
      <c r="D810" s="602">
        <v>3344</v>
      </c>
      <c r="E810" s="602">
        <v>3344</v>
      </c>
      <c r="F810" s="603" t="s">
        <v>615</v>
      </c>
      <c r="G810" s="603">
        <v>55.33</v>
      </c>
      <c r="H810" s="603">
        <v>17.04</v>
      </c>
      <c r="I810" s="603">
        <v>1.21</v>
      </c>
      <c r="J810" s="603"/>
      <c r="K810" s="603"/>
      <c r="L810" s="602">
        <v>437914</v>
      </c>
      <c r="M810" s="601">
        <v>32.700000000000003</v>
      </c>
      <c r="N810" s="20">
        <v>598674075</v>
      </c>
    </row>
    <row r="811" spans="1:14">
      <c r="A811" s="599">
        <v>44852</v>
      </c>
      <c r="B811" s="604">
        <v>933.05</v>
      </c>
      <c r="C811" s="602">
        <v>18476189</v>
      </c>
      <c r="D811" s="602">
        <v>3425</v>
      </c>
      <c r="E811" s="602">
        <v>3425</v>
      </c>
      <c r="F811" s="603" t="s">
        <v>615</v>
      </c>
      <c r="G811" s="603">
        <v>55.33</v>
      </c>
      <c r="H811" s="603">
        <v>17.46</v>
      </c>
      <c r="I811" s="603">
        <v>1.24</v>
      </c>
      <c r="J811" s="603"/>
      <c r="K811" s="603"/>
      <c r="L811" s="602">
        <v>437914</v>
      </c>
      <c r="M811" s="601">
        <v>33.5</v>
      </c>
      <c r="N811" s="20">
        <v>700628135</v>
      </c>
    </row>
    <row r="812" spans="1:14">
      <c r="A812" s="599">
        <v>44851</v>
      </c>
      <c r="B812" s="604">
        <v>897.94</v>
      </c>
      <c r="C812" s="602">
        <v>18476189</v>
      </c>
      <c r="D812" s="602">
        <v>3296</v>
      </c>
      <c r="E812" s="602">
        <v>3296</v>
      </c>
      <c r="F812" s="603" t="s">
        <v>615</v>
      </c>
      <c r="G812" s="603">
        <v>55.33</v>
      </c>
      <c r="H812" s="603">
        <v>16.8</v>
      </c>
      <c r="I812" s="603">
        <v>1.2</v>
      </c>
      <c r="J812" s="603"/>
      <c r="K812" s="603"/>
      <c r="L812" s="602">
        <v>437914</v>
      </c>
      <c r="M812" s="601">
        <v>32.24</v>
      </c>
      <c r="N812" s="20">
        <v>571798675</v>
      </c>
    </row>
    <row r="813" spans="1:14">
      <c r="A813" s="599">
        <v>44848</v>
      </c>
      <c r="B813" s="604">
        <v>869.3</v>
      </c>
      <c r="C813" s="602">
        <v>18476189</v>
      </c>
      <c r="D813" s="602">
        <v>3191</v>
      </c>
      <c r="E813" s="602">
        <v>3191</v>
      </c>
      <c r="F813" s="603" t="s">
        <v>615</v>
      </c>
      <c r="G813" s="603">
        <v>55.33</v>
      </c>
      <c r="H813" s="603">
        <v>16.260000000000002</v>
      </c>
      <c r="I813" s="603">
        <v>1.1599999999999999</v>
      </c>
      <c r="J813" s="603"/>
      <c r="K813" s="603"/>
      <c r="L813" s="602">
        <v>437914</v>
      </c>
      <c r="M813" s="601">
        <v>31.21</v>
      </c>
      <c r="N813" s="20">
        <v>13557254660</v>
      </c>
    </row>
    <row r="814" spans="1:14">
      <c r="A814" s="599">
        <v>44847</v>
      </c>
      <c r="B814" s="604">
        <v>942.29</v>
      </c>
      <c r="C814" s="602">
        <v>18476189</v>
      </c>
      <c r="D814" s="602">
        <v>3459</v>
      </c>
      <c r="E814" s="602">
        <v>3459</v>
      </c>
      <c r="F814" s="603" t="s">
        <v>615</v>
      </c>
      <c r="G814" s="603">
        <v>55.33</v>
      </c>
      <c r="H814" s="603">
        <v>17.63</v>
      </c>
      <c r="I814" s="603">
        <v>1.26</v>
      </c>
      <c r="J814" s="603"/>
      <c r="K814" s="603"/>
      <c r="L814" s="602">
        <v>437914</v>
      </c>
      <c r="M814" s="601">
        <v>33.83</v>
      </c>
      <c r="N814" s="20">
        <v>1064197260</v>
      </c>
    </row>
    <row r="815" spans="1:14">
      <c r="A815" s="599">
        <v>44846</v>
      </c>
      <c r="B815" s="604">
        <v>912.72</v>
      </c>
      <c r="C815" s="602">
        <v>18476189</v>
      </c>
      <c r="D815" s="602">
        <v>3350</v>
      </c>
      <c r="E815" s="602">
        <v>3350</v>
      </c>
      <c r="F815" s="603" t="s">
        <v>615</v>
      </c>
      <c r="G815" s="603">
        <v>55.33</v>
      </c>
      <c r="H815" s="603">
        <v>17.079999999999998</v>
      </c>
      <c r="I815" s="603">
        <v>1.22</v>
      </c>
      <c r="J815" s="603"/>
      <c r="K815" s="603"/>
      <c r="L815" s="602">
        <v>437914</v>
      </c>
      <c r="M815" s="601">
        <v>32.770000000000003</v>
      </c>
      <c r="N815" s="20">
        <v>885828465</v>
      </c>
    </row>
    <row r="816" spans="1:14">
      <c r="A816" s="599">
        <v>44845</v>
      </c>
      <c r="B816" s="604">
        <v>887.78</v>
      </c>
      <c r="C816" s="602">
        <v>18476189</v>
      </c>
      <c r="D816" s="602">
        <v>3259</v>
      </c>
      <c r="E816" s="602">
        <v>3259</v>
      </c>
      <c r="F816" s="603" t="s">
        <v>615</v>
      </c>
      <c r="G816" s="603">
        <v>55.33</v>
      </c>
      <c r="H816" s="603">
        <v>16.61</v>
      </c>
      <c r="I816" s="603">
        <v>1.18</v>
      </c>
      <c r="J816" s="603"/>
      <c r="K816" s="603"/>
      <c r="L816" s="602">
        <v>437914</v>
      </c>
      <c r="M816" s="601">
        <v>31.87</v>
      </c>
      <c r="N816" s="20">
        <v>293490640</v>
      </c>
    </row>
    <row r="817" spans="1:14">
      <c r="A817" s="599">
        <v>44844</v>
      </c>
      <c r="B817" s="604">
        <v>931.2</v>
      </c>
      <c r="C817" s="602">
        <v>18476189</v>
      </c>
      <c r="D817" s="602">
        <v>3418</v>
      </c>
      <c r="E817" s="602">
        <v>3418</v>
      </c>
      <c r="F817" s="603" t="s">
        <v>615</v>
      </c>
      <c r="G817" s="603">
        <v>55.33</v>
      </c>
      <c r="H817" s="603">
        <v>17.420000000000002</v>
      </c>
      <c r="I817" s="603">
        <v>1.24</v>
      </c>
      <c r="J817" s="603"/>
      <c r="K817" s="603"/>
      <c r="L817" s="602">
        <v>437914</v>
      </c>
      <c r="M817" s="601">
        <v>33.43</v>
      </c>
      <c r="N817" s="20">
        <v>253293065</v>
      </c>
    </row>
    <row r="818" spans="1:14">
      <c r="A818" s="599">
        <v>44841</v>
      </c>
      <c r="B818" s="604">
        <v>931.2</v>
      </c>
      <c r="C818" s="602">
        <v>18476189</v>
      </c>
      <c r="D818" s="602">
        <v>3418</v>
      </c>
      <c r="E818" s="602">
        <v>3418</v>
      </c>
      <c r="F818" s="603" t="s">
        <v>615</v>
      </c>
      <c r="G818" s="603">
        <v>55.33</v>
      </c>
      <c r="H818" s="603">
        <v>17.420000000000002</v>
      </c>
      <c r="I818" s="603">
        <v>1.24</v>
      </c>
      <c r="J818" s="603"/>
      <c r="K818" s="603"/>
      <c r="L818" s="602">
        <v>437914</v>
      </c>
      <c r="M818" s="601">
        <v>33.43</v>
      </c>
      <c r="N818" s="20">
        <v>253293065</v>
      </c>
    </row>
    <row r="819" spans="1:14">
      <c r="A819" s="599">
        <v>44840</v>
      </c>
      <c r="B819" s="604">
        <v>933.05</v>
      </c>
      <c r="C819" s="602">
        <v>18476189</v>
      </c>
      <c r="D819" s="602">
        <v>3425</v>
      </c>
      <c r="E819" s="602">
        <v>3425</v>
      </c>
      <c r="F819" s="603" t="s">
        <v>615</v>
      </c>
      <c r="G819" s="603">
        <v>55.33</v>
      </c>
      <c r="H819" s="603">
        <v>17.46</v>
      </c>
      <c r="I819" s="603">
        <v>1.24</v>
      </c>
      <c r="J819" s="603"/>
      <c r="K819" s="603"/>
      <c r="L819" s="602">
        <v>437914</v>
      </c>
      <c r="M819" s="601">
        <v>33.5</v>
      </c>
      <c r="N819" s="20">
        <v>383404830</v>
      </c>
    </row>
    <row r="820" spans="1:14">
      <c r="A820" s="599">
        <v>44839</v>
      </c>
      <c r="B820" s="604">
        <v>890.55</v>
      </c>
      <c r="C820" s="602">
        <v>18476189</v>
      </c>
      <c r="D820" s="602">
        <v>3269</v>
      </c>
      <c r="E820" s="602">
        <v>3269</v>
      </c>
      <c r="F820" s="603" t="s">
        <v>615</v>
      </c>
      <c r="G820" s="603">
        <v>55.33</v>
      </c>
      <c r="H820" s="603">
        <v>16.66</v>
      </c>
      <c r="I820" s="603">
        <v>1.19</v>
      </c>
      <c r="J820" s="603"/>
      <c r="K820" s="603"/>
      <c r="L820" s="602">
        <v>437914</v>
      </c>
      <c r="M820" s="601">
        <v>31.97</v>
      </c>
      <c r="N820" s="20">
        <v>300650855</v>
      </c>
    </row>
    <row r="821" spans="1:14">
      <c r="A821" s="599">
        <v>44838</v>
      </c>
      <c r="B821" s="604">
        <v>874.85</v>
      </c>
      <c r="C821" s="602">
        <v>18476189</v>
      </c>
      <c r="D821" s="602">
        <v>3211</v>
      </c>
      <c r="E821" s="602">
        <v>3211</v>
      </c>
      <c r="F821" s="603" t="s">
        <v>615</v>
      </c>
      <c r="G821" s="603">
        <v>55.33</v>
      </c>
      <c r="H821" s="603">
        <v>16.37</v>
      </c>
      <c r="I821" s="603">
        <v>1.17</v>
      </c>
      <c r="J821" s="603"/>
      <c r="K821" s="603"/>
      <c r="L821" s="602">
        <v>437914</v>
      </c>
      <c r="M821" s="601">
        <v>31.41</v>
      </c>
      <c r="N821" s="20">
        <v>379643185</v>
      </c>
    </row>
    <row r="822" spans="1:14">
      <c r="A822" s="599">
        <v>44837</v>
      </c>
      <c r="B822" s="604">
        <v>810.18</v>
      </c>
      <c r="C822" s="602">
        <v>18476189</v>
      </c>
      <c r="D822" s="602">
        <v>2974</v>
      </c>
      <c r="E822" s="602">
        <v>2974</v>
      </c>
      <c r="F822" s="603" t="s">
        <v>615</v>
      </c>
      <c r="G822" s="603">
        <v>29.13</v>
      </c>
      <c r="H822" s="603">
        <v>15.16</v>
      </c>
      <c r="I822" s="603">
        <v>1.08</v>
      </c>
      <c r="J822" s="603"/>
      <c r="K822" s="603"/>
      <c r="L822" s="602">
        <v>437914</v>
      </c>
      <c r="M822" s="601">
        <v>29.09</v>
      </c>
      <c r="N822" s="20">
        <v>774174315</v>
      </c>
    </row>
    <row r="823" spans="1:14">
      <c r="A823" s="599">
        <v>44834</v>
      </c>
      <c r="B823" s="604">
        <v>810.18</v>
      </c>
      <c r="C823" s="602">
        <v>18476189</v>
      </c>
      <c r="D823" s="602">
        <v>2974</v>
      </c>
      <c r="E823" s="602">
        <v>2974</v>
      </c>
      <c r="F823" s="603" t="s">
        <v>615</v>
      </c>
      <c r="G823" s="603">
        <v>29.13</v>
      </c>
      <c r="H823" s="603">
        <v>15.18</v>
      </c>
      <c r="I823" s="603">
        <v>1.0900000000000001</v>
      </c>
      <c r="J823" s="603"/>
      <c r="K823" s="603"/>
      <c r="L823" s="602">
        <v>437914</v>
      </c>
      <c r="M823" s="601">
        <v>29.09</v>
      </c>
      <c r="N823" s="20">
        <v>774174315</v>
      </c>
    </row>
    <row r="824" spans="1:14">
      <c r="A824" s="599">
        <v>44833</v>
      </c>
      <c r="B824" s="604">
        <v>774.15</v>
      </c>
      <c r="C824" s="602">
        <v>18476189</v>
      </c>
      <c r="D824" s="602">
        <v>2842</v>
      </c>
      <c r="E824" s="602">
        <v>2842</v>
      </c>
      <c r="F824" s="603" t="s">
        <v>615</v>
      </c>
      <c r="G824" s="603">
        <v>29.13</v>
      </c>
      <c r="H824" s="603">
        <v>14.5</v>
      </c>
      <c r="I824" s="603">
        <v>1.04</v>
      </c>
      <c r="J824" s="603"/>
      <c r="K824" s="603"/>
      <c r="L824" s="602">
        <v>437914</v>
      </c>
      <c r="M824" s="601">
        <v>27.79</v>
      </c>
      <c r="N824" s="20">
        <v>421803825</v>
      </c>
    </row>
    <row r="825" spans="1:14">
      <c r="A825" s="599">
        <v>44832</v>
      </c>
      <c r="B825" s="604">
        <v>812.03</v>
      </c>
      <c r="C825" s="602">
        <v>18476189</v>
      </c>
      <c r="D825" s="602">
        <v>2981</v>
      </c>
      <c r="E825" s="602">
        <v>2981</v>
      </c>
      <c r="F825" s="603" t="s">
        <v>615</v>
      </c>
      <c r="G825" s="603">
        <v>29.13</v>
      </c>
      <c r="H825" s="603">
        <v>15.21</v>
      </c>
      <c r="I825" s="603">
        <v>1.1000000000000001</v>
      </c>
      <c r="J825" s="603"/>
      <c r="K825" s="603"/>
      <c r="L825" s="602">
        <v>437914</v>
      </c>
      <c r="M825" s="601">
        <v>29.15</v>
      </c>
      <c r="N825" s="20">
        <v>755095115</v>
      </c>
    </row>
    <row r="826" spans="1:14">
      <c r="A826" s="599">
        <v>44831</v>
      </c>
      <c r="B826" s="604">
        <v>862.84</v>
      </c>
      <c r="C826" s="602">
        <v>18476189</v>
      </c>
      <c r="D826" s="602">
        <v>3167</v>
      </c>
      <c r="E826" s="602">
        <v>3167</v>
      </c>
      <c r="F826" s="603" t="s">
        <v>615</v>
      </c>
      <c r="G826" s="603">
        <v>29.13</v>
      </c>
      <c r="H826" s="603">
        <v>16.16</v>
      </c>
      <c r="I826" s="603">
        <v>1.1599999999999999</v>
      </c>
      <c r="J826" s="603"/>
      <c r="K826" s="603"/>
      <c r="L826" s="602">
        <v>437914</v>
      </c>
      <c r="M826" s="601">
        <v>30.98</v>
      </c>
      <c r="N826" s="20">
        <v>902679155</v>
      </c>
    </row>
    <row r="827" spans="1:14">
      <c r="A827" s="599">
        <v>44830</v>
      </c>
      <c r="B827" s="604">
        <v>840.67</v>
      </c>
      <c r="C827" s="602">
        <v>18476189</v>
      </c>
      <c r="D827" s="602">
        <v>3086</v>
      </c>
      <c r="E827" s="602">
        <v>3086</v>
      </c>
      <c r="F827" s="603" t="s">
        <v>615</v>
      </c>
      <c r="G827" s="603">
        <v>29.13</v>
      </c>
      <c r="H827" s="603">
        <v>15.75</v>
      </c>
      <c r="I827" s="603">
        <v>1.1299999999999999</v>
      </c>
      <c r="J827" s="603"/>
      <c r="K827" s="603"/>
      <c r="L827" s="602">
        <v>437914</v>
      </c>
      <c r="M827" s="601">
        <v>30.18</v>
      </c>
      <c r="N827" s="20">
        <v>928257945</v>
      </c>
    </row>
    <row r="828" spans="1:14">
      <c r="A828" s="599">
        <v>44827</v>
      </c>
      <c r="B828" s="604">
        <v>917.34</v>
      </c>
      <c r="C828" s="602">
        <v>18476189</v>
      </c>
      <c r="D828" s="602">
        <v>3367</v>
      </c>
      <c r="E828" s="602">
        <v>3367</v>
      </c>
      <c r="F828" s="603" t="s">
        <v>615</v>
      </c>
      <c r="G828" s="603">
        <v>29.13</v>
      </c>
      <c r="H828" s="603">
        <v>17.18</v>
      </c>
      <c r="I828" s="603">
        <v>1.24</v>
      </c>
      <c r="J828" s="603"/>
      <c r="K828" s="603"/>
      <c r="L828" s="602">
        <v>437914</v>
      </c>
      <c r="M828" s="601">
        <v>32.93</v>
      </c>
      <c r="N828" s="20">
        <v>436571050</v>
      </c>
    </row>
    <row r="829" spans="1:14">
      <c r="A829" s="599">
        <v>44826</v>
      </c>
      <c r="B829" s="604">
        <v>947.83</v>
      </c>
      <c r="C829" s="602">
        <v>18476189</v>
      </c>
      <c r="D829" s="602">
        <v>3479</v>
      </c>
      <c r="E829" s="602">
        <v>3479</v>
      </c>
      <c r="F829" s="603" t="s">
        <v>615</v>
      </c>
      <c r="G829" s="603">
        <v>29.13</v>
      </c>
      <c r="H829" s="603">
        <v>17.75</v>
      </c>
      <c r="I829" s="603">
        <v>1.28</v>
      </c>
      <c r="J829" s="603"/>
      <c r="K829" s="603"/>
      <c r="L829" s="602">
        <v>437914</v>
      </c>
      <c r="M829" s="601">
        <v>34.03</v>
      </c>
      <c r="N829" s="20">
        <v>450694710</v>
      </c>
    </row>
    <row r="830" spans="1:14">
      <c r="A830" s="599">
        <v>44825</v>
      </c>
      <c r="B830" s="604">
        <v>949.68</v>
      </c>
      <c r="C830" s="602">
        <v>18476189</v>
      </c>
      <c r="D830" s="602">
        <v>3486</v>
      </c>
      <c r="E830" s="602">
        <v>3486</v>
      </c>
      <c r="F830" s="603" t="s">
        <v>615</v>
      </c>
      <c r="G830" s="603">
        <v>29.13</v>
      </c>
      <c r="H830" s="603">
        <v>17.79</v>
      </c>
      <c r="I830" s="603">
        <v>1.28</v>
      </c>
      <c r="J830" s="603"/>
      <c r="K830" s="603"/>
      <c r="L830" s="602">
        <v>437914</v>
      </c>
      <c r="M830" s="601">
        <v>34.090000000000003</v>
      </c>
      <c r="N830" s="20">
        <v>281808040</v>
      </c>
    </row>
    <row r="831" spans="1:14">
      <c r="A831" s="599">
        <v>44824</v>
      </c>
      <c r="B831" s="604">
        <v>966.3</v>
      </c>
      <c r="C831" s="602">
        <v>18476189</v>
      </c>
      <c r="D831" s="602">
        <v>3547</v>
      </c>
      <c r="E831" s="602">
        <v>3547</v>
      </c>
      <c r="F831" s="603" t="s">
        <v>615</v>
      </c>
      <c r="G831" s="603">
        <v>29.13</v>
      </c>
      <c r="H831" s="603">
        <v>18.100000000000001</v>
      </c>
      <c r="I831" s="603">
        <v>1.3</v>
      </c>
      <c r="J831" s="603"/>
      <c r="K831" s="603"/>
      <c r="L831" s="602">
        <v>437914</v>
      </c>
      <c r="M831" s="601">
        <v>34.69</v>
      </c>
      <c r="N831" s="20">
        <v>381088250</v>
      </c>
    </row>
    <row r="832" spans="1:14">
      <c r="A832" s="599">
        <v>44823</v>
      </c>
      <c r="B832" s="604">
        <v>940.44</v>
      </c>
      <c r="C832" s="602">
        <v>18476189</v>
      </c>
      <c r="D832" s="602">
        <v>3452</v>
      </c>
      <c r="E832" s="602">
        <v>3452</v>
      </c>
      <c r="F832" s="603" t="s">
        <v>615</v>
      </c>
      <c r="G832" s="603">
        <v>29.13</v>
      </c>
      <c r="H832" s="603">
        <v>17.62</v>
      </c>
      <c r="I832" s="603">
        <v>1.27</v>
      </c>
      <c r="J832" s="603"/>
      <c r="K832" s="603"/>
      <c r="L832" s="602">
        <v>437914</v>
      </c>
      <c r="M832" s="601">
        <v>33.76</v>
      </c>
      <c r="N832" s="20">
        <v>723299230</v>
      </c>
    </row>
    <row r="833" spans="1:14">
      <c r="A833" s="599">
        <v>44820</v>
      </c>
      <c r="B833" s="604">
        <v>971.85</v>
      </c>
      <c r="C833" s="602">
        <v>18476189</v>
      </c>
      <c r="D833" s="602">
        <v>3567</v>
      </c>
      <c r="E833" s="602">
        <v>3567</v>
      </c>
      <c r="F833" s="603" t="s">
        <v>615</v>
      </c>
      <c r="G833" s="603">
        <v>29.13</v>
      </c>
      <c r="H833" s="603">
        <v>18.2</v>
      </c>
      <c r="I833" s="603">
        <v>1.31</v>
      </c>
      <c r="J833" s="603"/>
      <c r="K833" s="603"/>
      <c r="L833" s="602">
        <v>437914</v>
      </c>
      <c r="M833" s="601">
        <v>34.89</v>
      </c>
      <c r="N833" s="20">
        <v>688260690</v>
      </c>
    </row>
    <row r="834" spans="1:14">
      <c r="A834" s="599">
        <v>44819</v>
      </c>
      <c r="B834" s="604">
        <v>1008.8</v>
      </c>
      <c r="C834" s="602">
        <v>18476189</v>
      </c>
      <c r="D834" s="602">
        <v>3703</v>
      </c>
      <c r="E834" s="602">
        <v>3703</v>
      </c>
      <c r="F834" s="603" t="s">
        <v>615</v>
      </c>
      <c r="G834" s="603">
        <v>29.13</v>
      </c>
      <c r="H834" s="603">
        <v>18.899999999999999</v>
      </c>
      <c r="I834" s="603">
        <v>1.36</v>
      </c>
      <c r="J834" s="603"/>
      <c r="K834" s="603"/>
      <c r="L834" s="602">
        <v>437914</v>
      </c>
      <c r="M834" s="601">
        <v>36.22</v>
      </c>
      <c r="N834" s="20">
        <v>1512982350</v>
      </c>
    </row>
    <row r="835" spans="1:14">
      <c r="A835" s="599">
        <v>44818</v>
      </c>
      <c r="B835" s="604">
        <v>997.71</v>
      </c>
      <c r="C835" s="602">
        <v>18476189</v>
      </c>
      <c r="D835" s="602">
        <v>3662</v>
      </c>
      <c r="E835" s="602">
        <v>3662</v>
      </c>
      <c r="F835" s="603" t="s">
        <v>615</v>
      </c>
      <c r="G835" s="603">
        <v>29.13</v>
      </c>
      <c r="H835" s="603">
        <v>18.690000000000001</v>
      </c>
      <c r="I835" s="603">
        <v>1.35</v>
      </c>
      <c r="J835" s="603"/>
      <c r="K835" s="603"/>
      <c r="L835" s="602">
        <v>437914</v>
      </c>
      <c r="M835" s="601">
        <v>35.82</v>
      </c>
      <c r="N835" s="20">
        <v>1873743860</v>
      </c>
    </row>
    <row r="836" spans="1:14">
      <c r="A836" s="599">
        <v>44817</v>
      </c>
      <c r="B836" s="604">
        <v>990.32</v>
      </c>
      <c r="C836" s="602">
        <v>18476189</v>
      </c>
      <c r="D836" s="602">
        <v>3635</v>
      </c>
      <c r="E836" s="602">
        <v>3635</v>
      </c>
      <c r="F836" s="603" t="s">
        <v>615</v>
      </c>
      <c r="G836" s="603">
        <v>29.13</v>
      </c>
      <c r="H836" s="603">
        <v>18.55</v>
      </c>
      <c r="I836" s="603">
        <v>1.34</v>
      </c>
      <c r="J836" s="603"/>
      <c r="K836" s="603"/>
      <c r="L836" s="602">
        <v>437914</v>
      </c>
      <c r="M836" s="601">
        <v>35.549999999999997</v>
      </c>
      <c r="N836" s="20">
        <v>1015700180</v>
      </c>
    </row>
    <row r="837" spans="1:14">
      <c r="A837" s="599">
        <v>44816</v>
      </c>
      <c r="B837" s="604">
        <v>988.48</v>
      </c>
      <c r="C837" s="602">
        <v>18476189</v>
      </c>
      <c r="D837" s="602">
        <v>3628</v>
      </c>
      <c r="E837" s="602">
        <v>3628</v>
      </c>
      <c r="F837" s="603" t="s">
        <v>615</v>
      </c>
      <c r="G837" s="603">
        <v>29.13</v>
      </c>
      <c r="H837" s="603">
        <v>18.52</v>
      </c>
      <c r="I837" s="603">
        <v>1.33</v>
      </c>
      <c r="J837" s="603"/>
      <c r="K837" s="603"/>
      <c r="L837" s="602">
        <v>437914</v>
      </c>
      <c r="M837" s="601">
        <v>35.49</v>
      </c>
      <c r="N837" s="20">
        <v>333552140</v>
      </c>
    </row>
    <row r="838" spans="1:14">
      <c r="A838" s="599">
        <v>44813</v>
      </c>
      <c r="B838" s="604">
        <v>988.48</v>
      </c>
      <c r="C838" s="602">
        <v>18476189</v>
      </c>
      <c r="D838" s="602">
        <v>3628</v>
      </c>
      <c r="E838" s="602">
        <v>3628</v>
      </c>
      <c r="F838" s="603" t="s">
        <v>615</v>
      </c>
      <c r="G838" s="603">
        <v>29.13</v>
      </c>
      <c r="H838" s="603">
        <v>18.52</v>
      </c>
      <c r="I838" s="603">
        <v>1.33</v>
      </c>
      <c r="J838" s="603"/>
      <c r="K838" s="603"/>
      <c r="L838" s="602">
        <v>437914</v>
      </c>
      <c r="M838" s="601">
        <v>35.49</v>
      </c>
      <c r="N838" s="20">
        <v>333552140</v>
      </c>
    </row>
    <row r="839" spans="1:14">
      <c r="A839" s="599">
        <v>44812</v>
      </c>
      <c r="B839" s="604">
        <v>988.48</v>
      </c>
      <c r="C839" s="602">
        <v>18476189</v>
      </c>
      <c r="D839" s="602">
        <v>3628</v>
      </c>
      <c r="E839" s="602">
        <v>3628</v>
      </c>
      <c r="F839" s="603" t="s">
        <v>615</v>
      </c>
      <c r="G839" s="603">
        <v>29.13</v>
      </c>
      <c r="H839" s="603">
        <v>18.52</v>
      </c>
      <c r="I839" s="603">
        <v>1.33</v>
      </c>
      <c r="J839" s="603"/>
      <c r="K839" s="603"/>
      <c r="L839" s="602">
        <v>437914</v>
      </c>
      <c r="M839" s="601">
        <v>35.49</v>
      </c>
      <c r="N839" s="20">
        <v>333552140</v>
      </c>
    </row>
    <row r="840" spans="1:14">
      <c r="A840" s="599">
        <v>44811</v>
      </c>
      <c r="B840" s="604">
        <v>979.24</v>
      </c>
      <c r="C840" s="602">
        <v>18476189</v>
      </c>
      <c r="D840" s="602">
        <v>3595</v>
      </c>
      <c r="E840" s="602">
        <v>3595</v>
      </c>
      <c r="F840" s="603" t="s">
        <v>615</v>
      </c>
      <c r="G840" s="603">
        <v>29.13</v>
      </c>
      <c r="H840" s="603">
        <v>18.34</v>
      </c>
      <c r="I840" s="603">
        <v>1.32</v>
      </c>
      <c r="J840" s="603"/>
      <c r="K840" s="603"/>
      <c r="L840" s="602">
        <v>437914</v>
      </c>
      <c r="M840" s="601">
        <v>35.159999999999997</v>
      </c>
      <c r="N840" s="20">
        <v>352614470</v>
      </c>
    </row>
    <row r="841" spans="1:14">
      <c r="A841" s="599">
        <v>44810</v>
      </c>
      <c r="B841" s="604">
        <v>979.24</v>
      </c>
      <c r="C841" s="602">
        <v>18476189</v>
      </c>
      <c r="D841" s="602">
        <v>3595</v>
      </c>
      <c r="E841" s="602">
        <v>3595</v>
      </c>
      <c r="F841" s="603" t="s">
        <v>615</v>
      </c>
      <c r="G841" s="603">
        <v>29.13</v>
      </c>
      <c r="H841" s="603">
        <v>18.34</v>
      </c>
      <c r="I841" s="603">
        <v>1.32</v>
      </c>
      <c r="J841" s="603"/>
      <c r="K841" s="603"/>
      <c r="L841" s="602">
        <v>437914</v>
      </c>
      <c r="M841" s="601">
        <v>35.159999999999997</v>
      </c>
      <c r="N841" s="20">
        <v>285981520</v>
      </c>
    </row>
    <row r="842" spans="1:14">
      <c r="A842" s="599">
        <v>44809</v>
      </c>
      <c r="B842" s="604">
        <v>968.15</v>
      </c>
      <c r="C842" s="602">
        <v>18476189</v>
      </c>
      <c r="D842" s="602">
        <v>3554</v>
      </c>
      <c r="E842" s="602">
        <v>3554</v>
      </c>
      <c r="F842" s="603" t="s">
        <v>615</v>
      </c>
      <c r="G842" s="603">
        <v>29.13</v>
      </c>
      <c r="H842" s="603">
        <v>18.14</v>
      </c>
      <c r="I842" s="603">
        <v>1.31</v>
      </c>
      <c r="J842" s="603"/>
      <c r="K842" s="603"/>
      <c r="L842" s="602">
        <v>437914</v>
      </c>
      <c r="M842" s="601">
        <v>34.76</v>
      </c>
      <c r="N842" s="20">
        <v>492613130</v>
      </c>
    </row>
    <row r="843" spans="1:14">
      <c r="A843" s="599">
        <v>44806</v>
      </c>
      <c r="B843" s="604">
        <v>986.63</v>
      </c>
      <c r="C843" s="602">
        <v>18476189</v>
      </c>
      <c r="D843" s="602">
        <v>3622</v>
      </c>
      <c r="E843" s="602">
        <v>3622</v>
      </c>
      <c r="F843" s="603" t="s">
        <v>615</v>
      </c>
      <c r="G843" s="603">
        <v>29.13</v>
      </c>
      <c r="H843" s="603">
        <v>18.48</v>
      </c>
      <c r="I843" s="603">
        <v>1.33</v>
      </c>
      <c r="J843" s="603"/>
      <c r="K843" s="603"/>
      <c r="L843" s="602">
        <v>437914</v>
      </c>
      <c r="M843" s="601">
        <v>35.42</v>
      </c>
      <c r="N843" s="20">
        <v>675659580</v>
      </c>
    </row>
    <row r="844" spans="1:14">
      <c r="A844" s="599">
        <v>44805</v>
      </c>
      <c r="B844" s="604">
        <v>995.87</v>
      </c>
      <c r="C844" s="602">
        <v>18476189</v>
      </c>
      <c r="D844" s="602">
        <v>3656</v>
      </c>
      <c r="E844" s="602">
        <v>3656</v>
      </c>
      <c r="F844" s="603" t="s">
        <v>615</v>
      </c>
      <c r="G844" s="603">
        <v>29.13</v>
      </c>
      <c r="H844" s="603">
        <v>18.649999999999999</v>
      </c>
      <c r="I844" s="603">
        <v>1.34</v>
      </c>
      <c r="J844" s="603"/>
      <c r="K844" s="603"/>
      <c r="L844" s="602">
        <v>437914</v>
      </c>
      <c r="M844" s="601">
        <v>35.75</v>
      </c>
      <c r="N844" s="20">
        <v>624533130</v>
      </c>
    </row>
    <row r="845" spans="1:14">
      <c r="A845" s="599">
        <v>44804</v>
      </c>
      <c r="B845" s="604">
        <v>1019.89</v>
      </c>
      <c r="C845" s="602">
        <v>18476189</v>
      </c>
      <c r="D845" s="602">
        <v>3744</v>
      </c>
      <c r="E845" s="602">
        <v>3744</v>
      </c>
      <c r="F845" s="603" t="s">
        <v>615</v>
      </c>
      <c r="G845" s="603">
        <v>29.13</v>
      </c>
      <c r="H845" s="603">
        <v>19.100000000000001</v>
      </c>
      <c r="I845" s="603">
        <v>1.38</v>
      </c>
      <c r="J845" s="603"/>
      <c r="K845" s="603"/>
      <c r="L845" s="602">
        <v>437914</v>
      </c>
      <c r="M845" s="601">
        <v>36.61</v>
      </c>
      <c r="N845" s="20">
        <v>1562229350</v>
      </c>
    </row>
    <row r="846" spans="1:14">
      <c r="A846" s="599">
        <v>44803</v>
      </c>
      <c r="B846" s="604">
        <v>1001.41</v>
      </c>
      <c r="C846" s="602">
        <v>18476189</v>
      </c>
      <c r="D846" s="602">
        <v>3676</v>
      </c>
      <c r="E846" s="602">
        <v>3676</v>
      </c>
      <c r="F846" s="603" t="s">
        <v>615</v>
      </c>
      <c r="G846" s="603">
        <v>29.13</v>
      </c>
      <c r="H846" s="603">
        <v>18.760000000000002</v>
      </c>
      <c r="I846" s="603">
        <v>1.35</v>
      </c>
      <c r="J846" s="603"/>
      <c r="K846" s="603"/>
      <c r="L846" s="602">
        <v>437914</v>
      </c>
      <c r="M846" s="601">
        <v>35.950000000000003</v>
      </c>
      <c r="N846" s="20">
        <v>755594070</v>
      </c>
    </row>
    <row r="847" spans="1:14">
      <c r="A847" s="599">
        <v>44802</v>
      </c>
      <c r="B847" s="604">
        <v>995.87</v>
      </c>
      <c r="C847" s="602">
        <v>18476189</v>
      </c>
      <c r="D847" s="602">
        <v>3656</v>
      </c>
      <c r="E847" s="602">
        <v>3656</v>
      </c>
      <c r="F847" s="603" t="s">
        <v>615</v>
      </c>
      <c r="G847" s="603">
        <v>29.13</v>
      </c>
      <c r="H847" s="603">
        <v>18.649999999999999</v>
      </c>
      <c r="I847" s="603">
        <v>1.34</v>
      </c>
      <c r="J847" s="603"/>
      <c r="K847" s="603"/>
      <c r="L847" s="602">
        <v>437914</v>
      </c>
      <c r="M847" s="601">
        <v>35.75</v>
      </c>
      <c r="N847" s="20">
        <v>712218100</v>
      </c>
    </row>
    <row r="848" spans="1:14">
      <c r="A848" s="599">
        <v>44799</v>
      </c>
      <c r="B848" s="604">
        <v>988.48</v>
      </c>
      <c r="C848" s="602">
        <v>18476189</v>
      </c>
      <c r="D848" s="602">
        <v>3628</v>
      </c>
      <c r="E848" s="602">
        <v>3628</v>
      </c>
      <c r="F848" s="603" t="s">
        <v>615</v>
      </c>
      <c r="G848" s="603">
        <v>29.13</v>
      </c>
      <c r="H848" s="603">
        <v>18.52</v>
      </c>
      <c r="I848" s="603">
        <v>1.33</v>
      </c>
      <c r="J848" s="603"/>
      <c r="K848" s="603"/>
      <c r="L848" s="602">
        <v>437914</v>
      </c>
      <c r="M848" s="601">
        <v>35.49</v>
      </c>
      <c r="N848" s="20">
        <v>1106291590</v>
      </c>
    </row>
    <row r="849" spans="1:14">
      <c r="A849" s="599">
        <v>44798</v>
      </c>
      <c r="B849" s="604">
        <v>947.83</v>
      </c>
      <c r="C849" s="602">
        <v>18476189</v>
      </c>
      <c r="D849" s="602">
        <v>3479</v>
      </c>
      <c r="E849" s="602">
        <v>3479</v>
      </c>
      <c r="F849" s="603" t="s">
        <v>615</v>
      </c>
      <c r="G849" s="603">
        <v>29.13</v>
      </c>
      <c r="H849" s="603">
        <v>17.75</v>
      </c>
      <c r="I849" s="603">
        <v>1.28</v>
      </c>
      <c r="J849" s="603"/>
      <c r="K849" s="603"/>
      <c r="L849" s="602">
        <v>437914</v>
      </c>
      <c r="M849" s="601">
        <v>34.03</v>
      </c>
      <c r="N849" s="20">
        <v>2265569110</v>
      </c>
    </row>
    <row r="850" spans="1:14">
      <c r="A850" s="599">
        <v>44797</v>
      </c>
      <c r="B850" s="604">
        <v>921.96</v>
      </c>
      <c r="C850" s="602">
        <v>18476189</v>
      </c>
      <c r="D850" s="602">
        <v>3384</v>
      </c>
      <c r="E850" s="602">
        <v>3384</v>
      </c>
      <c r="F850" s="603" t="s">
        <v>615</v>
      </c>
      <c r="G850" s="603">
        <v>29.13</v>
      </c>
      <c r="H850" s="603">
        <v>17.27</v>
      </c>
      <c r="I850" s="603">
        <v>1.24</v>
      </c>
      <c r="J850" s="603"/>
      <c r="K850" s="603"/>
      <c r="L850" s="602">
        <v>437914</v>
      </c>
      <c r="M850" s="601">
        <v>33.1</v>
      </c>
      <c r="N850" s="20">
        <v>587934800</v>
      </c>
    </row>
    <row r="851" spans="1:14">
      <c r="A851" s="599">
        <v>44796</v>
      </c>
      <c r="B851" s="604">
        <v>909.95</v>
      </c>
      <c r="C851" s="602">
        <v>18476189</v>
      </c>
      <c r="D851" s="602">
        <v>3340</v>
      </c>
      <c r="E851" s="602">
        <v>3340</v>
      </c>
      <c r="F851" s="603" t="s">
        <v>615</v>
      </c>
      <c r="G851" s="603">
        <v>29.13</v>
      </c>
      <c r="H851" s="603">
        <v>17.05</v>
      </c>
      <c r="I851" s="603">
        <v>1.23</v>
      </c>
      <c r="J851" s="603"/>
      <c r="K851" s="603"/>
      <c r="L851" s="602">
        <v>437914</v>
      </c>
      <c r="M851" s="601">
        <v>32.67</v>
      </c>
      <c r="N851" s="20">
        <v>567101635</v>
      </c>
    </row>
    <row r="852" spans="1:14">
      <c r="A852" s="599">
        <v>44795</v>
      </c>
      <c r="B852" s="604">
        <v>955.22</v>
      </c>
      <c r="C852" s="602">
        <v>18476189</v>
      </c>
      <c r="D852" s="602">
        <v>3506</v>
      </c>
      <c r="E852" s="602">
        <v>3506</v>
      </c>
      <c r="F852" s="603" t="s">
        <v>615</v>
      </c>
      <c r="G852" s="603">
        <v>29.13</v>
      </c>
      <c r="H852" s="603">
        <v>17.89</v>
      </c>
      <c r="I852" s="603">
        <v>1.29</v>
      </c>
      <c r="J852" s="603"/>
      <c r="K852" s="603"/>
      <c r="L852" s="602">
        <v>437914</v>
      </c>
      <c r="M852" s="601">
        <v>34.29</v>
      </c>
      <c r="N852" s="20">
        <v>642864390</v>
      </c>
    </row>
    <row r="853" spans="1:14">
      <c r="A853" s="599">
        <v>44792</v>
      </c>
      <c r="B853" s="604">
        <v>982.93</v>
      </c>
      <c r="C853" s="602">
        <v>18476189</v>
      </c>
      <c r="D853" s="602">
        <v>3608</v>
      </c>
      <c r="E853" s="602">
        <v>3608</v>
      </c>
      <c r="F853" s="603" t="s">
        <v>615</v>
      </c>
      <c r="G853" s="603">
        <v>29.13</v>
      </c>
      <c r="H853" s="603">
        <v>18.41</v>
      </c>
      <c r="I853" s="603">
        <v>1.33</v>
      </c>
      <c r="J853" s="603"/>
      <c r="K853" s="603"/>
      <c r="L853" s="602">
        <v>437914</v>
      </c>
      <c r="M853" s="601">
        <v>35.29</v>
      </c>
      <c r="N853" s="20">
        <v>2556292730</v>
      </c>
    </row>
    <row r="854" spans="1:14">
      <c r="A854" s="599">
        <v>44791</v>
      </c>
      <c r="B854" s="604">
        <v>949.68</v>
      </c>
      <c r="C854" s="602">
        <v>18476189</v>
      </c>
      <c r="D854" s="602">
        <v>3486</v>
      </c>
      <c r="E854" s="602">
        <v>3486</v>
      </c>
      <c r="F854" s="603" t="s">
        <v>615</v>
      </c>
      <c r="G854" s="603">
        <v>29.13</v>
      </c>
      <c r="H854" s="603">
        <v>17.79</v>
      </c>
      <c r="I854" s="603">
        <v>1.28</v>
      </c>
      <c r="J854" s="603"/>
      <c r="K854" s="603"/>
      <c r="L854" s="602">
        <v>437914</v>
      </c>
      <c r="M854" s="601">
        <v>34.090000000000003</v>
      </c>
      <c r="N854" s="20">
        <v>349783410</v>
      </c>
    </row>
    <row r="855" spans="1:14">
      <c r="A855" s="599">
        <v>44790</v>
      </c>
      <c r="B855" s="602">
        <v>958.91</v>
      </c>
      <c r="C855" s="602">
        <v>18476189</v>
      </c>
      <c r="D855" s="602">
        <v>3520</v>
      </c>
      <c r="E855" s="602">
        <v>3520</v>
      </c>
      <c r="F855" s="603" t="s">
        <v>615</v>
      </c>
      <c r="G855" s="603">
        <v>29.13</v>
      </c>
      <c r="H855" s="603">
        <v>17.96</v>
      </c>
      <c r="I855" s="603">
        <v>1.29</v>
      </c>
      <c r="J855" s="603"/>
      <c r="K855" s="603"/>
      <c r="L855" s="602">
        <v>437914</v>
      </c>
      <c r="M855" s="601">
        <v>34.43</v>
      </c>
      <c r="N855" s="20">
        <v>440690130</v>
      </c>
    </row>
    <row r="856" spans="1:14">
      <c r="A856" s="599">
        <v>44789</v>
      </c>
      <c r="B856" s="604">
        <v>955.22</v>
      </c>
      <c r="C856" s="602">
        <v>18476189</v>
      </c>
      <c r="D856" s="602">
        <v>3506</v>
      </c>
      <c r="E856" s="602">
        <v>3506</v>
      </c>
      <c r="F856" s="603" t="s">
        <v>615</v>
      </c>
      <c r="G856" s="603">
        <v>29.13</v>
      </c>
      <c r="H856" s="603">
        <v>17.89</v>
      </c>
      <c r="I856" s="603">
        <v>1.29</v>
      </c>
      <c r="J856" s="603"/>
      <c r="K856" s="603"/>
      <c r="L856" s="602">
        <v>437914</v>
      </c>
      <c r="M856" s="601">
        <v>34.29</v>
      </c>
      <c r="N856" s="20">
        <v>338939220</v>
      </c>
    </row>
    <row r="857" spans="1:14">
      <c r="A857" s="599">
        <v>44788</v>
      </c>
      <c r="B857" s="604">
        <v>938.59</v>
      </c>
      <c r="C857" s="602">
        <v>18476189</v>
      </c>
      <c r="D857" s="602">
        <v>3445</v>
      </c>
      <c r="E857" s="602">
        <v>3445</v>
      </c>
      <c r="F857" s="603" t="s">
        <v>615</v>
      </c>
      <c r="G857" s="603">
        <v>29.13</v>
      </c>
      <c r="H857" s="603">
        <v>17.579999999999998</v>
      </c>
      <c r="I857" s="603">
        <v>1.27</v>
      </c>
      <c r="J857" s="603"/>
      <c r="K857" s="603"/>
      <c r="L857" s="602">
        <v>437914</v>
      </c>
      <c r="M857" s="601">
        <v>33.700000000000003</v>
      </c>
      <c r="N857" s="20">
        <v>323842340</v>
      </c>
    </row>
    <row r="858" spans="1:14">
      <c r="A858" s="599">
        <v>44785</v>
      </c>
      <c r="B858" s="604">
        <v>938.59</v>
      </c>
      <c r="C858" s="602">
        <v>18476189</v>
      </c>
      <c r="D858" s="602">
        <v>3445</v>
      </c>
      <c r="E858" s="602">
        <v>3445</v>
      </c>
      <c r="F858" s="603" t="s">
        <v>615</v>
      </c>
      <c r="G858" s="603">
        <v>29.13</v>
      </c>
      <c r="H858" s="603">
        <v>17.579999999999998</v>
      </c>
      <c r="I858" s="603">
        <v>1.27</v>
      </c>
      <c r="J858" s="603"/>
      <c r="K858" s="603"/>
      <c r="L858" s="602">
        <v>437914</v>
      </c>
      <c r="M858" s="601">
        <v>33.700000000000003</v>
      </c>
      <c r="N858" s="20">
        <v>323842340</v>
      </c>
    </row>
    <row r="859" spans="1:14">
      <c r="A859" s="599">
        <v>44784</v>
      </c>
      <c r="B859" s="604">
        <v>940.44</v>
      </c>
      <c r="C859" s="602">
        <v>18476189</v>
      </c>
      <c r="D859" s="602">
        <v>3452</v>
      </c>
      <c r="E859" s="602">
        <v>3452</v>
      </c>
      <c r="F859" s="603" t="s">
        <v>615</v>
      </c>
      <c r="G859" s="603">
        <v>29.13</v>
      </c>
      <c r="H859" s="603">
        <v>17.62</v>
      </c>
      <c r="I859" s="603">
        <v>1.27</v>
      </c>
      <c r="J859" s="603"/>
      <c r="K859" s="603"/>
      <c r="L859" s="602">
        <v>437914</v>
      </c>
      <c r="M859" s="601">
        <v>33.76</v>
      </c>
      <c r="N859" s="20">
        <v>610968580</v>
      </c>
    </row>
    <row r="860" spans="1:14">
      <c r="A860" s="599">
        <v>44783</v>
      </c>
      <c r="B860" s="604">
        <v>917.34</v>
      </c>
      <c r="C860" s="602">
        <v>18476189</v>
      </c>
      <c r="D860" s="602">
        <v>3367</v>
      </c>
      <c r="E860" s="602">
        <v>3367</v>
      </c>
      <c r="F860" s="603" t="s">
        <v>615</v>
      </c>
      <c r="G860" s="603">
        <v>29.13</v>
      </c>
      <c r="H860" s="603">
        <v>17.18</v>
      </c>
      <c r="I860" s="603">
        <v>1.24</v>
      </c>
      <c r="J860" s="603"/>
      <c r="K860" s="603"/>
      <c r="L860" s="602">
        <v>437914</v>
      </c>
      <c r="M860" s="601">
        <v>32.93</v>
      </c>
      <c r="N860" s="20">
        <v>752512645</v>
      </c>
    </row>
    <row r="861" spans="1:14">
      <c r="A861" s="599">
        <v>44782</v>
      </c>
      <c r="B861" s="604">
        <v>927.5</v>
      </c>
      <c r="C861" s="602">
        <v>18476189</v>
      </c>
      <c r="D861" s="602">
        <v>3405</v>
      </c>
      <c r="E861" s="602">
        <v>3405</v>
      </c>
      <c r="F861" s="603" t="s">
        <v>615</v>
      </c>
      <c r="G861" s="603">
        <v>29.13</v>
      </c>
      <c r="H861" s="603">
        <v>17.37</v>
      </c>
      <c r="I861" s="603">
        <v>1.25</v>
      </c>
      <c r="J861" s="603"/>
      <c r="K861" s="603"/>
      <c r="L861" s="602">
        <v>437914</v>
      </c>
      <c r="M861" s="601">
        <v>33.299999999999997</v>
      </c>
      <c r="N861" s="20">
        <v>983494295</v>
      </c>
    </row>
    <row r="862" spans="1:14">
      <c r="A862" s="599">
        <v>44781</v>
      </c>
      <c r="B862" s="604">
        <v>966.3</v>
      </c>
      <c r="C862" s="602">
        <v>18476189</v>
      </c>
      <c r="D862" s="602">
        <v>3547</v>
      </c>
      <c r="E862" s="602">
        <v>3547</v>
      </c>
      <c r="F862" s="603" t="s">
        <v>615</v>
      </c>
      <c r="G862" s="603">
        <v>29.13</v>
      </c>
      <c r="H862" s="603">
        <v>18.100000000000001</v>
      </c>
      <c r="I862" s="603">
        <v>1.3</v>
      </c>
      <c r="J862" s="603"/>
      <c r="K862" s="603"/>
      <c r="L862" s="602">
        <v>437914</v>
      </c>
      <c r="M862" s="601">
        <v>34.69</v>
      </c>
      <c r="N862" s="20">
        <v>575758470</v>
      </c>
    </row>
    <row r="863" spans="1:14">
      <c r="A863" s="599">
        <v>44778</v>
      </c>
      <c r="B863" s="604">
        <v>973.7</v>
      </c>
      <c r="C863" s="602">
        <v>18476189</v>
      </c>
      <c r="D863" s="602">
        <v>3574</v>
      </c>
      <c r="E863" s="602">
        <v>3574</v>
      </c>
      <c r="F863" s="603" t="s">
        <v>615</v>
      </c>
      <c r="G863" s="603">
        <v>29.13</v>
      </c>
      <c r="H863" s="603">
        <v>18.239999999999998</v>
      </c>
      <c r="I863" s="603">
        <v>1.31</v>
      </c>
      <c r="J863" s="603"/>
      <c r="K863" s="603"/>
      <c r="L863" s="602">
        <v>437914</v>
      </c>
      <c r="M863" s="601">
        <v>34.96</v>
      </c>
      <c r="N863" s="20">
        <v>597463920</v>
      </c>
    </row>
    <row r="864" spans="1:14">
      <c r="A864" s="599">
        <v>44777</v>
      </c>
      <c r="B864" s="604">
        <v>970</v>
      </c>
      <c r="C864" s="602">
        <v>18476189</v>
      </c>
      <c r="D864" s="602">
        <v>3561</v>
      </c>
      <c r="E864" s="602">
        <v>3561</v>
      </c>
      <c r="F864" s="603" t="s">
        <v>615</v>
      </c>
      <c r="G864" s="603">
        <v>29.13</v>
      </c>
      <c r="H864" s="603">
        <v>18.170000000000002</v>
      </c>
      <c r="I864" s="603">
        <v>1.31</v>
      </c>
      <c r="J864" s="603"/>
      <c r="K864" s="603"/>
      <c r="L864" s="602">
        <v>437914</v>
      </c>
      <c r="M864" s="601">
        <v>34.82</v>
      </c>
      <c r="N864" s="20">
        <v>915778230</v>
      </c>
    </row>
    <row r="865" spans="1:14">
      <c r="A865" s="599">
        <v>44776</v>
      </c>
      <c r="B865" s="604">
        <v>979.24</v>
      </c>
      <c r="C865" s="602">
        <v>18476189</v>
      </c>
      <c r="D865" s="602">
        <v>3595</v>
      </c>
      <c r="E865" s="602">
        <v>3595</v>
      </c>
      <c r="F865" s="603" t="s">
        <v>615</v>
      </c>
      <c r="G865" s="603">
        <v>29.13</v>
      </c>
      <c r="H865" s="603">
        <v>18.34</v>
      </c>
      <c r="I865" s="603">
        <v>1.32</v>
      </c>
      <c r="J865" s="603"/>
      <c r="K865" s="603"/>
      <c r="L865" s="602">
        <v>437914</v>
      </c>
      <c r="M865" s="601">
        <v>35.159999999999997</v>
      </c>
      <c r="N865" s="20">
        <v>4633528260</v>
      </c>
    </row>
    <row r="866" spans="1:14">
      <c r="A866" s="599">
        <v>44775</v>
      </c>
      <c r="B866" s="604">
        <v>970</v>
      </c>
      <c r="C866" s="602">
        <v>18476189</v>
      </c>
      <c r="D866" s="602">
        <v>3561</v>
      </c>
      <c r="E866" s="602">
        <v>3561</v>
      </c>
      <c r="F866" s="603" t="s">
        <v>615</v>
      </c>
      <c r="G866" s="603">
        <v>29.13</v>
      </c>
      <c r="H866" s="603">
        <v>18.170000000000002</v>
      </c>
      <c r="I866" s="603">
        <v>1.31</v>
      </c>
      <c r="J866" s="603"/>
      <c r="K866" s="603"/>
      <c r="L866" s="602">
        <v>437914</v>
      </c>
      <c r="M866" s="601">
        <v>34.82</v>
      </c>
      <c r="N866" s="20">
        <v>2253494300</v>
      </c>
    </row>
    <row r="867" spans="1:14">
      <c r="A867" s="599">
        <v>44774</v>
      </c>
      <c r="B867" s="604">
        <v>962.61</v>
      </c>
      <c r="C867" s="602">
        <v>18476189</v>
      </c>
      <c r="D867" s="602">
        <v>3534</v>
      </c>
      <c r="E867" s="602">
        <v>3534</v>
      </c>
      <c r="F867" s="603" t="s">
        <v>615</v>
      </c>
      <c r="G867" s="603">
        <v>29.13</v>
      </c>
      <c r="H867" s="603">
        <v>18.03</v>
      </c>
      <c r="I867" s="603">
        <v>1.3</v>
      </c>
      <c r="J867" s="603"/>
      <c r="K867" s="603"/>
      <c r="L867" s="602">
        <v>437914</v>
      </c>
      <c r="M867" s="601">
        <v>34.56</v>
      </c>
      <c r="N867" s="20">
        <v>2756320290</v>
      </c>
    </row>
    <row r="868" spans="1:14">
      <c r="A868" s="599">
        <v>44771</v>
      </c>
      <c r="B868" s="604">
        <v>1005.1</v>
      </c>
      <c r="C868" s="602">
        <v>18476189</v>
      </c>
      <c r="D868" s="602">
        <v>3690</v>
      </c>
      <c r="E868" s="602">
        <v>3690</v>
      </c>
      <c r="F868" s="603" t="s">
        <v>615</v>
      </c>
      <c r="G868" s="603">
        <v>29.13</v>
      </c>
      <c r="H868" s="603">
        <v>18.829999999999998</v>
      </c>
      <c r="I868" s="603">
        <v>1.36</v>
      </c>
      <c r="J868" s="603"/>
      <c r="K868" s="603"/>
      <c r="L868" s="602">
        <v>437914</v>
      </c>
      <c r="M868" s="601">
        <v>36.08</v>
      </c>
      <c r="N868" s="20">
        <v>3806628540</v>
      </c>
    </row>
    <row r="869" spans="1:14">
      <c r="A869" s="599">
        <v>44770</v>
      </c>
      <c r="B869" s="604">
        <v>995.87</v>
      </c>
      <c r="C869" s="602">
        <v>18476189</v>
      </c>
      <c r="D869" s="602">
        <v>3656</v>
      </c>
      <c r="E869" s="602">
        <v>3656</v>
      </c>
      <c r="F869" s="603" t="s">
        <v>615</v>
      </c>
      <c r="G869" s="603">
        <v>29.13</v>
      </c>
      <c r="H869" s="603">
        <v>18.649999999999999</v>
      </c>
      <c r="I869" s="603">
        <v>1.34</v>
      </c>
      <c r="J869" s="603"/>
      <c r="K869" s="603"/>
      <c r="L869" s="602">
        <v>437914</v>
      </c>
      <c r="M869" s="601">
        <v>35.75</v>
      </c>
      <c r="N869" s="20">
        <v>11444458830</v>
      </c>
    </row>
    <row r="870" spans="1:14">
      <c r="A870" s="599">
        <v>44769</v>
      </c>
      <c r="B870" s="604">
        <v>1027.28</v>
      </c>
      <c r="C870" s="602">
        <v>18476189</v>
      </c>
      <c r="D870" s="602">
        <v>3771</v>
      </c>
      <c r="E870" s="602">
        <v>3771</v>
      </c>
      <c r="F870" s="603" t="s">
        <v>615</v>
      </c>
      <c r="G870" s="603">
        <v>29.13</v>
      </c>
      <c r="H870" s="603">
        <v>19.239999999999998</v>
      </c>
      <c r="I870" s="603">
        <v>1.39</v>
      </c>
      <c r="J870" s="603"/>
      <c r="K870" s="603"/>
      <c r="L870" s="602">
        <v>437914</v>
      </c>
      <c r="M870" s="601">
        <v>36.880000000000003</v>
      </c>
      <c r="N870" s="20">
        <v>73407891610</v>
      </c>
    </row>
    <row r="871" spans="1:14">
      <c r="A871" s="599">
        <v>44768</v>
      </c>
      <c r="B871" s="604">
        <v>986.63</v>
      </c>
      <c r="C871" s="602">
        <v>18476189</v>
      </c>
      <c r="D871" s="602">
        <v>3622</v>
      </c>
      <c r="E871" s="602">
        <v>3622</v>
      </c>
      <c r="F871" s="603" t="s">
        <v>615</v>
      </c>
      <c r="G871" s="603">
        <v>29.13</v>
      </c>
      <c r="H871" s="603">
        <v>18.48</v>
      </c>
      <c r="I871" s="603">
        <v>1.33</v>
      </c>
      <c r="J871" s="603"/>
      <c r="K871" s="603"/>
      <c r="L871" s="602">
        <v>437914</v>
      </c>
      <c r="M871" s="601">
        <v>35.42</v>
      </c>
      <c r="N871" s="20">
        <v>29175512080</v>
      </c>
    </row>
    <row r="872" spans="1:14">
      <c r="A872" s="599">
        <v>44767</v>
      </c>
      <c r="B872" s="604">
        <v>760.3</v>
      </c>
      <c r="C872" s="602">
        <v>18476189</v>
      </c>
      <c r="D872" s="602">
        <v>2791</v>
      </c>
      <c r="E872" s="602">
        <v>2791</v>
      </c>
      <c r="F872" s="603" t="s">
        <v>615</v>
      </c>
      <c r="G872" s="603">
        <v>29.13</v>
      </c>
      <c r="H872" s="603">
        <v>14.24</v>
      </c>
      <c r="I872" s="603">
        <v>1.03</v>
      </c>
      <c r="J872" s="603"/>
      <c r="K872" s="603"/>
      <c r="L872" s="602">
        <v>437914</v>
      </c>
      <c r="M872" s="601">
        <v>27.3</v>
      </c>
      <c r="N872" s="20">
        <v>133295460</v>
      </c>
    </row>
    <row r="873" spans="1:14">
      <c r="A873" s="599">
        <v>44764</v>
      </c>
      <c r="B873" s="604">
        <v>771.38</v>
      </c>
      <c r="C873" s="602">
        <v>18476189</v>
      </c>
      <c r="D873" s="602">
        <v>2832</v>
      </c>
      <c r="E873" s="602">
        <v>2832</v>
      </c>
      <c r="F873" s="603" t="s">
        <v>615</v>
      </c>
      <c r="G873" s="603">
        <v>29.13</v>
      </c>
      <c r="H873" s="603">
        <v>14.45</v>
      </c>
      <c r="I873" s="603">
        <v>1.04</v>
      </c>
      <c r="J873" s="603"/>
      <c r="K873" s="603"/>
      <c r="L873" s="602">
        <v>437914</v>
      </c>
      <c r="M873" s="601">
        <v>27.69</v>
      </c>
      <c r="N873" s="20">
        <v>89440495</v>
      </c>
    </row>
    <row r="874" spans="1:14">
      <c r="A874" s="599">
        <v>44763</v>
      </c>
      <c r="B874" s="604">
        <v>777.85</v>
      </c>
      <c r="C874" s="602">
        <v>18476189</v>
      </c>
      <c r="D874" s="602">
        <v>2855</v>
      </c>
      <c r="E874" s="602">
        <v>2855</v>
      </c>
      <c r="F874" s="603" t="s">
        <v>615</v>
      </c>
      <c r="G874" s="603">
        <v>29.13</v>
      </c>
      <c r="H874" s="603">
        <v>14.57</v>
      </c>
      <c r="I874" s="603">
        <v>1.05</v>
      </c>
      <c r="J874" s="603"/>
      <c r="K874" s="603"/>
      <c r="L874" s="602">
        <v>437914</v>
      </c>
      <c r="M874" s="601">
        <v>27.93</v>
      </c>
      <c r="N874" s="20">
        <v>251195085</v>
      </c>
    </row>
    <row r="875" spans="1:14">
      <c r="A875" s="599">
        <v>44762</v>
      </c>
      <c r="B875" s="604">
        <v>752.9</v>
      </c>
      <c r="C875" s="602">
        <v>18476189</v>
      </c>
      <c r="D875" s="602">
        <v>2764</v>
      </c>
      <c r="E875" s="602">
        <v>2764</v>
      </c>
      <c r="F875" s="603" t="s">
        <v>615</v>
      </c>
      <c r="G875" s="603">
        <v>29.13</v>
      </c>
      <c r="H875" s="603">
        <v>14.1</v>
      </c>
      <c r="I875" s="603">
        <v>1.02</v>
      </c>
      <c r="J875" s="603"/>
      <c r="K875" s="603"/>
      <c r="L875" s="602">
        <v>437914</v>
      </c>
      <c r="M875" s="601">
        <v>27.03</v>
      </c>
      <c r="N875" s="20">
        <v>170456765</v>
      </c>
    </row>
    <row r="876" spans="1:14">
      <c r="A876" s="599">
        <v>44761</v>
      </c>
      <c r="B876" s="604">
        <v>747.36</v>
      </c>
      <c r="C876" s="602">
        <v>18476189</v>
      </c>
      <c r="D876" s="602">
        <v>2743</v>
      </c>
      <c r="E876" s="602">
        <v>2743</v>
      </c>
      <c r="F876" s="603" t="s">
        <v>615</v>
      </c>
      <c r="G876" s="603">
        <v>29.13</v>
      </c>
      <c r="H876" s="603">
        <v>14</v>
      </c>
      <c r="I876" s="603">
        <v>1.01</v>
      </c>
      <c r="J876" s="603"/>
      <c r="K876" s="603"/>
      <c r="L876" s="602">
        <v>437914</v>
      </c>
      <c r="M876" s="601">
        <v>26.83</v>
      </c>
      <c r="N876" s="20">
        <v>100064055</v>
      </c>
    </row>
    <row r="877" spans="1:14">
      <c r="A877" s="599">
        <v>44760</v>
      </c>
      <c r="B877" s="604">
        <v>743.67</v>
      </c>
      <c r="C877" s="602">
        <v>18476189</v>
      </c>
      <c r="D877" s="602">
        <v>2730</v>
      </c>
      <c r="E877" s="602">
        <v>2730</v>
      </c>
      <c r="F877" s="603" t="s">
        <v>615</v>
      </c>
      <c r="G877" s="603">
        <v>29.13</v>
      </c>
      <c r="H877" s="603">
        <v>13.93</v>
      </c>
      <c r="I877" s="603">
        <v>1</v>
      </c>
      <c r="J877" s="603"/>
      <c r="K877" s="603"/>
      <c r="L877" s="602">
        <v>437914</v>
      </c>
      <c r="M877" s="601">
        <v>26.7</v>
      </c>
      <c r="N877" s="20">
        <v>124863565</v>
      </c>
    </row>
    <row r="878" spans="1:14">
      <c r="A878" s="599">
        <v>44757</v>
      </c>
      <c r="B878" s="604">
        <v>727.04</v>
      </c>
      <c r="C878" s="602">
        <v>18476189</v>
      </c>
      <c r="D878" s="602">
        <v>2669</v>
      </c>
      <c r="E878" s="602">
        <v>2669</v>
      </c>
      <c r="F878" s="603" t="s">
        <v>615</v>
      </c>
      <c r="G878" s="603">
        <v>29.13</v>
      </c>
      <c r="H878" s="603">
        <v>13.62</v>
      </c>
      <c r="I878" s="603">
        <v>0.98</v>
      </c>
      <c r="J878" s="603"/>
      <c r="K878" s="603"/>
      <c r="L878" s="602">
        <v>437914</v>
      </c>
      <c r="M878" s="601">
        <v>26.1</v>
      </c>
      <c r="N878" s="20">
        <v>77592125</v>
      </c>
    </row>
    <row r="879" spans="1:14">
      <c r="A879" s="599">
        <v>44756</v>
      </c>
      <c r="B879" s="604">
        <v>727.96</v>
      </c>
      <c r="C879" s="602">
        <v>18476189</v>
      </c>
      <c r="D879" s="602">
        <v>2672</v>
      </c>
      <c r="E879" s="602">
        <v>2672</v>
      </c>
      <c r="F879" s="603" t="s">
        <v>615</v>
      </c>
      <c r="G879" s="603">
        <v>29.13</v>
      </c>
      <c r="H879" s="603">
        <v>13.64</v>
      </c>
      <c r="I879" s="603">
        <v>0.98</v>
      </c>
      <c r="J879" s="603"/>
      <c r="K879" s="603"/>
      <c r="L879" s="602">
        <v>437914</v>
      </c>
      <c r="M879" s="601">
        <v>26.13</v>
      </c>
      <c r="N879" s="20">
        <v>63086260</v>
      </c>
    </row>
    <row r="880" spans="1:14">
      <c r="A880" s="599">
        <v>44755</v>
      </c>
      <c r="B880" s="604">
        <v>723.34</v>
      </c>
      <c r="C880" s="602">
        <v>18476189</v>
      </c>
      <c r="D880" s="602">
        <v>2655</v>
      </c>
      <c r="E880" s="602">
        <v>2655</v>
      </c>
      <c r="F880" s="603" t="s">
        <v>615</v>
      </c>
      <c r="G880" s="603">
        <v>29.13</v>
      </c>
      <c r="H880" s="603">
        <v>13.55</v>
      </c>
      <c r="I880" s="603">
        <v>0.98</v>
      </c>
      <c r="J880" s="603"/>
      <c r="K880" s="603"/>
      <c r="L880" s="602">
        <v>437914</v>
      </c>
      <c r="M880" s="601">
        <v>25.97</v>
      </c>
      <c r="N880" s="20">
        <v>129183070</v>
      </c>
    </row>
    <row r="881" spans="1:14">
      <c r="A881" s="599">
        <v>44754</v>
      </c>
      <c r="B881" s="604">
        <v>719.65</v>
      </c>
      <c r="C881" s="602">
        <v>18476189</v>
      </c>
      <c r="D881" s="602">
        <v>2642</v>
      </c>
      <c r="E881" s="602">
        <v>2642</v>
      </c>
      <c r="F881" s="603" t="s">
        <v>615</v>
      </c>
      <c r="G881" s="603">
        <v>29.13</v>
      </c>
      <c r="H881" s="603">
        <v>13.48</v>
      </c>
      <c r="I881" s="603">
        <v>0.97</v>
      </c>
      <c r="J881" s="604"/>
      <c r="K881" s="603"/>
      <c r="L881" s="602">
        <v>437914</v>
      </c>
      <c r="M881" s="601">
        <v>25.84</v>
      </c>
      <c r="N881" s="20">
        <v>194570580</v>
      </c>
    </row>
    <row r="882" spans="1:14">
      <c r="A882" s="599">
        <v>44753</v>
      </c>
      <c r="B882" s="604">
        <v>738.12</v>
      </c>
      <c r="C882" s="602">
        <v>18476189</v>
      </c>
      <c r="D882" s="602">
        <v>2709</v>
      </c>
      <c r="E882" s="602">
        <v>2709</v>
      </c>
      <c r="F882" s="603" t="s">
        <v>615</v>
      </c>
      <c r="G882" s="603">
        <v>29.13</v>
      </c>
      <c r="H882" s="603">
        <v>13.83</v>
      </c>
      <c r="I882" s="603">
        <v>1</v>
      </c>
      <c r="J882" s="604"/>
      <c r="K882" s="603"/>
      <c r="L882" s="602">
        <v>437914</v>
      </c>
      <c r="M882" s="601">
        <v>26.5</v>
      </c>
      <c r="N882" s="20">
        <v>97028660</v>
      </c>
    </row>
    <row r="883" spans="1:14">
      <c r="A883" s="599">
        <v>44750</v>
      </c>
      <c r="B883" s="604">
        <v>739.05</v>
      </c>
      <c r="C883" s="602">
        <v>18476189</v>
      </c>
      <c r="D883" s="602">
        <v>2713</v>
      </c>
      <c r="E883" s="602">
        <v>2713</v>
      </c>
      <c r="F883" s="603" t="s">
        <v>615</v>
      </c>
      <c r="G883" s="603">
        <v>29.13</v>
      </c>
      <c r="H883" s="603">
        <v>13.84</v>
      </c>
      <c r="I883" s="603">
        <v>1</v>
      </c>
      <c r="J883" s="604"/>
      <c r="K883" s="603"/>
      <c r="L883" s="602">
        <v>437914</v>
      </c>
      <c r="M883" s="601">
        <v>26.53</v>
      </c>
      <c r="N883" s="20">
        <v>99341160</v>
      </c>
    </row>
    <row r="884" spans="1:14">
      <c r="A884" s="599">
        <v>44749</v>
      </c>
      <c r="B884" s="604">
        <v>744.59</v>
      </c>
      <c r="C884" s="602">
        <v>18476189</v>
      </c>
      <c r="D884" s="602">
        <v>2733</v>
      </c>
      <c r="E884" s="602">
        <v>2733</v>
      </c>
      <c r="F884" s="603" t="s">
        <v>615</v>
      </c>
      <c r="G884" s="603">
        <v>29.13</v>
      </c>
      <c r="H884" s="603">
        <v>13.95</v>
      </c>
      <c r="I884" s="603">
        <v>1</v>
      </c>
      <c r="J884" s="604"/>
      <c r="K884" s="603"/>
      <c r="L884" s="602">
        <v>437914</v>
      </c>
      <c r="M884" s="601">
        <v>26.73</v>
      </c>
      <c r="N884" s="20">
        <v>86655510</v>
      </c>
    </row>
    <row r="885" spans="1:14">
      <c r="A885" s="599">
        <v>44748</v>
      </c>
      <c r="B885" s="604">
        <v>735.35</v>
      </c>
      <c r="C885" s="602">
        <v>18476189</v>
      </c>
      <c r="D885" s="602">
        <v>2699</v>
      </c>
      <c r="E885" s="602">
        <v>2699</v>
      </c>
      <c r="F885" s="603" t="s">
        <v>615</v>
      </c>
      <c r="G885" s="603">
        <v>29.13</v>
      </c>
      <c r="H885" s="603">
        <v>13.77</v>
      </c>
      <c r="I885" s="603">
        <v>0.99</v>
      </c>
      <c r="J885" s="604"/>
      <c r="K885" s="603"/>
      <c r="L885" s="602">
        <v>437914</v>
      </c>
      <c r="M885" s="601">
        <v>26.4</v>
      </c>
      <c r="N885" s="20">
        <v>226638055</v>
      </c>
    </row>
    <row r="886" spans="1:14">
      <c r="A886" s="599">
        <v>44747</v>
      </c>
      <c r="B886" s="604">
        <v>748.29</v>
      </c>
      <c r="C886" s="602">
        <v>18476189</v>
      </c>
      <c r="D886" s="602">
        <v>2747</v>
      </c>
      <c r="E886" s="602">
        <v>2747</v>
      </c>
      <c r="F886" s="603" t="s">
        <v>615</v>
      </c>
      <c r="G886" s="603">
        <v>29.13</v>
      </c>
      <c r="H886" s="603">
        <v>14.02</v>
      </c>
      <c r="I886" s="603">
        <v>1.01</v>
      </c>
      <c r="J886" s="604"/>
      <c r="K886" s="603"/>
      <c r="L886" s="602">
        <v>437914</v>
      </c>
      <c r="M886" s="601">
        <v>26.86</v>
      </c>
      <c r="N886" s="20">
        <v>519467935</v>
      </c>
    </row>
    <row r="887" spans="1:14">
      <c r="A887" s="599">
        <v>44746</v>
      </c>
      <c r="B887" s="604">
        <v>708.56</v>
      </c>
      <c r="C887" s="602">
        <v>18476189</v>
      </c>
      <c r="D887" s="602">
        <v>2601</v>
      </c>
      <c r="E887" s="602">
        <v>2601</v>
      </c>
      <c r="F887" s="603" t="s">
        <v>615</v>
      </c>
      <c r="G887" s="603">
        <v>29.13</v>
      </c>
      <c r="H887" s="603">
        <v>13.27</v>
      </c>
      <c r="I887" s="603">
        <v>0.96</v>
      </c>
      <c r="J887" s="603"/>
      <c r="K887" s="603"/>
      <c r="L887" s="602">
        <v>437914</v>
      </c>
      <c r="M887" s="601">
        <v>25.44</v>
      </c>
      <c r="N887" s="20">
        <v>424932140</v>
      </c>
    </row>
    <row r="888" spans="1:14">
      <c r="A888" s="599">
        <v>44743</v>
      </c>
      <c r="B888" s="604">
        <v>739.05</v>
      </c>
      <c r="C888" s="602">
        <v>18476189</v>
      </c>
      <c r="D888" s="602">
        <v>2713</v>
      </c>
      <c r="E888" s="602">
        <v>2713</v>
      </c>
      <c r="F888" s="603" t="s">
        <v>615</v>
      </c>
      <c r="G888" s="603">
        <v>29.13</v>
      </c>
      <c r="H888" s="603">
        <v>13.84</v>
      </c>
      <c r="I888" s="603">
        <v>1</v>
      </c>
      <c r="J888" s="603"/>
      <c r="K888" s="603"/>
      <c r="L888" s="602">
        <v>437914</v>
      </c>
      <c r="M888" s="601">
        <v>26.53</v>
      </c>
      <c r="N888" s="20">
        <v>553046125</v>
      </c>
    </row>
    <row r="889" spans="1:14">
      <c r="A889" s="599">
        <v>44742</v>
      </c>
      <c r="B889" s="604">
        <v>742.74</v>
      </c>
      <c r="C889" s="602">
        <v>18476189</v>
      </c>
      <c r="D889" s="602">
        <v>2726</v>
      </c>
      <c r="E889" s="602">
        <v>2726</v>
      </c>
      <c r="F889" s="603" t="s">
        <v>615</v>
      </c>
      <c r="G889" s="603">
        <v>29.13</v>
      </c>
      <c r="H889" s="603">
        <v>23.4</v>
      </c>
      <c r="I889" s="603">
        <v>1.02</v>
      </c>
      <c r="J889" s="603"/>
      <c r="K889" s="603"/>
      <c r="L889" s="602">
        <v>437914</v>
      </c>
      <c r="M889" s="601">
        <v>26.67</v>
      </c>
      <c r="N889" s="20">
        <v>663564995</v>
      </c>
    </row>
    <row r="890" spans="1:14">
      <c r="A890" s="599">
        <v>44741</v>
      </c>
      <c r="B890" s="604">
        <v>789.86</v>
      </c>
      <c r="C890" s="602">
        <v>18476189</v>
      </c>
      <c r="D890" s="602">
        <v>2899</v>
      </c>
      <c r="E890" s="602">
        <v>2899</v>
      </c>
      <c r="F890" s="603" t="s">
        <v>615</v>
      </c>
      <c r="G890" s="603">
        <v>29.13</v>
      </c>
      <c r="H890" s="603">
        <v>24.88</v>
      </c>
      <c r="I890" s="603">
        <v>1.0900000000000001</v>
      </c>
      <c r="J890" s="603"/>
      <c r="K890" s="603"/>
      <c r="L890" s="602">
        <v>437914</v>
      </c>
      <c r="M890" s="601">
        <v>28.36</v>
      </c>
      <c r="N890" s="20">
        <v>187703135</v>
      </c>
    </row>
    <row r="891" spans="1:14">
      <c r="A891" s="599">
        <v>44740</v>
      </c>
      <c r="B891" s="604">
        <v>811.1</v>
      </c>
      <c r="C891" s="602">
        <v>18476189</v>
      </c>
      <c r="D891" s="602">
        <v>2977</v>
      </c>
      <c r="E891" s="602">
        <v>2977</v>
      </c>
      <c r="F891" s="603" t="s">
        <v>615</v>
      </c>
      <c r="G891" s="603">
        <v>29.13</v>
      </c>
      <c r="H891" s="603">
        <v>25.55</v>
      </c>
      <c r="I891" s="603">
        <v>1.1100000000000001</v>
      </c>
      <c r="J891" s="603"/>
      <c r="K891" s="603"/>
      <c r="L891" s="602">
        <v>437914</v>
      </c>
      <c r="M891" s="601">
        <v>29.12</v>
      </c>
      <c r="N891" s="20">
        <v>195699010</v>
      </c>
    </row>
    <row r="892" spans="1:14">
      <c r="A892" s="599">
        <v>44739</v>
      </c>
      <c r="B892" s="604">
        <v>829.58</v>
      </c>
      <c r="C892" s="602">
        <v>18476189</v>
      </c>
      <c r="D892" s="602">
        <v>3045</v>
      </c>
      <c r="E892" s="602">
        <v>3045</v>
      </c>
      <c r="F892" s="603" t="s">
        <v>615</v>
      </c>
      <c r="G892" s="603">
        <v>29.13</v>
      </c>
      <c r="H892" s="603">
        <v>26.13</v>
      </c>
      <c r="I892" s="603">
        <v>1.1399999999999999</v>
      </c>
      <c r="J892" s="603"/>
      <c r="K892" s="603"/>
      <c r="L892" s="602">
        <v>437914</v>
      </c>
      <c r="M892" s="601">
        <v>29.78</v>
      </c>
      <c r="N892" s="20">
        <v>187892185</v>
      </c>
    </row>
    <row r="893" spans="1:14">
      <c r="A893" s="599">
        <v>44736</v>
      </c>
      <c r="B893" s="604">
        <v>817.57</v>
      </c>
      <c r="C893" s="602">
        <v>18476189</v>
      </c>
      <c r="D893" s="602">
        <v>3001</v>
      </c>
      <c r="E893" s="602">
        <v>3001</v>
      </c>
      <c r="F893" s="603" t="s">
        <v>615</v>
      </c>
      <c r="G893" s="603">
        <v>29.13</v>
      </c>
      <c r="H893" s="603">
        <v>25.75</v>
      </c>
      <c r="I893" s="603">
        <v>1.1200000000000001</v>
      </c>
      <c r="J893" s="603"/>
      <c r="K893" s="603"/>
      <c r="L893" s="602">
        <v>437914</v>
      </c>
      <c r="M893" s="601">
        <v>29.35</v>
      </c>
      <c r="N893" s="20">
        <v>655074195</v>
      </c>
    </row>
    <row r="894" spans="1:14">
      <c r="A894" s="599">
        <v>44735</v>
      </c>
      <c r="B894" s="604">
        <v>788.93</v>
      </c>
      <c r="C894" s="602">
        <v>18476189</v>
      </c>
      <c r="D894" s="602">
        <v>2896</v>
      </c>
      <c r="E894" s="602">
        <v>2896</v>
      </c>
      <c r="F894" s="603" t="s">
        <v>615</v>
      </c>
      <c r="G894" s="603">
        <v>29.13</v>
      </c>
      <c r="H894" s="603">
        <v>24.85</v>
      </c>
      <c r="I894" s="603">
        <v>1.08</v>
      </c>
      <c r="J894" s="603"/>
      <c r="K894" s="603"/>
      <c r="L894" s="602">
        <v>437914</v>
      </c>
      <c r="M894" s="601">
        <v>28.32</v>
      </c>
      <c r="N894" s="20">
        <v>634801465</v>
      </c>
    </row>
    <row r="895" spans="1:14">
      <c r="A895" s="599">
        <v>44734</v>
      </c>
      <c r="B895" s="604">
        <v>809.26</v>
      </c>
      <c r="C895" s="602">
        <v>18476189</v>
      </c>
      <c r="D895" s="602">
        <v>2971</v>
      </c>
      <c r="E895" s="602">
        <v>2971</v>
      </c>
      <c r="F895" s="603" t="s">
        <v>615</v>
      </c>
      <c r="G895" s="603">
        <v>29.13</v>
      </c>
      <c r="H895" s="603">
        <v>25.49</v>
      </c>
      <c r="I895" s="603">
        <v>1.1100000000000001</v>
      </c>
      <c r="J895" s="603"/>
      <c r="K895" s="603"/>
      <c r="L895" s="602">
        <v>437914</v>
      </c>
      <c r="M895" s="601">
        <v>29.05</v>
      </c>
      <c r="N895" s="20">
        <v>415650675</v>
      </c>
    </row>
    <row r="896" spans="1:14">
      <c r="A896" s="599">
        <v>44733</v>
      </c>
      <c r="B896" s="604">
        <v>883.16</v>
      </c>
      <c r="C896" s="602">
        <v>18476189</v>
      </c>
      <c r="D896" s="602">
        <v>3242</v>
      </c>
      <c r="E896" s="602">
        <v>3242</v>
      </c>
      <c r="F896" s="603" t="s">
        <v>615</v>
      </c>
      <c r="G896" s="603">
        <v>29.13</v>
      </c>
      <c r="H896" s="603">
        <v>27.82</v>
      </c>
      <c r="I896" s="603">
        <v>1.21</v>
      </c>
      <c r="J896" s="603"/>
      <c r="K896" s="603"/>
      <c r="L896" s="602">
        <v>437914</v>
      </c>
      <c r="M896" s="601">
        <v>31.71</v>
      </c>
      <c r="N896" s="20">
        <v>132517550</v>
      </c>
    </row>
    <row r="897" spans="1:14">
      <c r="A897" s="599">
        <v>44732</v>
      </c>
      <c r="B897" s="604">
        <v>877.62</v>
      </c>
      <c r="C897" s="602">
        <v>18476189</v>
      </c>
      <c r="D897" s="602">
        <v>3222</v>
      </c>
      <c r="E897" s="602">
        <v>3222</v>
      </c>
      <c r="F897" s="603" t="s">
        <v>615</v>
      </c>
      <c r="G897" s="603">
        <v>29.13</v>
      </c>
      <c r="H897" s="603">
        <v>27.65</v>
      </c>
      <c r="I897" s="603">
        <v>1.21</v>
      </c>
      <c r="J897" s="603"/>
      <c r="K897" s="603"/>
      <c r="L897" s="602">
        <v>437914</v>
      </c>
      <c r="M897" s="601">
        <v>31.51</v>
      </c>
      <c r="N897" s="20">
        <v>461121045</v>
      </c>
    </row>
    <row r="898" spans="1:14">
      <c r="A898" s="599">
        <v>44729</v>
      </c>
      <c r="B898" s="604">
        <v>940.44</v>
      </c>
      <c r="C898" s="602">
        <v>18476189</v>
      </c>
      <c r="D898" s="602">
        <v>3452</v>
      </c>
      <c r="E898" s="602">
        <v>3452</v>
      </c>
      <c r="F898" s="603" t="s">
        <v>615</v>
      </c>
      <c r="G898" s="603">
        <v>29.13</v>
      </c>
      <c r="H898" s="603">
        <v>29.62</v>
      </c>
      <c r="I898" s="603">
        <v>1.29</v>
      </c>
      <c r="J898" s="603"/>
      <c r="K898" s="603"/>
      <c r="L898" s="602">
        <v>437914</v>
      </c>
      <c r="M898" s="601">
        <v>33.76</v>
      </c>
      <c r="N898" s="20">
        <v>244652075</v>
      </c>
    </row>
    <row r="899" spans="1:14">
      <c r="A899" s="599">
        <v>44728</v>
      </c>
      <c r="B899" s="604">
        <v>951.52</v>
      </c>
      <c r="C899" s="602">
        <v>18476189</v>
      </c>
      <c r="D899" s="602">
        <v>3493</v>
      </c>
      <c r="E899" s="602">
        <v>3493</v>
      </c>
      <c r="F899" s="603" t="s">
        <v>615</v>
      </c>
      <c r="G899" s="603">
        <v>29.13</v>
      </c>
      <c r="H899" s="603">
        <v>29.97</v>
      </c>
      <c r="I899" s="603">
        <v>1.31</v>
      </c>
      <c r="J899" s="603"/>
      <c r="K899" s="603"/>
      <c r="L899" s="602">
        <v>437914</v>
      </c>
      <c r="M899" s="601">
        <v>34.159999999999997</v>
      </c>
      <c r="N899" s="20">
        <v>151087910</v>
      </c>
    </row>
    <row r="900" spans="1:14">
      <c r="A900" s="599">
        <v>44727</v>
      </c>
      <c r="B900" s="604">
        <v>925.66</v>
      </c>
      <c r="C900" s="602">
        <v>18476189</v>
      </c>
      <c r="D900" s="602">
        <v>3398</v>
      </c>
      <c r="E900" s="602">
        <v>3398</v>
      </c>
      <c r="F900" s="603" t="s">
        <v>615</v>
      </c>
      <c r="G900" s="603">
        <v>29.13</v>
      </c>
      <c r="H900" s="603">
        <v>29.16</v>
      </c>
      <c r="I900" s="603">
        <v>1.27</v>
      </c>
      <c r="J900" s="603"/>
      <c r="K900" s="603"/>
      <c r="L900" s="602">
        <v>437914</v>
      </c>
      <c r="M900" s="601">
        <v>33.229999999999997</v>
      </c>
      <c r="N900" s="20">
        <v>205451020</v>
      </c>
    </row>
    <row r="901" spans="1:14">
      <c r="A901" s="599">
        <v>44726</v>
      </c>
      <c r="B901" s="604">
        <v>957.07</v>
      </c>
      <c r="C901" s="602">
        <v>18476189</v>
      </c>
      <c r="D901" s="602">
        <v>3513</v>
      </c>
      <c r="E901" s="602">
        <v>3513</v>
      </c>
      <c r="F901" s="603" t="s">
        <v>615</v>
      </c>
      <c r="G901" s="603">
        <v>29.13</v>
      </c>
      <c r="H901" s="603">
        <v>30.15</v>
      </c>
      <c r="I901" s="603">
        <v>1.31</v>
      </c>
      <c r="J901" s="603"/>
      <c r="K901" s="603"/>
      <c r="L901" s="602">
        <v>437914</v>
      </c>
      <c r="M901" s="601">
        <v>34.36</v>
      </c>
      <c r="N901" s="20">
        <v>505737710</v>
      </c>
    </row>
    <row r="902" spans="1:14">
      <c r="A902" s="599">
        <v>44725</v>
      </c>
      <c r="B902" s="604">
        <v>981.09</v>
      </c>
      <c r="C902" s="602">
        <v>18476189</v>
      </c>
      <c r="D902" s="602">
        <v>3601</v>
      </c>
      <c r="E902" s="602">
        <v>3601</v>
      </c>
      <c r="F902" s="603" t="s">
        <v>615</v>
      </c>
      <c r="G902" s="603">
        <v>29.13</v>
      </c>
      <c r="H902" s="603">
        <v>30.91</v>
      </c>
      <c r="I902" s="603">
        <v>1.35</v>
      </c>
      <c r="J902" s="603"/>
      <c r="K902" s="603"/>
      <c r="L902" s="602">
        <v>437914</v>
      </c>
      <c r="M902" s="601">
        <v>35.22</v>
      </c>
      <c r="N902" s="20">
        <v>480493570</v>
      </c>
    </row>
    <row r="903" spans="1:14">
      <c r="A903" s="599">
        <v>44722</v>
      </c>
      <c r="B903" s="604">
        <v>1036.51</v>
      </c>
      <c r="C903" s="602">
        <v>18476189</v>
      </c>
      <c r="D903" s="602">
        <v>3805</v>
      </c>
      <c r="E903" s="602">
        <v>3805</v>
      </c>
      <c r="F903" s="603" t="s">
        <v>615</v>
      </c>
      <c r="G903" s="603">
        <v>29.13</v>
      </c>
      <c r="H903" s="603">
        <v>32.65</v>
      </c>
      <c r="I903" s="603">
        <v>1.42</v>
      </c>
      <c r="J903" s="603"/>
      <c r="K903" s="603"/>
      <c r="L903" s="602">
        <v>437914</v>
      </c>
      <c r="M903" s="601">
        <v>37.21</v>
      </c>
      <c r="N903" s="20">
        <v>87707870</v>
      </c>
    </row>
    <row r="904" spans="1:14">
      <c r="A904" s="599">
        <v>44721</v>
      </c>
      <c r="B904" s="604">
        <v>1045.75</v>
      </c>
      <c r="C904" s="602">
        <v>18476189</v>
      </c>
      <c r="D904" s="602">
        <v>3839</v>
      </c>
      <c r="E904" s="602">
        <v>3839</v>
      </c>
      <c r="F904" s="603" t="s">
        <v>615</v>
      </c>
      <c r="G904" s="603">
        <v>29.13</v>
      </c>
      <c r="H904" s="603">
        <v>32.94</v>
      </c>
      <c r="I904" s="603">
        <v>1.44</v>
      </c>
      <c r="J904" s="603"/>
      <c r="K904" s="603"/>
      <c r="L904" s="602">
        <v>437914</v>
      </c>
      <c r="M904" s="601">
        <v>37.54</v>
      </c>
      <c r="N904" s="20">
        <v>88182160</v>
      </c>
    </row>
    <row r="905" spans="1:14">
      <c r="A905" s="599">
        <v>44720</v>
      </c>
      <c r="B905" s="604">
        <v>1034.67</v>
      </c>
      <c r="C905" s="602">
        <v>18476189</v>
      </c>
      <c r="D905" s="602">
        <v>3798</v>
      </c>
      <c r="E905" s="602">
        <v>3798</v>
      </c>
      <c r="F905" s="603" t="s">
        <v>615</v>
      </c>
      <c r="G905" s="603">
        <v>29.13</v>
      </c>
      <c r="H905" s="603">
        <v>32.590000000000003</v>
      </c>
      <c r="I905" s="603">
        <v>1.42</v>
      </c>
      <c r="J905" s="603"/>
      <c r="K905" s="603"/>
      <c r="L905" s="602">
        <v>437914</v>
      </c>
      <c r="M905" s="601">
        <v>37.15</v>
      </c>
      <c r="N905" s="20">
        <v>243975370</v>
      </c>
    </row>
    <row r="906" spans="1:14">
      <c r="A906" s="599">
        <v>44719</v>
      </c>
      <c r="B906" s="604">
        <v>1049.45</v>
      </c>
      <c r="C906" s="602">
        <v>18476189</v>
      </c>
      <c r="D906" s="602">
        <v>3852</v>
      </c>
      <c r="E906" s="602">
        <v>3852</v>
      </c>
      <c r="F906" s="603" t="s">
        <v>615</v>
      </c>
      <c r="G906" s="603">
        <v>29.13</v>
      </c>
      <c r="H906" s="603">
        <v>33.06</v>
      </c>
      <c r="I906" s="603">
        <v>1.44</v>
      </c>
      <c r="J906" s="603"/>
      <c r="K906" s="603"/>
      <c r="L906" s="602">
        <v>437914</v>
      </c>
      <c r="M906" s="601">
        <v>37.68</v>
      </c>
      <c r="N906" s="20">
        <v>175166850</v>
      </c>
    </row>
    <row r="907" spans="1:14">
      <c r="A907" s="599">
        <v>44718</v>
      </c>
      <c r="B907" s="604">
        <v>1073.47</v>
      </c>
      <c r="C907" s="602">
        <v>18476189</v>
      </c>
      <c r="D907" s="602">
        <v>3940</v>
      </c>
      <c r="E907" s="602">
        <v>3940</v>
      </c>
      <c r="F907" s="603" t="s">
        <v>615</v>
      </c>
      <c r="G907" s="603">
        <v>29.13</v>
      </c>
      <c r="H907" s="603">
        <v>33.82</v>
      </c>
      <c r="I907" s="603">
        <v>1.47</v>
      </c>
      <c r="J907" s="603"/>
      <c r="K907" s="603"/>
      <c r="L907" s="602">
        <v>437914</v>
      </c>
      <c r="M907" s="601">
        <v>38.54</v>
      </c>
      <c r="N907" s="20">
        <v>328239520</v>
      </c>
    </row>
    <row r="908" spans="1:14">
      <c r="A908" s="599">
        <v>44715</v>
      </c>
      <c r="B908" s="604">
        <v>1073.47</v>
      </c>
      <c r="C908" s="602">
        <v>18476189</v>
      </c>
      <c r="D908" s="602">
        <v>3940</v>
      </c>
      <c r="E908" s="602">
        <v>3940</v>
      </c>
      <c r="F908" s="603" t="s">
        <v>615</v>
      </c>
      <c r="G908" s="603">
        <v>29.13</v>
      </c>
      <c r="H908" s="603">
        <v>33.82</v>
      </c>
      <c r="I908" s="603">
        <v>1.47</v>
      </c>
      <c r="J908" s="603"/>
      <c r="K908" s="603"/>
      <c r="L908" s="602">
        <v>437914</v>
      </c>
      <c r="M908" s="601">
        <v>38.54</v>
      </c>
      <c r="N908" s="20">
        <v>328239520</v>
      </c>
    </row>
    <row r="909" spans="1:14">
      <c r="A909" s="599">
        <v>44714</v>
      </c>
      <c r="B909" s="604">
        <v>1060.53</v>
      </c>
      <c r="C909" s="602">
        <v>18476189</v>
      </c>
      <c r="D909" s="602">
        <v>3893</v>
      </c>
      <c r="E909" s="602">
        <v>3893</v>
      </c>
      <c r="F909" s="603" t="s">
        <v>615</v>
      </c>
      <c r="G909" s="603">
        <v>29.13</v>
      </c>
      <c r="H909" s="603">
        <v>33.409999999999997</v>
      </c>
      <c r="I909" s="603">
        <v>1.46</v>
      </c>
      <c r="J909" s="603"/>
      <c r="K909" s="603"/>
      <c r="L909" s="602">
        <v>437914</v>
      </c>
      <c r="M909" s="601">
        <v>38.07</v>
      </c>
      <c r="N909" s="20">
        <v>172769950</v>
      </c>
    </row>
    <row r="910" spans="1:14">
      <c r="A910" s="599">
        <v>44713</v>
      </c>
      <c r="B910" s="604">
        <v>1067.92</v>
      </c>
      <c r="C910" s="602">
        <v>18476189</v>
      </c>
      <c r="D910" s="602">
        <v>3920</v>
      </c>
      <c r="E910" s="602">
        <v>3920</v>
      </c>
      <c r="F910" s="603" t="s">
        <v>615</v>
      </c>
      <c r="G910" s="603">
        <v>29.13</v>
      </c>
      <c r="H910" s="603">
        <v>33.64</v>
      </c>
      <c r="I910" s="603">
        <v>1.47</v>
      </c>
      <c r="J910" s="603"/>
      <c r="K910" s="603"/>
      <c r="L910" s="602">
        <v>437914</v>
      </c>
      <c r="M910" s="601">
        <v>38.340000000000003</v>
      </c>
      <c r="N910" s="20">
        <v>239302060</v>
      </c>
    </row>
    <row r="911" spans="1:14">
      <c r="A911" s="599">
        <v>44712</v>
      </c>
      <c r="B911" s="604">
        <v>1067.92</v>
      </c>
      <c r="C911" s="602">
        <v>18476189</v>
      </c>
      <c r="D911" s="602">
        <v>3920</v>
      </c>
      <c r="E911" s="602">
        <v>3920</v>
      </c>
      <c r="F911" s="603" t="s">
        <v>615</v>
      </c>
      <c r="G911" s="603">
        <v>29.13</v>
      </c>
      <c r="H911" s="603">
        <v>33.64</v>
      </c>
      <c r="I911" s="603">
        <v>1.47</v>
      </c>
      <c r="J911" s="603"/>
      <c r="K911" s="603"/>
      <c r="L911" s="602">
        <v>437914</v>
      </c>
      <c r="M911" s="601">
        <v>38.340000000000003</v>
      </c>
      <c r="N911" s="20">
        <v>239302060</v>
      </c>
    </row>
    <row r="912" spans="1:14">
      <c r="A912" s="599">
        <v>44711</v>
      </c>
      <c r="B912" s="604">
        <v>1064.23</v>
      </c>
      <c r="C912" s="602">
        <v>18476189</v>
      </c>
      <c r="D912" s="602">
        <v>3907</v>
      </c>
      <c r="E912" s="602">
        <v>3907</v>
      </c>
      <c r="F912" s="603" t="s">
        <v>615</v>
      </c>
      <c r="G912" s="603">
        <v>29.13</v>
      </c>
      <c r="H912" s="603">
        <v>33.520000000000003</v>
      </c>
      <c r="I912" s="603">
        <v>1.46</v>
      </c>
      <c r="J912" s="603"/>
      <c r="K912" s="603"/>
      <c r="L912" s="602">
        <v>437914</v>
      </c>
      <c r="M912" s="601">
        <v>38.21</v>
      </c>
      <c r="N912" s="20">
        <v>297429120</v>
      </c>
    </row>
    <row r="913" spans="1:14">
      <c r="A913" s="599">
        <v>44708</v>
      </c>
      <c r="B913" s="604">
        <v>1036.51</v>
      </c>
      <c r="C913" s="602">
        <v>18476189</v>
      </c>
      <c r="D913" s="602">
        <v>3805</v>
      </c>
      <c r="E913" s="602">
        <v>3805</v>
      </c>
      <c r="F913" s="603" t="s">
        <v>615</v>
      </c>
      <c r="G913" s="603">
        <v>29.13</v>
      </c>
      <c r="H913" s="603">
        <v>32.65</v>
      </c>
      <c r="I913" s="603">
        <v>1.42</v>
      </c>
      <c r="J913" s="603"/>
      <c r="K913" s="603"/>
      <c r="L913" s="602">
        <v>437914</v>
      </c>
      <c r="M913" s="601">
        <v>37.21</v>
      </c>
      <c r="N913" s="20">
        <v>256535180</v>
      </c>
    </row>
    <row r="914" spans="1:14">
      <c r="A914" s="599">
        <v>44707</v>
      </c>
      <c r="B914" s="604">
        <v>1042.06</v>
      </c>
      <c r="C914" s="602">
        <v>18476189</v>
      </c>
      <c r="D914" s="602">
        <v>3825</v>
      </c>
      <c r="E914" s="602">
        <v>3825</v>
      </c>
      <c r="F914" s="603" t="s">
        <v>615</v>
      </c>
      <c r="G914" s="603">
        <v>29.13</v>
      </c>
      <c r="H914" s="603">
        <v>32.83</v>
      </c>
      <c r="I914" s="603">
        <v>1.43</v>
      </c>
      <c r="J914" s="603"/>
      <c r="K914" s="603"/>
      <c r="L914" s="602">
        <v>437914</v>
      </c>
      <c r="M914" s="601">
        <v>37.409999999999997</v>
      </c>
      <c r="N914" s="20">
        <v>142565040</v>
      </c>
    </row>
    <row r="915" spans="1:14">
      <c r="A915" s="599">
        <v>44706</v>
      </c>
      <c r="B915" s="604">
        <v>1034.67</v>
      </c>
      <c r="C915" s="602">
        <v>18476189</v>
      </c>
      <c r="D915" s="602">
        <v>3798</v>
      </c>
      <c r="E915" s="602">
        <v>3798</v>
      </c>
      <c r="F915" s="603" t="s">
        <v>615</v>
      </c>
      <c r="G915" s="603">
        <v>29.13</v>
      </c>
      <c r="H915" s="603">
        <v>32.590000000000003</v>
      </c>
      <c r="I915" s="603">
        <v>1.42</v>
      </c>
      <c r="J915" s="603"/>
      <c r="K915" s="603"/>
      <c r="L915" s="602">
        <v>437914</v>
      </c>
      <c r="M915" s="601">
        <v>37.15</v>
      </c>
      <c r="N915" s="20">
        <v>130815010</v>
      </c>
    </row>
    <row r="916" spans="1:14">
      <c r="A916" s="599">
        <v>44705</v>
      </c>
      <c r="B916" s="604">
        <v>1036.51</v>
      </c>
      <c r="C916" s="602">
        <v>18476189</v>
      </c>
      <c r="D916" s="602">
        <v>3805</v>
      </c>
      <c r="E916" s="602">
        <v>3805</v>
      </c>
      <c r="F916" s="603" t="s">
        <v>615</v>
      </c>
      <c r="G916" s="603">
        <v>29.13</v>
      </c>
      <c r="H916" s="603">
        <v>32.65</v>
      </c>
      <c r="I916" s="603">
        <v>1.42</v>
      </c>
      <c r="J916" s="603"/>
      <c r="K916" s="603"/>
      <c r="L916" s="602">
        <v>437914</v>
      </c>
      <c r="M916" s="601">
        <v>37.21</v>
      </c>
      <c r="N916" s="20">
        <v>205218310</v>
      </c>
    </row>
    <row r="917" spans="1:14">
      <c r="A917" s="599">
        <v>44704</v>
      </c>
      <c r="B917" s="604">
        <v>1067.92</v>
      </c>
      <c r="C917" s="602">
        <v>18476189</v>
      </c>
      <c r="D917" s="602">
        <v>3920</v>
      </c>
      <c r="E917" s="602">
        <v>3920</v>
      </c>
      <c r="F917" s="603" t="s">
        <v>615</v>
      </c>
      <c r="G917" s="603">
        <v>29.13</v>
      </c>
      <c r="H917" s="603">
        <v>33.64</v>
      </c>
      <c r="I917" s="603">
        <v>1.47</v>
      </c>
      <c r="J917" s="603"/>
      <c r="K917" s="603"/>
      <c r="L917" s="602">
        <v>437914</v>
      </c>
      <c r="M917" s="601">
        <v>38.340000000000003</v>
      </c>
      <c r="N917" s="20">
        <v>407472630</v>
      </c>
    </row>
    <row r="918" spans="1:14">
      <c r="A918" s="599">
        <v>44701</v>
      </c>
      <c r="B918" s="604">
        <v>1103.03</v>
      </c>
      <c r="C918" s="602">
        <v>18476189</v>
      </c>
      <c r="D918" s="602">
        <v>4049</v>
      </c>
      <c r="E918" s="602">
        <v>4049</v>
      </c>
      <c r="F918" s="603" t="s">
        <v>615</v>
      </c>
      <c r="G918" s="603">
        <v>29.13</v>
      </c>
      <c r="H918" s="603">
        <v>34.75</v>
      </c>
      <c r="I918" s="603">
        <v>1.52</v>
      </c>
      <c r="J918" s="603"/>
      <c r="K918" s="603"/>
      <c r="L918" s="602">
        <v>437914</v>
      </c>
      <c r="M918" s="601">
        <v>39.6</v>
      </c>
      <c r="N918" s="20">
        <v>348575700</v>
      </c>
    </row>
    <row r="919" spans="1:14">
      <c r="A919" s="599">
        <v>44700</v>
      </c>
      <c r="B919" s="604">
        <v>1071.6199999999999</v>
      </c>
      <c r="C919" s="602">
        <v>18476189</v>
      </c>
      <c r="D919" s="602">
        <v>3934</v>
      </c>
      <c r="E919" s="602">
        <v>3934</v>
      </c>
      <c r="F919" s="603" t="s">
        <v>615</v>
      </c>
      <c r="G919" s="603">
        <v>29.13</v>
      </c>
      <c r="H919" s="603">
        <v>33.76</v>
      </c>
      <c r="I919" s="603">
        <v>1.47</v>
      </c>
      <c r="J919" s="603"/>
      <c r="K919" s="603"/>
      <c r="L919" s="602">
        <v>437914</v>
      </c>
      <c r="M919" s="601">
        <v>38.47</v>
      </c>
      <c r="N919" s="20">
        <v>601750290</v>
      </c>
    </row>
    <row r="920" spans="1:14">
      <c r="A920" s="599">
        <v>44699</v>
      </c>
      <c r="B920" s="604">
        <v>1066.08</v>
      </c>
      <c r="C920" s="602">
        <v>18476189</v>
      </c>
      <c r="D920" s="602">
        <v>3913</v>
      </c>
      <c r="E920" s="602">
        <v>3913</v>
      </c>
      <c r="F920" s="603" t="s">
        <v>615</v>
      </c>
      <c r="G920" s="603">
        <v>29.13</v>
      </c>
      <c r="H920" s="603">
        <v>33.58</v>
      </c>
      <c r="I920" s="603">
        <v>1.46</v>
      </c>
      <c r="J920" s="603"/>
      <c r="K920" s="603"/>
      <c r="L920" s="602">
        <v>437914</v>
      </c>
      <c r="M920" s="601">
        <v>38.270000000000003</v>
      </c>
      <c r="N920" s="20">
        <v>322641080</v>
      </c>
    </row>
    <row r="921" spans="1:14">
      <c r="A921" s="599">
        <v>44698</v>
      </c>
      <c r="B921" s="604">
        <v>1064.23</v>
      </c>
      <c r="C921" s="602">
        <v>18476189</v>
      </c>
      <c r="D921" s="602">
        <v>3907</v>
      </c>
      <c r="E921" s="602">
        <v>3907</v>
      </c>
      <c r="F921" s="603" t="s">
        <v>615</v>
      </c>
      <c r="G921" s="603">
        <v>29.13</v>
      </c>
      <c r="H921" s="603">
        <v>33.520000000000003</v>
      </c>
      <c r="I921" s="603">
        <v>1.46</v>
      </c>
      <c r="J921" s="603"/>
      <c r="K921" s="603"/>
      <c r="L921" s="602">
        <v>437914</v>
      </c>
      <c r="M921" s="601">
        <v>38.21</v>
      </c>
      <c r="N921" s="20">
        <v>424747340</v>
      </c>
    </row>
    <row r="922" spans="1:14">
      <c r="A922" s="599">
        <v>44697</v>
      </c>
      <c r="B922" s="604">
        <v>1066.08</v>
      </c>
      <c r="C922" s="602">
        <v>18476189</v>
      </c>
      <c r="D922" s="602">
        <v>3913</v>
      </c>
      <c r="E922" s="602">
        <v>3913</v>
      </c>
      <c r="F922" s="603" t="s">
        <v>615</v>
      </c>
      <c r="G922" s="603">
        <v>29.13</v>
      </c>
      <c r="H922" s="603">
        <v>33.58</v>
      </c>
      <c r="I922" s="603">
        <v>1.46</v>
      </c>
      <c r="J922" s="603"/>
      <c r="K922" s="603"/>
      <c r="L922" s="602">
        <v>437914</v>
      </c>
      <c r="M922" s="601">
        <v>38.270000000000003</v>
      </c>
      <c r="N922" s="20">
        <v>971442870</v>
      </c>
    </row>
    <row r="923" spans="1:14">
      <c r="A923" s="599">
        <v>44694</v>
      </c>
      <c r="B923" s="604">
        <v>1106.72</v>
      </c>
      <c r="C923" s="602">
        <v>18476189</v>
      </c>
      <c r="D923" s="602">
        <v>4063</v>
      </c>
      <c r="E923" s="602">
        <v>4063</v>
      </c>
      <c r="F923" s="603" t="s">
        <v>615</v>
      </c>
      <c r="G923" s="603">
        <v>29.13</v>
      </c>
      <c r="H923" s="603">
        <v>34.86</v>
      </c>
      <c r="I923" s="603">
        <v>1.52</v>
      </c>
      <c r="J923" s="603"/>
      <c r="K923" s="603"/>
      <c r="L923" s="602">
        <v>437914</v>
      </c>
      <c r="M923" s="601">
        <v>39.729999999999997</v>
      </c>
      <c r="N923" s="20">
        <v>1631104700</v>
      </c>
    </row>
    <row r="924" spans="1:14">
      <c r="A924" s="599">
        <v>44693</v>
      </c>
      <c r="B924" s="604">
        <v>1164</v>
      </c>
      <c r="C924" s="602">
        <v>18476189</v>
      </c>
      <c r="D924" s="602">
        <v>4273</v>
      </c>
      <c r="E924" s="602">
        <v>4273</v>
      </c>
      <c r="F924" s="603" t="s">
        <v>615</v>
      </c>
      <c r="G924" s="603">
        <v>29.13</v>
      </c>
      <c r="H924" s="603">
        <v>36.67</v>
      </c>
      <c r="I924" s="603">
        <v>1.6</v>
      </c>
      <c r="J924" s="603"/>
      <c r="K924" s="603"/>
      <c r="L924" s="602">
        <v>437914</v>
      </c>
      <c r="M924" s="601">
        <v>41.79</v>
      </c>
      <c r="N924" s="20">
        <v>2259113940</v>
      </c>
    </row>
    <row r="925" spans="1:14">
      <c r="A925" s="599">
        <v>44692</v>
      </c>
      <c r="B925" s="604">
        <v>1121.5</v>
      </c>
      <c r="C925" s="602">
        <v>18476189</v>
      </c>
      <c r="D925" s="602">
        <v>4117</v>
      </c>
      <c r="E925" s="602">
        <v>4117</v>
      </c>
      <c r="F925" s="603" t="s">
        <v>615</v>
      </c>
      <c r="G925" s="603">
        <v>29.13</v>
      </c>
      <c r="H925" s="603">
        <v>35.33</v>
      </c>
      <c r="I925" s="603">
        <v>1.54</v>
      </c>
      <c r="J925" s="603"/>
      <c r="K925" s="603"/>
      <c r="L925" s="602">
        <v>437914</v>
      </c>
      <c r="M925" s="601">
        <v>40.26</v>
      </c>
      <c r="N925" s="20">
        <v>418085740</v>
      </c>
    </row>
    <row r="926" spans="1:14">
      <c r="A926" s="599">
        <v>44691</v>
      </c>
      <c r="B926" s="604">
        <v>1121.5</v>
      </c>
      <c r="C926" s="602">
        <v>18476189</v>
      </c>
      <c r="D926" s="602">
        <v>4117</v>
      </c>
      <c r="E926" s="602">
        <v>4117</v>
      </c>
      <c r="F926" s="603" t="s">
        <v>615</v>
      </c>
      <c r="G926" s="603">
        <v>29.13</v>
      </c>
      <c r="H926" s="603">
        <v>35.33</v>
      </c>
      <c r="I926" s="603">
        <v>1.54</v>
      </c>
      <c r="J926" s="603"/>
      <c r="K926" s="603"/>
      <c r="L926" s="602">
        <v>437914</v>
      </c>
      <c r="M926" s="601">
        <v>40.26</v>
      </c>
      <c r="N926" s="20">
        <v>441860060</v>
      </c>
    </row>
    <row r="927" spans="1:14">
      <c r="A927" s="599">
        <v>44690</v>
      </c>
      <c r="B927" s="604">
        <v>1123.3499999999999</v>
      </c>
      <c r="C927" s="602">
        <v>18476189</v>
      </c>
      <c r="D927" s="602">
        <v>4124</v>
      </c>
      <c r="E927" s="602">
        <v>4124</v>
      </c>
      <c r="F927" s="603" t="s">
        <v>615</v>
      </c>
      <c r="G927" s="603">
        <v>29.13</v>
      </c>
      <c r="H927" s="603">
        <v>35.39</v>
      </c>
      <c r="I927" s="603">
        <v>1.54</v>
      </c>
      <c r="J927" s="603"/>
      <c r="K927" s="603"/>
      <c r="L927" s="602">
        <v>437914</v>
      </c>
      <c r="M927" s="601">
        <v>40.33</v>
      </c>
      <c r="N927" s="20">
        <v>630611910</v>
      </c>
    </row>
    <row r="928" spans="1:14">
      <c r="A928" s="599">
        <v>44687</v>
      </c>
      <c r="B928" s="604">
        <v>1158.46</v>
      </c>
      <c r="C928" s="602">
        <v>18476189</v>
      </c>
      <c r="D928" s="602">
        <v>4252</v>
      </c>
      <c r="E928" s="602">
        <v>4252</v>
      </c>
      <c r="F928" s="603" t="s">
        <v>615</v>
      </c>
      <c r="G928" s="603">
        <v>29.13</v>
      </c>
      <c r="H928" s="603">
        <v>36.49</v>
      </c>
      <c r="I928" s="603">
        <v>1.59</v>
      </c>
      <c r="J928" s="603"/>
      <c r="K928" s="603"/>
      <c r="L928" s="602">
        <v>437914</v>
      </c>
      <c r="M928" s="601">
        <v>41.59</v>
      </c>
      <c r="N928" s="20">
        <v>817443020</v>
      </c>
    </row>
    <row r="929" spans="1:14">
      <c r="A929" s="599">
        <v>44686</v>
      </c>
      <c r="B929" s="604">
        <v>1188.02</v>
      </c>
      <c r="C929" s="602">
        <v>18476189</v>
      </c>
      <c r="D929" s="602">
        <v>4361</v>
      </c>
      <c r="E929" s="602">
        <v>4361</v>
      </c>
      <c r="F929" s="603" t="s">
        <v>615</v>
      </c>
      <c r="G929" s="603">
        <v>29.13</v>
      </c>
      <c r="H929" s="603">
        <v>37.42</v>
      </c>
      <c r="I929" s="603">
        <v>1.63</v>
      </c>
      <c r="J929" s="603"/>
      <c r="K929" s="603"/>
      <c r="L929" s="602">
        <v>437914</v>
      </c>
      <c r="M929" s="601">
        <v>42.65</v>
      </c>
      <c r="N929" s="20">
        <v>626777900</v>
      </c>
    </row>
    <row r="930" spans="1:14">
      <c r="A930" s="599">
        <v>44685</v>
      </c>
      <c r="B930" s="604">
        <v>1188.02</v>
      </c>
      <c r="C930" s="602">
        <v>18476189</v>
      </c>
      <c r="D930" s="602">
        <v>4361</v>
      </c>
      <c r="E930" s="602">
        <v>4361</v>
      </c>
      <c r="F930" s="603" t="s">
        <v>615</v>
      </c>
      <c r="G930" s="603">
        <v>29.13</v>
      </c>
      <c r="H930" s="603">
        <v>37.42</v>
      </c>
      <c r="I930" s="603">
        <v>1.63</v>
      </c>
      <c r="J930" s="603"/>
      <c r="K930" s="603"/>
      <c r="L930" s="602">
        <v>437914</v>
      </c>
      <c r="M930" s="601">
        <v>42.65</v>
      </c>
      <c r="N930" s="20">
        <v>626777900</v>
      </c>
    </row>
    <row r="931" spans="1:14">
      <c r="A931" s="599">
        <v>44684</v>
      </c>
      <c r="B931" s="604">
        <v>1176.93</v>
      </c>
      <c r="C931" s="602">
        <v>18476189</v>
      </c>
      <c r="D931" s="602">
        <v>4320</v>
      </c>
      <c r="E931" s="602">
        <v>4320</v>
      </c>
      <c r="F931" s="603" t="s">
        <v>615</v>
      </c>
      <c r="G931" s="603">
        <v>29.13</v>
      </c>
      <c r="H931" s="603">
        <v>37.07</v>
      </c>
      <c r="I931" s="603">
        <v>1.62</v>
      </c>
      <c r="J931" s="603"/>
      <c r="K931" s="603"/>
      <c r="L931" s="602">
        <v>437914</v>
      </c>
      <c r="M931" s="601">
        <v>42.25</v>
      </c>
      <c r="N931" s="20">
        <v>907086380</v>
      </c>
    </row>
    <row r="932" spans="1:14">
      <c r="A932" s="599">
        <v>44683</v>
      </c>
      <c r="B932" s="604">
        <v>1208.3399999999999</v>
      </c>
      <c r="C932" s="602">
        <v>18476189</v>
      </c>
      <c r="D932" s="602">
        <v>4436</v>
      </c>
      <c r="E932" s="602">
        <v>4436</v>
      </c>
      <c r="F932" s="603" t="s">
        <v>615</v>
      </c>
      <c r="G932" s="603">
        <v>29.13</v>
      </c>
      <c r="H932" s="603">
        <v>38.06</v>
      </c>
      <c r="I932" s="603">
        <v>1.66</v>
      </c>
      <c r="J932" s="603"/>
      <c r="K932" s="603"/>
      <c r="L932" s="602">
        <v>437914</v>
      </c>
      <c r="M932" s="601">
        <v>43.38</v>
      </c>
      <c r="N932" s="20">
        <v>689376110</v>
      </c>
    </row>
    <row r="933" spans="1:14">
      <c r="A933" s="599">
        <v>44680</v>
      </c>
      <c r="B933" s="604">
        <v>1191.71</v>
      </c>
      <c r="C933" s="602">
        <v>18476189</v>
      </c>
      <c r="D933" s="602">
        <v>4375</v>
      </c>
      <c r="E933" s="602">
        <v>4375</v>
      </c>
      <c r="F933" s="603" t="s">
        <v>615</v>
      </c>
      <c r="G933" s="603">
        <v>29.13</v>
      </c>
      <c r="H933" s="603">
        <v>37.54</v>
      </c>
      <c r="I933" s="603">
        <v>1.64</v>
      </c>
      <c r="J933" s="603"/>
      <c r="K933" s="603"/>
      <c r="L933" s="602">
        <v>437914</v>
      </c>
      <c r="M933" s="601">
        <v>42.78</v>
      </c>
      <c r="N933" s="20">
        <v>1067588460</v>
      </c>
    </row>
    <row r="934" spans="1:14">
      <c r="A934" s="599">
        <v>44679</v>
      </c>
      <c r="B934" s="604">
        <v>1200.95</v>
      </c>
      <c r="C934" s="602">
        <v>18476189</v>
      </c>
      <c r="D934" s="602">
        <v>4408</v>
      </c>
      <c r="E934" s="602">
        <v>4408</v>
      </c>
      <c r="F934" s="603" t="s">
        <v>615</v>
      </c>
      <c r="G934" s="603">
        <v>29.13</v>
      </c>
      <c r="H934" s="603">
        <v>37.83</v>
      </c>
      <c r="I934" s="603">
        <v>1.65</v>
      </c>
      <c r="J934" s="603"/>
      <c r="K934" s="603"/>
      <c r="L934" s="602">
        <v>437914</v>
      </c>
      <c r="M934" s="601">
        <v>43.12</v>
      </c>
      <c r="N934" s="20">
        <v>1887953170</v>
      </c>
    </row>
    <row r="935" spans="1:14">
      <c r="A935" s="599">
        <v>44678</v>
      </c>
      <c r="B935" s="604">
        <v>1152.9100000000001</v>
      </c>
      <c r="C935" s="602">
        <v>18476189</v>
      </c>
      <c r="D935" s="602">
        <v>4232</v>
      </c>
      <c r="E935" s="602">
        <v>4232</v>
      </c>
      <c r="F935" s="603" t="s">
        <v>615</v>
      </c>
      <c r="G935" s="603">
        <v>29.13</v>
      </c>
      <c r="H935" s="603">
        <v>36.32</v>
      </c>
      <c r="I935" s="603">
        <v>1.58</v>
      </c>
      <c r="J935" s="603"/>
      <c r="K935" s="603"/>
      <c r="L935" s="602">
        <v>437914</v>
      </c>
      <c r="M935" s="601">
        <v>41.39</v>
      </c>
      <c r="N935" s="20">
        <v>651951680</v>
      </c>
    </row>
    <row r="936" spans="1:14">
      <c r="A936" s="599">
        <v>44677</v>
      </c>
      <c r="B936" s="604">
        <v>1149.22</v>
      </c>
      <c r="C936" s="602">
        <v>18476189</v>
      </c>
      <c r="D936" s="602">
        <v>4219</v>
      </c>
      <c r="E936" s="602">
        <v>4219</v>
      </c>
      <c r="F936" s="603" t="s">
        <v>615</v>
      </c>
      <c r="G936" s="603">
        <v>29.13</v>
      </c>
      <c r="H936" s="603">
        <v>36.200000000000003</v>
      </c>
      <c r="I936" s="603">
        <v>1.58</v>
      </c>
      <c r="J936" s="603"/>
      <c r="K936" s="603"/>
      <c r="L936" s="602">
        <v>437914</v>
      </c>
      <c r="M936" s="601">
        <v>41.26</v>
      </c>
      <c r="N936" s="20">
        <v>1730957490</v>
      </c>
    </row>
    <row r="937" spans="1:14">
      <c r="A937" s="599">
        <v>44676</v>
      </c>
      <c r="B937" s="602">
        <v>1119.6600000000001</v>
      </c>
      <c r="C937" s="602">
        <v>18476189</v>
      </c>
      <c r="D937" s="602">
        <v>4110</v>
      </c>
      <c r="E937" s="602">
        <v>4110</v>
      </c>
      <c r="F937" s="603" t="s">
        <v>615</v>
      </c>
      <c r="G937" s="603">
        <v>29.13</v>
      </c>
      <c r="H937" s="603">
        <v>35.270000000000003</v>
      </c>
      <c r="I937" s="603">
        <v>1.54</v>
      </c>
      <c r="J937" s="603"/>
      <c r="K937" s="603"/>
      <c r="L937" s="602">
        <v>437914</v>
      </c>
      <c r="M937" s="601">
        <v>40.200000000000003</v>
      </c>
      <c r="N937" s="20">
        <v>1063289870</v>
      </c>
    </row>
    <row r="938" spans="1:14">
      <c r="A938" s="599">
        <v>44673</v>
      </c>
      <c r="B938" s="604">
        <v>1121.5</v>
      </c>
      <c r="C938" s="602">
        <v>18476189</v>
      </c>
      <c r="D938" s="602">
        <v>4117</v>
      </c>
      <c r="E938" s="602">
        <v>4117</v>
      </c>
      <c r="F938" s="603" t="s">
        <v>615</v>
      </c>
      <c r="G938" s="603">
        <v>29.13</v>
      </c>
      <c r="H938" s="603">
        <v>35.33</v>
      </c>
      <c r="I938" s="603">
        <v>1.54</v>
      </c>
      <c r="J938" s="603"/>
      <c r="K938" s="603"/>
      <c r="L938" s="602">
        <v>437914</v>
      </c>
      <c r="M938" s="601">
        <v>40.26</v>
      </c>
      <c r="N938" s="20">
        <v>518573140</v>
      </c>
    </row>
    <row r="939" spans="1:14">
      <c r="A939" s="599">
        <v>44672</v>
      </c>
      <c r="B939" s="604">
        <v>1130.74</v>
      </c>
      <c r="C939" s="602">
        <v>18476189</v>
      </c>
      <c r="D939" s="602">
        <v>4151</v>
      </c>
      <c r="E939" s="602">
        <v>4151</v>
      </c>
      <c r="F939" s="603" t="s">
        <v>615</v>
      </c>
      <c r="G939" s="603">
        <v>29.13</v>
      </c>
      <c r="H939" s="603">
        <v>35.619999999999997</v>
      </c>
      <c r="I939" s="603">
        <v>1.55</v>
      </c>
      <c r="J939" s="603"/>
      <c r="K939" s="603"/>
      <c r="L939" s="602">
        <v>437914</v>
      </c>
      <c r="M939" s="601">
        <v>40.590000000000003</v>
      </c>
      <c r="N939" s="20">
        <v>733661950</v>
      </c>
    </row>
    <row r="940" spans="1:14">
      <c r="A940" s="599">
        <v>44671</v>
      </c>
      <c r="B940" s="604">
        <v>1115.96</v>
      </c>
      <c r="C940" s="602">
        <v>18476189</v>
      </c>
      <c r="D940" s="602">
        <v>4096</v>
      </c>
      <c r="E940" s="602">
        <v>4096</v>
      </c>
      <c r="F940" s="603" t="s">
        <v>615</v>
      </c>
      <c r="G940" s="603">
        <v>29.13</v>
      </c>
      <c r="H940" s="603">
        <v>35.15</v>
      </c>
      <c r="I940" s="603">
        <v>1.53</v>
      </c>
      <c r="J940" s="603"/>
      <c r="K940" s="603"/>
      <c r="L940" s="602">
        <v>437914</v>
      </c>
      <c r="M940" s="601">
        <v>40.06</v>
      </c>
      <c r="N940" s="20">
        <v>827404820</v>
      </c>
    </row>
    <row r="941" spans="1:14">
      <c r="A941" s="599">
        <v>44670</v>
      </c>
      <c r="B941" s="604">
        <v>1097.49</v>
      </c>
      <c r="C941" s="602">
        <v>18476189</v>
      </c>
      <c r="D941" s="602">
        <v>4029</v>
      </c>
      <c r="E941" s="602">
        <v>4029</v>
      </c>
      <c r="F941" s="603" t="s">
        <v>615</v>
      </c>
      <c r="G941" s="603">
        <v>29.13</v>
      </c>
      <c r="H941" s="603">
        <v>34.57</v>
      </c>
      <c r="I941" s="603">
        <v>1.51</v>
      </c>
      <c r="J941" s="603"/>
      <c r="K941" s="603"/>
      <c r="L941" s="602">
        <v>437914</v>
      </c>
      <c r="M941" s="601">
        <v>39.4</v>
      </c>
      <c r="N941" s="20">
        <v>1265459540</v>
      </c>
    </row>
    <row r="942" spans="1:14">
      <c r="A942" s="599">
        <v>44669</v>
      </c>
      <c r="B942" s="604">
        <v>1056.8399999999999</v>
      </c>
      <c r="C942" s="602">
        <v>18476189</v>
      </c>
      <c r="D942" s="602">
        <v>3879</v>
      </c>
      <c r="E942" s="602">
        <v>3879</v>
      </c>
      <c r="F942" s="603" t="s">
        <v>615</v>
      </c>
      <c r="G942" s="603">
        <v>29.13</v>
      </c>
      <c r="H942" s="603">
        <v>33.29</v>
      </c>
      <c r="I942" s="603">
        <v>1.45</v>
      </c>
      <c r="J942" s="603"/>
      <c r="K942" s="603"/>
      <c r="L942" s="602">
        <v>437914</v>
      </c>
      <c r="M942" s="601">
        <v>37.94</v>
      </c>
      <c r="N942" s="20">
        <v>471248060</v>
      </c>
    </row>
    <row r="943" spans="1:14">
      <c r="A943" s="599">
        <v>44666</v>
      </c>
      <c r="B943" s="604">
        <v>1077.1600000000001</v>
      </c>
      <c r="C943" s="602">
        <v>18476189</v>
      </c>
      <c r="D943" s="602">
        <v>3954</v>
      </c>
      <c r="E943" s="602">
        <v>3954</v>
      </c>
      <c r="F943" s="603" t="s">
        <v>615</v>
      </c>
      <c r="G943" s="603">
        <v>29.13</v>
      </c>
      <c r="H943" s="603">
        <v>33.93</v>
      </c>
      <c r="I943" s="603">
        <v>1.48</v>
      </c>
      <c r="J943" s="603"/>
      <c r="K943" s="603"/>
      <c r="L943" s="602">
        <v>437914</v>
      </c>
      <c r="M943" s="601">
        <v>38.67</v>
      </c>
      <c r="N943" s="20">
        <v>600533490</v>
      </c>
    </row>
    <row r="944" spans="1:14">
      <c r="A944" s="599">
        <v>44665</v>
      </c>
      <c r="B944" s="604">
        <v>1099.33</v>
      </c>
      <c r="C944" s="602">
        <v>18476189</v>
      </c>
      <c r="D944" s="602">
        <v>4035</v>
      </c>
      <c r="E944" s="602">
        <v>4035</v>
      </c>
      <c r="F944" s="603" t="s">
        <v>615</v>
      </c>
      <c r="G944" s="603">
        <v>29.13</v>
      </c>
      <c r="H944" s="603">
        <v>34.630000000000003</v>
      </c>
      <c r="I944" s="603">
        <v>1.51</v>
      </c>
      <c r="J944" s="603"/>
      <c r="K944" s="603"/>
      <c r="L944" s="602">
        <v>437914</v>
      </c>
      <c r="M944" s="601">
        <v>39.47</v>
      </c>
      <c r="N944" s="20">
        <v>650513680</v>
      </c>
    </row>
    <row r="945" spans="1:14">
      <c r="A945" s="599">
        <v>44664</v>
      </c>
      <c r="B945" s="604">
        <v>1108.57</v>
      </c>
      <c r="C945" s="602">
        <v>18476189</v>
      </c>
      <c r="D945" s="602">
        <v>4069</v>
      </c>
      <c r="E945" s="602">
        <v>4069</v>
      </c>
      <c r="F945" s="603" t="s">
        <v>615</v>
      </c>
      <c r="G945" s="603">
        <v>29.13</v>
      </c>
      <c r="H945" s="603">
        <v>34.92</v>
      </c>
      <c r="I945" s="603">
        <v>1.52</v>
      </c>
      <c r="J945" s="603"/>
      <c r="K945" s="603"/>
      <c r="L945" s="602">
        <v>437914</v>
      </c>
      <c r="M945" s="601">
        <v>39.799999999999997</v>
      </c>
      <c r="N945" s="20">
        <v>4328364380</v>
      </c>
    </row>
    <row r="946" spans="1:14">
      <c r="A946" s="599">
        <v>44663</v>
      </c>
      <c r="B946" s="604">
        <v>1030.97</v>
      </c>
      <c r="C946" s="602">
        <v>18476189</v>
      </c>
      <c r="D946" s="602">
        <v>3784</v>
      </c>
      <c r="E946" s="602">
        <v>3784</v>
      </c>
      <c r="F946" s="603" t="s">
        <v>615</v>
      </c>
      <c r="G946" s="603">
        <v>29.13</v>
      </c>
      <c r="H946" s="603">
        <v>32.479999999999997</v>
      </c>
      <c r="I946" s="603">
        <v>1.42</v>
      </c>
      <c r="J946" s="603"/>
      <c r="K946" s="603"/>
      <c r="L946" s="602">
        <v>437914</v>
      </c>
      <c r="M946" s="601">
        <v>37.01</v>
      </c>
      <c r="N946" s="20">
        <v>890166040</v>
      </c>
    </row>
    <row r="947" spans="1:14">
      <c r="A947" s="599">
        <v>44662</v>
      </c>
      <c r="B947" s="604">
        <v>1001.41</v>
      </c>
      <c r="C947" s="602">
        <v>18476189</v>
      </c>
      <c r="D947" s="602">
        <v>3676</v>
      </c>
      <c r="E947" s="602">
        <v>3676</v>
      </c>
      <c r="F947" s="603" t="s">
        <v>615</v>
      </c>
      <c r="G947" s="603">
        <v>29.13</v>
      </c>
      <c r="H947" s="603">
        <v>31.55</v>
      </c>
      <c r="I947" s="603">
        <v>1.38</v>
      </c>
      <c r="J947" s="603"/>
      <c r="K947" s="603"/>
      <c r="L947" s="602">
        <v>437914</v>
      </c>
      <c r="M947" s="601">
        <v>35.950000000000003</v>
      </c>
      <c r="N947" s="20">
        <v>505177860</v>
      </c>
    </row>
    <row r="948" spans="1:14">
      <c r="A948" s="599">
        <v>44659</v>
      </c>
      <c r="B948" s="604">
        <v>1014.34</v>
      </c>
      <c r="C948" s="602">
        <v>18476189</v>
      </c>
      <c r="D948" s="602">
        <v>3723</v>
      </c>
      <c r="E948" s="602">
        <v>3723</v>
      </c>
      <c r="F948" s="603" t="s">
        <v>615</v>
      </c>
      <c r="G948" s="603">
        <v>29.13</v>
      </c>
      <c r="H948" s="603">
        <v>31.95</v>
      </c>
      <c r="I948" s="603">
        <v>1.39</v>
      </c>
      <c r="J948" s="603"/>
      <c r="K948" s="603"/>
      <c r="L948" s="602">
        <v>437914</v>
      </c>
      <c r="M948" s="601">
        <v>36.42</v>
      </c>
      <c r="N948" s="20">
        <v>430533800</v>
      </c>
    </row>
    <row r="949" spans="1:14">
      <c r="A949" s="599">
        <v>44658</v>
      </c>
      <c r="B949" s="604">
        <v>1006.95</v>
      </c>
      <c r="C949" s="602">
        <v>18476189</v>
      </c>
      <c r="D949" s="602">
        <v>3696</v>
      </c>
      <c r="E949" s="602">
        <v>3696</v>
      </c>
      <c r="F949" s="603" t="s">
        <v>615</v>
      </c>
      <c r="G949" s="603">
        <v>29.13</v>
      </c>
      <c r="H949" s="603">
        <v>31.72</v>
      </c>
      <c r="I949" s="603">
        <v>1.38</v>
      </c>
      <c r="J949" s="603"/>
      <c r="K949" s="603"/>
      <c r="L949" s="602">
        <v>437914</v>
      </c>
      <c r="M949" s="601">
        <v>36.15</v>
      </c>
      <c r="N949" s="20">
        <v>237330950</v>
      </c>
    </row>
    <row r="950" spans="1:14">
      <c r="A950" s="599">
        <v>44657</v>
      </c>
      <c r="B950" s="604">
        <v>1025.43</v>
      </c>
      <c r="C950" s="602">
        <v>18476189</v>
      </c>
      <c r="D950" s="602">
        <v>3764</v>
      </c>
      <c r="E950" s="602">
        <v>3764</v>
      </c>
      <c r="F950" s="603" t="s">
        <v>615</v>
      </c>
      <c r="G950" s="603">
        <v>29.13</v>
      </c>
      <c r="H950" s="603">
        <v>32.299999999999997</v>
      </c>
      <c r="I950" s="603">
        <v>1.41</v>
      </c>
      <c r="J950" s="603"/>
      <c r="K950" s="603"/>
      <c r="L950" s="602">
        <v>437914</v>
      </c>
      <c r="M950" s="601">
        <v>36.81</v>
      </c>
      <c r="N950" s="20">
        <v>194916360</v>
      </c>
    </row>
    <row r="951" spans="1:14">
      <c r="A951" s="599">
        <v>44656</v>
      </c>
      <c r="B951" s="604">
        <v>1021.73</v>
      </c>
      <c r="C951" s="602">
        <v>18476189</v>
      </c>
      <c r="D951" s="602">
        <v>3751</v>
      </c>
      <c r="E951" s="602">
        <v>3751</v>
      </c>
      <c r="F951" s="603" t="s">
        <v>615</v>
      </c>
      <c r="G951" s="603">
        <v>29.13</v>
      </c>
      <c r="H951" s="603">
        <v>32.19</v>
      </c>
      <c r="I951" s="603">
        <v>1.4</v>
      </c>
      <c r="J951" s="603"/>
      <c r="K951" s="603"/>
      <c r="L951" s="602">
        <v>437914</v>
      </c>
      <c r="M951" s="601">
        <v>36.68</v>
      </c>
      <c r="N951" s="20">
        <v>99049910</v>
      </c>
    </row>
    <row r="952" spans="1:14">
      <c r="A952" s="599">
        <v>44655</v>
      </c>
      <c r="B952" s="602">
        <v>1018.04</v>
      </c>
      <c r="C952" s="602">
        <v>18476189</v>
      </c>
      <c r="D952" s="602">
        <v>3737</v>
      </c>
      <c r="E952" s="602">
        <v>3737</v>
      </c>
      <c r="F952" s="603" t="s">
        <v>615</v>
      </c>
      <c r="G952" s="603">
        <v>29.13</v>
      </c>
      <c r="H952" s="603">
        <v>32.07</v>
      </c>
      <c r="I952" s="603">
        <v>1.4</v>
      </c>
      <c r="J952" s="603"/>
      <c r="K952" s="603"/>
      <c r="L952" s="602">
        <v>437914</v>
      </c>
      <c r="M952" s="601">
        <v>36.549999999999997</v>
      </c>
      <c r="N952" s="20">
        <v>105707980</v>
      </c>
    </row>
    <row r="953" spans="1:14">
      <c r="A953" s="599">
        <v>44652</v>
      </c>
      <c r="B953" s="604">
        <v>1018.04</v>
      </c>
      <c r="C953" s="602">
        <v>18476189</v>
      </c>
      <c r="D953" s="602">
        <v>3737</v>
      </c>
      <c r="E953" s="602">
        <v>3737</v>
      </c>
      <c r="F953" s="603" t="s">
        <v>615</v>
      </c>
      <c r="G953" s="603">
        <v>29.13</v>
      </c>
      <c r="H953" s="603">
        <v>32.07</v>
      </c>
      <c r="I953" s="603">
        <v>1.4</v>
      </c>
      <c r="J953" s="603"/>
      <c r="K953" s="603"/>
      <c r="L953" s="602">
        <v>437914</v>
      </c>
      <c r="M953" s="601">
        <v>36.549999999999997</v>
      </c>
      <c r="N953" s="20">
        <v>234746550</v>
      </c>
    </row>
    <row r="954" spans="1:14">
      <c r="A954" s="599">
        <v>44651</v>
      </c>
      <c r="B954" s="604">
        <v>1023.58</v>
      </c>
      <c r="C954" s="602">
        <v>18476189</v>
      </c>
      <c r="D954" s="602">
        <v>3757</v>
      </c>
      <c r="E954" s="602">
        <v>3757</v>
      </c>
      <c r="F954" s="603" t="s">
        <v>615</v>
      </c>
      <c r="G954" s="603">
        <v>29.13</v>
      </c>
      <c r="H954" s="603">
        <v>45.78</v>
      </c>
      <c r="I954" s="603">
        <v>1.42</v>
      </c>
      <c r="J954" s="603"/>
      <c r="K954" s="603"/>
      <c r="L954" s="602">
        <v>437914</v>
      </c>
      <c r="M954" s="601">
        <v>36.75</v>
      </c>
      <c r="N954" s="20">
        <v>212866930</v>
      </c>
    </row>
    <row r="955" spans="1:14">
      <c r="A955" s="599">
        <v>44650</v>
      </c>
      <c r="B955" s="604">
        <v>1023.58</v>
      </c>
      <c r="C955" s="602">
        <v>18476189</v>
      </c>
      <c r="D955" s="602">
        <v>3757</v>
      </c>
      <c r="E955" s="602">
        <v>3757</v>
      </c>
      <c r="F955" s="603" t="s">
        <v>615</v>
      </c>
      <c r="G955" s="603">
        <v>29.13</v>
      </c>
      <c r="H955" s="603">
        <v>45.78</v>
      </c>
      <c r="I955" s="603">
        <v>1.42</v>
      </c>
      <c r="J955" s="603"/>
      <c r="K955" s="603"/>
      <c r="L955" s="602">
        <v>437914</v>
      </c>
      <c r="M955" s="601">
        <v>36.75</v>
      </c>
      <c r="N955" s="20">
        <v>119752180</v>
      </c>
    </row>
    <row r="956" spans="1:14">
      <c r="A956" s="599">
        <v>44649</v>
      </c>
      <c r="B956" s="604">
        <v>1021.73</v>
      </c>
      <c r="C956" s="602">
        <v>18476189</v>
      </c>
      <c r="D956" s="602">
        <v>3751</v>
      </c>
      <c r="E956" s="602">
        <v>3751</v>
      </c>
      <c r="F956" s="603" t="s">
        <v>615</v>
      </c>
      <c r="G956" s="603">
        <v>29.13</v>
      </c>
      <c r="H956" s="603">
        <v>45.7</v>
      </c>
      <c r="I956" s="603">
        <v>1.42</v>
      </c>
      <c r="J956" s="603"/>
      <c r="K956" s="603"/>
      <c r="L956" s="602">
        <v>437914</v>
      </c>
      <c r="M956" s="601">
        <v>36.68</v>
      </c>
      <c r="N956" s="20">
        <v>179705010</v>
      </c>
    </row>
    <row r="957" spans="1:14">
      <c r="A957" s="599">
        <v>44648</v>
      </c>
      <c r="B957" s="604">
        <v>1019.89</v>
      </c>
      <c r="C957" s="602">
        <v>18476189</v>
      </c>
      <c r="D957" s="602">
        <v>3744</v>
      </c>
      <c r="E957" s="602">
        <v>3744</v>
      </c>
      <c r="F957" s="603" t="s">
        <v>615</v>
      </c>
      <c r="G957" s="603">
        <v>29.13</v>
      </c>
      <c r="H957" s="603">
        <v>45.62</v>
      </c>
      <c r="I957" s="603">
        <v>1.42</v>
      </c>
      <c r="J957" s="603"/>
      <c r="K957" s="603"/>
      <c r="L957" s="602">
        <v>437914</v>
      </c>
      <c r="M957" s="601">
        <v>36.61</v>
      </c>
      <c r="N957" s="20">
        <v>130097030</v>
      </c>
    </row>
    <row r="958" spans="1:14">
      <c r="A958" s="599">
        <v>44645</v>
      </c>
      <c r="B958" s="604">
        <v>1029.1199999999999</v>
      </c>
      <c r="C958" s="602">
        <v>18476189</v>
      </c>
      <c r="D958" s="602">
        <v>3778</v>
      </c>
      <c r="E958" s="602">
        <v>3778</v>
      </c>
      <c r="F958" s="603" t="s">
        <v>615</v>
      </c>
      <c r="G958" s="603">
        <v>29.13</v>
      </c>
      <c r="H958" s="603">
        <v>46.03</v>
      </c>
      <c r="I958" s="603">
        <v>1.43</v>
      </c>
      <c r="J958" s="603"/>
      <c r="K958" s="603"/>
      <c r="L958" s="602">
        <v>437914</v>
      </c>
      <c r="M958" s="601">
        <v>36.950000000000003</v>
      </c>
      <c r="N958" s="20">
        <v>177688200</v>
      </c>
    </row>
    <row r="959" spans="1:14">
      <c r="A959" s="599">
        <v>44644</v>
      </c>
      <c r="B959" s="604">
        <v>1025.43</v>
      </c>
      <c r="C959" s="602">
        <v>18476189</v>
      </c>
      <c r="D959" s="602">
        <v>3764</v>
      </c>
      <c r="E959" s="602">
        <v>3764</v>
      </c>
      <c r="F959" s="603" t="s">
        <v>615</v>
      </c>
      <c r="G959" s="603">
        <v>29.13</v>
      </c>
      <c r="H959" s="603">
        <v>45.87</v>
      </c>
      <c r="I959" s="603">
        <v>1.42</v>
      </c>
      <c r="J959" s="603"/>
      <c r="K959" s="603"/>
      <c r="L959" s="602">
        <v>437914</v>
      </c>
      <c r="M959" s="601">
        <v>36.81</v>
      </c>
      <c r="N959" s="20">
        <v>163138740</v>
      </c>
    </row>
    <row r="960" spans="1:14">
      <c r="A960" s="599">
        <v>44643</v>
      </c>
      <c r="B960" s="604">
        <v>1023.58</v>
      </c>
      <c r="C960" s="602">
        <v>18476189</v>
      </c>
      <c r="D960" s="602">
        <v>3757</v>
      </c>
      <c r="E960" s="602">
        <v>3757</v>
      </c>
      <c r="F960" s="603" t="s">
        <v>615</v>
      </c>
      <c r="G960" s="603">
        <v>29.13</v>
      </c>
      <c r="H960" s="603">
        <v>45.78</v>
      </c>
      <c r="I960" s="603">
        <v>1.42</v>
      </c>
      <c r="J960" s="603"/>
      <c r="K960" s="603"/>
      <c r="L960" s="602">
        <v>437914</v>
      </c>
      <c r="M960" s="601">
        <v>36.75</v>
      </c>
      <c r="N960" s="20">
        <v>282784510</v>
      </c>
    </row>
    <row r="961" spans="1:14">
      <c r="A961" s="599">
        <v>44642</v>
      </c>
      <c r="B961" s="604">
        <v>1019.89</v>
      </c>
      <c r="C961" s="602">
        <v>18476189</v>
      </c>
      <c r="D961" s="602">
        <v>3744</v>
      </c>
      <c r="E961" s="602">
        <v>3744</v>
      </c>
      <c r="F961" s="603" t="s">
        <v>615</v>
      </c>
      <c r="G961" s="603">
        <v>29.13</v>
      </c>
      <c r="H961" s="603">
        <v>45.62</v>
      </c>
      <c r="I961" s="603">
        <v>1.42</v>
      </c>
      <c r="J961" s="603"/>
      <c r="K961" s="603"/>
      <c r="L961" s="602">
        <v>437914</v>
      </c>
      <c r="M961" s="601">
        <v>36.61</v>
      </c>
      <c r="N961" s="20">
        <v>258573040</v>
      </c>
    </row>
    <row r="962" spans="1:14">
      <c r="A962" s="599">
        <v>44641</v>
      </c>
      <c r="B962" s="604">
        <v>1016.19</v>
      </c>
      <c r="C962" s="602">
        <v>18476189</v>
      </c>
      <c r="D962" s="602">
        <v>3730</v>
      </c>
      <c r="E962" s="602">
        <v>3730</v>
      </c>
      <c r="F962" s="603" t="s">
        <v>615</v>
      </c>
      <c r="G962" s="603">
        <v>29.13</v>
      </c>
      <c r="H962" s="603">
        <v>45.45</v>
      </c>
      <c r="I962" s="603">
        <v>1.41</v>
      </c>
      <c r="J962" s="603"/>
      <c r="K962" s="603"/>
      <c r="L962" s="602">
        <v>437914</v>
      </c>
      <c r="M962" s="601">
        <v>36.479999999999997</v>
      </c>
      <c r="N962" s="20">
        <v>332416070</v>
      </c>
    </row>
    <row r="963" spans="1:14">
      <c r="A963" s="599">
        <v>44638</v>
      </c>
      <c r="B963" s="604">
        <v>999.56</v>
      </c>
      <c r="C963" s="602">
        <v>18476189</v>
      </c>
      <c r="D963" s="602">
        <v>3669</v>
      </c>
      <c r="E963" s="602">
        <v>3669</v>
      </c>
      <c r="F963" s="603" t="s">
        <v>615</v>
      </c>
      <c r="G963" s="603">
        <v>29.13</v>
      </c>
      <c r="H963" s="603">
        <v>44.71</v>
      </c>
      <c r="I963" s="603">
        <v>1.39</v>
      </c>
      <c r="J963" s="603"/>
      <c r="K963" s="603"/>
      <c r="L963" s="602">
        <v>437914</v>
      </c>
      <c r="M963" s="601">
        <v>35.89</v>
      </c>
      <c r="N963" s="20">
        <v>177023070</v>
      </c>
    </row>
    <row r="964" spans="1:14">
      <c r="A964" s="599">
        <v>44637</v>
      </c>
      <c r="B964" s="604">
        <v>986.63</v>
      </c>
      <c r="C964" s="602">
        <v>18476189</v>
      </c>
      <c r="D964" s="602">
        <v>3622</v>
      </c>
      <c r="E964" s="602">
        <v>3622</v>
      </c>
      <c r="F964" s="603" t="s">
        <v>615</v>
      </c>
      <c r="G964" s="603">
        <v>29.13</v>
      </c>
      <c r="H964" s="603">
        <v>44.13</v>
      </c>
      <c r="I964" s="603">
        <v>1.37</v>
      </c>
      <c r="J964" s="603"/>
      <c r="K964" s="603"/>
      <c r="L964" s="602">
        <v>437914</v>
      </c>
      <c r="M964" s="601">
        <v>35.42</v>
      </c>
      <c r="N964" s="20">
        <v>452010780</v>
      </c>
    </row>
    <row r="965" spans="1:14">
      <c r="A965" s="599">
        <v>44636</v>
      </c>
      <c r="B965" s="604">
        <v>953.37</v>
      </c>
      <c r="C965" s="602">
        <v>18476189</v>
      </c>
      <c r="D965" s="602">
        <v>3500</v>
      </c>
      <c r="E965" s="602">
        <v>3500</v>
      </c>
      <c r="F965" s="603" t="s">
        <v>615</v>
      </c>
      <c r="G965" s="603">
        <v>29.13</v>
      </c>
      <c r="H965" s="603">
        <v>42.64</v>
      </c>
      <c r="I965" s="603">
        <v>1.32</v>
      </c>
      <c r="J965" s="603"/>
      <c r="K965" s="603"/>
      <c r="L965" s="602">
        <v>437914</v>
      </c>
      <c r="M965" s="601">
        <v>34.229999999999997</v>
      </c>
      <c r="N965" s="20">
        <v>104476080</v>
      </c>
    </row>
    <row r="966" spans="1:14">
      <c r="A966" s="599">
        <v>44635</v>
      </c>
      <c r="B966" s="604">
        <v>944.13</v>
      </c>
      <c r="C966" s="602">
        <v>18476189</v>
      </c>
      <c r="D966" s="602">
        <v>3466</v>
      </c>
      <c r="E966" s="602">
        <v>3466</v>
      </c>
      <c r="F966" s="603" t="s">
        <v>615</v>
      </c>
      <c r="G966" s="603">
        <v>29.13</v>
      </c>
      <c r="H966" s="603">
        <v>42.23</v>
      </c>
      <c r="I966" s="603">
        <v>1.31</v>
      </c>
      <c r="J966" s="603"/>
      <c r="K966" s="603"/>
      <c r="L966" s="602">
        <v>437914</v>
      </c>
      <c r="M966" s="601">
        <v>33.9</v>
      </c>
      <c r="N966" s="20">
        <v>116868920</v>
      </c>
    </row>
    <row r="967" spans="1:14">
      <c r="A967" s="599">
        <v>44634</v>
      </c>
      <c r="B967" s="604">
        <v>955.22</v>
      </c>
      <c r="C967" s="602">
        <v>18476189</v>
      </c>
      <c r="D967" s="602">
        <v>3506</v>
      </c>
      <c r="E967" s="602">
        <v>3506</v>
      </c>
      <c r="F967" s="603" t="s">
        <v>615</v>
      </c>
      <c r="G967" s="603">
        <v>29.13</v>
      </c>
      <c r="H967" s="603">
        <v>42.73</v>
      </c>
      <c r="I967" s="603">
        <v>1.33</v>
      </c>
      <c r="J967" s="603"/>
      <c r="K967" s="603"/>
      <c r="L967" s="602">
        <v>437914</v>
      </c>
      <c r="M967" s="601">
        <v>34.29</v>
      </c>
      <c r="N967" s="20">
        <v>69866090</v>
      </c>
    </row>
    <row r="968" spans="1:14">
      <c r="A968" s="599">
        <v>44631</v>
      </c>
      <c r="B968" s="604">
        <v>960.76</v>
      </c>
      <c r="C968" s="602">
        <v>18476189</v>
      </c>
      <c r="D968" s="602">
        <v>3527</v>
      </c>
      <c r="E968" s="602">
        <v>3527</v>
      </c>
      <c r="F968" s="603" t="s">
        <v>615</v>
      </c>
      <c r="G968" s="603">
        <v>29.13</v>
      </c>
      <c r="H968" s="603">
        <v>42.98</v>
      </c>
      <c r="I968" s="603">
        <v>1.33</v>
      </c>
      <c r="J968" s="603"/>
      <c r="K968" s="603"/>
      <c r="L968" s="602">
        <v>437914</v>
      </c>
      <c r="M968" s="601">
        <v>34.49</v>
      </c>
      <c r="N968" s="20">
        <v>89880120</v>
      </c>
    </row>
    <row r="969" spans="1:14">
      <c r="A969" s="599">
        <v>44630</v>
      </c>
      <c r="B969" s="604">
        <v>955.22</v>
      </c>
      <c r="C969" s="602">
        <v>18476189</v>
      </c>
      <c r="D969" s="602">
        <v>3506</v>
      </c>
      <c r="E969" s="602">
        <v>3506</v>
      </c>
      <c r="F969" s="603" t="s">
        <v>615</v>
      </c>
      <c r="G969" s="603">
        <v>29.13</v>
      </c>
      <c r="H969" s="603">
        <v>42.73</v>
      </c>
      <c r="I969" s="603">
        <v>1.33</v>
      </c>
      <c r="J969" s="603"/>
      <c r="K969" s="603"/>
      <c r="L969" s="602">
        <v>437914</v>
      </c>
      <c r="M969" s="601">
        <v>34.29</v>
      </c>
      <c r="N969" s="20">
        <v>80559630</v>
      </c>
    </row>
    <row r="970" spans="1:14">
      <c r="A970" s="599">
        <v>44629</v>
      </c>
      <c r="B970" s="604">
        <v>936.74</v>
      </c>
      <c r="C970" s="602">
        <v>18476189</v>
      </c>
      <c r="D970" s="602">
        <v>3439</v>
      </c>
      <c r="E970" s="602">
        <v>3439</v>
      </c>
      <c r="F970" s="603" t="s">
        <v>615</v>
      </c>
      <c r="G970" s="603">
        <v>29.13</v>
      </c>
      <c r="H970" s="603">
        <v>41.9</v>
      </c>
      <c r="I970" s="603">
        <v>1.3</v>
      </c>
      <c r="J970" s="603"/>
      <c r="K970" s="603"/>
      <c r="L970" s="602">
        <v>437914</v>
      </c>
      <c r="M970" s="601">
        <v>33.630000000000003</v>
      </c>
      <c r="N970" s="20">
        <v>304674830</v>
      </c>
    </row>
    <row r="971" spans="1:14">
      <c r="A971" s="599">
        <v>44628</v>
      </c>
      <c r="B971" s="604">
        <v>936.74</v>
      </c>
      <c r="C971" s="602">
        <v>18476189</v>
      </c>
      <c r="D971" s="602">
        <v>3439</v>
      </c>
      <c r="E971" s="602">
        <v>3439</v>
      </c>
      <c r="F971" s="603" t="s">
        <v>615</v>
      </c>
      <c r="G971" s="603">
        <v>29.13</v>
      </c>
      <c r="H971" s="603">
        <v>41.9</v>
      </c>
      <c r="I971" s="603">
        <v>1.3</v>
      </c>
      <c r="J971" s="603"/>
      <c r="K971" s="603"/>
      <c r="L971" s="602">
        <v>437914</v>
      </c>
      <c r="M971" s="601">
        <v>33.630000000000003</v>
      </c>
      <c r="N971" s="20">
        <v>304674830</v>
      </c>
    </row>
    <row r="972" spans="1:14">
      <c r="A972" s="599">
        <v>44627</v>
      </c>
      <c r="B972" s="604">
        <v>949.68</v>
      </c>
      <c r="C972" s="602">
        <v>18476189</v>
      </c>
      <c r="D972" s="602">
        <v>3486</v>
      </c>
      <c r="E972" s="602">
        <v>3486</v>
      </c>
      <c r="F972" s="603" t="s">
        <v>615</v>
      </c>
      <c r="G972" s="603">
        <v>29.13</v>
      </c>
      <c r="H972" s="603">
        <v>42.48</v>
      </c>
      <c r="I972" s="603">
        <v>1.32</v>
      </c>
      <c r="J972" s="603"/>
      <c r="K972" s="603"/>
      <c r="L972" s="602">
        <v>437914</v>
      </c>
      <c r="M972" s="601">
        <v>34.090000000000003</v>
      </c>
      <c r="N972" s="20">
        <v>96917200</v>
      </c>
    </row>
    <row r="973" spans="1:14">
      <c r="A973" s="599">
        <v>44624</v>
      </c>
      <c r="B973" s="604">
        <v>960.76</v>
      </c>
      <c r="C973" s="602">
        <v>18476189</v>
      </c>
      <c r="D973" s="602">
        <v>3527</v>
      </c>
      <c r="E973" s="602">
        <v>3527</v>
      </c>
      <c r="F973" s="603" t="s">
        <v>615</v>
      </c>
      <c r="G973" s="603">
        <v>29.13</v>
      </c>
      <c r="H973" s="603">
        <v>42.98</v>
      </c>
      <c r="I973" s="603">
        <v>1.33</v>
      </c>
      <c r="J973" s="603"/>
      <c r="K973" s="603"/>
      <c r="L973" s="602">
        <v>437914</v>
      </c>
      <c r="M973" s="601">
        <v>34.49</v>
      </c>
      <c r="N973" s="20">
        <v>68605440</v>
      </c>
    </row>
    <row r="974" spans="1:14">
      <c r="A974" s="599">
        <v>44623</v>
      </c>
      <c r="B974" s="604">
        <v>966.3</v>
      </c>
      <c r="C974" s="602">
        <v>18476189</v>
      </c>
      <c r="D974" s="602">
        <v>3547</v>
      </c>
      <c r="E974" s="602">
        <v>3547</v>
      </c>
      <c r="F974" s="603" t="s">
        <v>615</v>
      </c>
      <c r="G974" s="603">
        <v>29.13</v>
      </c>
      <c r="H974" s="603">
        <v>43.22</v>
      </c>
      <c r="I974" s="603">
        <v>1.34</v>
      </c>
      <c r="J974" s="603"/>
      <c r="K974" s="603"/>
      <c r="L974" s="602">
        <v>437914</v>
      </c>
      <c r="M974" s="601">
        <v>34.69</v>
      </c>
      <c r="N974" s="20">
        <v>123284330</v>
      </c>
    </row>
    <row r="975" spans="1:14">
      <c r="A975" s="599">
        <v>44622</v>
      </c>
      <c r="B975" s="604">
        <v>949.68</v>
      </c>
      <c r="C975" s="602">
        <v>18476189</v>
      </c>
      <c r="D975" s="602">
        <v>3486</v>
      </c>
      <c r="E975" s="602">
        <v>3486</v>
      </c>
      <c r="F975" s="603" t="s">
        <v>615</v>
      </c>
      <c r="G975" s="603">
        <v>29.13</v>
      </c>
      <c r="H975" s="603">
        <v>42.48</v>
      </c>
      <c r="I975" s="603">
        <v>1.32</v>
      </c>
      <c r="J975" s="603"/>
      <c r="K975" s="603"/>
      <c r="L975" s="602">
        <v>437914</v>
      </c>
      <c r="M975" s="601">
        <v>34.090000000000003</v>
      </c>
      <c r="N975" s="20">
        <v>191037660</v>
      </c>
    </row>
    <row r="976" spans="1:14">
      <c r="A976" s="599">
        <v>44621</v>
      </c>
      <c r="B976" s="604">
        <v>947.83</v>
      </c>
      <c r="C976" s="602">
        <v>18476189</v>
      </c>
      <c r="D976" s="602">
        <v>3479</v>
      </c>
      <c r="E976" s="602">
        <v>3479</v>
      </c>
      <c r="F976" s="603" t="s">
        <v>615</v>
      </c>
      <c r="G976" s="603">
        <v>29.13</v>
      </c>
      <c r="H976" s="603">
        <v>42.4</v>
      </c>
      <c r="I976" s="603">
        <v>1.32</v>
      </c>
      <c r="J976" s="603"/>
      <c r="K976" s="603"/>
      <c r="L976" s="602">
        <v>437914</v>
      </c>
      <c r="M976" s="601">
        <v>34.03</v>
      </c>
      <c r="N976" s="20">
        <v>121431670</v>
      </c>
    </row>
    <row r="977" spans="1:14">
      <c r="A977" s="599">
        <v>44620</v>
      </c>
      <c r="B977" s="604">
        <v>947.83</v>
      </c>
      <c r="C977" s="602">
        <v>18476189</v>
      </c>
      <c r="D977" s="602">
        <v>3479</v>
      </c>
      <c r="E977" s="602">
        <v>3479</v>
      </c>
      <c r="F977" s="603" t="s">
        <v>615</v>
      </c>
      <c r="G977" s="603">
        <v>29.13</v>
      </c>
      <c r="H977" s="603">
        <v>42.4</v>
      </c>
      <c r="I977" s="603">
        <v>1.32</v>
      </c>
      <c r="J977" s="603"/>
      <c r="K977" s="603"/>
      <c r="L977" s="602">
        <v>437914</v>
      </c>
      <c r="M977" s="601">
        <v>34.03</v>
      </c>
      <c r="N977" s="20">
        <v>121431670</v>
      </c>
    </row>
    <row r="978" spans="1:14">
      <c r="A978" s="599">
        <v>44617</v>
      </c>
      <c r="B978" s="604">
        <v>949.68</v>
      </c>
      <c r="C978" s="602">
        <v>18476189</v>
      </c>
      <c r="D978" s="602">
        <v>3486</v>
      </c>
      <c r="E978" s="602">
        <v>3486</v>
      </c>
      <c r="F978" s="603" t="s">
        <v>615</v>
      </c>
      <c r="G978" s="603">
        <v>29.13</v>
      </c>
      <c r="H978" s="603">
        <v>42.48</v>
      </c>
      <c r="I978" s="603">
        <v>1.32</v>
      </c>
      <c r="J978" s="603"/>
      <c r="K978" s="603"/>
      <c r="L978" s="602">
        <v>437914</v>
      </c>
      <c r="M978" s="601">
        <v>34.090000000000003</v>
      </c>
      <c r="N978" s="20">
        <v>158355890</v>
      </c>
    </row>
    <row r="979" spans="1:14">
      <c r="A979" s="599">
        <v>44616</v>
      </c>
      <c r="B979" s="604">
        <v>945.98</v>
      </c>
      <c r="C979" s="602">
        <v>18476189</v>
      </c>
      <c r="D979" s="602">
        <v>3472</v>
      </c>
      <c r="E979" s="602">
        <v>3472</v>
      </c>
      <c r="F979" s="603" t="s">
        <v>615</v>
      </c>
      <c r="G979" s="603">
        <v>29.13</v>
      </c>
      <c r="H979" s="603">
        <v>42.31</v>
      </c>
      <c r="I979" s="603">
        <v>1.31</v>
      </c>
      <c r="J979" s="603"/>
      <c r="K979" s="603"/>
      <c r="L979" s="602">
        <v>437914</v>
      </c>
      <c r="M979" s="601">
        <v>33.96</v>
      </c>
      <c r="N979" s="20">
        <v>201727770</v>
      </c>
    </row>
    <row r="980" spans="1:14">
      <c r="A980" s="599">
        <v>44615</v>
      </c>
      <c r="B980" s="604">
        <v>970</v>
      </c>
      <c r="C980" s="602">
        <v>18476189</v>
      </c>
      <c r="D980" s="602">
        <v>3561</v>
      </c>
      <c r="E980" s="602">
        <v>3561</v>
      </c>
      <c r="F980" s="603" t="s">
        <v>615</v>
      </c>
      <c r="G980" s="603">
        <v>29.13</v>
      </c>
      <c r="H980" s="603">
        <v>43.39</v>
      </c>
      <c r="I980" s="603">
        <v>1.35</v>
      </c>
      <c r="J980" s="603"/>
      <c r="K980" s="603"/>
      <c r="L980" s="602">
        <v>437914</v>
      </c>
      <c r="M980" s="601">
        <v>34.82</v>
      </c>
      <c r="N980" s="20">
        <v>91523470</v>
      </c>
    </row>
    <row r="981" spans="1:14">
      <c r="A981" s="599">
        <v>44614</v>
      </c>
      <c r="B981" s="604">
        <v>964.46</v>
      </c>
      <c r="C981" s="602">
        <v>18476189</v>
      </c>
      <c r="D981" s="602">
        <v>3540</v>
      </c>
      <c r="E981" s="602">
        <v>3540</v>
      </c>
      <c r="F981" s="603" t="s">
        <v>615</v>
      </c>
      <c r="G981" s="603">
        <v>29.13</v>
      </c>
      <c r="H981" s="603">
        <v>43.14</v>
      </c>
      <c r="I981" s="603">
        <v>1.34</v>
      </c>
      <c r="J981" s="603"/>
      <c r="K981" s="603"/>
      <c r="L981" s="602">
        <v>437914</v>
      </c>
      <c r="M981" s="601">
        <v>34.619999999999997</v>
      </c>
      <c r="N981" s="20">
        <v>172000520</v>
      </c>
    </row>
    <row r="982" spans="1:14">
      <c r="A982" s="599">
        <v>44613</v>
      </c>
      <c r="B982" s="604">
        <v>988.48</v>
      </c>
      <c r="C982" s="602">
        <v>18476189</v>
      </c>
      <c r="D982" s="602">
        <v>3628</v>
      </c>
      <c r="E982" s="602">
        <v>3628</v>
      </c>
      <c r="F982" s="603" t="s">
        <v>615</v>
      </c>
      <c r="G982" s="603">
        <v>29.13</v>
      </c>
      <c r="H982" s="603">
        <v>44.21</v>
      </c>
      <c r="I982" s="603">
        <v>1.37</v>
      </c>
      <c r="J982" s="603"/>
      <c r="K982" s="603"/>
      <c r="L982" s="602">
        <v>437914</v>
      </c>
      <c r="M982" s="601">
        <v>35.49</v>
      </c>
      <c r="N982" s="20">
        <v>87433610</v>
      </c>
    </row>
    <row r="983" spans="1:14">
      <c r="A983" s="599">
        <v>44610</v>
      </c>
      <c r="B983" s="604">
        <v>992.17</v>
      </c>
      <c r="C983" s="602">
        <v>18476189</v>
      </c>
      <c r="D983" s="602">
        <v>3642</v>
      </c>
      <c r="E983" s="602">
        <v>3642</v>
      </c>
      <c r="F983" s="603" t="s">
        <v>615</v>
      </c>
      <c r="G983" s="603">
        <v>29.13</v>
      </c>
      <c r="H983" s="603">
        <v>44.38</v>
      </c>
      <c r="I983" s="603">
        <v>1.38</v>
      </c>
      <c r="J983" s="603"/>
      <c r="K983" s="603"/>
      <c r="L983" s="602">
        <v>437914</v>
      </c>
      <c r="M983" s="601">
        <v>35.619999999999997</v>
      </c>
      <c r="N983" s="20">
        <v>135210730</v>
      </c>
    </row>
    <row r="984" spans="1:14">
      <c r="A984" s="599">
        <v>44609</v>
      </c>
      <c r="B984" s="604">
        <v>984.78</v>
      </c>
      <c r="C984" s="602">
        <v>18476189</v>
      </c>
      <c r="D984" s="602">
        <v>3615</v>
      </c>
      <c r="E984" s="602">
        <v>3615</v>
      </c>
      <c r="F984" s="603" t="s">
        <v>615</v>
      </c>
      <c r="G984" s="603">
        <v>29.13</v>
      </c>
      <c r="H984" s="603">
        <v>44.05</v>
      </c>
      <c r="I984" s="603">
        <v>1.37</v>
      </c>
      <c r="J984" s="603"/>
      <c r="K984" s="603"/>
      <c r="L984" s="602">
        <v>437914</v>
      </c>
      <c r="M984" s="601">
        <v>35.35</v>
      </c>
      <c r="N984" s="20">
        <v>228822510</v>
      </c>
    </row>
    <row r="985" spans="1:14">
      <c r="A985" s="599">
        <v>44608</v>
      </c>
      <c r="B985" s="604">
        <v>986.63</v>
      </c>
      <c r="C985" s="602">
        <v>18476189</v>
      </c>
      <c r="D985" s="602">
        <v>3622</v>
      </c>
      <c r="E985" s="602">
        <v>3622</v>
      </c>
      <c r="F985" s="603" t="s">
        <v>615</v>
      </c>
      <c r="G985" s="603">
        <v>29.13</v>
      </c>
      <c r="H985" s="603">
        <v>44.13</v>
      </c>
      <c r="I985" s="603">
        <v>1.37</v>
      </c>
      <c r="J985" s="603"/>
      <c r="K985" s="603"/>
      <c r="L985" s="602">
        <v>437914</v>
      </c>
      <c r="M985" s="601">
        <v>35.42</v>
      </c>
      <c r="N985" s="20">
        <v>203194860</v>
      </c>
    </row>
    <row r="986" spans="1:14">
      <c r="A986" s="599">
        <v>44607</v>
      </c>
      <c r="B986" s="604">
        <v>966.3</v>
      </c>
      <c r="C986" s="602">
        <v>18476189</v>
      </c>
      <c r="D986" s="602">
        <v>3547</v>
      </c>
      <c r="E986" s="602">
        <v>3547</v>
      </c>
      <c r="F986" s="603" t="s">
        <v>615</v>
      </c>
      <c r="G986" s="603">
        <v>29.13</v>
      </c>
      <c r="H986" s="603">
        <v>43.22</v>
      </c>
      <c r="I986" s="603">
        <v>1.34</v>
      </c>
      <c r="J986" s="603"/>
      <c r="K986" s="603"/>
      <c r="L986" s="602">
        <v>437914</v>
      </c>
      <c r="M986" s="601">
        <v>34.69</v>
      </c>
      <c r="N986" s="20">
        <v>403986260</v>
      </c>
    </row>
    <row r="987" spans="1:14">
      <c r="A987" s="599">
        <v>44606</v>
      </c>
      <c r="B987" s="604">
        <v>970</v>
      </c>
      <c r="C987" s="602">
        <v>18476189</v>
      </c>
      <c r="D987" s="602">
        <v>3561</v>
      </c>
      <c r="E987" s="602">
        <v>3561</v>
      </c>
      <c r="F987" s="603" t="s">
        <v>615</v>
      </c>
      <c r="G987" s="603">
        <v>29.13</v>
      </c>
      <c r="H987" s="603">
        <v>43.39</v>
      </c>
      <c r="I987" s="603">
        <v>1.35</v>
      </c>
      <c r="J987" s="603"/>
      <c r="K987" s="603"/>
      <c r="L987" s="602">
        <v>437914</v>
      </c>
      <c r="M987" s="601">
        <v>34.82</v>
      </c>
      <c r="N987" s="20">
        <v>534913440</v>
      </c>
    </row>
    <row r="988" spans="1:14">
      <c r="A988" s="599">
        <v>44603</v>
      </c>
      <c r="B988" s="604">
        <v>1034.67</v>
      </c>
      <c r="C988" s="602">
        <v>18476189</v>
      </c>
      <c r="D988" s="602">
        <v>3798</v>
      </c>
      <c r="E988" s="602">
        <v>3798</v>
      </c>
      <c r="F988" s="603" t="s">
        <v>615</v>
      </c>
      <c r="G988" s="603">
        <v>29.13</v>
      </c>
      <c r="H988" s="603">
        <v>46.28</v>
      </c>
      <c r="I988" s="603">
        <v>1.44</v>
      </c>
      <c r="J988" s="603"/>
      <c r="K988" s="603"/>
      <c r="L988" s="602">
        <v>437914</v>
      </c>
      <c r="M988" s="601">
        <v>37.15</v>
      </c>
      <c r="N988" s="20">
        <v>171207900</v>
      </c>
    </row>
    <row r="989" spans="1:14">
      <c r="A989" s="599">
        <v>44602</v>
      </c>
      <c r="B989" s="604">
        <v>1042.06</v>
      </c>
      <c r="C989" s="602">
        <v>18476189</v>
      </c>
      <c r="D989" s="602">
        <v>3825</v>
      </c>
      <c r="E989" s="602">
        <v>3825</v>
      </c>
      <c r="F989" s="603" t="s">
        <v>615</v>
      </c>
      <c r="G989" s="603">
        <v>29.13</v>
      </c>
      <c r="H989" s="603">
        <v>46.61</v>
      </c>
      <c r="I989" s="603">
        <v>1.45</v>
      </c>
      <c r="J989" s="603"/>
      <c r="K989" s="603"/>
      <c r="L989" s="602">
        <v>437914</v>
      </c>
      <c r="M989" s="601">
        <v>37.409999999999997</v>
      </c>
      <c r="N989" s="20">
        <v>76004750</v>
      </c>
    </row>
    <row r="990" spans="1:14">
      <c r="A990" s="599">
        <v>44601</v>
      </c>
      <c r="B990" s="604">
        <v>1047.5999999999999</v>
      </c>
      <c r="C990" s="602">
        <v>18476189</v>
      </c>
      <c r="D990" s="602">
        <v>3845</v>
      </c>
      <c r="E990" s="602">
        <v>3845</v>
      </c>
      <c r="F990" s="603" t="s">
        <v>615</v>
      </c>
      <c r="G990" s="603">
        <v>29.13</v>
      </c>
      <c r="H990" s="603">
        <v>46.86</v>
      </c>
      <c r="I990" s="603">
        <v>1.45</v>
      </c>
      <c r="J990" s="603"/>
      <c r="K990" s="603"/>
      <c r="L990" s="602">
        <v>437914</v>
      </c>
      <c r="M990" s="601">
        <v>37.61</v>
      </c>
      <c r="N990" s="20">
        <v>101519720</v>
      </c>
    </row>
    <row r="991" spans="1:14">
      <c r="A991" s="599">
        <v>44600</v>
      </c>
      <c r="B991" s="604">
        <v>1036.51</v>
      </c>
      <c r="C991" s="602">
        <v>18476189</v>
      </c>
      <c r="D991" s="602">
        <v>3805</v>
      </c>
      <c r="E991" s="602">
        <v>3805</v>
      </c>
      <c r="F991" s="603" t="s">
        <v>615</v>
      </c>
      <c r="G991" s="603">
        <v>29.13</v>
      </c>
      <c r="H991" s="603">
        <v>46.36</v>
      </c>
      <c r="I991" s="603">
        <v>1.44</v>
      </c>
      <c r="J991" s="603"/>
      <c r="K991" s="603"/>
      <c r="L991" s="602">
        <v>437914</v>
      </c>
      <c r="M991" s="601">
        <v>37.21</v>
      </c>
      <c r="N991" s="20">
        <v>325633700</v>
      </c>
    </row>
    <row r="992" spans="1:14">
      <c r="A992" s="599">
        <v>44599</v>
      </c>
      <c r="B992" s="604">
        <v>1034.67</v>
      </c>
      <c r="C992" s="602">
        <v>18476189</v>
      </c>
      <c r="D992" s="602">
        <v>3798</v>
      </c>
      <c r="E992" s="602">
        <v>3798</v>
      </c>
      <c r="F992" s="603" t="s">
        <v>615</v>
      </c>
      <c r="G992" s="603">
        <v>29.13</v>
      </c>
      <c r="H992" s="603">
        <v>46.28</v>
      </c>
      <c r="I992" s="603">
        <v>1.44</v>
      </c>
      <c r="J992" s="603"/>
      <c r="K992" s="603"/>
      <c r="L992" s="602">
        <v>437914</v>
      </c>
      <c r="M992" s="601">
        <v>37.15</v>
      </c>
      <c r="N992" s="20">
        <v>202225570</v>
      </c>
    </row>
    <row r="993" spans="1:14">
      <c r="A993" s="599">
        <v>44596</v>
      </c>
      <c r="B993" s="604">
        <v>1040.21</v>
      </c>
      <c r="C993" s="602">
        <v>18476189</v>
      </c>
      <c r="D993" s="602">
        <v>3818</v>
      </c>
      <c r="E993" s="602">
        <v>3818</v>
      </c>
      <c r="F993" s="603" t="s">
        <v>615</v>
      </c>
      <c r="G993" s="603">
        <v>29.13</v>
      </c>
      <c r="H993" s="603">
        <v>46.53</v>
      </c>
      <c r="I993" s="603">
        <v>1.44</v>
      </c>
      <c r="J993" s="603"/>
      <c r="K993" s="603"/>
      <c r="L993" s="602">
        <v>437914</v>
      </c>
      <c r="M993" s="601">
        <v>37.340000000000003</v>
      </c>
      <c r="N993" s="20">
        <v>229402520</v>
      </c>
    </row>
    <row r="994" spans="1:14">
      <c r="A994" s="599">
        <v>44595</v>
      </c>
      <c r="B994" s="604">
        <v>1034.67</v>
      </c>
      <c r="C994" s="602">
        <v>18476189</v>
      </c>
      <c r="D994" s="602">
        <v>3798</v>
      </c>
      <c r="E994" s="602">
        <v>3798</v>
      </c>
      <c r="F994" s="603" t="s">
        <v>615</v>
      </c>
      <c r="G994" s="603">
        <v>29.13</v>
      </c>
      <c r="H994" s="603">
        <v>46.28</v>
      </c>
      <c r="I994" s="603">
        <v>1.44</v>
      </c>
      <c r="J994" s="603"/>
      <c r="K994" s="603"/>
      <c r="L994" s="602">
        <v>437914</v>
      </c>
      <c r="M994" s="601">
        <v>37.15</v>
      </c>
      <c r="N994" s="20">
        <v>400260830</v>
      </c>
    </row>
    <row r="995" spans="1:14">
      <c r="A995" s="599">
        <v>44594</v>
      </c>
      <c r="B995" s="604">
        <v>997.71</v>
      </c>
      <c r="C995" s="602">
        <v>18476189</v>
      </c>
      <c r="D995" s="602">
        <v>3662</v>
      </c>
      <c r="E995" s="602">
        <v>3662</v>
      </c>
      <c r="F995" s="603" t="s">
        <v>615</v>
      </c>
      <c r="G995" s="603">
        <v>29.13</v>
      </c>
      <c r="H995" s="603">
        <v>44.63</v>
      </c>
      <c r="I995" s="603">
        <v>1.39</v>
      </c>
      <c r="J995" s="603"/>
      <c r="K995" s="603"/>
      <c r="L995" s="602">
        <v>437914</v>
      </c>
      <c r="M995" s="601">
        <v>35.82</v>
      </c>
      <c r="N995" s="20">
        <v>437475320</v>
      </c>
    </row>
    <row r="996" spans="1:14">
      <c r="A996" s="599">
        <v>44593</v>
      </c>
      <c r="B996" s="604">
        <v>997.71</v>
      </c>
      <c r="C996" s="602">
        <v>18476189</v>
      </c>
      <c r="D996" s="602">
        <v>3662</v>
      </c>
      <c r="E996" s="602">
        <v>3662</v>
      </c>
      <c r="F996" s="603" t="s">
        <v>615</v>
      </c>
      <c r="G996" s="603">
        <v>29.13</v>
      </c>
      <c r="H996" s="603">
        <v>44.63</v>
      </c>
      <c r="I996" s="603">
        <v>1.39</v>
      </c>
      <c r="J996" s="603"/>
      <c r="K996" s="603"/>
      <c r="L996" s="602">
        <v>437914</v>
      </c>
      <c r="M996" s="601">
        <v>35.82</v>
      </c>
      <c r="N996" s="20">
        <v>437475320</v>
      </c>
    </row>
    <row r="997" spans="1:14">
      <c r="A997" s="599">
        <v>44592</v>
      </c>
      <c r="B997" s="604">
        <v>997.71</v>
      </c>
      <c r="C997" s="602">
        <v>18476189</v>
      </c>
      <c r="D997" s="602">
        <v>3662</v>
      </c>
      <c r="E997" s="602">
        <v>3662</v>
      </c>
      <c r="F997" s="603" t="s">
        <v>615</v>
      </c>
      <c r="G997" s="603">
        <v>29.13</v>
      </c>
      <c r="H997" s="603">
        <v>44.63</v>
      </c>
      <c r="I997" s="603">
        <v>1.39</v>
      </c>
      <c r="J997" s="603"/>
      <c r="K997" s="603"/>
      <c r="L997" s="602">
        <v>437914</v>
      </c>
      <c r="M997" s="601">
        <v>35.82</v>
      </c>
      <c r="N997" s="20">
        <v>437475320</v>
      </c>
    </row>
    <row r="998" spans="1:14">
      <c r="A998" s="599">
        <v>44589</v>
      </c>
      <c r="B998" s="604">
        <v>997.71</v>
      </c>
      <c r="C998" s="602">
        <v>18476189</v>
      </c>
      <c r="D998" s="602">
        <v>3662</v>
      </c>
      <c r="E998" s="602">
        <v>3662</v>
      </c>
      <c r="F998" s="603" t="s">
        <v>615</v>
      </c>
      <c r="G998" s="603">
        <v>29.13</v>
      </c>
      <c r="H998" s="603">
        <v>44.63</v>
      </c>
      <c r="I998" s="603">
        <v>1.39</v>
      </c>
      <c r="J998" s="603"/>
      <c r="K998" s="603"/>
      <c r="L998" s="602">
        <v>437914</v>
      </c>
      <c r="M998" s="601">
        <v>35.82</v>
      </c>
      <c r="N998" s="20">
        <v>437475320</v>
      </c>
    </row>
    <row r="999" spans="1:14">
      <c r="A999" s="599">
        <v>44588</v>
      </c>
      <c r="B999" s="604">
        <v>942.29</v>
      </c>
      <c r="C999" s="602">
        <v>18476189</v>
      </c>
      <c r="D999" s="602">
        <v>3459</v>
      </c>
      <c r="E999" s="602">
        <v>3459</v>
      </c>
      <c r="F999" s="603" t="s">
        <v>615</v>
      </c>
      <c r="G999" s="603">
        <v>29.13</v>
      </c>
      <c r="H999" s="603">
        <v>42.15</v>
      </c>
      <c r="I999" s="603">
        <v>1.31</v>
      </c>
      <c r="J999" s="603"/>
      <c r="K999" s="603"/>
      <c r="L999" s="602">
        <v>437914</v>
      </c>
      <c r="M999" s="601">
        <v>33.83</v>
      </c>
      <c r="N999" s="20">
        <v>801805450</v>
      </c>
    </row>
    <row r="1000" spans="1:14">
      <c r="A1000" s="599">
        <v>44587</v>
      </c>
      <c r="B1000" s="604">
        <v>1005.1</v>
      </c>
      <c r="C1000" s="602">
        <v>18476189</v>
      </c>
      <c r="D1000" s="602">
        <v>3690</v>
      </c>
      <c r="E1000" s="602">
        <v>3690</v>
      </c>
      <c r="F1000" s="603" t="s">
        <v>615</v>
      </c>
      <c r="G1000" s="603">
        <v>29.13</v>
      </c>
      <c r="H1000" s="603">
        <v>44.96</v>
      </c>
      <c r="I1000" s="603">
        <v>1.4</v>
      </c>
      <c r="J1000" s="603"/>
      <c r="K1000" s="603"/>
      <c r="L1000" s="602">
        <v>437914</v>
      </c>
      <c r="M1000" s="601">
        <v>36.08</v>
      </c>
      <c r="N1000" s="20">
        <v>697027570</v>
      </c>
    </row>
    <row r="1001" spans="1:14">
      <c r="A1001" s="599">
        <v>44586</v>
      </c>
      <c r="B1001" s="604">
        <v>1038.3599999999999</v>
      </c>
      <c r="C1001" s="602">
        <v>18476189</v>
      </c>
      <c r="D1001" s="602">
        <v>3812</v>
      </c>
      <c r="E1001" s="602">
        <v>3812</v>
      </c>
      <c r="F1001" s="603" t="s">
        <v>615</v>
      </c>
      <c r="G1001" s="603">
        <v>29.13</v>
      </c>
      <c r="H1001" s="603">
        <v>46.45</v>
      </c>
      <c r="I1001" s="603">
        <v>1.44</v>
      </c>
      <c r="J1001" s="603"/>
      <c r="K1001" s="603"/>
      <c r="L1001" s="602">
        <v>437914</v>
      </c>
      <c r="M1001" s="601">
        <v>37.28</v>
      </c>
      <c r="N1001" s="20">
        <v>718777500</v>
      </c>
    </row>
    <row r="1002" spans="1:14">
      <c r="A1002" s="599">
        <v>44585</v>
      </c>
      <c r="B1002" s="604">
        <v>1082.7</v>
      </c>
      <c r="C1002" s="602">
        <v>18476189</v>
      </c>
      <c r="D1002" s="602">
        <v>3974</v>
      </c>
      <c r="E1002" s="602">
        <v>3974</v>
      </c>
      <c r="F1002" s="603" t="s">
        <v>615</v>
      </c>
      <c r="G1002" s="603">
        <v>29.13</v>
      </c>
      <c r="H1002" s="603">
        <v>48.43</v>
      </c>
      <c r="I1002" s="603">
        <v>1.5</v>
      </c>
      <c r="J1002" s="603"/>
      <c r="K1002" s="603"/>
      <c r="L1002" s="602">
        <v>437914</v>
      </c>
      <c r="M1002" s="601">
        <v>38.869999999999997</v>
      </c>
      <c r="N1002" s="20">
        <v>286531460</v>
      </c>
    </row>
    <row r="1003" spans="1:14">
      <c r="A1003" s="599">
        <v>44582</v>
      </c>
      <c r="B1003" s="604">
        <v>1095.6400000000001</v>
      </c>
      <c r="C1003" s="602">
        <v>18476189</v>
      </c>
      <c r="D1003" s="602">
        <v>4022</v>
      </c>
      <c r="E1003" s="602">
        <v>4022</v>
      </c>
      <c r="F1003" s="603" t="s">
        <v>615</v>
      </c>
      <c r="G1003" s="603">
        <v>29.13</v>
      </c>
      <c r="H1003" s="603">
        <v>49.01</v>
      </c>
      <c r="I1003" s="603">
        <v>1.52</v>
      </c>
      <c r="J1003" s="603"/>
      <c r="K1003" s="603"/>
      <c r="L1003" s="602">
        <v>437914</v>
      </c>
      <c r="M1003" s="601">
        <v>39.33</v>
      </c>
      <c r="N1003" s="20">
        <v>422121960</v>
      </c>
    </row>
    <row r="1004" spans="1:14">
      <c r="A1004" s="599">
        <v>44581</v>
      </c>
      <c r="B1004" s="604">
        <v>1103.03</v>
      </c>
      <c r="C1004" s="602">
        <v>18476189</v>
      </c>
      <c r="D1004" s="602">
        <v>4049</v>
      </c>
      <c r="E1004" s="602">
        <v>4049</v>
      </c>
      <c r="F1004" s="603" t="s">
        <v>615</v>
      </c>
      <c r="G1004" s="603">
        <v>29.13</v>
      </c>
      <c r="H1004" s="603">
        <v>49.34</v>
      </c>
      <c r="I1004" s="603">
        <v>1.53</v>
      </c>
      <c r="J1004" s="603"/>
      <c r="K1004" s="603"/>
      <c r="L1004" s="602">
        <v>437914</v>
      </c>
      <c r="M1004" s="601">
        <v>39.6</v>
      </c>
      <c r="N1004" s="20">
        <v>383293830</v>
      </c>
    </row>
    <row r="1005" spans="1:14">
      <c r="A1005" s="599">
        <v>44580</v>
      </c>
      <c r="B1005" s="604">
        <v>1097.49</v>
      </c>
      <c r="C1005" s="602">
        <v>18476189</v>
      </c>
      <c r="D1005" s="602">
        <v>4029</v>
      </c>
      <c r="E1005" s="602">
        <v>4029</v>
      </c>
      <c r="F1005" s="603" t="s">
        <v>615</v>
      </c>
      <c r="G1005" s="603">
        <v>29.13</v>
      </c>
      <c r="H1005" s="603">
        <v>49.09</v>
      </c>
      <c r="I1005" s="603">
        <v>1.52</v>
      </c>
      <c r="J1005" s="603"/>
      <c r="K1005" s="603"/>
      <c r="L1005" s="602">
        <v>437914</v>
      </c>
      <c r="M1005" s="601">
        <v>39.4</v>
      </c>
      <c r="N1005" s="20">
        <v>707257980</v>
      </c>
    </row>
    <row r="1006" spans="1:14">
      <c r="A1006" s="599">
        <v>44579</v>
      </c>
      <c r="B1006" s="604">
        <v>1114.1099999999999</v>
      </c>
      <c r="C1006" s="602">
        <v>18476189</v>
      </c>
      <c r="D1006" s="602">
        <v>4090</v>
      </c>
      <c r="E1006" s="602">
        <v>4090</v>
      </c>
      <c r="F1006" s="603" t="s">
        <v>615</v>
      </c>
      <c r="G1006" s="603">
        <v>29.13</v>
      </c>
      <c r="H1006" s="603">
        <v>49.83</v>
      </c>
      <c r="I1006" s="603">
        <v>1.55</v>
      </c>
      <c r="J1006" s="603"/>
      <c r="K1006" s="603"/>
      <c r="L1006" s="602">
        <v>437914</v>
      </c>
      <c r="M1006" s="601">
        <v>40</v>
      </c>
      <c r="N1006" s="20">
        <v>629105040</v>
      </c>
    </row>
    <row r="1007" spans="1:14">
      <c r="A1007" s="599">
        <v>44578</v>
      </c>
      <c r="B1007" s="604">
        <v>1138.1300000000001</v>
      </c>
      <c r="C1007" s="602">
        <v>18476189</v>
      </c>
      <c r="D1007" s="602">
        <v>4178</v>
      </c>
      <c r="E1007" s="602">
        <v>4178</v>
      </c>
      <c r="F1007" s="603" t="s">
        <v>615</v>
      </c>
      <c r="G1007" s="603">
        <v>29.13</v>
      </c>
      <c r="H1007" s="603">
        <v>50.91</v>
      </c>
      <c r="I1007" s="603">
        <v>1.58</v>
      </c>
      <c r="J1007" s="603"/>
      <c r="K1007" s="603"/>
      <c r="L1007" s="602">
        <v>437914</v>
      </c>
      <c r="M1007" s="601">
        <v>40.86</v>
      </c>
      <c r="N1007" s="20">
        <v>313147660</v>
      </c>
    </row>
    <row r="1008" spans="1:14">
      <c r="A1008" s="599">
        <v>44575</v>
      </c>
      <c r="B1008" s="604">
        <v>1147.3699999999999</v>
      </c>
      <c r="C1008" s="602">
        <v>18476189</v>
      </c>
      <c r="D1008" s="602">
        <v>4212</v>
      </c>
      <c r="E1008" s="602">
        <v>4212</v>
      </c>
      <c r="F1008" s="603" t="s">
        <v>615</v>
      </c>
      <c r="G1008" s="603">
        <v>29.13</v>
      </c>
      <c r="H1008" s="603">
        <v>51.32</v>
      </c>
      <c r="I1008" s="603">
        <v>1.59</v>
      </c>
      <c r="J1008" s="603"/>
      <c r="K1008" s="603"/>
      <c r="L1008" s="602">
        <v>437914</v>
      </c>
      <c r="M1008" s="601">
        <v>41.19</v>
      </c>
      <c r="N1008" s="20">
        <v>330783550</v>
      </c>
    </row>
    <row r="1009" spans="1:14">
      <c r="A1009" s="599">
        <v>44574</v>
      </c>
      <c r="B1009" s="604">
        <v>1160.3</v>
      </c>
      <c r="C1009" s="602">
        <v>18476189</v>
      </c>
      <c r="D1009" s="602">
        <v>4259</v>
      </c>
      <c r="E1009" s="602">
        <v>4259</v>
      </c>
      <c r="F1009" s="603" t="s">
        <v>615</v>
      </c>
      <c r="G1009" s="603">
        <v>29.13</v>
      </c>
      <c r="H1009" s="603">
        <v>51.9</v>
      </c>
      <c r="I1009" s="603">
        <v>1.61</v>
      </c>
      <c r="J1009" s="603"/>
      <c r="K1009" s="603"/>
      <c r="L1009" s="602">
        <v>437914</v>
      </c>
      <c r="M1009" s="601">
        <v>41.66</v>
      </c>
      <c r="N1009" s="20">
        <v>370714700</v>
      </c>
    </row>
    <row r="1010" spans="1:14">
      <c r="A1010" s="599">
        <v>44573</v>
      </c>
      <c r="B1010" s="604">
        <v>1173.24</v>
      </c>
      <c r="C1010" s="602">
        <v>18476189</v>
      </c>
      <c r="D1010" s="602">
        <v>4307</v>
      </c>
      <c r="E1010" s="602">
        <v>4307</v>
      </c>
      <c r="F1010" s="603" t="s">
        <v>615</v>
      </c>
      <c r="G1010" s="603">
        <v>29.13</v>
      </c>
      <c r="H1010" s="603">
        <v>52.48</v>
      </c>
      <c r="I1010" s="603">
        <v>1.63</v>
      </c>
      <c r="J1010" s="603"/>
      <c r="K1010" s="603"/>
      <c r="L1010" s="602">
        <v>437914</v>
      </c>
      <c r="M1010" s="601">
        <v>42.12</v>
      </c>
      <c r="N1010" s="20">
        <v>516049970</v>
      </c>
    </row>
    <row r="1011" spans="1:14">
      <c r="A1011" s="599">
        <v>44572</v>
      </c>
      <c r="B1011" s="604">
        <v>1138.1300000000001</v>
      </c>
      <c r="C1011" s="602">
        <v>18476189</v>
      </c>
      <c r="D1011" s="602">
        <v>4178</v>
      </c>
      <c r="E1011" s="602">
        <v>4178</v>
      </c>
      <c r="F1011" s="603" t="s">
        <v>615</v>
      </c>
      <c r="G1011" s="603">
        <v>29.13</v>
      </c>
      <c r="H1011" s="603">
        <v>50.91</v>
      </c>
      <c r="I1011" s="603">
        <v>1.58</v>
      </c>
      <c r="J1011" s="603"/>
      <c r="K1011" s="603"/>
      <c r="L1011" s="602">
        <v>437914</v>
      </c>
      <c r="M1011" s="601">
        <v>40.86</v>
      </c>
      <c r="N1011" s="20">
        <v>854634690</v>
      </c>
    </row>
    <row r="1012" spans="1:14">
      <c r="A1012" s="599">
        <v>44571</v>
      </c>
      <c r="B1012" s="604">
        <v>1156.6099999999999</v>
      </c>
      <c r="C1012" s="602">
        <v>18476189</v>
      </c>
      <c r="D1012" s="602">
        <v>4246</v>
      </c>
      <c r="E1012" s="602">
        <v>4246</v>
      </c>
      <c r="F1012" s="603" t="s">
        <v>615</v>
      </c>
      <c r="G1012" s="603">
        <v>29.13</v>
      </c>
      <c r="H1012" s="603">
        <v>51.74</v>
      </c>
      <c r="I1012" s="603">
        <v>1.61</v>
      </c>
      <c r="J1012" s="603"/>
      <c r="K1012" s="603"/>
      <c r="L1012" s="602">
        <v>437914</v>
      </c>
      <c r="M1012" s="601">
        <v>41.52</v>
      </c>
      <c r="N1012" s="20">
        <v>981465540</v>
      </c>
    </row>
    <row r="1013" spans="1:14">
      <c r="A1013" s="599">
        <v>44568</v>
      </c>
      <c r="B1013" s="604">
        <v>1178.78</v>
      </c>
      <c r="C1013" s="602">
        <v>18476189</v>
      </c>
      <c r="D1013" s="602">
        <v>4327</v>
      </c>
      <c r="E1013" s="602">
        <v>4327</v>
      </c>
      <c r="F1013" s="603" t="s">
        <v>615</v>
      </c>
      <c r="G1013" s="603">
        <v>29.13</v>
      </c>
      <c r="H1013" s="603">
        <v>52.73</v>
      </c>
      <c r="I1013" s="603">
        <v>1.64</v>
      </c>
      <c r="J1013" s="603"/>
      <c r="K1013" s="603"/>
      <c r="L1013" s="602">
        <v>437914</v>
      </c>
      <c r="M1013" s="601">
        <v>42.32</v>
      </c>
      <c r="N1013" s="20">
        <v>587307980</v>
      </c>
    </row>
    <row r="1014" spans="1:14">
      <c r="A1014" s="599">
        <v>44567</v>
      </c>
      <c r="B1014" s="604">
        <v>1160.3</v>
      </c>
      <c r="C1014" s="602">
        <v>18476189</v>
      </c>
      <c r="D1014" s="602">
        <v>4259</v>
      </c>
      <c r="E1014" s="602">
        <v>4259</v>
      </c>
      <c r="F1014" s="603" t="s">
        <v>615</v>
      </c>
      <c r="G1014" s="603">
        <v>29.13</v>
      </c>
      <c r="H1014" s="603">
        <v>51.9</v>
      </c>
      <c r="I1014" s="603">
        <v>1.61</v>
      </c>
      <c r="J1014" s="603"/>
      <c r="K1014" s="603"/>
      <c r="L1014" s="602">
        <v>437914</v>
      </c>
      <c r="M1014" s="601">
        <v>41.66</v>
      </c>
      <c r="N1014" s="20">
        <v>1034430020</v>
      </c>
    </row>
    <row r="1015" spans="1:14">
      <c r="A1015" s="599">
        <v>44566</v>
      </c>
      <c r="B1015" s="604">
        <v>1164</v>
      </c>
      <c r="C1015" s="602">
        <v>18476189</v>
      </c>
      <c r="D1015" s="602">
        <v>4273</v>
      </c>
      <c r="E1015" s="602">
        <v>4273</v>
      </c>
      <c r="F1015" s="603" t="s">
        <v>615</v>
      </c>
      <c r="G1015" s="603">
        <v>29.13</v>
      </c>
      <c r="H1015" s="603">
        <v>52.07</v>
      </c>
      <c r="I1015" s="603">
        <v>1.62</v>
      </c>
      <c r="J1015" s="603"/>
      <c r="K1015" s="603"/>
      <c r="L1015" s="602">
        <v>437914</v>
      </c>
      <c r="M1015" s="601">
        <v>41.79</v>
      </c>
      <c r="N1015" s="20">
        <v>887395160</v>
      </c>
    </row>
    <row r="1016" spans="1:14">
      <c r="A1016" s="599">
        <v>44565</v>
      </c>
      <c r="B1016" s="604">
        <v>1193.56</v>
      </c>
      <c r="C1016" s="602">
        <v>18476189</v>
      </c>
      <c r="D1016" s="602">
        <v>4381</v>
      </c>
      <c r="E1016" s="602">
        <v>4381</v>
      </c>
      <c r="F1016" s="603" t="s">
        <v>615</v>
      </c>
      <c r="G1016" s="603">
        <v>29.13</v>
      </c>
      <c r="H1016" s="603">
        <v>53.39</v>
      </c>
      <c r="I1016" s="603">
        <v>1.66</v>
      </c>
      <c r="J1016" s="603"/>
      <c r="K1016" s="603"/>
      <c r="L1016" s="602">
        <v>437914</v>
      </c>
      <c r="M1016" s="601">
        <v>42.85</v>
      </c>
      <c r="N1016" s="20">
        <v>1047859230</v>
      </c>
    </row>
    <row r="1017" spans="1:14">
      <c r="A1017" s="599">
        <v>44564</v>
      </c>
      <c r="B1017" s="604">
        <v>1210.19</v>
      </c>
      <c r="C1017" s="602">
        <v>18476189</v>
      </c>
      <c r="D1017" s="602">
        <v>4442</v>
      </c>
      <c r="E1017" s="602">
        <v>4442</v>
      </c>
      <c r="F1017" s="603" t="s">
        <v>615</v>
      </c>
      <c r="G1017" s="603">
        <v>29.13</v>
      </c>
      <c r="H1017" s="603">
        <v>54.13</v>
      </c>
      <c r="I1017" s="603">
        <v>1.68</v>
      </c>
      <c r="J1017" s="603"/>
      <c r="K1017" s="603"/>
      <c r="L1017" s="602">
        <v>437914</v>
      </c>
      <c r="M1017" s="601">
        <v>43.45</v>
      </c>
      <c r="N1017" s="20">
        <v>766255520</v>
      </c>
    </row>
    <row r="1018" spans="1:14">
      <c r="A1018" s="599">
        <v>44561</v>
      </c>
      <c r="B1018" s="604">
        <v>1212.04</v>
      </c>
      <c r="C1018" s="602">
        <v>18476189</v>
      </c>
      <c r="D1018" s="602">
        <v>4449</v>
      </c>
      <c r="E1018" s="602">
        <v>4449</v>
      </c>
      <c r="F1018" s="603" t="s">
        <v>615</v>
      </c>
      <c r="G1018" s="603">
        <v>29.13</v>
      </c>
      <c r="H1018" s="603">
        <v>35.04</v>
      </c>
      <c r="I1018" s="603">
        <v>1.75</v>
      </c>
      <c r="J1018" s="603"/>
      <c r="K1018" s="603"/>
      <c r="L1018" s="602">
        <v>437914</v>
      </c>
      <c r="M1018" s="601">
        <v>17.3</v>
      </c>
      <c r="N1018" s="20">
        <v>2184958100</v>
      </c>
    </row>
    <row r="1019" spans="1:14">
      <c r="A1019" s="599">
        <v>44560</v>
      </c>
      <c r="B1019" s="604">
        <v>1212.04</v>
      </c>
      <c r="C1019" s="602">
        <v>18476189</v>
      </c>
      <c r="D1019" s="602">
        <v>4449</v>
      </c>
      <c r="E1019" s="602">
        <v>4449</v>
      </c>
      <c r="F1019" s="603" t="s">
        <v>615</v>
      </c>
      <c r="G1019" s="603">
        <v>29.13</v>
      </c>
      <c r="H1019" s="603">
        <v>35.04</v>
      </c>
      <c r="I1019" s="603">
        <v>1.75</v>
      </c>
      <c r="J1019" s="603"/>
      <c r="K1019" s="603"/>
      <c r="L1019" s="602">
        <v>437914</v>
      </c>
      <c r="M1019" s="601">
        <v>17.3</v>
      </c>
      <c r="N1019" s="20">
        <v>2184958100</v>
      </c>
    </row>
    <row r="1020" spans="1:14">
      <c r="A1020" s="599">
        <v>44559</v>
      </c>
      <c r="B1020" s="604">
        <v>1180.6300000000001</v>
      </c>
      <c r="C1020" s="602">
        <v>18476189</v>
      </c>
      <c r="D1020" s="602">
        <v>4334</v>
      </c>
      <c r="E1020" s="602">
        <v>4334</v>
      </c>
      <c r="F1020" s="603" t="s">
        <v>615</v>
      </c>
      <c r="G1020" s="603">
        <v>29.13</v>
      </c>
      <c r="H1020" s="603">
        <v>34.130000000000003</v>
      </c>
      <c r="I1020" s="603">
        <v>1.71</v>
      </c>
      <c r="J1020" s="603"/>
      <c r="K1020" s="603"/>
      <c r="L1020" s="602">
        <v>437914</v>
      </c>
      <c r="M1020" s="601">
        <v>16.850000000000001</v>
      </c>
      <c r="N1020" s="20">
        <v>839952150</v>
      </c>
    </row>
    <row r="1021" spans="1:14">
      <c r="A1021" s="599">
        <v>44558</v>
      </c>
      <c r="B1021" s="604">
        <v>1169.54</v>
      </c>
      <c r="C1021" s="602">
        <v>18476189</v>
      </c>
      <c r="D1021" s="602">
        <v>4293</v>
      </c>
      <c r="E1021" s="602">
        <v>4293</v>
      </c>
      <c r="F1021" s="603" t="s">
        <v>615</v>
      </c>
      <c r="G1021" s="603">
        <v>29.13</v>
      </c>
      <c r="H1021" s="603">
        <v>33.81</v>
      </c>
      <c r="I1021" s="603">
        <v>1.69</v>
      </c>
      <c r="J1021" s="603"/>
      <c r="K1021" s="603"/>
      <c r="L1021" s="602">
        <v>437914</v>
      </c>
      <c r="M1021" s="601">
        <v>16.690000000000001</v>
      </c>
      <c r="N1021" s="20">
        <v>1237205850</v>
      </c>
    </row>
    <row r="1022" spans="1:14">
      <c r="A1022" s="599">
        <v>44557</v>
      </c>
      <c r="B1022" s="604">
        <v>1169.54</v>
      </c>
      <c r="C1022" s="602">
        <v>18476189</v>
      </c>
      <c r="D1022" s="602">
        <v>4293</v>
      </c>
      <c r="E1022" s="602">
        <v>4293</v>
      </c>
      <c r="F1022" s="603" t="s">
        <v>615</v>
      </c>
      <c r="G1022" s="603">
        <v>29.13</v>
      </c>
      <c r="H1022" s="603">
        <v>33.81</v>
      </c>
      <c r="I1022" s="603">
        <v>1.69</v>
      </c>
      <c r="J1022" s="603"/>
      <c r="K1022" s="603"/>
      <c r="L1022" s="602">
        <v>437914</v>
      </c>
      <c r="M1022" s="601">
        <v>16.690000000000001</v>
      </c>
      <c r="N1022" s="20">
        <v>939189450</v>
      </c>
    </row>
    <row r="1023" spans="1:14">
      <c r="A1023" s="599">
        <v>44554</v>
      </c>
      <c r="B1023" s="604">
        <v>1171.3900000000001</v>
      </c>
      <c r="C1023" s="602">
        <v>18476189</v>
      </c>
      <c r="D1023" s="602">
        <v>4300</v>
      </c>
      <c r="E1023" s="602">
        <v>4300</v>
      </c>
      <c r="F1023" s="603" t="s">
        <v>615</v>
      </c>
      <c r="G1023" s="603">
        <v>29.13</v>
      </c>
      <c r="H1023" s="603">
        <v>33.869999999999997</v>
      </c>
      <c r="I1023" s="603">
        <v>1.69</v>
      </c>
      <c r="J1023" s="603"/>
      <c r="K1023" s="603"/>
      <c r="L1023" s="602">
        <v>437914</v>
      </c>
      <c r="M1023" s="601">
        <v>16.72</v>
      </c>
      <c r="N1023" s="20">
        <v>1684109270</v>
      </c>
    </row>
    <row r="1024" spans="1:14">
      <c r="A1024" s="599">
        <v>44553</v>
      </c>
      <c r="B1024" s="604">
        <v>1182.48</v>
      </c>
      <c r="C1024" s="602">
        <v>18476189</v>
      </c>
      <c r="D1024" s="602">
        <v>4341</v>
      </c>
      <c r="E1024" s="602">
        <v>4341</v>
      </c>
      <c r="F1024" s="603" t="s">
        <v>615</v>
      </c>
      <c r="G1024" s="603">
        <v>29.13</v>
      </c>
      <c r="H1024" s="603">
        <v>34.19</v>
      </c>
      <c r="I1024" s="603">
        <v>1.71</v>
      </c>
      <c r="J1024" s="603"/>
      <c r="K1024" s="603"/>
      <c r="L1024" s="602">
        <v>437914</v>
      </c>
      <c r="M1024" s="601">
        <v>16.87</v>
      </c>
      <c r="N1024" s="20">
        <v>28327761990</v>
      </c>
    </row>
    <row r="1025" spans="1:14">
      <c r="A1025" s="599">
        <v>44552</v>
      </c>
      <c r="B1025" s="604">
        <v>1136.29</v>
      </c>
      <c r="C1025" s="602">
        <v>18476189</v>
      </c>
      <c r="D1025" s="602">
        <v>4171</v>
      </c>
      <c r="E1025" s="602">
        <v>4171</v>
      </c>
      <c r="F1025" s="603" t="s">
        <v>615</v>
      </c>
      <c r="G1025" s="603">
        <v>29.13</v>
      </c>
      <c r="H1025" s="603">
        <v>32.85</v>
      </c>
      <c r="I1025" s="603">
        <v>1.64</v>
      </c>
      <c r="J1025" s="603"/>
      <c r="K1025" s="603"/>
      <c r="L1025" s="602">
        <v>437914</v>
      </c>
      <c r="M1025" s="601">
        <v>16.21</v>
      </c>
      <c r="N1025" s="20">
        <v>1808514110</v>
      </c>
    </row>
    <row r="1026" spans="1:14">
      <c r="A1026" s="599">
        <v>44551</v>
      </c>
      <c r="B1026" s="604">
        <v>1147.3699999999999</v>
      </c>
      <c r="C1026" s="602">
        <v>18476189</v>
      </c>
      <c r="D1026" s="602">
        <v>4212</v>
      </c>
      <c r="E1026" s="602">
        <v>4212</v>
      </c>
      <c r="F1026" s="603" t="s">
        <v>615</v>
      </c>
      <c r="G1026" s="603">
        <v>29.13</v>
      </c>
      <c r="H1026" s="603">
        <v>33.17</v>
      </c>
      <c r="I1026" s="603">
        <v>1.66</v>
      </c>
      <c r="J1026" s="603"/>
      <c r="K1026" s="603"/>
      <c r="L1026" s="602">
        <v>437914</v>
      </c>
      <c r="M1026" s="601">
        <v>16.37</v>
      </c>
      <c r="N1026" s="20">
        <v>2184154320</v>
      </c>
    </row>
    <row r="1027" spans="1:14">
      <c r="A1027" s="599">
        <v>44550</v>
      </c>
      <c r="B1027" s="604">
        <v>1091.94</v>
      </c>
      <c r="C1027" s="602">
        <v>18476189</v>
      </c>
      <c r="D1027" s="602">
        <v>4008</v>
      </c>
      <c r="E1027" s="602">
        <v>4008</v>
      </c>
      <c r="F1027" s="603" t="s">
        <v>615</v>
      </c>
      <c r="G1027" s="603">
        <v>29.13</v>
      </c>
      <c r="H1027" s="603">
        <v>31.57</v>
      </c>
      <c r="I1027" s="603">
        <v>1.58</v>
      </c>
      <c r="J1027" s="603"/>
      <c r="K1027" s="603"/>
      <c r="L1027" s="602">
        <v>437914</v>
      </c>
      <c r="M1027" s="601">
        <v>15.58</v>
      </c>
      <c r="N1027" s="20">
        <v>1098459740</v>
      </c>
    </row>
    <row r="1028" spans="1:14">
      <c r="A1028" s="599">
        <v>44547</v>
      </c>
      <c r="B1028" s="604">
        <v>1119.6600000000001</v>
      </c>
      <c r="C1028" s="602">
        <v>18476189</v>
      </c>
      <c r="D1028" s="602">
        <v>4110</v>
      </c>
      <c r="E1028" s="602">
        <v>4110</v>
      </c>
      <c r="F1028" s="603" t="s">
        <v>615</v>
      </c>
      <c r="G1028" s="603">
        <v>29.13</v>
      </c>
      <c r="H1028" s="603">
        <v>32.369999999999997</v>
      </c>
      <c r="I1028" s="603">
        <v>1.62</v>
      </c>
      <c r="J1028" s="603"/>
      <c r="K1028" s="603"/>
      <c r="L1028" s="602">
        <v>437914</v>
      </c>
      <c r="M1028" s="601">
        <v>15.98</v>
      </c>
      <c r="N1028" s="20">
        <v>559335290</v>
      </c>
    </row>
    <row r="1029" spans="1:14">
      <c r="A1029" s="599">
        <v>44546</v>
      </c>
      <c r="B1029" s="604">
        <v>1112.27</v>
      </c>
      <c r="C1029" s="602">
        <v>18476189</v>
      </c>
      <c r="D1029" s="602">
        <v>4083</v>
      </c>
      <c r="E1029" s="602">
        <v>4083</v>
      </c>
      <c r="F1029" s="603" t="s">
        <v>615</v>
      </c>
      <c r="G1029" s="603">
        <v>29.13</v>
      </c>
      <c r="H1029" s="603">
        <v>32.159999999999997</v>
      </c>
      <c r="I1029" s="603">
        <v>1.61</v>
      </c>
      <c r="J1029" s="603"/>
      <c r="K1029" s="603"/>
      <c r="L1029" s="602">
        <v>437914</v>
      </c>
      <c r="M1029" s="601">
        <v>15.87</v>
      </c>
      <c r="N1029" s="20">
        <v>391902000</v>
      </c>
    </row>
    <row r="1030" spans="1:14">
      <c r="A1030" s="599">
        <v>44545</v>
      </c>
      <c r="B1030" s="604">
        <v>1110.42</v>
      </c>
      <c r="C1030" s="602">
        <v>18476189</v>
      </c>
      <c r="D1030" s="602">
        <v>4076</v>
      </c>
      <c r="E1030" s="602">
        <v>4076</v>
      </c>
      <c r="F1030" s="603" t="s">
        <v>615</v>
      </c>
      <c r="G1030" s="603">
        <v>29.13</v>
      </c>
      <c r="H1030" s="603">
        <v>32.1</v>
      </c>
      <c r="I1030" s="603">
        <v>1.61</v>
      </c>
      <c r="J1030" s="603"/>
      <c r="K1030" s="603"/>
      <c r="L1030" s="602">
        <v>437914</v>
      </c>
      <c r="M1030" s="601">
        <v>15.85</v>
      </c>
      <c r="N1030" s="20">
        <v>568661570</v>
      </c>
    </row>
    <row r="1031" spans="1:14">
      <c r="A1031" s="599">
        <v>44544</v>
      </c>
      <c r="B1031" s="604">
        <v>1125.2</v>
      </c>
      <c r="C1031" s="602">
        <v>18476189</v>
      </c>
      <c r="D1031" s="602">
        <v>4130</v>
      </c>
      <c r="E1031" s="602">
        <v>4130</v>
      </c>
      <c r="F1031" s="603" t="s">
        <v>615</v>
      </c>
      <c r="G1031" s="603">
        <v>29.13</v>
      </c>
      <c r="H1031" s="603">
        <v>32.53</v>
      </c>
      <c r="I1031" s="603">
        <v>1.63</v>
      </c>
      <c r="J1031" s="603">
        <v>18.559999999999999</v>
      </c>
      <c r="K1031" s="603">
        <v>1.54</v>
      </c>
      <c r="L1031" s="602">
        <v>437914</v>
      </c>
      <c r="M1031" s="601">
        <v>16.059999999999999</v>
      </c>
      <c r="N1031" s="20">
        <v>636458240</v>
      </c>
    </row>
    <row r="1032" spans="1:14">
      <c r="A1032" s="599">
        <v>44543</v>
      </c>
      <c r="B1032" s="604">
        <v>1143.68</v>
      </c>
      <c r="C1032" s="602">
        <v>18476189</v>
      </c>
      <c r="D1032" s="602">
        <v>4198</v>
      </c>
      <c r="E1032" s="602">
        <v>4198</v>
      </c>
      <c r="F1032" s="603" t="s">
        <v>615</v>
      </c>
      <c r="G1032" s="603">
        <v>29.13</v>
      </c>
      <c r="H1032" s="603">
        <v>33.07</v>
      </c>
      <c r="I1032" s="603">
        <v>1.65</v>
      </c>
      <c r="J1032" s="603">
        <v>18.87</v>
      </c>
      <c r="K1032" s="603">
        <v>1.57</v>
      </c>
      <c r="L1032" s="602">
        <v>437914</v>
      </c>
      <c r="M1032" s="601">
        <v>16.32</v>
      </c>
      <c r="N1032" s="20">
        <v>904442970</v>
      </c>
    </row>
    <row r="1033" spans="1:14">
      <c r="A1033" s="599">
        <v>44540</v>
      </c>
      <c r="B1033" s="604">
        <v>1110.42</v>
      </c>
      <c r="C1033" s="602">
        <v>18476189</v>
      </c>
      <c r="D1033" s="602">
        <v>4076</v>
      </c>
      <c r="E1033" s="602">
        <v>4076</v>
      </c>
      <c r="F1033" s="603" t="s">
        <v>615</v>
      </c>
      <c r="G1033" s="603">
        <v>29.13</v>
      </c>
      <c r="H1033" s="603">
        <v>32.1</v>
      </c>
      <c r="I1033" s="603">
        <v>1.61</v>
      </c>
      <c r="J1033" s="603">
        <v>18.32</v>
      </c>
      <c r="K1033" s="603">
        <v>1.52</v>
      </c>
      <c r="L1033" s="602">
        <v>437914</v>
      </c>
      <c r="M1033" s="601">
        <v>15.85</v>
      </c>
      <c r="N1033" s="20">
        <v>563182030</v>
      </c>
    </row>
    <row r="1034" spans="1:14">
      <c r="A1034" s="599">
        <v>44539</v>
      </c>
      <c r="B1034" s="604">
        <v>1121.5</v>
      </c>
      <c r="C1034" s="602">
        <v>18476189</v>
      </c>
      <c r="D1034" s="602">
        <v>4117</v>
      </c>
      <c r="E1034" s="602">
        <v>4117</v>
      </c>
      <c r="F1034" s="603" t="s">
        <v>615</v>
      </c>
      <c r="G1034" s="603">
        <v>29.13</v>
      </c>
      <c r="H1034" s="603">
        <v>32.43</v>
      </c>
      <c r="I1034" s="603">
        <v>1.62</v>
      </c>
      <c r="J1034" s="603">
        <v>18.5</v>
      </c>
      <c r="K1034" s="603">
        <v>1.54</v>
      </c>
      <c r="L1034" s="602">
        <v>437914</v>
      </c>
      <c r="M1034" s="601">
        <v>16</v>
      </c>
      <c r="N1034" s="20">
        <v>435241410</v>
      </c>
    </row>
    <row r="1035" spans="1:14">
      <c r="A1035" s="599">
        <v>44538</v>
      </c>
      <c r="B1035" s="604">
        <v>1115.96</v>
      </c>
      <c r="C1035" s="602">
        <v>18476189</v>
      </c>
      <c r="D1035" s="602">
        <v>4096</v>
      </c>
      <c r="E1035" s="602">
        <v>4096</v>
      </c>
      <c r="F1035" s="603" t="s">
        <v>615</v>
      </c>
      <c r="G1035" s="603">
        <v>29.13</v>
      </c>
      <c r="H1035" s="603">
        <v>32.26</v>
      </c>
      <c r="I1035" s="603">
        <v>1.61</v>
      </c>
      <c r="J1035" s="603">
        <v>18.41</v>
      </c>
      <c r="K1035" s="603">
        <v>1.53</v>
      </c>
      <c r="L1035" s="602">
        <v>437914</v>
      </c>
      <c r="M1035" s="601">
        <v>15.92</v>
      </c>
      <c r="N1035" s="20">
        <v>2290103130</v>
      </c>
    </row>
    <row r="1036" spans="1:14">
      <c r="A1036" s="599">
        <v>44537</v>
      </c>
      <c r="B1036" s="604">
        <v>1079.55</v>
      </c>
      <c r="C1036" s="602">
        <v>17553680</v>
      </c>
      <c r="D1036" s="602">
        <v>4171</v>
      </c>
      <c r="E1036" s="602">
        <v>4171</v>
      </c>
      <c r="F1036" s="603" t="s">
        <v>615</v>
      </c>
      <c r="G1036" s="603">
        <v>29.13</v>
      </c>
      <c r="H1036" s="603">
        <v>32.85</v>
      </c>
      <c r="I1036" s="603">
        <v>1.64</v>
      </c>
      <c r="J1036" s="603">
        <v>18.75</v>
      </c>
      <c r="K1036" s="603">
        <v>1.56</v>
      </c>
      <c r="L1036" s="602">
        <v>437914</v>
      </c>
      <c r="M1036" s="601">
        <v>16.21</v>
      </c>
      <c r="N1036" s="20">
        <v>1206197360</v>
      </c>
    </row>
    <row r="1037" spans="1:14">
      <c r="A1037" s="599">
        <v>44536</v>
      </c>
      <c r="B1037" s="604">
        <v>1067.26</v>
      </c>
      <c r="C1037" s="602">
        <v>17553680</v>
      </c>
      <c r="D1037" s="602">
        <v>4124</v>
      </c>
      <c r="E1037" s="602">
        <v>4124</v>
      </c>
      <c r="F1037" s="603" t="s">
        <v>615</v>
      </c>
      <c r="G1037" s="603">
        <v>29.13</v>
      </c>
      <c r="H1037" s="603">
        <v>32.479999999999997</v>
      </c>
      <c r="I1037" s="603">
        <v>1.63</v>
      </c>
      <c r="J1037" s="603">
        <v>18.53</v>
      </c>
      <c r="K1037" s="603">
        <v>1.54</v>
      </c>
      <c r="L1037" s="602">
        <v>437914</v>
      </c>
      <c r="M1037" s="601">
        <v>16.03</v>
      </c>
      <c r="N1037" s="20">
        <v>929426340</v>
      </c>
    </row>
    <row r="1038" spans="1:14">
      <c r="A1038" s="599">
        <v>44533</v>
      </c>
      <c r="B1038" s="604">
        <v>1088.33</v>
      </c>
      <c r="C1038" s="602">
        <v>17553680</v>
      </c>
      <c r="D1038" s="602">
        <v>4205</v>
      </c>
      <c r="E1038" s="602">
        <v>4205</v>
      </c>
      <c r="F1038" s="603" t="s">
        <v>615</v>
      </c>
      <c r="G1038" s="603">
        <v>29.13</v>
      </c>
      <c r="H1038" s="603">
        <v>33.119999999999997</v>
      </c>
      <c r="I1038" s="603">
        <v>1.66</v>
      </c>
      <c r="J1038" s="603">
        <v>18.899999999999999</v>
      </c>
      <c r="K1038" s="603">
        <v>1.57</v>
      </c>
      <c r="L1038" s="602">
        <v>437914</v>
      </c>
      <c r="M1038" s="601">
        <v>16.350000000000001</v>
      </c>
      <c r="N1038" s="20">
        <v>2245972840</v>
      </c>
    </row>
    <row r="1039" spans="1:14">
      <c r="A1039" s="599">
        <v>44532</v>
      </c>
      <c r="B1039" s="604">
        <v>1065.51</v>
      </c>
      <c r="C1039" s="602">
        <v>17553680</v>
      </c>
      <c r="D1039" s="602">
        <v>4117</v>
      </c>
      <c r="E1039" s="602">
        <v>4117</v>
      </c>
      <c r="F1039" s="603" t="s">
        <v>615</v>
      </c>
      <c r="G1039" s="603">
        <v>29.13</v>
      </c>
      <c r="H1039" s="603">
        <v>32.43</v>
      </c>
      <c r="I1039" s="603">
        <v>1.62</v>
      </c>
      <c r="J1039" s="603">
        <v>18.5</v>
      </c>
      <c r="K1039" s="603">
        <v>1.54</v>
      </c>
      <c r="L1039" s="602">
        <v>437914</v>
      </c>
      <c r="M1039" s="601">
        <v>16</v>
      </c>
      <c r="N1039" s="20">
        <v>1877569980</v>
      </c>
    </row>
    <row r="1040" spans="1:14">
      <c r="A1040" s="599">
        <v>44531</v>
      </c>
      <c r="B1040" s="604">
        <v>1063.75</v>
      </c>
      <c r="C1040" s="602">
        <v>17553680</v>
      </c>
      <c r="D1040" s="602">
        <v>4110</v>
      </c>
      <c r="E1040" s="602">
        <v>4110</v>
      </c>
      <c r="F1040" s="603" t="s">
        <v>615</v>
      </c>
      <c r="G1040" s="603">
        <v>29.13</v>
      </c>
      <c r="H1040" s="603">
        <v>32.369999999999997</v>
      </c>
      <c r="I1040" s="603">
        <v>1.62</v>
      </c>
      <c r="J1040" s="603">
        <v>18.47</v>
      </c>
      <c r="K1040" s="603">
        <v>1.54</v>
      </c>
      <c r="L1040" s="602">
        <v>437914</v>
      </c>
      <c r="M1040" s="601">
        <v>15.98</v>
      </c>
      <c r="N1040" s="20">
        <v>2943152930</v>
      </c>
    </row>
    <row r="1041" spans="1:14">
      <c r="A1041" s="599">
        <v>44530</v>
      </c>
      <c r="B1041" s="604">
        <v>1054.98</v>
      </c>
      <c r="C1041" s="602">
        <v>17553680</v>
      </c>
      <c r="D1041" s="602">
        <v>4076</v>
      </c>
      <c r="E1041" s="602">
        <v>4076</v>
      </c>
      <c r="F1041" s="603" t="s">
        <v>615</v>
      </c>
      <c r="G1041" s="603">
        <v>29.13</v>
      </c>
      <c r="H1041" s="603">
        <v>32.1</v>
      </c>
      <c r="I1041" s="603">
        <v>1.61</v>
      </c>
      <c r="J1041" s="603">
        <v>19.47</v>
      </c>
      <c r="K1041" s="603">
        <v>1.53</v>
      </c>
      <c r="L1041" s="602">
        <v>437914</v>
      </c>
      <c r="M1041" s="601">
        <v>15.85</v>
      </c>
      <c r="N1041" s="20">
        <v>37591652510</v>
      </c>
    </row>
    <row r="1042" spans="1:14">
      <c r="A1042" s="599">
        <v>44529</v>
      </c>
      <c r="B1042" s="604">
        <v>1023.38</v>
      </c>
      <c r="C1042" s="602">
        <v>17553680</v>
      </c>
      <c r="D1042" s="602">
        <v>3954</v>
      </c>
      <c r="E1042" s="602">
        <v>3954</v>
      </c>
      <c r="F1042" s="603" t="s">
        <v>615</v>
      </c>
      <c r="G1042" s="603">
        <v>29.13</v>
      </c>
      <c r="H1042" s="603">
        <v>31.14</v>
      </c>
      <c r="I1042" s="603">
        <v>1.56</v>
      </c>
      <c r="J1042" s="603">
        <v>18.88</v>
      </c>
      <c r="K1042" s="603">
        <v>1.49</v>
      </c>
      <c r="L1042" s="602">
        <v>437914</v>
      </c>
      <c r="M1042" s="601">
        <v>15.37</v>
      </c>
      <c r="N1042" s="20">
        <v>1641517280</v>
      </c>
    </row>
    <row r="1043" spans="1:14">
      <c r="A1043" s="599">
        <v>44526</v>
      </c>
      <c r="B1043" s="604">
        <v>1051.47</v>
      </c>
      <c r="C1043" s="602">
        <v>17553680</v>
      </c>
      <c r="D1043" s="602">
        <v>4063</v>
      </c>
      <c r="E1043" s="602">
        <v>4063</v>
      </c>
      <c r="F1043" s="603" t="s">
        <v>615</v>
      </c>
      <c r="G1043" s="603">
        <v>29.13</v>
      </c>
      <c r="H1043" s="603">
        <v>32</v>
      </c>
      <c r="I1043" s="603">
        <v>1.6</v>
      </c>
      <c r="J1043" s="603">
        <v>19.399999999999999</v>
      </c>
      <c r="K1043" s="603">
        <v>1.53</v>
      </c>
      <c r="L1043" s="602">
        <v>437914</v>
      </c>
      <c r="M1043" s="601">
        <v>15.79</v>
      </c>
      <c r="N1043" s="20">
        <v>1812565640</v>
      </c>
    </row>
    <row r="1044" spans="1:14">
      <c r="A1044" s="599">
        <v>44525</v>
      </c>
      <c r="B1044" s="604">
        <v>1102.3699999999999</v>
      </c>
      <c r="C1044" s="602">
        <v>17553680</v>
      </c>
      <c r="D1044" s="602">
        <v>4259</v>
      </c>
      <c r="E1044" s="602">
        <v>4259</v>
      </c>
      <c r="F1044" s="603" t="s">
        <v>615</v>
      </c>
      <c r="G1044" s="603">
        <v>29.13</v>
      </c>
      <c r="H1044" s="603">
        <v>33.549999999999997</v>
      </c>
      <c r="I1044" s="603">
        <v>1.68</v>
      </c>
      <c r="J1044" s="603">
        <v>20.34</v>
      </c>
      <c r="K1044" s="603">
        <v>1.6</v>
      </c>
      <c r="L1044" s="602">
        <v>437914</v>
      </c>
      <c r="M1044" s="601">
        <v>16.559999999999999</v>
      </c>
      <c r="N1044" s="20">
        <v>1940184830</v>
      </c>
    </row>
    <row r="1045" spans="1:14">
      <c r="A1045" s="599">
        <v>44524</v>
      </c>
      <c r="B1045" s="604">
        <v>1137.48</v>
      </c>
      <c r="C1045" s="602">
        <v>17553680</v>
      </c>
      <c r="D1045" s="602">
        <v>4395</v>
      </c>
      <c r="E1045" s="602">
        <v>4395</v>
      </c>
      <c r="F1045" s="603" t="s">
        <v>615</v>
      </c>
      <c r="G1045" s="603">
        <v>29.13</v>
      </c>
      <c r="H1045" s="603">
        <v>34.619999999999997</v>
      </c>
      <c r="I1045" s="603">
        <v>1.73</v>
      </c>
      <c r="J1045" s="603">
        <v>20.99</v>
      </c>
      <c r="K1045" s="603">
        <v>1.65</v>
      </c>
      <c r="L1045" s="602">
        <v>437914</v>
      </c>
      <c r="M1045" s="601">
        <v>17.079999999999998</v>
      </c>
      <c r="N1045" s="20">
        <v>4186997280</v>
      </c>
    </row>
    <row r="1046" spans="1:14">
      <c r="A1046" s="599">
        <v>44523</v>
      </c>
      <c r="B1046" s="604">
        <v>1202.43</v>
      </c>
      <c r="C1046" s="602">
        <v>17553680</v>
      </c>
      <c r="D1046" s="602">
        <v>4646</v>
      </c>
      <c r="E1046" s="602">
        <v>4646</v>
      </c>
      <c r="F1046" s="603" t="s">
        <v>615</v>
      </c>
      <c r="G1046" s="603">
        <v>29.13</v>
      </c>
      <c r="H1046" s="603">
        <v>36.590000000000003</v>
      </c>
      <c r="I1046" s="603">
        <v>1.83</v>
      </c>
      <c r="J1046" s="603">
        <v>22.19</v>
      </c>
      <c r="K1046" s="603">
        <v>1.75</v>
      </c>
      <c r="L1046" s="602">
        <v>437914</v>
      </c>
      <c r="M1046" s="601">
        <v>18.059999999999999</v>
      </c>
      <c r="N1046" s="20">
        <v>5780050450</v>
      </c>
    </row>
    <row r="1047" spans="1:14">
      <c r="A1047" s="599">
        <v>44522</v>
      </c>
      <c r="B1047" s="604">
        <v>1205.94</v>
      </c>
      <c r="C1047" s="602">
        <v>17553680</v>
      </c>
      <c r="D1047" s="602">
        <v>4659</v>
      </c>
      <c r="E1047" s="602">
        <v>4659</v>
      </c>
      <c r="F1047" s="603" t="s">
        <v>615</v>
      </c>
      <c r="G1047" s="603">
        <v>29.13</v>
      </c>
      <c r="H1047" s="603">
        <v>36.700000000000003</v>
      </c>
      <c r="I1047" s="603">
        <v>1.84</v>
      </c>
      <c r="J1047" s="603">
        <v>22.25</v>
      </c>
      <c r="K1047" s="603">
        <v>1.75</v>
      </c>
      <c r="L1047" s="602">
        <v>437914</v>
      </c>
      <c r="M1047" s="601">
        <v>18.11</v>
      </c>
      <c r="N1047" s="20">
        <v>40230888210</v>
      </c>
    </row>
    <row r="1048" spans="1:14">
      <c r="A1048" s="599">
        <v>44519</v>
      </c>
      <c r="B1048" s="604">
        <v>1053.22</v>
      </c>
      <c r="C1048" s="602">
        <v>17553680</v>
      </c>
      <c r="D1048" s="602">
        <v>4069</v>
      </c>
      <c r="E1048" s="602">
        <v>4069</v>
      </c>
      <c r="F1048" s="603" t="s">
        <v>615</v>
      </c>
      <c r="G1048" s="603">
        <v>29.13</v>
      </c>
      <c r="H1048" s="603">
        <v>32.049999999999997</v>
      </c>
      <c r="I1048" s="603">
        <v>1.6</v>
      </c>
      <c r="J1048" s="603">
        <v>19.43</v>
      </c>
      <c r="K1048" s="603">
        <v>1.53</v>
      </c>
      <c r="L1048" s="602">
        <v>437914</v>
      </c>
      <c r="M1048" s="601">
        <v>15.82</v>
      </c>
      <c r="N1048" s="20">
        <v>253995500</v>
      </c>
    </row>
    <row r="1049" spans="1:14">
      <c r="A1049" s="599">
        <v>44518</v>
      </c>
      <c r="B1049" s="604">
        <v>1028.6500000000001</v>
      </c>
      <c r="C1049" s="602">
        <v>17553680</v>
      </c>
      <c r="D1049" s="602">
        <v>3974</v>
      </c>
      <c r="E1049" s="602">
        <v>3974</v>
      </c>
      <c r="F1049" s="603" t="s">
        <v>615</v>
      </c>
      <c r="G1049" s="603">
        <v>29.13</v>
      </c>
      <c r="H1049" s="603">
        <v>31.3</v>
      </c>
      <c r="I1049" s="603">
        <v>1.57</v>
      </c>
      <c r="J1049" s="603">
        <v>18.98</v>
      </c>
      <c r="K1049" s="603">
        <v>1.5</v>
      </c>
      <c r="L1049" s="602">
        <v>437914</v>
      </c>
      <c r="M1049" s="601">
        <v>15.45</v>
      </c>
      <c r="N1049" s="20">
        <v>394587910</v>
      </c>
    </row>
    <row r="1050" spans="1:14">
      <c r="A1050" s="599">
        <v>44517</v>
      </c>
      <c r="B1050" s="604">
        <v>1042.69</v>
      </c>
      <c r="C1050" s="602">
        <v>17553680</v>
      </c>
      <c r="D1050" s="602">
        <v>4029</v>
      </c>
      <c r="E1050" s="602">
        <v>4029</v>
      </c>
      <c r="F1050" s="603" t="s">
        <v>615</v>
      </c>
      <c r="G1050" s="603">
        <v>29.13</v>
      </c>
      <c r="H1050" s="603">
        <v>31.73</v>
      </c>
      <c r="I1050" s="603">
        <v>1.59</v>
      </c>
      <c r="J1050" s="603">
        <v>19.239999999999998</v>
      </c>
      <c r="K1050" s="603">
        <v>1.52</v>
      </c>
      <c r="L1050" s="602">
        <v>437914</v>
      </c>
      <c r="M1050" s="601">
        <v>15.66</v>
      </c>
      <c r="N1050" s="20">
        <v>410438060</v>
      </c>
    </row>
    <row r="1051" spans="1:14">
      <c r="A1051" s="599">
        <v>44516</v>
      </c>
      <c r="B1051" s="604">
        <v>1069.02</v>
      </c>
      <c r="C1051" s="602">
        <v>17553680</v>
      </c>
      <c r="D1051" s="602">
        <v>4130</v>
      </c>
      <c r="E1051" s="602">
        <v>4130</v>
      </c>
      <c r="F1051" s="603" t="s">
        <v>615</v>
      </c>
      <c r="G1051" s="603">
        <v>29.13</v>
      </c>
      <c r="H1051" s="603">
        <v>32.53</v>
      </c>
      <c r="I1051" s="603">
        <v>1.63</v>
      </c>
      <c r="J1051" s="603">
        <v>19.72</v>
      </c>
      <c r="K1051" s="603">
        <v>1.56</v>
      </c>
      <c r="L1051" s="602">
        <v>437914</v>
      </c>
      <c r="M1051" s="601">
        <v>16.059999999999999</v>
      </c>
      <c r="N1051" s="20">
        <v>548657060</v>
      </c>
    </row>
    <row r="1052" spans="1:14">
      <c r="A1052" s="599">
        <v>44515</v>
      </c>
      <c r="B1052" s="604">
        <v>1077.8</v>
      </c>
      <c r="C1052" s="602">
        <v>17553680</v>
      </c>
      <c r="D1052" s="602">
        <v>4164</v>
      </c>
      <c r="E1052" s="602">
        <v>4164</v>
      </c>
      <c r="F1052" s="603" t="s">
        <v>615</v>
      </c>
      <c r="G1052" s="603">
        <v>29.13</v>
      </c>
      <c r="H1052" s="603">
        <v>32.799999999999997</v>
      </c>
      <c r="I1052" s="603">
        <v>1.64</v>
      </c>
      <c r="J1052" s="603">
        <v>19.89</v>
      </c>
      <c r="K1052" s="603">
        <v>1.57</v>
      </c>
      <c r="L1052" s="602">
        <v>437914</v>
      </c>
      <c r="M1052" s="601">
        <v>16.190000000000001</v>
      </c>
      <c r="N1052" s="20">
        <v>704726940</v>
      </c>
    </row>
    <row r="1053" spans="1:14">
      <c r="A1053" s="599">
        <v>44512</v>
      </c>
      <c r="B1053" s="604">
        <v>1054.98</v>
      </c>
      <c r="C1053" s="602">
        <v>17553680</v>
      </c>
      <c r="D1053" s="602">
        <v>4076</v>
      </c>
      <c r="E1053" s="602">
        <v>4076</v>
      </c>
      <c r="F1053" s="603" t="s">
        <v>615</v>
      </c>
      <c r="G1053" s="603">
        <v>29.13</v>
      </c>
      <c r="H1053" s="603">
        <v>32.1</v>
      </c>
      <c r="I1053" s="603">
        <v>1.61</v>
      </c>
      <c r="J1053" s="603">
        <v>19.47</v>
      </c>
      <c r="K1053" s="603">
        <v>1.53</v>
      </c>
      <c r="L1053" s="602">
        <v>437914</v>
      </c>
      <c r="M1053" s="601">
        <v>15.85</v>
      </c>
      <c r="N1053" s="20">
        <v>370159930</v>
      </c>
    </row>
    <row r="1054" spans="1:14">
      <c r="A1054" s="599">
        <v>44511</v>
      </c>
      <c r="B1054" s="604">
        <v>995.29</v>
      </c>
      <c r="C1054" s="602">
        <v>17553680</v>
      </c>
      <c r="D1054" s="602">
        <v>3845</v>
      </c>
      <c r="E1054" s="602">
        <v>3845</v>
      </c>
      <c r="F1054" s="603" t="s">
        <v>615</v>
      </c>
      <c r="G1054" s="603">
        <v>29.13</v>
      </c>
      <c r="H1054" s="603">
        <v>30.29</v>
      </c>
      <c r="I1054" s="603">
        <v>1.52</v>
      </c>
      <c r="J1054" s="603">
        <v>18.36</v>
      </c>
      <c r="K1054" s="603">
        <v>1.45</v>
      </c>
      <c r="L1054" s="602">
        <v>437914</v>
      </c>
      <c r="M1054" s="601">
        <v>14.95</v>
      </c>
      <c r="N1054" s="20">
        <v>561066320</v>
      </c>
    </row>
    <row r="1055" spans="1:14">
      <c r="A1055" s="599">
        <v>44510</v>
      </c>
      <c r="B1055" s="604">
        <v>1030.4000000000001</v>
      </c>
      <c r="C1055" s="602">
        <v>17553680</v>
      </c>
      <c r="D1055" s="602">
        <v>3981</v>
      </c>
      <c r="E1055" s="602">
        <v>3981</v>
      </c>
      <c r="F1055" s="603" t="s">
        <v>615</v>
      </c>
      <c r="G1055" s="603">
        <v>29.13</v>
      </c>
      <c r="H1055" s="603">
        <v>31.36</v>
      </c>
      <c r="I1055" s="603">
        <v>1.57</v>
      </c>
      <c r="J1055" s="603">
        <v>19.010000000000002</v>
      </c>
      <c r="K1055" s="603">
        <v>1.5</v>
      </c>
      <c r="L1055" s="602">
        <v>437914</v>
      </c>
      <c r="M1055" s="601">
        <v>15.48</v>
      </c>
      <c r="N1055" s="20">
        <v>490930980</v>
      </c>
    </row>
    <row r="1056" spans="1:14">
      <c r="A1056" s="599">
        <v>44509</v>
      </c>
      <c r="B1056" s="604">
        <v>1056.73</v>
      </c>
      <c r="C1056" s="602">
        <v>17553680</v>
      </c>
      <c r="D1056" s="602">
        <v>4083</v>
      </c>
      <c r="E1056" s="602">
        <v>4083</v>
      </c>
      <c r="F1056" s="603" t="s">
        <v>615</v>
      </c>
      <c r="G1056" s="603">
        <v>29.13</v>
      </c>
      <c r="H1056" s="603">
        <v>32.159999999999997</v>
      </c>
      <c r="I1056" s="603">
        <v>1.61</v>
      </c>
      <c r="J1056" s="603">
        <v>19.5</v>
      </c>
      <c r="K1056" s="603">
        <v>1.54</v>
      </c>
      <c r="L1056" s="602">
        <v>437914</v>
      </c>
      <c r="M1056" s="601">
        <v>15.87</v>
      </c>
      <c r="N1056" s="20">
        <v>394414570</v>
      </c>
    </row>
    <row r="1057" spans="1:14">
      <c r="A1057" s="599">
        <v>44508</v>
      </c>
      <c r="B1057" s="604">
        <v>1067.26</v>
      </c>
      <c r="C1057" s="602">
        <v>17553680</v>
      </c>
      <c r="D1057" s="602">
        <v>4124</v>
      </c>
      <c r="E1057" s="602">
        <v>4124</v>
      </c>
      <c r="F1057" s="603" t="s">
        <v>615</v>
      </c>
      <c r="G1057" s="603">
        <v>29.13</v>
      </c>
      <c r="H1057" s="603">
        <v>32.479999999999997</v>
      </c>
      <c r="I1057" s="603">
        <v>1.63</v>
      </c>
      <c r="J1057" s="603">
        <v>19.690000000000001</v>
      </c>
      <c r="K1057" s="603">
        <v>1.55</v>
      </c>
      <c r="L1057" s="602">
        <v>437914</v>
      </c>
      <c r="M1057" s="601">
        <v>16.03</v>
      </c>
      <c r="N1057" s="20">
        <v>306641420</v>
      </c>
    </row>
    <row r="1058" spans="1:14">
      <c r="A1058" s="599">
        <v>44505</v>
      </c>
      <c r="B1058" s="604">
        <v>1063.75</v>
      </c>
      <c r="C1058" s="602">
        <v>17553680</v>
      </c>
      <c r="D1058" s="602">
        <v>4110</v>
      </c>
      <c r="E1058" s="602">
        <v>4110</v>
      </c>
      <c r="F1058" s="603" t="s">
        <v>615</v>
      </c>
      <c r="G1058" s="603">
        <v>29.13</v>
      </c>
      <c r="H1058" s="603">
        <v>32.369999999999997</v>
      </c>
      <c r="I1058" s="603">
        <v>1.62</v>
      </c>
      <c r="J1058" s="603">
        <v>19.63</v>
      </c>
      <c r="K1058" s="603">
        <v>1.55</v>
      </c>
      <c r="L1058" s="602">
        <v>437914</v>
      </c>
      <c r="M1058" s="601">
        <v>15.98</v>
      </c>
      <c r="N1058" s="20">
        <v>387818880</v>
      </c>
    </row>
    <row r="1059" spans="1:14">
      <c r="A1059" s="599">
        <v>44504</v>
      </c>
      <c r="B1059" s="604">
        <v>1076.04</v>
      </c>
      <c r="C1059" s="602">
        <v>17553680</v>
      </c>
      <c r="D1059" s="602">
        <v>4157</v>
      </c>
      <c r="E1059" s="602">
        <v>4157</v>
      </c>
      <c r="F1059" s="603" t="s">
        <v>615</v>
      </c>
      <c r="G1059" s="603">
        <v>29.13</v>
      </c>
      <c r="H1059" s="603">
        <v>32.75</v>
      </c>
      <c r="I1059" s="603">
        <v>1.64</v>
      </c>
      <c r="J1059" s="603">
        <v>19.850000000000001</v>
      </c>
      <c r="K1059" s="603">
        <v>1.57</v>
      </c>
      <c r="L1059" s="602">
        <v>437914</v>
      </c>
      <c r="M1059" s="601">
        <v>16.16</v>
      </c>
      <c r="N1059" s="20">
        <v>355783350</v>
      </c>
    </row>
    <row r="1060" spans="1:14">
      <c r="A1060" s="599">
        <v>44503</v>
      </c>
      <c r="B1060" s="604">
        <v>1091.8399999999999</v>
      </c>
      <c r="C1060" s="602">
        <v>17553680</v>
      </c>
      <c r="D1060" s="602">
        <v>4219</v>
      </c>
      <c r="E1060" s="602">
        <v>4219</v>
      </c>
      <c r="F1060" s="603" t="s">
        <v>615</v>
      </c>
      <c r="G1060" s="603">
        <v>29.13</v>
      </c>
      <c r="H1060" s="603">
        <v>33.229999999999997</v>
      </c>
      <c r="I1060" s="603">
        <v>1.66</v>
      </c>
      <c r="J1060" s="603">
        <v>20.149999999999999</v>
      </c>
      <c r="K1060" s="603">
        <v>1.59</v>
      </c>
      <c r="L1060" s="602">
        <v>437914</v>
      </c>
      <c r="M1060" s="601">
        <v>16.399999999999999</v>
      </c>
      <c r="N1060" s="20">
        <v>228721990</v>
      </c>
    </row>
    <row r="1061" spans="1:14">
      <c r="A1061" s="599">
        <v>44502</v>
      </c>
      <c r="B1061" s="604">
        <v>1112.9000000000001</v>
      </c>
      <c r="C1061" s="602">
        <v>17553680</v>
      </c>
      <c r="D1061" s="602">
        <v>4300</v>
      </c>
      <c r="E1061" s="602">
        <v>4300</v>
      </c>
      <c r="F1061" s="603" t="s">
        <v>615</v>
      </c>
      <c r="G1061" s="603">
        <v>29.13</v>
      </c>
      <c r="H1061" s="603">
        <v>33.869999999999997</v>
      </c>
      <c r="I1061" s="603">
        <v>1.69</v>
      </c>
      <c r="J1061" s="603">
        <v>20.53</v>
      </c>
      <c r="K1061" s="603">
        <v>1.62</v>
      </c>
      <c r="L1061" s="602">
        <v>437914</v>
      </c>
      <c r="M1061" s="601">
        <v>16.72</v>
      </c>
      <c r="N1061" s="20">
        <v>358583330</v>
      </c>
    </row>
    <row r="1062" spans="1:14">
      <c r="A1062" s="599">
        <v>44501</v>
      </c>
      <c r="B1062" s="604">
        <v>1093.5899999999999</v>
      </c>
      <c r="C1062" s="602">
        <v>17553680</v>
      </c>
      <c r="D1062" s="602">
        <v>4225</v>
      </c>
      <c r="E1062" s="602">
        <v>4225</v>
      </c>
      <c r="F1062" s="603" t="s">
        <v>615</v>
      </c>
      <c r="G1062" s="603">
        <v>29.13</v>
      </c>
      <c r="H1062" s="603">
        <v>33.28</v>
      </c>
      <c r="I1062" s="603">
        <v>1.67</v>
      </c>
      <c r="J1062" s="603">
        <v>20.18</v>
      </c>
      <c r="K1062" s="603">
        <v>1.59</v>
      </c>
      <c r="L1062" s="602">
        <v>437914</v>
      </c>
      <c r="M1062" s="601">
        <v>16.43</v>
      </c>
      <c r="N1062" s="20">
        <v>356303800</v>
      </c>
    </row>
    <row r="1063" spans="1:14">
      <c r="A1063" s="599">
        <v>44498</v>
      </c>
      <c r="B1063" s="604">
        <v>1123.44</v>
      </c>
      <c r="C1063" s="602">
        <v>17553680</v>
      </c>
      <c r="D1063" s="602">
        <v>4341</v>
      </c>
      <c r="E1063" s="602">
        <v>4341</v>
      </c>
      <c r="F1063" s="603" t="s">
        <v>615</v>
      </c>
      <c r="G1063" s="603">
        <v>29.13</v>
      </c>
      <c r="H1063" s="603">
        <v>34.19</v>
      </c>
      <c r="I1063" s="603">
        <v>1.71</v>
      </c>
      <c r="J1063" s="603">
        <v>22.11</v>
      </c>
      <c r="K1063" s="603">
        <v>1.65</v>
      </c>
      <c r="L1063" s="602">
        <v>437914</v>
      </c>
      <c r="M1063" s="601">
        <v>16.87</v>
      </c>
      <c r="N1063" s="20">
        <v>543783590</v>
      </c>
    </row>
    <row r="1064" spans="1:14">
      <c r="A1064" s="599">
        <v>44497</v>
      </c>
      <c r="B1064" s="604">
        <v>1118.17</v>
      </c>
      <c r="C1064" s="602">
        <v>17553680</v>
      </c>
      <c r="D1064" s="602">
        <v>4320</v>
      </c>
      <c r="E1064" s="602">
        <v>4320</v>
      </c>
      <c r="F1064" s="603" t="s">
        <v>615</v>
      </c>
      <c r="G1064" s="603">
        <v>29.13</v>
      </c>
      <c r="H1064" s="603">
        <v>34.03</v>
      </c>
      <c r="I1064" s="603">
        <v>1.7</v>
      </c>
      <c r="J1064" s="603">
        <v>22.01</v>
      </c>
      <c r="K1064" s="603">
        <v>1.64</v>
      </c>
      <c r="L1064" s="602">
        <v>437914</v>
      </c>
      <c r="M1064" s="601">
        <v>16.79</v>
      </c>
      <c r="N1064" s="20">
        <v>1067594010</v>
      </c>
    </row>
    <row r="1065" spans="1:14">
      <c r="A1065" s="599">
        <v>44496</v>
      </c>
      <c r="B1065" s="604">
        <v>1105.8800000000001</v>
      </c>
      <c r="C1065" s="602">
        <v>17553680</v>
      </c>
      <c r="D1065" s="602">
        <v>4273</v>
      </c>
      <c r="E1065" s="602">
        <v>4273</v>
      </c>
      <c r="F1065" s="603" t="s">
        <v>615</v>
      </c>
      <c r="G1065" s="603">
        <v>29.13</v>
      </c>
      <c r="H1065" s="603">
        <v>33.65</v>
      </c>
      <c r="I1065" s="603">
        <v>1.68</v>
      </c>
      <c r="J1065" s="603">
        <v>21.77</v>
      </c>
      <c r="K1065" s="603">
        <v>1.62</v>
      </c>
      <c r="L1065" s="602">
        <v>437914</v>
      </c>
      <c r="M1065" s="601">
        <v>16.61</v>
      </c>
      <c r="N1065" s="20">
        <v>338009720</v>
      </c>
    </row>
    <row r="1066" spans="1:14">
      <c r="A1066" s="599">
        <v>44495</v>
      </c>
      <c r="B1066" s="604">
        <v>1109.3900000000001</v>
      </c>
      <c r="C1066" s="602">
        <v>17553680</v>
      </c>
      <c r="D1066" s="602">
        <v>4286</v>
      </c>
      <c r="E1066" s="602">
        <v>4286</v>
      </c>
      <c r="F1066" s="603" t="s">
        <v>615</v>
      </c>
      <c r="G1066" s="603">
        <v>29.13</v>
      </c>
      <c r="H1066" s="603">
        <v>33.76</v>
      </c>
      <c r="I1066" s="603">
        <v>1.69</v>
      </c>
      <c r="J1066" s="603">
        <v>21.84</v>
      </c>
      <c r="K1066" s="603">
        <v>1.62</v>
      </c>
      <c r="L1066" s="602">
        <v>437914</v>
      </c>
      <c r="M1066" s="601">
        <v>16.66</v>
      </c>
      <c r="N1066" s="20">
        <v>438581790</v>
      </c>
    </row>
    <row r="1067" spans="1:14">
      <c r="A1067" s="599">
        <v>44494</v>
      </c>
      <c r="B1067" s="604">
        <v>1081.31</v>
      </c>
      <c r="C1067" s="602">
        <v>17553680</v>
      </c>
      <c r="D1067" s="602">
        <v>4178</v>
      </c>
      <c r="E1067" s="602">
        <v>4178</v>
      </c>
      <c r="F1067" s="603" t="s">
        <v>615</v>
      </c>
      <c r="G1067" s="603">
        <v>29.13</v>
      </c>
      <c r="H1067" s="603">
        <v>32.909999999999997</v>
      </c>
      <c r="I1067" s="603">
        <v>1.65</v>
      </c>
      <c r="J1067" s="603">
        <v>21.28</v>
      </c>
      <c r="K1067" s="603">
        <v>1.58</v>
      </c>
      <c r="L1067" s="602">
        <v>437914</v>
      </c>
      <c r="M1067" s="601">
        <v>16.239999999999998</v>
      </c>
      <c r="N1067" s="20">
        <v>636269310</v>
      </c>
    </row>
    <row r="1068" spans="1:14">
      <c r="A1068" s="599">
        <v>44491</v>
      </c>
      <c r="B1068" s="604">
        <v>1060.24</v>
      </c>
      <c r="C1068" s="602">
        <v>17553680</v>
      </c>
      <c r="D1068" s="602">
        <v>4096</v>
      </c>
      <c r="E1068" s="602">
        <v>4096</v>
      </c>
      <c r="F1068" s="603" t="s">
        <v>615</v>
      </c>
      <c r="G1068" s="603">
        <v>29.13</v>
      </c>
      <c r="H1068" s="603">
        <v>32.26</v>
      </c>
      <c r="I1068" s="603">
        <v>1.61</v>
      </c>
      <c r="J1068" s="603">
        <v>20.87</v>
      </c>
      <c r="K1068" s="603">
        <v>1.55</v>
      </c>
      <c r="L1068" s="602">
        <v>437914</v>
      </c>
      <c r="M1068" s="601">
        <v>15.92</v>
      </c>
      <c r="N1068" s="20">
        <v>284522160</v>
      </c>
    </row>
    <row r="1069" spans="1:14">
      <c r="A1069" s="599">
        <v>44490</v>
      </c>
      <c r="B1069" s="604">
        <v>1072.53</v>
      </c>
      <c r="C1069" s="602">
        <v>17553680</v>
      </c>
      <c r="D1069" s="602">
        <v>4144</v>
      </c>
      <c r="E1069" s="602">
        <v>4144</v>
      </c>
      <c r="F1069" s="603" t="s">
        <v>615</v>
      </c>
      <c r="G1069" s="603">
        <v>29.13</v>
      </c>
      <c r="H1069" s="603">
        <v>32.64</v>
      </c>
      <c r="I1069" s="603">
        <v>1.63</v>
      </c>
      <c r="J1069" s="603">
        <v>21.11</v>
      </c>
      <c r="K1069" s="603">
        <v>1.57</v>
      </c>
      <c r="L1069" s="602">
        <v>437914</v>
      </c>
      <c r="M1069" s="601">
        <v>16.11</v>
      </c>
      <c r="N1069" s="20">
        <v>531024390</v>
      </c>
    </row>
    <row r="1070" spans="1:14">
      <c r="A1070" s="599">
        <v>44489</v>
      </c>
      <c r="B1070" s="604">
        <v>1097.1099999999999</v>
      </c>
      <c r="C1070" s="602">
        <v>17553680</v>
      </c>
      <c r="D1070" s="602">
        <v>4239</v>
      </c>
      <c r="E1070" s="602">
        <v>4239</v>
      </c>
      <c r="F1070" s="603" t="s">
        <v>615</v>
      </c>
      <c r="G1070" s="603">
        <v>29.13</v>
      </c>
      <c r="H1070" s="603">
        <v>33.39</v>
      </c>
      <c r="I1070" s="603">
        <v>1.67</v>
      </c>
      <c r="J1070" s="603">
        <v>21.59</v>
      </c>
      <c r="K1070" s="603">
        <v>1.61</v>
      </c>
      <c r="L1070" s="602">
        <v>437914</v>
      </c>
      <c r="M1070" s="601">
        <v>16.48</v>
      </c>
      <c r="N1070" s="20">
        <v>793512440</v>
      </c>
    </row>
    <row r="1071" spans="1:14">
      <c r="A1071" s="599">
        <v>44488</v>
      </c>
      <c r="B1071" s="604">
        <v>1126.95</v>
      </c>
      <c r="C1071" s="602">
        <v>17553680</v>
      </c>
      <c r="D1071" s="602">
        <v>4354</v>
      </c>
      <c r="E1071" s="602">
        <v>4354</v>
      </c>
      <c r="F1071" s="603" t="s">
        <v>615</v>
      </c>
      <c r="G1071" s="603">
        <v>29.13</v>
      </c>
      <c r="H1071" s="603">
        <v>34.29</v>
      </c>
      <c r="I1071" s="603">
        <v>1.72</v>
      </c>
      <c r="J1071" s="603">
        <v>22.18</v>
      </c>
      <c r="K1071" s="603">
        <v>1.65</v>
      </c>
      <c r="L1071" s="602">
        <v>437914</v>
      </c>
      <c r="M1071" s="601">
        <v>16.93</v>
      </c>
      <c r="N1071" s="20">
        <v>521411320</v>
      </c>
    </row>
    <row r="1072" spans="1:14">
      <c r="A1072" s="599">
        <v>44487</v>
      </c>
      <c r="B1072" s="604">
        <v>1135.72</v>
      </c>
      <c r="C1072" s="602">
        <v>17553680</v>
      </c>
      <c r="D1072" s="602">
        <v>4388</v>
      </c>
      <c r="E1072" s="602">
        <v>4388</v>
      </c>
      <c r="F1072" s="603" t="s">
        <v>615</v>
      </c>
      <c r="G1072" s="603">
        <v>29.13</v>
      </c>
      <c r="H1072" s="603">
        <v>34.56</v>
      </c>
      <c r="I1072" s="603">
        <v>1.73</v>
      </c>
      <c r="J1072" s="603">
        <v>22.35</v>
      </c>
      <c r="K1072" s="603">
        <v>1.66</v>
      </c>
      <c r="L1072" s="602">
        <v>437914</v>
      </c>
      <c r="M1072" s="601">
        <v>17.059999999999999</v>
      </c>
      <c r="N1072" s="20">
        <v>336581120</v>
      </c>
    </row>
    <row r="1073" spans="1:14">
      <c r="A1073" s="599">
        <v>44484</v>
      </c>
      <c r="B1073" s="604">
        <v>1137.48</v>
      </c>
      <c r="C1073" s="602">
        <v>17553680</v>
      </c>
      <c r="D1073" s="602">
        <v>4395</v>
      </c>
      <c r="E1073" s="602">
        <v>4395</v>
      </c>
      <c r="F1073" s="603" t="s">
        <v>615</v>
      </c>
      <c r="G1073" s="603">
        <v>29.13</v>
      </c>
      <c r="H1073" s="603">
        <v>34.619999999999997</v>
      </c>
      <c r="I1073" s="603">
        <v>1.73</v>
      </c>
      <c r="J1073" s="603">
        <v>22.39</v>
      </c>
      <c r="K1073" s="603">
        <v>1.67</v>
      </c>
      <c r="L1073" s="602">
        <v>437914</v>
      </c>
      <c r="M1073" s="601">
        <v>17.079999999999998</v>
      </c>
      <c r="N1073" s="20">
        <v>590120350</v>
      </c>
    </row>
    <row r="1074" spans="1:14">
      <c r="A1074" s="599">
        <v>44483</v>
      </c>
      <c r="B1074" s="604">
        <v>1133.97</v>
      </c>
      <c r="C1074" s="602">
        <v>17553680</v>
      </c>
      <c r="D1074" s="602">
        <v>4381</v>
      </c>
      <c r="E1074" s="602">
        <v>4381</v>
      </c>
      <c r="F1074" s="603" t="s">
        <v>615</v>
      </c>
      <c r="G1074" s="603">
        <v>29.13</v>
      </c>
      <c r="H1074" s="603">
        <v>34.51</v>
      </c>
      <c r="I1074" s="603">
        <v>1.73</v>
      </c>
      <c r="J1074" s="603">
        <v>22.32</v>
      </c>
      <c r="K1074" s="603">
        <v>1.66</v>
      </c>
      <c r="L1074" s="602">
        <v>437914</v>
      </c>
      <c r="M1074" s="601">
        <v>17.03</v>
      </c>
      <c r="N1074" s="20">
        <v>1718691500</v>
      </c>
    </row>
    <row r="1075" spans="1:14">
      <c r="A1075" s="599">
        <v>44482</v>
      </c>
      <c r="B1075" s="604">
        <v>1060.24</v>
      </c>
      <c r="C1075" s="602">
        <v>17553680</v>
      </c>
      <c r="D1075" s="602">
        <v>4096</v>
      </c>
      <c r="E1075" s="602">
        <v>4096</v>
      </c>
      <c r="F1075" s="603" t="s">
        <v>615</v>
      </c>
      <c r="G1075" s="603">
        <v>29.13</v>
      </c>
      <c r="H1075" s="603">
        <v>32.26</v>
      </c>
      <c r="I1075" s="603">
        <v>1.61</v>
      </c>
      <c r="J1075" s="603">
        <v>20.87</v>
      </c>
      <c r="K1075" s="603">
        <v>1.55</v>
      </c>
      <c r="L1075" s="602">
        <v>437914</v>
      </c>
      <c r="M1075" s="601">
        <v>15.92</v>
      </c>
      <c r="N1075" s="20">
        <v>395247770</v>
      </c>
    </row>
    <row r="1076" spans="1:14">
      <c r="A1076" s="599">
        <v>44481</v>
      </c>
      <c r="B1076" s="604">
        <v>1035.67</v>
      </c>
      <c r="C1076" s="602">
        <v>17553680</v>
      </c>
      <c r="D1076" s="602">
        <v>4001</v>
      </c>
      <c r="E1076" s="602">
        <v>4001</v>
      </c>
      <c r="F1076" s="603" t="s">
        <v>615</v>
      </c>
      <c r="G1076" s="603">
        <v>29.13</v>
      </c>
      <c r="H1076" s="603">
        <v>31.52</v>
      </c>
      <c r="I1076" s="603">
        <v>1.58</v>
      </c>
      <c r="J1076" s="603">
        <v>20.38</v>
      </c>
      <c r="K1076" s="603">
        <v>1.52</v>
      </c>
      <c r="L1076" s="602">
        <v>437914</v>
      </c>
      <c r="M1076" s="601">
        <v>15.56</v>
      </c>
      <c r="N1076" s="20">
        <v>508615300</v>
      </c>
    </row>
    <row r="1077" spans="1:14">
      <c r="A1077" s="599">
        <v>44480</v>
      </c>
      <c r="B1077" s="604">
        <v>1040.93</v>
      </c>
      <c r="C1077" s="602">
        <v>17553680</v>
      </c>
      <c r="D1077" s="602">
        <v>4022</v>
      </c>
      <c r="E1077" s="602">
        <v>4022</v>
      </c>
      <c r="F1077" s="603" t="s">
        <v>615</v>
      </c>
      <c r="G1077" s="603">
        <v>29.13</v>
      </c>
      <c r="H1077" s="603">
        <v>31.68</v>
      </c>
      <c r="I1077" s="603">
        <v>1.58</v>
      </c>
      <c r="J1077" s="603">
        <v>20.49</v>
      </c>
      <c r="K1077" s="603">
        <v>1.52</v>
      </c>
      <c r="L1077" s="602">
        <v>437914</v>
      </c>
      <c r="M1077" s="601">
        <v>15.63</v>
      </c>
      <c r="N1077" s="20">
        <v>695876720</v>
      </c>
    </row>
    <row r="1078" spans="1:14">
      <c r="A1078" s="599">
        <v>44477</v>
      </c>
      <c r="B1078" s="604">
        <v>1040.93</v>
      </c>
      <c r="C1078" s="602">
        <v>17553680</v>
      </c>
      <c r="D1078" s="602">
        <v>4022</v>
      </c>
      <c r="E1078" s="602">
        <v>4022</v>
      </c>
      <c r="F1078" s="603" t="s">
        <v>615</v>
      </c>
      <c r="G1078" s="603">
        <v>29.13</v>
      </c>
      <c r="H1078" s="603">
        <v>31.68</v>
      </c>
      <c r="I1078" s="603">
        <v>1.58</v>
      </c>
      <c r="J1078" s="603">
        <v>20.49</v>
      </c>
      <c r="K1078" s="603">
        <v>1.52</v>
      </c>
      <c r="L1078" s="602">
        <v>437914</v>
      </c>
      <c r="M1078" s="601">
        <v>15.63</v>
      </c>
      <c r="N1078" s="20">
        <v>695876720</v>
      </c>
    </row>
    <row r="1079" spans="1:14">
      <c r="A1079" s="599">
        <v>44476</v>
      </c>
      <c r="B1079" s="604">
        <v>1065.51</v>
      </c>
      <c r="C1079" s="602">
        <v>17553680</v>
      </c>
      <c r="D1079" s="602">
        <v>4117</v>
      </c>
      <c r="E1079" s="602">
        <v>4117</v>
      </c>
      <c r="F1079" s="603" t="s">
        <v>615</v>
      </c>
      <c r="G1079" s="603">
        <v>29.13</v>
      </c>
      <c r="H1079" s="603">
        <v>32.43</v>
      </c>
      <c r="I1079" s="603">
        <v>1.62</v>
      </c>
      <c r="J1079" s="603">
        <v>20.97</v>
      </c>
      <c r="K1079" s="603">
        <v>1.56</v>
      </c>
      <c r="L1079" s="602">
        <v>437914</v>
      </c>
      <c r="M1079" s="601">
        <v>16</v>
      </c>
      <c r="N1079" s="20">
        <v>732586930</v>
      </c>
    </row>
    <row r="1080" spans="1:14">
      <c r="A1080" s="599">
        <v>44475</v>
      </c>
      <c r="B1080" s="602">
        <v>1033.9100000000001</v>
      </c>
      <c r="C1080" s="602">
        <v>17553680</v>
      </c>
      <c r="D1080" s="602">
        <v>3995</v>
      </c>
      <c r="E1080" s="602">
        <v>3995</v>
      </c>
      <c r="F1080" s="603" t="s">
        <v>615</v>
      </c>
      <c r="G1080" s="603">
        <v>29.13</v>
      </c>
      <c r="H1080" s="603">
        <v>31.46</v>
      </c>
      <c r="I1080" s="603">
        <v>1.57</v>
      </c>
      <c r="J1080" s="603">
        <v>20.350000000000001</v>
      </c>
      <c r="K1080" s="603">
        <v>1.51</v>
      </c>
      <c r="L1080" s="602">
        <v>437914</v>
      </c>
      <c r="M1080" s="601">
        <v>15.53</v>
      </c>
      <c r="N1080" s="20">
        <v>1455389080</v>
      </c>
    </row>
    <row r="1081" spans="1:14">
      <c r="A1081" s="599">
        <v>44474</v>
      </c>
      <c r="B1081" s="604">
        <v>1079.55</v>
      </c>
      <c r="C1081" s="602">
        <v>17553680</v>
      </c>
      <c r="D1081" s="602">
        <v>4171</v>
      </c>
      <c r="E1081" s="602">
        <v>4171</v>
      </c>
      <c r="F1081" s="603" t="s">
        <v>615</v>
      </c>
      <c r="G1081" s="603">
        <v>29.13</v>
      </c>
      <c r="H1081" s="603">
        <v>32.85</v>
      </c>
      <c r="I1081" s="603">
        <v>1.64</v>
      </c>
      <c r="J1081" s="603">
        <v>21.25</v>
      </c>
      <c r="K1081" s="603">
        <v>1.58</v>
      </c>
      <c r="L1081" s="602">
        <v>437914</v>
      </c>
      <c r="M1081" s="601">
        <v>16.21</v>
      </c>
      <c r="N1081" s="20">
        <v>1695574990</v>
      </c>
    </row>
    <row r="1082" spans="1:14">
      <c r="A1082" s="599">
        <v>44473</v>
      </c>
      <c r="B1082" s="604">
        <v>1146.26</v>
      </c>
      <c r="C1082" s="602">
        <v>17553680</v>
      </c>
      <c r="D1082" s="602">
        <v>4429</v>
      </c>
      <c r="E1082" s="602">
        <v>4429</v>
      </c>
      <c r="F1082" s="603" t="s">
        <v>615</v>
      </c>
      <c r="G1082" s="603">
        <v>29.13</v>
      </c>
      <c r="H1082" s="603">
        <v>34.880000000000003</v>
      </c>
      <c r="I1082" s="603">
        <v>1.75</v>
      </c>
      <c r="J1082" s="603">
        <v>22.56</v>
      </c>
      <c r="K1082" s="603">
        <v>1.68</v>
      </c>
      <c r="L1082" s="602">
        <v>437914</v>
      </c>
      <c r="M1082" s="601">
        <v>17.22</v>
      </c>
      <c r="N1082" s="20">
        <v>2346220500</v>
      </c>
    </row>
    <row r="1083" spans="1:14">
      <c r="A1083" s="599">
        <v>44470</v>
      </c>
      <c r="B1083" s="604">
        <v>1146.26</v>
      </c>
      <c r="C1083" s="602">
        <v>17553680</v>
      </c>
      <c r="D1083" s="602">
        <v>4429</v>
      </c>
      <c r="E1083" s="602">
        <v>4429</v>
      </c>
      <c r="F1083" s="603" t="s">
        <v>615</v>
      </c>
      <c r="G1083" s="603">
        <v>29.13</v>
      </c>
      <c r="H1083" s="603">
        <v>34.880000000000003</v>
      </c>
      <c r="I1083" s="603">
        <v>1.75</v>
      </c>
      <c r="J1083" s="603">
        <v>22.56</v>
      </c>
      <c r="K1083" s="603">
        <v>1.68</v>
      </c>
      <c r="L1083" s="602">
        <v>437914</v>
      </c>
      <c r="M1083" s="601">
        <v>17.22</v>
      </c>
      <c r="N1083" s="20">
        <v>2346220500</v>
      </c>
    </row>
    <row r="1084" spans="1:14">
      <c r="A1084" s="599">
        <v>44469</v>
      </c>
      <c r="B1084" s="604">
        <v>1179.6099999999999</v>
      </c>
      <c r="C1084" s="602">
        <v>17553680</v>
      </c>
      <c r="D1084" s="602">
        <v>4558</v>
      </c>
      <c r="E1084" s="602">
        <v>4558</v>
      </c>
      <c r="F1084" s="603" t="s">
        <v>614</v>
      </c>
      <c r="G1084" s="603">
        <v>25.41</v>
      </c>
      <c r="H1084" s="603">
        <v>33.42</v>
      </c>
      <c r="I1084" s="603">
        <v>1.81</v>
      </c>
      <c r="J1084" s="603">
        <v>24.88</v>
      </c>
      <c r="K1084" s="603">
        <v>1.74</v>
      </c>
      <c r="L1084" s="602">
        <v>437914</v>
      </c>
      <c r="M1084" s="601">
        <v>17.72</v>
      </c>
      <c r="N1084" s="20">
        <v>3040586940</v>
      </c>
    </row>
    <row r="1085" spans="1:14">
      <c r="A1085" s="599">
        <v>44468</v>
      </c>
      <c r="B1085" s="602">
        <v>1227</v>
      </c>
      <c r="C1085" s="602">
        <v>17553680</v>
      </c>
      <c r="D1085" s="602">
        <v>4741</v>
      </c>
      <c r="E1085" s="602">
        <v>4741</v>
      </c>
      <c r="F1085" s="603" t="s">
        <v>614</v>
      </c>
      <c r="G1085" s="603">
        <v>25.41</v>
      </c>
      <c r="H1085" s="603">
        <v>34.76</v>
      </c>
      <c r="I1085" s="603">
        <v>1.89</v>
      </c>
      <c r="J1085" s="603">
        <v>25.88</v>
      </c>
      <c r="K1085" s="603">
        <v>1.81</v>
      </c>
      <c r="L1085" s="602">
        <v>437914</v>
      </c>
      <c r="M1085" s="601">
        <v>18.43</v>
      </c>
      <c r="N1085" s="20">
        <v>7936766480</v>
      </c>
    </row>
    <row r="1086" spans="1:14">
      <c r="A1086" s="599">
        <v>44467</v>
      </c>
      <c r="B1086" s="604">
        <v>1276.1500000000001</v>
      </c>
      <c r="C1086" s="602">
        <v>17553680</v>
      </c>
      <c r="D1086" s="602">
        <v>4931</v>
      </c>
      <c r="E1086" s="602">
        <v>4931</v>
      </c>
      <c r="F1086" s="603" t="s">
        <v>614</v>
      </c>
      <c r="G1086" s="603">
        <v>25.41</v>
      </c>
      <c r="H1086" s="603">
        <v>36.159999999999997</v>
      </c>
      <c r="I1086" s="603">
        <v>1.96</v>
      </c>
      <c r="J1086" s="603">
        <v>26.92</v>
      </c>
      <c r="K1086" s="603">
        <v>1.88</v>
      </c>
      <c r="L1086" s="602">
        <v>437914</v>
      </c>
      <c r="M1086" s="601">
        <v>19.170000000000002</v>
      </c>
      <c r="N1086" s="20">
        <v>1810824150</v>
      </c>
    </row>
    <row r="1087" spans="1:14">
      <c r="A1087" s="599">
        <v>44466</v>
      </c>
      <c r="B1087" s="604">
        <v>1262.1099999999999</v>
      </c>
      <c r="C1087" s="602">
        <v>17553680</v>
      </c>
      <c r="D1087" s="602">
        <v>4876</v>
      </c>
      <c r="E1087" s="602">
        <v>4876</v>
      </c>
      <c r="F1087" s="603" t="s">
        <v>614</v>
      </c>
      <c r="G1087" s="603">
        <v>25.41</v>
      </c>
      <c r="H1087" s="603">
        <v>35.76</v>
      </c>
      <c r="I1087" s="603">
        <v>1.94</v>
      </c>
      <c r="J1087" s="603">
        <v>26.62</v>
      </c>
      <c r="K1087" s="603">
        <v>1.86</v>
      </c>
      <c r="L1087" s="602">
        <v>437914</v>
      </c>
      <c r="M1087" s="601">
        <v>18.96</v>
      </c>
      <c r="N1087" s="20">
        <v>2283151780</v>
      </c>
    </row>
    <row r="1088" spans="1:14">
      <c r="A1088" s="599">
        <v>44463</v>
      </c>
      <c r="B1088" s="604">
        <v>1230.51</v>
      </c>
      <c r="C1088" s="602">
        <v>17553680</v>
      </c>
      <c r="D1088" s="602">
        <v>4754</v>
      </c>
      <c r="E1088" s="602">
        <v>4754</v>
      </c>
      <c r="F1088" s="603" t="s">
        <v>614</v>
      </c>
      <c r="G1088" s="603">
        <v>25.41</v>
      </c>
      <c r="H1088" s="603">
        <v>34.86</v>
      </c>
      <c r="I1088" s="603">
        <v>1.89</v>
      </c>
      <c r="J1088" s="603">
        <v>25.95</v>
      </c>
      <c r="K1088" s="603">
        <v>1.81</v>
      </c>
      <c r="L1088" s="602">
        <v>437914</v>
      </c>
      <c r="M1088" s="601">
        <v>18.48</v>
      </c>
      <c r="N1088" s="20">
        <v>2273288370</v>
      </c>
    </row>
    <row r="1089" spans="1:14">
      <c r="A1089" s="599">
        <v>44462</v>
      </c>
      <c r="B1089" s="604">
        <v>1244.56</v>
      </c>
      <c r="C1089" s="602">
        <v>17553680</v>
      </c>
      <c r="D1089" s="602">
        <v>4809</v>
      </c>
      <c r="E1089" s="602">
        <v>4809</v>
      </c>
      <c r="F1089" s="603" t="s">
        <v>614</v>
      </c>
      <c r="G1089" s="603">
        <v>25.41</v>
      </c>
      <c r="H1089" s="603">
        <v>35.26</v>
      </c>
      <c r="I1089" s="603">
        <v>1.91</v>
      </c>
      <c r="J1089" s="603">
        <v>26.25</v>
      </c>
      <c r="K1089" s="603">
        <v>1.84</v>
      </c>
      <c r="L1089" s="602">
        <v>437914</v>
      </c>
      <c r="M1089" s="601">
        <v>18.690000000000001</v>
      </c>
      <c r="N1089" s="20">
        <v>4699940340</v>
      </c>
    </row>
    <row r="1090" spans="1:14">
      <c r="A1090" s="599">
        <v>44461</v>
      </c>
      <c r="B1090" s="604">
        <v>1291.95</v>
      </c>
      <c r="C1090" s="602">
        <v>17553680</v>
      </c>
      <c r="D1090" s="602">
        <v>4992</v>
      </c>
      <c r="E1090" s="602">
        <v>4992</v>
      </c>
      <c r="F1090" s="603" t="s">
        <v>614</v>
      </c>
      <c r="G1090" s="603">
        <v>25.41</v>
      </c>
      <c r="H1090" s="603">
        <v>36.6</v>
      </c>
      <c r="I1090" s="603">
        <v>1.99</v>
      </c>
      <c r="J1090" s="603">
        <v>27.25</v>
      </c>
      <c r="K1090" s="603">
        <v>1.91</v>
      </c>
      <c r="L1090" s="602">
        <v>437914</v>
      </c>
      <c r="M1090" s="601">
        <v>19.399999999999999</v>
      </c>
      <c r="N1090" s="20">
        <v>44904415360</v>
      </c>
    </row>
    <row r="1091" spans="1:14">
      <c r="A1091" s="599">
        <v>44460</v>
      </c>
      <c r="B1091" s="604">
        <v>1291.95</v>
      </c>
      <c r="C1091" s="602">
        <v>17553680</v>
      </c>
      <c r="D1091" s="602">
        <v>4992</v>
      </c>
      <c r="E1091" s="602">
        <v>4992</v>
      </c>
      <c r="F1091" s="603" t="s">
        <v>614</v>
      </c>
      <c r="G1091" s="603">
        <v>25.41</v>
      </c>
      <c r="H1091" s="603">
        <v>36.6</v>
      </c>
      <c r="I1091" s="603">
        <v>1.99</v>
      </c>
      <c r="J1091" s="603">
        <v>27.25</v>
      </c>
      <c r="K1091" s="603">
        <v>1.91</v>
      </c>
      <c r="L1091" s="602">
        <v>437914</v>
      </c>
      <c r="M1091" s="601">
        <v>19.399999999999999</v>
      </c>
      <c r="N1091" s="20">
        <v>44904415360</v>
      </c>
    </row>
    <row r="1092" spans="1:14">
      <c r="A1092" s="599">
        <v>44459</v>
      </c>
      <c r="B1092" s="604">
        <v>1291.95</v>
      </c>
      <c r="C1092" s="602">
        <v>17553680</v>
      </c>
      <c r="D1092" s="602">
        <v>4992</v>
      </c>
      <c r="E1092" s="602">
        <v>4992</v>
      </c>
      <c r="F1092" s="603" t="s">
        <v>614</v>
      </c>
      <c r="G1092" s="603">
        <v>25.41</v>
      </c>
      <c r="H1092" s="603">
        <v>36.6</v>
      </c>
      <c r="I1092" s="603">
        <v>1.99</v>
      </c>
      <c r="J1092" s="603">
        <v>27.25</v>
      </c>
      <c r="K1092" s="603">
        <v>1.91</v>
      </c>
      <c r="L1092" s="602">
        <v>437914</v>
      </c>
      <c r="M1092" s="601">
        <v>19.399999999999999</v>
      </c>
      <c r="N1092" s="20">
        <v>44904415360</v>
      </c>
    </row>
    <row r="1093" spans="1:14">
      <c r="A1093" s="599">
        <v>44456</v>
      </c>
      <c r="B1093" s="604">
        <v>1291.95</v>
      </c>
      <c r="C1093" s="602">
        <v>17553680</v>
      </c>
      <c r="D1093" s="602">
        <v>4992</v>
      </c>
      <c r="E1093" s="602">
        <v>4992</v>
      </c>
      <c r="F1093" s="603" t="s">
        <v>614</v>
      </c>
      <c r="G1093" s="603">
        <v>25.41</v>
      </c>
      <c r="H1093" s="603">
        <v>36.6</v>
      </c>
      <c r="I1093" s="603">
        <v>1.99</v>
      </c>
      <c r="J1093" s="603">
        <v>27.25</v>
      </c>
      <c r="K1093" s="603">
        <v>1.91</v>
      </c>
      <c r="L1093" s="602">
        <v>437914</v>
      </c>
      <c r="M1093" s="601">
        <v>19.399999999999999</v>
      </c>
      <c r="N1093" s="20">
        <v>44904415360</v>
      </c>
    </row>
    <row r="1094" spans="1:14">
      <c r="A1094" s="599">
        <v>44455</v>
      </c>
      <c r="B1094" s="604">
        <v>1360.41</v>
      </c>
      <c r="C1094" s="602">
        <v>17553680</v>
      </c>
      <c r="D1094" s="602">
        <v>5256</v>
      </c>
      <c r="E1094" s="602">
        <v>5256</v>
      </c>
      <c r="F1094" s="603" t="s">
        <v>614</v>
      </c>
      <c r="G1094" s="603">
        <v>25.41</v>
      </c>
      <c r="H1094" s="603">
        <v>38.54</v>
      </c>
      <c r="I1094" s="603">
        <v>2.09</v>
      </c>
      <c r="J1094" s="603">
        <v>28.69</v>
      </c>
      <c r="K1094" s="603">
        <v>2.0099999999999998</v>
      </c>
      <c r="L1094" s="602">
        <v>437914</v>
      </c>
      <c r="M1094" s="601">
        <v>20.43</v>
      </c>
      <c r="N1094" s="20">
        <v>2667699530</v>
      </c>
    </row>
    <row r="1095" spans="1:14">
      <c r="A1095" s="599">
        <v>44454</v>
      </c>
      <c r="B1095" s="604">
        <v>1351.63</v>
      </c>
      <c r="C1095" s="602">
        <v>17553680</v>
      </c>
      <c r="D1095" s="602">
        <v>5222</v>
      </c>
      <c r="E1095" s="602">
        <v>5222</v>
      </c>
      <c r="F1095" s="603" t="s">
        <v>614</v>
      </c>
      <c r="G1095" s="603">
        <v>25.41</v>
      </c>
      <c r="H1095" s="603">
        <v>38.299999999999997</v>
      </c>
      <c r="I1095" s="603">
        <v>2.08</v>
      </c>
      <c r="J1095" s="603">
        <v>28.51</v>
      </c>
      <c r="K1095" s="603">
        <v>1.99</v>
      </c>
      <c r="L1095" s="602">
        <v>437914</v>
      </c>
      <c r="M1095" s="601">
        <v>20.3</v>
      </c>
      <c r="N1095" s="20">
        <v>2025832030</v>
      </c>
    </row>
    <row r="1096" spans="1:14">
      <c r="A1096" s="599">
        <v>44453</v>
      </c>
      <c r="B1096" s="604">
        <v>1344.61</v>
      </c>
      <c r="C1096" s="602">
        <v>17553680</v>
      </c>
      <c r="D1096" s="602">
        <v>5195</v>
      </c>
      <c r="E1096" s="602">
        <v>5195</v>
      </c>
      <c r="F1096" s="603" t="s">
        <v>614</v>
      </c>
      <c r="G1096" s="603">
        <v>25.41</v>
      </c>
      <c r="H1096" s="603">
        <v>38.1</v>
      </c>
      <c r="I1096" s="603">
        <v>2.0699999999999998</v>
      </c>
      <c r="J1096" s="603"/>
      <c r="K1096" s="603"/>
      <c r="L1096" s="602">
        <v>437914</v>
      </c>
      <c r="M1096" s="601">
        <v>20.2</v>
      </c>
      <c r="N1096" s="20">
        <v>1949008230</v>
      </c>
    </row>
    <row r="1097" spans="1:14">
      <c r="A1097" s="599">
        <v>44452</v>
      </c>
      <c r="B1097" s="604">
        <v>1323.55</v>
      </c>
      <c r="C1097" s="602">
        <v>17553680</v>
      </c>
      <c r="D1097" s="602">
        <v>5114</v>
      </c>
      <c r="E1097" s="602">
        <v>5114</v>
      </c>
      <c r="F1097" s="603" t="s">
        <v>614</v>
      </c>
      <c r="G1097" s="603">
        <v>25.41</v>
      </c>
      <c r="H1097" s="603">
        <v>37.5</v>
      </c>
      <c r="I1097" s="603">
        <v>2.04</v>
      </c>
      <c r="J1097" s="603"/>
      <c r="K1097" s="603"/>
      <c r="L1097" s="602">
        <v>437914</v>
      </c>
      <c r="M1097" s="601">
        <v>19.88</v>
      </c>
      <c r="N1097" s="20">
        <v>1100316490</v>
      </c>
    </row>
    <row r="1098" spans="1:14">
      <c r="A1098" s="599">
        <v>44449</v>
      </c>
      <c r="B1098" s="604">
        <v>1362.17</v>
      </c>
      <c r="C1098" s="602">
        <v>17553680</v>
      </c>
      <c r="D1098" s="602">
        <v>5263</v>
      </c>
      <c r="E1098" s="602">
        <v>5263</v>
      </c>
      <c r="F1098" s="603" t="s">
        <v>614</v>
      </c>
      <c r="G1098" s="603">
        <v>25.41</v>
      </c>
      <c r="H1098" s="603">
        <v>38.590000000000003</v>
      </c>
      <c r="I1098" s="603">
        <v>2.09</v>
      </c>
      <c r="J1098" s="603"/>
      <c r="K1098" s="603"/>
      <c r="L1098" s="602">
        <v>437914</v>
      </c>
      <c r="M1098" s="601">
        <v>20.46</v>
      </c>
      <c r="N1098" s="20">
        <v>1957709060</v>
      </c>
    </row>
    <row r="1099" spans="1:14">
      <c r="A1099" s="599">
        <v>44448</v>
      </c>
      <c r="B1099" s="604">
        <v>1325.3</v>
      </c>
      <c r="C1099" s="602">
        <v>17553680</v>
      </c>
      <c r="D1099" s="602">
        <v>5121</v>
      </c>
      <c r="E1099" s="602">
        <v>5121</v>
      </c>
      <c r="F1099" s="603" t="s">
        <v>614</v>
      </c>
      <c r="G1099" s="603">
        <v>25.41</v>
      </c>
      <c r="H1099" s="603">
        <v>37.549999999999997</v>
      </c>
      <c r="I1099" s="603">
        <v>2.04</v>
      </c>
      <c r="J1099" s="603"/>
      <c r="K1099" s="603"/>
      <c r="L1099" s="602">
        <v>437914</v>
      </c>
      <c r="M1099" s="601">
        <v>19.91</v>
      </c>
      <c r="N1099" s="20">
        <v>1049220990</v>
      </c>
    </row>
    <row r="1100" spans="1:14">
      <c r="A1100" s="599">
        <v>44447</v>
      </c>
      <c r="B1100" s="604">
        <v>1342.86</v>
      </c>
      <c r="C1100" s="602">
        <v>17553680</v>
      </c>
      <c r="D1100" s="602">
        <v>5188</v>
      </c>
      <c r="E1100" s="602">
        <v>5188</v>
      </c>
      <c r="F1100" s="603" t="s">
        <v>614</v>
      </c>
      <c r="G1100" s="603">
        <v>25.41</v>
      </c>
      <c r="H1100" s="603">
        <v>38.049999999999997</v>
      </c>
      <c r="I1100" s="603">
        <v>2.0699999999999998</v>
      </c>
      <c r="J1100" s="603"/>
      <c r="K1100" s="603"/>
      <c r="L1100" s="602">
        <v>437914</v>
      </c>
      <c r="M1100" s="601">
        <v>20.170000000000002</v>
      </c>
      <c r="N1100" s="20">
        <v>1299638840</v>
      </c>
    </row>
    <row r="1101" spans="1:14">
      <c r="A1101" s="599">
        <v>44446</v>
      </c>
      <c r="B1101" s="604">
        <v>1376.21</v>
      </c>
      <c r="C1101" s="602">
        <v>17553680</v>
      </c>
      <c r="D1101" s="602">
        <v>5317</v>
      </c>
      <c r="E1101" s="602">
        <v>5317</v>
      </c>
      <c r="F1101" s="603" t="s">
        <v>614</v>
      </c>
      <c r="G1101" s="603">
        <v>25.41</v>
      </c>
      <c r="H1101" s="603">
        <v>38.99</v>
      </c>
      <c r="I1101" s="603">
        <v>2.12</v>
      </c>
      <c r="J1101" s="603"/>
      <c r="K1101" s="603"/>
      <c r="L1101" s="602">
        <v>437914</v>
      </c>
      <c r="M1101" s="601">
        <v>20.67</v>
      </c>
      <c r="N1101" s="20">
        <v>1935355590</v>
      </c>
    </row>
    <row r="1102" spans="1:14">
      <c r="A1102" s="599">
        <v>44445</v>
      </c>
      <c r="B1102" s="604">
        <v>1381.47</v>
      </c>
      <c r="C1102" s="602">
        <v>17553680</v>
      </c>
      <c r="D1102" s="602">
        <v>5338</v>
      </c>
      <c r="E1102" s="602">
        <v>5338</v>
      </c>
      <c r="F1102" s="603" t="s">
        <v>614</v>
      </c>
      <c r="G1102" s="603">
        <v>25.41</v>
      </c>
      <c r="H1102" s="603">
        <v>39.14</v>
      </c>
      <c r="I1102" s="603">
        <v>2.12</v>
      </c>
      <c r="J1102" s="603"/>
      <c r="K1102" s="603"/>
      <c r="L1102" s="602">
        <v>437914</v>
      </c>
      <c r="M1102" s="601">
        <v>20.75</v>
      </c>
      <c r="N1102" s="20">
        <v>1960374840</v>
      </c>
    </row>
    <row r="1103" spans="1:14">
      <c r="A1103" s="599">
        <v>44442</v>
      </c>
      <c r="B1103" s="604">
        <v>1386.74</v>
      </c>
      <c r="C1103" s="602">
        <v>17553680</v>
      </c>
      <c r="D1103" s="602">
        <v>5358</v>
      </c>
      <c r="E1103" s="602">
        <v>5358</v>
      </c>
      <c r="F1103" s="603" t="s">
        <v>614</v>
      </c>
      <c r="G1103" s="603">
        <v>25.41</v>
      </c>
      <c r="H1103" s="603">
        <v>39.29</v>
      </c>
      <c r="I1103" s="603">
        <v>2.13</v>
      </c>
      <c r="J1103" s="603"/>
      <c r="K1103" s="603"/>
      <c r="L1103" s="602">
        <v>437914</v>
      </c>
      <c r="M1103" s="601">
        <v>20.83</v>
      </c>
      <c r="N1103" s="20">
        <v>3327705840</v>
      </c>
    </row>
    <row r="1104" spans="1:14">
      <c r="A1104" s="599">
        <v>44441</v>
      </c>
      <c r="B1104" s="604">
        <v>1330.57</v>
      </c>
      <c r="C1104" s="602">
        <v>17553680</v>
      </c>
      <c r="D1104" s="602">
        <v>5141</v>
      </c>
      <c r="E1104" s="602">
        <v>5141</v>
      </c>
      <c r="F1104" s="603" t="s">
        <v>614</v>
      </c>
      <c r="G1104" s="603">
        <v>25.41</v>
      </c>
      <c r="H1104" s="603">
        <v>37.700000000000003</v>
      </c>
      <c r="I1104" s="603">
        <v>2.0499999999999998</v>
      </c>
      <c r="J1104" s="603"/>
      <c r="K1104" s="603"/>
      <c r="L1104" s="602">
        <v>437914</v>
      </c>
      <c r="M1104" s="601">
        <v>19.98</v>
      </c>
      <c r="N1104" s="20">
        <v>3920300710</v>
      </c>
    </row>
    <row r="1105" spans="1:14">
      <c r="A1105" s="599">
        <v>44440</v>
      </c>
      <c r="B1105" s="604">
        <v>1337.59</v>
      </c>
      <c r="C1105" s="602">
        <v>17553680</v>
      </c>
      <c r="D1105" s="602">
        <v>5168</v>
      </c>
      <c r="E1105" s="602">
        <v>5168</v>
      </c>
      <c r="F1105" s="603" t="s">
        <v>614</v>
      </c>
      <c r="G1105" s="603">
        <v>25.41</v>
      </c>
      <c r="H1105" s="603">
        <v>37.9</v>
      </c>
      <c r="I1105" s="603">
        <v>2.06</v>
      </c>
      <c r="J1105" s="603"/>
      <c r="K1105" s="603"/>
      <c r="L1105" s="602">
        <v>437914</v>
      </c>
      <c r="M1105" s="601">
        <v>20.09</v>
      </c>
      <c r="N1105" s="20">
        <v>2205452780</v>
      </c>
    </row>
    <row r="1106" spans="1:14">
      <c r="A1106" s="599">
        <v>44439</v>
      </c>
      <c r="B1106" s="604">
        <v>1369.19</v>
      </c>
      <c r="C1106" s="602">
        <v>17553680</v>
      </c>
      <c r="D1106" s="602">
        <v>5290</v>
      </c>
      <c r="E1106" s="602">
        <v>5290</v>
      </c>
      <c r="F1106" s="603" t="s">
        <v>614</v>
      </c>
      <c r="G1106" s="603">
        <v>25.41</v>
      </c>
      <c r="H1106" s="603">
        <v>38.79</v>
      </c>
      <c r="I1106" s="603">
        <v>2.11</v>
      </c>
      <c r="J1106" s="603"/>
      <c r="K1106" s="603"/>
      <c r="L1106" s="602">
        <v>437914</v>
      </c>
      <c r="M1106" s="601">
        <v>20.56</v>
      </c>
      <c r="N1106" s="20">
        <v>4785083870</v>
      </c>
    </row>
    <row r="1107" spans="1:14">
      <c r="A1107" s="599">
        <v>44438</v>
      </c>
      <c r="B1107" s="604">
        <v>1356.9</v>
      </c>
      <c r="C1107" s="602">
        <v>17553680</v>
      </c>
      <c r="D1107" s="602">
        <v>5243</v>
      </c>
      <c r="E1107" s="602">
        <v>5243</v>
      </c>
      <c r="F1107" s="603" t="s">
        <v>614</v>
      </c>
      <c r="G1107" s="603">
        <v>25.41</v>
      </c>
      <c r="H1107" s="603">
        <v>38.44</v>
      </c>
      <c r="I1107" s="603">
        <v>2.09</v>
      </c>
      <c r="J1107" s="603"/>
      <c r="K1107" s="603"/>
      <c r="L1107" s="602">
        <v>437914</v>
      </c>
      <c r="M1107" s="601">
        <v>20.38</v>
      </c>
      <c r="N1107" s="20">
        <v>7099688710</v>
      </c>
    </row>
    <row r="1108" spans="1:14">
      <c r="A1108" s="599">
        <v>44435</v>
      </c>
      <c r="B1108" s="604">
        <v>1369.19</v>
      </c>
      <c r="C1108" s="602">
        <v>17553680</v>
      </c>
      <c r="D1108" s="602">
        <v>5290</v>
      </c>
      <c r="E1108" s="602">
        <v>5290</v>
      </c>
      <c r="F1108" s="603" t="s">
        <v>614</v>
      </c>
      <c r="G1108" s="603">
        <v>25.41</v>
      </c>
      <c r="H1108" s="603">
        <v>38.79</v>
      </c>
      <c r="I1108" s="603">
        <v>2.11</v>
      </c>
      <c r="J1108" s="603"/>
      <c r="K1108" s="603"/>
      <c r="L1108" s="602">
        <v>437914</v>
      </c>
      <c r="M1108" s="601">
        <v>20.56</v>
      </c>
      <c r="N1108" s="20">
        <v>4882058270</v>
      </c>
    </row>
    <row r="1109" spans="1:14">
      <c r="A1109" s="599">
        <v>44434</v>
      </c>
      <c r="B1109" s="604">
        <v>1362.17</v>
      </c>
      <c r="C1109" s="602">
        <v>17553680</v>
      </c>
      <c r="D1109" s="602">
        <v>5263</v>
      </c>
      <c r="E1109" s="602">
        <v>5263</v>
      </c>
      <c r="F1109" s="603" t="s">
        <v>614</v>
      </c>
      <c r="G1109" s="603">
        <v>25.41</v>
      </c>
      <c r="H1109" s="603">
        <v>38.590000000000003</v>
      </c>
      <c r="I1109" s="603">
        <v>2.09</v>
      </c>
      <c r="J1109" s="603"/>
      <c r="K1109" s="603"/>
      <c r="L1109" s="602">
        <v>437914</v>
      </c>
      <c r="M1109" s="601">
        <v>20.46</v>
      </c>
      <c r="N1109" s="20">
        <v>3912586470</v>
      </c>
    </row>
    <row r="1110" spans="1:14">
      <c r="A1110" s="599">
        <v>44433</v>
      </c>
      <c r="B1110" s="604">
        <v>1328.81</v>
      </c>
      <c r="C1110" s="602">
        <v>17553680</v>
      </c>
      <c r="D1110" s="602">
        <v>5134</v>
      </c>
      <c r="E1110" s="602">
        <v>5134</v>
      </c>
      <c r="F1110" s="603" t="s">
        <v>614</v>
      </c>
      <c r="G1110" s="603">
        <v>25.41</v>
      </c>
      <c r="H1110" s="603">
        <v>37.65</v>
      </c>
      <c r="I1110" s="603">
        <v>2.04</v>
      </c>
      <c r="J1110" s="603"/>
      <c r="K1110" s="603"/>
      <c r="L1110" s="602">
        <v>437914</v>
      </c>
      <c r="M1110" s="601">
        <v>19.96</v>
      </c>
      <c r="N1110" s="20">
        <v>3857433080</v>
      </c>
    </row>
    <row r="1111" spans="1:14">
      <c r="A1111" s="599">
        <v>44432</v>
      </c>
      <c r="B1111" s="604">
        <v>1272.6400000000001</v>
      </c>
      <c r="C1111" s="602">
        <v>17553680</v>
      </c>
      <c r="D1111" s="602">
        <v>4917</v>
      </c>
      <c r="E1111" s="602">
        <v>4917</v>
      </c>
      <c r="F1111" s="603" t="s">
        <v>614</v>
      </c>
      <c r="G1111" s="603">
        <v>25.41</v>
      </c>
      <c r="H1111" s="603">
        <v>36.06</v>
      </c>
      <c r="I1111" s="603">
        <v>1.96</v>
      </c>
      <c r="J1111" s="603"/>
      <c r="K1111" s="603"/>
      <c r="L1111" s="602">
        <v>437914</v>
      </c>
      <c r="M1111" s="601">
        <v>19.11</v>
      </c>
      <c r="N1111" s="20">
        <v>1510456350</v>
      </c>
    </row>
    <row r="1112" spans="1:14">
      <c r="A1112" s="599">
        <v>44431</v>
      </c>
      <c r="B1112" s="604">
        <v>1232.27</v>
      </c>
      <c r="C1112" s="602">
        <v>17553680</v>
      </c>
      <c r="D1112" s="602">
        <v>4761</v>
      </c>
      <c r="E1112" s="602">
        <v>4761</v>
      </c>
      <c r="F1112" s="603" t="s">
        <v>614</v>
      </c>
      <c r="G1112" s="603">
        <v>25.41</v>
      </c>
      <c r="H1112" s="603">
        <v>34.909999999999997</v>
      </c>
      <c r="I1112" s="603">
        <v>1.9</v>
      </c>
      <c r="J1112" s="603"/>
      <c r="K1112" s="603"/>
      <c r="L1112" s="602">
        <v>437914</v>
      </c>
      <c r="M1112" s="601">
        <v>18.510000000000002</v>
      </c>
      <c r="N1112" s="20">
        <v>844418720</v>
      </c>
    </row>
    <row r="1113" spans="1:14">
      <c r="A1113" s="599">
        <v>44428</v>
      </c>
      <c r="B1113" s="604">
        <v>1184.8699999999999</v>
      </c>
      <c r="C1113" s="602">
        <v>17553680</v>
      </c>
      <c r="D1113" s="602">
        <v>4578</v>
      </c>
      <c r="E1113" s="602">
        <v>4578</v>
      </c>
      <c r="F1113" s="603" t="s">
        <v>614</v>
      </c>
      <c r="G1113" s="603">
        <v>25.41</v>
      </c>
      <c r="H1113" s="603">
        <v>33.57</v>
      </c>
      <c r="I1113" s="603">
        <v>1.82</v>
      </c>
      <c r="J1113" s="603"/>
      <c r="K1113" s="603"/>
      <c r="L1113" s="602">
        <v>437914</v>
      </c>
      <c r="M1113" s="601">
        <v>17.8</v>
      </c>
      <c r="N1113" s="20">
        <v>2159017790</v>
      </c>
    </row>
    <row r="1114" spans="1:14">
      <c r="A1114" s="599">
        <v>44427</v>
      </c>
      <c r="B1114" s="604">
        <v>1209.45</v>
      </c>
      <c r="C1114" s="602">
        <v>17553680</v>
      </c>
      <c r="D1114" s="602">
        <v>4673</v>
      </c>
      <c r="E1114" s="602">
        <v>4673</v>
      </c>
      <c r="F1114" s="603" t="s">
        <v>614</v>
      </c>
      <c r="G1114" s="603">
        <v>25.41</v>
      </c>
      <c r="H1114" s="603">
        <v>34.270000000000003</v>
      </c>
      <c r="I1114" s="603">
        <v>1.86</v>
      </c>
      <c r="J1114" s="603"/>
      <c r="K1114" s="603"/>
      <c r="L1114" s="602">
        <v>437914</v>
      </c>
      <c r="M1114" s="601">
        <v>18.170000000000002</v>
      </c>
      <c r="N1114" s="20">
        <v>1464816730</v>
      </c>
    </row>
    <row r="1115" spans="1:14">
      <c r="A1115" s="599">
        <v>44426</v>
      </c>
      <c r="B1115" s="604">
        <v>1263.8599999999999</v>
      </c>
      <c r="C1115" s="602">
        <v>17553680</v>
      </c>
      <c r="D1115" s="602">
        <v>4883</v>
      </c>
      <c r="E1115" s="602">
        <v>4883</v>
      </c>
      <c r="F1115" s="603" t="s">
        <v>614</v>
      </c>
      <c r="G1115" s="603">
        <v>25.41</v>
      </c>
      <c r="H1115" s="603">
        <v>35.81</v>
      </c>
      <c r="I1115" s="603">
        <v>1.94</v>
      </c>
      <c r="J1115" s="603"/>
      <c r="K1115" s="603"/>
      <c r="L1115" s="602">
        <v>437914</v>
      </c>
      <c r="M1115" s="601">
        <v>18.98</v>
      </c>
      <c r="N1115" s="20">
        <v>1366385230</v>
      </c>
    </row>
    <row r="1116" spans="1:14">
      <c r="A1116" s="599">
        <v>44425</v>
      </c>
      <c r="B1116" s="604">
        <v>1237.53</v>
      </c>
      <c r="C1116" s="602">
        <v>17553680</v>
      </c>
      <c r="D1116" s="602">
        <v>4781</v>
      </c>
      <c r="E1116" s="602">
        <v>4781</v>
      </c>
      <c r="F1116" s="603" t="s">
        <v>614</v>
      </c>
      <c r="G1116" s="603">
        <v>25.41</v>
      </c>
      <c r="H1116" s="603">
        <v>35.06</v>
      </c>
      <c r="I1116" s="603">
        <v>1.9</v>
      </c>
      <c r="J1116" s="603"/>
      <c r="K1116" s="603"/>
      <c r="L1116" s="602">
        <v>437914</v>
      </c>
      <c r="M1116" s="601">
        <v>18.59</v>
      </c>
      <c r="N1116" s="20">
        <v>1507491150</v>
      </c>
    </row>
    <row r="1117" spans="1:14">
      <c r="A1117" s="599">
        <v>44424</v>
      </c>
      <c r="B1117" s="604">
        <v>1272.6400000000001</v>
      </c>
      <c r="C1117" s="602">
        <v>17553680</v>
      </c>
      <c r="D1117" s="602">
        <v>4917</v>
      </c>
      <c r="E1117" s="602">
        <v>4917</v>
      </c>
      <c r="F1117" s="603" t="s">
        <v>614</v>
      </c>
      <c r="G1117" s="603">
        <v>25.41</v>
      </c>
      <c r="H1117" s="603">
        <v>36.06</v>
      </c>
      <c r="I1117" s="603">
        <v>1.96</v>
      </c>
      <c r="J1117" s="603"/>
      <c r="K1117" s="603"/>
      <c r="L1117" s="602">
        <v>437914</v>
      </c>
      <c r="M1117" s="601">
        <v>19.11</v>
      </c>
      <c r="N1117" s="20">
        <v>1941680600</v>
      </c>
    </row>
    <row r="1118" spans="1:14">
      <c r="A1118" s="599">
        <v>44421</v>
      </c>
      <c r="B1118" s="604">
        <v>1272.6400000000001</v>
      </c>
      <c r="C1118" s="602">
        <v>17553680</v>
      </c>
      <c r="D1118" s="602">
        <v>4917</v>
      </c>
      <c r="E1118" s="602">
        <v>4917</v>
      </c>
      <c r="F1118" s="603" t="s">
        <v>614</v>
      </c>
      <c r="G1118" s="603">
        <v>25.41</v>
      </c>
      <c r="H1118" s="603">
        <v>36.06</v>
      </c>
      <c r="I1118" s="603">
        <v>1.96</v>
      </c>
      <c r="J1118" s="603"/>
      <c r="K1118" s="603"/>
      <c r="L1118" s="602">
        <v>437914</v>
      </c>
      <c r="M1118" s="601">
        <v>19.11</v>
      </c>
      <c r="N1118" s="20">
        <v>1941680600</v>
      </c>
    </row>
    <row r="1119" spans="1:14">
      <c r="A1119" s="599">
        <v>44420</v>
      </c>
      <c r="B1119" s="604">
        <v>1298.97</v>
      </c>
      <c r="C1119" s="602">
        <v>17553680</v>
      </c>
      <c r="D1119" s="602">
        <v>5019</v>
      </c>
      <c r="E1119" s="602">
        <v>5019</v>
      </c>
      <c r="F1119" s="603" t="s">
        <v>614</v>
      </c>
      <c r="G1119" s="603">
        <v>25.41</v>
      </c>
      <c r="H1119" s="603">
        <v>36.799999999999997</v>
      </c>
      <c r="I1119" s="603">
        <v>2</v>
      </c>
      <c r="J1119" s="603"/>
      <c r="K1119" s="603"/>
      <c r="L1119" s="602">
        <v>437914</v>
      </c>
      <c r="M1119" s="601">
        <v>19.510000000000002</v>
      </c>
      <c r="N1119" s="20">
        <v>1533028980</v>
      </c>
    </row>
    <row r="1120" spans="1:14">
      <c r="A1120" s="599">
        <v>44419</v>
      </c>
      <c r="B1120" s="604">
        <v>1311.26</v>
      </c>
      <c r="C1120" s="602">
        <v>17553680</v>
      </c>
      <c r="D1120" s="602">
        <v>5066</v>
      </c>
      <c r="E1120" s="602">
        <v>5066</v>
      </c>
      <c r="F1120" s="603" t="s">
        <v>614</v>
      </c>
      <c r="G1120" s="603">
        <v>25.41</v>
      </c>
      <c r="H1120" s="603">
        <v>37.15</v>
      </c>
      <c r="I1120" s="603">
        <v>2.02</v>
      </c>
      <c r="J1120" s="603"/>
      <c r="K1120" s="603"/>
      <c r="L1120" s="602">
        <v>437914</v>
      </c>
      <c r="M1120" s="601">
        <v>19.690000000000001</v>
      </c>
      <c r="N1120" s="20">
        <v>1470018480</v>
      </c>
    </row>
    <row r="1121" spans="1:14">
      <c r="A1121" s="599">
        <v>44418</v>
      </c>
      <c r="B1121" s="604">
        <v>1337.59</v>
      </c>
      <c r="C1121" s="602">
        <v>17553680</v>
      </c>
      <c r="D1121" s="602">
        <v>5168</v>
      </c>
      <c r="E1121" s="602">
        <v>5168</v>
      </c>
      <c r="F1121" s="603" t="s">
        <v>614</v>
      </c>
      <c r="G1121" s="603">
        <v>25.41</v>
      </c>
      <c r="H1121" s="603">
        <v>37.9</v>
      </c>
      <c r="I1121" s="603">
        <v>2.06</v>
      </c>
      <c r="J1121" s="603"/>
      <c r="K1121" s="603"/>
      <c r="L1121" s="602">
        <v>437914</v>
      </c>
      <c r="M1121" s="601">
        <v>20.09</v>
      </c>
      <c r="N1121" s="20">
        <v>1535895750</v>
      </c>
    </row>
    <row r="1122" spans="1:14">
      <c r="A1122" s="599">
        <v>44417</v>
      </c>
      <c r="B1122" s="604">
        <v>1367.43</v>
      </c>
      <c r="C1122" s="602">
        <v>17553680</v>
      </c>
      <c r="D1122" s="602">
        <v>5283</v>
      </c>
      <c r="E1122" s="602">
        <v>5283</v>
      </c>
      <c r="F1122" s="603" t="s">
        <v>614</v>
      </c>
      <c r="G1122" s="603">
        <v>25.41</v>
      </c>
      <c r="H1122" s="603">
        <v>38.74</v>
      </c>
      <c r="I1122" s="603">
        <v>2.1</v>
      </c>
      <c r="J1122" s="603"/>
      <c r="K1122" s="603"/>
      <c r="L1122" s="602">
        <v>437914</v>
      </c>
      <c r="M1122" s="601">
        <v>20.54</v>
      </c>
      <c r="N1122" s="20">
        <v>1957086040</v>
      </c>
    </row>
    <row r="1123" spans="1:14">
      <c r="A1123" s="599">
        <v>44414</v>
      </c>
      <c r="B1123" s="604">
        <v>1384.99</v>
      </c>
      <c r="C1123" s="602">
        <v>17553680</v>
      </c>
      <c r="D1123" s="602">
        <v>5351</v>
      </c>
      <c r="E1123" s="602">
        <v>5351</v>
      </c>
      <c r="F1123" s="603" t="s">
        <v>614</v>
      </c>
      <c r="G1123" s="603">
        <v>25.41</v>
      </c>
      <c r="H1123" s="603">
        <v>39.24</v>
      </c>
      <c r="I1123" s="603">
        <v>2.13</v>
      </c>
      <c r="J1123" s="603"/>
      <c r="K1123" s="603"/>
      <c r="L1123" s="602">
        <v>437914</v>
      </c>
      <c r="M1123" s="601">
        <v>20.8</v>
      </c>
      <c r="N1123" s="20">
        <v>2445935950</v>
      </c>
    </row>
    <row r="1124" spans="1:14">
      <c r="A1124" s="599">
        <v>44413</v>
      </c>
      <c r="B1124" s="604">
        <v>1386.74</v>
      </c>
      <c r="C1124" s="602">
        <v>17553680</v>
      </c>
      <c r="D1124" s="602">
        <v>5358</v>
      </c>
      <c r="E1124" s="602">
        <v>5358</v>
      </c>
      <c r="F1124" s="603" t="s">
        <v>614</v>
      </c>
      <c r="G1124" s="603">
        <v>25.41</v>
      </c>
      <c r="H1124" s="603">
        <v>39.29</v>
      </c>
      <c r="I1124" s="603">
        <v>2.13</v>
      </c>
      <c r="J1124" s="603"/>
      <c r="K1124" s="603"/>
      <c r="L1124" s="602">
        <v>437914</v>
      </c>
      <c r="M1124" s="601">
        <v>20.83</v>
      </c>
      <c r="N1124" s="20">
        <v>4002709180</v>
      </c>
    </row>
    <row r="1125" spans="1:14">
      <c r="A1125" s="599">
        <v>44412</v>
      </c>
      <c r="B1125" s="604">
        <v>1348.12</v>
      </c>
      <c r="C1125" s="602">
        <v>17553680</v>
      </c>
      <c r="D1125" s="602">
        <v>5209</v>
      </c>
      <c r="E1125" s="602">
        <v>5209</v>
      </c>
      <c r="F1125" s="603" t="s">
        <v>614</v>
      </c>
      <c r="G1125" s="603">
        <v>25.41</v>
      </c>
      <c r="H1125" s="603">
        <v>38.200000000000003</v>
      </c>
      <c r="I1125" s="603">
        <v>2.0699999999999998</v>
      </c>
      <c r="J1125" s="603"/>
      <c r="K1125" s="603"/>
      <c r="L1125" s="602">
        <v>437914</v>
      </c>
      <c r="M1125" s="601">
        <v>20.25</v>
      </c>
      <c r="N1125" s="20">
        <v>2192450740</v>
      </c>
    </row>
    <row r="1126" spans="1:14">
      <c r="A1126" s="599">
        <v>44411</v>
      </c>
      <c r="B1126" s="604">
        <v>1372.7</v>
      </c>
      <c r="C1126" s="602">
        <v>17553680</v>
      </c>
      <c r="D1126" s="602">
        <v>5304</v>
      </c>
      <c r="E1126" s="602">
        <v>5304</v>
      </c>
      <c r="F1126" s="603" t="s">
        <v>614</v>
      </c>
      <c r="G1126" s="603">
        <v>25.41</v>
      </c>
      <c r="H1126" s="603">
        <v>38.89</v>
      </c>
      <c r="I1126" s="603">
        <v>2.11</v>
      </c>
      <c r="J1126" s="603"/>
      <c r="K1126" s="603"/>
      <c r="L1126" s="602">
        <v>437914</v>
      </c>
      <c r="M1126" s="601">
        <v>20.62</v>
      </c>
      <c r="N1126" s="20">
        <v>8365737160</v>
      </c>
    </row>
    <row r="1127" spans="1:14">
      <c r="A1127" s="599">
        <v>44410</v>
      </c>
      <c r="B1127" s="604">
        <v>1321.79</v>
      </c>
      <c r="C1127" s="602">
        <v>17553680</v>
      </c>
      <c r="D1127" s="602">
        <v>5107</v>
      </c>
      <c r="E1127" s="602">
        <v>5107</v>
      </c>
      <c r="F1127" s="603" t="s">
        <v>614</v>
      </c>
      <c r="G1127" s="603">
        <v>25.41</v>
      </c>
      <c r="H1127" s="603">
        <v>37.450000000000003</v>
      </c>
      <c r="I1127" s="603">
        <v>2.0299999999999998</v>
      </c>
      <c r="J1127" s="604"/>
      <c r="K1127" s="603"/>
      <c r="L1127" s="602">
        <v>437914</v>
      </c>
      <c r="M1127" s="601">
        <v>19.850000000000001</v>
      </c>
      <c r="N1127" s="20">
        <v>2142748780</v>
      </c>
    </row>
    <row r="1128" spans="1:14">
      <c r="A1128" s="599">
        <v>44407</v>
      </c>
      <c r="B1128" s="604">
        <v>1281.42</v>
      </c>
      <c r="C1128" s="602">
        <v>17553680</v>
      </c>
      <c r="D1128" s="602">
        <v>4951</v>
      </c>
      <c r="E1128" s="602">
        <v>4951</v>
      </c>
      <c r="F1128" s="603" t="s">
        <v>614</v>
      </c>
      <c r="G1128" s="603">
        <v>25.41</v>
      </c>
      <c r="H1128" s="603">
        <v>36.31</v>
      </c>
      <c r="I1128" s="603">
        <v>1.97</v>
      </c>
      <c r="J1128" s="604"/>
      <c r="K1128" s="603"/>
      <c r="L1128" s="602">
        <v>437914</v>
      </c>
      <c r="M1128" s="601">
        <v>19.25</v>
      </c>
      <c r="N1128" s="20">
        <v>1558313020</v>
      </c>
    </row>
    <row r="1129" spans="1:14">
      <c r="A1129" s="599">
        <v>44406</v>
      </c>
      <c r="B1129" s="604">
        <v>1305.99</v>
      </c>
      <c r="C1129" s="602">
        <v>17553680</v>
      </c>
      <c r="D1129" s="602">
        <v>5046</v>
      </c>
      <c r="E1129" s="602">
        <v>5046</v>
      </c>
      <c r="F1129" s="603" t="s">
        <v>614</v>
      </c>
      <c r="G1129" s="603">
        <v>25.41</v>
      </c>
      <c r="H1129" s="603">
        <v>37</v>
      </c>
      <c r="I1129" s="603">
        <v>2.0099999999999998</v>
      </c>
      <c r="J1129" s="604"/>
      <c r="K1129" s="603"/>
      <c r="L1129" s="602">
        <v>437914</v>
      </c>
      <c r="M1129" s="601">
        <v>19.62</v>
      </c>
      <c r="N1129" s="20">
        <v>776213830</v>
      </c>
    </row>
    <row r="1130" spans="1:14">
      <c r="A1130" s="599">
        <v>44405</v>
      </c>
      <c r="B1130" s="604">
        <v>1302.48</v>
      </c>
      <c r="C1130" s="602">
        <v>17553680</v>
      </c>
      <c r="D1130" s="602">
        <v>5032</v>
      </c>
      <c r="E1130" s="602">
        <v>5032</v>
      </c>
      <c r="F1130" s="603" t="s">
        <v>614</v>
      </c>
      <c r="G1130" s="603">
        <v>25.41</v>
      </c>
      <c r="H1130" s="603">
        <v>36.9</v>
      </c>
      <c r="I1130" s="603">
        <v>2</v>
      </c>
      <c r="J1130" s="603"/>
      <c r="K1130" s="603"/>
      <c r="L1130" s="602">
        <v>437914</v>
      </c>
      <c r="M1130" s="601">
        <v>19.559999999999999</v>
      </c>
      <c r="N1130" s="20">
        <v>2448171280</v>
      </c>
    </row>
    <row r="1131" spans="1:14">
      <c r="A1131" s="599">
        <v>44404</v>
      </c>
      <c r="B1131" s="604">
        <v>1339.35</v>
      </c>
      <c r="C1131" s="602">
        <v>17553680</v>
      </c>
      <c r="D1131" s="602">
        <v>5175</v>
      </c>
      <c r="E1131" s="602">
        <v>5175</v>
      </c>
      <c r="F1131" s="603" t="s">
        <v>614</v>
      </c>
      <c r="G1131" s="603">
        <v>25.41</v>
      </c>
      <c r="H1131" s="603">
        <v>37.950000000000003</v>
      </c>
      <c r="I1131" s="603">
        <v>2.06</v>
      </c>
      <c r="J1131" s="604"/>
      <c r="K1131" s="603"/>
      <c r="L1131" s="602">
        <v>437914</v>
      </c>
      <c r="M1131" s="601">
        <v>20.12</v>
      </c>
      <c r="N1131" s="20">
        <v>2371553190</v>
      </c>
    </row>
    <row r="1132" spans="1:14">
      <c r="A1132" s="599">
        <v>44403</v>
      </c>
      <c r="B1132" s="604">
        <v>1335.84</v>
      </c>
      <c r="C1132" s="602">
        <v>17553680</v>
      </c>
      <c r="D1132" s="602">
        <v>5161</v>
      </c>
      <c r="E1132" s="602">
        <v>5161</v>
      </c>
      <c r="F1132" s="603" t="s">
        <v>614</v>
      </c>
      <c r="G1132" s="603">
        <v>25.41</v>
      </c>
      <c r="H1132" s="603">
        <v>37.85</v>
      </c>
      <c r="I1132" s="603">
        <v>2.0499999999999998</v>
      </c>
      <c r="J1132" s="604"/>
      <c r="K1132" s="603"/>
      <c r="L1132" s="602">
        <v>437914</v>
      </c>
      <c r="M1132" s="601">
        <v>20.059999999999999</v>
      </c>
      <c r="N1132" s="20">
        <v>6075896760</v>
      </c>
    </row>
    <row r="1133" spans="1:14">
      <c r="A1133" s="599">
        <v>44400</v>
      </c>
      <c r="B1133" s="604">
        <v>1432.38</v>
      </c>
      <c r="C1133" s="602">
        <v>17553680</v>
      </c>
      <c r="D1133" s="602">
        <v>5534</v>
      </c>
      <c r="E1133" s="602">
        <v>5534</v>
      </c>
      <c r="F1133" s="603" t="s">
        <v>614</v>
      </c>
      <c r="G1133" s="603">
        <v>25.41</v>
      </c>
      <c r="H1133" s="603">
        <v>40.58</v>
      </c>
      <c r="I1133" s="603">
        <v>2.2000000000000002</v>
      </c>
      <c r="J1133" s="604"/>
      <c r="K1133" s="603"/>
      <c r="L1133" s="602">
        <v>437914</v>
      </c>
      <c r="M1133" s="601">
        <v>21.51</v>
      </c>
      <c r="N1133" s="20">
        <v>8241210830</v>
      </c>
    </row>
    <row r="1134" spans="1:14">
      <c r="A1134" s="599">
        <v>44399</v>
      </c>
      <c r="B1134" s="604">
        <v>1439.4</v>
      </c>
      <c r="C1134" s="602">
        <v>17553680</v>
      </c>
      <c r="D1134" s="602">
        <v>5561</v>
      </c>
      <c r="E1134" s="602">
        <v>5561</v>
      </c>
      <c r="F1134" s="603" t="s">
        <v>614</v>
      </c>
      <c r="G1134" s="603">
        <v>25.41</v>
      </c>
      <c r="H1134" s="603">
        <v>40.78</v>
      </c>
      <c r="I1134" s="603">
        <v>2.21</v>
      </c>
      <c r="J1134" s="604"/>
      <c r="K1134" s="603"/>
      <c r="L1134" s="602">
        <v>437914</v>
      </c>
      <c r="M1134" s="601">
        <v>21.62</v>
      </c>
      <c r="N1134" s="20">
        <v>23400917870</v>
      </c>
    </row>
    <row r="1135" spans="1:14">
      <c r="A1135" s="599">
        <v>44398</v>
      </c>
      <c r="B1135" s="604">
        <v>1325.3</v>
      </c>
      <c r="C1135" s="602">
        <v>17553680</v>
      </c>
      <c r="D1135" s="602">
        <v>5121</v>
      </c>
      <c r="E1135" s="602">
        <v>5121</v>
      </c>
      <c r="F1135" s="603" t="s">
        <v>614</v>
      </c>
      <c r="G1135" s="603">
        <v>25.41</v>
      </c>
      <c r="H1135" s="603">
        <v>37.549999999999997</v>
      </c>
      <c r="I1135" s="603">
        <v>2.04</v>
      </c>
      <c r="J1135" s="604"/>
      <c r="K1135" s="603"/>
      <c r="L1135" s="602">
        <v>437914</v>
      </c>
      <c r="M1135" s="601">
        <v>19.91</v>
      </c>
      <c r="N1135" s="20">
        <v>5068768580</v>
      </c>
    </row>
    <row r="1136" spans="1:14">
      <c r="A1136" s="599">
        <v>44397</v>
      </c>
      <c r="B1136" s="604">
        <v>1370.94</v>
      </c>
      <c r="C1136" s="602">
        <v>17553680</v>
      </c>
      <c r="D1136" s="602">
        <v>5297</v>
      </c>
      <c r="E1136" s="602">
        <v>5297</v>
      </c>
      <c r="F1136" s="603" t="s">
        <v>614</v>
      </c>
      <c r="G1136" s="603">
        <v>25.41</v>
      </c>
      <c r="H1136" s="603">
        <v>38.840000000000003</v>
      </c>
      <c r="I1136" s="603">
        <v>2.11</v>
      </c>
      <c r="J1136" s="604"/>
      <c r="K1136" s="603"/>
      <c r="L1136" s="602">
        <v>437914</v>
      </c>
      <c r="M1136" s="601">
        <v>20.59</v>
      </c>
      <c r="N1136" s="20">
        <v>9853451410</v>
      </c>
    </row>
    <row r="1137" spans="1:14">
      <c r="A1137" s="599">
        <v>44396</v>
      </c>
      <c r="B1137" s="604">
        <v>1332.32</v>
      </c>
      <c r="C1137" s="602">
        <v>17553680</v>
      </c>
      <c r="D1137" s="602">
        <v>5148</v>
      </c>
      <c r="E1137" s="602">
        <v>5148</v>
      </c>
      <c r="F1137" s="603" t="s">
        <v>614</v>
      </c>
      <c r="G1137" s="603">
        <v>25.41</v>
      </c>
      <c r="H1137" s="603">
        <v>37.75</v>
      </c>
      <c r="I1137" s="603">
        <v>2.0499999999999998</v>
      </c>
      <c r="J1137" s="604"/>
      <c r="K1137" s="603"/>
      <c r="L1137" s="602">
        <v>437914</v>
      </c>
      <c r="M1137" s="601">
        <v>20.010000000000002</v>
      </c>
      <c r="N1137" s="20">
        <v>27100190580</v>
      </c>
    </row>
    <row r="1138" spans="1:14">
      <c r="A1138" s="599">
        <v>44393</v>
      </c>
      <c r="B1138" s="604">
        <v>1290.2</v>
      </c>
      <c r="C1138" s="602">
        <v>17553680</v>
      </c>
      <c r="D1138" s="602">
        <v>4985</v>
      </c>
      <c r="E1138" s="602">
        <v>4985</v>
      </c>
      <c r="F1138" s="603" t="s">
        <v>614</v>
      </c>
      <c r="G1138" s="603">
        <v>25.41</v>
      </c>
      <c r="H1138" s="603">
        <v>36.549999999999997</v>
      </c>
      <c r="I1138" s="603">
        <v>1.98</v>
      </c>
      <c r="J1138" s="604"/>
      <c r="K1138" s="603"/>
      <c r="L1138" s="602">
        <v>437914</v>
      </c>
      <c r="M1138" s="601">
        <v>19.38</v>
      </c>
      <c r="N1138" s="20">
        <v>35235938960</v>
      </c>
    </row>
    <row r="1139" spans="1:14">
      <c r="A1139" s="599">
        <v>44392</v>
      </c>
      <c r="B1139" s="604">
        <v>1284.93</v>
      </c>
      <c r="C1139" s="602">
        <v>17553680</v>
      </c>
      <c r="D1139" s="602">
        <v>4965</v>
      </c>
      <c r="E1139" s="602">
        <v>4965</v>
      </c>
      <c r="F1139" s="603" t="s">
        <v>614</v>
      </c>
      <c r="G1139" s="603">
        <v>25.41</v>
      </c>
      <c r="H1139" s="603">
        <v>36.409999999999997</v>
      </c>
      <c r="I1139" s="603">
        <v>1.98</v>
      </c>
      <c r="J1139" s="604"/>
      <c r="K1139" s="603"/>
      <c r="L1139" s="602">
        <v>437914</v>
      </c>
      <c r="M1139" s="601">
        <v>19.3</v>
      </c>
      <c r="N1139" s="20">
        <v>1536564280</v>
      </c>
    </row>
    <row r="1140" spans="1:14">
      <c r="A1140" s="599">
        <v>44391</v>
      </c>
      <c r="B1140" s="604">
        <v>1248.07</v>
      </c>
      <c r="C1140" s="602">
        <v>17553680</v>
      </c>
      <c r="D1140" s="602">
        <v>4822</v>
      </c>
      <c r="E1140" s="602">
        <v>4822</v>
      </c>
      <c r="F1140" s="603" t="s">
        <v>614</v>
      </c>
      <c r="G1140" s="603">
        <v>25.41</v>
      </c>
      <c r="H1140" s="603">
        <v>35.36</v>
      </c>
      <c r="I1140" s="603">
        <v>1.92</v>
      </c>
      <c r="J1140" s="604"/>
      <c r="K1140" s="603"/>
      <c r="L1140" s="602">
        <v>437914</v>
      </c>
      <c r="M1140" s="601">
        <v>18.75</v>
      </c>
      <c r="N1140" s="20">
        <v>387913460</v>
      </c>
    </row>
    <row r="1141" spans="1:14">
      <c r="A1141" s="599">
        <v>44390</v>
      </c>
      <c r="B1141" s="604">
        <v>1237.53</v>
      </c>
      <c r="C1141" s="602">
        <v>17553680</v>
      </c>
      <c r="D1141" s="602">
        <v>4781</v>
      </c>
      <c r="E1141" s="602">
        <v>4781</v>
      </c>
      <c r="F1141" s="603" t="s">
        <v>614</v>
      </c>
      <c r="G1141" s="603">
        <v>25.41</v>
      </c>
      <c r="H1141" s="603">
        <v>35.06</v>
      </c>
      <c r="I1141" s="603">
        <v>1.9</v>
      </c>
      <c r="J1141" s="604"/>
      <c r="K1141" s="603"/>
      <c r="L1141" s="602">
        <v>437914</v>
      </c>
      <c r="M1141" s="601">
        <v>18.59</v>
      </c>
      <c r="N1141" s="20">
        <v>298711670</v>
      </c>
    </row>
    <row r="1142" spans="1:14">
      <c r="A1142" s="599">
        <v>44389</v>
      </c>
      <c r="B1142" s="604">
        <v>1228.76</v>
      </c>
      <c r="C1142" s="602">
        <v>17553680</v>
      </c>
      <c r="D1142" s="602">
        <v>4748</v>
      </c>
      <c r="E1142" s="602">
        <v>4748</v>
      </c>
      <c r="F1142" s="603" t="s">
        <v>614</v>
      </c>
      <c r="G1142" s="603">
        <v>25.41</v>
      </c>
      <c r="H1142" s="603">
        <v>34.81</v>
      </c>
      <c r="I1142" s="603">
        <v>1.89</v>
      </c>
      <c r="J1142" s="604"/>
      <c r="K1142" s="603"/>
      <c r="L1142" s="602">
        <v>437914</v>
      </c>
      <c r="M1142" s="601">
        <v>18.46</v>
      </c>
      <c r="N1142" s="20">
        <v>278480680</v>
      </c>
    </row>
    <row r="1143" spans="1:14">
      <c r="A1143" s="599">
        <v>44386</v>
      </c>
      <c r="B1143" s="604">
        <v>1227</v>
      </c>
      <c r="C1143" s="602">
        <v>17553680</v>
      </c>
      <c r="D1143" s="602">
        <v>4741</v>
      </c>
      <c r="E1143" s="602">
        <v>4741</v>
      </c>
      <c r="F1143" s="603" t="s">
        <v>614</v>
      </c>
      <c r="G1143" s="603">
        <v>25.41</v>
      </c>
      <c r="H1143" s="603">
        <v>34.76</v>
      </c>
      <c r="I1143" s="603">
        <v>1.89</v>
      </c>
      <c r="J1143" s="603"/>
      <c r="K1143" s="603"/>
      <c r="L1143" s="602">
        <v>437914</v>
      </c>
      <c r="M1143" s="601">
        <v>18.43</v>
      </c>
      <c r="N1143" s="20">
        <v>680440290</v>
      </c>
    </row>
    <row r="1144" spans="1:14">
      <c r="A1144" s="599">
        <v>44385</v>
      </c>
      <c r="B1144" s="604">
        <v>1230.51</v>
      </c>
      <c r="C1144" s="602">
        <v>17553680</v>
      </c>
      <c r="D1144" s="602">
        <v>4754</v>
      </c>
      <c r="E1144" s="602">
        <v>4754</v>
      </c>
      <c r="F1144" s="603" t="s">
        <v>614</v>
      </c>
      <c r="G1144" s="603">
        <v>25.41</v>
      </c>
      <c r="H1144" s="603">
        <v>34.86</v>
      </c>
      <c r="I1144" s="603">
        <v>1.89</v>
      </c>
      <c r="J1144" s="603"/>
      <c r="K1144" s="603"/>
      <c r="L1144" s="602">
        <v>437914</v>
      </c>
      <c r="M1144" s="601">
        <v>18.48</v>
      </c>
      <c r="N1144" s="20">
        <v>767592840</v>
      </c>
    </row>
    <row r="1145" spans="1:14">
      <c r="A1145" s="599">
        <v>44384</v>
      </c>
      <c r="B1145" s="604">
        <v>1251.58</v>
      </c>
      <c r="C1145" s="602">
        <v>17553680</v>
      </c>
      <c r="D1145" s="602">
        <v>4836</v>
      </c>
      <c r="E1145" s="602">
        <v>4836</v>
      </c>
      <c r="F1145" s="603" t="s">
        <v>614</v>
      </c>
      <c r="G1145" s="603">
        <v>25.41</v>
      </c>
      <c r="H1145" s="603">
        <v>35.46</v>
      </c>
      <c r="I1145" s="603">
        <v>1.92</v>
      </c>
      <c r="J1145" s="603"/>
      <c r="K1145" s="603"/>
      <c r="L1145" s="602">
        <v>437914</v>
      </c>
      <c r="M1145" s="601">
        <v>18.8</v>
      </c>
      <c r="N1145" s="20">
        <v>256408570</v>
      </c>
    </row>
    <row r="1146" spans="1:14">
      <c r="A1146" s="599">
        <v>44383</v>
      </c>
      <c r="B1146" s="604">
        <v>1260.3499999999999</v>
      </c>
      <c r="C1146" s="602">
        <v>17553680</v>
      </c>
      <c r="D1146" s="602">
        <v>4870</v>
      </c>
      <c r="E1146" s="602">
        <v>4870</v>
      </c>
      <c r="F1146" s="603" t="s">
        <v>614</v>
      </c>
      <c r="G1146" s="603">
        <v>25.41</v>
      </c>
      <c r="H1146" s="603">
        <v>35.71</v>
      </c>
      <c r="I1146" s="603">
        <v>1.94</v>
      </c>
      <c r="J1146" s="603"/>
      <c r="K1146" s="603"/>
      <c r="L1146" s="602">
        <v>437914</v>
      </c>
      <c r="M1146" s="601">
        <v>18.93</v>
      </c>
      <c r="N1146" s="20">
        <v>471891180</v>
      </c>
    </row>
    <row r="1147" spans="1:14">
      <c r="A1147" s="599">
        <v>44382</v>
      </c>
      <c r="B1147" s="604">
        <v>1262.1099999999999</v>
      </c>
      <c r="C1147" s="602">
        <v>17553680</v>
      </c>
      <c r="D1147" s="602">
        <v>4876</v>
      </c>
      <c r="E1147" s="602">
        <v>4876</v>
      </c>
      <c r="F1147" s="603" t="s">
        <v>614</v>
      </c>
      <c r="G1147" s="603">
        <v>25.41</v>
      </c>
      <c r="H1147" s="603">
        <v>35.76</v>
      </c>
      <c r="I1147" s="603">
        <v>1.94</v>
      </c>
      <c r="J1147" s="603"/>
      <c r="K1147" s="603"/>
      <c r="L1147" s="602">
        <v>437914</v>
      </c>
      <c r="M1147" s="601">
        <v>18.96</v>
      </c>
      <c r="N1147" s="20">
        <v>464519890</v>
      </c>
    </row>
    <row r="1148" spans="1:14">
      <c r="A1148" s="599">
        <v>44379</v>
      </c>
      <c r="B1148" s="604">
        <v>1248.07</v>
      </c>
      <c r="C1148" s="602">
        <v>17553680</v>
      </c>
      <c r="D1148" s="602">
        <v>4822</v>
      </c>
      <c r="E1148" s="602">
        <v>4822</v>
      </c>
      <c r="F1148" s="603" t="s">
        <v>614</v>
      </c>
      <c r="G1148" s="603">
        <v>25.41</v>
      </c>
      <c r="H1148" s="603">
        <v>35.36</v>
      </c>
      <c r="I1148" s="603">
        <v>1.92</v>
      </c>
      <c r="J1148" s="603"/>
      <c r="K1148" s="603"/>
      <c r="L1148" s="602">
        <v>437914</v>
      </c>
      <c r="M1148" s="601">
        <v>18.75</v>
      </c>
      <c r="N1148" s="20">
        <v>383768360</v>
      </c>
    </row>
    <row r="1149" spans="1:14">
      <c r="A1149" s="599">
        <v>44378</v>
      </c>
      <c r="B1149" s="604">
        <v>1249.82</v>
      </c>
      <c r="C1149" s="602">
        <v>17553680</v>
      </c>
      <c r="D1149" s="602">
        <v>4829</v>
      </c>
      <c r="E1149" s="602">
        <v>4829</v>
      </c>
      <c r="F1149" s="603" t="s">
        <v>614</v>
      </c>
      <c r="G1149" s="603">
        <v>25.41</v>
      </c>
      <c r="H1149" s="603">
        <v>35.409999999999997</v>
      </c>
      <c r="I1149" s="603">
        <v>1.92</v>
      </c>
      <c r="J1149" s="603"/>
      <c r="K1149" s="603"/>
      <c r="L1149" s="602">
        <v>437914</v>
      </c>
      <c r="M1149" s="601">
        <v>18.77</v>
      </c>
      <c r="N1149" s="20">
        <v>534623030</v>
      </c>
    </row>
    <row r="1150" spans="1:14">
      <c r="A1150" s="599">
        <v>44377</v>
      </c>
      <c r="B1150" s="604">
        <v>1270.8900000000001</v>
      </c>
      <c r="C1150" s="602">
        <v>17553680</v>
      </c>
      <c r="D1150" s="602">
        <v>4910</v>
      </c>
      <c r="E1150" s="602">
        <v>4910</v>
      </c>
      <c r="F1150" s="603" t="s">
        <v>613</v>
      </c>
      <c r="G1150" s="603">
        <v>25.5</v>
      </c>
      <c r="H1150" s="603">
        <v>49.48</v>
      </c>
      <c r="I1150" s="603">
        <v>1.9</v>
      </c>
      <c r="J1150" s="603"/>
      <c r="K1150" s="603"/>
      <c r="L1150" s="602">
        <v>437914</v>
      </c>
      <c r="M1150" s="601">
        <v>19.09</v>
      </c>
      <c r="N1150" s="20">
        <v>446641690</v>
      </c>
    </row>
    <row r="1151" spans="1:14">
      <c r="A1151" s="599">
        <v>44376</v>
      </c>
      <c r="B1151" s="604">
        <v>1262.1099999999999</v>
      </c>
      <c r="C1151" s="602">
        <v>17553680</v>
      </c>
      <c r="D1151" s="602">
        <v>4876</v>
      </c>
      <c r="E1151" s="602">
        <v>4876</v>
      </c>
      <c r="F1151" s="603" t="s">
        <v>613</v>
      </c>
      <c r="G1151" s="603">
        <v>25.5</v>
      </c>
      <c r="H1151" s="603">
        <v>49.13</v>
      </c>
      <c r="I1151" s="603">
        <v>1.88</v>
      </c>
      <c r="J1151" s="603"/>
      <c r="K1151" s="603"/>
      <c r="L1151" s="602">
        <v>437914</v>
      </c>
      <c r="M1151" s="601">
        <v>18.96</v>
      </c>
      <c r="N1151" s="20">
        <v>883256130</v>
      </c>
    </row>
    <row r="1152" spans="1:14">
      <c r="A1152" s="599">
        <v>44375</v>
      </c>
      <c r="B1152" s="602">
        <v>1249.82</v>
      </c>
      <c r="C1152" s="602">
        <v>17553680</v>
      </c>
      <c r="D1152" s="602">
        <v>4829</v>
      </c>
      <c r="E1152" s="602">
        <v>4829</v>
      </c>
      <c r="F1152" s="603" t="s">
        <v>613</v>
      </c>
      <c r="G1152" s="603">
        <v>25.5</v>
      </c>
      <c r="H1152" s="603">
        <v>48.66</v>
      </c>
      <c r="I1152" s="603">
        <v>1.86</v>
      </c>
      <c r="J1152" s="603"/>
      <c r="K1152" s="603"/>
      <c r="L1152" s="602">
        <v>437914</v>
      </c>
      <c r="M1152" s="601">
        <v>18.77</v>
      </c>
      <c r="N1152" s="20">
        <v>757064830</v>
      </c>
    </row>
    <row r="1153" spans="1:14">
      <c r="A1153" s="599">
        <v>44372</v>
      </c>
      <c r="B1153" s="604">
        <v>1237.53</v>
      </c>
      <c r="C1153" s="602">
        <v>17553680</v>
      </c>
      <c r="D1153" s="602">
        <v>4781</v>
      </c>
      <c r="E1153" s="602">
        <v>4781</v>
      </c>
      <c r="F1153" s="603" t="s">
        <v>613</v>
      </c>
      <c r="G1153" s="603">
        <v>25.5</v>
      </c>
      <c r="H1153" s="603">
        <v>48.18</v>
      </c>
      <c r="I1153" s="603">
        <v>1.85</v>
      </c>
      <c r="J1153" s="603"/>
      <c r="K1153" s="603"/>
      <c r="L1153" s="602">
        <v>437914</v>
      </c>
      <c r="M1153" s="601">
        <v>18.59</v>
      </c>
      <c r="N1153" s="20">
        <v>992336740</v>
      </c>
    </row>
    <row r="1154" spans="1:14">
      <c r="A1154" s="599">
        <v>44371</v>
      </c>
      <c r="B1154" s="604">
        <v>1249.82</v>
      </c>
      <c r="C1154" s="602">
        <v>17553680</v>
      </c>
      <c r="D1154" s="602">
        <v>4829</v>
      </c>
      <c r="E1154" s="602">
        <v>4829</v>
      </c>
      <c r="F1154" s="603" t="s">
        <v>613</v>
      </c>
      <c r="G1154" s="603">
        <v>25.5</v>
      </c>
      <c r="H1154" s="603">
        <v>48.66</v>
      </c>
      <c r="I1154" s="603">
        <v>1.86</v>
      </c>
      <c r="J1154" s="603"/>
      <c r="K1154" s="603"/>
      <c r="L1154" s="602">
        <v>437914</v>
      </c>
      <c r="M1154" s="601">
        <v>18.77</v>
      </c>
      <c r="N1154" s="20">
        <v>692290750</v>
      </c>
    </row>
    <row r="1155" spans="1:14">
      <c r="A1155" s="599">
        <v>44370</v>
      </c>
      <c r="B1155" s="604">
        <v>1281.42</v>
      </c>
      <c r="C1155" s="602">
        <v>17553680</v>
      </c>
      <c r="D1155" s="602">
        <v>4951</v>
      </c>
      <c r="E1155" s="602">
        <v>4951</v>
      </c>
      <c r="F1155" s="603" t="s">
        <v>613</v>
      </c>
      <c r="G1155" s="603">
        <v>25.5</v>
      </c>
      <c r="H1155" s="603">
        <v>49.89</v>
      </c>
      <c r="I1155" s="603">
        <v>1.91</v>
      </c>
      <c r="J1155" s="603"/>
      <c r="K1155" s="603"/>
      <c r="L1155" s="602">
        <v>437914</v>
      </c>
      <c r="M1155" s="601">
        <v>19.25</v>
      </c>
      <c r="N1155" s="20">
        <v>1398744160</v>
      </c>
    </row>
    <row r="1156" spans="1:14">
      <c r="A1156" s="599">
        <v>44369</v>
      </c>
      <c r="B1156" s="604">
        <v>1286.68</v>
      </c>
      <c r="C1156" s="602">
        <v>17553680</v>
      </c>
      <c r="D1156" s="602">
        <v>4971</v>
      </c>
      <c r="E1156" s="602">
        <v>4971</v>
      </c>
      <c r="F1156" s="603" t="s">
        <v>613</v>
      </c>
      <c r="G1156" s="603">
        <v>25.5</v>
      </c>
      <c r="H1156" s="603">
        <v>50.09</v>
      </c>
      <c r="I1156" s="603">
        <v>1.92</v>
      </c>
      <c r="J1156" s="603"/>
      <c r="K1156" s="603"/>
      <c r="L1156" s="602">
        <v>437914</v>
      </c>
      <c r="M1156" s="601">
        <v>19.329999999999998</v>
      </c>
      <c r="N1156" s="20">
        <v>1103470040</v>
      </c>
    </row>
    <row r="1157" spans="1:14">
      <c r="A1157" s="599">
        <v>44368</v>
      </c>
      <c r="B1157" s="604">
        <v>1283.17</v>
      </c>
      <c r="C1157" s="602">
        <v>17553680</v>
      </c>
      <c r="D1157" s="602">
        <v>4958</v>
      </c>
      <c r="E1157" s="602">
        <v>4958</v>
      </c>
      <c r="F1157" s="603" t="s">
        <v>613</v>
      </c>
      <c r="G1157" s="603">
        <v>25.5</v>
      </c>
      <c r="H1157" s="603">
        <v>49.95</v>
      </c>
      <c r="I1157" s="603">
        <v>1.91</v>
      </c>
      <c r="J1157" s="603"/>
      <c r="K1157" s="603"/>
      <c r="L1157" s="602">
        <v>437914</v>
      </c>
      <c r="M1157" s="601">
        <v>19.27</v>
      </c>
      <c r="N1157" s="20">
        <v>997446440</v>
      </c>
    </row>
    <row r="1158" spans="1:14">
      <c r="A1158" s="599">
        <v>44365</v>
      </c>
      <c r="B1158" s="604">
        <v>1311.26</v>
      </c>
      <c r="C1158" s="602">
        <v>17553680</v>
      </c>
      <c r="D1158" s="602">
        <v>5066</v>
      </c>
      <c r="E1158" s="602">
        <v>5066</v>
      </c>
      <c r="F1158" s="603" t="s">
        <v>613</v>
      </c>
      <c r="G1158" s="603">
        <v>25.5</v>
      </c>
      <c r="H1158" s="603">
        <v>51.05</v>
      </c>
      <c r="I1158" s="603">
        <v>1.96</v>
      </c>
      <c r="J1158" s="603"/>
      <c r="K1158" s="603"/>
      <c r="L1158" s="602">
        <v>437914</v>
      </c>
      <c r="M1158" s="601">
        <v>19.690000000000001</v>
      </c>
      <c r="N1158" s="20">
        <v>1443385700</v>
      </c>
    </row>
    <row r="1159" spans="1:14">
      <c r="A1159" s="599">
        <v>44364</v>
      </c>
      <c r="B1159" s="604">
        <v>1305.99</v>
      </c>
      <c r="C1159" s="602">
        <v>17553680</v>
      </c>
      <c r="D1159" s="602">
        <v>5046</v>
      </c>
      <c r="E1159" s="602">
        <v>5046</v>
      </c>
      <c r="F1159" s="603" t="s">
        <v>613</v>
      </c>
      <c r="G1159" s="603">
        <v>25.5</v>
      </c>
      <c r="H1159" s="603">
        <v>50.84</v>
      </c>
      <c r="I1159" s="603">
        <v>1.95</v>
      </c>
      <c r="J1159" s="603"/>
      <c r="K1159" s="603"/>
      <c r="L1159" s="602">
        <v>437914</v>
      </c>
      <c r="M1159" s="601">
        <v>19.62</v>
      </c>
      <c r="N1159" s="20">
        <v>2014021850</v>
      </c>
    </row>
    <row r="1160" spans="1:14">
      <c r="A1160" s="599">
        <v>44363</v>
      </c>
      <c r="B1160" s="604">
        <v>1295.46</v>
      </c>
      <c r="C1160" s="602">
        <v>17553680</v>
      </c>
      <c r="D1160" s="602">
        <v>5005</v>
      </c>
      <c r="E1160" s="602">
        <v>5005</v>
      </c>
      <c r="F1160" s="603" t="s">
        <v>613</v>
      </c>
      <c r="G1160" s="603">
        <v>25.5</v>
      </c>
      <c r="H1160" s="603">
        <v>50.43</v>
      </c>
      <c r="I1160" s="603">
        <v>1.93</v>
      </c>
      <c r="J1160" s="603"/>
      <c r="K1160" s="603"/>
      <c r="L1160" s="602">
        <v>437913</v>
      </c>
      <c r="M1160" s="601">
        <v>19.46</v>
      </c>
      <c r="N1160" s="20">
        <v>1294987900</v>
      </c>
    </row>
    <row r="1161" spans="1:14">
      <c r="A1161" s="599">
        <v>44362</v>
      </c>
      <c r="B1161" s="604">
        <v>1321.79</v>
      </c>
      <c r="C1161" s="602">
        <v>17553680</v>
      </c>
      <c r="D1161" s="602">
        <v>5107</v>
      </c>
      <c r="E1161" s="602">
        <v>5107</v>
      </c>
      <c r="F1161" s="603" t="s">
        <v>613</v>
      </c>
      <c r="G1161" s="603">
        <v>25.5</v>
      </c>
      <c r="H1161" s="603">
        <v>51.46</v>
      </c>
      <c r="I1161" s="603">
        <v>1.97</v>
      </c>
      <c r="J1161" s="603"/>
      <c r="K1161" s="603"/>
      <c r="L1161" s="602">
        <v>437908</v>
      </c>
      <c r="M1161" s="601">
        <v>19.850000000000001</v>
      </c>
      <c r="N1161" s="20">
        <v>2989554020</v>
      </c>
    </row>
    <row r="1162" spans="1:14">
      <c r="A1162" s="599">
        <v>44361</v>
      </c>
      <c r="B1162" s="604">
        <v>1305.99</v>
      </c>
      <c r="C1162" s="602">
        <v>17553680</v>
      </c>
      <c r="D1162" s="602">
        <v>5046</v>
      </c>
      <c r="E1162" s="602">
        <v>5046</v>
      </c>
      <c r="F1162" s="603" t="s">
        <v>613</v>
      </c>
      <c r="G1162" s="603">
        <v>25.5</v>
      </c>
      <c r="H1162" s="603">
        <v>50.84</v>
      </c>
      <c r="I1162" s="603">
        <v>1.95</v>
      </c>
      <c r="J1162" s="603"/>
      <c r="K1162" s="603"/>
      <c r="L1162" s="602">
        <v>437889</v>
      </c>
      <c r="M1162" s="601">
        <v>19.62</v>
      </c>
      <c r="N1162" s="20">
        <v>3853541760</v>
      </c>
    </row>
    <row r="1163" spans="1:14">
      <c r="A1163" s="599">
        <v>44358</v>
      </c>
      <c r="B1163" s="604">
        <v>1288.44</v>
      </c>
      <c r="C1163" s="602">
        <v>17553680</v>
      </c>
      <c r="D1163" s="602">
        <v>4978</v>
      </c>
      <c r="E1163" s="602">
        <v>4978</v>
      </c>
      <c r="F1163" s="603" t="s">
        <v>613</v>
      </c>
      <c r="G1163" s="603">
        <v>25.5</v>
      </c>
      <c r="H1163" s="603">
        <v>50.16</v>
      </c>
      <c r="I1163" s="603">
        <v>1.92</v>
      </c>
      <c r="J1163" s="603"/>
      <c r="K1163" s="603"/>
      <c r="L1163" s="602">
        <v>437801</v>
      </c>
      <c r="M1163" s="601">
        <v>19.350000000000001</v>
      </c>
      <c r="N1163" s="20">
        <v>4455916180</v>
      </c>
    </row>
    <row r="1164" spans="1:14">
      <c r="A1164" s="599">
        <v>44357</v>
      </c>
      <c r="B1164" s="604">
        <v>1276.1500000000001</v>
      </c>
      <c r="C1164" s="602">
        <v>17553680</v>
      </c>
      <c r="D1164" s="602">
        <v>4931</v>
      </c>
      <c r="E1164" s="602">
        <v>4931</v>
      </c>
      <c r="F1164" s="603" t="s">
        <v>613</v>
      </c>
      <c r="G1164" s="603">
        <v>25.5</v>
      </c>
      <c r="H1164" s="603">
        <v>49.68</v>
      </c>
      <c r="I1164" s="603">
        <v>1.9</v>
      </c>
      <c r="J1164" s="603"/>
      <c r="K1164" s="603"/>
      <c r="L1164" s="602">
        <v>437413</v>
      </c>
      <c r="M1164" s="601">
        <v>19.170000000000002</v>
      </c>
      <c r="N1164" s="20">
        <v>1453488640</v>
      </c>
    </row>
    <row r="1165" spans="1:14">
      <c r="A1165" s="599">
        <v>44356</v>
      </c>
      <c r="B1165" s="604">
        <v>1270.8900000000001</v>
      </c>
      <c r="C1165" s="602">
        <v>17553680</v>
      </c>
      <c r="D1165" s="602">
        <v>4910</v>
      </c>
      <c r="E1165" s="602">
        <v>4910</v>
      </c>
      <c r="F1165" s="603" t="s">
        <v>613</v>
      </c>
      <c r="G1165" s="603">
        <v>25.5</v>
      </c>
      <c r="H1165" s="603">
        <v>49.48</v>
      </c>
      <c r="I1165" s="603">
        <v>1.9</v>
      </c>
      <c r="J1165" s="603"/>
      <c r="K1165" s="603"/>
      <c r="L1165" s="602">
        <v>435834</v>
      </c>
      <c r="M1165" s="601">
        <v>19.09</v>
      </c>
      <c r="N1165" s="20">
        <v>2044219800</v>
      </c>
    </row>
    <row r="1166" spans="1:14">
      <c r="A1166" s="599">
        <v>44355</v>
      </c>
      <c r="B1166" s="604">
        <v>1307.75</v>
      </c>
      <c r="C1166" s="602">
        <v>17553680</v>
      </c>
      <c r="D1166" s="602">
        <v>5053</v>
      </c>
      <c r="E1166" s="602">
        <v>5053</v>
      </c>
      <c r="F1166" s="603" t="s">
        <v>613</v>
      </c>
      <c r="G1166" s="603">
        <v>25.5</v>
      </c>
      <c r="H1166" s="603">
        <v>50.91</v>
      </c>
      <c r="I1166" s="603">
        <v>1.95</v>
      </c>
      <c r="J1166" s="603"/>
      <c r="K1166" s="603"/>
      <c r="L1166" s="602">
        <v>429649</v>
      </c>
      <c r="M1166" s="601">
        <v>19.64</v>
      </c>
      <c r="N1166" s="20">
        <v>7302367430</v>
      </c>
    </row>
    <row r="1167" spans="1:14">
      <c r="A1167" s="599">
        <v>44354</v>
      </c>
      <c r="B1167" s="604">
        <v>1307.75</v>
      </c>
      <c r="C1167" s="602">
        <v>17553680</v>
      </c>
      <c r="D1167" s="602">
        <v>5053</v>
      </c>
      <c r="E1167" s="602">
        <v>5053</v>
      </c>
      <c r="F1167" s="603" t="s">
        <v>613</v>
      </c>
      <c r="G1167" s="603">
        <v>25.5</v>
      </c>
      <c r="H1167" s="603">
        <v>50.91</v>
      </c>
      <c r="I1167" s="603">
        <v>1.95</v>
      </c>
      <c r="J1167" s="603"/>
      <c r="K1167" s="603"/>
      <c r="L1167" s="602">
        <v>419649</v>
      </c>
      <c r="M1167" s="601">
        <v>19.64</v>
      </c>
      <c r="N1167" s="20">
        <v>7997336650</v>
      </c>
    </row>
    <row r="1168" spans="1:14">
      <c r="A1168" s="599">
        <v>44351</v>
      </c>
      <c r="B1168" s="604">
        <v>1230.51</v>
      </c>
      <c r="C1168" s="602">
        <v>17553680</v>
      </c>
      <c r="D1168" s="602">
        <v>4754</v>
      </c>
      <c r="E1168" s="602">
        <v>4754</v>
      </c>
      <c r="F1168" s="603" t="s">
        <v>613</v>
      </c>
      <c r="G1168" s="603">
        <v>25.5</v>
      </c>
      <c r="H1168" s="603">
        <v>47.9</v>
      </c>
      <c r="I1168" s="603">
        <v>1.84</v>
      </c>
      <c r="J1168" s="603"/>
      <c r="K1168" s="603"/>
      <c r="L1168" s="602">
        <v>399649</v>
      </c>
      <c r="M1168" s="601">
        <v>18.48</v>
      </c>
      <c r="N1168" s="20">
        <v>1495498580</v>
      </c>
    </row>
    <row r="1169" spans="1:14">
      <c r="A1169" s="599">
        <v>44350</v>
      </c>
      <c r="B1169" s="604">
        <v>1232.27</v>
      </c>
      <c r="C1169" s="602">
        <v>17553680</v>
      </c>
      <c r="D1169" s="602">
        <v>4761</v>
      </c>
      <c r="E1169" s="602">
        <v>4761</v>
      </c>
      <c r="F1169" s="603" t="s">
        <v>613</v>
      </c>
      <c r="G1169" s="603">
        <v>25.5</v>
      </c>
      <c r="H1169" s="603">
        <v>47.97</v>
      </c>
      <c r="I1169" s="603">
        <v>1.84</v>
      </c>
      <c r="J1169" s="603"/>
      <c r="K1169" s="603"/>
      <c r="L1169" s="602">
        <v>379649</v>
      </c>
      <c r="M1169" s="601">
        <v>18.510000000000002</v>
      </c>
      <c r="N1169" s="20">
        <v>2196935880</v>
      </c>
    </row>
    <row r="1170" spans="1:14">
      <c r="A1170" s="599">
        <v>44349</v>
      </c>
      <c r="B1170" s="604">
        <v>1211.2</v>
      </c>
      <c r="C1170" s="602">
        <v>17553680</v>
      </c>
      <c r="D1170" s="602">
        <v>4680</v>
      </c>
      <c r="E1170" s="602">
        <v>4680</v>
      </c>
      <c r="F1170" s="603" t="s">
        <v>613</v>
      </c>
      <c r="G1170" s="603">
        <v>25.5</v>
      </c>
      <c r="H1170" s="603">
        <v>47.15</v>
      </c>
      <c r="I1170" s="603">
        <v>1.81</v>
      </c>
      <c r="J1170" s="603"/>
      <c r="K1170" s="603"/>
      <c r="L1170" s="602">
        <v>359649</v>
      </c>
      <c r="M1170" s="601">
        <v>18.190000000000001</v>
      </c>
      <c r="N1170" s="20">
        <v>662326980</v>
      </c>
    </row>
    <row r="1171" spans="1:14">
      <c r="A1171" s="599">
        <v>44348</v>
      </c>
      <c r="B1171" s="604">
        <v>1212.96</v>
      </c>
      <c r="C1171" s="602">
        <v>17553680</v>
      </c>
      <c r="D1171" s="602">
        <v>4686</v>
      </c>
      <c r="E1171" s="602">
        <v>4686</v>
      </c>
      <c r="F1171" s="603" t="s">
        <v>613</v>
      </c>
      <c r="G1171" s="603">
        <v>25.5</v>
      </c>
      <c r="H1171" s="603">
        <v>47.22</v>
      </c>
      <c r="I1171" s="603">
        <v>1.81</v>
      </c>
      <c r="J1171" s="603"/>
      <c r="K1171" s="603"/>
      <c r="L1171" s="602">
        <v>329649</v>
      </c>
      <c r="M1171" s="601">
        <v>18.22</v>
      </c>
      <c r="N1171" s="20">
        <v>518769510</v>
      </c>
    </row>
    <row r="1172" spans="1:14">
      <c r="A1172" s="599">
        <v>44347</v>
      </c>
      <c r="B1172" s="604">
        <v>1216.47</v>
      </c>
      <c r="C1172" s="602">
        <v>17553680</v>
      </c>
      <c r="D1172" s="602">
        <v>4700</v>
      </c>
      <c r="E1172" s="602">
        <v>4700</v>
      </c>
      <c r="F1172" s="603" t="s">
        <v>613</v>
      </c>
      <c r="G1172" s="603">
        <v>25.5</v>
      </c>
      <c r="H1172" s="603">
        <v>47.36</v>
      </c>
      <c r="I1172" s="603">
        <v>1.81</v>
      </c>
      <c r="J1172" s="603"/>
      <c r="K1172" s="603"/>
      <c r="L1172" s="602">
        <v>299649</v>
      </c>
      <c r="M1172" s="601">
        <v>18.27</v>
      </c>
      <c r="N1172" s="20">
        <v>826897180</v>
      </c>
    </row>
    <row r="1173" spans="1:14">
      <c r="A1173" s="599">
        <v>44344</v>
      </c>
      <c r="B1173" s="604">
        <v>1202.43</v>
      </c>
      <c r="C1173" s="602">
        <v>17553680</v>
      </c>
      <c r="D1173" s="602">
        <v>4646</v>
      </c>
      <c r="E1173" s="602">
        <v>4646</v>
      </c>
      <c r="F1173" s="603" t="s">
        <v>613</v>
      </c>
      <c r="G1173" s="603">
        <v>25.5</v>
      </c>
      <c r="H1173" s="603">
        <v>46.81</v>
      </c>
      <c r="I1173" s="603">
        <v>1.79</v>
      </c>
      <c r="J1173" s="603"/>
      <c r="K1173" s="603"/>
      <c r="L1173" s="602">
        <v>269649</v>
      </c>
      <c r="M1173" s="601">
        <v>18.059999999999999</v>
      </c>
      <c r="N1173" s="20">
        <v>670354500</v>
      </c>
    </row>
    <row r="1174" spans="1:14">
      <c r="A1174" s="599">
        <v>44343</v>
      </c>
      <c r="B1174" s="604">
        <v>1198.92</v>
      </c>
      <c r="C1174" s="602">
        <v>17553680</v>
      </c>
      <c r="D1174" s="602">
        <v>4632</v>
      </c>
      <c r="E1174" s="602">
        <v>4632</v>
      </c>
      <c r="F1174" s="603" t="s">
        <v>613</v>
      </c>
      <c r="G1174" s="603">
        <v>25.5</v>
      </c>
      <c r="H1174" s="603">
        <v>46.67</v>
      </c>
      <c r="I1174" s="603">
        <v>1.79</v>
      </c>
      <c r="J1174" s="603"/>
      <c r="K1174" s="603"/>
      <c r="L1174" s="602">
        <v>239649</v>
      </c>
      <c r="M1174" s="601">
        <v>18.010000000000002</v>
      </c>
      <c r="N1174" s="20">
        <v>958877030</v>
      </c>
    </row>
    <row r="1175" spans="1:14">
      <c r="A1175" s="599">
        <v>44342</v>
      </c>
      <c r="B1175" s="604">
        <v>1193.6500000000001</v>
      </c>
      <c r="C1175" s="602">
        <v>17553680</v>
      </c>
      <c r="D1175" s="602">
        <v>4612</v>
      </c>
      <c r="E1175" s="602">
        <v>4612</v>
      </c>
      <c r="F1175" s="603" t="s">
        <v>613</v>
      </c>
      <c r="G1175" s="603">
        <v>25.5</v>
      </c>
      <c r="H1175" s="603">
        <v>46.47</v>
      </c>
      <c r="I1175" s="603">
        <v>1.78</v>
      </c>
      <c r="J1175" s="603"/>
      <c r="K1175" s="603"/>
      <c r="L1175" s="602">
        <v>209649</v>
      </c>
      <c r="M1175" s="601">
        <v>17.93</v>
      </c>
      <c r="N1175" s="20">
        <v>3216230890</v>
      </c>
    </row>
    <row r="1176" spans="1:14">
      <c r="A1176" s="599">
        <v>44341</v>
      </c>
      <c r="B1176" s="604">
        <v>1155.03</v>
      </c>
      <c r="C1176" s="602">
        <v>17553680</v>
      </c>
      <c r="D1176" s="602">
        <v>4463</v>
      </c>
      <c r="E1176" s="602">
        <v>4463</v>
      </c>
      <c r="F1176" s="603" t="s">
        <v>613</v>
      </c>
      <c r="G1176" s="603">
        <v>25.5</v>
      </c>
      <c r="H1176" s="603">
        <v>44.97</v>
      </c>
      <c r="I1176" s="603">
        <v>1.72</v>
      </c>
      <c r="J1176" s="603"/>
      <c r="K1176" s="603"/>
      <c r="L1176" s="602">
        <v>189649</v>
      </c>
      <c r="M1176" s="601">
        <v>17.350000000000001</v>
      </c>
      <c r="N1176" s="20">
        <v>384053460</v>
      </c>
    </row>
    <row r="1177" spans="1:14">
      <c r="A1177" s="599">
        <v>44340</v>
      </c>
      <c r="B1177" s="604">
        <v>1128.7</v>
      </c>
      <c r="C1177" s="602">
        <v>17553680</v>
      </c>
      <c r="D1177" s="602">
        <v>4361</v>
      </c>
      <c r="E1177" s="602">
        <v>4361</v>
      </c>
      <c r="F1177" s="603" t="s">
        <v>613</v>
      </c>
      <c r="G1177" s="603">
        <v>25.5</v>
      </c>
      <c r="H1177" s="603">
        <v>43.94</v>
      </c>
      <c r="I1177" s="603">
        <v>1.68</v>
      </c>
      <c r="J1177" s="603"/>
      <c r="K1177" s="603"/>
      <c r="L1177" s="602">
        <v>159649</v>
      </c>
      <c r="M1177" s="601">
        <v>16.95</v>
      </c>
      <c r="N1177" s="20">
        <v>506659000</v>
      </c>
    </row>
    <row r="1178" spans="1:14">
      <c r="A1178" s="599">
        <v>44337</v>
      </c>
      <c r="B1178" s="604">
        <v>1119.92</v>
      </c>
      <c r="C1178" s="602">
        <v>17553680</v>
      </c>
      <c r="D1178" s="602">
        <v>4327</v>
      </c>
      <c r="E1178" s="602">
        <v>4327</v>
      </c>
      <c r="F1178" s="603" t="s">
        <v>613</v>
      </c>
      <c r="G1178" s="603">
        <v>25.5</v>
      </c>
      <c r="H1178" s="603">
        <v>43.6</v>
      </c>
      <c r="I1178" s="603">
        <v>1.67</v>
      </c>
      <c r="J1178" s="603"/>
      <c r="K1178" s="603"/>
      <c r="L1178" s="602">
        <v>129649</v>
      </c>
      <c r="M1178" s="601">
        <v>16.82</v>
      </c>
      <c r="N1178" s="20">
        <v>1310473370</v>
      </c>
    </row>
    <row r="1179" spans="1:14">
      <c r="A1179" s="599">
        <v>44336</v>
      </c>
      <c r="B1179" s="604">
        <v>1163.81</v>
      </c>
      <c r="C1179" s="602">
        <v>17553680</v>
      </c>
      <c r="D1179" s="602">
        <v>4497</v>
      </c>
      <c r="E1179" s="602">
        <v>4497</v>
      </c>
      <c r="F1179" s="603" t="s">
        <v>613</v>
      </c>
      <c r="G1179" s="603">
        <v>25.5</v>
      </c>
      <c r="H1179" s="603">
        <v>45.31</v>
      </c>
      <c r="I1179" s="603">
        <v>1.74</v>
      </c>
      <c r="J1179" s="603"/>
      <c r="K1179" s="603"/>
      <c r="L1179" s="602">
        <v>109649</v>
      </c>
      <c r="M1179" s="601">
        <v>17.48</v>
      </c>
      <c r="N1179" s="20">
        <v>340256400</v>
      </c>
    </row>
    <row r="1180" spans="1:14">
      <c r="A1180" s="599">
        <v>44335</v>
      </c>
      <c r="B1180" s="604">
        <v>1169.08</v>
      </c>
      <c r="C1180" s="602">
        <v>17553680</v>
      </c>
      <c r="D1180" s="602">
        <v>4517</v>
      </c>
      <c r="E1180" s="602">
        <v>4517</v>
      </c>
      <c r="F1180" s="603" t="s">
        <v>613</v>
      </c>
      <c r="G1180" s="603">
        <v>25.5</v>
      </c>
      <c r="H1180" s="603">
        <v>45.51</v>
      </c>
      <c r="I1180" s="603">
        <v>1.74</v>
      </c>
      <c r="J1180" s="603"/>
      <c r="K1180" s="603"/>
      <c r="L1180" s="602">
        <v>109649</v>
      </c>
      <c r="M1180" s="601">
        <v>17.559999999999999</v>
      </c>
      <c r="N1180" s="20">
        <v>700390300</v>
      </c>
    </row>
    <row r="1181" spans="1:14">
      <c r="A1181" s="599">
        <v>44334</v>
      </c>
      <c r="B1181" s="604">
        <v>1169.08</v>
      </c>
      <c r="C1181" s="602">
        <v>17553680</v>
      </c>
      <c r="D1181" s="602">
        <v>4517</v>
      </c>
      <c r="E1181" s="602">
        <v>4517</v>
      </c>
      <c r="F1181" s="603" t="s">
        <v>613</v>
      </c>
      <c r="G1181" s="603">
        <v>25.5</v>
      </c>
      <c r="H1181" s="603">
        <v>45.51</v>
      </c>
      <c r="I1181" s="603">
        <v>1.74</v>
      </c>
      <c r="J1181" s="603"/>
      <c r="K1181" s="603"/>
      <c r="L1181" s="602">
        <v>109649</v>
      </c>
      <c r="M1181" s="601">
        <v>17.559999999999999</v>
      </c>
      <c r="N1181" s="20">
        <v>700390300</v>
      </c>
    </row>
    <row r="1182" spans="1:14">
      <c r="A1182" s="599">
        <v>44333</v>
      </c>
      <c r="B1182" s="604">
        <v>1163.81</v>
      </c>
      <c r="C1182" s="602">
        <v>17553680</v>
      </c>
      <c r="D1182" s="602">
        <v>4497</v>
      </c>
      <c r="E1182" s="602">
        <v>4497</v>
      </c>
      <c r="F1182" s="603" t="s">
        <v>613</v>
      </c>
      <c r="G1182" s="603">
        <v>25.5</v>
      </c>
      <c r="H1182" s="603">
        <v>45.31</v>
      </c>
      <c r="I1182" s="603">
        <v>1.74</v>
      </c>
      <c r="J1182" s="603"/>
      <c r="K1182" s="603"/>
      <c r="L1182" s="602">
        <v>89649</v>
      </c>
      <c r="M1182" s="601">
        <v>17.48</v>
      </c>
      <c r="N1182" s="20">
        <v>414720940</v>
      </c>
    </row>
    <row r="1183" spans="1:14">
      <c r="A1183" s="599">
        <v>44330</v>
      </c>
      <c r="B1183" s="604">
        <v>1172.5899999999999</v>
      </c>
      <c r="C1183" s="602">
        <v>17553680</v>
      </c>
      <c r="D1183" s="602">
        <v>4530</v>
      </c>
      <c r="E1183" s="602">
        <v>4530</v>
      </c>
      <c r="F1183" s="603" t="s">
        <v>613</v>
      </c>
      <c r="G1183" s="603">
        <v>25.5</v>
      </c>
      <c r="H1183" s="603">
        <v>45.65</v>
      </c>
      <c r="I1183" s="603">
        <v>1.75</v>
      </c>
      <c r="J1183" s="603"/>
      <c r="K1183" s="603"/>
      <c r="L1183" s="602">
        <v>84649</v>
      </c>
      <c r="M1183" s="601">
        <v>17.61</v>
      </c>
      <c r="N1183" s="20">
        <v>392820000</v>
      </c>
    </row>
    <row r="1184" spans="1:14">
      <c r="A1184" s="599">
        <v>44329</v>
      </c>
      <c r="B1184" s="604">
        <v>1149.77</v>
      </c>
      <c r="C1184" s="602">
        <v>17553680</v>
      </c>
      <c r="D1184" s="602">
        <v>4442</v>
      </c>
      <c r="E1184" s="602">
        <v>4442</v>
      </c>
      <c r="F1184" s="603" t="s">
        <v>613</v>
      </c>
      <c r="G1184" s="603">
        <v>25.5</v>
      </c>
      <c r="H1184" s="603">
        <v>44.76</v>
      </c>
      <c r="I1184" s="603">
        <v>1.72</v>
      </c>
      <c r="J1184" s="603"/>
      <c r="K1184" s="603"/>
      <c r="L1184" s="602">
        <v>79649</v>
      </c>
      <c r="M1184" s="601">
        <v>17.27</v>
      </c>
      <c r="N1184" s="20">
        <v>556306010</v>
      </c>
    </row>
    <row r="1185" spans="1:14">
      <c r="A1185" s="599">
        <v>44328</v>
      </c>
      <c r="B1185" s="604">
        <v>1167.32</v>
      </c>
      <c r="C1185" s="602">
        <v>17553680</v>
      </c>
      <c r="D1185" s="602">
        <v>4510</v>
      </c>
      <c r="E1185" s="602">
        <v>4510</v>
      </c>
      <c r="F1185" s="603" t="s">
        <v>613</v>
      </c>
      <c r="G1185" s="603">
        <v>25.5</v>
      </c>
      <c r="H1185" s="603">
        <v>45.44</v>
      </c>
      <c r="I1185" s="603">
        <v>1.74</v>
      </c>
      <c r="J1185" s="603"/>
      <c r="K1185" s="603"/>
      <c r="L1185" s="602">
        <v>79649</v>
      </c>
      <c r="M1185" s="601">
        <v>17.53</v>
      </c>
      <c r="N1185" s="20">
        <v>821844970</v>
      </c>
    </row>
    <row r="1186" spans="1:14">
      <c r="A1186" s="599">
        <v>44327</v>
      </c>
      <c r="B1186" s="604">
        <v>1184.8699999999999</v>
      </c>
      <c r="C1186" s="602">
        <v>17553680</v>
      </c>
      <c r="D1186" s="602">
        <v>4578</v>
      </c>
      <c r="E1186" s="602">
        <v>4578</v>
      </c>
      <c r="F1186" s="603" t="s">
        <v>613</v>
      </c>
      <c r="G1186" s="603">
        <v>25.5</v>
      </c>
      <c r="H1186" s="603">
        <v>46.13</v>
      </c>
      <c r="I1186" s="603">
        <v>1.77</v>
      </c>
      <c r="J1186" s="603"/>
      <c r="K1186" s="603"/>
      <c r="L1186" s="602">
        <v>74649</v>
      </c>
      <c r="M1186" s="601">
        <v>17.8</v>
      </c>
      <c r="N1186" s="20">
        <v>639398910</v>
      </c>
    </row>
    <row r="1187" spans="1:14">
      <c r="A1187" s="599">
        <v>44326</v>
      </c>
      <c r="B1187" s="604">
        <v>1197.1600000000001</v>
      </c>
      <c r="C1187" s="602">
        <v>17553680</v>
      </c>
      <c r="D1187" s="602">
        <v>4625</v>
      </c>
      <c r="E1187" s="602">
        <v>4625</v>
      </c>
      <c r="F1187" s="603" t="s">
        <v>613</v>
      </c>
      <c r="G1187" s="603">
        <v>25.5</v>
      </c>
      <c r="H1187" s="603">
        <v>46.61</v>
      </c>
      <c r="I1187" s="603">
        <v>1.79</v>
      </c>
      <c r="J1187" s="603"/>
      <c r="K1187" s="603"/>
      <c r="L1187" s="602">
        <v>69649</v>
      </c>
      <c r="M1187" s="601">
        <v>17.98</v>
      </c>
      <c r="N1187" s="20">
        <v>675396400</v>
      </c>
    </row>
    <row r="1188" spans="1:14">
      <c r="A1188" s="599">
        <v>44323</v>
      </c>
      <c r="B1188" s="604">
        <v>1191.8900000000001</v>
      </c>
      <c r="C1188" s="602">
        <v>17553680</v>
      </c>
      <c r="D1188" s="602">
        <v>4605</v>
      </c>
      <c r="E1188" s="602">
        <v>4605</v>
      </c>
      <c r="F1188" s="603" t="s">
        <v>613</v>
      </c>
      <c r="G1188" s="603">
        <v>25.5</v>
      </c>
      <c r="H1188" s="603">
        <v>46.4</v>
      </c>
      <c r="I1188" s="603">
        <v>1.78</v>
      </c>
      <c r="J1188" s="603"/>
      <c r="K1188" s="603"/>
      <c r="L1188" s="602">
        <v>64649</v>
      </c>
      <c r="M1188" s="601">
        <v>17.899999999999999</v>
      </c>
      <c r="N1188" s="20">
        <v>605186070</v>
      </c>
    </row>
    <row r="1189" spans="1:14">
      <c r="A1189" s="599">
        <v>44322</v>
      </c>
      <c r="B1189" s="604">
        <v>1188.3800000000001</v>
      </c>
      <c r="C1189" s="602">
        <v>17553680</v>
      </c>
      <c r="D1189" s="602">
        <v>4592</v>
      </c>
      <c r="E1189" s="602">
        <v>4592</v>
      </c>
      <c r="F1189" s="603" t="s">
        <v>613</v>
      </c>
      <c r="G1189" s="603">
        <v>25.5</v>
      </c>
      <c r="H1189" s="603">
        <v>46.26</v>
      </c>
      <c r="I1189" s="603">
        <v>1.77</v>
      </c>
      <c r="J1189" s="603"/>
      <c r="K1189" s="603"/>
      <c r="L1189" s="602">
        <v>59649</v>
      </c>
      <c r="M1189" s="601">
        <v>17.850000000000001</v>
      </c>
      <c r="N1189" s="20">
        <v>396448360</v>
      </c>
    </row>
    <row r="1190" spans="1:14">
      <c r="A1190" s="599">
        <v>44321</v>
      </c>
      <c r="B1190" s="604">
        <v>1188.3800000000001</v>
      </c>
      <c r="C1190" s="602">
        <v>17553680</v>
      </c>
      <c r="D1190" s="602">
        <v>4592</v>
      </c>
      <c r="E1190" s="602">
        <v>4592</v>
      </c>
      <c r="F1190" s="603" t="s">
        <v>613</v>
      </c>
      <c r="G1190" s="603">
        <v>25.5</v>
      </c>
      <c r="H1190" s="603">
        <v>46.26</v>
      </c>
      <c r="I1190" s="603">
        <v>1.77</v>
      </c>
      <c r="J1190" s="603"/>
      <c r="K1190" s="603"/>
      <c r="L1190" s="602">
        <v>54649</v>
      </c>
      <c r="M1190" s="601">
        <v>17.850000000000001</v>
      </c>
      <c r="N1190" s="20">
        <v>509113740</v>
      </c>
    </row>
    <row r="1191" spans="1:14">
      <c r="A1191" s="599">
        <v>44320</v>
      </c>
      <c r="B1191" s="604">
        <v>1188.3800000000001</v>
      </c>
      <c r="C1191" s="602">
        <v>17553680</v>
      </c>
      <c r="D1191" s="602">
        <v>4592</v>
      </c>
      <c r="E1191" s="602">
        <v>4592</v>
      </c>
      <c r="F1191" s="603" t="s">
        <v>613</v>
      </c>
      <c r="G1191" s="603">
        <v>25.5</v>
      </c>
      <c r="H1191" s="603">
        <v>46.26</v>
      </c>
      <c r="I1191" s="603">
        <v>1.77</v>
      </c>
      <c r="J1191" s="603"/>
      <c r="K1191" s="603"/>
      <c r="L1191" s="602">
        <v>54649</v>
      </c>
      <c r="M1191" s="601">
        <v>17.850000000000001</v>
      </c>
      <c r="N1191" s="20">
        <v>509113740</v>
      </c>
    </row>
    <row r="1192" spans="1:14">
      <c r="A1192" s="599">
        <v>44319</v>
      </c>
      <c r="B1192" s="604">
        <v>1176.0999999999999</v>
      </c>
      <c r="C1192" s="602">
        <v>17553680</v>
      </c>
      <c r="D1192" s="602">
        <v>4544</v>
      </c>
      <c r="E1192" s="602">
        <v>4544</v>
      </c>
      <c r="F1192" s="603" t="s">
        <v>613</v>
      </c>
      <c r="G1192" s="603">
        <v>25.5</v>
      </c>
      <c r="H1192" s="603">
        <v>45.79</v>
      </c>
      <c r="I1192" s="603">
        <v>1.75</v>
      </c>
      <c r="J1192" s="603"/>
      <c r="K1192" s="603"/>
      <c r="L1192" s="602">
        <v>49649</v>
      </c>
      <c r="M1192" s="601">
        <v>17.66</v>
      </c>
      <c r="N1192" s="20">
        <v>481279710</v>
      </c>
    </row>
    <row r="1193" spans="1:14">
      <c r="A1193" s="599">
        <v>44316</v>
      </c>
      <c r="B1193" s="604">
        <v>1188.3800000000001</v>
      </c>
      <c r="C1193" s="602">
        <v>17553680</v>
      </c>
      <c r="D1193" s="602">
        <v>4592</v>
      </c>
      <c r="E1193" s="602">
        <v>4592</v>
      </c>
      <c r="F1193" s="603" t="s">
        <v>613</v>
      </c>
      <c r="G1193" s="603">
        <v>25.5</v>
      </c>
      <c r="H1193" s="603">
        <v>46.26</v>
      </c>
      <c r="I1193" s="603">
        <v>1.77</v>
      </c>
      <c r="J1193" s="603"/>
      <c r="K1193" s="603"/>
      <c r="L1193" s="602">
        <v>44649</v>
      </c>
      <c r="M1193" s="601">
        <v>17.850000000000001</v>
      </c>
      <c r="N1193" s="20">
        <v>1398482940</v>
      </c>
    </row>
    <row r="1194" spans="1:14">
      <c r="A1194" s="599">
        <v>44315</v>
      </c>
      <c r="B1194" s="604">
        <v>1155.03</v>
      </c>
      <c r="C1194" s="602">
        <v>17553680</v>
      </c>
      <c r="D1194" s="602">
        <v>4463</v>
      </c>
      <c r="E1194" s="602">
        <v>4463</v>
      </c>
      <c r="F1194" s="603" t="s">
        <v>613</v>
      </c>
      <c r="G1194" s="603">
        <v>25.5</v>
      </c>
      <c r="H1194" s="603">
        <v>44.97</v>
      </c>
      <c r="I1194" s="603">
        <v>1.72</v>
      </c>
      <c r="J1194" s="603"/>
      <c r="K1194" s="603"/>
      <c r="L1194" s="602">
        <v>39649</v>
      </c>
      <c r="M1194" s="601">
        <v>17.350000000000001</v>
      </c>
      <c r="N1194" s="20">
        <v>569827950</v>
      </c>
    </row>
    <row r="1195" spans="1:14">
      <c r="A1195" s="599">
        <v>44314</v>
      </c>
      <c r="B1195" s="604">
        <v>1158.54</v>
      </c>
      <c r="C1195" s="602">
        <v>17553680</v>
      </c>
      <c r="D1195" s="602">
        <v>4476</v>
      </c>
      <c r="E1195" s="602">
        <v>4476</v>
      </c>
      <c r="F1195" s="603" t="s">
        <v>613</v>
      </c>
      <c r="G1195" s="603">
        <v>25.5</v>
      </c>
      <c r="H1195" s="603">
        <v>45.1</v>
      </c>
      <c r="I1195" s="603">
        <v>1.73</v>
      </c>
      <c r="J1195" s="604"/>
      <c r="K1195" s="603"/>
      <c r="L1195" s="602">
        <v>34649</v>
      </c>
      <c r="M1195" s="601">
        <v>17.399999999999999</v>
      </c>
      <c r="N1195" s="20">
        <v>1965805070</v>
      </c>
    </row>
    <row r="1196" spans="1:14">
      <c r="A1196" s="599">
        <v>44313</v>
      </c>
      <c r="B1196" s="604">
        <v>1197.1600000000001</v>
      </c>
      <c r="C1196" s="602">
        <v>17553680</v>
      </c>
      <c r="D1196" s="602">
        <v>4625</v>
      </c>
      <c r="E1196" s="602">
        <v>4625</v>
      </c>
      <c r="F1196" s="603" t="s">
        <v>613</v>
      </c>
      <c r="G1196" s="603">
        <v>25.5</v>
      </c>
      <c r="H1196" s="603">
        <v>46.61</v>
      </c>
      <c r="I1196" s="603">
        <v>1.79</v>
      </c>
      <c r="J1196" s="604"/>
      <c r="K1196" s="603"/>
      <c r="L1196" s="602">
        <v>29649</v>
      </c>
      <c r="M1196" s="601">
        <v>17.98</v>
      </c>
      <c r="N1196" s="20">
        <v>904501710</v>
      </c>
    </row>
    <row r="1197" spans="1:14">
      <c r="A1197" s="599">
        <v>44312</v>
      </c>
      <c r="B1197" s="604">
        <v>1212.96</v>
      </c>
      <c r="C1197" s="602">
        <v>17553680</v>
      </c>
      <c r="D1197" s="602">
        <v>4686</v>
      </c>
      <c r="E1197" s="602">
        <v>4686</v>
      </c>
      <c r="F1197" s="603" t="s">
        <v>613</v>
      </c>
      <c r="G1197" s="603">
        <v>25.5</v>
      </c>
      <c r="H1197" s="603">
        <v>47.22</v>
      </c>
      <c r="I1197" s="603">
        <v>1.81</v>
      </c>
      <c r="J1197" s="604"/>
      <c r="K1197" s="603"/>
      <c r="L1197" s="602">
        <v>24649</v>
      </c>
      <c r="M1197" s="601">
        <v>18.22</v>
      </c>
      <c r="N1197" s="20">
        <v>799979050</v>
      </c>
    </row>
    <row r="1198" spans="1:14">
      <c r="A1198" s="599">
        <v>44309</v>
      </c>
      <c r="B1198" s="604">
        <v>1218.23</v>
      </c>
      <c r="C1198" s="602">
        <v>17553680</v>
      </c>
      <c r="D1198" s="602">
        <v>4707</v>
      </c>
      <c r="E1198" s="602">
        <v>4707</v>
      </c>
      <c r="F1198" s="603" t="s">
        <v>613</v>
      </c>
      <c r="G1198" s="603">
        <v>25.5</v>
      </c>
      <c r="H1198" s="603">
        <v>47.43</v>
      </c>
      <c r="I1198" s="603">
        <v>1.82</v>
      </c>
      <c r="J1198" s="604"/>
      <c r="K1198" s="603"/>
      <c r="L1198" s="602">
        <v>19649</v>
      </c>
      <c r="M1198" s="601">
        <v>18.3</v>
      </c>
      <c r="N1198" s="20">
        <v>783970900</v>
      </c>
    </row>
    <row r="1199" spans="1:14">
      <c r="A1199" s="599">
        <v>44308</v>
      </c>
      <c r="B1199" s="604">
        <v>1227</v>
      </c>
      <c r="C1199" s="602">
        <v>17553680</v>
      </c>
      <c r="D1199" s="602">
        <v>4741</v>
      </c>
      <c r="E1199" s="602">
        <v>4741</v>
      </c>
      <c r="F1199" s="603" t="s">
        <v>613</v>
      </c>
      <c r="G1199" s="603">
        <v>25.5</v>
      </c>
      <c r="H1199" s="603">
        <v>47.77</v>
      </c>
      <c r="I1199" s="603">
        <v>1.83</v>
      </c>
      <c r="J1199" s="603"/>
      <c r="K1199" s="603"/>
      <c r="L1199" s="602">
        <v>19649</v>
      </c>
      <c r="M1199" s="601">
        <v>18.43</v>
      </c>
      <c r="N1199" s="20">
        <v>1026616830</v>
      </c>
    </row>
    <row r="1200" spans="1:14">
      <c r="A1200" s="599">
        <v>44307</v>
      </c>
      <c r="B1200" s="604">
        <v>1218.23</v>
      </c>
      <c r="C1200" s="602">
        <v>17553680</v>
      </c>
      <c r="D1200" s="602">
        <v>4707</v>
      </c>
      <c r="E1200" s="602">
        <v>4707</v>
      </c>
      <c r="F1200" s="603" t="s">
        <v>613</v>
      </c>
      <c r="G1200" s="603">
        <v>25.5</v>
      </c>
      <c r="H1200" s="603">
        <v>47.43</v>
      </c>
      <c r="I1200" s="603">
        <v>1.82</v>
      </c>
      <c r="J1200" s="603"/>
      <c r="K1200" s="603"/>
      <c r="L1200" s="602">
        <v>14649</v>
      </c>
      <c r="M1200" s="601">
        <v>18.3</v>
      </c>
      <c r="N1200" s="20">
        <v>1474304480</v>
      </c>
    </row>
    <row r="1201" spans="1:14">
      <c r="A1201" s="599">
        <v>44306</v>
      </c>
      <c r="B1201" s="604">
        <v>1248.07</v>
      </c>
      <c r="C1201" s="602">
        <v>17553680</v>
      </c>
      <c r="D1201" s="602">
        <v>4822</v>
      </c>
      <c r="E1201" s="602">
        <v>4822</v>
      </c>
      <c r="F1201" s="603" t="s">
        <v>613</v>
      </c>
      <c r="G1201" s="603">
        <v>25.5</v>
      </c>
      <c r="H1201" s="603">
        <v>48.59</v>
      </c>
      <c r="I1201" s="603">
        <v>1.86</v>
      </c>
      <c r="J1201" s="603"/>
      <c r="K1201" s="603"/>
      <c r="L1201" s="602">
        <v>9649</v>
      </c>
      <c r="M1201" s="601">
        <v>18.75</v>
      </c>
      <c r="N1201" s="20">
        <v>1362594960</v>
      </c>
    </row>
    <row r="1202" spans="1:14">
      <c r="A1202" s="599">
        <v>44305</v>
      </c>
      <c r="B1202" s="604">
        <v>1260.3499999999999</v>
      </c>
      <c r="C1202" s="602">
        <v>17553680</v>
      </c>
      <c r="D1202" s="602">
        <v>4870</v>
      </c>
      <c r="E1202" s="602">
        <v>4870</v>
      </c>
      <c r="F1202" s="603" t="s">
        <v>613</v>
      </c>
      <c r="G1202" s="603">
        <v>25.5</v>
      </c>
      <c r="H1202" s="603">
        <v>49.07</v>
      </c>
      <c r="I1202" s="603">
        <v>1.88</v>
      </c>
      <c r="J1202" s="603"/>
      <c r="K1202" s="603"/>
      <c r="L1202" s="602">
        <v>5120</v>
      </c>
      <c r="M1202" s="601">
        <v>18.93</v>
      </c>
      <c r="N1202" s="20">
        <v>3100678520</v>
      </c>
    </row>
    <row r="1203" spans="1:14">
      <c r="A1203" s="599">
        <v>44302</v>
      </c>
      <c r="B1203" s="604">
        <v>1209.45</v>
      </c>
      <c r="C1203" s="602">
        <v>17553680</v>
      </c>
      <c r="D1203" s="602">
        <v>4673</v>
      </c>
      <c r="E1203" s="602">
        <v>4673</v>
      </c>
      <c r="F1203" s="603" t="s">
        <v>613</v>
      </c>
      <c r="G1203" s="603">
        <v>25.5</v>
      </c>
      <c r="H1203" s="603">
        <v>47.08</v>
      </c>
      <c r="I1203" s="603">
        <v>1.8</v>
      </c>
      <c r="J1203" s="603"/>
      <c r="K1203" s="603"/>
      <c r="L1203" s="602">
        <v>120</v>
      </c>
      <c r="M1203" s="601">
        <v>18.170000000000002</v>
      </c>
      <c r="N1203" s="20">
        <v>934883960</v>
      </c>
    </row>
    <row r="1204" spans="1:14">
      <c r="A1204" s="599">
        <v>44301</v>
      </c>
      <c r="B1204" s="604">
        <v>1209.45</v>
      </c>
      <c r="C1204" s="602">
        <v>17553680</v>
      </c>
      <c r="D1204" s="602">
        <v>4673</v>
      </c>
      <c r="E1204" s="602">
        <v>4673</v>
      </c>
      <c r="F1204" s="603" t="s">
        <v>613</v>
      </c>
      <c r="G1204" s="603">
        <v>25.5</v>
      </c>
      <c r="H1204" s="603">
        <v>47.08</v>
      </c>
      <c r="I1204" s="603">
        <v>1.8</v>
      </c>
      <c r="J1204" s="603"/>
      <c r="K1204" s="603"/>
      <c r="L1204" s="602">
        <v>120</v>
      </c>
      <c r="M1204" s="601">
        <v>18.170000000000002</v>
      </c>
      <c r="N1204" s="20">
        <v>975889610</v>
      </c>
    </row>
    <row r="1205" spans="1:14">
      <c r="A1205" s="599">
        <v>44300</v>
      </c>
      <c r="B1205" s="604">
        <v>1214.71</v>
      </c>
      <c r="C1205" s="602">
        <v>17553680</v>
      </c>
      <c r="D1205" s="602">
        <v>4693</v>
      </c>
      <c r="E1205" s="602">
        <v>4693</v>
      </c>
      <c r="F1205" s="603" t="s">
        <v>613</v>
      </c>
      <c r="G1205" s="603">
        <v>25.5</v>
      </c>
      <c r="H1205" s="603">
        <v>47.29</v>
      </c>
      <c r="I1205" s="603">
        <v>1.81</v>
      </c>
      <c r="J1205" s="603"/>
      <c r="K1205" s="603"/>
      <c r="L1205" s="602">
        <v>120</v>
      </c>
      <c r="M1205" s="601">
        <v>18.239999999999998</v>
      </c>
      <c r="N1205" s="20">
        <v>1823210830</v>
      </c>
    </row>
    <row r="1206" spans="1:14">
      <c r="A1206" s="599">
        <v>44299</v>
      </c>
      <c r="B1206" s="604">
        <v>1183.1199999999999</v>
      </c>
      <c r="C1206" s="602">
        <v>17553680</v>
      </c>
      <c r="D1206" s="602">
        <v>4571</v>
      </c>
      <c r="E1206" s="602">
        <v>4571</v>
      </c>
      <c r="F1206" s="603" t="s">
        <v>613</v>
      </c>
      <c r="G1206" s="603">
        <v>25.5</v>
      </c>
      <c r="H1206" s="603">
        <v>46.06</v>
      </c>
      <c r="I1206" s="603">
        <v>1.76</v>
      </c>
      <c r="J1206" s="603"/>
      <c r="K1206" s="603"/>
      <c r="L1206" s="602">
        <v>120</v>
      </c>
      <c r="M1206" s="601">
        <v>17.77</v>
      </c>
      <c r="N1206" s="20">
        <v>980936600</v>
      </c>
    </row>
    <row r="1207" spans="1:14">
      <c r="A1207" s="599">
        <v>44298</v>
      </c>
      <c r="B1207" s="604">
        <v>1190.1400000000001</v>
      </c>
      <c r="C1207" s="602">
        <v>17553680</v>
      </c>
      <c r="D1207" s="602">
        <v>4598</v>
      </c>
      <c r="E1207" s="602">
        <v>4598</v>
      </c>
      <c r="F1207" s="603" t="s">
        <v>613</v>
      </c>
      <c r="G1207" s="603">
        <v>25.5</v>
      </c>
      <c r="H1207" s="603">
        <v>46.33</v>
      </c>
      <c r="I1207" s="603">
        <v>1.78</v>
      </c>
      <c r="J1207" s="603"/>
      <c r="K1207" s="603"/>
      <c r="L1207" s="602">
        <v>120</v>
      </c>
      <c r="M1207" s="601">
        <v>17.88</v>
      </c>
      <c r="N1207" s="20">
        <v>808720960</v>
      </c>
    </row>
    <row r="1208" spans="1:14">
      <c r="A1208" s="599">
        <v>44295</v>
      </c>
      <c r="B1208" s="604">
        <v>1193.6500000000001</v>
      </c>
      <c r="C1208" s="602">
        <v>17553680</v>
      </c>
      <c r="D1208" s="602">
        <v>4612</v>
      </c>
      <c r="E1208" s="602">
        <v>4612</v>
      </c>
      <c r="F1208" s="603" t="s">
        <v>613</v>
      </c>
      <c r="G1208" s="603">
        <v>25.5</v>
      </c>
      <c r="H1208" s="603">
        <v>46.47</v>
      </c>
      <c r="I1208" s="603">
        <v>1.78</v>
      </c>
      <c r="J1208" s="603"/>
      <c r="K1208" s="603"/>
      <c r="L1208" s="602">
        <v>120</v>
      </c>
      <c r="M1208" s="601">
        <v>17.93</v>
      </c>
      <c r="N1208" s="20">
        <v>671729480</v>
      </c>
    </row>
    <row r="1209" spans="1:14">
      <c r="A1209" s="599">
        <v>44294</v>
      </c>
      <c r="B1209" s="604">
        <v>1193.6500000000001</v>
      </c>
      <c r="C1209" s="602">
        <v>17553680</v>
      </c>
      <c r="D1209" s="602">
        <v>4612</v>
      </c>
      <c r="E1209" s="602">
        <v>4612</v>
      </c>
      <c r="F1209" s="603" t="s">
        <v>613</v>
      </c>
      <c r="G1209" s="603">
        <v>25.5</v>
      </c>
      <c r="H1209" s="603">
        <v>46.47</v>
      </c>
      <c r="I1209" s="603">
        <v>1.78</v>
      </c>
      <c r="J1209" s="603"/>
      <c r="K1209" s="603"/>
      <c r="L1209" s="602">
        <v>120</v>
      </c>
      <c r="M1209" s="601">
        <v>17.93</v>
      </c>
      <c r="N1209" s="20">
        <v>1001293260</v>
      </c>
    </row>
    <row r="1210" spans="1:14">
      <c r="A1210" s="599">
        <v>44293</v>
      </c>
      <c r="B1210" s="604">
        <v>1211.2</v>
      </c>
      <c r="C1210" s="602">
        <v>17553680</v>
      </c>
      <c r="D1210" s="602">
        <v>4680</v>
      </c>
      <c r="E1210" s="602">
        <v>4680</v>
      </c>
      <c r="F1210" s="603" t="s">
        <v>613</v>
      </c>
      <c r="G1210" s="603">
        <v>25.5</v>
      </c>
      <c r="H1210" s="603">
        <v>47.15</v>
      </c>
      <c r="I1210" s="603">
        <v>1.81</v>
      </c>
      <c r="J1210" s="603"/>
      <c r="K1210" s="603"/>
      <c r="L1210" s="602">
        <v>120</v>
      </c>
      <c r="M1210" s="601">
        <v>18.190000000000001</v>
      </c>
      <c r="N1210" s="20">
        <v>905746110</v>
      </c>
    </row>
    <row r="1211" spans="1:14">
      <c r="A1211" s="599">
        <v>44292</v>
      </c>
      <c r="B1211" s="604">
        <v>1227</v>
      </c>
      <c r="C1211" s="602">
        <v>17553680</v>
      </c>
      <c r="D1211" s="602">
        <v>4741</v>
      </c>
      <c r="E1211" s="602">
        <v>4741</v>
      </c>
      <c r="F1211" s="603" t="s">
        <v>613</v>
      </c>
      <c r="G1211" s="603">
        <v>25.5</v>
      </c>
      <c r="H1211" s="603">
        <v>47.77</v>
      </c>
      <c r="I1211" s="603">
        <v>1.83</v>
      </c>
      <c r="J1211" s="603"/>
      <c r="K1211" s="603"/>
      <c r="L1211" s="602">
        <v>120</v>
      </c>
      <c r="M1211" s="601">
        <v>18.43</v>
      </c>
      <c r="N1211" s="20">
        <v>1646121390</v>
      </c>
    </row>
    <row r="1212" spans="1:14">
      <c r="A1212" s="599">
        <v>44291</v>
      </c>
      <c r="B1212" s="604">
        <v>1230.51</v>
      </c>
      <c r="C1212" s="602">
        <v>17553680</v>
      </c>
      <c r="D1212" s="602">
        <v>4754</v>
      </c>
      <c r="E1212" s="602">
        <v>4754</v>
      </c>
      <c r="F1212" s="603" t="s">
        <v>613</v>
      </c>
      <c r="G1212" s="603">
        <v>25.5</v>
      </c>
      <c r="H1212" s="603">
        <v>47.9</v>
      </c>
      <c r="I1212" s="603">
        <v>1.84</v>
      </c>
      <c r="J1212" s="603"/>
      <c r="K1212" s="603"/>
      <c r="L1212" s="602">
        <v>120</v>
      </c>
      <c r="M1212" s="601">
        <v>18.48</v>
      </c>
      <c r="N1212" s="20">
        <v>1949965650</v>
      </c>
    </row>
    <row r="1213" spans="1:14">
      <c r="A1213" s="599">
        <v>44288</v>
      </c>
      <c r="B1213" s="604">
        <v>1186.6300000000001</v>
      </c>
      <c r="C1213" s="602">
        <v>17553680</v>
      </c>
      <c r="D1213" s="602">
        <v>4585</v>
      </c>
      <c r="E1213" s="602">
        <v>4585</v>
      </c>
      <c r="F1213" s="603" t="s">
        <v>613</v>
      </c>
      <c r="G1213" s="603">
        <v>25.5</v>
      </c>
      <c r="H1213" s="603">
        <v>46.2</v>
      </c>
      <c r="I1213" s="603">
        <v>1.77</v>
      </c>
      <c r="J1213" s="603"/>
      <c r="K1213" s="603"/>
      <c r="L1213" s="602">
        <v>120</v>
      </c>
      <c r="M1213" s="601">
        <v>17.82</v>
      </c>
      <c r="N1213" s="20">
        <v>797415150</v>
      </c>
    </row>
    <row r="1214" spans="1:14">
      <c r="A1214" s="599">
        <v>44287</v>
      </c>
      <c r="B1214" s="604">
        <v>1179.6099999999999</v>
      </c>
      <c r="C1214" s="602">
        <v>17553680</v>
      </c>
      <c r="D1214" s="602">
        <v>4558</v>
      </c>
      <c r="E1214" s="602">
        <v>4558</v>
      </c>
      <c r="F1214" s="603" t="s">
        <v>613</v>
      </c>
      <c r="G1214" s="603">
        <v>25.5</v>
      </c>
      <c r="H1214" s="603">
        <v>45.92</v>
      </c>
      <c r="I1214" s="603">
        <v>1.76</v>
      </c>
      <c r="J1214" s="603"/>
      <c r="K1214" s="603"/>
      <c r="L1214" s="602">
        <v>120</v>
      </c>
      <c r="M1214" s="601">
        <v>17.72</v>
      </c>
      <c r="N1214" s="20">
        <v>1105553640</v>
      </c>
    </row>
    <row r="1215" spans="1:14">
      <c r="A1215" s="599">
        <v>44286</v>
      </c>
      <c r="B1215" s="604">
        <v>1137.48</v>
      </c>
      <c r="C1215" s="602">
        <v>17553680</v>
      </c>
      <c r="D1215" s="602">
        <v>4395</v>
      </c>
      <c r="E1215" s="602">
        <v>4395</v>
      </c>
      <c r="F1215" s="603" t="s">
        <v>613</v>
      </c>
      <c r="G1215" s="603">
        <v>25.5</v>
      </c>
      <c r="H1215" s="603">
        <v>28.15</v>
      </c>
      <c r="I1215" s="603">
        <v>1.69</v>
      </c>
      <c r="J1215" s="604"/>
      <c r="K1215" s="603"/>
      <c r="L1215" s="602">
        <v>120</v>
      </c>
      <c r="M1215" s="601">
        <v>17.079999999999998</v>
      </c>
      <c r="N1215" s="20">
        <v>858561990</v>
      </c>
    </row>
    <row r="1216" spans="1:14">
      <c r="A1216" s="599">
        <v>44285</v>
      </c>
      <c r="B1216" s="604">
        <v>1148.01</v>
      </c>
      <c r="C1216" s="602">
        <v>17553680</v>
      </c>
      <c r="D1216" s="602">
        <v>4436</v>
      </c>
      <c r="E1216" s="602">
        <v>4436</v>
      </c>
      <c r="F1216" s="603" t="s">
        <v>613</v>
      </c>
      <c r="G1216" s="603">
        <v>25.5</v>
      </c>
      <c r="H1216" s="603">
        <v>28.41</v>
      </c>
      <c r="I1216" s="603">
        <v>1.71</v>
      </c>
      <c r="J1216" s="604"/>
      <c r="K1216" s="603"/>
      <c r="L1216" s="602">
        <v>120</v>
      </c>
      <c r="M1216" s="601">
        <v>17.239999999999998</v>
      </c>
      <c r="N1216" s="20">
        <v>432539860</v>
      </c>
    </row>
    <row r="1217" spans="1:14">
      <c r="A1217" s="599">
        <v>44284</v>
      </c>
      <c r="B1217" s="604">
        <v>1149.77</v>
      </c>
      <c r="C1217" s="602">
        <v>17553680</v>
      </c>
      <c r="D1217" s="602">
        <v>4442</v>
      </c>
      <c r="E1217" s="602">
        <v>4442</v>
      </c>
      <c r="F1217" s="603" t="s">
        <v>613</v>
      </c>
      <c r="G1217" s="603">
        <v>25.5</v>
      </c>
      <c r="H1217" s="603">
        <v>28.46</v>
      </c>
      <c r="I1217" s="603">
        <v>1.71</v>
      </c>
      <c r="J1217" s="604"/>
      <c r="K1217" s="603"/>
      <c r="L1217" s="602">
        <v>120</v>
      </c>
      <c r="M1217" s="601">
        <v>17.27</v>
      </c>
      <c r="N1217" s="20">
        <v>768279720</v>
      </c>
    </row>
    <row r="1218" spans="1:14">
      <c r="A1218" s="599">
        <v>44281</v>
      </c>
      <c r="B1218" s="604">
        <v>1155.03</v>
      </c>
      <c r="C1218" s="602">
        <v>17553680</v>
      </c>
      <c r="D1218" s="602">
        <v>4463</v>
      </c>
      <c r="E1218" s="602">
        <v>4463</v>
      </c>
      <c r="F1218" s="603" t="s">
        <v>613</v>
      </c>
      <c r="G1218" s="603">
        <v>25.5</v>
      </c>
      <c r="H1218" s="603">
        <v>28.59</v>
      </c>
      <c r="I1218" s="603">
        <v>1.72</v>
      </c>
      <c r="J1218" s="604"/>
      <c r="K1218" s="603"/>
      <c r="L1218" s="602">
        <v>120</v>
      </c>
      <c r="M1218" s="601">
        <v>17.350000000000001</v>
      </c>
      <c r="N1218" s="20">
        <v>404281530</v>
      </c>
    </row>
    <row r="1219" spans="1:14">
      <c r="A1219" s="599">
        <v>44280</v>
      </c>
      <c r="B1219" s="604">
        <v>1155.03</v>
      </c>
      <c r="C1219" s="602">
        <v>17553680</v>
      </c>
      <c r="D1219" s="602">
        <v>4463</v>
      </c>
      <c r="E1219" s="602">
        <v>4463</v>
      </c>
      <c r="F1219" s="603" t="s">
        <v>613</v>
      </c>
      <c r="G1219" s="603">
        <v>25.5</v>
      </c>
      <c r="H1219" s="603">
        <v>28.59</v>
      </c>
      <c r="I1219" s="603">
        <v>1.72</v>
      </c>
      <c r="J1219" s="604"/>
      <c r="K1219" s="603"/>
      <c r="L1219" s="602">
        <v>120</v>
      </c>
      <c r="M1219" s="601">
        <v>17.350000000000001</v>
      </c>
      <c r="N1219" s="20">
        <v>770737000</v>
      </c>
    </row>
    <row r="1220" spans="1:14">
      <c r="A1220" s="599">
        <v>44279</v>
      </c>
      <c r="B1220" s="604">
        <v>1167.32</v>
      </c>
      <c r="C1220" s="602">
        <v>17553680</v>
      </c>
      <c r="D1220" s="602">
        <v>4510</v>
      </c>
      <c r="E1220" s="602">
        <v>4510</v>
      </c>
      <c r="F1220" s="603" t="s">
        <v>613</v>
      </c>
      <c r="G1220" s="603">
        <v>25.5</v>
      </c>
      <c r="H1220" s="603">
        <v>28.89</v>
      </c>
      <c r="I1220" s="603">
        <v>1.74</v>
      </c>
      <c r="J1220" s="604"/>
      <c r="K1220" s="603"/>
      <c r="L1220" s="602">
        <v>120</v>
      </c>
      <c r="M1220" s="601">
        <v>17.53</v>
      </c>
      <c r="N1220" s="20">
        <v>401401030</v>
      </c>
    </row>
    <row r="1221" spans="1:14">
      <c r="A1221" s="599">
        <v>44278</v>
      </c>
      <c r="B1221" s="604">
        <v>1153.28</v>
      </c>
      <c r="C1221" s="602">
        <v>17553680</v>
      </c>
      <c r="D1221" s="602">
        <v>4456</v>
      </c>
      <c r="E1221" s="602">
        <v>4456</v>
      </c>
      <c r="F1221" s="603" t="s">
        <v>613</v>
      </c>
      <c r="G1221" s="603">
        <v>25.5</v>
      </c>
      <c r="H1221" s="603">
        <v>28.54</v>
      </c>
      <c r="I1221" s="603">
        <v>1.72</v>
      </c>
      <c r="J1221" s="604"/>
      <c r="K1221" s="603"/>
      <c r="L1221" s="602">
        <v>120</v>
      </c>
      <c r="M1221" s="601">
        <v>17.32</v>
      </c>
      <c r="N1221" s="20">
        <v>763373020</v>
      </c>
    </row>
    <row r="1222" spans="1:14">
      <c r="A1222" s="599">
        <v>44277</v>
      </c>
      <c r="B1222" s="604">
        <v>1165.56</v>
      </c>
      <c r="C1222" s="602">
        <v>17553680</v>
      </c>
      <c r="D1222" s="602">
        <v>4503</v>
      </c>
      <c r="E1222" s="602">
        <v>4503</v>
      </c>
      <c r="F1222" s="603" t="s">
        <v>613</v>
      </c>
      <c r="G1222" s="603">
        <v>25.5</v>
      </c>
      <c r="H1222" s="603">
        <v>28.85</v>
      </c>
      <c r="I1222" s="603">
        <v>1.73</v>
      </c>
      <c r="J1222" s="604"/>
      <c r="K1222" s="603"/>
      <c r="L1222" s="602">
        <v>120</v>
      </c>
      <c r="M1222" s="601">
        <v>17.510000000000002</v>
      </c>
      <c r="N1222" s="20">
        <v>864696370</v>
      </c>
    </row>
    <row r="1223" spans="1:14">
      <c r="A1223" s="599">
        <v>44274</v>
      </c>
      <c r="B1223" s="604">
        <v>1183.1199999999999</v>
      </c>
      <c r="C1223" s="602">
        <v>17553680</v>
      </c>
      <c r="D1223" s="602">
        <v>4571</v>
      </c>
      <c r="E1223" s="602">
        <v>4571</v>
      </c>
      <c r="F1223" s="603" t="s">
        <v>613</v>
      </c>
      <c r="G1223" s="603">
        <v>25.5</v>
      </c>
      <c r="H1223" s="603">
        <v>29.28</v>
      </c>
      <c r="I1223" s="603">
        <v>1.76</v>
      </c>
      <c r="J1223" s="604"/>
      <c r="K1223" s="603"/>
      <c r="L1223" s="602">
        <v>120</v>
      </c>
      <c r="M1223" s="601">
        <v>17.77</v>
      </c>
      <c r="N1223" s="20">
        <v>313834850</v>
      </c>
    </row>
    <row r="1224" spans="1:14">
      <c r="A1224" s="599">
        <v>44273</v>
      </c>
      <c r="B1224" s="604">
        <v>1181.3599999999999</v>
      </c>
      <c r="C1224" s="602">
        <v>17553680</v>
      </c>
      <c r="D1224" s="602">
        <v>4564</v>
      </c>
      <c r="E1224" s="602">
        <v>4564</v>
      </c>
      <c r="F1224" s="603" t="s">
        <v>613</v>
      </c>
      <c r="G1224" s="603">
        <v>25.5</v>
      </c>
      <c r="H1224" s="603">
        <v>29.24</v>
      </c>
      <c r="I1224" s="603">
        <v>1.76</v>
      </c>
      <c r="J1224" s="604"/>
      <c r="K1224" s="603"/>
      <c r="L1224" s="602">
        <v>120</v>
      </c>
      <c r="M1224" s="601">
        <v>17.739999999999998</v>
      </c>
      <c r="N1224" s="20">
        <v>462691300</v>
      </c>
    </row>
    <row r="1225" spans="1:14">
      <c r="A1225" s="599">
        <v>44272</v>
      </c>
      <c r="B1225" s="604">
        <v>1183.1199999999999</v>
      </c>
      <c r="C1225" s="602">
        <v>17553680</v>
      </c>
      <c r="D1225" s="602">
        <v>4571</v>
      </c>
      <c r="E1225" s="602">
        <v>4571</v>
      </c>
      <c r="F1225" s="603" t="s">
        <v>613</v>
      </c>
      <c r="G1225" s="603">
        <v>25.5</v>
      </c>
      <c r="H1225" s="603">
        <v>29.28</v>
      </c>
      <c r="I1225" s="603">
        <v>1.76</v>
      </c>
      <c r="J1225" s="604"/>
      <c r="K1225" s="603"/>
      <c r="L1225" s="602">
        <v>120</v>
      </c>
      <c r="M1225" s="601">
        <v>17.77</v>
      </c>
      <c r="N1225" s="20">
        <v>343473620</v>
      </c>
    </row>
    <row r="1226" spans="1:14">
      <c r="A1226" s="599">
        <v>44271</v>
      </c>
      <c r="B1226" s="604">
        <v>1190.1400000000001</v>
      </c>
      <c r="C1226" s="602">
        <v>17553680</v>
      </c>
      <c r="D1226" s="602">
        <v>4598</v>
      </c>
      <c r="E1226" s="602">
        <v>4598</v>
      </c>
      <c r="F1226" s="603" t="s">
        <v>613</v>
      </c>
      <c r="G1226" s="603">
        <v>25.5</v>
      </c>
      <c r="H1226" s="603">
        <v>29.46</v>
      </c>
      <c r="I1226" s="603">
        <v>1.77</v>
      </c>
      <c r="J1226" s="604"/>
      <c r="K1226" s="603"/>
      <c r="L1226" s="602">
        <v>120</v>
      </c>
      <c r="M1226" s="601">
        <v>17.88</v>
      </c>
      <c r="N1226" s="20">
        <v>553170310</v>
      </c>
    </row>
    <row r="1227" spans="1:14">
      <c r="A1227" s="599">
        <v>44270</v>
      </c>
      <c r="B1227" s="604">
        <v>1169.08</v>
      </c>
      <c r="C1227" s="602">
        <v>17553680</v>
      </c>
      <c r="D1227" s="602">
        <v>4517</v>
      </c>
      <c r="E1227" s="602">
        <v>4517</v>
      </c>
      <c r="F1227" s="603" t="s">
        <v>613</v>
      </c>
      <c r="G1227" s="603">
        <v>25.5</v>
      </c>
      <c r="H1227" s="603">
        <v>28.94</v>
      </c>
      <c r="I1227" s="603">
        <v>1.74</v>
      </c>
      <c r="J1227" s="604"/>
      <c r="K1227" s="603"/>
      <c r="L1227" s="602">
        <v>120</v>
      </c>
      <c r="M1227" s="601">
        <v>17.559999999999999</v>
      </c>
      <c r="N1227" s="20">
        <v>595211570</v>
      </c>
    </row>
    <row r="1228" spans="1:14">
      <c r="A1228" s="599">
        <v>44267</v>
      </c>
      <c r="B1228" s="604">
        <v>1186.6300000000001</v>
      </c>
      <c r="C1228" s="602">
        <v>17553680</v>
      </c>
      <c r="D1228" s="602">
        <v>4585</v>
      </c>
      <c r="E1228" s="602">
        <v>4585</v>
      </c>
      <c r="F1228" s="603" t="s">
        <v>613</v>
      </c>
      <c r="G1228" s="603">
        <v>25.5</v>
      </c>
      <c r="H1228" s="603">
        <v>29.37</v>
      </c>
      <c r="I1228" s="603">
        <v>1.77</v>
      </c>
      <c r="J1228" s="604"/>
      <c r="K1228" s="603"/>
      <c r="L1228" s="602">
        <v>120</v>
      </c>
      <c r="M1228" s="601">
        <v>17.82</v>
      </c>
      <c r="N1228" s="20">
        <v>865314450</v>
      </c>
    </row>
    <row r="1229" spans="1:14">
      <c r="A1229" s="599">
        <v>44266</v>
      </c>
      <c r="B1229" s="604">
        <v>1170.83</v>
      </c>
      <c r="C1229" s="602">
        <v>17553680</v>
      </c>
      <c r="D1229" s="602">
        <v>4524</v>
      </c>
      <c r="E1229" s="602">
        <v>4524</v>
      </c>
      <c r="F1229" s="603" t="s">
        <v>613</v>
      </c>
      <c r="G1229" s="603">
        <v>25.5</v>
      </c>
      <c r="H1229" s="603">
        <v>28.98</v>
      </c>
      <c r="I1229" s="603">
        <v>1.74</v>
      </c>
      <c r="J1229" s="604"/>
      <c r="K1229" s="603"/>
      <c r="L1229" s="602">
        <v>120</v>
      </c>
      <c r="M1229" s="601">
        <v>17.59</v>
      </c>
      <c r="N1229" s="20">
        <v>775180010</v>
      </c>
    </row>
    <row r="1230" spans="1:14">
      <c r="A1230" s="599">
        <v>44265</v>
      </c>
      <c r="B1230" s="604">
        <v>1170.83</v>
      </c>
      <c r="C1230" s="602">
        <v>17553680</v>
      </c>
      <c r="D1230" s="602">
        <v>4524</v>
      </c>
      <c r="E1230" s="602">
        <v>4524</v>
      </c>
      <c r="F1230" s="603" t="s">
        <v>613</v>
      </c>
      <c r="G1230" s="603">
        <v>25.5</v>
      </c>
      <c r="H1230" s="603">
        <v>28.98</v>
      </c>
      <c r="I1230" s="603">
        <v>1.74</v>
      </c>
      <c r="J1230" s="604"/>
      <c r="K1230" s="603"/>
      <c r="L1230" s="602">
        <v>120</v>
      </c>
      <c r="M1230" s="601">
        <v>17.59</v>
      </c>
      <c r="N1230" s="20">
        <v>544157840</v>
      </c>
    </row>
    <row r="1231" spans="1:14">
      <c r="A1231" s="599">
        <v>44264</v>
      </c>
      <c r="B1231" s="604">
        <v>1176.0999999999999</v>
      </c>
      <c r="C1231" s="602">
        <v>17553680</v>
      </c>
      <c r="D1231" s="602">
        <v>4544</v>
      </c>
      <c r="E1231" s="602">
        <v>4544</v>
      </c>
      <c r="F1231" s="603" t="s">
        <v>613</v>
      </c>
      <c r="G1231" s="603">
        <v>25.5</v>
      </c>
      <c r="H1231" s="603">
        <v>29.11</v>
      </c>
      <c r="I1231" s="603">
        <v>1.75</v>
      </c>
      <c r="J1231" s="604"/>
      <c r="K1231" s="603"/>
      <c r="L1231" s="602">
        <v>120</v>
      </c>
      <c r="M1231" s="601">
        <v>17.66</v>
      </c>
      <c r="N1231" s="20">
        <v>1285539570</v>
      </c>
    </row>
    <row r="1232" spans="1:14">
      <c r="A1232" s="599">
        <v>44263</v>
      </c>
      <c r="B1232" s="604">
        <v>1184.8699999999999</v>
      </c>
      <c r="C1232" s="602">
        <v>17553680</v>
      </c>
      <c r="D1232" s="602">
        <v>4578</v>
      </c>
      <c r="E1232" s="602">
        <v>4578</v>
      </c>
      <c r="F1232" s="603" t="s">
        <v>613</v>
      </c>
      <c r="G1232" s="603">
        <v>25.5</v>
      </c>
      <c r="H1232" s="603">
        <v>29.33</v>
      </c>
      <c r="I1232" s="603">
        <v>1.76</v>
      </c>
      <c r="J1232" s="604"/>
      <c r="K1232" s="603"/>
      <c r="L1232" s="602">
        <v>120</v>
      </c>
      <c r="M1232" s="601">
        <v>17.8</v>
      </c>
      <c r="N1232" s="20">
        <v>666672480</v>
      </c>
    </row>
    <row r="1233" spans="1:14">
      <c r="A1233" s="599">
        <v>44260</v>
      </c>
      <c r="B1233" s="604">
        <v>1202.43</v>
      </c>
      <c r="C1233" s="602">
        <v>17553680</v>
      </c>
      <c r="D1233" s="602">
        <v>4646</v>
      </c>
      <c r="E1233" s="602">
        <v>4646</v>
      </c>
      <c r="F1233" s="603" t="s">
        <v>613</v>
      </c>
      <c r="G1233" s="603">
        <v>25.5</v>
      </c>
      <c r="H1233" s="603">
        <v>29.76</v>
      </c>
      <c r="I1233" s="603">
        <v>1.79</v>
      </c>
      <c r="J1233" s="604"/>
      <c r="K1233" s="603"/>
      <c r="L1233" s="602">
        <v>120</v>
      </c>
      <c r="M1233" s="601">
        <v>18.059999999999999</v>
      </c>
      <c r="N1233" s="20">
        <v>819156620</v>
      </c>
    </row>
    <row r="1234" spans="1:14">
      <c r="A1234" s="599">
        <v>44259</v>
      </c>
      <c r="B1234" s="604">
        <v>1198.92</v>
      </c>
      <c r="C1234" s="602">
        <v>17553680</v>
      </c>
      <c r="D1234" s="602">
        <v>4632</v>
      </c>
      <c r="E1234" s="602">
        <v>4632</v>
      </c>
      <c r="F1234" s="603" t="s">
        <v>613</v>
      </c>
      <c r="G1234" s="603">
        <v>25.5</v>
      </c>
      <c r="H1234" s="603">
        <v>29.67</v>
      </c>
      <c r="I1234" s="603">
        <v>1.78</v>
      </c>
      <c r="J1234" s="604"/>
      <c r="K1234" s="603"/>
      <c r="L1234" s="602">
        <v>120</v>
      </c>
      <c r="M1234" s="601">
        <v>18.010000000000002</v>
      </c>
      <c r="N1234" s="20">
        <v>448859310</v>
      </c>
    </row>
    <row r="1235" spans="1:14">
      <c r="A1235" s="599">
        <v>44258</v>
      </c>
      <c r="B1235" s="604">
        <v>1207.69</v>
      </c>
      <c r="C1235" s="602">
        <v>17553680</v>
      </c>
      <c r="D1235" s="602">
        <v>4666</v>
      </c>
      <c r="E1235" s="602">
        <v>4666</v>
      </c>
      <c r="F1235" s="603" t="s">
        <v>613</v>
      </c>
      <c r="G1235" s="603">
        <v>25.5</v>
      </c>
      <c r="H1235" s="603">
        <v>29.89</v>
      </c>
      <c r="I1235" s="603">
        <v>1.8</v>
      </c>
      <c r="J1235" s="604"/>
      <c r="K1235" s="603"/>
      <c r="L1235" s="602">
        <v>120</v>
      </c>
      <c r="M1235" s="601">
        <v>18.14</v>
      </c>
      <c r="N1235" s="20">
        <v>1225719440</v>
      </c>
    </row>
    <row r="1236" spans="1:14">
      <c r="A1236" s="599">
        <v>44257</v>
      </c>
      <c r="B1236" s="604">
        <v>1219.98</v>
      </c>
      <c r="C1236" s="602">
        <v>17553680</v>
      </c>
      <c r="D1236" s="602">
        <v>4714</v>
      </c>
      <c r="E1236" s="602">
        <v>4714</v>
      </c>
      <c r="F1236" s="603" t="s">
        <v>613</v>
      </c>
      <c r="G1236" s="603">
        <v>25.5</v>
      </c>
      <c r="H1236" s="603">
        <v>30.2</v>
      </c>
      <c r="I1236" s="603">
        <v>1.81</v>
      </c>
      <c r="J1236" s="603"/>
      <c r="K1236" s="603"/>
      <c r="L1236" s="602">
        <v>120</v>
      </c>
      <c r="M1236" s="601">
        <v>18.32</v>
      </c>
      <c r="N1236" s="20">
        <v>1518930450</v>
      </c>
    </row>
    <row r="1237" spans="1:14">
      <c r="A1237" s="599">
        <v>44256</v>
      </c>
      <c r="B1237" s="604">
        <v>1223.49</v>
      </c>
      <c r="C1237" s="602">
        <v>17553680</v>
      </c>
      <c r="D1237" s="602">
        <v>4727</v>
      </c>
      <c r="E1237" s="602">
        <v>4727</v>
      </c>
      <c r="F1237" s="603" t="s">
        <v>613</v>
      </c>
      <c r="G1237" s="603">
        <v>25.5</v>
      </c>
      <c r="H1237" s="603">
        <v>30.28</v>
      </c>
      <c r="I1237" s="603">
        <v>1.82</v>
      </c>
      <c r="J1237" s="603"/>
      <c r="K1237" s="603"/>
      <c r="L1237" s="602">
        <v>120</v>
      </c>
      <c r="M1237" s="601">
        <v>18.38</v>
      </c>
      <c r="N1237" s="20">
        <v>1544722150</v>
      </c>
    </row>
    <row r="1238" spans="1:14">
      <c r="A1238" s="599">
        <v>44253</v>
      </c>
      <c r="B1238" s="604">
        <v>1223.49</v>
      </c>
      <c r="C1238" s="602">
        <v>17553680</v>
      </c>
      <c r="D1238" s="602">
        <v>4727</v>
      </c>
      <c r="E1238" s="602">
        <v>4727</v>
      </c>
      <c r="F1238" s="603" t="s">
        <v>613</v>
      </c>
      <c r="G1238" s="603">
        <v>25.5</v>
      </c>
      <c r="H1238" s="603">
        <v>30.28</v>
      </c>
      <c r="I1238" s="603">
        <v>1.82</v>
      </c>
      <c r="J1238" s="603"/>
      <c r="K1238" s="603"/>
      <c r="L1238" s="602">
        <v>120</v>
      </c>
      <c r="M1238" s="601">
        <v>18.38</v>
      </c>
      <c r="N1238" s="20">
        <v>1544722150</v>
      </c>
    </row>
    <row r="1239" spans="1:14">
      <c r="A1239" s="599">
        <v>44252</v>
      </c>
      <c r="B1239" s="604">
        <v>1241.05</v>
      </c>
      <c r="C1239" s="602">
        <v>17553680</v>
      </c>
      <c r="D1239" s="602">
        <v>4795</v>
      </c>
      <c r="E1239" s="602">
        <v>4795</v>
      </c>
      <c r="F1239" s="603" t="s">
        <v>613</v>
      </c>
      <c r="G1239" s="603">
        <v>25.5</v>
      </c>
      <c r="H1239" s="603">
        <v>30.72</v>
      </c>
      <c r="I1239" s="603">
        <v>1.85</v>
      </c>
      <c r="J1239" s="603"/>
      <c r="K1239" s="603"/>
      <c r="L1239" s="602">
        <v>120</v>
      </c>
      <c r="M1239" s="601">
        <v>18.64</v>
      </c>
      <c r="N1239" s="20">
        <v>832089200</v>
      </c>
    </row>
    <row r="1240" spans="1:14">
      <c r="A1240" s="599">
        <v>44251</v>
      </c>
      <c r="B1240" s="604">
        <v>1211.2</v>
      </c>
      <c r="C1240" s="602">
        <v>17553680</v>
      </c>
      <c r="D1240" s="602">
        <v>4680</v>
      </c>
      <c r="E1240" s="602">
        <v>4680</v>
      </c>
      <c r="F1240" s="603" t="s">
        <v>613</v>
      </c>
      <c r="G1240" s="603">
        <v>25.5</v>
      </c>
      <c r="H1240" s="603">
        <v>29.98</v>
      </c>
      <c r="I1240" s="603">
        <v>1.8</v>
      </c>
      <c r="J1240" s="603"/>
      <c r="K1240" s="603"/>
      <c r="L1240" s="602">
        <v>120</v>
      </c>
      <c r="M1240" s="601">
        <v>18.190000000000001</v>
      </c>
      <c r="N1240" s="20">
        <v>1725884190</v>
      </c>
    </row>
    <row r="1241" spans="1:14">
      <c r="A1241" s="599">
        <v>44250</v>
      </c>
      <c r="B1241" s="604">
        <v>1262.1099999999999</v>
      </c>
      <c r="C1241" s="602">
        <v>17553680</v>
      </c>
      <c r="D1241" s="602">
        <v>4876</v>
      </c>
      <c r="E1241" s="602">
        <v>4876</v>
      </c>
      <c r="F1241" s="603" t="s">
        <v>613</v>
      </c>
      <c r="G1241" s="603">
        <v>25.5</v>
      </c>
      <c r="H1241" s="603">
        <v>31.24</v>
      </c>
      <c r="I1241" s="603">
        <v>1.88</v>
      </c>
      <c r="J1241" s="603"/>
      <c r="K1241" s="603"/>
      <c r="L1241" s="602">
        <v>120</v>
      </c>
      <c r="M1241" s="601">
        <v>18.96</v>
      </c>
      <c r="N1241" s="20">
        <v>1458035000</v>
      </c>
    </row>
    <row r="1242" spans="1:14">
      <c r="A1242" s="599">
        <v>44249</v>
      </c>
      <c r="B1242" s="604">
        <v>1284.93</v>
      </c>
      <c r="C1242" s="602">
        <v>17553680</v>
      </c>
      <c r="D1242" s="602">
        <v>4965</v>
      </c>
      <c r="E1242" s="602">
        <v>4965</v>
      </c>
      <c r="F1242" s="603" t="s">
        <v>613</v>
      </c>
      <c r="G1242" s="603">
        <v>25.5</v>
      </c>
      <c r="H1242" s="603">
        <v>31.8</v>
      </c>
      <c r="I1242" s="603">
        <v>1.91</v>
      </c>
      <c r="J1242" s="603"/>
      <c r="K1242" s="603"/>
      <c r="L1242" s="602">
        <v>120</v>
      </c>
      <c r="M1242" s="601">
        <v>19.3</v>
      </c>
      <c r="N1242" s="20">
        <v>1557711430</v>
      </c>
    </row>
    <row r="1243" spans="1:14">
      <c r="A1243" s="599">
        <v>44246</v>
      </c>
      <c r="B1243" s="604">
        <v>1288.44</v>
      </c>
      <c r="C1243" s="602">
        <v>17553680</v>
      </c>
      <c r="D1243" s="602">
        <v>4978</v>
      </c>
      <c r="E1243" s="602">
        <v>4978</v>
      </c>
      <c r="F1243" s="603" t="s">
        <v>613</v>
      </c>
      <c r="G1243" s="603">
        <v>25.5</v>
      </c>
      <c r="H1243" s="603">
        <v>31.89</v>
      </c>
      <c r="I1243" s="603">
        <v>1.92</v>
      </c>
      <c r="J1243" s="603"/>
      <c r="K1243" s="603"/>
      <c r="L1243" s="602">
        <v>120</v>
      </c>
      <c r="M1243" s="601">
        <v>19.350000000000001</v>
      </c>
      <c r="N1243" s="20">
        <v>1726397230</v>
      </c>
    </row>
    <row r="1244" spans="1:14">
      <c r="A1244" s="599">
        <v>44245</v>
      </c>
      <c r="B1244" s="604">
        <v>1291.95</v>
      </c>
      <c r="C1244" s="602">
        <v>17553680</v>
      </c>
      <c r="D1244" s="602">
        <v>4992</v>
      </c>
      <c r="E1244" s="602">
        <v>4992</v>
      </c>
      <c r="F1244" s="603" t="s">
        <v>613</v>
      </c>
      <c r="G1244" s="603">
        <v>25.5</v>
      </c>
      <c r="H1244" s="603">
        <v>31.98</v>
      </c>
      <c r="I1244" s="603">
        <v>1.92</v>
      </c>
      <c r="J1244" s="603"/>
      <c r="K1244" s="603"/>
      <c r="L1244" s="602">
        <v>120</v>
      </c>
      <c r="M1244" s="601">
        <v>19.399999999999999</v>
      </c>
      <c r="N1244" s="20">
        <v>1641741620</v>
      </c>
    </row>
    <row r="1245" spans="1:14">
      <c r="A1245" s="599">
        <v>44244</v>
      </c>
      <c r="B1245" s="604">
        <v>1316.53</v>
      </c>
      <c r="C1245" s="602">
        <v>17553680</v>
      </c>
      <c r="D1245" s="602">
        <v>5087</v>
      </c>
      <c r="E1245" s="602">
        <v>5087</v>
      </c>
      <c r="F1245" s="603" t="s">
        <v>613</v>
      </c>
      <c r="G1245" s="603">
        <v>25.5</v>
      </c>
      <c r="H1245" s="603">
        <v>32.58</v>
      </c>
      <c r="I1245" s="603">
        <v>1.96</v>
      </c>
      <c r="J1245" s="603"/>
      <c r="K1245" s="603"/>
      <c r="L1245" s="602">
        <v>120</v>
      </c>
      <c r="M1245" s="601">
        <v>19.77</v>
      </c>
      <c r="N1245" s="20">
        <v>1621498160</v>
      </c>
    </row>
    <row r="1246" spans="1:14">
      <c r="A1246" s="599">
        <v>44243</v>
      </c>
      <c r="B1246" s="604">
        <v>1302.48</v>
      </c>
      <c r="C1246" s="602">
        <v>17553680</v>
      </c>
      <c r="D1246" s="602">
        <v>5032</v>
      </c>
      <c r="E1246" s="602">
        <v>5032</v>
      </c>
      <c r="F1246" s="603" t="s">
        <v>613</v>
      </c>
      <c r="G1246" s="603">
        <v>25.5</v>
      </c>
      <c r="H1246" s="603">
        <v>32.24</v>
      </c>
      <c r="I1246" s="603">
        <v>1.94</v>
      </c>
      <c r="J1246" s="603"/>
      <c r="K1246" s="603"/>
      <c r="L1246" s="602">
        <v>120</v>
      </c>
      <c r="M1246" s="601">
        <v>19.559999999999999</v>
      </c>
      <c r="N1246" s="20">
        <v>1031457320</v>
      </c>
    </row>
    <row r="1247" spans="1:14">
      <c r="A1247" s="599">
        <v>44242</v>
      </c>
      <c r="B1247" s="604">
        <v>1307.75</v>
      </c>
      <c r="C1247" s="602">
        <v>17553680</v>
      </c>
      <c r="D1247" s="602">
        <v>5053</v>
      </c>
      <c r="E1247" s="602">
        <v>5053</v>
      </c>
      <c r="F1247" s="603" t="s">
        <v>613</v>
      </c>
      <c r="G1247" s="603">
        <v>25.5</v>
      </c>
      <c r="H1247" s="603">
        <v>32.369999999999997</v>
      </c>
      <c r="I1247" s="603">
        <v>1.95</v>
      </c>
      <c r="J1247" s="603"/>
      <c r="K1247" s="603"/>
      <c r="L1247" s="602">
        <v>120</v>
      </c>
      <c r="M1247" s="601">
        <v>19.64</v>
      </c>
      <c r="N1247" s="20">
        <v>2112258000</v>
      </c>
    </row>
    <row r="1248" spans="1:14">
      <c r="A1248" s="599">
        <v>44239</v>
      </c>
      <c r="B1248" s="604">
        <v>1286.68</v>
      </c>
      <c r="C1248" s="602">
        <v>17553680</v>
      </c>
      <c r="D1248" s="602">
        <v>4971</v>
      </c>
      <c r="E1248" s="602">
        <v>4971</v>
      </c>
      <c r="F1248" s="603" t="s">
        <v>613</v>
      </c>
      <c r="G1248" s="603">
        <v>25.5</v>
      </c>
      <c r="H1248" s="603">
        <v>31.85</v>
      </c>
      <c r="I1248" s="603">
        <v>1.91</v>
      </c>
      <c r="J1248" s="603"/>
      <c r="K1248" s="603"/>
      <c r="L1248" s="602">
        <v>120</v>
      </c>
      <c r="M1248" s="601">
        <v>19.329999999999998</v>
      </c>
      <c r="N1248" s="20">
        <v>1113211310</v>
      </c>
    </row>
    <row r="1249" spans="1:14">
      <c r="A1249" s="599">
        <v>44238</v>
      </c>
      <c r="B1249" s="604">
        <v>1286.68</v>
      </c>
      <c r="C1249" s="602">
        <v>17553680</v>
      </c>
      <c r="D1249" s="602">
        <v>4971</v>
      </c>
      <c r="E1249" s="602">
        <v>4971</v>
      </c>
      <c r="F1249" s="603" t="s">
        <v>613</v>
      </c>
      <c r="G1249" s="603">
        <v>25.5</v>
      </c>
      <c r="H1249" s="603">
        <v>31.85</v>
      </c>
      <c r="I1249" s="603">
        <v>1.91</v>
      </c>
      <c r="J1249" s="603"/>
      <c r="K1249" s="603"/>
      <c r="L1249" s="602">
        <v>120</v>
      </c>
      <c r="M1249" s="601">
        <v>19.329999999999998</v>
      </c>
      <c r="N1249" s="20">
        <v>1113211310</v>
      </c>
    </row>
    <row r="1250" spans="1:14">
      <c r="A1250" s="599">
        <v>44237</v>
      </c>
      <c r="B1250" s="604">
        <v>1286.68</v>
      </c>
      <c r="C1250" s="602">
        <v>17553680</v>
      </c>
      <c r="D1250" s="602">
        <v>4971</v>
      </c>
      <c r="E1250" s="602">
        <v>4971</v>
      </c>
      <c r="F1250" s="603" t="s">
        <v>613</v>
      </c>
      <c r="G1250" s="603">
        <v>25.5</v>
      </c>
      <c r="H1250" s="603">
        <v>31.85</v>
      </c>
      <c r="I1250" s="603">
        <v>1.91</v>
      </c>
      <c r="J1250" s="603"/>
      <c r="K1250" s="603"/>
      <c r="L1250" s="602">
        <v>120</v>
      </c>
      <c r="M1250" s="601">
        <v>19.329999999999998</v>
      </c>
      <c r="N1250" s="20">
        <v>1113211310</v>
      </c>
    </row>
    <row r="1251" spans="1:14">
      <c r="A1251" s="599">
        <v>44236</v>
      </c>
      <c r="B1251" s="604">
        <v>1288.44</v>
      </c>
      <c r="C1251" s="602">
        <v>17553680</v>
      </c>
      <c r="D1251" s="602">
        <v>4978</v>
      </c>
      <c r="E1251" s="602">
        <v>4978</v>
      </c>
      <c r="F1251" s="603" t="s">
        <v>613</v>
      </c>
      <c r="G1251" s="603">
        <v>25.5</v>
      </c>
      <c r="H1251" s="603">
        <v>31.89</v>
      </c>
      <c r="I1251" s="603">
        <v>1.92</v>
      </c>
      <c r="J1251" s="603"/>
      <c r="K1251" s="603"/>
      <c r="L1251" s="602">
        <v>120</v>
      </c>
      <c r="M1251" s="601">
        <v>19.350000000000001</v>
      </c>
      <c r="N1251" s="20">
        <v>2799772470</v>
      </c>
    </row>
    <row r="1252" spans="1:14">
      <c r="A1252" s="599">
        <v>44235</v>
      </c>
      <c r="B1252" s="604">
        <v>1262.1099999999999</v>
      </c>
      <c r="C1252" s="602">
        <v>17553680</v>
      </c>
      <c r="D1252" s="602">
        <v>4876</v>
      </c>
      <c r="E1252" s="602">
        <v>4876</v>
      </c>
      <c r="F1252" s="603" t="s">
        <v>613</v>
      </c>
      <c r="G1252" s="603">
        <v>25.5</v>
      </c>
      <c r="H1252" s="603">
        <v>31.24</v>
      </c>
      <c r="I1252" s="603">
        <v>1.88</v>
      </c>
      <c r="J1252" s="603"/>
      <c r="K1252" s="603"/>
      <c r="L1252" s="602">
        <v>120</v>
      </c>
      <c r="M1252" s="601">
        <v>18.96</v>
      </c>
      <c r="N1252" s="20">
        <v>1135378850</v>
      </c>
    </row>
    <row r="1253" spans="1:14">
      <c r="A1253" s="599">
        <v>44232</v>
      </c>
      <c r="B1253" s="604">
        <v>1269.1300000000001</v>
      </c>
      <c r="C1253" s="602">
        <v>17553680</v>
      </c>
      <c r="D1253" s="602">
        <v>4904</v>
      </c>
      <c r="E1253" s="602">
        <v>4904</v>
      </c>
      <c r="F1253" s="603" t="s">
        <v>613</v>
      </c>
      <c r="G1253" s="603">
        <v>25.5</v>
      </c>
      <c r="H1253" s="603">
        <v>31.41</v>
      </c>
      <c r="I1253" s="603">
        <v>1.89</v>
      </c>
      <c r="J1253" s="603"/>
      <c r="K1253" s="603"/>
      <c r="L1253" s="602">
        <v>120</v>
      </c>
      <c r="M1253" s="601">
        <v>19.059999999999999</v>
      </c>
      <c r="N1253" s="20">
        <v>1688078750</v>
      </c>
    </row>
    <row r="1254" spans="1:14">
      <c r="A1254" s="599">
        <v>44231</v>
      </c>
      <c r="B1254" s="604">
        <v>1253.33</v>
      </c>
      <c r="C1254" s="602">
        <v>17553680</v>
      </c>
      <c r="D1254" s="602">
        <v>4842</v>
      </c>
      <c r="E1254" s="602">
        <v>4842</v>
      </c>
      <c r="F1254" s="603" t="s">
        <v>613</v>
      </c>
      <c r="G1254" s="603">
        <v>25.5</v>
      </c>
      <c r="H1254" s="603">
        <v>31.02</v>
      </c>
      <c r="I1254" s="603">
        <v>1.86</v>
      </c>
      <c r="J1254" s="603"/>
      <c r="K1254" s="603"/>
      <c r="L1254" s="602">
        <v>120</v>
      </c>
      <c r="M1254" s="601">
        <v>18.82</v>
      </c>
      <c r="N1254" s="20">
        <v>1355647840</v>
      </c>
    </row>
    <row r="1255" spans="1:14">
      <c r="A1255" s="599">
        <v>44230</v>
      </c>
      <c r="B1255" s="604">
        <v>1260.3499999999999</v>
      </c>
      <c r="C1255" s="602">
        <v>17553680</v>
      </c>
      <c r="D1255" s="602">
        <v>4870</v>
      </c>
      <c r="E1255" s="602">
        <v>4870</v>
      </c>
      <c r="F1255" s="603" t="s">
        <v>613</v>
      </c>
      <c r="G1255" s="603">
        <v>25.5</v>
      </c>
      <c r="H1255" s="603">
        <v>31.19</v>
      </c>
      <c r="I1255" s="603">
        <v>1.87</v>
      </c>
      <c r="J1255" s="603"/>
      <c r="K1255" s="603"/>
      <c r="L1255" s="602">
        <v>120</v>
      </c>
      <c r="M1255" s="601">
        <v>18.93</v>
      </c>
      <c r="N1255" s="20">
        <v>1682457260</v>
      </c>
    </row>
    <row r="1256" spans="1:14">
      <c r="A1256" s="599">
        <v>44229</v>
      </c>
      <c r="B1256" s="604">
        <v>1216.47</v>
      </c>
      <c r="C1256" s="602">
        <v>17553680</v>
      </c>
      <c r="D1256" s="602">
        <v>4700</v>
      </c>
      <c r="E1256" s="602">
        <v>4700</v>
      </c>
      <c r="F1256" s="603" t="s">
        <v>613</v>
      </c>
      <c r="G1256" s="603">
        <v>25.5</v>
      </c>
      <c r="H1256" s="603">
        <v>30.11</v>
      </c>
      <c r="I1256" s="603">
        <v>1.81</v>
      </c>
      <c r="J1256" s="603"/>
      <c r="K1256" s="603"/>
      <c r="L1256" s="602">
        <v>120</v>
      </c>
      <c r="M1256" s="601">
        <v>18.27</v>
      </c>
      <c r="N1256" s="20">
        <v>1647906410</v>
      </c>
    </row>
    <row r="1257" spans="1:14">
      <c r="A1257" s="599">
        <v>44228</v>
      </c>
      <c r="B1257" s="604">
        <v>1216.47</v>
      </c>
      <c r="C1257" s="602">
        <v>17553680</v>
      </c>
      <c r="D1257" s="602">
        <v>4700</v>
      </c>
      <c r="E1257" s="602">
        <v>4700</v>
      </c>
      <c r="F1257" s="603" t="s">
        <v>613</v>
      </c>
      <c r="G1257" s="603">
        <v>25.5</v>
      </c>
      <c r="H1257" s="603">
        <v>30.11</v>
      </c>
      <c r="I1257" s="603">
        <v>1.81</v>
      </c>
      <c r="J1257" s="603"/>
      <c r="K1257" s="603"/>
      <c r="L1257" s="602">
        <v>120</v>
      </c>
      <c r="M1257" s="601">
        <v>18.27</v>
      </c>
      <c r="N1257" s="20">
        <v>1298200890</v>
      </c>
    </row>
    <row r="1258" spans="1:14">
      <c r="A1258" s="599">
        <v>44225</v>
      </c>
      <c r="B1258" s="604">
        <v>1156.79</v>
      </c>
      <c r="C1258" s="602">
        <v>17553680</v>
      </c>
      <c r="D1258" s="602">
        <v>4469</v>
      </c>
      <c r="E1258" s="602">
        <v>4469</v>
      </c>
      <c r="F1258" s="603" t="s">
        <v>613</v>
      </c>
      <c r="G1258" s="603">
        <v>25.5</v>
      </c>
      <c r="H1258" s="603">
        <v>28.63</v>
      </c>
      <c r="I1258" s="603">
        <v>1.72</v>
      </c>
      <c r="J1258" s="603"/>
      <c r="K1258" s="603"/>
      <c r="L1258" s="602">
        <v>120</v>
      </c>
      <c r="M1258" s="601">
        <v>17.37</v>
      </c>
      <c r="N1258" s="20">
        <v>3509621320</v>
      </c>
    </row>
    <row r="1259" spans="1:14">
      <c r="A1259" s="599">
        <v>44224</v>
      </c>
      <c r="B1259" s="604">
        <v>1207.69</v>
      </c>
      <c r="C1259" s="602">
        <v>17553680</v>
      </c>
      <c r="D1259" s="602">
        <v>4666</v>
      </c>
      <c r="E1259" s="602">
        <v>4666</v>
      </c>
      <c r="F1259" s="603" t="s">
        <v>613</v>
      </c>
      <c r="G1259" s="603">
        <v>25.5</v>
      </c>
      <c r="H1259" s="603">
        <v>29.89</v>
      </c>
      <c r="I1259" s="603">
        <v>1.8</v>
      </c>
      <c r="J1259" s="603"/>
      <c r="K1259" s="603"/>
      <c r="L1259" s="602">
        <v>120</v>
      </c>
      <c r="M1259" s="601">
        <v>18.14</v>
      </c>
      <c r="N1259" s="20">
        <v>3443981780</v>
      </c>
    </row>
    <row r="1260" spans="1:14">
      <c r="A1260" s="599">
        <v>44223</v>
      </c>
      <c r="B1260" s="604">
        <v>1267.3800000000001</v>
      </c>
      <c r="C1260" s="602">
        <v>17553680</v>
      </c>
      <c r="D1260" s="602">
        <v>4897</v>
      </c>
      <c r="E1260" s="602">
        <v>4897</v>
      </c>
      <c r="F1260" s="603" t="s">
        <v>613</v>
      </c>
      <c r="G1260" s="603">
        <v>25.5</v>
      </c>
      <c r="H1260" s="603">
        <v>31.37</v>
      </c>
      <c r="I1260" s="603">
        <v>1.89</v>
      </c>
      <c r="J1260" s="603"/>
      <c r="K1260" s="603"/>
      <c r="L1260" s="602">
        <v>120</v>
      </c>
      <c r="M1260" s="601">
        <v>19.04</v>
      </c>
      <c r="N1260" s="20">
        <v>16265177540</v>
      </c>
    </row>
    <row r="1261" spans="1:14">
      <c r="A1261" s="599">
        <v>44222</v>
      </c>
      <c r="B1261" s="604">
        <v>1234.02</v>
      </c>
      <c r="C1261" s="602">
        <v>17553680</v>
      </c>
      <c r="D1261" s="602">
        <v>4768</v>
      </c>
      <c r="E1261" s="602">
        <v>4768</v>
      </c>
      <c r="F1261" s="603" t="s">
        <v>613</v>
      </c>
      <c r="G1261" s="603">
        <v>25.5</v>
      </c>
      <c r="H1261" s="603">
        <v>30.54</v>
      </c>
      <c r="I1261" s="603">
        <v>1.84</v>
      </c>
      <c r="J1261" s="603"/>
      <c r="K1261" s="603"/>
      <c r="L1261" s="602">
        <v>120</v>
      </c>
      <c r="M1261" s="601">
        <v>18.53</v>
      </c>
      <c r="N1261" s="20">
        <v>1291588290</v>
      </c>
    </row>
    <row r="1262" spans="1:14">
      <c r="A1262" s="599">
        <v>44221</v>
      </c>
      <c r="B1262" s="604">
        <v>1248.07</v>
      </c>
      <c r="C1262" s="602">
        <v>17553680</v>
      </c>
      <c r="D1262" s="602">
        <v>4822</v>
      </c>
      <c r="E1262" s="602">
        <v>4822</v>
      </c>
      <c r="F1262" s="603" t="s">
        <v>613</v>
      </c>
      <c r="G1262" s="603">
        <v>25.5</v>
      </c>
      <c r="H1262" s="603">
        <v>30.89</v>
      </c>
      <c r="I1262" s="603">
        <v>1.86</v>
      </c>
      <c r="J1262" s="603"/>
      <c r="K1262" s="603"/>
      <c r="L1262" s="602">
        <v>120</v>
      </c>
      <c r="M1262" s="601">
        <v>18.75</v>
      </c>
      <c r="N1262" s="20">
        <v>2116429450</v>
      </c>
    </row>
    <row r="1263" spans="1:14">
      <c r="A1263" s="599">
        <v>44218</v>
      </c>
      <c r="B1263" s="604">
        <v>1242.8</v>
      </c>
      <c r="C1263" s="602">
        <v>17553680</v>
      </c>
      <c r="D1263" s="602">
        <v>4802</v>
      </c>
      <c r="E1263" s="602">
        <v>4802</v>
      </c>
      <c r="F1263" s="603" t="s">
        <v>613</v>
      </c>
      <c r="G1263" s="603">
        <v>25.5</v>
      </c>
      <c r="H1263" s="603">
        <v>30.76</v>
      </c>
      <c r="I1263" s="603">
        <v>1.85</v>
      </c>
      <c r="J1263" s="603"/>
      <c r="K1263" s="603"/>
      <c r="L1263" s="602">
        <v>120</v>
      </c>
      <c r="M1263" s="601">
        <v>18.670000000000002</v>
      </c>
      <c r="N1263" s="20">
        <v>1309033550</v>
      </c>
    </row>
    <row r="1264" spans="1:14">
      <c r="A1264" s="599">
        <v>44217</v>
      </c>
      <c r="B1264" s="604">
        <v>1249.82</v>
      </c>
      <c r="C1264" s="602">
        <v>17553680</v>
      </c>
      <c r="D1264" s="602">
        <v>4829</v>
      </c>
      <c r="E1264" s="602">
        <v>4829</v>
      </c>
      <c r="F1264" s="603" t="s">
        <v>613</v>
      </c>
      <c r="G1264" s="603">
        <v>25.5</v>
      </c>
      <c r="H1264" s="603">
        <v>30.93</v>
      </c>
      <c r="I1264" s="603">
        <v>1.86</v>
      </c>
      <c r="J1264" s="603"/>
      <c r="K1264" s="603"/>
      <c r="L1264" s="602">
        <v>120</v>
      </c>
      <c r="M1264" s="601">
        <v>18.77</v>
      </c>
      <c r="N1264" s="20">
        <v>1216863720</v>
      </c>
    </row>
    <row r="1265" spans="1:14">
      <c r="A1265" s="599">
        <v>44216</v>
      </c>
      <c r="B1265" s="604">
        <v>1248.07</v>
      </c>
      <c r="C1265" s="602">
        <v>17553680</v>
      </c>
      <c r="D1265" s="602">
        <v>4822</v>
      </c>
      <c r="E1265" s="602">
        <v>4822</v>
      </c>
      <c r="F1265" s="603" t="s">
        <v>613</v>
      </c>
      <c r="G1265" s="603">
        <v>25.5</v>
      </c>
      <c r="H1265" s="603">
        <v>30.89</v>
      </c>
      <c r="I1265" s="603">
        <v>1.86</v>
      </c>
      <c r="J1265" s="603"/>
      <c r="K1265" s="603"/>
      <c r="L1265" s="602">
        <v>120</v>
      </c>
      <c r="M1265" s="601">
        <v>18.75</v>
      </c>
      <c r="N1265" s="20">
        <v>1618143870</v>
      </c>
    </row>
    <row r="1266" spans="1:14">
      <c r="A1266" s="599">
        <v>44215</v>
      </c>
      <c r="B1266" s="604">
        <v>1235.78</v>
      </c>
      <c r="C1266" s="602">
        <v>17553680</v>
      </c>
      <c r="D1266" s="602">
        <v>4775</v>
      </c>
      <c r="E1266" s="602">
        <v>4775</v>
      </c>
      <c r="F1266" s="603" t="s">
        <v>613</v>
      </c>
      <c r="G1266" s="603">
        <v>25.5</v>
      </c>
      <c r="H1266" s="603">
        <v>30.59</v>
      </c>
      <c r="I1266" s="603">
        <v>1.84</v>
      </c>
      <c r="J1266" s="603"/>
      <c r="K1266" s="603"/>
      <c r="L1266" s="602">
        <v>120</v>
      </c>
      <c r="M1266" s="601">
        <v>18.559999999999999</v>
      </c>
      <c r="N1266" s="20">
        <v>1308253130</v>
      </c>
    </row>
    <row r="1267" spans="1:14">
      <c r="A1267" s="599">
        <v>44214</v>
      </c>
      <c r="B1267" s="604">
        <v>1223.49</v>
      </c>
      <c r="C1267" s="602">
        <v>17553680</v>
      </c>
      <c r="D1267" s="602">
        <v>4727</v>
      </c>
      <c r="E1267" s="602">
        <v>4727</v>
      </c>
      <c r="F1267" s="603" t="s">
        <v>613</v>
      </c>
      <c r="G1267" s="603">
        <v>25.5</v>
      </c>
      <c r="H1267" s="603">
        <v>30.28</v>
      </c>
      <c r="I1267" s="603">
        <v>1.82</v>
      </c>
      <c r="J1267" s="603"/>
      <c r="K1267" s="603"/>
      <c r="L1267" s="602">
        <v>120</v>
      </c>
      <c r="M1267" s="601">
        <v>18.38</v>
      </c>
      <c r="N1267" s="20">
        <v>2244834590</v>
      </c>
    </row>
    <row r="1268" spans="1:14">
      <c r="A1268" s="599">
        <v>44211</v>
      </c>
      <c r="B1268" s="604">
        <v>1274.4000000000001</v>
      </c>
      <c r="C1268" s="602">
        <v>17553680</v>
      </c>
      <c r="D1268" s="602">
        <v>4924</v>
      </c>
      <c r="E1268" s="602">
        <v>4924</v>
      </c>
      <c r="F1268" s="603" t="s">
        <v>613</v>
      </c>
      <c r="G1268" s="603">
        <v>25.5</v>
      </c>
      <c r="H1268" s="603">
        <v>31.54</v>
      </c>
      <c r="I1268" s="603">
        <v>1.9</v>
      </c>
      <c r="J1268" s="603"/>
      <c r="K1268" s="603"/>
      <c r="L1268" s="602">
        <v>120</v>
      </c>
      <c r="M1268" s="601">
        <v>19.14</v>
      </c>
      <c r="N1268" s="20">
        <v>1722049210</v>
      </c>
    </row>
    <row r="1269" spans="1:14">
      <c r="A1269" s="599">
        <v>44210</v>
      </c>
      <c r="B1269" s="604">
        <v>1286.68</v>
      </c>
      <c r="C1269" s="602">
        <v>17553680</v>
      </c>
      <c r="D1269" s="602">
        <v>4971</v>
      </c>
      <c r="E1269" s="602">
        <v>4971</v>
      </c>
      <c r="F1269" s="603" t="s">
        <v>613</v>
      </c>
      <c r="G1269" s="603">
        <v>25.5</v>
      </c>
      <c r="H1269" s="603">
        <v>31.85</v>
      </c>
      <c r="I1269" s="603">
        <v>1.91</v>
      </c>
      <c r="J1269" s="603"/>
      <c r="K1269" s="603"/>
      <c r="L1269" s="602">
        <v>120</v>
      </c>
      <c r="M1269" s="601">
        <v>19.329999999999998</v>
      </c>
      <c r="N1269" s="20">
        <v>1317741110</v>
      </c>
    </row>
    <row r="1270" spans="1:14">
      <c r="A1270" s="599">
        <v>44209</v>
      </c>
      <c r="B1270" s="604">
        <v>1311.26</v>
      </c>
      <c r="C1270" s="602">
        <v>17553680</v>
      </c>
      <c r="D1270" s="602">
        <v>5066</v>
      </c>
      <c r="E1270" s="602">
        <v>5066</v>
      </c>
      <c r="F1270" s="603" t="s">
        <v>613</v>
      </c>
      <c r="G1270" s="603">
        <v>25.5</v>
      </c>
      <c r="H1270" s="603">
        <v>32.450000000000003</v>
      </c>
      <c r="I1270" s="603">
        <v>1.95</v>
      </c>
      <c r="J1270" s="603"/>
      <c r="K1270" s="603"/>
      <c r="L1270" s="602">
        <v>120</v>
      </c>
      <c r="M1270" s="601">
        <v>19.690000000000001</v>
      </c>
      <c r="N1270" s="20">
        <v>2243097260</v>
      </c>
    </row>
    <row r="1271" spans="1:14">
      <c r="A1271" s="599">
        <v>44208</v>
      </c>
      <c r="B1271" s="604">
        <v>1337.59</v>
      </c>
      <c r="C1271" s="602">
        <v>17553680</v>
      </c>
      <c r="D1271" s="602">
        <v>5168</v>
      </c>
      <c r="E1271" s="602">
        <v>5168</v>
      </c>
      <c r="F1271" s="603" t="s">
        <v>613</v>
      </c>
      <c r="G1271" s="603">
        <v>25.5</v>
      </c>
      <c r="H1271" s="603">
        <v>33.11</v>
      </c>
      <c r="I1271" s="603">
        <v>1.99</v>
      </c>
      <c r="J1271" s="603"/>
      <c r="K1271" s="603"/>
      <c r="L1271" s="602">
        <v>120</v>
      </c>
      <c r="M1271" s="601">
        <v>20.09</v>
      </c>
      <c r="N1271" s="20">
        <v>4951822490</v>
      </c>
    </row>
    <row r="1272" spans="1:14">
      <c r="A1272" s="599">
        <v>44207</v>
      </c>
      <c r="B1272" s="604">
        <v>1309.5</v>
      </c>
      <c r="C1272" s="602">
        <v>17553680</v>
      </c>
      <c r="D1272" s="602">
        <v>5060</v>
      </c>
      <c r="E1272" s="602">
        <v>5060</v>
      </c>
      <c r="F1272" s="603" t="s">
        <v>613</v>
      </c>
      <c r="G1272" s="603">
        <v>25.5</v>
      </c>
      <c r="H1272" s="603">
        <v>32.409999999999997</v>
      </c>
      <c r="I1272" s="603">
        <v>1.95</v>
      </c>
      <c r="J1272" s="603"/>
      <c r="K1272" s="603"/>
      <c r="L1272" s="602">
        <v>120</v>
      </c>
      <c r="M1272" s="601">
        <v>19.670000000000002</v>
      </c>
      <c r="N1272" s="20">
        <v>3277031170</v>
      </c>
    </row>
    <row r="1273" spans="1:14">
      <c r="A1273" s="599">
        <v>44204</v>
      </c>
      <c r="B1273" s="604">
        <v>1349.88</v>
      </c>
      <c r="C1273" s="602">
        <v>17553680</v>
      </c>
      <c r="D1273" s="602">
        <v>5215</v>
      </c>
      <c r="E1273" s="602">
        <v>5215</v>
      </c>
      <c r="F1273" s="603" t="s">
        <v>613</v>
      </c>
      <c r="G1273" s="603">
        <v>25.5</v>
      </c>
      <c r="H1273" s="603">
        <v>33.409999999999997</v>
      </c>
      <c r="I1273" s="603">
        <v>2.0099999999999998</v>
      </c>
      <c r="J1273" s="603"/>
      <c r="K1273" s="603"/>
      <c r="L1273" s="602">
        <v>120</v>
      </c>
      <c r="M1273" s="601">
        <v>20.27</v>
      </c>
      <c r="N1273" s="20">
        <v>2852891980</v>
      </c>
    </row>
    <row r="1274" spans="1:14">
      <c r="A1274" s="599">
        <v>44203</v>
      </c>
      <c r="B1274" s="604">
        <v>1323.55</v>
      </c>
      <c r="C1274" s="602">
        <v>17553680</v>
      </c>
      <c r="D1274" s="602">
        <v>5114</v>
      </c>
      <c r="E1274" s="602">
        <v>5114</v>
      </c>
      <c r="F1274" s="603" t="s">
        <v>613</v>
      </c>
      <c r="G1274" s="603">
        <v>25.5</v>
      </c>
      <c r="H1274" s="603">
        <v>32.76</v>
      </c>
      <c r="I1274" s="603">
        <v>1.97</v>
      </c>
      <c r="J1274" s="603"/>
      <c r="K1274" s="603"/>
      <c r="L1274" s="602">
        <v>120</v>
      </c>
      <c r="M1274" s="601">
        <v>19.88</v>
      </c>
      <c r="N1274" s="20">
        <v>2677984900</v>
      </c>
    </row>
    <row r="1275" spans="1:14">
      <c r="A1275" s="599">
        <v>44202</v>
      </c>
      <c r="B1275" s="604">
        <v>1327.06</v>
      </c>
      <c r="C1275" s="602">
        <v>17553680</v>
      </c>
      <c r="D1275" s="602">
        <v>5127</v>
      </c>
      <c r="E1275" s="602">
        <v>5127</v>
      </c>
      <c r="F1275" s="603" t="s">
        <v>613</v>
      </c>
      <c r="G1275" s="603">
        <v>25.5</v>
      </c>
      <c r="H1275" s="603">
        <v>32.85</v>
      </c>
      <c r="I1275" s="603">
        <v>1.97</v>
      </c>
      <c r="J1275" s="603"/>
      <c r="K1275" s="603"/>
      <c r="L1275" s="602">
        <v>120</v>
      </c>
      <c r="M1275" s="601">
        <v>19.93</v>
      </c>
      <c r="N1275" s="20">
        <v>3324740550</v>
      </c>
    </row>
    <row r="1276" spans="1:14">
      <c r="A1276" s="599">
        <v>44201</v>
      </c>
      <c r="B1276" s="604">
        <v>1330.57</v>
      </c>
      <c r="C1276" s="602">
        <v>17553680</v>
      </c>
      <c r="D1276" s="602">
        <v>5141</v>
      </c>
      <c r="E1276" s="602">
        <v>5141</v>
      </c>
      <c r="F1276" s="603" t="s">
        <v>613</v>
      </c>
      <c r="G1276" s="603">
        <v>25.5</v>
      </c>
      <c r="H1276" s="603">
        <v>32.93</v>
      </c>
      <c r="I1276" s="603">
        <v>1.98</v>
      </c>
      <c r="J1276" s="603"/>
      <c r="K1276" s="603"/>
      <c r="L1276" s="602">
        <v>120</v>
      </c>
      <c r="M1276" s="601">
        <v>19.98</v>
      </c>
      <c r="N1276" s="20">
        <v>2795051610</v>
      </c>
    </row>
    <row r="1277" spans="1:14">
      <c r="A1277" s="599">
        <v>44200</v>
      </c>
      <c r="B1277" s="604">
        <v>1328.81</v>
      </c>
      <c r="C1277" s="602">
        <v>17553680</v>
      </c>
      <c r="D1277" s="602">
        <v>5134</v>
      </c>
      <c r="E1277" s="602">
        <v>5134</v>
      </c>
      <c r="F1277" s="603" t="s">
        <v>613</v>
      </c>
      <c r="G1277" s="603">
        <v>25.5</v>
      </c>
      <c r="H1277" s="603">
        <v>32.89</v>
      </c>
      <c r="I1277" s="603">
        <v>1.98</v>
      </c>
      <c r="J1277" s="603"/>
      <c r="K1277" s="603"/>
      <c r="L1277" s="602">
        <v>120</v>
      </c>
      <c r="M1277" s="601">
        <v>19.96</v>
      </c>
      <c r="N1277" s="20">
        <v>4449453130</v>
      </c>
    </row>
    <row r="1278" spans="1:14">
      <c r="A1278" s="599">
        <v>44197</v>
      </c>
      <c r="B1278" s="604">
        <v>1269.1300000000001</v>
      </c>
      <c r="C1278" s="602">
        <v>17553680</v>
      </c>
      <c r="D1278" s="602">
        <v>4904</v>
      </c>
      <c r="E1278" s="602">
        <v>4904</v>
      </c>
      <c r="F1278" s="603" t="s">
        <v>611</v>
      </c>
      <c r="G1278" s="603">
        <v>25.5</v>
      </c>
      <c r="H1278" s="603">
        <v>31.41</v>
      </c>
      <c r="I1278" s="603">
        <v>1.89</v>
      </c>
      <c r="J1278" s="603"/>
      <c r="K1278" s="603"/>
      <c r="L1278" s="602">
        <v>120</v>
      </c>
      <c r="M1278" s="601">
        <v>19.059999999999999</v>
      </c>
      <c r="N1278" s="20">
        <v>3295482030</v>
      </c>
    </row>
    <row r="1279" spans="1:14">
      <c r="A1279" s="599">
        <v>44196</v>
      </c>
      <c r="B1279" s="604">
        <v>1269.1300000000001</v>
      </c>
      <c r="C1279" s="602">
        <v>17553680</v>
      </c>
      <c r="D1279" s="602">
        <v>4904</v>
      </c>
      <c r="E1279" s="602">
        <v>4904</v>
      </c>
      <c r="F1279" s="603" t="s">
        <v>611</v>
      </c>
      <c r="G1279" s="603">
        <v>25.5</v>
      </c>
      <c r="H1279" s="603">
        <v>40.07</v>
      </c>
      <c r="I1279" s="603">
        <v>1.96</v>
      </c>
      <c r="J1279" s="603"/>
      <c r="K1279" s="603"/>
      <c r="L1279" s="602">
        <v>120</v>
      </c>
      <c r="M1279" s="601">
        <v>30.3</v>
      </c>
      <c r="N1279" s="20">
        <v>3295482030</v>
      </c>
    </row>
    <row r="1280" spans="1:14">
      <c r="A1280" s="599">
        <v>44195</v>
      </c>
      <c r="B1280" s="604">
        <v>1269.1300000000001</v>
      </c>
      <c r="C1280" s="602">
        <v>17553680</v>
      </c>
      <c r="D1280" s="602">
        <v>4904</v>
      </c>
      <c r="E1280" s="602">
        <v>4904</v>
      </c>
      <c r="F1280" s="603" t="s">
        <v>611</v>
      </c>
      <c r="G1280" s="603">
        <v>25.5</v>
      </c>
      <c r="H1280" s="603">
        <v>40.07</v>
      </c>
      <c r="I1280" s="603">
        <v>1.96</v>
      </c>
      <c r="J1280" s="603"/>
      <c r="K1280" s="603"/>
      <c r="L1280" s="602">
        <v>120</v>
      </c>
      <c r="M1280" s="601">
        <v>30.3</v>
      </c>
      <c r="N1280" s="20">
        <v>3295482030</v>
      </c>
    </row>
    <row r="1281" spans="1:14">
      <c r="A1281" s="599">
        <v>44194</v>
      </c>
      <c r="B1281" s="604">
        <v>1242.8</v>
      </c>
      <c r="C1281" s="602">
        <v>17553680</v>
      </c>
      <c r="D1281" s="602">
        <v>4802</v>
      </c>
      <c r="E1281" s="602">
        <v>4802</v>
      </c>
      <c r="F1281" s="603" t="s">
        <v>611</v>
      </c>
      <c r="G1281" s="603">
        <v>25.5</v>
      </c>
      <c r="H1281" s="603">
        <v>39.24</v>
      </c>
      <c r="I1281" s="603">
        <v>1.92</v>
      </c>
      <c r="J1281" s="603"/>
      <c r="K1281" s="603"/>
      <c r="L1281" s="602">
        <v>120</v>
      </c>
      <c r="M1281" s="601">
        <v>29.68</v>
      </c>
      <c r="N1281" s="20">
        <v>1556828110</v>
      </c>
    </row>
    <row r="1282" spans="1:14">
      <c r="A1282" s="599">
        <v>44193</v>
      </c>
      <c r="B1282" s="604">
        <v>1212.96</v>
      </c>
      <c r="C1282" s="602">
        <v>17553680</v>
      </c>
      <c r="D1282" s="602">
        <v>4686</v>
      </c>
      <c r="E1282" s="602">
        <v>4686</v>
      </c>
      <c r="F1282" s="603" t="s">
        <v>611</v>
      </c>
      <c r="G1282" s="603">
        <v>25.5</v>
      </c>
      <c r="H1282" s="603">
        <v>38.29</v>
      </c>
      <c r="I1282" s="603">
        <v>1.88</v>
      </c>
      <c r="J1282" s="603"/>
      <c r="K1282" s="603"/>
      <c r="L1282" s="602">
        <v>120</v>
      </c>
      <c r="M1282" s="601">
        <v>28.96</v>
      </c>
      <c r="N1282" s="20">
        <v>1649873260</v>
      </c>
    </row>
    <row r="1283" spans="1:14">
      <c r="A1283" s="599">
        <v>44190</v>
      </c>
      <c r="B1283" s="604">
        <v>1219.98</v>
      </c>
      <c r="C1283" s="602">
        <v>17553680</v>
      </c>
      <c r="D1283" s="602">
        <v>4714</v>
      </c>
      <c r="E1283" s="602">
        <v>4714</v>
      </c>
      <c r="F1283" s="603" t="s">
        <v>611</v>
      </c>
      <c r="G1283" s="603">
        <v>25.5</v>
      </c>
      <c r="H1283" s="604">
        <v>38.520000000000003</v>
      </c>
      <c r="I1283" s="603">
        <v>1.89</v>
      </c>
      <c r="J1283" s="603"/>
      <c r="K1283" s="603"/>
      <c r="L1283" s="602">
        <v>120</v>
      </c>
      <c r="M1283" s="601">
        <v>29.13</v>
      </c>
      <c r="N1283" s="20">
        <v>1993362350</v>
      </c>
    </row>
    <row r="1284" spans="1:14">
      <c r="A1284" s="599">
        <v>44189</v>
      </c>
      <c r="B1284" s="604">
        <v>1219.98</v>
      </c>
      <c r="C1284" s="602">
        <v>17553680</v>
      </c>
      <c r="D1284" s="602">
        <v>4714</v>
      </c>
      <c r="E1284" s="602">
        <v>4714</v>
      </c>
      <c r="F1284" s="603" t="s">
        <v>611</v>
      </c>
      <c r="G1284" s="603">
        <v>25.5</v>
      </c>
      <c r="H1284" s="604">
        <v>38.520000000000003</v>
      </c>
      <c r="I1284" s="603">
        <v>1.89</v>
      </c>
      <c r="J1284" s="603"/>
      <c r="K1284" s="603"/>
      <c r="L1284" s="602">
        <v>120</v>
      </c>
      <c r="M1284" s="601">
        <v>29.13</v>
      </c>
      <c r="N1284" s="20">
        <v>1993362350</v>
      </c>
    </row>
    <row r="1285" spans="1:14">
      <c r="A1285" s="599">
        <v>44188</v>
      </c>
      <c r="B1285" s="604">
        <v>1234.02</v>
      </c>
      <c r="C1285" s="602">
        <v>17553680</v>
      </c>
      <c r="D1285" s="602">
        <v>4768</v>
      </c>
      <c r="E1285" s="602">
        <v>4768</v>
      </c>
      <c r="F1285" s="603" t="s">
        <v>611</v>
      </c>
      <c r="G1285" s="603">
        <v>25.5</v>
      </c>
      <c r="H1285" s="602">
        <v>38.96</v>
      </c>
      <c r="I1285" s="603">
        <v>1.91</v>
      </c>
      <c r="J1285" s="603"/>
      <c r="K1285" s="603"/>
      <c r="L1285" s="602">
        <v>120</v>
      </c>
      <c r="M1285" s="601">
        <v>29.47</v>
      </c>
      <c r="N1285" s="20">
        <v>5244494700</v>
      </c>
    </row>
    <row r="1286" spans="1:14">
      <c r="A1286" s="599">
        <v>44187</v>
      </c>
      <c r="B1286" s="604">
        <v>1195.4100000000001</v>
      </c>
      <c r="C1286" s="602">
        <v>17553680</v>
      </c>
      <c r="D1286" s="602">
        <v>4619</v>
      </c>
      <c r="E1286" s="602">
        <v>4619</v>
      </c>
      <c r="F1286" s="603" t="s">
        <v>611</v>
      </c>
      <c r="G1286" s="603">
        <v>25.5</v>
      </c>
      <c r="H1286" s="602">
        <v>37.74</v>
      </c>
      <c r="I1286" s="603">
        <v>1.85</v>
      </c>
      <c r="J1286" s="603"/>
      <c r="K1286" s="603"/>
      <c r="L1286" s="602">
        <v>120</v>
      </c>
      <c r="M1286" s="601">
        <v>28.54</v>
      </c>
      <c r="N1286" s="20">
        <v>2551666540</v>
      </c>
    </row>
    <row r="1287" spans="1:14">
      <c r="A1287" s="599">
        <v>44186</v>
      </c>
      <c r="B1287" s="604">
        <v>1235.78</v>
      </c>
      <c r="C1287" s="602">
        <v>17553680</v>
      </c>
      <c r="D1287" s="602">
        <v>4775</v>
      </c>
      <c r="E1287" s="602">
        <v>4775</v>
      </c>
      <c r="F1287" s="603" t="s">
        <v>611</v>
      </c>
      <c r="G1287" s="603">
        <v>25.5</v>
      </c>
      <c r="H1287" s="604">
        <v>39.01</v>
      </c>
      <c r="I1287" s="603">
        <v>1.91</v>
      </c>
      <c r="J1287" s="603"/>
      <c r="K1287" s="603"/>
      <c r="L1287" s="602">
        <v>120</v>
      </c>
      <c r="M1287" s="601">
        <v>29.51</v>
      </c>
      <c r="N1287" s="20">
        <v>1912192300</v>
      </c>
    </row>
    <row r="1288" spans="1:14">
      <c r="A1288" s="599">
        <v>44183</v>
      </c>
      <c r="B1288" s="604">
        <v>1249.82</v>
      </c>
      <c r="C1288" s="602">
        <v>17553680</v>
      </c>
      <c r="D1288" s="602">
        <v>4829</v>
      </c>
      <c r="E1288" s="602">
        <v>4829</v>
      </c>
      <c r="F1288" s="603" t="s">
        <v>611</v>
      </c>
      <c r="G1288" s="603">
        <v>25.5</v>
      </c>
      <c r="H1288" s="602">
        <v>39.46</v>
      </c>
      <c r="I1288" s="603">
        <v>1.93</v>
      </c>
      <c r="J1288" s="603"/>
      <c r="K1288" s="603"/>
      <c r="L1288" s="602">
        <v>120</v>
      </c>
      <c r="M1288" s="601">
        <v>29.84</v>
      </c>
      <c r="N1288" s="20">
        <v>11348842930</v>
      </c>
    </row>
    <row r="1289" spans="1:14">
      <c r="A1289" s="599">
        <v>44182</v>
      </c>
      <c r="B1289" s="604">
        <v>1228.76</v>
      </c>
      <c r="C1289" s="602">
        <v>17553680</v>
      </c>
      <c r="D1289" s="602">
        <v>4748</v>
      </c>
      <c r="E1289" s="602">
        <v>4748</v>
      </c>
      <c r="F1289" s="603" t="s">
        <v>611</v>
      </c>
      <c r="G1289" s="603">
        <v>25.5</v>
      </c>
      <c r="H1289" s="604">
        <v>38.79</v>
      </c>
      <c r="I1289" s="603">
        <v>1.9</v>
      </c>
      <c r="J1289" s="603"/>
      <c r="K1289" s="603"/>
      <c r="L1289" s="602">
        <v>120</v>
      </c>
      <c r="M1289" s="601">
        <v>29.34</v>
      </c>
      <c r="N1289" s="20">
        <v>1893912910</v>
      </c>
    </row>
    <row r="1290" spans="1:14">
      <c r="A1290" s="599">
        <v>44181</v>
      </c>
      <c r="B1290" s="604">
        <v>1214.71</v>
      </c>
      <c r="C1290" s="602">
        <v>17553680</v>
      </c>
      <c r="D1290" s="602">
        <v>4693</v>
      </c>
      <c r="E1290" s="602">
        <v>4693</v>
      </c>
      <c r="F1290" s="603" t="s">
        <v>611</v>
      </c>
      <c r="G1290" s="603">
        <v>25.5</v>
      </c>
      <c r="H1290" s="604">
        <v>38.35</v>
      </c>
      <c r="I1290" s="603">
        <v>1.88</v>
      </c>
      <c r="J1290" s="603"/>
      <c r="K1290" s="603"/>
      <c r="L1290" s="602">
        <v>120</v>
      </c>
      <c r="M1290" s="601">
        <v>29.01</v>
      </c>
      <c r="N1290" s="20">
        <v>1885715720</v>
      </c>
    </row>
    <row r="1291" spans="1:14">
      <c r="A1291" s="599">
        <v>44180</v>
      </c>
      <c r="B1291" s="604">
        <v>1183.1199999999999</v>
      </c>
      <c r="C1291" s="602">
        <v>17553680</v>
      </c>
      <c r="D1291" s="602">
        <v>4571</v>
      </c>
      <c r="E1291" s="602">
        <v>4571</v>
      </c>
      <c r="F1291" s="603" t="s">
        <v>611</v>
      </c>
      <c r="G1291" s="603">
        <v>25.5</v>
      </c>
      <c r="H1291" s="604">
        <v>37.35</v>
      </c>
      <c r="I1291" s="603">
        <v>1.83</v>
      </c>
      <c r="J1291" s="603"/>
      <c r="K1291" s="603"/>
      <c r="L1291" s="602">
        <v>120</v>
      </c>
      <c r="M1291" s="601">
        <v>28.25</v>
      </c>
      <c r="N1291" s="20">
        <v>579102790</v>
      </c>
    </row>
    <row r="1292" spans="1:14">
      <c r="A1292" s="599">
        <v>44179</v>
      </c>
      <c r="B1292" s="604">
        <v>1165.56</v>
      </c>
      <c r="C1292" s="602">
        <v>17553680</v>
      </c>
      <c r="D1292" s="602">
        <v>4503</v>
      </c>
      <c r="E1292" s="602">
        <v>4503</v>
      </c>
      <c r="F1292" s="603" t="s">
        <v>611</v>
      </c>
      <c r="G1292" s="603">
        <v>25.5</v>
      </c>
      <c r="H1292" s="604">
        <v>36.799999999999997</v>
      </c>
      <c r="I1292" s="603">
        <v>1.8</v>
      </c>
      <c r="J1292" s="603"/>
      <c r="K1292" s="603"/>
      <c r="L1292" s="602">
        <v>120</v>
      </c>
      <c r="M1292" s="601">
        <v>27.83</v>
      </c>
      <c r="N1292" s="20">
        <v>1405693050</v>
      </c>
    </row>
    <row r="1293" spans="1:14">
      <c r="A1293" s="599">
        <v>44176</v>
      </c>
      <c r="B1293" s="604">
        <v>1190.1400000000001</v>
      </c>
      <c r="C1293" s="602">
        <v>17553680</v>
      </c>
      <c r="D1293" s="602">
        <v>4598</v>
      </c>
      <c r="E1293" s="602">
        <v>4598</v>
      </c>
      <c r="F1293" s="603" t="s">
        <v>611</v>
      </c>
      <c r="G1293" s="603">
        <v>25.5</v>
      </c>
      <c r="H1293" s="604">
        <v>37.57</v>
      </c>
      <c r="I1293" s="603">
        <v>1.84</v>
      </c>
      <c r="J1293" s="603"/>
      <c r="K1293" s="603"/>
      <c r="L1293" s="602">
        <v>120</v>
      </c>
      <c r="M1293" s="601">
        <v>28.42</v>
      </c>
      <c r="N1293" s="20">
        <v>2590215190</v>
      </c>
    </row>
    <row r="1294" spans="1:14">
      <c r="A1294" s="599">
        <v>44175</v>
      </c>
      <c r="B1294" s="604">
        <v>1211.2</v>
      </c>
      <c r="C1294" s="602">
        <v>17553680</v>
      </c>
      <c r="D1294" s="602">
        <v>4680</v>
      </c>
      <c r="E1294" s="602">
        <v>4680</v>
      </c>
      <c r="F1294" s="603" t="s">
        <v>611</v>
      </c>
      <c r="G1294" s="603">
        <v>25.5</v>
      </c>
      <c r="H1294" s="604">
        <v>38.24</v>
      </c>
      <c r="I1294" s="603">
        <v>1.88</v>
      </c>
      <c r="J1294" s="603"/>
      <c r="K1294" s="603"/>
      <c r="L1294" s="602">
        <v>120</v>
      </c>
      <c r="M1294" s="601">
        <v>28.92</v>
      </c>
      <c r="N1294" s="20">
        <v>792868600</v>
      </c>
    </row>
    <row r="1295" spans="1:14">
      <c r="A1295" s="599">
        <v>44174</v>
      </c>
      <c r="B1295" s="604">
        <v>1212.96</v>
      </c>
      <c r="C1295" s="602">
        <v>17553680</v>
      </c>
      <c r="D1295" s="602">
        <v>4686</v>
      </c>
      <c r="E1295" s="602">
        <v>4686</v>
      </c>
      <c r="F1295" s="603" t="s">
        <v>611</v>
      </c>
      <c r="G1295" s="603">
        <v>25.5</v>
      </c>
      <c r="H1295" s="602">
        <v>38.29</v>
      </c>
      <c r="I1295" s="603">
        <v>1.88</v>
      </c>
      <c r="J1295" s="603"/>
      <c r="K1295" s="603"/>
      <c r="L1295" s="602">
        <v>120</v>
      </c>
      <c r="M1295" s="601">
        <v>28.96</v>
      </c>
      <c r="N1295" s="20">
        <v>1371810710</v>
      </c>
    </row>
    <row r="1296" spans="1:14">
      <c r="A1296" s="599">
        <v>44173</v>
      </c>
      <c r="B1296" s="604">
        <v>1198.92</v>
      </c>
      <c r="C1296" s="602">
        <v>17553680</v>
      </c>
      <c r="D1296" s="602">
        <v>4632</v>
      </c>
      <c r="E1296" s="602">
        <v>4632</v>
      </c>
      <c r="F1296" s="603" t="s">
        <v>611</v>
      </c>
      <c r="G1296" s="603">
        <v>25.5</v>
      </c>
      <c r="H1296" s="604">
        <v>37.85</v>
      </c>
      <c r="I1296" s="603">
        <v>1.86</v>
      </c>
      <c r="J1296" s="603"/>
      <c r="K1296" s="603"/>
      <c r="L1296" s="602">
        <v>120</v>
      </c>
      <c r="M1296" s="601">
        <v>28.63</v>
      </c>
      <c r="N1296" s="20">
        <v>1383757250</v>
      </c>
    </row>
    <row r="1297" spans="1:14">
      <c r="A1297" s="599">
        <v>44172</v>
      </c>
      <c r="B1297" s="604">
        <v>1212.96</v>
      </c>
      <c r="C1297" s="602">
        <v>17553680</v>
      </c>
      <c r="D1297" s="602">
        <v>4686</v>
      </c>
      <c r="E1297" s="602">
        <v>4686</v>
      </c>
      <c r="F1297" s="603" t="s">
        <v>611</v>
      </c>
      <c r="G1297" s="603">
        <v>25.5</v>
      </c>
      <c r="H1297" s="604">
        <v>38.29</v>
      </c>
      <c r="I1297" s="603">
        <v>1.88</v>
      </c>
      <c r="J1297" s="603"/>
      <c r="K1297" s="603"/>
      <c r="L1297" s="602">
        <v>120</v>
      </c>
      <c r="M1297" s="601">
        <v>28.96</v>
      </c>
      <c r="N1297" s="20">
        <v>1588759790</v>
      </c>
    </row>
    <row r="1298" spans="1:14">
      <c r="A1298" s="599">
        <v>44169</v>
      </c>
      <c r="B1298" s="604">
        <v>1244.56</v>
      </c>
      <c r="C1298" s="602">
        <v>17553680</v>
      </c>
      <c r="D1298" s="602">
        <v>4809</v>
      </c>
      <c r="E1298" s="602">
        <v>4809</v>
      </c>
      <c r="F1298" s="603" t="s">
        <v>611</v>
      </c>
      <c r="G1298" s="603">
        <v>25.5</v>
      </c>
      <c r="H1298" s="604">
        <v>39.29</v>
      </c>
      <c r="I1298" s="603">
        <v>1.93</v>
      </c>
      <c r="J1298" s="603"/>
      <c r="K1298" s="603"/>
      <c r="L1298" s="602">
        <v>120</v>
      </c>
      <c r="M1298" s="601">
        <v>29.72</v>
      </c>
      <c r="N1298" s="20">
        <v>3507533140</v>
      </c>
    </row>
    <row r="1299" spans="1:14">
      <c r="A1299" s="599">
        <v>44168</v>
      </c>
      <c r="B1299" s="604">
        <v>1227</v>
      </c>
      <c r="C1299" s="602">
        <v>17553680</v>
      </c>
      <c r="D1299" s="602">
        <v>4741</v>
      </c>
      <c r="E1299" s="602">
        <v>4741</v>
      </c>
      <c r="F1299" s="603" t="s">
        <v>611</v>
      </c>
      <c r="G1299" s="603">
        <v>25.5</v>
      </c>
      <c r="H1299" s="604">
        <v>38.74</v>
      </c>
      <c r="I1299" s="603">
        <v>1.9</v>
      </c>
      <c r="J1299" s="603"/>
      <c r="K1299" s="603"/>
      <c r="L1299" s="602">
        <v>120</v>
      </c>
      <c r="M1299" s="601">
        <v>29.3</v>
      </c>
      <c r="N1299" s="20">
        <v>2298345880</v>
      </c>
    </row>
    <row r="1300" spans="1:14">
      <c r="A1300" s="599">
        <v>44167</v>
      </c>
      <c r="B1300" s="604">
        <v>1202.43</v>
      </c>
      <c r="C1300" s="602">
        <v>17553680</v>
      </c>
      <c r="D1300" s="602">
        <v>4646</v>
      </c>
      <c r="E1300" s="602">
        <v>4646</v>
      </c>
      <c r="F1300" s="603" t="s">
        <v>611</v>
      </c>
      <c r="G1300" s="603">
        <v>25.5</v>
      </c>
      <c r="H1300" s="604">
        <v>37.96</v>
      </c>
      <c r="I1300" s="603">
        <v>1.86</v>
      </c>
      <c r="J1300" s="603"/>
      <c r="K1300" s="603"/>
      <c r="L1300" s="602">
        <v>120</v>
      </c>
      <c r="M1300" s="601">
        <v>28.71</v>
      </c>
      <c r="N1300" s="20">
        <v>3786701900</v>
      </c>
    </row>
    <row r="1301" spans="1:14">
      <c r="A1301" s="599">
        <v>44166</v>
      </c>
      <c r="B1301" s="604">
        <v>1202.43</v>
      </c>
      <c r="C1301" s="602">
        <v>17553680</v>
      </c>
      <c r="D1301" s="602">
        <v>4646</v>
      </c>
      <c r="E1301" s="602">
        <v>4646</v>
      </c>
      <c r="F1301" s="603" t="s">
        <v>611</v>
      </c>
      <c r="G1301" s="603">
        <v>25.5</v>
      </c>
      <c r="H1301" s="602">
        <v>37.96</v>
      </c>
      <c r="I1301" s="603">
        <v>1.86</v>
      </c>
      <c r="J1301" s="603"/>
      <c r="K1301" s="603"/>
      <c r="L1301" s="602">
        <v>120</v>
      </c>
      <c r="M1301" s="601">
        <v>28.71</v>
      </c>
      <c r="N1301" s="20">
        <v>983301580</v>
      </c>
    </row>
    <row r="1302" spans="1:14">
      <c r="A1302" s="599">
        <v>44165</v>
      </c>
      <c r="B1302" s="604">
        <v>1193.6500000000001</v>
      </c>
      <c r="C1302" s="602">
        <v>17553680</v>
      </c>
      <c r="D1302" s="602">
        <v>4612</v>
      </c>
      <c r="E1302" s="602">
        <v>4612</v>
      </c>
      <c r="F1302" s="603" t="s">
        <v>611</v>
      </c>
      <c r="G1302" s="603">
        <v>25.5</v>
      </c>
      <c r="H1302" s="604">
        <v>37.68</v>
      </c>
      <c r="I1302" s="603">
        <v>1.85</v>
      </c>
      <c r="J1302" s="603"/>
      <c r="K1302" s="603"/>
      <c r="L1302" s="602">
        <v>120</v>
      </c>
      <c r="M1302" s="601">
        <v>28.5</v>
      </c>
      <c r="N1302" s="20">
        <v>1769759700</v>
      </c>
    </row>
    <row r="1303" spans="1:14">
      <c r="A1303" s="599">
        <v>44162</v>
      </c>
      <c r="B1303" s="604">
        <v>1191.8900000000001</v>
      </c>
      <c r="C1303" s="602">
        <v>17553680</v>
      </c>
      <c r="D1303" s="602">
        <v>4605</v>
      </c>
      <c r="E1303" s="602">
        <v>4605</v>
      </c>
      <c r="F1303" s="603" t="s">
        <v>611</v>
      </c>
      <c r="G1303" s="603">
        <v>25.5</v>
      </c>
      <c r="H1303" s="604">
        <v>37.630000000000003</v>
      </c>
      <c r="I1303" s="603">
        <v>1.85</v>
      </c>
      <c r="J1303" s="603"/>
      <c r="K1303" s="603"/>
      <c r="L1303" s="602">
        <v>120</v>
      </c>
      <c r="M1303" s="601">
        <v>28.46</v>
      </c>
      <c r="N1303" s="20">
        <v>1356815540</v>
      </c>
    </row>
    <row r="1304" spans="1:14">
      <c r="A1304" s="599">
        <v>44161</v>
      </c>
      <c r="B1304" s="604">
        <v>1184.8699999999999</v>
      </c>
      <c r="C1304" s="602">
        <v>17553680</v>
      </c>
      <c r="D1304" s="602">
        <v>4578</v>
      </c>
      <c r="E1304" s="602">
        <v>4578</v>
      </c>
      <c r="F1304" s="603" t="s">
        <v>611</v>
      </c>
      <c r="G1304" s="603">
        <v>25.5</v>
      </c>
      <c r="H1304" s="602">
        <v>37.409999999999997</v>
      </c>
      <c r="I1304" s="603">
        <v>1.83</v>
      </c>
      <c r="J1304" s="603"/>
      <c r="K1304" s="603"/>
      <c r="L1304" s="602">
        <v>120</v>
      </c>
      <c r="M1304" s="601">
        <v>28.29</v>
      </c>
      <c r="N1304" s="20">
        <v>1094987450</v>
      </c>
    </row>
    <row r="1305" spans="1:14">
      <c r="A1305" s="599">
        <v>44160</v>
      </c>
      <c r="B1305" s="604">
        <v>1162.05</v>
      </c>
      <c r="C1305" s="602">
        <v>17553680</v>
      </c>
      <c r="D1305" s="602">
        <v>4490</v>
      </c>
      <c r="E1305" s="602">
        <v>4490</v>
      </c>
      <c r="F1305" s="603" t="s">
        <v>611</v>
      </c>
      <c r="G1305" s="603">
        <v>25.5</v>
      </c>
      <c r="H1305" s="602">
        <v>36.69</v>
      </c>
      <c r="I1305" s="603">
        <v>1.8</v>
      </c>
      <c r="J1305" s="603"/>
      <c r="K1305" s="603"/>
      <c r="L1305" s="602">
        <v>120</v>
      </c>
      <c r="M1305" s="601">
        <v>27.75</v>
      </c>
      <c r="N1305" s="20">
        <v>1183724350</v>
      </c>
    </row>
    <row r="1306" spans="1:14">
      <c r="A1306" s="599">
        <v>44159</v>
      </c>
      <c r="B1306" s="604">
        <v>1181.3599999999999</v>
      </c>
      <c r="C1306" s="602">
        <v>17553680</v>
      </c>
      <c r="D1306" s="602">
        <v>4564</v>
      </c>
      <c r="E1306" s="602">
        <v>4564</v>
      </c>
      <c r="F1306" s="603" t="s">
        <v>611</v>
      </c>
      <c r="G1306" s="603">
        <v>25.5</v>
      </c>
      <c r="H1306" s="604">
        <v>37.299999999999997</v>
      </c>
      <c r="I1306" s="603">
        <v>1.83</v>
      </c>
      <c r="J1306" s="603"/>
      <c r="K1306" s="603"/>
      <c r="L1306" s="602">
        <v>120</v>
      </c>
      <c r="M1306" s="601">
        <v>28.21</v>
      </c>
      <c r="N1306" s="20">
        <v>2537526880</v>
      </c>
    </row>
    <row r="1307" spans="1:14">
      <c r="A1307" s="599">
        <v>44158</v>
      </c>
      <c r="B1307" s="604">
        <v>1149.77</v>
      </c>
      <c r="C1307" s="602">
        <v>17553680</v>
      </c>
      <c r="D1307" s="602">
        <v>4442</v>
      </c>
      <c r="E1307" s="602">
        <v>4442</v>
      </c>
      <c r="F1307" s="603" t="s">
        <v>611</v>
      </c>
      <c r="G1307" s="603">
        <v>25.5</v>
      </c>
      <c r="H1307" s="604">
        <v>36.299999999999997</v>
      </c>
      <c r="I1307" s="603">
        <v>1.78</v>
      </c>
      <c r="J1307" s="603"/>
      <c r="K1307" s="603"/>
      <c r="L1307" s="602">
        <v>120</v>
      </c>
      <c r="M1307" s="601">
        <v>27.45</v>
      </c>
      <c r="N1307" s="20">
        <v>1243973580</v>
      </c>
    </row>
    <row r="1308" spans="1:14">
      <c r="A1308" s="599">
        <v>44155</v>
      </c>
      <c r="B1308" s="604">
        <v>1162.05</v>
      </c>
      <c r="C1308" s="602">
        <v>17553680</v>
      </c>
      <c r="D1308" s="602">
        <v>4490</v>
      </c>
      <c r="E1308" s="602">
        <v>4490</v>
      </c>
      <c r="F1308" s="603" t="s">
        <v>611</v>
      </c>
      <c r="G1308" s="603">
        <v>25.5</v>
      </c>
      <c r="H1308" s="604">
        <v>36.69</v>
      </c>
      <c r="I1308" s="603">
        <v>1.8</v>
      </c>
      <c r="J1308" s="603"/>
      <c r="K1308" s="603"/>
      <c r="L1308" s="602">
        <v>120</v>
      </c>
      <c r="M1308" s="601">
        <v>27.75</v>
      </c>
      <c r="N1308" s="20">
        <v>405203150</v>
      </c>
    </row>
    <row r="1309" spans="1:14">
      <c r="A1309" s="599">
        <v>44154</v>
      </c>
      <c r="B1309" s="604">
        <v>1160.3</v>
      </c>
      <c r="C1309" s="602">
        <v>17553680</v>
      </c>
      <c r="D1309" s="602">
        <v>4483</v>
      </c>
      <c r="E1309" s="602">
        <v>4483</v>
      </c>
      <c r="F1309" s="603" t="s">
        <v>611</v>
      </c>
      <c r="G1309" s="603">
        <v>25.5</v>
      </c>
      <c r="H1309" s="604">
        <v>36.630000000000003</v>
      </c>
      <c r="I1309" s="603">
        <v>1.8</v>
      </c>
      <c r="J1309" s="603"/>
      <c r="K1309" s="603"/>
      <c r="L1309" s="602">
        <v>120</v>
      </c>
      <c r="M1309" s="601">
        <v>27.71</v>
      </c>
      <c r="N1309" s="20">
        <v>662332680</v>
      </c>
    </row>
    <row r="1310" spans="1:14">
      <c r="A1310" s="599">
        <v>44153</v>
      </c>
      <c r="B1310" s="604">
        <v>1167.32</v>
      </c>
      <c r="C1310" s="602">
        <v>17553680</v>
      </c>
      <c r="D1310" s="602">
        <v>4510</v>
      </c>
      <c r="E1310" s="602">
        <v>4510</v>
      </c>
      <c r="F1310" s="603" t="s">
        <v>611</v>
      </c>
      <c r="G1310" s="603">
        <v>25.5</v>
      </c>
      <c r="H1310" s="604">
        <v>36.85</v>
      </c>
      <c r="I1310" s="603">
        <v>1.81</v>
      </c>
      <c r="J1310" s="603"/>
      <c r="K1310" s="603"/>
      <c r="L1310" s="602">
        <v>120</v>
      </c>
      <c r="M1310" s="601">
        <v>27.87</v>
      </c>
      <c r="N1310" s="20">
        <v>705901640</v>
      </c>
    </row>
    <row r="1311" spans="1:14">
      <c r="A1311" s="599">
        <v>44152</v>
      </c>
      <c r="B1311" s="604">
        <v>1174.3399999999999</v>
      </c>
      <c r="C1311" s="602">
        <v>17553680</v>
      </c>
      <c r="D1311" s="602">
        <v>4537</v>
      </c>
      <c r="E1311" s="602">
        <v>4537</v>
      </c>
      <c r="F1311" s="603" t="s">
        <v>611</v>
      </c>
      <c r="G1311" s="603">
        <v>25.5</v>
      </c>
      <c r="H1311" s="604">
        <v>37.07</v>
      </c>
      <c r="I1311" s="603">
        <v>1.82</v>
      </c>
      <c r="J1311" s="603"/>
      <c r="K1311" s="603"/>
      <c r="L1311" s="602">
        <v>120</v>
      </c>
      <c r="M1311" s="601">
        <v>28.04</v>
      </c>
      <c r="N1311" s="20">
        <v>882240990</v>
      </c>
    </row>
    <row r="1312" spans="1:14">
      <c r="A1312" s="599">
        <v>44151</v>
      </c>
      <c r="B1312" s="604">
        <v>1176.0999999999999</v>
      </c>
      <c r="C1312" s="602">
        <v>17553680</v>
      </c>
      <c r="D1312" s="602">
        <v>4544</v>
      </c>
      <c r="E1312" s="602">
        <v>4544</v>
      </c>
      <c r="F1312" s="603" t="s">
        <v>611</v>
      </c>
      <c r="G1312" s="603">
        <v>25.5</v>
      </c>
      <c r="H1312" s="604">
        <v>37.130000000000003</v>
      </c>
      <c r="I1312" s="603">
        <v>1.82</v>
      </c>
      <c r="J1312" s="603"/>
      <c r="K1312" s="603"/>
      <c r="L1312" s="602">
        <v>120</v>
      </c>
      <c r="M1312" s="601">
        <v>28.08</v>
      </c>
      <c r="N1312" s="20">
        <v>3105220870</v>
      </c>
    </row>
    <row r="1313" spans="1:14">
      <c r="A1313" s="599">
        <v>44148</v>
      </c>
      <c r="B1313" s="604">
        <v>1140.99</v>
      </c>
      <c r="C1313" s="602">
        <v>17553680</v>
      </c>
      <c r="D1313" s="602">
        <v>4408</v>
      </c>
      <c r="E1313" s="602">
        <v>4408</v>
      </c>
      <c r="F1313" s="603" t="s">
        <v>611</v>
      </c>
      <c r="G1313" s="603">
        <v>25.5</v>
      </c>
      <c r="H1313" s="602">
        <v>36.020000000000003</v>
      </c>
      <c r="I1313" s="603">
        <v>1.77</v>
      </c>
      <c r="J1313" s="603"/>
      <c r="K1313" s="603"/>
      <c r="L1313" s="602">
        <v>120</v>
      </c>
      <c r="M1313" s="601">
        <v>27.24</v>
      </c>
      <c r="N1313" s="20">
        <v>339516730</v>
      </c>
    </row>
    <row r="1314" spans="1:14">
      <c r="A1314" s="599">
        <v>44147</v>
      </c>
      <c r="B1314" s="604">
        <v>1137.48</v>
      </c>
      <c r="C1314" s="602">
        <v>17553680</v>
      </c>
      <c r="D1314" s="602">
        <v>4395</v>
      </c>
      <c r="E1314" s="602">
        <v>4395</v>
      </c>
      <c r="F1314" s="603" t="s">
        <v>611</v>
      </c>
      <c r="G1314" s="603">
        <v>25.5</v>
      </c>
      <c r="H1314" s="604">
        <v>35.909999999999997</v>
      </c>
      <c r="I1314" s="603">
        <v>1.76</v>
      </c>
      <c r="J1314" s="603"/>
      <c r="K1314" s="603"/>
      <c r="L1314" s="602">
        <v>120</v>
      </c>
      <c r="M1314" s="601">
        <v>27.16</v>
      </c>
      <c r="N1314" s="20">
        <v>443778360</v>
      </c>
    </row>
    <row r="1315" spans="1:14">
      <c r="A1315" s="599">
        <v>44146</v>
      </c>
      <c r="B1315" s="604">
        <v>1132.21</v>
      </c>
      <c r="C1315" s="602">
        <v>17553680</v>
      </c>
      <c r="D1315" s="602">
        <v>4375</v>
      </c>
      <c r="E1315" s="602">
        <v>4375</v>
      </c>
      <c r="F1315" s="603" t="s">
        <v>611</v>
      </c>
      <c r="G1315" s="603">
        <v>25.5</v>
      </c>
      <c r="H1315" s="602">
        <v>35.74</v>
      </c>
      <c r="I1315" s="603">
        <v>1.75</v>
      </c>
      <c r="J1315" s="603"/>
      <c r="K1315" s="603"/>
      <c r="L1315" s="602">
        <v>120</v>
      </c>
      <c r="M1315" s="601">
        <v>27.04</v>
      </c>
      <c r="N1315" s="20">
        <v>787087790</v>
      </c>
    </row>
    <row r="1316" spans="1:14">
      <c r="A1316" s="599">
        <v>44145</v>
      </c>
      <c r="B1316" s="602">
        <v>1144.5</v>
      </c>
      <c r="C1316" s="602">
        <v>17553680</v>
      </c>
      <c r="D1316" s="602">
        <v>4422</v>
      </c>
      <c r="E1316" s="602">
        <v>4422</v>
      </c>
      <c r="F1316" s="603" t="s">
        <v>611</v>
      </c>
      <c r="G1316" s="603">
        <v>25.5</v>
      </c>
      <c r="H1316" s="602">
        <v>36.130000000000003</v>
      </c>
      <c r="I1316" s="603">
        <v>1.77</v>
      </c>
      <c r="J1316" s="603"/>
      <c r="K1316" s="603"/>
      <c r="L1316" s="602">
        <v>120</v>
      </c>
      <c r="M1316" s="601">
        <v>27.33</v>
      </c>
      <c r="N1316" s="20">
        <v>778951020</v>
      </c>
    </row>
    <row r="1317" spans="1:14">
      <c r="A1317" s="599">
        <v>44144</v>
      </c>
      <c r="B1317" s="604">
        <v>1139.23</v>
      </c>
      <c r="C1317" s="602">
        <v>17553680</v>
      </c>
      <c r="D1317" s="602">
        <v>4402</v>
      </c>
      <c r="E1317" s="602">
        <v>4402</v>
      </c>
      <c r="F1317" s="603" t="s">
        <v>611</v>
      </c>
      <c r="G1317" s="603">
        <v>25.5</v>
      </c>
      <c r="H1317" s="604">
        <v>35.97</v>
      </c>
      <c r="I1317" s="603">
        <v>1.76</v>
      </c>
      <c r="J1317" s="603"/>
      <c r="K1317" s="603"/>
      <c r="L1317" s="602">
        <v>120</v>
      </c>
      <c r="M1317" s="601">
        <v>27.2</v>
      </c>
      <c r="N1317" s="20">
        <v>728469640</v>
      </c>
    </row>
    <row r="1318" spans="1:14">
      <c r="A1318" s="599">
        <v>44141</v>
      </c>
      <c r="B1318" s="604">
        <v>1144.5</v>
      </c>
      <c r="C1318" s="602">
        <v>17553680</v>
      </c>
      <c r="D1318" s="602">
        <v>4422</v>
      </c>
      <c r="E1318" s="602">
        <v>4422</v>
      </c>
      <c r="F1318" s="603" t="s">
        <v>611</v>
      </c>
      <c r="G1318" s="603">
        <v>25.5</v>
      </c>
      <c r="H1318" s="604">
        <v>36.130000000000003</v>
      </c>
      <c r="I1318" s="603">
        <v>1.77</v>
      </c>
      <c r="J1318" s="603"/>
      <c r="K1318" s="603"/>
      <c r="L1318" s="602">
        <v>120</v>
      </c>
      <c r="M1318" s="601">
        <v>27.33</v>
      </c>
      <c r="N1318" s="20">
        <v>1804208090</v>
      </c>
    </row>
    <row r="1319" spans="1:14">
      <c r="A1319" s="599">
        <v>44140</v>
      </c>
      <c r="B1319" s="604">
        <v>1183.1199999999999</v>
      </c>
      <c r="C1319" s="602">
        <v>17553680</v>
      </c>
      <c r="D1319" s="602">
        <v>4571</v>
      </c>
      <c r="E1319" s="602">
        <v>4571</v>
      </c>
      <c r="F1319" s="603" t="s">
        <v>611</v>
      </c>
      <c r="G1319" s="603">
        <v>25.5</v>
      </c>
      <c r="H1319" s="604">
        <v>37.35</v>
      </c>
      <c r="I1319" s="603">
        <v>1.83</v>
      </c>
      <c r="J1319" s="603"/>
      <c r="K1319" s="603"/>
      <c r="L1319" s="602">
        <v>120</v>
      </c>
      <c r="M1319" s="601">
        <v>28.25</v>
      </c>
      <c r="N1319" s="20">
        <v>4015060650</v>
      </c>
    </row>
    <row r="1320" spans="1:14">
      <c r="A1320" s="599">
        <v>44139</v>
      </c>
      <c r="B1320" s="604">
        <v>1137.48</v>
      </c>
      <c r="C1320" s="602">
        <v>17553680</v>
      </c>
      <c r="D1320" s="602">
        <v>4395</v>
      </c>
      <c r="E1320" s="602">
        <v>4395</v>
      </c>
      <c r="F1320" s="603" t="s">
        <v>611</v>
      </c>
      <c r="G1320" s="603">
        <v>25.5</v>
      </c>
      <c r="H1320" s="602">
        <v>35.909999999999997</v>
      </c>
      <c r="I1320" s="603">
        <v>1.76</v>
      </c>
      <c r="J1320" s="603"/>
      <c r="K1320" s="603"/>
      <c r="L1320" s="602">
        <v>120</v>
      </c>
      <c r="M1320" s="601">
        <v>27.16</v>
      </c>
      <c r="N1320" s="20">
        <v>1317643800</v>
      </c>
    </row>
    <row r="1321" spans="1:14">
      <c r="A1321" s="599">
        <v>44138</v>
      </c>
      <c r="B1321" s="604">
        <v>1097.1099999999999</v>
      </c>
      <c r="C1321" s="602">
        <v>17553680</v>
      </c>
      <c r="D1321" s="602">
        <v>4239</v>
      </c>
      <c r="E1321" s="602">
        <v>4239</v>
      </c>
      <c r="F1321" s="603" t="s">
        <v>611</v>
      </c>
      <c r="G1321" s="603">
        <v>25.5</v>
      </c>
      <c r="H1321" s="602">
        <v>34.64</v>
      </c>
      <c r="I1321" s="603">
        <v>1.7</v>
      </c>
      <c r="J1321" s="603"/>
      <c r="K1321" s="603"/>
      <c r="L1321" s="602">
        <v>120</v>
      </c>
      <c r="M1321" s="601">
        <v>26.2</v>
      </c>
      <c r="N1321" s="20">
        <v>500635760</v>
      </c>
    </row>
    <row r="1322" spans="1:14">
      <c r="A1322" s="599">
        <v>44137</v>
      </c>
      <c r="B1322" s="604">
        <v>1081.31</v>
      </c>
      <c r="C1322" s="602">
        <v>17553680</v>
      </c>
      <c r="D1322" s="602">
        <v>4178</v>
      </c>
      <c r="E1322" s="602">
        <v>4178</v>
      </c>
      <c r="F1322" s="603" t="s">
        <v>611</v>
      </c>
      <c r="G1322" s="603">
        <v>25.5</v>
      </c>
      <c r="H1322" s="604">
        <v>34.14</v>
      </c>
      <c r="I1322" s="603">
        <v>1.67</v>
      </c>
      <c r="J1322" s="603"/>
      <c r="K1322" s="603"/>
      <c r="L1322" s="602">
        <v>120</v>
      </c>
      <c r="M1322" s="601">
        <v>25.82</v>
      </c>
      <c r="N1322" s="20">
        <v>200192700</v>
      </c>
    </row>
    <row r="1323" spans="1:14">
      <c r="A1323" s="599">
        <v>44134</v>
      </c>
      <c r="B1323" s="604">
        <v>1088.33</v>
      </c>
      <c r="C1323" s="602">
        <v>17553680</v>
      </c>
      <c r="D1323" s="602">
        <v>4205</v>
      </c>
      <c r="E1323" s="602">
        <v>4205</v>
      </c>
      <c r="F1323" s="603" t="s">
        <v>611</v>
      </c>
      <c r="G1323" s="603">
        <v>25.5</v>
      </c>
      <c r="H1323" s="602">
        <v>34.36</v>
      </c>
      <c r="I1323" s="603">
        <v>1.68</v>
      </c>
      <c r="J1323" s="603"/>
      <c r="K1323" s="603"/>
      <c r="L1323" s="602">
        <v>120</v>
      </c>
      <c r="M1323" s="601">
        <v>25.99</v>
      </c>
      <c r="N1323" s="20">
        <v>212439930</v>
      </c>
    </row>
    <row r="1324" spans="1:14">
      <c r="A1324" s="599">
        <v>44133</v>
      </c>
      <c r="B1324" s="604">
        <v>1109.3900000000001</v>
      </c>
      <c r="C1324" s="602">
        <v>17553680</v>
      </c>
      <c r="D1324" s="602">
        <v>4286</v>
      </c>
      <c r="E1324" s="602">
        <v>4286</v>
      </c>
      <c r="F1324" s="603" t="s">
        <v>611</v>
      </c>
      <c r="G1324" s="603">
        <v>25.5</v>
      </c>
      <c r="H1324" s="602">
        <v>35.020000000000003</v>
      </c>
      <c r="I1324" s="603">
        <v>1.72</v>
      </c>
      <c r="J1324" s="603"/>
      <c r="K1324" s="603"/>
      <c r="L1324" s="602">
        <v>120</v>
      </c>
      <c r="M1324" s="601">
        <v>26.49</v>
      </c>
      <c r="N1324" s="20">
        <v>395120770</v>
      </c>
    </row>
    <row r="1325" spans="1:14">
      <c r="A1325" s="599">
        <v>44132</v>
      </c>
      <c r="B1325" s="604">
        <v>1104.1300000000001</v>
      </c>
      <c r="C1325" s="602">
        <v>17553680</v>
      </c>
      <c r="D1325" s="602">
        <v>4266</v>
      </c>
      <c r="E1325" s="602">
        <v>4266</v>
      </c>
      <c r="F1325" s="603" t="s">
        <v>611</v>
      </c>
      <c r="G1325" s="603">
        <v>25.5</v>
      </c>
      <c r="H1325" s="602">
        <v>34.86</v>
      </c>
      <c r="I1325" s="603">
        <v>1.71</v>
      </c>
      <c r="J1325" s="603"/>
      <c r="K1325" s="603"/>
      <c r="L1325" s="602">
        <v>120</v>
      </c>
      <c r="M1325" s="601">
        <v>26.36</v>
      </c>
      <c r="N1325" s="20">
        <v>503310910</v>
      </c>
    </row>
    <row r="1326" spans="1:14">
      <c r="A1326" s="599">
        <v>44131</v>
      </c>
      <c r="B1326" s="604">
        <v>1077.8</v>
      </c>
      <c r="C1326" s="602">
        <v>17553680</v>
      </c>
      <c r="D1326" s="602">
        <v>4164</v>
      </c>
      <c r="E1326" s="602">
        <v>4164</v>
      </c>
      <c r="F1326" s="603" t="s">
        <v>611</v>
      </c>
      <c r="G1326" s="603">
        <v>25.5</v>
      </c>
      <c r="H1326" s="604">
        <v>34.03</v>
      </c>
      <c r="I1326" s="603">
        <v>1.67</v>
      </c>
      <c r="J1326" s="603"/>
      <c r="K1326" s="603"/>
      <c r="L1326" s="602">
        <v>120</v>
      </c>
      <c r="M1326" s="601">
        <v>25.74</v>
      </c>
      <c r="N1326" s="20">
        <v>626294370</v>
      </c>
    </row>
    <row r="1327" spans="1:14">
      <c r="A1327" s="599">
        <v>44130</v>
      </c>
      <c r="B1327" s="604">
        <v>1077.8</v>
      </c>
      <c r="C1327" s="602">
        <v>17553680</v>
      </c>
      <c r="D1327" s="602">
        <v>4164</v>
      </c>
      <c r="E1327" s="602">
        <v>4164</v>
      </c>
      <c r="F1327" s="603" t="s">
        <v>611</v>
      </c>
      <c r="G1327" s="603">
        <v>25.5</v>
      </c>
      <c r="H1327" s="602">
        <v>34.03</v>
      </c>
      <c r="I1327" s="603">
        <v>1.67</v>
      </c>
      <c r="J1327" s="603"/>
      <c r="K1327" s="603"/>
      <c r="L1327" s="602">
        <v>120</v>
      </c>
      <c r="M1327" s="601">
        <v>25.74</v>
      </c>
      <c r="N1327" s="20">
        <v>880393150</v>
      </c>
    </row>
    <row r="1328" spans="1:14">
      <c r="A1328" s="599">
        <v>44127</v>
      </c>
      <c r="B1328" s="604">
        <v>1116.4100000000001</v>
      </c>
      <c r="C1328" s="602">
        <v>17553680</v>
      </c>
      <c r="D1328" s="602">
        <v>4313</v>
      </c>
      <c r="E1328" s="602">
        <v>4313</v>
      </c>
      <c r="F1328" s="603" t="s">
        <v>611</v>
      </c>
      <c r="G1328" s="603">
        <v>25.5</v>
      </c>
      <c r="H1328" s="602">
        <v>35.25</v>
      </c>
      <c r="I1328" s="603">
        <v>1.73</v>
      </c>
      <c r="J1328" s="603"/>
      <c r="K1328" s="603"/>
      <c r="L1328" s="602">
        <v>120</v>
      </c>
      <c r="M1328" s="601">
        <v>26.66</v>
      </c>
      <c r="N1328" s="20">
        <v>478288660</v>
      </c>
    </row>
    <row r="1329" spans="1:14">
      <c r="A1329" s="599">
        <v>44126</v>
      </c>
      <c r="B1329" s="604">
        <v>1107.6400000000001</v>
      </c>
      <c r="C1329" s="602">
        <v>17553680</v>
      </c>
      <c r="D1329" s="602">
        <v>4280</v>
      </c>
      <c r="E1329" s="602">
        <v>4280</v>
      </c>
      <c r="F1329" s="603" t="s">
        <v>611</v>
      </c>
      <c r="G1329" s="603">
        <v>25.5</v>
      </c>
      <c r="H1329" s="604">
        <v>34.97</v>
      </c>
      <c r="I1329" s="603">
        <v>1.71</v>
      </c>
      <c r="J1329" s="603"/>
      <c r="K1329" s="603"/>
      <c r="L1329" s="602">
        <v>120</v>
      </c>
      <c r="M1329" s="601">
        <v>26.45</v>
      </c>
      <c r="N1329" s="20">
        <v>1108200860</v>
      </c>
    </row>
    <row r="1330" spans="1:14">
      <c r="A1330" s="599">
        <v>44125</v>
      </c>
      <c r="B1330" s="604">
        <v>1137.48</v>
      </c>
      <c r="C1330" s="602">
        <v>17553680</v>
      </c>
      <c r="D1330" s="602">
        <v>4395</v>
      </c>
      <c r="E1330" s="602">
        <v>4395</v>
      </c>
      <c r="F1330" s="603" t="s">
        <v>611</v>
      </c>
      <c r="G1330" s="603">
        <v>25.5</v>
      </c>
      <c r="H1330" s="602">
        <v>35.909999999999997</v>
      </c>
      <c r="I1330" s="603">
        <v>1.76</v>
      </c>
      <c r="J1330" s="603"/>
      <c r="K1330" s="603"/>
      <c r="L1330" s="602">
        <v>120</v>
      </c>
      <c r="M1330" s="601">
        <v>27.16</v>
      </c>
      <c r="N1330" s="20">
        <v>832927800</v>
      </c>
    </row>
    <row r="1331" spans="1:14">
      <c r="A1331" s="599">
        <v>44124</v>
      </c>
      <c r="B1331" s="604">
        <v>1140.99</v>
      </c>
      <c r="C1331" s="602">
        <v>17553680</v>
      </c>
      <c r="D1331" s="602">
        <v>4408</v>
      </c>
      <c r="E1331" s="602">
        <v>4408</v>
      </c>
      <c r="F1331" s="603" t="s">
        <v>611</v>
      </c>
      <c r="G1331" s="603">
        <v>25.5</v>
      </c>
      <c r="H1331" s="604">
        <v>36.020000000000003</v>
      </c>
      <c r="I1331" s="603">
        <v>1.77</v>
      </c>
      <c r="J1331" s="603"/>
      <c r="K1331" s="603"/>
      <c r="L1331" s="602">
        <v>120</v>
      </c>
      <c r="M1331" s="601">
        <v>27.24</v>
      </c>
      <c r="N1331" s="20">
        <v>5251479360</v>
      </c>
    </row>
    <row r="1332" spans="1:14">
      <c r="A1332" s="599">
        <v>44123</v>
      </c>
      <c r="B1332" s="604">
        <v>1109.3900000000001</v>
      </c>
      <c r="C1332" s="602">
        <v>17553680</v>
      </c>
      <c r="D1332" s="602">
        <v>4286</v>
      </c>
      <c r="E1332" s="602">
        <v>4286</v>
      </c>
      <c r="F1332" s="603" t="s">
        <v>611</v>
      </c>
      <c r="G1332" s="603">
        <v>25.5</v>
      </c>
      <c r="H1332" s="604">
        <v>35.020000000000003</v>
      </c>
      <c r="I1332" s="603">
        <v>1.72</v>
      </c>
      <c r="J1332" s="603"/>
      <c r="K1332" s="603"/>
      <c r="L1332" s="602">
        <v>120</v>
      </c>
      <c r="M1332" s="601">
        <v>26.49</v>
      </c>
      <c r="N1332" s="20">
        <v>1589986070</v>
      </c>
    </row>
    <row r="1333" spans="1:14">
      <c r="A1333" s="599">
        <v>44120</v>
      </c>
      <c r="B1333" s="604">
        <v>1137.48</v>
      </c>
      <c r="C1333" s="602">
        <v>17553680</v>
      </c>
      <c r="D1333" s="602">
        <v>4395</v>
      </c>
      <c r="E1333" s="602">
        <v>4395</v>
      </c>
      <c r="F1333" s="603" t="s">
        <v>611</v>
      </c>
      <c r="G1333" s="603">
        <v>25.5</v>
      </c>
      <c r="H1333" s="604">
        <v>35.909999999999997</v>
      </c>
      <c r="I1333" s="603">
        <v>1.76</v>
      </c>
      <c r="J1333" s="603"/>
      <c r="K1333" s="603"/>
      <c r="L1333" s="602">
        <v>120</v>
      </c>
      <c r="M1333" s="601">
        <v>27.16</v>
      </c>
      <c r="N1333" s="20">
        <v>892890400</v>
      </c>
    </row>
    <row r="1334" spans="1:14">
      <c r="A1334" s="599">
        <v>44119</v>
      </c>
      <c r="B1334" s="604">
        <v>1158.54</v>
      </c>
      <c r="C1334" s="602">
        <v>17553680</v>
      </c>
      <c r="D1334" s="602">
        <v>4476</v>
      </c>
      <c r="E1334" s="602">
        <v>4476</v>
      </c>
      <c r="F1334" s="603" t="s">
        <v>611</v>
      </c>
      <c r="G1334" s="603">
        <v>25.5</v>
      </c>
      <c r="H1334" s="604">
        <v>36.58</v>
      </c>
      <c r="I1334" s="603">
        <v>1.79</v>
      </c>
      <c r="J1334" s="603"/>
      <c r="K1334" s="603"/>
      <c r="L1334" s="602">
        <v>120</v>
      </c>
      <c r="M1334" s="601">
        <v>27.66</v>
      </c>
      <c r="N1334" s="20">
        <v>515646340</v>
      </c>
    </row>
    <row r="1335" spans="1:14">
      <c r="A1335" s="599">
        <v>44118</v>
      </c>
      <c r="B1335" s="604">
        <v>1176.0999999999999</v>
      </c>
      <c r="C1335" s="602">
        <v>17553680</v>
      </c>
      <c r="D1335" s="602">
        <v>4544</v>
      </c>
      <c r="E1335" s="602">
        <v>4544</v>
      </c>
      <c r="F1335" s="603" t="s">
        <v>611</v>
      </c>
      <c r="G1335" s="603">
        <v>25.5</v>
      </c>
      <c r="H1335" s="604">
        <v>37.130000000000003</v>
      </c>
      <c r="I1335" s="603">
        <v>1.82</v>
      </c>
      <c r="J1335" s="603"/>
      <c r="K1335" s="603"/>
      <c r="L1335" s="602">
        <v>120</v>
      </c>
      <c r="M1335" s="601">
        <v>28.08</v>
      </c>
      <c r="N1335" s="20">
        <v>775642640</v>
      </c>
    </row>
    <row r="1336" spans="1:14">
      <c r="A1336" s="599">
        <v>44117</v>
      </c>
      <c r="B1336" s="604">
        <v>1188.3800000000001</v>
      </c>
      <c r="C1336" s="602">
        <v>17553680</v>
      </c>
      <c r="D1336" s="602">
        <v>4592</v>
      </c>
      <c r="E1336" s="602">
        <v>4592</v>
      </c>
      <c r="F1336" s="603" t="s">
        <v>611</v>
      </c>
      <c r="G1336" s="603">
        <v>25.5</v>
      </c>
      <c r="H1336" s="604">
        <v>37.520000000000003</v>
      </c>
      <c r="I1336" s="603">
        <v>1.84</v>
      </c>
      <c r="J1336" s="604"/>
      <c r="K1336" s="603"/>
      <c r="L1336" s="602">
        <v>120</v>
      </c>
      <c r="M1336" s="601">
        <v>28.38</v>
      </c>
      <c r="N1336" s="20">
        <v>534341030</v>
      </c>
    </row>
    <row r="1337" spans="1:14">
      <c r="A1337" s="599">
        <v>44116</v>
      </c>
      <c r="B1337" s="604">
        <v>1184.8699999999999</v>
      </c>
      <c r="C1337" s="602">
        <v>17553680</v>
      </c>
      <c r="D1337" s="602">
        <v>4578</v>
      </c>
      <c r="E1337" s="602">
        <v>4578</v>
      </c>
      <c r="F1337" s="603" t="s">
        <v>611</v>
      </c>
      <c r="G1337" s="603">
        <v>25.5</v>
      </c>
      <c r="H1337" s="604">
        <v>37.409999999999997</v>
      </c>
      <c r="I1337" s="603">
        <v>1.83</v>
      </c>
      <c r="J1337" s="604"/>
      <c r="K1337" s="603"/>
      <c r="L1337" s="602">
        <v>120</v>
      </c>
      <c r="M1337" s="601">
        <v>28.29</v>
      </c>
      <c r="N1337" s="20">
        <v>815873210</v>
      </c>
    </row>
    <row r="1338" spans="1:14">
      <c r="A1338" s="599">
        <v>44113</v>
      </c>
      <c r="B1338" s="604">
        <v>1193.6500000000001</v>
      </c>
      <c r="C1338" s="602">
        <v>17553680</v>
      </c>
      <c r="D1338" s="602">
        <v>4612</v>
      </c>
      <c r="E1338" s="602">
        <v>4612</v>
      </c>
      <c r="F1338" s="603" t="s">
        <v>611</v>
      </c>
      <c r="G1338" s="603">
        <v>25.5</v>
      </c>
      <c r="H1338" s="602">
        <v>37.68</v>
      </c>
      <c r="I1338" s="603">
        <v>1.85</v>
      </c>
      <c r="J1338" s="604"/>
      <c r="K1338" s="603"/>
      <c r="L1338" s="602">
        <v>120</v>
      </c>
      <c r="M1338" s="601">
        <v>28.5</v>
      </c>
      <c r="N1338" s="20">
        <v>1083387190</v>
      </c>
    </row>
    <row r="1339" spans="1:14">
      <c r="A1339" s="599">
        <v>44112</v>
      </c>
      <c r="B1339" s="604">
        <v>1193.6500000000001</v>
      </c>
      <c r="C1339" s="602">
        <v>17553680</v>
      </c>
      <c r="D1339" s="602">
        <v>4612</v>
      </c>
      <c r="E1339" s="602">
        <v>4612</v>
      </c>
      <c r="F1339" s="603" t="s">
        <v>611</v>
      </c>
      <c r="G1339" s="603">
        <v>25.5</v>
      </c>
      <c r="H1339" s="604">
        <v>37.68</v>
      </c>
      <c r="I1339" s="603">
        <v>1.85</v>
      </c>
      <c r="J1339" s="604"/>
      <c r="K1339" s="603"/>
      <c r="L1339" s="602">
        <v>120</v>
      </c>
      <c r="M1339" s="601">
        <v>28.5</v>
      </c>
      <c r="N1339" s="20">
        <v>1083387190</v>
      </c>
    </row>
    <row r="1340" spans="1:14">
      <c r="A1340" s="599">
        <v>44111</v>
      </c>
      <c r="B1340" s="604">
        <v>1179.6099999999999</v>
      </c>
      <c r="C1340" s="602">
        <v>17553680</v>
      </c>
      <c r="D1340" s="602">
        <v>4558</v>
      </c>
      <c r="E1340" s="602">
        <v>4558</v>
      </c>
      <c r="F1340" s="603" t="s">
        <v>611</v>
      </c>
      <c r="G1340" s="603">
        <v>25.5</v>
      </c>
      <c r="H1340" s="602">
        <v>37.24</v>
      </c>
      <c r="I1340" s="603">
        <v>1.83</v>
      </c>
      <c r="J1340" s="604"/>
      <c r="K1340" s="603"/>
      <c r="L1340" s="602">
        <v>120</v>
      </c>
      <c r="M1340" s="601">
        <v>28.17</v>
      </c>
      <c r="N1340" s="20">
        <v>507955010</v>
      </c>
    </row>
    <row r="1341" spans="1:14">
      <c r="A1341" s="599">
        <v>44110</v>
      </c>
      <c r="B1341" s="604">
        <v>1184.8699999999999</v>
      </c>
      <c r="C1341" s="602">
        <v>17553680</v>
      </c>
      <c r="D1341" s="602">
        <v>4578</v>
      </c>
      <c r="E1341" s="602">
        <v>4578</v>
      </c>
      <c r="F1341" s="603" t="s">
        <v>611</v>
      </c>
      <c r="G1341" s="603">
        <v>25.5</v>
      </c>
      <c r="H1341" s="604">
        <v>37.409999999999997</v>
      </c>
      <c r="I1341" s="603">
        <v>1.83</v>
      </c>
      <c r="J1341" s="604"/>
      <c r="K1341" s="603"/>
      <c r="L1341" s="602">
        <v>120</v>
      </c>
      <c r="M1341" s="601">
        <v>28.29</v>
      </c>
      <c r="N1341" s="20">
        <v>989340120</v>
      </c>
    </row>
    <row r="1342" spans="1:14">
      <c r="A1342" s="599">
        <v>44109</v>
      </c>
      <c r="B1342" s="604">
        <v>1158.54</v>
      </c>
      <c r="C1342" s="602">
        <v>17553680</v>
      </c>
      <c r="D1342" s="602">
        <v>4476</v>
      </c>
      <c r="E1342" s="602">
        <v>4476</v>
      </c>
      <c r="F1342" s="603" t="s">
        <v>611</v>
      </c>
      <c r="G1342" s="603">
        <v>25.5</v>
      </c>
      <c r="H1342" s="604">
        <v>36.58</v>
      </c>
      <c r="I1342" s="603">
        <v>1.79</v>
      </c>
      <c r="J1342" s="604"/>
      <c r="K1342" s="603"/>
      <c r="L1342" s="602">
        <v>120</v>
      </c>
      <c r="M1342" s="601">
        <v>27.66</v>
      </c>
      <c r="N1342" s="20">
        <v>429495110</v>
      </c>
    </row>
    <row r="1343" spans="1:14">
      <c r="A1343" s="599">
        <v>44106</v>
      </c>
      <c r="B1343" s="604">
        <v>1153.28</v>
      </c>
      <c r="C1343" s="602">
        <v>17553680</v>
      </c>
      <c r="D1343" s="602">
        <v>4456</v>
      </c>
      <c r="E1343" s="602">
        <v>4456</v>
      </c>
      <c r="F1343" s="603" t="s">
        <v>611</v>
      </c>
      <c r="G1343" s="603">
        <v>25.5</v>
      </c>
      <c r="H1343" s="604">
        <v>36.409999999999997</v>
      </c>
      <c r="I1343" s="603">
        <v>1.79</v>
      </c>
      <c r="J1343" s="604"/>
      <c r="K1343" s="603"/>
      <c r="L1343" s="602">
        <v>120</v>
      </c>
      <c r="M1343" s="601">
        <v>27.54</v>
      </c>
      <c r="N1343" s="20">
        <v>602406410</v>
      </c>
    </row>
    <row r="1344" spans="1:14">
      <c r="A1344" s="599">
        <v>44105</v>
      </c>
      <c r="B1344" s="604">
        <v>1153.28</v>
      </c>
      <c r="C1344" s="602">
        <v>17553680</v>
      </c>
      <c r="D1344" s="602">
        <v>4456</v>
      </c>
      <c r="E1344" s="602">
        <v>4456</v>
      </c>
      <c r="F1344" s="603" t="s">
        <v>611</v>
      </c>
      <c r="G1344" s="603">
        <v>25.5</v>
      </c>
      <c r="H1344" s="604">
        <v>36.409999999999997</v>
      </c>
      <c r="I1344" s="603">
        <v>1.79</v>
      </c>
      <c r="J1344" s="604"/>
      <c r="K1344" s="603"/>
      <c r="L1344" s="602">
        <v>120</v>
      </c>
      <c r="M1344" s="601">
        <v>27.54</v>
      </c>
      <c r="N1344" s="20">
        <v>602406410</v>
      </c>
    </row>
    <row r="1345" spans="1:14">
      <c r="A1345" s="599">
        <v>44104</v>
      </c>
      <c r="B1345" s="604">
        <v>1153.28</v>
      </c>
      <c r="C1345" s="602">
        <v>17553680</v>
      </c>
      <c r="D1345" s="602">
        <v>4456</v>
      </c>
      <c r="E1345" s="602">
        <v>4456</v>
      </c>
      <c r="F1345" s="603" t="s">
        <v>611</v>
      </c>
      <c r="G1345" s="603">
        <v>25.5</v>
      </c>
      <c r="H1345" s="602">
        <v>32.53</v>
      </c>
      <c r="I1345" s="603">
        <v>1.82</v>
      </c>
      <c r="J1345" s="604"/>
      <c r="K1345" s="603"/>
      <c r="L1345" s="602">
        <v>120</v>
      </c>
      <c r="M1345" s="601">
        <v>27.54</v>
      </c>
      <c r="N1345" s="20">
        <v>602406410</v>
      </c>
    </row>
    <row r="1346" spans="1:14">
      <c r="A1346" s="599">
        <v>44103</v>
      </c>
      <c r="B1346" s="604">
        <v>1153.28</v>
      </c>
      <c r="C1346" s="602">
        <v>17553680</v>
      </c>
      <c r="D1346" s="602">
        <v>4456</v>
      </c>
      <c r="E1346" s="602">
        <v>4456</v>
      </c>
      <c r="F1346" s="603" t="s">
        <v>611</v>
      </c>
      <c r="G1346" s="603">
        <v>25.5</v>
      </c>
      <c r="H1346" s="604">
        <v>32.53</v>
      </c>
      <c r="I1346" s="603">
        <v>1.82</v>
      </c>
      <c r="J1346" s="604"/>
      <c r="K1346" s="603"/>
      <c r="L1346" s="602">
        <v>120</v>
      </c>
      <c r="M1346" s="601">
        <v>27.54</v>
      </c>
      <c r="N1346" s="20">
        <v>602406410</v>
      </c>
    </row>
    <row r="1347" spans="1:14">
      <c r="A1347" s="599">
        <v>44102</v>
      </c>
      <c r="B1347" s="604">
        <v>1148.01</v>
      </c>
      <c r="C1347" s="602">
        <v>17553680</v>
      </c>
      <c r="D1347" s="602">
        <v>4436</v>
      </c>
      <c r="E1347" s="602">
        <v>4436</v>
      </c>
      <c r="F1347" s="603" t="s">
        <v>611</v>
      </c>
      <c r="G1347" s="603">
        <v>25.5</v>
      </c>
      <c r="H1347" s="602">
        <v>32.380000000000003</v>
      </c>
      <c r="I1347" s="603">
        <v>1.81</v>
      </c>
      <c r="J1347" s="604"/>
      <c r="K1347" s="603"/>
      <c r="L1347" s="602">
        <v>120</v>
      </c>
      <c r="M1347" s="601">
        <v>27.41</v>
      </c>
      <c r="N1347" s="20">
        <v>802530200</v>
      </c>
    </row>
    <row r="1348" spans="1:14">
      <c r="A1348" s="599">
        <v>44099</v>
      </c>
      <c r="B1348" s="604">
        <v>1137.48</v>
      </c>
      <c r="C1348" s="602">
        <v>17553680</v>
      </c>
      <c r="D1348" s="602">
        <v>4395</v>
      </c>
      <c r="E1348" s="602">
        <v>4395</v>
      </c>
      <c r="F1348" s="603" t="s">
        <v>611</v>
      </c>
      <c r="G1348" s="603">
        <v>25.5</v>
      </c>
      <c r="H1348" s="604">
        <v>32.08</v>
      </c>
      <c r="I1348" s="603">
        <v>1.79</v>
      </c>
      <c r="J1348" s="603"/>
      <c r="K1348" s="603"/>
      <c r="L1348" s="602">
        <v>120</v>
      </c>
      <c r="M1348" s="601">
        <v>27.16</v>
      </c>
      <c r="N1348" s="20">
        <v>616083880</v>
      </c>
    </row>
    <row r="1349" spans="1:14">
      <c r="A1349" s="599">
        <v>44098</v>
      </c>
      <c r="B1349" s="604">
        <v>1135.72</v>
      </c>
      <c r="C1349" s="602">
        <v>17553680</v>
      </c>
      <c r="D1349" s="602">
        <v>4388</v>
      </c>
      <c r="E1349" s="602">
        <v>4388</v>
      </c>
      <c r="F1349" s="603" t="s">
        <v>611</v>
      </c>
      <c r="G1349" s="603">
        <v>25.5</v>
      </c>
      <c r="H1349" s="603">
        <v>32.03</v>
      </c>
      <c r="I1349" s="603">
        <v>1.79</v>
      </c>
      <c r="J1349" s="603"/>
      <c r="K1349" s="603"/>
      <c r="L1349" s="602">
        <v>120</v>
      </c>
      <c r="M1349" s="601">
        <v>27.12</v>
      </c>
      <c r="N1349" s="20">
        <v>1141127660</v>
      </c>
    </row>
    <row r="1350" spans="1:14">
      <c r="A1350" s="599">
        <v>44097</v>
      </c>
      <c r="B1350" s="604">
        <v>1165.56</v>
      </c>
      <c r="C1350" s="602">
        <v>17553680</v>
      </c>
      <c r="D1350" s="602">
        <v>4503</v>
      </c>
      <c r="E1350" s="602">
        <v>4503</v>
      </c>
      <c r="F1350" s="603" t="s">
        <v>611</v>
      </c>
      <c r="G1350" s="603">
        <v>25.5</v>
      </c>
      <c r="H1350" s="603">
        <v>32.869999999999997</v>
      </c>
      <c r="I1350" s="603">
        <v>1.84</v>
      </c>
      <c r="J1350" s="603"/>
      <c r="K1350" s="603"/>
      <c r="L1350" s="602">
        <v>120</v>
      </c>
      <c r="M1350" s="601">
        <v>27.83</v>
      </c>
      <c r="N1350" s="20">
        <v>1127934810</v>
      </c>
    </row>
    <row r="1351" spans="1:14">
      <c r="A1351" s="599">
        <v>44096</v>
      </c>
      <c r="B1351" s="604">
        <v>1128.7</v>
      </c>
      <c r="C1351" s="602">
        <v>17553680</v>
      </c>
      <c r="D1351" s="602">
        <v>4361</v>
      </c>
      <c r="E1351" s="602">
        <v>4361</v>
      </c>
      <c r="F1351" s="603" t="s">
        <v>611</v>
      </c>
      <c r="G1351" s="603">
        <v>25.5</v>
      </c>
      <c r="H1351" s="603">
        <v>31.83</v>
      </c>
      <c r="I1351" s="603">
        <v>1.78</v>
      </c>
      <c r="J1351" s="603"/>
      <c r="K1351" s="603"/>
      <c r="L1351" s="602">
        <v>120</v>
      </c>
      <c r="M1351" s="601">
        <v>26.95</v>
      </c>
      <c r="N1351" s="20">
        <v>1874912480</v>
      </c>
    </row>
    <row r="1352" spans="1:14">
      <c r="A1352" s="599">
        <v>44095</v>
      </c>
      <c r="B1352" s="604">
        <v>1149.77</v>
      </c>
      <c r="C1352" s="602">
        <v>17553680</v>
      </c>
      <c r="D1352" s="602">
        <v>4442</v>
      </c>
      <c r="E1352" s="602">
        <v>4442</v>
      </c>
      <c r="F1352" s="603" t="s">
        <v>611</v>
      </c>
      <c r="G1352" s="603">
        <v>25.5</v>
      </c>
      <c r="H1352" s="603">
        <v>32.43</v>
      </c>
      <c r="I1352" s="603">
        <v>1.81</v>
      </c>
      <c r="J1352" s="603"/>
      <c r="K1352" s="603"/>
      <c r="L1352" s="602">
        <v>120</v>
      </c>
      <c r="M1352" s="601">
        <v>27.45</v>
      </c>
      <c r="N1352" s="20">
        <v>2381322760</v>
      </c>
    </row>
    <row r="1353" spans="1:14">
      <c r="A1353" s="599">
        <v>44092</v>
      </c>
      <c r="B1353" s="604">
        <v>1205.94</v>
      </c>
      <c r="C1353" s="602">
        <v>17553680</v>
      </c>
      <c r="D1353" s="602">
        <v>4659</v>
      </c>
      <c r="E1353" s="602">
        <v>4659</v>
      </c>
      <c r="F1353" s="603" t="s">
        <v>611</v>
      </c>
      <c r="G1353" s="603">
        <v>25.5</v>
      </c>
      <c r="H1353" s="603">
        <v>34.01</v>
      </c>
      <c r="I1353" s="603">
        <v>1.9</v>
      </c>
      <c r="J1353" s="603"/>
      <c r="K1353" s="603"/>
      <c r="L1353" s="602">
        <v>120</v>
      </c>
      <c r="M1353" s="601">
        <v>28.8</v>
      </c>
      <c r="N1353" s="20">
        <v>1379991830</v>
      </c>
    </row>
    <row r="1354" spans="1:14">
      <c r="A1354" s="599">
        <v>44091</v>
      </c>
      <c r="B1354" s="604">
        <v>1198.92</v>
      </c>
      <c r="C1354" s="602">
        <v>17553680</v>
      </c>
      <c r="D1354" s="602">
        <v>4632</v>
      </c>
      <c r="E1354" s="602">
        <v>4632</v>
      </c>
      <c r="F1354" s="603" t="s">
        <v>611</v>
      </c>
      <c r="G1354" s="603">
        <v>25.5</v>
      </c>
      <c r="H1354" s="603">
        <v>33.81</v>
      </c>
      <c r="I1354" s="603">
        <v>1.89</v>
      </c>
      <c r="J1354" s="603"/>
      <c r="K1354" s="603"/>
      <c r="L1354" s="602">
        <v>120</v>
      </c>
      <c r="M1354" s="601">
        <v>28.63</v>
      </c>
      <c r="N1354" s="20">
        <v>1751780260</v>
      </c>
    </row>
    <row r="1355" spans="1:14">
      <c r="A1355" s="599">
        <v>44090</v>
      </c>
      <c r="B1355" s="604">
        <v>1232.27</v>
      </c>
      <c r="C1355" s="602">
        <v>17553680</v>
      </c>
      <c r="D1355" s="602">
        <v>4761</v>
      </c>
      <c r="E1355" s="602">
        <v>4761</v>
      </c>
      <c r="F1355" s="603" t="s">
        <v>611</v>
      </c>
      <c r="G1355" s="603">
        <v>25.5</v>
      </c>
      <c r="H1355" s="603">
        <v>34.75</v>
      </c>
      <c r="I1355" s="603">
        <v>1.94</v>
      </c>
      <c r="J1355" s="603"/>
      <c r="K1355" s="603"/>
      <c r="L1355" s="602">
        <v>120</v>
      </c>
      <c r="M1355" s="601">
        <v>29.42</v>
      </c>
      <c r="N1355" s="20">
        <v>1528515350</v>
      </c>
    </row>
    <row r="1356" spans="1:14">
      <c r="A1356" s="599">
        <v>44089</v>
      </c>
      <c r="B1356" s="604">
        <v>1249.82</v>
      </c>
      <c r="C1356" s="602">
        <v>17553680</v>
      </c>
      <c r="D1356" s="602">
        <v>4829</v>
      </c>
      <c r="E1356" s="602">
        <v>4829</v>
      </c>
      <c r="F1356" s="603" t="s">
        <v>611</v>
      </c>
      <c r="G1356" s="603">
        <v>25.5</v>
      </c>
      <c r="H1356" s="603">
        <v>35.25</v>
      </c>
      <c r="I1356" s="603">
        <v>1.97</v>
      </c>
      <c r="J1356" s="603"/>
      <c r="K1356" s="603"/>
      <c r="L1356" s="602">
        <v>120</v>
      </c>
      <c r="M1356" s="601">
        <v>29.84</v>
      </c>
      <c r="N1356" s="20">
        <v>2304948530</v>
      </c>
    </row>
    <row r="1357" spans="1:14">
      <c r="A1357" s="599">
        <v>44088</v>
      </c>
      <c r="B1357" s="604">
        <v>1277.9100000000001</v>
      </c>
      <c r="C1357" s="602">
        <v>17553680</v>
      </c>
      <c r="D1357" s="602">
        <v>4937</v>
      </c>
      <c r="E1357" s="602">
        <v>4937</v>
      </c>
      <c r="F1357" s="603" t="s">
        <v>611</v>
      </c>
      <c r="G1357" s="603">
        <v>25.5</v>
      </c>
      <c r="H1357" s="603">
        <v>36.04</v>
      </c>
      <c r="I1357" s="603">
        <v>2.0099999999999998</v>
      </c>
      <c r="J1357" s="603"/>
      <c r="K1357" s="603"/>
      <c r="L1357" s="602">
        <v>120</v>
      </c>
      <c r="M1357" s="601">
        <v>30.51</v>
      </c>
      <c r="N1357" s="20">
        <v>4958796040</v>
      </c>
    </row>
    <row r="1358" spans="1:14">
      <c r="A1358" s="599">
        <v>44085</v>
      </c>
      <c r="B1358" s="604">
        <v>1263.8599999999999</v>
      </c>
      <c r="C1358" s="602">
        <v>17553680</v>
      </c>
      <c r="D1358" s="602">
        <v>4883</v>
      </c>
      <c r="E1358" s="602">
        <v>4883</v>
      </c>
      <c r="F1358" s="603" t="s">
        <v>611</v>
      </c>
      <c r="G1358" s="603">
        <v>25.5</v>
      </c>
      <c r="H1358" s="603">
        <v>35.65</v>
      </c>
      <c r="I1358" s="603">
        <v>1.99</v>
      </c>
      <c r="J1358" s="603"/>
      <c r="K1358" s="603"/>
      <c r="L1358" s="602">
        <v>120</v>
      </c>
      <c r="M1358" s="601">
        <v>30.18</v>
      </c>
      <c r="N1358" s="20">
        <v>3490392290</v>
      </c>
    </row>
    <row r="1359" spans="1:14">
      <c r="A1359" s="599">
        <v>44084</v>
      </c>
      <c r="B1359" s="604">
        <v>1218.23</v>
      </c>
      <c r="C1359" s="602">
        <v>17553680</v>
      </c>
      <c r="D1359" s="602">
        <v>4707</v>
      </c>
      <c r="E1359" s="602">
        <v>4707</v>
      </c>
      <c r="F1359" s="603" t="s">
        <v>611</v>
      </c>
      <c r="G1359" s="603">
        <v>25.5</v>
      </c>
      <c r="H1359" s="603">
        <v>34.36</v>
      </c>
      <c r="I1359" s="603">
        <v>1.92</v>
      </c>
      <c r="J1359" s="603"/>
      <c r="K1359" s="603"/>
      <c r="L1359" s="602">
        <v>120</v>
      </c>
      <c r="M1359" s="601">
        <v>29.09</v>
      </c>
      <c r="N1359" s="20">
        <v>4748114980</v>
      </c>
    </row>
    <row r="1360" spans="1:14">
      <c r="A1360" s="599">
        <v>44083</v>
      </c>
      <c r="B1360" s="604">
        <v>1211.2</v>
      </c>
      <c r="C1360" s="602">
        <v>17553680</v>
      </c>
      <c r="D1360" s="602">
        <v>4680</v>
      </c>
      <c r="E1360" s="602">
        <v>4680</v>
      </c>
      <c r="F1360" s="603" t="s">
        <v>611</v>
      </c>
      <c r="G1360" s="603">
        <v>25.5</v>
      </c>
      <c r="H1360" s="603">
        <v>34.159999999999997</v>
      </c>
      <c r="I1360" s="603">
        <v>1.91</v>
      </c>
      <c r="J1360" s="603"/>
      <c r="K1360" s="603"/>
      <c r="L1360" s="602">
        <v>120</v>
      </c>
      <c r="M1360" s="601">
        <v>28.92</v>
      </c>
      <c r="N1360" s="20">
        <v>1868789800</v>
      </c>
    </row>
    <row r="1361" spans="1:14">
      <c r="A1361" s="599">
        <v>44082</v>
      </c>
      <c r="B1361" s="604">
        <v>1242.8</v>
      </c>
      <c r="C1361" s="602">
        <v>17553680</v>
      </c>
      <c r="D1361" s="602">
        <v>4802</v>
      </c>
      <c r="E1361" s="602">
        <v>4802</v>
      </c>
      <c r="F1361" s="603" t="s">
        <v>611</v>
      </c>
      <c r="G1361" s="603">
        <v>25.5</v>
      </c>
      <c r="H1361" s="603">
        <v>35.049999999999997</v>
      </c>
      <c r="I1361" s="603">
        <v>1.96</v>
      </c>
      <c r="J1361" s="603"/>
      <c r="K1361" s="603"/>
      <c r="L1361" s="602">
        <v>120</v>
      </c>
      <c r="M1361" s="601">
        <v>29.68</v>
      </c>
      <c r="N1361" s="20">
        <v>3886447450</v>
      </c>
    </row>
    <row r="1362" spans="1:14">
      <c r="A1362" s="599">
        <v>44081</v>
      </c>
      <c r="B1362" s="604">
        <v>1214.71</v>
      </c>
      <c r="C1362" s="602">
        <v>17553680</v>
      </c>
      <c r="D1362" s="602">
        <v>4693</v>
      </c>
      <c r="E1362" s="602">
        <v>4693</v>
      </c>
      <c r="F1362" s="603" t="s">
        <v>611</v>
      </c>
      <c r="G1362" s="603">
        <v>25.5</v>
      </c>
      <c r="H1362" s="603">
        <v>34.26</v>
      </c>
      <c r="I1362" s="603">
        <v>1.91</v>
      </c>
      <c r="J1362" s="603"/>
      <c r="K1362" s="603"/>
      <c r="L1362" s="602">
        <v>120</v>
      </c>
      <c r="M1362" s="601">
        <v>29.01</v>
      </c>
      <c r="N1362" s="20">
        <v>1675801550</v>
      </c>
    </row>
    <row r="1363" spans="1:14">
      <c r="A1363" s="599">
        <v>44078</v>
      </c>
      <c r="B1363" s="604">
        <v>1202.43</v>
      </c>
      <c r="C1363" s="602">
        <v>17553680</v>
      </c>
      <c r="D1363" s="602">
        <v>4646</v>
      </c>
      <c r="E1363" s="602">
        <v>4646</v>
      </c>
      <c r="F1363" s="603" t="s">
        <v>611</v>
      </c>
      <c r="G1363" s="603">
        <v>25.5</v>
      </c>
      <c r="H1363" s="603">
        <v>33.909999999999997</v>
      </c>
      <c r="I1363" s="603">
        <v>1.89</v>
      </c>
      <c r="J1363" s="603"/>
      <c r="K1363" s="603"/>
      <c r="L1363" s="602">
        <v>120</v>
      </c>
      <c r="M1363" s="601">
        <v>28.71</v>
      </c>
      <c r="N1363" s="20">
        <v>3599941450</v>
      </c>
    </row>
    <row r="1364" spans="1:14">
      <c r="A1364" s="599">
        <v>44077</v>
      </c>
      <c r="B1364" s="604">
        <v>1237.53</v>
      </c>
      <c r="C1364" s="602">
        <v>17553680</v>
      </c>
      <c r="D1364" s="602">
        <v>4781</v>
      </c>
      <c r="E1364" s="602">
        <v>4781</v>
      </c>
      <c r="F1364" s="603" t="s">
        <v>611</v>
      </c>
      <c r="G1364" s="603">
        <v>25.5</v>
      </c>
      <c r="H1364" s="603">
        <v>34.9</v>
      </c>
      <c r="I1364" s="603">
        <v>1.95</v>
      </c>
      <c r="J1364" s="603"/>
      <c r="K1364" s="603"/>
      <c r="L1364" s="602">
        <v>120</v>
      </c>
      <c r="M1364" s="601">
        <v>29.55</v>
      </c>
      <c r="N1364" s="20">
        <v>4848291710</v>
      </c>
    </row>
    <row r="1365" spans="1:14">
      <c r="A1365" s="599">
        <v>44076</v>
      </c>
      <c r="B1365" s="604">
        <v>1212.96</v>
      </c>
      <c r="C1365" s="602">
        <v>17553680</v>
      </c>
      <c r="D1365" s="602">
        <v>4686</v>
      </c>
      <c r="E1365" s="602">
        <v>4686</v>
      </c>
      <c r="F1365" s="603" t="s">
        <v>611</v>
      </c>
      <c r="G1365" s="603">
        <v>25.5</v>
      </c>
      <c r="H1365" s="603">
        <v>34.21</v>
      </c>
      <c r="I1365" s="603">
        <v>1.91</v>
      </c>
      <c r="J1365" s="603"/>
      <c r="K1365" s="603"/>
      <c r="L1365" s="602">
        <v>120</v>
      </c>
      <c r="M1365" s="601">
        <v>28.96</v>
      </c>
      <c r="N1365" s="20">
        <v>4808714410</v>
      </c>
    </row>
    <row r="1366" spans="1:14">
      <c r="A1366" s="599">
        <v>44075</v>
      </c>
      <c r="B1366" s="604">
        <v>1177.8499999999999</v>
      </c>
      <c r="C1366" s="602">
        <v>17553680</v>
      </c>
      <c r="D1366" s="602">
        <v>4551</v>
      </c>
      <c r="E1366" s="602">
        <v>4551</v>
      </c>
      <c r="F1366" s="603" t="s">
        <v>611</v>
      </c>
      <c r="G1366" s="603">
        <v>25.5</v>
      </c>
      <c r="H1366" s="603">
        <v>33.22</v>
      </c>
      <c r="I1366" s="603">
        <v>1.85</v>
      </c>
      <c r="J1366" s="603"/>
      <c r="K1366" s="603"/>
      <c r="L1366" s="602">
        <v>120</v>
      </c>
      <c r="M1366" s="601">
        <v>28.13</v>
      </c>
      <c r="N1366" s="20">
        <v>1397698730</v>
      </c>
    </row>
    <row r="1367" spans="1:14">
      <c r="A1367" s="599">
        <v>44074</v>
      </c>
      <c r="B1367" s="604">
        <v>1169.08</v>
      </c>
      <c r="C1367" s="602">
        <v>17553680</v>
      </c>
      <c r="D1367" s="602">
        <v>4517</v>
      </c>
      <c r="E1367" s="602">
        <v>4517</v>
      </c>
      <c r="F1367" s="603" t="s">
        <v>611</v>
      </c>
      <c r="G1367" s="603">
        <v>25.5</v>
      </c>
      <c r="H1367" s="603">
        <v>32.97</v>
      </c>
      <c r="I1367" s="603">
        <v>1.84</v>
      </c>
      <c r="J1367" s="603"/>
      <c r="K1367" s="603"/>
      <c r="L1367" s="602">
        <v>120</v>
      </c>
      <c r="M1367" s="601">
        <v>27.92</v>
      </c>
      <c r="N1367" s="20">
        <v>2142377990</v>
      </c>
    </row>
    <row r="1368" spans="1:14">
      <c r="A1368" s="599">
        <v>44071</v>
      </c>
      <c r="B1368" s="604">
        <v>1191.8900000000001</v>
      </c>
      <c r="C1368" s="602">
        <v>17553680</v>
      </c>
      <c r="D1368" s="602">
        <v>4605</v>
      </c>
      <c r="E1368" s="602">
        <v>4605</v>
      </c>
      <c r="F1368" s="603" t="s">
        <v>611</v>
      </c>
      <c r="G1368" s="603">
        <v>25.5</v>
      </c>
      <c r="H1368" s="603">
        <v>33.619999999999997</v>
      </c>
      <c r="I1368" s="603">
        <v>1.88</v>
      </c>
      <c r="J1368" s="603"/>
      <c r="K1368" s="603"/>
      <c r="L1368" s="602">
        <v>120</v>
      </c>
      <c r="M1368" s="601">
        <v>28.46</v>
      </c>
      <c r="N1368" s="20">
        <v>4111704330</v>
      </c>
    </row>
    <row r="1369" spans="1:14">
      <c r="A1369" s="599">
        <v>44070</v>
      </c>
      <c r="B1369" s="604">
        <v>1202.43</v>
      </c>
      <c r="C1369" s="602">
        <v>17553680</v>
      </c>
      <c r="D1369" s="602">
        <v>4646</v>
      </c>
      <c r="E1369" s="602">
        <v>4646</v>
      </c>
      <c r="F1369" s="603" t="s">
        <v>611</v>
      </c>
      <c r="G1369" s="603">
        <v>25.5</v>
      </c>
      <c r="H1369" s="603">
        <v>33.909999999999997</v>
      </c>
      <c r="I1369" s="603">
        <v>1.89</v>
      </c>
      <c r="J1369" s="603"/>
      <c r="K1369" s="603"/>
      <c r="L1369" s="602">
        <v>120</v>
      </c>
      <c r="M1369" s="601">
        <v>28.71</v>
      </c>
      <c r="N1369" s="20">
        <v>8927466080</v>
      </c>
    </row>
    <row r="1370" spans="1:14">
      <c r="A1370" s="599">
        <v>44069</v>
      </c>
      <c r="B1370" s="604">
        <v>1140.99</v>
      </c>
      <c r="C1370" s="602">
        <v>17553680</v>
      </c>
      <c r="D1370" s="602">
        <v>4408</v>
      </c>
      <c r="E1370" s="602">
        <v>4408</v>
      </c>
      <c r="F1370" s="603" t="s">
        <v>611</v>
      </c>
      <c r="G1370" s="603">
        <v>25.5</v>
      </c>
      <c r="H1370" s="603">
        <v>32.18</v>
      </c>
      <c r="I1370" s="603">
        <v>1.8</v>
      </c>
      <c r="J1370" s="603"/>
      <c r="K1370" s="603"/>
      <c r="L1370" s="602">
        <v>120</v>
      </c>
      <c r="M1370" s="601">
        <v>27.24</v>
      </c>
      <c r="N1370" s="20">
        <v>1977413900</v>
      </c>
    </row>
    <row r="1371" spans="1:14">
      <c r="A1371" s="599">
        <v>44068</v>
      </c>
      <c r="B1371" s="604">
        <v>1098.8599999999999</v>
      </c>
      <c r="C1371" s="602">
        <v>17553680</v>
      </c>
      <c r="D1371" s="602">
        <v>4246</v>
      </c>
      <c r="E1371" s="602">
        <v>4246</v>
      </c>
      <c r="F1371" s="603" t="s">
        <v>611</v>
      </c>
      <c r="G1371" s="603">
        <v>25.5</v>
      </c>
      <c r="H1371" s="603">
        <v>30.99</v>
      </c>
      <c r="I1371" s="603">
        <v>1.73</v>
      </c>
      <c r="J1371" s="603"/>
      <c r="K1371" s="603"/>
      <c r="L1371" s="602">
        <v>120</v>
      </c>
      <c r="M1371" s="601">
        <v>26.24</v>
      </c>
      <c r="N1371" s="20">
        <v>1507551010</v>
      </c>
    </row>
    <row r="1372" spans="1:14">
      <c r="A1372" s="599">
        <v>44067</v>
      </c>
      <c r="B1372" s="604">
        <v>1047.95</v>
      </c>
      <c r="C1372" s="602">
        <v>17553680</v>
      </c>
      <c r="D1372" s="602">
        <v>4049</v>
      </c>
      <c r="E1372" s="602">
        <v>4049</v>
      </c>
      <c r="F1372" s="603" t="s">
        <v>611</v>
      </c>
      <c r="G1372" s="603">
        <v>25.5</v>
      </c>
      <c r="H1372" s="603">
        <v>29.56</v>
      </c>
      <c r="I1372" s="603">
        <v>1.65</v>
      </c>
      <c r="J1372" s="603"/>
      <c r="K1372" s="603"/>
      <c r="L1372" s="602">
        <v>120</v>
      </c>
      <c r="M1372" s="601">
        <v>25.02</v>
      </c>
      <c r="N1372" s="20">
        <v>832174150</v>
      </c>
    </row>
    <row r="1373" spans="1:14">
      <c r="A1373" s="599">
        <v>44064</v>
      </c>
      <c r="B1373" s="604">
        <v>1053.22</v>
      </c>
      <c r="C1373" s="602">
        <v>17553680</v>
      </c>
      <c r="D1373" s="602">
        <v>4069</v>
      </c>
      <c r="E1373" s="602">
        <v>4069</v>
      </c>
      <c r="F1373" s="603" t="s">
        <v>611</v>
      </c>
      <c r="G1373" s="603">
        <v>25.5</v>
      </c>
      <c r="H1373" s="603">
        <v>29.7</v>
      </c>
      <c r="I1373" s="603">
        <v>1.66</v>
      </c>
      <c r="J1373" s="603"/>
      <c r="K1373" s="603"/>
      <c r="L1373" s="602">
        <v>120</v>
      </c>
      <c r="M1373" s="601">
        <v>25.15</v>
      </c>
      <c r="N1373" s="20">
        <v>963551730</v>
      </c>
    </row>
    <row r="1374" spans="1:14">
      <c r="A1374" s="599">
        <v>44063</v>
      </c>
      <c r="B1374" s="604">
        <v>1035.67</v>
      </c>
      <c r="C1374" s="602">
        <v>17553680</v>
      </c>
      <c r="D1374" s="602">
        <v>4001</v>
      </c>
      <c r="E1374" s="602">
        <v>4001</v>
      </c>
      <c r="F1374" s="603" t="s">
        <v>611</v>
      </c>
      <c r="G1374" s="603">
        <v>25.5</v>
      </c>
      <c r="H1374" s="603">
        <v>29.21</v>
      </c>
      <c r="I1374" s="603">
        <v>1.63</v>
      </c>
      <c r="J1374" s="603"/>
      <c r="K1374" s="603"/>
      <c r="L1374" s="602">
        <v>120</v>
      </c>
      <c r="M1374" s="601">
        <v>24.73</v>
      </c>
      <c r="N1374" s="20">
        <v>2864352290</v>
      </c>
    </row>
    <row r="1375" spans="1:14">
      <c r="A1375" s="599">
        <v>44062</v>
      </c>
      <c r="B1375" s="604">
        <v>1098.8599999999999</v>
      </c>
      <c r="C1375" s="602">
        <v>17553680</v>
      </c>
      <c r="D1375" s="602">
        <v>4246</v>
      </c>
      <c r="E1375" s="602">
        <v>4246</v>
      </c>
      <c r="F1375" s="603" t="s">
        <v>611</v>
      </c>
      <c r="G1375" s="603">
        <v>25.5</v>
      </c>
      <c r="H1375" s="603">
        <v>30.99</v>
      </c>
      <c r="I1375" s="603">
        <v>1.73</v>
      </c>
      <c r="J1375" s="603"/>
      <c r="K1375" s="603"/>
      <c r="L1375" s="602">
        <v>120</v>
      </c>
      <c r="M1375" s="601">
        <v>26.24</v>
      </c>
      <c r="N1375" s="20">
        <v>1076801800</v>
      </c>
    </row>
    <row r="1376" spans="1:14">
      <c r="A1376" s="599">
        <v>44061</v>
      </c>
      <c r="B1376" s="604">
        <v>1081.31</v>
      </c>
      <c r="C1376" s="602">
        <v>17553680</v>
      </c>
      <c r="D1376" s="602">
        <v>4178</v>
      </c>
      <c r="E1376" s="602">
        <v>4178</v>
      </c>
      <c r="F1376" s="603" t="s">
        <v>611</v>
      </c>
      <c r="G1376" s="603">
        <v>25.5</v>
      </c>
      <c r="H1376" s="603">
        <v>30.5</v>
      </c>
      <c r="I1376" s="603">
        <v>1.7</v>
      </c>
      <c r="J1376" s="603"/>
      <c r="K1376" s="603"/>
      <c r="L1376" s="602">
        <v>120</v>
      </c>
      <c r="M1376" s="601">
        <v>25.82</v>
      </c>
      <c r="N1376" s="20">
        <v>2117999780</v>
      </c>
    </row>
    <row r="1377" spans="1:14">
      <c r="A1377" s="599">
        <v>44060</v>
      </c>
      <c r="B1377" s="604">
        <v>1107.6400000000001</v>
      </c>
      <c r="C1377" s="602">
        <v>17553680</v>
      </c>
      <c r="D1377" s="602">
        <v>4280</v>
      </c>
      <c r="E1377" s="602">
        <v>4280</v>
      </c>
      <c r="F1377" s="603" t="s">
        <v>611</v>
      </c>
      <c r="G1377" s="603">
        <v>25.5</v>
      </c>
      <c r="H1377" s="603">
        <v>31.24</v>
      </c>
      <c r="I1377" s="603">
        <v>1.74</v>
      </c>
      <c r="J1377" s="603"/>
      <c r="K1377" s="603"/>
      <c r="L1377" s="602">
        <v>120</v>
      </c>
      <c r="M1377" s="601">
        <v>26.45</v>
      </c>
      <c r="N1377" s="20">
        <v>2218694430</v>
      </c>
    </row>
    <row r="1378" spans="1:14">
      <c r="A1378" s="599">
        <v>44057</v>
      </c>
      <c r="B1378" s="604">
        <v>1107.6400000000001</v>
      </c>
      <c r="C1378" s="602">
        <v>17553680</v>
      </c>
      <c r="D1378" s="602">
        <v>4280</v>
      </c>
      <c r="E1378" s="602">
        <v>4280</v>
      </c>
      <c r="F1378" s="603" t="s">
        <v>611</v>
      </c>
      <c r="G1378" s="603">
        <v>25.5</v>
      </c>
      <c r="H1378" s="603">
        <v>31.24</v>
      </c>
      <c r="I1378" s="603">
        <v>1.74</v>
      </c>
      <c r="J1378" s="603"/>
      <c r="K1378" s="603"/>
      <c r="L1378" s="602">
        <v>120</v>
      </c>
      <c r="M1378" s="601">
        <v>26.45</v>
      </c>
      <c r="N1378" s="20">
        <v>2218694430</v>
      </c>
    </row>
    <row r="1379" spans="1:14">
      <c r="A1379" s="599">
        <v>44056</v>
      </c>
      <c r="B1379" s="602">
        <v>1149.77</v>
      </c>
      <c r="C1379" s="602">
        <v>17553680</v>
      </c>
      <c r="D1379" s="602">
        <v>4442</v>
      </c>
      <c r="E1379" s="602">
        <v>4442</v>
      </c>
      <c r="F1379" s="603" t="s">
        <v>611</v>
      </c>
      <c r="G1379" s="603">
        <v>25.5</v>
      </c>
      <c r="H1379" s="603">
        <v>32.43</v>
      </c>
      <c r="I1379" s="603">
        <v>1.81</v>
      </c>
      <c r="J1379" s="603"/>
      <c r="K1379" s="603"/>
      <c r="L1379" s="602">
        <v>120</v>
      </c>
      <c r="M1379" s="601">
        <v>27.45</v>
      </c>
      <c r="N1379" s="20">
        <v>1414139980</v>
      </c>
    </row>
    <row r="1380" spans="1:14">
      <c r="A1380" s="599">
        <v>44055</v>
      </c>
      <c r="B1380" s="604">
        <v>1149.77</v>
      </c>
      <c r="C1380" s="602">
        <v>17553680</v>
      </c>
      <c r="D1380" s="602">
        <v>4442</v>
      </c>
      <c r="E1380" s="602">
        <v>4442</v>
      </c>
      <c r="F1380" s="603" t="s">
        <v>611</v>
      </c>
      <c r="G1380" s="603">
        <v>25.5</v>
      </c>
      <c r="H1380" s="603">
        <v>32.43</v>
      </c>
      <c r="I1380" s="603">
        <v>1.81</v>
      </c>
      <c r="J1380" s="603"/>
      <c r="K1380" s="603"/>
      <c r="L1380" s="602">
        <v>120</v>
      </c>
      <c r="M1380" s="601">
        <v>27.45</v>
      </c>
      <c r="N1380" s="20">
        <v>1779476820</v>
      </c>
    </row>
    <row r="1381" spans="1:14">
      <c r="A1381" s="599">
        <v>44054</v>
      </c>
      <c r="B1381" s="604">
        <v>1176.0999999999999</v>
      </c>
      <c r="C1381" s="602">
        <v>17553680</v>
      </c>
      <c r="D1381" s="602">
        <v>4544</v>
      </c>
      <c r="E1381" s="602">
        <v>4544</v>
      </c>
      <c r="F1381" s="603" t="s">
        <v>611</v>
      </c>
      <c r="G1381" s="603">
        <v>25.5</v>
      </c>
      <c r="H1381" s="603">
        <v>33.17</v>
      </c>
      <c r="I1381" s="603">
        <v>1.85</v>
      </c>
      <c r="J1381" s="603"/>
      <c r="K1381" s="603"/>
      <c r="L1381" s="602">
        <v>120</v>
      </c>
      <c r="M1381" s="601">
        <v>28.08</v>
      </c>
      <c r="N1381" s="20">
        <v>2934562540</v>
      </c>
    </row>
    <row r="1382" spans="1:14">
      <c r="A1382" s="599">
        <v>44053</v>
      </c>
      <c r="B1382" s="604">
        <v>1188.3800000000001</v>
      </c>
      <c r="C1382" s="602">
        <v>17553680</v>
      </c>
      <c r="D1382" s="602">
        <v>4592</v>
      </c>
      <c r="E1382" s="602">
        <v>4592</v>
      </c>
      <c r="F1382" s="603" t="s">
        <v>611</v>
      </c>
      <c r="G1382" s="603">
        <v>25.5</v>
      </c>
      <c r="H1382" s="603">
        <v>33.520000000000003</v>
      </c>
      <c r="I1382" s="603">
        <v>1.87</v>
      </c>
      <c r="J1382" s="603"/>
      <c r="K1382" s="603"/>
      <c r="L1382" s="602">
        <v>120</v>
      </c>
      <c r="M1382" s="601">
        <v>28.38</v>
      </c>
      <c r="N1382" s="20">
        <v>2809939610</v>
      </c>
    </row>
    <row r="1383" spans="1:14">
      <c r="A1383" s="599">
        <v>44050</v>
      </c>
      <c r="B1383" s="604">
        <v>1214.71</v>
      </c>
      <c r="C1383" s="602">
        <v>17553680</v>
      </c>
      <c r="D1383" s="602">
        <v>4693</v>
      </c>
      <c r="E1383" s="602">
        <v>4693</v>
      </c>
      <c r="F1383" s="603" t="s">
        <v>611</v>
      </c>
      <c r="G1383" s="603">
        <v>25.5</v>
      </c>
      <c r="H1383" s="603">
        <v>34.26</v>
      </c>
      <c r="I1383" s="603">
        <v>1.91</v>
      </c>
      <c r="J1383" s="603"/>
      <c r="K1383" s="603"/>
      <c r="L1383" s="602">
        <v>120</v>
      </c>
      <c r="M1383" s="601">
        <v>29.01</v>
      </c>
      <c r="N1383" s="20">
        <v>1815858330</v>
      </c>
    </row>
    <row r="1384" spans="1:14">
      <c r="A1384" s="599">
        <v>44049</v>
      </c>
      <c r="B1384" s="604">
        <v>1246.31</v>
      </c>
      <c r="C1384" s="602">
        <v>17553680</v>
      </c>
      <c r="D1384" s="602">
        <v>4815</v>
      </c>
      <c r="E1384" s="602">
        <v>4815</v>
      </c>
      <c r="F1384" s="603" t="s">
        <v>611</v>
      </c>
      <c r="G1384" s="603">
        <v>25.5</v>
      </c>
      <c r="H1384" s="603">
        <v>35.15</v>
      </c>
      <c r="I1384" s="603">
        <v>1.96</v>
      </c>
      <c r="J1384" s="603"/>
      <c r="K1384" s="603"/>
      <c r="L1384" s="602">
        <v>120</v>
      </c>
      <c r="M1384" s="601">
        <v>29.76</v>
      </c>
      <c r="N1384" s="20">
        <v>1324323400</v>
      </c>
    </row>
    <row r="1385" spans="1:14">
      <c r="A1385" s="599">
        <v>44048</v>
      </c>
      <c r="B1385" s="604">
        <v>1251.58</v>
      </c>
      <c r="C1385" s="602">
        <v>17553680</v>
      </c>
      <c r="D1385" s="602">
        <v>4836</v>
      </c>
      <c r="E1385" s="602">
        <v>4836</v>
      </c>
      <c r="F1385" s="603" t="s">
        <v>611</v>
      </c>
      <c r="G1385" s="603">
        <v>25.5</v>
      </c>
      <c r="H1385" s="603">
        <v>35.299999999999997</v>
      </c>
      <c r="I1385" s="603">
        <v>1.97</v>
      </c>
      <c r="J1385" s="603"/>
      <c r="K1385" s="603"/>
      <c r="L1385" s="602">
        <v>120</v>
      </c>
      <c r="M1385" s="601">
        <v>29.89</v>
      </c>
      <c r="N1385" s="20">
        <v>1357618590</v>
      </c>
    </row>
    <row r="1386" spans="1:14">
      <c r="A1386" s="599">
        <v>44047</v>
      </c>
      <c r="B1386" s="604">
        <v>1246.31</v>
      </c>
      <c r="C1386" s="602">
        <v>17553680</v>
      </c>
      <c r="D1386" s="602">
        <v>4815</v>
      </c>
      <c r="E1386" s="602">
        <v>4815</v>
      </c>
      <c r="F1386" s="603" t="s">
        <v>611</v>
      </c>
      <c r="G1386" s="603">
        <v>25.5</v>
      </c>
      <c r="H1386" s="603">
        <v>35.15</v>
      </c>
      <c r="I1386" s="603">
        <v>1.96</v>
      </c>
      <c r="J1386" s="603"/>
      <c r="K1386" s="603"/>
      <c r="L1386" s="602">
        <v>120</v>
      </c>
      <c r="M1386" s="601">
        <v>29.76</v>
      </c>
      <c r="N1386" s="20">
        <v>1198298980</v>
      </c>
    </row>
    <row r="1387" spans="1:14">
      <c r="A1387" s="599">
        <v>44046</v>
      </c>
      <c r="B1387" s="604">
        <v>1246.31</v>
      </c>
      <c r="C1387" s="602">
        <v>17553680</v>
      </c>
      <c r="D1387" s="602">
        <v>4815</v>
      </c>
      <c r="E1387" s="602">
        <v>4815</v>
      </c>
      <c r="F1387" s="603" t="s">
        <v>611</v>
      </c>
      <c r="G1387" s="603">
        <v>25.5</v>
      </c>
      <c r="H1387" s="603">
        <v>35.15</v>
      </c>
      <c r="I1387" s="603">
        <v>1.96</v>
      </c>
      <c r="J1387" s="603"/>
      <c r="K1387" s="603"/>
      <c r="L1387" s="602">
        <v>120</v>
      </c>
      <c r="M1387" s="601">
        <v>29.76</v>
      </c>
      <c r="N1387" s="20">
        <v>1971305320</v>
      </c>
    </row>
    <row r="1388" spans="1:14">
      <c r="A1388" s="599">
        <v>44043</v>
      </c>
      <c r="B1388" s="604">
        <v>1276.1500000000001</v>
      </c>
      <c r="C1388" s="602">
        <v>17553680</v>
      </c>
      <c r="D1388" s="602">
        <v>4931</v>
      </c>
      <c r="E1388" s="602">
        <v>4931</v>
      </c>
      <c r="F1388" s="603" t="s">
        <v>611</v>
      </c>
      <c r="G1388" s="603">
        <v>25.5</v>
      </c>
      <c r="H1388" s="603">
        <v>35.99</v>
      </c>
      <c r="I1388" s="603">
        <v>2.0099999999999998</v>
      </c>
      <c r="J1388" s="603"/>
      <c r="K1388" s="603"/>
      <c r="L1388" s="602">
        <v>120</v>
      </c>
      <c r="M1388" s="601">
        <v>30.47</v>
      </c>
      <c r="N1388" s="20">
        <v>2569777370</v>
      </c>
    </row>
    <row r="1389" spans="1:14">
      <c r="A1389" s="599">
        <v>44042</v>
      </c>
      <c r="B1389" s="604">
        <v>1274.4000000000001</v>
      </c>
      <c r="C1389" s="602">
        <v>17553680</v>
      </c>
      <c r="D1389" s="602">
        <v>4924</v>
      </c>
      <c r="E1389" s="602">
        <v>4924</v>
      </c>
      <c r="F1389" s="603" t="s">
        <v>611</v>
      </c>
      <c r="G1389" s="603">
        <v>25.5</v>
      </c>
      <c r="H1389" s="603">
        <v>35.94</v>
      </c>
      <c r="I1389" s="603">
        <v>2.0099999999999998</v>
      </c>
      <c r="J1389" s="603"/>
      <c r="K1389" s="603"/>
      <c r="L1389" s="602">
        <v>120</v>
      </c>
      <c r="M1389" s="601">
        <v>30.43</v>
      </c>
      <c r="N1389" s="20">
        <v>2909018200</v>
      </c>
    </row>
    <row r="1390" spans="1:14">
      <c r="A1390" s="599">
        <v>44041</v>
      </c>
      <c r="B1390" s="604">
        <v>1234.02</v>
      </c>
      <c r="C1390" s="602">
        <v>17553680</v>
      </c>
      <c r="D1390" s="602">
        <v>4768</v>
      </c>
      <c r="E1390" s="602">
        <v>4768</v>
      </c>
      <c r="F1390" s="603" t="s">
        <v>611</v>
      </c>
      <c r="G1390" s="603">
        <v>25.5</v>
      </c>
      <c r="H1390" s="603">
        <v>34.799999999999997</v>
      </c>
      <c r="I1390" s="603">
        <v>1.94</v>
      </c>
      <c r="J1390" s="603"/>
      <c r="K1390" s="603"/>
      <c r="L1390" s="602">
        <v>120</v>
      </c>
      <c r="M1390" s="601">
        <v>29.47</v>
      </c>
      <c r="N1390" s="20">
        <v>1811730310</v>
      </c>
    </row>
    <row r="1391" spans="1:14">
      <c r="A1391" s="599">
        <v>44040</v>
      </c>
      <c r="B1391" s="604">
        <v>1249.82</v>
      </c>
      <c r="C1391" s="602">
        <v>17553680</v>
      </c>
      <c r="D1391" s="602">
        <v>4829</v>
      </c>
      <c r="E1391" s="602">
        <v>4829</v>
      </c>
      <c r="F1391" s="603" t="s">
        <v>611</v>
      </c>
      <c r="G1391" s="603">
        <v>25.5</v>
      </c>
      <c r="H1391" s="603">
        <v>35.25</v>
      </c>
      <c r="I1391" s="603">
        <v>1.97</v>
      </c>
      <c r="J1391" s="603"/>
      <c r="K1391" s="603"/>
      <c r="L1391" s="602">
        <v>120</v>
      </c>
      <c r="M1391" s="601">
        <v>29.84</v>
      </c>
      <c r="N1391" s="20">
        <v>3205187270</v>
      </c>
    </row>
    <row r="1392" spans="1:14">
      <c r="A1392" s="599">
        <v>44039</v>
      </c>
      <c r="B1392" s="604">
        <v>1244.56</v>
      </c>
      <c r="C1392" s="602">
        <v>17553680</v>
      </c>
      <c r="D1392" s="602">
        <v>4809</v>
      </c>
      <c r="E1392" s="602">
        <v>4809</v>
      </c>
      <c r="F1392" s="603" t="s">
        <v>611</v>
      </c>
      <c r="G1392" s="603">
        <v>25.5</v>
      </c>
      <c r="H1392" s="603">
        <v>35.1</v>
      </c>
      <c r="I1392" s="603">
        <v>1.96</v>
      </c>
      <c r="J1392" s="603"/>
      <c r="K1392" s="603"/>
      <c r="L1392" s="602">
        <v>120</v>
      </c>
      <c r="M1392" s="601">
        <v>29.72</v>
      </c>
      <c r="N1392" s="20">
        <v>2777497110</v>
      </c>
    </row>
    <row r="1393" spans="1:14">
      <c r="A1393" s="599">
        <v>44036</v>
      </c>
      <c r="B1393" s="602">
        <v>1176.0999999999999</v>
      </c>
      <c r="C1393" s="602">
        <v>17553680</v>
      </c>
      <c r="D1393" s="602">
        <v>4544</v>
      </c>
      <c r="E1393" s="602">
        <v>4544</v>
      </c>
      <c r="F1393" s="603" t="s">
        <v>611</v>
      </c>
      <c r="G1393" s="603">
        <v>25.5</v>
      </c>
      <c r="H1393" s="603">
        <v>33.17</v>
      </c>
      <c r="I1393" s="603">
        <v>1.85</v>
      </c>
      <c r="J1393" s="603"/>
      <c r="K1393" s="603"/>
      <c r="L1393" s="602">
        <v>120</v>
      </c>
      <c r="M1393" s="601">
        <v>28.08</v>
      </c>
      <c r="N1393" s="20">
        <v>4407355490</v>
      </c>
    </row>
    <row r="1394" spans="1:14">
      <c r="A1394" s="599">
        <v>44035</v>
      </c>
      <c r="B1394" s="604">
        <v>1228.76</v>
      </c>
      <c r="C1394" s="602">
        <v>17553680</v>
      </c>
      <c r="D1394" s="602">
        <v>4748</v>
      </c>
      <c r="E1394" s="602">
        <v>4748</v>
      </c>
      <c r="F1394" s="603" t="s">
        <v>611</v>
      </c>
      <c r="G1394" s="603">
        <v>25.5</v>
      </c>
      <c r="H1394" s="603">
        <v>34.659999999999997</v>
      </c>
      <c r="I1394" s="603">
        <v>1.93</v>
      </c>
      <c r="J1394" s="603"/>
      <c r="K1394" s="603"/>
      <c r="L1394" s="602">
        <v>120</v>
      </c>
      <c r="M1394" s="601">
        <v>29.34</v>
      </c>
      <c r="N1394" s="20">
        <v>5974936250</v>
      </c>
    </row>
    <row r="1395" spans="1:14">
      <c r="A1395" s="599">
        <v>44034</v>
      </c>
      <c r="B1395" s="604">
        <v>1219.98</v>
      </c>
      <c r="C1395" s="602">
        <v>17553680</v>
      </c>
      <c r="D1395" s="602">
        <v>4714</v>
      </c>
      <c r="E1395" s="602">
        <v>4714</v>
      </c>
      <c r="F1395" s="603" t="s">
        <v>611</v>
      </c>
      <c r="G1395" s="603">
        <v>25.5</v>
      </c>
      <c r="H1395" s="603">
        <v>34.409999999999997</v>
      </c>
      <c r="I1395" s="603">
        <v>1.92</v>
      </c>
      <c r="J1395" s="603"/>
      <c r="K1395" s="603"/>
      <c r="L1395" s="602">
        <v>120</v>
      </c>
      <c r="M1395" s="601">
        <v>29.13</v>
      </c>
      <c r="N1395" s="20">
        <v>3825067880</v>
      </c>
    </row>
    <row r="1396" spans="1:14">
      <c r="A1396" s="599">
        <v>44033</v>
      </c>
      <c r="B1396" s="604">
        <v>1270.8900000000001</v>
      </c>
      <c r="C1396" s="602">
        <v>17553680</v>
      </c>
      <c r="D1396" s="602">
        <v>4910</v>
      </c>
      <c r="E1396" s="602">
        <v>4910</v>
      </c>
      <c r="F1396" s="603" t="s">
        <v>611</v>
      </c>
      <c r="G1396" s="603">
        <v>25.5</v>
      </c>
      <c r="H1396" s="603">
        <v>35.840000000000003</v>
      </c>
      <c r="I1396" s="603">
        <v>2</v>
      </c>
      <c r="J1396" s="603"/>
      <c r="K1396" s="603"/>
      <c r="L1396" s="602">
        <v>120</v>
      </c>
      <c r="M1396" s="601">
        <v>30.35</v>
      </c>
      <c r="N1396" s="20">
        <v>4541695080</v>
      </c>
    </row>
    <row r="1397" spans="1:14">
      <c r="A1397" s="599">
        <v>44032</v>
      </c>
      <c r="B1397" s="604">
        <v>1269.1300000000001</v>
      </c>
      <c r="C1397" s="602">
        <v>17553680</v>
      </c>
      <c r="D1397" s="602">
        <v>4904</v>
      </c>
      <c r="E1397" s="602">
        <v>4904</v>
      </c>
      <c r="F1397" s="603" t="s">
        <v>611</v>
      </c>
      <c r="G1397" s="603">
        <v>25.5</v>
      </c>
      <c r="H1397" s="603">
        <v>35.79</v>
      </c>
      <c r="I1397" s="603">
        <v>2</v>
      </c>
      <c r="J1397" s="603"/>
      <c r="K1397" s="603"/>
      <c r="L1397" s="602">
        <v>120</v>
      </c>
      <c r="M1397" s="601">
        <v>30.3</v>
      </c>
      <c r="N1397" s="20">
        <v>10583865760</v>
      </c>
    </row>
    <row r="1398" spans="1:14">
      <c r="A1398" s="599">
        <v>44029</v>
      </c>
      <c r="B1398" s="604">
        <v>1369.19</v>
      </c>
      <c r="C1398" s="602">
        <v>17553680</v>
      </c>
      <c r="D1398" s="602">
        <v>5290</v>
      </c>
      <c r="E1398" s="602">
        <v>5290</v>
      </c>
      <c r="F1398" s="603" t="s">
        <v>611</v>
      </c>
      <c r="G1398" s="603">
        <v>25.5</v>
      </c>
      <c r="H1398" s="603">
        <v>38.619999999999997</v>
      </c>
      <c r="I1398" s="603">
        <v>2.16</v>
      </c>
      <c r="J1398" s="603"/>
      <c r="K1398" s="603"/>
      <c r="L1398" s="602">
        <v>120</v>
      </c>
      <c r="M1398" s="601">
        <v>32.69</v>
      </c>
      <c r="N1398" s="20">
        <v>21343177450</v>
      </c>
    </row>
    <row r="1399" spans="1:14">
      <c r="A1399" s="599">
        <v>44028</v>
      </c>
      <c r="B1399" s="604">
        <v>1230.51</v>
      </c>
      <c r="C1399" s="602">
        <v>17553680</v>
      </c>
      <c r="D1399" s="602">
        <v>4754</v>
      </c>
      <c r="E1399" s="602">
        <v>4754</v>
      </c>
      <c r="F1399" s="603" t="s">
        <v>611</v>
      </c>
      <c r="G1399" s="603">
        <v>25.5</v>
      </c>
      <c r="H1399" s="603">
        <v>34.700000000000003</v>
      </c>
      <c r="I1399" s="603">
        <v>1.94</v>
      </c>
      <c r="J1399" s="603"/>
      <c r="K1399" s="603"/>
      <c r="L1399" s="602">
        <v>120</v>
      </c>
      <c r="M1399" s="601">
        <v>29.38</v>
      </c>
      <c r="N1399" s="20">
        <v>7727466430</v>
      </c>
    </row>
    <row r="1400" spans="1:14">
      <c r="A1400" s="599">
        <v>44027</v>
      </c>
      <c r="B1400" s="604">
        <v>1183.1199999999999</v>
      </c>
      <c r="C1400" s="602">
        <v>17553680</v>
      </c>
      <c r="D1400" s="602">
        <v>4571</v>
      </c>
      <c r="E1400" s="602">
        <v>4571</v>
      </c>
      <c r="F1400" s="603" t="s">
        <v>611</v>
      </c>
      <c r="G1400" s="603">
        <v>25.5</v>
      </c>
      <c r="H1400" s="603">
        <v>33.369999999999997</v>
      </c>
      <c r="I1400" s="603">
        <v>1.86</v>
      </c>
      <c r="J1400" s="603"/>
      <c r="K1400" s="603"/>
      <c r="L1400" s="602">
        <v>120</v>
      </c>
      <c r="M1400" s="601">
        <v>28.25</v>
      </c>
      <c r="N1400" s="20">
        <v>2189871620</v>
      </c>
    </row>
    <row r="1401" spans="1:14">
      <c r="A1401" s="599">
        <v>44026</v>
      </c>
      <c r="B1401" s="604">
        <v>1183.1199999999999</v>
      </c>
      <c r="C1401" s="602">
        <v>17553680</v>
      </c>
      <c r="D1401" s="602">
        <v>4571</v>
      </c>
      <c r="E1401" s="602">
        <v>4571</v>
      </c>
      <c r="F1401" s="603" t="s">
        <v>611</v>
      </c>
      <c r="G1401" s="603">
        <v>25.5</v>
      </c>
      <c r="H1401" s="603">
        <v>33.369999999999997</v>
      </c>
      <c r="I1401" s="603">
        <v>1.86</v>
      </c>
      <c r="J1401" s="603"/>
      <c r="K1401" s="603"/>
      <c r="L1401" s="602">
        <v>120</v>
      </c>
      <c r="M1401" s="601">
        <v>28.25</v>
      </c>
      <c r="N1401" s="20">
        <v>2144708820</v>
      </c>
    </row>
    <row r="1402" spans="1:14">
      <c r="A1402" s="599">
        <v>44025</v>
      </c>
      <c r="B1402" s="604">
        <v>1174.3399999999999</v>
      </c>
      <c r="C1402" s="602">
        <v>17553680</v>
      </c>
      <c r="D1402" s="602">
        <v>4537</v>
      </c>
      <c r="E1402" s="602">
        <v>4537</v>
      </c>
      <c r="F1402" s="603" t="s">
        <v>611</v>
      </c>
      <c r="G1402" s="603">
        <v>25.5</v>
      </c>
      <c r="H1402" s="603">
        <v>33.119999999999997</v>
      </c>
      <c r="I1402" s="603">
        <v>1.85</v>
      </c>
      <c r="J1402" s="603"/>
      <c r="K1402" s="603"/>
      <c r="L1402" s="602">
        <v>120</v>
      </c>
      <c r="M1402" s="601">
        <v>28.04</v>
      </c>
      <c r="N1402" s="20">
        <v>4744438590</v>
      </c>
    </row>
    <row r="1403" spans="1:14">
      <c r="A1403" s="599">
        <v>44022</v>
      </c>
      <c r="B1403" s="604">
        <v>1219.98</v>
      </c>
      <c r="C1403" s="602">
        <v>17553680</v>
      </c>
      <c r="D1403" s="602">
        <v>4714</v>
      </c>
      <c r="E1403" s="602">
        <v>4714</v>
      </c>
      <c r="F1403" s="603" t="s">
        <v>611</v>
      </c>
      <c r="G1403" s="603">
        <v>25.5</v>
      </c>
      <c r="H1403" s="603">
        <v>34.409999999999997</v>
      </c>
      <c r="I1403" s="603">
        <v>1.92</v>
      </c>
      <c r="J1403" s="603"/>
      <c r="K1403" s="603"/>
      <c r="L1403" s="602">
        <v>120</v>
      </c>
      <c r="M1403" s="601">
        <v>29.13</v>
      </c>
      <c r="N1403" s="20">
        <v>5726310420</v>
      </c>
    </row>
    <row r="1404" spans="1:14">
      <c r="A1404" s="599">
        <v>44021</v>
      </c>
      <c r="B1404" s="604">
        <v>1272.6400000000001</v>
      </c>
      <c r="C1404" s="602">
        <v>17553680</v>
      </c>
      <c r="D1404" s="602">
        <v>4917</v>
      </c>
      <c r="E1404" s="602">
        <v>4917</v>
      </c>
      <c r="F1404" s="603" t="s">
        <v>611</v>
      </c>
      <c r="G1404" s="603">
        <v>25.5</v>
      </c>
      <c r="H1404" s="603">
        <v>35.89</v>
      </c>
      <c r="I1404" s="603">
        <v>2</v>
      </c>
      <c r="J1404" s="603"/>
      <c r="K1404" s="603"/>
      <c r="L1404" s="602">
        <v>120</v>
      </c>
      <c r="M1404" s="601">
        <v>30.39</v>
      </c>
      <c r="N1404" s="20">
        <v>4178867340</v>
      </c>
    </row>
    <row r="1405" spans="1:14">
      <c r="A1405" s="599">
        <v>44020</v>
      </c>
      <c r="B1405" s="604">
        <v>1272.6400000000001</v>
      </c>
      <c r="C1405" s="602">
        <v>17553680</v>
      </c>
      <c r="D1405" s="602">
        <v>4917</v>
      </c>
      <c r="E1405" s="602">
        <v>4917</v>
      </c>
      <c r="F1405" s="603" t="s">
        <v>611</v>
      </c>
      <c r="G1405" s="603">
        <v>25.5</v>
      </c>
      <c r="H1405" s="603">
        <v>35.89</v>
      </c>
      <c r="I1405" s="603">
        <v>2</v>
      </c>
      <c r="J1405" s="603"/>
      <c r="K1405" s="603"/>
      <c r="L1405" s="602">
        <v>120</v>
      </c>
      <c r="M1405" s="601">
        <v>30.39</v>
      </c>
      <c r="N1405" s="20">
        <v>11023328460</v>
      </c>
    </row>
    <row r="1406" spans="1:14">
      <c r="A1406" s="599">
        <v>44019</v>
      </c>
      <c r="B1406" s="604">
        <v>1198.92</v>
      </c>
      <c r="C1406" s="602">
        <v>17553680</v>
      </c>
      <c r="D1406" s="602">
        <v>4632</v>
      </c>
      <c r="E1406" s="602">
        <v>4632</v>
      </c>
      <c r="F1406" s="603" t="s">
        <v>611</v>
      </c>
      <c r="G1406" s="603">
        <v>25.5</v>
      </c>
      <c r="H1406" s="603">
        <v>33.81</v>
      </c>
      <c r="I1406" s="603">
        <v>1.89</v>
      </c>
      <c r="J1406" s="603"/>
      <c r="K1406" s="603"/>
      <c r="L1406" s="602">
        <v>120</v>
      </c>
      <c r="M1406" s="601">
        <v>28.63</v>
      </c>
      <c r="N1406" s="20">
        <v>2912625000</v>
      </c>
    </row>
    <row r="1407" spans="1:14">
      <c r="A1407" s="599">
        <v>44018</v>
      </c>
      <c r="B1407" s="604">
        <v>1193.6500000000001</v>
      </c>
      <c r="C1407" s="602">
        <v>17553680</v>
      </c>
      <c r="D1407" s="602">
        <v>4612</v>
      </c>
      <c r="E1407" s="602">
        <v>4612</v>
      </c>
      <c r="F1407" s="603" t="s">
        <v>611</v>
      </c>
      <c r="G1407" s="603">
        <v>25.5</v>
      </c>
      <c r="H1407" s="603">
        <v>33.67</v>
      </c>
      <c r="I1407" s="603">
        <v>1.88</v>
      </c>
      <c r="J1407" s="603"/>
      <c r="K1407" s="603"/>
      <c r="L1407" s="602">
        <v>120</v>
      </c>
      <c r="M1407" s="601">
        <v>28.5</v>
      </c>
      <c r="N1407" s="20">
        <v>5221464730</v>
      </c>
    </row>
    <row r="1408" spans="1:14">
      <c r="A1408" s="599">
        <v>44015</v>
      </c>
      <c r="B1408" s="604">
        <v>1232.27</v>
      </c>
      <c r="C1408" s="602">
        <v>17553680</v>
      </c>
      <c r="D1408" s="602">
        <v>4761</v>
      </c>
      <c r="E1408" s="602">
        <v>4761</v>
      </c>
      <c r="F1408" s="603" t="s">
        <v>611</v>
      </c>
      <c r="G1408" s="603">
        <v>25.5</v>
      </c>
      <c r="H1408" s="603">
        <v>34.75</v>
      </c>
      <c r="I1408" s="603">
        <v>1.94</v>
      </c>
      <c r="J1408" s="603"/>
      <c r="K1408" s="603"/>
      <c r="L1408" s="602">
        <v>120</v>
      </c>
      <c r="M1408" s="601">
        <v>29.42</v>
      </c>
      <c r="N1408" s="20">
        <v>13791860640</v>
      </c>
    </row>
    <row r="1409" spans="1:14">
      <c r="A1409" s="599">
        <v>44014</v>
      </c>
      <c r="B1409" s="604">
        <v>1130.46</v>
      </c>
      <c r="C1409" s="602">
        <v>17553680</v>
      </c>
      <c r="D1409" s="602">
        <v>4368</v>
      </c>
      <c r="E1409" s="602">
        <v>4368</v>
      </c>
      <c r="F1409" s="603" t="s">
        <v>611</v>
      </c>
      <c r="G1409" s="603">
        <v>25.5</v>
      </c>
      <c r="H1409" s="603">
        <v>31.88</v>
      </c>
      <c r="I1409" s="603">
        <v>1.78</v>
      </c>
      <c r="J1409" s="603"/>
      <c r="K1409" s="603"/>
      <c r="L1409" s="602">
        <v>120</v>
      </c>
      <c r="M1409" s="601">
        <v>26.99</v>
      </c>
      <c r="N1409" s="20">
        <v>2371530550</v>
      </c>
    </row>
    <row r="1410" spans="1:14">
      <c r="A1410" s="599">
        <v>44013</v>
      </c>
      <c r="B1410" s="604">
        <v>1076.04</v>
      </c>
      <c r="C1410" s="602">
        <v>17553680</v>
      </c>
      <c r="D1410" s="602">
        <v>4157</v>
      </c>
      <c r="E1410" s="602">
        <v>4157</v>
      </c>
      <c r="F1410" s="603" t="s">
        <v>611</v>
      </c>
      <c r="G1410" s="603">
        <v>25.5</v>
      </c>
      <c r="H1410" s="603">
        <v>30.35</v>
      </c>
      <c r="I1410" s="603">
        <v>1.69</v>
      </c>
      <c r="J1410" s="603"/>
      <c r="K1410" s="603"/>
      <c r="L1410" s="602">
        <v>120</v>
      </c>
      <c r="M1410" s="601">
        <v>25.69</v>
      </c>
      <c r="N1410" s="20">
        <v>2059718010</v>
      </c>
    </row>
    <row r="1411" spans="1:14">
      <c r="A1411" s="599">
        <v>44012</v>
      </c>
      <c r="B1411" s="604">
        <v>1105.8800000000001</v>
      </c>
      <c r="C1411" s="602">
        <v>17553680</v>
      </c>
      <c r="D1411" s="602">
        <v>4273</v>
      </c>
      <c r="E1411" s="602">
        <v>4273</v>
      </c>
      <c r="F1411" s="603" t="s">
        <v>613</v>
      </c>
      <c r="G1411" s="603">
        <v>25.5</v>
      </c>
      <c r="H1411" s="603">
        <v>201.1</v>
      </c>
      <c r="I1411" s="603">
        <v>1.78</v>
      </c>
      <c r="J1411" s="603"/>
      <c r="K1411" s="603"/>
      <c r="L1411" s="602">
        <v>120</v>
      </c>
      <c r="M1411" s="601">
        <v>26.41</v>
      </c>
      <c r="N1411" s="20">
        <v>7929788840</v>
      </c>
    </row>
    <row r="1412" spans="1:14">
      <c r="A1412" s="599">
        <v>44011</v>
      </c>
      <c r="B1412" s="604">
        <v>1028.6500000000001</v>
      </c>
      <c r="C1412" s="602">
        <v>17553680</v>
      </c>
      <c r="D1412" s="602">
        <v>3974</v>
      </c>
      <c r="E1412" s="602">
        <v>3974</v>
      </c>
      <c r="F1412" s="603" t="s">
        <v>613</v>
      </c>
      <c r="G1412" s="603">
        <v>25.5</v>
      </c>
      <c r="H1412" s="603">
        <v>187.05</v>
      </c>
      <c r="I1412" s="603">
        <v>1.66</v>
      </c>
      <c r="J1412" s="603"/>
      <c r="K1412" s="603"/>
      <c r="L1412" s="602">
        <v>120</v>
      </c>
      <c r="M1412" s="601">
        <v>24.56</v>
      </c>
      <c r="N1412" s="20">
        <v>3275159790</v>
      </c>
    </row>
    <row r="1413" spans="1:14">
      <c r="A1413" s="599">
        <v>44008</v>
      </c>
      <c r="B1413" s="604">
        <v>1014.6</v>
      </c>
      <c r="C1413" s="602">
        <v>17553680</v>
      </c>
      <c r="D1413" s="602">
        <v>3920</v>
      </c>
      <c r="E1413" s="602">
        <v>3920</v>
      </c>
      <c r="F1413" s="603" t="s">
        <v>613</v>
      </c>
      <c r="G1413" s="603">
        <v>25.5</v>
      </c>
      <c r="H1413" s="603">
        <v>184.5</v>
      </c>
      <c r="I1413" s="603">
        <v>1.64</v>
      </c>
      <c r="J1413" s="603"/>
      <c r="K1413" s="603"/>
      <c r="L1413" s="602">
        <v>120</v>
      </c>
      <c r="M1413" s="601">
        <v>24.23</v>
      </c>
      <c r="N1413" s="20">
        <v>1504000490</v>
      </c>
    </row>
    <row r="1414" spans="1:14">
      <c r="A1414" s="599">
        <v>44007</v>
      </c>
      <c r="B1414" s="604">
        <v>1021.62</v>
      </c>
      <c r="C1414" s="602">
        <v>17553680</v>
      </c>
      <c r="D1414" s="602">
        <v>3947</v>
      </c>
      <c r="E1414" s="602">
        <v>3947</v>
      </c>
      <c r="F1414" s="603" t="s">
        <v>613</v>
      </c>
      <c r="G1414" s="603">
        <v>25.5</v>
      </c>
      <c r="H1414" s="603">
        <v>185.77</v>
      </c>
      <c r="I1414" s="603">
        <v>1.65</v>
      </c>
      <c r="J1414" s="603"/>
      <c r="K1414" s="603"/>
      <c r="L1414" s="602">
        <v>120</v>
      </c>
      <c r="M1414" s="601">
        <v>24.39</v>
      </c>
      <c r="N1414" s="20">
        <v>1881058970</v>
      </c>
    </row>
    <row r="1415" spans="1:14">
      <c r="A1415" s="599">
        <v>44006</v>
      </c>
      <c r="B1415" s="604">
        <v>1053.22</v>
      </c>
      <c r="C1415" s="602">
        <v>17553680</v>
      </c>
      <c r="D1415" s="602">
        <v>4069</v>
      </c>
      <c r="E1415" s="602">
        <v>4069</v>
      </c>
      <c r="F1415" s="603" t="s">
        <v>613</v>
      </c>
      <c r="G1415" s="603">
        <v>25.5</v>
      </c>
      <c r="H1415" s="603">
        <v>191.52</v>
      </c>
      <c r="I1415" s="603">
        <v>1.7</v>
      </c>
      <c r="J1415" s="603"/>
      <c r="K1415" s="603"/>
      <c r="L1415" s="602">
        <v>120</v>
      </c>
      <c r="M1415" s="601">
        <v>25.15</v>
      </c>
      <c r="N1415" s="20">
        <v>1531123160</v>
      </c>
    </row>
    <row r="1416" spans="1:14">
      <c r="A1416" s="599">
        <v>44005</v>
      </c>
      <c r="B1416" s="604">
        <v>1032.1600000000001</v>
      </c>
      <c r="C1416" s="602">
        <v>17553680</v>
      </c>
      <c r="D1416" s="602">
        <v>3988</v>
      </c>
      <c r="E1416" s="602">
        <v>3988</v>
      </c>
      <c r="F1416" s="603" t="s">
        <v>613</v>
      </c>
      <c r="G1416" s="603">
        <v>25.5</v>
      </c>
      <c r="H1416" s="603">
        <v>187.69</v>
      </c>
      <c r="I1416" s="603">
        <v>1.67</v>
      </c>
      <c r="J1416" s="603"/>
      <c r="K1416" s="603"/>
      <c r="L1416" s="602">
        <v>120</v>
      </c>
      <c r="M1416" s="601">
        <v>24.65</v>
      </c>
      <c r="N1416" s="20">
        <v>1924275610</v>
      </c>
    </row>
    <row r="1417" spans="1:14">
      <c r="A1417" s="599">
        <v>44004</v>
      </c>
      <c r="B1417" s="604">
        <v>1062</v>
      </c>
      <c r="C1417" s="602">
        <v>17553680</v>
      </c>
      <c r="D1417" s="602">
        <v>4103</v>
      </c>
      <c r="E1417" s="602">
        <v>4103</v>
      </c>
      <c r="F1417" s="603" t="s">
        <v>613</v>
      </c>
      <c r="G1417" s="603">
        <v>25.5</v>
      </c>
      <c r="H1417" s="603">
        <v>193.12</v>
      </c>
      <c r="I1417" s="603">
        <v>1.71</v>
      </c>
      <c r="J1417" s="603"/>
      <c r="K1417" s="603"/>
      <c r="L1417" s="602">
        <v>120</v>
      </c>
      <c r="M1417" s="601">
        <v>25.36</v>
      </c>
      <c r="N1417" s="20">
        <v>1734448680</v>
      </c>
    </row>
    <row r="1418" spans="1:14">
      <c r="A1418" s="599">
        <v>44001</v>
      </c>
      <c r="B1418" s="604">
        <v>1095.3499999999999</v>
      </c>
      <c r="C1418" s="602">
        <v>17553680</v>
      </c>
      <c r="D1418" s="602">
        <v>4232</v>
      </c>
      <c r="E1418" s="602">
        <v>4232</v>
      </c>
      <c r="F1418" s="603" t="s">
        <v>613</v>
      </c>
      <c r="G1418" s="603">
        <v>25.5</v>
      </c>
      <c r="H1418" s="603">
        <v>199.18</v>
      </c>
      <c r="I1418" s="603">
        <v>1.77</v>
      </c>
      <c r="J1418" s="603"/>
      <c r="K1418" s="603"/>
      <c r="L1418" s="602">
        <v>120</v>
      </c>
      <c r="M1418" s="601">
        <v>26.16</v>
      </c>
      <c r="N1418" s="20">
        <v>1240669430</v>
      </c>
    </row>
    <row r="1419" spans="1:14">
      <c r="A1419" s="599">
        <v>44000</v>
      </c>
      <c r="B1419" s="604">
        <v>1086.57</v>
      </c>
      <c r="C1419" s="602">
        <v>17553680</v>
      </c>
      <c r="D1419" s="602">
        <v>4198</v>
      </c>
      <c r="E1419" s="602">
        <v>4198</v>
      </c>
      <c r="F1419" s="603" t="s">
        <v>613</v>
      </c>
      <c r="G1419" s="603">
        <v>25.5</v>
      </c>
      <c r="H1419" s="603">
        <v>197.58</v>
      </c>
      <c r="I1419" s="603">
        <v>1.75</v>
      </c>
      <c r="J1419" s="603"/>
      <c r="K1419" s="603"/>
      <c r="L1419" s="602">
        <v>120</v>
      </c>
      <c r="M1419" s="601">
        <v>25.95</v>
      </c>
      <c r="N1419" s="20">
        <v>1017834290</v>
      </c>
    </row>
    <row r="1420" spans="1:14">
      <c r="A1420" s="599">
        <v>43999</v>
      </c>
      <c r="B1420" s="604">
        <v>1090.08</v>
      </c>
      <c r="C1420" s="602">
        <v>17553680</v>
      </c>
      <c r="D1420" s="602">
        <v>4212</v>
      </c>
      <c r="E1420" s="602">
        <v>4212</v>
      </c>
      <c r="F1420" s="603" t="s">
        <v>613</v>
      </c>
      <c r="G1420" s="603">
        <v>25.5</v>
      </c>
      <c r="H1420" s="603">
        <v>198.22</v>
      </c>
      <c r="I1420" s="603">
        <v>1.76</v>
      </c>
      <c r="J1420" s="603"/>
      <c r="K1420" s="603"/>
      <c r="L1420" s="602">
        <v>120</v>
      </c>
      <c r="M1420" s="601">
        <v>26.03</v>
      </c>
      <c r="N1420" s="20">
        <v>2117410580</v>
      </c>
    </row>
    <row r="1421" spans="1:14">
      <c r="A1421" s="599">
        <v>43998</v>
      </c>
      <c r="B1421" s="604">
        <v>1123.44</v>
      </c>
      <c r="C1421" s="602">
        <v>17553680</v>
      </c>
      <c r="D1421" s="602">
        <v>4341</v>
      </c>
      <c r="E1421" s="602">
        <v>4341</v>
      </c>
      <c r="F1421" s="603" t="s">
        <v>613</v>
      </c>
      <c r="G1421" s="603">
        <v>25.5</v>
      </c>
      <c r="H1421" s="603">
        <v>204.29</v>
      </c>
      <c r="I1421" s="603">
        <v>1.81</v>
      </c>
      <c r="J1421" s="603"/>
      <c r="K1421" s="603"/>
      <c r="L1421" s="602">
        <v>120</v>
      </c>
      <c r="M1421" s="601">
        <v>26.83</v>
      </c>
      <c r="N1421" s="20">
        <v>2749640100</v>
      </c>
    </row>
    <row r="1422" spans="1:14">
      <c r="A1422" s="599">
        <v>43997</v>
      </c>
      <c r="B1422" s="604">
        <v>1105.8800000000001</v>
      </c>
      <c r="C1422" s="602">
        <v>17553680</v>
      </c>
      <c r="D1422" s="602">
        <v>4273</v>
      </c>
      <c r="E1422" s="602">
        <v>4273</v>
      </c>
      <c r="F1422" s="603" t="s">
        <v>613</v>
      </c>
      <c r="G1422" s="603">
        <v>25.5</v>
      </c>
      <c r="H1422" s="603">
        <v>201.1</v>
      </c>
      <c r="I1422" s="603">
        <v>1.78</v>
      </c>
      <c r="J1422" s="603"/>
      <c r="K1422" s="603"/>
      <c r="L1422" s="602">
        <v>120</v>
      </c>
      <c r="M1422" s="601">
        <v>26.41</v>
      </c>
      <c r="N1422" s="20">
        <v>4040704930</v>
      </c>
    </row>
    <row r="1423" spans="1:14">
      <c r="A1423" s="599">
        <v>43994</v>
      </c>
      <c r="B1423" s="604">
        <v>1202.43</v>
      </c>
      <c r="C1423" s="602">
        <v>17553680</v>
      </c>
      <c r="D1423" s="602">
        <v>4646</v>
      </c>
      <c r="E1423" s="602">
        <v>4646</v>
      </c>
      <c r="F1423" s="603" t="s">
        <v>613</v>
      </c>
      <c r="G1423" s="603">
        <v>25.5</v>
      </c>
      <c r="H1423" s="603">
        <v>218.65</v>
      </c>
      <c r="I1423" s="603">
        <v>1.94</v>
      </c>
      <c r="J1423" s="603"/>
      <c r="K1423" s="603"/>
      <c r="L1423" s="602">
        <v>120</v>
      </c>
      <c r="M1423" s="601">
        <v>28.71</v>
      </c>
      <c r="N1423" s="20">
        <v>4896521980</v>
      </c>
    </row>
    <row r="1424" spans="1:14">
      <c r="A1424" s="599">
        <v>43993</v>
      </c>
      <c r="B1424" s="604">
        <v>1232.27</v>
      </c>
      <c r="C1424" s="602">
        <v>17553680</v>
      </c>
      <c r="D1424" s="602">
        <v>4761</v>
      </c>
      <c r="E1424" s="602">
        <v>4761</v>
      </c>
      <c r="F1424" s="603" t="s">
        <v>613</v>
      </c>
      <c r="G1424" s="603">
        <v>25.5</v>
      </c>
      <c r="H1424" s="603">
        <v>224.08</v>
      </c>
      <c r="I1424" s="603">
        <v>1.99</v>
      </c>
      <c r="J1424" s="603"/>
      <c r="K1424" s="603"/>
      <c r="L1424" s="602">
        <v>120</v>
      </c>
      <c r="M1424" s="601">
        <v>29.42</v>
      </c>
      <c r="N1424" s="20">
        <v>8339723990</v>
      </c>
    </row>
    <row r="1425" spans="1:14">
      <c r="A1425" s="599">
        <v>43992</v>
      </c>
      <c r="B1425" s="604">
        <v>1200.67</v>
      </c>
      <c r="C1425" s="602">
        <v>17553680</v>
      </c>
      <c r="D1425" s="602">
        <v>4639</v>
      </c>
      <c r="E1425" s="602">
        <v>4639</v>
      </c>
      <c r="F1425" s="603" t="s">
        <v>613</v>
      </c>
      <c r="G1425" s="603">
        <v>25.5</v>
      </c>
      <c r="H1425" s="603">
        <v>218.33</v>
      </c>
      <c r="I1425" s="603">
        <v>1.94</v>
      </c>
      <c r="J1425" s="603"/>
      <c r="K1425" s="603"/>
      <c r="L1425" s="602">
        <v>120</v>
      </c>
      <c r="M1425" s="601">
        <v>28.67</v>
      </c>
      <c r="N1425" s="20">
        <v>1700800390</v>
      </c>
    </row>
    <row r="1426" spans="1:14">
      <c r="A1426" s="599">
        <v>43991</v>
      </c>
      <c r="B1426" s="604">
        <v>1186.6300000000001</v>
      </c>
      <c r="C1426" s="602">
        <v>17553680</v>
      </c>
      <c r="D1426" s="602">
        <v>4585</v>
      </c>
      <c r="E1426" s="602">
        <v>4585</v>
      </c>
      <c r="F1426" s="603" t="s">
        <v>613</v>
      </c>
      <c r="G1426" s="603">
        <v>25.5</v>
      </c>
      <c r="H1426" s="603">
        <v>215.78</v>
      </c>
      <c r="I1426" s="603">
        <v>1.91</v>
      </c>
      <c r="J1426" s="603"/>
      <c r="K1426" s="603"/>
      <c r="L1426" s="602">
        <v>120</v>
      </c>
      <c r="M1426" s="601">
        <v>28.33</v>
      </c>
      <c r="N1426" s="20">
        <v>1968829850</v>
      </c>
    </row>
    <row r="1427" spans="1:14">
      <c r="A1427" s="599">
        <v>43990</v>
      </c>
      <c r="B1427" s="604">
        <v>1170.83</v>
      </c>
      <c r="C1427" s="602">
        <v>17553680</v>
      </c>
      <c r="D1427" s="602">
        <v>4524</v>
      </c>
      <c r="E1427" s="602">
        <v>4524</v>
      </c>
      <c r="F1427" s="603" t="s">
        <v>613</v>
      </c>
      <c r="G1427" s="603">
        <v>25.5</v>
      </c>
      <c r="H1427" s="603">
        <v>212.91</v>
      </c>
      <c r="I1427" s="603">
        <v>1.89</v>
      </c>
      <c r="J1427" s="603"/>
      <c r="K1427" s="603"/>
      <c r="L1427" s="602">
        <v>120</v>
      </c>
      <c r="M1427" s="601">
        <v>27.96</v>
      </c>
      <c r="N1427" s="20">
        <v>2100761160</v>
      </c>
    </row>
    <row r="1428" spans="1:14">
      <c r="A1428" s="599">
        <v>43987</v>
      </c>
      <c r="B1428" s="604">
        <v>1193.6500000000001</v>
      </c>
      <c r="C1428" s="602">
        <v>17553680</v>
      </c>
      <c r="D1428" s="602">
        <v>4612</v>
      </c>
      <c r="E1428" s="602">
        <v>4612</v>
      </c>
      <c r="F1428" s="603" t="s">
        <v>613</v>
      </c>
      <c r="G1428" s="603">
        <v>25.5</v>
      </c>
      <c r="H1428" s="603">
        <v>217.06</v>
      </c>
      <c r="I1428" s="603">
        <v>1.93</v>
      </c>
      <c r="J1428" s="603"/>
      <c r="K1428" s="603"/>
      <c r="L1428" s="602">
        <v>120</v>
      </c>
      <c r="M1428" s="601">
        <v>28.5</v>
      </c>
      <c r="N1428" s="20">
        <v>2283851550</v>
      </c>
    </row>
    <row r="1429" spans="1:14">
      <c r="A1429" s="599">
        <v>43986</v>
      </c>
      <c r="B1429" s="604">
        <v>1172.5899999999999</v>
      </c>
      <c r="C1429" s="602">
        <v>17553680</v>
      </c>
      <c r="D1429" s="602">
        <v>4530</v>
      </c>
      <c r="E1429" s="602">
        <v>4530</v>
      </c>
      <c r="F1429" s="603" t="s">
        <v>613</v>
      </c>
      <c r="G1429" s="603">
        <v>25.5</v>
      </c>
      <c r="H1429" s="603">
        <v>213.22</v>
      </c>
      <c r="I1429" s="603">
        <v>1.89</v>
      </c>
      <c r="J1429" s="603"/>
      <c r="K1429" s="603"/>
      <c r="L1429" s="602">
        <v>120</v>
      </c>
      <c r="M1429" s="601">
        <v>28</v>
      </c>
      <c r="N1429" s="20">
        <v>4983763470</v>
      </c>
    </row>
    <row r="1430" spans="1:14">
      <c r="A1430" s="599">
        <v>43985</v>
      </c>
      <c r="B1430" s="604">
        <v>1221.74</v>
      </c>
      <c r="C1430" s="602">
        <v>17553680</v>
      </c>
      <c r="D1430" s="602">
        <v>4720</v>
      </c>
      <c r="E1430" s="602">
        <v>4720</v>
      </c>
      <c r="F1430" s="603" t="s">
        <v>613</v>
      </c>
      <c r="G1430" s="603">
        <v>25.5</v>
      </c>
      <c r="H1430" s="603">
        <v>222.16</v>
      </c>
      <c r="I1430" s="603">
        <v>1.97</v>
      </c>
      <c r="J1430" s="603"/>
      <c r="K1430" s="603"/>
      <c r="L1430" s="602">
        <v>120</v>
      </c>
      <c r="M1430" s="601">
        <v>29.17</v>
      </c>
      <c r="N1430" s="20">
        <v>5425202820</v>
      </c>
    </row>
    <row r="1431" spans="1:14">
      <c r="A1431" s="599">
        <v>43984</v>
      </c>
      <c r="B1431" s="604">
        <v>1270.8900000000001</v>
      </c>
      <c r="C1431" s="602">
        <v>17553680</v>
      </c>
      <c r="D1431" s="602">
        <v>4910</v>
      </c>
      <c r="E1431" s="602">
        <v>4910</v>
      </c>
      <c r="F1431" s="603" t="s">
        <v>613</v>
      </c>
      <c r="G1431" s="603">
        <v>25.5</v>
      </c>
      <c r="H1431" s="603">
        <v>231.1</v>
      </c>
      <c r="I1431" s="603">
        <v>2.0499999999999998</v>
      </c>
      <c r="J1431" s="603"/>
      <c r="K1431" s="603"/>
      <c r="L1431" s="602">
        <v>120</v>
      </c>
      <c r="M1431" s="601">
        <v>30.35</v>
      </c>
      <c r="N1431" s="20">
        <v>18242841040</v>
      </c>
    </row>
    <row r="1432" spans="1:14">
      <c r="A1432" s="599">
        <v>43983</v>
      </c>
      <c r="B1432" s="604">
        <v>1118.17</v>
      </c>
      <c r="C1432" s="602">
        <v>17553680</v>
      </c>
      <c r="D1432" s="602">
        <v>4320</v>
      </c>
      <c r="E1432" s="602">
        <v>4320</v>
      </c>
      <c r="F1432" s="603" t="s">
        <v>613</v>
      </c>
      <c r="G1432" s="603">
        <v>25.5</v>
      </c>
      <c r="H1432" s="603">
        <v>203.33</v>
      </c>
      <c r="I1432" s="603">
        <v>1.8</v>
      </c>
      <c r="J1432" s="603"/>
      <c r="K1432" s="603"/>
      <c r="L1432" s="602">
        <v>120</v>
      </c>
      <c r="M1432" s="601">
        <v>26.7</v>
      </c>
      <c r="N1432" s="20">
        <v>3529596070</v>
      </c>
    </row>
    <row r="1433" spans="1:14">
      <c r="A1433" s="599">
        <v>43980</v>
      </c>
      <c r="B1433" s="604">
        <v>1046.2</v>
      </c>
      <c r="C1433" s="602">
        <v>17553680</v>
      </c>
      <c r="D1433" s="602">
        <v>4042</v>
      </c>
      <c r="E1433" s="602">
        <v>4042</v>
      </c>
      <c r="F1433" s="603" t="s">
        <v>613</v>
      </c>
      <c r="G1433" s="603">
        <v>25.5</v>
      </c>
      <c r="H1433" s="603">
        <v>190.24</v>
      </c>
      <c r="I1433" s="603">
        <v>1.69</v>
      </c>
      <c r="J1433" s="603"/>
      <c r="K1433" s="603"/>
      <c r="L1433" s="602">
        <v>120</v>
      </c>
      <c r="M1433" s="601">
        <v>24.98</v>
      </c>
      <c r="N1433" s="20">
        <v>1198121290</v>
      </c>
    </row>
    <row r="1434" spans="1:14">
      <c r="A1434" s="599">
        <v>43979</v>
      </c>
      <c r="B1434" s="604">
        <v>1062</v>
      </c>
      <c r="C1434" s="602">
        <v>17553680</v>
      </c>
      <c r="D1434" s="602">
        <v>4103</v>
      </c>
      <c r="E1434" s="602">
        <v>4103</v>
      </c>
      <c r="F1434" s="603" t="s">
        <v>613</v>
      </c>
      <c r="G1434" s="603">
        <v>25.5</v>
      </c>
      <c r="H1434" s="603">
        <v>193.12</v>
      </c>
      <c r="I1434" s="603">
        <v>1.71</v>
      </c>
      <c r="J1434" s="603"/>
      <c r="K1434" s="603"/>
      <c r="L1434" s="602">
        <v>120</v>
      </c>
      <c r="M1434" s="601">
        <v>25.36</v>
      </c>
      <c r="N1434" s="20">
        <v>3426691450</v>
      </c>
    </row>
    <row r="1435" spans="1:14">
      <c r="A1435" s="599">
        <v>43978</v>
      </c>
      <c r="B1435" s="604">
        <v>1091.8399999999999</v>
      </c>
      <c r="C1435" s="602">
        <v>17553680</v>
      </c>
      <c r="D1435" s="602">
        <v>4219</v>
      </c>
      <c r="E1435" s="602">
        <v>4219</v>
      </c>
      <c r="F1435" s="603" t="s">
        <v>613</v>
      </c>
      <c r="G1435" s="603">
        <v>25.5</v>
      </c>
      <c r="H1435" s="603">
        <v>198.54</v>
      </c>
      <c r="I1435" s="603">
        <v>1.76</v>
      </c>
      <c r="J1435" s="603"/>
      <c r="K1435" s="603"/>
      <c r="L1435" s="602">
        <v>120</v>
      </c>
      <c r="M1435" s="601">
        <v>26.07</v>
      </c>
      <c r="N1435" s="20">
        <v>1961317410</v>
      </c>
    </row>
    <row r="1436" spans="1:14">
      <c r="A1436" s="599">
        <v>43977</v>
      </c>
      <c r="B1436" s="604">
        <v>1112.9000000000001</v>
      </c>
      <c r="C1436" s="602">
        <v>17553680</v>
      </c>
      <c r="D1436" s="602">
        <v>4300</v>
      </c>
      <c r="E1436" s="602">
        <v>4300</v>
      </c>
      <c r="F1436" s="603" t="s">
        <v>613</v>
      </c>
      <c r="G1436" s="603">
        <v>25.5</v>
      </c>
      <c r="H1436" s="603">
        <v>202.37</v>
      </c>
      <c r="I1436" s="603">
        <v>1.8</v>
      </c>
      <c r="J1436" s="603"/>
      <c r="K1436" s="603"/>
      <c r="L1436" s="602">
        <v>120</v>
      </c>
      <c r="M1436" s="601">
        <v>26.57</v>
      </c>
      <c r="N1436" s="20">
        <v>1904264170</v>
      </c>
    </row>
    <row r="1437" spans="1:14">
      <c r="A1437" s="599">
        <v>43976</v>
      </c>
      <c r="B1437" s="604">
        <v>1132.21</v>
      </c>
      <c r="C1437" s="602">
        <v>17553680</v>
      </c>
      <c r="D1437" s="602">
        <v>4375</v>
      </c>
      <c r="E1437" s="602">
        <v>4375</v>
      </c>
      <c r="F1437" s="603" t="s">
        <v>613</v>
      </c>
      <c r="G1437" s="603">
        <v>25.5</v>
      </c>
      <c r="H1437" s="603">
        <v>205.88</v>
      </c>
      <c r="I1437" s="603">
        <v>1.83</v>
      </c>
      <c r="J1437" s="603"/>
      <c r="K1437" s="603"/>
      <c r="L1437" s="602">
        <v>120</v>
      </c>
      <c r="M1437" s="601">
        <v>27.04</v>
      </c>
      <c r="N1437" s="20">
        <v>2636898150</v>
      </c>
    </row>
    <row r="1438" spans="1:14">
      <c r="A1438" s="599">
        <v>43973</v>
      </c>
      <c r="B1438" s="604">
        <v>1093.5899999999999</v>
      </c>
      <c r="C1438" s="602">
        <v>17553680</v>
      </c>
      <c r="D1438" s="602">
        <v>4225</v>
      </c>
      <c r="E1438" s="602">
        <v>4225</v>
      </c>
      <c r="F1438" s="603" t="s">
        <v>613</v>
      </c>
      <c r="G1438" s="603">
        <v>25.5</v>
      </c>
      <c r="H1438" s="603">
        <v>198.86</v>
      </c>
      <c r="I1438" s="603">
        <v>1.76</v>
      </c>
      <c r="J1438" s="603"/>
      <c r="K1438" s="603"/>
      <c r="L1438" s="602">
        <v>120</v>
      </c>
      <c r="M1438" s="601">
        <v>26.11</v>
      </c>
      <c r="N1438" s="20">
        <v>2186725200</v>
      </c>
    </row>
    <row r="1439" spans="1:14">
      <c r="A1439" s="599">
        <v>43972</v>
      </c>
      <c r="B1439" s="604">
        <v>1104.1300000000001</v>
      </c>
      <c r="C1439" s="602">
        <v>17553680</v>
      </c>
      <c r="D1439" s="602">
        <v>4266</v>
      </c>
      <c r="E1439" s="602">
        <v>4266</v>
      </c>
      <c r="F1439" s="603" t="s">
        <v>613</v>
      </c>
      <c r="G1439" s="603">
        <v>25.5</v>
      </c>
      <c r="H1439" s="603">
        <v>200.78</v>
      </c>
      <c r="I1439" s="603">
        <v>1.78</v>
      </c>
      <c r="J1439" s="603"/>
      <c r="K1439" s="603"/>
      <c r="L1439" s="602">
        <v>120</v>
      </c>
      <c r="M1439" s="601">
        <v>26.36</v>
      </c>
      <c r="N1439" s="20">
        <v>3884344810</v>
      </c>
    </row>
    <row r="1440" spans="1:14">
      <c r="A1440" s="599">
        <v>43971</v>
      </c>
      <c r="B1440" s="604">
        <v>1153.28</v>
      </c>
      <c r="C1440" s="602">
        <v>17553680</v>
      </c>
      <c r="D1440" s="602">
        <v>4456</v>
      </c>
      <c r="E1440" s="602">
        <v>4456</v>
      </c>
      <c r="F1440" s="603" t="s">
        <v>613</v>
      </c>
      <c r="G1440" s="603">
        <v>25.5</v>
      </c>
      <c r="H1440" s="603">
        <v>209.71</v>
      </c>
      <c r="I1440" s="603">
        <v>1.86</v>
      </c>
      <c r="J1440" s="603"/>
      <c r="K1440" s="603"/>
      <c r="L1440" s="602">
        <v>120</v>
      </c>
      <c r="M1440" s="601">
        <v>27.54</v>
      </c>
      <c r="N1440" s="20">
        <v>23962077290</v>
      </c>
    </row>
    <row r="1441" spans="1:14">
      <c r="A1441" s="599">
        <v>43970</v>
      </c>
      <c r="B1441" s="604">
        <v>1047.95</v>
      </c>
      <c r="C1441" s="602">
        <v>17553680</v>
      </c>
      <c r="D1441" s="602">
        <v>4049</v>
      </c>
      <c r="E1441" s="602">
        <v>4049</v>
      </c>
      <c r="F1441" s="603" t="s">
        <v>613</v>
      </c>
      <c r="G1441" s="603">
        <v>25.5</v>
      </c>
      <c r="H1441" s="603">
        <v>190.56</v>
      </c>
      <c r="I1441" s="603">
        <v>1.69</v>
      </c>
      <c r="J1441" s="603"/>
      <c r="K1441" s="603"/>
      <c r="L1441" s="602">
        <v>120</v>
      </c>
      <c r="M1441" s="601">
        <v>25.02</v>
      </c>
      <c r="N1441" s="20">
        <v>1045948720</v>
      </c>
    </row>
    <row r="1442" spans="1:14">
      <c r="A1442" s="599">
        <v>43969</v>
      </c>
      <c r="B1442" s="604">
        <v>1033.9100000000001</v>
      </c>
      <c r="C1442" s="602">
        <v>17553680</v>
      </c>
      <c r="D1442" s="602">
        <v>3995</v>
      </c>
      <c r="E1442" s="602">
        <v>3995</v>
      </c>
      <c r="F1442" s="603" t="s">
        <v>613</v>
      </c>
      <c r="G1442" s="603">
        <v>25.5</v>
      </c>
      <c r="H1442" s="603">
        <v>188.01</v>
      </c>
      <c r="I1442" s="603">
        <v>1.67</v>
      </c>
      <c r="J1442" s="603"/>
      <c r="K1442" s="603"/>
      <c r="L1442" s="602">
        <v>120</v>
      </c>
      <c r="M1442" s="601">
        <v>24.69</v>
      </c>
      <c r="N1442" s="20">
        <v>2258269190</v>
      </c>
    </row>
    <row r="1443" spans="1:14">
      <c r="A1443" s="599">
        <v>43966</v>
      </c>
      <c r="B1443" s="604">
        <v>1077.8</v>
      </c>
      <c r="C1443" s="602">
        <v>17553680</v>
      </c>
      <c r="D1443" s="602">
        <v>4164</v>
      </c>
      <c r="E1443" s="602">
        <v>4164</v>
      </c>
      <c r="F1443" s="603" t="s">
        <v>613</v>
      </c>
      <c r="G1443" s="603">
        <v>25.5</v>
      </c>
      <c r="H1443" s="603">
        <v>195.99</v>
      </c>
      <c r="I1443" s="603">
        <v>1.74</v>
      </c>
      <c r="J1443" s="603"/>
      <c r="K1443" s="603"/>
      <c r="L1443" s="602">
        <v>120</v>
      </c>
      <c r="M1443" s="601">
        <v>25.74</v>
      </c>
      <c r="N1443" s="20">
        <v>2635065210</v>
      </c>
    </row>
    <row r="1444" spans="1:14">
      <c r="A1444" s="599">
        <v>43965</v>
      </c>
      <c r="B1444" s="604">
        <v>1095.3499999999999</v>
      </c>
      <c r="C1444" s="602">
        <v>17553680</v>
      </c>
      <c r="D1444" s="602">
        <v>4232</v>
      </c>
      <c r="E1444" s="602">
        <v>4232</v>
      </c>
      <c r="F1444" s="603" t="s">
        <v>613</v>
      </c>
      <c r="G1444" s="603">
        <v>25.5</v>
      </c>
      <c r="H1444" s="603">
        <v>199.18</v>
      </c>
      <c r="I1444" s="603">
        <v>1.77</v>
      </c>
      <c r="J1444" s="603"/>
      <c r="K1444" s="603"/>
      <c r="L1444" s="602">
        <v>120</v>
      </c>
      <c r="M1444" s="601">
        <v>26.16</v>
      </c>
      <c r="N1444" s="20">
        <v>1064775470</v>
      </c>
    </row>
    <row r="1445" spans="1:14">
      <c r="A1445" s="599">
        <v>43964</v>
      </c>
      <c r="B1445" s="604">
        <v>1114.6600000000001</v>
      </c>
      <c r="C1445" s="602">
        <v>17553680</v>
      </c>
      <c r="D1445" s="602">
        <v>4307</v>
      </c>
      <c r="E1445" s="602">
        <v>4307</v>
      </c>
      <c r="F1445" s="603" t="s">
        <v>613</v>
      </c>
      <c r="G1445" s="603">
        <v>25.5</v>
      </c>
      <c r="H1445" s="603">
        <v>202.69</v>
      </c>
      <c r="I1445" s="603">
        <v>1.8</v>
      </c>
      <c r="J1445" s="603"/>
      <c r="K1445" s="603"/>
      <c r="L1445" s="602">
        <v>120</v>
      </c>
      <c r="M1445" s="601">
        <v>26.62</v>
      </c>
      <c r="N1445" s="20">
        <v>951099510</v>
      </c>
    </row>
    <row r="1446" spans="1:14">
      <c r="A1446" s="599">
        <v>43963</v>
      </c>
      <c r="B1446" s="604">
        <v>1107.6400000000001</v>
      </c>
      <c r="C1446" s="602">
        <v>17553680</v>
      </c>
      <c r="D1446" s="602">
        <v>4280</v>
      </c>
      <c r="E1446" s="602">
        <v>4280</v>
      </c>
      <c r="F1446" s="603" t="s">
        <v>613</v>
      </c>
      <c r="G1446" s="603">
        <v>25.5</v>
      </c>
      <c r="H1446" s="603">
        <v>201.41</v>
      </c>
      <c r="I1446" s="603">
        <v>1.79</v>
      </c>
      <c r="J1446" s="603"/>
      <c r="K1446" s="603"/>
      <c r="L1446" s="602">
        <v>120</v>
      </c>
      <c r="M1446" s="601">
        <v>26.45</v>
      </c>
      <c r="N1446" s="20">
        <v>1910884520</v>
      </c>
    </row>
    <row r="1447" spans="1:14">
      <c r="A1447" s="599">
        <v>43962</v>
      </c>
      <c r="B1447" s="604">
        <v>1128.7</v>
      </c>
      <c r="C1447" s="602">
        <v>17553680</v>
      </c>
      <c r="D1447" s="602">
        <v>4361</v>
      </c>
      <c r="E1447" s="602">
        <v>4361</v>
      </c>
      <c r="F1447" s="603" t="s">
        <v>613</v>
      </c>
      <c r="G1447" s="603">
        <v>25.5</v>
      </c>
      <c r="H1447" s="603">
        <v>205.24</v>
      </c>
      <c r="I1447" s="603">
        <v>1.82</v>
      </c>
      <c r="J1447" s="603"/>
      <c r="K1447" s="603"/>
      <c r="L1447" s="602">
        <v>120</v>
      </c>
      <c r="M1447" s="601">
        <v>26.95</v>
      </c>
      <c r="N1447" s="20">
        <v>2266842670</v>
      </c>
    </row>
    <row r="1448" spans="1:14">
      <c r="A1448" s="599">
        <v>43959</v>
      </c>
      <c r="B1448" s="604">
        <v>1105.8800000000001</v>
      </c>
      <c r="C1448" s="602">
        <v>17553680</v>
      </c>
      <c r="D1448" s="602">
        <v>4273</v>
      </c>
      <c r="E1448" s="602">
        <v>4273</v>
      </c>
      <c r="F1448" s="603" t="s">
        <v>613</v>
      </c>
      <c r="G1448" s="603">
        <v>25.5</v>
      </c>
      <c r="H1448" s="603">
        <v>201.1</v>
      </c>
      <c r="I1448" s="603">
        <v>1.78</v>
      </c>
      <c r="J1448" s="603"/>
      <c r="K1448" s="603"/>
      <c r="L1448" s="602">
        <v>120</v>
      </c>
      <c r="M1448" s="601">
        <v>26.41</v>
      </c>
      <c r="N1448" s="20">
        <v>1237309100</v>
      </c>
    </row>
    <row r="1449" spans="1:14">
      <c r="A1449" s="599">
        <v>43958</v>
      </c>
      <c r="B1449" s="604">
        <v>1095.3499999999999</v>
      </c>
      <c r="C1449" s="602">
        <v>17553680</v>
      </c>
      <c r="D1449" s="602">
        <v>4232</v>
      </c>
      <c r="E1449" s="602">
        <v>4232</v>
      </c>
      <c r="F1449" s="603" t="s">
        <v>613</v>
      </c>
      <c r="G1449" s="603">
        <v>25.5</v>
      </c>
      <c r="H1449" s="603">
        <v>199.18</v>
      </c>
      <c r="I1449" s="603">
        <v>1.77</v>
      </c>
      <c r="J1449" s="603"/>
      <c r="K1449" s="603"/>
      <c r="L1449" s="602">
        <v>120</v>
      </c>
      <c r="M1449" s="601">
        <v>26.16</v>
      </c>
      <c r="N1449" s="20">
        <v>2222731760</v>
      </c>
    </row>
    <row r="1450" spans="1:14">
      <c r="A1450" s="599">
        <v>43957</v>
      </c>
      <c r="B1450" s="604">
        <v>1076.04</v>
      </c>
      <c r="C1450" s="602">
        <v>17553680</v>
      </c>
      <c r="D1450" s="602">
        <v>4157</v>
      </c>
      <c r="E1450" s="602">
        <v>4157</v>
      </c>
      <c r="F1450" s="603" t="s">
        <v>613</v>
      </c>
      <c r="G1450" s="603">
        <v>25.5</v>
      </c>
      <c r="H1450" s="603">
        <v>195.67</v>
      </c>
      <c r="I1450" s="603">
        <v>1.74</v>
      </c>
      <c r="J1450" s="603"/>
      <c r="K1450" s="603"/>
      <c r="L1450" s="602">
        <v>120</v>
      </c>
      <c r="M1450" s="601">
        <v>25.69</v>
      </c>
      <c r="N1450" s="20">
        <v>1464041880</v>
      </c>
    </row>
    <row r="1451" spans="1:14">
      <c r="A1451" s="599">
        <v>43956</v>
      </c>
      <c r="B1451" s="604">
        <v>1058.49</v>
      </c>
      <c r="C1451" s="602">
        <v>17553680</v>
      </c>
      <c r="D1451" s="602">
        <v>4090</v>
      </c>
      <c r="E1451" s="602">
        <v>4090</v>
      </c>
      <c r="F1451" s="603" t="s">
        <v>613</v>
      </c>
      <c r="G1451" s="603">
        <v>25.5</v>
      </c>
      <c r="H1451" s="603">
        <v>192.48</v>
      </c>
      <c r="I1451" s="603">
        <v>1.71</v>
      </c>
      <c r="J1451" s="603"/>
      <c r="K1451" s="603"/>
      <c r="L1451" s="602">
        <v>120</v>
      </c>
      <c r="M1451" s="601">
        <v>25.27</v>
      </c>
      <c r="N1451" s="20">
        <v>1036157940</v>
      </c>
    </row>
    <row r="1452" spans="1:14">
      <c r="A1452" s="599">
        <v>43955</v>
      </c>
      <c r="B1452" s="604">
        <v>1058.49</v>
      </c>
      <c r="C1452" s="602">
        <v>17553680</v>
      </c>
      <c r="D1452" s="602">
        <v>4090</v>
      </c>
      <c r="E1452" s="602">
        <v>4090</v>
      </c>
      <c r="F1452" s="603" t="s">
        <v>613</v>
      </c>
      <c r="G1452" s="603">
        <v>25.5</v>
      </c>
      <c r="H1452" s="603">
        <v>192.48</v>
      </c>
      <c r="I1452" s="603">
        <v>1.71</v>
      </c>
      <c r="J1452" s="603"/>
      <c r="K1452" s="603"/>
      <c r="L1452" s="602">
        <v>120</v>
      </c>
      <c r="M1452" s="601">
        <v>25.27</v>
      </c>
      <c r="N1452" s="20">
        <v>1036157940</v>
      </c>
    </row>
    <row r="1453" spans="1:14">
      <c r="A1453" s="599">
        <v>43952</v>
      </c>
      <c r="B1453" s="604">
        <v>1084.82</v>
      </c>
      <c r="C1453" s="602">
        <v>17553680</v>
      </c>
      <c r="D1453" s="602">
        <v>4191</v>
      </c>
      <c r="E1453" s="602">
        <v>4191</v>
      </c>
      <c r="F1453" s="603" t="s">
        <v>613</v>
      </c>
      <c r="G1453" s="603">
        <v>25.5</v>
      </c>
      <c r="H1453" s="603">
        <v>197.26</v>
      </c>
      <c r="I1453" s="603">
        <v>1.75</v>
      </c>
      <c r="J1453" s="603"/>
      <c r="K1453" s="603"/>
      <c r="L1453" s="602">
        <v>120</v>
      </c>
      <c r="M1453" s="601">
        <v>25.9</v>
      </c>
      <c r="N1453" s="20">
        <v>1256581950</v>
      </c>
    </row>
    <row r="1454" spans="1:14">
      <c r="A1454" s="599">
        <v>43951</v>
      </c>
      <c r="B1454" s="604">
        <v>1084.82</v>
      </c>
      <c r="C1454" s="602">
        <v>17553680</v>
      </c>
      <c r="D1454" s="602">
        <v>4191</v>
      </c>
      <c r="E1454" s="602">
        <v>4191</v>
      </c>
      <c r="F1454" s="603" t="s">
        <v>613</v>
      </c>
      <c r="G1454" s="603">
        <v>25.5</v>
      </c>
      <c r="H1454" s="603">
        <v>197.26</v>
      </c>
      <c r="I1454" s="603">
        <v>1.75</v>
      </c>
      <c r="J1454" s="603"/>
      <c r="K1454" s="603"/>
      <c r="L1454" s="602">
        <v>120</v>
      </c>
      <c r="M1454" s="601">
        <v>25.9</v>
      </c>
      <c r="N1454" s="20">
        <v>1256581950</v>
      </c>
    </row>
    <row r="1455" spans="1:14">
      <c r="A1455" s="599">
        <v>43950</v>
      </c>
      <c r="B1455" s="604">
        <v>1084.82</v>
      </c>
      <c r="C1455" s="602">
        <v>17553680</v>
      </c>
      <c r="D1455" s="602">
        <v>4191</v>
      </c>
      <c r="E1455" s="602">
        <v>4191</v>
      </c>
      <c r="F1455" s="603" t="s">
        <v>613</v>
      </c>
      <c r="G1455" s="603">
        <v>25.5</v>
      </c>
      <c r="H1455" s="603">
        <v>197.26</v>
      </c>
      <c r="I1455" s="603">
        <v>1.75</v>
      </c>
      <c r="J1455" s="603"/>
      <c r="K1455" s="603"/>
      <c r="L1455" s="602">
        <v>120</v>
      </c>
      <c r="M1455" s="601">
        <v>25.9</v>
      </c>
      <c r="N1455" s="20">
        <v>1256581950</v>
      </c>
    </row>
    <row r="1456" spans="1:14">
      <c r="A1456" s="599">
        <v>43949</v>
      </c>
      <c r="B1456" s="604">
        <v>1086.57</v>
      </c>
      <c r="C1456" s="602">
        <v>17553680</v>
      </c>
      <c r="D1456" s="602">
        <v>4198</v>
      </c>
      <c r="E1456" s="602">
        <v>4198</v>
      </c>
      <c r="F1456" s="603" t="s">
        <v>613</v>
      </c>
      <c r="G1456" s="603">
        <v>25.5</v>
      </c>
      <c r="H1456" s="603">
        <v>197.58</v>
      </c>
      <c r="I1456" s="603">
        <v>1.75</v>
      </c>
      <c r="J1456" s="603"/>
      <c r="K1456" s="603"/>
      <c r="L1456" s="602">
        <v>120</v>
      </c>
      <c r="M1456" s="601">
        <v>25.95</v>
      </c>
      <c r="N1456" s="20">
        <v>1050731900</v>
      </c>
    </row>
    <row r="1457" spans="1:14">
      <c r="A1457" s="599">
        <v>43948</v>
      </c>
      <c r="B1457" s="604">
        <v>1088.33</v>
      </c>
      <c r="C1457" s="602">
        <v>17553680</v>
      </c>
      <c r="D1457" s="602">
        <v>4205</v>
      </c>
      <c r="E1457" s="602">
        <v>4205</v>
      </c>
      <c r="F1457" s="603" t="s">
        <v>613</v>
      </c>
      <c r="G1457" s="603">
        <v>25.5</v>
      </c>
      <c r="H1457" s="603">
        <v>197.9</v>
      </c>
      <c r="I1457" s="603">
        <v>1.76</v>
      </c>
      <c r="J1457" s="603"/>
      <c r="K1457" s="603"/>
      <c r="L1457" s="602">
        <v>120</v>
      </c>
      <c r="M1457" s="601">
        <v>25.99</v>
      </c>
      <c r="N1457" s="20">
        <v>3422817290</v>
      </c>
    </row>
    <row r="1458" spans="1:14">
      <c r="A1458" s="599">
        <v>43945</v>
      </c>
      <c r="B1458" s="604">
        <v>1056.73</v>
      </c>
      <c r="C1458" s="602">
        <v>17553680</v>
      </c>
      <c r="D1458" s="602">
        <v>4083</v>
      </c>
      <c r="E1458" s="602">
        <v>4083</v>
      </c>
      <c r="F1458" s="603" t="s">
        <v>613</v>
      </c>
      <c r="G1458" s="603">
        <v>25.5</v>
      </c>
      <c r="H1458" s="603">
        <v>192.16</v>
      </c>
      <c r="I1458" s="603">
        <v>1.71</v>
      </c>
      <c r="J1458" s="603"/>
      <c r="K1458" s="603"/>
      <c r="L1458" s="602">
        <v>120</v>
      </c>
      <c r="M1458" s="601">
        <v>25.23</v>
      </c>
      <c r="N1458" s="20">
        <v>2895840910</v>
      </c>
    </row>
    <row r="1459" spans="1:14">
      <c r="A1459" s="599">
        <v>43944</v>
      </c>
      <c r="B1459" s="604">
        <v>1100.6199999999999</v>
      </c>
      <c r="C1459" s="602">
        <v>17553680</v>
      </c>
      <c r="D1459" s="602">
        <v>4252</v>
      </c>
      <c r="E1459" s="602">
        <v>4252</v>
      </c>
      <c r="F1459" s="603" t="s">
        <v>613</v>
      </c>
      <c r="G1459" s="603">
        <v>25.5</v>
      </c>
      <c r="H1459" s="603">
        <v>200.14</v>
      </c>
      <c r="I1459" s="603">
        <v>1.78</v>
      </c>
      <c r="J1459" s="603"/>
      <c r="K1459" s="603"/>
      <c r="L1459" s="602">
        <v>120</v>
      </c>
      <c r="M1459" s="601">
        <v>26.28</v>
      </c>
      <c r="N1459" s="20">
        <v>6247719860</v>
      </c>
    </row>
    <row r="1460" spans="1:14">
      <c r="A1460" s="599">
        <v>43943</v>
      </c>
      <c r="B1460" s="604">
        <v>1046.2</v>
      </c>
      <c r="C1460" s="602">
        <v>17553680</v>
      </c>
      <c r="D1460" s="602">
        <v>4042</v>
      </c>
      <c r="E1460" s="602">
        <v>4042</v>
      </c>
      <c r="F1460" s="603" t="s">
        <v>613</v>
      </c>
      <c r="G1460" s="603">
        <v>25.5</v>
      </c>
      <c r="H1460" s="603">
        <v>190.24</v>
      </c>
      <c r="I1460" s="603">
        <v>1.69</v>
      </c>
      <c r="J1460" s="603"/>
      <c r="K1460" s="603"/>
      <c r="L1460" s="602">
        <v>120</v>
      </c>
      <c r="M1460" s="601">
        <v>24.98</v>
      </c>
      <c r="N1460" s="20">
        <v>1690102560</v>
      </c>
    </row>
    <row r="1461" spans="1:14">
      <c r="A1461" s="599">
        <v>43942</v>
      </c>
      <c r="B1461" s="604">
        <v>1009.34</v>
      </c>
      <c r="C1461" s="602">
        <v>17553680</v>
      </c>
      <c r="D1461" s="602">
        <v>3900</v>
      </c>
      <c r="E1461" s="602">
        <v>3900</v>
      </c>
      <c r="F1461" s="603" t="s">
        <v>613</v>
      </c>
      <c r="G1461" s="603">
        <v>25.5</v>
      </c>
      <c r="H1461" s="603">
        <v>183.54</v>
      </c>
      <c r="I1461" s="603">
        <v>1.63</v>
      </c>
      <c r="J1461" s="603"/>
      <c r="K1461" s="603"/>
      <c r="L1461" s="602">
        <v>120</v>
      </c>
      <c r="M1461" s="601">
        <v>24.1</v>
      </c>
      <c r="N1461" s="20">
        <v>2306998860</v>
      </c>
    </row>
    <row r="1462" spans="1:14">
      <c r="A1462" s="599">
        <v>43941</v>
      </c>
      <c r="B1462" s="604">
        <v>1044.44</v>
      </c>
      <c r="C1462" s="602">
        <v>17553680</v>
      </c>
      <c r="D1462" s="602">
        <v>4035</v>
      </c>
      <c r="E1462" s="602">
        <v>4035</v>
      </c>
      <c r="F1462" s="603" t="s">
        <v>613</v>
      </c>
      <c r="G1462" s="603">
        <v>25.5</v>
      </c>
      <c r="H1462" s="603">
        <v>189.92</v>
      </c>
      <c r="I1462" s="603">
        <v>1.69</v>
      </c>
      <c r="J1462" s="603"/>
      <c r="K1462" s="603"/>
      <c r="L1462" s="602">
        <v>120</v>
      </c>
      <c r="M1462" s="601">
        <v>24.94</v>
      </c>
      <c r="N1462" s="20">
        <v>2391756860</v>
      </c>
    </row>
    <row r="1463" spans="1:14">
      <c r="A1463" s="599">
        <v>43938</v>
      </c>
      <c r="B1463" s="604">
        <v>1046.2</v>
      </c>
      <c r="C1463" s="602">
        <v>17553680</v>
      </c>
      <c r="D1463" s="602">
        <v>4042</v>
      </c>
      <c r="E1463" s="602">
        <v>4042</v>
      </c>
      <c r="F1463" s="603" t="s">
        <v>613</v>
      </c>
      <c r="G1463" s="603">
        <v>25.5</v>
      </c>
      <c r="H1463" s="603">
        <v>190.24</v>
      </c>
      <c r="I1463" s="603">
        <v>1.69</v>
      </c>
      <c r="J1463" s="603"/>
      <c r="K1463" s="603"/>
      <c r="L1463" s="602">
        <v>120</v>
      </c>
      <c r="M1463" s="601">
        <v>24.98</v>
      </c>
      <c r="N1463" s="20">
        <v>3612957550</v>
      </c>
    </row>
    <row r="1464" spans="1:14">
      <c r="A1464" s="599">
        <v>43937</v>
      </c>
      <c r="B1464" s="604">
        <v>972.47</v>
      </c>
      <c r="C1464" s="602">
        <v>17553680</v>
      </c>
      <c r="D1464" s="602">
        <v>3757</v>
      </c>
      <c r="E1464" s="602">
        <v>3757</v>
      </c>
      <c r="F1464" s="603" t="s">
        <v>613</v>
      </c>
      <c r="G1464" s="603">
        <v>25.5</v>
      </c>
      <c r="H1464" s="603">
        <v>176.84</v>
      </c>
      <c r="I1464" s="603">
        <v>1.57</v>
      </c>
      <c r="J1464" s="603"/>
      <c r="K1464" s="603"/>
      <c r="L1464" s="602">
        <v>120</v>
      </c>
      <c r="M1464" s="601">
        <v>23.22</v>
      </c>
      <c r="N1464" s="20">
        <v>780915240</v>
      </c>
    </row>
    <row r="1465" spans="1:14">
      <c r="A1465" s="599">
        <v>43936</v>
      </c>
      <c r="B1465" s="604">
        <v>963.7</v>
      </c>
      <c r="C1465" s="602">
        <v>17553680</v>
      </c>
      <c r="D1465" s="602">
        <v>3723</v>
      </c>
      <c r="E1465" s="602">
        <v>3723</v>
      </c>
      <c r="F1465" s="603" t="s">
        <v>613</v>
      </c>
      <c r="G1465" s="603">
        <v>25.5</v>
      </c>
      <c r="H1465" s="603">
        <v>175.24</v>
      </c>
      <c r="I1465" s="603">
        <v>1.55</v>
      </c>
      <c r="J1465" s="603"/>
      <c r="K1465" s="603"/>
      <c r="L1465" s="602">
        <v>120</v>
      </c>
      <c r="M1465" s="601">
        <v>23.01</v>
      </c>
      <c r="N1465" s="20">
        <v>1333466360</v>
      </c>
    </row>
    <row r="1466" spans="1:14">
      <c r="A1466" s="599">
        <v>43935</v>
      </c>
      <c r="B1466" s="604">
        <v>963.7</v>
      </c>
      <c r="C1466" s="602">
        <v>17553680</v>
      </c>
      <c r="D1466" s="602">
        <v>3723</v>
      </c>
      <c r="E1466" s="602">
        <v>3723</v>
      </c>
      <c r="F1466" s="603" t="s">
        <v>613</v>
      </c>
      <c r="G1466" s="603">
        <v>25.5</v>
      </c>
      <c r="H1466" s="603">
        <v>175.24</v>
      </c>
      <c r="I1466" s="603">
        <v>1.55</v>
      </c>
      <c r="J1466" s="603"/>
      <c r="K1466" s="603"/>
      <c r="L1466" s="602">
        <v>120</v>
      </c>
      <c r="M1466" s="601">
        <v>23.01</v>
      </c>
      <c r="N1466" s="20">
        <v>1333466360</v>
      </c>
    </row>
    <row r="1467" spans="1:14">
      <c r="A1467" s="599">
        <v>43934</v>
      </c>
      <c r="B1467" s="604">
        <v>925.08</v>
      </c>
      <c r="C1467" s="602">
        <v>17553680</v>
      </c>
      <c r="D1467" s="602">
        <v>3574</v>
      </c>
      <c r="E1467" s="602">
        <v>3574</v>
      </c>
      <c r="F1467" s="603" t="s">
        <v>613</v>
      </c>
      <c r="G1467" s="603">
        <v>25.5</v>
      </c>
      <c r="H1467" s="603">
        <v>168.22</v>
      </c>
      <c r="I1467" s="603">
        <v>1.49</v>
      </c>
      <c r="J1467" s="603"/>
      <c r="K1467" s="603"/>
      <c r="L1467" s="602">
        <v>120</v>
      </c>
      <c r="M1467" s="601">
        <v>22.09</v>
      </c>
      <c r="N1467" s="20">
        <v>2566668010</v>
      </c>
    </row>
    <row r="1468" spans="1:14">
      <c r="A1468" s="599">
        <v>43931</v>
      </c>
      <c r="B1468" s="604">
        <v>997.05</v>
      </c>
      <c r="C1468" s="602">
        <v>17553680</v>
      </c>
      <c r="D1468" s="602">
        <v>3852</v>
      </c>
      <c r="E1468" s="602">
        <v>3852</v>
      </c>
      <c r="F1468" s="603" t="s">
        <v>613</v>
      </c>
      <c r="G1468" s="603">
        <v>25.5</v>
      </c>
      <c r="H1468" s="603">
        <v>181.3</v>
      </c>
      <c r="I1468" s="603">
        <v>1.61</v>
      </c>
      <c r="J1468" s="603"/>
      <c r="K1468" s="603"/>
      <c r="L1468" s="602">
        <v>120</v>
      </c>
      <c r="M1468" s="601">
        <v>23.81</v>
      </c>
      <c r="N1468" s="20">
        <v>1776210640</v>
      </c>
    </row>
    <row r="1469" spans="1:14">
      <c r="A1469" s="599">
        <v>43930</v>
      </c>
      <c r="B1469" s="604">
        <v>1035.67</v>
      </c>
      <c r="C1469" s="602">
        <v>17553680</v>
      </c>
      <c r="D1469" s="602">
        <v>4001</v>
      </c>
      <c r="E1469" s="602">
        <v>4001</v>
      </c>
      <c r="F1469" s="603" t="s">
        <v>613</v>
      </c>
      <c r="G1469" s="603">
        <v>25.5</v>
      </c>
      <c r="H1469" s="603">
        <v>188.33</v>
      </c>
      <c r="I1469" s="603">
        <v>1.67</v>
      </c>
      <c r="J1469" s="603"/>
      <c r="K1469" s="603"/>
      <c r="L1469" s="602">
        <v>120</v>
      </c>
      <c r="M1469" s="601">
        <v>24.73</v>
      </c>
      <c r="N1469" s="20">
        <v>1038985490</v>
      </c>
    </row>
    <row r="1470" spans="1:14">
      <c r="A1470" s="599">
        <v>43929</v>
      </c>
      <c r="B1470" s="604">
        <v>1039.18</v>
      </c>
      <c r="C1470" s="602">
        <v>17553680</v>
      </c>
      <c r="D1470" s="602">
        <v>4015</v>
      </c>
      <c r="E1470" s="602">
        <v>4015</v>
      </c>
      <c r="F1470" s="603" t="s">
        <v>613</v>
      </c>
      <c r="G1470" s="603">
        <v>25.5</v>
      </c>
      <c r="H1470" s="603">
        <v>188.97</v>
      </c>
      <c r="I1470" s="603">
        <v>1.68</v>
      </c>
      <c r="J1470" s="603"/>
      <c r="K1470" s="603"/>
      <c r="L1470" s="602">
        <v>120</v>
      </c>
      <c r="M1470" s="601">
        <v>24.81</v>
      </c>
      <c r="N1470" s="20">
        <v>2090237720</v>
      </c>
    </row>
    <row r="1471" spans="1:14">
      <c r="A1471" s="599">
        <v>43928</v>
      </c>
      <c r="B1471" s="604">
        <v>1030.4000000000001</v>
      </c>
      <c r="C1471" s="602">
        <v>17553680</v>
      </c>
      <c r="D1471" s="602">
        <v>3981</v>
      </c>
      <c r="E1471" s="602">
        <v>3981</v>
      </c>
      <c r="F1471" s="603" t="s">
        <v>613</v>
      </c>
      <c r="G1471" s="603">
        <v>25.5</v>
      </c>
      <c r="H1471" s="603">
        <v>187.37</v>
      </c>
      <c r="I1471" s="603">
        <v>1.66</v>
      </c>
      <c r="J1471" s="603"/>
      <c r="K1471" s="603"/>
      <c r="L1471" s="602">
        <v>120</v>
      </c>
      <c r="M1471" s="601">
        <v>24.6</v>
      </c>
      <c r="N1471" s="20">
        <v>1941956350</v>
      </c>
    </row>
    <row r="1472" spans="1:14">
      <c r="A1472" s="599">
        <v>43927</v>
      </c>
      <c r="B1472" s="604">
        <v>998.8</v>
      </c>
      <c r="C1472" s="602">
        <v>17553680</v>
      </c>
      <c r="D1472" s="602">
        <v>3859</v>
      </c>
      <c r="E1472" s="602">
        <v>3859</v>
      </c>
      <c r="F1472" s="603" t="s">
        <v>613</v>
      </c>
      <c r="G1472" s="603">
        <v>25.5</v>
      </c>
      <c r="H1472" s="603">
        <v>181.62</v>
      </c>
      <c r="I1472" s="603">
        <v>1.61</v>
      </c>
      <c r="J1472" s="603"/>
      <c r="K1472" s="603"/>
      <c r="L1472" s="602">
        <v>120</v>
      </c>
      <c r="M1472" s="601">
        <v>23.85</v>
      </c>
      <c r="N1472" s="20">
        <v>1663082530</v>
      </c>
    </row>
    <row r="1473" spans="1:14">
      <c r="A1473" s="599">
        <v>43924</v>
      </c>
      <c r="B1473" s="604">
        <v>975.98</v>
      </c>
      <c r="C1473" s="602">
        <v>17553680</v>
      </c>
      <c r="D1473" s="602">
        <v>3771</v>
      </c>
      <c r="E1473" s="602">
        <v>3771</v>
      </c>
      <c r="F1473" s="603" t="s">
        <v>613</v>
      </c>
      <c r="G1473" s="603">
        <v>25.5</v>
      </c>
      <c r="H1473" s="603">
        <v>177.47</v>
      </c>
      <c r="I1473" s="603">
        <v>1.57</v>
      </c>
      <c r="J1473" s="603"/>
      <c r="K1473" s="603"/>
      <c r="L1473" s="602">
        <v>120</v>
      </c>
      <c r="M1473" s="601">
        <v>23.3</v>
      </c>
      <c r="N1473" s="20">
        <v>2317233860</v>
      </c>
    </row>
    <row r="1474" spans="1:14">
      <c r="A1474" s="599">
        <v>43923</v>
      </c>
      <c r="B1474" s="604">
        <v>963.7</v>
      </c>
      <c r="C1474" s="602">
        <v>17553680</v>
      </c>
      <c r="D1474" s="602">
        <v>3723</v>
      </c>
      <c r="E1474" s="602">
        <v>3723</v>
      </c>
      <c r="F1474" s="603" t="s">
        <v>613</v>
      </c>
      <c r="G1474" s="603">
        <v>25.5</v>
      </c>
      <c r="H1474" s="603">
        <v>175.24</v>
      </c>
      <c r="I1474" s="603">
        <v>1.55</v>
      </c>
      <c r="J1474" s="603"/>
      <c r="K1474" s="603"/>
      <c r="L1474" s="602">
        <v>120</v>
      </c>
      <c r="M1474" s="601">
        <v>23.01</v>
      </c>
      <c r="N1474" s="20">
        <v>2808024905</v>
      </c>
    </row>
    <row r="1475" spans="1:14">
      <c r="A1475" s="599">
        <v>43922</v>
      </c>
      <c r="B1475" s="604">
        <v>881.19</v>
      </c>
      <c r="C1475" s="602">
        <v>17553680</v>
      </c>
      <c r="D1475" s="602">
        <v>3405</v>
      </c>
      <c r="E1475" s="602">
        <v>3405</v>
      </c>
      <c r="F1475" s="603" t="s">
        <v>613</v>
      </c>
      <c r="G1475" s="603">
        <v>25.5</v>
      </c>
      <c r="H1475" s="603">
        <v>160.24</v>
      </c>
      <c r="I1475" s="603">
        <v>1.42</v>
      </c>
      <c r="J1475" s="603"/>
      <c r="K1475" s="603"/>
      <c r="L1475" s="602">
        <v>120</v>
      </c>
      <c r="M1475" s="601">
        <v>21.04</v>
      </c>
      <c r="N1475" s="20">
        <v>3028554110</v>
      </c>
    </row>
    <row r="1476" spans="1:14">
      <c r="A1476" s="599">
        <v>43921</v>
      </c>
      <c r="B1476" s="604">
        <v>896.99</v>
      </c>
      <c r="C1476" s="602">
        <v>17553680</v>
      </c>
      <c r="D1476" s="602">
        <v>3466</v>
      </c>
      <c r="E1476" s="602">
        <v>3466</v>
      </c>
      <c r="F1476" s="603" t="s">
        <v>611</v>
      </c>
      <c r="G1476" s="603">
        <v>25.5</v>
      </c>
      <c r="H1476" s="603">
        <v>75.67</v>
      </c>
      <c r="I1476" s="603">
        <v>1.48</v>
      </c>
      <c r="J1476" s="603"/>
      <c r="K1476" s="603"/>
      <c r="L1476" s="602">
        <v>120</v>
      </c>
      <c r="M1476" s="601">
        <v>21.42</v>
      </c>
      <c r="N1476" s="20">
        <v>2894510770</v>
      </c>
    </row>
    <row r="1477" spans="1:14">
      <c r="A1477" s="599">
        <v>43920</v>
      </c>
      <c r="B1477" s="604">
        <v>800.45</v>
      </c>
      <c r="C1477" s="602">
        <v>17553680</v>
      </c>
      <c r="D1477" s="602">
        <v>3093</v>
      </c>
      <c r="E1477" s="602">
        <v>3093</v>
      </c>
      <c r="F1477" s="603" t="s">
        <v>611</v>
      </c>
      <c r="G1477" s="603">
        <v>25.5</v>
      </c>
      <c r="H1477" s="603">
        <v>67.53</v>
      </c>
      <c r="I1477" s="603">
        <v>1.32</v>
      </c>
      <c r="J1477" s="603"/>
      <c r="K1477" s="603"/>
      <c r="L1477" s="602">
        <v>120</v>
      </c>
      <c r="M1477" s="601">
        <v>19.11</v>
      </c>
      <c r="N1477" s="20">
        <v>920268040</v>
      </c>
    </row>
    <row r="1478" spans="1:14">
      <c r="A1478" s="599">
        <v>43917</v>
      </c>
      <c r="B1478" s="604">
        <v>796.94</v>
      </c>
      <c r="C1478" s="602">
        <v>17553680</v>
      </c>
      <c r="D1478" s="602">
        <v>3079</v>
      </c>
      <c r="E1478" s="602">
        <v>3079</v>
      </c>
      <c r="F1478" s="603" t="s">
        <v>611</v>
      </c>
      <c r="G1478" s="603">
        <v>25.5</v>
      </c>
      <c r="H1478" s="604">
        <v>67.23</v>
      </c>
      <c r="I1478" s="603">
        <v>1.31</v>
      </c>
      <c r="J1478" s="603"/>
      <c r="K1478" s="603"/>
      <c r="L1478" s="602">
        <v>120</v>
      </c>
      <c r="M1478" s="601">
        <v>19.03</v>
      </c>
      <c r="N1478" s="20">
        <v>1610853660</v>
      </c>
    </row>
    <row r="1479" spans="1:14">
      <c r="A1479" s="599">
        <v>43916</v>
      </c>
      <c r="B1479" s="604">
        <v>767.97</v>
      </c>
      <c r="C1479" s="602">
        <v>17553680</v>
      </c>
      <c r="D1479" s="602">
        <v>2967</v>
      </c>
      <c r="E1479" s="602">
        <v>2967</v>
      </c>
      <c r="F1479" s="603" t="s">
        <v>611</v>
      </c>
      <c r="G1479" s="603">
        <v>25.5</v>
      </c>
      <c r="H1479" s="604">
        <v>64.790000000000006</v>
      </c>
      <c r="I1479" s="603">
        <v>1.27</v>
      </c>
      <c r="J1479" s="603"/>
      <c r="K1479" s="603"/>
      <c r="L1479" s="602">
        <v>120</v>
      </c>
      <c r="M1479" s="601">
        <v>18.34</v>
      </c>
      <c r="N1479" s="20">
        <v>1197304790</v>
      </c>
    </row>
    <row r="1480" spans="1:14">
      <c r="A1480" s="599">
        <v>43915</v>
      </c>
      <c r="B1480" s="604">
        <v>798.69</v>
      </c>
      <c r="C1480" s="602">
        <v>17553680</v>
      </c>
      <c r="D1480" s="602">
        <v>3086</v>
      </c>
      <c r="E1480" s="602">
        <v>3086</v>
      </c>
      <c r="F1480" s="603" t="s">
        <v>611</v>
      </c>
      <c r="G1480" s="603">
        <v>25.5</v>
      </c>
      <c r="H1480" s="604">
        <v>67.38</v>
      </c>
      <c r="I1480" s="603">
        <v>1.32</v>
      </c>
      <c r="J1480" s="603"/>
      <c r="K1480" s="603"/>
      <c r="L1480" s="602">
        <v>120</v>
      </c>
      <c r="M1480" s="601">
        <v>19.07</v>
      </c>
      <c r="N1480" s="20">
        <v>1745844225</v>
      </c>
    </row>
    <row r="1481" spans="1:14">
      <c r="A1481" s="599">
        <v>43914</v>
      </c>
      <c r="B1481" s="604">
        <v>755.69</v>
      </c>
      <c r="C1481" s="602">
        <v>17553680</v>
      </c>
      <c r="D1481" s="602">
        <v>2920</v>
      </c>
      <c r="E1481" s="602">
        <v>2920</v>
      </c>
      <c r="F1481" s="603" t="s">
        <v>611</v>
      </c>
      <c r="G1481" s="603">
        <v>25.5</v>
      </c>
      <c r="H1481" s="604">
        <v>63.75</v>
      </c>
      <c r="I1481" s="603">
        <v>1.25</v>
      </c>
      <c r="J1481" s="603"/>
      <c r="K1481" s="603"/>
      <c r="L1481" s="602">
        <v>120</v>
      </c>
      <c r="M1481" s="601">
        <v>18.04</v>
      </c>
      <c r="N1481" s="20">
        <v>1655060185</v>
      </c>
    </row>
    <row r="1482" spans="1:14">
      <c r="A1482" s="599">
        <v>43913</v>
      </c>
      <c r="B1482" s="604">
        <v>700.39</v>
      </c>
      <c r="C1482" s="602">
        <v>17553680</v>
      </c>
      <c r="D1482" s="602">
        <v>2706</v>
      </c>
      <c r="E1482" s="602">
        <v>2706</v>
      </c>
      <c r="F1482" s="603" t="s">
        <v>611</v>
      </c>
      <c r="G1482" s="603">
        <v>25.5</v>
      </c>
      <c r="H1482" s="604">
        <v>59.09</v>
      </c>
      <c r="I1482" s="603">
        <v>1.1499999999999999</v>
      </c>
      <c r="J1482" s="603"/>
      <c r="K1482" s="603"/>
      <c r="L1482" s="602">
        <v>120</v>
      </c>
      <c r="M1482" s="601">
        <v>16.72</v>
      </c>
      <c r="N1482" s="20">
        <v>1259789445</v>
      </c>
    </row>
    <row r="1483" spans="1:14">
      <c r="A1483" s="599">
        <v>43910</v>
      </c>
      <c r="B1483" s="604">
        <v>746.03</v>
      </c>
      <c r="C1483" s="602">
        <v>17553680</v>
      </c>
      <c r="D1483" s="602">
        <v>2882</v>
      </c>
      <c r="E1483" s="602">
        <v>2882</v>
      </c>
      <c r="F1483" s="603" t="s">
        <v>611</v>
      </c>
      <c r="G1483" s="603">
        <v>25.5</v>
      </c>
      <c r="H1483" s="604">
        <v>62.94</v>
      </c>
      <c r="I1483" s="603">
        <v>1.23</v>
      </c>
      <c r="J1483" s="603"/>
      <c r="K1483" s="603"/>
      <c r="L1483" s="602">
        <v>120</v>
      </c>
      <c r="M1483" s="601">
        <v>17.809999999999999</v>
      </c>
      <c r="N1483" s="20">
        <v>1999737410</v>
      </c>
    </row>
    <row r="1484" spans="1:14">
      <c r="A1484" s="599">
        <v>43909</v>
      </c>
      <c r="B1484" s="604">
        <v>681.08</v>
      </c>
      <c r="C1484" s="602">
        <v>17553680</v>
      </c>
      <c r="D1484" s="602">
        <v>2631</v>
      </c>
      <c r="E1484" s="602">
        <v>2631</v>
      </c>
      <c r="F1484" s="603" t="s">
        <v>611</v>
      </c>
      <c r="G1484" s="603">
        <v>25.5</v>
      </c>
      <c r="H1484" s="604">
        <v>57.46</v>
      </c>
      <c r="I1484" s="603">
        <v>1.1200000000000001</v>
      </c>
      <c r="J1484" s="603"/>
      <c r="K1484" s="603"/>
      <c r="L1484" s="602">
        <v>120</v>
      </c>
      <c r="M1484" s="601">
        <v>16.260000000000002</v>
      </c>
      <c r="N1484" s="20">
        <v>3470487840</v>
      </c>
    </row>
    <row r="1485" spans="1:14">
      <c r="A1485" s="599">
        <v>43908</v>
      </c>
      <c r="B1485" s="604">
        <v>740.77</v>
      </c>
      <c r="C1485" s="602">
        <v>17553680</v>
      </c>
      <c r="D1485" s="602">
        <v>2862</v>
      </c>
      <c r="E1485" s="602">
        <v>2862</v>
      </c>
      <c r="F1485" s="603" t="s">
        <v>611</v>
      </c>
      <c r="G1485" s="603">
        <v>25.5</v>
      </c>
      <c r="H1485" s="604">
        <v>62.49</v>
      </c>
      <c r="I1485" s="603">
        <v>1.22</v>
      </c>
      <c r="J1485" s="603"/>
      <c r="K1485" s="603"/>
      <c r="L1485" s="602">
        <v>120</v>
      </c>
      <c r="M1485" s="601">
        <v>17.690000000000001</v>
      </c>
      <c r="N1485" s="20">
        <v>3333156545</v>
      </c>
    </row>
    <row r="1486" spans="1:14">
      <c r="A1486" s="599">
        <v>43907</v>
      </c>
      <c r="B1486" s="604">
        <v>763.59</v>
      </c>
      <c r="C1486" s="602">
        <v>17553680</v>
      </c>
      <c r="D1486" s="602">
        <v>2950</v>
      </c>
      <c r="E1486" s="602">
        <v>2950</v>
      </c>
      <c r="F1486" s="603" t="s">
        <v>611</v>
      </c>
      <c r="G1486" s="603">
        <v>25.5</v>
      </c>
      <c r="H1486" s="604">
        <v>64.42</v>
      </c>
      <c r="I1486" s="603">
        <v>1.26</v>
      </c>
      <c r="J1486" s="603"/>
      <c r="K1486" s="603"/>
      <c r="L1486" s="602">
        <v>120</v>
      </c>
      <c r="M1486" s="601">
        <v>18.23</v>
      </c>
      <c r="N1486" s="20">
        <v>3158859265</v>
      </c>
    </row>
    <row r="1487" spans="1:14">
      <c r="A1487" s="599">
        <v>43906</v>
      </c>
      <c r="B1487" s="604">
        <v>693.37</v>
      </c>
      <c r="C1487" s="602">
        <v>17553680</v>
      </c>
      <c r="D1487" s="602">
        <v>2679</v>
      </c>
      <c r="E1487" s="602">
        <v>2679</v>
      </c>
      <c r="F1487" s="603" t="s">
        <v>611</v>
      </c>
      <c r="G1487" s="603">
        <v>25.5</v>
      </c>
      <c r="H1487" s="604">
        <v>58.49</v>
      </c>
      <c r="I1487" s="603">
        <v>1.1399999999999999</v>
      </c>
      <c r="J1487" s="603"/>
      <c r="K1487" s="603"/>
      <c r="L1487" s="602">
        <v>120</v>
      </c>
      <c r="M1487" s="601">
        <v>16.559999999999999</v>
      </c>
      <c r="N1487" s="20">
        <v>2534844650</v>
      </c>
    </row>
    <row r="1488" spans="1:14">
      <c r="A1488" s="599">
        <v>43903</v>
      </c>
      <c r="B1488" s="604">
        <v>737.25</v>
      </c>
      <c r="C1488" s="602">
        <v>17553680</v>
      </c>
      <c r="D1488" s="602">
        <v>2849</v>
      </c>
      <c r="E1488" s="602">
        <v>2849</v>
      </c>
      <c r="F1488" s="603" t="s">
        <v>611</v>
      </c>
      <c r="G1488" s="603">
        <v>25.5</v>
      </c>
      <c r="H1488" s="604">
        <v>62.2</v>
      </c>
      <c r="I1488" s="603">
        <v>1.21</v>
      </c>
      <c r="J1488" s="603"/>
      <c r="K1488" s="603"/>
      <c r="L1488" s="602">
        <v>120</v>
      </c>
      <c r="M1488" s="601">
        <v>17.600000000000001</v>
      </c>
      <c r="N1488" s="20">
        <v>5832003955</v>
      </c>
    </row>
    <row r="1489" spans="1:14">
      <c r="A1489" s="599">
        <v>43902</v>
      </c>
      <c r="B1489" s="604">
        <v>854.86</v>
      </c>
      <c r="C1489" s="602">
        <v>17553680</v>
      </c>
      <c r="D1489" s="602">
        <v>3303</v>
      </c>
      <c r="E1489" s="602">
        <v>3303</v>
      </c>
      <c r="F1489" s="603" t="s">
        <v>611</v>
      </c>
      <c r="G1489" s="603">
        <v>25.5</v>
      </c>
      <c r="H1489" s="604">
        <v>72.12</v>
      </c>
      <c r="I1489" s="603">
        <v>1.41</v>
      </c>
      <c r="J1489" s="603"/>
      <c r="K1489" s="603"/>
      <c r="L1489" s="602">
        <v>120</v>
      </c>
      <c r="M1489" s="601">
        <v>20.41</v>
      </c>
      <c r="N1489" s="20">
        <v>2462635200</v>
      </c>
    </row>
    <row r="1490" spans="1:14">
      <c r="A1490" s="599">
        <v>43901</v>
      </c>
      <c r="B1490" s="604">
        <v>921.57</v>
      </c>
      <c r="C1490" s="602">
        <v>17553680</v>
      </c>
      <c r="D1490" s="602">
        <v>3561</v>
      </c>
      <c r="E1490" s="602">
        <v>3561</v>
      </c>
      <c r="F1490" s="603" t="s">
        <v>611</v>
      </c>
      <c r="G1490" s="603">
        <v>25.5</v>
      </c>
      <c r="H1490" s="604">
        <v>77.75</v>
      </c>
      <c r="I1490" s="603">
        <v>1.52</v>
      </c>
      <c r="J1490" s="603"/>
      <c r="K1490" s="603"/>
      <c r="L1490" s="602">
        <v>120</v>
      </c>
      <c r="M1490" s="601">
        <v>22.01</v>
      </c>
      <c r="N1490" s="20">
        <v>1680439570</v>
      </c>
    </row>
    <row r="1491" spans="1:14">
      <c r="A1491" s="599">
        <v>43900</v>
      </c>
      <c r="B1491" s="604">
        <v>974.23</v>
      </c>
      <c r="C1491" s="602">
        <v>17553680</v>
      </c>
      <c r="D1491" s="602">
        <v>3764</v>
      </c>
      <c r="E1491" s="602">
        <v>3764</v>
      </c>
      <c r="F1491" s="603" t="s">
        <v>611</v>
      </c>
      <c r="G1491" s="603">
        <v>25.5</v>
      </c>
      <c r="H1491" s="604">
        <v>82.19</v>
      </c>
      <c r="I1491" s="603">
        <v>1.61</v>
      </c>
      <c r="J1491" s="603"/>
      <c r="K1491" s="603"/>
      <c r="L1491" s="602">
        <v>120</v>
      </c>
      <c r="M1491" s="601">
        <v>23.26</v>
      </c>
      <c r="N1491" s="20">
        <v>1504662930</v>
      </c>
    </row>
    <row r="1492" spans="1:14">
      <c r="A1492" s="599">
        <v>43899</v>
      </c>
      <c r="B1492" s="604">
        <v>965.45</v>
      </c>
      <c r="C1492" s="602">
        <v>17553680</v>
      </c>
      <c r="D1492" s="602">
        <v>3730</v>
      </c>
      <c r="E1492" s="602">
        <v>3730</v>
      </c>
      <c r="F1492" s="603" t="s">
        <v>611</v>
      </c>
      <c r="G1492" s="603">
        <v>25.5</v>
      </c>
      <c r="H1492" s="604">
        <v>81.45</v>
      </c>
      <c r="I1492" s="603">
        <v>1.59</v>
      </c>
      <c r="J1492" s="603"/>
      <c r="K1492" s="603"/>
      <c r="L1492" s="602">
        <v>120</v>
      </c>
      <c r="M1492" s="601">
        <v>23.05</v>
      </c>
      <c r="N1492" s="20">
        <v>1782407950</v>
      </c>
    </row>
    <row r="1493" spans="1:14">
      <c r="A1493" s="599">
        <v>43896</v>
      </c>
      <c r="B1493" s="604">
        <v>1018.11</v>
      </c>
      <c r="C1493" s="602">
        <v>17553680</v>
      </c>
      <c r="D1493" s="602">
        <v>3934</v>
      </c>
      <c r="E1493" s="602">
        <v>3934</v>
      </c>
      <c r="F1493" s="603" t="s">
        <v>611</v>
      </c>
      <c r="G1493" s="603">
        <v>25.5</v>
      </c>
      <c r="H1493" s="604">
        <v>85.89</v>
      </c>
      <c r="I1493" s="603">
        <v>1.68</v>
      </c>
      <c r="J1493" s="603"/>
      <c r="K1493" s="603"/>
      <c r="L1493" s="602">
        <v>120</v>
      </c>
      <c r="M1493" s="601">
        <v>24.31</v>
      </c>
      <c r="N1493" s="20">
        <v>798165660</v>
      </c>
    </row>
    <row r="1494" spans="1:14">
      <c r="A1494" s="599">
        <v>43895</v>
      </c>
      <c r="B1494" s="604">
        <v>1053.22</v>
      </c>
      <c r="C1494" s="602">
        <v>17553680</v>
      </c>
      <c r="D1494" s="602">
        <v>4069</v>
      </c>
      <c r="E1494" s="602">
        <v>4069</v>
      </c>
      <c r="F1494" s="603" t="s">
        <v>611</v>
      </c>
      <c r="G1494" s="603">
        <v>25.5</v>
      </c>
      <c r="H1494" s="604">
        <v>88.85</v>
      </c>
      <c r="I1494" s="603">
        <v>1.74</v>
      </c>
      <c r="J1494" s="603"/>
      <c r="K1494" s="603"/>
      <c r="L1494" s="602">
        <v>120</v>
      </c>
      <c r="M1494" s="601">
        <v>25.15</v>
      </c>
      <c r="N1494" s="20">
        <v>1032505380</v>
      </c>
    </row>
    <row r="1495" spans="1:14">
      <c r="A1495" s="599">
        <v>43894</v>
      </c>
      <c r="B1495" s="604">
        <v>1060.24</v>
      </c>
      <c r="C1495" s="602">
        <v>17553680</v>
      </c>
      <c r="D1495" s="602">
        <v>4096</v>
      </c>
      <c r="E1495" s="602">
        <v>4096</v>
      </c>
      <c r="F1495" s="603" t="s">
        <v>611</v>
      </c>
      <c r="G1495" s="603">
        <v>25.5</v>
      </c>
      <c r="H1495" s="604">
        <v>89.45</v>
      </c>
      <c r="I1495" s="603">
        <v>1.75</v>
      </c>
      <c r="J1495" s="603"/>
      <c r="K1495" s="603"/>
      <c r="L1495" s="602">
        <v>120</v>
      </c>
      <c r="M1495" s="601">
        <v>25.32</v>
      </c>
      <c r="N1495" s="20">
        <v>1131629280</v>
      </c>
    </row>
    <row r="1496" spans="1:14">
      <c r="A1496" s="599">
        <v>43893</v>
      </c>
      <c r="B1496" s="604">
        <v>1014.6</v>
      </c>
      <c r="C1496" s="602">
        <v>17553680</v>
      </c>
      <c r="D1496" s="602">
        <v>3920</v>
      </c>
      <c r="E1496" s="602">
        <v>3920</v>
      </c>
      <c r="F1496" s="603" t="s">
        <v>611</v>
      </c>
      <c r="G1496" s="603">
        <v>25.5</v>
      </c>
      <c r="H1496" s="604">
        <v>85.6</v>
      </c>
      <c r="I1496" s="603">
        <v>1.67</v>
      </c>
      <c r="J1496" s="603"/>
      <c r="K1496" s="603"/>
      <c r="L1496" s="602">
        <v>120</v>
      </c>
      <c r="M1496" s="601">
        <v>24.23</v>
      </c>
      <c r="N1496" s="20">
        <v>1119988790</v>
      </c>
    </row>
    <row r="1497" spans="1:14">
      <c r="A1497" s="599">
        <v>43892</v>
      </c>
      <c r="B1497" s="604">
        <v>1002.32</v>
      </c>
      <c r="C1497" s="602">
        <v>17553680</v>
      </c>
      <c r="D1497" s="602">
        <v>3873</v>
      </c>
      <c r="E1497" s="602">
        <v>3873</v>
      </c>
      <c r="F1497" s="603" t="s">
        <v>611</v>
      </c>
      <c r="G1497" s="603">
        <v>25.5</v>
      </c>
      <c r="H1497" s="604">
        <v>84.56</v>
      </c>
      <c r="I1497" s="603">
        <v>1.65</v>
      </c>
      <c r="J1497" s="603"/>
      <c r="K1497" s="603"/>
      <c r="L1497" s="602">
        <v>120</v>
      </c>
      <c r="M1497" s="601">
        <v>23.93</v>
      </c>
      <c r="N1497" s="20">
        <v>1978444530</v>
      </c>
    </row>
    <row r="1498" spans="1:14">
      <c r="A1498" s="599">
        <v>43889</v>
      </c>
      <c r="B1498" s="604">
        <v>953.16</v>
      </c>
      <c r="C1498" s="602">
        <v>17553680</v>
      </c>
      <c r="D1498" s="602">
        <v>3683</v>
      </c>
      <c r="E1498" s="602">
        <v>3683</v>
      </c>
      <c r="F1498" s="603" t="s">
        <v>611</v>
      </c>
      <c r="G1498" s="603">
        <v>25.5</v>
      </c>
      <c r="H1498" s="604">
        <v>80.41</v>
      </c>
      <c r="I1498" s="603">
        <v>1.57</v>
      </c>
      <c r="J1498" s="603"/>
      <c r="K1498" s="603"/>
      <c r="L1498" s="602">
        <v>120</v>
      </c>
      <c r="M1498" s="601">
        <v>22.76</v>
      </c>
      <c r="N1498" s="20">
        <v>2161608760</v>
      </c>
    </row>
    <row r="1499" spans="1:14">
      <c r="A1499" s="599">
        <v>43888</v>
      </c>
      <c r="B1499" s="604">
        <v>1035.67</v>
      </c>
      <c r="C1499" s="602">
        <v>17553680</v>
      </c>
      <c r="D1499" s="602">
        <v>4001</v>
      </c>
      <c r="E1499" s="602">
        <v>4001</v>
      </c>
      <c r="F1499" s="603" t="s">
        <v>611</v>
      </c>
      <c r="G1499" s="603">
        <v>25.5</v>
      </c>
      <c r="H1499" s="604">
        <v>87.37</v>
      </c>
      <c r="I1499" s="603">
        <v>1.71</v>
      </c>
      <c r="J1499" s="603"/>
      <c r="K1499" s="603"/>
      <c r="L1499" s="602">
        <v>120</v>
      </c>
      <c r="M1499" s="601">
        <v>24.73</v>
      </c>
      <c r="N1499" s="20">
        <v>1668574960</v>
      </c>
    </row>
    <row r="1500" spans="1:14">
      <c r="A1500" s="599">
        <v>43887</v>
      </c>
      <c r="B1500" s="604">
        <v>1083.06</v>
      </c>
      <c r="C1500" s="602">
        <v>17553680</v>
      </c>
      <c r="D1500" s="602">
        <v>4185</v>
      </c>
      <c r="E1500" s="602">
        <v>4185</v>
      </c>
      <c r="F1500" s="603" t="s">
        <v>611</v>
      </c>
      <c r="G1500" s="603">
        <v>25.5</v>
      </c>
      <c r="H1500" s="604">
        <v>91.37</v>
      </c>
      <c r="I1500" s="603">
        <v>1.78</v>
      </c>
      <c r="J1500" s="603"/>
      <c r="K1500" s="603"/>
      <c r="L1500" s="602">
        <v>120</v>
      </c>
      <c r="M1500" s="601">
        <v>25.86</v>
      </c>
      <c r="N1500" s="20">
        <v>1368889270</v>
      </c>
    </row>
    <row r="1501" spans="1:14">
      <c r="A1501" s="599">
        <v>43886</v>
      </c>
      <c r="B1501" s="604">
        <v>1126.95</v>
      </c>
      <c r="C1501" s="602">
        <v>17553680</v>
      </c>
      <c r="D1501" s="602">
        <v>4354</v>
      </c>
      <c r="E1501" s="602">
        <v>4354</v>
      </c>
      <c r="F1501" s="603" t="s">
        <v>611</v>
      </c>
      <c r="G1501" s="603">
        <v>25.5</v>
      </c>
      <c r="H1501" s="604">
        <v>95.07</v>
      </c>
      <c r="I1501" s="603">
        <v>1.86</v>
      </c>
      <c r="J1501" s="603"/>
      <c r="K1501" s="603"/>
      <c r="L1501" s="602">
        <v>120</v>
      </c>
      <c r="M1501" s="601">
        <v>26.91</v>
      </c>
      <c r="N1501" s="20">
        <v>1066043860</v>
      </c>
    </row>
    <row r="1502" spans="1:14">
      <c r="A1502" s="599">
        <v>43885</v>
      </c>
      <c r="B1502" s="604">
        <v>1095.3499999999999</v>
      </c>
      <c r="C1502" s="602">
        <v>17553680</v>
      </c>
      <c r="D1502" s="602">
        <v>4232</v>
      </c>
      <c r="E1502" s="602">
        <v>4232</v>
      </c>
      <c r="F1502" s="603" t="s">
        <v>611</v>
      </c>
      <c r="G1502" s="603">
        <v>25.5</v>
      </c>
      <c r="H1502" s="604">
        <v>92.41</v>
      </c>
      <c r="I1502" s="603">
        <v>1.8</v>
      </c>
      <c r="J1502" s="603"/>
      <c r="K1502" s="603"/>
      <c r="L1502" s="602">
        <v>120</v>
      </c>
      <c r="M1502" s="601">
        <v>26.16</v>
      </c>
      <c r="N1502" s="20">
        <v>2527419120</v>
      </c>
    </row>
    <row r="1503" spans="1:14">
      <c r="A1503" s="599">
        <v>43882</v>
      </c>
      <c r="B1503" s="604">
        <v>1176.0999999999999</v>
      </c>
      <c r="C1503" s="602">
        <v>17553680</v>
      </c>
      <c r="D1503" s="602">
        <v>4544</v>
      </c>
      <c r="E1503" s="602">
        <v>4544</v>
      </c>
      <c r="F1503" s="603" t="s">
        <v>611</v>
      </c>
      <c r="G1503" s="603">
        <v>25.5</v>
      </c>
      <c r="H1503" s="604">
        <v>99.22</v>
      </c>
      <c r="I1503" s="603">
        <v>1.94</v>
      </c>
      <c r="J1503" s="603"/>
      <c r="K1503" s="603"/>
      <c r="L1503" s="602">
        <v>120</v>
      </c>
      <c r="M1503" s="601">
        <v>28.08</v>
      </c>
      <c r="N1503" s="20">
        <v>1286529170</v>
      </c>
    </row>
    <row r="1504" spans="1:14">
      <c r="A1504" s="599">
        <v>43881</v>
      </c>
      <c r="B1504" s="604">
        <v>1186.6300000000001</v>
      </c>
      <c r="C1504" s="602">
        <v>17553680</v>
      </c>
      <c r="D1504" s="602">
        <v>4585</v>
      </c>
      <c r="E1504" s="602">
        <v>4585</v>
      </c>
      <c r="F1504" s="603" t="s">
        <v>611</v>
      </c>
      <c r="G1504" s="603">
        <v>25.5</v>
      </c>
      <c r="H1504" s="604">
        <v>100.11</v>
      </c>
      <c r="I1504" s="603">
        <v>1.96</v>
      </c>
      <c r="J1504" s="603"/>
      <c r="K1504" s="603"/>
      <c r="L1504" s="602">
        <v>120</v>
      </c>
      <c r="M1504" s="601">
        <v>28.33</v>
      </c>
      <c r="N1504" s="20">
        <v>1783782510</v>
      </c>
    </row>
    <row r="1505" spans="1:14">
      <c r="A1505" s="599">
        <v>43880</v>
      </c>
      <c r="B1505" s="604">
        <v>1176.0999999999999</v>
      </c>
      <c r="C1505" s="602">
        <v>17553680</v>
      </c>
      <c r="D1505" s="602">
        <v>4544</v>
      </c>
      <c r="E1505" s="602">
        <v>4544</v>
      </c>
      <c r="F1505" s="603" t="s">
        <v>611</v>
      </c>
      <c r="G1505" s="603">
        <v>25.5</v>
      </c>
      <c r="H1505" s="604">
        <v>99.22</v>
      </c>
      <c r="I1505" s="603">
        <v>1.94</v>
      </c>
      <c r="J1505" s="603"/>
      <c r="K1505" s="603"/>
      <c r="L1505" s="602">
        <v>120</v>
      </c>
      <c r="M1505" s="601">
        <v>28.08</v>
      </c>
      <c r="N1505" s="20">
        <v>1279068770</v>
      </c>
    </row>
    <row r="1506" spans="1:14">
      <c r="A1506" s="599">
        <v>43879</v>
      </c>
      <c r="B1506" s="604">
        <v>1197.1600000000001</v>
      </c>
      <c r="C1506" s="602">
        <v>17553680</v>
      </c>
      <c r="D1506" s="602">
        <v>4625</v>
      </c>
      <c r="E1506" s="602">
        <v>4625</v>
      </c>
      <c r="F1506" s="603" t="s">
        <v>611</v>
      </c>
      <c r="G1506" s="603">
        <v>25.5</v>
      </c>
      <c r="H1506" s="604">
        <v>101</v>
      </c>
      <c r="I1506" s="603">
        <v>1.97</v>
      </c>
      <c r="J1506" s="603"/>
      <c r="K1506" s="603"/>
      <c r="L1506" s="602">
        <v>120</v>
      </c>
      <c r="M1506" s="601">
        <v>28.59</v>
      </c>
      <c r="N1506" s="20">
        <v>1302118220</v>
      </c>
    </row>
    <row r="1507" spans="1:14">
      <c r="A1507" s="599">
        <v>43878</v>
      </c>
      <c r="B1507" s="604">
        <v>1223.49</v>
      </c>
      <c r="C1507" s="602">
        <v>17553680</v>
      </c>
      <c r="D1507" s="602">
        <v>4727</v>
      </c>
      <c r="E1507" s="602">
        <v>4727</v>
      </c>
      <c r="F1507" s="603" t="s">
        <v>611</v>
      </c>
      <c r="G1507" s="603">
        <v>25.5</v>
      </c>
      <c r="H1507" s="604">
        <v>103.22</v>
      </c>
      <c r="I1507" s="603">
        <v>2.02</v>
      </c>
      <c r="J1507" s="603"/>
      <c r="K1507" s="603"/>
      <c r="L1507" s="602">
        <v>120</v>
      </c>
      <c r="M1507" s="601">
        <v>29.21</v>
      </c>
      <c r="N1507" s="20">
        <v>739014400</v>
      </c>
    </row>
    <row r="1508" spans="1:14">
      <c r="A1508" s="599">
        <v>43875</v>
      </c>
      <c r="B1508" s="604">
        <v>1223.49</v>
      </c>
      <c r="C1508" s="602">
        <v>17553680</v>
      </c>
      <c r="D1508" s="602">
        <v>4727</v>
      </c>
      <c r="E1508" s="602">
        <v>4727</v>
      </c>
      <c r="F1508" s="603" t="s">
        <v>611</v>
      </c>
      <c r="G1508" s="603">
        <v>25.5</v>
      </c>
      <c r="H1508" s="604">
        <v>103.22</v>
      </c>
      <c r="I1508" s="603">
        <v>2.02</v>
      </c>
      <c r="J1508" s="603"/>
      <c r="K1508" s="603"/>
      <c r="L1508" s="602">
        <v>120</v>
      </c>
      <c r="M1508" s="601">
        <v>29.21</v>
      </c>
      <c r="N1508" s="20">
        <v>958737950</v>
      </c>
    </row>
    <row r="1509" spans="1:14">
      <c r="A1509" s="599">
        <v>43874</v>
      </c>
      <c r="B1509" s="604">
        <v>1219.98</v>
      </c>
      <c r="C1509" s="602">
        <v>17553680</v>
      </c>
      <c r="D1509" s="602">
        <v>4714</v>
      </c>
      <c r="E1509" s="602">
        <v>4714</v>
      </c>
      <c r="F1509" s="603" t="s">
        <v>611</v>
      </c>
      <c r="G1509" s="603">
        <v>25.5</v>
      </c>
      <c r="H1509" s="604">
        <v>102.92</v>
      </c>
      <c r="I1509" s="603">
        <v>2.0099999999999998</v>
      </c>
      <c r="J1509" s="603"/>
      <c r="K1509" s="603"/>
      <c r="L1509" s="602">
        <v>120</v>
      </c>
      <c r="M1509" s="601">
        <v>29.13</v>
      </c>
      <c r="N1509" s="20">
        <v>1399924750</v>
      </c>
    </row>
    <row r="1510" spans="1:14">
      <c r="A1510" s="599">
        <v>43873</v>
      </c>
      <c r="B1510" s="604">
        <v>1242.8</v>
      </c>
      <c r="C1510" s="602">
        <v>17553680</v>
      </c>
      <c r="D1510" s="602">
        <v>4802</v>
      </c>
      <c r="E1510" s="602">
        <v>4802</v>
      </c>
      <c r="F1510" s="603" t="s">
        <v>611</v>
      </c>
      <c r="G1510" s="603">
        <v>25.5</v>
      </c>
      <c r="H1510" s="602">
        <v>104.85</v>
      </c>
      <c r="I1510" s="603">
        <v>2.0499999999999998</v>
      </c>
      <c r="J1510" s="603"/>
      <c r="K1510" s="603"/>
      <c r="L1510" s="602">
        <v>120</v>
      </c>
      <c r="M1510" s="601">
        <v>29.68</v>
      </c>
      <c r="N1510" s="20">
        <v>1491209330</v>
      </c>
    </row>
    <row r="1511" spans="1:14">
      <c r="A1511" s="599">
        <v>43872</v>
      </c>
      <c r="B1511" s="604">
        <v>1209.45</v>
      </c>
      <c r="C1511" s="602">
        <v>17553680</v>
      </c>
      <c r="D1511" s="602">
        <v>4673</v>
      </c>
      <c r="E1511" s="602">
        <v>4673</v>
      </c>
      <c r="F1511" s="603" t="s">
        <v>611</v>
      </c>
      <c r="G1511" s="603">
        <v>25.5</v>
      </c>
      <c r="H1511" s="604">
        <v>102.03</v>
      </c>
      <c r="I1511" s="603">
        <v>1.99</v>
      </c>
      <c r="J1511" s="603"/>
      <c r="K1511" s="603"/>
      <c r="L1511" s="602">
        <v>120</v>
      </c>
      <c r="M1511" s="601">
        <v>28.88</v>
      </c>
      <c r="N1511" s="20">
        <v>667367960</v>
      </c>
    </row>
    <row r="1512" spans="1:14">
      <c r="A1512" s="599">
        <v>43871</v>
      </c>
      <c r="B1512" s="604">
        <v>1193.6500000000001</v>
      </c>
      <c r="C1512" s="602">
        <v>17553680</v>
      </c>
      <c r="D1512" s="602">
        <v>4612</v>
      </c>
      <c r="E1512" s="602">
        <v>4612</v>
      </c>
      <c r="F1512" s="603" t="s">
        <v>611</v>
      </c>
      <c r="G1512" s="603">
        <v>25.5</v>
      </c>
      <c r="H1512" s="604">
        <v>100.7</v>
      </c>
      <c r="I1512" s="603">
        <v>1.97</v>
      </c>
      <c r="J1512" s="603"/>
      <c r="K1512" s="603"/>
      <c r="L1512" s="602">
        <v>120</v>
      </c>
      <c r="M1512" s="601">
        <v>28.5</v>
      </c>
      <c r="N1512" s="20">
        <v>640231580</v>
      </c>
    </row>
    <row r="1513" spans="1:14">
      <c r="A1513" s="599">
        <v>43868</v>
      </c>
      <c r="B1513" s="604">
        <v>1183.1199999999999</v>
      </c>
      <c r="C1513" s="602">
        <v>17553680</v>
      </c>
      <c r="D1513" s="602">
        <v>4571</v>
      </c>
      <c r="E1513" s="602">
        <v>4571</v>
      </c>
      <c r="F1513" s="603" t="s">
        <v>611</v>
      </c>
      <c r="G1513" s="603">
        <v>25.5</v>
      </c>
      <c r="H1513" s="604">
        <v>99.81</v>
      </c>
      <c r="I1513" s="603">
        <v>1.95</v>
      </c>
      <c r="J1513" s="603"/>
      <c r="K1513" s="603"/>
      <c r="L1513" s="602">
        <v>120</v>
      </c>
      <c r="M1513" s="601">
        <v>28.25</v>
      </c>
      <c r="N1513" s="20">
        <v>1264682100</v>
      </c>
    </row>
    <row r="1514" spans="1:14">
      <c r="A1514" s="599">
        <v>43867</v>
      </c>
      <c r="B1514" s="604">
        <v>1197.1600000000001</v>
      </c>
      <c r="C1514" s="602">
        <v>17553680</v>
      </c>
      <c r="D1514" s="602">
        <v>4625</v>
      </c>
      <c r="E1514" s="602">
        <v>4625</v>
      </c>
      <c r="F1514" s="603" t="s">
        <v>611</v>
      </c>
      <c r="G1514" s="603">
        <v>25.5</v>
      </c>
      <c r="H1514" s="604">
        <v>101</v>
      </c>
      <c r="I1514" s="603">
        <v>1.97</v>
      </c>
      <c r="J1514" s="603"/>
      <c r="K1514" s="603"/>
      <c r="L1514" s="602">
        <v>120</v>
      </c>
      <c r="M1514" s="601">
        <v>28.59</v>
      </c>
      <c r="N1514" s="20">
        <v>1573271270</v>
      </c>
    </row>
    <row r="1515" spans="1:14">
      <c r="A1515" s="599">
        <v>43866</v>
      </c>
      <c r="B1515" s="604">
        <v>1204.18</v>
      </c>
      <c r="C1515" s="602">
        <v>17553680</v>
      </c>
      <c r="D1515" s="602">
        <v>4653</v>
      </c>
      <c r="E1515" s="602">
        <v>4653</v>
      </c>
      <c r="F1515" s="603" t="s">
        <v>611</v>
      </c>
      <c r="G1515" s="603">
        <v>25.5</v>
      </c>
      <c r="H1515" s="604">
        <v>101.59</v>
      </c>
      <c r="I1515" s="603">
        <v>1.98</v>
      </c>
      <c r="J1515" s="603"/>
      <c r="K1515" s="603"/>
      <c r="L1515" s="602">
        <v>120</v>
      </c>
      <c r="M1515" s="601">
        <v>28.75</v>
      </c>
      <c r="N1515" s="20">
        <v>5010306190</v>
      </c>
    </row>
    <row r="1516" spans="1:14">
      <c r="A1516" s="599">
        <v>43865</v>
      </c>
      <c r="B1516" s="604">
        <v>1283.17</v>
      </c>
      <c r="C1516" s="602">
        <v>17553680</v>
      </c>
      <c r="D1516" s="602">
        <v>4958</v>
      </c>
      <c r="E1516" s="602">
        <v>4958</v>
      </c>
      <c r="F1516" s="603" t="s">
        <v>611</v>
      </c>
      <c r="G1516" s="603">
        <v>25.5</v>
      </c>
      <c r="H1516" s="604">
        <v>108.25</v>
      </c>
      <c r="I1516" s="603">
        <v>2.11</v>
      </c>
      <c r="J1516" s="603"/>
      <c r="K1516" s="603"/>
      <c r="L1516" s="602">
        <v>120</v>
      </c>
      <c r="M1516" s="601">
        <v>30.64</v>
      </c>
      <c r="N1516" s="20">
        <v>5065185620</v>
      </c>
    </row>
    <row r="1517" spans="1:14">
      <c r="A1517" s="599">
        <v>43864</v>
      </c>
      <c r="B1517" s="604">
        <v>1174.3399999999999</v>
      </c>
      <c r="C1517" s="602">
        <v>17553680</v>
      </c>
      <c r="D1517" s="602">
        <v>4537</v>
      </c>
      <c r="E1517" s="602">
        <v>4537</v>
      </c>
      <c r="F1517" s="603" t="s">
        <v>611</v>
      </c>
      <c r="G1517" s="603">
        <v>25.5</v>
      </c>
      <c r="H1517" s="604">
        <v>99.07</v>
      </c>
      <c r="I1517" s="603">
        <v>1.93</v>
      </c>
      <c r="J1517" s="603"/>
      <c r="K1517" s="603"/>
      <c r="L1517" s="602">
        <v>120</v>
      </c>
      <c r="M1517" s="601">
        <v>28.04</v>
      </c>
      <c r="N1517" s="20">
        <v>2257989800</v>
      </c>
    </row>
    <row r="1518" spans="1:14">
      <c r="A1518" s="599">
        <v>43861</v>
      </c>
      <c r="B1518" s="604">
        <v>1160.3</v>
      </c>
      <c r="C1518" s="602">
        <v>17553680</v>
      </c>
      <c r="D1518" s="602">
        <v>4483</v>
      </c>
      <c r="E1518" s="602">
        <v>4483</v>
      </c>
      <c r="F1518" s="603" t="s">
        <v>611</v>
      </c>
      <c r="G1518" s="603">
        <v>25.5</v>
      </c>
      <c r="H1518" s="604">
        <v>97.89</v>
      </c>
      <c r="I1518" s="603">
        <v>1.91</v>
      </c>
      <c r="J1518" s="603"/>
      <c r="K1518" s="603"/>
      <c r="L1518" s="602">
        <v>120</v>
      </c>
      <c r="M1518" s="601">
        <v>27.71</v>
      </c>
      <c r="N1518" s="20">
        <v>2017725860</v>
      </c>
    </row>
    <row r="1519" spans="1:14">
      <c r="A1519" s="599">
        <v>43860</v>
      </c>
      <c r="B1519" s="604">
        <v>1158.54</v>
      </c>
      <c r="C1519" s="602">
        <v>17553680</v>
      </c>
      <c r="D1519" s="602">
        <v>4476</v>
      </c>
      <c r="E1519" s="602">
        <v>4476</v>
      </c>
      <c r="F1519" s="603" t="s">
        <v>611</v>
      </c>
      <c r="G1519" s="603">
        <v>25.5</v>
      </c>
      <c r="H1519" s="604">
        <v>97.74</v>
      </c>
      <c r="I1519" s="603">
        <v>1.91</v>
      </c>
      <c r="J1519" s="603"/>
      <c r="K1519" s="603"/>
      <c r="L1519" s="602">
        <v>120</v>
      </c>
      <c r="M1519" s="601">
        <v>27.66</v>
      </c>
      <c r="N1519" s="20">
        <v>1378863230</v>
      </c>
    </row>
    <row r="1520" spans="1:14">
      <c r="A1520" s="599">
        <v>43859</v>
      </c>
      <c r="B1520" s="604">
        <v>1214.71</v>
      </c>
      <c r="C1520" s="602">
        <v>17553680</v>
      </c>
      <c r="D1520" s="602">
        <v>4693</v>
      </c>
      <c r="E1520" s="602">
        <v>4693</v>
      </c>
      <c r="F1520" s="603" t="s">
        <v>611</v>
      </c>
      <c r="G1520" s="603">
        <v>25.5</v>
      </c>
      <c r="H1520" s="604">
        <v>102.48</v>
      </c>
      <c r="I1520" s="603">
        <v>2</v>
      </c>
      <c r="J1520" s="603"/>
      <c r="K1520" s="603"/>
      <c r="L1520" s="602">
        <v>120</v>
      </c>
      <c r="M1520" s="601">
        <v>29.01</v>
      </c>
      <c r="N1520" s="20">
        <v>2753023020</v>
      </c>
    </row>
    <row r="1521" spans="1:14">
      <c r="A1521" s="599">
        <v>43858</v>
      </c>
      <c r="B1521" s="604">
        <v>1160.3</v>
      </c>
      <c r="C1521" s="602">
        <v>17553680</v>
      </c>
      <c r="D1521" s="602">
        <v>4483</v>
      </c>
      <c r="E1521" s="602">
        <v>4483</v>
      </c>
      <c r="F1521" s="603" t="s">
        <v>611</v>
      </c>
      <c r="G1521" s="603">
        <v>25.5</v>
      </c>
      <c r="H1521" s="604">
        <v>97.89</v>
      </c>
      <c r="I1521" s="603">
        <v>1.91</v>
      </c>
      <c r="J1521" s="603"/>
      <c r="K1521" s="603"/>
      <c r="L1521" s="602">
        <v>120</v>
      </c>
      <c r="M1521" s="601">
        <v>27.71</v>
      </c>
      <c r="N1521" s="20">
        <v>2283820460</v>
      </c>
    </row>
    <row r="1522" spans="1:14">
      <c r="A1522" s="599">
        <v>43857</v>
      </c>
      <c r="B1522" s="604">
        <v>1219.98</v>
      </c>
      <c r="C1522" s="602">
        <v>17553680</v>
      </c>
      <c r="D1522" s="602">
        <v>4714</v>
      </c>
      <c r="E1522" s="602">
        <v>4714</v>
      </c>
      <c r="F1522" s="603" t="s">
        <v>611</v>
      </c>
      <c r="G1522" s="603">
        <v>25.5</v>
      </c>
      <c r="H1522" s="604">
        <v>102.92</v>
      </c>
      <c r="I1522" s="603">
        <v>2.0099999999999998</v>
      </c>
      <c r="J1522" s="603"/>
      <c r="K1522" s="603"/>
      <c r="L1522" s="602">
        <v>120</v>
      </c>
      <c r="M1522" s="601">
        <v>29.13</v>
      </c>
      <c r="N1522" s="20">
        <v>1527524380</v>
      </c>
    </row>
    <row r="1523" spans="1:14">
      <c r="A1523" s="599">
        <v>43854</v>
      </c>
      <c r="B1523" s="604">
        <v>1219.98</v>
      </c>
      <c r="C1523" s="602">
        <v>17553680</v>
      </c>
      <c r="D1523" s="602">
        <v>4714</v>
      </c>
      <c r="E1523" s="602">
        <v>4714</v>
      </c>
      <c r="F1523" s="603" t="s">
        <v>611</v>
      </c>
      <c r="G1523" s="603">
        <v>25.5</v>
      </c>
      <c r="H1523" s="604">
        <v>102.92</v>
      </c>
      <c r="I1523" s="603">
        <v>2.0099999999999998</v>
      </c>
      <c r="J1523" s="603"/>
      <c r="K1523" s="603"/>
      <c r="L1523" s="602">
        <v>120</v>
      </c>
      <c r="M1523" s="601">
        <v>29.13</v>
      </c>
      <c r="N1523" s="20">
        <v>1527524380</v>
      </c>
    </row>
    <row r="1524" spans="1:14">
      <c r="A1524" s="599">
        <v>43853</v>
      </c>
      <c r="B1524" s="604">
        <v>1219.98</v>
      </c>
      <c r="C1524" s="602">
        <v>17553680</v>
      </c>
      <c r="D1524" s="602">
        <v>4714</v>
      </c>
      <c r="E1524" s="602">
        <v>4714</v>
      </c>
      <c r="F1524" s="603" t="s">
        <v>611</v>
      </c>
      <c r="G1524" s="603">
        <v>25.5</v>
      </c>
      <c r="H1524" s="604">
        <v>102.92</v>
      </c>
      <c r="I1524" s="603">
        <v>2.0099999999999998</v>
      </c>
      <c r="J1524" s="603"/>
      <c r="K1524" s="603"/>
      <c r="L1524" s="602">
        <v>120</v>
      </c>
      <c r="M1524" s="601">
        <v>29.13</v>
      </c>
      <c r="N1524" s="20">
        <v>1527524380</v>
      </c>
    </row>
    <row r="1525" spans="1:14">
      <c r="A1525" s="599">
        <v>43852</v>
      </c>
      <c r="B1525" s="604">
        <v>1225.25</v>
      </c>
      <c r="C1525" s="602">
        <v>17553680</v>
      </c>
      <c r="D1525" s="602">
        <v>4734</v>
      </c>
      <c r="E1525" s="602">
        <v>4734</v>
      </c>
      <c r="F1525" s="603" t="s">
        <v>611</v>
      </c>
      <c r="G1525" s="603">
        <v>25.5</v>
      </c>
      <c r="H1525" s="604">
        <v>103.37</v>
      </c>
      <c r="I1525" s="603">
        <v>2.02</v>
      </c>
      <c r="J1525" s="603"/>
      <c r="K1525" s="603"/>
      <c r="L1525" s="602">
        <v>120</v>
      </c>
      <c r="M1525" s="601">
        <v>29.26</v>
      </c>
      <c r="N1525" s="20">
        <v>1636735510</v>
      </c>
    </row>
    <row r="1526" spans="1:14">
      <c r="A1526" s="599">
        <v>43851</v>
      </c>
      <c r="B1526" s="604">
        <v>1156.79</v>
      </c>
      <c r="C1526" s="602">
        <v>17553680</v>
      </c>
      <c r="D1526" s="602">
        <v>4469</v>
      </c>
      <c r="E1526" s="602">
        <v>4469</v>
      </c>
      <c r="F1526" s="603" t="s">
        <v>611</v>
      </c>
      <c r="G1526" s="603">
        <v>25.5</v>
      </c>
      <c r="H1526" s="604">
        <v>97.59</v>
      </c>
      <c r="I1526" s="603">
        <v>1.91</v>
      </c>
      <c r="J1526" s="603"/>
      <c r="K1526" s="603"/>
      <c r="L1526" s="602">
        <v>120</v>
      </c>
      <c r="M1526" s="601">
        <v>27.62</v>
      </c>
      <c r="N1526" s="20">
        <v>1375686510</v>
      </c>
    </row>
    <row r="1527" spans="1:14">
      <c r="A1527" s="599">
        <v>43850</v>
      </c>
      <c r="B1527" s="604">
        <v>1190.1400000000001</v>
      </c>
      <c r="C1527" s="602">
        <v>17553680</v>
      </c>
      <c r="D1527" s="602">
        <v>4598</v>
      </c>
      <c r="E1527" s="602">
        <v>4598</v>
      </c>
      <c r="F1527" s="603" t="s">
        <v>611</v>
      </c>
      <c r="G1527" s="603">
        <v>25.5</v>
      </c>
      <c r="H1527" s="604">
        <v>100.4</v>
      </c>
      <c r="I1527" s="603">
        <v>1.96</v>
      </c>
      <c r="J1527" s="603"/>
      <c r="K1527" s="603"/>
      <c r="L1527" s="602">
        <v>120</v>
      </c>
      <c r="M1527" s="601">
        <v>28.42</v>
      </c>
      <c r="N1527" s="20">
        <v>1631586370</v>
      </c>
    </row>
    <row r="1528" spans="1:14">
      <c r="A1528" s="599">
        <v>43847</v>
      </c>
      <c r="B1528" s="604">
        <v>1230.51</v>
      </c>
      <c r="C1528" s="602">
        <v>17553680</v>
      </c>
      <c r="D1528" s="602">
        <v>4754</v>
      </c>
      <c r="E1528" s="602">
        <v>4754</v>
      </c>
      <c r="F1528" s="603" t="s">
        <v>611</v>
      </c>
      <c r="G1528" s="603">
        <v>25.5</v>
      </c>
      <c r="H1528" s="604">
        <v>103.81</v>
      </c>
      <c r="I1528" s="603">
        <v>2.0299999999999998</v>
      </c>
      <c r="J1528" s="603"/>
      <c r="K1528" s="603"/>
      <c r="L1528" s="602">
        <v>120</v>
      </c>
      <c r="M1528" s="601">
        <v>29.38</v>
      </c>
      <c r="N1528" s="20">
        <v>3009945900</v>
      </c>
    </row>
    <row r="1529" spans="1:14">
      <c r="A1529" s="599">
        <v>43846</v>
      </c>
      <c r="B1529" s="604">
        <v>1193.6500000000001</v>
      </c>
      <c r="C1529" s="602">
        <v>17553680</v>
      </c>
      <c r="D1529" s="602">
        <v>4612</v>
      </c>
      <c r="E1529" s="602">
        <v>4612</v>
      </c>
      <c r="F1529" s="603" t="s">
        <v>611</v>
      </c>
      <c r="G1529" s="603">
        <v>25.5</v>
      </c>
      <c r="H1529" s="604">
        <v>100.7</v>
      </c>
      <c r="I1529" s="603">
        <v>1.97</v>
      </c>
      <c r="J1529" s="603"/>
      <c r="K1529" s="603"/>
      <c r="L1529" s="602">
        <v>120</v>
      </c>
      <c r="M1529" s="601">
        <v>28.5</v>
      </c>
      <c r="N1529" s="20">
        <v>2926599680</v>
      </c>
    </row>
    <row r="1530" spans="1:14">
      <c r="A1530" s="599">
        <v>43845</v>
      </c>
      <c r="B1530" s="604">
        <v>1109.3900000000001</v>
      </c>
      <c r="C1530" s="602">
        <v>17553680</v>
      </c>
      <c r="D1530" s="602">
        <v>4286</v>
      </c>
      <c r="E1530" s="602">
        <v>4286</v>
      </c>
      <c r="F1530" s="603" t="s">
        <v>611</v>
      </c>
      <c r="G1530" s="603">
        <v>25.5</v>
      </c>
      <c r="H1530" s="604">
        <v>93.59</v>
      </c>
      <c r="I1530" s="603">
        <v>1.83</v>
      </c>
      <c r="J1530" s="603"/>
      <c r="K1530" s="603"/>
      <c r="L1530" s="602">
        <v>120</v>
      </c>
      <c r="M1530" s="601">
        <v>26.49</v>
      </c>
      <c r="N1530" s="20">
        <v>1269326050</v>
      </c>
    </row>
    <row r="1531" spans="1:14">
      <c r="A1531" s="599">
        <v>43844</v>
      </c>
      <c r="B1531" s="604">
        <v>1098.8599999999999</v>
      </c>
      <c r="C1531" s="602">
        <v>17553680</v>
      </c>
      <c r="D1531" s="602">
        <v>4246</v>
      </c>
      <c r="E1531" s="602">
        <v>4246</v>
      </c>
      <c r="F1531" s="603" t="s">
        <v>611</v>
      </c>
      <c r="G1531" s="603">
        <v>25.5</v>
      </c>
      <c r="H1531" s="604">
        <v>92.7</v>
      </c>
      <c r="I1531" s="603">
        <v>1.81</v>
      </c>
      <c r="J1531" s="603"/>
      <c r="K1531" s="603"/>
      <c r="L1531" s="602">
        <v>120</v>
      </c>
      <c r="M1531" s="601">
        <v>26.24</v>
      </c>
      <c r="N1531" s="20">
        <v>1457209580</v>
      </c>
    </row>
    <row r="1532" spans="1:14">
      <c r="A1532" s="599">
        <v>43843</v>
      </c>
      <c r="B1532" s="604">
        <v>1114.6600000000001</v>
      </c>
      <c r="C1532" s="602">
        <v>17553680</v>
      </c>
      <c r="D1532" s="602">
        <v>4307</v>
      </c>
      <c r="E1532" s="602">
        <v>4307</v>
      </c>
      <c r="F1532" s="603" t="s">
        <v>611</v>
      </c>
      <c r="G1532" s="603">
        <v>25.5</v>
      </c>
      <c r="H1532" s="604">
        <v>94.04</v>
      </c>
      <c r="I1532" s="603">
        <v>1.84</v>
      </c>
      <c r="J1532" s="603"/>
      <c r="K1532" s="603"/>
      <c r="L1532" s="602">
        <v>120</v>
      </c>
      <c r="M1532" s="601">
        <v>26.62</v>
      </c>
      <c r="N1532" s="20">
        <v>1200271820</v>
      </c>
    </row>
    <row r="1533" spans="1:14">
      <c r="A1533" s="599">
        <v>43840</v>
      </c>
      <c r="B1533" s="604">
        <v>1104.1300000000001</v>
      </c>
      <c r="C1533" s="602">
        <v>17553680</v>
      </c>
      <c r="D1533" s="602">
        <v>4266</v>
      </c>
      <c r="E1533" s="602">
        <v>4266</v>
      </c>
      <c r="F1533" s="603" t="s">
        <v>611</v>
      </c>
      <c r="G1533" s="603">
        <v>25.5</v>
      </c>
      <c r="H1533" s="604">
        <v>93.15</v>
      </c>
      <c r="I1533" s="603">
        <v>1.82</v>
      </c>
      <c r="J1533" s="603"/>
      <c r="K1533" s="603"/>
      <c r="L1533" s="602">
        <v>120</v>
      </c>
      <c r="M1533" s="601">
        <v>26.36</v>
      </c>
      <c r="N1533" s="20">
        <v>1261320390</v>
      </c>
    </row>
    <row r="1534" spans="1:14">
      <c r="A1534" s="599">
        <v>43839</v>
      </c>
      <c r="B1534" s="604">
        <v>1116.4100000000001</v>
      </c>
      <c r="C1534" s="602">
        <v>17553680</v>
      </c>
      <c r="D1534" s="602">
        <v>4313</v>
      </c>
      <c r="E1534" s="602">
        <v>4313</v>
      </c>
      <c r="F1534" s="603" t="s">
        <v>611</v>
      </c>
      <c r="G1534" s="603">
        <v>25.5</v>
      </c>
      <c r="H1534" s="604">
        <v>94.18</v>
      </c>
      <c r="I1534" s="603">
        <v>1.84</v>
      </c>
      <c r="J1534" s="603"/>
      <c r="K1534" s="603"/>
      <c r="L1534" s="602">
        <v>120</v>
      </c>
      <c r="M1534" s="601">
        <v>26.66</v>
      </c>
      <c r="N1534" s="20">
        <v>3014880420</v>
      </c>
    </row>
    <row r="1535" spans="1:14">
      <c r="A1535" s="599">
        <v>43838</v>
      </c>
      <c r="B1535" s="604">
        <v>1009.34</v>
      </c>
      <c r="C1535" s="602">
        <v>17553680</v>
      </c>
      <c r="D1535" s="602">
        <v>3900</v>
      </c>
      <c r="E1535" s="602">
        <v>3900</v>
      </c>
      <c r="F1535" s="603" t="s">
        <v>611</v>
      </c>
      <c r="G1535" s="603">
        <v>25.5</v>
      </c>
      <c r="H1535" s="604">
        <v>85.15</v>
      </c>
      <c r="I1535" s="603">
        <v>1.66</v>
      </c>
      <c r="J1535" s="603"/>
      <c r="K1535" s="603"/>
      <c r="L1535" s="602">
        <v>120</v>
      </c>
      <c r="M1535" s="601">
        <v>24.1</v>
      </c>
      <c r="N1535" s="20">
        <v>1884645300</v>
      </c>
    </row>
    <row r="1536" spans="1:14">
      <c r="A1536" s="599">
        <v>43837</v>
      </c>
      <c r="B1536" s="604">
        <v>1033.9100000000001</v>
      </c>
      <c r="C1536" s="602">
        <v>17553680</v>
      </c>
      <c r="D1536" s="602">
        <v>3995</v>
      </c>
      <c r="E1536" s="602">
        <v>3995</v>
      </c>
      <c r="F1536" s="603" t="s">
        <v>611</v>
      </c>
      <c r="G1536" s="603">
        <v>25.5</v>
      </c>
      <c r="H1536" s="604">
        <v>87.22</v>
      </c>
      <c r="I1536" s="603">
        <v>1.7</v>
      </c>
      <c r="J1536" s="603"/>
      <c r="K1536" s="603"/>
      <c r="L1536" s="602">
        <v>120</v>
      </c>
      <c r="M1536" s="601">
        <v>24.69</v>
      </c>
      <c r="N1536" s="20">
        <v>952338430</v>
      </c>
    </row>
    <row r="1537" spans="1:14">
      <c r="A1537" s="599">
        <v>43836</v>
      </c>
      <c r="B1537" s="604">
        <v>1009.34</v>
      </c>
      <c r="C1537" s="602">
        <v>17553680</v>
      </c>
      <c r="D1537" s="602">
        <v>3900</v>
      </c>
      <c r="E1537" s="602">
        <v>3900</v>
      </c>
      <c r="F1537" s="603" t="s">
        <v>611</v>
      </c>
      <c r="G1537" s="603">
        <v>25.5</v>
      </c>
      <c r="H1537" s="604">
        <v>85.15</v>
      </c>
      <c r="I1537" s="603">
        <v>1.66</v>
      </c>
      <c r="J1537" s="603"/>
      <c r="K1537" s="603"/>
      <c r="L1537" s="602">
        <v>120</v>
      </c>
      <c r="M1537" s="601">
        <v>24.1</v>
      </c>
      <c r="N1537" s="20">
        <v>847737630</v>
      </c>
    </row>
    <row r="1538" spans="1:14">
      <c r="A1538" s="599">
        <v>43833</v>
      </c>
      <c r="B1538" s="604">
        <v>1049.71</v>
      </c>
      <c r="C1538" s="602">
        <v>17553680</v>
      </c>
      <c r="D1538" s="602">
        <v>4056</v>
      </c>
      <c r="E1538" s="602">
        <v>4056</v>
      </c>
      <c r="F1538" s="603" t="s">
        <v>611</v>
      </c>
      <c r="G1538" s="603">
        <v>25.5</v>
      </c>
      <c r="H1538" s="604">
        <v>88.56</v>
      </c>
      <c r="I1538" s="603">
        <v>1.73</v>
      </c>
      <c r="J1538" s="603"/>
      <c r="K1538" s="603"/>
      <c r="L1538" s="602">
        <v>120</v>
      </c>
      <c r="M1538" s="601">
        <v>25.07</v>
      </c>
      <c r="N1538" s="20">
        <v>1013280610</v>
      </c>
    </row>
    <row r="1539" spans="1:14">
      <c r="A1539" s="599">
        <v>43832</v>
      </c>
      <c r="B1539" s="604">
        <v>1076.04</v>
      </c>
      <c r="C1539" s="602">
        <v>17553680</v>
      </c>
      <c r="D1539" s="602">
        <v>4157</v>
      </c>
      <c r="E1539" s="602">
        <v>4157</v>
      </c>
      <c r="F1539" s="603" t="s">
        <v>611</v>
      </c>
      <c r="G1539" s="603">
        <v>25.5</v>
      </c>
      <c r="H1539" s="604">
        <v>90.78</v>
      </c>
      <c r="I1539" s="603">
        <v>1.77</v>
      </c>
      <c r="J1539" s="603"/>
      <c r="K1539" s="603"/>
      <c r="L1539" s="602">
        <v>120</v>
      </c>
      <c r="M1539" s="601">
        <v>25.69</v>
      </c>
      <c r="N1539" s="20">
        <v>1349940230</v>
      </c>
    </row>
    <row r="1540" spans="1:14">
      <c r="A1540" s="599">
        <v>43831</v>
      </c>
      <c r="B1540" s="604">
        <v>1095.3499999999999</v>
      </c>
      <c r="C1540" s="602">
        <v>17553680</v>
      </c>
      <c r="D1540" s="602">
        <v>4232</v>
      </c>
      <c r="E1540" s="602">
        <v>4232</v>
      </c>
      <c r="F1540" s="603" t="s">
        <v>612</v>
      </c>
      <c r="G1540" s="603">
        <v>25.5</v>
      </c>
      <c r="H1540" s="604">
        <v>92.41</v>
      </c>
      <c r="I1540" s="603">
        <v>1.8</v>
      </c>
      <c r="J1540" s="603"/>
      <c r="K1540" s="603"/>
      <c r="L1540" s="602">
        <v>120</v>
      </c>
      <c r="M1540" s="601">
        <v>26.16</v>
      </c>
      <c r="N1540" s="20">
        <v>2119088340</v>
      </c>
    </row>
    <row r="1541" spans="1:14">
      <c r="A1541" s="599">
        <v>43830</v>
      </c>
      <c r="B1541" s="604">
        <v>1095.3499999999999</v>
      </c>
      <c r="C1541" s="602">
        <v>17553680</v>
      </c>
      <c r="D1541" s="602">
        <v>4232</v>
      </c>
      <c r="E1541" s="602">
        <v>4232</v>
      </c>
      <c r="F1541" s="603" t="s">
        <v>612</v>
      </c>
      <c r="G1541" s="603">
        <v>25.5</v>
      </c>
      <c r="H1541" s="604">
        <v>12.42</v>
      </c>
      <c r="I1541" s="603">
        <v>1.78</v>
      </c>
      <c r="J1541" s="603"/>
      <c r="K1541" s="603"/>
      <c r="L1541" s="602">
        <v>120</v>
      </c>
      <c r="M1541" s="601">
        <v>7.39</v>
      </c>
      <c r="N1541" s="20">
        <v>2119088340</v>
      </c>
    </row>
    <row r="1542" spans="1:14">
      <c r="A1542" s="599">
        <v>43829</v>
      </c>
      <c r="B1542" s="604">
        <v>1095.3499999999999</v>
      </c>
      <c r="C1542" s="602">
        <v>17553680</v>
      </c>
      <c r="D1542" s="602">
        <v>4232</v>
      </c>
      <c r="E1542" s="602">
        <v>4232</v>
      </c>
      <c r="F1542" s="603" t="s">
        <v>612</v>
      </c>
      <c r="G1542" s="603">
        <v>25.5</v>
      </c>
      <c r="H1542" s="604">
        <v>12.42</v>
      </c>
      <c r="I1542" s="603">
        <v>1.78</v>
      </c>
      <c r="J1542" s="603"/>
      <c r="K1542" s="603"/>
      <c r="L1542" s="602">
        <v>120</v>
      </c>
      <c r="M1542" s="601">
        <v>7.39</v>
      </c>
      <c r="N1542" s="20">
        <v>2119088340</v>
      </c>
    </row>
    <row r="1543" spans="1:14">
      <c r="A1543" s="599">
        <v>43826</v>
      </c>
      <c r="B1543" s="604">
        <v>1037.42</v>
      </c>
      <c r="C1543" s="602">
        <v>17553680</v>
      </c>
      <c r="D1543" s="602">
        <v>4008</v>
      </c>
      <c r="E1543" s="602">
        <v>4008</v>
      </c>
      <c r="F1543" s="603" t="s">
        <v>612</v>
      </c>
      <c r="G1543" s="603">
        <v>25.5</v>
      </c>
      <c r="H1543" s="604">
        <v>11.76</v>
      </c>
      <c r="I1543" s="603">
        <v>1.69</v>
      </c>
      <c r="J1543" s="603"/>
      <c r="K1543" s="603"/>
      <c r="L1543" s="602">
        <v>120</v>
      </c>
      <c r="M1543" s="601">
        <v>7</v>
      </c>
      <c r="N1543" s="20">
        <v>1114858600</v>
      </c>
    </row>
    <row r="1544" spans="1:14">
      <c r="A1544" s="599">
        <v>43825</v>
      </c>
      <c r="B1544" s="604">
        <v>995.29</v>
      </c>
      <c r="C1544" s="602">
        <v>17553680</v>
      </c>
      <c r="D1544" s="602">
        <v>3845</v>
      </c>
      <c r="E1544" s="602">
        <v>3845</v>
      </c>
      <c r="F1544" s="603" t="s">
        <v>612</v>
      </c>
      <c r="G1544" s="603">
        <v>25.5</v>
      </c>
      <c r="H1544" s="603">
        <v>11.28</v>
      </c>
      <c r="I1544" s="603">
        <v>1.62</v>
      </c>
      <c r="J1544" s="603"/>
      <c r="K1544" s="603"/>
      <c r="L1544" s="602">
        <v>120</v>
      </c>
      <c r="M1544" s="601">
        <v>6.72</v>
      </c>
      <c r="N1544" s="20">
        <v>1804245660</v>
      </c>
    </row>
    <row r="1545" spans="1:14">
      <c r="A1545" s="599">
        <v>43824</v>
      </c>
      <c r="B1545" s="604">
        <v>991.78</v>
      </c>
      <c r="C1545" s="602">
        <v>17553680</v>
      </c>
      <c r="D1545" s="602">
        <v>3832</v>
      </c>
      <c r="E1545" s="602">
        <v>3832</v>
      </c>
      <c r="F1545" s="603" t="s">
        <v>612</v>
      </c>
      <c r="G1545" s="603">
        <v>25.5</v>
      </c>
      <c r="H1545" s="603">
        <v>11.24</v>
      </c>
      <c r="I1545" s="603">
        <v>1.61</v>
      </c>
      <c r="J1545" s="603"/>
      <c r="K1545" s="603"/>
      <c r="L1545" s="602">
        <v>120</v>
      </c>
      <c r="M1545" s="601">
        <v>6.7</v>
      </c>
      <c r="N1545" s="20">
        <v>1005027600</v>
      </c>
    </row>
    <row r="1546" spans="1:14">
      <c r="A1546" s="599">
        <v>43823</v>
      </c>
      <c r="B1546" s="604">
        <v>991.78</v>
      </c>
      <c r="C1546" s="602">
        <v>17553680</v>
      </c>
      <c r="D1546" s="602">
        <v>3832</v>
      </c>
      <c r="E1546" s="602">
        <v>3832</v>
      </c>
      <c r="F1546" s="603" t="s">
        <v>612</v>
      </c>
      <c r="G1546" s="603">
        <v>25.5</v>
      </c>
      <c r="H1546" s="603">
        <v>11.24</v>
      </c>
      <c r="I1546" s="603">
        <v>1.61</v>
      </c>
      <c r="J1546" s="603"/>
      <c r="K1546" s="603"/>
      <c r="L1546" s="602">
        <v>120</v>
      </c>
      <c r="M1546" s="601">
        <v>6.7</v>
      </c>
      <c r="N1546" s="20">
        <v>1005027600</v>
      </c>
    </row>
    <row r="1547" spans="1:14">
      <c r="A1547" s="599">
        <v>43822</v>
      </c>
      <c r="B1547" s="604">
        <v>1000.56</v>
      </c>
      <c r="C1547" s="602">
        <v>17553680</v>
      </c>
      <c r="D1547" s="602">
        <v>3866</v>
      </c>
      <c r="E1547" s="602">
        <v>3866</v>
      </c>
      <c r="F1547" s="603" t="s">
        <v>612</v>
      </c>
      <c r="G1547" s="603">
        <v>25.5</v>
      </c>
      <c r="H1547" s="603">
        <v>11.34</v>
      </c>
      <c r="I1547" s="603">
        <v>1.63</v>
      </c>
      <c r="J1547" s="603"/>
      <c r="K1547" s="603"/>
      <c r="L1547" s="602">
        <v>120</v>
      </c>
      <c r="M1547" s="601">
        <v>6.75</v>
      </c>
      <c r="N1547" s="20">
        <v>2195950610</v>
      </c>
    </row>
    <row r="1548" spans="1:14">
      <c r="A1548" s="599">
        <v>43819</v>
      </c>
      <c r="B1548" s="604">
        <v>1047.95</v>
      </c>
      <c r="C1548" s="602">
        <v>17553680</v>
      </c>
      <c r="D1548" s="602">
        <v>4049</v>
      </c>
      <c r="E1548" s="602">
        <v>4049</v>
      </c>
      <c r="F1548" s="603" t="s">
        <v>612</v>
      </c>
      <c r="G1548" s="603">
        <v>25.5</v>
      </c>
      <c r="H1548" s="603">
        <v>11.88</v>
      </c>
      <c r="I1548" s="603">
        <v>1.71</v>
      </c>
      <c r="J1548" s="603"/>
      <c r="K1548" s="603"/>
      <c r="L1548" s="602">
        <v>120</v>
      </c>
      <c r="M1548" s="601">
        <v>7.07</v>
      </c>
      <c r="N1548" s="20">
        <v>2296224110</v>
      </c>
    </row>
    <row r="1549" spans="1:14">
      <c r="A1549" s="599">
        <v>43818</v>
      </c>
      <c r="B1549" s="604">
        <v>1053.22</v>
      </c>
      <c r="C1549" s="602">
        <v>17553680</v>
      </c>
      <c r="D1549" s="602">
        <v>4069</v>
      </c>
      <c r="E1549" s="602">
        <v>4069</v>
      </c>
      <c r="F1549" s="603" t="s">
        <v>612</v>
      </c>
      <c r="G1549" s="603">
        <v>25.5</v>
      </c>
      <c r="H1549" s="604">
        <v>11.94</v>
      </c>
      <c r="I1549" s="603">
        <v>1.71</v>
      </c>
      <c r="J1549" s="603"/>
      <c r="K1549" s="603"/>
      <c r="L1549" s="602">
        <v>120</v>
      </c>
      <c r="M1549" s="601">
        <v>7.11</v>
      </c>
      <c r="N1549" s="20">
        <v>1382587580</v>
      </c>
    </row>
    <row r="1550" spans="1:14">
      <c r="A1550" s="599">
        <v>43817</v>
      </c>
      <c r="B1550" s="604">
        <v>1063.75</v>
      </c>
      <c r="C1550" s="602">
        <v>17553680</v>
      </c>
      <c r="D1550" s="602">
        <v>4110</v>
      </c>
      <c r="E1550" s="602">
        <v>4110</v>
      </c>
      <c r="F1550" s="603" t="s">
        <v>612</v>
      </c>
      <c r="G1550" s="603">
        <v>25.5</v>
      </c>
      <c r="H1550" s="603">
        <v>12.06</v>
      </c>
      <c r="I1550" s="603">
        <v>1.73</v>
      </c>
      <c r="J1550" s="603"/>
      <c r="K1550" s="603"/>
      <c r="L1550" s="602">
        <v>120</v>
      </c>
      <c r="M1550" s="601">
        <v>7.18</v>
      </c>
      <c r="N1550" s="20">
        <v>2449672980</v>
      </c>
    </row>
    <row r="1551" spans="1:14">
      <c r="A1551" s="599">
        <v>43816</v>
      </c>
      <c r="B1551" s="604">
        <v>1072.53</v>
      </c>
      <c r="C1551" s="602">
        <v>17553680</v>
      </c>
      <c r="D1551" s="602">
        <v>4144</v>
      </c>
      <c r="E1551" s="602">
        <v>4144</v>
      </c>
      <c r="F1551" s="603" t="s">
        <v>612</v>
      </c>
      <c r="G1551" s="603">
        <v>25.5</v>
      </c>
      <c r="H1551" s="603">
        <v>12.16</v>
      </c>
      <c r="I1551" s="603">
        <v>1.75</v>
      </c>
      <c r="J1551" s="603"/>
      <c r="K1551" s="603"/>
      <c r="L1551" s="602">
        <v>120</v>
      </c>
      <c r="M1551" s="601">
        <v>7.24</v>
      </c>
      <c r="N1551" s="20">
        <v>2578335830</v>
      </c>
    </row>
    <row r="1552" spans="1:14">
      <c r="A1552" s="599">
        <v>43815</v>
      </c>
      <c r="B1552" s="604">
        <v>1046.2</v>
      </c>
      <c r="C1552" s="602">
        <v>17553680</v>
      </c>
      <c r="D1552" s="602">
        <v>4042</v>
      </c>
      <c r="E1552" s="602">
        <v>4042</v>
      </c>
      <c r="F1552" s="603" t="s">
        <v>612</v>
      </c>
      <c r="G1552" s="603">
        <v>25.5</v>
      </c>
      <c r="H1552" s="604">
        <v>11.86</v>
      </c>
      <c r="I1552" s="603">
        <v>1.7</v>
      </c>
      <c r="J1552" s="603"/>
      <c r="K1552" s="603"/>
      <c r="L1552" s="602">
        <v>120</v>
      </c>
      <c r="M1552" s="601">
        <v>7.06</v>
      </c>
      <c r="N1552" s="20">
        <v>2357024970</v>
      </c>
    </row>
    <row r="1553" spans="1:14">
      <c r="A1553" s="599">
        <v>43812</v>
      </c>
      <c r="B1553" s="604">
        <v>1047.95</v>
      </c>
      <c r="C1553" s="602">
        <v>17553680</v>
      </c>
      <c r="D1553" s="602">
        <v>4049</v>
      </c>
      <c r="E1553" s="602">
        <v>4049</v>
      </c>
      <c r="F1553" s="603" t="s">
        <v>612</v>
      </c>
      <c r="G1553" s="603">
        <v>25.5</v>
      </c>
      <c r="H1553" s="603">
        <v>11.88</v>
      </c>
      <c r="I1553" s="603">
        <v>1.71</v>
      </c>
      <c r="J1553" s="603"/>
      <c r="K1553" s="603"/>
      <c r="L1553" s="602">
        <v>120</v>
      </c>
      <c r="M1553" s="601">
        <v>7.07</v>
      </c>
      <c r="N1553" s="20">
        <v>5854241380</v>
      </c>
    </row>
    <row r="1554" spans="1:14">
      <c r="A1554" s="599">
        <v>43811</v>
      </c>
      <c r="B1554" s="604">
        <v>944.39</v>
      </c>
      <c r="C1554" s="602">
        <v>17553680</v>
      </c>
      <c r="D1554" s="602">
        <v>3649</v>
      </c>
      <c r="E1554" s="602">
        <v>3649</v>
      </c>
      <c r="F1554" s="603" t="s">
        <v>612</v>
      </c>
      <c r="G1554" s="603">
        <v>25.5</v>
      </c>
      <c r="H1554" s="603">
        <v>10.7</v>
      </c>
      <c r="I1554" s="603">
        <v>1.54</v>
      </c>
      <c r="J1554" s="603"/>
      <c r="K1554" s="603"/>
      <c r="L1554" s="602">
        <v>120</v>
      </c>
      <c r="M1554" s="601">
        <v>6.38</v>
      </c>
      <c r="N1554" s="20">
        <v>908749570</v>
      </c>
    </row>
    <row r="1555" spans="1:14">
      <c r="A1555" s="599">
        <v>43810</v>
      </c>
      <c r="B1555" s="604">
        <v>914.55</v>
      </c>
      <c r="C1555" s="602">
        <v>17553680</v>
      </c>
      <c r="D1555" s="602">
        <v>3534</v>
      </c>
      <c r="E1555" s="602">
        <v>3534</v>
      </c>
      <c r="F1555" s="603" t="s">
        <v>612</v>
      </c>
      <c r="G1555" s="603">
        <v>25.5</v>
      </c>
      <c r="H1555" s="603">
        <v>10.37</v>
      </c>
      <c r="I1555" s="603">
        <v>1.49</v>
      </c>
      <c r="J1555" s="603"/>
      <c r="K1555" s="603"/>
      <c r="L1555" s="602">
        <v>120</v>
      </c>
      <c r="M1555" s="601">
        <v>6.17</v>
      </c>
      <c r="N1555" s="20">
        <v>627306050</v>
      </c>
    </row>
    <row r="1556" spans="1:14">
      <c r="A1556" s="599">
        <v>43809</v>
      </c>
      <c r="B1556" s="604">
        <v>919.81</v>
      </c>
      <c r="C1556" s="602">
        <v>17553680</v>
      </c>
      <c r="D1556" s="602">
        <v>3554</v>
      </c>
      <c r="E1556" s="602">
        <v>3554</v>
      </c>
      <c r="F1556" s="603" t="s">
        <v>612</v>
      </c>
      <c r="G1556" s="603">
        <v>25.5</v>
      </c>
      <c r="H1556" s="603">
        <v>10.43</v>
      </c>
      <c r="I1556" s="603">
        <v>1.5</v>
      </c>
      <c r="J1556" s="603"/>
      <c r="K1556" s="603"/>
      <c r="L1556" s="602">
        <v>120</v>
      </c>
      <c r="M1556" s="601">
        <v>6.21</v>
      </c>
      <c r="N1556" s="20">
        <v>558468930</v>
      </c>
    </row>
    <row r="1557" spans="1:14">
      <c r="A1557" s="599">
        <v>43808</v>
      </c>
      <c r="B1557" s="604">
        <v>888.22</v>
      </c>
      <c r="C1557" s="602">
        <v>17553680</v>
      </c>
      <c r="D1557" s="602">
        <v>3432</v>
      </c>
      <c r="E1557" s="602">
        <v>3432</v>
      </c>
      <c r="F1557" s="603" t="s">
        <v>612</v>
      </c>
      <c r="G1557" s="603">
        <v>25.5</v>
      </c>
      <c r="H1557" s="603">
        <v>10.07</v>
      </c>
      <c r="I1557" s="603">
        <v>1.45</v>
      </c>
      <c r="J1557" s="603"/>
      <c r="K1557" s="603"/>
      <c r="L1557" s="602">
        <v>120</v>
      </c>
      <c r="M1557" s="601">
        <v>6</v>
      </c>
      <c r="N1557" s="20">
        <v>326733660</v>
      </c>
    </row>
    <row r="1558" spans="1:14">
      <c r="A1558" s="599">
        <v>43805</v>
      </c>
      <c r="B1558" s="604">
        <v>881.19</v>
      </c>
      <c r="C1558" s="602">
        <v>17553680</v>
      </c>
      <c r="D1558" s="602">
        <v>3405</v>
      </c>
      <c r="E1558" s="602">
        <v>3405</v>
      </c>
      <c r="F1558" s="603" t="s">
        <v>612</v>
      </c>
      <c r="G1558" s="603">
        <v>25.5</v>
      </c>
      <c r="H1558" s="603">
        <v>9.99</v>
      </c>
      <c r="I1558" s="603">
        <v>1.43</v>
      </c>
      <c r="J1558" s="603"/>
      <c r="K1558" s="603"/>
      <c r="L1558" s="602">
        <v>120</v>
      </c>
      <c r="M1558" s="601">
        <v>5.95</v>
      </c>
      <c r="N1558" s="20">
        <v>218269925</v>
      </c>
    </row>
    <row r="1559" spans="1:14">
      <c r="A1559" s="599">
        <v>43804</v>
      </c>
      <c r="B1559" s="604">
        <v>868.91</v>
      </c>
      <c r="C1559" s="602">
        <v>17553680</v>
      </c>
      <c r="D1559" s="602">
        <v>3357</v>
      </c>
      <c r="E1559" s="602">
        <v>3357</v>
      </c>
      <c r="F1559" s="603" t="s">
        <v>612</v>
      </c>
      <c r="G1559" s="603">
        <v>25.5</v>
      </c>
      <c r="H1559" s="603">
        <v>9.85</v>
      </c>
      <c r="I1559" s="603">
        <v>1.41</v>
      </c>
      <c r="J1559" s="603"/>
      <c r="K1559" s="603"/>
      <c r="L1559" s="602">
        <v>120</v>
      </c>
      <c r="M1559" s="601">
        <v>5.87</v>
      </c>
      <c r="N1559" s="20">
        <v>122666195</v>
      </c>
    </row>
    <row r="1560" spans="1:14">
      <c r="A1560" s="599">
        <v>43803</v>
      </c>
      <c r="B1560" s="604">
        <v>858.37</v>
      </c>
      <c r="C1560" s="602">
        <v>17553680</v>
      </c>
      <c r="D1560" s="602">
        <v>3316</v>
      </c>
      <c r="E1560" s="602">
        <v>3316</v>
      </c>
      <c r="F1560" s="603" t="s">
        <v>612</v>
      </c>
      <c r="G1560" s="603">
        <v>25.5</v>
      </c>
      <c r="H1560" s="603">
        <v>9.73</v>
      </c>
      <c r="I1560" s="603">
        <v>1.4</v>
      </c>
      <c r="J1560" s="603"/>
      <c r="K1560" s="603"/>
      <c r="L1560" s="602">
        <v>120</v>
      </c>
      <c r="M1560" s="601">
        <v>5.79</v>
      </c>
      <c r="N1560" s="20">
        <v>280285995</v>
      </c>
    </row>
    <row r="1561" spans="1:14">
      <c r="A1561" s="599">
        <v>43802</v>
      </c>
      <c r="B1561" s="604">
        <v>879.44</v>
      </c>
      <c r="C1561" s="602">
        <v>17553680</v>
      </c>
      <c r="D1561" s="602">
        <v>3398</v>
      </c>
      <c r="E1561" s="602">
        <v>3398</v>
      </c>
      <c r="F1561" s="603" t="s">
        <v>612</v>
      </c>
      <c r="G1561" s="603">
        <v>25.5</v>
      </c>
      <c r="H1561" s="603">
        <v>9.9700000000000006</v>
      </c>
      <c r="I1561" s="603">
        <v>1.43</v>
      </c>
      <c r="J1561" s="603"/>
      <c r="K1561" s="603"/>
      <c r="L1561" s="602">
        <v>120</v>
      </c>
      <c r="M1561" s="601">
        <v>5.94</v>
      </c>
      <c r="N1561" s="20">
        <v>199323085</v>
      </c>
    </row>
    <row r="1562" spans="1:14">
      <c r="A1562" s="599">
        <v>43801</v>
      </c>
      <c r="B1562" s="604">
        <v>879.44</v>
      </c>
      <c r="C1562" s="602">
        <v>17553680</v>
      </c>
      <c r="D1562" s="602">
        <v>3398</v>
      </c>
      <c r="E1562" s="602">
        <v>3398</v>
      </c>
      <c r="F1562" s="603" t="s">
        <v>612</v>
      </c>
      <c r="G1562" s="603">
        <v>25.5</v>
      </c>
      <c r="H1562" s="603">
        <v>9.9700000000000006</v>
      </c>
      <c r="I1562" s="603">
        <v>1.43</v>
      </c>
      <c r="J1562" s="603"/>
      <c r="K1562" s="603"/>
      <c r="L1562" s="602">
        <v>120</v>
      </c>
      <c r="M1562" s="601">
        <v>5.94</v>
      </c>
      <c r="N1562" s="20">
        <v>148844490</v>
      </c>
    </row>
    <row r="1563" spans="1:14">
      <c r="A1563" s="599">
        <v>43798</v>
      </c>
      <c r="B1563" s="604">
        <v>882.95</v>
      </c>
      <c r="C1563" s="602">
        <v>17553680</v>
      </c>
      <c r="D1563" s="602">
        <v>3411</v>
      </c>
      <c r="E1563" s="602">
        <v>3411</v>
      </c>
      <c r="F1563" s="603" t="s">
        <v>612</v>
      </c>
      <c r="G1563" s="603">
        <v>25.5</v>
      </c>
      <c r="H1563" s="603">
        <v>10.01</v>
      </c>
      <c r="I1563" s="603">
        <v>1.44</v>
      </c>
      <c r="J1563" s="603"/>
      <c r="K1563" s="603"/>
      <c r="L1563" s="602">
        <v>120</v>
      </c>
      <c r="M1563" s="601">
        <v>5.96</v>
      </c>
      <c r="N1563" s="20">
        <v>211016360</v>
      </c>
    </row>
    <row r="1564" spans="1:14">
      <c r="A1564" s="599">
        <v>43797</v>
      </c>
      <c r="B1564" s="604">
        <v>875.93</v>
      </c>
      <c r="C1564" s="602">
        <v>17553680</v>
      </c>
      <c r="D1564" s="602">
        <v>3384</v>
      </c>
      <c r="E1564" s="602">
        <v>3384</v>
      </c>
      <c r="F1564" s="603" t="s">
        <v>612</v>
      </c>
      <c r="G1564" s="603">
        <v>25.5</v>
      </c>
      <c r="H1564" s="603">
        <v>9.93</v>
      </c>
      <c r="I1564" s="603">
        <v>1.43</v>
      </c>
      <c r="J1564" s="603"/>
      <c r="K1564" s="603"/>
      <c r="L1564" s="602">
        <v>120</v>
      </c>
      <c r="M1564" s="601">
        <v>5.91</v>
      </c>
      <c r="N1564" s="20">
        <v>298137635</v>
      </c>
    </row>
    <row r="1565" spans="1:14">
      <c r="A1565" s="599">
        <v>43796</v>
      </c>
      <c r="B1565" s="604">
        <v>900.5</v>
      </c>
      <c r="C1565" s="602">
        <v>17553680</v>
      </c>
      <c r="D1565" s="602">
        <v>3479</v>
      </c>
      <c r="E1565" s="602">
        <v>3479</v>
      </c>
      <c r="F1565" s="603" t="s">
        <v>612</v>
      </c>
      <c r="G1565" s="603">
        <v>25.5</v>
      </c>
      <c r="H1565" s="603">
        <v>10.210000000000001</v>
      </c>
      <c r="I1565" s="603">
        <v>1.47</v>
      </c>
      <c r="J1565" s="603"/>
      <c r="K1565" s="603"/>
      <c r="L1565" s="602">
        <v>120</v>
      </c>
      <c r="M1565" s="601">
        <v>6.08</v>
      </c>
      <c r="N1565" s="20">
        <v>201871050</v>
      </c>
    </row>
    <row r="1566" spans="1:14">
      <c r="A1566" s="599">
        <v>43795</v>
      </c>
      <c r="B1566" s="604">
        <v>926.83</v>
      </c>
      <c r="C1566" s="602">
        <v>17553680</v>
      </c>
      <c r="D1566" s="602">
        <v>3581</v>
      </c>
      <c r="E1566" s="602">
        <v>3581</v>
      </c>
      <c r="F1566" s="603" t="s">
        <v>612</v>
      </c>
      <c r="G1566" s="603">
        <v>25.5</v>
      </c>
      <c r="H1566" s="603">
        <v>10.51</v>
      </c>
      <c r="I1566" s="603">
        <v>1.51</v>
      </c>
      <c r="J1566" s="603"/>
      <c r="K1566" s="603"/>
      <c r="L1566" s="602">
        <v>120</v>
      </c>
      <c r="M1566" s="601">
        <v>6.26</v>
      </c>
      <c r="N1566" s="20">
        <v>914706350</v>
      </c>
    </row>
    <row r="1567" spans="1:14">
      <c r="A1567" s="599">
        <v>43794</v>
      </c>
      <c r="B1567" s="604">
        <v>886.46</v>
      </c>
      <c r="C1567" s="602">
        <v>17553680</v>
      </c>
      <c r="D1567" s="602">
        <v>3425</v>
      </c>
      <c r="E1567" s="602">
        <v>3425</v>
      </c>
      <c r="F1567" s="603" t="s">
        <v>612</v>
      </c>
      <c r="G1567" s="603">
        <v>25.5</v>
      </c>
      <c r="H1567" s="603">
        <v>10.050000000000001</v>
      </c>
      <c r="I1567" s="603">
        <v>1.44</v>
      </c>
      <c r="J1567" s="603"/>
      <c r="K1567" s="603"/>
      <c r="L1567" s="602">
        <v>120</v>
      </c>
      <c r="M1567" s="601">
        <v>5.98</v>
      </c>
      <c r="N1567" s="20">
        <v>337505285</v>
      </c>
    </row>
    <row r="1568" spans="1:14">
      <c r="A1568" s="599">
        <v>43791</v>
      </c>
      <c r="B1568" s="604">
        <v>868.03</v>
      </c>
      <c r="C1568" s="602">
        <v>17553680</v>
      </c>
      <c r="D1568" s="602">
        <v>3354</v>
      </c>
      <c r="E1568" s="602">
        <v>3354</v>
      </c>
      <c r="F1568" s="603" t="s">
        <v>612</v>
      </c>
      <c r="G1568" s="603">
        <v>25.5</v>
      </c>
      <c r="H1568" s="603">
        <v>9.84</v>
      </c>
      <c r="I1568" s="603">
        <v>1.41</v>
      </c>
      <c r="J1568" s="603"/>
      <c r="K1568" s="603"/>
      <c r="L1568" s="602">
        <v>120</v>
      </c>
      <c r="M1568" s="601">
        <v>5.86</v>
      </c>
      <c r="N1568" s="20">
        <v>147900350</v>
      </c>
    </row>
    <row r="1569" spans="1:14">
      <c r="A1569" s="599">
        <v>43790</v>
      </c>
      <c r="B1569" s="604">
        <v>868.91</v>
      </c>
      <c r="C1569" s="602">
        <v>17553680</v>
      </c>
      <c r="D1569" s="602">
        <v>3357</v>
      </c>
      <c r="E1569" s="602">
        <v>3357</v>
      </c>
      <c r="F1569" s="603" t="s">
        <v>612</v>
      </c>
      <c r="G1569" s="603">
        <v>25.5</v>
      </c>
      <c r="H1569" s="603">
        <v>9.85</v>
      </c>
      <c r="I1569" s="603">
        <v>1.41</v>
      </c>
      <c r="J1569" s="603"/>
      <c r="K1569" s="603"/>
      <c r="L1569" s="602">
        <v>120</v>
      </c>
      <c r="M1569" s="601">
        <v>5.87</v>
      </c>
      <c r="N1569" s="20">
        <v>726495580</v>
      </c>
    </row>
    <row r="1570" spans="1:14">
      <c r="A1570" s="599">
        <v>43789</v>
      </c>
      <c r="B1570" s="604">
        <v>893.48</v>
      </c>
      <c r="C1570" s="602">
        <v>17553680</v>
      </c>
      <c r="D1570" s="602">
        <v>3452</v>
      </c>
      <c r="E1570" s="602">
        <v>3452</v>
      </c>
      <c r="F1570" s="603" t="s">
        <v>612</v>
      </c>
      <c r="G1570" s="603">
        <v>25.5</v>
      </c>
      <c r="H1570" s="603">
        <v>10.130000000000001</v>
      </c>
      <c r="I1570" s="603">
        <v>1.45</v>
      </c>
      <c r="J1570" s="603"/>
      <c r="K1570" s="603"/>
      <c r="L1570" s="602">
        <v>120</v>
      </c>
      <c r="M1570" s="601">
        <v>6.03</v>
      </c>
      <c r="N1570" s="20">
        <v>669184145</v>
      </c>
    </row>
    <row r="1571" spans="1:14">
      <c r="A1571" s="599">
        <v>43788</v>
      </c>
      <c r="B1571" s="604">
        <v>896.99</v>
      </c>
      <c r="C1571" s="602">
        <v>17553680</v>
      </c>
      <c r="D1571" s="602">
        <v>3466</v>
      </c>
      <c r="E1571" s="602">
        <v>3466</v>
      </c>
      <c r="F1571" s="603" t="s">
        <v>612</v>
      </c>
      <c r="G1571" s="603">
        <v>25.5</v>
      </c>
      <c r="H1571" s="603">
        <v>10.17</v>
      </c>
      <c r="I1571" s="603">
        <v>1.46</v>
      </c>
      <c r="J1571" s="603"/>
      <c r="K1571" s="603"/>
      <c r="L1571" s="602">
        <v>120</v>
      </c>
      <c r="M1571" s="601">
        <v>6.06</v>
      </c>
      <c r="N1571" s="20">
        <v>308561050</v>
      </c>
    </row>
    <row r="1572" spans="1:14">
      <c r="A1572" s="599">
        <v>43787</v>
      </c>
      <c r="B1572" s="604">
        <v>912.79</v>
      </c>
      <c r="C1572" s="602">
        <v>17553680</v>
      </c>
      <c r="D1572" s="602">
        <v>3527</v>
      </c>
      <c r="E1572" s="602">
        <v>3527</v>
      </c>
      <c r="F1572" s="603" t="s">
        <v>612</v>
      </c>
      <c r="G1572" s="603">
        <v>25.5</v>
      </c>
      <c r="H1572" s="603">
        <v>10.35</v>
      </c>
      <c r="I1572" s="603">
        <v>1.49</v>
      </c>
      <c r="J1572" s="603"/>
      <c r="K1572" s="603"/>
      <c r="L1572" s="602">
        <v>120</v>
      </c>
      <c r="M1572" s="601">
        <v>6.16</v>
      </c>
      <c r="N1572" s="20">
        <v>133986400</v>
      </c>
    </row>
    <row r="1573" spans="1:14">
      <c r="A1573" s="599">
        <v>43784</v>
      </c>
      <c r="B1573" s="604">
        <v>909.28</v>
      </c>
      <c r="C1573" s="602">
        <v>17553680</v>
      </c>
      <c r="D1573" s="602">
        <v>3513</v>
      </c>
      <c r="E1573" s="602">
        <v>3513</v>
      </c>
      <c r="F1573" s="603" t="s">
        <v>612</v>
      </c>
      <c r="G1573" s="603">
        <v>25.5</v>
      </c>
      <c r="H1573" s="603">
        <v>10.31</v>
      </c>
      <c r="I1573" s="603">
        <v>1.48</v>
      </c>
      <c r="J1573" s="603"/>
      <c r="K1573" s="603"/>
      <c r="L1573" s="602">
        <v>120</v>
      </c>
      <c r="M1573" s="601">
        <v>6.14</v>
      </c>
      <c r="N1573" s="20">
        <v>323200650</v>
      </c>
    </row>
    <row r="1574" spans="1:14">
      <c r="A1574" s="599">
        <v>43783</v>
      </c>
      <c r="B1574" s="604">
        <v>889.97</v>
      </c>
      <c r="C1574" s="602">
        <v>17553680</v>
      </c>
      <c r="D1574" s="602">
        <v>3439</v>
      </c>
      <c r="E1574" s="602">
        <v>3439</v>
      </c>
      <c r="F1574" s="603" t="s">
        <v>612</v>
      </c>
      <c r="G1574" s="603">
        <v>25.5</v>
      </c>
      <c r="H1574" s="603">
        <v>10.09</v>
      </c>
      <c r="I1574" s="603">
        <v>1.45</v>
      </c>
      <c r="J1574" s="603"/>
      <c r="K1574" s="603"/>
      <c r="L1574" s="602">
        <v>120</v>
      </c>
      <c r="M1574" s="601">
        <v>6.01</v>
      </c>
      <c r="N1574" s="20">
        <v>226174350</v>
      </c>
    </row>
    <row r="1575" spans="1:14">
      <c r="A1575" s="599">
        <v>43782</v>
      </c>
      <c r="B1575" s="604">
        <v>888.22</v>
      </c>
      <c r="C1575" s="602">
        <v>17553680</v>
      </c>
      <c r="D1575" s="602">
        <v>3432</v>
      </c>
      <c r="E1575" s="602">
        <v>3432</v>
      </c>
      <c r="F1575" s="603" t="s">
        <v>612</v>
      </c>
      <c r="G1575" s="603">
        <v>25.5</v>
      </c>
      <c r="H1575" s="603">
        <v>10.07</v>
      </c>
      <c r="I1575" s="603">
        <v>1.45</v>
      </c>
      <c r="J1575" s="603"/>
      <c r="K1575" s="603"/>
      <c r="L1575" s="602">
        <v>120</v>
      </c>
      <c r="M1575" s="601">
        <v>6</v>
      </c>
      <c r="N1575" s="20">
        <v>541791400</v>
      </c>
    </row>
    <row r="1576" spans="1:14">
      <c r="A1576" s="599">
        <v>43781</v>
      </c>
      <c r="B1576" s="604">
        <v>907.53</v>
      </c>
      <c r="C1576" s="602">
        <v>17553680</v>
      </c>
      <c r="D1576" s="602">
        <v>3506</v>
      </c>
      <c r="E1576" s="602">
        <v>3506</v>
      </c>
      <c r="F1576" s="603" t="s">
        <v>612</v>
      </c>
      <c r="G1576" s="603">
        <v>25.5</v>
      </c>
      <c r="H1576" s="603">
        <v>10.29</v>
      </c>
      <c r="I1576" s="603">
        <v>1.48</v>
      </c>
      <c r="J1576" s="603"/>
      <c r="K1576" s="603"/>
      <c r="L1576" s="602">
        <v>120</v>
      </c>
      <c r="M1576" s="601">
        <v>6.13</v>
      </c>
      <c r="N1576" s="20">
        <v>282021670</v>
      </c>
    </row>
    <row r="1577" spans="1:14">
      <c r="A1577" s="599">
        <v>43780</v>
      </c>
      <c r="B1577" s="604">
        <v>907.53</v>
      </c>
      <c r="C1577" s="602">
        <v>17553680</v>
      </c>
      <c r="D1577" s="602">
        <v>3506</v>
      </c>
      <c r="E1577" s="602">
        <v>3506</v>
      </c>
      <c r="F1577" s="603" t="s">
        <v>612</v>
      </c>
      <c r="G1577" s="603">
        <v>25.5</v>
      </c>
      <c r="H1577" s="603">
        <v>10.29</v>
      </c>
      <c r="I1577" s="603">
        <v>1.48</v>
      </c>
      <c r="J1577" s="603"/>
      <c r="K1577" s="603"/>
      <c r="L1577" s="602">
        <v>120</v>
      </c>
      <c r="M1577" s="601">
        <v>6.13</v>
      </c>
      <c r="N1577" s="20">
        <v>158674270</v>
      </c>
    </row>
    <row r="1578" spans="1:14">
      <c r="A1578" s="599">
        <v>43777</v>
      </c>
      <c r="B1578" s="604">
        <v>918.06</v>
      </c>
      <c r="C1578" s="602">
        <v>17553680</v>
      </c>
      <c r="D1578" s="602">
        <v>3547</v>
      </c>
      <c r="E1578" s="602">
        <v>3547</v>
      </c>
      <c r="F1578" s="603" t="s">
        <v>612</v>
      </c>
      <c r="G1578" s="603">
        <v>25.5</v>
      </c>
      <c r="H1578" s="603">
        <v>10.41</v>
      </c>
      <c r="I1578" s="603">
        <v>1.49</v>
      </c>
      <c r="J1578" s="603"/>
      <c r="K1578" s="603"/>
      <c r="L1578" s="602">
        <v>120</v>
      </c>
      <c r="M1578" s="601">
        <v>6.2</v>
      </c>
      <c r="N1578" s="20">
        <v>304230540</v>
      </c>
    </row>
    <row r="1579" spans="1:14">
      <c r="A1579" s="599">
        <v>43776</v>
      </c>
      <c r="B1579" s="604">
        <v>919.81</v>
      </c>
      <c r="C1579" s="602">
        <v>17553680</v>
      </c>
      <c r="D1579" s="602">
        <v>3554</v>
      </c>
      <c r="E1579" s="602">
        <v>3554</v>
      </c>
      <c r="F1579" s="603" t="s">
        <v>612</v>
      </c>
      <c r="G1579" s="603">
        <v>25.5</v>
      </c>
      <c r="H1579" s="603">
        <v>10.43</v>
      </c>
      <c r="I1579" s="603">
        <v>1.5</v>
      </c>
      <c r="J1579" s="603"/>
      <c r="K1579" s="603"/>
      <c r="L1579" s="602">
        <v>120</v>
      </c>
      <c r="M1579" s="601">
        <v>6.21</v>
      </c>
      <c r="N1579" s="20">
        <v>393882830</v>
      </c>
    </row>
    <row r="1580" spans="1:14">
      <c r="A1580" s="599">
        <v>43775</v>
      </c>
      <c r="B1580" s="604">
        <v>928.59</v>
      </c>
      <c r="C1580" s="602">
        <v>17553680</v>
      </c>
      <c r="D1580" s="602">
        <v>3588</v>
      </c>
      <c r="E1580" s="602">
        <v>3588</v>
      </c>
      <c r="F1580" s="603" t="s">
        <v>612</v>
      </c>
      <c r="G1580" s="603">
        <v>25.5</v>
      </c>
      <c r="H1580" s="603">
        <v>10.53</v>
      </c>
      <c r="I1580" s="603">
        <v>1.51</v>
      </c>
      <c r="J1580" s="603"/>
      <c r="K1580" s="603"/>
      <c r="L1580" s="602">
        <v>120</v>
      </c>
      <c r="M1580" s="601">
        <v>6.27</v>
      </c>
      <c r="N1580" s="20">
        <v>573122020</v>
      </c>
    </row>
    <row r="1581" spans="1:14">
      <c r="A1581" s="599">
        <v>43774</v>
      </c>
      <c r="B1581" s="604">
        <v>935.61</v>
      </c>
      <c r="C1581" s="602">
        <v>17553680</v>
      </c>
      <c r="D1581" s="602">
        <v>3615</v>
      </c>
      <c r="E1581" s="602">
        <v>3615</v>
      </c>
      <c r="F1581" s="603" t="s">
        <v>612</v>
      </c>
      <c r="G1581" s="603">
        <v>25.5</v>
      </c>
      <c r="H1581" s="603">
        <v>10.61</v>
      </c>
      <c r="I1581" s="603">
        <v>1.52</v>
      </c>
      <c r="J1581" s="603"/>
      <c r="K1581" s="603"/>
      <c r="L1581" s="602">
        <v>120</v>
      </c>
      <c r="M1581" s="601">
        <v>6.32</v>
      </c>
      <c r="N1581" s="20">
        <v>394072390</v>
      </c>
    </row>
    <row r="1582" spans="1:14">
      <c r="A1582" s="599">
        <v>43773</v>
      </c>
      <c r="B1582" s="604">
        <v>946.14</v>
      </c>
      <c r="C1582" s="602">
        <v>17553680</v>
      </c>
      <c r="D1582" s="602">
        <v>3656</v>
      </c>
      <c r="E1582" s="602">
        <v>3656</v>
      </c>
      <c r="F1582" s="603" t="s">
        <v>612</v>
      </c>
      <c r="G1582" s="603">
        <v>25.5</v>
      </c>
      <c r="H1582" s="603">
        <v>10.72</v>
      </c>
      <c r="I1582" s="603">
        <v>1.54</v>
      </c>
      <c r="J1582" s="603"/>
      <c r="K1582" s="603"/>
      <c r="L1582" s="602">
        <v>120</v>
      </c>
      <c r="M1582" s="601">
        <v>6.39</v>
      </c>
      <c r="N1582" s="20">
        <v>372893380</v>
      </c>
    </row>
    <row r="1583" spans="1:14">
      <c r="A1583" s="599">
        <v>43770</v>
      </c>
      <c r="B1583" s="604">
        <v>930.35</v>
      </c>
      <c r="C1583" s="602">
        <v>17553680</v>
      </c>
      <c r="D1583" s="602">
        <v>3595</v>
      </c>
      <c r="E1583" s="602">
        <v>3595</v>
      </c>
      <c r="F1583" s="603" t="s">
        <v>612</v>
      </c>
      <c r="G1583" s="603">
        <v>25.5</v>
      </c>
      <c r="H1583" s="603">
        <v>10.55</v>
      </c>
      <c r="I1583" s="603">
        <v>1.51</v>
      </c>
      <c r="J1583" s="603"/>
      <c r="K1583" s="603"/>
      <c r="L1583" s="602">
        <v>120</v>
      </c>
      <c r="M1583" s="601">
        <v>6.28</v>
      </c>
      <c r="N1583" s="20">
        <v>373909230</v>
      </c>
    </row>
    <row r="1584" spans="1:14">
      <c r="A1584" s="599">
        <v>43769</v>
      </c>
      <c r="B1584" s="604">
        <v>946.14</v>
      </c>
      <c r="C1584" s="602">
        <v>17553680</v>
      </c>
      <c r="D1584" s="602">
        <v>3656</v>
      </c>
      <c r="E1584" s="602">
        <v>3656</v>
      </c>
      <c r="F1584" s="603" t="s">
        <v>612</v>
      </c>
      <c r="G1584" s="603">
        <v>25.5</v>
      </c>
      <c r="H1584" s="603">
        <v>10.72</v>
      </c>
      <c r="I1584" s="603">
        <v>1.54</v>
      </c>
      <c r="J1584" s="603"/>
      <c r="K1584" s="603"/>
      <c r="L1584" s="602">
        <v>120</v>
      </c>
      <c r="M1584" s="601">
        <v>6.39</v>
      </c>
      <c r="N1584" s="20">
        <v>435666950</v>
      </c>
    </row>
    <row r="1585" spans="1:14">
      <c r="A1585" s="599">
        <v>43768</v>
      </c>
      <c r="B1585" s="604">
        <v>953.16</v>
      </c>
      <c r="C1585" s="602">
        <v>17553680</v>
      </c>
      <c r="D1585" s="602">
        <v>3683</v>
      </c>
      <c r="E1585" s="602">
        <v>3683</v>
      </c>
      <c r="F1585" s="603" t="s">
        <v>612</v>
      </c>
      <c r="G1585" s="603">
        <v>25.5</v>
      </c>
      <c r="H1585" s="603">
        <v>10.8</v>
      </c>
      <c r="I1585" s="603">
        <v>1.55</v>
      </c>
      <c r="J1585" s="603"/>
      <c r="K1585" s="603"/>
      <c r="L1585" s="602">
        <v>120</v>
      </c>
      <c r="M1585" s="601">
        <v>6.43</v>
      </c>
      <c r="N1585" s="20">
        <v>472611620</v>
      </c>
    </row>
    <row r="1586" spans="1:14">
      <c r="A1586" s="599">
        <v>43767</v>
      </c>
      <c r="B1586" s="604">
        <v>953.16</v>
      </c>
      <c r="C1586" s="602">
        <v>17553680</v>
      </c>
      <c r="D1586" s="602">
        <v>3683</v>
      </c>
      <c r="E1586" s="602">
        <v>3683</v>
      </c>
      <c r="F1586" s="603" t="s">
        <v>612</v>
      </c>
      <c r="G1586" s="603">
        <v>25.5</v>
      </c>
      <c r="H1586" s="603">
        <v>10.8</v>
      </c>
      <c r="I1586" s="603">
        <v>1.55</v>
      </c>
      <c r="J1586" s="603"/>
      <c r="K1586" s="603"/>
      <c r="L1586" s="602">
        <v>120</v>
      </c>
      <c r="M1586" s="601">
        <v>6.43</v>
      </c>
      <c r="N1586" s="20">
        <v>621907930</v>
      </c>
    </row>
    <row r="1587" spans="1:14">
      <c r="A1587" s="599">
        <v>43766</v>
      </c>
      <c r="B1587" s="604">
        <v>975.98</v>
      </c>
      <c r="C1587" s="602">
        <v>17553680</v>
      </c>
      <c r="D1587" s="602">
        <v>3771</v>
      </c>
      <c r="E1587" s="602">
        <v>3771</v>
      </c>
      <c r="F1587" s="603" t="s">
        <v>612</v>
      </c>
      <c r="G1587" s="603">
        <v>25.5</v>
      </c>
      <c r="H1587" s="603">
        <v>11.06</v>
      </c>
      <c r="I1587" s="603">
        <v>1.59</v>
      </c>
      <c r="J1587" s="603"/>
      <c r="K1587" s="603"/>
      <c r="L1587" s="602">
        <v>120</v>
      </c>
      <c r="M1587" s="601">
        <v>6.59</v>
      </c>
      <c r="N1587" s="20">
        <v>341145300</v>
      </c>
    </row>
    <row r="1588" spans="1:14">
      <c r="A1588" s="599">
        <v>43763</v>
      </c>
      <c r="B1588" s="604">
        <v>979.5</v>
      </c>
      <c r="C1588" s="602">
        <v>17553680</v>
      </c>
      <c r="D1588" s="602">
        <v>3784</v>
      </c>
      <c r="E1588" s="602">
        <v>3784</v>
      </c>
      <c r="F1588" s="603" t="s">
        <v>612</v>
      </c>
      <c r="G1588" s="603">
        <v>25.5</v>
      </c>
      <c r="H1588" s="603">
        <v>11.1</v>
      </c>
      <c r="I1588" s="603">
        <v>1.59</v>
      </c>
      <c r="J1588" s="603"/>
      <c r="K1588" s="603"/>
      <c r="L1588" s="602">
        <v>120</v>
      </c>
      <c r="M1588" s="601">
        <v>6.61</v>
      </c>
      <c r="N1588" s="20">
        <v>801525270</v>
      </c>
    </row>
    <row r="1589" spans="1:14">
      <c r="A1589" s="599">
        <v>43762</v>
      </c>
      <c r="B1589" s="604">
        <v>933.86</v>
      </c>
      <c r="C1589" s="602">
        <v>17553680</v>
      </c>
      <c r="D1589" s="602">
        <v>3608</v>
      </c>
      <c r="E1589" s="602">
        <v>3608</v>
      </c>
      <c r="F1589" s="603" t="s">
        <v>612</v>
      </c>
      <c r="G1589" s="603">
        <v>25.5</v>
      </c>
      <c r="H1589" s="603">
        <v>10.59</v>
      </c>
      <c r="I1589" s="603">
        <v>1.52</v>
      </c>
      <c r="J1589" s="603"/>
      <c r="K1589" s="603"/>
      <c r="L1589" s="602">
        <v>120</v>
      </c>
      <c r="M1589" s="601">
        <v>6.3</v>
      </c>
      <c r="N1589" s="20">
        <v>603652130</v>
      </c>
    </row>
    <row r="1590" spans="1:14">
      <c r="A1590" s="599">
        <v>43761</v>
      </c>
      <c r="B1590" s="604">
        <v>930.35</v>
      </c>
      <c r="C1590" s="602">
        <v>17553680</v>
      </c>
      <c r="D1590" s="602">
        <v>3595</v>
      </c>
      <c r="E1590" s="602">
        <v>3595</v>
      </c>
      <c r="F1590" s="603" t="s">
        <v>612</v>
      </c>
      <c r="G1590" s="603">
        <v>25.5</v>
      </c>
      <c r="H1590" s="603">
        <v>10.55</v>
      </c>
      <c r="I1590" s="603">
        <v>1.51</v>
      </c>
      <c r="J1590" s="603"/>
      <c r="K1590" s="603"/>
      <c r="L1590" s="602">
        <v>120</v>
      </c>
      <c r="M1590" s="601">
        <v>6.28</v>
      </c>
      <c r="N1590" s="20">
        <v>408778130</v>
      </c>
    </row>
    <row r="1591" spans="1:14">
      <c r="A1591" s="599">
        <v>43760</v>
      </c>
      <c r="B1591" s="604">
        <v>935.61</v>
      </c>
      <c r="C1591" s="602">
        <v>17553680</v>
      </c>
      <c r="D1591" s="602">
        <v>3615</v>
      </c>
      <c r="E1591" s="602">
        <v>3615</v>
      </c>
      <c r="F1591" s="603" t="s">
        <v>612</v>
      </c>
      <c r="G1591" s="603">
        <v>25.5</v>
      </c>
      <c r="H1591" s="603">
        <v>10.61</v>
      </c>
      <c r="I1591" s="603">
        <v>1.52</v>
      </c>
      <c r="J1591" s="603"/>
      <c r="K1591" s="603"/>
      <c r="L1591" s="602">
        <v>120</v>
      </c>
      <c r="M1591" s="601">
        <v>6.32</v>
      </c>
      <c r="N1591" s="20">
        <v>811800060</v>
      </c>
    </row>
    <row r="1592" spans="1:14">
      <c r="A1592" s="599">
        <v>43759</v>
      </c>
      <c r="B1592" s="604">
        <v>930.35</v>
      </c>
      <c r="C1592" s="602">
        <v>17553680</v>
      </c>
      <c r="D1592" s="602">
        <v>3595</v>
      </c>
      <c r="E1592" s="602">
        <v>3595</v>
      </c>
      <c r="F1592" s="603" t="s">
        <v>612</v>
      </c>
      <c r="G1592" s="603">
        <v>25.5</v>
      </c>
      <c r="H1592" s="603">
        <v>10.55</v>
      </c>
      <c r="I1592" s="603">
        <v>1.51</v>
      </c>
      <c r="J1592" s="603"/>
      <c r="K1592" s="603"/>
      <c r="L1592" s="602">
        <v>120</v>
      </c>
      <c r="M1592" s="601">
        <v>6.28</v>
      </c>
      <c r="N1592" s="20">
        <v>468665900</v>
      </c>
    </row>
    <row r="1593" spans="1:14">
      <c r="A1593" s="599">
        <v>43756</v>
      </c>
      <c r="B1593" s="604">
        <v>940.88</v>
      </c>
      <c r="C1593" s="602">
        <v>17553680</v>
      </c>
      <c r="D1593" s="602">
        <v>3635</v>
      </c>
      <c r="E1593" s="602">
        <v>3635</v>
      </c>
      <c r="F1593" s="603" t="s">
        <v>612</v>
      </c>
      <c r="G1593" s="603">
        <v>25.5</v>
      </c>
      <c r="H1593" s="604">
        <v>10.67</v>
      </c>
      <c r="I1593" s="603">
        <v>1.53</v>
      </c>
      <c r="J1593" s="603"/>
      <c r="K1593" s="603"/>
      <c r="L1593" s="602">
        <v>120</v>
      </c>
      <c r="M1593" s="601">
        <v>6.35</v>
      </c>
      <c r="N1593" s="20">
        <v>603190750</v>
      </c>
    </row>
    <row r="1594" spans="1:14">
      <c r="A1594" s="599">
        <v>43755</v>
      </c>
      <c r="B1594" s="604">
        <v>972.47</v>
      </c>
      <c r="C1594" s="602">
        <v>17553680</v>
      </c>
      <c r="D1594" s="602">
        <v>3757</v>
      </c>
      <c r="E1594" s="602">
        <v>3757</v>
      </c>
      <c r="F1594" s="603" t="s">
        <v>612</v>
      </c>
      <c r="G1594" s="603">
        <v>25.5</v>
      </c>
      <c r="H1594" s="603">
        <v>11.02</v>
      </c>
      <c r="I1594" s="603">
        <v>1.58</v>
      </c>
      <c r="J1594" s="603"/>
      <c r="K1594" s="603"/>
      <c r="L1594" s="602">
        <v>120</v>
      </c>
      <c r="M1594" s="601">
        <v>6.56</v>
      </c>
      <c r="N1594" s="20">
        <v>1397028760</v>
      </c>
    </row>
    <row r="1595" spans="1:14">
      <c r="A1595" s="599">
        <v>43754</v>
      </c>
      <c r="B1595" s="604">
        <v>1014.6</v>
      </c>
      <c r="C1595" s="602">
        <v>17553680</v>
      </c>
      <c r="D1595" s="602">
        <v>3920</v>
      </c>
      <c r="E1595" s="602">
        <v>3920</v>
      </c>
      <c r="F1595" s="603" t="s">
        <v>612</v>
      </c>
      <c r="G1595" s="603">
        <v>25.5</v>
      </c>
      <c r="H1595" s="603">
        <v>11.5</v>
      </c>
      <c r="I1595" s="603">
        <v>1.65</v>
      </c>
      <c r="J1595" s="603"/>
      <c r="K1595" s="603"/>
      <c r="L1595" s="602">
        <v>120</v>
      </c>
      <c r="M1595" s="601">
        <v>6.85</v>
      </c>
      <c r="N1595" s="20">
        <v>1738571170</v>
      </c>
    </row>
    <row r="1596" spans="1:14">
      <c r="A1596" s="599">
        <v>43753</v>
      </c>
      <c r="B1596" s="604">
        <v>977.74</v>
      </c>
      <c r="C1596" s="602">
        <v>17553680</v>
      </c>
      <c r="D1596" s="602">
        <v>3778</v>
      </c>
      <c r="E1596" s="602">
        <v>3778</v>
      </c>
      <c r="F1596" s="603" t="s">
        <v>612</v>
      </c>
      <c r="G1596" s="603">
        <v>25.5</v>
      </c>
      <c r="H1596" s="603">
        <v>11.08</v>
      </c>
      <c r="I1596" s="603">
        <v>1.59</v>
      </c>
      <c r="J1596" s="603"/>
      <c r="K1596" s="603"/>
      <c r="L1596" s="602">
        <v>120</v>
      </c>
      <c r="M1596" s="601">
        <v>6.6</v>
      </c>
      <c r="N1596" s="20">
        <v>371062660</v>
      </c>
    </row>
    <row r="1597" spans="1:14">
      <c r="A1597" s="599">
        <v>43752</v>
      </c>
      <c r="B1597" s="604">
        <v>991.78</v>
      </c>
      <c r="C1597" s="602">
        <v>17553680</v>
      </c>
      <c r="D1597" s="602">
        <v>3832</v>
      </c>
      <c r="E1597" s="602">
        <v>3832</v>
      </c>
      <c r="F1597" s="603" t="s">
        <v>612</v>
      </c>
      <c r="G1597" s="603">
        <v>25.5</v>
      </c>
      <c r="H1597" s="603">
        <v>11.24</v>
      </c>
      <c r="I1597" s="603">
        <v>1.61</v>
      </c>
      <c r="J1597" s="603"/>
      <c r="K1597" s="603"/>
      <c r="L1597" s="602">
        <v>120</v>
      </c>
      <c r="M1597" s="601">
        <v>6.7</v>
      </c>
      <c r="N1597" s="20">
        <v>1074037870</v>
      </c>
    </row>
    <row r="1598" spans="1:14">
      <c r="A1598" s="599">
        <v>43749</v>
      </c>
      <c r="B1598" s="604">
        <v>946.14</v>
      </c>
      <c r="C1598" s="602">
        <v>17553680</v>
      </c>
      <c r="D1598" s="602">
        <v>3656</v>
      </c>
      <c r="E1598" s="602">
        <v>3656</v>
      </c>
      <c r="F1598" s="603" t="s">
        <v>612</v>
      </c>
      <c r="G1598" s="603">
        <v>25.5</v>
      </c>
      <c r="H1598" s="603">
        <v>10.72</v>
      </c>
      <c r="I1598" s="603">
        <v>1.54</v>
      </c>
      <c r="J1598" s="603"/>
      <c r="K1598" s="603"/>
      <c r="L1598" s="602">
        <v>120</v>
      </c>
      <c r="M1598" s="601">
        <v>6.39</v>
      </c>
      <c r="N1598" s="20">
        <v>622528650</v>
      </c>
    </row>
    <row r="1599" spans="1:14">
      <c r="A1599" s="599">
        <v>43748</v>
      </c>
      <c r="B1599" s="604">
        <v>919.81</v>
      </c>
      <c r="C1599" s="602">
        <v>17553680</v>
      </c>
      <c r="D1599" s="602">
        <v>3554</v>
      </c>
      <c r="E1599" s="602">
        <v>3554</v>
      </c>
      <c r="F1599" s="603" t="s">
        <v>612</v>
      </c>
      <c r="G1599" s="603">
        <v>25.5</v>
      </c>
      <c r="H1599" s="604">
        <v>10.43</v>
      </c>
      <c r="I1599" s="603">
        <v>1.5</v>
      </c>
      <c r="J1599" s="603"/>
      <c r="K1599" s="603"/>
      <c r="L1599" s="602">
        <v>120</v>
      </c>
      <c r="M1599" s="601">
        <v>6.21</v>
      </c>
      <c r="N1599" s="20">
        <v>537137860</v>
      </c>
    </row>
    <row r="1600" spans="1:14">
      <c r="A1600" s="599">
        <v>43747</v>
      </c>
      <c r="B1600" s="604">
        <v>960.19</v>
      </c>
      <c r="C1600" s="602">
        <v>17553680</v>
      </c>
      <c r="D1600" s="602">
        <v>3710</v>
      </c>
      <c r="E1600" s="602">
        <v>3710</v>
      </c>
      <c r="F1600" s="603" t="s">
        <v>612</v>
      </c>
      <c r="G1600" s="603">
        <v>25.5</v>
      </c>
      <c r="H1600" s="604">
        <v>10.88</v>
      </c>
      <c r="I1600" s="603">
        <v>1.56</v>
      </c>
      <c r="J1600" s="603"/>
      <c r="K1600" s="603"/>
      <c r="L1600" s="602">
        <v>120</v>
      </c>
      <c r="M1600" s="601">
        <v>6.48</v>
      </c>
      <c r="N1600" s="20">
        <v>397090960</v>
      </c>
    </row>
    <row r="1601" spans="1:14">
      <c r="A1601" s="599">
        <v>43746</v>
      </c>
      <c r="B1601" s="604">
        <v>960.19</v>
      </c>
      <c r="C1601" s="602">
        <v>17553680</v>
      </c>
      <c r="D1601" s="602">
        <v>3710</v>
      </c>
      <c r="E1601" s="602">
        <v>3710</v>
      </c>
      <c r="F1601" s="603" t="s">
        <v>612</v>
      </c>
      <c r="G1601" s="603">
        <v>25.5</v>
      </c>
      <c r="H1601" s="604">
        <v>10.88</v>
      </c>
      <c r="I1601" s="603">
        <v>1.56</v>
      </c>
      <c r="J1601" s="603"/>
      <c r="K1601" s="603"/>
      <c r="L1601" s="602">
        <v>120</v>
      </c>
      <c r="M1601" s="601">
        <v>6.48</v>
      </c>
      <c r="N1601" s="20">
        <v>397090960</v>
      </c>
    </row>
    <row r="1602" spans="1:14">
      <c r="A1602" s="599">
        <v>43745</v>
      </c>
      <c r="B1602" s="604">
        <v>960.19</v>
      </c>
      <c r="C1602" s="602">
        <v>17553680</v>
      </c>
      <c r="D1602" s="602">
        <v>3710</v>
      </c>
      <c r="E1602" s="602">
        <v>3710</v>
      </c>
      <c r="F1602" s="603" t="s">
        <v>612</v>
      </c>
      <c r="G1602" s="603">
        <v>25.5</v>
      </c>
      <c r="H1602" s="604">
        <v>10.88</v>
      </c>
      <c r="I1602" s="603">
        <v>1.56</v>
      </c>
      <c r="J1602" s="603"/>
      <c r="K1602" s="603"/>
      <c r="L1602" s="602">
        <v>120</v>
      </c>
      <c r="M1602" s="601">
        <v>6.48</v>
      </c>
      <c r="N1602" s="20">
        <v>510678490</v>
      </c>
    </row>
    <row r="1603" spans="1:14">
      <c r="A1603" s="599">
        <v>43742</v>
      </c>
      <c r="B1603" s="604">
        <v>968.96</v>
      </c>
      <c r="C1603" s="602">
        <v>17553680</v>
      </c>
      <c r="D1603" s="602">
        <v>3744</v>
      </c>
      <c r="E1603" s="602">
        <v>3744</v>
      </c>
      <c r="F1603" s="603" t="s">
        <v>612</v>
      </c>
      <c r="G1603" s="603">
        <v>25.5</v>
      </c>
      <c r="H1603" s="604">
        <v>10.98</v>
      </c>
      <c r="I1603" s="603">
        <v>1.58</v>
      </c>
      <c r="J1603" s="603"/>
      <c r="K1603" s="603"/>
      <c r="L1603" s="602">
        <v>120</v>
      </c>
      <c r="M1603" s="601">
        <v>6.54</v>
      </c>
      <c r="N1603" s="20">
        <v>580629620</v>
      </c>
    </row>
    <row r="1604" spans="1:14">
      <c r="A1604" s="599">
        <v>43741</v>
      </c>
      <c r="B1604" s="604">
        <v>1007.58</v>
      </c>
      <c r="C1604" s="602">
        <v>17553680</v>
      </c>
      <c r="D1604" s="602">
        <v>3893</v>
      </c>
      <c r="E1604" s="602">
        <v>3893</v>
      </c>
      <c r="F1604" s="603" t="s">
        <v>612</v>
      </c>
      <c r="G1604" s="603">
        <v>25.5</v>
      </c>
      <c r="H1604" s="604">
        <v>11.42</v>
      </c>
      <c r="I1604" s="603">
        <v>1.64</v>
      </c>
      <c r="J1604" s="603"/>
      <c r="K1604" s="603"/>
      <c r="L1604" s="602">
        <v>120</v>
      </c>
      <c r="M1604" s="601">
        <v>6.8</v>
      </c>
      <c r="N1604" s="20">
        <v>1519012730</v>
      </c>
    </row>
    <row r="1605" spans="1:14">
      <c r="A1605" s="599">
        <v>43740</v>
      </c>
      <c r="B1605" s="604">
        <v>1007.58</v>
      </c>
      <c r="C1605" s="602">
        <v>17553680</v>
      </c>
      <c r="D1605" s="602">
        <v>3893</v>
      </c>
      <c r="E1605" s="602">
        <v>3893</v>
      </c>
      <c r="F1605" s="603" t="s">
        <v>612</v>
      </c>
      <c r="G1605" s="603">
        <v>25.5</v>
      </c>
      <c r="H1605" s="603">
        <v>11.42</v>
      </c>
      <c r="I1605" s="603">
        <v>1.64</v>
      </c>
      <c r="J1605" s="603"/>
      <c r="K1605" s="603"/>
      <c r="L1605" s="602">
        <v>120</v>
      </c>
      <c r="M1605" s="601">
        <v>6.8</v>
      </c>
      <c r="N1605" s="20">
        <v>1519012730</v>
      </c>
    </row>
    <row r="1606" spans="1:14">
      <c r="A1606" s="599">
        <v>43739</v>
      </c>
      <c r="B1606" s="604">
        <v>1004.07</v>
      </c>
      <c r="C1606" s="602">
        <v>17553680</v>
      </c>
      <c r="D1606" s="602">
        <v>3879</v>
      </c>
      <c r="E1606" s="602">
        <v>3879</v>
      </c>
      <c r="F1606" s="603" t="s">
        <v>612</v>
      </c>
      <c r="G1606" s="603">
        <v>25.5</v>
      </c>
      <c r="H1606" s="604">
        <v>11.38</v>
      </c>
      <c r="I1606" s="603">
        <v>1.63</v>
      </c>
      <c r="J1606" s="603"/>
      <c r="K1606" s="603"/>
      <c r="L1606" s="602">
        <v>120</v>
      </c>
      <c r="M1606" s="601">
        <v>6.78</v>
      </c>
      <c r="N1606" s="20">
        <v>560424250</v>
      </c>
    </row>
    <row r="1607" spans="1:14">
      <c r="A1607" s="599">
        <v>43738</v>
      </c>
      <c r="B1607" s="604">
        <v>1002.32</v>
      </c>
      <c r="C1607" s="602">
        <v>17553680</v>
      </c>
      <c r="D1607" s="602">
        <v>3873</v>
      </c>
      <c r="E1607" s="602">
        <v>3873</v>
      </c>
      <c r="F1607" s="603" t="s">
        <v>611</v>
      </c>
      <c r="G1607" s="603">
        <v>25.5</v>
      </c>
      <c r="H1607" s="604">
        <v>7.86</v>
      </c>
      <c r="I1607" s="603">
        <v>1.67</v>
      </c>
      <c r="J1607" s="603"/>
      <c r="K1607" s="603"/>
      <c r="L1607" s="602">
        <v>120</v>
      </c>
      <c r="M1607" s="601">
        <v>6.77</v>
      </c>
      <c r="N1607" s="20">
        <v>783366960</v>
      </c>
    </row>
    <row r="1608" spans="1:14">
      <c r="A1608" s="599">
        <v>43735</v>
      </c>
      <c r="B1608" s="604">
        <v>1023.38</v>
      </c>
      <c r="C1608" s="602">
        <v>17553680</v>
      </c>
      <c r="D1608" s="602">
        <v>3954</v>
      </c>
      <c r="E1608" s="602">
        <v>3954</v>
      </c>
      <c r="F1608" s="603" t="s">
        <v>611</v>
      </c>
      <c r="G1608" s="603">
        <v>25.5</v>
      </c>
      <c r="H1608" s="604">
        <v>8.02</v>
      </c>
      <c r="I1608" s="603">
        <v>1.71</v>
      </c>
      <c r="J1608" s="603"/>
      <c r="K1608" s="603"/>
      <c r="L1608" s="602">
        <v>120</v>
      </c>
      <c r="M1608" s="601">
        <v>6.91</v>
      </c>
      <c r="N1608" s="20">
        <v>1401996890</v>
      </c>
    </row>
    <row r="1609" spans="1:14">
      <c r="A1609" s="599">
        <v>43734</v>
      </c>
      <c r="B1609" s="604">
        <v>979.5</v>
      </c>
      <c r="C1609" s="602">
        <v>17553680</v>
      </c>
      <c r="D1609" s="602">
        <v>3784</v>
      </c>
      <c r="E1609" s="602">
        <v>3784</v>
      </c>
      <c r="F1609" s="603" t="s">
        <v>611</v>
      </c>
      <c r="G1609" s="603">
        <v>25.5</v>
      </c>
      <c r="H1609" s="604">
        <v>7.68</v>
      </c>
      <c r="I1609" s="603">
        <v>1.63</v>
      </c>
      <c r="J1609" s="603"/>
      <c r="K1609" s="603"/>
      <c r="L1609" s="602">
        <v>120</v>
      </c>
      <c r="M1609" s="601">
        <v>6.61</v>
      </c>
      <c r="N1609" s="20">
        <v>1242244140</v>
      </c>
    </row>
    <row r="1610" spans="1:14">
      <c r="A1610" s="599">
        <v>43733</v>
      </c>
      <c r="B1610" s="604">
        <v>918.06</v>
      </c>
      <c r="C1610" s="602">
        <v>17553680</v>
      </c>
      <c r="D1610" s="602">
        <v>3547</v>
      </c>
      <c r="E1610" s="602">
        <v>3547</v>
      </c>
      <c r="F1610" s="603" t="s">
        <v>611</v>
      </c>
      <c r="G1610" s="603">
        <v>25.5</v>
      </c>
      <c r="H1610" s="604">
        <v>7.2</v>
      </c>
      <c r="I1610" s="603">
        <v>1.53</v>
      </c>
      <c r="J1610" s="603"/>
      <c r="K1610" s="603"/>
      <c r="L1610" s="602">
        <v>120</v>
      </c>
      <c r="M1610" s="601">
        <v>6.2</v>
      </c>
      <c r="N1610" s="20">
        <v>1128117030</v>
      </c>
    </row>
    <row r="1611" spans="1:14">
      <c r="A1611" s="599">
        <v>43732</v>
      </c>
      <c r="B1611" s="604">
        <v>944.39</v>
      </c>
      <c r="C1611" s="602">
        <v>17553680</v>
      </c>
      <c r="D1611" s="602">
        <v>3649</v>
      </c>
      <c r="E1611" s="602">
        <v>3649</v>
      </c>
      <c r="F1611" s="603" t="s">
        <v>611</v>
      </c>
      <c r="G1611" s="603">
        <v>25.5</v>
      </c>
      <c r="H1611" s="604">
        <v>7.4</v>
      </c>
      <c r="I1611" s="603">
        <v>1.57</v>
      </c>
      <c r="J1611" s="603"/>
      <c r="K1611" s="603"/>
      <c r="L1611" s="602">
        <v>120</v>
      </c>
      <c r="M1611" s="601">
        <v>6.38</v>
      </c>
      <c r="N1611" s="20">
        <v>963814440</v>
      </c>
    </row>
    <row r="1612" spans="1:14">
      <c r="A1612" s="599">
        <v>43731</v>
      </c>
      <c r="B1612" s="604">
        <v>960.19</v>
      </c>
      <c r="C1612" s="602">
        <v>17553680</v>
      </c>
      <c r="D1612" s="602">
        <v>3710</v>
      </c>
      <c r="E1612" s="602">
        <v>3710</v>
      </c>
      <c r="F1612" s="603" t="s">
        <v>611</v>
      </c>
      <c r="G1612" s="603">
        <v>25.5</v>
      </c>
      <c r="H1612" s="604">
        <v>7.53</v>
      </c>
      <c r="I1612" s="603">
        <v>1.6</v>
      </c>
      <c r="J1612" s="603"/>
      <c r="K1612" s="603"/>
      <c r="L1612" s="602">
        <v>120</v>
      </c>
      <c r="M1612" s="601">
        <v>6.48</v>
      </c>
      <c r="N1612" s="20">
        <v>546796840</v>
      </c>
    </row>
    <row r="1613" spans="1:14">
      <c r="A1613" s="599">
        <v>43728</v>
      </c>
      <c r="B1613" s="604">
        <v>986.52</v>
      </c>
      <c r="C1613" s="602">
        <v>17553680</v>
      </c>
      <c r="D1613" s="602">
        <v>3812</v>
      </c>
      <c r="E1613" s="602">
        <v>3812</v>
      </c>
      <c r="F1613" s="603" t="s">
        <v>611</v>
      </c>
      <c r="G1613" s="603">
        <v>25.5</v>
      </c>
      <c r="H1613" s="604">
        <v>7.73</v>
      </c>
      <c r="I1613" s="603">
        <v>1.64</v>
      </c>
      <c r="J1613" s="603"/>
      <c r="K1613" s="603"/>
      <c r="L1613" s="602">
        <v>120</v>
      </c>
      <c r="M1613" s="601">
        <v>6.66</v>
      </c>
      <c r="N1613" s="20">
        <v>591403560</v>
      </c>
    </row>
    <row r="1614" spans="1:14">
      <c r="A1614" s="599">
        <v>43727</v>
      </c>
      <c r="B1614" s="604">
        <v>939.12</v>
      </c>
      <c r="C1614" s="602">
        <v>17553680</v>
      </c>
      <c r="D1614" s="602">
        <v>3628</v>
      </c>
      <c r="E1614" s="602">
        <v>3628</v>
      </c>
      <c r="F1614" s="603" t="s">
        <v>611</v>
      </c>
      <c r="G1614" s="603">
        <v>25.5</v>
      </c>
      <c r="H1614" s="604">
        <v>7.36</v>
      </c>
      <c r="I1614" s="603">
        <v>1.57</v>
      </c>
      <c r="J1614" s="603"/>
      <c r="K1614" s="603"/>
      <c r="L1614" s="602">
        <v>120</v>
      </c>
      <c r="M1614" s="601">
        <v>6.34</v>
      </c>
      <c r="N1614" s="20">
        <v>1130908400</v>
      </c>
    </row>
    <row r="1615" spans="1:14">
      <c r="A1615" s="599">
        <v>43726</v>
      </c>
      <c r="B1615" s="604">
        <v>935.61</v>
      </c>
      <c r="C1615" s="602">
        <v>17553680</v>
      </c>
      <c r="D1615" s="602">
        <v>3615</v>
      </c>
      <c r="E1615" s="602">
        <v>3615</v>
      </c>
      <c r="F1615" s="603" t="s">
        <v>611</v>
      </c>
      <c r="G1615" s="603">
        <v>25.5</v>
      </c>
      <c r="H1615" s="604">
        <v>7.33</v>
      </c>
      <c r="I1615" s="603">
        <v>1.56</v>
      </c>
      <c r="J1615" s="603"/>
      <c r="K1615" s="603"/>
      <c r="L1615" s="602">
        <v>120</v>
      </c>
      <c r="M1615" s="601">
        <v>6.32</v>
      </c>
      <c r="N1615" s="20">
        <v>394579150</v>
      </c>
    </row>
    <row r="1616" spans="1:14">
      <c r="A1616" s="599">
        <v>43725</v>
      </c>
      <c r="B1616" s="604">
        <v>932.1</v>
      </c>
      <c r="C1616" s="602">
        <v>17553680</v>
      </c>
      <c r="D1616" s="602">
        <v>3601</v>
      </c>
      <c r="E1616" s="602">
        <v>3601</v>
      </c>
      <c r="F1616" s="603" t="s">
        <v>611</v>
      </c>
      <c r="G1616" s="603">
        <v>25.5</v>
      </c>
      <c r="H1616" s="604">
        <v>7.31</v>
      </c>
      <c r="I1616" s="603">
        <v>1.55</v>
      </c>
      <c r="J1616" s="603"/>
      <c r="K1616" s="603"/>
      <c r="L1616" s="602">
        <v>120</v>
      </c>
      <c r="M1616" s="601">
        <v>6.29</v>
      </c>
      <c r="N1616" s="20">
        <v>334766900</v>
      </c>
    </row>
    <row r="1617" spans="1:14">
      <c r="A1617" s="599">
        <v>43724</v>
      </c>
      <c r="B1617" s="604">
        <v>942.63</v>
      </c>
      <c r="C1617" s="602">
        <v>17553680</v>
      </c>
      <c r="D1617" s="602">
        <v>3642</v>
      </c>
      <c r="E1617" s="602">
        <v>3642</v>
      </c>
      <c r="F1617" s="603" t="s">
        <v>611</v>
      </c>
      <c r="G1617" s="603">
        <v>25.5</v>
      </c>
      <c r="H1617" s="604">
        <v>7.39</v>
      </c>
      <c r="I1617" s="603">
        <v>1.57</v>
      </c>
      <c r="J1617" s="603"/>
      <c r="K1617" s="603"/>
      <c r="L1617" s="602">
        <v>120</v>
      </c>
      <c r="M1617" s="601">
        <v>6.36</v>
      </c>
      <c r="N1617" s="20">
        <v>322206040</v>
      </c>
    </row>
    <row r="1618" spans="1:14">
      <c r="A1618" s="599">
        <v>43721</v>
      </c>
      <c r="B1618" s="604">
        <v>939.12</v>
      </c>
      <c r="C1618" s="602">
        <v>17553680</v>
      </c>
      <c r="D1618" s="602">
        <v>3628</v>
      </c>
      <c r="E1618" s="602">
        <v>3628</v>
      </c>
      <c r="F1618" s="603" t="s">
        <v>611</v>
      </c>
      <c r="G1618" s="603">
        <v>25.5</v>
      </c>
      <c r="H1618" s="604">
        <v>7.36</v>
      </c>
      <c r="I1618" s="603">
        <v>1.57</v>
      </c>
      <c r="J1618" s="603"/>
      <c r="K1618" s="603"/>
      <c r="L1618" s="602">
        <v>120</v>
      </c>
      <c r="M1618" s="601">
        <v>6.34</v>
      </c>
      <c r="N1618" s="20">
        <v>329046180</v>
      </c>
    </row>
    <row r="1619" spans="1:14">
      <c r="A1619" s="599">
        <v>43720</v>
      </c>
      <c r="B1619" s="604">
        <v>939.12</v>
      </c>
      <c r="C1619" s="602">
        <v>17553680</v>
      </c>
      <c r="D1619" s="602">
        <v>3628</v>
      </c>
      <c r="E1619" s="602">
        <v>3628</v>
      </c>
      <c r="F1619" s="603" t="s">
        <v>611</v>
      </c>
      <c r="G1619" s="603">
        <v>25.5</v>
      </c>
      <c r="H1619" s="604">
        <v>7.36</v>
      </c>
      <c r="I1619" s="603">
        <v>1.57</v>
      </c>
      <c r="J1619" s="603"/>
      <c r="K1619" s="603"/>
      <c r="L1619" s="602">
        <v>120</v>
      </c>
      <c r="M1619" s="601">
        <v>6.34</v>
      </c>
      <c r="N1619" s="20">
        <v>329046180</v>
      </c>
    </row>
    <row r="1620" spans="1:14">
      <c r="A1620" s="599">
        <v>43719</v>
      </c>
      <c r="B1620" s="604">
        <v>939.12</v>
      </c>
      <c r="C1620" s="602">
        <v>17553680</v>
      </c>
      <c r="D1620" s="602">
        <v>3628</v>
      </c>
      <c r="E1620" s="602">
        <v>3628</v>
      </c>
      <c r="F1620" s="603" t="s">
        <v>611</v>
      </c>
      <c r="G1620" s="603">
        <v>25.5</v>
      </c>
      <c r="H1620" s="604">
        <v>7.36</v>
      </c>
      <c r="I1620" s="603">
        <v>1.57</v>
      </c>
      <c r="J1620" s="603"/>
      <c r="K1620" s="603"/>
      <c r="L1620" s="602">
        <v>120</v>
      </c>
      <c r="M1620" s="601">
        <v>6.34</v>
      </c>
      <c r="N1620" s="20">
        <v>329046180</v>
      </c>
    </row>
    <row r="1621" spans="1:14">
      <c r="A1621" s="599">
        <v>43718</v>
      </c>
      <c r="B1621" s="604">
        <v>949.65</v>
      </c>
      <c r="C1621" s="602">
        <v>17553680</v>
      </c>
      <c r="D1621" s="602">
        <v>3669</v>
      </c>
      <c r="E1621" s="602">
        <v>3669</v>
      </c>
      <c r="F1621" s="603" t="s">
        <v>611</v>
      </c>
      <c r="G1621" s="603">
        <v>25.5</v>
      </c>
      <c r="H1621" s="604">
        <v>7.44</v>
      </c>
      <c r="I1621" s="603">
        <v>1.58</v>
      </c>
      <c r="J1621" s="603"/>
      <c r="K1621" s="603"/>
      <c r="L1621" s="602">
        <v>120</v>
      </c>
      <c r="M1621" s="601">
        <v>6.41</v>
      </c>
      <c r="N1621" s="20">
        <v>310549590</v>
      </c>
    </row>
    <row r="1622" spans="1:14">
      <c r="A1622" s="599">
        <v>43717</v>
      </c>
      <c r="B1622" s="604">
        <v>951.41</v>
      </c>
      <c r="C1622" s="602">
        <v>17553680</v>
      </c>
      <c r="D1622" s="602">
        <v>3676</v>
      </c>
      <c r="E1622" s="602">
        <v>3676</v>
      </c>
      <c r="F1622" s="603" t="s">
        <v>611</v>
      </c>
      <c r="G1622" s="603">
        <v>25.5</v>
      </c>
      <c r="H1622" s="604">
        <v>7.46</v>
      </c>
      <c r="I1622" s="603">
        <v>1.59</v>
      </c>
      <c r="J1622" s="603"/>
      <c r="K1622" s="603"/>
      <c r="L1622" s="602">
        <v>120</v>
      </c>
      <c r="M1622" s="601">
        <v>6.42</v>
      </c>
      <c r="N1622" s="20">
        <v>347379600</v>
      </c>
    </row>
    <row r="1623" spans="1:14">
      <c r="A1623" s="599">
        <v>43714</v>
      </c>
      <c r="B1623" s="604">
        <v>965.45</v>
      </c>
      <c r="C1623" s="602">
        <v>17553680</v>
      </c>
      <c r="D1623" s="602">
        <v>3730</v>
      </c>
      <c r="E1623" s="602">
        <v>3730</v>
      </c>
      <c r="F1623" s="603" t="s">
        <v>611</v>
      </c>
      <c r="G1623" s="603">
        <v>25.5</v>
      </c>
      <c r="H1623" s="604">
        <v>7.57</v>
      </c>
      <c r="I1623" s="603">
        <v>1.61</v>
      </c>
      <c r="J1623" s="603"/>
      <c r="K1623" s="603"/>
      <c r="L1623" s="602">
        <v>120</v>
      </c>
      <c r="M1623" s="601">
        <v>6.52</v>
      </c>
      <c r="N1623" s="20">
        <v>936161940</v>
      </c>
    </row>
    <row r="1624" spans="1:14">
      <c r="A1624" s="599">
        <v>43713</v>
      </c>
      <c r="B1624" s="604">
        <v>963.7</v>
      </c>
      <c r="C1624" s="602">
        <v>17553680</v>
      </c>
      <c r="D1624" s="602">
        <v>3723</v>
      </c>
      <c r="E1624" s="602">
        <v>3723</v>
      </c>
      <c r="F1624" s="603" t="s">
        <v>611</v>
      </c>
      <c r="G1624" s="603">
        <v>25.5</v>
      </c>
      <c r="H1624" s="604">
        <v>7.55</v>
      </c>
      <c r="I1624" s="603">
        <v>1.61</v>
      </c>
      <c r="J1624" s="603"/>
      <c r="K1624" s="603"/>
      <c r="L1624" s="602">
        <v>120</v>
      </c>
      <c r="M1624" s="601">
        <v>6.51</v>
      </c>
      <c r="N1624" s="20">
        <v>997043280</v>
      </c>
    </row>
    <row r="1625" spans="1:14">
      <c r="A1625" s="599">
        <v>43712</v>
      </c>
      <c r="B1625" s="604">
        <v>946.14</v>
      </c>
      <c r="C1625" s="602">
        <v>17553680</v>
      </c>
      <c r="D1625" s="602">
        <v>3656</v>
      </c>
      <c r="E1625" s="602">
        <v>3656</v>
      </c>
      <c r="F1625" s="603" t="s">
        <v>611</v>
      </c>
      <c r="G1625" s="603">
        <v>25.5</v>
      </c>
      <c r="H1625" s="604">
        <v>7.42</v>
      </c>
      <c r="I1625" s="603">
        <v>1.58</v>
      </c>
      <c r="J1625" s="603"/>
      <c r="K1625" s="603"/>
      <c r="L1625" s="602">
        <v>120</v>
      </c>
      <c r="M1625" s="601">
        <v>6.39</v>
      </c>
      <c r="N1625" s="20">
        <v>578916410</v>
      </c>
    </row>
    <row r="1626" spans="1:14">
      <c r="A1626" s="599">
        <v>43711</v>
      </c>
      <c r="B1626" s="604">
        <v>925.08</v>
      </c>
      <c r="C1626" s="602">
        <v>17553680</v>
      </c>
      <c r="D1626" s="602">
        <v>3574</v>
      </c>
      <c r="E1626" s="602">
        <v>3574</v>
      </c>
      <c r="F1626" s="603" t="s">
        <v>611</v>
      </c>
      <c r="G1626" s="603">
        <v>25.5</v>
      </c>
      <c r="H1626" s="603">
        <v>7.25</v>
      </c>
      <c r="I1626" s="603">
        <v>1.54</v>
      </c>
      <c r="J1626" s="603"/>
      <c r="K1626" s="603"/>
      <c r="L1626" s="602">
        <v>120</v>
      </c>
      <c r="M1626" s="601">
        <v>6.25</v>
      </c>
      <c r="N1626" s="20">
        <v>375028140</v>
      </c>
    </row>
    <row r="1627" spans="1:14">
      <c r="A1627" s="599">
        <v>43710</v>
      </c>
      <c r="B1627" s="604">
        <v>905.77</v>
      </c>
      <c r="C1627" s="602">
        <v>17553680</v>
      </c>
      <c r="D1627" s="602">
        <v>3500</v>
      </c>
      <c r="E1627" s="602">
        <v>3500</v>
      </c>
      <c r="F1627" s="603" t="s">
        <v>611</v>
      </c>
      <c r="G1627" s="603">
        <v>25.5</v>
      </c>
      <c r="H1627" s="603">
        <v>7.1</v>
      </c>
      <c r="I1627" s="603">
        <v>1.51</v>
      </c>
      <c r="J1627" s="603"/>
      <c r="K1627" s="603"/>
      <c r="L1627" s="602">
        <v>120</v>
      </c>
      <c r="M1627" s="601">
        <v>6.11</v>
      </c>
      <c r="N1627" s="20">
        <v>324554700</v>
      </c>
    </row>
    <row r="1628" spans="1:14">
      <c r="A1628" s="599">
        <v>43707</v>
      </c>
      <c r="B1628" s="604">
        <v>898.75</v>
      </c>
      <c r="C1628" s="602">
        <v>17553680</v>
      </c>
      <c r="D1628" s="602">
        <v>3472</v>
      </c>
      <c r="E1628" s="602">
        <v>3472</v>
      </c>
      <c r="F1628" s="603" t="s">
        <v>611</v>
      </c>
      <c r="G1628" s="603">
        <v>25.5</v>
      </c>
      <c r="H1628" s="603">
        <v>7.04</v>
      </c>
      <c r="I1628" s="603">
        <v>1.5</v>
      </c>
      <c r="J1628" s="603"/>
      <c r="K1628" s="603"/>
      <c r="L1628" s="602">
        <v>120</v>
      </c>
      <c r="M1628" s="601">
        <v>6.07</v>
      </c>
      <c r="N1628" s="20">
        <v>399594125</v>
      </c>
    </row>
    <row r="1629" spans="1:14">
      <c r="A1629" s="599">
        <v>43706</v>
      </c>
      <c r="B1629" s="604">
        <v>870.66</v>
      </c>
      <c r="C1629" s="602">
        <v>17553680</v>
      </c>
      <c r="D1629" s="602">
        <v>3364</v>
      </c>
      <c r="E1629" s="602">
        <v>3364</v>
      </c>
      <c r="F1629" s="603" t="s">
        <v>611</v>
      </c>
      <c r="G1629" s="603">
        <v>25.5</v>
      </c>
      <c r="H1629" s="603">
        <v>6.82</v>
      </c>
      <c r="I1629" s="603">
        <v>1.45</v>
      </c>
      <c r="J1629" s="603"/>
      <c r="K1629" s="603"/>
      <c r="L1629" s="602">
        <v>120</v>
      </c>
      <c r="M1629" s="601">
        <v>5.88</v>
      </c>
      <c r="N1629" s="20">
        <v>393279010</v>
      </c>
    </row>
    <row r="1630" spans="1:14">
      <c r="A1630" s="599">
        <v>43705</v>
      </c>
      <c r="B1630" s="604">
        <v>881.19</v>
      </c>
      <c r="C1630" s="602">
        <v>17553680</v>
      </c>
      <c r="D1630" s="602">
        <v>3405</v>
      </c>
      <c r="E1630" s="602">
        <v>3405</v>
      </c>
      <c r="F1630" s="603" t="s">
        <v>611</v>
      </c>
      <c r="G1630" s="603">
        <v>25.5</v>
      </c>
      <c r="H1630" s="603">
        <v>6.91</v>
      </c>
      <c r="I1630" s="603">
        <v>1.47</v>
      </c>
      <c r="J1630" s="603"/>
      <c r="K1630" s="603"/>
      <c r="L1630" s="602">
        <v>120</v>
      </c>
      <c r="M1630" s="601">
        <v>5.95</v>
      </c>
      <c r="N1630" s="20">
        <v>535686550</v>
      </c>
    </row>
    <row r="1631" spans="1:14">
      <c r="A1631" s="599">
        <v>43704</v>
      </c>
      <c r="B1631" s="604">
        <v>854.86</v>
      </c>
      <c r="C1631" s="602">
        <v>17553680</v>
      </c>
      <c r="D1631" s="602">
        <v>3303</v>
      </c>
      <c r="E1631" s="602">
        <v>3303</v>
      </c>
      <c r="F1631" s="603" t="s">
        <v>611</v>
      </c>
      <c r="G1631" s="603">
        <v>25.5</v>
      </c>
      <c r="H1631" s="603">
        <v>6.7</v>
      </c>
      <c r="I1631" s="603">
        <v>1.42</v>
      </c>
      <c r="J1631" s="603"/>
      <c r="K1631" s="603"/>
      <c r="L1631" s="602">
        <v>120</v>
      </c>
      <c r="M1631" s="601">
        <v>5.77</v>
      </c>
      <c r="N1631" s="20">
        <v>243687360</v>
      </c>
    </row>
    <row r="1632" spans="1:14">
      <c r="A1632" s="599">
        <v>43703</v>
      </c>
      <c r="B1632" s="604">
        <v>841.7</v>
      </c>
      <c r="C1632" s="602">
        <v>17553680</v>
      </c>
      <c r="D1632" s="602">
        <v>3252</v>
      </c>
      <c r="E1632" s="602">
        <v>3252</v>
      </c>
      <c r="F1632" s="603" t="s">
        <v>611</v>
      </c>
      <c r="G1632" s="603">
        <v>25.5</v>
      </c>
      <c r="H1632" s="603">
        <v>6.6</v>
      </c>
      <c r="I1632" s="603">
        <v>1.4</v>
      </c>
      <c r="J1632" s="603"/>
      <c r="K1632" s="603"/>
      <c r="L1632" s="602">
        <v>120</v>
      </c>
      <c r="M1632" s="601">
        <v>5.68</v>
      </c>
      <c r="N1632" s="20">
        <v>296305535</v>
      </c>
    </row>
    <row r="1633" spans="1:14">
      <c r="A1633" s="599">
        <v>43700</v>
      </c>
      <c r="B1633" s="604">
        <v>860.13</v>
      </c>
      <c r="C1633" s="602">
        <v>17553680</v>
      </c>
      <c r="D1633" s="602">
        <v>3323</v>
      </c>
      <c r="E1633" s="602">
        <v>3323</v>
      </c>
      <c r="F1633" s="603" t="s">
        <v>611</v>
      </c>
      <c r="G1633" s="603">
        <v>25.5</v>
      </c>
      <c r="H1633" s="603">
        <v>6.74</v>
      </c>
      <c r="I1633" s="603">
        <v>1.43</v>
      </c>
      <c r="J1633" s="603"/>
      <c r="K1633" s="603"/>
      <c r="L1633" s="602">
        <v>120</v>
      </c>
      <c r="M1633" s="601">
        <v>5.81</v>
      </c>
      <c r="N1633" s="20">
        <v>287262835</v>
      </c>
    </row>
    <row r="1634" spans="1:14">
      <c r="A1634" s="599">
        <v>43699</v>
      </c>
      <c r="B1634" s="604">
        <v>860.13</v>
      </c>
      <c r="C1634" s="602">
        <v>17553680</v>
      </c>
      <c r="D1634" s="602">
        <v>3323</v>
      </c>
      <c r="E1634" s="602">
        <v>3323</v>
      </c>
      <c r="F1634" s="603" t="s">
        <v>611</v>
      </c>
      <c r="G1634" s="603">
        <v>25.5</v>
      </c>
      <c r="H1634" s="603">
        <v>6.74</v>
      </c>
      <c r="I1634" s="603">
        <v>1.43</v>
      </c>
      <c r="J1634" s="603"/>
      <c r="K1634" s="603"/>
      <c r="L1634" s="602">
        <v>120</v>
      </c>
      <c r="M1634" s="601">
        <v>5.81</v>
      </c>
      <c r="N1634" s="20">
        <v>393003700</v>
      </c>
    </row>
    <row r="1635" spans="1:14">
      <c r="A1635" s="599">
        <v>43698</v>
      </c>
      <c r="B1635" s="604">
        <v>868.03</v>
      </c>
      <c r="C1635" s="602">
        <v>17553680</v>
      </c>
      <c r="D1635" s="602">
        <v>3354</v>
      </c>
      <c r="E1635" s="602">
        <v>3354</v>
      </c>
      <c r="F1635" s="603" t="s">
        <v>611</v>
      </c>
      <c r="G1635" s="603">
        <v>25.5</v>
      </c>
      <c r="H1635" s="603">
        <v>6.8</v>
      </c>
      <c r="I1635" s="603">
        <v>1.45</v>
      </c>
      <c r="J1635" s="603"/>
      <c r="K1635" s="603"/>
      <c r="L1635" s="602">
        <v>120</v>
      </c>
      <c r="M1635" s="601">
        <v>5.86</v>
      </c>
      <c r="N1635" s="20">
        <v>481247255</v>
      </c>
    </row>
    <row r="1636" spans="1:14">
      <c r="A1636" s="599">
        <v>43697</v>
      </c>
      <c r="B1636" s="604">
        <v>860.13</v>
      </c>
      <c r="C1636" s="602">
        <v>17553680</v>
      </c>
      <c r="D1636" s="602">
        <v>3323</v>
      </c>
      <c r="E1636" s="602">
        <v>3323</v>
      </c>
      <c r="F1636" s="603" t="s">
        <v>611</v>
      </c>
      <c r="G1636" s="603">
        <v>25.5</v>
      </c>
      <c r="H1636" s="603">
        <v>6.74</v>
      </c>
      <c r="I1636" s="603">
        <v>1.43</v>
      </c>
      <c r="J1636" s="603"/>
      <c r="K1636" s="603"/>
      <c r="L1636" s="602">
        <v>120</v>
      </c>
      <c r="M1636" s="601">
        <v>5.81</v>
      </c>
      <c r="N1636" s="20">
        <v>370702135</v>
      </c>
    </row>
    <row r="1637" spans="1:14">
      <c r="A1637" s="599">
        <v>43696</v>
      </c>
      <c r="B1637" s="604">
        <v>851.35</v>
      </c>
      <c r="C1637" s="602">
        <v>17553680</v>
      </c>
      <c r="D1637" s="602">
        <v>3289</v>
      </c>
      <c r="E1637" s="602">
        <v>3289</v>
      </c>
      <c r="F1637" s="603" t="s">
        <v>611</v>
      </c>
      <c r="G1637" s="603">
        <v>25.5</v>
      </c>
      <c r="H1637" s="603">
        <v>6.67</v>
      </c>
      <c r="I1637" s="603">
        <v>1.42</v>
      </c>
      <c r="J1637" s="603"/>
      <c r="K1637" s="603"/>
      <c r="L1637" s="602">
        <v>120</v>
      </c>
      <c r="M1637" s="601">
        <v>5.75</v>
      </c>
      <c r="N1637" s="20">
        <v>312377725</v>
      </c>
    </row>
    <row r="1638" spans="1:14">
      <c r="A1638" s="599">
        <v>43693</v>
      </c>
      <c r="B1638" s="604">
        <v>853.11</v>
      </c>
      <c r="C1638" s="602">
        <v>17553680</v>
      </c>
      <c r="D1638" s="602">
        <v>3296</v>
      </c>
      <c r="E1638" s="602">
        <v>3296</v>
      </c>
      <c r="F1638" s="603" t="s">
        <v>611</v>
      </c>
      <c r="G1638" s="603">
        <v>25.5</v>
      </c>
      <c r="H1638" s="604">
        <v>6.69</v>
      </c>
      <c r="I1638" s="603">
        <v>1.42</v>
      </c>
      <c r="J1638" s="603"/>
      <c r="K1638" s="603"/>
      <c r="L1638" s="602">
        <v>120</v>
      </c>
      <c r="M1638" s="601">
        <v>5.76</v>
      </c>
      <c r="N1638" s="20">
        <v>661748385</v>
      </c>
    </row>
    <row r="1639" spans="1:14">
      <c r="A1639" s="599">
        <v>43692</v>
      </c>
      <c r="B1639" s="604">
        <v>912.79</v>
      </c>
      <c r="C1639" s="602">
        <v>17553680</v>
      </c>
      <c r="D1639" s="602">
        <v>3527</v>
      </c>
      <c r="E1639" s="602">
        <v>3527</v>
      </c>
      <c r="F1639" s="603" t="s">
        <v>611</v>
      </c>
      <c r="G1639" s="603">
        <v>25.5</v>
      </c>
      <c r="H1639" s="604">
        <v>7.15</v>
      </c>
      <c r="I1639" s="603">
        <v>1.52</v>
      </c>
      <c r="J1639" s="603"/>
      <c r="K1639" s="603"/>
      <c r="L1639" s="602">
        <v>120</v>
      </c>
      <c r="M1639" s="601">
        <v>6.16</v>
      </c>
      <c r="N1639" s="20">
        <v>920985370</v>
      </c>
    </row>
    <row r="1640" spans="1:14">
      <c r="A1640" s="599">
        <v>43691</v>
      </c>
      <c r="B1640" s="604">
        <v>912.79</v>
      </c>
      <c r="C1640" s="602">
        <v>17553680</v>
      </c>
      <c r="D1640" s="602">
        <v>3527</v>
      </c>
      <c r="E1640" s="602">
        <v>3527</v>
      </c>
      <c r="F1640" s="603" t="s">
        <v>611</v>
      </c>
      <c r="G1640" s="603">
        <v>25.5</v>
      </c>
      <c r="H1640" s="604">
        <v>7.15</v>
      </c>
      <c r="I1640" s="603">
        <v>1.52</v>
      </c>
      <c r="J1640" s="603"/>
      <c r="K1640" s="603"/>
      <c r="L1640" s="602">
        <v>120</v>
      </c>
      <c r="M1640" s="601">
        <v>6.16</v>
      </c>
      <c r="N1640" s="20">
        <v>920985370</v>
      </c>
    </row>
    <row r="1641" spans="1:14">
      <c r="A1641" s="599">
        <v>43690</v>
      </c>
      <c r="B1641" s="604">
        <v>884.71</v>
      </c>
      <c r="C1641" s="602">
        <v>17553680</v>
      </c>
      <c r="D1641" s="602">
        <v>3418</v>
      </c>
      <c r="E1641" s="602">
        <v>3418</v>
      </c>
      <c r="F1641" s="603" t="s">
        <v>611</v>
      </c>
      <c r="G1641" s="603">
        <v>25.5</v>
      </c>
      <c r="H1641" s="604">
        <v>6.93</v>
      </c>
      <c r="I1641" s="603">
        <v>1.47</v>
      </c>
      <c r="J1641" s="603"/>
      <c r="K1641" s="603"/>
      <c r="L1641" s="602">
        <v>120</v>
      </c>
      <c r="M1641" s="601">
        <v>5.97</v>
      </c>
      <c r="N1641" s="20">
        <v>369457310</v>
      </c>
    </row>
    <row r="1642" spans="1:14">
      <c r="A1642" s="599">
        <v>43689</v>
      </c>
      <c r="B1642" s="604">
        <v>860.13</v>
      </c>
      <c r="C1642" s="602">
        <v>17553680</v>
      </c>
      <c r="D1642" s="602">
        <v>3323</v>
      </c>
      <c r="E1642" s="602">
        <v>3323</v>
      </c>
      <c r="F1642" s="603" t="s">
        <v>611</v>
      </c>
      <c r="G1642" s="603">
        <v>25.5</v>
      </c>
      <c r="H1642" s="604">
        <v>6.74</v>
      </c>
      <c r="I1642" s="603">
        <v>1.43</v>
      </c>
      <c r="J1642" s="603"/>
      <c r="K1642" s="603"/>
      <c r="L1642" s="602">
        <v>120</v>
      </c>
      <c r="M1642" s="601">
        <v>5.81</v>
      </c>
      <c r="N1642" s="20">
        <v>284063940</v>
      </c>
    </row>
    <row r="1643" spans="1:14">
      <c r="A1643" s="599">
        <v>43686</v>
      </c>
      <c r="B1643" s="604">
        <v>825.02</v>
      </c>
      <c r="C1643" s="602">
        <v>17553680</v>
      </c>
      <c r="D1643" s="602">
        <v>3188</v>
      </c>
      <c r="E1643" s="602">
        <v>3188</v>
      </c>
      <c r="F1643" s="603" t="s">
        <v>611</v>
      </c>
      <c r="G1643" s="603">
        <v>25.5</v>
      </c>
      <c r="H1643" s="604">
        <v>6.47</v>
      </c>
      <c r="I1643" s="603">
        <v>1.38</v>
      </c>
      <c r="J1643" s="603"/>
      <c r="K1643" s="603"/>
      <c r="L1643" s="602">
        <v>120</v>
      </c>
      <c r="M1643" s="601">
        <v>5.57</v>
      </c>
      <c r="N1643" s="20">
        <v>208387445</v>
      </c>
    </row>
    <row r="1644" spans="1:14">
      <c r="A1644" s="599">
        <v>43685</v>
      </c>
      <c r="B1644" s="604">
        <v>812.74</v>
      </c>
      <c r="C1644" s="602">
        <v>17553680</v>
      </c>
      <c r="D1644" s="602">
        <v>3140</v>
      </c>
      <c r="E1644" s="602">
        <v>3140</v>
      </c>
      <c r="F1644" s="603" t="s">
        <v>611</v>
      </c>
      <c r="G1644" s="603">
        <v>25.5</v>
      </c>
      <c r="H1644" s="603">
        <v>6.37</v>
      </c>
      <c r="I1644" s="603">
        <v>1.35</v>
      </c>
      <c r="J1644" s="603"/>
      <c r="K1644" s="603"/>
      <c r="L1644" s="602">
        <v>120</v>
      </c>
      <c r="M1644" s="601">
        <v>5.49</v>
      </c>
      <c r="N1644" s="20">
        <v>471385370</v>
      </c>
    </row>
    <row r="1645" spans="1:14">
      <c r="A1645" s="599">
        <v>43684</v>
      </c>
      <c r="B1645" s="604">
        <v>796.94</v>
      </c>
      <c r="C1645" s="602">
        <v>17553680</v>
      </c>
      <c r="D1645" s="602">
        <v>3079</v>
      </c>
      <c r="E1645" s="602">
        <v>3079</v>
      </c>
      <c r="F1645" s="603" t="s">
        <v>611</v>
      </c>
      <c r="G1645" s="603">
        <v>25.5</v>
      </c>
      <c r="H1645" s="603">
        <v>6.25</v>
      </c>
      <c r="I1645" s="603">
        <v>1.33</v>
      </c>
      <c r="J1645" s="603"/>
      <c r="K1645" s="603"/>
      <c r="L1645" s="602">
        <v>120</v>
      </c>
      <c r="M1645" s="601">
        <v>5.38</v>
      </c>
      <c r="N1645" s="20">
        <v>439082565</v>
      </c>
    </row>
    <row r="1646" spans="1:14">
      <c r="A1646" s="599">
        <v>43683</v>
      </c>
      <c r="B1646" s="604">
        <v>796.94</v>
      </c>
      <c r="C1646" s="602">
        <v>17553680</v>
      </c>
      <c r="D1646" s="602">
        <v>3079</v>
      </c>
      <c r="E1646" s="602">
        <v>3079</v>
      </c>
      <c r="F1646" s="603" t="s">
        <v>611</v>
      </c>
      <c r="G1646" s="603">
        <v>25.5</v>
      </c>
      <c r="H1646" s="603">
        <v>6.25</v>
      </c>
      <c r="I1646" s="603">
        <v>1.33</v>
      </c>
      <c r="J1646" s="603"/>
      <c r="K1646" s="603"/>
      <c r="L1646" s="602">
        <v>120</v>
      </c>
      <c r="M1646" s="601">
        <v>5.38</v>
      </c>
      <c r="N1646" s="20">
        <v>1013904455</v>
      </c>
    </row>
    <row r="1647" spans="1:14">
      <c r="A1647" s="599">
        <v>43682</v>
      </c>
      <c r="B1647" s="604">
        <v>814.49</v>
      </c>
      <c r="C1647" s="602">
        <v>17553680</v>
      </c>
      <c r="D1647" s="602">
        <v>3147</v>
      </c>
      <c r="E1647" s="602">
        <v>3147</v>
      </c>
      <c r="F1647" s="603" t="s">
        <v>611</v>
      </c>
      <c r="G1647" s="603">
        <v>25.5</v>
      </c>
      <c r="H1647" s="604">
        <v>6.38</v>
      </c>
      <c r="I1647" s="603">
        <v>1.36</v>
      </c>
      <c r="J1647" s="603"/>
      <c r="K1647" s="603"/>
      <c r="L1647" s="602">
        <v>120</v>
      </c>
      <c r="M1647" s="601">
        <v>5.5</v>
      </c>
      <c r="N1647" s="20">
        <v>1060364365</v>
      </c>
    </row>
    <row r="1648" spans="1:14">
      <c r="A1648" s="599">
        <v>43679</v>
      </c>
      <c r="B1648" s="604">
        <v>884.71</v>
      </c>
      <c r="C1648" s="602">
        <v>17553680</v>
      </c>
      <c r="D1648" s="602">
        <v>3418</v>
      </c>
      <c r="E1648" s="602">
        <v>3418</v>
      </c>
      <c r="F1648" s="603" t="s">
        <v>611</v>
      </c>
      <c r="G1648" s="603">
        <v>25.5</v>
      </c>
      <c r="H1648" s="604">
        <v>6.93</v>
      </c>
      <c r="I1648" s="603">
        <v>1.47</v>
      </c>
      <c r="J1648" s="603"/>
      <c r="K1648" s="603"/>
      <c r="L1648" s="602">
        <v>120</v>
      </c>
      <c r="M1648" s="601">
        <v>5.97</v>
      </c>
      <c r="N1648" s="20">
        <v>313616195</v>
      </c>
    </row>
    <row r="1649" spans="1:14">
      <c r="A1649" s="599">
        <v>43678</v>
      </c>
      <c r="B1649" s="604">
        <v>888.22</v>
      </c>
      <c r="C1649" s="602">
        <v>17553680</v>
      </c>
      <c r="D1649" s="602">
        <v>3432</v>
      </c>
      <c r="E1649" s="602">
        <v>3432</v>
      </c>
      <c r="F1649" s="603" t="s">
        <v>611</v>
      </c>
      <c r="G1649" s="603">
        <v>25.5</v>
      </c>
      <c r="H1649" s="604">
        <v>6.96</v>
      </c>
      <c r="I1649" s="603">
        <v>1.48</v>
      </c>
      <c r="J1649" s="603"/>
      <c r="K1649" s="603"/>
      <c r="L1649" s="602">
        <v>120</v>
      </c>
      <c r="M1649" s="601">
        <v>6</v>
      </c>
      <c r="N1649" s="20">
        <v>438175815</v>
      </c>
    </row>
    <row r="1650" spans="1:14">
      <c r="A1650" s="599">
        <v>43677</v>
      </c>
      <c r="B1650" s="604">
        <v>919.81</v>
      </c>
      <c r="C1650" s="602">
        <v>17553680</v>
      </c>
      <c r="D1650" s="602">
        <v>3554</v>
      </c>
      <c r="E1650" s="602">
        <v>3554</v>
      </c>
      <c r="F1650" s="603" t="s">
        <v>611</v>
      </c>
      <c r="G1650" s="603">
        <v>25.5</v>
      </c>
      <c r="H1650" s="604">
        <v>7.21</v>
      </c>
      <c r="I1650" s="603">
        <v>1.53</v>
      </c>
      <c r="J1650" s="603"/>
      <c r="K1650" s="603"/>
      <c r="L1650" s="602">
        <v>120</v>
      </c>
      <c r="M1650" s="601">
        <v>6.21</v>
      </c>
      <c r="N1650" s="20">
        <v>613647760</v>
      </c>
    </row>
    <row r="1651" spans="1:14">
      <c r="A1651" s="599">
        <v>43676</v>
      </c>
      <c r="B1651" s="604">
        <v>893.48</v>
      </c>
      <c r="C1651" s="602">
        <v>17553680</v>
      </c>
      <c r="D1651" s="602">
        <v>3452</v>
      </c>
      <c r="E1651" s="602">
        <v>3452</v>
      </c>
      <c r="F1651" s="603" t="s">
        <v>611</v>
      </c>
      <c r="G1651" s="603">
        <v>25.5</v>
      </c>
      <c r="H1651" s="604">
        <v>7</v>
      </c>
      <c r="I1651" s="603">
        <v>1.49</v>
      </c>
      <c r="J1651" s="603"/>
      <c r="K1651" s="603"/>
      <c r="L1651" s="602">
        <v>120</v>
      </c>
      <c r="M1651" s="601">
        <v>6.03</v>
      </c>
      <c r="N1651" s="20">
        <v>778572165</v>
      </c>
    </row>
    <row r="1652" spans="1:14">
      <c r="A1652" s="599">
        <v>43675</v>
      </c>
      <c r="B1652" s="604">
        <v>877.68</v>
      </c>
      <c r="C1652" s="602">
        <v>17553680</v>
      </c>
      <c r="D1652" s="602">
        <v>3391</v>
      </c>
      <c r="E1652" s="602">
        <v>3391</v>
      </c>
      <c r="F1652" s="603" t="s">
        <v>611</v>
      </c>
      <c r="G1652" s="603">
        <v>25.5</v>
      </c>
      <c r="H1652" s="604">
        <v>6.88</v>
      </c>
      <c r="I1652" s="603">
        <v>1.46</v>
      </c>
      <c r="J1652" s="603"/>
      <c r="K1652" s="603"/>
      <c r="L1652" s="602">
        <v>120</v>
      </c>
      <c r="M1652" s="601">
        <v>5.93</v>
      </c>
      <c r="N1652" s="20">
        <v>838127805</v>
      </c>
    </row>
    <row r="1653" spans="1:14">
      <c r="A1653" s="599">
        <v>43672</v>
      </c>
      <c r="B1653" s="602">
        <v>960.19</v>
      </c>
      <c r="C1653" s="602">
        <v>17553680</v>
      </c>
      <c r="D1653" s="602">
        <v>3710</v>
      </c>
      <c r="E1653" s="602">
        <v>3710</v>
      </c>
      <c r="F1653" s="603" t="s">
        <v>611</v>
      </c>
      <c r="G1653" s="603">
        <v>25.5</v>
      </c>
      <c r="H1653" s="604">
        <v>7.53</v>
      </c>
      <c r="I1653" s="603">
        <v>1.6</v>
      </c>
      <c r="J1653" s="603"/>
      <c r="K1653" s="603"/>
      <c r="L1653" s="602">
        <v>120</v>
      </c>
      <c r="M1653" s="601">
        <v>6.48</v>
      </c>
      <c r="N1653" s="20">
        <v>1084273320</v>
      </c>
    </row>
    <row r="1654" spans="1:14">
      <c r="A1654" s="599">
        <v>43671</v>
      </c>
      <c r="B1654" s="604">
        <v>1009.34</v>
      </c>
      <c r="C1654" s="602">
        <v>17553680</v>
      </c>
      <c r="D1654" s="602">
        <v>3900</v>
      </c>
      <c r="E1654" s="602">
        <v>3900</v>
      </c>
      <c r="F1654" s="603" t="s">
        <v>611</v>
      </c>
      <c r="G1654" s="603">
        <v>25.5</v>
      </c>
      <c r="H1654" s="604">
        <v>7.91</v>
      </c>
      <c r="I1654" s="603">
        <v>1.68</v>
      </c>
      <c r="J1654" s="603"/>
      <c r="K1654" s="603"/>
      <c r="L1654" s="602">
        <v>120</v>
      </c>
      <c r="M1654" s="601">
        <v>6.81</v>
      </c>
      <c r="N1654" s="20">
        <v>477283230</v>
      </c>
    </row>
    <row r="1655" spans="1:14">
      <c r="A1655" s="599">
        <v>43670</v>
      </c>
      <c r="B1655" s="604">
        <v>1018.11</v>
      </c>
      <c r="C1655" s="602">
        <v>17553680</v>
      </c>
      <c r="D1655" s="602">
        <v>3934</v>
      </c>
      <c r="E1655" s="602">
        <v>3934</v>
      </c>
      <c r="F1655" s="603" t="s">
        <v>611</v>
      </c>
      <c r="G1655" s="603">
        <v>25.5</v>
      </c>
      <c r="H1655" s="604">
        <v>7.98</v>
      </c>
      <c r="I1655" s="603">
        <v>1.7</v>
      </c>
      <c r="J1655" s="603"/>
      <c r="K1655" s="603"/>
      <c r="L1655" s="602">
        <v>120</v>
      </c>
      <c r="M1655" s="601">
        <v>6.87</v>
      </c>
      <c r="N1655" s="20">
        <v>846815450</v>
      </c>
    </row>
    <row r="1656" spans="1:14">
      <c r="A1656" s="599">
        <v>43669</v>
      </c>
      <c r="B1656" s="604">
        <v>1044.44</v>
      </c>
      <c r="C1656" s="602">
        <v>17553680</v>
      </c>
      <c r="D1656" s="602">
        <v>4035</v>
      </c>
      <c r="E1656" s="602">
        <v>4035</v>
      </c>
      <c r="F1656" s="603" t="s">
        <v>611</v>
      </c>
      <c r="G1656" s="603">
        <v>25.5</v>
      </c>
      <c r="H1656" s="604">
        <v>8.19</v>
      </c>
      <c r="I1656" s="603">
        <v>1.74</v>
      </c>
      <c r="J1656" s="603"/>
      <c r="K1656" s="603"/>
      <c r="L1656" s="602">
        <v>120</v>
      </c>
      <c r="M1656" s="601">
        <v>7.05</v>
      </c>
      <c r="N1656" s="20">
        <v>3119901860</v>
      </c>
    </row>
    <row r="1657" spans="1:14">
      <c r="A1657" s="599">
        <v>43668</v>
      </c>
      <c r="B1657" s="604">
        <v>998.8</v>
      </c>
      <c r="C1657" s="602">
        <v>17553680</v>
      </c>
      <c r="D1657" s="602">
        <v>3859</v>
      </c>
      <c r="E1657" s="602">
        <v>3859</v>
      </c>
      <c r="F1657" s="603" t="s">
        <v>611</v>
      </c>
      <c r="G1657" s="603">
        <v>25.5</v>
      </c>
      <c r="H1657" s="604">
        <v>7.83</v>
      </c>
      <c r="I1657" s="603">
        <v>1.66</v>
      </c>
      <c r="J1657" s="603"/>
      <c r="K1657" s="603"/>
      <c r="L1657" s="602">
        <v>120</v>
      </c>
      <c r="M1657" s="601">
        <v>6.74</v>
      </c>
      <c r="N1657" s="20">
        <v>849946620</v>
      </c>
    </row>
    <row r="1658" spans="1:14">
      <c r="A1658" s="599">
        <v>43665</v>
      </c>
      <c r="B1658" s="604">
        <v>939.12</v>
      </c>
      <c r="C1658" s="602">
        <v>17553680</v>
      </c>
      <c r="D1658" s="602">
        <v>3628</v>
      </c>
      <c r="E1658" s="602">
        <v>3628</v>
      </c>
      <c r="F1658" s="603" t="s">
        <v>611</v>
      </c>
      <c r="G1658" s="603">
        <v>25.5</v>
      </c>
      <c r="H1658" s="604">
        <v>7.36</v>
      </c>
      <c r="I1658" s="603">
        <v>1.57</v>
      </c>
      <c r="J1658" s="603"/>
      <c r="K1658" s="603"/>
      <c r="L1658" s="602">
        <v>120</v>
      </c>
      <c r="M1658" s="601">
        <v>6.34</v>
      </c>
      <c r="N1658" s="20">
        <v>335330890</v>
      </c>
    </row>
    <row r="1659" spans="1:14">
      <c r="A1659" s="599">
        <v>43664</v>
      </c>
      <c r="B1659" s="604">
        <v>937.37</v>
      </c>
      <c r="C1659" s="602">
        <v>17553680</v>
      </c>
      <c r="D1659" s="602">
        <v>3622</v>
      </c>
      <c r="E1659" s="602">
        <v>3622</v>
      </c>
      <c r="F1659" s="603" t="s">
        <v>611</v>
      </c>
      <c r="G1659" s="603">
        <v>25.5</v>
      </c>
      <c r="H1659" s="604">
        <v>7.35</v>
      </c>
      <c r="I1659" s="603">
        <v>1.56</v>
      </c>
      <c r="J1659" s="603"/>
      <c r="K1659" s="603"/>
      <c r="L1659" s="602">
        <v>120</v>
      </c>
      <c r="M1659" s="601">
        <v>6.33</v>
      </c>
      <c r="N1659" s="20">
        <v>382063930</v>
      </c>
    </row>
    <row r="1660" spans="1:14">
      <c r="A1660" s="599">
        <v>43663</v>
      </c>
      <c r="B1660" s="604">
        <v>930.35</v>
      </c>
      <c r="C1660" s="602">
        <v>17553680</v>
      </c>
      <c r="D1660" s="602">
        <v>3595</v>
      </c>
      <c r="E1660" s="602">
        <v>3595</v>
      </c>
      <c r="F1660" s="603" t="s">
        <v>611</v>
      </c>
      <c r="G1660" s="603">
        <v>25.5</v>
      </c>
      <c r="H1660" s="604">
        <v>7.29</v>
      </c>
      <c r="I1660" s="603">
        <v>1.55</v>
      </c>
      <c r="J1660" s="603"/>
      <c r="K1660" s="603"/>
      <c r="L1660" s="602">
        <v>120</v>
      </c>
      <c r="M1660" s="601">
        <v>6.28</v>
      </c>
      <c r="N1660" s="20">
        <v>626187470</v>
      </c>
    </row>
    <row r="1661" spans="1:14">
      <c r="A1661" s="599">
        <v>43662</v>
      </c>
      <c r="B1661" s="604">
        <v>949.65</v>
      </c>
      <c r="C1661" s="602">
        <v>17553680</v>
      </c>
      <c r="D1661" s="602">
        <v>3669</v>
      </c>
      <c r="E1661" s="602">
        <v>3669</v>
      </c>
      <c r="F1661" s="603" t="s">
        <v>611</v>
      </c>
      <c r="G1661" s="603">
        <v>25.5</v>
      </c>
      <c r="H1661" s="604">
        <v>7.44</v>
      </c>
      <c r="I1661" s="603">
        <v>1.58</v>
      </c>
      <c r="J1661" s="603"/>
      <c r="K1661" s="603"/>
      <c r="L1661" s="602">
        <v>120</v>
      </c>
      <c r="M1661" s="601">
        <v>6.41</v>
      </c>
      <c r="N1661" s="20">
        <v>448077290</v>
      </c>
    </row>
    <row r="1662" spans="1:14">
      <c r="A1662" s="599">
        <v>43661</v>
      </c>
      <c r="B1662" s="604">
        <v>926.83</v>
      </c>
      <c r="C1662" s="602">
        <v>17553680</v>
      </c>
      <c r="D1662" s="602">
        <v>3581</v>
      </c>
      <c r="E1662" s="602">
        <v>3581</v>
      </c>
      <c r="F1662" s="603" t="s">
        <v>611</v>
      </c>
      <c r="G1662" s="603">
        <v>25.5</v>
      </c>
      <c r="H1662" s="604">
        <v>7.26</v>
      </c>
      <c r="I1662" s="603">
        <v>1.54</v>
      </c>
      <c r="J1662" s="603"/>
      <c r="K1662" s="603"/>
      <c r="L1662" s="602">
        <v>120</v>
      </c>
      <c r="M1662" s="601">
        <v>6.26</v>
      </c>
      <c r="N1662" s="20">
        <v>487748020</v>
      </c>
    </row>
    <row r="1663" spans="1:14">
      <c r="A1663" s="599">
        <v>43658</v>
      </c>
      <c r="B1663" s="604">
        <v>956.68</v>
      </c>
      <c r="C1663" s="602">
        <v>17553680</v>
      </c>
      <c r="D1663" s="602">
        <v>3696</v>
      </c>
      <c r="E1663" s="602">
        <v>3696</v>
      </c>
      <c r="F1663" s="603" t="s">
        <v>611</v>
      </c>
      <c r="G1663" s="603">
        <v>25.5</v>
      </c>
      <c r="H1663" s="604">
        <v>7.5</v>
      </c>
      <c r="I1663" s="603">
        <v>1.59</v>
      </c>
      <c r="J1663" s="603"/>
      <c r="K1663" s="603"/>
      <c r="L1663" s="602">
        <v>120</v>
      </c>
      <c r="M1663" s="601">
        <v>6.46</v>
      </c>
      <c r="N1663" s="20">
        <v>347041550</v>
      </c>
    </row>
    <row r="1664" spans="1:14">
      <c r="A1664" s="599">
        <v>43657</v>
      </c>
      <c r="B1664" s="604">
        <v>944.39</v>
      </c>
      <c r="C1664" s="602">
        <v>17553680</v>
      </c>
      <c r="D1664" s="602">
        <v>3649</v>
      </c>
      <c r="E1664" s="602">
        <v>3649</v>
      </c>
      <c r="F1664" s="603" t="s">
        <v>611</v>
      </c>
      <c r="G1664" s="603">
        <v>25.5</v>
      </c>
      <c r="H1664" s="604">
        <v>7.4</v>
      </c>
      <c r="I1664" s="603">
        <v>1.57</v>
      </c>
      <c r="J1664" s="603"/>
      <c r="K1664" s="603"/>
      <c r="L1664" s="602">
        <v>120</v>
      </c>
      <c r="M1664" s="601">
        <v>6.38</v>
      </c>
      <c r="N1664" s="20">
        <v>489796500</v>
      </c>
    </row>
    <row r="1665" spans="1:14">
      <c r="A1665" s="599">
        <v>43656</v>
      </c>
      <c r="B1665" s="604">
        <v>933.86</v>
      </c>
      <c r="C1665" s="602">
        <v>17553680</v>
      </c>
      <c r="D1665" s="602">
        <v>3608</v>
      </c>
      <c r="E1665" s="602">
        <v>3608</v>
      </c>
      <c r="F1665" s="603" t="s">
        <v>611</v>
      </c>
      <c r="G1665" s="603">
        <v>25.5</v>
      </c>
      <c r="H1665" s="604">
        <v>7.32</v>
      </c>
      <c r="I1665" s="603">
        <v>1.56</v>
      </c>
      <c r="J1665" s="603"/>
      <c r="K1665" s="603"/>
      <c r="L1665" s="602">
        <v>120</v>
      </c>
      <c r="M1665" s="601">
        <v>6.3</v>
      </c>
      <c r="N1665" s="20">
        <v>670395550</v>
      </c>
    </row>
    <row r="1666" spans="1:14">
      <c r="A1666" s="599">
        <v>43655</v>
      </c>
      <c r="B1666" s="604">
        <v>895.24</v>
      </c>
      <c r="C1666" s="602">
        <v>17553680</v>
      </c>
      <c r="D1666" s="602">
        <v>3459</v>
      </c>
      <c r="E1666" s="602">
        <v>3459</v>
      </c>
      <c r="F1666" s="603" t="s">
        <v>611</v>
      </c>
      <c r="G1666" s="603">
        <v>25.5</v>
      </c>
      <c r="H1666" s="604">
        <v>7.02</v>
      </c>
      <c r="I1666" s="603">
        <v>1.49</v>
      </c>
      <c r="J1666" s="603"/>
      <c r="K1666" s="603"/>
      <c r="L1666" s="602">
        <v>120</v>
      </c>
      <c r="M1666" s="601">
        <v>6.04</v>
      </c>
      <c r="N1666" s="20">
        <v>748665620</v>
      </c>
    </row>
    <row r="1667" spans="1:14">
      <c r="A1667" s="599">
        <v>43654</v>
      </c>
      <c r="B1667" s="604">
        <v>895.24</v>
      </c>
      <c r="C1667" s="602">
        <v>17553680</v>
      </c>
      <c r="D1667" s="602">
        <v>3459</v>
      </c>
      <c r="E1667" s="602">
        <v>3459</v>
      </c>
      <c r="F1667" s="603" t="s">
        <v>611</v>
      </c>
      <c r="G1667" s="603">
        <v>25.5</v>
      </c>
      <c r="H1667" s="604">
        <v>7.02</v>
      </c>
      <c r="I1667" s="603">
        <v>1.49</v>
      </c>
      <c r="J1667" s="603"/>
      <c r="K1667" s="603"/>
      <c r="L1667" s="602">
        <v>120</v>
      </c>
      <c r="M1667" s="601">
        <v>6.04</v>
      </c>
      <c r="N1667" s="20">
        <v>1953932620</v>
      </c>
    </row>
    <row r="1668" spans="1:14">
      <c r="A1668" s="599">
        <v>43651</v>
      </c>
      <c r="B1668" s="604">
        <v>984.76</v>
      </c>
      <c r="C1668" s="602">
        <v>17553680</v>
      </c>
      <c r="D1668" s="602">
        <v>3805</v>
      </c>
      <c r="E1668" s="602">
        <v>3805</v>
      </c>
      <c r="F1668" s="603" t="s">
        <v>611</v>
      </c>
      <c r="G1668" s="603">
        <v>25.5</v>
      </c>
      <c r="H1668" s="604">
        <v>7.72</v>
      </c>
      <c r="I1668" s="603">
        <v>1.64</v>
      </c>
      <c r="J1668" s="603"/>
      <c r="K1668" s="603"/>
      <c r="L1668" s="602">
        <v>120</v>
      </c>
      <c r="M1668" s="601">
        <v>6.65</v>
      </c>
      <c r="N1668" s="20">
        <v>721910680</v>
      </c>
    </row>
    <row r="1669" spans="1:14">
      <c r="A1669" s="599">
        <v>43650</v>
      </c>
      <c r="B1669" s="604">
        <v>977.74</v>
      </c>
      <c r="C1669" s="602">
        <v>17553680</v>
      </c>
      <c r="D1669" s="602">
        <v>3778</v>
      </c>
      <c r="E1669" s="602">
        <v>3778</v>
      </c>
      <c r="F1669" s="603" t="s">
        <v>611</v>
      </c>
      <c r="G1669" s="603">
        <v>25.5</v>
      </c>
      <c r="H1669" s="604">
        <v>7.66</v>
      </c>
      <c r="I1669" s="603">
        <v>1.63</v>
      </c>
      <c r="J1669" s="603"/>
      <c r="K1669" s="603"/>
      <c r="L1669" s="602">
        <v>120</v>
      </c>
      <c r="M1669" s="601">
        <v>6.6</v>
      </c>
      <c r="N1669" s="20">
        <v>1766987200</v>
      </c>
    </row>
    <row r="1670" spans="1:14">
      <c r="A1670" s="599">
        <v>43649</v>
      </c>
      <c r="B1670" s="604">
        <v>1040.93</v>
      </c>
      <c r="C1670" s="602">
        <v>17553680</v>
      </c>
      <c r="D1670" s="602">
        <v>4022</v>
      </c>
      <c r="E1670" s="602">
        <v>4022</v>
      </c>
      <c r="F1670" s="603" t="s">
        <v>611</v>
      </c>
      <c r="G1670" s="603">
        <v>25.5</v>
      </c>
      <c r="H1670" s="604">
        <v>8.16</v>
      </c>
      <c r="I1670" s="603">
        <v>1.73</v>
      </c>
      <c r="J1670" s="603"/>
      <c r="K1670" s="603"/>
      <c r="L1670" s="602">
        <v>120</v>
      </c>
      <c r="M1670" s="601">
        <v>7.03</v>
      </c>
      <c r="N1670" s="20">
        <v>627440860</v>
      </c>
    </row>
    <row r="1671" spans="1:14">
      <c r="A1671" s="599">
        <v>43648</v>
      </c>
      <c r="B1671" s="604">
        <v>1053.22</v>
      </c>
      <c r="C1671" s="602">
        <v>17553680</v>
      </c>
      <c r="D1671" s="602">
        <v>4069</v>
      </c>
      <c r="E1671" s="602">
        <v>4069</v>
      </c>
      <c r="F1671" s="603" t="s">
        <v>611</v>
      </c>
      <c r="G1671" s="603">
        <v>25.5</v>
      </c>
      <c r="H1671" s="604">
        <v>8.26</v>
      </c>
      <c r="I1671" s="603">
        <v>1.76</v>
      </c>
      <c r="J1671" s="603"/>
      <c r="K1671" s="603"/>
      <c r="L1671" s="602">
        <v>120</v>
      </c>
      <c r="M1671" s="601">
        <v>7.11</v>
      </c>
      <c r="N1671" s="20">
        <v>534400570</v>
      </c>
    </row>
    <row r="1672" spans="1:14">
      <c r="A1672" s="599">
        <v>43647</v>
      </c>
      <c r="B1672" s="604">
        <v>1051.47</v>
      </c>
      <c r="C1672" s="602">
        <v>17553680</v>
      </c>
      <c r="D1672" s="602">
        <v>4063</v>
      </c>
      <c r="E1672" s="602">
        <v>4063</v>
      </c>
      <c r="F1672" s="603" t="s">
        <v>611</v>
      </c>
      <c r="G1672" s="603">
        <v>25.5</v>
      </c>
      <c r="H1672" s="604">
        <v>8.24</v>
      </c>
      <c r="I1672" s="603">
        <v>1.75</v>
      </c>
      <c r="J1672" s="603"/>
      <c r="K1672" s="603"/>
      <c r="L1672" s="602">
        <v>120</v>
      </c>
      <c r="M1672" s="601">
        <v>7.1</v>
      </c>
      <c r="N1672" s="20">
        <v>929224900</v>
      </c>
    </row>
    <row r="1673" spans="1:14">
      <c r="A1673" s="599">
        <v>43644</v>
      </c>
      <c r="B1673" s="604">
        <v>1083.06</v>
      </c>
      <c r="C1673" s="602">
        <v>17553680</v>
      </c>
      <c r="D1673" s="602">
        <v>4185</v>
      </c>
      <c r="E1673" s="602">
        <v>4185</v>
      </c>
      <c r="F1673" s="603" t="s">
        <v>611</v>
      </c>
      <c r="G1673" s="603">
        <v>25.5</v>
      </c>
      <c r="H1673" s="604">
        <v>18.61</v>
      </c>
      <c r="I1673" s="603">
        <v>1.85</v>
      </c>
      <c r="J1673" s="603"/>
      <c r="K1673" s="603"/>
      <c r="L1673" s="602">
        <v>120</v>
      </c>
      <c r="M1673" s="601">
        <v>7.31</v>
      </c>
      <c r="N1673" s="20">
        <v>364646420</v>
      </c>
    </row>
    <row r="1674" spans="1:14">
      <c r="A1674" s="599">
        <v>43643</v>
      </c>
      <c r="B1674" s="604">
        <v>1065.51</v>
      </c>
      <c r="C1674" s="602">
        <v>17553680</v>
      </c>
      <c r="D1674" s="602">
        <v>4117</v>
      </c>
      <c r="E1674" s="602">
        <v>4117</v>
      </c>
      <c r="F1674" s="603" t="s">
        <v>611</v>
      </c>
      <c r="G1674" s="603">
        <v>25.5</v>
      </c>
      <c r="H1674" s="604">
        <v>18.309999999999999</v>
      </c>
      <c r="I1674" s="603">
        <v>1.82</v>
      </c>
      <c r="J1674" s="603"/>
      <c r="K1674" s="603"/>
      <c r="L1674" s="602">
        <v>120</v>
      </c>
      <c r="M1674" s="601">
        <v>7.19</v>
      </c>
      <c r="N1674" s="20">
        <v>553214900</v>
      </c>
    </row>
    <row r="1675" spans="1:14">
      <c r="A1675" s="599">
        <v>43642</v>
      </c>
      <c r="B1675" s="604">
        <v>1091.8399999999999</v>
      </c>
      <c r="C1675" s="602">
        <v>17553680</v>
      </c>
      <c r="D1675" s="602">
        <v>4219</v>
      </c>
      <c r="E1675" s="602">
        <v>4219</v>
      </c>
      <c r="F1675" s="603" t="s">
        <v>611</v>
      </c>
      <c r="G1675" s="603">
        <v>25.5</v>
      </c>
      <c r="H1675" s="604">
        <v>18.760000000000002</v>
      </c>
      <c r="I1675" s="603">
        <v>1.87</v>
      </c>
      <c r="J1675" s="603"/>
      <c r="K1675" s="603"/>
      <c r="L1675" s="602">
        <v>120</v>
      </c>
      <c r="M1675" s="601">
        <v>7.37</v>
      </c>
      <c r="N1675" s="20">
        <v>421104900</v>
      </c>
    </row>
    <row r="1676" spans="1:14">
      <c r="A1676" s="599">
        <v>43641</v>
      </c>
      <c r="B1676" s="604">
        <v>1090.08</v>
      </c>
      <c r="C1676" s="602">
        <v>17553680</v>
      </c>
      <c r="D1676" s="602">
        <v>4212</v>
      </c>
      <c r="E1676" s="602">
        <v>4212</v>
      </c>
      <c r="F1676" s="603" t="s">
        <v>611</v>
      </c>
      <c r="G1676" s="603">
        <v>25.5</v>
      </c>
      <c r="H1676" s="603">
        <v>18.73</v>
      </c>
      <c r="I1676" s="603">
        <v>1.86</v>
      </c>
      <c r="J1676" s="603"/>
      <c r="K1676" s="603"/>
      <c r="L1676" s="602">
        <v>120</v>
      </c>
      <c r="M1676" s="601">
        <v>7.36</v>
      </c>
      <c r="N1676" s="20">
        <v>1396300770</v>
      </c>
    </row>
    <row r="1677" spans="1:14">
      <c r="A1677" s="599">
        <v>43640</v>
      </c>
      <c r="B1677" s="604">
        <v>1140.99</v>
      </c>
      <c r="C1677" s="602">
        <v>17553680</v>
      </c>
      <c r="D1677" s="602">
        <v>4408</v>
      </c>
      <c r="E1677" s="602">
        <v>4408</v>
      </c>
      <c r="F1677" s="603" t="s">
        <v>611</v>
      </c>
      <c r="G1677" s="603">
        <v>25.5</v>
      </c>
      <c r="H1677" s="603">
        <v>19.61</v>
      </c>
      <c r="I1677" s="603">
        <v>1.95</v>
      </c>
      <c r="J1677" s="603"/>
      <c r="K1677" s="603"/>
      <c r="L1677" s="602">
        <v>120</v>
      </c>
      <c r="M1677" s="601">
        <v>7.7</v>
      </c>
      <c r="N1677" s="20">
        <v>874575970</v>
      </c>
    </row>
    <row r="1678" spans="1:14">
      <c r="A1678" s="599">
        <v>43637</v>
      </c>
      <c r="B1678" s="604">
        <v>1144.5</v>
      </c>
      <c r="C1678" s="602">
        <v>17553680</v>
      </c>
      <c r="D1678" s="602">
        <v>4422</v>
      </c>
      <c r="E1678" s="602">
        <v>4422</v>
      </c>
      <c r="F1678" s="603" t="s">
        <v>611</v>
      </c>
      <c r="G1678" s="603">
        <v>25.5</v>
      </c>
      <c r="H1678" s="603">
        <v>19.670000000000002</v>
      </c>
      <c r="I1678" s="603">
        <v>1.96</v>
      </c>
      <c r="J1678" s="603"/>
      <c r="K1678" s="603"/>
      <c r="L1678" s="602">
        <v>120</v>
      </c>
      <c r="M1678" s="601">
        <v>7.73</v>
      </c>
      <c r="N1678" s="20">
        <v>1044417030</v>
      </c>
    </row>
    <row r="1679" spans="1:14">
      <c r="A1679" s="599">
        <v>43636</v>
      </c>
      <c r="B1679" s="602">
        <v>1140.99</v>
      </c>
      <c r="C1679" s="602">
        <v>17553680</v>
      </c>
      <c r="D1679" s="602">
        <v>4408</v>
      </c>
      <c r="E1679" s="602">
        <v>4408</v>
      </c>
      <c r="F1679" s="603" t="s">
        <v>611</v>
      </c>
      <c r="G1679" s="603">
        <v>25.5</v>
      </c>
      <c r="H1679" s="603">
        <v>19.61</v>
      </c>
      <c r="I1679" s="603">
        <v>1.95</v>
      </c>
      <c r="J1679" s="603"/>
      <c r="K1679" s="603"/>
      <c r="L1679" s="602">
        <v>120</v>
      </c>
      <c r="M1679" s="601">
        <v>7.7</v>
      </c>
      <c r="N1679" s="20">
        <v>1187787020</v>
      </c>
    </row>
    <row r="1680" spans="1:14">
      <c r="A1680" s="599">
        <v>43635</v>
      </c>
      <c r="B1680" s="604">
        <v>1111.1500000000001</v>
      </c>
      <c r="C1680" s="602">
        <v>17553680</v>
      </c>
      <c r="D1680" s="602">
        <v>4293</v>
      </c>
      <c r="E1680" s="602">
        <v>4293</v>
      </c>
      <c r="F1680" s="603" t="s">
        <v>611</v>
      </c>
      <c r="G1680" s="603">
        <v>25.5</v>
      </c>
      <c r="H1680" s="603">
        <v>19.09</v>
      </c>
      <c r="I1680" s="603">
        <v>1.9</v>
      </c>
      <c r="J1680" s="603"/>
      <c r="K1680" s="603"/>
      <c r="L1680" s="602">
        <v>120</v>
      </c>
      <c r="M1680" s="601">
        <v>7.5</v>
      </c>
      <c r="N1680" s="20">
        <v>639641230</v>
      </c>
    </row>
    <row r="1681" spans="1:14">
      <c r="A1681" s="599">
        <v>43634</v>
      </c>
      <c r="B1681" s="604">
        <v>1105.8800000000001</v>
      </c>
      <c r="C1681" s="602">
        <v>17553680</v>
      </c>
      <c r="D1681" s="602">
        <v>4273</v>
      </c>
      <c r="E1681" s="602">
        <v>4273</v>
      </c>
      <c r="F1681" s="603" t="s">
        <v>611</v>
      </c>
      <c r="G1681" s="603">
        <v>25.5</v>
      </c>
      <c r="H1681" s="603">
        <v>19</v>
      </c>
      <c r="I1681" s="603">
        <v>1.89</v>
      </c>
      <c r="J1681" s="603"/>
      <c r="K1681" s="603"/>
      <c r="L1681" s="602">
        <v>120</v>
      </c>
      <c r="M1681" s="601">
        <v>7.47</v>
      </c>
      <c r="N1681" s="20">
        <v>738094330</v>
      </c>
    </row>
    <row r="1682" spans="1:14">
      <c r="A1682" s="599">
        <v>43633</v>
      </c>
      <c r="B1682" s="604">
        <v>1112.9000000000001</v>
      </c>
      <c r="C1682" s="602">
        <v>17553680</v>
      </c>
      <c r="D1682" s="602">
        <v>4300</v>
      </c>
      <c r="E1682" s="602">
        <v>4300</v>
      </c>
      <c r="F1682" s="603" t="s">
        <v>611</v>
      </c>
      <c r="G1682" s="603">
        <v>25.5</v>
      </c>
      <c r="H1682" s="603">
        <v>19.12</v>
      </c>
      <c r="I1682" s="603">
        <v>1.9</v>
      </c>
      <c r="J1682" s="603"/>
      <c r="K1682" s="603"/>
      <c r="L1682" s="602">
        <v>120</v>
      </c>
      <c r="M1682" s="601">
        <v>7.51</v>
      </c>
      <c r="N1682" s="20">
        <v>838737200</v>
      </c>
    </row>
    <row r="1683" spans="1:14">
      <c r="A1683" s="599">
        <v>43630</v>
      </c>
      <c r="B1683" s="604">
        <v>1121.68</v>
      </c>
      <c r="C1683" s="602">
        <v>17553680</v>
      </c>
      <c r="D1683" s="602">
        <v>4334</v>
      </c>
      <c r="E1683" s="602">
        <v>4334</v>
      </c>
      <c r="F1683" s="603" t="s">
        <v>611</v>
      </c>
      <c r="G1683" s="603">
        <v>25.5</v>
      </c>
      <c r="H1683" s="603">
        <v>19.27</v>
      </c>
      <c r="I1683" s="603">
        <v>1.92</v>
      </c>
      <c r="J1683" s="603"/>
      <c r="K1683" s="603"/>
      <c r="L1683" s="602">
        <v>120</v>
      </c>
      <c r="M1683" s="601">
        <v>7.57</v>
      </c>
      <c r="N1683" s="20">
        <v>1078475050</v>
      </c>
    </row>
    <row r="1684" spans="1:14">
      <c r="A1684" s="599">
        <v>43629</v>
      </c>
      <c r="B1684" s="604">
        <v>1132.21</v>
      </c>
      <c r="C1684" s="602">
        <v>17553680</v>
      </c>
      <c r="D1684" s="602">
        <v>4375</v>
      </c>
      <c r="E1684" s="602">
        <v>4375</v>
      </c>
      <c r="F1684" s="603" t="s">
        <v>611</v>
      </c>
      <c r="G1684" s="603">
        <v>25.5</v>
      </c>
      <c r="H1684" s="603">
        <v>19.46</v>
      </c>
      <c r="I1684" s="603">
        <v>1.94</v>
      </c>
      <c r="J1684" s="603"/>
      <c r="K1684" s="603"/>
      <c r="L1684" s="602">
        <v>120</v>
      </c>
      <c r="M1684" s="601">
        <v>7.64</v>
      </c>
      <c r="N1684" s="20">
        <v>1188595500</v>
      </c>
    </row>
    <row r="1685" spans="1:14">
      <c r="A1685" s="599">
        <v>43628</v>
      </c>
      <c r="B1685" s="604">
        <v>1121.68</v>
      </c>
      <c r="C1685" s="602">
        <v>17553680</v>
      </c>
      <c r="D1685" s="602">
        <v>4334</v>
      </c>
      <c r="E1685" s="602">
        <v>4334</v>
      </c>
      <c r="F1685" s="603" t="s">
        <v>611</v>
      </c>
      <c r="G1685" s="603">
        <v>25.5</v>
      </c>
      <c r="H1685" s="603">
        <v>19.27</v>
      </c>
      <c r="I1685" s="603">
        <v>1.92</v>
      </c>
      <c r="J1685" s="603"/>
      <c r="K1685" s="603"/>
      <c r="L1685" s="602">
        <v>120</v>
      </c>
      <c r="M1685" s="601">
        <v>7.57</v>
      </c>
      <c r="N1685" s="20">
        <v>595877660</v>
      </c>
    </row>
    <row r="1686" spans="1:14">
      <c r="A1686" s="599">
        <v>43627</v>
      </c>
      <c r="B1686" s="604">
        <v>1126.95</v>
      </c>
      <c r="C1686" s="602">
        <v>17553680</v>
      </c>
      <c r="D1686" s="602">
        <v>4354</v>
      </c>
      <c r="E1686" s="602">
        <v>4354</v>
      </c>
      <c r="F1686" s="603" t="s">
        <v>611</v>
      </c>
      <c r="G1686" s="603">
        <v>25.5</v>
      </c>
      <c r="H1686" s="603">
        <v>19.37</v>
      </c>
      <c r="I1686" s="603">
        <v>1.93</v>
      </c>
      <c r="J1686" s="603"/>
      <c r="K1686" s="603"/>
      <c r="L1686" s="602">
        <v>120</v>
      </c>
      <c r="M1686" s="601">
        <v>7.61</v>
      </c>
      <c r="N1686" s="20">
        <v>586667790</v>
      </c>
    </row>
    <row r="1687" spans="1:14">
      <c r="A1687" s="599">
        <v>43626</v>
      </c>
      <c r="B1687" s="604">
        <v>1105.8800000000001</v>
      </c>
      <c r="C1687" s="602">
        <v>17553680</v>
      </c>
      <c r="D1687" s="602">
        <v>4273</v>
      </c>
      <c r="E1687" s="602">
        <v>4273</v>
      </c>
      <c r="F1687" s="603" t="s">
        <v>611</v>
      </c>
      <c r="G1687" s="603">
        <v>25.5</v>
      </c>
      <c r="H1687" s="603">
        <v>19</v>
      </c>
      <c r="I1687" s="603">
        <v>1.89</v>
      </c>
      <c r="J1687" s="603"/>
      <c r="K1687" s="603"/>
      <c r="L1687" s="602">
        <v>120</v>
      </c>
      <c r="M1687" s="601">
        <v>7.47</v>
      </c>
      <c r="N1687" s="20">
        <v>1807624340</v>
      </c>
    </row>
    <row r="1688" spans="1:14">
      <c r="A1688" s="599">
        <v>43623</v>
      </c>
      <c r="B1688" s="604">
        <v>1158.54</v>
      </c>
      <c r="C1688" s="602">
        <v>17553680</v>
      </c>
      <c r="D1688" s="602">
        <v>4476</v>
      </c>
      <c r="E1688" s="602">
        <v>4476</v>
      </c>
      <c r="F1688" s="603" t="s">
        <v>611</v>
      </c>
      <c r="G1688" s="603">
        <v>25.5</v>
      </c>
      <c r="H1688" s="603">
        <v>19.91</v>
      </c>
      <c r="I1688" s="603">
        <v>1.98</v>
      </c>
      <c r="J1688" s="603"/>
      <c r="K1688" s="603"/>
      <c r="L1688" s="602">
        <v>120</v>
      </c>
      <c r="M1688" s="601">
        <v>7.82</v>
      </c>
      <c r="N1688" s="20">
        <v>1482741780</v>
      </c>
    </row>
    <row r="1689" spans="1:14">
      <c r="A1689" s="599">
        <v>43622</v>
      </c>
      <c r="B1689" s="604">
        <v>1144.5</v>
      </c>
      <c r="C1689" s="602">
        <v>17553680</v>
      </c>
      <c r="D1689" s="602">
        <v>4422</v>
      </c>
      <c r="E1689" s="602">
        <v>4422</v>
      </c>
      <c r="F1689" s="603" t="s">
        <v>611</v>
      </c>
      <c r="G1689" s="603">
        <v>25.5</v>
      </c>
      <c r="H1689" s="603">
        <v>19.670000000000002</v>
      </c>
      <c r="I1689" s="603">
        <v>1.96</v>
      </c>
      <c r="J1689" s="603"/>
      <c r="K1689" s="603"/>
      <c r="L1689" s="602">
        <v>120</v>
      </c>
      <c r="M1689" s="601">
        <v>7.73</v>
      </c>
      <c r="N1689" s="20">
        <v>2628273150</v>
      </c>
    </row>
    <row r="1690" spans="1:14">
      <c r="A1690" s="599">
        <v>43621</v>
      </c>
      <c r="B1690" s="604">
        <v>1144.5</v>
      </c>
      <c r="C1690" s="602">
        <v>17553680</v>
      </c>
      <c r="D1690" s="602">
        <v>4422</v>
      </c>
      <c r="E1690" s="602">
        <v>4422</v>
      </c>
      <c r="F1690" s="603" t="s">
        <v>611</v>
      </c>
      <c r="G1690" s="603">
        <v>25.5</v>
      </c>
      <c r="H1690" s="603">
        <v>19.670000000000002</v>
      </c>
      <c r="I1690" s="603">
        <v>1.96</v>
      </c>
      <c r="J1690" s="603"/>
      <c r="K1690" s="603"/>
      <c r="L1690" s="602">
        <v>120</v>
      </c>
      <c r="M1690" s="601">
        <v>7.73</v>
      </c>
      <c r="N1690" s="20">
        <v>2628273150</v>
      </c>
    </row>
    <row r="1691" spans="1:14">
      <c r="A1691" s="599">
        <v>43620</v>
      </c>
      <c r="B1691" s="604">
        <v>1088.33</v>
      </c>
      <c r="C1691" s="602">
        <v>17553680</v>
      </c>
      <c r="D1691" s="602">
        <v>4205</v>
      </c>
      <c r="E1691" s="602">
        <v>4205</v>
      </c>
      <c r="F1691" s="603" t="s">
        <v>611</v>
      </c>
      <c r="G1691" s="603">
        <v>25.5</v>
      </c>
      <c r="H1691" s="603">
        <v>18.7</v>
      </c>
      <c r="I1691" s="603">
        <v>1.86</v>
      </c>
      <c r="J1691" s="603"/>
      <c r="K1691" s="603"/>
      <c r="L1691" s="602">
        <v>120</v>
      </c>
      <c r="M1691" s="601">
        <v>7.35</v>
      </c>
      <c r="N1691" s="20">
        <v>906156010</v>
      </c>
    </row>
    <row r="1692" spans="1:14">
      <c r="A1692" s="599">
        <v>43619</v>
      </c>
      <c r="B1692" s="604">
        <v>1088.33</v>
      </c>
      <c r="C1692" s="602">
        <v>17553680</v>
      </c>
      <c r="D1692" s="602">
        <v>4205</v>
      </c>
      <c r="E1692" s="602">
        <v>4205</v>
      </c>
      <c r="F1692" s="603" t="s">
        <v>611</v>
      </c>
      <c r="G1692" s="603">
        <v>25.5</v>
      </c>
      <c r="H1692" s="603">
        <v>18.7</v>
      </c>
      <c r="I1692" s="603">
        <v>1.86</v>
      </c>
      <c r="J1692" s="603"/>
      <c r="K1692" s="603"/>
      <c r="L1692" s="602">
        <v>120</v>
      </c>
      <c r="M1692" s="601">
        <v>7.35</v>
      </c>
      <c r="N1692" s="20">
        <v>1184576340</v>
      </c>
    </row>
    <row r="1693" spans="1:14">
      <c r="A1693" s="599">
        <v>43616</v>
      </c>
      <c r="B1693" s="604">
        <v>1114.6600000000001</v>
      </c>
      <c r="C1693" s="602">
        <v>17553680</v>
      </c>
      <c r="D1693" s="602">
        <v>4307</v>
      </c>
      <c r="E1693" s="602">
        <v>4307</v>
      </c>
      <c r="F1693" s="603" t="s">
        <v>611</v>
      </c>
      <c r="G1693" s="603">
        <v>25.5</v>
      </c>
      <c r="H1693" s="603">
        <v>19.149999999999999</v>
      </c>
      <c r="I1693" s="603">
        <v>1.91</v>
      </c>
      <c r="J1693" s="603"/>
      <c r="K1693" s="603"/>
      <c r="L1693" s="602">
        <v>120</v>
      </c>
      <c r="M1693" s="601">
        <v>7.52</v>
      </c>
      <c r="N1693" s="20">
        <v>725567790</v>
      </c>
    </row>
    <row r="1694" spans="1:14">
      <c r="A1694" s="599">
        <v>43615</v>
      </c>
      <c r="B1694" s="604">
        <v>1104.1300000000001</v>
      </c>
      <c r="C1694" s="602">
        <v>17553680</v>
      </c>
      <c r="D1694" s="602">
        <v>4266</v>
      </c>
      <c r="E1694" s="602">
        <v>4266</v>
      </c>
      <c r="F1694" s="603" t="s">
        <v>611</v>
      </c>
      <c r="G1694" s="603">
        <v>25.5</v>
      </c>
      <c r="H1694" s="603">
        <v>18.97</v>
      </c>
      <c r="I1694" s="603">
        <v>1.89</v>
      </c>
      <c r="J1694" s="603"/>
      <c r="K1694" s="603"/>
      <c r="L1694" s="602">
        <v>120</v>
      </c>
      <c r="M1694" s="601">
        <v>7.45</v>
      </c>
      <c r="N1694" s="20">
        <v>544214960</v>
      </c>
    </row>
    <row r="1695" spans="1:14">
      <c r="A1695" s="599">
        <v>43614</v>
      </c>
      <c r="B1695" s="604">
        <v>1112.9000000000001</v>
      </c>
      <c r="C1695" s="602">
        <v>17553680</v>
      </c>
      <c r="D1695" s="602">
        <v>4300</v>
      </c>
      <c r="E1695" s="602">
        <v>4300</v>
      </c>
      <c r="F1695" s="603" t="s">
        <v>611</v>
      </c>
      <c r="G1695" s="603">
        <v>25.5</v>
      </c>
      <c r="H1695" s="603">
        <v>19.12</v>
      </c>
      <c r="I1695" s="603">
        <v>1.9</v>
      </c>
      <c r="J1695" s="603"/>
      <c r="K1695" s="603"/>
      <c r="L1695" s="602">
        <v>120</v>
      </c>
      <c r="M1695" s="601">
        <v>7.51</v>
      </c>
      <c r="N1695" s="20">
        <v>854270410</v>
      </c>
    </row>
    <row r="1696" spans="1:14">
      <c r="A1696" s="599">
        <v>43613</v>
      </c>
      <c r="B1696" s="604">
        <v>1105.8800000000001</v>
      </c>
      <c r="C1696" s="602">
        <v>17553680</v>
      </c>
      <c r="D1696" s="602">
        <v>4273</v>
      </c>
      <c r="E1696" s="602">
        <v>4273</v>
      </c>
      <c r="F1696" s="603" t="s">
        <v>611</v>
      </c>
      <c r="G1696" s="603">
        <v>25.5</v>
      </c>
      <c r="H1696" s="603">
        <v>19</v>
      </c>
      <c r="I1696" s="603">
        <v>1.89</v>
      </c>
      <c r="J1696" s="603"/>
      <c r="K1696" s="603"/>
      <c r="L1696" s="602">
        <v>120</v>
      </c>
      <c r="M1696" s="601">
        <v>7.47</v>
      </c>
      <c r="N1696" s="20">
        <v>1418205600</v>
      </c>
    </row>
    <row r="1697" spans="1:14">
      <c r="A1697" s="599">
        <v>43612</v>
      </c>
      <c r="B1697" s="604">
        <v>1098.8599999999999</v>
      </c>
      <c r="C1697" s="602">
        <v>17553680</v>
      </c>
      <c r="D1697" s="602">
        <v>4246</v>
      </c>
      <c r="E1697" s="602">
        <v>4246</v>
      </c>
      <c r="F1697" s="603" t="s">
        <v>611</v>
      </c>
      <c r="G1697" s="603">
        <v>25.5</v>
      </c>
      <c r="H1697" s="603">
        <v>18.88</v>
      </c>
      <c r="I1697" s="603">
        <v>1.88</v>
      </c>
      <c r="J1697" s="603"/>
      <c r="K1697" s="603"/>
      <c r="L1697" s="602">
        <v>120</v>
      </c>
      <c r="M1697" s="601">
        <v>7.42</v>
      </c>
      <c r="N1697" s="20">
        <v>1237305410</v>
      </c>
    </row>
    <row r="1698" spans="1:14">
      <c r="A1698" s="599">
        <v>43609</v>
      </c>
      <c r="B1698" s="604">
        <v>1081.31</v>
      </c>
      <c r="C1698" s="602">
        <v>17553680</v>
      </c>
      <c r="D1698" s="602">
        <v>4178</v>
      </c>
      <c r="E1698" s="602">
        <v>4178</v>
      </c>
      <c r="F1698" s="603" t="s">
        <v>611</v>
      </c>
      <c r="G1698" s="603">
        <v>25.5</v>
      </c>
      <c r="H1698" s="603">
        <v>18.579999999999998</v>
      </c>
      <c r="I1698" s="603">
        <v>1.85</v>
      </c>
      <c r="J1698" s="603"/>
      <c r="K1698" s="603"/>
      <c r="L1698" s="602">
        <v>120</v>
      </c>
      <c r="M1698" s="601">
        <v>7.3</v>
      </c>
      <c r="N1698" s="20">
        <v>859632970</v>
      </c>
    </row>
    <row r="1699" spans="1:14">
      <c r="A1699" s="599">
        <v>43608</v>
      </c>
      <c r="B1699" s="604">
        <v>1069.02</v>
      </c>
      <c r="C1699" s="602">
        <v>17553680</v>
      </c>
      <c r="D1699" s="602">
        <v>4130</v>
      </c>
      <c r="E1699" s="602">
        <v>4130</v>
      </c>
      <c r="F1699" s="603" t="s">
        <v>611</v>
      </c>
      <c r="G1699" s="603">
        <v>25.5</v>
      </c>
      <c r="H1699" s="603">
        <v>18.37</v>
      </c>
      <c r="I1699" s="603">
        <v>1.83</v>
      </c>
      <c r="J1699" s="603"/>
      <c r="K1699" s="603"/>
      <c r="L1699" s="602">
        <v>120</v>
      </c>
      <c r="M1699" s="601">
        <v>7.22</v>
      </c>
      <c r="N1699" s="20">
        <v>1625437460</v>
      </c>
    </row>
    <row r="1700" spans="1:14">
      <c r="A1700" s="599">
        <v>43607</v>
      </c>
      <c r="B1700" s="604">
        <v>1046.2</v>
      </c>
      <c r="C1700" s="602">
        <v>17553680</v>
      </c>
      <c r="D1700" s="602">
        <v>4042</v>
      </c>
      <c r="E1700" s="602">
        <v>4042</v>
      </c>
      <c r="F1700" s="603" t="s">
        <v>611</v>
      </c>
      <c r="G1700" s="603">
        <v>25.5</v>
      </c>
      <c r="H1700" s="603">
        <v>17.98</v>
      </c>
      <c r="I1700" s="603">
        <v>1.79</v>
      </c>
      <c r="J1700" s="603"/>
      <c r="K1700" s="603"/>
      <c r="L1700" s="602">
        <v>120</v>
      </c>
      <c r="M1700" s="601">
        <v>7.06</v>
      </c>
      <c r="N1700" s="20">
        <v>1759492540</v>
      </c>
    </row>
    <row r="1701" spans="1:14">
      <c r="A1701" s="599">
        <v>43606</v>
      </c>
      <c r="B1701" s="604">
        <v>1088.33</v>
      </c>
      <c r="C1701" s="602">
        <v>17553680</v>
      </c>
      <c r="D1701" s="602">
        <v>4205</v>
      </c>
      <c r="E1701" s="602">
        <v>4205</v>
      </c>
      <c r="F1701" s="603" t="s">
        <v>611</v>
      </c>
      <c r="G1701" s="603">
        <v>25.5</v>
      </c>
      <c r="H1701" s="603">
        <v>18.7</v>
      </c>
      <c r="I1701" s="603">
        <v>1.86</v>
      </c>
      <c r="J1701" s="603"/>
      <c r="K1701" s="603"/>
      <c r="L1701" s="602">
        <v>120</v>
      </c>
      <c r="M1701" s="601">
        <v>7.35</v>
      </c>
      <c r="N1701" s="20">
        <v>1617933610</v>
      </c>
    </row>
    <row r="1702" spans="1:14">
      <c r="A1702" s="599">
        <v>43605</v>
      </c>
      <c r="B1702" s="604">
        <v>1088.33</v>
      </c>
      <c r="C1702" s="602">
        <v>17553680</v>
      </c>
      <c r="D1702" s="602">
        <v>4205</v>
      </c>
      <c r="E1702" s="602">
        <v>4205</v>
      </c>
      <c r="F1702" s="603" t="s">
        <v>611</v>
      </c>
      <c r="G1702" s="603">
        <v>25.5</v>
      </c>
      <c r="H1702" s="603">
        <v>18.7</v>
      </c>
      <c r="I1702" s="603">
        <v>1.86</v>
      </c>
      <c r="J1702" s="603"/>
      <c r="K1702" s="603"/>
      <c r="L1702" s="602">
        <v>120</v>
      </c>
      <c r="M1702" s="601">
        <v>7.35</v>
      </c>
      <c r="N1702" s="20">
        <v>1059021010</v>
      </c>
    </row>
    <row r="1703" spans="1:14">
      <c r="A1703" s="599">
        <v>43602</v>
      </c>
      <c r="B1703" s="604">
        <v>1125.19</v>
      </c>
      <c r="C1703" s="602">
        <v>17553680</v>
      </c>
      <c r="D1703" s="602">
        <v>4347</v>
      </c>
      <c r="E1703" s="602">
        <v>4347</v>
      </c>
      <c r="F1703" s="603" t="s">
        <v>611</v>
      </c>
      <c r="G1703" s="603">
        <v>25.5</v>
      </c>
      <c r="H1703" s="603">
        <v>19.34</v>
      </c>
      <c r="I1703" s="603">
        <v>1.92</v>
      </c>
      <c r="J1703" s="603"/>
      <c r="K1703" s="603"/>
      <c r="L1703" s="602">
        <v>120</v>
      </c>
      <c r="M1703" s="601">
        <v>7.6</v>
      </c>
      <c r="N1703" s="20">
        <v>1090150820</v>
      </c>
    </row>
    <row r="1704" spans="1:14">
      <c r="A1704" s="599">
        <v>43601</v>
      </c>
      <c r="B1704" s="604">
        <v>1156.79</v>
      </c>
      <c r="C1704" s="602">
        <v>17553680</v>
      </c>
      <c r="D1704" s="602">
        <v>4469</v>
      </c>
      <c r="E1704" s="602">
        <v>4469</v>
      </c>
      <c r="F1704" s="603" t="s">
        <v>611</v>
      </c>
      <c r="G1704" s="603">
        <v>25.5</v>
      </c>
      <c r="H1704" s="603">
        <v>19.88</v>
      </c>
      <c r="I1704" s="603">
        <v>1.98</v>
      </c>
      <c r="J1704" s="603"/>
      <c r="K1704" s="603"/>
      <c r="L1704" s="602">
        <v>120</v>
      </c>
      <c r="M1704" s="601">
        <v>7.81</v>
      </c>
      <c r="N1704" s="20">
        <v>1785390570</v>
      </c>
    </row>
    <row r="1705" spans="1:14">
      <c r="A1705" s="599">
        <v>43600</v>
      </c>
      <c r="B1705" s="604">
        <v>1221.74</v>
      </c>
      <c r="C1705" s="602">
        <v>17553680</v>
      </c>
      <c r="D1705" s="602">
        <v>4720</v>
      </c>
      <c r="E1705" s="602">
        <v>4720</v>
      </c>
      <c r="F1705" s="603" t="s">
        <v>611</v>
      </c>
      <c r="G1705" s="603">
        <v>25.5</v>
      </c>
      <c r="H1705" s="603">
        <v>20.99</v>
      </c>
      <c r="I1705" s="603">
        <v>2.09</v>
      </c>
      <c r="J1705" s="603"/>
      <c r="K1705" s="603"/>
      <c r="L1705" s="602">
        <v>120</v>
      </c>
      <c r="M1705" s="601">
        <v>8.25</v>
      </c>
      <c r="N1705" s="20">
        <v>729690660</v>
      </c>
    </row>
    <row r="1706" spans="1:14">
      <c r="A1706" s="599">
        <v>43599</v>
      </c>
      <c r="B1706" s="604">
        <v>1207.69</v>
      </c>
      <c r="C1706" s="602">
        <v>17553680</v>
      </c>
      <c r="D1706" s="602">
        <v>4666</v>
      </c>
      <c r="E1706" s="602">
        <v>4666</v>
      </c>
      <c r="F1706" s="603" t="s">
        <v>611</v>
      </c>
      <c r="G1706" s="603">
        <v>25.5</v>
      </c>
      <c r="H1706" s="603">
        <v>20.75</v>
      </c>
      <c r="I1706" s="603">
        <v>2.0699999999999998</v>
      </c>
      <c r="J1706" s="603"/>
      <c r="K1706" s="603"/>
      <c r="L1706" s="602">
        <v>120</v>
      </c>
      <c r="M1706" s="601">
        <v>8.15</v>
      </c>
      <c r="N1706" s="20">
        <v>1001630310</v>
      </c>
    </row>
    <row r="1707" spans="1:14">
      <c r="A1707" s="599">
        <v>43598</v>
      </c>
      <c r="B1707" s="604">
        <v>1191.8900000000001</v>
      </c>
      <c r="C1707" s="602">
        <v>17553680</v>
      </c>
      <c r="D1707" s="602">
        <v>4605</v>
      </c>
      <c r="E1707" s="602">
        <v>4605</v>
      </c>
      <c r="F1707" s="603" t="s">
        <v>611</v>
      </c>
      <c r="G1707" s="603">
        <v>25.5</v>
      </c>
      <c r="H1707" s="603">
        <v>20.48</v>
      </c>
      <c r="I1707" s="603">
        <v>2.04</v>
      </c>
      <c r="J1707" s="603"/>
      <c r="K1707" s="603"/>
      <c r="L1707" s="602">
        <v>120</v>
      </c>
      <c r="M1707" s="601">
        <v>8.0500000000000007</v>
      </c>
      <c r="N1707" s="20">
        <v>449798160</v>
      </c>
    </row>
    <row r="1708" spans="1:14">
      <c r="A1708" s="599">
        <v>43595</v>
      </c>
      <c r="B1708" s="604">
        <v>1190.1400000000001</v>
      </c>
      <c r="C1708" s="602">
        <v>17553680</v>
      </c>
      <c r="D1708" s="602">
        <v>4598</v>
      </c>
      <c r="E1708" s="602">
        <v>4598</v>
      </c>
      <c r="F1708" s="603" t="s">
        <v>611</v>
      </c>
      <c r="G1708" s="603">
        <v>25.5</v>
      </c>
      <c r="H1708" s="603">
        <v>20.45</v>
      </c>
      <c r="I1708" s="603">
        <v>2.04</v>
      </c>
      <c r="J1708" s="603"/>
      <c r="K1708" s="603"/>
      <c r="L1708" s="602">
        <v>120</v>
      </c>
      <c r="M1708" s="601">
        <v>8.0299999999999994</v>
      </c>
      <c r="N1708" s="20">
        <v>1703002900</v>
      </c>
    </row>
    <row r="1709" spans="1:14">
      <c r="A1709" s="599">
        <v>43594</v>
      </c>
      <c r="B1709" s="604">
        <v>1209.45</v>
      </c>
      <c r="C1709" s="602">
        <v>17553680</v>
      </c>
      <c r="D1709" s="602">
        <v>4673</v>
      </c>
      <c r="E1709" s="602">
        <v>4673</v>
      </c>
      <c r="F1709" s="603" t="s">
        <v>611</v>
      </c>
      <c r="G1709" s="603">
        <v>25.5</v>
      </c>
      <c r="H1709" s="603">
        <v>20.78</v>
      </c>
      <c r="I1709" s="603">
        <v>2.0699999999999998</v>
      </c>
      <c r="J1709" s="603"/>
      <c r="K1709" s="603"/>
      <c r="L1709" s="602">
        <v>120</v>
      </c>
      <c r="M1709" s="601">
        <v>8.16</v>
      </c>
      <c r="N1709" s="20">
        <v>1833729550</v>
      </c>
    </row>
    <row r="1710" spans="1:14">
      <c r="A1710" s="599">
        <v>43593</v>
      </c>
      <c r="B1710" s="604">
        <v>1260.3499999999999</v>
      </c>
      <c r="C1710" s="602">
        <v>17553680</v>
      </c>
      <c r="D1710" s="602">
        <v>4870</v>
      </c>
      <c r="E1710" s="602">
        <v>4870</v>
      </c>
      <c r="F1710" s="603" t="s">
        <v>611</v>
      </c>
      <c r="G1710" s="603">
        <v>25.5</v>
      </c>
      <c r="H1710" s="603">
        <v>21.66</v>
      </c>
      <c r="I1710" s="603">
        <v>2.16</v>
      </c>
      <c r="J1710" s="603"/>
      <c r="K1710" s="603"/>
      <c r="L1710" s="602">
        <v>120</v>
      </c>
      <c r="M1710" s="601">
        <v>8.51</v>
      </c>
      <c r="N1710" s="20">
        <v>793598840</v>
      </c>
    </row>
    <row r="1711" spans="1:14">
      <c r="A1711" s="599">
        <v>43592</v>
      </c>
      <c r="B1711" s="604">
        <v>1284.93</v>
      </c>
      <c r="C1711" s="602">
        <v>17553680</v>
      </c>
      <c r="D1711" s="602">
        <v>4965</v>
      </c>
      <c r="E1711" s="602">
        <v>4965</v>
      </c>
      <c r="F1711" s="603" t="s">
        <v>611</v>
      </c>
      <c r="G1711" s="603">
        <v>25.5</v>
      </c>
      <c r="H1711" s="603">
        <v>22.08</v>
      </c>
      <c r="I1711" s="603">
        <v>2.2000000000000002</v>
      </c>
      <c r="J1711" s="603"/>
      <c r="K1711" s="603"/>
      <c r="L1711" s="602">
        <v>120</v>
      </c>
      <c r="M1711" s="601">
        <v>8.67</v>
      </c>
      <c r="N1711" s="20">
        <v>874183530</v>
      </c>
    </row>
    <row r="1712" spans="1:14">
      <c r="A1712" s="599">
        <v>43591</v>
      </c>
      <c r="B1712" s="604">
        <v>1302.48</v>
      </c>
      <c r="C1712" s="602">
        <v>17553680</v>
      </c>
      <c r="D1712" s="602">
        <v>5032</v>
      </c>
      <c r="E1712" s="602">
        <v>5032</v>
      </c>
      <c r="F1712" s="603" t="s">
        <v>611</v>
      </c>
      <c r="G1712" s="603">
        <v>25.5</v>
      </c>
      <c r="H1712" s="603">
        <v>22.38</v>
      </c>
      <c r="I1712" s="603">
        <v>2.23</v>
      </c>
      <c r="J1712" s="603"/>
      <c r="K1712" s="603"/>
      <c r="L1712" s="602">
        <v>120</v>
      </c>
      <c r="M1712" s="601">
        <v>8.7899999999999991</v>
      </c>
      <c r="N1712" s="20">
        <v>595523480</v>
      </c>
    </row>
    <row r="1713" spans="1:14">
      <c r="A1713" s="599">
        <v>43588</v>
      </c>
      <c r="B1713" s="604">
        <v>1302.48</v>
      </c>
      <c r="C1713" s="602">
        <v>17553680</v>
      </c>
      <c r="D1713" s="602">
        <v>5032</v>
      </c>
      <c r="E1713" s="602">
        <v>5032</v>
      </c>
      <c r="F1713" s="603" t="s">
        <v>611</v>
      </c>
      <c r="G1713" s="603">
        <v>25.5</v>
      </c>
      <c r="H1713" s="603">
        <v>22.38</v>
      </c>
      <c r="I1713" s="603">
        <v>2.23</v>
      </c>
      <c r="J1713" s="603"/>
      <c r="K1713" s="603"/>
      <c r="L1713" s="602">
        <v>120</v>
      </c>
      <c r="M1713" s="601">
        <v>8.7899999999999991</v>
      </c>
      <c r="N1713" s="20">
        <v>595523480</v>
      </c>
    </row>
    <row r="1714" spans="1:14">
      <c r="A1714" s="599">
        <v>43587</v>
      </c>
      <c r="B1714" s="604">
        <v>1297.22</v>
      </c>
      <c r="C1714" s="602">
        <v>17553680</v>
      </c>
      <c r="D1714" s="602">
        <v>5012</v>
      </c>
      <c r="E1714" s="602">
        <v>5012</v>
      </c>
      <c r="F1714" s="603" t="s">
        <v>611</v>
      </c>
      <c r="G1714" s="603">
        <v>25.5</v>
      </c>
      <c r="H1714" s="603">
        <v>22.29</v>
      </c>
      <c r="I1714" s="603">
        <v>2.2200000000000002</v>
      </c>
      <c r="J1714" s="603"/>
      <c r="K1714" s="603"/>
      <c r="L1714" s="602">
        <v>120</v>
      </c>
      <c r="M1714" s="601">
        <v>8.76</v>
      </c>
      <c r="N1714" s="20">
        <v>1903316830</v>
      </c>
    </row>
    <row r="1715" spans="1:14">
      <c r="A1715" s="599">
        <v>43586</v>
      </c>
      <c r="B1715" s="604">
        <v>1327.06</v>
      </c>
      <c r="C1715" s="602">
        <v>17553680</v>
      </c>
      <c r="D1715" s="602">
        <v>5127</v>
      </c>
      <c r="E1715" s="602">
        <v>5127</v>
      </c>
      <c r="F1715" s="603" t="s">
        <v>611</v>
      </c>
      <c r="G1715" s="603">
        <v>25.5</v>
      </c>
      <c r="H1715" s="603">
        <v>22.8</v>
      </c>
      <c r="I1715" s="603">
        <v>2.27</v>
      </c>
      <c r="J1715" s="603"/>
      <c r="K1715" s="603"/>
      <c r="L1715" s="602">
        <v>120</v>
      </c>
      <c r="M1715" s="601">
        <v>8.9600000000000009</v>
      </c>
      <c r="N1715" s="20">
        <v>1536276400</v>
      </c>
    </row>
    <row r="1716" spans="1:14">
      <c r="A1716" s="599">
        <v>43585</v>
      </c>
      <c r="B1716" s="604">
        <v>1327.06</v>
      </c>
      <c r="C1716" s="602">
        <v>17553680</v>
      </c>
      <c r="D1716" s="602">
        <v>5127</v>
      </c>
      <c r="E1716" s="602">
        <v>5127</v>
      </c>
      <c r="F1716" s="603" t="s">
        <v>611</v>
      </c>
      <c r="G1716" s="603">
        <v>25.5</v>
      </c>
      <c r="H1716" s="603">
        <v>22.8</v>
      </c>
      <c r="I1716" s="603">
        <v>2.27</v>
      </c>
      <c r="J1716" s="603"/>
      <c r="K1716" s="603"/>
      <c r="L1716" s="602">
        <v>120</v>
      </c>
      <c r="M1716" s="601">
        <v>8.9600000000000009</v>
      </c>
      <c r="N1716" s="20">
        <v>1536276400</v>
      </c>
    </row>
    <row r="1717" spans="1:14">
      <c r="A1717" s="599">
        <v>43584</v>
      </c>
      <c r="B1717" s="604">
        <v>1284.93</v>
      </c>
      <c r="C1717" s="602">
        <v>17553680</v>
      </c>
      <c r="D1717" s="602">
        <v>4965</v>
      </c>
      <c r="E1717" s="602">
        <v>4965</v>
      </c>
      <c r="F1717" s="603" t="s">
        <v>611</v>
      </c>
      <c r="G1717" s="603">
        <v>25.5</v>
      </c>
      <c r="H1717" s="603">
        <v>22.08</v>
      </c>
      <c r="I1717" s="603">
        <v>2.2000000000000002</v>
      </c>
      <c r="J1717" s="603"/>
      <c r="K1717" s="603"/>
      <c r="L1717" s="602">
        <v>120</v>
      </c>
      <c r="M1717" s="601">
        <v>8.67</v>
      </c>
      <c r="N1717" s="20">
        <v>2357563460</v>
      </c>
    </row>
    <row r="1718" spans="1:14">
      <c r="A1718" s="599">
        <v>43581</v>
      </c>
      <c r="B1718" s="602">
        <v>1311.26</v>
      </c>
      <c r="C1718" s="602">
        <v>17553680</v>
      </c>
      <c r="D1718" s="602">
        <v>5066</v>
      </c>
      <c r="E1718" s="602">
        <v>5066</v>
      </c>
      <c r="F1718" s="603" t="s">
        <v>611</v>
      </c>
      <c r="G1718" s="603">
        <v>25.5</v>
      </c>
      <c r="H1718" s="603">
        <v>22.53</v>
      </c>
      <c r="I1718" s="603">
        <v>2.2400000000000002</v>
      </c>
      <c r="J1718" s="603"/>
      <c r="K1718" s="603"/>
      <c r="L1718" s="602">
        <v>120</v>
      </c>
      <c r="M1718" s="601">
        <v>8.85</v>
      </c>
      <c r="N1718" s="20">
        <v>2154460060</v>
      </c>
    </row>
    <row r="1719" spans="1:14">
      <c r="A1719" s="599">
        <v>43580</v>
      </c>
      <c r="B1719" s="604">
        <v>1313.02</v>
      </c>
      <c r="C1719" s="602">
        <v>17553680</v>
      </c>
      <c r="D1719" s="602">
        <v>5073</v>
      </c>
      <c r="E1719" s="602">
        <v>5073</v>
      </c>
      <c r="F1719" s="603" t="s">
        <v>611</v>
      </c>
      <c r="G1719" s="603">
        <v>25.5</v>
      </c>
      <c r="H1719" s="603">
        <v>22.56</v>
      </c>
      <c r="I1719" s="603">
        <v>2.25</v>
      </c>
      <c r="J1719" s="603"/>
      <c r="K1719" s="603"/>
      <c r="L1719" s="602">
        <v>120</v>
      </c>
      <c r="M1719" s="601">
        <v>8.86</v>
      </c>
      <c r="N1719" s="20">
        <v>1604033330</v>
      </c>
    </row>
    <row r="1720" spans="1:14">
      <c r="A1720" s="599">
        <v>43579</v>
      </c>
      <c r="B1720" s="604">
        <v>1298.97</v>
      </c>
      <c r="C1720" s="602">
        <v>17553680</v>
      </c>
      <c r="D1720" s="602">
        <v>5019</v>
      </c>
      <c r="E1720" s="602">
        <v>5019</v>
      </c>
      <c r="F1720" s="603" t="s">
        <v>611</v>
      </c>
      <c r="G1720" s="603">
        <v>25.5</v>
      </c>
      <c r="H1720" s="603">
        <v>22.32</v>
      </c>
      <c r="I1720" s="603">
        <v>2.2200000000000002</v>
      </c>
      <c r="J1720" s="603"/>
      <c r="K1720" s="603"/>
      <c r="L1720" s="602">
        <v>120</v>
      </c>
      <c r="M1720" s="601">
        <v>8.77</v>
      </c>
      <c r="N1720" s="20">
        <v>1984167100</v>
      </c>
    </row>
    <row r="1721" spans="1:14">
      <c r="A1721" s="599">
        <v>43578</v>
      </c>
      <c r="B1721" s="604">
        <v>1318.28</v>
      </c>
      <c r="C1721" s="602">
        <v>17553680</v>
      </c>
      <c r="D1721" s="602">
        <v>5093</v>
      </c>
      <c r="E1721" s="602">
        <v>5093</v>
      </c>
      <c r="F1721" s="603" t="s">
        <v>611</v>
      </c>
      <c r="G1721" s="603">
        <v>25.5</v>
      </c>
      <c r="H1721" s="603">
        <v>22.65</v>
      </c>
      <c r="I1721" s="603">
        <v>2.2599999999999998</v>
      </c>
      <c r="J1721" s="603"/>
      <c r="K1721" s="603"/>
      <c r="L1721" s="602">
        <v>120</v>
      </c>
      <c r="M1721" s="601">
        <v>8.9</v>
      </c>
      <c r="N1721" s="20">
        <v>4310121170</v>
      </c>
    </row>
    <row r="1722" spans="1:14">
      <c r="A1722" s="599">
        <v>43577</v>
      </c>
      <c r="B1722" s="604">
        <v>1365.68</v>
      </c>
      <c r="C1722" s="602">
        <v>17553680</v>
      </c>
      <c r="D1722" s="602">
        <v>5277</v>
      </c>
      <c r="E1722" s="602">
        <v>5277</v>
      </c>
      <c r="F1722" s="603" t="s">
        <v>611</v>
      </c>
      <c r="G1722" s="603">
        <v>25.5</v>
      </c>
      <c r="H1722" s="603">
        <v>23.47</v>
      </c>
      <c r="I1722" s="603">
        <v>2.34</v>
      </c>
      <c r="J1722" s="603"/>
      <c r="K1722" s="603"/>
      <c r="L1722" s="602">
        <v>120</v>
      </c>
      <c r="M1722" s="601">
        <v>9.2200000000000006</v>
      </c>
      <c r="N1722" s="20">
        <v>3293741990</v>
      </c>
    </row>
    <row r="1723" spans="1:14">
      <c r="A1723" s="599">
        <v>43574</v>
      </c>
      <c r="B1723" s="604">
        <v>1413.07</v>
      </c>
      <c r="C1723" s="602">
        <v>17553680</v>
      </c>
      <c r="D1723" s="602">
        <v>5460</v>
      </c>
      <c r="E1723" s="602">
        <v>5460</v>
      </c>
      <c r="F1723" s="603" t="s">
        <v>611</v>
      </c>
      <c r="G1723" s="603">
        <v>25.5</v>
      </c>
      <c r="H1723" s="603">
        <v>24.28</v>
      </c>
      <c r="I1723" s="603">
        <v>2.42</v>
      </c>
      <c r="J1723" s="603"/>
      <c r="K1723" s="603"/>
      <c r="L1723" s="602">
        <v>120</v>
      </c>
      <c r="M1723" s="601">
        <v>9.5399999999999991</v>
      </c>
      <c r="N1723" s="20">
        <v>2407843790</v>
      </c>
    </row>
    <row r="1724" spans="1:14">
      <c r="A1724" s="599">
        <v>43573</v>
      </c>
      <c r="B1724" s="604">
        <v>1360.41</v>
      </c>
      <c r="C1724" s="602">
        <v>17553680</v>
      </c>
      <c r="D1724" s="602">
        <v>5256</v>
      </c>
      <c r="E1724" s="602">
        <v>5256</v>
      </c>
      <c r="F1724" s="603" t="s">
        <v>611</v>
      </c>
      <c r="G1724" s="603">
        <v>25.5</v>
      </c>
      <c r="H1724" s="603">
        <v>23.38</v>
      </c>
      <c r="I1724" s="603">
        <v>2.33</v>
      </c>
      <c r="J1724" s="603"/>
      <c r="K1724" s="603"/>
      <c r="L1724" s="602">
        <v>120</v>
      </c>
      <c r="M1724" s="601">
        <v>9.18</v>
      </c>
      <c r="N1724" s="20">
        <v>2952552260</v>
      </c>
    </row>
    <row r="1725" spans="1:14">
      <c r="A1725" s="599">
        <v>43572</v>
      </c>
      <c r="B1725" s="604">
        <v>1413.07</v>
      </c>
      <c r="C1725" s="602">
        <v>17553680</v>
      </c>
      <c r="D1725" s="602">
        <v>5460</v>
      </c>
      <c r="E1725" s="602">
        <v>5460</v>
      </c>
      <c r="F1725" s="603" t="s">
        <v>611</v>
      </c>
      <c r="G1725" s="603">
        <v>25.5</v>
      </c>
      <c r="H1725" s="603">
        <v>24.28</v>
      </c>
      <c r="I1725" s="603">
        <v>2.42</v>
      </c>
      <c r="J1725" s="603"/>
      <c r="K1725" s="603"/>
      <c r="L1725" s="602">
        <v>120</v>
      </c>
      <c r="M1725" s="601">
        <v>9.5399999999999991</v>
      </c>
      <c r="N1725" s="20">
        <v>3306729730</v>
      </c>
    </row>
    <row r="1726" spans="1:14">
      <c r="A1726" s="599">
        <v>43571</v>
      </c>
      <c r="B1726" s="604">
        <v>1441.16</v>
      </c>
      <c r="C1726" s="602">
        <v>17553680</v>
      </c>
      <c r="D1726" s="602">
        <v>5568</v>
      </c>
      <c r="E1726" s="602">
        <v>5568</v>
      </c>
      <c r="F1726" s="603" t="s">
        <v>611</v>
      </c>
      <c r="G1726" s="603">
        <v>25.5</v>
      </c>
      <c r="H1726" s="603">
        <v>24.76</v>
      </c>
      <c r="I1726" s="603">
        <v>2.4700000000000002</v>
      </c>
      <c r="J1726" s="603"/>
      <c r="K1726" s="603"/>
      <c r="L1726" s="602">
        <v>120</v>
      </c>
      <c r="M1726" s="601">
        <v>9.73</v>
      </c>
      <c r="N1726" s="20">
        <v>2411039870</v>
      </c>
    </row>
    <row r="1727" spans="1:14">
      <c r="A1727" s="599">
        <v>43570</v>
      </c>
      <c r="B1727" s="604">
        <v>1500.84</v>
      </c>
      <c r="C1727" s="602">
        <v>17553680</v>
      </c>
      <c r="D1727" s="602">
        <v>5799</v>
      </c>
      <c r="E1727" s="602">
        <v>5799</v>
      </c>
      <c r="F1727" s="603" t="s">
        <v>611</v>
      </c>
      <c r="G1727" s="603">
        <v>25.5</v>
      </c>
      <c r="H1727" s="603">
        <v>25.79</v>
      </c>
      <c r="I1727" s="603">
        <v>2.57</v>
      </c>
      <c r="J1727" s="603"/>
      <c r="K1727" s="603"/>
      <c r="L1727" s="602">
        <v>120</v>
      </c>
      <c r="M1727" s="601">
        <v>10.130000000000001</v>
      </c>
      <c r="N1727" s="20">
        <v>6002973200</v>
      </c>
    </row>
    <row r="1728" spans="1:14">
      <c r="A1728" s="599">
        <v>43567</v>
      </c>
      <c r="B1728" s="604">
        <v>1465.73</v>
      </c>
      <c r="C1728" s="602">
        <v>17553680</v>
      </c>
      <c r="D1728" s="602">
        <v>5663</v>
      </c>
      <c r="E1728" s="602">
        <v>5663</v>
      </c>
      <c r="F1728" s="603" t="s">
        <v>611</v>
      </c>
      <c r="G1728" s="603">
        <v>25.5</v>
      </c>
      <c r="H1728" s="603">
        <v>25.19</v>
      </c>
      <c r="I1728" s="603">
        <v>2.5099999999999998</v>
      </c>
      <c r="J1728" s="603"/>
      <c r="K1728" s="603"/>
      <c r="L1728" s="602">
        <v>120</v>
      </c>
      <c r="M1728" s="601">
        <v>9.89</v>
      </c>
      <c r="N1728" s="20">
        <v>2057347330</v>
      </c>
    </row>
    <row r="1729" spans="1:14">
      <c r="A1729" s="599">
        <v>43566</v>
      </c>
      <c r="B1729" s="604">
        <v>1404.29</v>
      </c>
      <c r="C1729" s="602">
        <v>17553680</v>
      </c>
      <c r="D1729" s="602">
        <v>5426</v>
      </c>
      <c r="E1729" s="602">
        <v>5426</v>
      </c>
      <c r="F1729" s="603" t="s">
        <v>611</v>
      </c>
      <c r="G1729" s="603">
        <v>25.5</v>
      </c>
      <c r="H1729" s="603">
        <v>24.13</v>
      </c>
      <c r="I1729" s="603">
        <v>2.4</v>
      </c>
      <c r="J1729" s="603"/>
      <c r="K1729" s="603"/>
      <c r="L1729" s="602">
        <v>120</v>
      </c>
      <c r="M1729" s="601">
        <v>9.48</v>
      </c>
      <c r="N1729" s="20">
        <v>1993880980</v>
      </c>
    </row>
    <row r="1730" spans="1:14">
      <c r="A1730" s="599">
        <v>43565</v>
      </c>
      <c r="B1730" s="604">
        <v>1434.14</v>
      </c>
      <c r="C1730" s="602">
        <v>17553680</v>
      </c>
      <c r="D1730" s="602">
        <v>5541</v>
      </c>
      <c r="E1730" s="602">
        <v>5541</v>
      </c>
      <c r="F1730" s="603" t="s">
        <v>611</v>
      </c>
      <c r="G1730" s="603">
        <v>25.5</v>
      </c>
      <c r="H1730" s="603">
        <v>24.64</v>
      </c>
      <c r="I1730" s="603">
        <v>2.4500000000000002</v>
      </c>
      <c r="J1730" s="603"/>
      <c r="K1730" s="603"/>
      <c r="L1730" s="602">
        <v>120</v>
      </c>
      <c r="M1730" s="601">
        <v>9.68</v>
      </c>
      <c r="N1730" s="20">
        <v>2449245100</v>
      </c>
    </row>
    <row r="1731" spans="1:14">
      <c r="A1731" s="599">
        <v>43564</v>
      </c>
      <c r="B1731" s="604">
        <v>1416.58</v>
      </c>
      <c r="C1731" s="602">
        <v>17553680</v>
      </c>
      <c r="D1731" s="602">
        <v>5473</v>
      </c>
      <c r="E1731" s="602">
        <v>5473</v>
      </c>
      <c r="F1731" s="603" t="s">
        <v>611</v>
      </c>
      <c r="G1731" s="603">
        <v>25.5</v>
      </c>
      <c r="H1731" s="603">
        <v>24.34</v>
      </c>
      <c r="I1731" s="603">
        <v>2.42</v>
      </c>
      <c r="J1731" s="603"/>
      <c r="K1731" s="603"/>
      <c r="L1731" s="602">
        <v>120</v>
      </c>
      <c r="M1731" s="601">
        <v>9.56</v>
      </c>
      <c r="N1731" s="20">
        <v>3275939280</v>
      </c>
    </row>
    <row r="1732" spans="1:14">
      <c r="A1732" s="599">
        <v>43563</v>
      </c>
      <c r="B1732" s="604">
        <v>1377.96</v>
      </c>
      <c r="C1732" s="602">
        <v>17553680</v>
      </c>
      <c r="D1732" s="602">
        <v>5324</v>
      </c>
      <c r="E1732" s="602">
        <v>5324</v>
      </c>
      <c r="F1732" s="603" t="s">
        <v>611</v>
      </c>
      <c r="G1732" s="603">
        <v>25.5</v>
      </c>
      <c r="H1732" s="603">
        <v>23.68</v>
      </c>
      <c r="I1732" s="603">
        <v>2.36</v>
      </c>
      <c r="J1732" s="603"/>
      <c r="K1732" s="603"/>
      <c r="L1732" s="602">
        <v>120</v>
      </c>
      <c r="M1732" s="601">
        <v>9.3000000000000007</v>
      </c>
      <c r="N1732" s="20">
        <v>5008184270</v>
      </c>
    </row>
    <row r="1733" spans="1:14">
      <c r="A1733" s="599">
        <v>43560</v>
      </c>
      <c r="B1733" s="604">
        <v>1444.67</v>
      </c>
      <c r="C1733" s="602">
        <v>17553680</v>
      </c>
      <c r="D1733" s="602">
        <v>5582</v>
      </c>
      <c r="E1733" s="602">
        <v>5582</v>
      </c>
      <c r="F1733" s="603" t="s">
        <v>611</v>
      </c>
      <c r="G1733" s="603">
        <v>25.5</v>
      </c>
      <c r="H1733" s="603">
        <v>24.83</v>
      </c>
      <c r="I1733" s="603">
        <v>2.4700000000000002</v>
      </c>
      <c r="J1733" s="603"/>
      <c r="K1733" s="603"/>
      <c r="L1733" s="602">
        <v>120</v>
      </c>
      <c r="M1733" s="601">
        <v>9.75</v>
      </c>
      <c r="N1733" s="20">
        <v>3658546760</v>
      </c>
    </row>
    <row r="1734" spans="1:14">
      <c r="A1734" s="599">
        <v>43559</v>
      </c>
      <c r="B1734" s="604">
        <v>1439.4</v>
      </c>
      <c r="C1734" s="602">
        <v>17553680</v>
      </c>
      <c r="D1734" s="602">
        <v>5561</v>
      </c>
      <c r="E1734" s="602">
        <v>5561</v>
      </c>
      <c r="F1734" s="603" t="s">
        <v>611</v>
      </c>
      <c r="G1734" s="603">
        <v>25.5</v>
      </c>
      <c r="H1734" s="603">
        <v>24.73</v>
      </c>
      <c r="I1734" s="603">
        <v>2.46</v>
      </c>
      <c r="J1734" s="603"/>
      <c r="K1734" s="603"/>
      <c r="L1734" s="602">
        <v>120</v>
      </c>
      <c r="M1734" s="601">
        <v>9.7200000000000006</v>
      </c>
      <c r="N1734" s="20">
        <v>9009692710</v>
      </c>
    </row>
    <row r="1735" spans="1:14">
      <c r="A1735" s="599">
        <v>43558</v>
      </c>
      <c r="B1735" s="604">
        <v>1330.57</v>
      </c>
      <c r="C1735" s="602">
        <v>17553680</v>
      </c>
      <c r="D1735" s="602">
        <v>5141</v>
      </c>
      <c r="E1735" s="602">
        <v>5141</v>
      </c>
      <c r="F1735" s="603" t="s">
        <v>611</v>
      </c>
      <c r="G1735" s="603">
        <v>25.5</v>
      </c>
      <c r="H1735" s="603">
        <v>22.86</v>
      </c>
      <c r="I1735" s="603">
        <v>2.2799999999999998</v>
      </c>
      <c r="J1735" s="603"/>
      <c r="K1735" s="603"/>
      <c r="L1735" s="602">
        <v>120</v>
      </c>
      <c r="M1735" s="601">
        <v>8.98</v>
      </c>
      <c r="N1735" s="20">
        <v>6141558300</v>
      </c>
    </row>
    <row r="1736" spans="1:14">
      <c r="A1736" s="599">
        <v>43557</v>
      </c>
      <c r="B1736" s="604">
        <v>1367.43</v>
      </c>
      <c r="C1736" s="602">
        <v>17553680</v>
      </c>
      <c r="D1736" s="602">
        <v>5283</v>
      </c>
      <c r="E1736" s="602">
        <v>5283</v>
      </c>
      <c r="F1736" s="603" t="s">
        <v>611</v>
      </c>
      <c r="G1736" s="603">
        <v>25.5</v>
      </c>
      <c r="H1736" s="603">
        <v>23.5</v>
      </c>
      <c r="I1736" s="603">
        <v>2.34</v>
      </c>
      <c r="J1736" s="603"/>
      <c r="K1736" s="603"/>
      <c r="L1736" s="602">
        <v>120</v>
      </c>
      <c r="M1736" s="601">
        <v>9.23</v>
      </c>
      <c r="N1736" s="20">
        <v>6386656820</v>
      </c>
    </row>
    <row r="1737" spans="1:14">
      <c r="A1737" s="599">
        <v>43556</v>
      </c>
      <c r="B1737" s="604">
        <v>1263.8599999999999</v>
      </c>
      <c r="C1737" s="602">
        <v>17553680</v>
      </c>
      <c r="D1737" s="602">
        <v>4883</v>
      </c>
      <c r="E1737" s="602">
        <v>4883</v>
      </c>
      <c r="F1737" s="603" t="s">
        <v>611</v>
      </c>
      <c r="G1737" s="603">
        <v>25.5</v>
      </c>
      <c r="H1737" s="603">
        <v>21.72</v>
      </c>
      <c r="I1737" s="603">
        <v>2.16</v>
      </c>
      <c r="J1737" s="603"/>
      <c r="K1737" s="603"/>
      <c r="L1737" s="602">
        <v>120</v>
      </c>
      <c r="M1737" s="601">
        <v>8.5299999999999994</v>
      </c>
      <c r="N1737" s="20">
        <v>4763247970</v>
      </c>
    </row>
    <row r="1738" spans="1:14">
      <c r="A1738" s="599">
        <v>43553</v>
      </c>
      <c r="B1738" s="604">
        <v>1172.5899999999999</v>
      </c>
      <c r="C1738" s="602">
        <v>17553680</v>
      </c>
      <c r="D1738" s="602">
        <v>4530</v>
      </c>
      <c r="E1738" s="602">
        <v>4530</v>
      </c>
      <c r="F1738" s="603" t="s">
        <v>611</v>
      </c>
      <c r="G1738" s="603">
        <v>25.5</v>
      </c>
      <c r="H1738" s="603">
        <v>22.05</v>
      </c>
      <c r="I1738" s="603">
        <v>2.0699999999999998</v>
      </c>
      <c r="J1738" s="603"/>
      <c r="K1738" s="603"/>
      <c r="L1738" s="602">
        <v>120</v>
      </c>
      <c r="M1738" s="601">
        <v>7.92</v>
      </c>
      <c r="N1738" s="20">
        <v>1022566750</v>
      </c>
    </row>
    <row r="1739" spans="1:14">
      <c r="A1739" s="599">
        <v>43552</v>
      </c>
      <c r="B1739" s="604">
        <v>1167.32</v>
      </c>
      <c r="C1739" s="602">
        <v>17553680</v>
      </c>
      <c r="D1739" s="602">
        <v>4510</v>
      </c>
      <c r="E1739" s="602">
        <v>4510</v>
      </c>
      <c r="F1739" s="603" t="s">
        <v>611</v>
      </c>
      <c r="G1739" s="603">
        <v>25.5</v>
      </c>
      <c r="H1739" s="603">
        <v>21.95</v>
      </c>
      <c r="I1739" s="603">
        <v>2.06</v>
      </c>
      <c r="J1739" s="603"/>
      <c r="K1739" s="603"/>
      <c r="L1739" s="602">
        <v>120</v>
      </c>
      <c r="M1739" s="601">
        <v>7.88</v>
      </c>
      <c r="N1739" s="20">
        <v>1093892430</v>
      </c>
    </row>
    <row r="1740" spans="1:14">
      <c r="A1740" s="599">
        <v>43551</v>
      </c>
      <c r="B1740" s="604">
        <v>1167.32</v>
      </c>
      <c r="C1740" s="602">
        <v>17553680</v>
      </c>
      <c r="D1740" s="602">
        <v>4510</v>
      </c>
      <c r="E1740" s="602">
        <v>4510</v>
      </c>
      <c r="F1740" s="603" t="s">
        <v>611</v>
      </c>
      <c r="G1740" s="603">
        <v>25.5</v>
      </c>
      <c r="H1740" s="603">
        <v>21.95</v>
      </c>
      <c r="I1740" s="603">
        <v>2.06</v>
      </c>
      <c r="J1740" s="603"/>
      <c r="K1740" s="603"/>
      <c r="L1740" s="602">
        <v>120</v>
      </c>
      <c r="M1740" s="601">
        <v>7.88</v>
      </c>
      <c r="N1740" s="20">
        <v>1772718330</v>
      </c>
    </row>
    <row r="1741" spans="1:14">
      <c r="A1741" s="599">
        <v>43550</v>
      </c>
      <c r="B1741" s="604">
        <v>1158.54</v>
      </c>
      <c r="C1741" s="602">
        <v>17553680</v>
      </c>
      <c r="D1741" s="602">
        <v>4476</v>
      </c>
      <c r="E1741" s="602">
        <v>4476</v>
      </c>
      <c r="F1741" s="603" t="s">
        <v>611</v>
      </c>
      <c r="G1741" s="603">
        <v>25.5</v>
      </c>
      <c r="H1741" s="603">
        <v>21.78</v>
      </c>
      <c r="I1741" s="603">
        <v>2.0499999999999998</v>
      </c>
      <c r="J1741" s="603"/>
      <c r="K1741" s="603"/>
      <c r="L1741" s="602">
        <v>120</v>
      </c>
      <c r="M1741" s="601">
        <v>7.82</v>
      </c>
      <c r="N1741" s="20">
        <v>1553295000</v>
      </c>
    </row>
    <row r="1742" spans="1:14">
      <c r="A1742" s="599">
        <v>43549</v>
      </c>
      <c r="B1742" s="604">
        <v>1158.54</v>
      </c>
      <c r="C1742" s="602">
        <v>17553680</v>
      </c>
      <c r="D1742" s="602">
        <v>4476</v>
      </c>
      <c r="E1742" s="602">
        <v>4476</v>
      </c>
      <c r="F1742" s="603" t="s">
        <v>611</v>
      </c>
      <c r="G1742" s="603">
        <v>25.5</v>
      </c>
      <c r="H1742" s="603">
        <v>21.78</v>
      </c>
      <c r="I1742" s="603">
        <v>2.0499999999999998</v>
      </c>
      <c r="J1742" s="603"/>
      <c r="K1742" s="603"/>
      <c r="L1742" s="602">
        <v>120</v>
      </c>
      <c r="M1742" s="601">
        <v>7.82</v>
      </c>
      <c r="N1742" s="20">
        <v>2647724730</v>
      </c>
    </row>
    <row r="1743" spans="1:14">
      <c r="A1743" s="599">
        <v>43546</v>
      </c>
      <c r="B1743" s="604">
        <v>1149.77</v>
      </c>
      <c r="C1743" s="602">
        <v>17553680</v>
      </c>
      <c r="D1743" s="602">
        <v>4442</v>
      </c>
      <c r="E1743" s="602">
        <v>4442</v>
      </c>
      <c r="F1743" s="603" t="s">
        <v>611</v>
      </c>
      <c r="G1743" s="603">
        <v>25.5</v>
      </c>
      <c r="H1743" s="603">
        <v>21.62</v>
      </c>
      <c r="I1743" s="603">
        <v>2.0299999999999998</v>
      </c>
      <c r="J1743" s="603"/>
      <c r="K1743" s="603"/>
      <c r="L1743" s="602">
        <v>120</v>
      </c>
      <c r="M1743" s="601">
        <v>7.76</v>
      </c>
      <c r="N1743" s="20">
        <v>4732711960</v>
      </c>
    </row>
    <row r="1744" spans="1:14">
      <c r="A1744" s="599">
        <v>43545</v>
      </c>
      <c r="B1744" s="604">
        <v>1107.6400000000001</v>
      </c>
      <c r="C1744" s="602">
        <v>17553680</v>
      </c>
      <c r="D1744" s="602">
        <v>4280</v>
      </c>
      <c r="E1744" s="602">
        <v>4280</v>
      </c>
      <c r="F1744" s="603" t="s">
        <v>611</v>
      </c>
      <c r="G1744" s="603">
        <v>25.5</v>
      </c>
      <c r="H1744" s="603">
        <v>20.83</v>
      </c>
      <c r="I1744" s="603">
        <v>1.96</v>
      </c>
      <c r="J1744" s="603"/>
      <c r="K1744" s="603"/>
      <c r="L1744" s="602">
        <v>120</v>
      </c>
      <c r="M1744" s="601">
        <v>7.48</v>
      </c>
      <c r="N1744" s="20">
        <v>7364102660</v>
      </c>
    </row>
    <row r="1745" spans="1:14">
      <c r="A1745" s="599">
        <v>43544</v>
      </c>
      <c r="B1745" s="604">
        <v>1062</v>
      </c>
      <c r="C1745" s="602">
        <v>17553680</v>
      </c>
      <c r="D1745" s="602">
        <v>4103</v>
      </c>
      <c r="E1745" s="602">
        <v>4103</v>
      </c>
      <c r="F1745" s="603" t="s">
        <v>611</v>
      </c>
      <c r="G1745" s="603">
        <v>25.5</v>
      </c>
      <c r="H1745" s="603">
        <v>19.97</v>
      </c>
      <c r="I1745" s="603">
        <v>1.88</v>
      </c>
      <c r="J1745" s="603"/>
      <c r="K1745" s="603"/>
      <c r="L1745" s="602">
        <v>120</v>
      </c>
      <c r="M1745" s="601">
        <v>7.17</v>
      </c>
      <c r="N1745" s="20">
        <v>6917721710</v>
      </c>
    </row>
    <row r="1746" spans="1:14">
      <c r="A1746" s="599">
        <v>43543</v>
      </c>
      <c r="B1746" s="604">
        <v>965.45</v>
      </c>
      <c r="C1746" s="602">
        <v>17553680</v>
      </c>
      <c r="D1746" s="602">
        <v>3730</v>
      </c>
      <c r="E1746" s="602">
        <v>3730</v>
      </c>
      <c r="F1746" s="603" t="s">
        <v>611</v>
      </c>
      <c r="G1746" s="603">
        <v>25.5</v>
      </c>
      <c r="H1746" s="603">
        <v>18.149999999999999</v>
      </c>
      <c r="I1746" s="603">
        <v>1.71</v>
      </c>
      <c r="J1746" s="603"/>
      <c r="K1746" s="603"/>
      <c r="L1746" s="602">
        <v>120</v>
      </c>
      <c r="M1746" s="601">
        <v>6.52</v>
      </c>
      <c r="N1746" s="20">
        <v>1345429500</v>
      </c>
    </row>
    <row r="1747" spans="1:14">
      <c r="A1747" s="599">
        <v>43542</v>
      </c>
      <c r="B1747" s="604">
        <v>933.86</v>
      </c>
      <c r="C1747" s="602">
        <v>17553680</v>
      </c>
      <c r="D1747" s="602">
        <v>3608</v>
      </c>
      <c r="E1747" s="602">
        <v>3608</v>
      </c>
      <c r="F1747" s="603" t="s">
        <v>611</v>
      </c>
      <c r="G1747" s="603">
        <v>25.5</v>
      </c>
      <c r="H1747" s="603">
        <v>17.559999999999999</v>
      </c>
      <c r="I1747" s="603">
        <v>1.65</v>
      </c>
      <c r="J1747" s="603"/>
      <c r="K1747" s="603"/>
      <c r="L1747" s="602">
        <v>120</v>
      </c>
      <c r="M1747" s="601">
        <v>6.3</v>
      </c>
      <c r="N1747" s="20">
        <v>611660100</v>
      </c>
    </row>
    <row r="1748" spans="1:14">
      <c r="A1748" s="599">
        <v>43539</v>
      </c>
      <c r="B1748" s="604">
        <v>939.12</v>
      </c>
      <c r="C1748" s="602">
        <v>17553680</v>
      </c>
      <c r="D1748" s="602">
        <v>3628</v>
      </c>
      <c r="E1748" s="602">
        <v>3628</v>
      </c>
      <c r="F1748" s="603" t="s">
        <v>611</v>
      </c>
      <c r="G1748" s="603">
        <v>25.5</v>
      </c>
      <c r="H1748" s="603">
        <v>17.66</v>
      </c>
      <c r="I1748" s="603">
        <v>1.66</v>
      </c>
      <c r="J1748" s="603"/>
      <c r="K1748" s="603"/>
      <c r="L1748" s="602">
        <v>120</v>
      </c>
      <c r="M1748" s="601">
        <v>6.34</v>
      </c>
      <c r="N1748" s="20">
        <v>1268711550</v>
      </c>
    </row>
    <row r="1749" spans="1:14">
      <c r="A1749" s="599">
        <v>43538</v>
      </c>
      <c r="B1749" s="604">
        <v>949.65</v>
      </c>
      <c r="C1749" s="602">
        <v>17553680</v>
      </c>
      <c r="D1749" s="602">
        <v>3669</v>
      </c>
      <c r="E1749" s="602">
        <v>3669</v>
      </c>
      <c r="F1749" s="603" t="s">
        <v>611</v>
      </c>
      <c r="G1749" s="603">
        <v>25.5</v>
      </c>
      <c r="H1749" s="603">
        <v>17.86</v>
      </c>
      <c r="I1749" s="603">
        <v>1.68</v>
      </c>
      <c r="J1749" s="603"/>
      <c r="K1749" s="603"/>
      <c r="L1749" s="602">
        <v>120</v>
      </c>
      <c r="M1749" s="601">
        <v>6.41</v>
      </c>
      <c r="N1749" s="20">
        <v>1432975470</v>
      </c>
    </row>
    <row r="1750" spans="1:14">
      <c r="A1750" s="599">
        <v>43537</v>
      </c>
      <c r="B1750" s="604">
        <v>928.59</v>
      </c>
      <c r="C1750" s="602">
        <v>17553680</v>
      </c>
      <c r="D1750" s="602">
        <v>3588</v>
      </c>
      <c r="E1750" s="602">
        <v>3588</v>
      </c>
      <c r="F1750" s="603" t="s">
        <v>611</v>
      </c>
      <c r="G1750" s="603">
        <v>25.5</v>
      </c>
      <c r="H1750" s="603">
        <v>17.46</v>
      </c>
      <c r="I1750" s="603">
        <v>1.64</v>
      </c>
      <c r="J1750" s="603"/>
      <c r="K1750" s="603"/>
      <c r="L1750" s="602">
        <v>120</v>
      </c>
      <c r="M1750" s="601">
        <v>6.27</v>
      </c>
      <c r="N1750" s="20">
        <v>880182140</v>
      </c>
    </row>
    <row r="1751" spans="1:14">
      <c r="A1751" s="599">
        <v>43536</v>
      </c>
      <c r="B1751" s="604">
        <v>926.83</v>
      </c>
      <c r="C1751" s="602">
        <v>17553680</v>
      </c>
      <c r="D1751" s="602">
        <v>3581</v>
      </c>
      <c r="E1751" s="602">
        <v>3581</v>
      </c>
      <c r="F1751" s="603" t="s">
        <v>611</v>
      </c>
      <c r="G1751" s="603">
        <v>25.5</v>
      </c>
      <c r="H1751" s="603">
        <v>17.43</v>
      </c>
      <c r="I1751" s="603">
        <v>1.64</v>
      </c>
      <c r="J1751" s="603"/>
      <c r="K1751" s="603"/>
      <c r="L1751" s="602">
        <v>120</v>
      </c>
      <c r="M1751" s="601">
        <v>6.26</v>
      </c>
      <c r="N1751" s="20">
        <v>1182445715</v>
      </c>
    </row>
    <row r="1752" spans="1:14">
      <c r="A1752" s="599">
        <v>43535</v>
      </c>
      <c r="B1752" s="604">
        <v>886.46</v>
      </c>
      <c r="C1752" s="602">
        <v>17553680</v>
      </c>
      <c r="D1752" s="602">
        <v>3425</v>
      </c>
      <c r="E1752" s="602">
        <v>3425</v>
      </c>
      <c r="F1752" s="603" t="s">
        <v>611</v>
      </c>
      <c r="G1752" s="603">
        <v>25.5</v>
      </c>
      <c r="H1752" s="603">
        <v>16.670000000000002</v>
      </c>
      <c r="I1752" s="603">
        <v>1.57</v>
      </c>
      <c r="J1752" s="603"/>
      <c r="K1752" s="603"/>
      <c r="L1752" s="602">
        <v>120</v>
      </c>
      <c r="M1752" s="601">
        <v>5.98</v>
      </c>
      <c r="N1752" s="20">
        <v>958816950</v>
      </c>
    </row>
    <row r="1753" spans="1:14">
      <c r="A1753" s="599">
        <v>43532</v>
      </c>
      <c r="B1753" s="604">
        <v>884.71</v>
      </c>
      <c r="C1753" s="602">
        <v>17553680</v>
      </c>
      <c r="D1753" s="602">
        <v>3418</v>
      </c>
      <c r="E1753" s="602">
        <v>3418</v>
      </c>
      <c r="F1753" s="603" t="s">
        <v>611</v>
      </c>
      <c r="G1753" s="603">
        <v>25.5</v>
      </c>
      <c r="H1753" s="603">
        <v>16.63</v>
      </c>
      <c r="I1753" s="603">
        <v>1.56</v>
      </c>
      <c r="J1753" s="603"/>
      <c r="K1753" s="603"/>
      <c r="L1753" s="602">
        <v>120</v>
      </c>
      <c r="M1753" s="601">
        <v>5.97</v>
      </c>
      <c r="N1753" s="20">
        <v>1011691400</v>
      </c>
    </row>
    <row r="1754" spans="1:14">
      <c r="A1754" s="599">
        <v>43531</v>
      </c>
      <c r="B1754" s="604">
        <v>918.06</v>
      </c>
      <c r="C1754" s="602">
        <v>17553680</v>
      </c>
      <c r="D1754" s="602">
        <v>3547</v>
      </c>
      <c r="E1754" s="602">
        <v>3547</v>
      </c>
      <c r="F1754" s="603" t="s">
        <v>611</v>
      </c>
      <c r="G1754" s="603">
        <v>25.5</v>
      </c>
      <c r="H1754" s="603">
        <v>17.260000000000002</v>
      </c>
      <c r="I1754" s="603">
        <v>1.62</v>
      </c>
      <c r="J1754" s="603"/>
      <c r="K1754" s="603"/>
      <c r="L1754" s="602">
        <v>120</v>
      </c>
      <c r="M1754" s="601">
        <v>6.2</v>
      </c>
      <c r="N1754" s="20">
        <v>1362857740</v>
      </c>
    </row>
    <row r="1755" spans="1:14">
      <c r="A1755" s="599">
        <v>43530</v>
      </c>
      <c r="B1755" s="604">
        <v>940.88</v>
      </c>
      <c r="C1755" s="602">
        <v>17553680</v>
      </c>
      <c r="D1755" s="602">
        <v>3635</v>
      </c>
      <c r="E1755" s="602">
        <v>3635</v>
      </c>
      <c r="F1755" s="603" t="s">
        <v>611</v>
      </c>
      <c r="G1755" s="603">
        <v>25.5</v>
      </c>
      <c r="H1755" s="603">
        <v>17.690000000000001</v>
      </c>
      <c r="I1755" s="603">
        <v>1.66</v>
      </c>
      <c r="J1755" s="603"/>
      <c r="K1755" s="603"/>
      <c r="L1755" s="602">
        <v>120</v>
      </c>
      <c r="M1755" s="601">
        <v>6.35</v>
      </c>
      <c r="N1755" s="20">
        <v>1798982750</v>
      </c>
    </row>
    <row r="1756" spans="1:14">
      <c r="A1756" s="599">
        <v>43529</v>
      </c>
      <c r="B1756" s="604">
        <v>944.39</v>
      </c>
      <c r="C1756" s="602">
        <v>17553680</v>
      </c>
      <c r="D1756" s="602">
        <v>3649</v>
      </c>
      <c r="E1756" s="602">
        <v>3649</v>
      </c>
      <c r="F1756" s="603" t="s">
        <v>611</v>
      </c>
      <c r="G1756" s="603">
        <v>25.5</v>
      </c>
      <c r="H1756" s="603">
        <v>17.760000000000002</v>
      </c>
      <c r="I1756" s="603">
        <v>1.67</v>
      </c>
      <c r="J1756" s="603"/>
      <c r="K1756" s="603"/>
      <c r="L1756" s="602">
        <v>120</v>
      </c>
      <c r="M1756" s="601">
        <v>6.38</v>
      </c>
      <c r="N1756" s="20">
        <v>11591990945</v>
      </c>
    </row>
    <row r="1757" spans="1:14">
      <c r="A1757" s="599">
        <v>43528</v>
      </c>
      <c r="B1757" s="604">
        <v>858.37</v>
      </c>
      <c r="C1757" s="602">
        <v>17553680</v>
      </c>
      <c r="D1757" s="602">
        <v>3316</v>
      </c>
      <c r="E1757" s="602">
        <v>3316</v>
      </c>
      <c r="F1757" s="603" t="s">
        <v>611</v>
      </c>
      <c r="G1757" s="603">
        <v>25.5</v>
      </c>
      <c r="H1757" s="603">
        <v>16.14</v>
      </c>
      <c r="I1757" s="603">
        <v>1.52</v>
      </c>
      <c r="J1757" s="603"/>
      <c r="K1757" s="603"/>
      <c r="L1757" s="602">
        <v>120</v>
      </c>
      <c r="M1757" s="601">
        <v>5.79</v>
      </c>
      <c r="N1757" s="20">
        <v>1392297695</v>
      </c>
    </row>
    <row r="1758" spans="1:14">
      <c r="A1758" s="599">
        <v>43525</v>
      </c>
      <c r="B1758" s="604">
        <v>806.59</v>
      </c>
      <c r="C1758" s="602">
        <v>17553680</v>
      </c>
      <c r="D1758" s="602">
        <v>3116</v>
      </c>
      <c r="E1758" s="602">
        <v>3116</v>
      </c>
      <c r="F1758" s="603" t="s">
        <v>611</v>
      </c>
      <c r="G1758" s="603">
        <v>25.5</v>
      </c>
      <c r="H1758" s="603">
        <v>15.17</v>
      </c>
      <c r="I1758" s="603">
        <v>1.43</v>
      </c>
      <c r="J1758" s="603"/>
      <c r="K1758" s="603"/>
      <c r="L1758" s="602">
        <v>120</v>
      </c>
      <c r="M1758" s="601">
        <v>5.45</v>
      </c>
      <c r="N1758" s="20">
        <v>2154308375</v>
      </c>
    </row>
    <row r="1759" spans="1:14">
      <c r="A1759" s="599">
        <v>43524</v>
      </c>
      <c r="B1759" s="604">
        <v>806.59</v>
      </c>
      <c r="C1759" s="602">
        <v>17553680</v>
      </c>
      <c r="D1759" s="602">
        <v>3116</v>
      </c>
      <c r="E1759" s="602">
        <v>3116</v>
      </c>
      <c r="F1759" s="603" t="s">
        <v>611</v>
      </c>
      <c r="G1759" s="603">
        <v>25.5</v>
      </c>
      <c r="H1759" s="603">
        <v>15.17</v>
      </c>
      <c r="I1759" s="603">
        <v>1.43</v>
      </c>
      <c r="J1759" s="603"/>
      <c r="K1759" s="603"/>
      <c r="L1759" s="602">
        <v>120</v>
      </c>
      <c r="M1759" s="601">
        <v>5.45</v>
      </c>
      <c r="N1759" s="20">
        <v>2154308375</v>
      </c>
    </row>
    <row r="1760" spans="1:14">
      <c r="A1760" s="599">
        <v>43523</v>
      </c>
      <c r="B1760" s="604">
        <v>860.13</v>
      </c>
      <c r="C1760" s="602">
        <v>17553680</v>
      </c>
      <c r="D1760" s="602">
        <v>3323</v>
      </c>
      <c r="E1760" s="602">
        <v>3323</v>
      </c>
      <c r="F1760" s="603" t="s">
        <v>611</v>
      </c>
      <c r="G1760" s="603">
        <v>25.5</v>
      </c>
      <c r="H1760" s="603">
        <v>16.170000000000002</v>
      </c>
      <c r="I1760" s="603">
        <v>1.52</v>
      </c>
      <c r="J1760" s="603"/>
      <c r="K1760" s="603"/>
      <c r="L1760" s="602">
        <v>120</v>
      </c>
      <c r="M1760" s="601">
        <v>5.81</v>
      </c>
      <c r="N1760" s="20">
        <v>1120799940</v>
      </c>
    </row>
    <row r="1761" spans="1:14">
      <c r="A1761" s="599">
        <v>43522</v>
      </c>
      <c r="B1761" s="604">
        <v>875.93</v>
      </c>
      <c r="C1761" s="602">
        <v>17553680</v>
      </c>
      <c r="D1761" s="602">
        <v>3384</v>
      </c>
      <c r="E1761" s="602">
        <v>3384</v>
      </c>
      <c r="F1761" s="603" t="s">
        <v>611</v>
      </c>
      <c r="G1761" s="603">
        <v>25.5</v>
      </c>
      <c r="H1761" s="603">
        <v>16.47</v>
      </c>
      <c r="I1761" s="603">
        <v>1.55</v>
      </c>
      <c r="J1761" s="603"/>
      <c r="K1761" s="603"/>
      <c r="L1761" s="602">
        <v>120</v>
      </c>
      <c r="M1761" s="601">
        <v>5.91</v>
      </c>
      <c r="N1761" s="20">
        <v>901709190</v>
      </c>
    </row>
    <row r="1762" spans="1:14">
      <c r="A1762" s="599">
        <v>43521</v>
      </c>
      <c r="B1762" s="604">
        <v>914.55</v>
      </c>
      <c r="C1762" s="602">
        <v>17553680</v>
      </c>
      <c r="D1762" s="602">
        <v>3534</v>
      </c>
      <c r="E1762" s="602">
        <v>3534</v>
      </c>
      <c r="F1762" s="603" t="s">
        <v>611</v>
      </c>
      <c r="G1762" s="603">
        <v>25.5</v>
      </c>
      <c r="H1762" s="603">
        <v>17.2</v>
      </c>
      <c r="I1762" s="603">
        <v>1.62</v>
      </c>
      <c r="J1762" s="603"/>
      <c r="K1762" s="603"/>
      <c r="L1762" s="602">
        <v>120</v>
      </c>
      <c r="M1762" s="601">
        <v>6.17</v>
      </c>
      <c r="N1762" s="20">
        <v>340249210</v>
      </c>
    </row>
    <row r="1763" spans="1:14">
      <c r="A1763" s="599">
        <v>43518</v>
      </c>
      <c r="B1763" s="604">
        <v>919.81</v>
      </c>
      <c r="C1763" s="602">
        <v>17553680</v>
      </c>
      <c r="D1763" s="602">
        <v>3554</v>
      </c>
      <c r="E1763" s="602">
        <v>3554</v>
      </c>
      <c r="F1763" s="603" t="s">
        <v>611</v>
      </c>
      <c r="G1763" s="603">
        <v>25.5</v>
      </c>
      <c r="H1763" s="603">
        <v>17.3</v>
      </c>
      <c r="I1763" s="603">
        <v>1.63</v>
      </c>
      <c r="J1763" s="603"/>
      <c r="K1763" s="603"/>
      <c r="L1763" s="602">
        <v>120</v>
      </c>
      <c r="M1763" s="601">
        <v>6.21</v>
      </c>
      <c r="N1763" s="20">
        <v>1211412170</v>
      </c>
    </row>
    <row r="1764" spans="1:14">
      <c r="A1764" s="599">
        <v>43517</v>
      </c>
      <c r="B1764" s="604">
        <v>916.3</v>
      </c>
      <c r="C1764" s="602">
        <v>17553680</v>
      </c>
      <c r="D1764" s="602">
        <v>3540</v>
      </c>
      <c r="E1764" s="602">
        <v>3540</v>
      </c>
      <c r="F1764" s="603" t="s">
        <v>611</v>
      </c>
      <c r="G1764" s="603">
        <v>25.5</v>
      </c>
      <c r="H1764" s="603">
        <v>17.23</v>
      </c>
      <c r="I1764" s="603">
        <v>1.62</v>
      </c>
      <c r="J1764" s="603"/>
      <c r="K1764" s="603"/>
      <c r="L1764" s="602">
        <v>120</v>
      </c>
      <c r="M1764" s="601">
        <v>6.19</v>
      </c>
      <c r="N1764" s="20">
        <v>770628960</v>
      </c>
    </row>
    <row r="1765" spans="1:14">
      <c r="A1765" s="599">
        <v>43516</v>
      </c>
      <c r="B1765" s="604">
        <v>930.35</v>
      </c>
      <c r="C1765" s="602">
        <v>17553680</v>
      </c>
      <c r="D1765" s="602">
        <v>3595</v>
      </c>
      <c r="E1765" s="602">
        <v>3595</v>
      </c>
      <c r="F1765" s="603" t="s">
        <v>611</v>
      </c>
      <c r="G1765" s="603">
        <v>25.5</v>
      </c>
      <c r="H1765" s="603">
        <v>17.489999999999998</v>
      </c>
      <c r="I1765" s="603">
        <v>1.65</v>
      </c>
      <c r="J1765" s="603"/>
      <c r="K1765" s="603"/>
      <c r="L1765" s="602">
        <v>120</v>
      </c>
      <c r="M1765" s="601">
        <v>6.28</v>
      </c>
      <c r="N1765" s="20">
        <v>746192970</v>
      </c>
    </row>
    <row r="1766" spans="1:14">
      <c r="A1766" s="599">
        <v>43515</v>
      </c>
      <c r="B1766" s="604">
        <v>930.35</v>
      </c>
      <c r="C1766" s="602">
        <v>17553680</v>
      </c>
      <c r="D1766" s="602">
        <v>3595</v>
      </c>
      <c r="E1766" s="602">
        <v>3595</v>
      </c>
      <c r="F1766" s="603" t="s">
        <v>611</v>
      </c>
      <c r="G1766" s="603">
        <v>25.5</v>
      </c>
      <c r="H1766" s="603">
        <v>17.489999999999998</v>
      </c>
      <c r="I1766" s="603">
        <v>1.65</v>
      </c>
      <c r="J1766" s="603"/>
      <c r="K1766" s="603"/>
      <c r="L1766" s="602">
        <v>120</v>
      </c>
      <c r="M1766" s="601">
        <v>6.28</v>
      </c>
      <c r="N1766" s="20">
        <v>767558570</v>
      </c>
    </row>
    <row r="1767" spans="1:14">
      <c r="A1767" s="599">
        <v>43514</v>
      </c>
      <c r="B1767" s="604">
        <v>930.35</v>
      </c>
      <c r="C1767" s="602">
        <v>17553680</v>
      </c>
      <c r="D1767" s="602">
        <v>3595</v>
      </c>
      <c r="E1767" s="602">
        <v>3595</v>
      </c>
      <c r="F1767" s="603" t="s">
        <v>611</v>
      </c>
      <c r="G1767" s="603">
        <v>25.5</v>
      </c>
      <c r="H1767" s="603">
        <v>17.489999999999998</v>
      </c>
      <c r="I1767" s="603">
        <v>1.65</v>
      </c>
      <c r="J1767" s="603"/>
      <c r="K1767" s="603"/>
      <c r="L1767" s="602">
        <v>120</v>
      </c>
      <c r="M1767" s="601">
        <v>6.28</v>
      </c>
      <c r="N1767" s="20">
        <v>1147604300</v>
      </c>
    </row>
    <row r="1768" spans="1:14">
      <c r="A1768" s="599">
        <v>43511</v>
      </c>
      <c r="B1768" s="604">
        <v>896.99</v>
      </c>
      <c r="C1768" s="602">
        <v>17553680</v>
      </c>
      <c r="D1768" s="602">
        <v>3466</v>
      </c>
      <c r="E1768" s="602">
        <v>3466</v>
      </c>
      <c r="F1768" s="603" t="s">
        <v>611</v>
      </c>
      <c r="G1768" s="603">
        <v>25.5</v>
      </c>
      <c r="H1768" s="603">
        <v>16.87</v>
      </c>
      <c r="I1768" s="603">
        <v>1.59</v>
      </c>
      <c r="J1768" s="603"/>
      <c r="K1768" s="603"/>
      <c r="L1768" s="602">
        <v>120</v>
      </c>
      <c r="M1768" s="601">
        <v>6.06</v>
      </c>
      <c r="N1768" s="20">
        <v>1071321210</v>
      </c>
    </row>
    <row r="1769" spans="1:14">
      <c r="A1769" s="599">
        <v>43510</v>
      </c>
      <c r="B1769" s="604">
        <v>925.08</v>
      </c>
      <c r="C1769" s="602">
        <v>17553680</v>
      </c>
      <c r="D1769" s="602">
        <v>3574</v>
      </c>
      <c r="E1769" s="602">
        <v>3574</v>
      </c>
      <c r="F1769" s="603" t="s">
        <v>611</v>
      </c>
      <c r="G1769" s="603">
        <v>25.5</v>
      </c>
      <c r="H1769" s="603">
        <v>17.39</v>
      </c>
      <c r="I1769" s="603">
        <v>1.64</v>
      </c>
      <c r="J1769" s="603"/>
      <c r="K1769" s="603"/>
      <c r="L1769" s="602">
        <v>120</v>
      </c>
      <c r="M1769" s="601">
        <v>6.25</v>
      </c>
      <c r="N1769" s="20">
        <v>1508198200</v>
      </c>
    </row>
    <row r="1770" spans="1:14">
      <c r="A1770" s="599">
        <v>43509</v>
      </c>
      <c r="B1770" s="604">
        <v>896.99</v>
      </c>
      <c r="C1770" s="602">
        <v>17553680</v>
      </c>
      <c r="D1770" s="602">
        <v>3466</v>
      </c>
      <c r="E1770" s="602">
        <v>3466</v>
      </c>
      <c r="F1770" s="603" t="s">
        <v>611</v>
      </c>
      <c r="G1770" s="603">
        <v>25.5</v>
      </c>
      <c r="H1770" s="603">
        <v>16.87</v>
      </c>
      <c r="I1770" s="603">
        <v>1.59</v>
      </c>
      <c r="J1770" s="603"/>
      <c r="K1770" s="603"/>
      <c r="L1770" s="602">
        <v>120</v>
      </c>
      <c r="M1770" s="601">
        <v>6.06</v>
      </c>
      <c r="N1770" s="20">
        <v>1847791395</v>
      </c>
    </row>
    <row r="1771" spans="1:14">
      <c r="A1771" s="599">
        <v>43508</v>
      </c>
      <c r="B1771" s="604">
        <v>863.64</v>
      </c>
      <c r="C1771" s="602">
        <v>17553680</v>
      </c>
      <c r="D1771" s="602">
        <v>3337</v>
      </c>
      <c r="E1771" s="602">
        <v>3337</v>
      </c>
      <c r="F1771" s="603" t="s">
        <v>611</v>
      </c>
      <c r="G1771" s="603">
        <v>25.5</v>
      </c>
      <c r="H1771" s="603">
        <v>16.239999999999998</v>
      </c>
      <c r="I1771" s="603">
        <v>1.53</v>
      </c>
      <c r="J1771" s="603"/>
      <c r="K1771" s="603"/>
      <c r="L1771" s="602">
        <v>120</v>
      </c>
      <c r="M1771" s="601">
        <v>5.83</v>
      </c>
      <c r="N1771" s="20">
        <v>829564095</v>
      </c>
    </row>
    <row r="1772" spans="1:14">
      <c r="A1772" s="599">
        <v>43507</v>
      </c>
      <c r="B1772" s="604">
        <v>853.99</v>
      </c>
      <c r="C1772" s="602">
        <v>17553680</v>
      </c>
      <c r="D1772" s="602">
        <v>3300</v>
      </c>
      <c r="E1772" s="602">
        <v>3300</v>
      </c>
      <c r="F1772" s="603" t="s">
        <v>611</v>
      </c>
      <c r="G1772" s="603">
        <v>25.5</v>
      </c>
      <c r="H1772" s="603">
        <v>16.059999999999999</v>
      </c>
      <c r="I1772" s="603">
        <v>1.51</v>
      </c>
      <c r="J1772" s="603"/>
      <c r="K1772" s="603"/>
      <c r="L1772" s="602">
        <v>120</v>
      </c>
      <c r="M1772" s="601">
        <v>5.77</v>
      </c>
      <c r="N1772" s="20">
        <v>995718780</v>
      </c>
    </row>
    <row r="1773" spans="1:14">
      <c r="A1773" s="599">
        <v>43504</v>
      </c>
      <c r="B1773" s="604">
        <v>846.09</v>
      </c>
      <c r="C1773" s="602">
        <v>17553680</v>
      </c>
      <c r="D1773" s="602">
        <v>3269</v>
      </c>
      <c r="E1773" s="602">
        <v>3269</v>
      </c>
      <c r="F1773" s="603" t="s">
        <v>611</v>
      </c>
      <c r="G1773" s="603">
        <v>25.5</v>
      </c>
      <c r="H1773" s="603">
        <v>15.91</v>
      </c>
      <c r="I1773" s="603">
        <v>1.5</v>
      </c>
      <c r="J1773" s="603"/>
      <c r="K1773" s="603"/>
      <c r="L1773" s="602">
        <v>120</v>
      </c>
      <c r="M1773" s="601">
        <v>5.71</v>
      </c>
      <c r="N1773" s="20">
        <v>1023261520</v>
      </c>
    </row>
    <row r="1774" spans="1:14">
      <c r="A1774" s="599">
        <v>43503</v>
      </c>
      <c r="B1774" s="604">
        <v>852.23</v>
      </c>
      <c r="C1774" s="602">
        <v>17553680</v>
      </c>
      <c r="D1774" s="602">
        <v>3293</v>
      </c>
      <c r="E1774" s="602">
        <v>3293</v>
      </c>
      <c r="F1774" s="603" t="s">
        <v>611</v>
      </c>
      <c r="G1774" s="603">
        <v>25.5</v>
      </c>
      <c r="H1774" s="603">
        <v>16.02</v>
      </c>
      <c r="I1774" s="603">
        <v>1.51</v>
      </c>
      <c r="J1774" s="603"/>
      <c r="K1774" s="603"/>
      <c r="L1774" s="602">
        <v>120</v>
      </c>
      <c r="M1774" s="601">
        <v>5.75</v>
      </c>
      <c r="N1774" s="20">
        <v>926866610</v>
      </c>
    </row>
    <row r="1775" spans="1:14">
      <c r="A1775" s="599">
        <v>43502</v>
      </c>
      <c r="B1775" s="604">
        <v>828.53</v>
      </c>
      <c r="C1775" s="602">
        <v>17553680</v>
      </c>
      <c r="D1775" s="602">
        <v>3201</v>
      </c>
      <c r="E1775" s="602">
        <v>3201</v>
      </c>
      <c r="F1775" s="603" t="s">
        <v>611</v>
      </c>
      <c r="G1775" s="603">
        <v>25.5</v>
      </c>
      <c r="H1775" s="603">
        <v>15.58</v>
      </c>
      <c r="I1775" s="603">
        <v>1.47</v>
      </c>
      <c r="J1775" s="603"/>
      <c r="K1775" s="603"/>
      <c r="L1775" s="602">
        <v>120</v>
      </c>
      <c r="M1775" s="601">
        <v>5.59</v>
      </c>
      <c r="N1775" s="20">
        <v>955089980</v>
      </c>
    </row>
    <row r="1776" spans="1:14">
      <c r="A1776" s="599">
        <v>43501</v>
      </c>
      <c r="B1776" s="604">
        <v>828.53</v>
      </c>
      <c r="C1776" s="602">
        <v>17553680</v>
      </c>
      <c r="D1776" s="602">
        <v>3201</v>
      </c>
      <c r="E1776" s="602">
        <v>3201</v>
      </c>
      <c r="F1776" s="603" t="s">
        <v>611</v>
      </c>
      <c r="G1776" s="603">
        <v>25.5</v>
      </c>
      <c r="H1776" s="603">
        <v>15.58</v>
      </c>
      <c r="I1776" s="603">
        <v>1.47</v>
      </c>
      <c r="J1776" s="603"/>
      <c r="K1776" s="603"/>
      <c r="L1776" s="602">
        <v>120</v>
      </c>
      <c r="M1776" s="601">
        <v>5.59</v>
      </c>
      <c r="N1776" s="20">
        <v>955089980</v>
      </c>
    </row>
    <row r="1777" spans="1:14">
      <c r="A1777" s="599">
        <v>43500</v>
      </c>
      <c r="B1777" s="604">
        <v>828.53</v>
      </c>
      <c r="C1777" s="602">
        <v>17553680</v>
      </c>
      <c r="D1777" s="602">
        <v>3201</v>
      </c>
      <c r="E1777" s="602">
        <v>3201</v>
      </c>
      <c r="F1777" s="603" t="s">
        <v>611</v>
      </c>
      <c r="G1777" s="603">
        <v>25.5</v>
      </c>
      <c r="H1777" s="603">
        <v>15.58</v>
      </c>
      <c r="I1777" s="603">
        <v>1.47</v>
      </c>
      <c r="J1777" s="603"/>
      <c r="K1777" s="603"/>
      <c r="L1777" s="602">
        <v>120</v>
      </c>
      <c r="M1777" s="601">
        <v>5.59</v>
      </c>
      <c r="N1777" s="20">
        <v>955089980</v>
      </c>
    </row>
    <row r="1778" spans="1:14">
      <c r="A1778" s="599">
        <v>43497</v>
      </c>
      <c r="B1778" s="604">
        <v>828.53</v>
      </c>
      <c r="C1778" s="602">
        <v>17553680</v>
      </c>
      <c r="D1778" s="602">
        <v>3201</v>
      </c>
      <c r="E1778" s="602">
        <v>3201</v>
      </c>
      <c r="F1778" s="603" t="s">
        <v>611</v>
      </c>
      <c r="G1778" s="603">
        <v>25.5</v>
      </c>
      <c r="H1778" s="603">
        <v>15.58</v>
      </c>
      <c r="I1778" s="603">
        <v>1.47</v>
      </c>
      <c r="J1778" s="603"/>
      <c r="K1778" s="603"/>
      <c r="L1778" s="602">
        <v>120</v>
      </c>
      <c r="M1778" s="601">
        <v>5.59</v>
      </c>
      <c r="N1778" s="20">
        <v>955089980</v>
      </c>
    </row>
    <row r="1779" spans="1:14">
      <c r="A1779" s="599">
        <v>43496</v>
      </c>
      <c r="B1779" s="604">
        <v>838.19</v>
      </c>
      <c r="C1779" s="602">
        <v>17553680</v>
      </c>
      <c r="D1779" s="602">
        <v>3238</v>
      </c>
      <c r="E1779" s="602">
        <v>3238</v>
      </c>
      <c r="F1779" s="603" t="s">
        <v>611</v>
      </c>
      <c r="G1779" s="603">
        <v>25.5</v>
      </c>
      <c r="H1779" s="603">
        <v>15.76</v>
      </c>
      <c r="I1779" s="603">
        <v>1.48</v>
      </c>
      <c r="J1779" s="603"/>
      <c r="K1779" s="603"/>
      <c r="L1779" s="602">
        <v>120</v>
      </c>
      <c r="M1779" s="601">
        <v>5.66</v>
      </c>
      <c r="N1779" s="20">
        <v>1453798570</v>
      </c>
    </row>
    <row r="1780" spans="1:14">
      <c r="A1780" s="599">
        <v>43495</v>
      </c>
      <c r="B1780" s="604">
        <v>822.39</v>
      </c>
      <c r="C1780" s="602">
        <v>17553680</v>
      </c>
      <c r="D1780" s="602">
        <v>3177</v>
      </c>
      <c r="E1780" s="602">
        <v>3177</v>
      </c>
      <c r="F1780" s="603" t="s">
        <v>611</v>
      </c>
      <c r="G1780" s="603">
        <v>25.5</v>
      </c>
      <c r="H1780" s="603">
        <v>15.46</v>
      </c>
      <c r="I1780" s="603">
        <v>1.45</v>
      </c>
      <c r="J1780" s="603"/>
      <c r="K1780" s="603"/>
      <c r="L1780" s="602">
        <v>120</v>
      </c>
      <c r="M1780" s="601">
        <v>5.55</v>
      </c>
      <c r="N1780" s="20">
        <v>1535207655</v>
      </c>
    </row>
    <row r="1781" spans="1:14">
      <c r="A1781" s="599">
        <v>43494</v>
      </c>
      <c r="B1781" s="604">
        <v>780.26</v>
      </c>
      <c r="C1781" s="602">
        <v>17553680</v>
      </c>
      <c r="D1781" s="602">
        <v>3015</v>
      </c>
      <c r="E1781" s="602">
        <v>3015</v>
      </c>
      <c r="F1781" s="603" t="s">
        <v>611</v>
      </c>
      <c r="G1781" s="603">
        <v>25.5</v>
      </c>
      <c r="H1781" s="603">
        <v>14.67</v>
      </c>
      <c r="I1781" s="603">
        <v>1.38</v>
      </c>
      <c r="J1781" s="603"/>
      <c r="K1781" s="603"/>
      <c r="L1781" s="602">
        <v>120</v>
      </c>
      <c r="M1781" s="601">
        <v>5.27</v>
      </c>
      <c r="N1781" s="20">
        <v>553188320</v>
      </c>
    </row>
    <row r="1782" spans="1:14">
      <c r="A1782" s="599">
        <v>43493</v>
      </c>
      <c r="B1782" s="604">
        <v>779.38</v>
      </c>
      <c r="C1782" s="602">
        <v>17553680</v>
      </c>
      <c r="D1782" s="602">
        <v>3011</v>
      </c>
      <c r="E1782" s="602">
        <v>3011</v>
      </c>
      <c r="F1782" s="603" t="s">
        <v>611</v>
      </c>
      <c r="G1782" s="603">
        <v>25.5</v>
      </c>
      <c r="H1782" s="603">
        <v>14.65</v>
      </c>
      <c r="I1782" s="603">
        <v>1.38</v>
      </c>
      <c r="J1782" s="603"/>
      <c r="K1782" s="603"/>
      <c r="L1782" s="602">
        <v>120</v>
      </c>
      <c r="M1782" s="601">
        <v>5.26</v>
      </c>
      <c r="N1782" s="20">
        <v>759555400</v>
      </c>
    </row>
    <row r="1783" spans="1:14">
      <c r="A1783" s="599">
        <v>43490</v>
      </c>
      <c r="B1783" s="604">
        <v>777.63</v>
      </c>
      <c r="C1783" s="602">
        <v>17553680</v>
      </c>
      <c r="D1783" s="602">
        <v>3005</v>
      </c>
      <c r="E1783" s="602">
        <v>3005</v>
      </c>
      <c r="F1783" s="603" t="s">
        <v>611</v>
      </c>
      <c r="G1783" s="603">
        <v>25.5</v>
      </c>
      <c r="H1783" s="603">
        <v>14.62</v>
      </c>
      <c r="I1783" s="603">
        <v>1.38</v>
      </c>
      <c r="J1783" s="603"/>
      <c r="K1783" s="603"/>
      <c r="L1783" s="602">
        <v>120</v>
      </c>
      <c r="M1783" s="601">
        <v>5.25</v>
      </c>
      <c r="N1783" s="20">
        <v>1023389680</v>
      </c>
    </row>
    <row r="1784" spans="1:14">
      <c r="A1784" s="599">
        <v>43489</v>
      </c>
      <c r="B1784" s="604">
        <v>758.32</v>
      </c>
      <c r="C1784" s="602">
        <v>17553680</v>
      </c>
      <c r="D1784" s="602">
        <v>2930</v>
      </c>
      <c r="E1784" s="602">
        <v>2930</v>
      </c>
      <c r="F1784" s="603" t="s">
        <v>611</v>
      </c>
      <c r="G1784" s="603">
        <v>25.5</v>
      </c>
      <c r="H1784" s="603">
        <v>14.26</v>
      </c>
      <c r="I1784" s="603">
        <v>1.34</v>
      </c>
      <c r="J1784" s="603"/>
      <c r="K1784" s="603"/>
      <c r="L1784" s="602">
        <v>120</v>
      </c>
      <c r="M1784" s="601">
        <v>5.12</v>
      </c>
      <c r="N1784" s="20">
        <v>737358485</v>
      </c>
    </row>
    <row r="1785" spans="1:14">
      <c r="A1785" s="599">
        <v>43488</v>
      </c>
      <c r="B1785" s="604">
        <v>736.38</v>
      </c>
      <c r="C1785" s="602">
        <v>17553680</v>
      </c>
      <c r="D1785" s="602">
        <v>2845</v>
      </c>
      <c r="E1785" s="602">
        <v>2845</v>
      </c>
      <c r="F1785" s="603" t="s">
        <v>611</v>
      </c>
      <c r="G1785" s="603">
        <v>25.5</v>
      </c>
      <c r="H1785" s="603">
        <v>13.85</v>
      </c>
      <c r="I1785" s="603">
        <v>1.3</v>
      </c>
      <c r="J1785" s="603"/>
      <c r="K1785" s="603"/>
      <c r="L1785" s="602">
        <v>120</v>
      </c>
      <c r="M1785" s="601">
        <v>4.97</v>
      </c>
      <c r="N1785" s="20">
        <v>298188670</v>
      </c>
    </row>
    <row r="1786" spans="1:14">
      <c r="A1786" s="599">
        <v>43487</v>
      </c>
      <c r="B1786" s="604">
        <v>734.62</v>
      </c>
      <c r="C1786" s="602">
        <v>17553680</v>
      </c>
      <c r="D1786" s="602">
        <v>2838</v>
      </c>
      <c r="E1786" s="602">
        <v>2838</v>
      </c>
      <c r="F1786" s="603" t="s">
        <v>611</v>
      </c>
      <c r="G1786" s="603">
        <v>25.5</v>
      </c>
      <c r="H1786" s="603">
        <v>13.81</v>
      </c>
      <c r="I1786" s="603">
        <v>1.3</v>
      </c>
      <c r="J1786" s="603"/>
      <c r="K1786" s="603"/>
      <c r="L1786" s="602">
        <v>120</v>
      </c>
      <c r="M1786" s="601">
        <v>4.96</v>
      </c>
      <c r="N1786" s="20">
        <v>1242923910</v>
      </c>
    </row>
    <row r="1787" spans="1:14">
      <c r="A1787" s="599">
        <v>43486</v>
      </c>
      <c r="B1787" s="604">
        <v>765.34</v>
      </c>
      <c r="C1787" s="602">
        <v>17553680</v>
      </c>
      <c r="D1787" s="602">
        <v>2957</v>
      </c>
      <c r="E1787" s="602">
        <v>2957</v>
      </c>
      <c r="F1787" s="603" t="s">
        <v>611</v>
      </c>
      <c r="G1787" s="603">
        <v>25.5</v>
      </c>
      <c r="H1787" s="603">
        <v>14.39</v>
      </c>
      <c r="I1787" s="603">
        <v>1.35</v>
      </c>
      <c r="J1787" s="603"/>
      <c r="K1787" s="603"/>
      <c r="L1787" s="602">
        <v>120</v>
      </c>
      <c r="M1787" s="601">
        <v>5.17</v>
      </c>
      <c r="N1787" s="20">
        <v>2491284630</v>
      </c>
    </row>
    <row r="1788" spans="1:14">
      <c r="A1788" s="599">
        <v>43483</v>
      </c>
      <c r="B1788" s="604">
        <v>768.85</v>
      </c>
      <c r="C1788" s="602">
        <v>17553680</v>
      </c>
      <c r="D1788" s="602">
        <v>2971</v>
      </c>
      <c r="E1788" s="602">
        <v>2971</v>
      </c>
      <c r="F1788" s="603" t="s">
        <v>611</v>
      </c>
      <c r="G1788" s="603">
        <v>25.5</v>
      </c>
      <c r="H1788" s="603">
        <v>14.46</v>
      </c>
      <c r="I1788" s="603">
        <v>1.36</v>
      </c>
      <c r="J1788" s="603"/>
      <c r="K1788" s="603"/>
      <c r="L1788" s="602">
        <v>120</v>
      </c>
      <c r="M1788" s="601">
        <v>5.19</v>
      </c>
      <c r="N1788" s="20">
        <v>544815835</v>
      </c>
    </row>
    <row r="1789" spans="1:14">
      <c r="A1789" s="599">
        <v>43482</v>
      </c>
      <c r="B1789" s="604">
        <v>765.34</v>
      </c>
      <c r="C1789" s="602">
        <v>17553680</v>
      </c>
      <c r="D1789" s="602">
        <v>2957</v>
      </c>
      <c r="E1789" s="602">
        <v>2957</v>
      </c>
      <c r="F1789" s="603" t="s">
        <v>611</v>
      </c>
      <c r="G1789" s="603">
        <v>25.5</v>
      </c>
      <c r="H1789" s="603">
        <v>14.39</v>
      </c>
      <c r="I1789" s="603">
        <v>1.35</v>
      </c>
      <c r="J1789" s="603"/>
      <c r="K1789" s="603"/>
      <c r="L1789" s="602">
        <v>120</v>
      </c>
      <c r="M1789" s="601">
        <v>5.17</v>
      </c>
      <c r="N1789" s="20">
        <v>476708725</v>
      </c>
    </row>
    <row r="1790" spans="1:14">
      <c r="A1790" s="599">
        <v>43481</v>
      </c>
      <c r="B1790" s="602">
        <v>760.95</v>
      </c>
      <c r="C1790" s="602">
        <v>17553680</v>
      </c>
      <c r="D1790" s="602">
        <v>2940</v>
      </c>
      <c r="E1790" s="602">
        <v>2940</v>
      </c>
      <c r="F1790" s="603" t="s">
        <v>611</v>
      </c>
      <c r="G1790" s="603">
        <v>25.5</v>
      </c>
      <c r="H1790" s="603">
        <v>14.31</v>
      </c>
      <c r="I1790" s="603">
        <v>1.35</v>
      </c>
      <c r="J1790" s="603"/>
      <c r="K1790" s="603"/>
      <c r="L1790" s="602">
        <v>120</v>
      </c>
      <c r="M1790" s="601">
        <v>5.14</v>
      </c>
      <c r="N1790" s="20">
        <v>752660190</v>
      </c>
    </row>
    <row r="1791" spans="1:14">
      <c r="A1791" s="599">
        <v>43480</v>
      </c>
      <c r="B1791" s="604">
        <v>745.15</v>
      </c>
      <c r="C1791" s="602">
        <v>17553680</v>
      </c>
      <c r="D1791" s="602">
        <v>2879</v>
      </c>
      <c r="E1791" s="602">
        <v>2879</v>
      </c>
      <c r="F1791" s="603" t="s">
        <v>611</v>
      </c>
      <c r="G1791" s="603">
        <v>25.5</v>
      </c>
      <c r="H1791" s="603">
        <v>14.01</v>
      </c>
      <c r="I1791" s="603">
        <v>1.32</v>
      </c>
      <c r="J1791" s="603"/>
      <c r="K1791" s="603"/>
      <c r="L1791" s="602">
        <v>120</v>
      </c>
      <c r="M1791" s="601">
        <v>5.03</v>
      </c>
      <c r="N1791" s="20">
        <v>343373970</v>
      </c>
    </row>
    <row r="1792" spans="1:14">
      <c r="A1792" s="599">
        <v>43479</v>
      </c>
      <c r="B1792" s="604">
        <v>745.15</v>
      </c>
      <c r="C1792" s="602">
        <v>17553680</v>
      </c>
      <c r="D1792" s="602">
        <v>2879</v>
      </c>
      <c r="E1792" s="602">
        <v>2879</v>
      </c>
      <c r="F1792" s="603" t="s">
        <v>611</v>
      </c>
      <c r="G1792" s="603">
        <v>25.5</v>
      </c>
      <c r="H1792" s="603">
        <v>14.01</v>
      </c>
      <c r="I1792" s="603">
        <v>1.32</v>
      </c>
      <c r="J1792" s="603"/>
      <c r="K1792" s="603"/>
      <c r="L1792" s="602">
        <v>120</v>
      </c>
      <c r="M1792" s="601">
        <v>5.03</v>
      </c>
      <c r="N1792" s="20">
        <v>384897810</v>
      </c>
    </row>
    <row r="1793" spans="1:14">
      <c r="A1793" s="599">
        <v>43476</v>
      </c>
      <c r="B1793" s="604">
        <v>736.38</v>
      </c>
      <c r="C1793" s="602">
        <v>17553680</v>
      </c>
      <c r="D1793" s="602">
        <v>2845</v>
      </c>
      <c r="E1793" s="602">
        <v>2845</v>
      </c>
      <c r="F1793" s="603" t="s">
        <v>611</v>
      </c>
      <c r="G1793" s="603">
        <v>25.5</v>
      </c>
      <c r="H1793" s="603">
        <v>13.85</v>
      </c>
      <c r="I1793" s="603">
        <v>1.3</v>
      </c>
      <c r="J1793" s="603"/>
      <c r="K1793" s="603"/>
      <c r="L1793" s="602">
        <v>120</v>
      </c>
      <c r="M1793" s="601">
        <v>4.97</v>
      </c>
      <c r="N1793" s="20">
        <v>579610140</v>
      </c>
    </row>
    <row r="1794" spans="1:14">
      <c r="A1794" s="599">
        <v>43475</v>
      </c>
      <c r="B1794" s="604">
        <v>736.38</v>
      </c>
      <c r="C1794" s="602">
        <v>17553680</v>
      </c>
      <c r="D1794" s="602">
        <v>2845</v>
      </c>
      <c r="E1794" s="602">
        <v>2845</v>
      </c>
      <c r="F1794" s="603" t="s">
        <v>611</v>
      </c>
      <c r="G1794" s="603">
        <v>25.5</v>
      </c>
      <c r="H1794" s="603">
        <v>13.85</v>
      </c>
      <c r="I1794" s="603">
        <v>1.3</v>
      </c>
      <c r="J1794" s="603"/>
      <c r="K1794" s="603"/>
      <c r="L1794" s="602">
        <v>120</v>
      </c>
      <c r="M1794" s="601">
        <v>4.97</v>
      </c>
      <c r="N1794" s="20">
        <v>671334235</v>
      </c>
    </row>
    <row r="1795" spans="1:14">
      <c r="A1795" s="599">
        <v>43474</v>
      </c>
      <c r="B1795" s="604">
        <v>736.38</v>
      </c>
      <c r="C1795" s="602">
        <v>17553680</v>
      </c>
      <c r="D1795" s="602">
        <v>2845</v>
      </c>
      <c r="E1795" s="602">
        <v>2845</v>
      </c>
      <c r="F1795" s="603" t="s">
        <v>611</v>
      </c>
      <c r="G1795" s="603">
        <v>25.5</v>
      </c>
      <c r="H1795" s="603">
        <v>13.85</v>
      </c>
      <c r="I1795" s="603">
        <v>1.3</v>
      </c>
      <c r="J1795" s="603"/>
      <c r="K1795" s="603"/>
      <c r="L1795" s="602">
        <v>120</v>
      </c>
      <c r="M1795" s="601">
        <v>4.97</v>
      </c>
      <c r="N1795" s="20">
        <v>1456456885</v>
      </c>
    </row>
    <row r="1796" spans="1:14">
      <c r="A1796" s="599">
        <v>43473</v>
      </c>
      <c r="B1796" s="604">
        <v>684.59</v>
      </c>
      <c r="C1796" s="602">
        <v>17553680</v>
      </c>
      <c r="D1796" s="602">
        <v>2645</v>
      </c>
      <c r="E1796" s="602">
        <v>2645</v>
      </c>
      <c r="F1796" s="603" t="s">
        <v>611</v>
      </c>
      <c r="G1796" s="603">
        <v>25.5</v>
      </c>
      <c r="H1796" s="603">
        <v>12.87</v>
      </c>
      <c r="I1796" s="603">
        <v>1.21</v>
      </c>
      <c r="J1796" s="603"/>
      <c r="K1796" s="603"/>
      <c r="L1796" s="602">
        <v>120</v>
      </c>
      <c r="M1796" s="601">
        <v>4.62</v>
      </c>
      <c r="N1796" s="20">
        <v>394849015</v>
      </c>
    </row>
    <row r="1797" spans="1:14">
      <c r="A1797" s="599">
        <v>43472</v>
      </c>
      <c r="B1797" s="604">
        <v>679.33</v>
      </c>
      <c r="C1797" s="602">
        <v>17553680</v>
      </c>
      <c r="D1797" s="602">
        <v>2625</v>
      </c>
      <c r="E1797" s="602">
        <v>2625</v>
      </c>
      <c r="F1797" s="603" t="s">
        <v>611</v>
      </c>
      <c r="G1797" s="603">
        <v>25.5</v>
      </c>
      <c r="H1797" s="603">
        <v>12.77</v>
      </c>
      <c r="I1797" s="603">
        <v>1.2</v>
      </c>
      <c r="J1797" s="603"/>
      <c r="K1797" s="603"/>
      <c r="L1797" s="602">
        <v>120</v>
      </c>
      <c r="M1797" s="601">
        <v>4.59</v>
      </c>
      <c r="N1797" s="20">
        <v>565529050</v>
      </c>
    </row>
    <row r="1798" spans="1:14">
      <c r="A1798" s="599">
        <v>43469</v>
      </c>
      <c r="B1798" s="604">
        <v>645.1</v>
      </c>
      <c r="C1798" s="602">
        <v>17553680</v>
      </c>
      <c r="D1798" s="602">
        <v>2492</v>
      </c>
      <c r="E1798" s="602">
        <v>2492</v>
      </c>
      <c r="F1798" s="603" t="s">
        <v>611</v>
      </c>
      <c r="G1798" s="603">
        <v>25.5</v>
      </c>
      <c r="H1798" s="603">
        <v>12.13</v>
      </c>
      <c r="I1798" s="603">
        <v>1.1399999999999999</v>
      </c>
      <c r="J1798" s="603"/>
      <c r="K1798" s="603"/>
      <c r="L1798" s="602">
        <v>120</v>
      </c>
      <c r="M1798" s="601">
        <v>4.3499999999999996</v>
      </c>
      <c r="N1798" s="20">
        <v>762992990</v>
      </c>
    </row>
    <row r="1799" spans="1:14">
      <c r="A1799" s="599">
        <v>43468</v>
      </c>
      <c r="B1799" s="604">
        <v>664.41</v>
      </c>
      <c r="C1799" s="602">
        <v>17553680</v>
      </c>
      <c r="D1799" s="602">
        <v>2567</v>
      </c>
      <c r="E1799" s="602">
        <v>2567</v>
      </c>
      <c r="F1799" s="603" t="s">
        <v>611</v>
      </c>
      <c r="G1799" s="603">
        <v>25.5</v>
      </c>
      <c r="H1799" s="603">
        <v>12.49</v>
      </c>
      <c r="I1799" s="603">
        <v>1.18</v>
      </c>
      <c r="J1799" s="603"/>
      <c r="K1799" s="603"/>
      <c r="L1799" s="602">
        <v>120</v>
      </c>
      <c r="M1799" s="601">
        <v>4.49</v>
      </c>
      <c r="N1799" s="20">
        <v>666444625</v>
      </c>
    </row>
    <row r="1800" spans="1:14">
      <c r="A1800" s="599">
        <v>43467</v>
      </c>
      <c r="B1800" s="604">
        <v>692.49</v>
      </c>
      <c r="C1800" s="602">
        <v>17553680</v>
      </c>
      <c r="D1800" s="602">
        <v>2676</v>
      </c>
      <c r="E1800" s="602">
        <v>2676</v>
      </c>
      <c r="F1800" s="603" t="s">
        <v>611</v>
      </c>
      <c r="G1800" s="603">
        <v>25.5</v>
      </c>
      <c r="H1800" s="603">
        <v>13.02</v>
      </c>
      <c r="I1800" s="603">
        <v>1.22</v>
      </c>
      <c r="J1800" s="603"/>
      <c r="K1800" s="603"/>
      <c r="L1800" s="602">
        <v>120</v>
      </c>
      <c r="M1800" s="601">
        <v>4.67</v>
      </c>
      <c r="N1800" s="20">
        <v>374518405</v>
      </c>
    </row>
    <row r="1801" spans="1:14">
      <c r="A1801" s="599">
        <v>43466</v>
      </c>
      <c r="B1801" s="604">
        <v>701.27</v>
      </c>
      <c r="C1801" s="602">
        <v>17553680</v>
      </c>
      <c r="D1801" s="602">
        <v>2709</v>
      </c>
      <c r="E1801" s="602">
        <v>2709</v>
      </c>
      <c r="F1801" s="603" t="s">
        <v>610</v>
      </c>
      <c r="G1801" s="603">
        <v>25.5</v>
      </c>
      <c r="H1801" s="603">
        <v>13.19</v>
      </c>
      <c r="I1801" s="603">
        <v>1.24</v>
      </c>
      <c r="J1801" s="603"/>
      <c r="K1801" s="603"/>
      <c r="L1801" s="602">
        <v>120</v>
      </c>
      <c r="M1801" s="601">
        <v>4.7300000000000004</v>
      </c>
      <c r="N1801" s="20">
        <v>474839150</v>
      </c>
    </row>
    <row r="1802" spans="1:14">
      <c r="A1802" s="599">
        <v>43465</v>
      </c>
      <c r="B1802" s="604">
        <v>701.27</v>
      </c>
      <c r="C1802" s="602">
        <v>17553680</v>
      </c>
      <c r="D1802" s="602">
        <v>2709</v>
      </c>
      <c r="E1802" s="602">
        <v>2709</v>
      </c>
      <c r="F1802" s="603" t="s">
        <v>610</v>
      </c>
      <c r="G1802" s="603">
        <v>25.5</v>
      </c>
      <c r="H1802" s="603">
        <v>6.43</v>
      </c>
      <c r="I1802" s="603">
        <v>1.33</v>
      </c>
      <c r="J1802" s="603"/>
      <c r="K1802" s="603"/>
      <c r="L1802" s="602">
        <v>120</v>
      </c>
      <c r="M1802" s="601">
        <v>81.3</v>
      </c>
      <c r="N1802" s="20">
        <v>474839150</v>
      </c>
    </row>
    <row r="1803" spans="1:14">
      <c r="A1803" s="599">
        <v>43462</v>
      </c>
      <c r="B1803" s="604">
        <v>701.27</v>
      </c>
      <c r="C1803" s="602">
        <v>17553680</v>
      </c>
      <c r="D1803" s="602">
        <v>2709</v>
      </c>
      <c r="E1803" s="602">
        <v>2709</v>
      </c>
      <c r="F1803" s="603" t="s">
        <v>610</v>
      </c>
      <c r="G1803" s="603">
        <v>25.5</v>
      </c>
      <c r="H1803" s="603">
        <v>6.43</v>
      </c>
      <c r="I1803" s="603">
        <v>1.33</v>
      </c>
      <c r="J1803" s="603"/>
      <c r="K1803" s="603"/>
      <c r="L1803" s="602">
        <v>120</v>
      </c>
      <c r="M1803" s="601">
        <v>81.3</v>
      </c>
      <c r="N1803" s="20">
        <v>474839150</v>
      </c>
    </row>
    <row r="1804" spans="1:14">
      <c r="A1804" s="599">
        <v>43461</v>
      </c>
      <c r="B1804" s="604">
        <v>675.82</v>
      </c>
      <c r="C1804" s="602">
        <v>17553680</v>
      </c>
      <c r="D1804" s="602">
        <v>2611</v>
      </c>
      <c r="E1804" s="602">
        <v>2611</v>
      </c>
      <c r="F1804" s="603" t="s">
        <v>610</v>
      </c>
      <c r="G1804" s="603">
        <v>25.5</v>
      </c>
      <c r="H1804" s="603">
        <v>6.2</v>
      </c>
      <c r="I1804" s="603">
        <v>1.28</v>
      </c>
      <c r="J1804" s="603"/>
      <c r="K1804" s="603"/>
      <c r="L1804" s="602">
        <v>120</v>
      </c>
      <c r="M1804" s="601">
        <v>78.349999999999994</v>
      </c>
      <c r="N1804" s="20">
        <v>402484215</v>
      </c>
    </row>
    <row r="1805" spans="1:14">
      <c r="A1805" s="599">
        <v>43460</v>
      </c>
      <c r="B1805" s="604">
        <v>667.04</v>
      </c>
      <c r="C1805" s="602">
        <v>17553680</v>
      </c>
      <c r="D1805" s="602">
        <v>2577</v>
      </c>
      <c r="E1805" s="602">
        <v>2577</v>
      </c>
      <c r="F1805" s="603" t="s">
        <v>610</v>
      </c>
      <c r="G1805" s="603">
        <v>25.5</v>
      </c>
      <c r="H1805" s="603">
        <v>6.11</v>
      </c>
      <c r="I1805" s="603">
        <v>1.27</v>
      </c>
      <c r="J1805" s="603"/>
      <c r="K1805" s="603"/>
      <c r="L1805" s="602">
        <v>120</v>
      </c>
      <c r="M1805" s="601">
        <v>77.33</v>
      </c>
      <c r="N1805" s="20">
        <v>811484720</v>
      </c>
    </row>
    <row r="1806" spans="1:14">
      <c r="A1806" s="599">
        <v>43459</v>
      </c>
      <c r="B1806" s="604">
        <v>693.37</v>
      </c>
      <c r="C1806" s="602">
        <v>17553680</v>
      </c>
      <c r="D1806" s="602">
        <v>2679</v>
      </c>
      <c r="E1806" s="602">
        <v>2679</v>
      </c>
      <c r="F1806" s="603" t="s">
        <v>610</v>
      </c>
      <c r="G1806" s="603">
        <v>25.5</v>
      </c>
      <c r="H1806" s="603">
        <v>6.36</v>
      </c>
      <c r="I1806" s="603">
        <v>1.32</v>
      </c>
      <c r="J1806" s="603"/>
      <c r="K1806" s="603"/>
      <c r="L1806" s="602">
        <v>120</v>
      </c>
      <c r="M1806" s="601">
        <v>80.38</v>
      </c>
      <c r="N1806" s="20">
        <v>376261175</v>
      </c>
    </row>
    <row r="1807" spans="1:14">
      <c r="A1807" s="599">
        <v>43458</v>
      </c>
      <c r="B1807" s="604">
        <v>693.37</v>
      </c>
      <c r="C1807" s="602">
        <v>17553680</v>
      </c>
      <c r="D1807" s="602">
        <v>2679</v>
      </c>
      <c r="E1807" s="602">
        <v>2679</v>
      </c>
      <c r="F1807" s="603" t="s">
        <v>610</v>
      </c>
      <c r="G1807" s="603">
        <v>25.5</v>
      </c>
      <c r="H1807" s="603">
        <v>6.36</v>
      </c>
      <c r="I1807" s="603">
        <v>1.32</v>
      </c>
      <c r="J1807" s="603"/>
      <c r="K1807" s="603"/>
      <c r="L1807" s="602">
        <v>120</v>
      </c>
      <c r="M1807" s="601">
        <v>80.38</v>
      </c>
      <c r="N1807" s="20">
        <v>376261175</v>
      </c>
    </row>
    <row r="1808" spans="1:14">
      <c r="A1808" s="599">
        <v>43455</v>
      </c>
      <c r="B1808" s="604">
        <v>702.15</v>
      </c>
      <c r="C1808" s="602">
        <v>17553680</v>
      </c>
      <c r="D1808" s="602">
        <v>2713</v>
      </c>
      <c r="E1808" s="602">
        <v>2713</v>
      </c>
      <c r="F1808" s="603" t="s">
        <v>610</v>
      </c>
      <c r="G1808" s="603">
        <v>25.5</v>
      </c>
      <c r="H1808" s="603">
        <v>6.44</v>
      </c>
      <c r="I1808" s="603">
        <v>1.33</v>
      </c>
      <c r="J1808" s="603"/>
      <c r="K1808" s="603"/>
      <c r="L1808" s="602">
        <v>120</v>
      </c>
      <c r="M1808" s="601">
        <v>81.400000000000006</v>
      </c>
      <c r="N1808" s="20">
        <v>359925435</v>
      </c>
    </row>
    <row r="1809" spans="1:14">
      <c r="A1809" s="599">
        <v>43454</v>
      </c>
      <c r="B1809" s="604">
        <v>705.66</v>
      </c>
      <c r="C1809" s="602">
        <v>17553680</v>
      </c>
      <c r="D1809" s="602">
        <v>2726</v>
      </c>
      <c r="E1809" s="602">
        <v>2726</v>
      </c>
      <c r="F1809" s="603" t="s">
        <v>610</v>
      </c>
      <c r="G1809" s="603">
        <v>25.5</v>
      </c>
      <c r="H1809" s="603">
        <v>6.47</v>
      </c>
      <c r="I1809" s="603">
        <v>1.34</v>
      </c>
      <c r="J1809" s="603"/>
      <c r="K1809" s="603"/>
      <c r="L1809" s="602">
        <v>120</v>
      </c>
      <c r="M1809" s="601">
        <v>81.81</v>
      </c>
      <c r="N1809" s="20">
        <v>318738365</v>
      </c>
    </row>
    <row r="1810" spans="1:14">
      <c r="A1810" s="599">
        <v>43453</v>
      </c>
      <c r="B1810" s="604">
        <v>711.8</v>
      </c>
      <c r="C1810" s="602">
        <v>17553680</v>
      </c>
      <c r="D1810" s="602">
        <v>2750</v>
      </c>
      <c r="E1810" s="602">
        <v>2750</v>
      </c>
      <c r="F1810" s="603" t="s">
        <v>610</v>
      </c>
      <c r="G1810" s="603">
        <v>25.5</v>
      </c>
      <c r="H1810" s="603">
        <v>6.53</v>
      </c>
      <c r="I1810" s="603">
        <v>1.35</v>
      </c>
      <c r="J1810" s="603"/>
      <c r="K1810" s="603"/>
      <c r="L1810" s="602">
        <v>120</v>
      </c>
      <c r="M1810" s="601">
        <v>82.52</v>
      </c>
      <c r="N1810" s="20">
        <v>545550450</v>
      </c>
    </row>
    <row r="1811" spans="1:14">
      <c r="A1811" s="599">
        <v>43452</v>
      </c>
      <c r="B1811" s="604">
        <v>703.02</v>
      </c>
      <c r="C1811" s="602">
        <v>17553680</v>
      </c>
      <c r="D1811" s="602">
        <v>2716</v>
      </c>
      <c r="E1811" s="602">
        <v>2716</v>
      </c>
      <c r="F1811" s="603" t="s">
        <v>610</v>
      </c>
      <c r="G1811" s="603">
        <v>25.5</v>
      </c>
      <c r="H1811" s="603">
        <v>6.44</v>
      </c>
      <c r="I1811" s="603">
        <v>1.33</v>
      </c>
      <c r="J1811" s="603"/>
      <c r="K1811" s="603"/>
      <c r="L1811" s="602">
        <v>120</v>
      </c>
      <c r="M1811" s="601">
        <v>81.5</v>
      </c>
      <c r="N1811" s="20">
        <v>851027905</v>
      </c>
    </row>
    <row r="1812" spans="1:14">
      <c r="A1812" s="599">
        <v>43451</v>
      </c>
      <c r="B1812" s="604">
        <v>691.61</v>
      </c>
      <c r="C1812" s="602">
        <v>17553680</v>
      </c>
      <c r="D1812" s="602">
        <v>2672</v>
      </c>
      <c r="E1812" s="602">
        <v>2672</v>
      </c>
      <c r="F1812" s="603" t="s">
        <v>610</v>
      </c>
      <c r="G1812" s="603">
        <v>25.5</v>
      </c>
      <c r="H1812" s="603">
        <v>6.34</v>
      </c>
      <c r="I1812" s="603">
        <v>1.31</v>
      </c>
      <c r="J1812" s="603"/>
      <c r="K1812" s="603"/>
      <c r="L1812" s="602">
        <v>120</v>
      </c>
      <c r="M1812" s="601">
        <v>80.180000000000007</v>
      </c>
      <c r="N1812" s="20">
        <v>1583951700</v>
      </c>
    </row>
    <row r="1813" spans="1:14">
      <c r="A1813" s="599">
        <v>43448</v>
      </c>
      <c r="B1813" s="604">
        <v>727.6</v>
      </c>
      <c r="C1813" s="602">
        <v>17553680</v>
      </c>
      <c r="D1813" s="602">
        <v>2811</v>
      </c>
      <c r="E1813" s="602">
        <v>2811</v>
      </c>
      <c r="F1813" s="603" t="s">
        <v>610</v>
      </c>
      <c r="G1813" s="603">
        <v>25.5</v>
      </c>
      <c r="H1813" s="603">
        <v>6.67</v>
      </c>
      <c r="I1813" s="603">
        <v>1.38</v>
      </c>
      <c r="J1813" s="603"/>
      <c r="K1813" s="603"/>
      <c r="L1813" s="602">
        <v>120</v>
      </c>
      <c r="M1813" s="601">
        <v>84.35</v>
      </c>
      <c r="N1813" s="20">
        <v>777466560</v>
      </c>
    </row>
    <row r="1814" spans="1:14">
      <c r="A1814" s="599">
        <v>43447</v>
      </c>
      <c r="B1814" s="604">
        <v>755.69</v>
      </c>
      <c r="C1814" s="602">
        <v>17553680</v>
      </c>
      <c r="D1814" s="602">
        <v>2920</v>
      </c>
      <c r="E1814" s="602">
        <v>2920</v>
      </c>
      <c r="F1814" s="603" t="s">
        <v>610</v>
      </c>
      <c r="G1814" s="603">
        <v>25.5</v>
      </c>
      <c r="H1814" s="603">
        <v>6.93</v>
      </c>
      <c r="I1814" s="603">
        <v>1.43</v>
      </c>
      <c r="J1814" s="603"/>
      <c r="K1814" s="603"/>
      <c r="L1814" s="602">
        <v>120</v>
      </c>
      <c r="M1814" s="601">
        <v>87.61</v>
      </c>
      <c r="N1814" s="20">
        <v>646421220</v>
      </c>
    </row>
    <row r="1815" spans="1:14">
      <c r="A1815" s="599">
        <v>43446</v>
      </c>
      <c r="B1815" s="604">
        <v>754.81</v>
      </c>
      <c r="C1815" s="602">
        <v>17553680</v>
      </c>
      <c r="D1815" s="602">
        <v>2916</v>
      </c>
      <c r="E1815" s="602">
        <v>2916</v>
      </c>
      <c r="F1815" s="603" t="s">
        <v>610</v>
      </c>
      <c r="G1815" s="603">
        <v>25.5</v>
      </c>
      <c r="H1815" s="603">
        <v>6.92</v>
      </c>
      <c r="I1815" s="603">
        <v>1.43</v>
      </c>
      <c r="J1815" s="603"/>
      <c r="K1815" s="603"/>
      <c r="L1815" s="602">
        <v>120</v>
      </c>
      <c r="M1815" s="601">
        <v>87.51</v>
      </c>
      <c r="N1815" s="20">
        <v>871220740</v>
      </c>
    </row>
    <row r="1816" spans="1:14">
      <c r="A1816" s="599">
        <v>43445</v>
      </c>
      <c r="B1816" s="604">
        <v>723.21</v>
      </c>
      <c r="C1816" s="602">
        <v>17553680</v>
      </c>
      <c r="D1816" s="602">
        <v>2794</v>
      </c>
      <c r="E1816" s="602">
        <v>2794</v>
      </c>
      <c r="F1816" s="603" t="s">
        <v>610</v>
      </c>
      <c r="G1816" s="603">
        <v>25.5</v>
      </c>
      <c r="H1816" s="603">
        <v>6.63</v>
      </c>
      <c r="I1816" s="603">
        <v>1.37</v>
      </c>
      <c r="J1816" s="603"/>
      <c r="K1816" s="603"/>
      <c r="L1816" s="602">
        <v>120</v>
      </c>
      <c r="M1816" s="601">
        <v>83.84</v>
      </c>
      <c r="N1816" s="20">
        <v>715092135</v>
      </c>
    </row>
    <row r="1817" spans="1:14">
      <c r="A1817" s="599">
        <v>43444</v>
      </c>
      <c r="B1817" s="604">
        <v>755.69</v>
      </c>
      <c r="C1817" s="602">
        <v>17553680</v>
      </c>
      <c r="D1817" s="602">
        <v>2920</v>
      </c>
      <c r="E1817" s="602">
        <v>2920</v>
      </c>
      <c r="F1817" s="603" t="s">
        <v>610</v>
      </c>
      <c r="G1817" s="603">
        <v>25.5</v>
      </c>
      <c r="H1817" s="603">
        <v>6.93</v>
      </c>
      <c r="I1817" s="603">
        <v>1.43</v>
      </c>
      <c r="J1817" s="603"/>
      <c r="K1817" s="603"/>
      <c r="L1817" s="602">
        <v>120</v>
      </c>
      <c r="M1817" s="601">
        <v>87.61</v>
      </c>
      <c r="N1817" s="20">
        <v>597491215</v>
      </c>
    </row>
    <row r="1818" spans="1:14">
      <c r="A1818" s="599">
        <v>43441</v>
      </c>
      <c r="B1818" s="604">
        <v>774.99</v>
      </c>
      <c r="C1818" s="602">
        <v>17553680</v>
      </c>
      <c r="D1818" s="602">
        <v>2994</v>
      </c>
      <c r="E1818" s="602">
        <v>2994</v>
      </c>
      <c r="F1818" s="603" t="s">
        <v>610</v>
      </c>
      <c r="G1818" s="603">
        <v>25.5</v>
      </c>
      <c r="H1818" s="603">
        <v>7.1</v>
      </c>
      <c r="I1818" s="603">
        <v>1.47</v>
      </c>
      <c r="J1818" s="603"/>
      <c r="K1818" s="603"/>
      <c r="L1818" s="602">
        <v>120</v>
      </c>
      <c r="M1818" s="601">
        <v>89.85</v>
      </c>
      <c r="N1818" s="20">
        <v>1152017025</v>
      </c>
    </row>
    <row r="1819" spans="1:14">
      <c r="A1819" s="599">
        <v>43440</v>
      </c>
      <c r="B1819" s="604">
        <v>766.22</v>
      </c>
      <c r="C1819" s="602">
        <v>17553680</v>
      </c>
      <c r="D1819" s="602">
        <v>2960</v>
      </c>
      <c r="E1819" s="602">
        <v>2960</v>
      </c>
      <c r="F1819" s="603" t="s">
        <v>610</v>
      </c>
      <c r="G1819" s="603">
        <v>25.5</v>
      </c>
      <c r="H1819" s="603">
        <v>7.02</v>
      </c>
      <c r="I1819" s="603">
        <v>1.45</v>
      </c>
      <c r="J1819" s="603"/>
      <c r="K1819" s="603"/>
      <c r="L1819" s="602">
        <v>120</v>
      </c>
      <c r="M1819" s="601">
        <v>88.83</v>
      </c>
      <c r="N1819" s="20">
        <v>1816410450</v>
      </c>
    </row>
    <row r="1820" spans="1:14">
      <c r="A1820" s="599">
        <v>43439</v>
      </c>
      <c r="B1820" s="604">
        <v>796.94</v>
      </c>
      <c r="C1820" s="602">
        <v>17553680</v>
      </c>
      <c r="D1820" s="602">
        <v>3079</v>
      </c>
      <c r="E1820" s="602">
        <v>3079</v>
      </c>
      <c r="F1820" s="603" t="s">
        <v>610</v>
      </c>
      <c r="G1820" s="603">
        <v>25.5</v>
      </c>
      <c r="H1820" s="603">
        <v>7.31</v>
      </c>
      <c r="I1820" s="603">
        <v>1.51</v>
      </c>
      <c r="J1820" s="603"/>
      <c r="K1820" s="603"/>
      <c r="L1820" s="602">
        <v>120</v>
      </c>
      <c r="M1820" s="601">
        <v>92.39</v>
      </c>
      <c r="N1820" s="20">
        <v>1441340435</v>
      </c>
    </row>
    <row r="1821" spans="1:14">
      <c r="A1821" s="599">
        <v>43438</v>
      </c>
      <c r="B1821" s="604">
        <v>813.61</v>
      </c>
      <c r="C1821" s="602">
        <v>17553680</v>
      </c>
      <c r="D1821" s="602">
        <v>3144</v>
      </c>
      <c r="E1821" s="602">
        <v>3144</v>
      </c>
      <c r="F1821" s="603" t="s">
        <v>610</v>
      </c>
      <c r="G1821" s="603">
        <v>25.5</v>
      </c>
      <c r="H1821" s="603">
        <v>7.46</v>
      </c>
      <c r="I1821" s="603">
        <v>1.54</v>
      </c>
      <c r="J1821" s="603"/>
      <c r="K1821" s="603"/>
      <c r="L1821" s="602">
        <v>120</v>
      </c>
      <c r="M1821" s="601">
        <v>94.32</v>
      </c>
      <c r="N1821" s="20">
        <v>845896880</v>
      </c>
    </row>
    <row r="1822" spans="1:14">
      <c r="A1822" s="599">
        <v>43437</v>
      </c>
      <c r="B1822" s="604">
        <v>808.35</v>
      </c>
      <c r="C1822" s="602">
        <v>17553680</v>
      </c>
      <c r="D1822" s="602">
        <v>3123</v>
      </c>
      <c r="E1822" s="602">
        <v>3123</v>
      </c>
      <c r="F1822" s="603" t="s">
        <v>610</v>
      </c>
      <c r="G1822" s="603">
        <v>25.5</v>
      </c>
      <c r="H1822" s="603">
        <v>7.41</v>
      </c>
      <c r="I1822" s="603">
        <v>1.53</v>
      </c>
      <c r="J1822" s="603"/>
      <c r="K1822" s="603"/>
      <c r="L1822" s="602">
        <v>120</v>
      </c>
      <c r="M1822" s="601">
        <v>93.71</v>
      </c>
      <c r="N1822" s="20">
        <v>2140986310</v>
      </c>
    </row>
    <row r="1823" spans="1:14">
      <c r="A1823" s="599">
        <v>43434</v>
      </c>
      <c r="B1823" s="604">
        <v>838.19</v>
      </c>
      <c r="C1823" s="602">
        <v>17553680</v>
      </c>
      <c r="D1823" s="602">
        <v>3238</v>
      </c>
      <c r="E1823" s="602">
        <v>3238</v>
      </c>
      <c r="F1823" s="603" t="s">
        <v>610</v>
      </c>
      <c r="G1823" s="603">
        <v>25.5</v>
      </c>
      <c r="H1823" s="603">
        <v>7.68</v>
      </c>
      <c r="I1823" s="603">
        <v>1.59</v>
      </c>
      <c r="J1823" s="603"/>
      <c r="K1823" s="603"/>
      <c r="L1823" s="602">
        <v>120</v>
      </c>
      <c r="M1823" s="601">
        <v>97.17</v>
      </c>
      <c r="N1823" s="20">
        <v>2224738910</v>
      </c>
    </row>
    <row r="1824" spans="1:14">
      <c r="A1824" s="599">
        <v>43433</v>
      </c>
      <c r="B1824" s="604">
        <v>790.79</v>
      </c>
      <c r="C1824" s="602">
        <v>17553680</v>
      </c>
      <c r="D1824" s="602">
        <v>3055</v>
      </c>
      <c r="E1824" s="602">
        <v>3055</v>
      </c>
      <c r="F1824" s="603" t="s">
        <v>610</v>
      </c>
      <c r="G1824" s="603">
        <v>25.5</v>
      </c>
      <c r="H1824" s="603">
        <v>7.25</v>
      </c>
      <c r="I1824" s="603">
        <v>1.5</v>
      </c>
      <c r="J1824" s="603"/>
      <c r="K1824" s="603"/>
      <c r="L1824" s="602">
        <v>120</v>
      </c>
      <c r="M1824" s="601">
        <v>91.68</v>
      </c>
      <c r="N1824" s="20">
        <v>1552148640</v>
      </c>
    </row>
    <row r="1825" spans="1:14">
      <c r="A1825" s="599">
        <v>43432</v>
      </c>
      <c r="B1825" s="604">
        <v>826.78</v>
      </c>
      <c r="C1825" s="602">
        <v>17553680</v>
      </c>
      <c r="D1825" s="602">
        <v>3194</v>
      </c>
      <c r="E1825" s="602">
        <v>3194</v>
      </c>
      <c r="F1825" s="603" t="s">
        <v>610</v>
      </c>
      <c r="G1825" s="603">
        <v>25.5</v>
      </c>
      <c r="H1825" s="603">
        <v>7.58</v>
      </c>
      <c r="I1825" s="603">
        <v>1.57</v>
      </c>
      <c r="J1825" s="603"/>
      <c r="K1825" s="603"/>
      <c r="L1825" s="602">
        <v>120</v>
      </c>
      <c r="M1825" s="601">
        <v>95.85</v>
      </c>
      <c r="N1825" s="20">
        <v>951934685</v>
      </c>
    </row>
    <row r="1826" spans="1:14">
      <c r="A1826" s="599">
        <v>43431</v>
      </c>
      <c r="B1826" s="604">
        <v>839.94</v>
      </c>
      <c r="C1826" s="602">
        <v>17553680</v>
      </c>
      <c r="D1826" s="602">
        <v>3245</v>
      </c>
      <c r="E1826" s="602">
        <v>3245</v>
      </c>
      <c r="F1826" s="603" t="s">
        <v>610</v>
      </c>
      <c r="G1826" s="603">
        <v>25.5</v>
      </c>
      <c r="H1826" s="603">
        <v>7.7</v>
      </c>
      <c r="I1826" s="603">
        <v>1.59</v>
      </c>
      <c r="J1826" s="603"/>
      <c r="K1826" s="603"/>
      <c r="L1826" s="602">
        <v>120</v>
      </c>
      <c r="M1826" s="601">
        <v>97.38</v>
      </c>
      <c r="N1826" s="20">
        <v>1230218590</v>
      </c>
    </row>
    <row r="1827" spans="1:14">
      <c r="A1827" s="599">
        <v>43430</v>
      </c>
      <c r="B1827" s="604">
        <v>807.47</v>
      </c>
      <c r="C1827" s="602">
        <v>17553680</v>
      </c>
      <c r="D1827" s="602">
        <v>3120</v>
      </c>
      <c r="E1827" s="602">
        <v>3120</v>
      </c>
      <c r="F1827" s="603" t="s">
        <v>610</v>
      </c>
      <c r="G1827" s="603">
        <v>25.5</v>
      </c>
      <c r="H1827" s="603">
        <v>7.4</v>
      </c>
      <c r="I1827" s="603">
        <v>1.53</v>
      </c>
      <c r="J1827" s="603"/>
      <c r="K1827" s="603"/>
      <c r="L1827" s="602">
        <v>120</v>
      </c>
      <c r="M1827" s="601">
        <v>93.61</v>
      </c>
      <c r="N1827" s="20">
        <v>1033245595</v>
      </c>
    </row>
    <row r="1828" spans="1:14">
      <c r="A1828" s="599">
        <v>43427</v>
      </c>
      <c r="B1828" s="604">
        <v>778.51</v>
      </c>
      <c r="C1828" s="602">
        <v>17553680</v>
      </c>
      <c r="D1828" s="602">
        <v>3008</v>
      </c>
      <c r="E1828" s="602">
        <v>3008</v>
      </c>
      <c r="F1828" s="603" t="s">
        <v>610</v>
      </c>
      <c r="G1828" s="603">
        <v>25.5</v>
      </c>
      <c r="H1828" s="603">
        <v>7.14</v>
      </c>
      <c r="I1828" s="603">
        <v>1.48</v>
      </c>
      <c r="J1828" s="603"/>
      <c r="K1828" s="603"/>
      <c r="L1828" s="602">
        <v>120</v>
      </c>
      <c r="M1828" s="601">
        <v>90.25</v>
      </c>
      <c r="N1828" s="20">
        <v>1721768390</v>
      </c>
    </row>
    <row r="1829" spans="1:14">
      <c r="A1829" s="599">
        <v>43426</v>
      </c>
      <c r="B1829" s="604">
        <v>816.25</v>
      </c>
      <c r="C1829" s="602">
        <v>17553680</v>
      </c>
      <c r="D1829" s="602">
        <v>3154</v>
      </c>
      <c r="E1829" s="602">
        <v>3154</v>
      </c>
      <c r="F1829" s="603" t="s">
        <v>610</v>
      </c>
      <c r="G1829" s="603">
        <v>25.5</v>
      </c>
      <c r="H1829" s="603">
        <v>7.48</v>
      </c>
      <c r="I1829" s="603">
        <v>1.55</v>
      </c>
      <c r="J1829" s="603"/>
      <c r="K1829" s="603"/>
      <c r="L1829" s="602">
        <v>120</v>
      </c>
      <c r="M1829" s="601">
        <v>94.63</v>
      </c>
      <c r="N1829" s="20">
        <v>1839021615</v>
      </c>
    </row>
    <row r="1830" spans="1:14">
      <c r="A1830" s="599">
        <v>43425</v>
      </c>
      <c r="B1830" s="604">
        <v>847.84</v>
      </c>
      <c r="C1830" s="602">
        <v>17553680</v>
      </c>
      <c r="D1830" s="602">
        <v>3276</v>
      </c>
      <c r="E1830" s="602">
        <v>3276</v>
      </c>
      <c r="F1830" s="603" t="s">
        <v>610</v>
      </c>
      <c r="G1830" s="603">
        <v>25.5</v>
      </c>
      <c r="H1830" s="603">
        <v>7.77</v>
      </c>
      <c r="I1830" s="603">
        <v>1.61</v>
      </c>
      <c r="J1830" s="603"/>
      <c r="K1830" s="603"/>
      <c r="L1830" s="602">
        <v>120</v>
      </c>
      <c r="M1830" s="601">
        <v>98.29</v>
      </c>
      <c r="N1830" s="20">
        <v>2313935975</v>
      </c>
    </row>
    <row r="1831" spans="1:14">
      <c r="A1831" s="599">
        <v>43424</v>
      </c>
      <c r="B1831" s="604">
        <v>834.68</v>
      </c>
      <c r="C1831" s="602">
        <v>17553680</v>
      </c>
      <c r="D1831" s="602">
        <v>3225</v>
      </c>
      <c r="E1831" s="602">
        <v>3225</v>
      </c>
      <c r="F1831" s="603" t="s">
        <v>610</v>
      </c>
      <c r="G1831" s="603">
        <v>25.5</v>
      </c>
      <c r="H1831" s="603">
        <v>7.65</v>
      </c>
      <c r="I1831" s="603">
        <v>1.58</v>
      </c>
      <c r="J1831" s="603"/>
      <c r="K1831" s="603"/>
      <c r="L1831" s="602">
        <v>120</v>
      </c>
      <c r="M1831" s="601">
        <v>96.77</v>
      </c>
      <c r="N1831" s="20">
        <v>6032540300</v>
      </c>
    </row>
    <row r="1832" spans="1:14">
      <c r="A1832" s="599">
        <v>43423</v>
      </c>
      <c r="B1832" s="604">
        <v>923.32</v>
      </c>
      <c r="C1832" s="602">
        <v>17553680</v>
      </c>
      <c r="D1832" s="602">
        <v>3567</v>
      </c>
      <c r="E1832" s="602">
        <v>3567</v>
      </c>
      <c r="F1832" s="603" t="s">
        <v>610</v>
      </c>
      <c r="G1832" s="603">
        <v>25.5</v>
      </c>
      <c r="H1832" s="603">
        <v>8.4600000000000009</v>
      </c>
      <c r="I1832" s="603">
        <v>1.75</v>
      </c>
      <c r="J1832" s="603"/>
      <c r="K1832" s="603"/>
      <c r="L1832" s="602">
        <v>120</v>
      </c>
      <c r="M1832" s="601">
        <v>107.04</v>
      </c>
      <c r="N1832" s="20">
        <v>3756942000</v>
      </c>
    </row>
    <row r="1833" spans="1:14">
      <c r="A1833" s="599">
        <v>43420</v>
      </c>
      <c r="B1833" s="604">
        <v>1012.85</v>
      </c>
      <c r="C1833" s="602">
        <v>17553680</v>
      </c>
      <c r="D1833" s="602">
        <v>3913</v>
      </c>
      <c r="E1833" s="602">
        <v>3913</v>
      </c>
      <c r="F1833" s="603" t="s">
        <v>610</v>
      </c>
      <c r="G1833" s="603">
        <v>25.5</v>
      </c>
      <c r="H1833" s="603">
        <v>9.2799999999999994</v>
      </c>
      <c r="I1833" s="603">
        <v>1.92</v>
      </c>
      <c r="J1833" s="603"/>
      <c r="K1833" s="603"/>
      <c r="L1833" s="602">
        <v>120</v>
      </c>
      <c r="M1833" s="601">
        <v>117.42</v>
      </c>
      <c r="N1833" s="20">
        <v>1665127500</v>
      </c>
    </row>
    <row r="1834" spans="1:14">
      <c r="A1834" s="599">
        <v>43419</v>
      </c>
      <c r="B1834" s="604">
        <v>1033.9100000000001</v>
      </c>
      <c r="C1834" s="602">
        <v>17553680</v>
      </c>
      <c r="D1834" s="602">
        <v>3995</v>
      </c>
      <c r="E1834" s="602">
        <v>3995</v>
      </c>
      <c r="F1834" s="603" t="s">
        <v>610</v>
      </c>
      <c r="G1834" s="603">
        <v>25.5</v>
      </c>
      <c r="H1834" s="603">
        <v>9.48</v>
      </c>
      <c r="I1834" s="603">
        <v>1.96</v>
      </c>
      <c r="J1834" s="603"/>
      <c r="K1834" s="603"/>
      <c r="L1834" s="602">
        <v>120</v>
      </c>
      <c r="M1834" s="601">
        <v>119.86</v>
      </c>
      <c r="N1834" s="20">
        <v>4459767470</v>
      </c>
    </row>
    <row r="1835" spans="1:14">
      <c r="A1835" s="599">
        <v>43418</v>
      </c>
      <c r="B1835" s="604">
        <v>1023.38</v>
      </c>
      <c r="C1835" s="602">
        <v>17553680</v>
      </c>
      <c r="D1835" s="602">
        <v>3954</v>
      </c>
      <c r="E1835" s="602">
        <v>3954</v>
      </c>
      <c r="F1835" s="603" t="s">
        <v>610</v>
      </c>
      <c r="G1835" s="603">
        <v>25.5</v>
      </c>
      <c r="H1835" s="603">
        <v>9.3800000000000008</v>
      </c>
      <c r="I1835" s="603">
        <v>1.94</v>
      </c>
      <c r="J1835" s="603"/>
      <c r="K1835" s="603"/>
      <c r="L1835" s="602">
        <v>120</v>
      </c>
      <c r="M1835" s="601">
        <v>118.64</v>
      </c>
      <c r="N1835" s="20">
        <v>3743489430</v>
      </c>
    </row>
    <row r="1836" spans="1:14">
      <c r="A1836" s="599">
        <v>43417</v>
      </c>
      <c r="B1836" s="604">
        <v>951.41</v>
      </c>
      <c r="C1836" s="602">
        <v>17553680</v>
      </c>
      <c r="D1836" s="602">
        <v>3676</v>
      </c>
      <c r="E1836" s="602">
        <v>3676</v>
      </c>
      <c r="F1836" s="603" t="s">
        <v>610</v>
      </c>
      <c r="G1836" s="603">
        <v>25.5</v>
      </c>
      <c r="H1836" s="603">
        <v>8.7200000000000006</v>
      </c>
      <c r="I1836" s="603">
        <v>1.81</v>
      </c>
      <c r="J1836" s="603"/>
      <c r="K1836" s="603"/>
      <c r="L1836" s="602">
        <v>120</v>
      </c>
      <c r="M1836" s="601">
        <v>110.3</v>
      </c>
      <c r="N1836" s="20">
        <v>1463719845</v>
      </c>
    </row>
    <row r="1837" spans="1:14">
      <c r="A1837" s="599">
        <v>43416</v>
      </c>
      <c r="B1837" s="604">
        <v>956.68</v>
      </c>
      <c r="C1837" s="602">
        <v>17553680</v>
      </c>
      <c r="D1837" s="602">
        <v>3696</v>
      </c>
      <c r="E1837" s="602">
        <v>3696</v>
      </c>
      <c r="F1837" s="603" t="s">
        <v>610</v>
      </c>
      <c r="G1837" s="603">
        <v>25.5</v>
      </c>
      <c r="H1837" s="603">
        <v>8.77</v>
      </c>
      <c r="I1837" s="603">
        <v>1.82</v>
      </c>
      <c r="J1837" s="603"/>
      <c r="K1837" s="603"/>
      <c r="L1837" s="602">
        <v>120</v>
      </c>
      <c r="M1837" s="601">
        <v>110.91</v>
      </c>
      <c r="N1837" s="20">
        <v>865094070</v>
      </c>
    </row>
    <row r="1838" spans="1:14">
      <c r="A1838" s="599">
        <v>43413</v>
      </c>
      <c r="B1838" s="604">
        <v>963.7</v>
      </c>
      <c r="C1838" s="602">
        <v>17553680</v>
      </c>
      <c r="D1838" s="602">
        <v>3723</v>
      </c>
      <c r="E1838" s="602">
        <v>3723</v>
      </c>
      <c r="F1838" s="603" t="s">
        <v>610</v>
      </c>
      <c r="G1838" s="603">
        <v>25.5</v>
      </c>
      <c r="H1838" s="603">
        <v>8.83</v>
      </c>
      <c r="I1838" s="603">
        <v>1.83</v>
      </c>
      <c r="J1838" s="603"/>
      <c r="K1838" s="603"/>
      <c r="L1838" s="602">
        <v>120</v>
      </c>
      <c r="M1838" s="601">
        <v>111.72</v>
      </c>
      <c r="N1838" s="20">
        <v>1039761580</v>
      </c>
    </row>
    <row r="1839" spans="1:14">
      <c r="A1839" s="599">
        <v>43412</v>
      </c>
      <c r="B1839" s="604">
        <v>951.41</v>
      </c>
      <c r="C1839" s="602">
        <v>17553680</v>
      </c>
      <c r="D1839" s="602">
        <v>3676</v>
      </c>
      <c r="E1839" s="602">
        <v>3676</v>
      </c>
      <c r="F1839" s="603" t="s">
        <v>610</v>
      </c>
      <c r="G1839" s="603">
        <v>25.5</v>
      </c>
      <c r="H1839" s="603">
        <v>8.7200000000000006</v>
      </c>
      <c r="I1839" s="603">
        <v>1.81</v>
      </c>
      <c r="J1839" s="603"/>
      <c r="K1839" s="603"/>
      <c r="L1839" s="602">
        <v>120</v>
      </c>
      <c r="M1839" s="601">
        <v>110.3</v>
      </c>
      <c r="N1839" s="20">
        <v>1354939450</v>
      </c>
    </row>
    <row r="1840" spans="1:14">
      <c r="A1840" s="599">
        <v>43411</v>
      </c>
      <c r="B1840" s="604">
        <v>876.81</v>
      </c>
      <c r="C1840" s="602">
        <v>17553680</v>
      </c>
      <c r="D1840" s="602">
        <v>3388</v>
      </c>
      <c r="E1840" s="602">
        <v>3388</v>
      </c>
      <c r="F1840" s="603" t="s">
        <v>610</v>
      </c>
      <c r="G1840" s="603">
        <v>25.5</v>
      </c>
      <c r="H1840" s="603">
        <v>8.0399999999999991</v>
      </c>
      <c r="I1840" s="603">
        <v>1.66</v>
      </c>
      <c r="J1840" s="603"/>
      <c r="K1840" s="603"/>
      <c r="L1840" s="602">
        <v>120</v>
      </c>
      <c r="M1840" s="601">
        <v>101.65</v>
      </c>
      <c r="N1840" s="20">
        <v>671232225</v>
      </c>
    </row>
    <row r="1841" spans="1:14">
      <c r="A1841" s="599">
        <v>43410</v>
      </c>
      <c r="B1841" s="604">
        <v>868.03</v>
      </c>
      <c r="C1841" s="602">
        <v>17553680</v>
      </c>
      <c r="D1841" s="602">
        <v>3354</v>
      </c>
      <c r="E1841" s="602">
        <v>3354</v>
      </c>
      <c r="F1841" s="603" t="s">
        <v>610</v>
      </c>
      <c r="G1841" s="603">
        <v>25.5</v>
      </c>
      <c r="H1841" s="603">
        <v>7.96</v>
      </c>
      <c r="I1841" s="603">
        <v>1.65</v>
      </c>
      <c r="J1841" s="603"/>
      <c r="K1841" s="603"/>
      <c r="L1841" s="602">
        <v>120</v>
      </c>
      <c r="M1841" s="601">
        <v>100.63</v>
      </c>
      <c r="N1841" s="20">
        <v>450664765</v>
      </c>
    </row>
    <row r="1842" spans="1:14">
      <c r="A1842" s="599">
        <v>43409</v>
      </c>
      <c r="B1842" s="604">
        <v>889.97</v>
      </c>
      <c r="C1842" s="602">
        <v>17553680</v>
      </c>
      <c r="D1842" s="602">
        <v>3439</v>
      </c>
      <c r="E1842" s="602">
        <v>3439</v>
      </c>
      <c r="F1842" s="603" t="s">
        <v>610</v>
      </c>
      <c r="G1842" s="603">
        <v>25.5</v>
      </c>
      <c r="H1842" s="603">
        <v>8.16</v>
      </c>
      <c r="I1842" s="603">
        <v>1.69</v>
      </c>
      <c r="J1842" s="603"/>
      <c r="K1842" s="603"/>
      <c r="L1842" s="602">
        <v>120</v>
      </c>
      <c r="M1842" s="601">
        <v>103.18</v>
      </c>
      <c r="N1842" s="20">
        <v>670685850</v>
      </c>
    </row>
    <row r="1843" spans="1:14">
      <c r="A1843" s="599">
        <v>43406</v>
      </c>
      <c r="B1843" s="604">
        <v>919.81</v>
      </c>
      <c r="C1843" s="602">
        <v>17553680</v>
      </c>
      <c r="D1843" s="602">
        <v>3554</v>
      </c>
      <c r="E1843" s="602">
        <v>3554</v>
      </c>
      <c r="F1843" s="603" t="s">
        <v>610</v>
      </c>
      <c r="G1843" s="603">
        <v>25.5</v>
      </c>
      <c r="H1843" s="603">
        <v>8.43</v>
      </c>
      <c r="I1843" s="603">
        <v>1.75</v>
      </c>
      <c r="J1843" s="603"/>
      <c r="K1843" s="603"/>
      <c r="L1843" s="602">
        <v>120</v>
      </c>
      <c r="M1843" s="601">
        <v>106.64</v>
      </c>
      <c r="N1843" s="20">
        <v>1056307950</v>
      </c>
    </row>
    <row r="1844" spans="1:14">
      <c r="A1844" s="599">
        <v>43405</v>
      </c>
      <c r="B1844" s="604">
        <v>862.76</v>
      </c>
      <c r="C1844" s="602">
        <v>17553680</v>
      </c>
      <c r="D1844" s="602">
        <v>3333</v>
      </c>
      <c r="E1844" s="602">
        <v>3333</v>
      </c>
      <c r="F1844" s="603" t="s">
        <v>610</v>
      </c>
      <c r="G1844" s="603">
        <v>25.5</v>
      </c>
      <c r="H1844" s="603">
        <v>7.91</v>
      </c>
      <c r="I1844" s="603">
        <v>1.64</v>
      </c>
      <c r="J1844" s="603"/>
      <c r="K1844" s="603"/>
      <c r="L1844" s="602">
        <v>120</v>
      </c>
      <c r="M1844" s="601">
        <v>100.02</v>
      </c>
      <c r="N1844" s="20">
        <v>967745190</v>
      </c>
    </row>
    <row r="1845" spans="1:14">
      <c r="A1845" s="599">
        <v>43404</v>
      </c>
      <c r="B1845" s="604">
        <v>871.54</v>
      </c>
      <c r="C1845" s="602">
        <v>17553680</v>
      </c>
      <c r="D1845" s="602">
        <v>3367</v>
      </c>
      <c r="E1845" s="602">
        <v>3367</v>
      </c>
      <c r="F1845" s="603" t="s">
        <v>610</v>
      </c>
      <c r="G1845" s="603">
        <v>25.5</v>
      </c>
      <c r="H1845" s="603">
        <v>7.99</v>
      </c>
      <c r="I1845" s="603">
        <v>1.65</v>
      </c>
      <c r="J1845" s="603"/>
      <c r="K1845" s="603"/>
      <c r="L1845" s="602">
        <v>120</v>
      </c>
      <c r="M1845" s="601">
        <v>101.04</v>
      </c>
      <c r="N1845" s="20">
        <v>1660834450</v>
      </c>
    </row>
    <row r="1846" spans="1:14">
      <c r="A1846" s="599">
        <v>43403</v>
      </c>
      <c r="B1846" s="604">
        <v>823.27</v>
      </c>
      <c r="C1846" s="602">
        <v>17553680</v>
      </c>
      <c r="D1846" s="602">
        <v>3181</v>
      </c>
      <c r="E1846" s="602">
        <v>3181</v>
      </c>
      <c r="F1846" s="603" t="s">
        <v>610</v>
      </c>
      <c r="G1846" s="603">
        <v>25.5</v>
      </c>
      <c r="H1846" s="603">
        <v>7.55</v>
      </c>
      <c r="I1846" s="603">
        <v>1.56</v>
      </c>
      <c r="J1846" s="603"/>
      <c r="K1846" s="603"/>
      <c r="L1846" s="602">
        <v>120</v>
      </c>
      <c r="M1846" s="601">
        <v>95.44</v>
      </c>
      <c r="N1846" s="20">
        <v>1193622945</v>
      </c>
    </row>
    <row r="1847" spans="1:14">
      <c r="A1847" s="599">
        <v>43402</v>
      </c>
      <c r="B1847" s="604">
        <v>773.24</v>
      </c>
      <c r="C1847" s="602">
        <v>17553680</v>
      </c>
      <c r="D1847" s="602">
        <v>2988</v>
      </c>
      <c r="E1847" s="602">
        <v>2988</v>
      </c>
      <c r="F1847" s="603" t="s">
        <v>610</v>
      </c>
      <c r="G1847" s="603">
        <v>25.5</v>
      </c>
      <c r="H1847" s="603">
        <v>7.09</v>
      </c>
      <c r="I1847" s="603">
        <v>1.47</v>
      </c>
      <c r="J1847" s="603"/>
      <c r="K1847" s="603"/>
      <c r="L1847" s="602">
        <v>120</v>
      </c>
      <c r="M1847" s="601">
        <v>89.64</v>
      </c>
      <c r="N1847" s="20">
        <v>844728520</v>
      </c>
    </row>
    <row r="1848" spans="1:14">
      <c r="A1848" s="599">
        <v>43399</v>
      </c>
      <c r="B1848" s="604">
        <v>839.07</v>
      </c>
      <c r="C1848" s="602">
        <v>17553680</v>
      </c>
      <c r="D1848" s="602">
        <v>3242</v>
      </c>
      <c r="E1848" s="602">
        <v>3242</v>
      </c>
      <c r="F1848" s="603" t="s">
        <v>610</v>
      </c>
      <c r="G1848" s="603">
        <v>25.5</v>
      </c>
      <c r="H1848" s="603">
        <v>7.69</v>
      </c>
      <c r="I1848" s="603">
        <v>1.59</v>
      </c>
      <c r="J1848" s="603"/>
      <c r="K1848" s="603"/>
      <c r="L1848" s="602">
        <v>120</v>
      </c>
      <c r="M1848" s="601">
        <v>97.27</v>
      </c>
      <c r="N1848" s="20">
        <v>799550710</v>
      </c>
    </row>
    <row r="1849" spans="1:14">
      <c r="A1849" s="599">
        <v>43398</v>
      </c>
      <c r="B1849" s="604">
        <v>851.35</v>
      </c>
      <c r="C1849" s="602">
        <v>17553680</v>
      </c>
      <c r="D1849" s="602">
        <v>3289</v>
      </c>
      <c r="E1849" s="602">
        <v>3289</v>
      </c>
      <c r="F1849" s="603" t="s">
        <v>610</v>
      </c>
      <c r="G1849" s="603">
        <v>25.5</v>
      </c>
      <c r="H1849" s="603">
        <v>7.8</v>
      </c>
      <c r="I1849" s="603">
        <v>1.62</v>
      </c>
      <c r="J1849" s="603"/>
      <c r="K1849" s="603"/>
      <c r="L1849" s="602">
        <v>120</v>
      </c>
      <c r="M1849" s="601">
        <v>98.7</v>
      </c>
      <c r="N1849" s="20">
        <v>1497535140</v>
      </c>
    </row>
    <row r="1850" spans="1:14">
      <c r="A1850" s="599">
        <v>43397</v>
      </c>
      <c r="B1850" s="604">
        <v>870.66</v>
      </c>
      <c r="C1850" s="602">
        <v>17553680</v>
      </c>
      <c r="D1850" s="602">
        <v>3364</v>
      </c>
      <c r="E1850" s="602">
        <v>3364</v>
      </c>
      <c r="F1850" s="603" t="s">
        <v>610</v>
      </c>
      <c r="G1850" s="603">
        <v>25.5</v>
      </c>
      <c r="H1850" s="603">
        <v>7.98</v>
      </c>
      <c r="I1850" s="603">
        <v>1.65</v>
      </c>
      <c r="J1850" s="603"/>
      <c r="K1850" s="603"/>
      <c r="L1850" s="602">
        <v>120</v>
      </c>
      <c r="M1850" s="601">
        <v>100.94</v>
      </c>
      <c r="N1850" s="20">
        <v>1333557290</v>
      </c>
    </row>
    <row r="1851" spans="1:14">
      <c r="A1851" s="599">
        <v>43396</v>
      </c>
      <c r="B1851" s="604">
        <v>926.83</v>
      </c>
      <c r="C1851" s="602">
        <v>17553680</v>
      </c>
      <c r="D1851" s="602">
        <v>3581</v>
      </c>
      <c r="E1851" s="602">
        <v>3581</v>
      </c>
      <c r="F1851" s="603" t="s">
        <v>610</v>
      </c>
      <c r="G1851" s="603">
        <v>25.5</v>
      </c>
      <c r="H1851" s="603">
        <v>8.5</v>
      </c>
      <c r="I1851" s="603">
        <v>1.76</v>
      </c>
      <c r="J1851" s="603"/>
      <c r="K1851" s="603"/>
      <c r="L1851" s="602">
        <v>120</v>
      </c>
      <c r="M1851" s="601">
        <v>107.45</v>
      </c>
      <c r="N1851" s="20">
        <v>983880570</v>
      </c>
    </row>
    <row r="1852" spans="1:14">
      <c r="A1852" s="599">
        <v>43395</v>
      </c>
      <c r="B1852" s="604">
        <v>981.25</v>
      </c>
      <c r="C1852" s="602">
        <v>17553680</v>
      </c>
      <c r="D1852" s="602">
        <v>3791</v>
      </c>
      <c r="E1852" s="602">
        <v>3791</v>
      </c>
      <c r="F1852" s="603" t="s">
        <v>610</v>
      </c>
      <c r="G1852" s="603">
        <v>25.5</v>
      </c>
      <c r="H1852" s="603">
        <v>9</v>
      </c>
      <c r="I1852" s="603">
        <v>1.86</v>
      </c>
      <c r="J1852" s="603"/>
      <c r="K1852" s="603"/>
      <c r="L1852" s="602">
        <v>120</v>
      </c>
      <c r="M1852" s="601">
        <v>113.76</v>
      </c>
      <c r="N1852" s="20">
        <v>762970590</v>
      </c>
    </row>
    <row r="1853" spans="1:14">
      <c r="A1853" s="599">
        <v>43392</v>
      </c>
      <c r="B1853" s="604">
        <v>998.8</v>
      </c>
      <c r="C1853" s="602">
        <v>17553680</v>
      </c>
      <c r="D1853" s="602">
        <v>3859</v>
      </c>
      <c r="E1853" s="602">
        <v>3859</v>
      </c>
      <c r="F1853" s="603" t="s">
        <v>610</v>
      </c>
      <c r="G1853" s="603">
        <v>25.5</v>
      </c>
      <c r="H1853" s="603">
        <v>9.16</v>
      </c>
      <c r="I1853" s="603">
        <v>1.9</v>
      </c>
      <c r="J1853" s="603"/>
      <c r="K1853" s="603"/>
      <c r="L1853" s="602">
        <v>120</v>
      </c>
      <c r="M1853" s="601">
        <v>115.79</v>
      </c>
      <c r="N1853" s="20">
        <v>1245837140</v>
      </c>
    </row>
    <row r="1854" spans="1:14">
      <c r="A1854" s="599">
        <v>43391</v>
      </c>
      <c r="B1854" s="604">
        <v>1019.87</v>
      </c>
      <c r="C1854" s="602">
        <v>17553680</v>
      </c>
      <c r="D1854" s="602">
        <v>3940</v>
      </c>
      <c r="E1854" s="602">
        <v>3940</v>
      </c>
      <c r="F1854" s="603" t="s">
        <v>610</v>
      </c>
      <c r="G1854" s="603">
        <v>25.5</v>
      </c>
      <c r="H1854" s="603">
        <v>9.35</v>
      </c>
      <c r="I1854" s="603">
        <v>1.94</v>
      </c>
      <c r="J1854" s="603"/>
      <c r="K1854" s="603"/>
      <c r="L1854" s="602">
        <v>120</v>
      </c>
      <c r="M1854" s="601">
        <v>118.24</v>
      </c>
      <c r="N1854" s="20">
        <v>1577828420</v>
      </c>
    </row>
    <row r="1855" spans="1:14">
      <c r="A1855" s="599">
        <v>43390</v>
      </c>
      <c r="B1855" s="604">
        <v>1000.56</v>
      </c>
      <c r="C1855" s="602">
        <v>17553680</v>
      </c>
      <c r="D1855" s="602">
        <v>3866</v>
      </c>
      <c r="E1855" s="602">
        <v>3866</v>
      </c>
      <c r="F1855" s="603" t="s">
        <v>610</v>
      </c>
      <c r="G1855" s="603">
        <v>25.5</v>
      </c>
      <c r="H1855" s="603">
        <v>9.17</v>
      </c>
      <c r="I1855" s="603">
        <v>1.9</v>
      </c>
      <c r="J1855" s="603"/>
      <c r="K1855" s="603"/>
      <c r="L1855" s="602">
        <v>120</v>
      </c>
      <c r="M1855" s="601">
        <v>116</v>
      </c>
      <c r="N1855" s="20">
        <v>3839819000</v>
      </c>
    </row>
    <row r="1856" spans="1:14">
      <c r="A1856" s="599">
        <v>43389</v>
      </c>
      <c r="B1856" s="604">
        <v>900.5</v>
      </c>
      <c r="C1856" s="602">
        <v>17553680</v>
      </c>
      <c r="D1856" s="602">
        <v>3479</v>
      </c>
      <c r="E1856" s="602">
        <v>3479</v>
      </c>
      <c r="F1856" s="603" t="s">
        <v>610</v>
      </c>
      <c r="G1856" s="603">
        <v>25.5</v>
      </c>
      <c r="H1856" s="603">
        <v>8.25</v>
      </c>
      <c r="I1856" s="603">
        <v>1.71</v>
      </c>
      <c r="J1856" s="603"/>
      <c r="K1856" s="603"/>
      <c r="L1856" s="602">
        <v>120</v>
      </c>
      <c r="M1856" s="601">
        <v>104.4</v>
      </c>
      <c r="N1856" s="20">
        <v>737943120</v>
      </c>
    </row>
    <row r="1857" spans="1:14">
      <c r="A1857" s="599">
        <v>43388</v>
      </c>
      <c r="B1857" s="604">
        <v>863.64</v>
      </c>
      <c r="C1857" s="602">
        <v>17553680</v>
      </c>
      <c r="D1857" s="602">
        <v>3337</v>
      </c>
      <c r="E1857" s="602">
        <v>3337</v>
      </c>
      <c r="F1857" s="603" t="s">
        <v>610</v>
      </c>
      <c r="G1857" s="603">
        <v>25.5</v>
      </c>
      <c r="H1857" s="603">
        <v>7.92</v>
      </c>
      <c r="I1857" s="603">
        <v>1.64</v>
      </c>
      <c r="J1857" s="603"/>
      <c r="K1857" s="603"/>
      <c r="L1857" s="602">
        <v>120</v>
      </c>
      <c r="M1857" s="601">
        <v>100.12</v>
      </c>
      <c r="N1857" s="20">
        <v>1158357910</v>
      </c>
    </row>
    <row r="1858" spans="1:14">
      <c r="A1858" s="599">
        <v>43385</v>
      </c>
      <c r="B1858" s="604">
        <v>902.26</v>
      </c>
      <c r="C1858" s="602">
        <v>17553680</v>
      </c>
      <c r="D1858" s="602">
        <v>3486</v>
      </c>
      <c r="E1858" s="602">
        <v>3486</v>
      </c>
      <c r="F1858" s="603" t="s">
        <v>610</v>
      </c>
      <c r="G1858" s="603">
        <v>25.5</v>
      </c>
      <c r="H1858" s="603">
        <v>8.27</v>
      </c>
      <c r="I1858" s="603">
        <v>1.71</v>
      </c>
      <c r="J1858" s="603"/>
      <c r="K1858" s="603"/>
      <c r="L1858" s="602">
        <v>120</v>
      </c>
      <c r="M1858" s="601">
        <v>104.6</v>
      </c>
      <c r="N1858" s="20">
        <v>2164533820</v>
      </c>
    </row>
    <row r="1859" spans="1:14">
      <c r="A1859" s="599">
        <v>43384</v>
      </c>
      <c r="B1859" s="604">
        <v>859.25</v>
      </c>
      <c r="C1859" s="602">
        <v>17553680</v>
      </c>
      <c r="D1859" s="602">
        <v>3320</v>
      </c>
      <c r="E1859" s="602">
        <v>3320</v>
      </c>
      <c r="F1859" s="603" t="s">
        <v>610</v>
      </c>
      <c r="G1859" s="603">
        <v>25.5</v>
      </c>
      <c r="H1859" s="603">
        <v>7.88</v>
      </c>
      <c r="I1859" s="603">
        <v>1.63</v>
      </c>
      <c r="J1859" s="603"/>
      <c r="K1859" s="603"/>
      <c r="L1859" s="602">
        <v>120</v>
      </c>
      <c r="M1859" s="601">
        <v>99.61</v>
      </c>
      <c r="N1859" s="20">
        <v>2339014745</v>
      </c>
    </row>
    <row r="1860" spans="1:14">
      <c r="A1860" s="599">
        <v>43383</v>
      </c>
      <c r="B1860" s="604">
        <v>983.01</v>
      </c>
      <c r="C1860" s="602">
        <v>17553680</v>
      </c>
      <c r="D1860" s="602">
        <v>3798</v>
      </c>
      <c r="E1860" s="602">
        <v>3798</v>
      </c>
      <c r="F1860" s="603" t="s">
        <v>610</v>
      </c>
      <c r="G1860" s="603">
        <v>25.5</v>
      </c>
      <c r="H1860" s="603">
        <v>9.01</v>
      </c>
      <c r="I1860" s="603">
        <v>1.87</v>
      </c>
      <c r="J1860" s="603"/>
      <c r="K1860" s="603"/>
      <c r="L1860" s="602">
        <v>120</v>
      </c>
      <c r="M1860" s="601">
        <v>113.96</v>
      </c>
      <c r="N1860" s="20">
        <v>1101819910</v>
      </c>
    </row>
    <row r="1861" spans="1:14">
      <c r="A1861" s="599">
        <v>43382</v>
      </c>
      <c r="B1861" s="604">
        <v>990.03</v>
      </c>
      <c r="C1861" s="602">
        <v>17553680</v>
      </c>
      <c r="D1861" s="602">
        <v>3825</v>
      </c>
      <c r="E1861" s="602">
        <v>3825</v>
      </c>
      <c r="F1861" s="603" t="s">
        <v>610</v>
      </c>
      <c r="G1861" s="603">
        <v>25.5</v>
      </c>
      <c r="H1861" s="603">
        <v>9.08</v>
      </c>
      <c r="I1861" s="603">
        <v>1.88</v>
      </c>
      <c r="J1861" s="603"/>
      <c r="K1861" s="603"/>
      <c r="L1861" s="602">
        <v>120</v>
      </c>
      <c r="M1861" s="601">
        <v>114.78</v>
      </c>
      <c r="N1861" s="20">
        <v>1157971620</v>
      </c>
    </row>
    <row r="1862" spans="1:14">
      <c r="A1862" s="599">
        <v>43381</v>
      </c>
      <c r="B1862" s="604">
        <v>990.03</v>
      </c>
      <c r="C1862" s="602">
        <v>17553680</v>
      </c>
      <c r="D1862" s="602">
        <v>3825</v>
      </c>
      <c r="E1862" s="602">
        <v>3825</v>
      </c>
      <c r="F1862" s="603" t="s">
        <v>610</v>
      </c>
      <c r="G1862" s="603">
        <v>25.5</v>
      </c>
      <c r="H1862" s="603">
        <v>9.08</v>
      </c>
      <c r="I1862" s="603">
        <v>1.88</v>
      </c>
      <c r="J1862" s="603"/>
      <c r="K1862" s="603"/>
      <c r="L1862" s="602">
        <v>120</v>
      </c>
      <c r="M1862" s="601">
        <v>114.78</v>
      </c>
      <c r="N1862" s="20">
        <v>1157971620</v>
      </c>
    </row>
    <row r="1863" spans="1:14">
      <c r="A1863" s="599">
        <v>43378</v>
      </c>
      <c r="B1863" s="604">
        <v>963.7</v>
      </c>
      <c r="C1863" s="602">
        <v>17553680</v>
      </c>
      <c r="D1863" s="602">
        <v>3723</v>
      </c>
      <c r="E1863" s="602">
        <v>3723</v>
      </c>
      <c r="F1863" s="603" t="s">
        <v>610</v>
      </c>
      <c r="G1863" s="603">
        <v>25.5</v>
      </c>
      <c r="H1863" s="603">
        <v>8.83</v>
      </c>
      <c r="I1863" s="603">
        <v>1.83</v>
      </c>
      <c r="J1863" s="603"/>
      <c r="K1863" s="603"/>
      <c r="L1863" s="602">
        <v>120</v>
      </c>
      <c r="M1863" s="601">
        <v>111.72</v>
      </c>
      <c r="N1863" s="20">
        <v>900481840</v>
      </c>
    </row>
    <row r="1864" spans="1:14">
      <c r="A1864" s="599">
        <v>43377</v>
      </c>
      <c r="B1864" s="604">
        <v>967.21</v>
      </c>
      <c r="C1864" s="602">
        <v>17553680</v>
      </c>
      <c r="D1864" s="602">
        <v>3737</v>
      </c>
      <c r="E1864" s="602">
        <v>3737</v>
      </c>
      <c r="F1864" s="603" t="s">
        <v>610</v>
      </c>
      <c r="G1864" s="603">
        <v>25.5</v>
      </c>
      <c r="H1864" s="603">
        <v>8.8699999999999992</v>
      </c>
      <c r="I1864" s="603">
        <v>1.84</v>
      </c>
      <c r="J1864" s="603"/>
      <c r="K1864" s="603"/>
      <c r="L1864" s="602">
        <v>120</v>
      </c>
      <c r="M1864" s="601">
        <v>112.13</v>
      </c>
      <c r="N1864" s="20">
        <v>3154248000</v>
      </c>
    </row>
    <row r="1865" spans="1:14">
      <c r="A1865" s="599">
        <v>43376</v>
      </c>
      <c r="B1865" s="604">
        <v>1005.83</v>
      </c>
      <c r="C1865" s="602">
        <v>17553680</v>
      </c>
      <c r="D1865" s="602">
        <v>3886</v>
      </c>
      <c r="E1865" s="602">
        <v>3886</v>
      </c>
      <c r="F1865" s="603" t="s">
        <v>610</v>
      </c>
      <c r="G1865" s="603">
        <v>25.5</v>
      </c>
      <c r="H1865" s="603">
        <v>9.2200000000000006</v>
      </c>
      <c r="I1865" s="603">
        <v>1.91</v>
      </c>
      <c r="J1865" s="603"/>
      <c r="K1865" s="603"/>
      <c r="L1865" s="602">
        <v>120</v>
      </c>
      <c r="M1865" s="601">
        <v>116.61</v>
      </c>
      <c r="N1865" s="20">
        <v>761832910</v>
      </c>
    </row>
    <row r="1866" spans="1:14">
      <c r="A1866" s="599">
        <v>43375</v>
      </c>
      <c r="B1866" s="604">
        <v>1005.83</v>
      </c>
      <c r="C1866" s="602">
        <v>17553680</v>
      </c>
      <c r="D1866" s="602">
        <v>3886</v>
      </c>
      <c r="E1866" s="602">
        <v>3886</v>
      </c>
      <c r="F1866" s="603" t="s">
        <v>610</v>
      </c>
      <c r="G1866" s="603">
        <v>25.5</v>
      </c>
      <c r="H1866" s="603">
        <v>9.2200000000000006</v>
      </c>
      <c r="I1866" s="603">
        <v>1.91</v>
      </c>
      <c r="J1866" s="603"/>
      <c r="K1866" s="603"/>
      <c r="L1866" s="602">
        <v>120</v>
      </c>
      <c r="M1866" s="601">
        <v>116.61</v>
      </c>
      <c r="N1866" s="20">
        <v>761832910</v>
      </c>
    </row>
    <row r="1867" spans="1:14">
      <c r="A1867" s="599">
        <v>43374</v>
      </c>
      <c r="B1867" s="604">
        <v>1035.67</v>
      </c>
      <c r="C1867" s="602">
        <v>17553680</v>
      </c>
      <c r="D1867" s="602">
        <v>4001</v>
      </c>
      <c r="E1867" s="602">
        <v>4001</v>
      </c>
      <c r="F1867" s="603" t="s">
        <v>610</v>
      </c>
      <c r="G1867" s="603">
        <v>25.5</v>
      </c>
      <c r="H1867" s="603">
        <v>9.49</v>
      </c>
      <c r="I1867" s="603">
        <v>1.97</v>
      </c>
      <c r="J1867" s="603"/>
      <c r="K1867" s="603"/>
      <c r="L1867" s="602">
        <v>120</v>
      </c>
      <c r="M1867" s="601">
        <v>120.07</v>
      </c>
      <c r="N1867" s="20">
        <v>1255227000</v>
      </c>
    </row>
    <row r="1868" spans="1:14">
      <c r="A1868" s="599">
        <v>43371</v>
      </c>
      <c r="B1868" s="604">
        <v>1016.36</v>
      </c>
      <c r="C1868" s="602">
        <v>17553680</v>
      </c>
      <c r="D1868" s="602">
        <v>3927</v>
      </c>
      <c r="E1868" s="602">
        <v>3927</v>
      </c>
      <c r="F1868" s="603" t="s">
        <v>609</v>
      </c>
      <c r="G1868" s="603">
        <v>25.5</v>
      </c>
      <c r="H1868" s="603">
        <v>16.850000000000001</v>
      </c>
      <c r="I1868" s="603">
        <v>2.19</v>
      </c>
      <c r="J1868" s="603"/>
      <c r="K1868" s="603"/>
      <c r="L1868" s="602">
        <v>120</v>
      </c>
      <c r="M1868" s="601">
        <v>117.83</v>
      </c>
      <c r="N1868" s="20">
        <v>2149965410</v>
      </c>
    </row>
    <row r="1869" spans="1:14">
      <c r="A1869" s="599">
        <v>43370</v>
      </c>
      <c r="B1869" s="604">
        <v>1028.6500000000001</v>
      </c>
      <c r="C1869" s="602">
        <v>17553680</v>
      </c>
      <c r="D1869" s="602">
        <v>3974</v>
      </c>
      <c r="E1869" s="602">
        <v>3974</v>
      </c>
      <c r="F1869" s="603" t="s">
        <v>609</v>
      </c>
      <c r="G1869" s="603">
        <v>25.5</v>
      </c>
      <c r="H1869" s="603">
        <v>17.059999999999999</v>
      </c>
      <c r="I1869" s="603">
        <v>2.2200000000000002</v>
      </c>
      <c r="J1869" s="603"/>
      <c r="K1869" s="603"/>
      <c r="L1869" s="602">
        <v>120</v>
      </c>
      <c r="M1869" s="601">
        <v>119.25</v>
      </c>
      <c r="N1869" s="20">
        <v>4966316010</v>
      </c>
    </row>
    <row r="1870" spans="1:14">
      <c r="A1870" s="599">
        <v>43369</v>
      </c>
      <c r="B1870" s="604">
        <v>1114.6600000000001</v>
      </c>
      <c r="C1870" s="602">
        <v>17553680</v>
      </c>
      <c r="D1870" s="602">
        <v>4307</v>
      </c>
      <c r="E1870" s="602">
        <v>4307</v>
      </c>
      <c r="F1870" s="603" t="s">
        <v>609</v>
      </c>
      <c r="G1870" s="603">
        <v>25.5</v>
      </c>
      <c r="H1870" s="603">
        <v>18.48</v>
      </c>
      <c r="I1870" s="603">
        <v>2.41</v>
      </c>
      <c r="J1870" s="603"/>
      <c r="K1870" s="603"/>
      <c r="L1870" s="602">
        <v>120</v>
      </c>
      <c r="M1870" s="601">
        <v>129.22</v>
      </c>
      <c r="N1870" s="20">
        <v>1127960410</v>
      </c>
    </row>
    <row r="1871" spans="1:14">
      <c r="A1871" s="599">
        <v>43368</v>
      </c>
      <c r="B1871" s="604">
        <v>1114.6600000000001</v>
      </c>
      <c r="C1871" s="602">
        <v>17553680</v>
      </c>
      <c r="D1871" s="602">
        <v>4307</v>
      </c>
      <c r="E1871" s="602">
        <v>4307</v>
      </c>
      <c r="F1871" s="603" t="s">
        <v>609</v>
      </c>
      <c r="G1871" s="603">
        <v>25.5</v>
      </c>
      <c r="H1871" s="603">
        <v>18.48</v>
      </c>
      <c r="I1871" s="603">
        <v>2.41</v>
      </c>
      <c r="J1871" s="603"/>
      <c r="K1871" s="603"/>
      <c r="L1871" s="602">
        <v>120</v>
      </c>
      <c r="M1871" s="601">
        <v>129.22</v>
      </c>
      <c r="N1871" s="20">
        <v>1127960410</v>
      </c>
    </row>
    <row r="1872" spans="1:14">
      <c r="A1872" s="599">
        <v>43367</v>
      </c>
      <c r="B1872" s="604">
        <v>1114.6600000000001</v>
      </c>
      <c r="C1872" s="602">
        <v>17553680</v>
      </c>
      <c r="D1872" s="602">
        <v>4307</v>
      </c>
      <c r="E1872" s="602">
        <v>4307</v>
      </c>
      <c r="F1872" s="603" t="s">
        <v>609</v>
      </c>
      <c r="G1872" s="603">
        <v>25.5</v>
      </c>
      <c r="H1872" s="603">
        <v>18.48</v>
      </c>
      <c r="I1872" s="603">
        <v>2.41</v>
      </c>
      <c r="J1872" s="603"/>
      <c r="K1872" s="603"/>
      <c r="L1872" s="602">
        <v>120</v>
      </c>
      <c r="M1872" s="601">
        <v>129.22</v>
      </c>
      <c r="N1872" s="20">
        <v>1127960410</v>
      </c>
    </row>
    <row r="1873" spans="1:14">
      <c r="A1873" s="599">
        <v>43364</v>
      </c>
      <c r="B1873" s="604">
        <v>1114.6600000000001</v>
      </c>
      <c r="C1873" s="602">
        <v>17553680</v>
      </c>
      <c r="D1873" s="602">
        <v>4307</v>
      </c>
      <c r="E1873" s="602">
        <v>4307</v>
      </c>
      <c r="F1873" s="603" t="s">
        <v>609</v>
      </c>
      <c r="G1873" s="603">
        <v>25.5</v>
      </c>
      <c r="H1873" s="603">
        <v>18.48</v>
      </c>
      <c r="I1873" s="603">
        <v>2.41</v>
      </c>
      <c r="J1873" s="603"/>
      <c r="K1873" s="603"/>
      <c r="L1873" s="602">
        <v>120</v>
      </c>
      <c r="M1873" s="601">
        <v>129.22</v>
      </c>
      <c r="N1873" s="20">
        <v>1127960410</v>
      </c>
    </row>
    <row r="1874" spans="1:14">
      <c r="A1874" s="599">
        <v>43363</v>
      </c>
      <c r="B1874" s="604">
        <v>1079.55</v>
      </c>
      <c r="C1874" s="602">
        <v>17553680</v>
      </c>
      <c r="D1874" s="602">
        <v>4171</v>
      </c>
      <c r="E1874" s="602">
        <v>4171</v>
      </c>
      <c r="F1874" s="603" t="s">
        <v>609</v>
      </c>
      <c r="G1874" s="603">
        <v>25.5</v>
      </c>
      <c r="H1874" s="603">
        <v>17.899999999999999</v>
      </c>
      <c r="I1874" s="603">
        <v>2.33</v>
      </c>
      <c r="J1874" s="603"/>
      <c r="K1874" s="603"/>
      <c r="L1874" s="602">
        <v>120</v>
      </c>
      <c r="M1874" s="601">
        <v>125.15</v>
      </c>
      <c r="N1874" s="20">
        <v>1874361970</v>
      </c>
    </row>
    <row r="1875" spans="1:14">
      <c r="A1875" s="599">
        <v>43362</v>
      </c>
      <c r="B1875" s="604">
        <v>1077.8</v>
      </c>
      <c r="C1875" s="602">
        <v>17553680</v>
      </c>
      <c r="D1875" s="602">
        <v>4164</v>
      </c>
      <c r="E1875" s="602">
        <v>4164</v>
      </c>
      <c r="F1875" s="603" t="s">
        <v>609</v>
      </c>
      <c r="G1875" s="603">
        <v>25.5</v>
      </c>
      <c r="H1875" s="603">
        <v>17.87</v>
      </c>
      <c r="I1875" s="603">
        <v>2.33</v>
      </c>
      <c r="J1875" s="603"/>
      <c r="K1875" s="603"/>
      <c r="L1875" s="602">
        <v>120</v>
      </c>
      <c r="M1875" s="601">
        <v>124.95</v>
      </c>
      <c r="N1875" s="20">
        <v>2749316620</v>
      </c>
    </row>
    <row r="1876" spans="1:14">
      <c r="A1876" s="599">
        <v>43361</v>
      </c>
      <c r="B1876" s="604">
        <v>1070.77</v>
      </c>
      <c r="C1876" s="602">
        <v>17553680</v>
      </c>
      <c r="D1876" s="602">
        <v>4137</v>
      </c>
      <c r="E1876" s="602">
        <v>4137</v>
      </c>
      <c r="F1876" s="603" t="s">
        <v>609</v>
      </c>
      <c r="G1876" s="603">
        <v>25.5</v>
      </c>
      <c r="H1876" s="603">
        <v>17.75</v>
      </c>
      <c r="I1876" s="603">
        <v>2.31</v>
      </c>
      <c r="J1876" s="603"/>
      <c r="K1876" s="603"/>
      <c r="L1876" s="602">
        <v>120</v>
      </c>
      <c r="M1876" s="601">
        <v>124.14</v>
      </c>
      <c r="N1876" s="20">
        <v>3460894950</v>
      </c>
    </row>
    <row r="1877" spans="1:14">
      <c r="A1877" s="599">
        <v>43360</v>
      </c>
      <c r="B1877" s="604">
        <v>1105.8800000000001</v>
      </c>
      <c r="C1877" s="602">
        <v>17553680</v>
      </c>
      <c r="D1877" s="602">
        <v>4273</v>
      </c>
      <c r="E1877" s="602">
        <v>4273</v>
      </c>
      <c r="F1877" s="603" t="s">
        <v>609</v>
      </c>
      <c r="G1877" s="603">
        <v>25.5</v>
      </c>
      <c r="H1877" s="603">
        <v>18.34</v>
      </c>
      <c r="I1877" s="603">
        <v>2.39</v>
      </c>
      <c r="J1877" s="603"/>
      <c r="K1877" s="603"/>
      <c r="L1877" s="602">
        <v>120</v>
      </c>
      <c r="M1877" s="601">
        <v>128.21</v>
      </c>
      <c r="N1877" s="20">
        <v>4442738430</v>
      </c>
    </row>
    <row r="1878" spans="1:14">
      <c r="A1878" s="599">
        <v>43357</v>
      </c>
      <c r="B1878" s="604">
        <v>1176.0999999999999</v>
      </c>
      <c r="C1878" s="602">
        <v>17553680</v>
      </c>
      <c r="D1878" s="602">
        <v>4544</v>
      </c>
      <c r="E1878" s="602">
        <v>4544</v>
      </c>
      <c r="F1878" s="603" t="s">
        <v>609</v>
      </c>
      <c r="G1878" s="603">
        <v>25.5</v>
      </c>
      <c r="H1878" s="603">
        <v>19.5</v>
      </c>
      <c r="I1878" s="603">
        <v>2.54</v>
      </c>
      <c r="J1878" s="603"/>
      <c r="K1878" s="603"/>
      <c r="L1878" s="602">
        <v>120</v>
      </c>
      <c r="M1878" s="601">
        <v>136.35</v>
      </c>
      <c r="N1878" s="20">
        <v>2092298970</v>
      </c>
    </row>
    <row r="1879" spans="1:14">
      <c r="A1879" s="599">
        <v>43356</v>
      </c>
      <c r="B1879" s="604">
        <v>1170.83</v>
      </c>
      <c r="C1879" s="602">
        <v>17553680</v>
      </c>
      <c r="D1879" s="602">
        <v>4524</v>
      </c>
      <c r="E1879" s="602">
        <v>4524</v>
      </c>
      <c r="F1879" s="603" t="s">
        <v>609</v>
      </c>
      <c r="G1879" s="603">
        <v>25.5</v>
      </c>
      <c r="H1879" s="603">
        <v>19.41</v>
      </c>
      <c r="I1879" s="603">
        <v>2.5299999999999998</v>
      </c>
      <c r="J1879" s="603"/>
      <c r="K1879" s="603"/>
      <c r="L1879" s="602">
        <v>120</v>
      </c>
      <c r="M1879" s="601">
        <v>135.74</v>
      </c>
      <c r="N1879" s="20">
        <v>2762593130</v>
      </c>
    </row>
    <row r="1880" spans="1:14">
      <c r="A1880" s="599">
        <v>43355</v>
      </c>
      <c r="B1880" s="604">
        <v>1193.6500000000001</v>
      </c>
      <c r="C1880" s="602">
        <v>17553680</v>
      </c>
      <c r="D1880" s="602">
        <v>4612</v>
      </c>
      <c r="E1880" s="602">
        <v>4612</v>
      </c>
      <c r="F1880" s="603" t="s">
        <v>609</v>
      </c>
      <c r="G1880" s="603">
        <v>25.5</v>
      </c>
      <c r="H1880" s="603">
        <v>19.79</v>
      </c>
      <c r="I1880" s="603">
        <v>2.58</v>
      </c>
      <c r="J1880" s="603"/>
      <c r="K1880" s="603"/>
      <c r="L1880" s="602">
        <v>120</v>
      </c>
      <c r="M1880" s="601">
        <v>138.38</v>
      </c>
      <c r="N1880" s="20">
        <v>3654009420</v>
      </c>
    </row>
    <row r="1881" spans="1:14">
      <c r="A1881" s="599">
        <v>43354</v>
      </c>
      <c r="B1881" s="604">
        <v>1137.48</v>
      </c>
      <c r="C1881" s="602">
        <v>17553680</v>
      </c>
      <c r="D1881" s="602">
        <v>4395</v>
      </c>
      <c r="E1881" s="602">
        <v>4395</v>
      </c>
      <c r="F1881" s="603" t="s">
        <v>609</v>
      </c>
      <c r="G1881" s="603">
        <v>25.5</v>
      </c>
      <c r="H1881" s="603">
        <v>18.86</v>
      </c>
      <c r="I1881" s="603">
        <v>2.46</v>
      </c>
      <c r="J1881" s="603"/>
      <c r="K1881" s="603"/>
      <c r="L1881" s="602">
        <v>120</v>
      </c>
      <c r="M1881" s="601">
        <v>131.87</v>
      </c>
      <c r="N1881" s="20">
        <v>2559414670</v>
      </c>
    </row>
    <row r="1882" spans="1:14">
      <c r="A1882" s="599">
        <v>43353</v>
      </c>
      <c r="B1882" s="604">
        <v>1077.8</v>
      </c>
      <c r="C1882" s="602">
        <v>17553680</v>
      </c>
      <c r="D1882" s="602">
        <v>4164</v>
      </c>
      <c r="E1882" s="602">
        <v>4164</v>
      </c>
      <c r="F1882" s="603" t="s">
        <v>609</v>
      </c>
      <c r="G1882" s="603">
        <v>25.5</v>
      </c>
      <c r="H1882" s="603">
        <v>17.87</v>
      </c>
      <c r="I1882" s="603">
        <v>2.33</v>
      </c>
      <c r="J1882" s="603"/>
      <c r="K1882" s="603"/>
      <c r="L1882" s="602">
        <v>120</v>
      </c>
      <c r="M1882" s="601">
        <v>124.95</v>
      </c>
      <c r="N1882" s="20">
        <v>2217156760</v>
      </c>
    </row>
    <row r="1883" spans="1:14">
      <c r="A1883" s="599">
        <v>43350</v>
      </c>
      <c r="B1883" s="604">
        <v>1077.8</v>
      </c>
      <c r="C1883" s="602">
        <v>17553680</v>
      </c>
      <c r="D1883" s="602">
        <v>4164</v>
      </c>
      <c r="E1883" s="602">
        <v>4164</v>
      </c>
      <c r="F1883" s="603" t="s">
        <v>609</v>
      </c>
      <c r="G1883" s="603">
        <v>25.5</v>
      </c>
      <c r="H1883" s="603">
        <v>17.87</v>
      </c>
      <c r="I1883" s="603">
        <v>2.33</v>
      </c>
      <c r="J1883" s="603"/>
      <c r="K1883" s="603"/>
      <c r="L1883" s="602">
        <v>120</v>
      </c>
      <c r="M1883" s="601">
        <v>124.95</v>
      </c>
      <c r="N1883" s="20">
        <v>2755802290</v>
      </c>
    </row>
    <row r="1884" spans="1:14">
      <c r="A1884" s="599">
        <v>43349</v>
      </c>
      <c r="B1884" s="604">
        <v>1077.8</v>
      </c>
      <c r="C1884" s="602">
        <v>17553680</v>
      </c>
      <c r="D1884" s="602">
        <v>4164</v>
      </c>
      <c r="E1884" s="602">
        <v>4164</v>
      </c>
      <c r="F1884" s="603" t="s">
        <v>609</v>
      </c>
      <c r="G1884" s="603">
        <v>25.5</v>
      </c>
      <c r="H1884" s="603">
        <v>17.87</v>
      </c>
      <c r="I1884" s="603">
        <v>2.33</v>
      </c>
      <c r="J1884" s="603"/>
      <c r="K1884" s="603"/>
      <c r="L1884" s="602">
        <v>120</v>
      </c>
      <c r="M1884" s="601">
        <v>124.95</v>
      </c>
      <c r="N1884" s="20">
        <v>2218299890</v>
      </c>
    </row>
    <row r="1885" spans="1:14">
      <c r="A1885" s="599">
        <v>43348</v>
      </c>
      <c r="B1885" s="604">
        <v>1053.22</v>
      </c>
      <c r="C1885" s="602">
        <v>17553680</v>
      </c>
      <c r="D1885" s="602">
        <v>4069</v>
      </c>
      <c r="E1885" s="602">
        <v>4069</v>
      </c>
      <c r="F1885" s="603" t="s">
        <v>609</v>
      </c>
      <c r="G1885" s="603">
        <v>25.5</v>
      </c>
      <c r="H1885" s="603">
        <v>17.46</v>
      </c>
      <c r="I1885" s="603">
        <v>2.27</v>
      </c>
      <c r="J1885" s="603"/>
      <c r="K1885" s="603"/>
      <c r="L1885" s="602">
        <v>120</v>
      </c>
      <c r="M1885" s="601">
        <v>122.1</v>
      </c>
      <c r="N1885" s="20">
        <v>1808760790</v>
      </c>
    </row>
    <row r="1886" spans="1:14">
      <c r="A1886" s="599">
        <v>43347</v>
      </c>
      <c r="B1886" s="604">
        <v>1047.95</v>
      </c>
      <c r="C1886" s="602">
        <v>17553680</v>
      </c>
      <c r="D1886" s="602">
        <v>4049</v>
      </c>
      <c r="E1886" s="602">
        <v>4049</v>
      </c>
      <c r="F1886" s="603" t="s">
        <v>609</v>
      </c>
      <c r="G1886" s="603">
        <v>25.5</v>
      </c>
      <c r="H1886" s="603">
        <v>17.38</v>
      </c>
      <c r="I1886" s="603">
        <v>2.2599999999999998</v>
      </c>
      <c r="J1886" s="603"/>
      <c r="K1886" s="603"/>
      <c r="L1886" s="602">
        <v>120</v>
      </c>
      <c r="M1886" s="601">
        <v>121.49</v>
      </c>
      <c r="N1886" s="20">
        <v>4082519730</v>
      </c>
    </row>
    <row r="1887" spans="1:14">
      <c r="A1887" s="599">
        <v>43346</v>
      </c>
      <c r="B1887" s="604">
        <v>1004.07</v>
      </c>
      <c r="C1887" s="602">
        <v>17553680</v>
      </c>
      <c r="D1887" s="602">
        <v>3879</v>
      </c>
      <c r="E1887" s="602">
        <v>3879</v>
      </c>
      <c r="F1887" s="603" t="s">
        <v>609</v>
      </c>
      <c r="G1887" s="603">
        <v>25.5</v>
      </c>
      <c r="H1887" s="603">
        <v>16.649999999999999</v>
      </c>
      <c r="I1887" s="603">
        <v>2.17</v>
      </c>
      <c r="J1887" s="603"/>
      <c r="K1887" s="603"/>
      <c r="L1887" s="602">
        <v>120</v>
      </c>
      <c r="M1887" s="601">
        <v>116.4</v>
      </c>
      <c r="N1887" s="20">
        <v>2605513090</v>
      </c>
    </row>
    <row r="1888" spans="1:14">
      <c r="A1888" s="599">
        <v>43343</v>
      </c>
      <c r="B1888" s="604">
        <v>970.72</v>
      </c>
      <c r="C1888" s="602">
        <v>17553680</v>
      </c>
      <c r="D1888" s="602">
        <v>3751</v>
      </c>
      <c r="E1888" s="602">
        <v>3751</v>
      </c>
      <c r="F1888" s="603" t="s">
        <v>609</v>
      </c>
      <c r="G1888" s="603">
        <v>25.5</v>
      </c>
      <c r="H1888" s="603">
        <v>16.100000000000001</v>
      </c>
      <c r="I1888" s="603">
        <v>2.1</v>
      </c>
      <c r="J1888" s="603"/>
      <c r="K1888" s="603"/>
      <c r="L1888" s="602">
        <v>120</v>
      </c>
      <c r="M1888" s="601">
        <v>112.54</v>
      </c>
      <c r="N1888" s="20">
        <v>3971369190</v>
      </c>
    </row>
    <row r="1889" spans="1:14">
      <c r="A1889" s="599">
        <v>43342</v>
      </c>
      <c r="B1889" s="604">
        <v>1009.34</v>
      </c>
      <c r="C1889" s="602">
        <v>17553680</v>
      </c>
      <c r="D1889" s="602">
        <v>3900</v>
      </c>
      <c r="E1889" s="602">
        <v>3900</v>
      </c>
      <c r="F1889" s="603" t="s">
        <v>609</v>
      </c>
      <c r="G1889" s="603">
        <v>25.5</v>
      </c>
      <c r="H1889" s="603">
        <v>16.739999999999998</v>
      </c>
      <c r="I1889" s="603">
        <v>2.1800000000000002</v>
      </c>
      <c r="J1889" s="603"/>
      <c r="K1889" s="603"/>
      <c r="L1889" s="602">
        <v>120</v>
      </c>
      <c r="M1889" s="601">
        <v>117.01</v>
      </c>
      <c r="N1889" s="20">
        <v>2463338930</v>
      </c>
    </row>
    <row r="1890" spans="1:14">
      <c r="A1890" s="599">
        <v>43341</v>
      </c>
      <c r="B1890" s="604">
        <v>998.8</v>
      </c>
      <c r="C1890" s="602">
        <v>17553680</v>
      </c>
      <c r="D1890" s="602">
        <v>3859</v>
      </c>
      <c r="E1890" s="602">
        <v>3859</v>
      </c>
      <c r="F1890" s="603" t="s">
        <v>609</v>
      </c>
      <c r="G1890" s="603">
        <v>25.5</v>
      </c>
      <c r="H1890" s="603">
        <v>16.559999999999999</v>
      </c>
      <c r="I1890" s="603">
        <v>2.16</v>
      </c>
      <c r="J1890" s="603"/>
      <c r="K1890" s="603"/>
      <c r="L1890" s="602">
        <v>120</v>
      </c>
      <c r="M1890" s="601">
        <v>115.79</v>
      </c>
      <c r="N1890" s="20">
        <v>3350093110</v>
      </c>
    </row>
    <row r="1891" spans="1:14">
      <c r="A1891" s="599">
        <v>43340</v>
      </c>
      <c r="B1891" s="604">
        <v>1004.07</v>
      </c>
      <c r="C1891" s="602">
        <v>17553680</v>
      </c>
      <c r="D1891" s="602">
        <v>3879</v>
      </c>
      <c r="E1891" s="602">
        <v>3879</v>
      </c>
      <c r="F1891" s="603" t="s">
        <v>609</v>
      </c>
      <c r="G1891" s="603">
        <v>25.5</v>
      </c>
      <c r="H1891" s="603">
        <v>16.649999999999999</v>
      </c>
      <c r="I1891" s="603">
        <v>2.17</v>
      </c>
      <c r="J1891" s="603"/>
      <c r="K1891" s="603"/>
      <c r="L1891" s="602">
        <v>120</v>
      </c>
      <c r="M1891" s="601">
        <v>116.4</v>
      </c>
      <c r="N1891" s="20">
        <v>5716685660</v>
      </c>
    </row>
    <row r="1892" spans="1:14">
      <c r="A1892" s="599">
        <v>43339</v>
      </c>
      <c r="B1892" s="604">
        <v>937.37</v>
      </c>
      <c r="C1892" s="602">
        <v>17553680</v>
      </c>
      <c r="D1892" s="602">
        <v>3622</v>
      </c>
      <c r="E1892" s="602">
        <v>3622</v>
      </c>
      <c r="F1892" s="603" t="s">
        <v>609</v>
      </c>
      <c r="G1892" s="603">
        <v>25.5</v>
      </c>
      <c r="H1892" s="603">
        <v>15.54</v>
      </c>
      <c r="I1892" s="603">
        <v>2.02</v>
      </c>
      <c r="J1892" s="603"/>
      <c r="K1892" s="603"/>
      <c r="L1892" s="602">
        <v>120</v>
      </c>
      <c r="M1892" s="601">
        <v>108.67</v>
      </c>
      <c r="N1892" s="20">
        <v>8526998370</v>
      </c>
    </row>
    <row r="1893" spans="1:14">
      <c r="A1893" s="599">
        <v>43336</v>
      </c>
      <c r="B1893" s="604">
        <v>912.79</v>
      </c>
      <c r="C1893" s="602">
        <v>17553680</v>
      </c>
      <c r="D1893" s="602">
        <v>3527</v>
      </c>
      <c r="E1893" s="602">
        <v>3527</v>
      </c>
      <c r="F1893" s="603" t="s">
        <v>609</v>
      </c>
      <c r="G1893" s="603">
        <v>25.5</v>
      </c>
      <c r="H1893" s="603">
        <v>15.14</v>
      </c>
      <c r="I1893" s="603">
        <v>1.97</v>
      </c>
      <c r="J1893" s="603"/>
      <c r="K1893" s="603"/>
      <c r="L1893" s="602">
        <v>120</v>
      </c>
      <c r="M1893" s="601">
        <v>105.82</v>
      </c>
      <c r="N1893" s="20">
        <v>16047147275</v>
      </c>
    </row>
    <row r="1894" spans="1:14">
      <c r="A1894" s="599">
        <v>43335</v>
      </c>
      <c r="B1894" s="604">
        <v>846.09</v>
      </c>
      <c r="C1894" s="602">
        <v>17553680</v>
      </c>
      <c r="D1894" s="602">
        <v>3269</v>
      </c>
      <c r="E1894" s="602">
        <v>3269</v>
      </c>
      <c r="F1894" s="603" t="s">
        <v>609</v>
      </c>
      <c r="G1894" s="603">
        <v>25.5</v>
      </c>
      <c r="H1894" s="603">
        <v>14.03</v>
      </c>
      <c r="I1894" s="603">
        <v>1.83</v>
      </c>
      <c r="J1894" s="603"/>
      <c r="K1894" s="603"/>
      <c r="L1894" s="602">
        <v>120</v>
      </c>
      <c r="M1894" s="601">
        <v>98.09</v>
      </c>
      <c r="N1894" s="20">
        <v>2181397885</v>
      </c>
    </row>
    <row r="1895" spans="1:14">
      <c r="A1895" s="599">
        <v>43334</v>
      </c>
      <c r="B1895" s="604">
        <v>814.49</v>
      </c>
      <c r="C1895" s="602">
        <v>17553680</v>
      </c>
      <c r="D1895" s="602">
        <v>3147</v>
      </c>
      <c r="E1895" s="602">
        <v>3147</v>
      </c>
      <c r="F1895" s="603" t="s">
        <v>609</v>
      </c>
      <c r="G1895" s="603">
        <v>25.5</v>
      </c>
      <c r="H1895" s="603">
        <v>13.51</v>
      </c>
      <c r="I1895" s="603">
        <v>1.76</v>
      </c>
      <c r="J1895" s="603"/>
      <c r="K1895" s="603"/>
      <c r="L1895" s="602">
        <v>120</v>
      </c>
      <c r="M1895" s="601">
        <v>94.43</v>
      </c>
      <c r="N1895" s="20">
        <v>1646656695</v>
      </c>
    </row>
    <row r="1896" spans="1:14">
      <c r="A1896" s="599">
        <v>43333</v>
      </c>
      <c r="B1896" s="604">
        <v>820.63</v>
      </c>
      <c r="C1896" s="602">
        <v>17553680</v>
      </c>
      <c r="D1896" s="602">
        <v>3171</v>
      </c>
      <c r="E1896" s="602">
        <v>3171</v>
      </c>
      <c r="F1896" s="603" t="s">
        <v>609</v>
      </c>
      <c r="G1896" s="603">
        <v>25.5</v>
      </c>
      <c r="H1896" s="603">
        <v>13.61</v>
      </c>
      <c r="I1896" s="603">
        <v>1.77</v>
      </c>
      <c r="J1896" s="603"/>
      <c r="K1896" s="603"/>
      <c r="L1896" s="602">
        <v>120</v>
      </c>
      <c r="M1896" s="601">
        <v>95.14</v>
      </c>
      <c r="N1896" s="20">
        <v>3999766010</v>
      </c>
    </row>
    <row r="1897" spans="1:14">
      <c r="A1897" s="599">
        <v>43332</v>
      </c>
      <c r="B1897" s="604">
        <v>788.16</v>
      </c>
      <c r="C1897" s="602">
        <v>17553680</v>
      </c>
      <c r="D1897" s="602">
        <v>3045</v>
      </c>
      <c r="E1897" s="602">
        <v>3045</v>
      </c>
      <c r="F1897" s="603" t="s">
        <v>609</v>
      </c>
      <c r="G1897" s="603">
        <v>25.5</v>
      </c>
      <c r="H1897" s="603">
        <v>13.07</v>
      </c>
      <c r="I1897" s="603">
        <v>1.7</v>
      </c>
      <c r="J1897" s="603"/>
      <c r="K1897" s="603"/>
      <c r="L1897" s="602">
        <v>120</v>
      </c>
      <c r="M1897" s="601">
        <v>91.37</v>
      </c>
      <c r="N1897" s="20">
        <v>3425835375</v>
      </c>
    </row>
    <row r="1898" spans="1:14">
      <c r="A1898" s="599">
        <v>43329</v>
      </c>
      <c r="B1898" s="604">
        <v>804.84</v>
      </c>
      <c r="C1898" s="602">
        <v>17553680</v>
      </c>
      <c r="D1898" s="602">
        <v>3110</v>
      </c>
      <c r="E1898" s="602">
        <v>3110</v>
      </c>
      <c r="F1898" s="603" t="s">
        <v>609</v>
      </c>
      <c r="G1898" s="603">
        <v>25.5</v>
      </c>
      <c r="H1898" s="603">
        <v>13.35</v>
      </c>
      <c r="I1898" s="603">
        <v>1.74</v>
      </c>
      <c r="J1898" s="603"/>
      <c r="K1898" s="603"/>
      <c r="L1898" s="602">
        <v>120</v>
      </c>
      <c r="M1898" s="601">
        <v>93.31</v>
      </c>
      <c r="N1898" s="20">
        <v>3451969380</v>
      </c>
    </row>
    <row r="1899" spans="1:14">
      <c r="A1899" s="599">
        <v>43328</v>
      </c>
      <c r="B1899" s="604">
        <v>819.76</v>
      </c>
      <c r="C1899" s="602">
        <v>17553680</v>
      </c>
      <c r="D1899" s="602">
        <v>3167</v>
      </c>
      <c r="E1899" s="602">
        <v>3167</v>
      </c>
      <c r="F1899" s="603" t="s">
        <v>609</v>
      </c>
      <c r="G1899" s="603">
        <v>25.5</v>
      </c>
      <c r="H1899" s="603">
        <v>13.59</v>
      </c>
      <c r="I1899" s="603">
        <v>1.77</v>
      </c>
      <c r="J1899" s="603"/>
      <c r="K1899" s="603"/>
      <c r="L1899" s="602">
        <v>120</v>
      </c>
      <c r="M1899" s="601">
        <v>95.04</v>
      </c>
      <c r="N1899" s="20">
        <v>9662216865</v>
      </c>
    </row>
    <row r="1900" spans="1:14">
      <c r="A1900" s="599">
        <v>43327</v>
      </c>
      <c r="B1900" s="604">
        <v>740.77</v>
      </c>
      <c r="C1900" s="602">
        <v>17553680</v>
      </c>
      <c r="D1900" s="602">
        <v>2862</v>
      </c>
      <c r="E1900" s="602">
        <v>2862</v>
      </c>
      <c r="F1900" s="603" t="s">
        <v>609</v>
      </c>
      <c r="G1900" s="603">
        <v>25.5</v>
      </c>
      <c r="H1900" s="603">
        <v>12.28</v>
      </c>
      <c r="I1900" s="603">
        <v>1.6</v>
      </c>
      <c r="J1900" s="603"/>
      <c r="K1900" s="603"/>
      <c r="L1900" s="602">
        <v>120</v>
      </c>
      <c r="M1900" s="601">
        <v>85.88</v>
      </c>
      <c r="N1900" s="20">
        <v>2537597355</v>
      </c>
    </row>
    <row r="1901" spans="1:14">
      <c r="A1901" s="599">
        <v>43326</v>
      </c>
      <c r="B1901" s="604">
        <v>740.77</v>
      </c>
      <c r="C1901" s="602">
        <v>17553680</v>
      </c>
      <c r="D1901" s="602">
        <v>2862</v>
      </c>
      <c r="E1901" s="602">
        <v>2862</v>
      </c>
      <c r="F1901" s="603" t="s">
        <v>609</v>
      </c>
      <c r="G1901" s="603">
        <v>25.5</v>
      </c>
      <c r="H1901" s="603">
        <v>12.28</v>
      </c>
      <c r="I1901" s="603">
        <v>1.6</v>
      </c>
      <c r="J1901" s="603"/>
      <c r="K1901" s="603"/>
      <c r="L1901" s="602">
        <v>120</v>
      </c>
      <c r="M1901" s="601">
        <v>85.88</v>
      </c>
      <c r="N1901" s="20">
        <v>2537597355</v>
      </c>
    </row>
    <row r="1902" spans="1:14">
      <c r="A1902" s="599">
        <v>43325</v>
      </c>
      <c r="B1902" s="604">
        <v>692.49</v>
      </c>
      <c r="C1902" s="602">
        <v>17553680</v>
      </c>
      <c r="D1902" s="602">
        <v>2676</v>
      </c>
      <c r="E1902" s="602">
        <v>2676</v>
      </c>
      <c r="F1902" s="603" t="s">
        <v>609</v>
      </c>
      <c r="G1902" s="603">
        <v>25.5</v>
      </c>
      <c r="H1902" s="603">
        <v>11.48</v>
      </c>
      <c r="I1902" s="603">
        <v>1.5</v>
      </c>
      <c r="J1902" s="603"/>
      <c r="K1902" s="603"/>
      <c r="L1902" s="602">
        <v>120</v>
      </c>
      <c r="M1902" s="601">
        <v>80.28</v>
      </c>
      <c r="N1902" s="20">
        <v>1992565355</v>
      </c>
    </row>
    <row r="1903" spans="1:14">
      <c r="A1903" s="599">
        <v>43322</v>
      </c>
      <c r="B1903" s="604">
        <v>732.87</v>
      </c>
      <c r="C1903" s="602">
        <v>17553680</v>
      </c>
      <c r="D1903" s="602">
        <v>2832</v>
      </c>
      <c r="E1903" s="602">
        <v>2832</v>
      </c>
      <c r="F1903" s="603" t="s">
        <v>609</v>
      </c>
      <c r="G1903" s="603">
        <v>25.5</v>
      </c>
      <c r="H1903" s="603">
        <v>12.15</v>
      </c>
      <c r="I1903" s="603">
        <v>1.58</v>
      </c>
      <c r="J1903" s="603"/>
      <c r="K1903" s="603"/>
      <c r="L1903" s="602">
        <v>120</v>
      </c>
      <c r="M1903" s="601">
        <v>84.96</v>
      </c>
      <c r="N1903" s="20">
        <v>1141533945</v>
      </c>
    </row>
    <row r="1904" spans="1:14">
      <c r="A1904" s="599">
        <v>43321</v>
      </c>
      <c r="B1904" s="604">
        <v>754.81</v>
      </c>
      <c r="C1904" s="602">
        <v>17553680</v>
      </c>
      <c r="D1904" s="602">
        <v>2916</v>
      </c>
      <c r="E1904" s="602">
        <v>2916</v>
      </c>
      <c r="F1904" s="603" t="s">
        <v>609</v>
      </c>
      <c r="G1904" s="603">
        <v>25.5</v>
      </c>
      <c r="H1904" s="603">
        <v>12.52</v>
      </c>
      <c r="I1904" s="603">
        <v>1.63</v>
      </c>
      <c r="J1904" s="603"/>
      <c r="K1904" s="603"/>
      <c r="L1904" s="602">
        <v>120</v>
      </c>
      <c r="M1904" s="601">
        <v>87.51</v>
      </c>
      <c r="N1904" s="20">
        <v>4096676555</v>
      </c>
    </row>
    <row r="1905" spans="1:14">
      <c r="A1905" s="599">
        <v>43320</v>
      </c>
      <c r="B1905" s="604">
        <v>738.13</v>
      </c>
      <c r="C1905" s="602">
        <v>17553680</v>
      </c>
      <c r="D1905" s="602">
        <v>2852</v>
      </c>
      <c r="E1905" s="602">
        <v>2852</v>
      </c>
      <c r="F1905" s="603" t="s">
        <v>609</v>
      </c>
      <c r="G1905" s="603">
        <v>25.5</v>
      </c>
      <c r="H1905" s="603">
        <v>12.24</v>
      </c>
      <c r="I1905" s="603">
        <v>1.59</v>
      </c>
      <c r="J1905" s="603"/>
      <c r="K1905" s="603"/>
      <c r="L1905" s="602">
        <v>120</v>
      </c>
      <c r="M1905" s="601">
        <v>85.57</v>
      </c>
      <c r="N1905" s="20">
        <v>1552822775</v>
      </c>
    </row>
    <row r="1906" spans="1:14">
      <c r="A1906" s="599">
        <v>43319</v>
      </c>
      <c r="B1906" s="604">
        <v>738.13</v>
      </c>
      <c r="C1906" s="602">
        <v>17553680</v>
      </c>
      <c r="D1906" s="602">
        <v>2852</v>
      </c>
      <c r="E1906" s="602">
        <v>2852</v>
      </c>
      <c r="F1906" s="603" t="s">
        <v>609</v>
      </c>
      <c r="G1906" s="603">
        <v>25.5</v>
      </c>
      <c r="H1906" s="603">
        <v>12.24</v>
      </c>
      <c r="I1906" s="603">
        <v>1.59</v>
      </c>
      <c r="J1906" s="603"/>
      <c r="K1906" s="603"/>
      <c r="L1906" s="602">
        <v>120</v>
      </c>
      <c r="M1906" s="601">
        <v>85.57</v>
      </c>
      <c r="N1906" s="20">
        <v>1608658070</v>
      </c>
    </row>
    <row r="1907" spans="1:14">
      <c r="A1907" s="599">
        <v>43318</v>
      </c>
      <c r="B1907" s="604">
        <v>727.6</v>
      </c>
      <c r="C1907" s="602">
        <v>17553680</v>
      </c>
      <c r="D1907" s="602">
        <v>2811</v>
      </c>
      <c r="E1907" s="602">
        <v>2811</v>
      </c>
      <c r="F1907" s="603" t="s">
        <v>609</v>
      </c>
      <c r="G1907" s="603">
        <v>25.5</v>
      </c>
      <c r="H1907" s="603">
        <v>12.06</v>
      </c>
      <c r="I1907" s="603">
        <v>1.57</v>
      </c>
      <c r="J1907" s="603"/>
      <c r="K1907" s="603"/>
      <c r="L1907" s="602">
        <v>120</v>
      </c>
      <c r="M1907" s="601">
        <v>84.35</v>
      </c>
      <c r="N1907" s="20">
        <v>2228276020</v>
      </c>
    </row>
    <row r="1908" spans="1:14">
      <c r="A1908" s="599">
        <v>43315</v>
      </c>
      <c r="B1908" s="604">
        <v>742.52</v>
      </c>
      <c r="C1908" s="602">
        <v>17553680</v>
      </c>
      <c r="D1908" s="602">
        <v>2869</v>
      </c>
      <c r="E1908" s="602">
        <v>2869</v>
      </c>
      <c r="F1908" s="603" t="s">
        <v>609</v>
      </c>
      <c r="G1908" s="603">
        <v>25.5</v>
      </c>
      <c r="H1908" s="603">
        <v>12.31</v>
      </c>
      <c r="I1908" s="603">
        <v>1.6</v>
      </c>
      <c r="J1908" s="603"/>
      <c r="K1908" s="603"/>
      <c r="L1908" s="602">
        <v>120</v>
      </c>
      <c r="M1908" s="601">
        <v>86.08</v>
      </c>
      <c r="N1908" s="20">
        <v>4577681520</v>
      </c>
    </row>
    <row r="1909" spans="1:14">
      <c r="A1909" s="599">
        <v>43314</v>
      </c>
      <c r="B1909" s="604">
        <v>749.54</v>
      </c>
      <c r="C1909" s="602">
        <v>17553680</v>
      </c>
      <c r="D1909" s="602">
        <v>2896</v>
      </c>
      <c r="E1909" s="602">
        <v>2896</v>
      </c>
      <c r="F1909" s="603" t="s">
        <v>609</v>
      </c>
      <c r="G1909" s="603">
        <v>25.5</v>
      </c>
      <c r="H1909" s="603">
        <v>12.43</v>
      </c>
      <c r="I1909" s="603">
        <v>1.62</v>
      </c>
      <c r="J1909" s="603"/>
      <c r="K1909" s="603"/>
      <c r="L1909" s="602">
        <v>120</v>
      </c>
      <c r="M1909" s="601">
        <v>86.9</v>
      </c>
      <c r="N1909" s="20">
        <v>4302954375</v>
      </c>
    </row>
    <row r="1910" spans="1:14">
      <c r="A1910" s="599">
        <v>43313</v>
      </c>
      <c r="B1910" s="604">
        <v>765.34</v>
      </c>
      <c r="C1910" s="602">
        <v>17553680</v>
      </c>
      <c r="D1910" s="602">
        <v>2957</v>
      </c>
      <c r="E1910" s="602">
        <v>2957</v>
      </c>
      <c r="F1910" s="603" t="s">
        <v>609</v>
      </c>
      <c r="G1910" s="603">
        <v>25.5</v>
      </c>
      <c r="H1910" s="603">
        <v>12.69</v>
      </c>
      <c r="I1910" s="603">
        <v>1.65</v>
      </c>
      <c r="J1910" s="603"/>
      <c r="K1910" s="603"/>
      <c r="L1910" s="602">
        <v>120</v>
      </c>
      <c r="M1910" s="601">
        <v>88.73</v>
      </c>
      <c r="N1910" s="20">
        <v>40647532010</v>
      </c>
    </row>
    <row r="1911" spans="1:14">
      <c r="A1911" s="599">
        <v>43312</v>
      </c>
      <c r="B1911" s="604">
        <v>696.88</v>
      </c>
      <c r="C1911" s="602">
        <v>17553680</v>
      </c>
      <c r="D1911" s="602">
        <v>2693</v>
      </c>
      <c r="E1911" s="602">
        <v>2693</v>
      </c>
      <c r="F1911" s="603" t="s">
        <v>609</v>
      </c>
      <c r="G1911" s="603">
        <v>25.5</v>
      </c>
      <c r="H1911" s="603">
        <v>11.56</v>
      </c>
      <c r="I1911" s="603">
        <v>1.5</v>
      </c>
      <c r="J1911" s="603"/>
      <c r="K1911" s="603"/>
      <c r="L1911" s="602">
        <v>120</v>
      </c>
      <c r="M1911" s="601">
        <v>80.790000000000006</v>
      </c>
      <c r="N1911" s="20">
        <v>3906086055</v>
      </c>
    </row>
    <row r="1912" spans="1:14">
      <c r="A1912" s="599">
        <v>43311</v>
      </c>
      <c r="B1912" s="604">
        <v>699.51</v>
      </c>
      <c r="C1912" s="602">
        <v>17553680</v>
      </c>
      <c r="D1912" s="602">
        <v>2703</v>
      </c>
      <c r="E1912" s="602">
        <v>2703</v>
      </c>
      <c r="F1912" s="603" t="s">
        <v>609</v>
      </c>
      <c r="G1912" s="603">
        <v>25.5</v>
      </c>
      <c r="H1912" s="603">
        <v>11.6</v>
      </c>
      <c r="I1912" s="603">
        <v>1.51</v>
      </c>
      <c r="J1912" s="603"/>
      <c r="K1912" s="603"/>
      <c r="L1912" s="602">
        <v>120</v>
      </c>
      <c r="M1912" s="601">
        <v>81.099999999999994</v>
      </c>
      <c r="N1912" s="20">
        <v>2809157560</v>
      </c>
    </row>
    <row r="1913" spans="1:14">
      <c r="A1913" s="599">
        <v>43308</v>
      </c>
      <c r="B1913" s="604">
        <v>696.88</v>
      </c>
      <c r="C1913" s="602">
        <v>17553680</v>
      </c>
      <c r="D1913" s="602">
        <v>2693</v>
      </c>
      <c r="E1913" s="602">
        <v>2693</v>
      </c>
      <c r="F1913" s="603" t="s">
        <v>609</v>
      </c>
      <c r="G1913" s="603">
        <v>25.5</v>
      </c>
      <c r="H1913" s="603">
        <v>11.56</v>
      </c>
      <c r="I1913" s="603">
        <v>1.5</v>
      </c>
      <c r="J1913" s="603"/>
      <c r="K1913" s="603"/>
      <c r="L1913" s="602">
        <v>120</v>
      </c>
      <c r="M1913" s="601">
        <v>80.790000000000006</v>
      </c>
      <c r="N1913" s="20">
        <v>4172403845</v>
      </c>
    </row>
    <row r="1914" spans="1:14">
      <c r="A1914" s="599">
        <v>43307</v>
      </c>
      <c r="B1914" s="604">
        <v>699.51</v>
      </c>
      <c r="C1914" s="602">
        <v>17553680</v>
      </c>
      <c r="D1914" s="602">
        <v>2703</v>
      </c>
      <c r="E1914" s="602">
        <v>2703</v>
      </c>
      <c r="F1914" s="603" t="s">
        <v>609</v>
      </c>
      <c r="G1914" s="603">
        <v>25.5</v>
      </c>
      <c r="H1914" s="603">
        <v>11.6</v>
      </c>
      <c r="I1914" s="603">
        <v>1.51</v>
      </c>
      <c r="J1914" s="603"/>
      <c r="K1914" s="603"/>
      <c r="L1914" s="602">
        <v>120</v>
      </c>
      <c r="M1914" s="601">
        <v>81.099999999999994</v>
      </c>
      <c r="N1914" s="20">
        <v>5257086710</v>
      </c>
    </row>
    <row r="1915" spans="1:14">
      <c r="A1915" s="599">
        <v>43306</v>
      </c>
      <c r="B1915" s="604">
        <v>647.73</v>
      </c>
      <c r="C1915" s="602">
        <v>17553680</v>
      </c>
      <c r="D1915" s="602">
        <v>2503</v>
      </c>
      <c r="E1915" s="602">
        <v>2503</v>
      </c>
      <c r="F1915" s="603" t="s">
        <v>609</v>
      </c>
      <c r="G1915" s="603">
        <v>25.5</v>
      </c>
      <c r="H1915" s="603">
        <v>10.74</v>
      </c>
      <c r="I1915" s="603">
        <v>1.4</v>
      </c>
      <c r="J1915" s="603"/>
      <c r="K1915" s="603"/>
      <c r="L1915" s="602">
        <v>120</v>
      </c>
      <c r="M1915" s="601">
        <v>75.09</v>
      </c>
      <c r="N1915" s="20">
        <v>3678143115</v>
      </c>
    </row>
    <row r="1916" spans="1:14">
      <c r="A1916" s="599">
        <v>43305</v>
      </c>
      <c r="B1916" s="604">
        <v>605.6</v>
      </c>
      <c r="C1916" s="602">
        <v>17553680</v>
      </c>
      <c r="D1916" s="602">
        <v>2340</v>
      </c>
      <c r="E1916" s="602">
        <v>2340</v>
      </c>
      <c r="F1916" s="603" t="s">
        <v>609</v>
      </c>
      <c r="G1916" s="603">
        <v>25.5</v>
      </c>
      <c r="H1916" s="603">
        <v>10.039999999999999</v>
      </c>
      <c r="I1916" s="603">
        <v>1.31</v>
      </c>
      <c r="J1916" s="603"/>
      <c r="K1916" s="603"/>
      <c r="L1916" s="602">
        <v>120</v>
      </c>
      <c r="M1916" s="601">
        <v>70.209999999999994</v>
      </c>
      <c r="N1916" s="20">
        <v>544842270</v>
      </c>
    </row>
    <row r="1917" spans="1:14">
      <c r="A1917" s="599">
        <v>43304</v>
      </c>
      <c r="B1917" s="604">
        <v>599.46</v>
      </c>
      <c r="C1917" s="602">
        <v>17553680</v>
      </c>
      <c r="D1917" s="602">
        <v>2316</v>
      </c>
      <c r="E1917" s="602">
        <v>2316</v>
      </c>
      <c r="F1917" s="603" t="s">
        <v>609</v>
      </c>
      <c r="G1917" s="603">
        <v>25.5</v>
      </c>
      <c r="H1917" s="603">
        <v>9.94</v>
      </c>
      <c r="I1917" s="603">
        <v>1.29</v>
      </c>
      <c r="J1917" s="603"/>
      <c r="K1917" s="603"/>
      <c r="L1917" s="602">
        <v>120</v>
      </c>
      <c r="M1917" s="601">
        <v>69.5</v>
      </c>
      <c r="N1917" s="20">
        <v>1047514365</v>
      </c>
    </row>
    <row r="1918" spans="1:14">
      <c r="A1918" s="599">
        <v>43301</v>
      </c>
      <c r="B1918" s="604">
        <v>624.91</v>
      </c>
      <c r="C1918" s="602">
        <v>17553680</v>
      </c>
      <c r="D1918" s="602">
        <v>2414</v>
      </c>
      <c r="E1918" s="602">
        <v>2414</v>
      </c>
      <c r="F1918" s="603" t="s">
        <v>609</v>
      </c>
      <c r="G1918" s="603">
        <v>25.5</v>
      </c>
      <c r="H1918" s="603">
        <v>10.36</v>
      </c>
      <c r="I1918" s="603">
        <v>1.35</v>
      </c>
      <c r="J1918" s="603"/>
      <c r="K1918" s="603"/>
      <c r="L1918" s="602">
        <v>120</v>
      </c>
      <c r="M1918" s="601">
        <v>72.45</v>
      </c>
      <c r="N1918" s="20">
        <v>1838032755</v>
      </c>
    </row>
    <row r="1919" spans="1:14">
      <c r="A1919" s="599">
        <v>43300</v>
      </c>
      <c r="B1919" s="604">
        <v>656.51</v>
      </c>
      <c r="C1919" s="602">
        <v>17553680</v>
      </c>
      <c r="D1919" s="602">
        <v>2537</v>
      </c>
      <c r="E1919" s="602">
        <v>2537</v>
      </c>
      <c r="F1919" s="603" t="s">
        <v>609</v>
      </c>
      <c r="G1919" s="603">
        <v>25.5</v>
      </c>
      <c r="H1919" s="603">
        <v>10.89</v>
      </c>
      <c r="I1919" s="603">
        <v>1.42</v>
      </c>
      <c r="J1919" s="603"/>
      <c r="K1919" s="603"/>
      <c r="L1919" s="602">
        <v>120</v>
      </c>
      <c r="M1919" s="601">
        <v>76.11</v>
      </c>
      <c r="N1919" s="20">
        <v>2443332130</v>
      </c>
    </row>
    <row r="1920" spans="1:14">
      <c r="A1920" s="599">
        <v>43299</v>
      </c>
      <c r="B1920" s="604">
        <v>647.73</v>
      </c>
      <c r="C1920" s="602">
        <v>17553680</v>
      </c>
      <c r="D1920" s="602">
        <v>2503</v>
      </c>
      <c r="E1920" s="602">
        <v>2503</v>
      </c>
      <c r="F1920" s="603" t="s">
        <v>609</v>
      </c>
      <c r="G1920" s="603">
        <v>25.5</v>
      </c>
      <c r="H1920" s="603">
        <v>10.74</v>
      </c>
      <c r="I1920" s="603">
        <v>1.4</v>
      </c>
      <c r="J1920" s="603"/>
      <c r="K1920" s="603"/>
      <c r="L1920" s="602">
        <v>120</v>
      </c>
      <c r="M1920" s="601">
        <v>75.09</v>
      </c>
      <c r="N1920" s="20">
        <v>14697922785</v>
      </c>
    </row>
    <row r="1921" spans="1:14">
      <c r="A1921" s="599">
        <v>43298</v>
      </c>
      <c r="B1921" s="604">
        <v>575.76</v>
      </c>
      <c r="C1921" s="602">
        <v>17553680</v>
      </c>
      <c r="D1921" s="602">
        <v>2225</v>
      </c>
      <c r="E1921" s="602">
        <v>2225</v>
      </c>
      <c r="F1921" s="603" t="s">
        <v>609</v>
      </c>
      <c r="G1921" s="603">
        <v>25.5</v>
      </c>
      <c r="H1921" s="603">
        <v>9.5500000000000007</v>
      </c>
      <c r="I1921" s="603">
        <v>1.24</v>
      </c>
      <c r="J1921" s="603"/>
      <c r="K1921" s="603"/>
      <c r="L1921" s="602">
        <v>120</v>
      </c>
      <c r="M1921" s="601">
        <v>66.75</v>
      </c>
      <c r="N1921" s="20">
        <v>358902290</v>
      </c>
    </row>
    <row r="1922" spans="1:14">
      <c r="A1922" s="599">
        <v>43297</v>
      </c>
      <c r="B1922" s="604">
        <v>578.39</v>
      </c>
      <c r="C1922" s="602">
        <v>17553680</v>
      </c>
      <c r="D1922" s="602">
        <v>2235</v>
      </c>
      <c r="E1922" s="602">
        <v>2235</v>
      </c>
      <c r="F1922" s="603" t="s">
        <v>609</v>
      </c>
      <c r="G1922" s="603">
        <v>25.5</v>
      </c>
      <c r="H1922" s="603">
        <v>9.59</v>
      </c>
      <c r="I1922" s="603">
        <v>1.25</v>
      </c>
      <c r="J1922" s="603"/>
      <c r="K1922" s="603"/>
      <c r="L1922" s="602">
        <v>120</v>
      </c>
      <c r="M1922" s="601">
        <v>67.05</v>
      </c>
      <c r="N1922" s="20">
        <v>187992310</v>
      </c>
    </row>
    <row r="1923" spans="1:14">
      <c r="A1923" s="599">
        <v>43294</v>
      </c>
      <c r="B1923" s="604">
        <v>560.84</v>
      </c>
      <c r="C1923" s="602">
        <v>17553680</v>
      </c>
      <c r="D1923" s="602">
        <v>2167</v>
      </c>
      <c r="E1923" s="602">
        <v>2167</v>
      </c>
      <c r="F1923" s="603" t="s">
        <v>609</v>
      </c>
      <c r="G1923" s="603">
        <v>25.5</v>
      </c>
      <c r="H1923" s="603">
        <v>9.3000000000000007</v>
      </c>
      <c r="I1923" s="603">
        <v>1.21</v>
      </c>
      <c r="J1923" s="603"/>
      <c r="K1923" s="603"/>
      <c r="L1923" s="602">
        <v>120</v>
      </c>
      <c r="M1923" s="601">
        <v>65.02</v>
      </c>
      <c r="N1923" s="20">
        <v>76337145</v>
      </c>
    </row>
    <row r="1924" spans="1:14">
      <c r="A1924" s="599">
        <v>43293</v>
      </c>
      <c r="B1924" s="604">
        <v>555.57000000000005</v>
      </c>
      <c r="C1924" s="602">
        <v>17553680</v>
      </c>
      <c r="D1924" s="602">
        <v>2147</v>
      </c>
      <c r="E1924" s="602">
        <v>2147</v>
      </c>
      <c r="F1924" s="603" t="s">
        <v>609</v>
      </c>
      <c r="G1924" s="603">
        <v>25.5</v>
      </c>
      <c r="H1924" s="603">
        <v>9.2100000000000009</v>
      </c>
      <c r="I1924" s="603">
        <v>1.2</v>
      </c>
      <c r="J1924" s="603"/>
      <c r="K1924" s="603"/>
      <c r="L1924" s="602">
        <v>120</v>
      </c>
      <c r="M1924" s="601">
        <v>64.41</v>
      </c>
      <c r="N1924" s="20">
        <v>125863930</v>
      </c>
    </row>
    <row r="1925" spans="1:14">
      <c r="A1925" s="599">
        <v>43292</v>
      </c>
      <c r="B1925" s="604">
        <v>554.70000000000005</v>
      </c>
      <c r="C1925" s="602">
        <v>17553680</v>
      </c>
      <c r="D1925" s="602">
        <v>2143</v>
      </c>
      <c r="E1925" s="602">
        <v>2143</v>
      </c>
      <c r="F1925" s="603" t="s">
        <v>609</v>
      </c>
      <c r="G1925" s="603">
        <v>25.5</v>
      </c>
      <c r="H1925" s="603">
        <v>9.1999999999999993</v>
      </c>
      <c r="I1925" s="603">
        <v>1.2</v>
      </c>
      <c r="J1925" s="603"/>
      <c r="K1925" s="603"/>
      <c r="L1925" s="602">
        <v>120</v>
      </c>
      <c r="M1925" s="601">
        <v>64.31</v>
      </c>
      <c r="N1925" s="20">
        <v>181179670</v>
      </c>
    </row>
    <row r="1926" spans="1:14">
      <c r="A1926" s="599">
        <v>43291</v>
      </c>
      <c r="B1926" s="604">
        <v>559.08000000000004</v>
      </c>
      <c r="C1926" s="602">
        <v>17553680</v>
      </c>
      <c r="D1926" s="602">
        <v>2160</v>
      </c>
      <c r="E1926" s="602">
        <v>2160</v>
      </c>
      <c r="F1926" s="603" t="s">
        <v>609</v>
      </c>
      <c r="G1926" s="603">
        <v>25.5</v>
      </c>
      <c r="H1926" s="603">
        <v>9.27</v>
      </c>
      <c r="I1926" s="603">
        <v>1.21</v>
      </c>
      <c r="J1926" s="603"/>
      <c r="K1926" s="603"/>
      <c r="L1926" s="602">
        <v>120</v>
      </c>
      <c r="M1926" s="601">
        <v>64.819999999999993</v>
      </c>
      <c r="N1926" s="20">
        <v>309367705</v>
      </c>
    </row>
    <row r="1927" spans="1:14">
      <c r="A1927" s="599">
        <v>43290</v>
      </c>
      <c r="B1927" s="604">
        <v>554.70000000000005</v>
      </c>
      <c r="C1927" s="602">
        <v>17553680</v>
      </c>
      <c r="D1927" s="602">
        <v>2143</v>
      </c>
      <c r="E1927" s="602">
        <v>2143</v>
      </c>
      <c r="F1927" s="603" t="s">
        <v>609</v>
      </c>
      <c r="G1927" s="603">
        <v>25.5</v>
      </c>
      <c r="H1927" s="603">
        <v>9.1999999999999993</v>
      </c>
      <c r="I1927" s="603">
        <v>1.2</v>
      </c>
      <c r="J1927" s="603"/>
      <c r="K1927" s="603"/>
      <c r="L1927" s="602">
        <v>120</v>
      </c>
      <c r="M1927" s="601">
        <v>64.31</v>
      </c>
      <c r="N1927" s="20">
        <v>280904585</v>
      </c>
    </row>
    <row r="1928" spans="1:14">
      <c r="A1928" s="599">
        <v>43287</v>
      </c>
      <c r="B1928" s="604">
        <v>576.64</v>
      </c>
      <c r="C1928" s="602">
        <v>17553680</v>
      </c>
      <c r="D1928" s="602">
        <v>2228</v>
      </c>
      <c r="E1928" s="602">
        <v>2228</v>
      </c>
      <c r="F1928" s="603" t="s">
        <v>609</v>
      </c>
      <c r="G1928" s="603">
        <v>25.5</v>
      </c>
      <c r="H1928" s="603">
        <v>9.56</v>
      </c>
      <c r="I1928" s="603">
        <v>1.24</v>
      </c>
      <c r="J1928" s="603"/>
      <c r="K1928" s="603"/>
      <c r="L1928" s="602">
        <v>120</v>
      </c>
      <c r="M1928" s="601">
        <v>66.849999999999994</v>
      </c>
      <c r="N1928" s="20">
        <v>348124905</v>
      </c>
    </row>
    <row r="1929" spans="1:14">
      <c r="A1929" s="599">
        <v>43286</v>
      </c>
      <c r="B1929" s="604">
        <v>582.78</v>
      </c>
      <c r="C1929" s="602">
        <v>17553680</v>
      </c>
      <c r="D1929" s="602">
        <v>2252</v>
      </c>
      <c r="E1929" s="602">
        <v>2252</v>
      </c>
      <c r="F1929" s="603" t="s">
        <v>609</v>
      </c>
      <c r="G1929" s="603">
        <v>25.5</v>
      </c>
      <c r="H1929" s="603">
        <v>9.66</v>
      </c>
      <c r="I1929" s="603">
        <v>1.26</v>
      </c>
      <c r="J1929" s="603"/>
      <c r="K1929" s="603"/>
      <c r="L1929" s="602">
        <v>120</v>
      </c>
      <c r="M1929" s="601">
        <v>67.56</v>
      </c>
      <c r="N1929" s="20">
        <v>229303645</v>
      </c>
    </row>
    <row r="1930" spans="1:14">
      <c r="A1930" s="599">
        <v>43285</v>
      </c>
      <c r="B1930" s="604">
        <v>590.67999999999995</v>
      </c>
      <c r="C1930" s="602">
        <v>17553680</v>
      </c>
      <c r="D1930" s="602">
        <v>2282</v>
      </c>
      <c r="E1930" s="602">
        <v>2282</v>
      </c>
      <c r="F1930" s="603" t="s">
        <v>609</v>
      </c>
      <c r="G1930" s="603">
        <v>25.5</v>
      </c>
      <c r="H1930" s="603">
        <v>9.7899999999999991</v>
      </c>
      <c r="I1930" s="603">
        <v>1.28</v>
      </c>
      <c r="J1930" s="603"/>
      <c r="K1930" s="603"/>
      <c r="L1930" s="602">
        <v>120</v>
      </c>
      <c r="M1930" s="601">
        <v>68.48</v>
      </c>
      <c r="N1930" s="20">
        <v>153964815</v>
      </c>
    </row>
    <row r="1931" spans="1:14">
      <c r="A1931" s="599">
        <v>43284</v>
      </c>
      <c r="B1931" s="604">
        <v>588.92999999999995</v>
      </c>
      <c r="C1931" s="602">
        <v>17553680</v>
      </c>
      <c r="D1931" s="602">
        <v>2275</v>
      </c>
      <c r="E1931" s="602">
        <v>2275</v>
      </c>
      <c r="F1931" s="603" t="s">
        <v>609</v>
      </c>
      <c r="G1931" s="603">
        <v>25.5</v>
      </c>
      <c r="H1931" s="603">
        <v>9.77</v>
      </c>
      <c r="I1931" s="603">
        <v>1.27</v>
      </c>
      <c r="J1931" s="603"/>
      <c r="K1931" s="603"/>
      <c r="L1931" s="602">
        <v>120</v>
      </c>
      <c r="M1931" s="601">
        <v>68.28</v>
      </c>
      <c r="N1931" s="20">
        <v>300347020</v>
      </c>
    </row>
    <row r="1932" spans="1:14">
      <c r="A1932" s="599">
        <v>43283</v>
      </c>
      <c r="B1932" s="604">
        <v>586.29</v>
      </c>
      <c r="C1932" s="602">
        <v>17553680</v>
      </c>
      <c r="D1932" s="602">
        <v>2265</v>
      </c>
      <c r="E1932" s="602">
        <v>2265</v>
      </c>
      <c r="F1932" s="603" t="s">
        <v>609</v>
      </c>
      <c r="G1932" s="603">
        <v>25.5</v>
      </c>
      <c r="H1932" s="603">
        <v>9.7200000000000006</v>
      </c>
      <c r="I1932" s="603">
        <v>1.27</v>
      </c>
      <c r="J1932" s="603"/>
      <c r="K1932" s="603"/>
      <c r="L1932" s="602">
        <v>120</v>
      </c>
      <c r="M1932" s="601">
        <v>67.97</v>
      </c>
      <c r="N1932" s="20">
        <v>304930550</v>
      </c>
    </row>
    <row r="1933" spans="1:14">
      <c r="A1933" s="599">
        <v>43280</v>
      </c>
      <c r="B1933" s="604">
        <v>600.34</v>
      </c>
      <c r="C1933" s="602">
        <v>17553680</v>
      </c>
      <c r="D1933" s="602">
        <v>2320</v>
      </c>
      <c r="E1933" s="602">
        <v>2320</v>
      </c>
      <c r="F1933" s="603" t="s">
        <v>609</v>
      </c>
      <c r="G1933" s="603">
        <v>25.5</v>
      </c>
      <c r="H1933" s="603">
        <v>42.46</v>
      </c>
      <c r="I1933" s="603">
        <v>1.42</v>
      </c>
      <c r="J1933" s="603"/>
      <c r="K1933" s="603"/>
      <c r="L1933" s="602">
        <v>120</v>
      </c>
      <c r="M1933" s="601">
        <v>69.599999999999994</v>
      </c>
      <c r="N1933" s="20">
        <v>294714650</v>
      </c>
    </row>
    <row r="1934" spans="1:14">
      <c r="A1934" s="599">
        <v>43279</v>
      </c>
      <c r="B1934" s="604">
        <v>595.95000000000005</v>
      </c>
      <c r="C1934" s="602">
        <v>17553680</v>
      </c>
      <c r="D1934" s="602">
        <v>2303</v>
      </c>
      <c r="E1934" s="602">
        <v>2303</v>
      </c>
      <c r="F1934" s="603" t="s">
        <v>609</v>
      </c>
      <c r="G1934" s="603">
        <v>25.5</v>
      </c>
      <c r="H1934" s="603">
        <v>42.15</v>
      </c>
      <c r="I1934" s="603">
        <v>1.41</v>
      </c>
      <c r="J1934" s="603"/>
      <c r="K1934" s="603"/>
      <c r="L1934" s="602">
        <v>120</v>
      </c>
      <c r="M1934" s="601">
        <v>69.09</v>
      </c>
      <c r="N1934" s="20">
        <v>333680865</v>
      </c>
    </row>
    <row r="1935" spans="1:14">
      <c r="A1935" s="599">
        <v>43278</v>
      </c>
      <c r="B1935" s="604">
        <v>595.07000000000005</v>
      </c>
      <c r="C1935" s="602">
        <v>17553680</v>
      </c>
      <c r="D1935" s="602">
        <v>2299</v>
      </c>
      <c r="E1935" s="602">
        <v>2299</v>
      </c>
      <c r="F1935" s="603" t="s">
        <v>609</v>
      </c>
      <c r="G1935" s="603">
        <v>25.5</v>
      </c>
      <c r="H1935" s="603">
        <v>42.08</v>
      </c>
      <c r="I1935" s="603">
        <v>1.41</v>
      </c>
      <c r="J1935" s="603"/>
      <c r="K1935" s="603"/>
      <c r="L1935" s="602">
        <v>120</v>
      </c>
      <c r="M1935" s="601">
        <v>68.989999999999995</v>
      </c>
      <c r="N1935" s="20">
        <v>145660115</v>
      </c>
    </row>
    <row r="1936" spans="1:14">
      <c r="A1936" s="599">
        <v>43277</v>
      </c>
      <c r="B1936" s="604">
        <v>602.97</v>
      </c>
      <c r="C1936" s="602">
        <v>17553680</v>
      </c>
      <c r="D1936" s="602">
        <v>2330</v>
      </c>
      <c r="E1936" s="602">
        <v>2330</v>
      </c>
      <c r="F1936" s="603" t="s">
        <v>609</v>
      </c>
      <c r="G1936" s="603">
        <v>25.5</v>
      </c>
      <c r="H1936" s="603">
        <v>42.64</v>
      </c>
      <c r="I1936" s="603">
        <v>1.43</v>
      </c>
      <c r="J1936" s="603"/>
      <c r="K1936" s="603"/>
      <c r="L1936" s="602">
        <v>120</v>
      </c>
      <c r="M1936" s="601">
        <v>69.900000000000006</v>
      </c>
      <c r="N1936" s="20">
        <v>593688775</v>
      </c>
    </row>
    <row r="1937" spans="1:14">
      <c r="A1937" s="599">
        <v>43276</v>
      </c>
      <c r="B1937" s="604">
        <v>614.38</v>
      </c>
      <c r="C1937" s="602">
        <v>17553680</v>
      </c>
      <c r="D1937" s="602">
        <v>2374</v>
      </c>
      <c r="E1937" s="602">
        <v>2374</v>
      </c>
      <c r="F1937" s="603" t="s">
        <v>609</v>
      </c>
      <c r="G1937" s="603">
        <v>25.5</v>
      </c>
      <c r="H1937" s="603">
        <v>43.45</v>
      </c>
      <c r="I1937" s="603">
        <v>1.46</v>
      </c>
      <c r="J1937" s="603"/>
      <c r="K1937" s="603"/>
      <c r="L1937" s="602">
        <v>120</v>
      </c>
      <c r="M1937" s="601">
        <v>71.23</v>
      </c>
      <c r="N1937" s="20">
        <v>184374385</v>
      </c>
    </row>
    <row r="1938" spans="1:14">
      <c r="A1938" s="599">
        <v>43273</v>
      </c>
      <c r="B1938" s="604">
        <v>614.38</v>
      </c>
      <c r="C1938" s="602">
        <v>17553680</v>
      </c>
      <c r="D1938" s="602">
        <v>2374</v>
      </c>
      <c r="E1938" s="602">
        <v>2374</v>
      </c>
      <c r="F1938" s="603" t="s">
        <v>609</v>
      </c>
      <c r="G1938" s="603">
        <v>25.5</v>
      </c>
      <c r="H1938" s="603">
        <v>43.45</v>
      </c>
      <c r="I1938" s="603">
        <v>1.46</v>
      </c>
      <c r="J1938" s="603"/>
      <c r="K1938" s="603"/>
      <c r="L1938" s="602">
        <v>120</v>
      </c>
      <c r="M1938" s="601">
        <v>71.23</v>
      </c>
      <c r="N1938" s="20">
        <v>366762110</v>
      </c>
    </row>
    <row r="1939" spans="1:14">
      <c r="A1939" s="599">
        <v>43272</v>
      </c>
      <c r="B1939" s="604">
        <v>614.38</v>
      </c>
      <c r="C1939" s="602">
        <v>17553680</v>
      </c>
      <c r="D1939" s="602">
        <v>2374</v>
      </c>
      <c r="E1939" s="602">
        <v>2374</v>
      </c>
      <c r="F1939" s="603" t="s">
        <v>609</v>
      </c>
      <c r="G1939" s="603">
        <v>25.5</v>
      </c>
      <c r="H1939" s="603">
        <v>43.45</v>
      </c>
      <c r="I1939" s="603">
        <v>1.46</v>
      </c>
      <c r="J1939" s="603"/>
      <c r="K1939" s="603"/>
      <c r="L1939" s="602">
        <v>120</v>
      </c>
      <c r="M1939" s="601">
        <v>71.23</v>
      </c>
      <c r="N1939" s="20">
        <v>355721405</v>
      </c>
    </row>
    <row r="1940" spans="1:14">
      <c r="A1940" s="599">
        <v>43271</v>
      </c>
      <c r="B1940" s="604">
        <v>605.6</v>
      </c>
      <c r="C1940" s="602">
        <v>17553680</v>
      </c>
      <c r="D1940" s="602">
        <v>2340</v>
      </c>
      <c r="E1940" s="602">
        <v>2340</v>
      </c>
      <c r="F1940" s="603" t="s">
        <v>609</v>
      </c>
      <c r="G1940" s="603">
        <v>25.5</v>
      </c>
      <c r="H1940" s="603">
        <v>42.83</v>
      </c>
      <c r="I1940" s="603">
        <v>1.43</v>
      </c>
      <c r="J1940" s="603"/>
      <c r="K1940" s="603"/>
      <c r="L1940" s="602">
        <v>120</v>
      </c>
      <c r="M1940" s="601">
        <v>70.209999999999994</v>
      </c>
      <c r="N1940" s="20">
        <v>281373900</v>
      </c>
    </row>
    <row r="1941" spans="1:14">
      <c r="A1941" s="599">
        <v>43270</v>
      </c>
      <c r="B1941" s="604">
        <v>591.55999999999995</v>
      </c>
      <c r="C1941" s="602">
        <v>17553680</v>
      </c>
      <c r="D1941" s="602">
        <v>2286</v>
      </c>
      <c r="E1941" s="602">
        <v>2286</v>
      </c>
      <c r="F1941" s="603" t="s">
        <v>609</v>
      </c>
      <c r="G1941" s="603">
        <v>25.5</v>
      </c>
      <c r="H1941" s="603">
        <v>41.84</v>
      </c>
      <c r="I1941" s="603">
        <v>1.4</v>
      </c>
      <c r="J1941" s="603"/>
      <c r="K1941" s="603"/>
      <c r="L1941" s="602">
        <v>120</v>
      </c>
      <c r="M1941" s="601">
        <v>68.58</v>
      </c>
      <c r="N1941" s="20">
        <v>450798585</v>
      </c>
    </row>
    <row r="1942" spans="1:14">
      <c r="A1942" s="599">
        <v>43269</v>
      </c>
      <c r="B1942" s="604">
        <v>604.72</v>
      </c>
      <c r="C1942" s="602">
        <v>17553680</v>
      </c>
      <c r="D1942" s="602">
        <v>2336</v>
      </c>
      <c r="E1942" s="602">
        <v>2336</v>
      </c>
      <c r="F1942" s="603" t="s">
        <v>609</v>
      </c>
      <c r="G1942" s="603">
        <v>25.5</v>
      </c>
      <c r="H1942" s="603">
        <v>42.77</v>
      </c>
      <c r="I1942" s="603">
        <v>1.43</v>
      </c>
      <c r="J1942" s="603"/>
      <c r="K1942" s="603"/>
      <c r="L1942" s="602">
        <v>120</v>
      </c>
      <c r="M1942" s="601">
        <v>70.11</v>
      </c>
      <c r="N1942" s="20">
        <v>573324205</v>
      </c>
    </row>
    <row r="1943" spans="1:14">
      <c r="A1943" s="599">
        <v>43266</v>
      </c>
      <c r="B1943" s="604">
        <v>629.29999999999995</v>
      </c>
      <c r="C1943" s="602">
        <v>17553680</v>
      </c>
      <c r="D1943" s="602">
        <v>2431</v>
      </c>
      <c r="E1943" s="602">
        <v>2431</v>
      </c>
      <c r="F1943" s="603" t="s">
        <v>609</v>
      </c>
      <c r="G1943" s="603">
        <v>25.5</v>
      </c>
      <c r="H1943" s="603">
        <v>44.51</v>
      </c>
      <c r="I1943" s="603">
        <v>1.49</v>
      </c>
      <c r="J1943" s="603"/>
      <c r="K1943" s="603"/>
      <c r="L1943" s="602">
        <v>120</v>
      </c>
      <c r="M1943" s="601">
        <v>72.959999999999994</v>
      </c>
      <c r="N1943" s="20">
        <v>462019275</v>
      </c>
    </row>
    <row r="1944" spans="1:14">
      <c r="A1944" s="599">
        <v>43265</v>
      </c>
      <c r="B1944" s="604">
        <v>623.16</v>
      </c>
      <c r="C1944" s="602">
        <v>17553680</v>
      </c>
      <c r="D1944" s="602">
        <v>2408</v>
      </c>
      <c r="E1944" s="602">
        <v>2408</v>
      </c>
      <c r="F1944" s="603" t="s">
        <v>609</v>
      </c>
      <c r="G1944" s="603">
        <v>25.5</v>
      </c>
      <c r="H1944" s="603">
        <v>44.07</v>
      </c>
      <c r="I1944" s="603">
        <v>1.48</v>
      </c>
      <c r="J1944" s="603"/>
      <c r="K1944" s="603"/>
      <c r="L1944" s="602">
        <v>120</v>
      </c>
      <c r="M1944" s="601">
        <v>72.239999999999995</v>
      </c>
      <c r="N1944" s="20">
        <v>609926275</v>
      </c>
    </row>
    <row r="1945" spans="1:14">
      <c r="A1945" s="599">
        <v>43264</v>
      </c>
      <c r="B1945" s="604">
        <v>638.95000000000005</v>
      </c>
      <c r="C1945" s="602">
        <v>17553680</v>
      </c>
      <c r="D1945" s="602">
        <v>2469</v>
      </c>
      <c r="E1945" s="602">
        <v>2469</v>
      </c>
      <c r="F1945" s="603" t="s">
        <v>609</v>
      </c>
      <c r="G1945" s="603">
        <v>25.5</v>
      </c>
      <c r="H1945" s="603">
        <v>45.19</v>
      </c>
      <c r="I1945" s="603">
        <v>1.51</v>
      </c>
      <c r="J1945" s="603"/>
      <c r="K1945" s="603"/>
      <c r="L1945" s="602">
        <v>120</v>
      </c>
      <c r="M1945" s="601">
        <v>74.08</v>
      </c>
      <c r="N1945" s="20">
        <v>720156640</v>
      </c>
    </row>
    <row r="1946" spans="1:14">
      <c r="A1946" s="599">
        <v>43263</v>
      </c>
      <c r="B1946" s="604">
        <v>638.95000000000005</v>
      </c>
      <c r="C1946" s="602">
        <v>17553680</v>
      </c>
      <c r="D1946" s="602">
        <v>2469</v>
      </c>
      <c r="E1946" s="602">
        <v>2469</v>
      </c>
      <c r="F1946" s="603" t="s">
        <v>609</v>
      </c>
      <c r="G1946" s="603">
        <v>25.5</v>
      </c>
      <c r="H1946" s="603">
        <v>45.19</v>
      </c>
      <c r="I1946" s="603">
        <v>1.51</v>
      </c>
      <c r="J1946" s="603"/>
      <c r="K1946" s="603"/>
      <c r="L1946" s="602">
        <v>120</v>
      </c>
      <c r="M1946" s="601">
        <v>74.08</v>
      </c>
      <c r="N1946" s="20">
        <v>720156640</v>
      </c>
    </row>
    <row r="1947" spans="1:14">
      <c r="A1947" s="599">
        <v>43262</v>
      </c>
      <c r="B1947" s="604">
        <v>638.95000000000005</v>
      </c>
      <c r="C1947" s="602">
        <v>17553680</v>
      </c>
      <c r="D1947" s="602">
        <v>2469</v>
      </c>
      <c r="E1947" s="602">
        <v>2469</v>
      </c>
      <c r="F1947" s="603" t="s">
        <v>609</v>
      </c>
      <c r="G1947" s="603">
        <v>25.5</v>
      </c>
      <c r="H1947" s="603">
        <v>45.19</v>
      </c>
      <c r="I1947" s="603">
        <v>1.51</v>
      </c>
      <c r="J1947" s="603"/>
      <c r="K1947" s="603"/>
      <c r="L1947" s="602">
        <v>120</v>
      </c>
      <c r="M1947" s="601">
        <v>74.08</v>
      </c>
      <c r="N1947" s="20">
        <v>477233365</v>
      </c>
    </row>
    <row r="1948" spans="1:14">
      <c r="A1948" s="599">
        <v>43259</v>
      </c>
      <c r="B1948" s="604">
        <v>648.61</v>
      </c>
      <c r="C1948" s="602">
        <v>17553680</v>
      </c>
      <c r="D1948" s="602">
        <v>2506</v>
      </c>
      <c r="E1948" s="602">
        <v>2506</v>
      </c>
      <c r="F1948" s="603" t="s">
        <v>609</v>
      </c>
      <c r="G1948" s="603">
        <v>25.5</v>
      </c>
      <c r="H1948" s="603">
        <v>45.87</v>
      </c>
      <c r="I1948" s="603">
        <v>1.54</v>
      </c>
      <c r="J1948" s="603"/>
      <c r="K1948" s="603"/>
      <c r="L1948" s="602">
        <v>120</v>
      </c>
      <c r="M1948" s="601">
        <v>75.19</v>
      </c>
      <c r="N1948" s="20">
        <v>1058886840</v>
      </c>
    </row>
    <row r="1949" spans="1:14">
      <c r="A1949" s="599">
        <v>43258</v>
      </c>
      <c r="B1949" s="604">
        <v>666.16</v>
      </c>
      <c r="C1949" s="602">
        <v>17553680</v>
      </c>
      <c r="D1949" s="602">
        <v>2574</v>
      </c>
      <c r="E1949" s="602">
        <v>2574</v>
      </c>
      <c r="F1949" s="603" t="s">
        <v>609</v>
      </c>
      <c r="G1949" s="603">
        <v>25.5</v>
      </c>
      <c r="H1949" s="603">
        <v>47.11</v>
      </c>
      <c r="I1949" s="603">
        <v>1.58</v>
      </c>
      <c r="J1949" s="603"/>
      <c r="K1949" s="603"/>
      <c r="L1949" s="602">
        <v>120</v>
      </c>
      <c r="M1949" s="601">
        <v>77.23</v>
      </c>
      <c r="N1949" s="20">
        <v>855181225</v>
      </c>
    </row>
    <row r="1950" spans="1:14">
      <c r="A1950" s="599">
        <v>43257</v>
      </c>
      <c r="B1950" s="604">
        <v>646.85</v>
      </c>
      <c r="C1950" s="602">
        <v>17553680</v>
      </c>
      <c r="D1950" s="602">
        <v>2499</v>
      </c>
      <c r="E1950" s="602">
        <v>2499</v>
      </c>
      <c r="F1950" s="603" t="s">
        <v>609</v>
      </c>
      <c r="G1950" s="603">
        <v>25.5</v>
      </c>
      <c r="H1950" s="603">
        <v>45.75</v>
      </c>
      <c r="I1950" s="603">
        <v>1.53</v>
      </c>
      <c r="J1950" s="603"/>
      <c r="K1950" s="603"/>
      <c r="L1950" s="602">
        <v>120</v>
      </c>
      <c r="M1950" s="601">
        <v>74.989999999999995</v>
      </c>
      <c r="N1950" s="20">
        <v>551832135</v>
      </c>
    </row>
    <row r="1951" spans="1:14">
      <c r="A1951" s="599">
        <v>43256</v>
      </c>
      <c r="B1951" s="604">
        <v>646.85</v>
      </c>
      <c r="C1951" s="602">
        <v>17553680</v>
      </c>
      <c r="D1951" s="602">
        <v>2499</v>
      </c>
      <c r="E1951" s="602">
        <v>2499</v>
      </c>
      <c r="F1951" s="603" t="s">
        <v>609</v>
      </c>
      <c r="G1951" s="603">
        <v>25.5</v>
      </c>
      <c r="H1951" s="603">
        <v>45.75</v>
      </c>
      <c r="I1951" s="603">
        <v>1.53</v>
      </c>
      <c r="J1951" s="603"/>
      <c r="K1951" s="603"/>
      <c r="L1951" s="602">
        <v>120</v>
      </c>
      <c r="M1951" s="601">
        <v>74.989999999999995</v>
      </c>
      <c r="N1951" s="20">
        <v>551832135</v>
      </c>
    </row>
    <row r="1952" spans="1:14">
      <c r="A1952" s="599">
        <v>43255</v>
      </c>
      <c r="B1952" s="604">
        <v>649.49</v>
      </c>
      <c r="C1952" s="602">
        <v>17553680</v>
      </c>
      <c r="D1952" s="602">
        <v>2509</v>
      </c>
      <c r="E1952" s="602">
        <v>2509</v>
      </c>
      <c r="F1952" s="603" t="s">
        <v>609</v>
      </c>
      <c r="G1952" s="603">
        <v>25.5</v>
      </c>
      <c r="H1952" s="603">
        <v>45.93</v>
      </c>
      <c r="I1952" s="603">
        <v>1.54</v>
      </c>
      <c r="J1952" s="603"/>
      <c r="K1952" s="603"/>
      <c r="L1952" s="602">
        <v>120</v>
      </c>
      <c r="M1952" s="601">
        <v>75.3</v>
      </c>
      <c r="N1952" s="20">
        <v>541471115</v>
      </c>
    </row>
    <row r="1953" spans="1:14">
      <c r="A1953" s="599">
        <v>43252</v>
      </c>
      <c r="B1953" s="604">
        <v>660.9</v>
      </c>
      <c r="C1953" s="602">
        <v>17553680</v>
      </c>
      <c r="D1953" s="602">
        <v>2553</v>
      </c>
      <c r="E1953" s="602">
        <v>2553</v>
      </c>
      <c r="F1953" s="603" t="s">
        <v>609</v>
      </c>
      <c r="G1953" s="603">
        <v>25.5</v>
      </c>
      <c r="H1953" s="603">
        <v>46.74</v>
      </c>
      <c r="I1953" s="603">
        <v>1.57</v>
      </c>
      <c r="J1953" s="603"/>
      <c r="K1953" s="603"/>
      <c r="L1953" s="602">
        <v>120</v>
      </c>
      <c r="M1953" s="601">
        <v>76.62</v>
      </c>
      <c r="N1953" s="20">
        <v>822891555</v>
      </c>
    </row>
    <row r="1954" spans="1:14">
      <c r="A1954" s="599">
        <v>43251</v>
      </c>
      <c r="B1954" s="604">
        <v>670.55</v>
      </c>
      <c r="C1954" s="602">
        <v>17553680</v>
      </c>
      <c r="D1954" s="602">
        <v>2591</v>
      </c>
      <c r="E1954" s="602">
        <v>2591</v>
      </c>
      <c r="F1954" s="603" t="s">
        <v>609</v>
      </c>
      <c r="G1954" s="603">
        <v>25.5</v>
      </c>
      <c r="H1954" s="603">
        <v>47.42</v>
      </c>
      <c r="I1954" s="603">
        <v>1.59</v>
      </c>
      <c r="J1954" s="603"/>
      <c r="K1954" s="603"/>
      <c r="L1954" s="602">
        <v>120</v>
      </c>
      <c r="M1954" s="601">
        <v>77.739999999999995</v>
      </c>
      <c r="N1954" s="20">
        <v>900241720</v>
      </c>
    </row>
    <row r="1955" spans="1:14">
      <c r="A1955" s="599">
        <v>43250</v>
      </c>
      <c r="B1955" s="604">
        <v>667.92</v>
      </c>
      <c r="C1955" s="602">
        <v>17553680</v>
      </c>
      <c r="D1955" s="602">
        <v>2581</v>
      </c>
      <c r="E1955" s="602">
        <v>2581</v>
      </c>
      <c r="F1955" s="603" t="s">
        <v>609</v>
      </c>
      <c r="G1955" s="603">
        <v>25.5</v>
      </c>
      <c r="H1955" s="603">
        <v>47.24</v>
      </c>
      <c r="I1955" s="603">
        <v>1.58</v>
      </c>
      <c r="J1955" s="603"/>
      <c r="K1955" s="603"/>
      <c r="L1955" s="602">
        <v>120</v>
      </c>
      <c r="M1955" s="601">
        <v>77.430000000000007</v>
      </c>
      <c r="N1955" s="20">
        <v>1615154485</v>
      </c>
    </row>
    <row r="1956" spans="1:14">
      <c r="A1956" s="599">
        <v>43249</v>
      </c>
      <c r="B1956" s="604">
        <v>678.45</v>
      </c>
      <c r="C1956" s="602">
        <v>17553680</v>
      </c>
      <c r="D1956" s="602">
        <v>2621</v>
      </c>
      <c r="E1956" s="602">
        <v>2621</v>
      </c>
      <c r="F1956" s="603" t="s">
        <v>609</v>
      </c>
      <c r="G1956" s="603">
        <v>25.5</v>
      </c>
      <c r="H1956" s="603">
        <v>47.98</v>
      </c>
      <c r="I1956" s="603">
        <v>1.61</v>
      </c>
      <c r="J1956" s="603"/>
      <c r="K1956" s="603"/>
      <c r="L1956" s="602">
        <v>120</v>
      </c>
      <c r="M1956" s="601">
        <v>78.650000000000006</v>
      </c>
      <c r="N1956" s="20">
        <v>2900366110</v>
      </c>
    </row>
    <row r="1957" spans="1:14">
      <c r="A1957" s="599">
        <v>43248</v>
      </c>
      <c r="B1957" s="604">
        <v>638.95000000000005</v>
      </c>
      <c r="C1957" s="602">
        <v>17553680</v>
      </c>
      <c r="D1957" s="602">
        <v>2469</v>
      </c>
      <c r="E1957" s="602">
        <v>2469</v>
      </c>
      <c r="F1957" s="603" t="s">
        <v>609</v>
      </c>
      <c r="G1957" s="603">
        <v>25.5</v>
      </c>
      <c r="H1957" s="603">
        <v>45.19</v>
      </c>
      <c r="I1957" s="603">
        <v>1.51</v>
      </c>
      <c r="J1957" s="603"/>
      <c r="K1957" s="603"/>
      <c r="L1957" s="602">
        <v>120</v>
      </c>
      <c r="M1957" s="601">
        <v>74.08</v>
      </c>
      <c r="N1957" s="20">
        <v>1025591565</v>
      </c>
    </row>
    <row r="1958" spans="1:14">
      <c r="A1958" s="599">
        <v>43245</v>
      </c>
      <c r="B1958" s="604">
        <v>620.52</v>
      </c>
      <c r="C1958" s="602">
        <v>17553680</v>
      </c>
      <c r="D1958" s="602">
        <v>2397</v>
      </c>
      <c r="E1958" s="602">
        <v>2397</v>
      </c>
      <c r="F1958" s="603" t="s">
        <v>609</v>
      </c>
      <c r="G1958" s="603">
        <v>25.5</v>
      </c>
      <c r="H1958" s="603">
        <v>43.88</v>
      </c>
      <c r="I1958" s="603">
        <v>1.47</v>
      </c>
      <c r="J1958" s="603"/>
      <c r="K1958" s="603"/>
      <c r="L1958" s="602">
        <v>120</v>
      </c>
      <c r="M1958" s="601">
        <v>71.94</v>
      </c>
      <c r="N1958" s="20">
        <v>831882660</v>
      </c>
    </row>
    <row r="1959" spans="1:14">
      <c r="A1959" s="599">
        <v>43244</v>
      </c>
      <c r="B1959" s="604">
        <v>631.92999999999995</v>
      </c>
      <c r="C1959" s="602">
        <v>17553680</v>
      </c>
      <c r="D1959" s="602">
        <v>2442</v>
      </c>
      <c r="E1959" s="602">
        <v>2442</v>
      </c>
      <c r="F1959" s="603" t="s">
        <v>609</v>
      </c>
      <c r="G1959" s="603">
        <v>25.5</v>
      </c>
      <c r="H1959" s="603">
        <v>44.69</v>
      </c>
      <c r="I1959" s="603">
        <v>1.5</v>
      </c>
      <c r="J1959" s="603"/>
      <c r="K1959" s="603"/>
      <c r="L1959" s="602">
        <v>120</v>
      </c>
      <c r="M1959" s="601">
        <v>73.260000000000005</v>
      </c>
      <c r="N1959" s="20">
        <v>1072684025</v>
      </c>
    </row>
    <row r="1960" spans="1:14">
      <c r="A1960" s="599">
        <v>43243</v>
      </c>
      <c r="B1960" s="604">
        <v>640.71</v>
      </c>
      <c r="C1960" s="602">
        <v>17553680</v>
      </c>
      <c r="D1960" s="602">
        <v>2475</v>
      </c>
      <c r="E1960" s="602">
        <v>2475</v>
      </c>
      <c r="F1960" s="603" t="s">
        <v>609</v>
      </c>
      <c r="G1960" s="603">
        <v>25.5</v>
      </c>
      <c r="H1960" s="603">
        <v>45.31</v>
      </c>
      <c r="I1960" s="603">
        <v>1.52</v>
      </c>
      <c r="J1960" s="603"/>
      <c r="K1960" s="603"/>
      <c r="L1960" s="602">
        <v>120</v>
      </c>
      <c r="M1960" s="601">
        <v>74.28</v>
      </c>
      <c r="N1960" s="20">
        <v>1275908490</v>
      </c>
    </row>
    <row r="1961" spans="1:14">
      <c r="A1961" s="599">
        <v>43242</v>
      </c>
      <c r="B1961" s="604">
        <v>642.46</v>
      </c>
      <c r="C1961" s="602">
        <v>17553680</v>
      </c>
      <c r="D1961" s="602">
        <v>2482</v>
      </c>
      <c r="E1961" s="602">
        <v>2482</v>
      </c>
      <c r="F1961" s="603" t="s">
        <v>609</v>
      </c>
      <c r="G1961" s="603">
        <v>25.5</v>
      </c>
      <c r="H1961" s="603">
        <v>45.44</v>
      </c>
      <c r="I1961" s="603">
        <v>1.52</v>
      </c>
      <c r="J1961" s="603"/>
      <c r="K1961" s="603"/>
      <c r="L1961" s="602">
        <v>120</v>
      </c>
      <c r="M1961" s="601">
        <v>74.48</v>
      </c>
      <c r="N1961" s="20">
        <v>1069964345</v>
      </c>
    </row>
    <row r="1962" spans="1:14">
      <c r="A1962" s="599">
        <v>43241</v>
      </c>
      <c r="B1962" s="604">
        <v>642.46</v>
      </c>
      <c r="C1962" s="602">
        <v>17553680</v>
      </c>
      <c r="D1962" s="602">
        <v>2482</v>
      </c>
      <c r="E1962" s="602">
        <v>2482</v>
      </c>
      <c r="F1962" s="603" t="s">
        <v>609</v>
      </c>
      <c r="G1962" s="603">
        <v>25.5</v>
      </c>
      <c r="H1962" s="603">
        <v>45.44</v>
      </c>
      <c r="I1962" s="603">
        <v>1.52</v>
      </c>
      <c r="J1962" s="603"/>
      <c r="K1962" s="603"/>
      <c r="L1962" s="602">
        <v>120</v>
      </c>
      <c r="M1962" s="601">
        <v>74.48</v>
      </c>
      <c r="N1962" s="20">
        <v>1069964345</v>
      </c>
    </row>
    <row r="1963" spans="1:14">
      <c r="A1963" s="599">
        <v>43238</v>
      </c>
      <c r="B1963" s="604">
        <v>645.98</v>
      </c>
      <c r="C1963" s="602">
        <v>17553680</v>
      </c>
      <c r="D1963" s="602">
        <v>2496</v>
      </c>
      <c r="E1963" s="602">
        <v>2496</v>
      </c>
      <c r="F1963" s="603" t="s">
        <v>609</v>
      </c>
      <c r="G1963" s="603">
        <v>25.5</v>
      </c>
      <c r="H1963" s="603">
        <v>45.68</v>
      </c>
      <c r="I1963" s="603">
        <v>1.53</v>
      </c>
      <c r="J1963" s="603"/>
      <c r="K1963" s="603"/>
      <c r="L1963" s="602">
        <v>120</v>
      </c>
      <c r="M1963" s="601">
        <v>74.89</v>
      </c>
      <c r="N1963" s="20">
        <v>1988922665</v>
      </c>
    </row>
    <row r="1964" spans="1:14">
      <c r="A1964" s="599">
        <v>43237</v>
      </c>
      <c r="B1964" s="604">
        <v>651.24</v>
      </c>
      <c r="C1964" s="602">
        <v>17553680</v>
      </c>
      <c r="D1964" s="602">
        <v>2516</v>
      </c>
      <c r="E1964" s="602">
        <v>2516</v>
      </c>
      <c r="F1964" s="603" t="s">
        <v>609</v>
      </c>
      <c r="G1964" s="603">
        <v>25.5</v>
      </c>
      <c r="H1964" s="603">
        <v>46.06</v>
      </c>
      <c r="I1964" s="603">
        <v>1.54</v>
      </c>
      <c r="J1964" s="603"/>
      <c r="K1964" s="603"/>
      <c r="L1964" s="602">
        <v>120</v>
      </c>
      <c r="M1964" s="601">
        <v>75.5</v>
      </c>
      <c r="N1964" s="20">
        <v>5535069285</v>
      </c>
    </row>
    <row r="1965" spans="1:14">
      <c r="A1965" s="599">
        <v>43236</v>
      </c>
      <c r="B1965" s="604">
        <v>635.44000000000005</v>
      </c>
      <c r="C1965" s="602">
        <v>17553680</v>
      </c>
      <c r="D1965" s="602">
        <v>2455</v>
      </c>
      <c r="E1965" s="602">
        <v>2455</v>
      </c>
      <c r="F1965" s="603" t="s">
        <v>609</v>
      </c>
      <c r="G1965" s="603">
        <v>25.5</v>
      </c>
      <c r="H1965" s="603">
        <v>44.94</v>
      </c>
      <c r="I1965" s="603">
        <v>1.51</v>
      </c>
      <c r="J1965" s="603"/>
      <c r="K1965" s="603"/>
      <c r="L1965" s="602">
        <v>120</v>
      </c>
      <c r="M1965" s="601">
        <v>73.67</v>
      </c>
      <c r="N1965" s="20">
        <v>3806268845</v>
      </c>
    </row>
    <row r="1966" spans="1:14">
      <c r="A1966" s="599">
        <v>43235</v>
      </c>
      <c r="B1966" s="604">
        <v>590.67999999999995</v>
      </c>
      <c r="C1966" s="602">
        <v>17553680</v>
      </c>
      <c r="D1966" s="602">
        <v>2282</v>
      </c>
      <c r="E1966" s="602">
        <v>2282</v>
      </c>
      <c r="F1966" s="603" t="s">
        <v>609</v>
      </c>
      <c r="G1966" s="603">
        <v>25.5</v>
      </c>
      <c r="H1966" s="603">
        <v>41.77</v>
      </c>
      <c r="I1966" s="603">
        <v>1.4</v>
      </c>
      <c r="J1966" s="603"/>
      <c r="K1966" s="603"/>
      <c r="L1966" s="602">
        <v>120</v>
      </c>
      <c r="M1966" s="601">
        <v>68.48</v>
      </c>
      <c r="N1966" s="20">
        <v>331851340</v>
      </c>
    </row>
    <row r="1967" spans="1:14">
      <c r="A1967" s="599">
        <v>43234</v>
      </c>
      <c r="B1967" s="604">
        <v>588.92999999999995</v>
      </c>
      <c r="C1967" s="602">
        <v>17553680</v>
      </c>
      <c r="D1967" s="602">
        <v>2275</v>
      </c>
      <c r="E1967" s="602">
        <v>2275</v>
      </c>
      <c r="F1967" s="603" t="s">
        <v>609</v>
      </c>
      <c r="G1967" s="603">
        <v>25.5</v>
      </c>
      <c r="H1967" s="603">
        <v>41.65</v>
      </c>
      <c r="I1967" s="603">
        <v>1.39</v>
      </c>
      <c r="J1967" s="603"/>
      <c r="K1967" s="603"/>
      <c r="L1967" s="602">
        <v>120</v>
      </c>
      <c r="M1967" s="601">
        <v>68.28</v>
      </c>
      <c r="N1967" s="20">
        <v>394531275</v>
      </c>
    </row>
    <row r="1968" spans="1:14">
      <c r="A1968" s="599">
        <v>43231</v>
      </c>
      <c r="B1968" s="604">
        <v>581.03</v>
      </c>
      <c r="C1968" s="602">
        <v>17553680</v>
      </c>
      <c r="D1968" s="602">
        <v>2245</v>
      </c>
      <c r="E1968" s="602">
        <v>2245</v>
      </c>
      <c r="F1968" s="603" t="s">
        <v>609</v>
      </c>
      <c r="G1968" s="603">
        <v>25.5</v>
      </c>
      <c r="H1968" s="603">
        <v>41.09</v>
      </c>
      <c r="I1968" s="603">
        <v>1.38</v>
      </c>
      <c r="J1968" s="603"/>
      <c r="K1968" s="603"/>
      <c r="L1968" s="602">
        <v>120</v>
      </c>
      <c r="M1968" s="601">
        <v>67.36</v>
      </c>
      <c r="N1968" s="20">
        <v>301088245</v>
      </c>
    </row>
    <row r="1969" spans="1:14">
      <c r="A1969" s="599">
        <v>43230</v>
      </c>
      <c r="B1969" s="604">
        <v>583.66</v>
      </c>
      <c r="C1969" s="602">
        <v>17553680</v>
      </c>
      <c r="D1969" s="602">
        <v>2255</v>
      </c>
      <c r="E1969" s="602">
        <v>2255</v>
      </c>
      <c r="F1969" s="603" t="s">
        <v>609</v>
      </c>
      <c r="G1969" s="603">
        <v>25.5</v>
      </c>
      <c r="H1969" s="603">
        <v>41.28</v>
      </c>
      <c r="I1969" s="603">
        <v>1.38</v>
      </c>
      <c r="J1969" s="603"/>
      <c r="K1969" s="603"/>
      <c r="L1969" s="602">
        <v>120</v>
      </c>
      <c r="M1969" s="601">
        <v>67.66</v>
      </c>
      <c r="N1969" s="20">
        <v>321794720</v>
      </c>
    </row>
    <row r="1970" spans="1:14">
      <c r="A1970" s="599">
        <v>43229</v>
      </c>
      <c r="B1970" s="604">
        <v>571.37</v>
      </c>
      <c r="C1970" s="602">
        <v>17553680</v>
      </c>
      <c r="D1970" s="602">
        <v>2208</v>
      </c>
      <c r="E1970" s="602">
        <v>2208</v>
      </c>
      <c r="F1970" s="603" t="s">
        <v>609</v>
      </c>
      <c r="G1970" s="603">
        <v>25.5</v>
      </c>
      <c r="H1970" s="603">
        <v>40.409999999999997</v>
      </c>
      <c r="I1970" s="603">
        <v>1.35</v>
      </c>
      <c r="J1970" s="603"/>
      <c r="K1970" s="603"/>
      <c r="L1970" s="602">
        <v>120</v>
      </c>
      <c r="M1970" s="601">
        <v>66.239999999999995</v>
      </c>
      <c r="N1970" s="20">
        <v>413242775</v>
      </c>
    </row>
    <row r="1971" spans="1:14">
      <c r="A1971" s="599">
        <v>43228</v>
      </c>
      <c r="B1971" s="604">
        <v>568.74</v>
      </c>
      <c r="C1971" s="602">
        <v>17553680</v>
      </c>
      <c r="D1971" s="602">
        <v>2197</v>
      </c>
      <c r="E1971" s="602">
        <v>2197</v>
      </c>
      <c r="F1971" s="603" t="s">
        <v>609</v>
      </c>
      <c r="G1971" s="603">
        <v>25.5</v>
      </c>
      <c r="H1971" s="603">
        <v>40.22</v>
      </c>
      <c r="I1971" s="603">
        <v>1.35</v>
      </c>
      <c r="J1971" s="603"/>
      <c r="K1971" s="603"/>
      <c r="L1971" s="602">
        <v>120</v>
      </c>
      <c r="M1971" s="601">
        <v>65.930000000000007</v>
      </c>
      <c r="N1971" s="20">
        <v>815465310</v>
      </c>
    </row>
    <row r="1972" spans="1:14">
      <c r="A1972" s="599">
        <v>43227</v>
      </c>
      <c r="B1972" s="604">
        <v>572.25</v>
      </c>
      <c r="C1972" s="602">
        <v>17553680</v>
      </c>
      <c r="D1972" s="602">
        <v>2211</v>
      </c>
      <c r="E1972" s="602">
        <v>2211</v>
      </c>
      <c r="F1972" s="603" t="s">
        <v>609</v>
      </c>
      <c r="G1972" s="603">
        <v>25.5</v>
      </c>
      <c r="H1972" s="603">
        <v>40.47</v>
      </c>
      <c r="I1972" s="603">
        <v>1.36</v>
      </c>
      <c r="J1972" s="603"/>
      <c r="K1972" s="603"/>
      <c r="L1972" s="602">
        <v>120</v>
      </c>
      <c r="M1972" s="601">
        <v>66.34</v>
      </c>
      <c r="N1972" s="20">
        <v>602480695</v>
      </c>
    </row>
    <row r="1973" spans="1:14">
      <c r="A1973" s="599">
        <v>43224</v>
      </c>
      <c r="B1973" s="604">
        <v>572.25</v>
      </c>
      <c r="C1973" s="602">
        <v>17553680</v>
      </c>
      <c r="D1973" s="602">
        <v>2211</v>
      </c>
      <c r="E1973" s="602">
        <v>2211</v>
      </c>
      <c r="F1973" s="603" t="s">
        <v>609</v>
      </c>
      <c r="G1973" s="603">
        <v>25.5</v>
      </c>
      <c r="H1973" s="603">
        <v>40.47</v>
      </c>
      <c r="I1973" s="603">
        <v>1.36</v>
      </c>
      <c r="J1973" s="603"/>
      <c r="K1973" s="603"/>
      <c r="L1973" s="602">
        <v>120</v>
      </c>
      <c r="M1973" s="601">
        <v>66.34</v>
      </c>
      <c r="N1973" s="20">
        <v>602480695</v>
      </c>
    </row>
    <row r="1974" spans="1:14">
      <c r="A1974" s="599">
        <v>43223</v>
      </c>
      <c r="B1974" s="604">
        <v>568.74</v>
      </c>
      <c r="C1974" s="602">
        <v>17553680</v>
      </c>
      <c r="D1974" s="602">
        <v>2197</v>
      </c>
      <c r="E1974" s="602">
        <v>2197</v>
      </c>
      <c r="F1974" s="603" t="s">
        <v>609</v>
      </c>
      <c r="G1974" s="603">
        <v>25.5</v>
      </c>
      <c r="H1974" s="603">
        <v>40.22</v>
      </c>
      <c r="I1974" s="603">
        <v>1.35</v>
      </c>
      <c r="J1974" s="603"/>
      <c r="K1974" s="603"/>
      <c r="L1974" s="602">
        <v>120</v>
      </c>
      <c r="M1974" s="601">
        <v>65.930000000000007</v>
      </c>
      <c r="N1974" s="20">
        <v>479320550</v>
      </c>
    </row>
    <row r="1975" spans="1:14">
      <c r="A1975" s="599">
        <v>43222</v>
      </c>
      <c r="B1975" s="604">
        <v>572.25</v>
      </c>
      <c r="C1975" s="602">
        <v>17553680</v>
      </c>
      <c r="D1975" s="602">
        <v>2211</v>
      </c>
      <c r="E1975" s="602">
        <v>2211</v>
      </c>
      <c r="F1975" s="603" t="s">
        <v>609</v>
      </c>
      <c r="G1975" s="603">
        <v>25.5</v>
      </c>
      <c r="H1975" s="603">
        <v>40.47</v>
      </c>
      <c r="I1975" s="603">
        <v>1.36</v>
      </c>
      <c r="J1975" s="603"/>
      <c r="K1975" s="603"/>
      <c r="L1975" s="602">
        <v>120</v>
      </c>
      <c r="M1975" s="601">
        <v>66.34</v>
      </c>
      <c r="N1975" s="20">
        <v>667705865</v>
      </c>
    </row>
    <row r="1976" spans="1:14">
      <c r="A1976" s="599">
        <v>43221</v>
      </c>
      <c r="B1976" s="604">
        <v>593.30999999999995</v>
      </c>
      <c r="C1976" s="602">
        <v>17553680</v>
      </c>
      <c r="D1976" s="602">
        <v>2292</v>
      </c>
      <c r="E1976" s="602">
        <v>2292</v>
      </c>
      <c r="F1976" s="603" t="s">
        <v>609</v>
      </c>
      <c r="G1976" s="603">
        <v>25.5</v>
      </c>
      <c r="H1976" s="603">
        <v>41.96</v>
      </c>
      <c r="I1976" s="603">
        <v>1.41</v>
      </c>
      <c r="J1976" s="603"/>
      <c r="K1976" s="603"/>
      <c r="L1976" s="602">
        <v>120</v>
      </c>
      <c r="M1976" s="601">
        <v>68.78</v>
      </c>
      <c r="N1976" s="20">
        <v>486619565</v>
      </c>
    </row>
    <row r="1977" spans="1:14">
      <c r="A1977" s="599">
        <v>43220</v>
      </c>
      <c r="B1977" s="604">
        <v>593.30999999999995</v>
      </c>
      <c r="C1977" s="602">
        <v>17553680</v>
      </c>
      <c r="D1977" s="602">
        <v>2292</v>
      </c>
      <c r="E1977" s="602">
        <v>2292</v>
      </c>
      <c r="F1977" s="603" t="s">
        <v>609</v>
      </c>
      <c r="G1977" s="603">
        <v>25.5</v>
      </c>
      <c r="H1977" s="603">
        <v>41.96</v>
      </c>
      <c r="I1977" s="603">
        <v>1.41</v>
      </c>
      <c r="J1977" s="603"/>
      <c r="K1977" s="603"/>
      <c r="L1977" s="602">
        <v>120</v>
      </c>
      <c r="M1977" s="601">
        <v>68.78</v>
      </c>
      <c r="N1977" s="20">
        <v>486619565</v>
      </c>
    </row>
    <row r="1978" spans="1:14">
      <c r="A1978" s="599">
        <v>43217</v>
      </c>
      <c r="B1978" s="604">
        <v>602.09</v>
      </c>
      <c r="C1978" s="602">
        <v>17553680</v>
      </c>
      <c r="D1978" s="602">
        <v>2326</v>
      </c>
      <c r="E1978" s="602">
        <v>2326</v>
      </c>
      <c r="F1978" s="603" t="s">
        <v>609</v>
      </c>
      <c r="G1978" s="603">
        <v>25.5</v>
      </c>
      <c r="H1978" s="603">
        <v>42.58</v>
      </c>
      <c r="I1978" s="603">
        <v>1.43</v>
      </c>
      <c r="J1978" s="603"/>
      <c r="K1978" s="603"/>
      <c r="L1978" s="602">
        <v>120</v>
      </c>
      <c r="M1978" s="601">
        <v>69.8</v>
      </c>
      <c r="N1978" s="20">
        <v>290796435</v>
      </c>
    </row>
    <row r="1979" spans="1:14">
      <c r="A1979" s="599">
        <v>43216</v>
      </c>
      <c r="B1979" s="604">
        <v>599.46</v>
      </c>
      <c r="C1979" s="602">
        <v>17553680</v>
      </c>
      <c r="D1979" s="602">
        <v>2316</v>
      </c>
      <c r="E1979" s="602">
        <v>2316</v>
      </c>
      <c r="F1979" s="603" t="s">
        <v>609</v>
      </c>
      <c r="G1979" s="603">
        <v>25.5</v>
      </c>
      <c r="H1979" s="603">
        <v>42.4</v>
      </c>
      <c r="I1979" s="603">
        <v>1.42</v>
      </c>
      <c r="J1979" s="603"/>
      <c r="K1979" s="603"/>
      <c r="L1979" s="602">
        <v>120</v>
      </c>
      <c r="M1979" s="601">
        <v>69.5</v>
      </c>
      <c r="N1979" s="20">
        <v>446494505</v>
      </c>
    </row>
    <row r="1980" spans="1:14">
      <c r="A1980" s="599">
        <v>43215</v>
      </c>
      <c r="B1980" s="604">
        <v>608.24</v>
      </c>
      <c r="C1980" s="602">
        <v>17553680</v>
      </c>
      <c r="D1980" s="602">
        <v>2350</v>
      </c>
      <c r="E1980" s="602">
        <v>2350</v>
      </c>
      <c r="F1980" s="603" t="s">
        <v>609</v>
      </c>
      <c r="G1980" s="603">
        <v>25.5</v>
      </c>
      <c r="H1980" s="603">
        <v>43.02</v>
      </c>
      <c r="I1980" s="603">
        <v>1.44</v>
      </c>
      <c r="J1980" s="603"/>
      <c r="K1980" s="603"/>
      <c r="L1980" s="602">
        <v>120</v>
      </c>
      <c r="M1980" s="601">
        <v>70.510000000000005</v>
      </c>
      <c r="N1980" s="20">
        <v>502334525</v>
      </c>
    </row>
    <row r="1981" spans="1:14">
      <c r="A1981" s="599">
        <v>43214</v>
      </c>
      <c r="B1981" s="604">
        <v>619.64</v>
      </c>
      <c r="C1981" s="602">
        <v>17553680</v>
      </c>
      <c r="D1981" s="602">
        <v>2394</v>
      </c>
      <c r="E1981" s="602">
        <v>2394</v>
      </c>
      <c r="F1981" s="603" t="s">
        <v>609</v>
      </c>
      <c r="G1981" s="603">
        <v>25.5</v>
      </c>
      <c r="H1981" s="603">
        <v>43.82</v>
      </c>
      <c r="I1981" s="603">
        <v>1.47</v>
      </c>
      <c r="J1981" s="603"/>
      <c r="K1981" s="603"/>
      <c r="L1981" s="602">
        <v>120</v>
      </c>
      <c r="M1981" s="601">
        <v>71.84</v>
      </c>
      <c r="N1981" s="20">
        <v>422970615</v>
      </c>
    </row>
    <row r="1982" spans="1:14">
      <c r="A1982" s="599">
        <v>43213</v>
      </c>
      <c r="B1982" s="604">
        <v>623.16</v>
      </c>
      <c r="C1982" s="602">
        <v>17553680</v>
      </c>
      <c r="D1982" s="602">
        <v>2408</v>
      </c>
      <c r="E1982" s="602">
        <v>2408</v>
      </c>
      <c r="F1982" s="603" t="s">
        <v>609</v>
      </c>
      <c r="G1982" s="603">
        <v>25.5</v>
      </c>
      <c r="H1982" s="603">
        <v>44.07</v>
      </c>
      <c r="I1982" s="603">
        <v>1.48</v>
      </c>
      <c r="J1982" s="603"/>
      <c r="K1982" s="603"/>
      <c r="L1982" s="602">
        <v>120</v>
      </c>
      <c r="M1982" s="601">
        <v>72.239999999999995</v>
      </c>
      <c r="N1982" s="20">
        <v>564725840</v>
      </c>
    </row>
    <row r="1983" spans="1:14">
      <c r="A1983" s="599">
        <v>43210</v>
      </c>
      <c r="B1983" s="604">
        <v>631.04999999999995</v>
      </c>
      <c r="C1983" s="602">
        <v>17553680</v>
      </c>
      <c r="D1983" s="602">
        <v>2438</v>
      </c>
      <c r="E1983" s="602">
        <v>2438</v>
      </c>
      <c r="F1983" s="603" t="s">
        <v>609</v>
      </c>
      <c r="G1983" s="603">
        <v>25.5</v>
      </c>
      <c r="H1983" s="603">
        <v>44.63</v>
      </c>
      <c r="I1983" s="603">
        <v>1.49</v>
      </c>
      <c r="J1983" s="603"/>
      <c r="K1983" s="603"/>
      <c r="L1983" s="602">
        <v>120</v>
      </c>
      <c r="M1983" s="601">
        <v>73.16</v>
      </c>
      <c r="N1983" s="20">
        <v>461658495</v>
      </c>
    </row>
    <row r="1984" spans="1:14">
      <c r="A1984" s="599">
        <v>43209</v>
      </c>
      <c r="B1984" s="604">
        <v>617.01</v>
      </c>
      <c r="C1984" s="602">
        <v>17553680</v>
      </c>
      <c r="D1984" s="602">
        <v>2384</v>
      </c>
      <c r="E1984" s="602">
        <v>2384</v>
      </c>
      <c r="F1984" s="603" t="s">
        <v>609</v>
      </c>
      <c r="G1984" s="603">
        <v>25.5</v>
      </c>
      <c r="H1984" s="603">
        <v>43.64</v>
      </c>
      <c r="I1984" s="603">
        <v>1.46</v>
      </c>
      <c r="J1984" s="603"/>
      <c r="K1984" s="603"/>
      <c r="L1984" s="602">
        <v>120</v>
      </c>
      <c r="M1984" s="601">
        <v>71.53</v>
      </c>
      <c r="N1984" s="20">
        <v>942238910</v>
      </c>
    </row>
    <row r="1985" spans="1:14">
      <c r="A1985" s="599">
        <v>43208</v>
      </c>
      <c r="B1985" s="604">
        <v>631.04999999999995</v>
      </c>
      <c r="C1985" s="602">
        <v>17553680</v>
      </c>
      <c r="D1985" s="602">
        <v>2438</v>
      </c>
      <c r="E1985" s="602">
        <v>2438</v>
      </c>
      <c r="F1985" s="603" t="s">
        <v>609</v>
      </c>
      <c r="G1985" s="603">
        <v>25.5</v>
      </c>
      <c r="H1985" s="603">
        <v>44.63</v>
      </c>
      <c r="I1985" s="603">
        <v>1.49</v>
      </c>
      <c r="J1985" s="603"/>
      <c r="K1985" s="603"/>
      <c r="L1985" s="602">
        <v>120</v>
      </c>
      <c r="M1985" s="601">
        <v>73.16</v>
      </c>
      <c r="N1985" s="20">
        <v>520878165</v>
      </c>
    </row>
    <row r="1986" spans="1:14">
      <c r="A1986" s="599">
        <v>43207</v>
      </c>
      <c r="B1986" s="604">
        <v>635.44000000000005</v>
      </c>
      <c r="C1986" s="602">
        <v>17553680</v>
      </c>
      <c r="D1986" s="602">
        <v>2455</v>
      </c>
      <c r="E1986" s="602">
        <v>2455</v>
      </c>
      <c r="F1986" s="603" t="s">
        <v>609</v>
      </c>
      <c r="G1986" s="603">
        <v>25.5</v>
      </c>
      <c r="H1986" s="603">
        <v>44.94</v>
      </c>
      <c r="I1986" s="603">
        <v>1.51</v>
      </c>
      <c r="J1986" s="603"/>
      <c r="K1986" s="603"/>
      <c r="L1986" s="602">
        <v>120</v>
      </c>
      <c r="M1986" s="601">
        <v>73.67</v>
      </c>
      <c r="N1986" s="20">
        <v>2578967650</v>
      </c>
    </row>
    <row r="1987" spans="1:14">
      <c r="A1987" s="599">
        <v>43206</v>
      </c>
      <c r="B1987" s="604">
        <v>633.69000000000005</v>
      </c>
      <c r="C1987" s="602">
        <v>17553680</v>
      </c>
      <c r="D1987" s="602">
        <v>2448</v>
      </c>
      <c r="E1987" s="602">
        <v>2448</v>
      </c>
      <c r="F1987" s="603" t="s">
        <v>609</v>
      </c>
      <c r="G1987" s="603">
        <v>25.5</v>
      </c>
      <c r="H1987" s="603">
        <v>44.82</v>
      </c>
      <c r="I1987" s="603">
        <v>1.5</v>
      </c>
      <c r="J1987" s="603"/>
      <c r="K1987" s="603"/>
      <c r="L1987" s="602">
        <v>120</v>
      </c>
      <c r="M1987" s="601">
        <v>73.459999999999994</v>
      </c>
      <c r="N1987" s="20">
        <v>916590750</v>
      </c>
    </row>
    <row r="1988" spans="1:14">
      <c r="A1988" s="599">
        <v>43203</v>
      </c>
      <c r="B1988" s="604">
        <v>628.41999999999996</v>
      </c>
      <c r="C1988" s="602">
        <v>17553680</v>
      </c>
      <c r="D1988" s="602">
        <v>2428</v>
      </c>
      <c r="E1988" s="602">
        <v>2428</v>
      </c>
      <c r="F1988" s="603" t="s">
        <v>609</v>
      </c>
      <c r="G1988" s="603">
        <v>25.5</v>
      </c>
      <c r="H1988" s="603">
        <v>44.44</v>
      </c>
      <c r="I1988" s="603">
        <v>1.49</v>
      </c>
      <c r="J1988" s="603"/>
      <c r="K1988" s="603"/>
      <c r="L1988" s="602">
        <v>120</v>
      </c>
      <c r="M1988" s="601">
        <v>72.849999999999994</v>
      </c>
      <c r="N1988" s="20">
        <v>674752190</v>
      </c>
    </row>
    <row r="1989" spans="1:14">
      <c r="A1989" s="599">
        <v>43202</v>
      </c>
      <c r="B1989" s="604">
        <v>620.52</v>
      </c>
      <c r="C1989" s="602">
        <v>17553680</v>
      </c>
      <c r="D1989" s="602">
        <v>2397</v>
      </c>
      <c r="E1989" s="602">
        <v>2397</v>
      </c>
      <c r="F1989" s="603" t="s">
        <v>609</v>
      </c>
      <c r="G1989" s="603">
        <v>25.5</v>
      </c>
      <c r="H1989" s="603">
        <v>43.88</v>
      </c>
      <c r="I1989" s="603">
        <v>1.47</v>
      </c>
      <c r="J1989" s="603"/>
      <c r="K1989" s="603"/>
      <c r="L1989" s="602">
        <v>120</v>
      </c>
      <c r="M1989" s="601">
        <v>71.94</v>
      </c>
      <c r="N1989" s="20">
        <v>1213646310</v>
      </c>
    </row>
    <row r="1990" spans="1:14">
      <c r="A1990" s="599">
        <v>43201</v>
      </c>
      <c r="B1990" s="604">
        <v>627.54</v>
      </c>
      <c r="C1990" s="602">
        <v>17553680</v>
      </c>
      <c r="D1990" s="602">
        <v>2425</v>
      </c>
      <c r="E1990" s="602">
        <v>2425</v>
      </c>
      <c r="F1990" s="603" t="s">
        <v>609</v>
      </c>
      <c r="G1990" s="603">
        <v>25.5</v>
      </c>
      <c r="H1990" s="603">
        <v>44.38</v>
      </c>
      <c r="I1990" s="603">
        <v>1.49</v>
      </c>
      <c r="J1990" s="603"/>
      <c r="K1990" s="603"/>
      <c r="L1990" s="602">
        <v>120</v>
      </c>
      <c r="M1990" s="601">
        <v>72.75</v>
      </c>
      <c r="N1990" s="20">
        <v>1197293565</v>
      </c>
    </row>
    <row r="1991" spans="1:14">
      <c r="A1991" s="599">
        <v>43200</v>
      </c>
      <c r="B1991" s="604">
        <v>595.07000000000005</v>
      </c>
      <c r="C1991" s="602">
        <v>17553680</v>
      </c>
      <c r="D1991" s="602">
        <v>2299</v>
      </c>
      <c r="E1991" s="602">
        <v>2299</v>
      </c>
      <c r="F1991" s="603" t="s">
        <v>609</v>
      </c>
      <c r="G1991" s="603">
        <v>25.5</v>
      </c>
      <c r="H1991" s="603">
        <v>42.08</v>
      </c>
      <c r="I1991" s="603">
        <v>1.41</v>
      </c>
      <c r="J1991" s="603"/>
      <c r="K1991" s="603"/>
      <c r="L1991" s="602">
        <v>120</v>
      </c>
      <c r="M1991" s="601">
        <v>68.989999999999995</v>
      </c>
      <c r="N1991" s="20">
        <v>366523405</v>
      </c>
    </row>
    <row r="1992" spans="1:14">
      <c r="A1992" s="599">
        <v>43199</v>
      </c>
      <c r="B1992" s="604">
        <v>595.07000000000005</v>
      </c>
      <c r="C1992" s="602">
        <v>17553680</v>
      </c>
      <c r="D1992" s="602">
        <v>2299</v>
      </c>
      <c r="E1992" s="602">
        <v>2299</v>
      </c>
      <c r="F1992" s="603" t="s">
        <v>609</v>
      </c>
      <c r="G1992" s="603">
        <v>25.5</v>
      </c>
      <c r="H1992" s="603">
        <v>42.08</v>
      </c>
      <c r="I1992" s="603">
        <v>1.41</v>
      </c>
      <c r="J1992" s="603"/>
      <c r="K1992" s="603"/>
      <c r="L1992" s="602">
        <v>120</v>
      </c>
      <c r="M1992" s="601">
        <v>68.989999999999995</v>
      </c>
      <c r="N1992" s="20">
        <v>373687565</v>
      </c>
    </row>
    <row r="1993" spans="1:14">
      <c r="A1993" s="599">
        <v>43196</v>
      </c>
      <c r="B1993" s="604">
        <v>592.44000000000005</v>
      </c>
      <c r="C1993" s="602">
        <v>17553680</v>
      </c>
      <c r="D1993" s="602">
        <v>2289</v>
      </c>
      <c r="E1993" s="602">
        <v>2289</v>
      </c>
      <c r="F1993" s="603" t="s">
        <v>609</v>
      </c>
      <c r="G1993" s="603">
        <v>25.5</v>
      </c>
      <c r="H1993" s="603">
        <v>41.9</v>
      </c>
      <c r="I1993" s="603">
        <v>1.4</v>
      </c>
      <c r="J1993" s="603"/>
      <c r="K1993" s="603"/>
      <c r="L1993" s="602">
        <v>120</v>
      </c>
      <c r="M1993" s="601">
        <v>68.680000000000007</v>
      </c>
      <c r="N1993" s="20">
        <v>434579570</v>
      </c>
    </row>
    <row r="1994" spans="1:14">
      <c r="A1994" s="599">
        <v>43195</v>
      </c>
      <c r="B1994" s="604">
        <v>603.85</v>
      </c>
      <c r="C1994" s="602">
        <v>17553680</v>
      </c>
      <c r="D1994" s="602">
        <v>2333</v>
      </c>
      <c r="E1994" s="602">
        <v>2333</v>
      </c>
      <c r="F1994" s="603" t="s">
        <v>609</v>
      </c>
      <c r="G1994" s="603">
        <v>25.5</v>
      </c>
      <c r="H1994" s="603">
        <v>42.71</v>
      </c>
      <c r="I1994" s="603">
        <v>1.43</v>
      </c>
      <c r="J1994" s="603"/>
      <c r="K1994" s="603"/>
      <c r="L1994" s="602">
        <v>120</v>
      </c>
      <c r="M1994" s="601">
        <v>70</v>
      </c>
      <c r="N1994" s="20">
        <v>839598960</v>
      </c>
    </row>
    <row r="1995" spans="1:14">
      <c r="A1995" s="599">
        <v>43194</v>
      </c>
      <c r="B1995" s="604">
        <v>619.64</v>
      </c>
      <c r="C1995" s="602">
        <v>17553680</v>
      </c>
      <c r="D1995" s="602">
        <v>2394</v>
      </c>
      <c r="E1995" s="602">
        <v>2394</v>
      </c>
      <c r="F1995" s="603" t="s">
        <v>609</v>
      </c>
      <c r="G1995" s="603">
        <v>25.5</v>
      </c>
      <c r="H1995" s="603">
        <v>43.82</v>
      </c>
      <c r="I1995" s="603">
        <v>1.47</v>
      </c>
      <c r="J1995" s="603"/>
      <c r="K1995" s="603"/>
      <c r="L1995" s="602">
        <v>120</v>
      </c>
      <c r="M1995" s="601">
        <v>71.84</v>
      </c>
      <c r="N1995" s="20">
        <v>909391985</v>
      </c>
    </row>
    <row r="1996" spans="1:14">
      <c r="A1996" s="599">
        <v>43193</v>
      </c>
      <c r="B1996" s="604">
        <v>633.69000000000005</v>
      </c>
      <c r="C1996" s="602">
        <v>17553680</v>
      </c>
      <c r="D1996" s="602">
        <v>2448</v>
      </c>
      <c r="E1996" s="602">
        <v>2448</v>
      </c>
      <c r="F1996" s="603" t="s">
        <v>609</v>
      </c>
      <c r="G1996" s="603">
        <v>25.5</v>
      </c>
      <c r="H1996" s="603">
        <v>44.82</v>
      </c>
      <c r="I1996" s="603">
        <v>1.5</v>
      </c>
      <c r="J1996" s="603"/>
      <c r="K1996" s="603"/>
      <c r="L1996" s="602">
        <v>120</v>
      </c>
      <c r="M1996" s="601">
        <v>73.459999999999994</v>
      </c>
      <c r="N1996" s="20">
        <v>1019085315</v>
      </c>
    </row>
    <row r="1997" spans="1:14">
      <c r="A1997" s="599">
        <v>43192</v>
      </c>
      <c r="B1997" s="604">
        <v>645.1</v>
      </c>
      <c r="C1997" s="602">
        <v>17553680</v>
      </c>
      <c r="D1997" s="602">
        <v>2492</v>
      </c>
      <c r="E1997" s="602">
        <v>2492</v>
      </c>
      <c r="F1997" s="603" t="s">
        <v>609</v>
      </c>
      <c r="G1997" s="603">
        <v>25.5</v>
      </c>
      <c r="H1997" s="603">
        <v>45.62</v>
      </c>
      <c r="I1997" s="603">
        <v>1.53</v>
      </c>
      <c r="J1997" s="603"/>
      <c r="K1997" s="603"/>
      <c r="L1997" s="602">
        <v>120</v>
      </c>
      <c r="M1997" s="601">
        <v>74.790000000000006</v>
      </c>
      <c r="N1997" s="20">
        <v>1638895840</v>
      </c>
    </row>
    <row r="1998" spans="1:14">
      <c r="A1998" s="599">
        <v>43189</v>
      </c>
      <c r="B1998" s="604">
        <v>617.89</v>
      </c>
      <c r="C1998" s="602">
        <v>17553680</v>
      </c>
      <c r="D1998" s="602">
        <v>2387</v>
      </c>
      <c r="E1998" s="602">
        <v>2387</v>
      </c>
      <c r="F1998" s="603" t="s">
        <v>609</v>
      </c>
      <c r="G1998" s="603">
        <v>25.5</v>
      </c>
      <c r="H1998" s="603">
        <v>-756.89</v>
      </c>
      <c r="I1998" s="603">
        <v>1.51</v>
      </c>
      <c r="J1998" s="603"/>
      <c r="K1998" s="603"/>
      <c r="L1998" s="602">
        <v>120</v>
      </c>
      <c r="M1998" s="601">
        <v>71.63</v>
      </c>
      <c r="N1998" s="20">
        <v>792332715</v>
      </c>
    </row>
    <row r="1999" spans="1:14">
      <c r="A1999" s="599">
        <v>43188</v>
      </c>
      <c r="B1999" s="604">
        <v>604.72</v>
      </c>
      <c r="C1999" s="602">
        <v>17553680</v>
      </c>
      <c r="D1999" s="602">
        <v>2336</v>
      </c>
      <c r="E1999" s="602">
        <v>2336</v>
      </c>
      <c r="F1999" s="603" t="s">
        <v>609</v>
      </c>
      <c r="G1999" s="603">
        <v>25.5</v>
      </c>
      <c r="H1999" s="603">
        <v>-740.77</v>
      </c>
      <c r="I1999" s="603">
        <v>1.48</v>
      </c>
      <c r="J1999" s="603"/>
      <c r="K1999" s="603"/>
      <c r="L1999" s="602">
        <v>120</v>
      </c>
      <c r="M1999" s="601">
        <v>70.11</v>
      </c>
      <c r="N1999" s="20">
        <v>527597535</v>
      </c>
    </row>
    <row r="2000" spans="1:14">
      <c r="A2000" s="599">
        <v>43187</v>
      </c>
      <c r="B2000" s="604">
        <v>605.6</v>
      </c>
      <c r="C2000" s="602">
        <v>17553680</v>
      </c>
      <c r="D2000" s="602">
        <v>2340</v>
      </c>
      <c r="E2000" s="602">
        <v>2340</v>
      </c>
      <c r="F2000" s="603" t="s">
        <v>609</v>
      </c>
      <c r="G2000" s="603">
        <v>25.5</v>
      </c>
      <c r="H2000" s="603">
        <v>-741.84</v>
      </c>
      <c r="I2000" s="603">
        <v>1.48</v>
      </c>
      <c r="J2000" s="603"/>
      <c r="K2000" s="603"/>
      <c r="L2000" s="602">
        <v>120</v>
      </c>
      <c r="M2000" s="601">
        <v>70.209999999999994</v>
      </c>
      <c r="N2000" s="20">
        <v>826146665</v>
      </c>
    </row>
    <row r="2001" spans="1:14">
      <c r="A2001" s="599">
        <v>43186</v>
      </c>
      <c r="B2001" s="604">
        <v>623.16</v>
      </c>
      <c r="C2001" s="602">
        <v>17553680</v>
      </c>
      <c r="D2001" s="602">
        <v>2408</v>
      </c>
      <c r="E2001" s="602">
        <v>2408</v>
      </c>
      <c r="F2001" s="603" t="s">
        <v>609</v>
      </c>
      <c r="G2001" s="603">
        <v>25.5</v>
      </c>
      <c r="H2001" s="603">
        <v>-763.34</v>
      </c>
      <c r="I2001" s="603">
        <v>1.53</v>
      </c>
      <c r="J2001" s="603"/>
      <c r="K2001" s="603"/>
      <c r="L2001" s="602">
        <v>120</v>
      </c>
      <c r="M2001" s="601">
        <v>72.239999999999995</v>
      </c>
      <c r="N2001" s="20">
        <v>1453060480</v>
      </c>
    </row>
    <row r="2002" spans="1:14">
      <c r="A2002" s="599">
        <v>43185</v>
      </c>
      <c r="B2002" s="604">
        <v>595.95000000000005</v>
      </c>
      <c r="C2002" s="602">
        <v>17553680</v>
      </c>
      <c r="D2002" s="602">
        <v>2303</v>
      </c>
      <c r="E2002" s="602">
        <v>2303</v>
      </c>
      <c r="F2002" s="603" t="s">
        <v>609</v>
      </c>
      <c r="G2002" s="603">
        <v>25.5</v>
      </c>
      <c r="H2002" s="603">
        <v>-730.01</v>
      </c>
      <c r="I2002" s="603">
        <v>1.46</v>
      </c>
      <c r="J2002" s="603"/>
      <c r="K2002" s="603"/>
      <c r="L2002" s="602">
        <v>120</v>
      </c>
      <c r="M2002" s="601">
        <v>69.09</v>
      </c>
      <c r="N2002" s="20">
        <v>1343351875</v>
      </c>
    </row>
    <row r="2003" spans="1:14">
      <c r="A2003" s="599">
        <v>43182</v>
      </c>
      <c r="B2003" s="604">
        <v>601.21</v>
      </c>
      <c r="C2003" s="602">
        <v>17553680</v>
      </c>
      <c r="D2003" s="602">
        <v>2323</v>
      </c>
      <c r="E2003" s="602">
        <v>2323</v>
      </c>
      <c r="F2003" s="603" t="s">
        <v>609</v>
      </c>
      <c r="G2003" s="603">
        <v>25.5</v>
      </c>
      <c r="H2003" s="603">
        <v>-736.46</v>
      </c>
      <c r="I2003" s="603">
        <v>1.47</v>
      </c>
      <c r="J2003" s="603"/>
      <c r="K2003" s="603"/>
      <c r="L2003" s="602">
        <v>120</v>
      </c>
      <c r="M2003" s="601">
        <v>69.7</v>
      </c>
      <c r="N2003" s="20">
        <v>2221939615</v>
      </c>
    </row>
    <row r="2004" spans="1:14">
      <c r="A2004" s="599">
        <v>43181</v>
      </c>
      <c r="B2004" s="604">
        <v>638.95000000000005</v>
      </c>
      <c r="C2004" s="602">
        <v>17553680</v>
      </c>
      <c r="D2004" s="602">
        <v>2469</v>
      </c>
      <c r="E2004" s="602">
        <v>2469</v>
      </c>
      <c r="F2004" s="603" t="s">
        <v>609</v>
      </c>
      <c r="G2004" s="603">
        <v>25.5</v>
      </c>
      <c r="H2004" s="603">
        <v>-782.7</v>
      </c>
      <c r="I2004" s="603">
        <v>1.57</v>
      </c>
      <c r="J2004" s="603"/>
      <c r="K2004" s="603"/>
      <c r="L2004" s="602">
        <v>120</v>
      </c>
      <c r="M2004" s="601">
        <v>74.08</v>
      </c>
      <c r="N2004" s="20">
        <v>1217246950</v>
      </c>
    </row>
    <row r="2005" spans="1:14">
      <c r="A2005" s="599">
        <v>43180</v>
      </c>
      <c r="B2005" s="604">
        <v>638.95000000000005</v>
      </c>
      <c r="C2005" s="602">
        <v>17553680</v>
      </c>
      <c r="D2005" s="602">
        <v>2469</v>
      </c>
      <c r="E2005" s="602">
        <v>2469</v>
      </c>
      <c r="F2005" s="603" t="s">
        <v>609</v>
      </c>
      <c r="G2005" s="603">
        <v>25.5</v>
      </c>
      <c r="H2005" s="603">
        <v>-782.7</v>
      </c>
      <c r="I2005" s="603">
        <v>1.57</v>
      </c>
      <c r="J2005" s="603"/>
      <c r="K2005" s="603"/>
      <c r="L2005" s="602">
        <v>120</v>
      </c>
      <c r="M2005" s="601">
        <v>74.08</v>
      </c>
      <c r="N2005" s="20">
        <v>1885089755</v>
      </c>
    </row>
    <row r="2006" spans="1:14">
      <c r="A2006" s="599">
        <v>43179</v>
      </c>
      <c r="B2006" s="604">
        <v>672.31</v>
      </c>
      <c r="C2006" s="602">
        <v>17553680</v>
      </c>
      <c r="D2006" s="602">
        <v>2598</v>
      </c>
      <c r="E2006" s="602">
        <v>2598</v>
      </c>
      <c r="F2006" s="603" t="s">
        <v>609</v>
      </c>
      <c r="G2006" s="603">
        <v>25.5</v>
      </c>
      <c r="H2006" s="603">
        <v>-823.55</v>
      </c>
      <c r="I2006" s="603">
        <v>1.65</v>
      </c>
      <c r="J2006" s="603"/>
      <c r="K2006" s="603"/>
      <c r="L2006" s="602">
        <v>120</v>
      </c>
      <c r="M2006" s="601">
        <v>77.94</v>
      </c>
      <c r="N2006" s="20">
        <v>1356628990</v>
      </c>
    </row>
    <row r="2007" spans="1:14">
      <c r="A2007" s="599">
        <v>43178</v>
      </c>
      <c r="B2007" s="604">
        <v>661.77</v>
      </c>
      <c r="C2007" s="602">
        <v>17553680</v>
      </c>
      <c r="D2007" s="602">
        <v>2557</v>
      </c>
      <c r="E2007" s="602">
        <v>2557</v>
      </c>
      <c r="F2007" s="603" t="s">
        <v>609</v>
      </c>
      <c r="G2007" s="603">
        <v>25.5</v>
      </c>
      <c r="H2007" s="603">
        <v>-810.65</v>
      </c>
      <c r="I2007" s="603">
        <v>1.62</v>
      </c>
      <c r="J2007" s="603"/>
      <c r="K2007" s="603"/>
      <c r="L2007" s="602">
        <v>120</v>
      </c>
      <c r="M2007" s="601">
        <v>76.72</v>
      </c>
      <c r="N2007" s="20">
        <v>2675272885</v>
      </c>
    </row>
    <row r="2008" spans="1:14">
      <c r="A2008" s="599">
        <v>43175</v>
      </c>
      <c r="B2008" s="604">
        <v>674.06</v>
      </c>
      <c r="C2008" s="602">
        <v>17553680</v>
      </c>
      <c r="D2008" s="602">
        <v>2604</v>
      </c>
      <c r="E2008" s="602">
        <v>2604</v>
      </c>
      <c r="F2008" s="603" t="s">
        <v>609</v>
      </c>
      <c r="G2008" s="603">
        <v>25.5</v>
      </c>
      <c r="H2008" s="603">
        <v>-825.7</v>
      </c>
      <c r="I2008" s="603">
        <v>1.65</v>
      </c>
      <c r="J2008" s="603"/>
      <c r="K2008" s="603"/>
      <c r="L2008" s="602">
        <v>120</v>
      </c>
      <c r="M2008" s="601">
        <v>78.150000000000006</v>
      </c>
      <c r="N2008" s="20">
        <v>6622162555</v>
      </c>
    </row>
    <row r="2009" spans="1:14">
      <c r="A2009" s="599">
        <v>43174</v>
      </c>
      <c r="B2009" s="604">
        <v>636.32000000000005</v>
      </c>
      <c r="C2009" s="602">
        <v>17553680</v>
      </c>
      <c r="D2009" s="602">
        <v>2459</v>
      </c>
      <c r="E2009" s="602">
        <v>2459</v>
      </c>
      <c r="F2009" s="603" t="s">
        <v>609</v>
      </c>
      <c r="G2009" s="603">
        <v>25.5</v>
      </c>
      <c r="H2009" s="603">
        <v>-779.47</v>
      </c>
      <c r="I2009" s="603">
        <v>1.56</v>
      </c>
      <c r="J2009" s="603"/>
      <c r="K2009" s="603"/>
      <c r="L2009" s="602">
        <v>120</v>
      </c>
      <c r="M2009" s="601">
        <v>73.77</v>
      </c>
      <c r="N2009" s="20">
        <v>6048904245</v>
      </c>
    </row>
    <row r="2010" spans="1:14">
      <c r="A2010" s="599">
        <v>43173</v>
      </c>
      <c r="B2010" s="604">
        <v>617.01</v>
      </c>
      <c r="C2010" s="602">
        <v>17553680</v>
      </c>
      <c r="D2010" s="602">
        <v>2384</v>
      </c>
      <c r="E2010" s="602">
        <v>2384</v>
      </c>
      <c r="F2010" s="603" t="s">
        <v>609</v>
      </c>
      <c r="G2010" s="603">
        <v>25.5</v>
      </c>
      <c r="H2010" s="603">
        <v>-755.82</v>
      </c>
      <c r="I2010" s="603">
        <v>1.51</v>
      </c>
      <c r="J2010" s="603"/>
      <c r="K2010" s="603"/>
      <c r="L2010" s="602">
        <v>120</v>
      </c>
      <c r="M2010" s="601">
        <v>71.53</v>
      </c>
      <c r="N2010" s="20">
        <v>7778559570</v>
      </c>
    </row>
    <row r="2011" spans="1:14">
      <c r="A2011" s="599">
        <v>43172</v>
      </c>
      <c r="B2011" s="604">
        <v>572.25</v>
      </c>
      <c r="C2011" s="602">
        <v>17553680</v>
      </c>
      <c r="D2011" s="602">
        <v>2211</v>
      </c>
      <c r="E2011" s="602">
        <v>2211</v>
      </c>
      <c r="F2011" s="603" t="s">
        <v>609</v>
      </c>
      <c r="G2011" s="603">
        <v>25.5</v>
      </c>
      <c r="H2011" s="603">
        <v>-700.99</v>
      </c>
      <c r="I2011" s="603">
        <v>1.4</v>
      </c>
      <c r="J2011" s="603"/>
      <c r="K2011" s="603"/>
      <c r="L2011" s="602">
        <v>120</v>
      </c>
      <c r="M2011" s="601">
        <v>66.34</v>
      </c>
      <c r="N2011" s="20">
        <v>376888435</v>
      </c>
    </row>
    <row r="2012" spans="1:14">
      <c r="A2012" s="599">
        <v>43171</v>
      </c>
      <c r="B2012" s="604">
        <v>566.11</v>
      </c>
      <c r="C2012" s="602">
        <v>17553680</v>
      </c>
      <c r="D2012" s="602">
        <v>2187</v>
      </c>
      <c r="E2012" s="602">
        <v>2187</v>
      </c>
      <c r="F2012" s="603" t="s">
        <v>609</v>
      </c>
      <c r="G2012" s="603">
        <v>25.5</v>
      </c>
      <c r="H2012" s="603">
        <v>-693.46</v>
      </c>
      <c r="I2012" s="603">
        <v>1.39</v>
      </c>
      <c r="J2012" s="603"/>
      <c r="K2012" s="603"/>
      <c r="L2012" s="602">
        <v>120</v>
      </c>
      <c r="M2012" s="601">
        <v>65.63</v>
      </c>
      <c r="N2012" s="20">
        <v>326241940</v>
      </c>
    </row>
    <row r="2013" spans="1:14">
      <c r="A2013" s="599">
        <v>43168</v>
      </c>
      <c r="B2013" s="604">
        <v>563.47</v>
      </c>
      <c r="C2013" s="602">
        <v>17553680</v>
      </c>
      <c r="D2013" s="602">
        <v>2177</v>
      </c>
      <c r="E2013" s="602">
        <v>2177</v>
      </c>
      <c r="F2013" s="603" t="s">
        <v>609</v>
      </c>
      <c r="G2013" s="603">
        <v>25.5</v>
      </c>
      <c r="H2013" s="603">
        <v>-690.23</v>
      </c>
      <c r="I2013" s="603">
        <v>1.38</v>
      </c>
      <c r="J2013" s="603"/>
      <c r="K2013" s="603"/>
      <c r="L2013" s="602">
        <v>120</v>
      </c>
      <c r="M2013" s="601">
        <v>65.319999999999993</v>
      </c>
      <c r="N2013" s="20">
        <v>951900455</v>
      </c>
    </row>
    <row r="2014" spans="1:14">
      <c r="A2014" s="599">
        <v>43167</v>
      </c>
      <c r="B2014" s="604">
        <v>551.19000000000005</v>
      </c>
      <c r="C2014" s="602">
        <v>17553680</v>
      </c>
      <c r="D2014" s="602">
        <v>2130</v>
      </c>
      <c r="E2014" s="602">
        <v>2130</v>
      </c>
      <c r="F2014" s="603" t="s">
        <v>609</v>
      </c>
      <c r="G2014" s="603">
        <v>25.5</v>
      </c>
      <c r="H2014" s="603">
        <v>-675.18</v>
      </c>
      <c r="I2014" s="603">
        <v>1.35</v>
      </c>
      <c r="J2014" s="603"/>
      <c r="K2014" s="603"/>
      <c r="L2014" s="602">
        <v>120</v>
      </c>
      <c r="M2014" s="601">
        <v>63.9</v>
      </c>
      <c r="N2014" s="20">
        <v>276065175</v>
      </c>
    </row>
    <row r="2015" spans="1:14">
      <c r="A2015" s="599">
        <v>43166</v>
      </c>
      <c r="B2015" s="604">
        <v>540.65</v>
      </c>
      <c r="C2015" s="602">
        <v>17553680</v>
      </c>
      <c r="D2015" s="602">
        <v>2089</v>
      </c>
      <c r="E2015" s="602">
        <v>2089</v>
      </c>
      <c r="F2015" s="603" t="s">
        <v>609</v>
      </c>
      <c r="G2015" s="603">
        <v>25.5</v>
      </c>
      <c r="H2015" s="603">
        <v>-662.28</v>
      </c>
      <c r="I2015" s="603">
        <v>1.33</v>
      </c>
      <c r="J2015" s="603"/>
      <c r="K2015" s="603"/>
      <c r="L2015" s="602">
        <v>120</v>
      </c>
      <c r="M2015" s="601">
        <v>62.68</v>
      </c>
      <c r="N2015" s="20">
        <v>353673145</v>
      </c>
    </row>
    <row r="2016" spans="1:14">
      <c r="A2016" s="599">
        <v>43165</v>
      </c>
      <c r="B2016" s="604">
        <v>545.91999999999996</v>
      </c>
      <c r="C2016" s="602">
        <v>17553680</v>
      </c>
      <c r="D2016" s="602">
        <v>2109</v>
      </c>
      <c r="E2016" s="602">
        <v>2109</v>
      </c>
      <c r="F2016" s="603" t="s">
        <v>609</v>
      </c>
      <c r="G2016" s="603">
        <v>25.5</v>
      </c>
      <c r="H2016" s="603">
        <v>-668.73</v>
      </c>
      <c r="I2016" s="603">
        <v>1.34</v>
      </c>
      <c r="J2016" s="603"/>
      <c r="K2016" s="603"/>
      <c r="L2016" s="602">
        <v>120</v>
      </c>
      <c r="M2016" s="601">
        <v>63.29</v>
      </c>
      <c r="N2016" s="20">
        <v>327506260</v>
      </c>
    </row>
    <row r="2017" spans="1:14">
      <c r="A2017" s="599">
        <v>43164</v>
      </c>
      <c r="B2017" s="604">
        <v>531.88</v>
      </c>
      <c r="C2017" s="602">
        <v>17553680</v>
      </c>
      <c r="D2017" s="602">
        <v>2055</v>
      </c>
      <c r="E2017" s="602">
        <v>2055</v>
      </c>
      <c r="F2017" s="603" t="s">
        <v>609</v>
      </c>
      <c r="G2017" s="603">
        <v>25.5</v>
      </c>
      <c r="H2017" s="603">
        <v>-651.53</v>
      </c>
      <c r="I2017" s="603">
        <v>1.3</v>
      </c>
      <c r="J2017" s="603"/>
      <c r="K2017" s="603"/>
      <c r="L2017" s="602">
        <v>120</v>
      </c>
      <c r="M2017" s="601">
        <v>61.66</v>
      </c>
      <c r="N2017" s="20">
        <v>306359545</v>
      </c>
    </row>
    <row r="2018" spans="1:14">
      <c r="A2018" s="599">
        <v>43161</v>
      </c>
      <c r="B2018" s="604">
        <v>545.04</v>
      </c>
      <c r="C2018" s="602">
        <v>17553680</v>
      </c>
      <c r="D2018" s="602">
        <v>2106</v>
      </c>
      <c r="E2018" s="602">
        <v>2106</v>
      </c>
      <c r="F2018" s="603" t="s">
        <v>609</v>
      </c>
      <c r="G2018" s="603">
        <v>25.5</v>
      </c>
      <c r="H2018" s="603">
        <v>-667.66</v>
      </c>
      <c r="I2018" s="603">
        <v>1.34</v>
      </c>
      <c r="J2018" s="603"/>
      <c r="K2018" s="603"/>
      <c r="L2018" s="602">
        <v>120</v>
      </c>
      <c r="M2018" s="601">
        <v>63.19</v>
      </c>
      <c r="N2018" s="20">
        <v>348656480</v>
      </c>
    </row>
    <row r="2019" spans="1:14">
      <c r="A2019" s="599">
        <v>43160</v>
      </c>
      <c r="B2019" s="604">
        <v>544.16</v>
      </c>
      <c r="C2019" s="602">
        <v>17553680</v>
      </c>
      <c r="D2019" s="602">
        <v>2102</v>
      </c>
      <c r="E2019" s="602">
        <v>2102</v>
      </c>
      <c r="F2019" s="603" t="s">
        <v>609</v>
      </c>
      <c r="G2019" s="603">
        <v>25.5</v>
      </c>
      <c r="H2019" s="603">
        <v>-666.58</v>
      </c>
      <c r="I2019" s="603">
        <v>1.33</v>
      </c>
      <c r="J2019" s="603"/>
      <c r="K2019" s="603"/>
      <c r="L2019" s="602">
        <v>120</v>
      </c>
      <c r="M2019" s="601">
        <v>63.09</v>
      </c>
      <c r="N2019" s="20">
        <v>387367730</v>
      </c>
    </row>
    <row r="2020" spans="1:14">
      <c r="A2020" s="599">
        <v>43159</v>
      </c>
      <c r="B2020" s="604">
        <v>544.16</v>
      </c>
      <c r="C2020" s="602">
        <v>17553680</v>
      </c>
      <c r="D2020" s="602">
        <v>2102</v>
      </c>
      <c r="E2020" s="602">
        <v>2102</v>
      </c>
      <c r="F2020" s="603" t="s">
        <v>609</v>
      </c>
      <c r="G2020" s="603">
        <v>25.5</v>
      </c>
      <c r="H2020" s="603">
        <v>-666.58</v>
      </c>
      <c r="I2020" s="603">
        <v>1.33</v>
      </c>
      <c r="J2020" s="603"/>
      <c r="K2020" s="603"/>
      <c r="L2020" s="602">
        <v>120</v>
      </c>
      <c r="M2020" s="601">
        <v>63.09</v>
      </c>
      <c r="N2020" s="20">
        <v>387367730</v>
      </c>
    </row>
    <row r="2021" spans="1:14">
      <c r="A2021" s="599">
        <v>43158</v>
      </c>
      <c r="B2021" s="604">
        <v>551.19000000000005</v>
      </c>
      <c r="C2021" s="602">
        <v>17553680</v>
      </c>
      <c r="D2021" s="602">
        <v>2130</v>
      </c>
      <c r="E2021" s="602">
        <v>2130</v>
      </c>
      <c r="F2021" s="603" t="s">
        <v>609</v>
      </c>
      <c r="G2021" s="603">
        <v>25.5</v>
      </c>
      <c r="H2021" s="603">
        <v>-675.18</v>
      </c>
      <c r="I2021" s="603">
        <v>1.35</v>
      </c>
      <c r="J2021" s="603"/>
      <c r="K2021" s="603"/>
      <c r="L2021" s="602">
        <v>120</v>
      </c>
      <c r="M2021" s="601">
        <v>63.9</v>
      </c>
      <c r="N2021" s="20">
        <v>403217845</v>
      </c>
    </row>
    <row r="2022" spans="1:14">
      <c r="A2022" s="599">
        <v>43157</v>
      </c>
      <c r="B2022" s="604">
        <v>550.30999999999995</v>
      </c>
      <c r="C2022" s="602">
        <v>17553680</v>
      </c>
      <c r="D2022" s="602">
        <v>2126</v>
      </c>
      <c r="E2022" s="602">
        <v>2126</v>
      </c>
      <c r="F2022" s="603" t="s">
        <v>609</v>
      </c>
      <c r="G2022" s="603">
        <v>25.5</v>
      </c>
      <c r="H2022" s="603">
        <v>-674.11</v>
      </c>
      <c r="I2022" s="603">
        <v>1.35</v>
      </c>
      <c r="J2022" s="603"/>
      <c r="K2022" s="603"/>
      <c r="L2022" s="602">
        <v>120</v>
      </c>
      <c r="M2022" s="601">
        <v>63.8</v>
      </c>
      <c r="N2022" s="20">
        <v>1060120320</v>
      </c>
    </row>
    <row r="2023" spans="1:14">
      <c r="A2023" s="599">
        <v>43154</v>
      </c>
      <c r="B2023" s="604">
        <v>550.30999999999995</v>
      </c>
      <c r="C2023" s="602">
        <v>17553680</v>
      </c>
      <c r="D2023" s="602">
        <v>2126</v>
      </c>
      <c r="E2023" s="602">
        <v>2126</v>
      </c>
      <c r="F2023" s="603" t="s">
        <v>609</v>
      </c>
      <c r="G2023" s="603">
        <v>25.5</v>
      </c>
      <c r="H2023" s="603">
        <v>-674.11</v>
      </c>
      <c r="I2023" s="603">
        <v>1.35</v>
      </c>
      <c r="J2023" s="603"/>
      <c r="K2023" s="603"/>
      <c r="L2023" s="602">
        <v>120</v>
      </c>
      <c r="M2023" s="601">
        <v>63.8</v>
      </c>
      <c r="N2023" s="20">
        <v>590874990</v>
      </c>
    </row>
    <row r="2024" spans="1:14">
      <c r="A2024" s="599">
        <v>43153</v>
      </c>
      <c r="B2024" s="604">
        <v>544.16</v>
      </c>
      <c r="C2024" s="602">
        <v>17553680</v>
      </c>
      <c r="D2024" s="602">
        <v>2102</v>
      </c>
      <c r="E2024" s="602">
        <v>2102</v>
      </c>
      <c r="F2024" s="603" t="s">
        <v>609</v>
      </c>
      <c r="G2024" s="603">
        <v>25.5</v>
      </c>
      <c r="H2024" s="603">
        <v>-666.58</v>
      </c>
      <c r="I2024" s="603">
        <v>1.33</v>
      </c>
      <c r="J2024" s="603"/>
      <c r="K2024" s="603"/>
      <c r="L2024" s="602">
        <v>120</v>
      </c>
      <c r="M2024" s="601">
        <v>63.09</v>
      </c>
      <c r="N2024" s="20">
        <v>5609005585</v>
      </c>
    </row>
    <row r="2025" spans="1:14">
      <c r="A2025" s="599">
        <v>43152</v>
      </c>
      <c r="B2025" s="604">
        <v>538.9</v>
      </c>
      <c r="C2025" s="602">
        <v>17553680</v>
      </c>
      <c r="D2025" s="602">
        <v>2082</v>
      </c>
      <c r="E2025" s="602">
        <v>2082</v>
      </c>
      <c r="F2025" s="603" t="s">
        <v>609</v>
      </c>
      <c r="G2025" s="603">
        <v>25.5</v>
      </c>
      <c r="H2025" s="603">
        <v>-660.13</v>
      </c>
      <c r="I2025" s="603">
        <v>1.32</v>
      </c>
      <c r="J2025" s="603"/>
      <c r="K2025" s="603"/>
      <c r="L2025" s="602">
        <v>120</v>
      </c>
      <c r="M2025" s="601">
        <v>62.48</v>
      </c>
      <c r="N2025" s="20">
        <v>476667250</v>
      </c>
    </row>
    <row r="2026" spans="1:14">
      <c r="A2026" s="599">
        <v>43151</v>
      </c>
      <c r="B2026" s="602">
        <v>536.26</v>
      </c>
      <c r="C2026" s="602">
        <v>17553680</v>
      </c>
      <c r="D2026" s="602">
        <v>2072</v>
      </c>
      <c r="E2026" s="602">
        <v>2072</v>
      </c>
      <c r="F2026" s="603" t="s">
        <v>609</v>
      </c>
      <c r="G2026" s="603">
        <v>25.5</v>
      </c>
      <c r="H2026" s="603">
        <v>-656.91</v>
      </c>
      <c r="I2026" s="603">
        <v>1.31</v>
      </c>
      <c r="J2026" s="603"/>
      <c r="K2026" s="603"/>
      <c r="L2026" s="602">
        <v>120</v>
      </c>
      <c r="M2026" s="601">
        <v>62.17</v>
      </c>
      <c r="N2026" s="20">
        <v>305254030</v>
      </c>
    </row>
    <row r="2027" spans="1:14">
      <c r="A2027" s="599">
        <v>43150</v>
      </c>
      <c r="B2027" s="604">
        <v>527.49</v>
      </c>
      <c r="C2027" s="602">
        <v>17553680</v>
      </c>
      <c r="D2027" s="602">
        <v>2038</v>
      </c>
      <c r="E2027" s="602">
        <v>2038</v>
      </c>
      <c r="F2027" s="603" t="s">
        <v>609</v>
      </c>
      <c r="G2027" s="603">
        <v>25.5</v>
      </c>
      <c r="H2027" s="603">
        <v>-646.15</v>
      </c>
      <c r="I2027" s="603">
        <v>1.29</v>
      </c>
      <c r="J2027" s="603"/>
      <c r="K2027" s="603"/>
      <c r="L2027" s="602">
        <v>120</v>
      </c>
      <c r="M2027" s="601">
        <v>61.15</v>
      </c>
      <c r="N2027" s="20">
        <v>190340225</v>
      </c>
    </row>
    <row r="2028" spans="1:14">
      <c r="A2028" s="599">
        <v>43147</v>
      </c>
      <c r="B2028" s="604">
        <v>512.57000000000005</v>
      </c>
      <c r="C2028" s="602">
        <v>17553680</v>
      </c>
      <c r="D2028" s="602">
        <v>1980</v>
      </c>
      <c r="E2028" s="602">
        <v>1980</v>
      </c>
      <c r="F2028" s="603" t="s">
        <v>609</v>
      </c>
      <c r="G2028" s="603">
        <v>25.5</v>
      </c>
      <c r="H2028" s="603">
        <v>-627.88</v>
      </c>
      <c r="I2028" s="603">
        <v>1.26</v>
      </c>
      <c r="J2028" s="603"/>
      <c r="K2028" s="603"/>
      <c r="L2028" s="602">
        <v>120</v>
      </c>
      <c r="M2028" s="601">
        <v>59.42</v>
      </c>
      <c r="N2028" s="20">
        <v>202341125</v>
      </c>
    </row>
    <row r="2029" spans="1:14">
      <c r="A2029" s="599">
        <v>43146</v>
      </c>
      <c r="B2029" s="604">
        <v>512.57000000000005</v>
      </c>
      <c r="C2029" s="602">
        <v>17553680</v>
      </c>
      <c r="D2029" s="602">
        <v>1980</v>
      </c>
      <c r="E2029" s="602">
        <v>1980</v>
      </c>
      <c r="F2029" s="603" t="s">
        <v>609</v>
      </c>
      <c r="G2029" s="603">
        <v>25.5</v>
      </c>
      <c r="H2029" s="603">
        <v>-627.88</v>
      </c>
      <c r="I2029" s="603">
        <v>1.26</v>
      </c>
      <c r="J2029" s="603"/>
      <c r="K2029" s="603"/>
      <c r="L2029" s="602">
        <v>120</v>
      </c>
      <c r="M2029" s="601">
        <v>59.42</v>
      </c>
      <c r="N2029" s="20">
        <v>202341125</v>
      </c>
    </row>
    <row r="2030" spans="1:14">
      <c r="A2030" s="599">
        <v>43145</v>
      </c>
      <c r="B2030" s="604">
        <v>512.57000000000005</v>
      </c>
      <c r="C2030" s="602">
        <v>17553680</v>
      </c>
      <c r="D2030" s="602">
        <v>1980</v>
      </c>
      <c r="E2030" s="602">
        <v>1980</v>
      </c>
      <c r="F2030" s="603" t="s">
        <v>609</v>
      </c>
      <c r="G2030" s="603">
        <v>25.5</v>
      </c>
      <c r="H2030" s="603">
        <v>-627.88</v>
      </c>
      <c r="I2030" s="603">
        <v>1.26</v>
      </c>
      <c r="J2030" s="603"/>
      <c r="K2030" s="603"/>
      <c r="L2030" s="602">
        <v>120</v>
      </c>
      <c r="M2030" s="601">
        <v>59.42</v>
      </c>
      <c r="N2030" s="20">
        <v>202341125</v>
      </c>
    </row>
    <row r="2031" spans="1:14">
      <c r="A2031" s="599">
        <v>43144</v>
      </c>
      <c r="B2031" s="604">
        <v>509.93</v>
      </c>
      <c r="C2031" s="602">
        <v>17553680</v>
      </c>
      <c r="D2031" s="602">
        <v>1970</v>
      </c>
      <c r="E2031" s="602">
        <v>1970</v>
      </c>
      <c r="F2031" s="603" t="s">
        <v>609</v>
      </c>
      <c r="G2031" s="603">
        <v>25.5</v>
      </c>
      <c r="H2031" s="603">
        <v>-624.65</v>
      </c>
      <c r="I2031" s="603">
        <v>1.25</v>
      </c>
      <c r="J2031" s="603"/>
      <c r="K2031" s="603"/>
      <c r="L2031" s="602">
        <v>120</v>
      </c>
      <c r="M2031" s="601">
        <v>59.12</v>
      </c>
      <c r="N2031" s="20">
        <v>212198465</v>
      </c>
    </row>
    <row r="2032" spans="1:14">
      <c r="A2032" s="599">
        <v>43143</v>
      </c>
      <c r="B2032" s="604">
        <v>517.83000000000004</v>
      </c>
      <c r="C2032" s="602">
        <v>17553680</v>
      </c>
      <c r="D2032" s="602">
        <v>2001</v>
      </c>
      <c r="E2032" s="602">
        <v>2001</v>
      </c>
      <c r="F2032" s="603" t="s">
        <v>609</v>
      </c>
      <c r="G2032" s="603">
        <v>25.5</v>
      </c>
      <c r="H2032" s="603">
        <v>-634.33000000000004</v>
      </c>
      <c r="I2032" s="603">
        <v>1.27</v>
      </c>
      <c r="J2032" s="603"/>
      <c r="K2032" s="603"/>
      <c r="L2032" s="602">
        <v>120</v>
      </c>
      <c r="M2032" s="601">
        <v>60.03</v>
      </c>
      <c r="N2032" s="20">
        <v>264376420</v>
      </c>
    </row>
    <row r="2033" spans="1:14">
      <c r="A2033" s="599">
        <v>43140</v>
      </c>
      <c r="B2033" s="604">
        <v>526.61</v>
      </c>
      <c r="C2033" s="602">
        <v>17553680</v>
      </c>
      <c r="D2033" s="602">
        <v>2035</v>
      </c>
      <c r="E2033" s="602">
        <v>2035</v>
      </c>
      <c r="F2033" s="603" t="s">
        <v>609</v>
      </c>
      <c r="G2033" s="603">
        <v>25.5</v>
      </c>
      <c r="H2033" s="603">
        <v>-645.08000000000004</v>
      </c>
      <c r="I2033" s="603">
        <v>1.29</v>
      </c>
      <c r="J2033" s="603"/>
      <c r="K2033" s="603"/>
      <c r="L2033" s="602">
        <v>120</v>
      </c>
      <c r="M2033" s="601">
        <v>61.05</v>
      </c>
      <c r="N2033" s="20">
        <v>410179735</v>
      </c>
    </row>
    <row r="2034" spans="1:14">
      <c r="A2034" s="599">
        <v>43139</v>
      </c>
      <c r="B2034" s="604">
        <v>528.37</v>
      </c>
      <c r="C2034" s="602">
        <v>17553680</v>
      </c>
      <c r="D2034" s="602">
        <v>2041</v>
      </c>
      <c r="E2034" s="602">
        <v>2041</v>
      </c>
      <c r="F2034" s="603" t="s">
        <v>609</v>
      </c>
      <c r="G2034" s="603">
        <v>25.5</v>
      </c>
      <c r="H2034" s="603">
        <v>-647.23</v>
      </c>
      <c r="I2034" s="603">
        <v>1.29</v>
      </c>
      <c r="J2034" s="603"/>
      <c r="K2034" s="603"/>
      <c r="L2034" s="602">
        <v>120</v>
      </c>
      <c r="M2034" s="601">
        <v>61.25</v>
      </c>
      <c r="N2034" s="20">
        <v>471199215</v>
      </c>
    </row>
    <row r="2035" spans="1:14">
      <c r="A2035" s="599">
        <v>43138</v>
      </c>
      <c r="B2035" s="604">
        <v>531.88</v>
      </c>
      <c r="C2035" s="602">
        <v>17553680</v>
      </c>
      <c r="D2035" s="602">
        <v>2055</v>
      </c>
      <c r="E2035" s="602">
        <v>2055</v>
      </c>
      <c r="F2035" s="603" t="s">
        <v>609</v>
      </c>
      <c r="G2035" s="603">
        <v>25.5</v>
      </c>
      <c r="H2035" s="603">
        <v>-651.53</v>
      </c>
      <c r="I2035" s="603">
        <v>1.3</v>
      </c>
      <c r="J2035" s="603"/>
      <c r="K2035" s="603"/>
      <c r="L2035" s="602">
        <v>120</v>
      </c>
      <c r="M2035" s="601">
        <v>61.66</v>
      </c>
      <c r="N2035" s="20">
        <v>1006491490</v>
      </c>
    </row>
    <row r="2036" spans="1:14">
      <c r="A2036" s="599">
        <v>43137</v>
      </c>
      <c r="B2036" s="604">
        <v>538.02</v>
      </c>
      <c r="C2036" s="602">
        <v>17553680</v>
      </c>
      <c r="D2036" s="602">
        <v>2079</v>
      </c>
      <c r="E2036" s="602">
        <v>2079</v>
      </c>
      <c r="F2036" s="603" t="s">
        <v>609</v>
      </c>
      <c r="G2036" s="603">
        <v>25.5</v>
      </c>
      <c r="H2036" s="603">
        <v>-659.06</v>
      </c>
      <c r="I2036" s="603">
        <v>1.32</v>
      </c>
      <c r="J2036" s="603"/>
      <c r="K2036" s="603"/>
      <c r="L2036" s="602">
        <v>120</v>
      </c>
      <c r="M2036" s="601">
        <v>62.37</v>
      </c>
      <c r="N2036" s="20">
        <v>1527309775</v>
      </c>
    </row>
    <row r="2037" spans="1:14">
      <c r="A2037" s="599">
        <v>43136</v>
      </c>
      <c r="B2037" s="604">
        <v>531</v>
      </c>
      <c r="C2037" s="602">
        <v>17553680</v>
      </c>
      <c r="D2037" s="602">
        <v>2052</v>
      </c>
      <c r="E2037" s="602">
        <v>2052</v>
      </c>
      <c r="F2037" s="603" t="s">
        <v>609</v>
      </c>
      <c r="G2037" s="603">
        <v>25.5</v>
      </c>
      <c r="H2037" s="603">
        <v>-650.45000000000005</v>
      </c>
      <c r="I2037" s="603">
        <v>1.3</v>
      </c>
      <c r="J2037" s="603"/>
      <c r="K2037" s="603"/>
      <c r="L2037" s="602">
        <v>120</v>
      </c>
      <c r="M2037" s="601">
        <v>61.56</v>
      </c>
      <c r="N2037" s="20">
        <v>1476884015</v>
      </c>
    </row>
    <row r="2038" spans="1:14">
      <c r="A2038" s="599">
        <v>43133</v>
      </c>
      <c r="B2038" s="604">
        <v>575.76</v>
      </c>
      <c r="C2038" s="602">
        <v>17553680</v>
      </c>
      <c r="D2038" s="602">
        <v>2225</v>
      </c>
      <c r="E2038" s="602">
        <v>2225</v>
      </c>
      <c r="F2038" s="603" t="s">
        <v>609</v>
      </c>
      <c r="G2038" s="603">
        <v>25.5</v>
      </c>
      <c r="H2038" s="603">
        <v>-705.29</v>
      </c>
      <c r="I2038" s="603">
        <v>1.41</v>
      </c>
      <c r="J2038" s="603"/>
      <c r="K2038" s="603"/>
      <c r="L2038" s="602">
        <v>120</v>
      </c>
      <c r="M2038" s="601">
        <v>66.75</v>
      </c>
      <c r="N2038" s="20">
        <v>3071911420</v>
      </c>
    </row>
    <row r="2039" spans="1:14">
      <c r="A2039" s="599">
        <v>43132</v>
      </c>
      <c r="B2039" s="604">
        <v>605.6</v>
      </c>
      <c r="C2039" s="602">
        <v>17553680</v>
      </c>
      <c r="D2039" s="602">
        <v>2340</v>
      </c>
      <c r="E2039" s="602">
        <v>2340</v>
      </c>
      <c r="F2039" s="603" t="s">
        <v>609</v>
      </c>
      <c r="G2039" s="603">
        <v>25.5</v>
      </c>
      <c r="H2039" s="603">
        <v>-741.84</v>
      </c>
      <c r="I2039" s="603">
        <v>1.48</v>
      </c>
      <c r="J2039" s="603"/>
      <c r="K2039" s="603"/>
      <c r="L2039" s="602">
        <v>120</v>
      </c>
      <c r="M2039" s="601">
        <v>70.209999999999994</v>
      </c>
      <c r="N2039" s="20">
        <v>2663810445</v>
      </c>
    </row>
    <row r="2040" spans="1:14">
      <c r="A2040" s="599">
        <v>43131</v>
      </c>
      <c r="B2040" s="604">
        <v>585.41999999999996</v>
      </c>
      <c r="C2040" s="602">
        <v>17553680</v>
      </c>
      <c r="D2040" s="602">
        <v>2262</v>
      </c>
      <c r="E2040" s="602">
        <v>2262</v>
      </c>
      <c r="F2040" s="603" t="s">
        <v>609</v>
      </c>
      <c r="G2040" s="603">
        <v>25.5</v>
      </c>
      <c r="H2040" s="603">
        <v>-717.11</v>
      </c>
      <c r="I2040" s="603">
        <v>1.43</v>
      </c>
      <c r="J2040" s="603"/>
      <c r="K2040" s="603"/>
      <c r="L2040" s="602">
        <v>120</v>
      </c>
      <c r="M2040" s="601">
        <v>67.87</v>
      </c>
      <c r="N2040" s="20">
        <v>6135392710</v>
      </c>
    </row>
    <row r="2041" spans="1:14">
      <c r="A2041" s="599">
        <v>43130</v>
      </c>
      <c r="B2041" s="604">
        <v>536.26</v>
      </c>
      <c r="C2041" s="602">
        <v>17553680</v>
      </c>
      <c r="D2041" s="602">
        <v>2072</v>
      </c>
      <c r="E2041" s="602">
        <v>2072</v>
      </c>
      <c r="F2041" s="603" t="s">
        <v>609</v>
      </c>
      <c r="G2041" s="603">
        <v>25.5</v>
      </c>
      <c r="H2041" s="603">
        <v>-656.91</v>
      </c>
      <c r="I2041" s="603">
        <v>1.31</v>
      </c>
      <c r="J2041" s="603"/>
      <c r="K2041" s="603"/>
      <c r="L2041" s="602">
        <v>120</v>
      </c>
      <c r="M2041" s="601">
        <v>62.17</v>
      </c>
      <c r="N2041" s="20">
        <v>674132410</v>
      </c>
    </row>
    <row r="2042" spans="1:14">
      <c r="A2042" s="599">
        <v>43129</v>
      </c>
      <c r="B2042" s="604">
        <v>545.91999999999996</v>
      </c>
      <c r="C2042" s="602">
        <v>17553680</v>
      </c>
      <c r="D2042" s="602">
        <v>2109</v>
      </c>
      <c r="E2042" s="602">
        <v>2109</v>
      </c>
      <c r="F2042" s="603" t="s">
        <v>609</v>
      </c>
      <c r="G2042" s="603">
        <v>25.5</v>
      </c>
      <c r="H2042" s="603">
        <v>-668.73</v>
      </c>
      <c r="I2042" s="603">
        <v>1.34</v>
      </c>
      <c r="J2042" s="603"/>
      <c r="K2042" s="603"/>
      <c r="L2042" s="602">
        <v>120</v>
      </c>
      <c r="M2042" s="601">
        <v>63.29</v>
      </c>
      <c r="N2042" s="20">
        <v>1603963940</v>
      </c>
    </row>
    <row r="2043" spans="1:14">
      <c r="A2043" s="599">
        <v>43126</v>
      </c>
      <c r="B2043" s="604">
        <v>538.9</v>
      </c>
      <c r="C2043" s="602">
        <v>17553680</v>
      </c>
      <c r="D2043" s="602">
        <v>2082</v>
      </c>
      <c r="E2043" s="602">
        <v>2082</v>
      </c>
      <c r="F2043" s="603" t="s">
        <v>609</v>
      </c>
      <c r="G2043" s="603">
        <v>25.5</v>
      </c>
      <c r="H2043" s="603">
        <v>-660.13</v>
      </c>
      <c r="I2043" s="603">
        <v>1.32</v>
      </c>
      <c r="J2043" s="603"/>
      <c r="K2043" s="603"/>
      <c r="L2043" s="602">
        <v>120</v>
      </c>
      <c r="M2043" s="601">
        <v>62.48</v>
      </c>
      <c r="N2043" s="20">
        <v>1404424240</v>
      </c>
    </row>
    <row r="2044" spans="1:14">
      <c r="A2044" s="599">
        <v>43125</v>
      </c>
      <c r="B2044" s="604">
        <v>516.96</v>
      </c>
      <c r="C2044" s="602">
        <v>17553680</v>
      </c>
      <c r="D2044" s="602">
        <v>1997</v>
      </c>
      <c r="E2044" s="602">
        <v>1997</v>
      </c>
      <c r="F2044" s="603" t="s">
        <v>609</v>
      </c>
      <c r="G2044" s="603">
        <v>25.5</v>
      </c>
      <c r="H2044" s="603">
        <v>-633.25</v>
      </c>
      <c r="I2044" s="603">
        <v>1.27</v>
      </c>
      <c r="J2044" s="603"/>
      <c r="K2044" s="603"/>
      <c r="L2044" s="602">
        <v>120</v>
      </c>
      <c r="M2044" s="601">
        <v>59.93</v>
      </c>
      <c r="N2044" s="20">
        <v>673952985</v>
      </c>
    </row>
    <row r="2045" spans="1:14">
      <c r="A2045" s="599">
        <v>43124</v>
      </c>
      <c r="B2045" s="604">
        <v>507.3</v>
      </c>
      <c r="C2045" s="602">
        <v>17553680</v>
      </c>
      <c r="D2045" s="602">
        <v>1960</v>
      </c>
      <c r="E2045" s="602">
        <v>1960</v>
      </c>
      <c r="F2045" s="603" t="s">
        <v>609</v>
      </c>
      <c r="G2045" s="603">
        <v>25.5</v>
      </c>
      <c r="H2045" s="603">
        <v>-621.42999999999995</v>
      </c>
      <c r="I2045" s="603">
        <v>1.24</v>
      </c>
      <c r="J2045" s="603"/>
      <c r="K2045" s="603"/>
      <c r="L2045" s="602">
        <v>120</v>
      </c>
      <c r="M2045" s="601">
        <v>58.81</v>
      </c>
      <c r="N2045" s="20">
        <v>1220407175</v>
      </c>
    </row>
    <row r="2046" spans="1:14">
      <c r="A2046" s="599">
        <v>43123</v>
      </c>
      <c r="B2046" s="604">
        <v>526.61</v>
      </c>
      <c r="C2046" s="602">
        <v>17553680</v>
      </c>
      <c r="D2046" s="602">
        <v>2035</v>
      </c>
      <c r="E2046" s="602">
        <v>2035</v>
      </c>
      <c r="F2046" s="603" t="s">
        <v>609</v>
      </c>
      <c r="G2046" s="603">
        <v>25.5</v>
      </c>
      <c r="H2046" s="603">
        <v>-645.08000000000004</v>
      </c>
      <c r="I2046" s="603">
        <v>1.29</v>
      </c>
      <c r="J2046" s="603"/>
      <c r="K2046" s="603"/>
      <c r="L2046" s="602">
        <v>120</v>
      </c>
      <c r="M2046" s="601">
        <v>61.05</v>
      </c>
      <c r="N2046" s="20">
        <v>942184590</v>
      </c>
    </row>
    <row r="2047" spans="1:14">
      <c r="A2047" s="599">
        <v>43122</v>
      </c>
      <c r="B2047" s="604">
        <v>526.61</v>
      </c>
      <c r="C2047" s="602">
        <v>17553680</v>
      </c>
      <c r="D2047" s="602">
        <v>2035</v>
      </c>
      <c r="E2047" s="602">
        <v>2035</v>
      </c>
      <c r="F2047" s="603" t="s">
        <v>609</v>
      </c>
      <c r="G2047" s="603">
        <v>25.5</v>
      </c>
      <c r="H2047" s="603">
        <v>-645.08000000000004</v>
      </c>
      <c r="I2047" s="603">
        <v>1.29</v>
      </c>
      <c r="J2047" s="603"/>
      <c r="K2047" s="603"/>
      <c r="L2047" s="602">
        <v>120</v>
      </c>
      <c r="M2047" s="601">
        <v>61.05</v>
      </c>
      <c r="N2047" s="20">
        <v>1612126715</v>
      </c>
    </row>
    <row r="2048" spans="1:14">
      <c r="A2048" s="599">
        <v>43119</v>
      </c>
      <c r="B2048" s="604">
        <v>502.91</v>
      </c>
      <c r="C2048" s="602">
        <v>17553680</v>
      </c>
      <c r="D2048" s="602">
        <v>1943</v>
      </c>
      <c r="E2048" s="602">
        <v>1943</v>
      </c>
      <c r="F2048" s="603" t="s">
        <v>609</v>
      </c>
      <c r="G2048" s="603">
        <v>25.5</v>
      </c>
      <c r="H2048" s="603">
        <v>-616.04999999999995</v>
      </c>
      <c r="I2048" s="603">
        <v>1.23</v>
      </c>
      <c r="J2048" s="603"/>
      <c r="K2048" s="603"/>
      <c r="L2048" s="602">
        <v>120</v>
      </c>
      <c r="M2048" s="601">
        <v>58.3</v>
      </c>
      <c r="N2048" s="20">
        <v>1305601630</v>
      </c>
    </row>
    <row r="2049" spans="1:14">
      <c r="A2049" s="599">
        <v>43118</v>
      </c>
      <c r="B2049" s="604">
        <v>483.6</v>
      </c>
      <c r="C2049" s="602">
        <v>17553680</v>
      </c>
      <c r="D2049" s="602">
        <v>1868</v>
      </c>
      <c r="E2049" s="602">
        <v>1868</v>
      </c>
      <c r="F2049" s="603" t="s">
        <v>609</v>
      </c>
      <c r="G2049" s="603">
        <v>25.5</v>
      </c>
      <c r="H2049" s="603">
        <v>-592.4</v>
      </c>
      <c r="I2049" s="603">
        <v>1.19</v>
      </c>
      <c r="J2049" s="603"/>
      <c r="K2049" s="603"/>
      <c r="L2049" s="602">
        <v>120</v>
      </c>
      <c r="M2049" s="601">
        <v>56.07</v>
      </c>
      <c r="N2049" s="20">
        <v>485566950</v>
      </c>
    </row>
    <row r="2050" spans="1:14">
      <c r="A2050" s="599">
        <v>43117</v>
      </c>
      <c r="B2050" s="604">
        <v>483.6</v>
      </c>
      <c r="C2050" s="602">
        <v>17553680</v>
      </c>
      <c r="D2050" s="602">
        <v>1868</v>
      </c>
      <c r="E2050" s="602">
        <v>1868</v>
      </c>
      <c r="F2050" s="603" t="s">
        <v>609</v>
      </c>
      <c r="G2050" s="603">
        <v>25.5</v>
      </c>
      <c r="H2050" s="603">
        <v>-592.4</v>
      </c>
      <c r="I2050" s="603">
        <v>1.19</v>
      </c>
      <c r="J2050" s="603"/>
      <c r="K2050" s="603"/>
      <c r="L2050" s="602">
        <v>120</v>
      </c>
      <c r="M2050" s="601">
        <v>56.07</v>
      </c>
      <c r="N2050" s="20">
        <v>1450231120</v>
      </c>
    </row>
    <row r="2051" spans="1:14">
      <c r="A2051" s="599">
        <v>43116</v>
      </c>
      <c r="B2051" s="604">
        <v>460.78</v>
      </c>
      <c r="C2051" s="602">
        <v>17553680</v>
      </c>
      <c r="D2051" s="602">
        <v>1780</v>
      </c>
      <c r="E2051" s="602">
        <v>1780</v>
      </c>
      <c r="F2051" s="603" t="s">
        <v>609</v>
      </c>
      <c r="G2051" s="603">
        <v>25.5</v>
      </c>
      <c r="H2051" s="603">
        <v>-564.44000000000005</v>
      </c>
      <c r="I2051" s="603">
        <v>1.1299999999999999</v>
      </c>
      <c r="J2051" s="603"/>
      <c r="K2051" s="603"/>
      <c r="L2051" s="602">
        <v>120</v>
      </c>
      <c r="M2051" s="601">
        <v>53.42</v>
      </c>
      <c r="N2051" s="20">
        <v>319693845</v>
      </c>
    </row>
    <row r="2052" spans="1:14">
      <c r="A2052" s="599">
        <v>43115</v>
      </c>
      <c r="B2052" s="604">
        <v>463.42</v>
      </c>
      <c r="C2052" s="602">
        <v>17553680</v>
      </c>
      <c r="D2052" s="602">
        <v>1790</v>
      </c>
      <c r="E2052" s="602">
        <v>1790</v>
      </c>
      <c r="F2052" s="603" t="s">
        <v>609</v>
      </c>
      <c r="G2052" s="603">
        <v>25.5</v>
      </c>
      <c r="H2052" s="603">
        <v>-567.66999999999996</v>
      </c>
      <c r="I2052" s="603">
        <v>1.1399999999999999</v>
      </c>
      <c r="J2052" s="603"/>
      <c r="K2052" s="603"/>
      <c r="L2052" s="602">
        <v>120</v>
      </c>
      <c r="M2052" s="601">
        <v>53.72</v>
      </c>
      <c r="N2052" s="20">
        <v>324929140</v>
      </c>
    </row>
    <row r="2053" spans="1:14">
      <c r="A2053" s="599">
        <v>43112</v>
      </c>
      <c r="B2053" s="604">
        <v>466.05</v>
      </c>
      <c r="C2053" s="602">
        <v>17553680</v>
      </c>
      <c r="D2053" s="602">
        <v>1801</v>
      </c>
      <c r="E2053" s="602">
        <v>1801</v>
      </c>
      <c r="F2053" s="603" t="s">
        <v>609</v>
      </c>
      <c r="G2053" s="603">
        <v>25.5</v>
      </c>
      <c r="H2053" s="603">
        <v>-570.89</v>
      </c>
      <c r="I2053" s="603">
        <v>1.1399999999999999</v>
      </c>
      <c r="J2053" s="603"/>
      <c r="K2053" s="603"/>
      <c r="L2053" s="602">
        <v>120</v>
      </c>
      <c r="M2053" s="601">
        <v>54.03</v>
      </c>
      <c r="N2053" s="20">
        <v>376420750</v>
      </c>
    </row>
    <row r="2054" spans="1:14">
      <c r="A2054" s="599">
        <v>43111</v>
      </c>
      <c r="B2054" s="604">
        <v>476.58</v>
      </c>
      <c r="C2054" s="602">
        <v>17553680</v>
      </c>
      <c r="D2054" s="602">
        <v>1841</v>
      </c>
      <c r="E2054" s="602">
        <v>1841</v>
      </c>
      <c r="F2054" s="603" t="s">
        <v>609</v>
      </c>
      <c r="G2054" s="603">
        <v>25.5</v>
      </c>
      <c r="H2054" s="603">
        <v>-583.79999999999995</v>
      </c>
      <c r="I2054" s="603">
        <v>1.17</v>
      </c>
      <c r="J2054" s="603"/>
      <c r="K2054" s="603"/>
      <c r="L2054" s="602">
        <v>120</v>
      </c>
      <c r="M2054" s="601">
        <v>55.25</v>
      </c>
      <c r="N2054" s="20">
        <v>181404335</v>
      </c>
    </row>
    <row r="2055" spans="1:14">
      <c r="A2055" s="599">
        <v>43110</v>
      </c>
      <c r="B2055" s="604">
        <v>473.07</v>
      </c>
      <c r="C2055" s="602">
        <v>17553680</v>
      </c>
      <c r="D2055" s="602">
        <v>1828</v>
      </c>
      <c r="E2055" s="602">
        <v>1828</v>
      </c>
      <c r="F2055" s="603" t="s">
        <v>609</v>
      </c>
      <c r="G2055" s="603">
        <v>25.5</v>
      </c>
      <c r="H2055" s="603">
        <v>-579.5</v>
      </c>
      <c r="I2055" s="603">
        <v>1.1599999999999999</v>
      </c>
      <c r="J2055" s="603"/>
      <c r="K2055" s="603"/>
      <c r="L2055" s="602">
        <v>120</v>
      </c>
      <c r="M2055" s="601">
        <v>54.84</v>
      </c>
      <c r="N2055" s="20">
        <v>307164750</v>
      </c>
    </row>
    <row r="2056" spans="1:14">
      <c r="A2056" s="599">
        <v>43109</v>
      </c>
      <c r="B2056" s="604">
        <v>480.97</v>
      </c>
      <c r="C2056" s="602">
        <v>17553680</v>
      </c>
      <c r="D2056" s="602">
        <v>1858</v>
      </c>
      <c r="E2056" s="602">
        <v>1858</v>
      </c>
      <c r="F2056" s="603" t="s">
        <v>609</v>
      </c>
      <c r="G2056" s="603">
        <v>25.5</v>
      </c>
      <c r="H2056" s="603">
        <v>-589.16999999999996</v>
      </c>
      <c r="I2056" s="603">
        <v>1.18</v>
      </c>
      <c r="J2056" s="603"/>
      <c r="K2056" s="603"/>
      <c r="L2056" s="602">
        <v>120</v>
      </c>
      <c r="M2056" s="601">
        <v>55.76</v>
      </c>
      <c r="N2056" s="20">
        <v>315610365</v>
      </c>
    </row>
    <row r="2057" spans="1:14">
      <c r="A2057" s="599">
        <v>43108</v>
      </c>
      <c r="B2057" s="604">
        <v>486.24</v>
      </c>
      <c r="C2057" s="602">
        <v>17553680</v>
      </c>
      <c r="D2057" s="602">
        <v>1879</v>
      </c>
      <c r="E2057" s="602">
        <v>1879</v>
      </c>
      <c r="F2057" s="603" t="s">
        <v>609</v>
      </c>
      <c r="G2057" s="603">
        <v>25.5</v>
      </c>
      <c r="H2057" s="603">
        <v>-595.62</v>
      </c>
      <c r="I2057" s="603">
        <v>1.19</v>
      </c>
      <c r="J2057" s="603"/>
      <c r="K2057" s="603"/>
      <c r="L2057" s="602">
        <v>120</v>
      </c>
      <c r="M2057" s="601">
        <v>56.37</v>
      </c>
      <c r="N2057" s="20">
        <v>259881805</v>
      </c>
    </row>
    <row r="2058" spans="1:14">
      <c r="A2058" s="599">
        <v>43105</v>
      </c>
      <c r="B2058" s="604">
        <v>485.36</v>
      </c>
      <c r="C2058" s="602">
        <v>17553680</v>
      </c>
      <c r="D2058" s="602">
        <v>1875</v>
      </c>
      <c r="E2058" s="602">
        <v>1875</v>
      </c>
      <c r="F2058" s="603" t="s">
        <v>609</v>
      </c>
      <c r="G2058" s="603">
        <v>25.5</v>
      </c>
      <c r="H2058" s="603">
        <v>-594.54999999999995</v>
      </c>
      <c r="I2058" s="603">
        <v>1.19</v>
      </c>
      <c r="J2058" s="603"/>
      <c r="K2058" s="603"/>
      <c r="L2058" s="602">
        <v>120</v>
      </c>
      <c r="M2058" s="601">
        <v>56.27</v>
      </c>
      <c r="N2058" s="20">
        <v>497462040</v>
      </c>
    </row>
    <row r="2059" spans="1:14">
      <c r="A2059" s="599">
        <v>43104</v>
      </c>
      <c r="B2059" s="604">
        <v>489.75</v>
      </c>
      <c r="C2059" s="602">
        <v>17553680</v>
      </c>
      <c r="D2059" s="602">
        <v>1892</v>
      </c>
      <c r="E2059" s="602">
        <v>1892</v>
      </c>
      <c r="F2059" s="603" t="s">
        <v>609</v>
      </c>
      <c r="G2059" s="603">
        <v>25.5</v>
      </c>
      <c r="H2059" s="603">
        <v>-599.91999999999996</v>
      </c>
      <c r="I2059" s="603">
        <v>1.2</v>
      </c>
      <c r="J2059" s="603"/>
      <c r="K2059" s="603"/>
      <c r="L2059" s="602">
        <v>120</v>
      </c>
      <c r="M2059" s="601">
        <v>56.78</v>
      </c>
      <c r="N2059" s="20">
        <v>246331305</v>
      </c>
    </row>
    <row r="2060" spans="1:14">
      <c r="A2060" s="599">
        <v>43103</v>
      </c>
      <c r="B2060" s="604">
        <v>495.89</v>
      </c>
      <c r="C2060" s="602">
        <v>17553680</v>
      </c>
      <c r="D2060" s="602">
        <v>1916</v>
      </c>
      <c r="E2060" s="602">
        <v>1916</v>
      </c>
      <c r="F2060" s="603" t="s">
        <v>609</v>
      </c>
      <c r="G2060" s="603">
        <v>25.5</v>
      </c>
      <c r="H2060" s="603">
        <v>-607.45000000000005</v>
      </c>
      <c r="I2060" s="603">
        <v>1.22</v>
      </c>
      <c r="J2060" s="603"/>
      <c r="K2060" s="603"/>
      <c r="L2060" s="602">
        <v>120</v>
      </c>
      <c r="M2060" s="601">
        <v>57.49</v>
      </c>
      <c r="N2060" s="20">
        <v>401419600</v>
      </c>
    </row>
    <row r="2061" spans="1:14">
      <c r="A2061" s="599">
        <v>43102</v>
      </c>
      <c r="B2061" s="604">
        <v>480.97</v>
      </c>
      <c r="C2061" s="602">
        <v>17553680</v>
      </c>
      <c r="D2061" s="602">
        <v>1858</v>
      </c>
      <c r="E2061" s="602">
        <v>1858</v>
      </c>
      <c r="F2061" s="603" t="s">
        <v>609</v>
      </c>
      <c r="G2061" s="603">
        <v>25.5</v>
      </c>
      <c r="H2061" s="603">
        <v>-589.16999999999996</v>
      </c>
      <c r="I2061" s="603">
        <v>1.18</v>
      </c>
      <c r="J2061" s="603"/>
      <c r="K2061" s="603"/>
      <c r="L2061" s="602">
        <v>120</v>
      </c>
      <c r="M2061" s="601">
        <v>55.76</v>
      </c>
      <c r="N2061" s="20">
        <v>311552935</v>
      </c>
    </row>
    <row r="2062" spans="1:14">
      <c r="A2062" s="599">
        <v>43101</v>
      </c>
      <c r="B2062" s="604">
        <v>473.95</v>
      </c>
      <c r="C2062" s="602">
        <v>17553680</v>
      </c>
      <c r="D2062" s="602">
        <v>1831</v>
      </c>
      <c r="E2062" s="602">
        <v>1831</v>
      </c>
      <c r="F2062" s="603" t="s">
        <v>608</v>
      </c>
      <c r="G2062" s="603">
        <v>25.5</v>
      </c>
      <c r="H2062" s="603">
        <v>-580.57000000000005</v>
      </c>
      <c r="I2062" s="603">
        <v>1.1599999999999999</v>
      </c>
      <c r="J2062" s="603"/>
      <c r="K2062" s="603"/>
      <c r="L2062" s="602">
        <v>120</v>
      </c>
      <c r="M2062" s="601">
        <v>54.95</v>
      </c>
      <c r="N2062" s="20">
        <v>241099770</v>
      </c>
    </row>
    <row r="2063" spans="1:14">
      <c r="A2063" s="599">
        <v>43098</v>
      </c>
      <c r="B2063" s="604">
        <v>473.95</v>
      </c>
      <c r="C2063" s="602">
        <v>17553680</v>
      </c>
      <c r="D2063" s="602">
        <v>1831</v>
      </c>
      <c r="E2063" s="602">
        <v>1831</v>
      </c>
      <c r="F2063" s="603" t="s">
        <v>608</v>
      </c>
      <c r="G2063" s="603">
        <v>25.5</v>
      </c>
      <c r="H2063" s="603">
        <v>51.19</v>
      </c>
      <c r="I2063" s="603">
        <v>1.1599999999999999</v>
      </c>
      <c r="J2063" s="603"/>
      <c r="K2063" s="603"/>
      <c r="L2063" s="602">
        <v>120</v>
      </c>
      <c r="M2063" s="601">
        <v>-12.87</v>
      </c>
      <c r="N2063" s="20">
        <v>241099770</v>
      </c>
    </row>
    <row r="2064" spans="1:14">
      <c r="A2064" s="599">
        <v>43097</v>
      </c>
      <c r="B2064" s="604">
        <v>473.95</v>
      </c>
      <c r="C2064" s="602">
        <v>17553680</v>
      </c>
      <c r="D2064" s="602">
        <v>1831</v>
      </c>
      <c r="E2064" s="602">
        <v>1831</v>
      </c>
      <c r="F2064" s="603" t="s">
        <v>608</v>
      </c>
      <c r="G2064" s="603">
        <v>25.5</v>
      </c>
      <c r="H2064" s="603">
        <v>51.19</v>
      </c>
      <c r="I2064" s="603">
        <v>1.1599999999999999</v>
      </c>
      <c r="J2064" s="603"/>
      <c r="K2064" s="603"/>
      <c r="L2064" s="602">
        <v>120</v>
      </c>
      <c r="M2064" s="601">
        <v>-12.87</v>
      </c>
      <c r="N2064" s="20">
        <v>241099770</v>
      </c>
    </row>
    <row r="2065" spans="1:14">
      <c r="A2065" s="599">
        <v>43096</v>
      </c>
      <c r="B2065" s="604">
        <v>465.17</v>
      </c>
      <c r="C2065" s="602">
        <v>17553680</v>
      </c>
      <c r="D2065" s="602">
        <v>1797</v>
      </c>
      <c r="E2065" s="602">
        <v>1797</v>
      </c>
      <c r="F2065" s="603" t="s">
        <v>608</v>
      </c>
      <c r="G2065" s="603">
        <v>25.5</v>
      </c>
      <c r="H2065" s="603">
        <v>50.24</v>
      </c>
      <c r="I2065" s="603">
        <v>1.1299999999999999</v>
      </c>
      <c r="J2065" s="603"/>
      <c r="K2065" s="603"/>
      <c r="L2065" s="602">
        <v>120</v>
      </c>
      <c r="M2065" s="601">
        <v>-12.63</v>
      </c>
      <c r="N2065" s="20">
        <v>131972820</v>
      </c>
    </row>
    <row r="2066" spans="1:14">
      <c r="A2066" s="599">
        <v>43095</v>
      </c>
      <c r="B2066" s="604">
        <v>461.66</v>
      </c>
      <c r="C2066" s="602">
        <v>17553680</v>
      </c>
      <c r="D2066" s="602">
        <v>1784</v>
      </c>
      <c r="E2066" s="602">
        <v>1784</v>
      </c>
      <c r="F2066" s="603" t="s">
        <v>608</v>
      </c>
      <c r="G2066" s="603">
        <v>25.5</v>
      </c>
      <c r="H2066" s="603">
        <v>49.86</v>
      </c>
      <c r="I2066" s="603">
        <v>1.1299999999999999</v>
      </c>
      <c r="J2066" s="603"/>
      <c r="K2066" s="603"/>
      <c r="L2066" s="602">
        <v>120</v>
      </c>
      <c r="M2066" s="601">
        <v>-12.54</v>
      </c>
      <c r="N2066" s="20">
        <v>341863935</v>
      </c>
    </row>
    <row r="2067" spans="1:14">
      <c r="A2067" s="599">
        <v>43094</v>
      </c>
      <c r="B2067" s="604">
        <v>464.29</v>
      </c>
      <c r="C2067" s="602">
        <v>17553680</v>
      </c>
      <c r="D2067" s="602">
        <v>1794</v>
      </c>
      <c r="E2067" s="602">
        <v>1794</v>
      </c>
      <c r="F2067" s="603" t="s">
        <v>608</v>
      </c>
      <c r="G2067" s="603">
        <v>25.5</v>
      </c>
      <c r="H2067" s="603">
        <v>50.15</v>
      </c>
      <c r="I2067" s="603">
        <v>1.1299999999999999</v>
      </c>
      <c r="J2067" s="603"/>
      <c r="K2067" s="603"/>
      <c r="L2067" s="602">
        <v>120</v>
      </c>
      <c r="M2067" s="601">
        <v>-12.61</v>
      </c>
      <c r="N2067" s="20">
        <v>188172660</v>
      </c>
    </row>
    <row r="2068" spans="1:14">
      <c r="A2068" s="599">
        <v>43091</v>
      </c>
      <c r="B2068" s="604">
        <v>464.29</v>
      </c>
      <c r="C2068" s="602">
        <v>17553680</v>
      </c>
      <c r="D2068" s="602">
        <v>1794</v>
      </c>
      <c r="E2068" s="602">
        <v>1794</v>
      </c>
      <c r="F2068" s="603" t="s">
        <v>608</v>
      </c>
      <c r="G2068" s="603">
        <v>25.5</v>
      </c>
      <c r="H2068" s="603">
        <v>50.15</v>
      </c>
      <c r="I2068" s="603">
        <v>1.1299999999999999</v>
      </c>
      <c r="J2068" s="603"/>
      <c r="K2068" s="603"/>
      <c r="L2068" s="602">
        <v>120</v>
      </c>
      <c r="M2068" s="601">
        <v>-12.61</v>
      </c>
      <c r="N2068" s="20">
        <v>188172660</v>
      </c>
    </row>
    <row r="2069" spans="1:14">
      <c r="A2069" s="599">
        <v>43090</v>
      </c>
      <c r="B2069" s="604">
        <v>465.17</v>
      </c>
      <c r="C2069" s="602">
        <v>17553680</v>
      </c>
      <c r="D2069" s="602">
        <v>1797</v>
      </c>
      <c r="E2069" s="602">
        <v>1797</v>
      </c>
      <c r="F2069" s="603" t="s">
        <v>608</v>
      </c>
      <c r="G2069" s="603">
        <v>25.5</v>
      </c>
      <c r="H2069" s="603">
        <v>50.24</v>
      </c>
      <c r="I2069" s="603">
        <v>1.1299999999999999</v>
      </c>
      <c r="J2069" s="603"/>
      <c r="K2069" s="603"/>
      <c r="L2069" s="602">
        <v>120</v>
      </c>
      <c r="M2069" s="601">
        <v>-12.63</v>
      </c>
      <c r="N2069" s="20">
        <v>365329670</v>
      </c>
    </row>
    <row r="2070" spans="1:14">
      <c r="A2070" s="599">
        <v>43089</v>
      </c>
      <c r="B2070" s="604">
        <v>477.46</v>
      </c>
      <c r="C2070" s="602">
        <v>17553680</v>
      </c>
      <c r="D2070" s="602">
        <v>1845</v>
      </c>
      <c r="E2070" s="602">
        <v>1845</v>
      </c>
      <c r="F2070" s="603" t="s">
        <v>608</v>
      </c>
      <c r="G2070" s="603">
        <v>25.5</v>
      </c>
      <c r="H2070" s="603">
        <v>51.57</v>
      </c>
      <c r="I2070" s="603">
        <v>1.1599999999999999</v>
      </c>
      <c r="J2070" s="603"/>
      <c r="K2070" s="603"/>
      <c r="L2070" s="602">
        <v>120</v>
      </c>
      <c r="M2070" s="601">
        <v>-12.97</v>
      </c>
      <c r="N2070" s="20">
        <v>308255565</v>
      </c>
    </row>
    <row r="2071" spans="1:14">
      <c r="A2071" s="599">
        <v>43088</v>
      </c>
      <c r="B2071" s="604">
        <v>477.46</v>
      </c>
      <c r="C2071" s="602">
        <v>17553680</v>
      </c>
      <c r="D2071" s="602">
        <v>1845</v>
      </c>
      <c r="E2071" s="602">
        <v>1845</v>
      </c>
      <c r="F2071" s="603" t="s">
        <v>608</v>
      </c>
      <c r="G2071" s="603">
        <v>25.5</v>
      </c>
      <c r="H2071" s="603">
        <v>51.57</v>
      </c>
      <c r="I2071" s="603">
        <v>1.1599999999999999</v>
      </c>
      <c r="J2071" s="603"/>
      <c r="K2071" s="603"/>
      <c r="L2071" s="602">
        <v>120</v>
      </c>
      <c r="M2071" s="601">
        <v>-12.97</v>
      </c>
      <c r="N2071" s="20">
        <v>556617380</v>
      </c>
    </row>
    <row r="2072" spans="1:14">
      <c r="A2072" s="599">
        <v>43087</v>
      </c>
      <c r="B2072" s="604">
        <v>498.52</v>
      </c>
      <c r="C2072" s="602">
        <v>17553680</v>
      </c>
      <c r="D2072" s="602">
        <v>1926</v>
      </c>
      <c r="E2072" s="602">
        <v>1926</v>
      </c>
      <c r="F2072" s="603" t="s">
        <v>608</v>
      </c>
      <c r="G2072" s="603">
        <v>25.5</v>
      </c>
      <c r="H2072" s="603">
        <v>53.84</v>
      </c>
      <c r="I2072" s="603">
        <v>1.22</v>
      </c>
      <c r="J2072" s="603"/>
      <c r="K2072" s="603"/>
      <c r="L2072" s="602">
        <v>120</v>
      </c>
      <c r="M2072" s="601">
        <v>-13.54</v>
      </c>
      <c r="N2072" s="20">
        <v>395368060</v>
      </c>
    </row>
    <row r="2073" spans="1:14">
      <c r="A2073" s="599">
        <v>43084</v>
      </c>
      <c r="B2073" s="604">
        <v>509.06</v>
      </c>
      <c r="C2073" s="602">
        <v>17553680</v>
      </c>
      <c r="D2073" s="602">
        <v>1967</v>
      </c>
      <c r="E2073" s="602">
        <v>1967</v>
      </c>
      <c r="F2073" s="603" t="s">
        <v>608</v>
      </c>
      <c r="G2073" s="603">
        <v>25.5</v>
      </c>
      <c r="H2073" s="603">
        <v>54.98</v>
      </c>
      <c r="I2073" s="603">
        <v>1.24</v>
      </c>
      <c r="J2073" s="603"/>
      <c r="K2073" s="603"/>
      <c r="L2073" s="602">
        <v>120</v>
      </c>
      <c r="M2073" s="601">
        <v>-13.82</v>
      </c>
      <c r="N2073" s="20">
        <v>252505010</v>
      </c>
    </row>
    <row r="2074" spans="1:14">
      <c r="A2074" s="599">
        <v>43083</v>
      </c>
      <c r="B2074" s="604">
        <v>513.45000000000005</v>
      </c>
      <c r="C2074" s="602">
        <v>17553680</v>
      </c>
      <c r="D2074" s="602">
        <v>1984</v>
      </c>
      <c r="E2074" s="602">
        <v>1984</v>
      </c>
      <c r="F2074" s="603" t="s">
        <v>608</v>
      </c>
      <c r="G2074" s="603">
        <v>25.5</v>
      </c>
      <c r="H2074" s="603">
        <v>55.45</v>
      </c>
      <c r="I2074" s="603">
        <v>1.25</v>
      </c>
      <c r="J2074" s="603"/>
      <c r="K2074" s="603"/>
      <c r="L2074" s="602">
        <v>120</v>
      </c>
      <c r="M2074" s="601">
        <v>-13.94</v>
      </c>
      <c r="N2074" s="20">
        <v>290269025</v>
      </c>
    </row>
    <row r="2075" spans="1:14">
      <c r="A2075" s="599">
        <v>43082</v>
      </c>
      <c r="B2075" s="604">
        <v>511.69</v>
      </c>
      <c r="C2075" s="602">
        <v>17553680</v>
      </c>
      <c r="D2075" s="602">
        <v>1977</v>
      </c>
      <c r="E2075" s="602">
        <v>1977</v>
      </c>
      <c r="F2075" s="603" t="s">
        <v>608</v>
      </c>
      <c r="G2075" s="603">
        <v>25.5</v>
      </c>
      <c r="H2075" s="603">
        <v>55.26</v>
      </c>
      <c r="I2075" s="603">
        <v>1.25</v>
      </c>
      <c r="J2075" s="603"/>
      <c r="K2075" s="603"/>
      <c r="L2075" s="602">
        <v>120</v>
      </c>
      <c r="M2075" s="601">
        <v>-13.9</v>
      </c>
      <c r="N2075" s="20">
        <v>169432605</v>
      </c>
    </row>
    <row r="2076" spans="1:14">
      <c r="A2076" s="599">
        <v>43081</v>
      </c>
      <c r="B2076" s="604">
        <v>502.04</v>
      </c>
      <c r="C2076" s="602">
        <v>17553680</v>
      </c>
      <c r="D2076" s="602">
        <v>1940</v>
      </c>
      <c r="E2076" s="602">
        <v>1940</v>
      </c>
      <c r="F2076" s="603" t="s">
        <v>608</v>
      </c>
      <c r="G2076" s="603">
        <v>25.5</v>
      </c>
      <c r="H2076" s="603">
        <v>54.22</v>
      </c>
      <c r="I2076" s="603">
        <v>1.22</v>
      </c>
      <c r="J2076" s="603"/>
      <c r="K2076" s="603"/>
      <c r="L2076" s="602">
        <v>120</v>
      </c>
      <c r="M2076" s="601">
        <v>-13.63</v>
      </c>
      <c r="N2076" s="20">
        <v>388675225</v>
      </c>
    </row>
    <row r="2077" spans="1:14">
      <c r="A2077" s="599">
        <v>43080</v>
      </c>
      <c r="B2077" s="604">
        <v>514.32000000000005</v>
      </c>
      <c r="C2077" s="602">
        <v>17553680</v>
      </c>
      <c r="D2077" s="602">
        <v>1987</v>
      </c>
      <c r="E2077" s="602">
        <v>1987</v>
      </c>
      <c r="F2077" s="603" t="s">
        <v>608</v>
      </c>
      <c r="G2077" s="603">
        <v>25.5</v>
      </c>
      <c r="H2077" s="603">
        <v>55.55</v>
      </c>
      <c r="I2077" s="603">
        <v>1.25</v>
      </c>
      <c r="J2077" s="603"/>
      <c r="K2077" s="603"/>
      <c r="L2077" s="602">
        <v>120</v>
      </c>
      <c r="M2077" s="601">
        <v>-13.97</v>
      </c>
      <c r="N2077" s="20">
        <v>192029135</v>
      </c>
    </row>
    <row r="2078" spans="1:14">
      <c r="A2078" s="599">
        <v>43077</v>
      </c>
      <c r="B2078" s="604">
        <v>516.08000000000004</v>
      </c>
      <c r="C2078" s="602">
        <v>17553680</v>
      </c>
      <c r="D2078" s="602">
        <v>1994</v>
      </c>
      <c r="E2078" s="602">
        <v>1994</v>
      </c>
      <c r="F2078" s="603" t="s">
        <v>608</v>
      </c>
      <c r="G2078" s="603">
        <v>25.5</v>
      </c>
      <c r="H2078" s="603">
        <v>55.74</v>
      </c>
      <c r="I2078" s="603">
        <v>1.26</v>
      </c>
      <c r="J2078" s="603"/>
      <c r="K2078" s="603"/>
      <c r="L2078" s="602">
        <v>120</v>
      </c>
      <c r="M2078" s="601">
        <v>-14.01</v>
      </c>
      <c r="N2078" s="20">
        <v>500996920</v>
      </c>
    </row>
    <row r="2079" spans="1:14">
      <c r="A2079" s="599">
        <v>43076</v>
      </c>
      <c r="B2079" s="604">
        <v>523.1</v>
      </c>
      <c r="C2079" s="602">
        <v>17553680</v>
      </c>
      <c r="D2079" s="602">
        <v>2021</v>
      </c>
      <c r="E2079" s="602">
        <v>2021</v>
      </c>
      <c r="F2079" s="603" t="s">
        <v>608</v>
      </c>
      <c r="G2079" s="603">
        <v>25.5</v>
      </c>
      <c r="H2079" s="603">
        <v>56.5</v>
      </c>
      <c r="I2079" s="603">
        <v>1.27</v>
      </c>
      <c r="J2079" s="603"/>
      <c r="K2079" s="603"/>
      <c r="L2079" s="602">
        <v>120</v>
      </c>
      <c r="M2079" s="601">
        <v>-14.21</v>
      </c>
      <c r="N2079" s="20">
        <v>723940710</v>
      </c>
    </row>
    <row r="2080" spans="1:14">
      <c r="A2080" s="599">
        <v>43075</v>
      </c>
      <c r="B2080" s="604">
        <v>537.14</v>
      </c>
      <c r="C2080" s="602">
        <v>17553680</v>
      </c>
      <c r="D2080" s="602">
        <v>2075</v>
      </c>
      <c r="E2080" s="602">
        <v>2075</v>
      </c>
      <c r="F2080" s="603" t="s">
        <v>608</v>
      </c>
      <c r="G2080" s="603">
        <v>25.5</v>
      </c>
      <c r="H2080" s="603">
        <v>58.01</v>
      </c>
      <c r="I2080" s="603">
        <v>1.31</v>
      </c>
      <c r="J2080" s="603"/>
      <c r="K2080" s="603"/>
      <c r="L2080" s="602">
        <v>120</v>
      </c>
      <c r="M2080" s="601">
        <v>-14.59</v>
      </c>
      <c r="N2080" s="20">
        <v>1612571190</v>
      </c>
    </row>
    <row r="2081" spans="1:14">
      <c r="A2081" s="599">
        <v>43074</v>
      </c>
      <c r="B2081" s="604">
        <v>543.29</v>
      </c>
      <c r="C2081" s="602">
        <v>17553680</v>
      </c>
      <c r="D2081" s="602">
        <v>2099</v>
      </c>
      <c r="E2081" s="602">
        <v>2099</v>
      </c>
      <c r="F2081" s="603" t="s">
        <v>608</v>
      </c>
      <c r="G2081" s="603">
        <v>25.5</v>
      </c>
      <c r="H2081" s="603">
        <v>58.68</v>
      </c>
      <c r="I2081" s="603">
        <v>1.32</v>
      </c>
      <c r="J2081" s="603"/>
      <c r="K2081" s="603"/>
      <c r="L2081" s="602">
        <v>120</v>
      </c>
      <c r="M2081" s="601">
        <v>-14.75</v>
      </c>
      <c r="N2081" s="20">
        <v>635214385</v>
      </c>
    </row>
    <row r="2082" spans="1:14">
      <c r="A2082" s="599">
        <v>43073</v>
      </c>
      <c r="B2082" s="604">
        <v>536.26</v>
      </c>
      <c r="C2082" s="602">
        <v>17553680</v>
      </c>
      <c r="D2082" s="602">
        <v>2072</v>
      </c>
      <c r="E2082" s="602">
        <v>2072</v>
      </c>
      <c r="F2082" s="603" t="s">
        <v>608</v>
      </c>
      <c r="G2082" s="603">
        <v>25.5</v>
      </c>
      <c r="H2082" s="603">
        <v>57.92</v>
      </c>
      <c r="I2082" s="603">
        <v>1.31</v>
      </c>
      <c r="J2082" s="603"/>
      <c r="K2082" s="603"/>
      <c r="L2082" s="602">
        <v>120</v>
      </c>
      <c r="M2082" s="601">
        <v>-14.56</v>
      </c>
      <c r="N2082" s="20">
        <v>656003360</v>
      </c>
    </row>
    <row r="2083" spans="1:14">
      <c r="A2083" s="599">
        <v>43070</v>
      </c>
      <c r="B2083" s="604">
        <v>538.02</v>
      </c>
      <c r="C2083" s="602">
        <v>17553680</v>
      </c>
      <c r="D2083" s="602">
        <v>2079</v>
      </c>
      <c r="E2083" s="602">
        <v>2079</v>
      </c>
      <c r="F2083" s="603" t="s">
        <v>608</v>
      </c>
      <c r="G2083" s="603">
        <v>25.5</v>
      </c>
      <c r="H2083" s="603">
        <v>58.11</v>
      </c>
      <c r="I2083" s="603">
        <v>1.31</v>
      </c>
      <c r="J2083" s="603"/>
      <c r="K2083" s="603"/>
      <c r="L2083" s="602">
        <v>120</v>
      </c>
      <c r="M2083" s="601">
        <v>-14.61</v>
      </c>
      <c r="N2083" s="20">
        <v>368235855</v>
      </c>
    </row>
    <row r="2084" spans="1:14">
      <c r="A2084" s="599">
        <v>43069</v>
      </c>
      <c r="B2084" s="604">
        <v>530.12</v>
      </c>
      <c r="C2084" s="602">
        <v>17553680</v>
      </c>
      <c r="D2084" s="602">
        <v>2048</v>
      </c>
      <c r="E2084" s="602">
        <v>2048</v>
      </c>
      <c r="F2084" s="603" t="s">
        <v>608</v>
      </c>
      <c r="G2084" s="603">
        <v>25.5</v>
      </c>
      <c r="H2084" s="603">
        <v>57.26</v>
      </c>
      <c r="I2084" s="603">
        <v>1.29</v>
      </c>
      <c r="J2084" s="603"/>
      <c r="K2084" s="603"/>
      <c r="L2084" s="602">
        <v>120</v>
      </c>
      <c r="M2084" s="601">
        <v>-14.4</v>
      </c>
      <c r="N2084" s="20">
        <v>669658860</v>
      </c>
    </row>
    <row r="2085" spans="1:14">
      <c r="A2085" s="599">
        <v>43068</v>
      </c>
      <c r="B2085" s="604">
        <v>538.9</v>
      </c>
      <c r="C2085" s="602">
        <v>17553680</v>
      </c>
      <c r="D2085" s="602">
        <v>2082</v>
      </c>
      <c r="E2085" s="602">
        <v>2082</v>
      </c>
      <c r="F2085" s="603" t="s">
        <v>608</v>
      </c>
      <c r="G2085" s="603">
        <v>25.5</v>
      </c>
      <c r="H2085" s="603">
        <v>58.2</v>
      </c>
      <c r="I2085" s="603">
        <v>1.31</v>
      </c>
      <c r="J2085" s="603"/>
      <c r="K2085" s="603"/>
      <c r="L2085" s="602">
        <v>120</v>
      </c>
      <c r="M2085" s="601">
        <v>-14.63</v>
      </c>
      <c r="N2085" s="20">
        <v>669018685</v>
      </c>
    </row>
    <row r="2086" spans="1:14">
      <c r="A2086" s="599">
        <v>43067</v>
      </c>
      <c r="B2086" s="604">
        <v>538.9</v>
      </c>
      <c r="C2086" s="602">
        <v>17553680</v>
      </c>
      <c r="D2086" s="602">
        <v>2082</v>
      </c>
      <c r="E2086" s="602">
        <v>2082</v>
      </c>
      <c r="F2086" s="603" t="s">
        <v>608</v>
      </c>
      <c r="G2086" s="603">
        <v>25.5</v>
      </c>
      <c r="H2086" s="603">
        <v>58.2</v>
      </c>
      <c r="I2086" s="603">
        <v>1.31</v>
      </c>
      <c r="J2086" s="603"/>
      <c r="K2086" s="603"/>
      <c r="L2086" s="602">
        <v>120</v>
      </c>
      <c r="M2086" s="601">
        <v>-14.63</v>
      </c>
      <c r="N2086" s="20">
        <v>914343400</v>
      </c>
    </row>
    <row r="2087" spans="1:14">
      <c r="A2087" s="599">
        <v>43066</v>
      </c>
      <c r="B2087" s="604">
        <v>557.33000000000004</v>
      </c>
      <c r="C2087" s="602">
        <v>17553680</v>
      </c>
      <c r="D2087" s="602">
        <v>2153</v>
      </c>
      <c r="E2087" s="602">
        <v>2153</v>
      </c>
      <c r="F2087" s="603" t="s">
        <v>608</v>
      </c>
      <c r="G2087" s="603">
        <v>25.5</v>
      </c>
      <c r="H2087" s="603">
        <v>60.19</v>
      </c>
      <c r="I2087" s="603">
        <v>1.36</v>
      </c>
      <c r="J2087" s="603"/>
      <c r="K2087" s="603"/>
      <c r="L2087" s="602">
        <v>120</v>
      </c>
      <c r="M2087" s="601">
        <v>-15.14</v>
      </c>
      <c r="N2087" s="20">
        <v>1153863755</v>
      </c>
    </row>
    <row r="2088" spans="1:14">
      <c r="A2088" s="599">
        <v>43063</v>
      </c>
      <c r="B2088" s="604">
        <v>579.27</v>
      </c>
      <c r="C2088" s="602">
        <v>17553680</v>
      </c>
      <c r="D2088" s="602">
        <v>2238</v>
      </c>
      <c r="E2088" s="602">
        <v>2238</v>
      </c>
      <c r="F2088" s="603" t="s">
        <v>608</v>
      </c>
      <c r="G2088" s="603">
        <v>25.5</v>
      </c>
      <c r="H2088" s="603">
        <v>62.56</v>
      </c>
      <c r="I2088" s="603">
        <v>1.41</v>
      </c>
      <c r="J2088" s="603"/>
      <c r="K2088" s="603"/>
      <c r="L2088" s="602">
        <v>120</v>
      </c>
      <c r="M2088" s="601">
        <v>-15.73</v>
      </c>
      <c r="N2088" s="20">
        <v>2659805010</v>
      </c>
    </row>
    <row r="2089" spans="1:14">
      <c r="A2089" s="599">
        <v>43062</v>
      </c>
      <c r="B2089" s="604">
        <v>584.54</v>
      </c>
      <c r="C2089" s="602">
        <v>17553680</v>
      </c>
      <c r="D2089" s="602">
        <v>2258</v>
      </c>
      <c r="E2089" s="602">
        <v>2258</v>
      </c>
      <c r="F2089" s="603" t="s">
        <v>608</v>
      </c>
      <c r="G2089" s="603">
        <v>25.5</v>
      </c>
      <c r="H2089" s="603">
        <v>63.13</v>
      </c>
      <c r="I2089" s="603">
        <v>1.42</v>
      </c>
      <c r="J2089" s="603"/>
      <c r="K2089" s="603"/>
      <c r="L2089" s="602">
        <v>120</v>
      </c>
      <c r="M2089" s="601">
        <v>-15.87</v>
      </c>
      <c r="N2089" s="20">
        <v>3972289855</v>
      </c>
    </row>
    <row r="2090" spans="1:14">
      <c r="A2090" s="599">
        <v>43061</v>
      </c>
      <c r="B2090" s="604">
        <v>546.79999999999995</v>
      </c>
      <c r="C2090" s="602">
        <v>17553680</v>
      </c>
      <c r="D2090" s="602">
        <v>2113</v>
      </c>
      <c r="E2090" s="602">
        <v>2113</v>
      </c>
      <c r="F2090" s="603" t="s">
        <v>608</v>
      </c>
      <c r="G2090" s="603">
        <v>25.5</v>
      </c>
      <c r="H2090" s="603">
        <v>59.06</v>
      </c>
      <c r="I2090" s="603">
        <v>1.33</v>
      </c>
      <c r="J2090" s="603"/>
      <c r="K2090" s="603"/>
      <c r="L2090" s="602">
        <v>120</v>
      </c>
      <c r="M2090" s="601">
        <v>-14.85</v>
      </c>
      <c r="N2090" s="20">
        <v>885332770</v>
      </c>
    </row>
    <row r="2091" spans="1:14">
      <c r="A2091" s="599">
        <v>43060</v>
      </c>
      <c r="B2091" s="604">
        <v>552.05999999999995</v>
      </c>
      <c r="C2091" s="602">
        <v>17553680</v>
      </c>
      <c r="D2091" s="602">
        <v>2133</v>
      </c>
      <c r="E2091" s="602">
        <v>2133</v>
      </c>
      <c r="F2091" s="603" t="s">
        <v>608</v>
      </c>
      <c r="G2091" s="603">
        <v>25.5</v>
      </c>
      <c r="H2091" s="603">
        <v>59.62</v>
      </c>
      <c r="I2091" s="603">
        <v>1.35</v>
      </c>
      <c r="J2091" s="603"/>
      <c r="K2091" s="603"/>
      <c r="L2091" s="602">
        <v>120</v>
      </c>
      <c r="M2091" s="601">
        <v>-14.99</v>
      </c>
      <c r="N2091" s="20">
        <v>715884870</v>
      </c>
    </row>
    <row r="2092" spans="1:14">
      <c r="A2092" s="599">
        <v>43059</v>
      </c>
      <c r="B2092" s="604">
        <v>540.65</v>
      </c>
      <c r="C2092" s="602">
        <v>17553680</v>
      </c>
      <c r="D2092" s="602">
        <v>2089</v>
      </c>
      <c r="E2092" s="602">
        <v>2089</v>
      </c>
      <c r="F2092" s="603" t="s">
        <v>608</v>
      </c>
      <c r="G2092" s="603">
        <v>25.5</v>
      </c>
      <c r="H2092" s="603">
        <v>58.39</v>
      </c>
      <c r="I2092" s="603">
        <v>1.32</v>
      </c>
      <c r="J2092" s="603"/>
      <c r="K2092" s="603"/>
      <c r="L2092" s="602">
        <v>120</v>
      </c>
      <c r="M2092" s="601">
        <v>-14.68</v>
      </c>
      <c r="N2092" s="20">
        <v>2488253125</v>
      </c>
    </row>
    <row r="2093" spans="1:14">
      <c r="A2093" s="599">
        <v>43056</v>
      </c>
      <c r="B2093" s="604">
        <v>544.16</v>
      </c>
      <c r="C2093" s="602">
        <v>17553680</v>
      </c>
      <c r="D2093" s="602">
        <v>2102</v>
      </c>
      <c r="E2093" s="602">
        <v>2102</v>
      </c>
      <c r="F2093" s="603" t="s">
        <v>608</v>
      </c>
      <c r="G2093" s="603">
        <v>25.5</v>
      </c>
      <c r="H2093" s="603">
        <v>58.77</v>
      </c>
      <c r="I2093" s="603">
        <v>1.33</v>
      </c>
      <c r="J2093" s="603"/>
      <c r="K2093" s="603"/>
      <c r="L2093" s="602">
        <v>120</v>
      </c>
      <c r="M2093" s="601">
        <v>-14.78</v>
      </c>
      <c r="N2093" s="20">
        <v>705451890</v>
      </c>
    </row>
    <row r="2094" spans="1:14">
      <c r="A2094" s="599">
        <v>43055</v>
      </c>
      <c r="B2094" s="604">
        <v>528.37</v>
      </c>
      <c r="C2094" s="602">
        <v>17553680</v>
      </c>
      <c r="D2094" s="602">
        <v>2041</v>
      </c>
      <c r="E2094" s="602">
        <v>2041</v>
      </c>
      <c r="F2094" s="603" t="s">
        <v>608</v>
      </c>
      <c r="G2094" s="603">
        <v>25.5</v>
      </c>
      <c r="H2094" s="603">
        <v>57.07</v>
      </c>
      <c r="I2094" s="603">
        <v>1.29</v>
      </c>
      <c r="J2094" s="603"/>
      <c r="K2094" s="603"/>
      <c r="L2094" s="602">
        <v>120</v>
      </c>
      <c r="M2094" s="601">
        <v>-14.35</v>
      </c>
      <c r="N2094" s="20">
        <v>241256970</v>
      </c>
    </row>
    <row r="2095" spans="1:14">
      <c r="A2095" s="599">
        <v>43054</v>
      </c>
      <c r="B2095" s="604">
        <v>527.49</v>
      </c>
      <c r="C2095" s="602">
        <v>17553680</v>
      </c>
      <c r="D2095" s="602">
        <v>2038</v>
      </c>
      <c r="E2095" s="602">
        <v>2038</v>
      </c>
      <c r="F2095" s="603" t="s">
        <v>608</v>
      </c>
      <c r="G2095" s="603">
        <v>25.5</v>
      </c>
      <c r="H2095" s="603">
        <v>56.97</v>
      </c>
      <c r="I2095" s="603">
        <v>1.29</v>
      </c>
      <c r="J2095" s="603"/>
      <c r="K2095" s="603"/>
      <c r="L2095" s="602">
        <v>120</v>
      </c>
      <c r="M2095" s="601">
        <v>-14.32</v>
      </c>
      <c r="N2095" s="20">
        <v>716425610</v>
      </c>
    </row>
    <row r="2096" spans="1:14">
      <c r="A2096" s="599">
        <v>43053</v>
      </c>
      <c r="B2096" s="604">
        <v>539.78</v>
      </c>
      <c r="C2096" s="602">
        <v>17553680</v>
      </c>
      <c r="D2096" s="602">
        <v>2086</v>
      </c>
      <c r="E2096" s="602">
        <v>2086</v>
      </c>
      <c r="F2096" s="603" t="s">
        <v>608</v>
      </c>
      <c r="G2096" s="603">
        <v>25.5</v>
      </c>
      <c r="H2096" s="603">
        <v>58.3</v>
      </c>
      <c r="I2096" s="603">
        <v>1.32</v>
      </c>
      <c r="J2096" s="603"/>
      <c r="K2096" s="603"/>
      <c r="L2096" s="602">
        <v>120</v>
      </c>
      <c r="M2096" s="601">
        <v>-14.66</v>
      </c>
      <c r="N2096" s="20">
        <v>766489765</v>
      </c>
    </row>
    <row r="2097" spans="1:14">
      <c r="A2097" s="599">
        <v>43052</v>
      </c>
      <c r="B2097" s="604">
        <v>541.53</v>
      </c>
      <c r="C2097" s="602">
        <v>17553680</v>
      </c>
      <c r="D2097" s="602">
        <v>2092</v>
      </c>
      <c r="E2097" s="602">
        <v>2092</v>
      </c>
      <c r="F2097" s="603" t="s">
        <v>608</v>
      </c>
      <c r="G2097" s="603">
        <v>25.5</v>
      </c>
      <c r="H2097" s="603">
        <v>58.49</v>
      </c>
      <c r="I2097" s="603">
        <v>1.32</v>
      </c>
      <c r="J2097" s="603"/>
      <c r="K2097" s="603"/>
      <c r="L2097" s="602">
        <v>120</v>
      </c>
      <c r="M2097" s="601">
        <v>-14.71</v>
      </c>
      <c r="N2097" s="20">
        <v>694269670</v>
      </c>
    </row>
    <row r="2098" spans="1:14">
      <c r="A2098" s="599">
        <v>43049</v>
      </c>
      <c r="B2098" s="604">
        <v>531.88</v>
      </c>
      <c r="C2098" s="602">
        <v>17553680</v>
      </c>
      <c r="D2098" s="602">
        <v>2055</v>
      </c>
      <c r="E2098" s="602">
        <v>2055</v>
      </c>
      <c r="F2098" s="603" t="s">
        <v>608</v>
      </c>
      <c r="G2098" s="603">
        <v>25.5</v>
      </c>
      <c r="H2098" s="603">
        <v>57.44</v>
      </c>
      <c r="I2098" s="603">
        <v>1.3</v>
      </c>
      <c r="J2098" s="603"/>
      <c r="K2098" s="603"/>
      <c r="L2098" s="602">
        <v>120</v>
      </c>
      <c r="M2098" s="601">
        <v>-14.44</v>
      </c>
      <c r="N2098" s="20">
        <v>313733295</v>
      </c>
    </row>
    <row r="2099" spans="1:14">
      <c r="A2099" s="599">
        <v>43048</v>
      </c>
      <c r="B2099" s="604">
        <v>521.34</v>
      </c>
      <c r="C2099" s="602">
        <v>17553680</v>
      </c>
      <c r="D2099" s="602">
        <v>2014</v>
      </c>
      <c r="E2099" s="602">
        <v>2014</v>
      </c>
      <c r="F2099" s="603" t="s">
        <v>608</v>
      </c>
      <c r="G2099" s="603">
        <v>25.5</v>
      </c>
      <c r="H2099" s="603">
        <v>56.31</v>
      </c>
      <c r="I2099" s="603">
        <v>1.27</v>
      </c>
      <c r="J2099" s="603"/>
      <c r="K2099" s="603"/>
      <c r="L2099" s="602">
        <v>120</v>
      </c>
      <c r="M2099" s="601">
        <v>-14.16</v>
      </c>
      <c r="N2099" s="20">
        <v>397004945</v>
      </c>
    </row>
    <row r="2100" spans="1:14">
      <c r="A2100" s="599">
        <v>43047</v>
      </c>
      <c r="B2100" s="604">
        <v>529.24</v>
      </c>
      <c r="C2100" s="602">
        <v>17553680</v>
      </c>
      <c r="D2100" s="602">
        <v>2045</v>
      </c>
      <c r="E2100" s="602">
        <v>2045</v>
      </c>
      <c r="F2100" s="603" t="s">
        <v>608</v>
      </c>
      <c r="G2100" s="603">
        <v>25.5</v>
      </c>
      <c r="H2100" s="603">
        <v>57.16</v>
      </c>
      <c r="I2100" s="603">
        <v>1.29</v>
      </c>
      <c r="J2100" s="603"/>
      <c r="K2100" s="603"/>
      <c r="L2100" s="602">
        <v>120</v>
      </c>
      <c r="M2100" s="601">
        <v>-14.37</v>
      </c>
      <c r="N2100" s="20">
        <v>444518870</v>
      </c>
    </row>
    <row r="2101" spans="1:14">
      <c r="A2101" s="599">
        <v>43046</v>
      </c>
      <c r="B2101" s="604">
        <v>536.26</v>
      </c>
      <c r="C2101" s="602">
        <v>17553680</v>
      </c>
      <c r="D2101" s="602">
        <v>2072</v>
      </c>
      <c r="E2101" s="602">
        <v>2072</v>
      </c>
      <c r="F2101" s="603" t="s">
        <v>608</v>
      </c>
      <c r="G2101" s="603">
        <v>25.5</v>
      </c>
      <c r="H2101" s="603">
        <v>57.92</v>
      </c>
      <c r="I2101" s="603">
        <v>1.31</v>
      </c>
      <c r="J2101" s="603"/>
      <c r="K2101" s="603"/>
      <c r="L2101" s="602">
        <v>120</v>
      </c>
      <c r="M2101" s="601">
        <v>-14.56</v>
      </c>
      <c r="N2101" s="20">
        <v>477340105</v>
      </c>
    </row>
    <row r="2102" spans="1:14">
      <c r="A2102" s="599">
        <v>43045</v>
      </c>
      <c r="B2102" s="604">
        <v>527.49</v>
      </c>
      <c r="C2102" s="602">
        <v>17553680</v>
      </c>
      <c r="D2102" s="602">
        <v>2038</v>
      </c>
      <c r="E2102" s="602">
        <v>2038</v>
      </c>
      <c r="F2102" s="603" t="s">
        <v>608</v>
      </c>
      <c r="G2102" s="603">
        <v>25.5</v>
      </c>
      <c r="H2102" s="603">
        <v>56.97</v>
      </c>
      <c r="I2102" s="603">
        <v>1.29</v>
      </c>
      <c r="J2102" s="603"/>
      <c r="K2102" s="603"/>
      <c r="L2102" s="602">
        <v>120</v>
      </c>
      <c r="M2102" s="601">
        <v>-14.32</v>
      </c>
      <c r="N2102" s="20">
        <v>650239020</v>
      </c>
    </row>
    <row r="2103" spans="1:14">
      <c r="A2103" s="599">
        <v>43042</v>
      </c>
      <c r="B2103" s="604">
        <v>533.63</v>
      </c>
      <c r="C2103" s="602">
        <v>17553680</v>
      </c>
      <c r="D2103" s="602">
        <v>2062</v>
      </c>
      <c r="E2103" s="602">
        <v>2062</v>
      </c>
      <c r="F2103" s="603" t="s">
        <v>608</v>
      </c>
      <c r="G2103" s="603">
        <v>25.5</v>
      </c>
      <c r="H2103" s="603">
        <v>57.63</v>
      </c>
      <c r="I2103" s="603">
        <v>1.3</v>
      </c>
      <c r="J2103" s="603"/>
      <c r="K2103" s="603"/>
      <c r="L2103" s="602">
        <v>120</v>
      </c>
      <c r="M2103" s="601">
        <v>-14.49</v>
      </c>
      <c r="N2103" s="20">
        <v>1073612600</v>
      </c>
    </row>
    <row r="2104" spans="1:14">
      <c r="A2104" s="599">
        <v>43041</v>
      </c>
      <c r="B2104" s="604">
        <v>546.79999999999995</v>
      </c>
      <c r="C2104" s="602">
        <v>17553680</v>
      </c>
      <c r="D2104" s="602">
        <v>2113</v>
      </c>
      <c r="E2104" s="602">
        <v>2113</v>
      </c>
      <c r="F2104" s="603" t="s">
        <v>608</v>
      </c>
      <c r="G2104" s="603">
        <v>25.5</v>
      </c>
      <c r="H2104" s="603">
        <v>59.06</v>
      </c>
      <c r="I2104" s="603">
        <v>1.33</v>
      </c>
      <c r="J2104" s="603"/>
      <c r="K2104" s="603"/>
      <c r="L2104" s="602">
        <v>120</v>
      </c>
      <c r="M2104" s="601">
        <v>-14.85</v>
      </c>
      <c r="N2104" s="20">
        <v>3543194360</v>
      </c>
    </row>
    <row r="2105" spans="1:14">
      <c r="A2105" s="599">
        <v>43040</v>
      </c>
      <c r="B2105" s="604">
        <v>528.37</v>
      </c>
      <c r="C2105" s="602">
        <v>17553680</v>
      </c>
      <c r="D2105" s="602">
        <v>2041</v>
      </c>
      <c r="E2105" s="602">
        <v>2041</v>
      </c>
      <c r="F2105" s="603" t="s">
        <v>608</v>
      </c>
      <c r="G2105" s="603">
        <v>25.5</v>
      </c>
      <c r="H2105" s="603">
        <v>57.07</v>
      </c>
      <c r="I2105" s="603">
        <v>1.29</v>
      </c>
      <c r="J2105" s="603"/>
      <c r="K2105" s="603"/>
      <c r="L2105" s="602">
        <v>120</v>
      </c>
      <c r="M2105" s="601">
        <v>-14.35</v>
      </c>
      <c r="N2105" s="20">
        <v>492219745</v>
      </c>
    </row>
    <row r="2106" spans="1:14">
      <c r="A2106" s="599">
        <v>43039</v>
      </c>
      <c r="B2106" s="604">
        <v>526.61</v>
      </c>
      <c r="C2106" s="602">
        <v>17553680</v>
      </c>
      <c r="D2106" s="602">
        <v>2035</v>
      </c>
      <c r="E2106" s="602">
        <v>2035</v>
      </c>
      <c r="F2106" s="603" t="s">
        <v>608</v>
      </c>
      <c r="G2106" s="603">
        <v>25.5</v>
      </c>
      <c r="H2106" s="603">
        <v>56.88</v>
      </c>
      <c r="I2106" s="603">
        <v>1.28</v>
      </c>
      <c r="J2106" s="603"/>
      <c r="K2106" s="603"/>
      <c r="L2106" s="602">
        <v>120</v>
      </c>
      <c r="M2106" s="601">
        <v>-14.3</v>
      </c>
      <c r="N2106" s="20">
        <v>717616255</v>
      </c>
    </row>
    <row r="2107" spans="1:14">
      <c r="A2107" s="599">
        <v>43038</v>
      </c>
      <c r="B2107" s="604">
        <v>527.49</v>
      </c>
      <c r="C2107" s="602">
        <v>17553680</v>
      </c>
      <c r="D2107" s="602">
        <v>2038</v>
      </c>
      <c r="E2107" s="602">
        <v>2038</v>
      </c>
      <c r="F2107" s="603" t="s">
        <v>608</v>
      </c>
      <c r="G2107" s="603">
        <v>25.5</v>
      </c>
      <c r="H2107" s="603">
        <v>56.97</v>
      </c>
      <c r="I2107" s="603">
        <v>1.29</v>
      </c>
      <c r="J2107" s="603"/>
      <c r="K2107" s="603"/>
      <c r="L2107" s="602">
        <v>120</v>
      </c>
      <c r="M2107" s="601">
        <v>-14.32</v>
      </c>
      <c r="N2107" s="20">
        <v>1279311270</v>
      </c>
    </row>
    <row r="2108" spans="1:14">
      <c r="A2108" s="599">
        <v>43035</v>
      </c>
      <c r="B2108" s="604">
        <v>531.88</v>
      </c>
      <c r="C2108" s="602">
        <v>17553680</v>
      </c>
      <c r="D2108" s="602">
        <v>2055</v>
      </c>
      <c r="E2108" s="602">
        <v>2055</v>
      </c>
      <c r="F2108" s="603" t="s">
        <v>608</v>
      </c>
      <c r="G2108" s="603">
        <v>25.5</v>
      </c>
      <c r="H2108" s="603">
        <v>57.44</v>
      </c>
      <c r="I2108" s="603">
        <v>1.3</v>
      </c>
      <c r="J2108" s="603"/>
      <c r="K2108" s="603"/>
      <c r="L2108" s="602">
        <v>120</v>
      </c>
      <c r="M2108" s="601">
        <v>-14.44</v>
      </c>
      <c r="N2108" s="20">
        <v>4299140525</v>
      </c>
    </row>
    <row r="2109" spans="1:14">
      <c r="A2109" s="599">
        <v>43034</v>
      </c>
      <c r="B2109" s="604">
        <v>538.9</v>
      </c>
      <c r="C2109" s="602">
        <v>17553680</v>
      </c>
      <c r="D2109" s="602">
        <v>2082</v>
      </c>
      <c r="E2109" s="602">
        <v>2082</v>
      </c>
      <c r="F2109" s="603" t="s">
        <v>608</v>
      </c>
      <c r="G2109" s="603">
        <v>25.5</v>
      </c>
      <c r="H2109" s="603">
        <v>58.2</v>
      </c>
      <c r="I2109" s="603">
        <v>1.31</v>
      </c>
      <c r="J2109" s="603"/>
      <c r="K2109" s="603"/>
      <c r="L2109" s="602">
        <v>120</v>
      </c>
      <c r="M2109" s="601">
        <v>-14.63</v>
      </c>
      <c r="N2109" s="20">
        <v>3335634720</v>
      </c>
    </row>
    <row r="2110" spans="1:14">
      <c r="A2110" s="599">
        <v>43033</v>
      </c>
      <c r="B2110" s="604">
        <v>546.79999999999995</v>
      </c>
      <c r="C2110" s="602">
        <v>17553680</v>
      </c>
      <c r="D2110" s="602">
        <v>2113</v>
      </c>
      <c r="E2110" s="602">
        <v>2113</v>
      </c>
      <c r="F2110" s="603" t="s">
        <v>608</v>
      </c>
      <c r="G2110" s="603">
        <v>25.5</v>
      </c>
      <c r="H2110" s="603">
        <v>59.06</v>
      </c>
      <c r="I2110" s="603">
        <v>1.33</v>
      </c>
      <c r="J2110" s="603"/>
      <c r="K2110" s="603"/>
      <c r="L2110" s="602">
        <v>120</v>
      </c>
      <c r="M2110" s="601">
        <v>-14.85</v>
      </c>
      <c r="N2110" s="20">
        <v>22690413325</v>
      </c>
    </row>
    <row r="2111" spans="1:14">
      <c r="A2111" s="599">
        <v>43032</v>
      </c>
      <c r="B2111" s="604">
        <v>473.07</v>
      </c>
      <c r="C2111" s="602">
        <v>17553680</v>
      </c>
      <c r="D2111" s="602">
        <v>1828</v>
      </c>
      <c r="E2111" s="602">
        <v>1828</v>
      </c>
      <c r="F2111" s="603" t="s">
        <v>608</v>
      </c>
      <c r="G2111" s="603">
        <v>25.5</v>
      </c>
      <c r="H2111" s="603">
        <v>51.09</v>
      </c>
      <c r="I2111" s="603">
        <v>1.1499999999999999</v>
      </c>
      <c r="J2111" s="603"/>
      <c r="K2111" s="603"/>
      <c r="L2111" s="602">
        <v>120</v>
      </c>
      <c r="M2111" s="601">
        <v>-12.85</v>
      </c>
      <c r="N2111" s="20">
        <v>339726520</v>
      </c>
    </row>
    <row r="2112" spans="1:14">
      <c r="A2112" s="599">
        <v>43031</v>
      </c>
      <c r="B2112" s="604">
        <v>470.44</v>
      </c>
      <c r="C2112" s="602">
        <v>17553680</v>
      </c>
      <c r="D2112" s="602">
        <v>1818</v>
      </c>
      <c r="E2112" s="602">
        <v>1818</v>
      </c>
      <c r="F2112" s="603" t="s">
        <v>608</v>
      </c>
      <c r="G2112" s="603">
        <v>25.5</v>
      </c>
      <c r="H2112" s="603">
        <v>50.81</v>
      </c>
      <c r="I2112" s="603">
        <v>1.1499999999999999</v>
      </c>
      <c r="J2112" s="603"/>
      <c r="K2112" s="603"/>
      <c r="L2112" s="602">
        <v>120</v>
      </c>
      <c r="M2112" s="601">
        <v>-12.78</v>
      </c>
      <c r="N2112" s="20">
        <v>318505725</v>
      </c>
    </row>
    <row r="2113" spans="1:14">
      <c r="A2113" s="599">
        <v>43028</v>
      </c>
      <c r="B2113" s="604">
        <v>473.95</v>
      </c>
      <c r="C2113" s="602">
        <v>17553680</v>
      </c>
      <c r="D2113" s="602">
        <v>1831</v>
      </c>
      <c r="E2113" s="602">
        <v>1831</v>
      </c>
      <c r="F2113" s="603" t="s">
        <v>608</v>
      </c>
      <c r="G2113" s="603">
        <v>25.5</v>
      </c>
      <c r="H2113" s="603">
        <v>51.19</v>
      </c>
      <c r="I2113" s="603">
        <v>1.1599999999999999</v>
      </c>
      <c r="J2113" s="603"/>
      <c r="K2113" s="603"/>
      <c r="L2113" s="602">
        <v>120</v>
      </c>
      <c r="M2113" s="601">
        <v>-12.87</v>
      </c>
      <c r="N2113" s="20">
        <v>309673705</v>
      </c>
    </row>
    <row r="2114" spans="1:14">
      <c r="A2114" s="599">
        <v>43027</v>
      </c>
      <c r="B2114" s="604">
        <v>473.95</v>
      </c>
      <c r="C2114" s="602">
        <v>17553680</v>
      </c>
      <c r="D2114" s="602">
        <v>1831</v>
      </c>
      <c r="E2114" s="602">
        <v>1831</v>
      </c>
      <c r="F2114" s="603" t="s">
        <v>608</v>
      </c>
      <c r="G2114" s="603">
        <v>25.5</v>
      </c>
      <c r="H2114" s="603">
        <v>51.19</v>
      </c>
      <c r="I2114" s="603">
        <v>1.1599999999999999</v>
      </c>
      <c r="J2114" s="603"/>
      <c r="K2114" s="603"/>
      <c r="L2114" s="602">
        <v>120</v>
      </c>
      <c r="M2114" s="601">
        <v>-12.87</v>
      </c>
      <c r="N2114" s="20">
        <v>370710915</v>
      </c>
    </row>
    <row r="2115" spans="1:14">
      <c r="A2115" s="599">
        <v>43026</v>
      </c>
      <c r="B2115" s="604">
        <v>484.48</v>
      </c>
      <c r="C2115" s="602">
        <v>17553680</v>
      </c>
      <c r="D2115" s="602">
        <v>1872</v>
      </c>
      <c r="E2115" s="602">
        <v>1872</v>
      </c>
      <c r="F2115" s="603" t="s">
        <v>608</v>
      </c>
      <c r="G2115" s="603">
        <v>25.5</v>
      </c>
      <c r="H2115" s="603">
        <v>52.33</v>
      </c>
      <c r="I2115" s="603">
        <v>1.18</v>
      </c>
      <c r="J2115" s="603"/>
      <c r="K2115" s="603"/>
      <c r="L2115" s="602">
        <v>120</v>
      </c>
      <c r="M2115" s="601">
        <v>-13.16</v>
      </c>
      <c r="N2115" s="20">
        <v>262619125</v>
      </c>
    </row>
    <row r="2116" spans="1:14">
      <c r="A2116" s="599">
        <v>43025</v>
      </c>
      <c r="B2116" s="604">
        <v>485.36</v>
      </c>
      <c r="C2116" s="602">
        <v>17553680</v>
      </c>
      <c r="D2116" s="602">
        <v>1875</v>
      </c>
      <c r="E2116" s="602">
        <v>1875</v>
      </c>
      <c r="F2116" s="603" t="s">
        <v>608</v>
      </c>
      <c r="G2116" s="603">
        <v>25.5</v>
      </c>
      <c r="H2116" s="603">
        <v>52.42</v>
      </c>
      <c r="I2116" s="603">
        <v>1.18</v>
      </c>
      <c r="J2116" s="603"/>
      <c r="K2116" s="603"/>
      <c r="L2116" s="602">
        <v>120</v>
      </c>
      <c r="M2116" s="601">
        <v>-13.18</v>
      </c>
      <c r="N2116" s="20">
        <v>779297585</v>
      </c>
    </row>
    <row r="2117" spans="1:14">
      <c r="A2117" s="599">
        <v>43024</v>
      </c>
      <c r="B2117" s="604">
        <v>473.95</v>
      </c>
      <c r="C2117" s="602">
        <v>17553680</v>
      </c>
      <c r="D2117" s="602">
        <v>1831</v>
      </c>
      <c r="E2117" s="602">
        <v>1831</v>
      </c>
      <c r="F2117" s="603" t="s">
        <v>608</v>
      </c>
      <c r="G2117" s="603">
        <v>25.5</v>
      </c>
      <c r="H2117" s="603">
        <v>51.19</v>
      </c>
      <c r="I2117" s="603">
        <v>1.1599999999999999</v>
      </c>
      <c r="J2117" s="603"/>
      <c r="K2117" s="603"/>
      <c r="L2117" s="602">
        <v>120</v>
      </c>
      <c r="M2117" s="601">
        <v>-12.87</v>
      </c>
      <c r="N2117" s="20">
        <v>449264595</v>
      </c>
    </row>
    <row r="2118" spans="1:14">
      <c r="A2118" s="599">
        <v>43021</v>
      </c>
      <c r="B2118" s="604">
        <v>503.79</v>
      </c>
      <c r="C2118" s="602">
        <v>17553680</v>
      </c>
      <c r="D2118" s="602">
        <v>1946</v>
      </c>
      <c r="E2118" s="602">
        <v>1946</v>
      </c>
      <c r="F2118" s="603" t="s">
        <v>608</v>
      </c>
      <c r="G2118" s="603">
        <v>25.5</v>
      </c>
      <c r="H2118" s="603">
        <v>54.41</v>
      </c>
      <c r="I2118" s="603">
        <v>1.23</v>
      </c>
      <c r="J2118" s="603"/>
      <c r="K2118" s="603"/>
      <c r="L2118" s="602">
        <v>120</v>
      </c>
      <c r="M2118" s="601">
        <v>-13.68</v>
      </c>
      <c r="N2118" s="20">
        <v>265958265</v>
      </c>
    </row>
    <row r="2119" spans="1:14">
      <c r="A2119" s="599">
        <v>43020</v>
      </c>
      <c r="B2119" s="604">
        <v>516.08000000000004</v>
      </c>
      <c r="C2119" s="602">
        <v>17553680</v>
      </c>
      <c r="D2119" s="602">
        <v>1994</v>
      </c>
      <c r="E2119" s="602">
        <v>1994</v>
      </c>
      <c r="F2119" s="603" t="s">
        <v>608</v>
      </c>
      <c r="G2119" s="603">
        <v>25.5</v>
      </c>
      <c r="H2119" s="603">
        <v>55.74</v>
      </c>
      <c r="I2119" s="603">
        <v>1.26</v>
      </c>
      <c r="J2119" s="603"/>
      <c r="K2119" s="603"/>
      <c r="L2119" s="602">
        <v>120</v>
      </c>
      <c r="M2119" s="601">
        <v>-14.01</v>
      </c>
      <c r="N2119" s="20">
        <v>264136275</v>
      </c>
    </row>
    <row r="2120" spans="1:14">
      <c r="A2120" s="599">
        <v>43019</v>
      </c>
      <c r="B2120" s="604">
        <v>516.08000000000004</v>
      </c>
      <c r="C2120" s="602">
        <v>17553680</v>
      </c>
      <c r="D2120" s="602">
        <v>1994</v>
      </c>
      <c r="E2120" s="602">
        <v>1994</v>
      </c>
      <c r="F2120" s="603" t="s">
        <v>608</v>
      </c>
      <c r="G2120" s="603">
        <v>25.5</v>
      </c>
      <c r="H2120" s="603">
        <v>55.74</v>
      </c>
      <c r="I2120" s="603">
        <v>1.26</v>
      </c>
      <c r="J2120" s="603"/>
      <c r="K2120" s="603"/>
      <c r="L2120" s="602">
        <v>120</v>
      </c>
      <c r="M2120" s="601">
        <v>-14.01</v>
      </c>
      <c r="N2120" s="20">
        <v>207289560</v>
      </c>
    </row>
    <row r="2121" spans="1:14">
      <c r="A2121" s="599">
        <v>43018</v>
      </c>
      <c r="B2121" s="604">
        <v>508.18</v>
      </c>
      <c r="C2121" s="602">
        <v>17553680</v>
      </c>
      <c r="D2121" s="602">
        <v>1963</v>
      </c>
      <c r="E2121" s="602">
        <v>1963</v>
      </c>
      <c r="F2121" s="603" t="s">
        <v>608</v>
      </c>
      <c r="G2121" s="603">
        <v>25.5</v>
      </c>
      <c r="H2121" s="603">
        <v>54.89</v>
      </c>
      <c r="I2121" s="603">
        <v>1.24</v>
      </c>
      <c r="J2121" s="603"/>
      <c r="K2121" s="603"/>
      <c r="L2121" s="602">
        <v>120</v>
      </c>
      <c r="M2121" s="601">
        <v>-13.8</v>
      </c>
      <c r="N2121" s="20">
        <v>334904115</v>
      </c>
    </row>
    <row r="2122" spans="1:14">
      <c r="A2122" s="599">
        <v>43017</v>
      </c>
      <c r="B2122" s="604">
        <v>515.20000000000005</v>
      </c>
      <c r="C2122" s="602">
        <v>17553680</v>
      </c>
      <c r="D2122" s="602">
        <v>1991</v>
      </c>
      <c r="E2122" s="602">
        <v>1991</v>
      </c>
      <c r="F2122" s="603" t="s">
        <v>607</v>
      </c>
      <c r="G2122" s="603">
        <v>25.65</v>
      </c>
      <c r="H2122" s="603">
        <v>55.64</v>
      </c>
      <c r="I2122" s="603">
        <v>1.26</v>
      </c>
      <c r="J2122" s="603"/>
      <c r="K2122" s="603"/>
      <c r="L2122" s="602">
        <v>120</v>
      </c>
      <c r="M2122" s="601">
        <v>-13.99</v>
      </c>
      <c r="N2122" s="20">
        <v>341785970</v>
      </c>
    </row>
    <row r="2123" spans="1:14">
      <c r="A2123" s="599">
        <v>43014</v>
      </c>
      <c r="B2123" s="604">
        <v>515.20000000000005</v>
      </c>
      <c r="C2123" s="602">
        <v>17553680</v>
      </c>
      <c r="D2123" s="602">
        <v>1991</v>
      </c>
      <c r="E2123" s="602">
        <v>1991</v>
      </c>
      <c r="F2123" s="603" t="s">
        <v>607</v>
      </c>
      <c r="G2123" s="603">
        <v>25.65</v>
      </c>
      <c r="H2123" s="603">
        <v>55.64</v>
      </c>
      <c r="I2123" s="603">
        <v>1.26</v>
      </c>
      <c r="J2123" s="603"/>
      <c r="K2123" s="603"/>
      <c r="L2123" s="602">
        <v>120</v>
      </c>
      <c r="M2123" s="601">
        <v>-13.99</v>
      </c>
      <c r="N2123" s="20">
        <v>341785970</v>
      </c>
    </row>
    <row r="2124" spans="1:14">
      <c r="A2124" s="599">
        <v>43013</v>
      </c>
      <c r="B2124" s="604">
        <v>515.20000000000005</v>
      </c>
      <c r="C2124" s="602">
        <v>17553680</v>
      </c>
      <c r="D2124" s="602">
        <v>1991</v>
      </c>
      <c r="E2124" s="602">
        <v>1991</v>
      </c>
      <c r="F2124" s="603" t="s">
        <v>607</v>
      </c>
      <c r="G2124" s="603">
        <v>25.65</v>
      </c>
      <c r="H2124" s="603">
        <v>55.64</v>
      </c>
      <c r="I2124" s="603">
        <v>1.26</v>
      </c>
      <c r="J2124" s="603"/>
      <c r="K2124" s="603"/>
      <c r="L2124" s="602">
        <v>120</v>
      </c>
      <c r="M2124" s="601">
        <v>-13.99</v>
      </c>
      <c r="N2124" s="20">
        <v>341785970</v>
      </c>
    </row>
    <row r="2125" spans="1:14">
      <c r="A2125" s="599">
        <v>43012</v>
      </c>
      <c r="B2125" s="604">
        <v>515.20000000000005</v>
      </c>
      <c r="C2125" s="602">
        <v>17553680</v>
      </c>
      <c r="D2125" s="602">
        <v>1991</v>
      </c>
      <c r="E2125" s="602">
        <v>1991</v>
      </c>
      <c r="F2125" s="603" t="s">
        <v>607</v>
      </c>
      <c r="G2125" s="603">
        <v>25.65</v>
      </c>
      <c r="H2125" s="603">
        <v>55.64</v>
      </c>
      <c r="I2125" s="603">
        <v>1.26</v>
      </c>
      <c r="J2125" s="603"/>
      <c r="K2125" s="603"/>
      <c r="L2125" s="602">
        <v>120</v>
      </c>
      <c r="M2125" s="601">
        <v>-13.99</v>
      </c>
      <c r="N2125" s="20">
        <v>341785970</v>
      </c>
    </row>
    <row r="2126" spans="1:14">
      <c r="A2126" s="599">
        <v>43011</v>
      </c>
      <c r="B2126" s="604">
        <v>515.20000000000005</v>
      </c>
      <c r="C2126" s="602">
        <v>17553680</v>
      </c>
      <c r="D2126" s="602">
        <v>1991</v>
      </c>
      <c r="E2126" s="602">
        <v>1991</v>
      </c>
      <c r="F2126" s="603" t="s">
        <v>607</v>
      </c>
      <c r="G2126" s="603">
        <v>25.65</v>
      </c>
      <c r="H2126" s="603">
        <v>55.64</v>
      </c>
      <c r="I2126" s="603">
        <v>1.26</v>
      </c>
      <c r="J2126" s="603"/>
      <c r="K2126" s="603"/>
      <c r="L2126" s="602">
        <v>120</v>
      </c>
      <c r="M2126" s="601">
        <v>-13.99</v>
      </c>
      <c r="N2126" s="20">
        <v>341785970</v>
      </c>
    </row>
    <row r="2127" spans="1:14">
      <c r="A2127" s="599">
        <v>43010</v>
      </c>
      <c r="B2127" s="604">
        <v>515.20000000000005</v>
      </c>
      <c r="C2127" s="602">
        <v>17553680</v>
      </c>
      <c r="D2127" s="602">
        <v>1991</v>
      </c>
      <c r="E2127" s="602">
        <v>1991</v>
      </c>
      <c r="F2127" s="603" t="s">
        <v>607</v>
      </c>
      <c r="G2127" s="603">
        <v>25.65</v>
      </c>
      <c r="H2127" s="603">
        <v>55.64</v>
      </c>
      <c r="I2127" s="603">
        <v>1.26</v>
      </c>
      <c r="J2127" s="603"/>
      <c r="K2127" s="603"/>
      <c r="L2127" s="602">
        <v>120</v>
      </c>
      <c r="M2127" s="601">
        <v>-13.99</v>
      </c>
      <c r="N2127" s="20">
        <v>341785970</v>
      </c>
    </row>
    <row r="2128" spans="1:14">
      <c r="A2128" s="599">
        <v>43007</v>
      </c>
      <c r="B2128" s="604">
        <v>515.20000000000005</v>
      </c>
      <c r="C2128" s="602">
        <v>17553680</v>
      </c>
      <c r="D2128" s="602">
        <v>1991</v>
      </c>
      <c r="E2128" s="602">
        <v>1991</v>
      </c>
      <c r="F2128" s="603" t="s">
        <v>607</v>
      </c>
      <c r="G2128" s="603">
        <v>25.65</v>
      </c>
      <c r="H2128" s="603">
        <v>368.59</v>
      </c>
      <c r="I2128" s="603">
        <v>1.27</v>
      </c>
      <c r="J2128" s="603"/>
      <c r="K2128" s="603"/>
      <c r="L2128" s="602">
        <v>120</v>
      </c>
      <c r="M2128" s="601">
        <v>-13.99</v>
      </c>
      <c r="N2128" s="20">
        <v>341785970</v>
      </c>
    </row>
    <row r="2129" spans="1:14">
      <c r="A2129" s="599">
        <v>43006</v>
      </c>
      <c r="B2129" s="604">
        <v>498.52</v>
      </c>
      <c r="C2129" s="602">
        <v>17553680</v>
      </c>
      <c r="D2129" s="602">
        <v>1926</v>
      </c>
      <c r="E2129" s="602">
        <v>1926</v>
      </c>
      <c r="F2129" s="603" t="s">
        <v>607</v>
      </c>
      <c r="G2129" s="603">
        <v>25.65</v>
      </c>
      <c r="H2129" s="603">
        <v>356.66</v>
      </c>
      <c r="I2129" s="603">
        <v>1.23</v>
      </c>
      <c r="J2129" s="603"/>
      <c r="K2129" s="603"/>
      <c r="L2129" s="602">
        <v>120</v>
      </c>
      <c r="M2129" s="601">
        <v>-13.54</v>
      </c>
      <c r="N2129" s="20">
        <v>241425680</v>
      </c>
    </row>
    <row r="2130" spans="1:14">
      <c r="A2130" s="599">
        <v>43005</v>
      </c>
      <c r="B2130" s="604">
        <v>498.52</v>
      </c>
      <c r="C2130" s="602">
        <v>17553680</v>
      </c>
      <c r="D2130" s="602">
        <v>1926</v>
      </c>
      <c r="E2130" s="602">
        <v>1926</v>
      </c>
      <c r="F2130" s="603" t="s">
        <v>607</v>
      </c>
      <c r="G2130" s="603">
        <v>25.65</v>
      </c>
      <c r="H2130" s="603">
        <v>356.66</v>
      </c>
      <c r="I2130" s="603">
        <v>1.23</v>
      </c>
      <c r="J2130" s="603"/>
      <c r="K2130" s="603"/>
      <c r="L2130" s="602">
        <v>120</v>
      </c>
      <c r="M2130" s="601">
        <v>-13.54</v>
      </c>
      <c r="N2130" s="20">
        <v>438273610</v>
      </c>
    </row>
    <row r="2131" spans="1:14">
      <c r="A2131" s="599">
        <v>43004</v>
      </c>
      <c r="B2131" s="604">
        <v>491.5</v>
      </c>
      <c r="C2131" s="602">
        <v>17553680</v>
      </c>
      <c r="D2131" s="602">
        <v>1899</v>
      </c>
      <c r="E2131" s="602">
        <v>1899</v>
      </c>
      <c r="F2131" s="603" t="s">
        <v>607</v>
      </c>
      <c r="G2131" s="603">
        <v>25.65</v>
      </c>
      <c r="H2131" s="603">
        <v>351.64</v>
      </c>
      <c r="I2131" s="603">
        <v>1.21</v>
      </c>
      <c r="J2131" s="603"/>
      <c r="K2131" s="603"/>
      <c r="L2131" s="602">
        <v>120</v>
      </c>
      <c r="M2131" s="601">
        <v>-13.35</v>
      </c>
      <c r="N2131" s="20">
        <v>3015689545</v>
      </c>
    </row>
    <row r="2132" spans="1:14">
      <c r="A2132" s="599">
        <v>43003</v>
      </c>
      <c r="B2132" s="604">
        <v>473.95</v>
      </c>
      <c r="C2132" s="602">
        <v>17553680</v>
      </c>
      <c r="D2132" s="602">
        <v>1831</v>
      </c>
      <c r="E2132" s="602">
        <v>1831</v>
      </c>
      <c r="F2132" s="603" t="s">
        <v>607</v>
      </c>
      <c r="G2132" s="603">
        <v>25.65</v>
      </c>
      <c r="H2132" s="603">
        <v>339.08</v>
      </c>
      <c r="I2132" s="603">
        <v>1.17</v>
      </c>
      <c r="J2132" s="603"/>
      <c r="K2132" s="603"/>
      <c r="L2132" s="602">
        <v>120</v>
      </c>
      <c r="M2132" s="601">
        <v>-12.87</v>
      </c>
      <c r="N2132" s="20">
        <v>1058180670</v>
      </c>
    </row>
    <row r="2133" spans="1:14">
      <c r="A2133" s="599">
        <v>43000</v>
      </c>
      <c r="B2133" s="604">
        <v>512.57000000000005</v>
      </c>
      <c r="C2133" s="602">
        <v>17553680</v>
      </c>
      <c r="D2133" s="602">
        <v>1980</v>
      </c>
      <c r="E2133" s="602">
        <v>1980</v>
      </c>
      <c r="F2133" s="603" t="s">
        <v>607</v>
      </c>
      <c r="G2133" s="603">
        <v>25.65</v>
      </c>
      <c r="H2133" s="603">
        <v>366.71</v>
      </c>
      <c r="I2133" s="603">
        <v>1.27</v>
      </c>
      <c r="J2133" s="603"/>
      <c r="K2133" s="603"/>
      <c r="L2133" s="602">
        <v>120</v>
      </c>
      <c r="M2133" s="601">
        <v>-13.92</v>
      </c>
      <c r="N2133" s="20">
        <v>656277775</v>
      </c>
    </row>
    <row r="2134" spans="1:14">
      <c r="A2134" s="599">
        <v>42999</v>
      </c>
      <c r="B2134" s="604">
        <v>525.73</v>
      </c>
      <c r="C2134" s="602">
        <v>17553680</v>
      </c>
      <c r="D2134" s="602">
        <v>2031</v>
      </c>
      <c r="E2134" s="602">
        <v>2031</v>
      </c>
      <c r="F2134" s="603" t="s">
        <v>607</v>
      </c>
      <c r="G2134" s="603">
        <v>25.65</v>
      </c>
      <c r="H2134" s="603">
        <v>376.13</v>
      </c>
      <c r="I2134" s="603">
        <v>1.3</v>
      </c>
      <c r="J2134" s="603"/>
      <c r="K2134" s="603"/>
      <c r="L2134" s="602">
        <v>120</v>
      </c>
      <c r="M2134" s="601">
        <v>-14.28</v>
      </c>
      <c r="N2134" s="20">
        <v>877675370</v>
      </c>
    </row>
    <row r="2135" spans="1:14">
      <c r="A2135" s="599">
        <v>42998</v>
      </c>
      <c r="B2135" s="604">
        <v>554.70000000000005</v>
      </c>
      <c r="C2135" s="602">
        <v>17553680</v>
      </c>
      <c r="D2135" s="602">
        <v>2143</v>
      </c>
      <c r="E2135" s="602">
        <v>2143</v>
      </c>
      <c r="F2135" s="603" t="s">
        <v>607</v>
      </c>
      <c r="G2135" s="603">
        <v>25.65</v>
      </c>
      <c r="H2135" s="603">
        <v>396.85</v>
      </c>
      <c r="I2135" s="603">
        <v>1.37</v>
      </c>
      <c r="J2135" s="603"/>
      <c r="K2135" s="603"/>
      <c r="L2135" s="602">
        <v>120</v>
      </c>
      <c r="M2135" s="601">
        <v>-15.06</v>
      </c>
      <c r="N2135" s="20">
        <v>512867110</v>
      </c>
    </row>
    <row r="2136" spans="1:14">
      <c r="A2136" s="599">
        <v>42997</v>
      </c>
      <c r="B2136" s="604">
        <v>571.37</v>
      </c>
      <c r="C2136" s="602">
        <v>17553680</v>
      </c>
      <c r="D2136" s="602">
        <v>2208</v>
      </c>
      <c r="E2136" s="602">
        <v>2208</v>
      </c>
      <c r="F2136" s="603" t="s">
        <v>607</v>
      </c>
      <c r="G2136" s="603">
        <v>25.65</v>
      </c>
      <c r="H2136" s="603">
        <v>408.78</v>
      </c>
      <c r="I2136" s="603">
        <v>1.41</v>
      </c>
      <c r="J2136" s="603"/>
      <c r="K2136" s="603"/>
      <c r="L2136" s="602">
        <v>120</v>
      </c>
      <c r="M2136" s="601">
        <v>-15.52</v>
      </c>
      <c r="N2136" s="20">
        <v>527968270</v>
      </c>
    </row>
    <row r="2137" spans="1:14">
      <c r="A2137" s="599">
        <v>42996</v>
      </c>
      <c r="B2137" s="604">
        <v>581.9</v>
      </c>
      <c r="C2137" s="602">
        <v>17553680</v>
      </c>
      <c r="D2137" s="602">
        <v>2248</v>
      </c>
      <c r="E2137" s="602">
        <v>2248</v>
      </c>
      <c r="F2137" s="603" t="s">
        <v>607</v>
      </c>
      <c r="G2137" s="603">
        <v>25.65</v>
      </c>
      <c r="H2137" s="603">
        <v>416.32</v>
      </c>
      <c r="I2137" s="603">
        <v>1.44</v>
      </c>
      <c r="J2137" s="603"/>
      <c r="K2137" s="603"/>
      <c r="L2137" s="602">
        <v>120</v>
      </c>
      <c r="M2137" s="601">
        <v>-15.8</v>
      </c>
      <c r="N2137" s="20">
        <v>1303837540</v>
      </c>
    </row>
    <row r="2138" spans="1:14">
      <c r="A2138" s="599">
        <v>42993</v>
      </c>
      <c r="B2138" s="604">
        <v>561.72</v>
      </c>
      <c r="C2138" s="602">
        <v>17553680</v>
      </c>
      <c r="D2138" s="602">
        <v>2170</v>
      </c>
      <c r="E2138" s="602">
        <v>2170</v>
      </c>
      <c r="F2138" s="603" t="s">
        <v>607</v>
      </c>
      <c r="G2138" s="603">
        <v>25.65</v>
      </c>
      <c r="H2138" s="603">
        <v>401.87</v>
      </c>
      <c r="I2138" s="603">
        <v>1.39</v>
      </c>
      <c r="J2138" s="603"/>
      <c r="K2138" s="603"/>
      <c r="L2138" s="602">
        <v>120</v>
      </c>
      <c r="M2138" s="601">
        <v>-15.25</v>
      </c>
      <c r="N2138" s="20">
        <v>1166908205</v>
      </c>
    </row>
    <row r="2139" spans="1:14">
      <c r="A2139" s="599">
        <v>42992</v>
      </c>
      <c r="B2139" s="604">
        <v>547.66999999999996</v>
      </c>
      <c r="C2139" s="602">
        <v>17553680</v>
      </c>
      <c r="D2139" s="602">
        <v>2116</v>
      </c>
      <c r="E2139" s="602">
        <v>2116</v>
      </c>
      <c r="F2139" s="603" t="s">
        <v>607</v>
      </c>
      <c r="G2139" s="603">
        <v>25.65</v>
      </c>
      <c r="H2139" s="603">
        <v>391.83</v>
      </c>
      <c r="I2139" s="603">
        <v>1.35</v>
      </c>
      <c r="J2139" s="603"/>
      <c r="K2139" s="603"/>
      <c r="L2139" s="602">
        <v>120</v>
      </c>
      <c r="M2139" s="601">
        <v>-14.87</v>
      </c>
      <c r="N2139" s="20">
        <v>1028186905</v>
      </c>
    </row>
    <row r="2140" spans="1:14">
      <c r="A2140" s="599">
        <v>42991</v>
      </c>
      <c r="B2140" s="604">
        <v>559.08000000000004</v>
      </c>
      <c r="C2140" s="602">
        <v>17553680</v>
      </c>
      <c r="D2140" s="602">
        <v>2160</v>
      </c>
      <c r="E2140" s="602">
        <v>2160</v>
      </c>
      <c r="F2140" s="603" t="s">
        <v>607</v>
      </c>
      <c r="G2140" s="603">
        <v>25.65</v>
      </c>
      <c r="H2140" s="603">
        <v>399.99</v>
      </c>
      <c r="I2140" s="603">
        <v>1.38</v>
      </c>
      <c r="J2140" s="603"/>
      <c r="K2140" s="603"/>
      <c r="L2140" s="602">
        <v>120</v>
      </c>
      <c r="M2140" s="601">
        <v>-15.18</v>
      </c>
      <c r="N2140" s="20">
        <v>668383755</v>
      </c>
    </row>
    <row r="2141" spans="1:14">
      <c r="A2141" s="599">
        <v>42990</v>
      </c>
      <c r="B2141" s="604">
        <v>569.62</v>
      </c>
      <c r="C2141" s="602">
        <v>17553680</v>
      </c>
      <c r="D2141" s="602">
        <v>2201</v>
      </c>
      <c r="E2141" s="602">
        <v>2201</v>
      </c>
      <c r="F2141" s="603" t="s">
        <v>607</v>
      </c>
      <c r="G2141" s="603">
        <v>25.65</v>
      </c>
      <c r="H2141" s="603">
        <v>407.53</v>
      </c>
      <c r="I2141" s="603">
        <v>1.41</v>
      </c>
      <c r="J2141" s="603"/>
      <c r="K2141" s="603"/>
      <c r="L2141" s="602">
        <v>120</v>
      </c>
      <c r="M2141" s="601">
        <v>-15.47</v>
      </c>
      <c r="N2141" s="20">
        <v>564453510</v>
      </c>
    </row>
    <row r="2142" spans="1:14">
      <c r="A2142" s="599">
        <v>42989</v>
      </c>
      <c r="B2142" s="604">
        <v>561.72</v>
      </c>
      <c r="C2142" s="602">
        <v>17553680</v>
      </c>
      <c r="D2142" s="602">
        <v>2170</v>
      </c>
      <c r="E2142" s="602">
        <v>2170</v>
      </c>
      <c r="F2142" s="603" t="s">
        <v>607</v>
      </c>
      <c r="G2142" s="603">
        <v>25.65</v>
      </c>
      <c r="H2142" s="603">
        <v>401.87</v>
      </c>
      <c r="I2142" s="603">
        <v>1.39</v>
      </c>
      <c r="J2142" s="603"/>
      <c r="K2142" s="603"/>
      <c r="L2142" s="602">
        <v>120</v>
      </c>
      <c r="M2142" s="601">
        <v>-15.25</v>
      </c>
      <c r="N2142" s="20">
        <v>782536125</v>
      </c>
    </row>
    <row r="2143" spans="1:14">
      <c r="A2143" s="599">
        <v>42986</v>
      </c>
      <c r="B2143" s="604">
        <v>565.23</v>
      </c>
      <c r="C2143" s="602">
        <v>17553680</v>
      </c>
      <c r="D2143" s="602">
        <v>2184</v>
      </c>
      <c r="E2143" s="602">
        <v>2184</v>
      </c>
      <c r="F2143" s="603" t="s">
        <v>607</v>
      </c>
      <c r="G2143" s="603">
        <v>25.65</v>
      </c>
      <c r="H2143" s="603">
        <v>404.39</v>
      </c>
      <c r="I2143" s="603">
        <v>1.4</v>
      </c>
      <c r="J2143" s="603"/>
      <c r="K2143" s="603"/>
      <c r="L2143" s="602">
        <v>120</v>
      </c>
      <c r="M2143" s="601">
        <v>-15.35</v>
      </c>
      <c r="N2143" s="20">
        <v>721124640</v>
      </c>
    </row>
    <row r="2144" spans="1:14">
      <c r="A2144" s="599">
        <v>42985</v>
      </c>
      <c r="B2144" s="604">
        <v>566.11</v>
      </c>
      <c r="C2144" s="602">
        <v>17553680</v>
      </c>
      <c r="D2144" s="602">
        <v>2187</v>
      </c>
      <c r="E2144" s="602">
        <v>2187</v>
      </c>
      <c r="F2144" s="603" t="s">
        <v>607</v>
      </c>
      <c r="G2144" s="603">
        <v>25.65</v>
      </c>
      <c r="H2144" s="603">
        <v>405.01</v>
      </c>
      <c r="I2144" s="603">
        <v>1.4</v>
      </c>
      <c r="J2144" s="603"/>
      <c r="K2144" s="603"/>
      <c r="L2144" s="602">
        <v>120</v>
      </c>
      <c r="M2144" s="601">
        <v>-15.37</v>
      </c>
      <c r="N2144" s="20">
        <v>1285883550</v>
      </c>
    </row>
    <row r="2145" spans="1:14">
      <c r="A2145" s="599">
        <v>42984</v>
      </c>
      <c r="B2145" s="604">
        <v>581.03</v>
      </c>
      <c r="C2145" s="602">
        <v>17553680</v>
      </c>
      <c r="D2145" s="602">
        <v>2245</v>
      </c>
      <c r="E2145" s="602">
        <v>2245</v>
      </c>
      <c r="F2145" s="603" t="s">
        <v>607</v>
      </c>
      <c r="G2145" s="603">
        <v>25.65</v>
      </c>
      <c r="H2145" s="603">
        <v>415.69</v>
      </c>
      <c r="I2145" s="603">
        <v>1.43</v>
      </c>
      <c r="J2145" s="603"/>
      <c r="K2145" s="603"/>
      <c r="L2145" s="602">
        <v>120</v>
      </c>
      <c r="M2145" s="601">
        <v>-15.78</v>
      </c>
      <c r="N2145" s="20">
        <v>849870155</v>
      </c>
    </row>
    <row r="2146" spans="1:14">
      <c r="A2146" s="599">
        <v>42983</v>
      </c>
      <c r="B2146" s="604">
        <v>591.55999999999995</v>
      </c>
      <c r="C2146" s="602">
        <v>17553680</v>
      </c>
      <c r="D2146" s="602">
        <v>2286</v>
      </c>
      <c r="E2146" s="602">
        <v>2286</v>
      </c>
      <c r="F2146" s="603" t="s">
        <v>607</v>
      </c>
      <c r="G2146" s="603">
        <v>25.65</v>
      </c>
      <c r="H2146" s="603">
        <v>423.22</v>
      </c>
      <c r="I2146" s="603">
        <v>1.46</v>
      </c>
      <c r="J2146" s="603"/>
      <c r="K2146" s="603"/>
      <c r="L2146" s="602">
        <v>120</v>
      </c>
      <c r="M2146" s="601">
        <v>-16.059999999999999</v>
      </c>
      <c r="N2146" s="20">
        <v>889823840</v>
      </c>
    </row>
    <row r="2147" spans="1:14">
      <c r="A2147" s="599">
        <v>42982</v>
      </c>
      <c r="B2147" s="604">
        <v>590.67999999999995</v>
      </c>
      <c r="C2147" s="602">
        <v>17553680</v>
      </c>
      <c r="D2147" s="602">
        <v>2282</v>
      </c>
      <c r="E2147" s="602">
        <v>2282</v>
      </c>
      <c r="F2147" s="603" t="s">
        <v>607</v>
      </c>
      <c r="G2147" s="603">
        <v>25.65</v>
      </c>
      <c r="H2147" s="603">
        <v>422.6</v>
      </c>
      <c r="I2147" s="603">
        <v>1.46</v>
      </c>
      <c r="J2147" s="603"/>
      <c r="K2147" s="603"/>
      <c r="L2147" s="602">
        <v>120</v>
      </c>
      <c r="M2147" s="601">
        <v>-16.04</v>
      </c>
      <c r="N2147" s="20">
        <v>673930290</v>
      </c>
    </row>
    <row r="2148" spans="1:14">
      <c r="A2148" s="599">
        <v>42979</v>
      </c>
      <c r="B2148" s="604">
        <v>607.36</v>
      </c>
      <c r="C2148" s="602">
        <v>17553680</v>
      </c>
      <c r="D2148" s="602">
        <v>2347</v>
      </c>
      <c r="E2148" s="602">
        <v>2347</v>
      </c>
      <c r="F2148" s="603" t="s">
        <v>607</v>
      </c>
      <c r="G2148" s="603">
        <v>25.65</v>
      </c>
      <c r="H2148" s="603">
        <v>434.53</v>
      </c>
      <c r="I2148" s="603">
        <v>1.5</v>
      </c>
      <c r="J2148" s="603"/>
      <c r="K2148" s="603"/>
      <c r="L2148" s="602">
        <v>120</v>
      </c>
      <c r="M2148" s="601">
        <v>-16.489999999999998</v>
      </c>
      <c r="N2148" s="20">
        <v>739040765</v>
      </c>
    </row>
    <row r="2149" spans="1:14">
      <c r="A2149" s="599">
        <v>42978</v>
      </c>
      <c r="B2149" s="604">
        <v>604.72</v>
      </c>
      <c r="C2149" s="602">
        <v>17553680</v>
      </c>
      <c r="D2149" s="602">
        <v>2336</v>
      </c>
      <c r="E2149" s="602">
        <v>2336</v>
      </c>
      <c r="F2149" s="603" t="s">
        <v>607</v>
      </c>
      <c r="G2149" s="603">
        <v>25.65</v>
      </c>
      <c r="H2149" s="603">
        <v>432.64</v>
      </c>
      <c r="I2149" s="603">
        <v>1.49</v>
      </c>
      <c r="J2149" s="603"/>
      <c r="K2149" s="603"/>
      <c r="L2149" s="602">
        <v>120</v>
      </c>
      <c r="M2149" s="601">
        <v>-16.420000000000002</v>
      </c>
      <c r="N2149" s="20">
        <v>727352900</v>
      </c>
    </row>
    <row r="2150" spans="1:14">
      <c r="A2150" s="599">
        <v>42977</v>
      </c>
      <c r="B2150" s="604">
        <v>609.99</v>
      </c>
      <c r="C2150" s="602">
        <v>17553680</v>
      </c>
      <c r="D2150" s="602">
        <v>2357</v>
      </c>
      <c r="E2150" s="602">
        <v>2357</v>
      </c>
      <c r="F2150" s="603" t="s">
        <v>607</v>
      </c>
      <c r="G2150" s="603">
        <v>25.65</v>
      </c>
      <c r="H2150" s="603">
        <v>436.41</v>
      </c>
      <c r="I2150" s="603">
        <v>1.51</v>
      </c>
      <c r="J2150" s="603"/>
      <c r="K2150" s="603"/>
      <c r="L2150" s="602">
        <v>120</v>
      </c>
      <c r="M2150" s="601">
        <v>-16.57</v>
      </c>
      <c r="N2150" s="20">
        <v>586583940</v>
      </c>
    </row>
    <row r="2151" spans="1:14">
      <c r="A2151" s="599">
        <v>42976</v>
      </c>
      <c r="B2151" s="604">
        <v>616.13</v>
      </c>
      <c r="C2151" s="602">
        <v>17553680</v>
      </c>
      <c r="D2151" s="602">
        <v>2381</v>
      </c>
      <c r="E2151" s="602">
        <v>2381</v>
      </c>
      <c r="F2151" s="603" t="s">
        <v>607</v>
      </c>
      <c r="G2151" s="603">
        <v>25.65</v>
      </c>
      <c r="H2151" s="603">
        <v>440.81</v>
      </c>
      <c r="I2151" s="603">
        <v>1.52</v>
      </c>
      <c r="J2151" s="603"/>
      <c r="K2151" s="603"/>
      <c r="L2151" s="602">
        <v>120</v>
      </c>
      <c r="M2151" s="601">
        <v>-16.73</v>
      </c>
      <c r="N2151" s="20">
        <v>638220690</v>
      </c>
    </row>
    <row r="2152" spans="1:14">
      <c r="A2152" s="599">
        <v>42975</v>
      </c>
      <c r="B2152" s="604">
        <v>615.26</v>
      </c>
      <c r="C2152" s="602">
        <v>17553680</v>
      </c>
      <c r="D2152" s="602">
        <v>2377</v>
      </c>
      <c r="E2152" s="602">
        <v>2377</v>
      </c>
      <c r="F2152" s="603" t="s">
        <v>607</v>
      </c>
      <c r="G2152" s="603">
        <v>25.65</v>
      </c>
      <c r="H2152" s="603">
        <v>440.18</v>
      </c>
      <c r="I2152" s="603">
        <v>1.52</v>
      </c>
      <c r="J2152" s="603"/>
      <c r="K2152" s="603"/>
      <c r="L2152" s="602">
        <v>120</v>
      </c>
      <c r="M2152" s="601">
        <v>-16.71</v>
      </c>
      <c r="N2152" s="20">
        <v>1251455140</v>
      </c>
    </row>
    <row r="2153" spans="1:14">
      <c r="A2153" s="599">
        <v>42972</v>
      </c>
      <c r="B2153" s="604">
        <v>623.16</v>
      </c>
      <c r="C2153" s="602">
        <v>17553680</v>
      </c>
      <c r="D2153" s="602">
        <v>2408</v>
      </c>
      <c r="E2153" s="602">
        <v>2408</v>
      </c>
      <c r="F2153" s="603" t="s">
        <v>607</v>
      </c>
      <c r="G2153" s="603">
        <v>25.65</v>
      </c>
      <c r="H2153" s="603">
        <v>445.83</v>
      </c>
      <c r="I2153" s="603">
        <v>1.54</v>
      </c>
      <c r="J2153" s="603"/>
      <c r="K2153" s="603"/>
      <c r="L2153" s="602">
        <v>120</v>
      </c>
      <c r="M2153" s="601">
        <v>-16.920000000000002</v>
      </c>
      <c r="N2153" s="20">
        <v>979606325</v>
      </c>
    </row>
    <row r="2154" spans="1:14">
      <c r="A2154" s="599">
        <v>42971</v>
      </c>
      <c r="B2154" s="604">
        <v>637.20000000000005</v>
      </c>
      <c r="C2154" s="602">
        <v>17553680</v>
      </c>
      <c r="D2154" s="602">
        <v>2462</v>
      </c>
      <c r="E2154" s="602">
        <v>2462</v>
      </c>
      <c r="F2154" s="603" t="s">
        <v>607</v>
      </c>
      <c r="G2154" s="603">
        <v>25.65</v>
      </c>
      <c r="H2154" s="603">
        <v>455.88</v>
      </c>
      <c r="I2154" s="603">
        <v>1.57</v>
      </c>
      <c r="J2154" s="603"/>
      <c r="K2154" s="603"/>
      <c r="L2154" s="602">
        <v>120</v>
      </c>
      <c r="M2154" s="601">
        <v>-17.3</v>
      </c>
      <c r="N2154" s="20">
        <v>2020230600</v>
      </c>
    </row>
    <row r="2155" spans="1:14">
      <c r="A2155" s="599">
        <v>42970</v>
      </c>
      <c r="B2155" s="604">
        <v>645.98</v>
      </c>
      <c r="C2155" s="602">
        <v>17553680</v>
      </c>
      <c r="D2155" s="602">
        <v>2496</v>
      </c>
      <c r="E2155" s="602">
        <v>2496</v>
      </c>
      <c r="F2155" s="603" t="s">
        <v>607</v>
      </c>
      <c r="G2155" s="603">
        <v>25.65</v>
      </c>
      <c r="H2155" s="603">
        <v>462.16</v>
      </c>
      <c r="I2155" s="603">
        <v>1.59</v>
      </c>
      <c r="J2155" s="603"/>
      <c r="K2155" s="603"/>
      <c r="L2155" s="602">
        <v>120</v>
      </c>
      <c r="M2155" s="601">
        <v>-17.54</v>
      </c>
      <c r="N2155" s="20">
        <v>938716245</v>
      </c>
    </row>
    <row r="2156" spans="1:14">
      <c r="A2156" s="599">
        <v>42969</v>
      </c>
      <c r="B2156" s="604">
        <v>633.69000000000005</v>
      </c>
      <c r="C2156" s="602">
        <v>17553680</v>
      </c>
      <c r="D2156" s="602">
        <v>2448</v>
      </c>
      <c r="E2156" s="602">
        <v>2448</v>
      </c>
      <c r="F2156" s="603" t="s">
        <v>607</v>
      </c>
      <c r="G2156" s="603">
        <v>25.65</v>
      </c>
      <c r="H2156" s="603">
        <v>453.36</v>
      </c>
      <c r="I2156" s="603">
        <v>1.56</v>
      </c>
      <c r="J2156" s="603"/>
      <c r="K2156" s="603"/>
      <c r="L2156" s="602">
        <v>120</v>
      </c>
      <c r="M2156" s="601">
        <v>-17.21</v>
      </c>
      <c r="N2156" s="20">
        <v>1189023290</v>
      </c>
    </row>
    <row r="2157" spans="1:14">
      <c r="A2157" s="599">
        <v>42968</v>
      </c>
      <c r="B2157" s="604">
        <v>658.26</v>
      </c>
      <c r="C2157" s="602">
        <v>17553680</v>
      </c>
      <c r="D2157" s="602">
        <v>2543</v>
      </c>
      <c r="E2157" s="602">
        <v>2543</v>
      </c>
      <c r="F2157" s="603" t="s">
        <v>607</v>
      </c>
      <c r="G2157" s="603">
        <v>25.65</v>
      </c>
      <c r="H2157" s="603">
        <v>470.95</v>
      </c>
      <c r="I2157" s="603">
        <v>1.62</v>
      </c>
      <c r="J2157" s="603"/>
      <c r="K2157" s="603"/>
      <c r="L2157" s="602">
        <v>120</v>
      </c>
      <c r="M2157" s="601">
        <v>-17.88</v>
      </c>
      <c r="N2157" s="20">
        <v>758675885</v>
      </c>
    </row>
    <row r="2158" spans="1:14">
      <c r="A2158" s="599">
        <v>42965</v>
      </c>
      <c r="B2158" s="604">
        <v>649.49</v>
      </c>
      <c r="C2158" s="602">
        <v>17553680</v>
      </c>
      <c r="D2158" s="602">
        <v>2509</v>
      </c>
      <c r="E2158" s="602">
        <v>2509</v>
      </c>
      <c r="F2158" s="603" t="s">
        <v>607</v>
      </c>
      <c r="G2158" s="603">
        <v>25.65</v>
      </c>
      <c r="H2158" s="603">
        <v>464.67</v>
      </c>
      <c r="I2158" s="603">
        <v>1.6</v>
      </c>
      <c r="J2158" s="603"/>
      <c r="K2158" s="603"/>
      <c r="L2158" s="602">
        <v>120</v>
      </c>
      <c r="M2158" s="601">
        <v>-17.64</v>
      </c>
      <c r="N2158" s="20">
        <v>613106800</v>
      </c>
    </row>
    <row r="2159" spans="1:14">
      <c r="A2159" s="599">
        <v>42964</v>
      </c>
      <c r="B2159" s="604">
        <v>651.24</v>
      </c>
      <c r="C2159" s="602">
        <v>17553680</v>
      </c>
      <c r="D2159" s="602">
        <v>2516</v>
      </c>
      <c r="E2159" s="602">
        <v>2516</v>
      </c>
      <c r="F2159" s="603" t="s">
        <v>607</v>
      </c>
      <c r="G2159" s="603">
        <v>25.65</v>
      </c>
      <c r="H2159" s="603">
        <v>465.92</v>
      </c>
      <c r="I2159" s="603">
        <v>1.61</v>
      </c>
      <c r="J2159" s="603"/>
      <c r="K2159" s="603"/>
      <c r="L2159" s="602">
        <v>120</v>
      </c>
      <c r="M2159" s="601">
        <v>-17.690000000000001</v>
      </c>
      <c r="N2159" s="20">
        <v>1026050695</v>
      </c>
    </row>
    <row r="2160" spans="1:14">
      <c r="A2160" s="599">
        <v>42963</v>
      </c>
      <c r="B2160" s="604">
        <v>654.75</v>
      </c>
      <c r="C2160" s="602">
        <v>17553680</v>
      </c>
      <c r="D2160" s="602">
        <v>2530</v>
      </c>
      <c r="E2160" s="602">
        <v>2530</v>
      </c>
      <c r="F2160" s="603" t="s">
        <v>607</v>
      </c>
      <c r="G2160" s="603">
        <v>25.65</v>
      </c>
      <c r="H2160" s="603">
        <v>468.43</v>
      </c>
      <c r="I2160" s="603">
        <v>1.62</v>
      </c>
      <c r="J2160" s="603"/>
      <c r="K2160" s="603"/>
      <c r="L2160" s="602">
        <v>120</v>
      </c>
      <c r="M2160" s="601">
        <v>-17.78</v>
      </c>
      <c r="N2160" s="20">
        <v>1861943740</v>
      </c>
    </row>
    <row r="2161" spans="1:14">
      <c r="A2161" s="599">
        <v>42962</v>
      </c>
      <c r="B2161" s="604">
        <v>637.20000000000005</v>
      </c>
      <c r="C2161" s="602">
        <v>17553680</v>
      </c>
      <c r="D2161" s="602">
        <v>2462</v>
      </c>
      <c r="E2161" s="602">
        <v>2462</v>
      </c>
      <c r="F2161" s="603" t="s">
        <v>607</v>
      </c>
      <c r="G2161" s="603">
        <v>25.65</v>
      </c>
      <c r="H2161" s="603">
        <v>455.88</v>
      </c>
      <c r="I2161" s="603">
        <v>1.57</v>
      </c>
      <c r="J2161" s="603"/>
      <c r="K2161" s="603"/>
      <c r="L2161" s="602">
        <v>120</v>
      </c>
      <c r="M2161" s="601">
        <v>-17.3</v>
      </c>
      <c r="N2161" s="20">
        <v>4035954805</v>
      </c>
    </row>
    <row r="2162" spans="1:14">
      <c r="A2162" s="599">
        <v>42961</v>
      </c>
      <c r="B2162" s="604">
        <v>637.20000000000005</v>
      </c>
      <c r="C2162" s="602">
        <v>17553680</v>
      </c>
      <c r="D2162" s="602">
        <v>2462</v>
      </c>
      <c r="E2162" s="602">
        <v>2462</v>
      </c>
      <c r="F2162" s="603" t="s">
        <v>607</v>
      </c>
      <c r="G2162" s="603">
        <v>25.65</v>
      </c>
      <c r="H2162" s="603">
        <v>455.88</v>
      </c>
      <c r="I2162" s="603">
        <v>1.57</v>
      </c>
      <c r="J2162" s="603"/>
      <c r="K2162" s="603"/>
      <c r="L2162" s="602">
        <v>120</v>
      </c>
      <c r="M2162" s="601">
        <v>-17.3</v>
      </c>
      <c r="N2162" s="20">
        <v>4035954805</v>
      </c>
    </row>
    <row r="2163" spans="1:14">
      <c r="A2163" s="599">
        <v>42958</v>
      </c>
      <c r="B2163" s="604">
        <v>603.85</v>
      </c>
      <c r="C2163" s="602">
        <v>17553680</v>
      </c>
      <c r="D2163" s="602">
        <v>2333</v>
      </c>
      <c r="E2163" s="602">
        <v>2333</v>
      </c>
      <c r="F2163" s="603" t="s">
        <v>607</v>
      </c>
      <c r="G2163" s="603">
        <v>25.65</v>
      </c>
      <c r="H2163" s="603">
        <v>432.01</v>
      </c>
      <c r="I2163" s="603">
        <v>1.49</v>
      </c>
      <c r="J2163" s="603"/>
      <c r="K2163" s="603"/>
      <c r="L2163" s="602">
        <v>120</v>
      </c>
      <c r="M2163" s="601">
        <v>-16.399999999999999</v>
      </c>
      <c r="N2163" s="20">
        <v>1082947090</v>
      </c>
    </row>
    <row r="2164" spans="1:14">
      <c r="A2164" s="599">
        <v>42957</v>
      </c>
      <c r="B2164" s="604">
        <v>620.52</v>
      </c>
      <c r="C2164" s="602">
        <v>17553680</v>
      </c>
      <c r="D2164" s="602">
        <v>2397</v>
      </c>
      <c r="E2164" s="602">
        <v>2397</v>
      </c>
      <c r="F2164" s="603" t="s">
        <v>607</v>
      </c>
      <c r="G2164" s="603">
        <v>25.65</v>
      </c>
      <c r="H2164" s="603">
        <v>443.95</v>
      </c>
      <c r="I2164" s="603">
        <v>1.53</v>
      </c>
      <c r="J2164" s="603"/>
      <c r="K2164" s="603"/>
      <c r="L2164" s="602">
        <v>120</v>
      </c>
      <c r="M2164" s="601">
        <v>-16.850000000000001</v>
      </c>
      <c r="N2164" s="20">
        <v>936415685</v>
      </c>
    </row>
    <row r="2165" spans="1:14">
      <c r="A2165" s="599">
        <v>42956</v>
      </c>
      <c r="B2165" s="604">
        <v>636.32000000000005</v>
      </c>
      <c r="C2165" s="602">
        <v>17553680</v>
      </c>
      <c r="D2165" s="602">
        <v>2459</v>
      </c>
      <c r="E2165" s="602">
        <v>2459</v>
      </c>
      <c r="F2165" s="603" t="s">
        <v>607</v>
      </c>
      <c r="G2165" s="603">
        <v>25.65</v>
      </c>
      <c r="H2165" s="603">
        <v>455.25</v>
      </c>
      <c r="I2165" s="603">
        <v>1.57</v>
      </c>
      <c r="J2165" s="603"/>
      <c r="K2165" s="603"/>
      <c r="L2165" s="602">
        <v>120</v>
      </c>
      <c r="M2165" s="601">
        <v>-17.28</v>
      </c>
      <c r="N2165" s="20">
        <v>974723320</v>
      </c>
    </row>
    <row r="2166" spans="1:14">
      <c r="A2166" s="599">
        <v>42955</v>
      </c>
      <c r="B2166" s="604">
        <v>646.85</v>
      </c>
      <c r="C2166" s="602">
        <v>17553680</v>
      </c>
      <c r="D2166" s="602">
        <v>2499</v>
      </c>
      <c r="E2166" s="602">
        <v>2499</v>
      </c>
      <c r="F2166" s="603" t="s">
        <v>607</v>
      </c>
      <c r="G2166" s="603">
        <v>25.65</v>
      </c>
      <c r="H2166" s="603">
        <v>462.78</v>
      </c>
      <c r="I2166" s="603">
        <v>1.6</v>
      </c>
      <c r="J2166" s="603"/>
      <c r="K2166" s="603"/>
      <c r="L2166" s="602">
        <v>120</v>
      </c>
      <c r="M2166" s="601">
        <v>-17.57</v>
      </c>
      <c r="N2166" s="20">
        <v>957313060</v>
      </c>
    </row>
    <row r="2167" spans="1:14">
      <c r="A2167" s="599">
        <v>42954</v>
      </c>
      <c r="B2167" s="604">
        <v>652.12</v>
      </c>
      <c r="C2167" s="602">
        <v>17553680</v>
      </c>
      <c r="D2167" s="602">
        <v>2520</v>
      </c>
      <c r="E2167" s="602">
        <v>2520</v>
      </c>
      <c r="F2167" s="603" t="s">
        <v>607</v>
      </c>
      <c r="G2167" s="603">
        <v>25.65</v>
      </c>
      <c r="H2167" s="603">
        <v>466.55</v>
      </c>
      <c r="I2167" s="603">
        <v>1.61</v>
      </c>
      <c r="J2167" s="603"/>
      <c r="K2167" s="603"/>
      <c r="L2167" s="602">
        <v>120</v>
      </c>
      <c r="M2167" s="601">
        <v>-17.71</v>
      </c>
      <c r="N2167" s="20">
        <v>1017541855</v>
      </c>
    </row>
    <row r="2168" spans="1:14">
      <c r="A2168" s="599">
        <v>42951</v>
      </c>
      <c r="B2168" s="604">
        <v>633.69000000000005</v>
      </c>
      <c r="C2168" s="602">
        <v>17553680</v>
      </c>
      <c r="D2168" s="602">
        <v>2448</v>
      </c>
      <c r="E2168" s="602">
        <v>2448</v>
      </c>
      <c r="F2168" s="603" t="s">
        <v>607</v>
      </c>
      <c r="G2168" s="603">
        <v>25.65</v>
      </c>
      <c r="H2168" s="603">
        <v>453.36</v>
      </c>
      <c r="I2168" s="603">
        <v>1.56</v>
      </c>
      <c r="J2168" s="603"/>
      <c r="K2168" s="603"/>
      <c r="L2168" s="602">
        <v>120</v>
      </c>
      <c r="M2168" s="601">
        <v>-17.21</v>
      </c>
      <c r="N2168" s="20">
        <v>1236997245</v>
      </c>
    </row>
    <row r="2169" spans="1:14">
      <c r="A2169" s="599">
        <v>42950</v>
      </c>
      <c r="B2169" s="604">
        <v>642.46</v>
      </c>
      <c r="C2169" s="602">
        <v>17553680</v>
      </c>
      <c r="D2169" s="602">
        <v>2482</v>
      </c>
      <c r="E2169" s="602">
        <v>2482</v>
      </c>
      <c r="F2169" s="603" t="s">
        <v>607</v>
      </c>
      <c r="G2169" s="603">
        <v>25.65</v>
      </c>
      <c r="H2169" s="603">
        <v>459.64</v>
      </c>
      <c r="I2169" s="603">
        <v>1.59</v>
      </c>
      <c r="J2169" s="603"/>
      <c r="K2169" s="603"/>
      <c r="L2169" s="602">
        <v>120</v>
      </c>
      <c r="M2169" s="601">
        <v>-17.45</v>
      </c>
      <c r="N2169" s="20">
        <v>2028499110</v>
      </c>
    </row>
    <row r="2170" spans="1:14">
      <c r="A2170" s="599">
        <v>42949</v>
      </c>
      <c r="B2170" s="604">
        <v>674.06</v>
      </c>
      <c r="C2170" s="602">
        <v>17553680</v>
      </c>
      <c r="D2170" s="602">
        <v>2604</v>
      </c>
      <c r="E2170" s="602">
        <v>2604</v>
      </c>
      <c r="F2170" s="603" t="s">
        <v>607</v>
      </c>
      <c r="G2170" s="603">
        <v>25.65</v>
      </c>
      <c r="H2170" s="603">
        <v>482.25</v>
      </c>
      <c r="I2170" s="603">
        <v>1.66</v>
      </c>
      <c r="J2170" s="603"/>
      <c r="K2170" s="603"/>
      <c r="L2170" s="602">
        <v>120</v>
      </c>
      <c r="M2170" s="601">
        <v>-18.309999999999999</v>
      </c>
      <c r="N2170" s="20">
        <v>1124194200</v>
      </c>
    </row>
    <row r="2171" spans="1:14">
      <c r="A2171" s="599">
        <v>42948</v>
      </c>
      <c r="B2171" s="604">
        <v>673.18</v>
      </c>
      <c r="C2171" s="602">
        <v>17553680</v>
      </c>
      <c r="D2171" s="602">
        <v>2601</v>
      </c>
      <c r="E2171" s="602">
        <v>2601</v>
      </c>
      <c r="F2171" s="603" t="s">
        <v>607</v>
      </c>
      <c r="G2171" s="603">
        <v>25.65</v>
      </c>
      <c r="H2171" s="603">
        <v>481.62</v>
      </c>
      <c r="I2171" s="603">
        <v>1.66</v>
      </c>
      <c r="J2171" s="603"/>
      <c r="K2171" s="603"/>
      <c r="L2171" s="602">
        <v>120</v>
      </c>
      <c r="M2171" s="601">
        <v>-18.28</v>
      </c>
      <c r="N2171" s="20">
        <v>3594494695</v>
      </c>
    </row>
    <row r="2172" spans="1:14">
      <c r="A2172" s="599">
        <v>42947</v>
      </c>
      <c r="B2172" s="604">
        <v>645.1</v>
      </c>
      <c r="C2172" s="602">
        <v>17553680</v>
      </c>
      <c r="D2172" s="602">
        <v>2492</v>
      </c>
      <c r="E2172" s="602">
        <v>2492</v>
      </c>
      <c r="F2172" s="603" t="s">
        <v>607</v>
      </c>
      <c r="G2172" s="603">
        <v>25.65</v>
      </c>
      <c r="H2172" s="603">
        <v>461.53</v>
      </c>
      <c r="I2172" s="603">
        <v>1.59</v>
      </c>
      <c r="J2172" s="603"/>
      <c r="K2172" s="603"/>
      <c r="L2172" s="602">
        <v>120</v>
      </c>
      <c r="M2172" s="601">
        <v>-17.52</v>
      </c>
      <c r="N2172" s="20">
        <v>3177782040</v>
      </c>
    </row>
    <row r="2173" spans="1:14">
      <c r="A2173" s="599">
        <v>42944</v>
      </c>
      <c r="B2173" s="604">
        <v>670.55</v>
      </c>
      <c r="C2173" s="602">
        <v>17553680</v>
      </c>
      <c r="D2173" s="602">
        <v>2591</v>
      </c>
      <c r="E2173" s="602">
        <v>2591</v>
      </c>
      <c r="F2173" s="603" t="s">
        <v>607</v>
      </c>
      <c r="G2173" s="603">
        <v>25.65</v>
      </c>
      <c r="H2173" s="603">
        <v>479.74</v>
      </c>
      <c r="I2173" s="603">
        <v>1.66</v>
      </c>
      <c r="J2173" s="603"/>
      <c r="K2173" s="603"/>
      <c r="L2173" s="602">
        <v>120</v>
      </c>
      <c r="M2173" s="601">
        <v>-18.21</v>
      </c>
      <c r="N2173" s="20">
        <v>5263575925</v>
      </c>
    </row>
    <row r="2174" spans="1:14">
      <c r="A2174" s="599">
        <v>42943</v>
      </c>
      <c r="B2174" s="604">
        <v>722.33</v>
      </c>
      <c r="C2174" s="602">
        <v>17553680</v>
      </c>
      <c r="D2174" s="602">
        <v>2791</v>
      </c>
      <c r="E2174" s="602">
        <v>2791</v>
      </c>
      <c r="F2174" s="603" t="s">
        <v>607</v>
      </c>
      <c r="G2174" s="603">
        <v>25.65</v>
      </c>
      <c r="H2174" s="603">
        <v>516.79</v>
      </c>
      <c r="I2174" s="603">
        <v>1.78</v>
      </c>
      <c r="J2174" s="603"/>
      <c r="K2174" s="603"/>
      <c r="L2174" s="602">
        <v>120</v>
      </c>
      <c r="M2174" s="601">
        <v>-19.62</v>
      </c>
      <c r="N2174" s="20">
        <v>22987183600</v>
      </c>
    </row>
    <row r="2175" spans="1:14">
      <c r="A2175" s="599">
        <v>42942</v>
      </c>
      <c r="B2175" s="604">
        <v>645.98</v>
      </c>
      <c r="C2175" s="602">
        <v>17553680</v>
      </c>
      <c r="D2175" s="602">
        <v>2496</v>
      </c>
      <c r="E2175" s="602">
        <v>2496</v>
      </c>
      <c r="F2175" s="603" t="s">
        <v>607</v>
      </c>
      <c r="G2175" s="603">
        <v>25.65</v>
      </c>
      <c r="H2175" s="603">
        <v>462.16</v>
      </c>
      <c r="I2175" s="603">
        <v>1.59</v>
      </c>
      <c r="J2175" s="603"/>
      <c r="K2175" s="603"/>
      <c r="L2175" s="602">
        <v>120</v>
      </c>
      <c r="M2175" s="601">
        <v>-17.54</v>
      </c>
      <c r="N2175" s="20">
        <v>5317822115</v>
      </c>
    </row>
    <row r="2176" spans="1:14">
      <c r="A2176" s="599">
        <v>42941</v>
      </c>
      <c r="B2176" s="604">
        <v>687.23</v>
      </c>
      <c r="C2176" s="602">
        <v>17553680</v>
      </c>
      <c r="D2176" s="602">
        <v>2655</v>
      </c>
      <c r="E2176" s="602">
        <v>2655</v>
      </c>
      <c r="F2176" s="603" t="s">
        <v>607</v>
      </c>
      <c r="G2176" s="603">
        <v>25.65</v>
      </c>
      <c r="H2176" s="603">
        <v>491.67</v>
      </c>
      <c r="I2176" s="603">
        <v>1.7</v>
      </c>
      <c r="J2176" s="603"/>
      <c r="K2176" s="603"/>
      <c r="L2176" s="602">
        <v>120</v>
      </c>
      <c r="M2176" s="601">
        <v>-18.66</v>
      </c>
      <c r="N2176" s="20">
        <v>3268249560</v>
      </c>
    </row>
    <row r="2177" spans="1:14">
      <c r="A2177" s="599">
        <v>42940</v>
      </c>
      <c r="B2177" s="604">
        <v>709.17</v>
      </c>
      <c r="C2177" s="602">
        <v>17553680</v>
      </c>
      <c r="D2177" s="602">
        <v>2740</v>
      </c>
      <c r="E2177" s="602">
        <v>2740</v>
      </c>
      <c r="F2177" s="603" t="s">
        <v>607</v>
      </c>
      <c r="G2177" s="603">
        <v>25.65</v>
      </c>
      <c r="H2177" s="603">
        <v>507.37</v>
      </c>
      <c r="I2177" s="603">
        <v>1.75</v>
      </c>
      <c r="J2177" s="603"/>
      <c r="K2177" s="603"/>
      <c r="L2177" s="602">
        <v>120</v>
      </c>
      <c r="M2177" s="601">
        <v>-19.260000000000002</v>
      </c>
      <c r="N2177" s="20">
        <v>2772726205</v>
      </c>
    </row>
    <row r="2178" spans="1:14">
      <c r="A2178" s="599">
        <v>42937</v>
      </c>
      <c r="B2178" s="604">
        <v>722.33</v>
      </c>
      <c r="C2178" s="602">
        <v>17553680</v>
      </c>
      <c r="D2178" s="602">
        <v>2791</v>
      </c>
      <c r="E2178" s="602">
        <v>2791</v>
      </c>
      <c r="F2178" s="603" t="s">
        <v>607</v>
      </c>
      <c r="G2178" s="603">
        <v>25.65</v>
      </c>
      <c r="H2178" s="603">
        <v>516.79</v>
      </c>
      <c r="I2178" s="603">
        <v>1.78</v>
      </c>
      <c r="J2178" s="603"/>
      <c r="K2178" s="603"/>
      <c r="L2178" s="602">
        <v>120</v>
      </c>
      <c r="M2178" s="601">
        <v>-19.62</v>
      </c>
      <c r="N2178" s="20">
        <v>2119895375</v>
      </c>
    </row>
    <row r="2179" spans="1:14">
      <c r="A2179" s="599">
        <v>42936</v>
      </c>
      <c r="B2179" s="604">
        <v>723.21</v>
      </c>
      <c r="C2179" s="602">
        <v>17553680</v>
      </c>
      <c r="D2179" s="602">
        <v>2794</v>
      </c>
      <c r="E2179" s="602">
        <v>2794</v>
      </c>
      <c r="F2179" s="603" t="s">
        <v>607</v>
      </c>
      <c r="G2179" s="603">
        <v>25.65</v>
      </c>
      <c r="H2179" s="603">
        <v>517.41</v>
      </c>
      <c r="I2179" s="603">
        <v>1.79</v>
      </c>
      <c r="J2179" s="603"/>
      <c r="K2179" s="603"/>
      <c r="L2179" s="602">
        <v>120</v>
      </c>
      <c r="M2179" s="601">
        <v>-19.64</v>
      </c>
      <c r="N2179" s="20">
        <v>3000063190</v>
      </c>
    </row>
    <row r="2180" spans="1:14">
      <c r="A2180" s="599">
        <v>42935</v>
      </c>
      <c r="B2180" s="604">
        <v>738.13</v>
      </c>
      <c r="C2180" s="602">
        <v>17553680</v>
      </c>
      <c r="D2180" s="602">
        <v>2852</v>
      </c>
      <c r="E2180" s="602">
        <v>2852</v>
      </c>
      <c r="F2180" s="603" t="s">
        <v>607</v>
      </c>
      <c r="G2180" s="603">
        <v>25.65</v>
      </c>
      <c r="H2180" s="603">
        <v>528.09</v>
      </c>
      <c r="I2180" s="603">
        <v>1.82</v>
      </c>
      <c r="J2180" s="603"/>
      <c r="K2180" s="603"/>
      <c r="L2180" s="602">
        <v>120</v>
      </c>
      <c r="M2180" s="601">
        <v>-20.05</v>
      </c>
      <c r="N2180" s="20">
        <v>4830141235</v>
      </c>
    </row>
    <row r="2181" spans="1:14">
      <c r="A2181" s="599">
        <v>42934</v>
      </c>
      <c r="B2181" s="604">
        <v>738.13</v>
      </c>
      <c r="C2181" s="602">
        <v>17553680</v>
      </c>
      <c r="D2181" s="602">
        <v>2852</v>
      </c>
      <c r="E2181" s="602">
        <v>2852</v>
      </c>
      <c r="F2181" s="603" t="s">
        <v>607</v>
      </c>
      <c r="G2181" s="603">
        <v>25.65</v>
      </c>
      <c r="H2181" s="603">
        <v>528.09</v>
      </c>
      <c r="I2181" s="603">
        <v>1.82</v>
      </c>
      <c r="J2181" s="603"/>
      <c r="K2181" s="603"/>
      <c r="L2181" s="602">
        <v>120</v>
      </c>
      <c r="M2181" s="601">
        <v>-20.05</v>
      </c>
      <c r="N2181" s="20">
        <v>10029637360</v>
      </c>
    </row>
    <row r="2182" spans="1:14">
      <c r="A2182" s="599">
        <v>42933</v>
      </c>
      <c r="B2182" s="604">
        <v>704.78</v>
      </c>
      <c r="C2182" s="602">
        <v>17553680</v>
      </c>
      <c r="D2182" s="602">
        <v>2723</v>
      </c>
      <c r="E2182" s="602">
        <v>2723</v>
      </c>
      <c r="F2182" s="603" t="s">
        <v>607</v>
      </c>
      <c r="G2182" s="603">
        <v>25.65</v>
      </c>
      <c r="H2182" s="603">
        <v>504.23</v>
      </c>
      <c r="I2182" s="603">
        <v>1.74</v>
      </c>
      <c r="J2182" s="603"/>
      <c r="K2182" s="603"/>
      <c r="L2182" s="602">
        <v>120</v>
      </c>
      <c r="M2182" s="601">
        <v>-19.14</v>
      </c>
      <c r="N2182" s="20">
        <v>3967924570</v>
      </c>
    </row>
    <row r="2183" spans="1:14">
      <c r="A2183" s="599">
        <v>42930</v>
      </c>
      <c r="B2183" s="604">
        <v>720.58</v>
      </c>
      <c r="C2183" s="602">
        <v>17553680</v>
      </c>
      <c r="D2183" s="602">
        <v>2784</v>
      </c>
      <c r="E2183" s="602">
        <v>2784</v>
      </c>
      <c r="F2183" s="603" t="s">
        <v>607</v>
      </c>
      <c r="G2183" s="603">
        <v>25.65</v>
      </c>
      <c r="H2183" s="603">
        <v>515.53</v>
      </c>
      <c r="I2183" s="603">
        <v>1.78</v>
      </c>
      <c r="J2183" s="603"/>
      <c r="K2183" s="603"/>
      <c r="L2183" s="602">
        <v>120</v>
      </c>
      <c r="M2183" s="601">
        <v>-19.57</v>
      </c>
      <c r="N2183" s="20">
        <v>4404570600</v>
      </c>
    </row>
    <row r="2184" spans="1:14">
      <c r="A2184" s="599">
        <v>42929</v>
      </c>
      <c r="B2184" s="604">
        <v>725.84</v>
      </c>
      <c r="C2184" s="602">
        <v>17553680</v>
      </c>
      <c r="D2184" s="602">
        <v>2804</v>
      </c>
      <c r="E2184" s="602">
        <v>2804</v>
      </c>
      <c r="F2184" s="603" t="s">
        <v>607</v>
      </c>
      <c r="G2184" s="603">
        <v>25.65</v>
      </c>
      <c r="H2184" s="603">
        <v>519.29999999999995</v>
      </c>
      <c r="I2184" s="603">
        <v>1.79</v>
      </c>
      <c r="J2184" s="603"/>
      <c r="K2184" s="603"/>
      <c r="L2184" s="602">
        <v>120</v>
      </c>
      <c r="M2184" s="601">
        <v>-19.71</v>
      </c>
      <c r="N2184" s="20">
        <v>7003087915</v>
      </c>
    </row>
    <row r="2185" spans="1:14">
      <c r="A2185" s="599">
        <v>42928</v>
      </c>
      <c r="B2185" s="604">
        <v>747.79</v>
      </c>
      <c r="C2185" s="602">
        <v>17553680</v>
      </c>
      <c r="D2185" s="602">
        <v>2889</v>
      </c>
      <c r="E2185" s="602">
        <v>2889</v>
      </c>
      <c r="F2185" s="603" t="s">
        <v>607</v>
      </c>
      <c r="G2185" s="603">
        <v>25.65</v>
      </c>
      <c r="H2185" s="603">
        <v>535</v>
      </c>
      <c r="I2185" s="603">
        <v>1.85</v>
      </c>
      <c r="J2185" s="603"/>
      <c r="K2185" s="603"/>
      <c r="L2185" s="602">
        <v>120</v>
      </c>
      <c r="M2185" s="601">
        <v>-20.309999999999999</v>
      </c>
      <c r="N2185" s="20">
        <v>8935265520</v>
      </c>
    </row>
    <row r="2186" spans="1:14">
      <c r="A2186" s="599">
        <v>42927</v>
      </c>
      <c r="B2186" s="604">
        <v>788.16</v>
      </c>
      <c r="C2186" s="602">
        <v>17553680</v>
      </c>
      <c r="D2186" s="602">
        <v>3045</v>
      </c>
      <c r="E2186" s="602">
        <v>3045</v>
      </c>
      <c r="F2186" s="603" t="s">
        <v>607</v>
      </c>
      <c r="G2186" s="603">
        <v>25.65</v>
      </c>
      <c r="H2186" s="603">
        <v>563.88</v>
      </c>
      <c r="I2186" s="603">
        <v>1.95</v>
      </c>
      <c r="J2186" s="603"/>
      <c r="K2186" s="603"/>
      <c r="L2186" s="602">
        <v>120</v>
      </c>
      <c r="M2186" s="601">
        <v>-21.4</v>
      </c>
      <c r="N2186" s="20">
        <v>15445449850</v>
      </c>
    </row>
    <row r="2187" spans="1:14">
      <c r="A2187" s="599">
        <v>42926</v>
      </c>
      <c r="B2187" s="604">
        <v>793.43</v>
      </c>
      <c r="C2187" s="602">
        <v>17553680</v>
      </c>
      <c r="D2187" s="602">
        <v>3066</v>
      </c>
      <c r="E2187" s="602">
        <v>3066</v>
      </c>
      <c r="F2187" s="603" t="s">
        <v>607</v>
      </c>
      <c r="G2187" s="603">
        <v>25.65</v>
      </c>
      <c r="H2187" s="603">
        <v>567.65</v>
      </c>
      <c r="I2187" s="603">
        <v>1.96</v>
      </c>
      <c r="J2187" s="603"/>
      <c r="K2187" s="603"/>
      <c r="L2187" s="602">
        <v>120</v>
      </c>
      <c r="M2187" s="601">
        <v>-21.55</v>
      </c>
      <c r="N2187" s="20">
        <v>29063043635</v>
      </c>
    </row>
    <row r="2188" spans="1:14">
      <c r="A2188" s="599">
        <v>42923</v>
      </c>
      <c r="B2188" s="604">
        <v>875.93</v>
      </c>
      <c r="C2188" s="602">
        <v>17553680</v>
      </c>
      <c r="D2188" s="602">
        <v>3384</v>
      </c>
      <c r="E2188" s="602">
        <v>3384</v>
      </c>
      <c r="F2188" s="603" t="s">
        <v>607</v>
      </c>
      <c r="G2188" s="603">
        <v>25.65</v>
      </c>
      <c r="H2188" s="603">
        <v>626.66999999999996</v>
      </c>
      <c r="I2188" s="603">
        <v>2.16</v>
      </c>
      <c r="J2188" s="603"/>
      <c r="K2188" s="603"/>
      <c r="L2188" s="602">
        <v>120</v>
      </c>
      <c r="M2188" s="601">
        <v>-23.79</v>
      </c>
      <c r="N2188" s="20">
        <v>100416863675</v>
      </c>
    </row>
    <row r="2189" spans="1:14">
      <c r="A2189" s="599">
        <v>42922</v>
      </c>
      <c r="B2189" s="604">
        <v>993.54</v>
      </c>
      <c r="C2189" s="602">
        <v>17553680</v>
      </c>
      <c r="D2189" s="602">
        <v>3839</v>
      </c>
      <c r="E2189" s="602">
        <v>3839</v>
      </c>
      <c r="F2189" s="603" t="s">
        <v>607</v>
      </c>
      <c r="G2189" s="603">
        <v>25.65</v>
      </c>
      <c r="H2189" s="603">
        <v>710.82</v>
      </c>
      <c r="I2189" s="603">
        <v>2.4500000000000002</v>
      </c>
      <c r="J2189" s="603"/>
      <c r="K2189" s="603"/>
      <c r="L2189" s="602">
        <v>120</v>
      </c>
      <c r="M2189" s="601">
        <v>-26.98</v>
      </c>
      <c r="N2189" s="20">
        <v>44705909230</v>
      </c>
    </row>
    <row r="2190" spans="1:14">
      <c r="A2190" s="599">
        <v>42921</v>
      </c>
      <c r="B2190" s="604">
        <v>923.32</v>
      </c>
      <c r="C2190" s="602">
        <v>17553680</v>
      </c>
      <c r="D2190" s="602">
        <v>3567</v>
      </c>
      <c r="E2190" s="602">
        <v>3567</v>
      </c>
      <c r="F2190" s="603" t="s">
        <v>607</v>
      </c>
      <c r="G2190" s="603">
        <v>25.65</v>
      </c>
      <c r="H2190" s="603">
        <v>660.58</v>
      </c>
      <c r="I2190" s="603">
        <v>2.2799999999999998</v>
      </c>
      <c r="J2190" s="603"/>
      <c r="K2190" s="603"/>
      <c r="L2190" s="602">
        <v>120</v>
      </c>
      <c r="M2190" s="601">
        <v>-25.07</v>
      </c>
      <c r="N2190" s="20">
        <v>20965671680</v>
      </c>
    </row>
    <row r="2191" spans="1:14">
      <c r="A2191" s="599">
        <v>42920</v>
      </c>
      <c r="B2191" s="604">
        <v>888.22</v>
      </c>
      <c r="C2191" s="602">
        <v>17553680</v>
      </c>
      <c r="D2191" s="602">
        <v>3432</v>
      </c>
      <c r="E2191" s="602">
        <v>3432</v>
      </c>
      <c r="F2191" s="603" t="s">
        <v>607</v>
      </c>
      <c r="G2191" s="603">
        <v>25.65</v>
      </c>
      <c r="H2191" s="603">
        <v>635.46</v>
      </c>
      <c r="I2191" s="603">
        <v>2.19</v>
      </c>
      <c r="J2191" s="603"/>
      <c r="K2191" s="603"/>
      <c r="L2191" s="602">
        <v>120</v>
      </c>
      <c r="M2191" s="601">
        <v>-24.12</v>
      </c>
      <c r="N2191" s="20">
        <v>26477026900</v>
      </c>
    </row>
    <row r="2192" spans="1:14">
      <c r="A2192" s="599">
        <v>42919</v>
      </c>
      <c r="B2192" s="604">
        <v>926.83</v>
      </c>
      <c r="C2192" s="602">
        <v>17553680</v>
      </c>
      <c r="D2192" s="602">
        <v>3581</v>
      </c>
      <c r="E2192" s="602">
        <v>3581</v>
      </c>
      <c r="F2192" s="603" t="s">
        <v>607</v>
      </c>
      <c r="G2192" s="603">
        <v>25.65</v>
      </c>
      <c r="H2192" s="603">
        <v>663.09</v>
      </c>
      <c r="I2192" s="603">
        <v>2.29</v>
      </c>
      <c r="J2192" s="603"/>
      <c r="K2192" s="603"/>
      <c r="L2192" s="602">
        <v>120</v>
      </c>
      <c r="M2192" s="601">
        <v>-25.17</v>
      </c>
      <c r="N2192" s="20">
        <v>33812203020</v>
      </c>
    </row>
    <row r="2193" spans="1:14">
      <c r="A2193" s="599">
        <v>42916</v>
      </c>
      <c r="B2193" s="604">
        <v>882.95</v>
      </c>
      <c r="C2193" s="602">
        <v>17553680</v>
      </c>
      <c r="D2193" s="602">
        <v>3411</v>
      </c>
      <c r="E2193" s="602">
        <v>3411</v>
      </c>
      <c r="F2193" s="603" t="s">
        <v>606</v>
      </c>
      <c r="G2193" s="603">
        <v>25.65</v>
      </c>
      <c r="H2193" s="604">
        <v>-4820.13</v>
      </c>
      <c r="I2193" s="603">
        <v>2.2000000000000002</v>
      </c>
      <c r="J2193" s="603"/>
      <c r="K2193" s="603"/>
      <c r="L2193" s="602">
        <v>120</v>
      </c>
      <c r="M2193" s="601">
        <v>-23.98</v>
      </c>
      <c r="N2193" s="20">
        <v>82191969625</v>
      </c>
    </row>
    <row r="2194" spans="1:14">
      <c r="A2194" s="599">
        <v>42915</v>
      </c>
      <c r="B2194" s="604">
        <v>824.15</v>
      </c>
      <c r="C2194" s="602">
        <v>17553680</v>
      </c>
      <c r="D2194" s="602">
        <v>3184</v>
      </c>
      <c r="E2194" s="602">
        <v>3184</v>
      </c>
      <c r="F2194" s="603" t="s">
        <v>606</v>
      </c>
      <c r="G2194" s="603">
        <v>25.65</v>
      </c>
      <c r="H2194" s="604">
        <v>-4499.1099999999997</v>
      </c>
      <c r="I2194" s="603">
        <v>2.06</v>
      </c>
      <c r="J2194" s="603"/>
      <c r="K2194" s="603"/>
      <c r="L2194" s="602">
        <v>120</v>
      </c>
      <c r="M2194" s="601">
        <v>-22.38</v>
      </c>
      <c r="N2194" s="20">
        <v>43059186550</v>
      </c>
    </row>
    <row r="2195" spans="1:14">
      <c r="A2195" s="599">
        <v>42914</v>
      </c>
      <c r="B2195" s="604">
        <v>793.43</v>
      </c>
      <c r="C2195" s="602">
        <v>17553680</v>
      </c>
      <c r="D2195" s="602">
        <v>3066</v>
      </c>
      <c r="E2195" s="602">
        <v>3066</v>
      </c>
      <c r="F2195" s="603" t="s">
        <v>606</v>
      </c>
      <c r="G2195" s="603">
        <v>25.65</v>
      </c>
      <c r="H2195" s="604">
        <v>-4331.41</v>
      </c>
      <c r="I2195" s="603">
        <v>1.98</v>
      </c>
      <c r="J2195" s="603"/>
      <c r="K2195" s="603"/>
      <c r="L2195" s="602">
        <v>120</v>
      </c>
      <c r="M2195" s="601">
        <v>-21.55</v>
      </c>
      <c r="N2195" s="20">
        <v>30632433635</v>
      </c>
    </row>
    <row r="2196" spans="1:14">
      <c r="A2196" s="599">
        <v>42913</v>
      </c>
      <c r="B2196" s="604">
        <v>853.99</v>
      </c>
      <c r="C2196" s="602">
        <v>17553680</v>
      </c>
      <c r="D2196" s="602">
        <v>3300</v>
      </c>
      <c r="E2196" s="602">
        <v>3300</v>
      </c>
      <c r="F2196" s="603" t="s">
        <v>606</v>
      </c>
      <c r="G2196" s="603">
        <v>25.65</v>
      </c>
      <c r="H2196" s="604">
        <v>-4662.0200000000004</v>
      </c>
      <c r="I2196" s="603">
        <v>2.13</v>
      </c>
      <c r="J2196" s="603"/>
      <c r="K2196" s="603"/>
      <c r="L2196" s="602">
        <v>120</v>
      </c>
      <c r="M2196" s="601">
        <v>-23.19</v>
      </c>
      <c r="N2196" s="20">
        <v>113381884855</v>
      </c>
    </row>
    <row r="2197" spans="1:14">
      <c r="A2197" s="599">
        <v>42912</v>
      </c>
      <c r="B2197" s="604">
        <v>789.92</v>
      </c>
      <c r="C2197" s="602">
        <v>17553680</v>
      </c>
      <c r="D2197" s="602">
        <v>3052</v>
      </c>
      <c r="E2197" s="602">
        <v>3052</v>
      </c>
      <c r="F2197" s="603" t="s">
        <v>606</v>
      </c>
      <c r="G2197" s="603">
        <v>25.65</v>
      </c>
      <c r="H2197" s="604">
        <v>-4312.25</v>
      </c>
      <c r="I2197" s="603">
        <v>1.97</v>
      </c>
      <c r="J2197" s="603"/>
      <c r="K2197" s="603"/>
      <c r="L2197" s="602">
        <v>120</v>
      </c>
      <c r="M2197" s="601">
        <v>-21.45</v>
      </c>
      <c r="N2197" s="20">
        <v>3171481645</v>
      </c>
    </row>
    <row r="2198" spans="1:14">
      <c r="A2198" s="599">
        <v>42909</v>
      </c>
      <c r="B2198" s="604">
        <v>761.83</v>
      </c>
      <c r="C2198" s="602">
        <v>17553680</v>
      </c>
      <c r="D2198" s="602">
        <v>2943</v>
      </c>
      <c r="E2198" s="602">
        <v>2943</v>
      </c>
      <c r="F2198" s="603" t="s">
        <v>606</v>
      </c>
      <c r="G2198" s="603">
        <v>25.65</v>
      </c>
      <c r="H2198" s="604">
        <v>-4158.92</v>
      </c>
      <c r="I2198" s="603">
        <v>1.9</v>
      </c>
      <c r="J2198" s="603"/>
      <c r="K2198" s="603"/>
      <c r="L2198" s="602">
        <v>120</v>
      </c>
      <c r="M2198" s="601">
        <v>-20.69</v>
      </c>
      <c r="N2198" s="20">
        <v>1347825455</v>
      </c>
    </row>
    <row r="2199" spans="1:14">
      <c r="A2199" s="599">
        <v>42908</v>
      </c>
      <c r="B2199" s="604">
        <v>738.13</v>
      </c>
      <c r="C2199" s="602">
        <v>17553680</v>
      </c>
      <c r="D2199" s="602">
        <v>2852</v>
      </c>
      <c r="E2199" s="602">
        <v>2852</v>
      </c>
      <c r="F2199" s="603" t="s">
        <v>606</v>
      </c>
      <c r="G2199" s="603">
        <v>25.65</v>
      </c>
      <c r="H2199" s="604">
        <v>-4029.56</v>
      </c>
      <c r="I2199" s="603">
        <v>1.84</v>
      </c>
      <c r="J2199" s="603"/>
      <c r="K2199" s="603"/>
      <c r="L2199" s="602">
        <v>120</v>
      </c>
      <c r="M2199" s="601">
        <v>-20.05</v>
      </c>
      <c r="N2199" s="20">
        <v>1839181825</v>
      </c>
    </row>
    <row r="2200" spans="1:14">
      <c r="A2200" s="599">
        <v>42907</v>
      </c>
      <c r="B2200" s="604">
        <v>724.97</v>
      </c>
      <c r="C2200" s="602">
        <v>17553680</v>
      </c>
      <c r="D2200" s="602">
        <v>2801</v>
      </c>
      <c r="E2200" s="602">
        <v>2801</v>
      </c>
      <c r="F2200" s="603" t="s">
        <v>606</v>
      </c>
      <c r="G2200" s="603">
        <v>25.65</v>
      </c>
      <c r="H2200" s="604">
        <v>-3957.68</v>
      </c>
      <c r="I2200" s="603">
        <v>1.81</v>
      </c>
      <c r="J2200" s="603"/>
      <c r="K2200" s="603"/>
      <c r="L2200" s="602">
        <v>120</v>
      </c>
      <c r="M2200" s="601">
        <v>-19.690000000000001</v>
      </c>
      <c r="N2200" s="20">
        <v>747861925</v>
      </c>
    </row>
    <row r="2201" spans="1:14">
      <c r="A2201" s="599">
        <v>42906</v>
      </c>
      <c r="B2201" s="604">
        <v>727.6</v>
      </c>
      <c r="C2201" s="602">
        <v>17553680</v>
      </c>
      <c r="D2201" s="602">
        <v>2811</v>
      </c>
      <c r="E2201" s="602">
        <v>2811</v>
      </c>
      <c r="F2201" s="603" t="s">
        <v>606</v>
      </c>
      <c r="G2201" s="603">
        <v>25.65</v>
      </c>
      <c r="H2201" s="604">
        <v>-3972.06</v>
      </c>
      <c r="I2201" s="603">
        <v>1.82</v>
      </c>
      <c r="J2201" s="603"/>
      <c r="K2201" s="603"/>
      <c r="L2201" s="602">
        <v>120</v>
      </c>
      <c r="M2201" s="601">
        <v>-19.760000000000002</v>
      </c>
      <c r="N2201" s="20">
        <v>893053820</v>
      </c>
    </row>
    <row r="2202" spans="1:14">
      <c r="A2202" s="599">
        <v>42905</v>
      </c>
      <c r="B2202" s="604">
        <v>714.43</v>
      </c>
      <c r="C2202" s="602">
        <v>17553680</v>
      </c>
      <c r="D2202" s="602">
        <v>2760</v>
      </c>
      <c r="E2202" s="602">
        <v>2760</v>
      </c>
      <c r="F2202" s="603" t="s">
        <v>606</v>
      </c>
      <c r="G2202" s="603">
        <v>25.65</v>
      </c>
      <c r="H2202" s="604">
        <v>-3900.19</v>
      </c>
      <c r="I2202" s="603">
        <v>1.78</v>
      </c>
      <c r="J2202" s="603"/>
      <c r="K2202" s="603"/>
      <c r="L2202" s="602">
        <v>120</v>
      </c>
      <c r="M2202" s="601">
        <v>-19.399999999999999</v>
      </c>
      <c r="N2202" s="20">
        <v>733249550</v>
      </c>
    </row>
    <row r="2203" spans="1:14">
      <c r="A2203" s="599">
        <v>42902</v>
      </c>
      <c r="B2203" s="604">
        <v>712.68</v>
      </c>
      <c r="C2203" s="602">
        <v>17553680</v>
      </c>
      <c r="D2203" s="602">
        <v>2754</v>
      </c>
      <c r="E2203" s="602">
        <v>2754</v>
      </c>
      <c r="F2203" s="603" t="s">
        <v>606</v>
      </c>
      <c r="G2203" s="603">
        <v>25.65</v>
      </c>
      <c r="H2203" s="604">
        <v>-3890.61</v>
      </c>
      <c r="I2203" s="603">
        <v>1.78</v>
      </c>
      <c r="J2203" s="603"/>
      <c r="K2203" s="603"/>
      <c r="L2203" s="602">
        <v>120</v>
      </c>
      <c r="M2203" s="601">
        <v>-19.350000000000001</v>
      </c>
      <c r="N2203" s="20">
        <v>678761685</v>
      </c>
    </row>
    <row r="2204" spans="1:14">
      <c r="A2204" s="599">
        <v>42901</v>
      </c>
      <c r="B2204" s="604">
        <v>707.41</v>
      </c>
      <c r="C2204" s="602">
        <v>17553680</v>
      </c>
      <c r="D2204" s="602">
        <v>2733</v>
      </c>
      <c r="E2204" s="602">
        <v>2733</v>
      </c>
      <c r="F2204" s="603" t="s">
        <v>606</v>
      </c>
      <c r="G2204" s="603">
        <v>25.65</v>
      </c>
      <c r="H2204" s="604">
        <v>-3861.86</v>
      </c>
      <c r="I2204" s="603">
        <v>1.76</v>
      </c>
      <c r="J2204" s="603"/>
      <c r="K2204" s="603"/>
      <c r="L2204" s="602">
        <v>120</v>
      </c>
      <c r="M2204" s="601">
        <v>-19.21</v>
      </c>
      <c r="N2204" s="20">
        <v>1733184335</v>
      </c>
    </row>
    <row r="2205" spans="1:14">
      <c r="A2205" s="599">
        <v>42900</v>
      </c>
      <c r="B2205" s="604">
        <v>726.72</v>
      </c>
      <c r="C2205" s="602">
        <v>17553680</v>
      </c>
      <c r="D2205" s="602">
        <v>2808</v>
      </c>
      <c r="E2205" s="602">
        <v>2808</v>
      </c>
      <c r="F2205" s="603" t="s">
        <v>606</v>
      </c>
      <c r="G2205" s="603">
        <v>25.65</v>
      </c>
      <c r="H2205" s="604">
        <v>-3967.27</v>
      </c>
      <c r="I2205" s="603">
        <v>1.81</v>
      </c>
      <c r="J2205" s="603"/>
      <c r="K2205" s="603"/>
      <c r="L2205" s="602">
        <v>120</v>
      </c>
      <c r="M2205" s="601">
        <v>-19.739999999999998</v>
      </c>
      <c r="N2205" s="20">
        <v>2984619925</v>
      </c>
    </row>
    <row r="2206" spans="1:14">
      <c r="A2206" s="599">
        <v>42899</v>
      </c>
      <c r="B2206" s="604">
        <v>774.99</v>
      </c>
      <c r="C2206" s="602">
        <v>17553680</v>
      </c>
      <c r="D2206" s="602">
        <v>2994</v>
      </c>
      <c r="E2206" s="602">
        <v>2994</v>
      </c>
      <c r="F2206" s="603" t="s">
        <v>606</v>
      </c>
      <c r="G2206" s="603">
        <v>25.65</v>
      </c>
      <c r="H2206" s="604">
        <v>-4230.79</v>
      </c>
      <c r="I2206" s="603">
        <v>1.93</v>
      </c>
      <c r="J2206" s="603"/>
      <c r="K2206" s="603"/>
      <c r="L2206" s="602">
        <v>120</v>
      </c>
      <c r="M2206" s="601">
        <v>-21.05</v>
      </c>
      <c r="N2206" s="20">
        <v>1227153075</v>
      </c>
    </row>
    <row r="2207" spans="1:14">
      <c r="A2207" s="599">
        <v>42898</v>
      </c>
      <c r="B2207" s="604">
        <v>770.61</v>
      </c>
      <c r="C2207" s="602">
        <v>17553680</v>
      </c>
      <c r="D2207" s="602">
        <v>2977</v>
      </c>
      <c r="E2207" s="602">
        <v>2977</v>
      </c>
      <c r="F2207" s="603" t="s">
        <v>606</v>
      </c>
      <c r="G2207" s="603">
        <v>25.65</v>
      </c>
      <c r="H2207" s="604">
        <v>-4206.84</v>
      </c>
      <c r="I2207" s="603">
        <v>1.92</v>
      </c>
      <c r="J2207" s="603"/>
      <c r="K2207" s="603"/>
      <c r="L2207" s="602">
        <v>120</v>
      </c>
      <c r="M2207" s="601">
        <v>-20.93</v>
      </c>
      <c r="N2207" s="20">
        <v>1411676875</v>
      </c>
    </row>
    <row r="2208" spans="1:14">
      <c r="A2208" s="599">
        <v>42895</v>
      </c>
      <c r="B2208" s="604">
        <v>777.63</v>
      </c>
      <c r="C2208" s="602">
        <v>17553680</v>
      </c>
      <c r="D2208" s="602">
        <v>3005</v>
      </c>
      <c r="E2208" s="602">
        <v>3005</v>
      </c>
      <c r="F2208" s="603" t="s">
        <v>606</v>
      </c>
      <c r="G2208" s="603">
        <v>25.65</v>
      </c>
      <c r="H2208" s="604">
        <v>-4245.17</v>
      </c>
      <c r="I2208" s="603">
        <v>1.94</v>
      </c>
      <c r="J2208" s="603"/>
      <c r="K2208" s="603"/>
      <c r="L2208" s="602">
        <v>120</v>
      </c>
      <c r="M2208" s="601">
        <v>-21.12</v>
      </c>
      <c r="N2208" s="20">
        <v>5123915965</v>
      </c>
    </row>
    <row r="2209" spans="1:14">
      <c r="A2209" s="599">
        <v>42894</v>
      </c>
      <c r="B2209" s="604">
        <v>731.11</v>
      </c>
      <c r="C2209" s="602">
        <v>17553680</v>
      </c>
      <c r="D2209" s="602">
        <v>2825</v>
      </c>
      <c r="E2209" s="602">
        <v>2825</v>
      </c>
      <c r="F2209" s="603" t="s">
        <v>606</v>
      </c>
      <c r="G2209" s="603">
        <v>25.65</v>
      </c>
      <c r="H2209" s="604">
        <v>-3991.22</v>
      </c>
      <c r="I2209" s="603">
        <v>1.82</v>
      </c>
      <c r="J2209" s="603"/>
      <c r="K2209" s="603"/>
      <c r="L2209" s="602">
        <v>120</v>
      </c>
      <c r="M2209" s="601">
        <v>-19.850000000000001</v>
      </c>
      <c r="N2209" s="20">
        <v>1180111725</v>
      </c>
    </row>
    <row r="2210" spans="1:14">
      <c r="A2210" s="599">
        <v>42893</v>
      </c>
      <c r="B2210" s="604">
        <v>713.56</v>
      </c>
      <c r="C2210" s="602">
        <v>17553680</v>
      </c>
      <c r="D2210" s="602">
        <v>2757</v>
      </c>
      <c r="E2210" s="602">
        <v>2757</v>
      </c>
      <c r="F2210" s="603" t="s">
        <v>606</v>
      </c>
      <c r="G2210" s="603">
        <v>25.65</v>
      </c>
      <c r="H2210" s="604">
        <v>-3895.4</v>
      </c>
      <c r="I2210" s="603">
        <v>1.78</v>
      </c>
      <c r="J2210" s="603"/>
      <c r="K2210" s="603"/>
      <c r="L2210" s="602">
        <v>120</v>
      </c>
      <c r="M2210" s="601">
        <v>-19.38</v>
      </c>
      <c r="N2210" s="20">
        <v>703890500</v>
      </c>
    </row>
    <row r="2211" spans="1:14">
      <c r="A2211" s="599">
        <v>42892</v>
      </c>
      <c r="B2211" s="604">
        <v>724.09</v>
      </c>
      <c r="C2211" s="602">
        <v>17553680</v>
      </c>
      <c r="D2211" s="602">
        <v>2798</v>
      </c>
      <c r="E2211" s="602">
        <v>2798</v>
      </c>
      <c r="F2211" s="603" t="s">
        <v>606</v>
      </c>
      <c r="G2211" s="603">
        <v>25.65</v>
      </c>
      <c r="H2211" s="604">
        <v>-3952.89</v>
      </c>
      <c r="I2211" s="603">
        <v>1.81</v>
      </c>
      <c r="J2211" s="603"/>
      <c r="K2211" s="603"/>
      <c r="L2211" s="602">
        <v>120</v>
      </c>
      <c r="M2211" s="601">
        <v>-19.66</v>
      </c>
      <c r="N2211" s="20">
        <v>477252935</v>
      </c>
    </row>
    <row r="2212" spans="1:14">
      <c r="A2212" s="599">
        <v>42891</v>
      </c>
      <c r="B2212" s="604">
        <v>724.09</v>
      </c>
      <c r="C2212" s="602">
        <v>17553680</v>
      </c>
      <c r="D2212" s="602">
        <v>2798</v>
      </c>
      <c r="E2212" s="602">
        <v>2798</v>
      </c>
      <c r="F2212" s="603" t="s">
        <v>606</v>
      </c>
      <c r="G2212" s="603">
        <v>25.65</v>
      </c>
      <c r="H2212" s="604">
        <v>-3952.89</v>
      </c>
      <c r="I2212" s="603">
        <v>1.81</v>
      </c>
      <c r="J2212" s="603"/>
      <c r="K2212" s="603"/>
      <c r="L2212" s="602">
        <v>120</v>
      </c>
      <c r="M2212" s="601">
        <v>-19.66</v>
      </c>
      <c r="N2212" s="20">
        <v>477252935</v>
      </c>
    </row>
    <row r="2213" spans="1:14">
      <c r="A2213" s="599">
        <v>42888</v>
      </c>
      <c r="B2213" s="604">
        <v>725.84</v>
      </c>
      <c r="C2213" s="602">
        <v>17553680</v>
      </c>
      <c r="D2213" s="602">
        <v>2804</v>
      </c>
      <c r="E2213" s="602">
        <v>2804</v>
      </c>
      <c r="F2213" s="603" t="s">
        <v>606</v>
      </c>
      <c r="G2213" s="603">
        <v>25.65</v>
      </c>
      <c r="H2213" s="604">
        <v>-3962.48</v>
      </c>
      <c r="I2213" s="603">
        <v>1.81</v>
      </c>
      <c r="J2213" s="603"/>
      <c r="K2213" s="603"/>
      <c r="L2213" s="602">
        <v>120</v>
      </c>
      <c r="M2213" s="601">
        <v>-19.71</v>
      </c>
      <c r="N2213" s="20">
        <v>784179940</v>
      </c>
    </row>
    <row r="2214" spans="1:14">
      <c r="A2214" s="599">
        <v>42887</v>
      </c>
      <c r="B2214" s="604">
        <v>713.56</v>
      </c>
      <c r="C2214" s="602">
        <v>17553680</v>
      </c>
      <c r="D2214" s="602">
        <v>2757</v>
      </c>
      <c r="E2214" s="602">
        <v>2757</v>
      </c>
      <c r="F2214" s="603" t="s">
        <v>606</v>
      </c>
      <c r="G2214" s="603">
        <v>25.65</v>
      </c>
      <c r="H2214" s="604">
        <v>-3895.4</v>
      </c>
      <c r="I2214" s="603">
        <v>1.78</v>
      </c>
      <c r="J2214" s="603"/>
      <c r="K2214" s="603"/>
      <c r="L2214" s="602">
        <v>120</v>
      </c>
      <c r="M2214" s="601">
        <v>-19.38</v>
      </c>
      <c r="N2214" s="20">
        <v>631208375</v>
      </c>
    </row>
    <row r="2215" spans="1:14">
      <c r="A2215" s="599">
        <v>42886</v>
      </c>
      <c r="B2215" s="604">
        <v>721.46</v>
      </c>
      <c r="C2215" s="602">
        <v>17553680</v>
      </c>
      <c r="D2215" s="602">
        <v>2787</v>
      </c>
      <c r="E2215" s="602">
        <v>2787</v>
      </c>
      <c r="F2215" s="603" t="s">
        <v>606</v>
      </c>
      <c r="G2215" s="603">
        <v>25.65</v>
      </c>
      <c r="H2215" s="604">
        <v>-3938.52</v>
      </c>
      <c r="I2215" s="603">
        <v>1.8</v>
      </c>
      <c r="J2215" s="603"/>
      <c r="K2215" s="603"/>
      <c r="L2215" s="602">
        <v>120</v>
      </c>
      <c r="M2215" s="601">
        <v>-19.59</v>
      </c>
      <c r="N2215" s="20">
        <v>554593895</v>
      </c>
    </row>
    <row r="2216" spans="1:14">
      <c r="A2216" s="599">
        <v>42885</v>
      </c>
      <c r="B2216" s="604">
        <v>723.21</v>
      </c>
      <c r="C2216" s="602">
        <v>17553680</v>
      </c>
      <c r="D2216" s="602">
        <v>2794</v>
      </c>
      <c r="E2216" s="602">
        <v>2794</v>
      </c>
      <c r="F2216" s="603" t="s">
        <v>606</v>
      </c>
      <c r="G2216" s="603">
        <v>25.65</v>
      </c>
      <c r="H2216" s="604">
        <v>-3948.1</v>
      </c>
      <c r="I2216" s="603">
        <v>1.8</v>
      </c>
      <c r="J2216" s="603"/>
      <c r="K2216" s="603"/>
      <c r="L2216" s="602">
        <v>120</v>
      </c>
      <c r="M2216" s="601">
        <v>-19.64</v>
      </c>
      <c r="N2216" s="20">
        <v>808239045</v>
      </c>
    </row>
    <row r="2217" spans="1:14">
      <c r="A2217" s="599">
        <v>42884</v>
      </c>
      <c r="B2217" s="604">
        <v>717.07</v>
      </c>
      <c r="C2217" s="602">
        <v>17553680</v>
      </c>
      <c r="D2217" s="602">
        <v>2771</v>
      </c>
      <c r="E2217" s="602">
        <v>2771</v>
      </c>
      <c r="F2217" s="603" t="s">
        <v>606</v>
      </c>
      <c r="G2217" s="603">
        <v>25.65</v>
      </c>
      <c r="H2217" s="604">
        <v>-3914.56</v>
      </c>
      <c r="I2217" s="603">
        <v>1.79</v>
      </c>
      <c r="J2217" s="603"/>
      <c r="K2217" s="603"/>
      <c r="L2217" s="602">
        <v>120</v>
      </c>
      <c r="M2217" s="601">
        <v>-19.47</v>
      </c>
      <c r="N2217" s="20">
        <v>800862090</v>
      </c>
    </row>
    <row r="2218" spans="1:14">
      <c r="A2218" s="599">
        <v>42881</v>
      </c>
      <c r="B2218" s="604">
        <v>708.29</v>
      </c>
      <c r="C2218" s="602">
        <v>17553680</v>
      </c>
      <c r="D2218" s="602">
        <v>2737</v>
      </c>
      <c r="E2218" s="602">
        <v>2737</v>
      </c>
      <c r="F2218" s="603" t="s">
        <v>606</v>
      </c>
      <c r="G2218" s="603">
        <v>25.65</v>
      </c>
      <c r="H2218" s="604">
        <v>-3866.65</v>
      </c>
      <c r="I2218" s="603">
        <v>1.77</v>
      </c>
      <c r="J2218" s="603"/>
      <c r="K2218" s="603"/>
      <c r="L2218" s="602">
        <v>120</v>
      </c>
      <c r="M2218" s="601">
        <v>-19.23</v>
      </c>
      <c r="N2218" s="20">
        <v>820130035</v>
      </c>
    </row>
    <row r="2219" spans="1:14">
      <c r="A2219" s="599">
        <v>42880</v>
      </c>
      <c r="B2219" s="604">
        <v>704.78</v>
      </c>
      <c r="C2219" s="602">
        <v>17553680</v>
      </c>
      <c r="D2219" s="602">
        <v>2723</v>
      </c>
      <c r="E2219" s="602">
        <v>2723</v>
      </c>
      <c r="F2219" s="603" t="s">
        <v>606</v>
      </c>
      <c r="G2219" s="603">
        <v>25.65</v>
      </c>
      <c r="H2219" s="604">
        <v>-3847.48</v>
      </c>
      <c r="I2219" s="603">
        <v>1.76</v>
      </c>
      <c r="J2219" s="603"/>
      <c r="K2219" s="603"/>
      <c r="L2219" s="602">
        <v>120</v>
      </c>
      <c r="M2219" s="601">
        <v>-19.14</v>
      </c>
      <c r="N2219" s="20">
        <v>1581903380</v>
      </c>
    </row>
    <row r="2220" spans="1:14">
      <c r="A2220" s="599">
        <v>42879</v>
      </c>
      <c r="B2220" s="604">
        <v>717.95</v>
      </c>
      <c r="C2220" s="602">
        <v>17553680</v>
      </c>
      <c r="D2220" s="602">
        <v>2774</v>
      </c>
      <c r="E2220" s="602">
        <v>2774</v>
      </c>
      <c r="F2220" s="603" t="s">
        <v>606</v>
      </c>
      <c r="G2220" s="603">
        <v>25.65</v>
      </c>
      <c r="H2220" s="604">
        <v>-3919.35</v>
      </c>
      <c r="I2220" s="603">
        <v>1.79</v>
      </c>
      <c r="J2220" s="603"/>
      <c r="K2220" s="603"/>
      <c r="L2220" s="602">
        <v>120</v>
      </c>
      <c r="M2220" s="601">
        <v>-19.5</v>
      </c>
      <c r="N2220" s="20">
        <v>612074970</v>
      </c>
    </row>
    <row r="2221" spans="1:14">
      <c r="A2221" s="599">
        <v>42878</v>
      </c>
      <c r="B2221" s="604">
        <v>719.7</v>
      </c>
      <c r="C2221" s="602">
        <v>17553680</v>
      </c>
      <c r="D2221" s="602">
        <v>2781</v>
      </c>
      <c r="E2221" s="602">
        <v>2781</v>
      </c>
      <c r="F2221" s="603" t="s">
        <v>606</v>
      </c>
      <c r="G2221" s="603">
        <v>25.65</v>
      </c>
      <c r="H2221" s="604">
        <v>-3928.94</v>
      </c>
      <c r="I2221" s="603">
        <v>1.8</v>
      </c>
      <c r="J2221" s="603"/>
      <c r="K2221" s="603"/>
      <c r="L2221" s="602">
        <v>120</v>
      </c>
      <c r="M2221" s="601">
        <v>-19.54</v>
      </c>
      <c r="N2221" s="20">
        <v>725310870</v>
      </c>
    </row>
    <row r="2222" spans="1:14">
      <c r="A2222" s="599">
        <v>42877</v>
      </c>
      <c r="B2222" s="604">
        <v>722.33</v>
      </c>
      <c r="C2222" s="602">
        <v>17553680</v>
      </c>
      <c r="D2222" s="602">
        <v>2791</v>
      </c>
      <c r="E2222" s="602">
        <v>2791</v>
      </c>
      <c r="F2222" s="603" t="s">
        <v>606</v>
      </c>
      <c r="G2222" s="603">
        <v>25.65</v>
      </c>
      <c r="H2222" s="604">
        <v>-3943.31</v>
      </c>
      <c r="I2222" s="603">
        <v>1.8</v>
      </c>
      <c r="J2222" s="603"/>
      <c r="K2222" s="603"/>
      <c r="L2222" s="602">
        <v>120</v>
      </c>
      <c r="M2222" s="601">
        <v>-19.62</v>
      </c>
      <c r="N2222" s="20">
        <v>1118088795</v>
      </c>
    </row>
    <row r="2223" spans="1:14">
      <c r="A2223" s="599">
        <v>42874</v>
      </c>
      <c r="B2223" s="604">
        <v>728.48</v>
      </c>
      <c r="C2223" s="602">
        <v>17553680</v>
      </c>
      <c r="D2223" s="602">
        <v>2815</v>
      </c>
      <c r="E2223" s="602">
        <v>2815</v>
      </c>
      <c r="F2223" s="603" t="s">
        <v>606</v>
      </c>
      <c r="G2223" s="603">
        <v>25.65</v>
      </c>
      <c r="H2223" s="604">
        <v>-3976.85</v>
      </c>
      <c r="I2223" s="603">
        <v>1.82</v>
      </c>
      <c r="J2223" s="603"/>
      <c r="K2223" s="603"/>
      <c r="L2223" s="602">
        <v>120</v>
      </c>
      <c r="M2223" s="601">
        <v>-19.78</v>
      </c>
      <c r="N2223" s="20">
        <v>1257034460</v>
      </c>
    </row>
    <row r="2224" spans="1:14">
      <c r="A2224" s="599">
        <v>42873</v>
      </c>
      <c r="B2224" s="604">
        <v>729.36</v>
      </c>
      <c r="C2224" s="602">
        <v>17553680</v>
      </c>
      <c r="D2224" s="602">
        <v>2818</v>
      </c>
      <c r="E2224" s="602">
        <v>2818</v>
      </c>
      <c r="F2224" s="603" t="s">
        <v>606</v>
      </c>
      <c r="G2224" s="603">
        <v>25.65</v>
      </c>
      <c r="H2224" s="604">
        <v>-3981.64</v>
      </c>
      <c r="I2224" s="603">
        <v>1.82</v>
      </c>
      <c r="J2224" s="603"/>
      <c r="K2224" s="603"/>
      <c r="L2224" s="602">
        <v>120</v>
      </c>
      <c r="M2224" s="601">
        <v>-19.809999999999999</v>
      </c>
      <c r="N2224" s="20">
        <v>1301116570</v>
      </c>
    </row>
    <row r="2225" spans="1:14">
      <c r="A2225" s="599">
        <v>42872</v>
      </c>
      <c r="B2225" s="604">
        <v>724.97</v>
      </c>
      <c r="C2225" s="602">
        <v>17553680</v>
      </c>
      <c r="D2225" s="602">
        <v>2801</v>
      </c>
      <c r="E2225" s="602">
        <v>2801</v>
      </c>
      <c r="F2225" s="603" t="s">
        <v>606</v>
      </c>
      <c r="G2225" s="603">
        <v>25.65</v>
      </c>
      <c r="H2225" s="604">
        <v>-3957.68</v>
      </c>
      <c r="I2225" s="603">
        <v>1.81</v>
      </c>
      <c r="J2225" s="603"/>
      <c r="K2225" s="603"/>
      <c r="L2225" s="602">
        <v>120</v>
      </c>
      <c r="M2225" s="601">
        <v>-19.690000000000001</v>
      </c>
      <c r="N2225" s="20">
        <v>3450091765</v>
      </c>
    </row>
    <row r="2226" spans="1:14">
      <c r="A2226" s="599">
        <v>42871</v>
      </c>
      <c r="B2226" s="604">
        <v>767.97</v>
      </c>
      <c r="C2226" s="602">
        <v>17553680</v>
      </c>
      <c r="D2226" s="602">
        <v>2967</v>
      </c>
      <c r="E2226" s="602">
        <v>2967</v>
      </c>
      <c r="F2226" s="603" t="s">
        <v>606</v>
      </c>
      <c r="G2226" s="603">
        <v>25.65</v>
      </c>
      <c r="H2226" s="604">
        <v>-4192.46</v>
      </c>
      <c r="I2226" s="603">
        <v>1.92</v>
      </c>
      <c r="J2226" s="603"/>
      <c r="K2226" s="603"/>
      <c r="L2226" s="602">
        <v>120</v>
      </c>
      <c r="M2226" s="601">
        <v>-20.86</v>
      </c>
      <c r="N2226" s="20">
        <v>13514356850</v>
      </c>
    </row>
    <row r="2227" spans="1:14">
      <c r="A2227" s="599">
        <v>42870</v>
      </c>
      <c r="B2227" s="604">
        <v>717.95</v>
      </c>
      <c r="C2227" s="602">
        <v>17553680</v>
      </c>
      <c r="D2227" s="602">
        <v>2774</v>
      </c>
      <c r="E2227" s="602">
        <v>2774</v>
      </c>
      <c r="F2227" s="603" t="s">
        <v>606</v>
      </c>
      <c r="G2227" s="603">
        <v>25.65</v>
      </c>
      <c r="H2227" s="604">
        <v>-3919.35</v>
      </c>
      <c r="I2227" s="603">
        <v>1.79</v>
      </c>
      <c r="J2227" s="603"/>
      <c r="K2227" s="603"/>
      <c r="L2227" s="602">
        <v>120</v>
      </c>
      <c r="M2227" s="601">
        <v>-19.5</v>
      </c>
      <c r="N2227" s="20">
        <v>577403045</v>
      </c>
    </row>
    <row r="2228" spans="1:14">
      <c r="A2228" s="599">
        <v>42867</v>
      </c>
      <c r="B2228" s="604">
        <v>727.6</v>
      </c>
      <c r="C2228" s="602">
        <v>17553680</v>
      </c>
      <c r="D2228" s="602">
        <v>2811</v>
      </c>
      <c r="E2228" s="602">
        <v>2811</v>
      </c>
      <c r="F2228" s="603" t="s">
        <v>606</v>
      </c>
      <c r="G2228" s="603">
        <v>25.65</v>
      </c>
      <c r="H2228" s="604">
        <v>-3972.06</v>
      </c>
      <c r="I2228" s="603">
        <v>1.82</v>
      </c>
      <c r="J2228" s="603"/>
      <c r="K2228" s="603"/>
      <c r="L2228" s="602">
        <v>120</v>
      </c>
      <c r="M2228" s="601">
        <v>-19.760000000000002</v>
      </c>
      <c r="N2228" s="20">
        <v>2980300160</v>
      </c>
    </row>
    <row r="2229" spans="1:14">
      <c r="A2229" s="599">
        <v>42866</v>
      </c>
      <c r="B2229" s="604">
        <v>752.18</v>
      </c>
      <c r="C2229" s="602">
        <v>17553680</v>
      </c>
      <c r="D2229" s="602">
        <v>2906</v>
      </c>
      <c r="E2229" s="602">
        <v>2906</v>
      </c>
      <c r="F2229" s="603" t="s">
        <v>606</v>
      </c>
      <c r="G2229" s="603">
        <v>25.65</v>
      </c>
      <c r="H2229" s="604">
        <v>-4106.22</v>
      </c>
      <c r="I2229" s="603">
        <v>1.88</v>
      </c>
      <c r="J2229" s="603"/>
      <c r="K2229" s="603"/>
      <c r="L2229" s="602">
        <v>120</v>
      </c>
      <c r="M2229" s="601">
        <v>-20.43</v>
      </c>
      <c r="N2229" s="20">
        <v>670931320</v>
      </c>
    </row>
    <row r="2230" spans="1:14">
      <c r="A2230" s="599">
        <v>42865</v>
      </c>
      <c r="B2230" s="604">
        <v>742.52</v>
      </c>
      <c r="C2230" s="602">
        <v>17553680</v>
      </c>
      <c r="D2230" s="602">
        <v>2869</v>
      </c>
      <c r="E2230" s="602">
        <v>2869</v>
      </c>
      <c r="F2230" s="603" t="s">
        <v>606</v>
      </c>
      <c r="G2230" s="603">
        <v>25.65</v>
      </c>
      <c r="H2230" s="604">
        <v>-4053.51</v>
      </c>
      <c r="I2230" s="603">
        <v>1.85</v>
      </c>
      <c r="J2230" s="603"/>
      <c r="K2230" s="603"/>
      <c r="L2230" s="602">
        <v>120</v>
      </c>
      <c r="M2230" s="601">
        <v>-20.16</v>
      </c>
      <c r="N2230" s="20">
        <v>909561485</v>
      </c>
    </row>
    <row r="2231" spans="1:14">
      <c r="A2231" s="599">
        <v>42864</v>
      </c>
      <c r="B2231" s="604">
        <v>755.69</v>
      </c>
      <c r="C2231" s="602">
        <v>17553680</v>
      </c>
      <c r="D2231" s="602">
        <v>2920</v>
      </c>
      <c r="E2231" s="602">
        <v>2920</v>
      </c>
      <c r="F2231" s="603" t="s">
        <v>606</v>
      </c>
      <c r="G2231" s="603">
        <v>25.65</v>
      </c>
      <c r="H2231" s="604">
        <v>-4125.38</v>
      </c>
      <c r="I2231" s="603">
        <v>1.89</v>
      </c>
      <c r="J2231" s="603"/>
      <c r="K2231" s="603"/>
      <c r="L2231" s="602">
        <v>120</v>
      </c>
      <c r="M2231" s="601">
        <v>-20.52</v>
      </c>
      <c r="N2231" s="20">
        <v>1084789590</v>
      </c>
    </row>
    <row r="2232" spans="1:14">
      <c r="A2232" s="599">
        <v>42863</v>
      </c>
      <c r="B2232" s="604">
        <v>755.69</v>
      </c>
      <c r="C2232" s="602">
        <v>17553680</v>
      </c>
      <c r="D2232" s="602">
        <v>2920</v>
      </c>
      <c r="E2232" s="602">
        <v>2920</v>
      </c>
      <c r="F2232" s="603" t="s">
        <v>606</v>
      </c>
      <c r="G2232" s="603">
        <v>25.65</v>
      </c>
      <c r="H2232" s="604">
        <v>-4125.38</v>
      </c>
      <c r="I2232" s="603">
        <v>1.89</v>
      </c>
      <c r="J2232" s="603"/>
      <c r="K2232" s="603"/>
      <c r="L2232" s="602">
        <v>120</v>
      </c>
      <c r="M2232" s="601">
        <v>-20.52</v>
      </c>
      <c r="N2232" s="20">
        <v>1084789590</v>
      </c>
    </row>
    <row r="2233" spans="1:14">
      <c r="A2233" s="599">
        <v>42860</v>
      </c>
      <c r="B2233" s="604">
        <v>752.18</v>
      </c>
      <c r="C2233" s="602">
        <v>17553680</v>
      </c>
      <c r="D2233" s="602">
        <v>2906</v>
      </c>
      <c r="E2233" s="602">
        <v>2906</v>
      </c>
      <c r="F2233" s="603" t="s">
        <v>606</v>
      </c>
      <c r="G2233" s="603">
        <v>25.65</v>
      </c>
      <c r="H2233" s="604">
        <v>-4106.22</v>
      </c>
      <c r="I2233" s="603">
        <v>1.88</v>
      </c>
      <c r="J2233" s="603"/>
      <c r="K2233" s="603"/>
      <c r="L2233" s="602">
        <v>120</v>
      </c>
      <c r="M2233" s="601">
        <v>-20.43</v>
      </c>
      <c r="N2233" s="20">
        <v>1487674530</v>
      </c>
    </row>
    <row r="2234" spans="1:14">
      <c r="A2234" s="599">
        <v>42859</v>
      </c>
      <c r="B2234" s="604">
        <v>752.18</v>
      </c>
      <c r="C2234" s="602">
        <v>17553680</v>
      </c>
      <c r="D2234" s="602">
        <v>2906</v>
      </c>
      <c r="E2234" s="602">
        <v>2906</v>
      </c>
      <c r="F2234" s="603" t="s">
        <v>606</v>
      </c>
      <c r="G2234" s="603">
        <v>25.65</v>
      </c>
      <c r="H2234" s="604">
        <v>-4106.22</v>
      </c>
      <c r="I2234" s="603">
        <v>1.88</v>
      </c>
      <c r="J2234" s="603"/>
      <c r="K2234" s="603"/>
      <c r="L2234" s="602">
        <v>120</v>
      </c>
      <c r="M2234" s="601">
        <v>-20.43</v>
      </c>
      <c r="N2234" s="20">
        <v>1487674530</v>
      </c>
    </row>
    <row r="2235" spans="1:14">
      <c r="A2235" s="599">
        <v>42858</v>
      </c>
      <c r="B2235" s="604">
        <v>730.23</v>
      </c>
      <c r="C2235" s="602">
        <v>17553680</v>
      </c>
      <c r="D2235" s="602">
        <v>2821</v>
      </c>
      <c r="E2235" s="602">
        <v>2821</v>
      </c>
      <c r="F2235" s="603" t="s">
        <v>606</v>
      </c>
      <c r="G2235" s="603">
        <v>25.65</v>
      </c>
      <c r="H2235" s="604">
        <v>-3986.43</v>
      </c>
      <c r="I2235" s="603">
        <v>1.82</v>
      </c>
      <c r="J2235" s="603"/>
      <c r="K2235" s="603"/>
      <c r="L2235" s="602">
        <v>120</v>
      </c>
      <c r="M2235" s="601">
        <v>-19.829999999999998</v>
      </c>
      <c r="N2235" s="20">
        <v>1470331065</v>
      </c>
    </row>
    <row r="2236" spans="1:14">
      <c r="A2236" s="599">
        <v>42857</v>
      </c>
      <c r="B2236" s="604">
        <v>730.23</v>
      </c>
      <c r="C2236" s="602">
        <v>17553680</v>
      </c>
      <c r="D2236" s="602">
        <v>2821</v>
      </c>
      <c r="E2236" s="602">
        <v>2821</v>
      </c>
      <c r="F2236" s="603" t="s">
        <v>606</v>
      </c>
      <c r="G2236" s="603">
        <v>25.65</v>
      </c>
      <c r="H2236" s="604">
        <v>-3986.43</v>
      </c>
      <c r="I2236" s="603">
        <v>1.82</v>
      </c>
      <c r="J2236" s="603"/>
      <c r="K2236" s="603"/>
      <c r="L2236" s="602">
        <v>120</v>
      </c>
      <c r="M2236" s="601">
        <v>-19.829999999999998</v>
      </c>
      <c r="N2236" s="20">
        <v>1470331065</v>
      </c>
    </row>
    <row r="2237" spans="1:14">
      <c r="A2237" s="599">
        <v>42856</v>
      </c>
      <c r="B2237" s="604">
        <v>700.39</v>
      </c>
      <c r="C2237" s="602">
        <v>17553680</v>
      </c>
      <c r="D2237" s="602">
        <v>2706</v>
      </c>
      <c r="E2237" s="602">
        <v>2706</v>
      </c>
      <c r="F2237" s="603" t="s">
        <v>606</v>
      </c>
      <c r="G2237" s="603">
        <v>25.65</v>
      </c>
      <c r="H2237" s="604">
        <v>-3823.53</v>
      </c>
      <c r="I2237" s="603">
        <v>1.75</v>
      </c>
      <c r="J2237" s="603"/>
      <c r="K2237" s="603"/>
      <c r="L2237" s="602">
        <v>120</v>
      </c>
      <c r="M2237" s="601">
        <v>-19.02</v>
      </c>
      <c r="N2237" s="20">
        <v>1543457305</v>
      </c>
    </row>
    <row r="2238" spans="1:14">
      <c r="A2238" s="599">
        <v>42853</v>
      </c>
      <c r="B2238" s="604">
        <v>700.39</v>
      </c>
      <c r="C2238" s="602">
        <v>17553680</v>
      </c>
      <c r="D2238" s="602">
        <v>2706</v>
      </c>
      <c r="E2238" s="602">
        <v>2706</v>
      </c>
      <c r="F2238" s="603" t="s">
        <v>606</v>
      </c>
      <c r="G2238" s="603">
        <v>25.65</v>
      </c>
      <c r="H2238" s="604">
        <v>-3823.53</v>
      </c>
      <c r="I2238" s="603">
        <v>1.75</v>
      </c>
      <c r="J2238" s="603"/>
      <c r="K2238" s="603"/>
      <c r="L2238" s="602">
        <v>120</v>
      </c>
      <c r="M2238" s="601">
        <v>-19.02</v>
      </c>
      <c r="N2238" s="20">
        <v>1543457305</v>
      </c>
    </row>
    <row r="2239" spans="1:14">
      <c r="A2239" s="599">
        <v>42852</v>
      </c>
      <c r="B2239" s="604">
        <v>725.84</v>
      </c>
      <c r="C2239" s="602">
        <v>17553680</v>
      </c>
      <c r="D2239" s="602">
        <v>2804</v>
      </c>
      <c r="E2239" s="602">
        <v>2804</v>
      </c>
      <c r="F2239" s="603" t="s">
        <v>606</v>
      </c>
      <c r="G2239" s="603">
        <v>25.65</v>
      </c>
      <c r="H2239" s="604">
        <v>-3962.48</v>
      </c>
      <c r="I2239" s="603">
        <v>1.81</v>
      </c>
      <c r="J2239" s="603"/>
      <c r="K2239" s="603"/>
      <c r="L2239" s="602">
        <v>120</v>
      </c>
      <c r="M2239" s="601">
        <v>-19.71</v>
      </c>
      <c r="N2239" s="20">
        <v>1140278080</v>
      </c>
    </row>
    <row r="2240" spans="1:14">
      <c r="A2240" s="599">
        <v>42851</v>
      </c>
      <c r="B2240" s="604">
        <v>751.3</v>
      </c>
      <c r="C2240" s="602">
        <v>17553680</v>
      </c>
      <c r="D2240" s="602">
        <v>2903</v>
      </c>
      <c r="E2240" s="602">
        <v>2903</v>
      </c>
      <c r="F2240" s="603" t="s">
        <v>606</v>
      </c>
      <c r="G2240" s="603">
        <v>25.65</v>
      </c>
      <c r="H2240" s="604">
        <v>-4101.43</v>
      </c>
      <c r="I2240" s="603">
        <v>1.87</v>
      </c>
      <c r="J2240" s="603"/>
      <c r="K2240" s="603"/>
      <c r="L2240" s="602">
        <v>120</v>
      </c>
      <c r="M2240" s="601">
        <v>-20.399999999999999</v>
      </c>
      <c r="N2240" s="20">
        <v>1308947410</v>
      </c>
    </row>
    <row r="2241" spans="1:14">
      <c r="A2241" s="599">
        <v>42850</v>
      </c>
      <c r="B2241" s="604">
        <v>755.69</v>
      </c>
      <c r="C2241" s="602">
        <v>17553680</v>
      </c>
      <c r="D2241" s="602">
        <v>2920</v>
      </c>
      <c r="E2241" s="602">
        <v>2920</v>
      </c>
      <c r="F2241" s="603" t="s">
        <v>606</v>
      </c>
      <c r="G2241" s="603">
        <v>25.65</v>
      </c>
      <c r="H2241" s="604">
        <v>-4125.38</v>
      </c>
      <c r="I2241" s="603">
        <v>1.89</v>
      </c>
      <c r="J2241" s="603"/>
      <c r="K2241" s="603"/>
      <c r="L2241" s="602">
        <v>120</v>
      </c>
      <c r="M2241" s="601">
        <v>-20.52</v>
      </c>
      <c r="N2241" s="20">
        <v>2519208425</v>
      </c>
    </row>
    <row r="2242" spans="1:14">
      <c r="A2242" s="599">
        <v>42849</v>
      </c>
      <c r="B2242" s="604">
        <v>739.01</v>
      </c>
      <c r="C2242" s="602">
        <v>17553680</v>
      </c>
      <c r="D2242" s="602">
        <v>2855</v>
      </c>
      <c r="E2242" s="602">
        <v>2855</v>
      </c>
      <c r="F2242" s="603" t="s">
        <v>606</v>
      </c>
      <c r="G2242" s="603">
        <v>25.65</v>
      </c>
      <c r="H2242" s="604">
        <v>-4034.35</v>
      </c>
      <c r="I2242" s="603">
        <v>1.84</v>
      </c>
      <c r="J2242" s="603"/>
      <c r="K2242" s="603"/>
      <c r="L2242" s="602">
        <v>120</v>
      </c>
      <c r="M2242" s="601">
        <v>-20.07</v>
      </c>
      <c r="N2242" s="20">
        <v>4594986640</v>
      </c>
    </row>
    <row r="2243" spans="1:14">
      <c r="A2243" s="599">
        <v>42846</v>
      </c>
      <c r="B2243" s="604">
        <v>718.82</v>
      </c>
      <c r="C2243" s="602">
        <v>17553680</v>
      </c>
      <c r="D2243" s="602">
        <v>2777</v>
      </c>
      <c r="E2243" s="602">
        <v>2777</v>
      </c>
      <c r="F2243" s="603" t="s">
        <v>606</v>
      </c>
      <c r="G2243" s="603">
        <v>25.65</v>
      </c>
      <c r="H2243" s="604">
        <v>-3924.15</v>
      </c>
      <c r="I2243" s="603">
        <v>1.79</v>
      </c>
      <c r="J2243" s="603"/>
      <c r="K2243" s="603"/>
      <c r="L2243" s="602">
        <v>120</v>
      </c>
      <c r="M2243" s="601">
        <v>-19.52</v>
      </c>
      <c r="N2243" s="20">
        <v>5177062555</v>
      </c>
    </row>
    <row r="2244" spans="1:14">
      <c r="A2244" s="599">
        <v>42845</v>
      </c>
      <c r="B2244" s="604">
        <v>765.34</v>
      </c>
      <c r="C2244" s="602">
        <v>17553680</v>
      </c>
      <c r="D2244" s="602">
        <v>2957</v>
      </c>
      <c r="E2244" s="602">
        <v>2957</v>
      </c>
      <c r="F2244" s="603" t="s">
        <v>606</v>
      </c>
      <c r="G2244" s="603">
        <v>25.65</v>
      </c>
      <c r="H2244" s="604">
        <v>-4178.09</v>
      </c>
      <c r="I2244" s="603">
        <v>1.91</v>
      </c>
      <c r="J2244" s="603"/>
      <c r="K2244" s="603"/>
      <c r="L2244" s="602">
        <v>120</v>
      </c>
      <c r="M2244" s="601">
        <v>-20.78</v>
      </c>
      <c r="N2244" s="20">
        <v>6770391390</v>
      </c>
    </row>
    <row r="2245" spans="1:14">
      <c r="A2245" s="599">
        <v>42844</v>
      </c>
      <c r="B2245" s="604">
        <v>820.63</v>
      </c>
      <c r="C2245" s="602">
        <v>17553680</v>
      </c>
      <c r="D2245" s="602">
        <v>3171</v>
      </c>
      <c r="E2245" s="602">
        <v>3171</v>
      </c>
      <c r="F2245" s="603" t="s">
        <v>606</v>
      </c>
      <c r="G2245" s="603">
        <v>25.65</v>
      </c>
      <c r="H2245" s="604">
        <v>-4479.95</v>
      </c>
      <c r="I2245" s="603">
        <v>2.0499999999999998</v>
      </c>
      <c r="J2245" s="603"/>
      <c r="K2245" s="603"/>
      <c r="L2245" s="602">
        <v>120</v>
      </c>
      <c r="M2245" s="601">
        <v>-22.29</v>
      </c>
      <c r="N2245" s="20">
        <v>6280944990</v>
      </c>
    </row>
    <row r="2246" spans="1:14">
      <c r="A2246" s="599">
        <v>42843</v>
      </c>
      <c r="B2246" s="604">
        <v>868.91</v>
      </c>
      <c r="C2246" s="602">
        <v>17553680</v>
      </c>
      <c r="D2246" s="602">
        <v>3357</v>
      </c>
      <c r="E2246" s="602">
        <v>3357</v>
      </c>
      <c r="F2246" s="603" t="s">
        <v>606</v>
      </c>
      <c r="G2246" s="603">
        <v>25.65</v>
      </c>
      <c r="H2246" s="604">
        <v>-4743.47</v>
      </c>
      <c r="I2246" s="603">
        <v>2.17</v>
      </c>
      <c r="J2246" s="603"/>
      <c r="K2246" s="603"/>
      <c r="L2246" s="602">
        <v>120</v>
      </c>
      <c r="M2246" s="601">
        <v>-23.6</v>
      </c>
      <c r="N2246" s="20">
        <v>12977877600</v>
      </c>
    </row>
    <row r="2247" spans="1:14">
      <c r="A2247" s="599">
        <v>42842</v>
      </c>
      <c r="B2247" s="604">
        <v>884.71</v>
      </c>
      <c r="C2247" s="602">
        <v>17553680</v>
      </c>
      <c r="D2247" s="602">
        <v>3418</v>
      </c>
      <c r="E2247" s="602">
        <v>3418</v>
      </c>
      <c r="F2247" s="603" t="s">
        <v>606</v>
      </c>
      <c r="G2247" s="603">
        <v>25.65</v>
      </c>
      <c r="H2247" s="604">
        <v>-4829.72</v>
      </c>
      <c r="I2247" s="603">
        <v>2.21</v>
      </c>
      <c r="J2247" s="603"/>
      <c r="K2247" s="603"/>
      <c r="L2247" s="602">
        <v>120</v>
      </c>
      <c r="M2247" s="601">
        <v>-24.03</v>
      </c>
      <c r="N2247" s="20">
        <v>31985869145</v>
      </c>
    </row>
    <row r="2248" spans="1:14">
      <c r="A2248" s="599">
        <v>42839</v>
      </c>
      <c r="B2248" s="604">
        <v>828.53</v>
      </c>
      <c r="C2248" s="602">
        <v>17553680</v>
      </c>
      <c r="D2248" s="602">
        <v>3201</v>
      </c>
      <c r="E2248" s="602">
        <v>3201</v>
      </c>
      <c r="F2248" s="603" t="s">
        <v>606</v>
      </c>
      <c r="G2248" s="603">
        <v>25.65</v>
      </c>
      <c r="H2248" s="604">
        <v>-4523.07</v>
      </c>
      <c r="I2248" s="603">
        <v>2.0699999999999998</v>
      </c>
      <c r="J2248" s="603"/>
      <c r="K2248" s="603"/>
      <c r="L2248" s="602">
        <v>120</v>
      </c>
      <c r="M2248" s="601">
        <v>-22.5</v>
      </c>
      <c r="N2248" s="20">
        <v>37447879955</v>
      </c>
    </row>
    <row r="2249" spans="1:14">
      <c r="A2249" s="599">
        <v>42838</v>
      </c>
      <c r="B2249" s="604">
        <v>756.56</v>
      </c>
      <c r="C2249" s="602">
        <v>17553680</v>
      </c>
      <c r="D2249" s="602">
        <v>2923</v>
      </c>
      <c r="E2249" s="602">
        <v>2923</v>
      </c>
      <c r="F2249" s="603" t="s">
        <v>606</v>
      </c>
      <c r="G2249" s="603">
        <v>25.65</v>
      </c>
      <c r="H2249" s="604">
        <v>-4130.17</v>
      </c>
      <c r="I2249" s="603">
        <v>1.89</v>
      </c>
      <c r="J2249" s="603"/>
      <c r="K2249" s="603"/>
      <c r="L2249" s="602">
        <v>120</v>
      </c>
      <c r="M2249" s="601">
        <v>-20.55</v>
      </c>
      <c r="N2249" s="20">
        <v>3217376140</v>
      </c>
    </row>
    <row r="2250" spans="1:14">
      <c r="A2250" s="599">
        <v>42837</v>
      </c>
      <c r="B2250" s="604">
        <v>768.85</v>
      </c>
      <c r="C2250" s="602">
        <v>17553680</v>
      </c>
      <c r="D2250" s="602">
        <v>2971</v>
      </c>
      <c r="E2250" s="602">
        <v>2971</v>
      </c>
      <c r="F2250" s="603" t="s">
        <v>606</v>
      </c>
      <c r="G2250" s="603">
        <v>25.65</v>
      </c>
      <c r="H2250" s="604">
        <v>-4197.25</v>
      </c>
      <c r="I2250" s="603">
        <v>1.92</v>
      </c>
      <c r="J2250" s="603"/>
      <c r="K2250" s="603"/>
      <c r="L2250" s="602">
        <v>120</v>
      </c>
      <c r="M2250" s="601">
        <v>-20.88</v>
      </c>
      <c r="N2250" s="20">
        <v>6787559070</v>
      </c>
    </row>
    <row r="2251" spans="1:14">
      <c r="A2251" s="599">
        <v>42836</v>
      </c>
      <c r="B2251" s="604">
        <v>756.56</v>
      </c>
      <c r="C2251" s="602">
        <v>17553680</v>
      </c>
      <c r="D2251" s="602">
        <v>2923</v>
      </c>
      <c r="E2251" s="602">
        <v>2923</v>
      </c>
      <c r="F2251" s="603" t="s">
        <v>606</v>
      </c>
      <c r="G2251" s="603">
        <v>25.65</v>
      </c>
      <c r="H2251" s="604">
        <v>-4130.17</v>
      </c>
      <c r="I2251" s="603">
        <v>1.89</v>
      </c>
      <c r="J2251" s="603"/>
      <c r="K2251" s="603"/>
      <c r="L2251" s="602">
        <v>120</v>
      </c>
      <c r="M2251" s="601">
        <v>-20.55</v>
      </c>
      <c r="N2251" s="20">
        <v>1943311680</v>
      </c>
    </row>
    <row r="2252" spans="1:14">
      <c r="A2252" s="599">
        <v>42835</v>
      </c>
      <c r="B2252" s="604">
        <v>763.59</v>
      </c>
      <c r="C2252" s="602">
        <v>17553680</v>
      </c>
      <c r="D2252" s="602">
        <v>2950</v>
      </c>
      <c r="E2252" s="602">
        <v>2950</v>
      </c>
      <c r="F2252" s="603" t="s">
        <v>606</v>
      </c>
      <c r="G2252" s="603">
        <v>25.65</v>
      </c>
      <c r="H2252" s="604">
        <v>-4168.51</v>
      </c>
      <c r="I2252" s="603">
        <v>1.9</v>
      </c>
      <c r="J2252" s="603"/>
      <c r="K2252" s="603"/>
      <c r="L2252" s="602">
        <v>120</v>
      </c>
      <c r="M2252" s="601">
        <v>-20.74</v>
      </c>
      <c r="N2252" s="20">
        <v>9342279480</v>
      </c>
    </row>
    <row r="2253" spans="1:14">
      <c r="A2253" s="599">
        <v>42832</v>
      </c>
      <c r="B2253" s="604">
        <v>797.81</v>
      </c>
      <c r="C2253" s="602">
        <v>17553680</v>
      </c>
      <c r="D2253" s="602">
        <v>3082</v>
      </c>
      <c r="E2253" s="602">
        <v>3082</v>
      </c>
      <c r="F2253" s="603" t="s">
        <v>606</v>
      </c>
      <c r="G2253" s="603">
        <v>25.65</v>
      </c>
      <c r="H2253" s="604">
        <v>-4355.37</v>
      </c>
      <c r="I2253" s="603">
        <v>1.99</v>
      </c>
      <c r="J2253" s="603"/>
      <c r="K2253" s="603"/>
      <c r="L2253" s="602">
        <v>120</v>
      </c>
      <c r="M2253" s="601">
        <v>-21.67</v>
      </c>
      <c r="N2253" s="20">
        <v>4193470590</v>
      </c>
    </row>
    <row r="2254" spans="1:14">
      <c r="A2254" s="599">
        <v>42831</v>
      </c>
      <c r="B2254" s="604">
        <v>782.02</v>
      </c>
      <c r="C2254" s="602">
        <v>17553680</v>
      </c>
      <c r="D2254" s="602">
        <v>3021</v>
      </c>
      <c r="E2254" s="602">
        <v>3021</v>
      </c>
      <c r="F2254" s="603" t="s">
        <v>606</v>
      </c>
      <c r="G2254" s="603">
        <v>25.65</v>
      </c>
      <c r="H2254" s="604">
        <v>-4269.12</v>
      </c>
      <c r="I2254" s="603">
        <v>1.95</v>
      </c>
      <c r="J2254" s="603"/>
      <c r="K2254" s="603"/>
      <c r="L2254" s="602">
        <v>120</v>
      </c>
      <c r="M2254" s="601">
        <v>-21.24</v>
      </c>
      <c r="N2254" s="20">
        <v>4756338480</v>
      </c>
    </row>
    <row r="2255" spans="1:14">
      <c r="A2255" s="599">
        <v>42830</v>
      </c>
      <c r="B2255" s="604">
        <v>782.89</v>
      </c>
      <c r="C2255" s="602">
        <v>17553680</v>
      </c>
      <c r="D2255" s="602">
        <v>3025</v>
      </c>
      <c r="E2255" s="602">
        <v>3025</v>
      </c>
      <c r="F2255" s="603" t="s">
        <v>606</v>
      </c>
      <c r="G2255" s="603">
        <v>25.65</v>
      </c>
      <c r="H2255" s="604">
        <v>-4273.92</v>
      </c>
      <c r="I2255" s="603">
        <v>1.95</v>
      </c>
      <c r="J2255" s="603"/>
      <c r="K2255" s="603"/>
      <c r="L2255" s="602">
        <v>120</v>
      </c>
      <c r="M2255" s="601">
        <v>-21.26</v>
      </c>
      <c r="N2255" s="20">
        <v>13737278025</v>
      </c>
    </row>
    <row r="2256" spans="1:14">
      <c r="A2256" s="599">
        <v>42829</v>
      </c>
      <c r="B2256" s="604">
        <v>700.39</v>
      </c>
      <c r="C2256" s="602">
        <v>17553680</v>
      </c>
      <c r="D2256" s="602">
        <v>2706</v>
      </c>
      <c r="E2256" s="602">
        <v>2706</v>
      </c>
      <c r="F2256" s="603" t="s">
        <v>606</v>
      </c>
      <c r="G2256" s="603">
        <v>25.65</v>
      </c>
      <c r="H2256" s="604">
        <v>-3823.53</v>
      </c>
      <c r="I2256" s="603">
        <v>1.75</v>
      </c>
      <c r="J2256" s="603"/>
      <c r="K2256" s="603"/>
      <c r="L2256" s="602">
        <v>120</v>
      </c>
      <c r="M2256" s="601">
        <v>-19.02</v>
      </c>
      <c r="N2256" s="20">
        <v>2403846070</v>
      </c>
    </row>
    <row r="2257" spans="1:14">
      <c r="A2257" s="599">
        <v>42828</v>
      </c>
      <c r="B2257" s="604">
        <v>724.97</v>
      </c>
      <c r="C2257" s="602">
        <v>17553680</v>
      </c>
      <c r="D2257" s="602">
        <v>2801</v>
      </c>
      <c r="E2257" s="602">
        <v>2801</v>
      </c>
      <c r="F2257" s="603" t="s">
        <v>606</v>
      </c>
      <c r="G2257" s="603">
        <v>25.65</v>
      </c>
      <c r="H2257" s="604">
        <v>-3957.68</v>
      </c>
      <c r="I2257" s="603">
        <v>1.81</v>
      </c>
      <c r="J2257" s="603"/>
      <c r="K2257" s="603"/>
      <c r="L2257" s="602">
        <v>120</v>
      </c>
      <c r="M2257" s="601">
        <v>-19.690000000000001</v>
      </c>
      <c r="N2257" s="20">
        <v>2659934310</v>
      </c>
    </row>
    <row r="2258" spans="1:14">
      <c r="A2258" s="599">
        <v>42825</v>
      </c>
      <c r="B2258" s="604">
        <v>727.6</v>
      </c>
      <c r="C2258" s="602">
        <v>17553680</v>
      </c>
      <c r="D2258" s="602">
        <v>2811</v>
      </c>
      <c r="E2258" s="602">
        <v>2811</v>
      </c>
      <c r="F2258" s="603" t="s">
        <v>605</v>
      </c>
      <c r="G2258" s="603">
        <v>25.65</v>
      </c>
      <c r="H2258" s="603">
        <v>-54.45</v>
      </c>
      <c r="I2258" s="603">
        <v>1.81</v>
      </c>
      <c r="J2258" s="603"/>
      <c r="K2258" s="603"/>
      <c r="L2258" s="602">
        <v>120</v>
      </c>
      <c r="M2258" s="601">
        <v>-19.760000000000002</v>
      </c>
      <c r="N2258" s="20">
        <v>4063103665</v>
      </c>
    </row>
    <row r="2259" spans="1:14">
      <c r="A2259" s="599">
        <v>42824</v>
      </c>
      <c r="B2259" s="604">
        <v>721.46</v>
      </c>
      <c r="C2259" s="602">
        <v>17553680</v>
      </c>
      <c r="D2259" s="602">
        <v>2787</v>
      </c>
      <c r="E2259" s="602">
        <v>2787</v>
      </c>
      <c r="F2259" s="603" t="s">
        <v>605</v>
      </c>
      <c r="G2259" s="603">
        <v>25.65</v>
      </c>
      <c r="H2259" s="603">
        <v>-53.99</v>
      </c>
      <c r="I2259" s="603">
        <v>1.8</v>
      </c>
      <c r="J2259" s="603"/>
      <c r="K2259" s="603"/>
      <c r="L2259" s="602">
        <v>120</v>
      </c>
      <c r="M2259" s="601">
        <v>-19.59</v>
      </c>
      <c r="N2259" s="20">
        <v>9602391660</v>
      </c>
    </row>
    <row r="2260" spans="1:14">
      <c r="A2260" s="599">
        <v>42823</v>
      </c>
      <c r="B2260" s="604">
        <v>764.46</v>
      </c>
      <c r="C2260" s="602">
        <v>17553680</v>
      </c>
      <c r="D2260" s="602">
        <v>2954</v>
      </c>
      <c r="E2260" s="602">
        <v>2954</v>
      </c>
      <c r="F2260" s="603" t="s">
        <v>605</v>
      </c>
      <c r="G2260" s="603">
        <v>25.65</v>
      </c>
      <c r="H2260" s="603">
        <v>-57.21</v>
      </c>
      <c r="I2260" s="603">
        <v>1.9</v>
      </c>
      <c r="J2260" s="603"/>
      <c r="K2260" s="603"/>
      <c r="L2260" s="602">
        <v>120</v>
      </c>
      <c r="M2260" s="601">
        <v>-20.76</v>
      </c>
      <c r="N2260" s="20">
        <v>31697480930</v>
      </c>
    </row>
    <row r="2261" spans="1:14">
      <c r="A2261" s="599">
        <v>42822</v>
      </c>
      <c r="B2261" s="604">
        <v>770.61</v>
      </c>
      <c r="C2261" s="602">
        <v>17553680</v>
      </c>
      <c r="D2261" s="602">
        <v>2977</v>
      </c>
      <c r="E2261" s="602">
        <v>2977</v>
      </c>
      <c r="F2261" s="603" t="s">
        <v>605</v>
      </c>
      <c r="G2261" s="603">
        <v>25.65</v>
      </c>
      <c r="H2261" s="603">
        <v>-57.67</v>
      </c>
      <c r="I2261" s="603">
        <v>1.92</v>
      </c>
      <c r="J2261" s="603"/>
      <c r="K2261" s="603"/>
      <c r="L2261" s="602">
        <v>120</v>
      </c>
      <c r="M2261" s="601">
        <v>-20.93</v>
      </c>
      <c r="N2261" s="20">
        <v>4851894330</v>
      </c>
    </row>
    <row r="2262" spans="1:14">
      <c r="A2262" s="599">
        <v>42821</v>
      </c>
      <c r="B2262" s="604">
        <v>732.87</v>
      </c>
      <c r="C2262" s="602">
        <v>17553680</v>
      </c>
      <c r="D2262" s="602">
        <v>2832</v>
      </c>
      <c r="E2262" s="602">
        <v>2832</v>
      </c>
      <c r="F2262" s="603" t="s">
        <v>605</v>
      </c>
      <c r="G2262" s="603">
        <v>25.65</v>
      </c>
      <c r="H2262" s="603">
        <v>-54.85</v>
      </c>
      <c r="I2262" s="603">
        <v>1.82</v>
      </c>
      <c r="J2262" s="603"/>
      <c r="K2262" s="603"/>
      <c r="L2262" s="602">
        <v>120</v>
      </c>
      <c r="M2262" s="601">
        <v>-19.899999999999999</v>
      </c>
      <c r="N2262" s="20">
        <v>8173777755</v>
      </c>
    </row>
    <row r="2263" spans="1:14">
      <c r="A2263" s="599">
        <v>42818</v>
      </c>
      <c r="B2263" s="604">
        <v>736.38</v>
      </c>
      <c r="C2263" s="602">
        <v>17553680</v>
      </c>
      <c r="D2263" s="602">
        <v>2845</v>
      </c>
      <c r="E2263" s="602">
        <v>2845</v>
      </c>
      <c r="F2263" s="603" t="s">
        <v>605</v>
      </c>
      <c r="G2263" s="603">
        <v>25.65</v>
      </c>
      <c r="H2263" s="603">
        <v>-55.11</v>
      </c>
      <c r="I2263" s="603">
        <v>1.83</v>
      </c>
      <c r="J2263" s="603"/>
      <c r="K2263" s="603"/>
      <c r="L2263" s="602">
        <v>120</v>
      </c>
      <c r="M2263" s="601">
        <v>-20</v>
      </c>
      <c r="N2263" s="20">
        <v>21682725165</v>
      </c>
    </row>
    <row r="2264" spans="1:14">
      <c r="A2264" s="599">
        <v>42817</v>
      </c>
      <c r="B2264" s="604">
        <v>649.49</v>
      </c>
      <c r="C2264" s="602">
        <v>17553680</v>
      </c>
      <c r="D2264" s="602">
        <v>2509</v>
      </c>
      <c r="E2264" s="602">
        <v>2509</v>
      </c>
      <c r="F2264" s="603" t="s">
        <v>605</v>
      </c>
      <c r="G2264" s="603">
        <v>25.65</v>
      </c>
      <c r="H2264" s="603">
        <v>-48.61</v>
      </c>
      <c r="I2264" s="603">
        <v>1.62</v>
      </c>
      <c r="J2264" s="603"/>
      <c r="K2264" s="603"/>
      <c r="L2264" s="602">
        <v>120</v>
      </c>
      <c r="M2264" s="601">
        <v>-17.64</v>
      </c>
      <c r="N2264" s="20">
        <v>1073153180</v>
      </c>
    </row>
    <row r="2265" spans="1:14">
      <c r="A2265" s="599">
        <v>42816</v>
      </c>
      <c r="B2265" s="604">
        <v>636.32000000000005</v>
      </c>
      <c r="C2265" s="602">
        <v>17553680</v>
      </c>
      <c r="D2265" s="602">
        <v>2459</v>
      </c>
      <c r="E2265" s="602">
        <v>2459</v>
      </c>
      <c r="F2265" s="603" t="s">
        <v>605</v>
      </c>
      <c r="G2265" s="603">
        <v>25.65</v>
      </c>
      <c r="H2265" s="603">
        <v>-47.62</v>
      </c>
      <c r="I2265" s="603">
        <v>1.58</v>
      </c>
      <c r="J2265" s="603"/>
      <c r="K2265" s="603"/>
      <c r="L2265" s="602">
        <v>120</v>
      </c>
      <c r="M2265" s="601">
        <v>-17.28</v>
      </c>
      <c r="N2265" s="20">
        <v>1358531570</v>
      </c>
    </row>
    <row r="2266" spans="1:14">
      <c r="A2266" s="599">
        <v>42815</v>
      </c>
      <c r="B2266" s="604">
        <v>640.71</v>
      </c>
      <c r="C2266" s="602">
        <v>17553680</v>
      </c>
      <c r="D2266" s="602">
        <v>2475</v>
      </c>
      <c r="E2266" s="602">
        <v>2475</v>
      </c>
      <c r="F2266" s="603" t="s">
        <v>605</v>
      </c>
      <c r="G2266" s="603">
        <v>25.65</v>
      </c>
      <c r="H2266" s="603">
        <v>-47.95</v>
      </c>
      <c r="I2266" s="603">
        <v>1.6</v>
      </c>
      <c r="J2266" s="603"/>
      <c r="K2266" s="603"/>
      <c r="L2266" s="602">
        <v>120</v>
      </c>
      <c r="M2266" s="601">
        <v>-17.399999999999999</v>
      </c>
      <c r="N2266" s="20">
        <v>1253404545</v>
      </c>
    </row>
    <row r="2267" spans="1:14">
      <c r="A2267" s="599">
        <v>42814</v>
      </c>
      <c r="B2267" s="604">
        <v>624.03</v>
      </c>
      <c r="C2267" s="602">
        <v>17553680</v>
      </c>
      <c r="D2267" s="602">
        <v>2411</v>
      </c>
      <c r="E2267" s="602">
        <v>2411</v>
      </c>
      <c r="F2267" s="603" t="s">
        <v>605</v>
      </c>
      <c r="G2267" s="603">
        <v>25.65</v>
      </c>
      <c r="H2267" s="603">
        <v>-46.7</v>
      </c>
      <c r="I2267" s="603">
        <v>1.55</v>
      </c>
      <c r="J2267" s="603"/>
      <c r="K2267" s="603"/>
      <c r="L2267" s="602">
        <v>120</v>
      </c>
      <c r="M2267" s="601">
        <v>-16.95</v>
      </c>
      <c r="N2267" s="20">
        <v>1384491150</v>
      </c>
    </row>
    <row r="2268" spans="1:14">
      <c r="A2268" s="599">
        <v>42811</v>
      </c>
      <c r="B2268" s="604">
        <v>644.22</v>
      </c>
      <c r="C2268" s="602">
        <v>17553680</v>
      </c>
      <c r="D2268" s="602">
        <v>2489</v>
      </c>
      <c r="E2268" s="602">
        <v>2489</v>
      </c>
      <c r="F2268" s="603" t="s">
        <v>605</v>
      </c>
      <c r="G2268" s="603">
        <v>25.65</v>
      </c>
      <c r="H2268" s="603">
        <v>-48.21</v>
      </c>
      <c r="I2268" s="603">
        <v>1.6</v>
      </c>
      <c r="J2268" s="603"/>
      <c r="K2268" s="603"/>
      <c r="L2268" s="602">
        <v>120</v>
      </c>
      <c r="M2268" s="601">
        <v>-17.489999999999998</v>
      </c>
      <c r="N2268" s="20">
        <v>1505456720</v>
      </c>
    </row>
    <row r="2269" spans="1:14">
      <c r="A2269" s="599">
        <v>42810</v>
      </c>
      <c r="B2269" s="604">
        <v>649.49</v>
      </c>
      <c r="C2269" s="602">
        <v>17553680</v>
      </c>
      <c r="D2269" s="602">
        <v>2509</v>
      </c>
      <c r="E2269" s="602">
        <v>2509</v>
      </c>
      <c r="F2269" s="603" t="s">
        <v>605</v>
      </c>
      <c r="G2269" s="603">
        <v>25.65</v>
      </c>
      <c r="H2269" s="603">
        <v>-48.61</v>
      </c>
      <c r="I2269" s="603">
        <v>1.62</v>
      </c>
      <c r="J2269" s="603"/>
      <c r="K2269" s="603"/>
      <c r="L2269" s="602">
        <v>120</v>
      </c>
      <c r="M2269" s="601">
        <v>-17.64</v>
      </c>
      <c r="N2269" s="20">
        <v>3237634970</v>
      </c>
    </row>
    <row r="2270" spans="1:14">
      <c r="A2270" s="599">
        <v>42809</v>
      </c>
      <c r="B2270" s="604">
        <v>616.13</v>
      </c>
      <c r="C2270" s="602">
        <v>17553680</v>
      </c>
      <c r="D2270" s="602">
        <v>2381</v>
      </c>
      <c r="E2270" s="602">
        <v>2381</v>
      </c>
      <c r="F2270" s="603" t="s">
        <v>605</v>
      </c>
      <c r="G2270" s="603">
        <v>25.65</v>
      </c>
      <c r="H2270" s="603">
        <v>-46.11</v>
      </c>
      <c r="I2270" s="603">
        <v>1.53</v>
      </c>
      <c r="J2270" s="603"/>
      <c r="K2270" s="603"/>
      <c r="L2270" s="602">
        <v>120</v>
      </c>
      <c r="M2270" s="601">
        <v>-16.73</v>
      </c>
      <c r="N2270" s="20">
        <v>1787729490</v>
      </c>
    </row>
    <row r="2271" spans="1:14">
      <c r="A2271" s="599">
        <v>42808</v>
      </c>
      <c r="B2271" s="604">
        <v>630.17999999999995</v>
      </c>
      <c r="C2271" s="602">
        <v>17553680</v>
      </c>
      <c r="D2271" s="602">
        <v>2435</v>
      </c>
      <c r="E2271" s="602">
        <v>2435</v>
      </c>
      <c r="F2271" s="603" t="s">
        <v>605</v>
      </c>
      <c r="G2271" s="603">
        <v>25.65</v>
      </c>
      <c r="H2271" s="603">
        <v>-47.16</v>
      </c>
      <c r="I2271" s="603">
        <v>1.57</v>
      </c>
      <c r="J2271" s="603"/>
      <c r="K2271" s="603"/>
      <c r="L2271" s="602">
        <v>120</v>
      </c>
      <c r="M2271" s="601">
        <v>-17.11</v>
      </c>
      <c r="N2271" s="20">
        <v>4129199220</v>
      </c>
    </row>
    <row r="2272" spans="1:14">
      <c r="A2272" s="599">
        <v>42807</v>
      </c>
      <c r="B2272" s="604">
        <v>592.44000000000005</v>
      </c>
      <c r="C2272" s="602">
        <v>17553680</v>
      </c>
      <c r="D2272" s="602">
        <v>2289</v>
      </c>
      <c r="E2272" s="602">
        <v>2289</v>
      </c>
      <c r="F2272" s="603" t="s">
        <v>605</v>
      </c>
      <c r="G2272" s="603">
        <v>25.65</v>
      </c>
      <c r="H2272" s="603">
        <v>-44.34</v>
      </c>
      <c r="I2272" s="603">
        <v>1.48</v>
      </c>
      <c r="J2272" s="603"/>
      <c r="K2272" s="603"/>
      <c r="L2272" s="602">
        <v>120</v>
      </c>
      <c r="M2272" s="601">
        <v>-16.09</v>
      </c>
      <c r="N2272" s="20">
        <v>6837430765</v>
      </c>
    </row>
    <row r="2273" spans="1:14">
      <c r="A2273" s="599">
        <v>42804</v>
      </c>
      <c r="B2273" s="604">
        <v>540.65</v>
      </c>
      <c r="C2273" s="602">
        <v>17553680</v>
      </c>
      <c r="D2273" s="602">
        <v>2089</v>
      </c>
      <c r="E2273" s="602">
        <v>2089</v>
      </c>
      <c r="F2273" s="603" t="s">
        <v>605</v>
      </c>
      <c r="G2273" s="603">
        <v>25.65</v>
      </c>
      <c r="H2273" s="603">
        <v>-40.46</v>
      </c>
      <c r="I2273" s="603">
        <v>1.35</v>
      </c>
      <c r="J2273" s="603"/>
      <c r="K2273" s="603"/>
      <c r="L2273" s="602">
        <v>120</v>
      </c>
      <c r="M2273" s="601">
        <v>-14.68</v>
      </c>
      <c r="N2273" s="20">
        <v>585218995</v>
      </c>
    </row>
    <row r="2274" spans="1:14">
      <c r="A2274" s="599">
        <v>42803</v>
      </c>
      <c r="B2274" s="604">
        <v>538.9</v>
      </c>
      <c r="C2274" s="602">
        <v>17553680</v>
      </c>
      <c r="D2274" s="602">
        <v>2082</v>
      </c>
      <c r="E2274" s="602">
        <v>2082</v>
      </c>
      <c r="F2274" s="603" t="s">
        <v>605</v>
      </c>
      <c r="G2274" s="603">
        <v>25.65</v>
      </c>
      <c r="H2274" s="603">
        <v>-40.33</v>
      </c>
      <c r="I2274" s="603">
        <v>1.34</v>
      </c>
      <c r="J2274" s="603"/>
      <c r="K2274" s="603"/>
      <c r="L2274" s="602">
        <v>120</v>
      </c>
      <c r="M2274" s="601">
        <v>-14.63</v>
      </c>
      <c r="N2274" s="20">
        <v>478105955</v>
      </c>
    </row>
    <row r="2275" spans="1:14">
      <c r="A2275" s="599">
        <v>42802</v>
      </c>
      <c r="B2275" s="604">
        <v>542.41</v>
      </c>
      <c r="C2275" s="602">
        <v>17553680</v>
      </c>
      <c r="D2275" s="602">
        <v>2096</v>
      </c>
      <c r="E2275" s="602">
        <v>2096</v>
      </c>
      <c r="F2275" s="603" t="s">
        <v>605</v>
      </c>
      <c r="G2275" s="603">
        <v>25.65</v>
      </c>
      <c r="H2275" s="603">
        <v>-40.590000000000003</v>
      </c>
      <c r="I2275" s="603">
        <v>1.35</v>
      </c>
      <c r="J2275" s="603"/>
      <c r="K2275" s="603"/>
      <c r="L2275" s="602">
        <v>120</v>
      </c>
      <c r="M2275" s="601">
        <v>-14.73</v>
      </c>
      <c r="N2275" s="20">
        <v>674367890</v>
      </c>
    </row>
    <row r="2276" spans="1:14">
      <c r="A2276" s="599">
        <v>42801</v>
      </c>
      <c r="B2276" s="604">
        <v>524.86</v>
      </c>
      <c r="C2276" s="602">
        <v>17553680</v>
      </c>
      <c r="D2276" s="602">
        <v>2028</v>
      </c>
      <c r="E2276" s="602">
        <v>2028</v>
      </c>
      <c r="F2276" s="603" t="s">
        <v>605</v>
      </c>
      <c r="G2276" s="603">
        <v>25.65</v>
      </c>
      <c r="H2276" s="603">
        <v>-39.28</v>
      </c>
      <c r="I2276" s="603">
        <v>1.31</v>
      </c>
      <c r="J2276" s="603"/>
      <c r="K2276" s="603"/>
      <c r="L2276" s="602">
        <v>120</v>
      </c>
      <c r="M2276" s="601">
        <v>-14.25</v>
      </c>
      <c r="N2276" s="20">
        <v>262481065</v>
      </c>
    </row>
    <row r="2277" spans="1:14">
      <c r="A2277" s="599">
        <v>42800</v>
      </c>
      <c r="B2277" s="604">
        <v>521.34</v>
      </c>
      <c r="C2277" s="602">
        <v>17553680</v>
      </c>
      <c r="D2277" s="602">
        <v>2014</v>
      </c>
      <c r="E2277" s="602">
        <v>2014</v>
      </c>
      <c r="F2277" s="603" t="s">
        <v>605</v>
      </c>
      <c r="G2277" s="603">
        <v>25.65</v>
      </c>
      <c r="H2277" s="603">
        <v>-39.020000000000003</v>
      </c>
      <c r="I2277" s="603">
        <v>1.3</v>
      </c>
      <c r="J2277" s="603"/>
      <c r="K2277" s="603"/>
      <c r="L2277" s="602">
        <v>120</v>
      </c>
      <c r="M2277" s="601">
        <v>-14.16</v>
      </c>
      <c r="N2277" s="20">
        <v>302690190</v>
      </c>
    </row>
    <row r="2278" spans="1:14">
      <c r="A2278" s="599">
        <v>42797</v>
      </c>
      <c r="B2278" s="604">
        <v>523.98</v>
      </c>
      <c r="C2278" s="602">
        <v>17553680</v>
      </c>
      <c r="D2278" s="602">
        <v>2024</v>
      </c>
      <c r="E2278" s="602">
        <v>2024</v>
      </c>
      <c r="F2278" s="603" t="s">
        <v>605</v>
      </c>
      <c r="G2278" s="603">
        <v>25.65</v>
      </c>
      <c r="H2278" s="603">
        <v>-39.21</v>
      </c>
      <c r="I2278" s="603">
        <v>1.3</v>
      </c>
      <c r="J2278" s="603"/>
      <c r="K2278" s="603"/>
      <c r="L2278" s="602">
        <v>120</v>
      </c>
      <c r="M2278" s="601">
        <v>-14.23</v>
      </c>
      <c r="N2278" s="20">
        <v>226852660</v>
      </c>
    </row>
    <row r="2279" spans="1:14">
      <c r="A2279" s="599">
        <v>42796</v>
      </c>
      <c r="B2279" s="604">
        <v>531.88</v>
      </c>
      <c r="C2279" s="602">
        <v>17553680</v>
      </c>
      <c r="D2279" s="602">
        <v>2055</v>
      </c>
      <c r="E2279" s="602">
        <v>2055</v>
      </c>
      <c r="F2279" s="603" t="s">
        <v>605</v>
      </c>
      <c r="G2279" s="603">
        <v>25.65</v>
      </c>
      <c r="H2279" s="603">
        <v>-39.799999999999997</v>
      </c>
      <c r="I2279" s="603">
        <v>1.32</v>
      </c>
      <c r="J2279" s="603"/>
      <c r="K2279" s="603"/>
      <c r="L2279" s="602">
        <v>120</v>
      </c>
      <c r="M2279" s="601">
        <v>-14.44</v>
      </c>
      <c r="N2279" s="20">
        <v>432974580</v>
      </c>
    </row>
    <row r="2280" spans="1:14">
      <c r="A2280" s="599">
        <v>42795</v>
      </c>
      <c r="B2280" s="604">
        <v>538.02</v>
      </c>
      <c r="C2280" s="602">
        <v>17553680</v>
      </c>
      <c r="D2280" s="602">
        <v>2079</v>
      </c>
      <c r="E2280" s="602">
        <v>2079</v>
      </c>
      <c r="F2280" s="603" t="s">
        <v>605</v>
      </c>
      <c r="G2280" s="603">
        <v>25.65</v>
      </c>
      <c r="H2280" s="603">
        <v>-40.26</v>
      </c>
      <c r="I2280" s="603">
        <v>1.34</v>
      </c>
      <c r="J2280" s="603"/>
      <c r="K2280" s="603"/>
      <c r="L2280" s="602">
        <v>120</v>
      </c>
      <c r="M2280" s="601">
        <v>-14.61</v>
      </c>
      <c r="N2280" s="20">
        <v>325416980</v>
      </c>
    </row>
    <row r="2281" spans="1:14">
      <c r="A2281" s="599">
        <v>42794</v>
      </c>
      <c r="B2281" s="604">
        <v>538.02</v>
      </c>
      <c r="C2281" s="602">
        <v>17553680</v>
      </c>
      <c r="D2281" s="602">
        <v>2079</v>
      </c>
      <c r="E2281" s="602">
        <v>2079</v>
      </c>
      <c r="F2281" s="603" t="s">
        <v>605</v>
      </c>
      <c r="G2281" s="603">
        <v>25.65</v>
      </c>
      <c r="H2281" s="603">
        <v>-40.26</v>
      </c>
      <c r="I2281" s="603">
        <v>1.34</v>
      </c>
      <c r="J2281" s="603"/>
      <c r="K2281" s="603"/>
      <c r="L2281" s="602">
        <v>120</v>
      </c>
      <c r="M2281" s="601">
        <v>-14.61</v>
      </c>
      <c r="N2281" s="20">
        <v>325416980</v>
      </c>
    </row>
    <row r="2282" spans="1:14">
      <c r="A2282" s="599">
        <v>42793</v>
      </c>
      <c r="B2282" s="604">
        <v>538.9</v>
      </c>
      <c r="C2282" s="602">
        <v>17553680</v>
      </c>
      <c r="D2282" s="602">
        <v>2082</v>
      </c>
      <c r="E2282" s="602">
        <v>2082</v>
      </c>
      <c r="F2282" s="603" t="s">
        <v>605</v>
      </c>
      <c r="G2282" s="603">
        <v>25.65</v>
      </c>
      <c r="H2282" s="603">
        <v>-40.33</v>
      </c>
      <c r="I2282" s="603">
        <v>1.34</v>
      </c>
      <c r="J2282" s="603"/>
      <c r="K2282" s="603"/>
      <c r="L2282" s="602">
        <v>120</v>
      </c>
      <c r="M2282" s="601">
        <v>-14.63</v>
      </c>
      <c r="N2282" s="20">
        <v>276979660</v>
      </c>
    </row>
    <row r="2283" spans="1:14">
      <c r="A2283" s="599">
        <v>42790</v>
      </c>
      <c r="B2283" s="604">
        <v>539.78</v>
      </c>
      <c r="C2283" s="602">
        <v>17553680</v>
      </c>
      <c r="D2283" s="602">
        <v>2086</v>
      </c>
      <c r="E2283" s="602">
        <v>2086</v>
      </c>
      <c r="F2283" s="603" t="s">
        <v>605</v>
      </c>
      <c r="G2283" s="603">
        <v>25.65</v>
      </c>
      <c r="H2283" s="603">
        <v>-40.4</v>
      </c>
      <c r="I2283" s="603">
        <v>1.34</v>
      </c>
      <c r="J2283" s="603"/>
      <c r="K2283" s="603"/>
      <c r="L2283" s="602">
        <v>120</v>
      </c>
      <c r="M2283" s="601">
        <v>-14.66</v>
      </c>
      <c r="N2283" s="20">
        <v>346509430</v>
      </c>
    </row>
    <row r="2284" spans="1:14">
      <c r="A2284" s="599">
        <v>42789</v>
      </c>
      <c r="B2284" s="604">
        <v>552.94000000000005</v>
      </c>
      <c r="C2284" s="602">
        <v>17553680</v>
      </c>
      <c r="D2284" s="602">
        <v>2136</v>
      </c>
      <c r="E2284" s="602">
        <v>2136</v>
      </c>
      <c r="F2284" s="603" t="s">
        <v>605</v>
      </c>
      <c r="G2284" s="603">
        <v>25.65</v>
      </c>
      <c r="H2284" s="603">
        <v>-41.38</v>
      </c>
      <c r="I2284" s="603">
        <v>1.38</v>
      </c>
      <c r="J2284" s="603"/>
      <c r="K2284" s="603"/>
      <c r="L2284" s="602">
        <v>120</v>
      </c>
      <c r="M2284" s="601">
        <v>-15.02</v>
      </c>
      <c r="N2284" s="20">
        <v>440938680</v>
      </c>
    </row>
    <row r="2285" spans="1:14">
      <c r="A2285" s="599">
        <v>42788</v>
      </c>
      <c r="B2285" s="604">
        <v>549.42999999999995</v>
      </c>
      <c r="C2285" s="602">
        <v>17553680</v>
      </c>
      <c r="D2285" s="602">
        <v>2123</v>
      </c>
      <c r="E2285" s="602">
        <v>2123</v>
      </c>
      <c r="F2285" s="603" t="s">
        <v>605</v>
      </c>
      <c r="G2285" s="603">
        <v>25.65</v>
      </c>
      <c r="H2285" s="603">
        <v>-41.12</v>
      </c>
      <c r="I2285" s="603">
        <v>1.37</v>
      </c>
      <c r="J2285" s="603"/>
      <c r="K2285" s="603"/>
      <c r="L2285" s="602">
        <v>120</v>
      </c>
      <c r="M2285" s="601">
        <v>-14.92</v>
      </c>
      <c r="N2285" s="20">
        <v>949956460</v>
      </c>
    </row>
    <row r="2286" spans="1:14">
      <c r="A2286" s="599">
        <v>42787</v>
      </c>
      <c r="B2286" s="604">
        <v>529.24</v>
      </c>
      <c r="C2286" s="602">
        <v>17553680</v>
      </c>
      <c r="D2286" s="602">
        <v>2045</v>
      </c>
      <c r="E2286" s="602">
        <v>2045</v>
      </c>
      <c r="F2286" s="603" t="s">
        <v>605</v>
      </c>
      <c r="G2286" s="603">
        <v>25.65</v>
      </c>
      <c r="H2286" s="603">
        <v>-39.61</v>
      </c>
      <c r="I2286" s="603">
        <v>1.32</v>
      </c>
      <c r="J2286" s="603"/>
      <c r="K2286" s="603"/>
      <c r="L2286" s="602">
        <v>120</v>
      </c>
      <c r="M2286" s="601">
        <v>-14.37</v>
      </c>
      <c r="N2286" s="20">
        <v>388704145</v>
      </c>
    </row>
    <row r="2287" spans="1:14">
      <c r="A2287" s="599">
        <v>42786</v>
      </c>
      <c r="B2287" s="604">
        <v>526.61</v>
      </c>
      <c r="C2287" s="602">
        <v>17553680</v>
      </c>
      <c r="D2287" s="602">
        <v>2035</v>
      </c>
      <c r="E2287" s="602">
        <v>2035</v>
      </c>
      <c r="F2287" s="603" t="s">
        <v>605</v>
      </c>
      <c r="G2287" s="603">
        <v>25.65</v>
      </c>
      <c r="H2287" s="603">
        <v>-39.409999999999997</v>
      </c>
      <c r="I2287" s="603">
        <v>1.31</v>
      </c>
      <c r="J2287" s="603"/>
      <c r="K2287" s="603"/>
      <c r="L2287" s="602">
        <v>120</v>
      </c>
      <c r="M2287" s="601">
        <v>-14.3</v>
      </c>
      <c r="N2287" s="20">
        <v>483352505</v>
      </c>
    </row>
    <row r="2288" spans="1:14">
      <c r="A2288" s="599">
        <v>42783</v>
      </c>
      <c r="B2288" s="604">
        <v>526.61</v>
      </c>
      <c r="C2288" s="602">
        <v>17553680</v>
      </c>
      <c r="D2288" s="602">
        <v>2035</v>
      </c>
      <c r="E2288" s="602">
        <v>2035</v>
      </c>
      <c r="F2288" s="603" t="s">
        <v>605</v>
      </c>
      <c r="G2288" s="603">
        <v>25.65</v>
      </c>
      <c r="H2288" s="603">
        <v>-39.409999999999997</v>
      </c>
      <c r="I2288" s="603">
        <v>1.31</v>
      </c>
      <c r="J2288" s="603"/>
      <c r="K2288" s="603"/>
      <c r="L2288" s="602">
        <v>120</v>
      </c>
      <c r="M2288" s="601">
        <v>-14.3</v>
      </c>
      <c r="N2288" s="20">
        <v>575664715</v>
      </c>
    </row>
    <row r="2289" spans="1:14">
      <c r="A2289" s="599">
        <v>42782</v>
      </c>
      <c r="B2289" s="604">
        <v>523.1</v>
      </c>
      <c r="C2289" s="602">
        <v>17553680</v>
      </c>
      <c r="D2289" s="602">
        <v>2021</v>
      </c>
      <c r="E2289" s="602">
        <v>2021</v>
      </c>
      <c r="F2289" s="603" t="s">
        <v>605</v>
      </c>
      <c r="G2289" s="603">
        <v>25.65</v>
      </c>
      <c r="H2289" s="603">
        <v>-39.15</v>
      </c>
      <c r="I2289" s="603">
        <v>1.3</v>
      </c>
      <c r="J2289" s="603"/>
      <c r="K2289" s="603"/>
      <c r="L2289" s="602">
        <v>120</v>
      </c>
      <c r="M2289" s="601">
        <v>-14.21</v>
      </c>
      <c r="N2289" s="20">
        <v>956035120</v>
      </c>
    </row>
    <row r="2290" spans="1:14">
      <c r="A2290" s="599">
        <v>42781</v>
      </c>
      <c r="B2290" s="604">
        <v>523.98</v>
      </c>
      <c r="C2290" s="602">
        <v>17553680</v>
      </c>
      <c r="D2290" s="602">
        <v>2024</v>
      </c>
      <c r="E2290" s="602">
        <v>2024</v>
      </c>
      <c r="F2290" s="603" t="s">
        <v>605</v>
      </c>
      <c r="G2290" s="603">
        <v>25.65</v>
      </c>
      <c r="H2290" s="603">
        <v>-39.21</v>
      </c>
      <c r="I2290" s="603">
        <v>1.3</v>
      </c>
      <c r="J2290" s="603"/>
      <c r="K2290" s="603"/>
      <c r="L2290" s="602">
        <v>120</v>
      </c>
      <c r="M2290" s="601">
        <v>-14.23</v>
      </c>
      <c r="N2290" s="20">
        <v>5094474200</v>
      </c>
    </row>
    <row r="2291" spans="1:14">
      <c r="A2291" s="599">
        <v>42780</v>
      </c>
      <c r="B2291" s="604">
        <v>557.33000000000004</v>
      </c>
      <c r="C2291" s="602">
        <v>17553680</v>
      </c>
      <c r="D2291" s="602">
        <v>2153</v>
      </c>
      <c r="E2291" s="602">
        <v>2153</v>
      </c>
      <c r="F2291" s="603" t="s">
        <v>605</v>
      </c>
      <c r="G2291" s="603">
        <v>25.65</v>
      </c>
      <c r="H2291" s="603">
        <v>-41.71</v>
      </c>
      <c r="I2291" s="603">
        <v>1.39</v>
      </c>
      <c r="J2291" s="603"/>
      <c r="K2291" s="603"/>
      <c r="L2291" s="602">
        <v>120</v>
      </c>
      <c r="M2291" s="601">
        <v>-15.14</v>
      </c>
      <c r="N2291" s="20">
        <v>1603999050</v>
      </c>
    </row>
    <row r="2292" spans="1:14">
      <c r="A2292" s="599">
        <v>42779</v>
      </c>
      <c r="B2292" s="604">
        <v>532.75</v>
      </c>
      <c r="C2292" s="602">
        <v>17553680</v>
      </c>
      <c r="D2292" s="602">
        <v>2058</v>
      </c>
      <c r="E2292" s="602">
        <v>2058</v>
      </c>
      <c r="F2292" s="603" t="s">
        <v>605</v>
      </c>
      <c r="G2292" s="603">
        <v>25.65</v>
      </c>
      <c r="H2292" s="603">
        <v>-39.869999999999997</v>
      </c>
      <c r="I2292" s="603">
        <v>1.33</v>
      </c>
      <c r="J2292" s="603"/>
      <c r="K2292" s="603"/>
      <c r="L2292" s="602">
        <v>120</v>
      </c>
      <c r="M2292" s="601">
        <v>-14.47</v>
      </c>
      <c r="N2292" s="20">
        <v>235186860</v>
      </c>
    </row>
    <row r="2293" spans="1:14">
      <c r="A2293" s="599">
        <v>42776</v>
      </c>
      <c r="B2293" s="604">
        <v>533.63</v>
      </c>
      <c r="C2293" s="602">
        <v>17553680</v>
      </c>
      <c r="D2293" s="602">
        <v>2062</v>
      </c>
      <c r="E2293" s="602">
        <v>2062</v>
      </c>
      <c r="F2293" s="603" t="s">
        <v>605</v>
      </c>
      <c r="G2293" s="603">
        <v>25.65</v>
      </c>
      <c r="H2293" s="603">
        <v>-39.94</v>
      </c>
      <c r="I2293" s="603">
        <v>1.33</v>
      </c>
      <c r="J2293" s="603"/>
      <c r="K2293" s="603"/>
      <c r="L2293" s="602">
        <v>120</v>
      </c>
      <c r="M2293" s="601">
        <v>-14.49</v>
      </c>
      <c r="N2293" s="20">
        <v>289223730</v>
      </c>
    </row>
    <row r="2294" spans="1:14">
      <c r="A2294" s="599">
        <v>42775</v>
      </c>
      <c r="B2294" s="604">
        <v>542.41</v>
      </c>
      <c r="C2294" s="602">
        <v>17553680</v>
      </c>
      <c r="D2294" s="602">
        <v>2096</v>
      </c>
      <c r="E2294" s="602">
        <v>2096</v>
      </c>
      <c r="F2294" s="603" t="s">
        <v>605</v>
      </c>
      <c r="G2294" s="603">
        <v>25.65</v>
      </c>
      <c r="H2294" s="603">
        <v>-40.590000000000003</v>
      </c>
      <c r="I2294" s="603">
        <v>1.35</v>
      </c>
      <c r="J2294" s="603"/>
      <c r="K2294" s="603"/>
      <c r="L2294" s="602">
        <v>120</v>
      </c>
      <c r="M2294" s="601">
        <v>-14.73</v>
      </c>
      <c r="N2294" s="20">
        <v>367921020</v>
      </c>
    </row>
    <row r="2295" spans="1:14">
      <c r="A2295" s="599">
        <v>42774</v>
      </c>
      <c r="B2295" s="604">
        <v>551.19000000000005</v>
      </c>
      <c r="C2295" s="602">
        <v>17553680</v>
      </c>
      <c r="D2295" s="602">
        <v>2130</v>
      </c>
      <c r="E2295" s="602">
        <v>2130</v>
      </c>
      <c r="F2295" s="603" t="s">
        <v>605</v>
      </c>
      <c r="G2295" s="603">
        <v>25.65</v>
      </c>
      <c r="H2295" s="603">
        <v>-41.25</v>
      </c>
      <c r="I2295" s="603">
        <v>1.37</v>
      </c>
      <c r="J2295" s="603"/>
      <c r="K2295" s="603"/>
      <c r="L2295" s="602">
        <v>120</v>
      </c>
      <c r="M2295" s="601">
        <v>-14.97</v>
      </c>
      <c r="N2295" s="20">
        <v>917082120</v>
      </c>
    </row>
    <row r="2296" spans="1:14">
      <c r="A2296" s="599">
        <v>42773</v>
      </c>
      <c r="B2296" s="604">
        <v>542.41</v>
      </c>
      <c r="C2296" s="602">
        <v>17553680</v>
      </c>
      <c r="D2296" s="602">
        <v>2096</v>
      </c>
      <c r="E2296" s="602">
        <v>2096</v>
      </c>
      <c r="F2296" s="603" t="s">
        <v>605</v>
      </c>
      <c r="G2296" s="603">
        <v>25.65</v>
      </c>
      <c r="H2296" s="603">
        <v>-40.590000000000003</v>
      </c>
      <c r="I2296" s="603">
        <v>1.35</v>
      </c>
      <c r="J2296" s="603"/>
      <c r="K2296" s="603"/>
      <c r="L2296" s="602">
        <v>120</v>
      </c>
      <c r="M2296" s="601">
        <v>-14.73</v>
      </c>
      <c r="N2296" s="20">
        <v>627932285</v>
      </c>
    </row>
    <row r="2297" spans="1:14">
      <c r="A2297" s="599">
        <v>42772</v>
      </c>
      <c r="B2297" s="604">
        <v>536.26</v>
      </c>
      <c r="C2297" s="602">
        <v>17553680</v>
      </c>
      <c r="D2297" s="602">
        <v>2072</v>
      </c>
      <c r="E2297" s="602">
        <v>2072</v>
      </c>
      <c r="F2297" s="603" t="s">
        <v>605</v>
      </c>
      <c r="G2297" s="603">
        <v>25.65</v>
      </c>
      <c r="H2297" s="603">
        <v>-40.130000000000003</v>
      </c>
      <c r="I2297" s="603">
        <v>1.34</v>
      </c>
      <c r="J2297" s="603"/>
      <c r="K2297" s="603"/>
      <c r="L2297" s="602">
        <v>120</v>
      </c>
      <c r="M2297" s="601">
        <v>-14.56</v>
      </c>
      <c r="N2297" s="20">
        <v>341976920</v>
      </c>
    </row>
    <row r="2298" spans="1:14">
      <c r="A2298" s="599">
        <v>42769</v>
      </c>
      <c r="B2298" s="604">
        <v>524.86</v>
      </c>
      <c r="C2298" s="602">
        <v>17553680</v>
      </c>
      <c r="D2298" s="602">
        <v>2028</v>
      </c>
      <c r="E2298" s="602">
        <v>2028</v>
      </c>
      <c r="F2298" s="603" t="s">
        <v>605</v>
      </c>
      <c r="G2298" s="603">
        <v>25.65</v>
      </c>
      <c r="H2298" s="603">
        <v>-39.28</v>
      </c>
      <c r="I2298" s="603">
        <v>1.31</v>
      </c>
      <c r="J2298" s="603"/>
      <c r="K2298" s="603"/>
      <c r="L2298" s="602">
        <v>120</v>
      </c>
      <c r="M2298" s="601">
        <v>-14.25</v>
      </c>
      <c r="N2298" s="20">
        <v>575728410</v>
      </c>
    </row>
    <row r="2299" spans="1:14">
      <c r="A2299" s="599">
        <v>42768</v>
      </c>
      <c r="B2299" s="604">
        <v>535.39</v>
      </c>
      <c r="C2299" s="602">
        <v>17553680</v>
      </c>
      <c r="D2299" s="602">
        <v>2069</v>
      </c>
      <c r="E2299" s="602">
        <v>2069</v>
      </c>
      <c r="F2299" s="603" t="s">
        <v>605</v>
      </c>
      <c r="G2299" s="603">
        <v>25.65</v>
      </c>
      <c r="H2299" s="603">
        <v>-40.07</v>
      </c>
      <c r="I2299" s="603">
        <v>1.33</v>
      </c>
      <c r="J2299" s="603"/>
      <c r="K2299" s="603"/>
      <c r="L2299" s="602">
        <v>120</v>
      </c>
      <c r="M2299" s="601">
        <v>-14.54</v>
      </c>
      <c r="N2299" s="20">
        <v>571246880</v>
      </c>
    </row>
    <row r="2300" spans="1:14">
      <c r="A2300" s="599">
        <v>42767</v>
      </c>
      <c r="B2300" s="604">
        <v>535.39</v>
      </c>
      <c r="C2300" s="602">
        <v>17553680</v>
      </c>
      <c r="D2300" s="602">
        <v>2069</v>
      </c>
      <c r="E2300" s="602">
        <v>2069</v>
      </c>
      <c r="F2300" s="603" t="s">
        <v>605</v>
      </c>
      <c r="G2300" s="603">
        <v>25.65</v>
      </c>
      <c r="H2300" s="603">
        <v>-40.07</v>
      </c>
      <c r="I2300" s="603">
        <v>1.33</v>
      </c>
      <c r="J2300" s="603"/>
      <c r="K2300" s="603"/>
      <c r="L2300" s="602">
        <v>120</v>
      </c>
      <c r="M2300" s="601">
        <v>-14.54</v>
      </c>
      <c r="N2300" s="20">
        <v>581898715</v>
      </c>
    </row>
    <row r="2301" spans="1:14">
      <c r="A2301" s="599">
        <v>42766</v>
      </c>
      <c r="B2301" s="604">
        <v>542.41</v>
      </c>
      <c r="C2301" s="602">
        <v>17553680</v>
      </c>
      <c r="D2301" s="602">
        <v>2096</v>
      </c>
      <c r="E2301" s="602">
        <v>2096</v>
      </c>
      <c r="F2301" s="603" t="s">
        <v>605</v>
      </c>
      <c r="G2301" s="603">
        <v>25.65</v>
      </c>
      <c r="H2301" s="603">
        <v>-40.590000000000003</v>
      </c>
      <c r="I2301" s="603">
        <v>1.35</v>
      </c>
      <c r="J2301" s="603"/>
      <c r="K2301" s="603"/>
      <c r="L2301" s="602">
        <v>120</v>
      </c>
      <c r="M2301" s="601">
        <v>-14.73</v>
      </c>
      <c r="N2301" s="20">
        <v>1008465745</v>
      </c>
    </row>
    <row r="2302" spans="1:14">
      <c r="A2302" s="599">
        <v>42765</v>
      </c>
      <c r="B2302" s="604">
        <v>516.96</v>
      </c>
      <c r="C2302" s="602">
        <v>17553680</v>
      </c>
      <c r="D2302" s="602">
        <v>1997</v>
      </c>
      <c r="E2302" s="602">
        <v>1997</v>
      </c>
      <c r="F2302" s="603" t="s">
        <v>605</v>
      </c>
      <c r="G2302" s="603">
        <v>25.65</v>
      </c>
      <c r="H2302" s="603">
        <v>-38.69</v>
      </c>
      <c r="I2302" s="603">
        <v>1.29</v>
      </c>
      <c r="J2302" s="603"/>
      <c r="K2302" s="603"/>
      <c r="L2302" s="602">
        <v>120</v>
      </c>
      <c r="M2302" s="601">
        <v>-14.04</v>
      </c>
      <c r="N2302" s="20">
        <v>2152170800</v>
      </c>
    </row>
    <row r="2303" spans="1:14">
      <c r="A2303" s="599">
        <v>42762</v>
      </c>
      <c r="B2303" s="604">
        <v>516.96</v>
      </c>
      <c r="C2303" s="602">
        <v>17553680</v>
      </c>
      <c r="D2303" s="602">
        <v>1997</v>
      </c>
      <c r="E2303" s="602">
        <v>1997</v>
      </c>
      <c r="F2303" s="603" t="s">
        <v>605</v>
      </c>
      <c r="G2303" s="603">
        <v>25.65</v>
      </c>
      <c r="H2303" s="603">
        <v>-38.69</v>
      </c>
      <c r="I2303" s="603">
        <v>1.29</v>
      </c>
      <c r="J2303" s="603"/>
      <c r="K2303" s="603"/>
      <c r="L2303" s="602">
        <v>120</v>
      </c>
      <c r="M2303" s="601">
        <v>-14.04</v>
      </c>
      <c r="N2303" s="20">
        <v>2152170800</v>
      </c>
    </row>
    <row r="2304" spans="1:14">
      <c r="A2304" s="599">
        <v>42761</v>
      </c>
      <c r="B2304" s="604">
        <v>516.96</v>
      </c>
      <c r="C2304" s="602">
        <v>17553680</v>
      </c>
      <c r="D2304" s="602">
        <v>1997</v>
      </c>
      <c r="E2304" s="602">
        <v>1997</v>
      </c>
      <c r="F2304" s="603" t="s">
        <v>605</v>
      </c>
      <c r="G2304" s="603">
        <v>25.65</v>
      </c>
      <c r="H2304" s="603">
        <v>-38.69</v>
      </c>
      <c r="I2304" s="603">
        <v>1.29</v>
      </c>
      <c r="J2304" s="603"/>
      <c r="K2304" s="603"/>
      <c r="L2304" s="602">
        <v>120</v>
      </c>
      <c r="M2304" s="601">
        <v>-14.04</v>
      </c>
      <c r="N2304" s="20">
        <v>2152170800</v>
      </c>
    </row>
    <row r="2305" spans="1:14">
      <c r="A2305" s="599">
        <v>42760</v>
      </c>
      <c r="B2305" s="604">
        <v>550.30999999999995</v>
      </c>
      <c r="C2305" s="602">
        <v>17553680</v>
      </c>
      <c r="D2305" s="602">
        <v>2126</v>
      </c>
      <c r="E2305" s="602">
        <v>2126</v>
      </c>
      <c r="F2305" s="603" t="s">
        <v>605</v>
      </c>
      <c r="G2305" s="603">
        <v>25.65</v>
      </c>
      <c r="H2305" s="603">
        <v>-41.18</v>
      </c>
      <c r="I2305" s="603">
        <v>1.37</v>
      </c>
      <c r="J2305" s="603"/>
      <c r="K2305" s="603"/>
      <c r="L2305" s="602">
        <v>120</v>
      </c>
      <c r="M2305" s="601">
        <v>-14.94</v>
      </c>
      <c r="N2305" s="20">
        <v>1178378340</v>
      </c>
    </row>
    <row r="2306" spans="1:14">
      <c r="A2306" s="599">
        <v>42759</v>
      </c>
      <c r="B2306" s="604">
        <v>575.76</v>
      </c>
      <c r="C2306" s="602">
        <v>17553680</v>
      </c>
      <c r="D2306" s="602">
        <v>2225</v>
      </c>
      <c r="E2306" s="602">
        <v>2225</v>
      </c>
      <c r="F2306" s="603" t="s">
        <v>605</v>
      </c>
      <c r="G2306" s="603">
        <v>25.65</v>
      </c>
      <c r="H2306" s="603">
        <v>-43.09</v>
      </c>
      <c r="I2306" s="603">
        <v>1.43</v>
      </c>
      <c r="J2306" s="603"/>
      <c r="K2306" s="603"/>
      <c r="L2306" s="602">
        <v>120</v>
      </c>
      <c r="M2306" s="601">
        <v>-15.64</v>
      </c>
      <c r="N2306" s="20">
        <v>693537360</v>
      </c>
    </row>
    <row r="2307" spans="1:14">
      <c r="A2307" s="599">
        <v>42758</v>
      </c>
      <c r="B2307" s="604">
        <v>580.15</v>
      </c>
      <c r="C2307" s="602">
        <v>17553680</v>
      </c>
      <c r="D2307" s="602">
        <v>2242</v>
      </c>
      <c r="E2307" s="602">
        <v>2242</v>
      </c>
      <c r="F2307" s="603" t="s">
        <v>605</v>
      </c>
      <c r="G2307" s="603">
        <v>25.65</v>
      </c>
      <c r="H2307" s="603">
        <v>-43.42</v>
      </c>
      <c r="I2307" s="603">
        <v>1.44</v>
      </c>
      <c r="J2307" s="603"/>
      <c r="K2307" s="603"/>
      <c r="L2307" s="602">
        <v>120</v>
      </c>
      <c r="M2307" s="601">
        <v>-15.75</v>
      </c>
      <c r="N2307" s="20">
        <v>2516612790</v>
      </c>
    </row>
    <row r="2308" spans="1:14">
      <c r="A2308" s="599">
        <v>42755</v>
      </c>
      <c r="B2308" s="604">
        <v>553.82000000000005</v>
      </c>
      <c r="C2308" s="602">
        <v>17553680</v>
      </c>
      <c r="D2308" s="602">
        <v>2140</v>
      </c>
      <c r="E2308" s="602">
        <v>2140</v>
      </c>
      <c r="F2308" s="603" t="s">
        <v>605</v>
      </c>
      <c r="G2308" s="603">
        <v>25.65</v>
      </c>
      <c r="H2308" s="603">
        <v>-41.45</v>
      </c>
      <c r="I2308" s="603">
        <v>1.38</v>
      </c>
      <c r="J2308" s="603"/>
      <c r="K2308" s="603"/>
      <c r="L2308" s="602">
        <v>120</v>
      </c>
      <c r="M2308" s="601">
        <v>-15.04</v>
      </c>
      <c r="N2308" s="20">
        <v>350291400</v>
      </c>
    </row>
    <row r="2309" spans="1:14">
      <c r="A2309" s="599">
        <v>42754</v>
      </c>
      <c r="B2309" s="604">
        <v>552.05999999999995</v>
      </c>
      <c r="C2309" s="602">
        <v>17553680</v>
      </c>
      <c r="D2309" s="602">
        <v>2133</v>
      </c>
      <c r="E2309" s="602">
        <v>2133</v>
      </c>
      <c r="F2309" s="603" t="s">
        <v>605</v>
      </c>
      <c r="G2309" s="603">
        <v>25.65</v>
      </c>
      <c r="H2309" s="603">
        <v>-41.32</v>
      </c>
      <c r="I2309" s="603">
        <v>1.37</v>
      </c>
      <c r="J2309" s="603"/>
      <c r="K2309" s="603"/>
      <c r="L2309" s="602">
        <v>120</v>
      </c>
      <c r="M2309" s="601">
        <v>-14.99</v>
      </c>
      <c r="N2309" s="20">
        <v>880222995</v>
      </c>
    </row>
    <row r="2310" spans="1:14">
      <c r="A2310" s="599">
        <v>42753</v>
      </c>
      <c r="B2310" s="604">
        <v>541.53</v>
      </c>
      <c r="C2310" s="602">
        <v>17553680</v>
      </c>
      <c r="D2310" s="602">
        <v>2092</v>
      </c>
      <c r="E2310" s="602">
        <v>2092</v>
      </c>
      <c r="F2310" s="603" t="s">
        <v>605</v>
      </c>
      <c r="G2310" s="603">
        <v>25.65</v>
      </c>
      <c r="H2310" s="603">
        <v>-40.53</v>
      </c>
      <c r="I2310" s="603">
        <v>1.35</v>
      </c>
      <c r="J2310" s="603"/>
      <c r="K2310" s="603"/>
      <c r="L2310" s="602">
        <v>120</v>
      </c>
      <c r="M2310" s="601">
        <v>-14.71</v>
      </c>
      <c r="N2310" s="20">
        <v>766227435</v>
      </c>
    </row>
    <row r="2311" spans="1:14">
      <c r="A2311" s="599">
        <v>42752</v>
      </c>
      <c r="B2311" s="604">
        <v>529.24</v>
      </c>
      <c r="C2311" s="602">
        <v>17553680</v>
      </c>
      <c r="D2311" s="602">
        <v>2045</v>
      </c>
      <c r="E2311" s="602">
        <v>2045</v>
      </c>
      <c r="F2311" s="603" t="s">
        <v>605</v>
      </c>
      <c r="G2311" s="603">
        <v>25.65</v>
      </c>
      <c r="H2311" s="603">
        <v>-39.61</v>
      </c>
      <c r="I2311" s="603">
        <v>1.32</v>
      </c>
      <c r="J2311" s="603"/>
      <c r="K2311" s="603"/>
      <c r="L2311" s="602">
        <v>120</v>
      </c>
      <c r="M2311" s="601">
        <v>-14.37</v>
      </c>
      <c r="N2311" s="20">
        <v>1214923570</v>
      </c>
    </row>
    <row r="2312" spans="1:14">
      <c r="A2312" s="599">
        <v>42751</v>
      </c>
      <c r="B2312" s="604">
        <v>550.30999999999995</v>
      </c>
      <c r="C2312" s="602">
        <v>17553680</v>
      </c>
      <c r="D2312" s="602">
        <v>2126</v>
      </c>
      <c r="E2312" s="602">
        <v>2126</v>
      </c>
      <c r="F2312" s="603" t="s">
        <v>605</v>
      </c>
      <c r="G2312" s="603">
        <v>25.65</v>
      </c>
      <c r="H2312" s="603">
        <v>-41.18</v>
      </c>
      <c r="I2312" s="603">
        <v>1.37</v>
      </c>
      <c r="J2312" s="603"/>
      <c r="K2312" s="603"/>
      <c r="L2312" s="602">
        <v>120</v>
      </c>
      <c r="M2312" s="601">
        <v>-14.94</v>
      </c>
      <c r="N2312" s="20">
        <v>1174721545</v>
      </c>
    </row>
    <row r="2313" spans="1:14">
      <c r="A2313" s="599">
        <v>42748</v>
      </c>
      <c r="B2313" s="604">
        <v>579.27</v>
      </c>
      <c r="C2313" s="602">
        <v>17553680</v>
      </c>
      <c r="D2313" s="602">
        <v>2238</v>
      </c>
      <c r="E2313" s="602">
        <v>2238</v>
      </c>
      <c r="F2313" s="603" t="s">
        <v>605</v>
      </c>
      <c r="G2313" s="603">
        <v>25.65</v>
      </c>
      <c r="H2313" s="603">
        <v>-43.35</v>
      </c>
      <c r="I2313" s="603">
        <v>1.44</v>
      </c>
      <c r="J2313" s="603"/>
      <c r="K2313" s="603"/>
      <c r="L2313" s="602">
        <v>120</v>
      </c>
      <c r="M2313" s="601">
        <v>-15.73</v>
      </c>
      <c r="N2313" s="20">
        <v>878684840</v>
      </c>
    </row>
    <row r="2314" spans="1:14">
      <c r="A2314" s="599">
        <v>42747</v>
      </c>
      <c r="B2314" s="604">
        <v>592.44000000000005</v>
      </c>
      <c r="C2314" s="602">
        <v>17553680</v>
      </c>
      <c r="D2314" s="602">
        <v>2289</v>
      </c>
      <c r="E2314" s="602">
        <v>2289</v>
      </c>
      <c r="F2314" s="603" t="s">
        <v>605</v>
      </c>
      <c r="G2314" s="603">
        <v>25.65</v>
      </c>
      <c r="H2314" s="603">
        <v>-44.34</v>
      </c>
      <c r="I2314" s="603">
        <v>1.48</v>
      </c>
      <c r="J2314" s="603"/>
      <c r="K2314" s="603"/>
      <c r="L2314" s="602">
        <v>120</v>
      </c>
      <c r="M2314" s="601">
        <v>-16.09</v>
      </c>
      <c r="N2314" s="20">
        <v>1229824760</v>
      </c>
    </row>
    <row r="2315" spans="1:14">
      <c r="A2315" s="599">
        <v>42746</v>
      </c>
      <c r="B2315" s="604">
        <v>572.25</v>
      </c>
      <c r="C2315" s="602">
        <v>17553680</v>
      </c>
      <c r="D2315" s="602">
        <v>2211</v>
      </c>
      <c r="E2315" s="602">
        <v>2211</v>
      </c>
      <c r="F2315" s="603" t="s">
        <v>605</v>
      </c>
      <c r="G2315" s="603">
        <v>25.65</v>
      </c>
      <c r="H2315" s="603">
        <v>-42.83</v>
      </c>
      <c r="I2315" s="603">
        <v>1.42</v>
      </c>
      <c r="J2315" s="603"/>
      <c r="K2315" s="603"/>
      <c r="L2315" s="602">
        <v>120</v>
      </c>
      <c r="M2315" s="601">
        <v>-15.54</v>
      </c>
      <c r="N2315" s="20">
        <v>672655415</v>
      </c>
    </row>
    <row r="2316" spans="1:14">
      <c r="A2316" s="599">
        <v>42745</v>
      </c>
      <c r="B2316" s="604">
        <v>570.49</v>
      </c>
      <c r="C2316" s="602">
        <v>17553680</v>
      </c>
      <c r="D2316" s="602">
        <v>2204</v>
      </c>
      <c r="E2316" s="602">
        <v>2204</v>
      </c>
      <c r="F2316" s="603" t="s">
        <v>605</v>
      </c>
      <c r="G2316" s="603">
        <v>25.65</v>
      </c>
      <c r="H2316" s="603">
        <v>-42.69</v>
      </c>
      <c r="I2316" s="603">
        <v>1.42</v>
      </c>
      <c r="J2316" s="603"/>
      <c r="K2316" s="603"/>
      <c r="L2316" s="602">
        <v>120</v>
      </c>
      <c r="M2316" s="601">
        <v>-15.49</v>
      </c>
      <c r="N2316" s="20">
        <v>1211427710</v>
      </c>
    </row>
    <row r="2317" spans="1:14">
      <c r="A2317" s="599">
        <v>42744</v>
      </c>
      <c r="B2317" s="604">
        <v>595.07000000000005</v>
      </c>
      <c r="C2317" s="602">
        <v>17553680</v>
      </c>
      <c r="D2317" s="602">
        <v>2299</v>
      </c>
      <c r="E2317" s="602">
        <v>2299</v>
      </c>
      <c r="F2317" s="603" t="s">
        <v>605</v>
      </c>
      <c r="G2317" s="603">
        <v>25.65</v>
      </c>
      <c r="H2317" s="603">
        <v>-44.53</v>
      </c>
      <c r="I2317" s="603">
        <v>1.48</v>
      </c>
      <c r="J2317" s="603"/>
      <c r="K2317" s="603"/>
      <c r="L2317" s="602">
        <v>120</v>
      </c>
      <c r="M2317" s="601">
        <v>-16.16</v>
      </c>
      <c r="N2317" s="20">
        <v>1540507705</v>
      </c>
    </row>
    <row r="2318" spans="1:14">
      <c r="A2318" s="599">
        <v>42741</v>
      </c>
      <c r="B2318" s="604">
        <v>603.85</v>
      </c>
      <c r="C2318" s="602">
        <v>17553680</v>
      </c>
      <c r="D2318" s="602">
        <v>2333</v>
      </c>
      <c r="E2318" s="602">
        <v>2333</v>
      </c>
      <c r="F2318" s="603" t="s">
        <v>605</v>
      </c>
      <c r="G2318" s="603">
        <v>25.65</v>
      </c>
      <c r="H2318" s="603">
        <v>-45.19</v>
      </c>
      <c r="I2318" s="603">
        <v>1.5</v>
      </c>
      <c r="J2318" s="603"/>
      <c r="K2318" s="603"/>
      <c r="L2318" s="602">
        <v>120</v>
      </c>
      <c r="M2318" s="601">
        <v>-16.399999999999999</v>
      </c>
      <c r="N2318" s="20">
        <v>858888570</v>
      </c>
    </row>
    <row r="2319" spans="1:14">
      <c r="A2319" s="599">
        <v>42740</v>
      </c>
      <c r="B2319" s="604">
        <v>603.85</v>
      </c>
      <c r="C2319" s="602">
        <v>17553680</v>
      </c>
      <c r="D2319" s="602">
        <v>2333</v>
      </c>
      <c r="E2319" s="602">
        <v>2333</v>
      </c>
      <c r="F2319" s="603" t="s">
        <v>605</v>
      </c>
      <c r="G2319" s="603">
        <v>25.65</v>
      </c>
      <c r="H2319" s="603">
        <v>-45.19</v>
      </c>
      <c r="I2319" s="603">
        <v>1.5</v>
      </c>
      <c r="J2319" s="603"/>
      <c r="K2319" s="603"/>
      <c r="L2319" s="602">
        <v>120</v>
      </c>
      <c r="M2319" s="601">
        <v>-16.399999999999999</v>
      </c>
      <c r="N2319" s="20">
        <v>1403584345</v>
      </c>
    </row>
    <row r="2320" spans="1:14">
      <c r="A2320" s="599">
        <v>42739</v>
      </c>
      <c r="B2320" s="604">
        <v>604.72</v>
      </c>
      <c r="C2320" s="602">
        <v>17553680</v>
      </c>
      <c r="D2320" s="602">
        <v>2336</v>
      </c>
      <c r="E2320" s="602">
        <v>2336</v>
      </c>
      <c r="F2320" s="603" t="s">
        <v>605</v>
      </c>
      <c r="G2320" s="603">
        <v>25.65</v>
      </c>
      <c r="H2320" s="603">
        <v>-45.26</v>
      </c>
      <c r="I2320" s="603">
        <v>1.51</v>
      </c>
      <c r="J2320" s="603"/>
      <c r="K2320" s="603"/>
      <c r="L2320" s="602">
        <v>120</v>
      </c>
      <c r="M2320" s="601">
        <v>-16.420000000000002</v>
      </c>
      <c r="N2320" s="20">
        <v>2958838015</v>
      </c>
    </row>
    <row r="2321" spans="1:14">
      <c r="A2321" s="599">
        <v>42738</v>
      </c>
      <c r="B2321" s="604">
        <v>590.67999999999995</v>
      </c>
      <c r="C2321" s="602">
        <v>17553680</v>
      </c>
      <c r="D2321" s="602">
        <v>2282</v>
      </c>
      <c r="E2321" s="602">
        <v>2282</v>
      </c>
      <c r="F2321" s="603" t="s">
        <v>605</v>
      </c>
      <c r="G2321" s="603">
        <v>25.65</v>
      </c>
      <c r="H2321" s="603">
        <v>-44.21</v>
      </c>
      <c r="I2321" s="603">
        <v>1.47</v>
      </c>
      <c r="J2321" s="603"/>
      <c r="K2321" s="603"/>
      <c r="L2321" s="602">
        <v>120</v>
      </c>
      <c r="M2321" s="601">
        <v>-16.04</v>
      </c>
      <c r="N2321" s="20">
        <v>5908676115</v>
      </c>
    </row>
    <row r="2322" spans="1:14">
      <c r="A2322" s="599">
        <v>42737</v>
      </c>
      <c r="B2322" s="604">
        <v>546.79999999999995</v>
      </c>
      <c r="C2322" s="602">
        <v>17553680</v>
      </c>
      <c r="D2322" s="602">
        <v>2113</v>
      </c>
      <c r="E2322" s="602">
        <v>2113</v>
      </c>
      <c r="F2322" s="603" t="s">
        <v>605</v>
      </c>
      <c r="G2322" s="603">
        <v>25.65</v>
      </c>
      <c r="H2322" s="603">
        <v>-40.92</v>
      </c>
      <c r="I2322" s="603">
        <v>1.36</v>
      </c>
      <c r="J2322" s="603"/>
      <c r="K2322" s="603"/>
      <c r="L2322" s="602">
        <v>120</v>
      </c>
      <c r="M2322" s="601">
        <v>-14.85</v>
      </c>
      <c r="N2322" s="20">
        <v>657107325</v>
      </c>
    </row>
    <row r="2323" spans="1:14">
      <c r="A2323" s="599">
        <v>42734</v>
      </c>
      <c r="B2323" s="604">
        <v>544.16</v>
      </c>
      <c r="C2323" s="602">
        <v>17553680</v>
      </c>
      <c r="D2323" s="602">
        <v>2102</v>
      </c>
      <c r="E2323" s="602">
        <v>2102</v>
      </c>
      <c r="F2323" s="603" t="s">
        <v>604</v>
      </c>
      <c r="G2323" s="603">
        <v>35.840000000000003</v>
      </c>
      <c r="H2323" s="603">
        <v>-9.94</v>
      </c>
      <c r="I2323" s="603">
        <v>1.36</v>
      </c>
      <c r="J2323" s="603"/>
      <c r="K2323" s="603"/>
      <c r="L2323" s="602">
        <v>120</v>
      </c>
      <c r="M2323" s="601">
        <v>-25.57</v>
      </c>
      <c r="N2323" s="20">
        <v>962434815</v>
      </c>
    </row>
    <row r="2324" spans="1:14">
      <c r="A2324" s="599">
        <v>42733</v>
      </c>
      <c r="B2324" s="604">
        <v>544.16</v>
      </c>
      <c r="C2324" s="602">
        <v>17553680</v>
      </c>
      <c r="D2324" s="602">
        <v>2102</v>
      </c>
      <c r="E2324" s="602">
        <v>2102</v>
      </c>
      <c r="F2324" s="603" t="s">
        <v>604</v>
      </c>
      <c r="G2324" s="603">
        <v>35.840000000000003</v>
      </c>
      <c r="H2324" s="603">
        <v>-9.94</v>
      </c>
      <c r="I2324" s="603">
        <v>1.36</v>
      </c>
      <c r="J2324" s="603"/>
      <c r="K2324" s="603"/>
      <c r="L2324" s="602">
        <v>120</v>
      </c>
      <c r="M2324" s="601">
        <v>-25.57</v>
      </c>
      <c r="N2324" s="20">
        <v>962434815</v>
      </c>
    </row>
    <row r="2325" spans="1:14">
      <c r="A2325" s="599">
        <v>42732</v>
      </c>
      <c r="B2325" s="604">
        <v>540.65</v>
      </c>
      <c r="C2325" s="602">
        <v>17553680</v>
      </c>
      <c r="D2325" s="602">
        <v>2089</v>
      </c>
      <c r="E2325" s="602">
        <v>2089</v>
      </c>
      <c r="F2325" s="603" t="s">
        <v>604</v>
      </c>
      <c r="G2325" s="603">
        <v>35.840000000000003</v>
      </c>
      <c r="H2325" s="603">
        <v>-9.8800000000000008</v>
      </c>
      <c r="I2325" s="603">
        <v>1.35</v>
      </c>
      <c r="J2325" s="603"/>
      <c r="K2325" s="603"/>
      <c r="L2325" s="602">
        <v>120</v>
      </c>
      <c r="M2325" s="601">
        <v>-25.41</v>
      </c>
      <c r="N2325" s="20">
        <v>2986520980</v>
      </c>
    </row>
    <row r="2326" spans="1:14">
      <c r="A2326" s="599">
        <v>42731</v>
      </c>
      <c r="B2326" s="604">
        <v>543.29</v>
      </c>
      <c r="C2326" s="602">
        <v>17553680</v>
      </c>
      <c r="D2326" s="602">
        <v>2099</v>
      </c>
      <c r="E2326" s="602">
        <v>2099</v>
      </c>
      <c r="F2326" s="603" t="s">
        <v>604</v>
      </c>
      <c r="G2326" s="603">
        <v>35.840000000000003</v>
      </c>
      <c r="H2326" s="603">
        <v>-9.93</v>
      </c>
      <c r="I2326" s="603">
        <v>1.35</v>
      </c>
      <c r="J2326" s="603"/>
      <c r="K2326" s="603"/>
      <c r="L2326" s="602">
        <v>120</v>
      </c>
      <c r="M2326" s="601">
        <v>-25.53</v>
      </c>
      <c r="N2326" s="20">
        <v>4738836655</v>
      </c>
    </row>
    <row r="2327" spans="1:14">
      <c r="A2327" s="599">
        <v>42730</v>
      </c>
      <c r="B2327" s="604">
        <v>552.94000000000005</v>
      </c>
      <c r="C2327" s="602">
        <v>17553680</v>
      </c>
      <c r="D2327" s="602">
        <v>2136</v>
      </c>
      <c r="E2327" s="602">
        <v>2136</v>
      </c>
      <c r="F2327" s="603" t="s">
        <v>604</v>
      </c>
      <c r="G2327" s="603">
        <v>35.840000000000003</v>
      </c>
      <c r="H2327" s="603">
        <v>-10.1</v>
      </c>
      <c r="I2327" s="603">
        <v>1.38</v>
      </c>
      <c r="J2327" s="603"/>
      <c r="K2327" s="603"/>
      <c r="L2327" s="602">
        <v>120</v>
      </c>
      <c r="M2327" s="601">
        <v>-25.98</v>
      </c>
      <c r="N2327" s="20">
        <v>2378264450</v>
      </c>
    </row>
    <row r="2328" spans="1:14">
      <c r="A2328" s="599">
        <v>42727</v>
      </c>
      <c r="B2328" s="604">
        <v>561.72</v>
      </c>
      <c r="C2328" s="602">
        <v>17553680</v>
      </c>
      <c r="D2328" s="602">
        <v>2170</v>
      </c>
      <c r="E2328" s="602">
        <v>2170</v>
      </c>
      <c r="F2328" s="603" t="s">
        <v>604</v>
      </c>
      <c r="G2328" s="603">
        <v>35.840000000000003</v>
      </c>
      <c r="H2328" s="603">
        <v>-10.26</v>
      </c>
      <c r="I2328" s="603">
        <v>1.4</v>
      </c>
      <c r="J2328" s="603"/>
      <c r="K2328" s="603"/>
      <c r="L2328" s="602">
        <v>120</v>
      </c>
      <c r="M2328" s="601">
        <v>-26.4</v>
      </c>
      <c r="N2328" s="20">
        <v>3200651865</v>
      </c>
    </row>
    <row r="2329" spans="1:14">
      <c r="A2329" s="599">
        <v>42726</v>
      </c>
      <c r="B2329" s="604">
        <v>544.16</v>
      </c>
      <c r="C2329" s="602">
        <v>17553680</v>
      </c>
      <c r="D2329" s="602">
        <v>2102</v>
      </c>
      <c r="E2329" s="602">
        <v>2102</v>
      </c>
      <c r="F2329" s="603" t="s">
        <v>604</v>
      </c>
      <c r="G2329" s="603">
        <v>35.840000000000003</v>
      </c>
      <c r="H2329" s="603">
        <v>-9.94</v>
      </c>
      <c r="I2329" s="603">
        <v>1.36</v>
      </c>
      <c r="J2329" s="603"/>
      <c r="K2329" s="603"/>
      <c r="L2329" s="602">
        <v>120</v>
      </c>
      <c r="M2329" s="601">
        <v>-25.57</v>
      </c>
      <c r="N2329" s="20">
        <v>3089398600</v>
      </c>
    </row>
    <row r="2330" spans="1:14">
      <c r="A2330" s="599">
        <v>42725</v>
      </c>
      <c r="B2330" s="604">
        <v>540.65</v>
      </c>
      <c r="C2330" s="602">
        <v>17553680</v>
      </c>
      <c r="D2330" s="602">
        <v>2089</v>
      </c>
      <c r="E2330" s="602">
        <v>2089</v>
      </c>
      <c r="F2330" s="603" t="s">
        <v>604</v>
      </c>
      <c r="G2330" s="603">
        <v>35.840000000000003</v>
      </c>
      <c r="H2330" s="603">
        <v>-9.8800000000000008</v>
      </c>
      <c r="I2330" s="603">
        <v>1.35</v>
      </c>
      <c r="J2330" s="603"/>
      <c r="K2330" s="603"/>
      <c r="L2330" s="602">
        <v>120</v>
      </c>
      <c r="M2330" s="601">
        <v>-25.41</v>
      </c>
      <c r="N2330" s="20">
        <v>3413481155</v>
      </c>
    </row>
    <row r="2331" spans="1:14">
      <c r="A2331" s="599">
        <v>42724</v>
      </c>
      <c r="B2331" s="604">
        <v>509.06</v>
      </c>
      <c r="C2331" s="602">
        <v>17553680</v>
      </c>
      <c r="D2331" s="602">
        <v>1967</v>
      </c>
      <c r="E2331" s="602">
        <v>1967</v>
      </c>
      <c r="F2331" s="603" t="s">
        <v>604</v>
      </c>
      <c r="G2331" s="603">
        <v>35.840000000000003</v>
      </c>
      <c r="H2331" s="603">
        <v>-9.3000000000000007</v>
      </c>
      <c r="I2331" s="603">
        <v>1.27</v>
      </c>
      <c r="J2331" s="603"/>
      <c r="K2331" s="603"/>
      <c r="L2331" s="602">
        <v>120</v>
      </c>
      <c r="M2331" s="601">
        <v>-23.92</v>
      </c>
      <c r="N2331" s="20">
        <v>944089075</v>
      </c>
    </row>
    <row r="2332" spans="1:14">
      <c r="A2332" s="599">
        <v>42723</v>
      </c>
      <c r="B2332" s="604">
        <v>509.06</v>
      </c>
      <c r="C2332" s="602">
        <v>17553680</v>
      </c>
      <c r="D2332" s="602">
        <v>1967</v>
      </c>
      <c r="E2332" s="602">
        <v>1967</v>
      </c>
      <c r="F2332" s="603" t="s">
        <v>604</v>
      </c>
      <c r="G2332" s="603">
        <v>35.840000000000003</v>
      </c>
      <c r="H2332" s="603">
        <v>-9.3000000000000007</v>
      </c>
      <c r="I2332" s="603">
        <v>1.27</v>
      </c>
      <c r="J2332" s="603"/>
      <c r="K2332" s="603"/>
      <c r="L2332" s="602">
        <v>120</v>
      </c>
      <c r="M2332" s="601">
        <v>-23.92</v>
      </c>
      <c r="N2332" s="20">
        <v>863203195</v>
      </c>
    </row>
    <row r="2333" spans="1:14">
      <c r="A2333" s="599">
        <v>42720</v>
      </c>
      <c r="B2333" s="604">
        <v>495.89</v>
      </c>
      <c r="C2333" s="602">
        <v>17553680</v>
      </c>
      <c r="D2333" s="602">
        <v>1916</v>
      </c>
      <c r="E2333" s="602">
        <v>1916</v>
      </c>
      <c r="F2333" s="603" t="s">
        <v>604</v>
      </c>
      <c r="G2333" s="603">
        <v>35.840000000000003</v>
      </c>
      <c r="H2333" s="603">
        <v>-9.06</v>
      </c>
      <c r="I2333" s="603">
        <v>1.24</v>
      </c>
      <c r="J2333" s="603"/>
      <c r="K2333" s="603"/>
      <c r="L2333" s="602">
        <v>120</v>
      </c>
      <c r="M2333" s="601">
        <v>-23.3</v>
      </c>
      <c r="N2333" s="20">
        <v>1323704730</v>
      </c>
    </row>
    <row r="2334" spans="1:14">
      <c r="A2334" s="599">
        <v>42719</v>
      </c>
      <c r="B2334" s="604">
        <v>503.79</v>
      </c>
      <c r="C2334" s="602">
        <v>17553680</v>
      </c>
      <c r="D2334" s="602">
        <v>1946</v>
      </c>
      <c r="E2334" s="602">
        <v>1946</v>
      </c>
      <c r="F2334" s="603" t="s">
        <v>604</v>
      </c>
      <c r="G2334" s="603">
        <v>35.840000000000003</v>
      </c>
      <c r="H2334" s="603">
        <v>-9.1999999999999993</v>
      </c>
      <c r="I2334" s="603">
        <v>1.26</v>
      </c>
      <c r="J2334" s="603"/>
      <c r="K2334" s="603"/>
      <c r="L2334" s="602">
        <v>120</v>
      </c>
      <c r="M2334" s="601">
        <v>-23.67</v>
      </c>
      <c r="N2334" s="20">
        <v>6430364830</v>
      </c>
    </row>
    <row r="2335" spans="1:14">
      <c r="A2335" s="599">
        <v>42718</v>
      </c>
      <c r="B2335" s="604">
        <v>481.85</v>
      </c>
      <c r="C2335" s="602">
        <v>17553680</v>
      </c>
      <c r="D2335" s="602">
        <v>1862</v>
      </c>
      <c r="E2335" s="602">
        <v>1862</v>
      </c>
      <c r="F2335" s="603" t="s">
        <v>604</v>
      </c>
      <c r="G2335" s="603">
        <v>35.840000000000003</v>
      </c>
      <c r="H2335" s="603">
        <v>-8.8000000000000007</v>
      </c>
      <c r="I2335" s="603">
        <v>1.2</v>
      </c>
      <c r="J2335" s="603"/>
      <c r="K2335" s="603"/>
      <c r="L2335" s="602">
        <v>120</v>
      </c>
      <c r="M2335" s="601">
        <v>-22.64</v>
      </c>
      <c r="N2335" s="20">
        <v>2281002920</v>
      </c>
    </row>
    <row r="2336" spans="1:14">
      <c r="A2336" s="599">
        <v>42717</v>
      </c>
      <c r="B2336" s="604">
        <v>509.06</v>
      </c>
      <c r="C2336" s="602">
        <v>17553680</v>
      </c>
      <c r="D2336" s="602">
        <v>1967</v>
      </c>
      <c r="E2336" s="602">
        <v>1967</v>
      </c>
      <c r="F2336" s="603" t="s">
        <v>604</v>
      </c>
      <c r="G2336" s="603">
        <v>35.840000000000003</v>
      </c>
      <c r="H2336" s="603">
        <v>-9.3000000000000007</v>
      </c>
      <c r="I2336" s="603">
        <v>1.27</v>
      </c>
      <c r="J2336" s="603"/>
      <c r="K2336" s="603"/>
      <c r="L2336" s="602">
        <v>120</v>
      </c>
      <c r="M2336" s="601">
        <v>-23.92</v>
      </c>
      <c r="N2336" s="20">
        <v>2387186400</v>
      </c>
    </row>
    <row r="2337" spans="1:14">
      <c r="A2337" s="599">
        <v>42716</v>
      </c>
      <c r="B2337" s="604">
        <v>473.95</v>
      </c>
      <c r="C2337" s="602">
        <v>17553680</v>
      </c>
      <c r="D2337" s="602">
        <v>1831</v>
      </c>
      <c r="E2337" s="602">
        <v>1831</v>
      </c>
      <c r="F2337" s="603" t="s">
        <v>604</v>
      </c>
      <c r="G2337" s="603">
        <v>35.840000000000003</v>
      </c>
      <c r="H2337" s="603">
        <v>-8.66</v>
      </c>
      <c r="I2337" s="603">
        <v>1.18</v>
      </c>
      <c r="J2337" s="603"/>
      <c r="K2337" s="603"/>
      <c r="L2337" s="602">
        <v>120</v>
      </c>
      <c r="M2337" s="601">
        <v>-22.27</v>
      </c>
      <c r="N2337" s="20">
        <v>883304605</v>
      </c>
    </row>
    <row r="2338" spans="1:14">
      <c r="A2338" s="599">
        <v>42713</v>
      </c>
      <c r="B2338" s="604">
        <v>467.81</v>
      </c>
      <c r="C2338" s="602">
        <v>17553680</v>
      </c>
      <c r="D2338" s="602">
        <v>1807</v>
      </c>
      <c r="E2338" s="602">
        <v>1807</v>
      </c>
      <c r="F2338" s="603" t="s">
        <v>604</v>
      </c>
      <c r="G2338" s="603">
        <v>35.840000000000003</v>
      </c>
      <c r="H2338" s="603">
        <v>-8.5500000000000007</v>
      </c>
      <c r="I2338" s="603">
        <v>1.17</v>
      </c>
      <c r="J2338" s="603"/>
      <c r="K2338" s="603"/>
      <c r="L2338" s="602">
        <v>120</v>
      </c>
      <c r="M2338" s="601">
        <v>-21.98</v>
      </c>
      <c r="N2338" s="20">
        <v>670919255</v>
      </c>
    </row>
    <row r="2339" spans="1:14">
      <c r="A2339" s="599">
        <v>42712</v>
      </c>
      <c r="B2339" s="604">
        <v>444.11</v>
      </c>
      <c r="C2339" s="602">
        <v>17553680</v>
      </c>
      <c r="D2339" s="602">
        <v>1716</v>
      </c>
      <c r="E2339" s="602">
        <v>1716</v>
      </c>
      <c r="F2339" s="603" t="s">
        <v>604</v>
      </c>
      <c r="G2339" s="603">
        <v>35.840000000000003</v>
      </c>
      <c r="H2339" s="603">
        <v>-8.11</v>
      </c>
      <c r="I2339" s="603">
        <v>1.1100000000000001</v>
      </c>
      <c r="J2339" s="603"/>
      <c r="K2339" s="603"/>
      <c r="L2339" s="602">
        <v>120</v>
      </c>
      <c r="M2339" s="601">
        <v>-20.87</v>
      </c>
      <c r="N2339" s="20">
        <v>255139405</v>
      </c>
    </row>
    <row r="2340" spans="1:14">
      <c r="A2340" s="599">
        <v>42711</v>
      </c>
      <c r="B2340" s="604">
        <v>433.58</v>
      </c>
      <c r="C2340" s="602">
        <v>17553680</v>
      </c>
      <c r="D2340" s="602">
        <v>1675</v>
      </c>
      <c r="E2340" s="602">
        <v>1675</v>
      </c>
      <c r="F2340" s="603" t="s">
        <v>604</v>
      </c>
      <c r="G2340" s="603">
        <v>35.840000000000003</v>
      </c>
      <c r="H2340" s="603">
        <v>-7.92</v>
      </c>
      <c r="I2340" s="603">
        <v>1.08</v>
      </c>
      <c r="J2340" s="603"/>
      <c r="K2340" s="603"/>
      <c r="L2340" s="602">
        <v>120</v>
      </c>
      <c r="M2340" s="601">
        <v>-20.37</v>
      </c>
      <c r="N2340" s="20">
        <v>680409550</v>
      </c>
    </row>
    <row r="2341" spans="1:14">
      <c r="A2341" s="599">
        <v>42710</v>
      </c>
      <c r="B2341" s="604">
        <v>430.07</v>
      </c>
      <c r="C2341" s="602">
        <v>17553680</v>
      </c>
      <c r="D2341" s="602">
        <v>1662</v>
      </c>
      <c r="E2341" s="602">
        <v>1662</v>
      </c>
      <c r="F2341" s="603" t="s">
        <v>604</v>
      </c>
      <c r="G2341" s="603">
        <v>35.840000000000003</v>
      </c>
      <c r="H2341" s="603">
        <v>-7.86</v>
      </c>
      <c r="I2341" s="603">
        <v>1.07</v>
      </c>
      <c r="J2341" s="603"/>
      <c r="K2341" s="603"/>
      <c r="L2341" s="602">
        <v>120</v>
      </c>
      <c r="M2341" s="601">
        <v>-20.21</v>
      </c>
      <c r="N2341" s="20">
        <v>518944870</v>
      </c>
    </row>
    <row r="2342" spans="1:14">
      <c r="A2342" s="599">
        <v>42709</v>
      </c>
      <c r="B2342" s="604">
        <v>430.07</v>
      </c>
      <c r="C2342" s="602">
        <v>17553680</v>
      </c>
      <c r="D2342" s="602">
        <v>1662</v>
      </c>
      <c r="E2342" s="602">
        <v>1662</v>
      </c>
      <c r="F2342" s="603" t="s">
        <v>604</v>
      </c>
      <c r="G2342" s="603">
        <v>35.840000000000003</v>
      </c>
      <c r="H2342" s="603">
        <v>-7.86</v>
      </c>
      <c r="I2342" s="603">
        <v>1.07</v>
      </c>
      <c r="J2342" s="603"/>
      <c r="K2342" s="603"/>
      <c r="L2342" s="602">
        <v>120</v>
      </c>
      <c r="M2342" s="601">
        <v>-20.21</v>
      </c>
      <c r="N2342" s="20">
        <v>589525630</v>
      </c>
    </row>
    <row r="2343" spans="1:14">
      <c r="A2343" s="599">
        <v>42706</v>
      </c>
      <c r="B2343" s="604">
        <v>448.5</v>
      </c>
      <c r="C2343" s="602">
        <v>17553680</v>
      </c>
      <c r="D2343" s="602">
        <v>1733</v>
      </c>
      <c r="E2343" s="602">
        <v>1733</v>
      </c>
      <c r="F2343" s="603" t="s">
        <v>604</v>
      </c>
      <c r="G2343" s="603">
        <v>35.840000000000003</v>
      </c>
      <c r="H2343" s="603">
        <v>-8.19</v>
      </c>
      <c r="I2343" s="603">
        <v>1.1200000000000001</v>
      </c>
      <c r="J2343" s="603"/>
      <c r="K2343" s="603"/>
      <c r="L2343" s="602">
        <v>120</v>
      </c>
      <c r="M2343" s="601">
        <v>-21.08</v>
      </c>
      <c r="N2343" s="20">
        <v>833267540</v>
      </c>
    </row>
    <row r="2344" spans="1:14">
      <c r="A2344" s="599">
        <v>42705</v>
      </c>
      <c r="B2344" s="604">
        <v>480.97</v>
      </c>
      <c r="C2344" s="602">
        <v>17553680</v>
      </c>
      <c r="D2344" s="602">
        <v>1858</v>
      </c>
      <c r="E2344" s="602">
        <v>1858</v>
      </c>
      <c r="F2344" s="603" t="s">
        <v>604</v>
      </c>
      <c r="G2344" s="603">
        <v>35.840000000000003</v>
      </c>
      <c r="H2344" s="603">
        <v>-8.7899999999999991</v>
      </c>
      <c r="I2344" s="603">
        <v>1.2</v>
      </c>
      <c r="J2344" s="603"/>
      <c r="K2344" s="603"/>
      <c r="L2344" s="602">
        <v>120</v>
      </c>
      <c r="M2344" s="601">
        <v>-22.6</v>
      </c>
      <c r="N2344" s="20">
        <v>1228618990</v>
      </c>
    </row>
    <row r="2345" spans="1:14">
      <c r="A2345" s="599">
        <v>42704</v>
      </c>
      <c r="B2345" s="604">
        <v>459.91</v>
      </c>
      <c r="C2345" s="602">
        <v>17553680</v>
      </c>
      <c r="D2345" s="602">
        <v>1777</v>
      </c>
      <c r="E2345" s="602">
        <v>1777</v>
      </c>
      <c r="F2345" s="603" t="s">
        <v>604</v>
      </c>
      <c r="G2345" s="603">
        <v>35.840000000000003</v>
      </c>
      <c r="H2345" s="603">
        <v>-8.4</v>
      </c>
      <c r="I2345" s="603">
        <v>1.1499999999999999</v>
      </c>
      <c r="J2345" s="603"/>
      <c r="K2345" s="603"/>
      <c r="L2345" s="602">
        <v>120</v>
      </c>
      <c r="M2345" s="601">
        <v>-21.61</v>
      </c>
      <c r="N2345" s="20">
        <v>255349440</v>
      </c>
    </row>
    <row r="2346" spans="1:14">
      <c r="A2346" s="599">
        <v>42703</v>
      </c>
      <c r="B2346" s="604">
        <v>458.15</v>
      </c>
      <c r="C2346" s="602">
        <v>17553680</v>
      </c>
      <c r="D2346" s="602">
        <v>1770</v>
      </c>
      <c r="E2346" s="602">
        <v>1770</v>
      </c>
      <c r="F2346" s="603" t="s">
        <v>604</v>
      </c>
      <c r="G2346" s="603">
        <v>35.840000000000003</v>
      </c>
      <c r="H2346" s="603">
        <v>-8.3699999999999992</v>
      </c>
      <c r="I2346" s="603">
        <v>1.1399999999999999</v>
      </c>
      <c r="J2346" s="603"/>
      <c r="K2346" s="603"/>
      <c r="L2346" s="602">
        <v>120</v>
      </c>
      <c r="M2346" s="601">
        <v>-21.53</v>
      </c>
      <c r="N2346" s="20">
        <v>457685575</v>
      </c>
    </row>
    <row r="2347" spans="1:14">
      <c r="A2347" s="599">
        <v>42702</v>
      </c>
      <c r="B2347" s="604">
        <v>458.15</v>
      </c>
      <c r="C2347" s="602">
        <v>17553680</v>
      </c>
      <c r="D2347" s="602">
        <v>1770</v>
      </c>
      <c r="E2347" s="602">
        <v>1770</v>
      </c>
      <c r="F2347" s="603" t="s">
        <v>604</v>
      </c>
      <c r="G2347" s="603">
        <v>35.840000000000003</v>
      </c>
      <c r="H2347" s="603">
        <v>-8.3699999999999992</v>
      </c>
      <c r="I2347" s="603">
        <v>1.1399999999999999</v>
      </c>
      <c r="J2347" s="603"/>
      <c r="K2347" s="603"/>
      <c r="L2347" s="602">
        <v>120</v>
      </c>
      <c r="M2347" s="601">
        <v>-21.53</v>
      </c>
      <c r="N2347" s="20">
        <v>396103405</v>
      </c>
    </row>
    <row r="2348" spans="1:14">
      <c r="A2348" s="599">
        <v>42699</v>
      </c>
      <c r="B2348" s="604">
        <v>452.88</v>
      </c>
      <c r="C2348" s="602">
        <v>17553680</v>
      </c>
      <c r="D2348" s="602">
        <v>1750</v>
      </c>
      <c r="E2348" s="602">
        <v>1750</v>
      </c>
      <c r="F2348" s="603" t="s">
        <v>604</v>
      </c>
      <c r="G2348" s="603">
        <v>35.840000000000003</v>
      </c>
      <c r="H2348" s="603">
        <v>-8.27</v>
      </c>
      <c r="I2348" s="603">
        <v>1.1299999999999999</v>
      </c>
      <c r="J2348" s="603"/>
      <c r="K2348" s="603"/>
      <c r="L2348" s="602">
        <v>120</v>
      </c>
      <c r="M2348" s="601">
        <v>-21.28</v>
      </c>
      <c r="N2348" s="20">
        <v>271935570</v>
      </c>
    </row>
    <row r="2349" spans="1:14">
      <c r="A2349" s="599">
        <v>42698</v>
      </c>
      <c r="B2349" s="604">
        <v>455.52</v>
      </c>
      <c r="C2349" s="602">
        <v>17553680</v>
      </c>
      <c r="D2349" s="602">
        <v>1760</v>
      </c>
      <c r="E2349" s="602">
        <v>1760</v>
      </c>
      <c r="F2349" s="603" t="s">
        <v>604</v>
      </c>
      <c r="G2349" s="603">
        <v>35.840000000000003</v>
      </c>
      <c r="H2349" s="603">
        <v>-8.32</v>
      </c>
      <c r="I2349" s="603">
        <v>1.1399999999999999</v>
      </c>
      <c r="J2349" s="603"/>
      <c r="K2349" s="603"/>
      <c r="L2349" s="602">
        <v>120</v>
      </c>
      <c r="M2349" s="601">
        <v>-21.41</v>
      </c>
      <c r="N2349" s="20">
        <v>312437790</v>
      </c>
    </row>
    <row r="2350" spans="1:14">
      <c r="A2350" s="599">
        <v>42697</v>
      </c>
      <c r="B2350" s="604">
        <v>457.27</v>
      </c>
      <c r="C2350" s="602">
        <v>17553680</v>
      </c>
      <c r="D2350" s="602">
        <v>1767</v>
      </c>
      <c r="E2350" s="602">
        <v>1767</v>
      </c>
      <c r="F2350" s="603" t="s">
        <v>604</v>
      </c>
      <c r="G2350" s="603">
        <v>35.840000000000003</v>
      </c>
      <c r="H2350" s="603">
        <v>-8.36</v>
      </c>
      <c r="I2350" s="603">
        <v>1.1399999999999999</v>
      </c>
      <c r="J2350" s="603"/>
      <c r="K2350" s="603"/>
      <c r="L2350" s="602">
        <v>120</v>
      </c>
      <c r="M2350" s="601">
        <v>-21.49</v>
      </c>
      <c r="N2350" s="20">
        <v>261247370</v>
      </c>
    </row>
    <row r="2351" spans="1:14">
      <c r="A2351" s="599">
        <v>42696</v>
      </c>
      <c r="B2351" s="604">
        <v>456.4</v>
      </c>
      <c r="C2351" s="602">
        <v>17553680</v>
      </c>
      <c r="D2351" s="602">
        <v>1763</v>
      </c>
      <c r="E2351" s="602">
        <v>1763</v>
      </c>
      <c r="F2351" s="603" t="s">
        <v>604</v>
      </c>
      <c r="G2351" s="603">
        <v>35.840000000000003</v>
      </c>
      <c r="H2351" s="603">
        <v>-8.34</v>
      </c>
      <c r="I2351" s="603">
        <v>1.1399999999999999</v>
      </c>
      <c r="J2351" s="603"/>
      <c r="K2351" s="603"/>
      <c r="L2351" s="602">
        <v>120</v>
      </c>
      <c r="M2351" s="601">
        <v>-21.45</v>
      </c>
      <c r="N2351" s="20">
        <v>417389470</v>
      </c>
    </row>
    <row r="2352" spans="1:14">
      <c r="A2352" s="599">
        <v>42695</v>
      </c>
      <c r="B2352" s="604">
        <v>449.37</v>
      </c>
      <c r="C2352" s="602">
        <v>17553680</v>
      </c>
      <c r="D2352" s="602">
        <v>1736</v>
      </c>
      <c r="E2352" s="602">
        <v>1736</v>
      </c>
      <c r="F2352" s="603" t="s">
        <v>604</v>
      </c>
      <c r="G2352" s="603">
        <v>35.840000000000003</v>
      </c>
      <c r="H2352" s="603">
        <v>-8.2100000000000009</v>
      </c>
      <c r="I2352" s="603">
        <v>1.1200000000000001</v>
      </c>
      <c r="J2352" s="603"/>
      <c r="K2352" s="603"/>
      <c r="L2352" s="602">
        <v>120</v>
      </c>
      <c r="M2352" s="601">
        <v>-21.12</v>
      </c>
      <c r="N2352" s="20">
        <v>914347600</v>
      </c>
    </row>
    <row r="2353" spans="1:14">
      <c r="A2353" s="599">
        <v>42692</v>
      </c>
      <c r="B2353" s="604">
        <v>480.09</v>
      </c>
      <c r="C2353" s="602">
        <v>17553680</v>
      </c>
      <c r="D2353" s="602">
        <v>1855</v>
      </c>
      <c r="E2353" s="602">
        <v>1855</v>
      </c>
      <c r="F2353" s="603" t="s">
        <v>604</v>
      </c>
      <c r="G2353" s="603">
        <v>35.840000000000003</v>
      </c>
      <c r="H2353" s="603">
        <v>-8.77</v>
      </c>
      <c r="I2353" s="603">
        <v>1.2</v>
      </c>
      <c r="J2353" s="603"/>
      <c r="K2353" s="603"/>
      <c r="L2353" s="602">
        <v>120</v>
      </c>
      <c r="M2353" s="601">
        <v>-22.56</v>
      </c>
      <c r="N2353" s="20">
        <v>306974565</v>
      </c>
    </row>
    <row r="2354" spans="1:14">
      <c r="A2354" s="599">
        <v>42691</v>
      </c>
      <c r="B2354" s="604">
        <v>473.07</v>
      </c>
      <c r="C2354" s="602">
        <v>17553680</v>
      </c>
      <c r="D2354" s="602">
        <v>1828</v>
      </c>
      <c r="E2354" s="602">
        <v>1828</v>
      </c>
      <c r="F2354" s="603" t="s">
        <v>604</v>
      </c>
      <c r="G2354" s="603">
        <v>35.840000000000003</v>
      </c>
      <c r="H2354" s="603">
        <v>-8.64</v>
      </c>
      <c r="I2354" s="603">
        <v>1.18</v>
      </c>
      <c r="J2354" s="603"/>
      <c r="K2354" s="603"/>
      <c r="L2354" s="602">
        <v>120</v>
      </c>
      <c r="M2354" s="601">
        <v>-22.23</v>
      </c>
      <c r="N2354" s="20">
        <v>543684780</v>
      </c>
    </row>
    <row r="2355" spans="1:14">
      <c r="A2355" s="599">
        <v>42690</v>
      </c>
      <c r="B2355" s="604">
        <v>485.36</v>
      </c>
      <c r="C2355" s="602">
        <v>17553680</v>
      </c>
      <c r="D2355" s="602">
        <v>1875</v>
      </c>
      <c r="E2355" s="602">
        <v>1875</v>
      </c>
      <c r="F2355" s="603" t="s">
        <v>604</v>
      </c>
      <c r="G2355" s="603">
        <v>35.840000000000003</v>
      </c>
      <c r="H2355" s="603">
        <v>-8.8699999999999992</v>
      </c>
      <c r="I2355" s="603">
        <v>1.21</v>
      </c>
      <c r="J2355" s="603"/>
      <c r="K2355" s="603"/>
      <c r="L2355" s="602">
        <v>120</v>
      </c>
      <c r="M2355" s="601">
        <v>-22.81</v>
      </c>
      <c r="N2355" s="20">
        <v>474627190</v>
      </c>
    </row>
    <row r="2356" spans="1:14">
      <c r="A2356" s="599">
        <v>42689</v>
      </c>
      <c r="B2356" s="604">
        <v>489.75</v>
      </c>
      <c r="C2356" s="602">
        <v>17553680</v>
      </c>
      <c r="D2356" s="602">
        <v>1892</v>
      </c>
      <c r="E2356" s="602">
        <v>1892</v>
      </c>
      <c r="F2356" s="603" t="s">
        <v>604</v>
      </c>
      <c r="G2356" s="603">
        <v>35.840000000000003</v>
      </c>
      <c r="H2356" s="603">
        <v>-8.9499999999999993</v>
      </c>
      <c r="I2356" s="603">
        <v>1.22</v>
      </c>
      <c r="J2356" s="603"/>
      <c r="K2356" s="603"/>
      <c r="L2356" s="602">
        <v>120</v>
      </c>
      <c r="M2356" s="601">
        <v>-23.01</v>
      </c>
      <c r="N2356" s="20">
        <v>506755820</v>
      </c>
    </row>
    <row r="2357" spans="1:14">
      <c r="A2357" s="599">
        <v>42688</v>
      </c>
      <c r="B2357" s="604">
        <v>491.5</v>
      </c>
      <c r="C2357" s="602">
        <v>17553680</v>
      </c>
      <c r="D2357" s="602">
        <v>1899</v>
      </c>
      <c r="E2357" s="602">
        <v>1899</v>
      </c>
      <c r="F2357" s="603" t="s">
        <v>604</v>
      </c>
      <c r="G2357" s="603">
        <v>35.840000000000003</v>
      </c>
      <c r="H2357" s="603">
        <v>-8.98</v>
      </c>
      <c r="I2357" s="603">
        <v>1.23</v>
      </c>
      <c r="J2357" s="603"/>
      <c r="K2357" s="603"/>
      <c r="L2357" s="602">
        <v>120</v>
      </c>
      <c r="M2357" s="601">
        <v>-23.1</v>
      </c>
      <c r="N2357" s="20">
        <v>1302196670</v>
      </c>
    </row>
    <row r="2358" spans="1:14">
      <c r="A2358" s="599">
        <v>42685</v>
      </c>
      <c r="B2358" s="604">
        <v>501.16</v>
      </c>
      <c r="C2358" s="602">
        <v>17553680</v>
      </c>
      <c r="D2358" s="602">
        <v>1936</v>
      </c>
      <c r="E2358" s="602">
        <v>1936</v>
      </c>
      <c r="F2358" s="603" t="s">
        <v>604</v>
      </c>
      <c r="G2358" s="603">
        <v>35.840000000000003</v>
      </c>
      <c r="H2358" s="603">
        <v>-9.16</v>
      </c>
      <c r="I2358" s="603">
        <v>1.25</v>
      </c>
      <c r="J2358" s="603"/>
      <c r="K2358" s="603"/>
      <c r="L2358" s="602">
        <v>120</v>
      </c>
      <c r="M2358" s="601">
        <v>-23.55</v>
      </c>
      <c r="N2358" s="20">
        <v>1552272545</v>
      </c>
    </row>
    <row r="2359" spans="1:14">
      <c r="A2359" s="599">
        <v>42684</v>
      </c>
      <c r="B2359" s="604">
        <v>481.85</v>
      </c>
      <c r="C2359" s="602">
        <v>17553680</v>
      </c>
      <c r="D2359" s="602">
        <v>1862</v>
      </c>
      <c r="E2359" s="602">
        <v>1862</v>
      </c>
      <c r="F2359" s="603" t="s">
        <v>604</v>
      </c>
      <c r="G2359" s="603">
        <v>35.840000000000003</v>
      </c>
      <c r="H2359" s="603">
        <v>-8.8000000000000007</v>
      </c>
      <c r="I2359" s="603">
        <v>1.2</v>
      </c>
      <c r="J2359" s="603"/>
      <c r="K2359" s="603"/>
      <c r="L2359" s="602">
        <v>120</v>
      </c>
      <c r="M2359" s="601">
        <v>-22.64</v>
      </c>
      <c r="N2359" s="20">
        <v>1001796335</v>
      </c>
    </row>
    <row r="2360" spans="1:14">
      <c r="A2360" s="599">
        <v>42683</v>
      </c>
      <c r="B2360" s="604">
        <v>456.4</v>
      </c>
      <c r="C2360" s="602">
        <v>17553680</v>
      </c>
      <c r="D2360" s="602">
        <v>1763</v>
      </c>
      <c r="E2360" s="602">
        <v>1763</v>
      </c>
      <c r="F2360" s="603" t="s">
        <v>604</v>
      </c>
      <c r="G2360" s="603">
        <v>35.840000000000003</v>
      </c>
      <c r="H2360" s="603">
        <v>-8.34</v>
      </c>
      <c r="I2360" s="603">
        <v>1.1399999999999999</v>
      </c>
      <c r="J2360" s="603"/>
      <c r="K2360" s="603"/>
      <c r="L2360" s="602">
        <v>120</v>
      </c>
      <c r="M2360" s="601">
        <v>-21.45</v>
      </c>
      <c r="N2360" s="20">
        <v>1381037470</v>
      </c>
    </row>
    <row r="2361" spans="1:14">
      <c r="A2361" s="599">
        <v>42682</v>
      </c>
      <c r="B2361" s="604">
        <v>477.46</v>
      </c>
      <c r="C2361" s="602">
        <v>17553680</v>
      </c>
      <c r="D2361" s="602">
        <v>1845</v>
      </c>
      <c r="E2361" s="602">
        <v>1845</v>
      </c>
      <c r="F2361" s="603" t="s">
        <v>604</v>
      </c>
      <c r="G2361" s="603">
        <v>35.840000000000003</v>
      </c>
      <c r="H2361" s="603">
        <v>-8.7200000000000006</v>
      </c>
      <c r="I2361" s="603">
        <v>1.19</v>
      </c>
      <c r="J2361" s="603"/>
      <c r="K2361" s="603"/>
      <c r="L2361" s="602">
        <v>120</v>
      </c>
      <c r="M2361" s="601">
        <v>-22.44</v>
      </c>
      <c r="N2361" s="20">
        <v>568462260</v>
      </c>
    </row>
    <row r="2362" spans="1:14">
      <c r="A2362" s="599">
        <v>42681</v>
      </c>
      <c r="B2362" s="604">
        <v>477.46</v>
      </c>
      <c r="C2362" s="602">
        <v>17553680</v>
      </c>
      <c r="D2362" s="602">
        <v>1845</v>
      </c>
      <c r="E2362" s="602">
        <v>1845</v>
      </c>
      <c r="F2362" s="603" t="s">
        <v>604</v>
      </c>
      <c r="G2362" s="603">
        <v>35.840000000000003</v>
      </c>
      <c r="H2362" s="603">
        <v>-8.7200000000000006</v>
      </c>
      <c r="I2362" s="603">
        <v>1.19</v>
      </c>
      <c r="J2362" s="603"/>
      <c r="K2362" s="603"/>
      <c r="L2362" s="602">
        <v>120</v>
      </c>
      <c r="M2362" s="601">
        <v>-22.44</v>
      </c>
      <c r="N2362" s="20">
        <v>1721708040</v>
      </c>
    </row>
    <row r="2363" spans="1:14">
      <c r="A2363" s="599">
        <v>42678</v>
      </c>
      <c r="B2363" s="604">
        <v>460.78</v>
      </c>
      <c r="C2363" s="602">
        <v>17553680</v>
      </c>
      <c r="D2363" s="602">
        <v>1780</v>
      </c>
      <c r="E2363" s="602">
        <v>1780</v>
      </c>
      <c r="F2363" s="603" t="s">
        <v>604</v>
      </c>
      <c r="G2363" s="603">
        <v>35.840000000000003</v>
      </c>
      <c r="H2363" s="603">
        <v>-8.42</v>
      </c>
      <c r="I2363" s="603">
        <v>1.1499999999999999</v>
      </c>
      <c r="J2363" s="603"/>
      <c r="K2363" s="603"/>
      <c r="L2363" s="602">
        <v>120</v>
      </c>
      <c r="M2363" s="601">
        <v>-21.65</v>
      </c>
      <c r="N2363" s="20">
        <v>499708440</v>
      </c>
    </row>
    <row r="2364" spans="1:14">
      <c r="A2364" s="599">
        <v>42677</v>
      </c>
      <c r="B2364" s="604">
        <v>448.5</v>
      </c>
      <c r="C2364" s="602">
        <v>17553680</v>
      </c>
      <c r="D2364" s="602">
        <v>1733</v>
      </c>
      <c r="E2364" s="602">
        <v>1733</v>
      </c>
      <c r="F2364" s="603" t="s">
        <v>604</v>
      </c>
      <c r="G2364" s="603">
        <v>35.840000000000003</v>
      </c>
      <c r="H2364" s="603">
        <v>-8.19</v>
      </c>
      <c r="I2364" s="603">
        <v>1.1200000000000001</v>
      </c>
      <c r="J2364" s="603"/>
      <c r="K2364" s="603"/>
      <c r="L2364" s="602">
        <v>120</v>
      </c>
      <c r="M2364" s="601">
        <v>-21.08</v>
      </c>
      <c r="N2364" s="20">
        <v>501021425</v>
      </c>
    </row>
    <row r="2365" spans="1:14">
      <c r="A2365" s="599">
        <v>42676</v>
      </c>
      <c r="B2365" s="604">
        <v>438.84</v>
      </c>
      <c r="C2365" s="602">
        <v>17553680</v>
      </c>
      <c r="D2365" s="602">
        <v>1696</v>
      </c>
      <c r="E2365" s="602">
        <v>1696</v>
      </c>
      <c r="F2365" s="603" t="s">
        <v>604</v>
      </c>
      <c r="G2365" s="603">
        <v>35.840000000000003</v>
      </c>
      <c r="H2365" s="603">
        <v>-8.02</v>
      </c>
      <c r="I2365" s="603">
        <v>1.0900000000000001</v>
      </c>
      <c r="J2365" s="603"/>
      <c r="K2365" s="603"/>
      <c r="L2365" s="602">
        <v>120</v>
      </c>
      <c r="M2365" s="601">
        <v>-20.62</v>
      </c>
      <c r="N2365" s="20">
        <v>510804525</v>
      </c>
    </row>
    <row r="2366" spans="1:14">
      <c r="A2366" s="599">
        <v>42675</v>
      </c>
      <c r="B2366" s="604">
        <v>433.58</v>
      </c>
      <c r="C2366" s="602">
        <v>17553680</v>
      </c>
      <c r="D2366" s="602">
        <v>1675</v>
      </c>
      <c r="E2366" s="602">
        <v>1675</v>
      </c>
      <c r="F2366" s="603" t="s">
        <v>604</v>
      </c>
      <c r="G2366" s="603">
        <v>35.840000000000003</v>
      </c>
      <c r="H2366" s="603">
        <v>-7.92</v>
      </c>
      <c r="I2366" s="603">
        <v>1.08</v>
      </c>
      <c r="J2366" s="603"/>
      <c r="K2366" s="603"/>
      <c r="L2366" s="602">
        <v>120</v>
      </c>
      <c r="M2366" s="601">
        <v>-20.37</v>
      </c>
      <c r="N2366" s="20">
        <v>613882055</v>
      </c>
    </row>
    <row r="2367" spans="1:14">
      <c r="A2367" s="599">
        <v>42674</v>
      </c>
      <c r="B2367" s="604">
        <v>456.4</v>
      </c>
      <c r="C2367" s="602">
        <v>17553680</v>
      </c>
      <c r="D2367" s="602">
        <v>1763</v>
      </c>
      <c r="E2367" s="602">
        <v>1763</v>
      </c>
      <c r="F2367" s="603" t="s">
        <v>604</v>
      </c>
      <c r="G2367" s="603">
        <v>35.840000000000003</v>
      </c>
      <c r="H2367" s="603">
        <v>-8.34</v>
      </c>
      <c r="I2367" s="603">
        <v>1.1399999999999999</v>
      </c>
      <c r="J2367" s="603"/>
      <c r="K2367" s="603"/>
      <c r="L2367" s="602">
        <v>120</v>
      </c>
      <c r="M2367" s="601">
        <v>-21.45</v>
      </c>
      <c r="N2367" s="20">
        <v>512754845</v>
      </c>
    </row>
    <row r="2368" spans="1:14">
      <c r="A2368" s="599">
        <v>42671</v>
      </c>
      <c r="B2368" s="604">
        <v>464.29</v>
      </c>
      <c r="C2368" s="602">
        <v>17553680</v>
      </c>
      <c r="D2368" s="602">
        <v>1794</v>
      </c>
      <c r="E2368" s="602">
        <v>1794</v>
      </c>
      <c r="F2368" s="603" t="s">
        <v>604</v>
      </c>
      <c r="G2368" s="603">
        <v>35.840000000000003</v>
      </c>
      <c r="H2368" s="603">
        <v>-8.48</v>
      </c>
      <c r="I2368" s="603">
        <v>1.1599999999999999</v>
      </c>
      <c r="J2368" s="603"/>
      <c r="K2368" s="603"/>
      <c r="L2368" s="602">
        <v>120</v>
      </c>
      <c r="M2368" s="601">
        <v>-21.82</v>
      </c>
      <c r="N2368" s="20">
        <v>373104565</v>
      </c>
    </row>
    <row r="2369" spans="1:14">
      <c r="A2369" s="599">
        <v>42670</v>
      </c>
      <c r="B2369" s="604">
        <v>452.01</v>
      </c>
      <c r="C2369" s="602">
        <v>17553680</v>
      </c>
      <c r="D2369" s="602">
        <v>1746</v>
      </c>
      <c r="E2369" s="602">
        <v>1746</v>
      </c>
      <c r="F2369" s="603" t="s">
        <v>604</v>
      </c>
      <c r="G2369" s="603">
        <v>35.840000000000003</v>
      </c>
      <c r="H2369" s="603">
        <v>-8.26</v>
      </c>
      <c r="I2369" s="603">
        <v>1.1299999999999999</v>
      </c>
      <c r="J2369" s="603"/>
      <c r="K2369" s="603"/>
      <c r="L2369" s="602">
        <v>120</v>
      </c>
      <c r="M2369" s="601">
        <v>-21.24</v>
      </c>
      <c r="N2369" s="20">
        <v>237032545</v>
      </c>
    </row>
    <row r="2370" spans="1:14">
      <c r="A2370" s="599">
        <v>42669</v>
      </c>
      <c r="B2370" s="604">
        <v>459.03</v>
      </c>
      <c r="C2370" s="602">
        <v>17553680</v>
      </c>
      <c r="D2370" s="602">
        <v>1774</v>
      </c>
      <c r="E2370" s="602">
        <v>1774</v>
      </c>
      <c r="F2370" s="603" t="s">
        <v>604</v>
      </c>
      <c r="G2370" s="603">
        <v>35.840000000000003</v>
      </c>
      <c r="H2370" s="603">
        <v>-8.39</v>
      </c>
      <c r="I2370" s="603">
        <v>1.1399999999999999</v>
      </c>
      <c r="J2370" s="603"/>
      <c r="K2370" s="603"/>
      <c r="L2370" s="602">
        <v>120</v>
      </c>
      <c r="M2370" s="601">
        <v>-21.57</v>
      </c>
      <c r="N2370" s="20">
        <v>382928835</v>
      </c>
    </row>
    <row r="2371" spans="1:14">
      <c r="A2371" s="599">
        <v>42668</v>
      </c>
      <c r="B2371" s="604">
        <v>464.29</v>
      </c>
      <c r="C2371" s="602">
        <v>17553680</v>
      </c>
      <c r="D2371" s="602">
        <v>1794</v>
      </c>
      <c r="E2371" s="602">
        <v>1794</v>
      </c>
      <c r="F2371" s="603" t="s">
        <v>604</v>
      </c>
      <c r="G2371" s="603">
        <v>35.840000000000003</v>
      </c>
      <c r="H2371" s="603">
        <v>-8.48</v>
      </c>
      <c r="I2371" s="603">
        <v>1.1599999999999999</v>
      </c>
      <c r="J2371" s="603"/>
      <c r="K2371" s="603"/>
      <c r="L2371" s="602">
        <v>120</v>
      </c>
      <c r="M2371" s="601">
        <v>-21.82</v>
      </c>
      <c r="N2371" s="20">
        <v>1145970090</v>
      </c>
    </row>
    <row r="2372" spans="1:14">
      <c r="A2372" s="599">
        <v>42667</v>
      </c>
      <c r="B2372" s="604">
        <v>471.32</v>
      </c>
      <c r="C2372" s="602">
        <v>17553680</v>
      </c>
      <c r="D2372" s="602">
        <v>1821</v>
      </c>
      <c r="E2372" s="602">
        <v>1821</v>
      </c>
      <c r="F2372" s="603" t="s">
        <v>604</v>
      </c>
      <c r="G2372" s="603">
        <v>35.840000000000003</v>
      </c>
      <c r="H2372" s="603">
        <v>-8.61</v>
      </c>
      <c r="I2372" s="603">
        <v>1.17</v>
      </c>
      <c r="J2372" s="603"/>
      <c r="K2372" s="603"/>
      <c r="L2372" s="602">
        <v>120</v>
      </c>
      <c r="M2372" s="601">
        <v>-22.15</v>
      </c>
      <c r="N2372" s="20">
        <v>221720255</v>
      </c>
    </row>
    <row r="2373" spans="1:14">
      <c r="A2373" s="599">
        <v>42664</v>
      </c>
      <c r="B2373" s="604">
        <v>473.07</v>
      </c>
      <c r="C2373" s="602">
        <v>17553680</v>
      </c>
      <c r="D2373" s="602">
        <v>1828</v>
      </c>
      <c r="E2373" s="602">
        <v>1828</v>
      </c>
      <c r="F2373" s="603" t="s">
        <v>604</v>
      </c>
      <c r="G2373" s="603">
        <v>35.840000000000003</v>
      </c>
      <c r="H2373" s="603">
        <v>-8.64</v>
      </c>
      <c r="I2373" s="603">
        <v>1.18</v>
      </c>
      <c r="J2373" s="603"/>
      <c r="K2373" s="603"/>
      <c r="L2373" s="602">
        <v>120</v>
      </c>
      <c r="M2373" s="601">
        <v>-22.23</v>
      </c>
      <c r="N2373" s="20">
        <v>608502040</v>
      </c>
    </row>
    <row r="2374" spans="1:14">
      <c r="A2374" s="599">
        <v>42663</v>
      </c>
      <c r="B2374" s="604">
        <v>475.7</v>
      </c>
      <c r="C2374" s="602">
        <v>17553680</v>
      </c>
      <c r="D2374" s="602">
        <v>1838</v>
      </c>
      <c r="E2374" s="602">
        <v>1838</v>
      </c>
      <c r="F2374" s="603" t="s">
        <v>604</v>
      </c>
      <c r="G2374" s="603">
        <v>35.840000000000003</v>
      </c>
      <c r="H2374" s="603">
        <v>-8.69</v>
      </c>
      <c r="I2374" s="603">
        <v>1.19</v>
      </c>
      <c r="J2374" s="603"/>
      <c r="K2374" s="603"/>
      <c r="L2374" s="602">
        <v>120</v>
      </c>
      <c r="M2374" s="601">
        <v>-22.35</v>
      </c>
      <c r="N2374" s="20">
        <v>541352200</v>
      </c>
    </row>
    <row r="2375" spans="1:14">
      <c r="A2375" s="599">
        <v>42662</v>
      </c>
      <c r="B2375" s="604">
        <v>485.36</v>
      </c>
      <c r="C2375" s="602">
        <v>17553680</v>
      </c>
      <c r="D2375" s="602">
        <v>1875</v>
      </c>
      <c r="E2375" s="602">
        <v>1875</v>
      </c>
      <c r="F2375" s="603" t="s">
        <v>604</v>
      </c>
      <c r="G2375" s="603">
        <v>35.840000000000003</v>
      </c>
      <c r="H2375" s="603">
        <v>-8.8699999999999992</v>
      </c>
      <c r="I2375" s="603">
        <v>1.21</v>
      </c>
      <c r="J2375" s="603"/>
      <c r="K2375" s="603"/>
      <c r="L2375" s="602">
        <v>120</v>
      </c>
      <c r="M2375" s="601">
        <v>-22.81</v>
      </c>
      <c r="N2375" s="20">
        <v>305974645</v>
      </c>
    </row>
    <row r="2376" spans="1:14">
      <c r="A2376" s="599">
        <v>42661</v>
      </c>
      <c r="B2376" s="604">
        <v>483.6</v>
      </c>
      <c r="C2376" s="602">
        <v>17553680</v>
      </c>
      <c r="D2376" s="602">
        <v>1868</v>
      </c>
      <c r="E2376" s="602">
        <v>1868</v>
      </c>
      <c r="F2376" s="603" t="s">
        <v>604</v>
      </c>
      <c r="G2376" s="603">
        <v>35.840000000000003</v>
      </c>
      <c r="H2376" s="603">
        <v>-8.84</v>
      </c>
      <c r="I2376" s="603">
        <v>1.21</v>
      </c>
      <c r="J2376" s="603"/>
      <c r="K2376" s="603"/>
      <c r="L2376" s="602">
        <v>120</v>
      </c>
      <c r="M2376" s="601">
        <v>-22.73</v>
      </c>
      <c r="N2376" s="20">
        <v>1468354640</v>
      </c>
    </row>
    <row r="2377" spans="1:14">
      <c r="A2377" s="599">
        <v>42660</v>
      </c>
      <c r="B2377" s="604">
        <v>473.07</v>
      </c>
      <c r="C2377" s="602">
        <v>17553680</v>
      </c>
      <c r="D2377" s="602">
        <v>1828</v>
      </c>
      <c r="E2377" s="602">
        <v>1828</v>
      </c>
      <c r="F2377" s="603" t="s">
        <v>604</v>
      </c>
      <c r="G2377" s="603">
        <v>35.840000000000003</v>
      </c>
      <c r="H2377" s="603">
        <v>-8.64</v>
      </c>
      <c r="I2377" s="603">
        <v>1.18</v>
      </c>
      <c r="J2377" s="603"/>
      <c r="K2377" s="603"/>
      <c r="L2377" s="602">
        <v>120</v>
      </c>
      <c r="M2377" s="601">
        <v>-22.23</v>
      </c>
      <c r="N2377" s="20">
        <v>995268420</v>
      </c>
    </row>
    <row r="2378" spans="1:14">
      <c r="A2378" s="599">
        <v>42657</v>
      </c>
      <c r="B2378" s="604">
        <v>490.63</v>
      </c>
      <c r="C2378" s="602">
        <v>17553680</v>
      </c>
      <c r="D2378" s="602">
        <v>1896</v>
      </c>
      <c r="E2378" s="602">
        <v>1896</v>
      </c>
      <c r="F2378" s="603" t="s">
        <v>604</v>
      </c>
      <c r="G2378" s="603">
        <v>35.840000000000003</v>
      </c>
      <c r="H2378" s="603">
        <v>-8.9600000000000009</v>
      </c>
      <c r="I2378" s="603">
        <v>1.22</v>
      </c>
      <c r="J2378" s="603"/>
      <c r="K2378" s="603"/>
      <c r="L2378" s="602">
        <v>120</v>
      </c>
      <c r="M2378" s="601">
        <v>-23.06</v>
      </c>
      <c r="N2378" s="20">
        <v>1077452330</v>
      </c>
    </row>
    <row r="2379" spans="1:14">
      <c r="A2379" s="599">
        <v>42656</v>
      </c>
      <c r="B2379" s="604">
        <v>491.5</v>
      </c>
      <c r="C2379" s="602">
        <v>17553680</v>
      </c>
      <c r="D2379" s="602">
        <v>1899</v>
      </c>
      <c r="E2379" s="602">
        <v>1899</v>
      </c>
      <c r="F2379" s="603" t="s">
        <v>604</v>
      </c>
      <c r="G2379" s="603">
        <v>35.840000000000003</v>
      </c>
      <c r="H2379" s="603">
        <v>-8.98</v>
      </c>
      <c r="I2379" s="603">
        <v>1.23</v>
      </c>
      <c r="J2379" s="603"/>
      <c r="K2379" s="603"/>
      <c r="L2379" s="602">
        <v>120</v>
      </c>
      <c r="M2379" s="601">
        <v>-23.1</v>
      </c>
      <c r="N2379" s="20">
        <v>423646435</v>
      </c>
    </row>
    <row r="2380" spans="1:14">
      <c r="A2380" s="599">
        <v>42655</v>
      </c>
      <c r="B2380" s="604">
        <v>491.5</v>
      </c>
      <c r="C2380" s="602">
        <v>17553680</v>
      </c>
      <c r="D2380" s="602">
        <v>1899</v>
      </c>
      <c r="E2380" s="602">
        <v>1899</v>
      </c>
      <c r="F2380" s="603" t="s">
        <v>604</v>
      </c>
      <c r="G2380" s="603">
        <v>35.840000000000003</v>
      </c>
      <c r="H2380" s="603">
        <v>-8.98</v>
      </c>
      <c r="I2380" s="603">
        <v>1.23</v>
      </c>
      <c r="J2380" s="603"/>
      <c r="K2380" s="603"/>
      <c r="L2380" s="602">
        <v>120</v>
      </c>
      <c r="M2380" s="601">
        <v>-23.1</v>
      </c>
      <c r="N2380" s="20">
        <v>862340765</v>
      </c>
    </row>
    <row r="2381" spans="1:14">
      <c r="A2381" s="599">
        <v>42654</v>
      </c>
      <c r="B2381" s="604">
        <v>490.63</v>
      </c>
      <c r="C2381" s="602">
        <v>17553680</v>
      </c>
      <c r="D2381" s="602">
        <v>1896</v>
      </c>
      <c r="E2381" s="602">
        <v>1896</v>
      </c>
      <c r="F2381" s="603" t="s">
        <v>604</v>
      </c>
      <c r="G2381" s="603">
        <v>35.840000000000003</v>
      </c>
      <c r="H2381" s="603">
        <v>-8.9600000000000009</v>
      </c>
      <c r="I2381" s="603">
        <v>1.22</v>
      </c>
      <c r="J2381" s="603"/>
      <c r="K2381" s="603"/>
      <c r="L2381" s="602">
        <v>120</v>
      </c>
      <c r="M2381" s="601">
        <v>-23.06</v>
      </c>
      <c r="N2381" s="20">
        <v>589485540</v>
      </c>
    </row>
    <row r="2382" spans="1:14">
      <c r="A2382" s="599">
        <v>42653</v>
      </c>
      <c r="B2382" s="604">
        <v>486.24</v>
      </c>
      <c r="C2382" s="602">
        <v>17553680</v>
      </c>
      <c r="D2382" s="602">
        <v>1879</v>
      </c>
      <c r="E2382" s="602">
        <v>1879</v>
      </c>
      <c r="F2382" s="603" t="s">
        <v>604</v>
      </c>
      <c r="G2382" s="603">
        <v>35.840000000000003</v>
      </c>
      <c r="H2382" s="603">
        <v>-8.8800000000000008</v>
      </c>
      <c r="I2382" s="603">
        <v>1.21</v>
      </c>
      <c r="J2382" s="603"/>
      <c r="K2382" s="603"/>
      <c r="L2382" s="602">
        <v>120</v>
      </c>
      <c r="M2382" s="601">
        <v>-22.85</v>
      </c>
      <c r="N2382" s="20">
        <v>662409130</v>
      </c>
    </row>
    <row r="2383" spans="1:14">
      <c r="A2383" s="599">
        <v>42650</v>
      </c>
      <c r="B2383" s="604">
        <v>471.32</v>
      </c>
      <c r="C2383" s="602">
        <v>17553680</v>
      </c>
      <c r="D2383" s="602">
        <v>1821</v>
      </c>
      <c r="E2383" s="602">
        <v>1821</v>
      </c>
      <c r="F2383" s="603" t="s">
        <v>604</v>
      </c>
      <c r="G2383" s="603">
        <v>35.840000000000003</v>
      </c>
      <c r="H2383" s="603">
        <v>-8.61</v>
      </c>
      <c r="I2383" s="603">
        <v>1.17</v>
      </c>
      <c r="J2383" s="603"/>
      <c r="K2383" s="603"/>
      <c r="L2383" s="602">
        <v>120</v>
      </c>
      <c r="M2383" s="601">
        <v>-22.15</v>
      </c>
      <c r="N2383" s="20">
        <v>901663410</v>
      </c>
    </row>
    <row r="2384" spans="1:14">
      <c r="A2384" s="599">
        <v>42649</v>
      </c>
      <c r="B2384" s="604">
        <v>491.5</v>
      </c>
      <c r="C2384" s="602">
        <v>17553680</v>
      </c>
      <c r="D2384" s="602">
        <v>1899</v>
      </c>
      <c r="E2384" s="602">
        <v>1899</v>
      </c>
      <c r="F2384" s="603" t="s">
        <v>604</v>
      </c>
      <c r="G2384" s="603">
        <v>35.840000000000003</v>
      </c>
      <c r="H2384" s="603">
        <v>-8.98</v>
      </c>
      <c r="I2384" s="603">
        <v>1.23</v>
      </c>
      <c r="J2384" s="603"/>
      <c r="K2384" s="603"/>
      <c r="L2384" s="602">
        <v>120</v>
      </c>
      <c r="M2384" s="601">
        <v>-23.1</v>
      </c>
      <c r="N2384" s="20">
        <v>1436877895</v>
      </c>
    </row>
    <row r="2385" spans="1:14">
      <c r="A2385" s="599">
        <v>42648</v>
      </c>
      <c r="B2385" s="604">
        <v>498.52</v>
      </c>
      <c r="C2385" s="602">
        <v>17553680</v>
      </c>
      <c r="D2385" s="602">
        <v>1926</v>
      </c>
      <c r="E2385" s="602">
        <v>1926</v>
      </c>
      <c r="F2385" s="603" t="s">
        <v>604</v>
      </c>
      <c r="G2385" s="603">
        <v>35.840000000000003</v>
      </c>
      <c r="H2385" s="603">
        <v>-9.11</v>
      </c>
      <c r="I2385" s="603">
        <v>1.24</v>
      </c>
      <c r="J2385" s="603"/>
      <c r="K2385" s="603"/>
      <c r="L2385" s="602">
        <v>120</v>
      </c>
      <c r="M2385" s="601">
        <v>-23.43</v>
      </c>
      <c r="N2385" s="20">
        <v>1695003225</v>
      </c>
    </row>
    <row r="2386" spans="1:14">
      <c r="A2386" s="599">
        <v>42647</v>
      </c>
      <c r="B2386" s="604">
        <v>499.4</v>
      </c>
      <c r="C2386" s="602">
        <v>17553680</v>
      </c>
      <c r="D2386" s="602">
        <v>1930</v>
      </c>
      <c r="E2386" s="602">
        <v>1930</v>
      </c>
      <c r="F2386" s="603" t="s">
        <v>604</v>
      </c>
      <c r="G2386" s="603">
        <v>35.840000000000003</v>
      </c>
      <c r="H2386" s="603">
        <v>-9.1199999999999992</v>
      </c>
      <c r="I2386" s="603">
        <v>1.24</v>
      </c>
      <c r="J2386" s="603"/>
      <c r="K2386" s="603"/>
      <c r="L2386" s="602">
        <v>120</v>
      </c>
      <c r="M2386" s="601">
        <v>-23.47</v>
      </c>
      <c r="N2386" s="20">
        <v>2901116930</v>
      </c>
    </row>
    <row r="2387" spans="1:14">
      <c r="A2387" s="599">
        <v>42646</v>
      </c>
      <c r="B2387" s="604">
        <v>482.73</v>
      </c>
      <c r="C2387" s="602">
        <v>17553680</v>
      </c>
      <c r="D2387" s="602">
        <v>1865</v>
      </c>
      <c r="E2387" s="602">
        <v>1865</v>
      </c>
      <c r="F2387" s="603" t="s">
        <v>604</v>
      </c>
      <c r="G2387" s="603">
        <v>35.840000000000003</v>
      </c>
      <c r="H2387" s="603">
        <v>-8.82</v>
      </c>
      <c r="I2387" s="603">
        <v>1.2</v>
      </c>
      <c r="J2387" s="603"/>
      <c r="K2387" s="603"/>
      <c r="L2387" s="602">
        <v>120</v>
      </c>
      <c r="M2387" s="601">
        <v>-22.68</v>
      </c>
      <c r="N2387" s="20">
        <v>948806110</v>
      </c>
    </row>
    <row r="2388" spans="1:14">
      <c r="A2388" s="599">
        <v>42643</v>
      </c>
      <c r="B2388" s="604">
        <v>482.73</v>
      </c>
      <c r="C2388" s="602">
        <v>17553680</v>
      </c>
      <c r="D2388" s="602">
        <v>1865</v>
      </c>
      <c r="E2388" s="602">
        <v>1865</v>
      </c>
      <c r="F2388" s="603" t="s">
        <v>604</v>
      </c>
      <c r="G2388" s="603">
        <v>35.840000000000003</v>
      </c>
      <c r="H2388" s="603">
        <v>-7.5</v>
      </c>
      <c r="I2388" s="603">
        <v>1.2</v>
      </c>
      <c r="J2388" s="603"/>
      <c r="K2388" s="603"/>
      <c r="L2388" s="602">
        <v>120</v>
      </c>
      <c r="M2388" s="601">
        <v>-22.68</v>
      </c>
      <c r="N2388" s="20">
        <v>948806110</v>
      </c>
    </row>
    <row r="2389" spans="1:14">
      <c r="A2389" s="599">
        <v>42642</v>
      </c>
      <c r="B2389" s="604">
        <v>492.38</v>
      </c>
      <c r="C2389" s="602">
        <v>17553680</v>
      </c>
      <c r="D2389" s="602">
        <v>1902</v>
      </c>
      <c r="E2389" s="602">
        <v>1902</v>
      </c>
      <c r="F2389" s="603" t="s">
        <v>604</v>
      </c>
      <c r="G2389" s="603">
        <v>35.840000000000003</v>
      </c>
      <c r="H2389" s="603">
        <v>-7.65</v>
      </c>
      <c r="I2389" s="603">
        <v>1.22</v>
      </c>
      <c r="J2389" s="603"/>
      <c r="K2389" s="603"/>
      <c r="L2389" s="602">
        <v>120</v>
      </c>
      <c r="M2389" s="601">
        <v>-23.14</v>
      </c>
      <c r="N2389" s="20">
        <v>1425781965</v>
      </c>
    </row>
    <row r="2390" spans="1:14">
      <c r="A2390" s="599">
        <v>42641</v>
      </c>
      <c r="B2390" s="604">
        <v>482.73</v>
      </c>
      <c r="C2390" s="602">
        <v>17553680</v>
      </c>
      <c r="D2390" s="602">
        <v>1865</v>
      </c>
      <c r="E2390" s="602">
        <v>1865</v>
      </c>
      <c r="F2390" s="603" t="s">
        <v>604</v>
      </c>
      <c r="G2390" s="603">
        <v>35.840000000000003</v>
      </c>
      <c r="H2390" s="603">
        <v>-7.5</v>
      </c>
      <c r="I2390" s="603">
        <v>1.2</v>
      </c>
      <c r="J2390" s="603"/>
      <c r="K2390" s="603"/>
      <c r="L2390" s="602">
        <v>120</v>
      </c>
      <c r="M2390" s="601">
        <v>-22.68</v>
      </c>
      <c r="N2390" s="20">
        <v>986840875</v>
      </c>
    </row>
    <row r="2391" spans="1:14">
      <c r="A2391" s="599">
        <v>42640</v>
      </c>
      <c r="B2391" s="604">
        <v>482.73</v>
      </c>
      <c r="C2391" s="602">
        <v>17553680</v>
      </c>
      <c r="D2391" s="602">
        <v>1865</v>
      </c>
      <c r="E2391" s="602">
        <v>1865</v>
      </c>
      <c r="F2391" s="603" t="s">
        <v>604</v>
      </c>
      <c r="G2391" s="603">
        <v>35.840000000000003</v>
      </c>
      <c r="H2391" s="603">
        <v>-7.5</v>
      </c>
      <c r="I2391" s="603">
        <v>1.2</v>
      </c>
      <c r="J2391" s="603"/>
      <c r="K2391" s="603"/>
      <c r="L2391" s="602">
        <v>120</v>
      </c>
      <c r="M2391" s="601">
        <v>-22.68</v>
      </c>
      <c r="N2391" s="20">
        <v>1286124990</v>
      </c>
    </row>
    <row r="2392" spans="1:14">
      <c r="A2392" s="599">
        <v>42639</v>
      </c>
      <c r="B2392" s="604">
        <v>485.36</v>
      </c>
      <c r="C2392" s="602">
        <v>17553680</v>
      </c>
      <c r="D2392" s="602">
        <v>1875</v>
      </c>
      <c r="E2392" s="602">
        <v>1875</v>
      </c>
      <c r="F2392" s="603" t="s">
        <v>604</v>
      </c>
      <c r="G2392" s="603">
        <v>35.840000000000003</v>
      </c>
      <c r="H2392" s="604">
        <v>-7.54</v>
      </c>
      <c r="I2392" s="603">
        <v>1.2</v>
      </c>
      <c r="J2392" s="603"/>
      <c r="K2392" s="603"/>
      <c r="L2392" s="602">
        <v>120</v>
      </c>
      <c r="M2392" s="601">
        <v>-22.81</v>
      </c>
      <c r="N2392" s="20">
        <v>3099588150</v>
      </c>
    </row>
    <row r="2393" spans="1:14">
      <c r="A2393" s="599">
        <v>42636</v>
      </c>
      <c r="B2393" s="604">
        <v>473.95</v>
      </c>
      <c r="C2393" s="602">
        <v>17553680</v>
      </c>
      <c r="D2393" s="602">
        <v>1831</v>
      </c>
      <c r="E2393" s="602">
        <v>1831</v>
      </c>
      <c r="F2393" s="603" t="s">
        <v>604</v>
      </c>
      <c r="G2393" s="603">
        <v>35.840000000000003</v>
      </c>
      <c r="H2393" s="604">
        <v>-7.37</v>
      </c>
      <c r="I2393" s="603">
        <v>1.17</v>
      </c>
      <c r="J2393" s="603"/>
      <c r="K2393" s="603"/>
      <c r="L2393" s="602">
        <v>120</v>
      </c>
      <c r="M2393" s="601">
        <v>-22.27</v>
      </c>
      <c r="N2393" s="20">
        <v>1134192560</v>
      </c>
    </row>
    <row r="2394" spans="1:14">
      <c r="A2394" s="599">
        <v>42635</v>
      </c>
      <c r="B2394" s="604">
        <v>479.22</v>
      </c>
      <c r="C2394" s="602">
        <v>17553680</v>
      </c>
      <c r="D2394" s="602">
        <v>1852</v>
      </c>
      <c r="E2394" s="602">
        <v>1852</v>
      </c>
      <c r="F2394" s="603" t="s">
        <v>604</v>
      </c>
      <c r="G2394" s="603">
        <v>35.840000000000003</v>
      </c>
      <c r="H2394" s="604">
        <v>-7.45</v>
      </c>
      <c r="I2394" s="603">
        <v>1.19</v>
      </c>
      <c r="J2394" s="603"/>
      <c r="K2394" s="603"/>
      <c r="L2394" s="602">
        <v>120</v>
      </c>
      <c r="M2394" s="601">
        <v>-22.52</v>
      </c>
      <c r="N2394" s="20">
        <v>922291435</v>
      </c>
    </row>
    <row r="2395" spans="1:14">
      <c r="A2395" s="599">
        <v>42634</v>
      </c>
      <c r="B2395" s="604">
        <v>475.7</v>
      </c>
      <c r="C2395" s="602">
        <v>17553680</v>
      </c>
      <c r="D2395" s="602">
        <v>1838</v>
      </c>
      <c r="E2395" s="602">
        <v>1838</v>
      </c>
      <c r="F2395" s="603" t="s">
        <v>604</v>
      </c>
      <c r="G2395" s="603">
        <v>35.840000000000003</v>
      </c>
      <c r="H2395" s="604">
        <v>-7.39</v>
      </c>
      <c r="I2395" s="603">
        <v>1.18</v>
      </c>
      <c r="J2395" s="603"/>
      <c r="K2395" s="603"/>
      <c r="L2395" s="602">
        <v>120</v>
      </c>
      <c r="M2395" s="601">
        <v>-22.35</v>
      </c>
      <c r="N2395" s="20">
        <v>779030700</v>
      </c>
    </row>
    <row r="2396" spans="1:14">
      <c r="A2396" s="599">
        <v>42633</v>
      </c>
      <c r="B2396" s="604">
        <v>473.95</v>
      </c>
      <c r="C2396" s="602">
        <v>17553680</v>
      </c>
      <c r="D2396" s="602">
        <v>1831</v>
      </c>
      <c r="E2396" s="602">
        <v>1831</v>
      </c>
      <c r="F2396" s="603" t="s">
        <v>604</v>
      </c>
      <c r="G2396" s="603">
        <v>35.840000000000003</v>
      </c>
      <c r="H2396" s="604">
        <v>-7.37</v>
      </c>
      <c r="I2396" s="603">
        <v>1.17</v>
      </c>
      <c r="J2396" s="603"/>
      <c r="K2396" s="603"/>
      <c r="L2396" s="602">
        <v>120</v>
      </c>
      <c r="M2396" s="601">
        <v>-22.27</v>
      </c>
      <c r="N2396" s="20">
        <v>1283823600</v>
      </c>
    </row>
    <row r="2397" spans="1:14">
      <c r="A2397" s="599">
        <v>42632</v>
      </c>
      <c r="B2397" s="604">
        <v>468.68</v>
      </c>
      <c r="C2397" s="602">
        <v>17553680</v>
      </c>
      <c r="D2397" s="602">
        <v>1811</v>
      </c>
      <c r="E2397" s="602">
        <v>1811</v>
      </c>
      <c r="F2397" s="603" t="s">
        <v>604</v>
      </c>
      <c r="G2397" s="603">
        <v>35.840000000000003</v>
      </c>
      <c r="H2397" s="604">
        <v>-7.28</v>
      </c>
      <c r="I2397" s="603">
        <v>1.1599999999999999</v>
      </c>
      <c r="J2397" s="603"/>
      <c r="K2397" s="603"/>
      <c r="L2397" s="602">
        <v>120</v>
      </c>
      <c r="M2397" s="601">
        <v>-22.02</v>
      </c>
      <c r="N2397" s="20">
        <v>483927195</v>
      </c>
    </row>
    <row r="2398" spans="1:14">
      <c r="A2398" s="599">
        <v>42629</v>
      </c>
      <c r="B2398" s="604">
        <v>460.78</v>
      </c>
      <c r="C2398" s="602">
        <v>17553680</v>
      </c>
      <c r="D2398" s="602">
        <v>1780</v>
      </c>
      <c r="E2398" s="602">
        <v>1780</v>
      </c>
      <c r="F2398" s="603" t="s">
        <v>604</v>
      </c>
      <c r="G2398" s="603">
        <v>35.840000000000003</v>
      </c>
      <c r="H2398" s="604">
        <v>-7.16</v>
      </c>
      <c r="I2398" s="603">
        <v>1.1399999999999999</v>
      </c>
      <c r="J2398" s="603"/>
      <c r="K2398" s="603"/>
      <c r="L2398" s="602">
        <v>120</v>
      </c>
      <c r="M2398" s="601">
        <v>-21.65</v>
      </c>
      <c r="N2398" s="20">
        <v>1049274935</v>
      </c>
    </row>
    <row r="2399" spans="1:14">
      <c r="A2399" s="599">
        <v>42628</v>
      </c>
      <c r="B2399" s="604">
        <v>460.78</v>
      </c>
      <c r="C2399" s="602">
        <v>17553680</v>
      </c>
      <c r="D2399" s="602">
        <v>1780</v>
      </c>
      <c r="E2399" s="602">
        <v>1780</v>
      </c>
      <c r="F2399" s="603" t="s">
        <v>604</v>
      </c>
      <c r="G2399" s="603">
        <v>35.840000000000003</v>
      </c>
      <c r="H2399" s="604">
        <v>-7.16</v>
      </c>
      <c r="I2399" s="603">
        <v>1.1399999999999999</v>
      </c>
      <c r="J2399" s="603"/>
      <c r="K2399" s="603"/>
      <c r="L2399" s="602">
        <v>120</v>
      </c>
      <c r="M2399" s="601">
        <v>-21.65</v>
      </c>
      <c r="N2399" s="20">
        <v>1049274935</v>
      </c>
    </row>
    <row r="2400" spans="1:14">
      <c r="A2400" s="599">
        <v>42627</v>
      </c>
      <c r="B2400" s="604">
        <v>460.78</v>
      </c>
      <c r="C2400" s="602">
        <v>17553680</v>
      </c>
      <c r="D2400" s="602">
        <v>1780</v>
      </c>
      <c r="E2400" s="602">
        <v>1780</v>
      </c>
      <c r="F2400" s="603" t="s">
        <v>604</v>
      </c>
      <c r="G2400" s="603">
        <v>35.840000000000003</v>
      </c>
      <c r="H2400" s="604">
        <v>-7.16</v>
      </c>
      <c r="I2400" s="603">
        <v>1.1399999999999999</v>
      </c>
      <c r="J2400" s="603"/>
      <c r="K2400" s="603"/>
      <c r="L2400" s="602">
        <v>120</v>
      </c>
      <c r="M2400" s="601">
        <v>-21.65</v>
      </c>
      <c r="N2400" s="20">
        <v>1049274935</v>
      </c>
    </row>
    <row r="2401" spans="1:14">
      <c r="A2401" s="599">
        <v>42626</v>
      </c>
      <c r="B2401" s="604">
        <v>460.78</v>
      </c>
      <c r="C2401" s="602">
        <v>17553680</v>
      </c>
      <c r="D2401" s="602">
        <v>1780</v>
      </c>
      <c r="E2401" s="602">
        <v>1780</v>
      </c>
      <c r="F2401" s="603" t="s">
        <v>604</v>
      </c>
      <c r="G2401" s="603">
        <v>35.840000000000003</v>
      </c>
      <c r="H2401" s="604">
        <v>-7.16</v>
      </c>
      <c r="I2401" s="603">
        <v>1.1399999999999999</v>
      </c>
      <c r="J2401" s="603"/>
      <c r="K2401" s="603"/>
      <c r="L2401" s="602">
        <v>120</v>
      </c>
      <c r="M2401" s="601">
        <v>-21.65</v>
      </c>
      <c r="N2401" s="20">
        <v>1049274935</v>
      </c>
    </row>
    <row r="2402" spans="1:14">
      <c r="A2402" s="599">
        <v>42625</v>
      </c>
      <c r="B2402" s="604">
        <v>456.4</v>
      </c>
      <c r="C2402" s="602">
        <v>17553680</v>
      </c>
      <c r="D2402" s="602">
        <v>1763</v>
      </c>
      <c r="E2402" s="602">
        <v>1763</v>
      </c>
      <c r="F2402" s="603" t="s">
        <v>604</v>
      </c>
      <c r="G2402" s="603">
        <v>35.840000000000003</v>
      </c>
      <c r="H2402" s="604">
        <v>-7.09</v>
      </c>
      <c r="I2402" s="603">
        <v>1.1299999999999999</v>
      </c>
      <c r="J2402" s="603"/>
      <c r="K2402" s="603"/>
      <c r="L2402" s="602">
        <v>120</v>
      </c>
      <c r="M2402" s="601">
        <v>-21.45</v>
      </c>
      <c r="N2402" s="20">
        <v>803070530</v>
      </c>
    </row>
    <row r="2403" spans="1:14">
      <c r="A2403" s="599">
        <v>42622</v>
      </c>
      <c r="B2403" s="604">
        <v>466.93</v>
      </c>
      <c r="C2403" s="602">
        <v>17553680</v>
      </c>
      <c r="D2403" s="602">
        <v>1804</v>
      </c>
      <c r="E2403" s="602">
        <v>1804</v>
      </c>
      <c r="F2403" s="603" t="s">
        <v>604</v>
      </c>
      <c r="G2403" s="603">
        <v>35.840000000000003</v>
      </c>
      <c r="H2403" s="604">
        <v>-7.26</v>
      </c>
      <c r="I2403" s="603">
        <v>1.1599999999999999</v>
      </c>
      <c r="J2403" s="603"/>
      <c r="K2403" s="603"/>
      <c r="L2403" s="602">
        <v>120</v>
      </c>
      <c r="M2403" s="601">
        <v>-21.94</v>
      </c>
      <c r="N2403" s="20">
        <v>1188936765</v>
      </c>
    </row>
    <row r="2404" spans="1:14">
      <c r="A2404" s="599">
        <v>42621</v>
      </c>
      <c r="B2404" s="604">
        <v>470.44</v>
      </c>
      <c r="C2404" s="602">
        <v>17553680</v>
      </c>
      <c r="D2404" s="602">
        <v>1818</v>
      </c>
      <c r="E2404" s="602">
        <v>1818</v>
      </c>
      <c r="F2404" s="603" t="s">
        <v>604</v>
      </c>
      <c r="G2404" s="603">
        <v>35.840000000000003</v>
      </c>
      <c r="H2404" s="604">
        <v>-7.31</v>
      </c>
      <c r="I2404" s="603">
        <v>1.1599999999999999</v>
      </c>
      <c r="J2404" s="603"/>
      <c r="K2404" s="603"/>
      <c r="L2404" s="602">
        <v>120</v>
      </c>
      <c r="M2404" s="601">
        <v>-22.11</v>
      </c>
      <c r="N2404" s="20">
        <v>2270107115</v>
      </c>
    </row>
    <row r="2405" spans="1:14">
      <c r="A2405" s="599">
        <v>42620</v>
      </c>
      <c r="B2405" s="604">
        <v>468.68</v>
      </c>
      <c r="C2405" s="602">
        <v>17553680</v>
      </c>
      <c r="D2405" s="602">
        <v>1811</v>
      </c>
      <c r="E2405" s="602">
        <v>1811</v>
      </c>
      <c r="F2405" s="603" t="s">
        <v>604</v>
      </c>
      <c r="G2405" s="603">
        <v>35.840000000000003</v>
      </c>
      <c r="H2405" s="604">
        <v>-7.28</v>
      </c>
      <c r="I2405" s="603">
        <v>1.1599999999999999</v>
      </c>
      <c r="J2405" s="603"/>
      <c r="K2405" s="603"/>
      <c r="L2405" s="602">
        <v>120</v>
      </c>
      <c r="M2405" s="601">
        <v>-22.02</v>
      </c>
      <c r="N2405" s="20">
        <v>5201794155</v>
      </c>
    </row>
    <row r="2406" spans="1:14">
      <c r="A2406" s="599">
        <v>42619</v>
      </c>
      <c r="B2406" s="604">
        <v>471.32</v>
      </c>
      <c r="C2406" s="602">
        <v>17553680</v>
      </c>
      <c r="D2406" s="602">
        <v>1821</v>
      </c>
      <c r="E2406" s="602">
        <v>1821</v>
      </c>
      <c r="F2406" s="603" t="s">
        <v>604</v>
      </c>
      <c r="G2406" s="603">
        <v>35.840000000000003</v>
      </c>
      <c r="H2406" s="602">
        <v>-7.33</v>
      </c>
      <c r="I2406" s="603">
        <v>1.17</v>
      </c>
      <c r="J2406" s="603"/>
      <c r="K2406" s="603"/>
      <c r="L2406" s="602">
        <v>120</v>
      </c>
      <c r="M2406" s="601">
        <v>-22.15</v>
      </c>
      <c r="N2406" s="20">
        <v>3722992265</v>
      </c>
    </row>
    <row r="2407" spans="1:14">
      <c r="A2407" s="599">
        <v>42618</v>
      </c>
      <c r="B2407" s="604">
        <v>477.46</v>
      </c>
      <c r="C2407" s="602">
        <v>17553680</v>
      </c>
      <c r="D2407" s="602">
        <v>1845</v>
      </c>
      <c r="E2407" s="602">
        <v>1845</v>
      </c>
      <c r="F2407" s="603" t="s">
        <v>604</v>
      </c>
      <c r="G2407" s="603">
        <v>35.840000000000003</v>
      </c>
      <c r="H2407" s="604">
        <v>-7.42</v>
      </c>
      <c r="I2407" s="603">
        <v>1.18</v>
      </c>
      <c r="J2407" s="603"/>
      <c r="K2407" s="603"/>
      <c r="L2407" s="602">
        <v>120</v>
      </c>
      <c r="M2407" s="601">
        <v>-22.44</v>
      </c>
      <c r="N2407" s="20">
        <v>5423047830</v>
      </c>
    </row>
    <row r="2408" spans="1:14">
      <c r="A2408" s="599">
        <v>42615</v>
      </c>
      <c r="B2408" s="604">
        <v>500.28</v>
      </c>
      <c r="C2408" s="602">
        <v>17553680</v>
      </c>
      <c r="D2408" s="602">
        <v>1933</v>
      </c>
      <c r="E2408" s="602">
        <v>1933</v>
      </c>
      <c r="F2408" s="603" t="s">
        <v>604</v>
      </c>
      <c r="G2408" s="603">
        <v>35.840000000000003</v>
      </c>
      <c r="H2408" s="604">
        <v>-7.78</v>
      </c>
      <c r="I2408" s="603">
        <v>1.24</v>
      </c>
      <c r="J2408" s="603"/>
      <c r="K2408" s="603"/>
      <c r="L2408" s="602">
        <v>120</v>
      </c>
      <c r="M2408" s="601">
        <v>-23.51</v>
      </c>
      <c r="N2408" s="20">
        <v>6450542655</v>
      </c>
    </row>
    <row r="2409" spans="1:14">
      <c r="A2409" s="599">
        <v>42614</v>
      </c>
      <c r="B2409" s="604">
        <v>523.1</v>
      </c>
      <c r="C2409" s="602">
        <v>17553680</v>
      </c>
      <c r="D2409" s="602">
        <v>2021</v>
      </c>
      <c r="E2409" s="602">
        <v>2021</v>
      </c>
      <c r="F2409" s="603" t="s">
        <v>604</v>
      </c>
      <c r="G2409" s="603">
        <v>35.840000000000003</v>
      </c>
      <c r="H2409" s="604">
        <v>-8.1300000000000008</v>
      </c>
      <c r="I2409" s="603">
        <v>1.3</v>
      </c>
      <c r="J2409" s="603"/>
      <c r="K2409" s="603"/>
      <c r="L2409" s="602">
        <v>120</v>
      </c>
      <c r="M2409" s="601">
        <v>-24.58</v>
      </c>
      <c r="N2409" s="20">
        <v>14748366645</v>
      </c>
    </row>
    <row r="2410" spans="1:14">
      <c r="A2410" s="599">
        <v>42613</v>
      </c>
      <c r="B2410" s="604">
        <v>542.41</v>
      </c>
      <c r="C2410" s="602">
        <v>17553680</v>
      </c>
      <c r="D2410" s="602">
        <v>2096</v>
      </c>
      <c r="E2410" s="602">
        <v>2096</v>
      </c>
      <c r="F2410" s="603" t="s">
        <v>604</v>
      </c>
      <c r="G2410" s="603">
        <v>35.840000000000003</v>
      </c>
      <c r="H2410" s="604">
        <v>-8.43</v>
      </c>
      <c r="I2410" s="603">
        <v>1.34</v>
      </c>
      <c r="J2410" s="603"/>
      <c r="K2410" s="603"/>
      <c r="L2410" s="602">
        <v>120</v>
      </c>
      <c r="M2410" s="601">
        <v>-25.49</v>
      </c>
      <c r="N2410" s="20">
        <v>25382031400</v>
      </c>
    </row>
    <row r="2411" spans="1:14">
      <c r="A2411" s="599">
        <v>42612</v>
      </c>
      <c r="B2411" s="604">
        <v>468.68</v>
      </c>
      <c r="C2411" s="602">
        <v>17553680</v>
      </c>
      <c r="D2411" s="602">
        <v>1811</v>
      </c>
      <c r="E2411" s="602">
        <v>1811</v>
      </c>
      <c r="F2411" s="603" t="s">
        <v>604</v>
      </c>
      <c r="G2411" s="603">
        <v>35.840000000000003</v>
      </c>
      <c r="H2411" s="604">
        <v>-7.28</v>
      </c>
      <c r="I2411" s="603">
        <v>1.1599999999999999</v>
      </c>
      <c r="J2411" s="603"/>
      <c r="K2411" s="603"/>
      <c r="L2411" s="602">
        <v>120</v>
      </c>
      <c r="M2411" s="601">
        <v>-22.02</v>
      </c>
      <c r="N2411" s="20">
        <v>2619084330</v>
      </c>
    </row>
    <row r="2412" spans="1:14">
      <c r="A2412" s="599">
        <v>42611</v>
      </c>
      <c r="B2412" s="604">
        <v>438.84</v>
      </c>
      <c r="C2412" s="602">
        <v>17553680</v>
      </c>
      <c r="D2412" s="602">
        <v>1696</v>
      </c>
      <c r="E2412" s="602">
        <v>1696</v>
      </c>
      <c r="F2412" s="603" t="s">
        <v>604</v>
      </c>
      <c r="G2412" s="603">
        <v>35.840000000000003</v>
      </c>
      <c r="H2412" s="604">
        <v>-6.82</v>
      </c>
      <c r="I2412" s="603">
        <v>1.0900000000000001</v>
      </c>
      <c r="J2412" s="603"/>
      <c r="K2412" s="603"/>
      <c r="L2412" s="602">
        <v>120</v>
      </c>
      <c r="M2412" s="601">
        <v>-20.62</v>
      </c>
      <c r="N2412" s="20">
        <v>582577680</v>
      </c>
    </row>
    <row r="2413" spans="1:14">
      <c r="A2413" s="599">
        <v>42608</v>
      </c>
      <c r="B2413" s="604">
        <v>443.23</v>
      </c>
      <c r="C2413" s="602">
        <v>17553680</v>
      </c>
      <c r="D2413" s="602">
        <v>1712</v>
      </c>
      <c r="E2413" s="602">
        <v>1712</v>
      </c>
      <c r="F2413" s="603" t="s">
        <v>604</v>
      </c>
      <c r="G2413" s="603">
        <v>35.840000000000003</v>
      </c>
      <c r="H2413" s="604">
        <v>-6.89</v>
      </c>
      <c r="I2413" s="603">
        <v>1.1000000000000001</v>
      </c>
      <c r="J2413" s="603"/>
      <c r="K2413" s="603"/>
      <c r="L2413" s="602">
        <v>120</v>
      </c>
      <c r="M2413" s="601">
        <v>-20.83</v>
      </c>
      <c r="N2413" s="20">
        <v>408551860</v>
      </c>
    </row>
    <row r="2414" spans="1:14">
      <c r="A2414" s="599">
        <v>42607</v>
      </c>
      <c r="B2414" s="604">
        <v>451.13</v>
      </c>
      <c r="C2414" s="602">
        <v>17553680</v>
      </c>
      <c r="D2414" s="602">
        <v>1743</v>
      </c>
      <c r="E2414" s="602">
        <v>1743</v>
      </c>
      <c r="F2414" s="603" t="s">
        <v>604</v>
      </c>
      <c r="G2414" s="603">
        <v>35.840000000000003</v>
      </c>
      <c r="H2414" s="604">
        <v>-7.01</v>
      </c>
      <c r="I2414" s="603">
        <v>1.1200000000000001</v>
      </c>
      <c r="J2414" s="603"/>
      <c r="K2414" s="603"/>
      <c r="L2414" s="602">
        <v>120</v>
      </c>
      <c r="M2414" s="601">
        <v>-21.2</v>
      </c>
      <c r="N2414" s="20">
        <v>441665440</v>
      </c>
    </row>
    <row r="2415" spans="1:14">
      <c r="A2415" s="599">
        <v>42606</v>
      </c>
      <c r="B2415" s="604">
        <v>442.35</v>
      </c>
      <c r="C2415" s="602">
        <v>17553680</v>
      </c>
      <c r="D2415" s="602">
        <v>1709</v>
      </c>
      <c r="E2415" s="602">
        <v>1709</v>
      </c>
      <c r="F2415" s="603" t="s">
        <v>604</v>
      </c>
      <c r="G2415" s="603">
        <v>35.840000000000003</v>
      </c>
      <c r="H2415" s="604">
        <v>-6.88</v>
      </c>
      <c r="I2415" s="603">
        <v>1.1000000000000001</v>
      </c>
      <c r="J2415" s="603"/>
      <c r="K2415" s="603"/>
      <c r="L2415" s="602">
        <v>120</v>
      </c>
      <c r="M2415" s="601">
        <v>-20.79</v>
      </c>
      <c r="N2415" s="20">
        <v>436050905</v>
      </c>
    </row>
    <row r="2416" spans="1:14">
      <c r="A2416" s="599">
        <v>42605</v>
      </c>
      <c r="B2416" s="604">
        <v>447.62</v>
      </c>
      <c r="C2416" s="602">
        <v>17553680</v>
      </c>
      <c r="D2416" s="602">
        <v>1729</v>
      </c>
      <c r="E2416" s="602">
        <v>1729</v>
      </c>
      <c r="F2416" s="603" t="s">
        <v>604</v>
      </c>
      <c r="G2416" s="603">
        <v>35.840000000000003</v>
      </c>
      <c r="H2416" s="604">
        <v>-6.96</v>
      </c>
      <c r="I2416" s="603">
        <v>1.1100000000000001</v>
      </c>
      <c r="J2416" s="603"/>
      <c r="K2416" s="603"/>
      <c r="L2416" s="602">
        <v>120</v>
      </c>
      <c r="M2416" s="601">
        <v>-21.03</v>
      </c>
      <c r="N2416" s="20">
        <v>925138270</v>
      </c>
    </row>
    <row r="2417" spans="1:14">
      <c r="A2417" s="599">
        <v>42604</v>
      </c>
      <c r="B2417" s="604">
        <v>454.64</v>
      </c>
      <c r="C2417" s="602">
        <v>17553680</v>
      </c>
      <c r="D2417" s="602">
        <v>1757</v>
      </c>
      <c r="E2417" s="602">
        <v>1757</v>
      </c>
      <c r="F2417" s="603" t="s">
        <v>604</v>
      </c>
      <c r="G2417" s="603">
        <v>35.840000000000003</v>
      </c>
      <c r="H2417" s="602">
        <v>-7.07</v>
      </c>
      <c r="I2417" s="603">
        <v>1.1299999999999999</v>
      </c>
      <c r="J2417" s="603"/>
      <c r="K2417" s="603"/>
      <c r="L2417" s="602">
        <v>120</v>
      </c>
      <c r="M2417" s="601">
        <v>-21.36</v>
      </c>
      <c r="N2417" s="20">
        <v>360366330</v>
      </c>
    </row>
    <row r="2418" spans="1:14">
      <c r="A2418" s="599">
        <v>42601</v>
      </c>
      <c r="B2418" s="604">
        <v>460.78</v>
      </c>
      <c r="C2418" s="602">
        <v>17553680</v>
      </c>
      <c r="D2418" s="602">
        <v>1780</v>
      </c>
      <c r="E2418" s="602">
        <v>1780</v>
      </c>
      <c r="F2418" s="603" t="s">
        <v>604</v>
      </c>
      <c r="G2418" s="603">
        <v>35.840000000000003</v>
      </c>
      <c r="H2418" s="602">
        <v>-7.16</v>
      </c>
      <c r="I2418" s="603">
        <v>1.1399999999999999</v>
      </c>
      <c r="J2418" s="603"/>
      <c r="K2418" s="603"/>
      <c r="L2418" s="602">
        <v>120</v>
      </c>
      <c r="M2418" s="601">
        <v>-21.65</v>
      </c>
      <c r="N2418" s="20">
        <v>319746065</v>
      </c>
    </row>
    <row r="2419" spans="1:14">
      <c r="A2419" s="599">
        <v>42600</v>
      </c>
      <c r="B2419" s="604">
        <v>459.03</v>
      </c>
      <c r="C2419" s="602">
        <v>17553680</v>
      </c>
      <c r="D2419" s="602">
        <v>1774</v>
      </c>
      <c r="E2419" s="602">
        <v>1774</v>
      </c>
      <c r="F2419" s="603" t="s">
        <v>604</v>
      </c>
      <c r="G2419" s="603">
        <v>35.840000000000003</v>
      </c>
      <c r="H2419" s="604">
        <v>-7.13</v>
      </c>
      <c r="I2419" s="603">
        <v>1.1399999999999999</v>
      </c>
      <c r="J2419" s="603"/>
      <c r="K2419" s="603"/>
      <c r="L2419" s="602">
        <v>120</v>
      </c>
      <c r="M2419" s="601">
        <v>-21.57</v>
      </c>
      <c r="N2419" s="20">
        <v>295767850</v>
      </c>
    </row>
    <row r="2420" spans="1:14">
      <c r="A2420" s="599">
        <v>42599</v>
      </c>
      <c r="B2420" s="604">
        <v>454.64</v>
      </c>
      <c r="C2420" s="602">
        <v>17553680</v>
      </c>
      <c r="D2420" s="602">
        <v>1757</v>
      </c>
      <c r="E2420" s="602">
        <v>1757</v>
      </c>
      <c r="F2420" s="603" t="s">
        <v>604</v>
      </c>
      <c r="G2420" s="603">
        <v>35.840000000000003</v>
      </c>
      <c r="H2420" s="604">
        <v>-7.07</v>
      </c>
      <c r="I2420" s="603">
        <v>1.1299999999999999</v>
      </c>
      <c r="J2420" s="603"/>
      <c r="K2420" s="603"/>
      <c r="L2420" s="602">
        <v>120</v>
      </c>
      <c r="M2420" s="601">
        <v>-21.36</v>
      </c>
      <c r="N2420" s="20">
        <v>409733720</v>
      </c>
    </row>
    <row r="2421" spans="1:14">
      <c r="A2421" s="599">
        <v>42598</v>
      </c>
      <c r="B2421" s="604">
        <v>457.27</v>
      </c>
      <c r="C2421" s="602">
        <v>17553680</v>
      </c>
      <c r="D2421" s="602">
        <v>1767</v>
      </c>
      <c r="E2421" s="602">
        <v>1767</v>
      </c>
      <c r="F2421" s="603" t="s">
        <v>604</v>
      </c>
      <c r="G2421" s="603">
        <v>35.840000000000003</v>
      </c>
      <c r="H2421" s="604">
        <v>-7.11</v>
      </c>
      <c r="I2421" s="603">
        <v>1.1299999999999999</v>
      </c>
      <c r="J2421" s="603"/>
      <c r="K2421" s="603"/>
      <c r="L2421" s="602">
        <v>120</v>
      </c>
      <c r="M2421" s="601">
        <v>-21.49</v>
      </c>
      <c r="N2421" s="20">
        <v>416724605</v>
      </c>
    </row>
    <row r="2422" spans="1:14">
      <c r="A2422" s="599">
        <v>42597</v>
      </c>
      <c r="B2422" s="604">
        <v>462.54</v>
      </c>
      <c r="C2422" s="602">
        <v>17553680</v>
      </c>
      <c r="D2422" s="602">
        <v>1787</v>
      </c>
      <c r="E2422" s="602">
        <v>1787</v>
      </c>
      <c r="F2422" s="603" t="s">
        <v>604</v>
      </c>
      <c r="G2422" s="603">
        <v>35.840000000000003</v>
      </c>
      <c r="H2422" s="604">
        <v>-7.19</v>
      </c>
      <c r="I2422" s="603">
        <v>1.1499999999999999</v>
      </c>
      <c r="J2422" s="603"/>
      <c r="K2422" s="603"/>
      <c r="L2422" s="602">
        <v>120</v>
      </c>
      <c r="M2422" s="601">
        <v>-21.74</v>
      </c>
      <c r="N2422" s="20">
        <v>674796515</v>
      </c>
    </row>
    <row r="2423" spans="1:14">
      <c r="A2423" s="599">
        <v>42594</v>
      </c>
      <c r="B2423" s="604">
        <v>462.54</v>
      </c>
      <c r="C2423" s="602">
        <v>17553680</v>
      </c>
      <c r="D2423" s="602">
        <v>1787</v>
      </c>
      <c r="E2423" s="602">
        <v>1787</v>
      </c>
      <c r="F2423" s="603" t="s">
        <v>604</v>
      </c>
      <c r="G2423" s="603">
        <v>35.840000000000003</v>
      </c>
      <c r="H2423" s="604">
        <v>-7.19</v>
      </c>
      <c r="I2423" s="603">
        <v>1.1499999999999999</v>
      </c>
      <c r="J2423" s="603"/>
      <c r="K2423" s="603"/>
      <c r="L2423" s="602">
        <v>120</v>
      </c>
      <c r="M2423" s="601">
        <v>-21.74</v>
      </c>
      <c r="N2423" s="20">
        <v>674796515</v>
      </c>
    </row>
    <row r="2424" spans="1:14">
      <c r="A2424" s="599">
        <v>42593</v>
      </c>
      <c r="B2424" s="604">
        <v>465.17</v>
      </c>
      <c r="C2424" s="602">
        <v>17553680</v>
      </c>
      <c r="D2424" s="602">
        <v>1797</v>
      </c>
      <c r="E2424" s="602">
        <v>1797</v>
      </c>
      <c r="F2424" s="603" t="s">
        <v>604</v>
      </c>
      <c r="G2424" s="603">
        <v>35.840000000000003</v>
      </c>
      <c r="H2424" s="604">
        <v>-7.23</v>
      </c>
      <c r="I2424" s="603">
        <v>1.1499999999999999</v>
      </c>
      <c r="J2424" s="603"/>
      <c r="K2424" s="603"/>
      <c r="L2424" s="602">
        <v>120</v>
      </c>
      <c r="M2424" s="601">
        <v>-21.86</v>
      </c>
      <c r="N2424" s="20">
        <v>515102965</v>
      </c>
    </row>
    <row r="2425" spans="1:14">
      <c r="A2425" s="599">
        <v>42592</v>
      </c>
      <c r="B2425" s="604">
        <v>471.32</v>
      </c>
      <c r="C2425" s="602">
        <v>17553680</v>
      </c>
      <c r="D2425" s="602">
        <v>1821</v>
      </c>
      <c r="E2425" s="602">
        <v>1821</v>
      </c>
      <c r="F2425" s="603" t="s">
        <v>604</v>
      </c>
      <c r="G2425" s="603">
        <v>35.840000000000003</v>
      </c>
      <c r="H2425" s="604">
        <v>-7.33</v>
      </c>
      <c r="I2425" s="603">
        <v>1.17</v>
      </c>
      <c r="J2425" s="603"/>
      <c r="K2425" s="603"/>
      <c r="L2425" s="602">
        <v>120</v>
      </c>
      <c r="M2425" s="601">
        <v>-22.15</v>
      </c>
      <c r="N2425" s="20">
        <v>2636568290</v>
      </c>
    </row>
    <row r="2426" spans="1:14">
      <c r="A2426" s="599">
        <v>42591</v>
      </c>
      <c r="B2426" s="604">
        <v>480.97</v>
      </c>
      <c r="C2426" s="602">
        <v>17553680</v>
      </c>
      <c r="D2426" s="602">
        <v>1858</v>
      </c>
      <c r="E2426" s="602">
        <v>1858</v>
      </c>
      <c r="F2426" s="603" t="s">
        <v>604</v>
      </c>
      <c r="G2426" s="603">
        <v>35.840000000000003</v>
      </c>
      <c r="H2426" s="604">
        <v>-7.48</v>
      </c>
      <c r="I2426" s="603">
        <v>1.19</v>
      </c>
      <c r="J2426" s="603"/>
      <c r="K2426" s="603"/>
      <c r="L2426" s="602">
        <v>120</v>
      </c>
      <c r="M2426" s="601">
        <v>-22.6</v>
      </c>
      <c r="N2426" s="20">
        <v>638697100</v>
      </c>
    </row>
    <row r="2427" spans="1:14">
      <c r="A2427" s="599">
        <v>42590</v>
      </c>
      <c r="B2427" s="604">
        <v>479.22</v>
      </c>
      <c r="C2427" s="602">
        <v>17553680</v>
      </c>
      <c r="D2427" s="602">
        <v>1852</v>
      </c>
      <c r="E2427" s="602">
        <v>1852</v>
      </c>
      <c r="F2427" s="603" t="s">
        <v>604</v>
      </c>
      <c r="G2427" s="603">
        <v>35.840000000000003</v>
      </c>
      <c r="H2427" s="602">
        <v>-7.45</v>
      </c>
      <c r="I2427" s="603">
        <v>1.19</v>
      </c>
      <c r="J2427" s="603"/>
      <c r="K2427" s="603"/>
      <c r="L2427" s="602">
        <v>120</v>
      </c>
      <c r="M2427" s="601">
        <v>-22.52</v>
      </c>
      <c r="N2427" s="20">
        <v>908028300</v>
      </c>
    </row>
    <row r="2428" spans="1:14">
      <c r="A2428" s="599">
        <v>42587</v>
      </c>
      <c r="B2428" s="604">
        <v>477.46</v>
      </c>
      <c r="C2428" s="602">
        <v>17553680</v>
      </c>
      <c r="D2428" s="602">
        <v>1845</v>
      </c>
      <c r="E2428" s="602">
        <v>1845</v>
      </c>
      <c r="F2428" s="603" t="s">
        <v>604</v>
      </c>
      <c r="G2428" s="603">
        <v>35.840000000000003</v>
      </c>
      <c r="H2428" s="602">
        <v>-7.42</v>
      </c>
      <c r="I2428" s="603">
        <v>1.18</v>
      </c>
      <c r="J2428" s="603"/>
      <c r="K2428" s="603"/>
      <c r="L2428" s="602">
        <v>120</v>
      </c>
      <c r="M2428" s="601">
        <v>-22.44</v>
      </c>
      <c r="N2428" s="20">
        <v>870094115</v>
      </c>
    </row>
    <row r="2429" spans="1:14">
      <c r="A2429" s="599">
        <v>42586</v>
      </c>
      <c r="B2429" s="604">
        <v>479.22</v>
      </c>
      <c r="C2429" s="602">
        <v>17553680</v>
      </c>
      <c r="D2429" s="602">
        <v>1852</v>
      </c>
      <c r="E2429" s="602">
        <v>1852</v>
      </c>
      <c r="F2429" s="603" t="s">
        <v>604</v>
      </c>
      <c r="G2429" s="603">
        <v>35.840000000000003</v>
      </c>
      <c r="H2429" s="604">
        <v>-7.45</v>
      </c>
      <c r="I2429" s="603">
        <v>1.19</v>
      </c>
      <c r="J2429" s="603"/>
      <c r="K2429" s="603"/>
      <c r="L2429" s="602">
        <v>120</v>
      </c>
      <c r="M2429" s="601">
        <v>-22.52</v>
      </c>
      <c r="N2429" s="20">
        <v>359761635</v>
      </c>
    </row>
    <row r="2430" spans="1:14">
      <c r="A2430" s="599">
        <v>42585</v>
      </c>
      <c r="B2430" s="604">
        <v>480.09</v>
      </c>
      <c r="C2430" s="602">
        <v>17553680</v>
      </c>
      <c r="D2430" s="602">
        <v>1855</v>
      </c>
      <c r="E2430" s="602">
        <v>1855</v>
      </c>
      <c r="F2430" s="603" t="s">
        <v>604</v>
      </c>
      <c r="G2430" s="603">
        <v>35.840000000000003</v>
      </c>
      <c r="H2430" s="604">
        <v>-7.46</v>
      </c>
      <c r="I2430" s="603">
        <v>1.19</v>
      </c>
      <c r="J2430" s="603"/>
      <c r="K2430" s="603"/>
      <c r="L2430" s="602">
        <v>120</v>
      </c>
      <c r="M2430" s="601">
        <v>-22.56</v>
      </c>
      <c r="N2430" s="20">
        <v>525997100</v>
      </c>
    </row>
    <row r="2431" spans="1:14">
      <c r="A2431" s="599">
        <v>42584</v>
      </c>
      <c r="B2431" s="604">
        <v>483.6</v>
      </c>
      <c r="C2431" s="602">
        <v>17553680</v>
      </c>
      <c r="D2431" s="602">
        <v>1868</v>
      </c>
      <c r="E2431" s="602">
        <v>1868</v>
      </c>
      <c r="F2431" s="603" t="s">
        <v>604</v>
      </c>
      <c r="G2431" s="603">
        <v>35.840000000000003</v>
      </c>
      <c r="H2431" s="604">
        <v>-7.52</v>
      </c>
      <c r="I2431" s="603">
        <v>1.2</v>
      </c>
      <c r="J2431" s="603"/>
      <c r="K2431" s="603"/>
      <c r="L2431" s="602">
        <v>120</v>
      </c>
      <c r="M2431" s="601">
        <v>-22.73</v>
      </c>
      <c r="N2431" s="20">
        <v>1156201735</v>
      </c>
    </row>
    <row r="2432" spans="1:14">
      <c r="A2432" s="599">
        <v>42583</v>
      </c>
      <c r="B2432" s="604">
        <v>487.99</v>
      </c>
      <c r="C2432" s="602">
        <v>17553680</v>
      </c>
      <c r="D2432" s="602">
        <v>1885</v>
      </c>
      <c r="E2432" s="602">
        <v>1885</v>
      </c>
      <c r="F2432" s="603" t="s">
        <v>604</v>
      </c>
      <c r="G2432" s="603">
        <v>35.840000000000003</v>
      </c>
      <c r="H2432" s="604">
        <v>-7.58</v>
      </c>
      <c r="I2432" s="603">
        <v>1.21</v>
      </c>
      <c r="J2432" s="603"/>
      <c r="K2432" s="603"/>
      <c r="L2432" s="602">
        <v>120</v>
      </c>
      <c r="M2432" s="601">
        <v>-22.93</v>
      </c>
      <c r="N2432" s="20">
        <v>668304865</v>
      </c>
    </row>
    <row r="2433" spans="1:14">
      <c r="A2433" s="599">
        <v>42580</v>
      </c>
      <c r="B2433" s="604">
        <v>495.01</v>
      </c>
      <c r="C2433" s="602">
        <v>17553680</v>
      </c>
      <c r="D2433" s="602">
        <v>1913</v>
      </c>
      <c r="E2433" s="602">
        <v>1913</v>
      </c>
      <c r="F2433" s="603" t="s">
        <v>604</v>
      </c>
      <c r="G2433" s="603">
        <v>35.840000000000003</v>
      </c>
      <c r="H2433" s="604">
        <v>-7.69</v>
      </c>
      <c r="I2433" s="603">
        <v>1.23</v>
      </c>
      <c r="J2433" s="603"/>
      <c r="K2433" s="603"/>
      <c r="L2433" s="602">
        <v>120</v>
      </c>
      <c r="M2433" s="601">
        <v>-23.26</v>
      </c>
      <c r="N2433" s="20">
        <v>531785830</v>
      </c>
    </row>
    <row r="2434" spans="1:14">
      <c r="A2434" s="599">
        <v>42579</v>
      </c>
      <c r="B2434" s="604">
        <v>497.65</v>
      </c>
      <c r="C2434" s="602">
        <v>17553680</v>
      </c>
      <c r="D2434" s="602">
        <v>1923</v>
      </c>
      <c r="E2434" s="602">
        <v>1923</v>
      </c>
      <c r="F2434" s="603" t="s">
        <v>604</v>
      </c>
      <c r="G2434" s="603">
        <v>35.840000000000003</v>
      </c>
      <c r="H2434" s="604">
        <v>-7.73</v>
      </c>
      <c r="I2434" s="603">
        <v>1.23</v>
      </c>
      <c r="J2434" s="603"/>
      <c r="K2434" s="603"/>
      <c r="L2434" s="602">
        <v>120</v>
      </c>
      <c r="M2434" s="601">
        <v>-23.39</v>
      </c>
      <c r="N2434" s="20">
        <v>1418913990</v>
      </c>
    </row>
    <row r="2435" spans="1:14">
      <c r="A2435" s="599">
        <v>42578</v>
      </c>
      <c r="B2435" s="604">
        <v>491.5</v>
      </c>
      <c r="C2435" s="602">
        <v>17553680</v>
      </c>
      <c r="D2435" s="602">
        <v>1899</v>
      </c>
      <c r="E2435" s="602">
        <v>1899</v>
      </c>
      <c r="F2435" s="603" t="s">
        <v>604</v>
      </c>
      <c r="G2435" s="603">
        <v>35.840000000000003</v>
      </c>
      <c r="H2435" s="604">
        <v>-7.64</v>
      </c>
      <c r="I2435" s="603">
        <v>1.22</v>
      </c>
      <c r="J2435" s="603"/>
      <c r="K2435" s="603"/>
      <c r="L2435" s="602">
        <v>120</v>
      </c>
      <c r="M2435" s="601">
        <v>-23.1</v>
      </c>
      <c r="N2435" s="20">
        <v>1168439635</v>
      </c>
    </row>
    <row r="2436" spans="1:14">
      <c r="A2436" s="599">
        <v>42577</v>
      </c>
      <c r="B2436" s="604">
        <v>509.06</v>
      </c>
      <c r="C2436" s="602">
        <v>17553680</v>
      </c>
      <c r="D2436" s="602">
        <v>1967</v>
      </c>
      <c r="E2436" s="602">
        <v>1967</v>
      </c>
      <c r="F2436" s="603" t="s">
        <v>604</v>
      </c>
      <c r="G2436" s="603">
        <v>35.840000000000003</v>
      </c>
      <c r="H2436" s="602">
        <v>-7.91</v>
      </c>
      <c r="I2436" s="603">
        <v>1.26</v>
      </c>
      <c r="J2436" s="603"/>
      <c r="K2436" s="603"/>
      <c r="L2436" s="602">
        <v>120</v>
      </c>
      <c r="M2436" s="601">
        <v>-23.92</v>
      </c>
      <c r="N2436" s="20">
        <v>2190964430</v>
      </c>
    </row>
    <row r="2437" spans="1:14">
      <c r="A2437" s="599">
        <v>42576</v>
      </c>
      <c r="B2437" s="604">
        <v>516.96</v>
      </c>
      <c r="C2437" s="602">
        <v>17553680</v>
      </c>
      <c r="D2437" s="602">
        <v>1997</v>
      </c>
      <c r="E2437" s="602">
        <v>1997</v>
      </c>
      <c r="F2437" s="603" t="s">
        <v>604</v>
      </c>
      <c r="G2437" s="603">
        <v>35.840000000000003</v>
      </c>
      <c r="H2437" s="604">
        <v>-8.0299999999999994</v>
      </c>
      <c r="I2437" s="603">
        <v>1.28</v>
      </c>
      <c r="J2437" s="603"/>
      <c r="K2437" s="603"/>
      <c r="L2437" s="602">
        <v>120</v>
      </c>
      <c r="M2437" s="601">
        <v>-24.29</v>
      </c>
      <c r="N2437" s="20">
        <v>3078052810</v>
      </c>
    </row>
    <row r="2438" spans="1:14">
      <c r="A2438" s="599">
        <v>42573</v>
      </c>
      <c r="B2438" s="604">
        <v>483.6</v>
      </c>
      <c r="C2438" s="602">
        <v>17553680</v>
      </c>
      <c r="D2438" s="602">
        <v>1868</v>
      </c>
      <c r="E2438" s="602">
        <v>1868</v>
      </c>
      <c r="F2438" s="603" t="s">
        <v>604</v>
      </c>
      <c r="G2438" s="603">
        <v>35.840000000000003</v>
      </c>
      <c r="H2438" s="604">
        <v>-7.52</v>
      </c>
      <c r="I2438" s="603">
        <v>1.2</v>
      </c>
      <c r="J2438" s="603"/>
      <c r="K2438" s="603"/>
      <c r="L2438" s="602">
        <v>120</v>
      </c>
      <c r="M2438" s="601">
        <v>-22.73</v>
      </c>
      <c r="N2438" s="20">
        <v>2780698090</v>
      </c>
    </row>
    <row r="2439" spans="1:14">
      <c r="A2439" s="599">
        <v>42572</v>
      </c>
      <c r="B2439" s="604">
        <v>458.15</v>
      </c>
      <c r="C2439" s="602">
        <v>17553680</v>
      </c>
      <c r="D2439" s="602">
        <v>1770</v>
      </c>
      <c r="E2439" s="602">
        <v>1770</v>
      </c>
      <c r="F2439" s="603" t="s">
        <v>604</v>
      </c>
      <c r="G2439" s="603">
        <v>35.840000000000003</v>
      </c>
      <c r="H2439" s="604">
        <v>-7.12</v>
      </c>
      <c r="I2439" s="603">
        <v>1.1299999999999999</v>
      </c>
      <c r="J2439" s="603"/>
      <c r="K2439" s="603"/>
      <c r="L2439" s="602">
        <v>120</v>
      </c>
      <c r="M2439" s="601">
        <v>-21.53</v>
      </c>
      <c r="N2439" s="20">
        <v>744256670</v>
      </c>
    </row>
    <row r="2440" spans="1:14">
      <c r="A2440" s="599">
        <v>42571</v>
      </c>
      <c r="B2440" s="604">
        <v>460.78</v>
      </c>
      <c r="C2440" s="602">
        <v>17553680</v>
      </c>
      <c r="D2440" s="602">
        <v>1780</v>
      </c>
      <c r="E2440" s="602">
        <v>1780</v>
      </c>
      <c r="F2440" s="603" t="s">
        <v>604</v>
      </c>
      <c r="G2440" s="603">
        <v>35.840000000000003</v>
      </c>
      <c r="H2440" s="604">
        <v>-7.16</v>
      </c>
      <c r="I2440" s="603">
        <v>1.1399999999999999</v>
      </c>
      <c r="J2440" s="603"/>
      <c r="K2440" s="603"/>
      <c r="L2440" s="602">
        <v>120</v>
      </c>
      <c r="M2440" s="601">
        <v>-21.65</v>
      </c>
      <c r="N2440" s="20">
        <v>612093450</v>
      </c>
    </row>
    <row r="2441" spans="1:14">
      <c r="A2441" s="599">
        <v>42570</v>
      </c>
      <c r="B2441" s="604">
        <v>463.42</v>
      </c>
      <c r="C2441" s="602">
        <v>17553680</v>
      </c>
      <c r="D2441" s="602">
        <v>1790</v>
      </c>
      <c r="E2441" s="602">
        <v>1790</v>
      </c>
      <c r="F2441" s="603" t="s">
        <v>604</v>
      </c>
      <c r="G2441" s="603">
        <v>35.840000000000003</v>
      </c>
      <c r="H2441" s="604">
        <v>-7.2</v>
      </c>
      <c r="I2441" s="603">
        <v>1.1499999999999999</v>
      </c>
      <c r="J2441" s="603"/>
      <c r="K2441" s="603"/>
      <c r="L2441" s="602">
        <v>120</v>
      </c>
      <c r="M2441" s="601">
        <v>-21.78</v>
      </c>
      <c r="N2441" s="20">
        <v>718878100</v>
      </c>
    </row>
    <row r="2442" spans="1:14">
      <c r="A2442" s="599">
        <v>42569</v>
      </c>
      <c r="B2442" s="604">
        <v>473.07</v>
      </c>
      <c r="C2442" s="602">
        <v>17553680</v>
      </c>
      <c r="D2442" s="602">
        <v>1828</v>
      </c>
      <c r="E2442" s="602">
        <v>1828</v>
      </c>
      <c r="F2442" s="603" t="s">
        <v>604</v>
      </c>
      <c r="G2442" s="603">
        <v>35.840000000000003</v>
      </c>
      <c r="H2442" s="604">
        <v>-7.35</v>
      </c>
      <c r="I2442" s="603">
        <v>1.17</v>
      </c>
      <c r="J2442" s="603"/>
      <c r="K2442" s="603"/>
      <c r="L2442" s="602">
        <v>120</v>
      </c>
      <c r="M2442" s="601">
        <v>-22.23</v>
      </c>
      <c r="N2442" s="20">
        <v>702604960</v>
      </c>
    </row>
    <row r="2443" spans="1:14">
      <c r="A2443" s="599">
        <v>42566</v>
      </c>
      <c r="B2443" s="604">
        <v>460.78</v>
      </c>
      <c r="C2443" s="602">
        <v>17553680</v>
      </c>
      <c r="D2443" s="602">
        <v>1780</v>
      </c>
      <c r="E2443" s="602">
        <v>1780</v>
      </c>
      <c r="F2443" s="603" t="s">
        <v>604</v>
      </c>
      <c r="G2443" s="603">
        <v>35.840000000000003</v>
      </c>
      <c r="H2443" s="604">
        <v>-7.16</v>
      </c>
      <c r="I2443" s="603">
        <v>1.1399999999999999</v>
      </c>
      <c r="J2443" s="603"/>
      <c r="K2443" s="603"/>
      <c r="L2443" s="602">
        <v>120</v>
      </c>
      <c r="M2443" s="601">
        <v>-21.65</v>
      </c>
      <c r="N2443" s="20">
        <v>953087815</v>
      </c>
    </row>
    <row r="2444" spans="1:14">
      <c r="A2444" s="599">
        <v>42565</v>
      </c>
      <c r="B2444" s="604">
        <v>452.01</v>
      </c>
      <c r="C2444" s="602">
        <v>17553680</v>
      </c>
      <c r="D2444" s="602">
        <v>1746</v>
      </c>
      <c r="E2444" s="602">
        <v>1746</v>
      </c>
      <c r="F2444" s="603" t="s">
        <v>604</v>
      </c>
      <c r="G2444" s="603">
        <v>35.840000000000003</v>
      </c>
      <c r="H2444" s="604">
        <v>-7.03</v>
      </c>
      <c r="I2444" s="603">
        <v>1.1200000000000001</v>
      </c>
      <c r="J2444" s="603"/>
      <c r="K2444" s="603"/>
      <c r="L2444" s="602">
        <v>120</v>
      </c>
      <c r="M2444" s="601">
        <v>-21.24</v>
      </c>
      <c r="N2444" s="20">
        <v>841134495</v>
      </c>
    </row>
    <row r="2445" spans="1:14">
      <c r="A2445" s="599">
        <v>42564</v>
      </c>
      <c r="B2445" s="604">
        <v>447.62</v>
      </c>
      <c r="C2445" s="602">
        <v>17553680</v>
      </c>
      <c r="D2445" s="602">
        <v>1729</v>
      </c>
      <c r="E2445" s="602">
        <v>1729</v>
      </c>
      <c r="F2445" s="603" t="s">
        <v>604</v>
      </c>
      <c r="G2445" s="603">
        <v>35.840000000000003</v>
      </c>
      <c r="H2445" s="604">
        <v>-6.96</v>
      </c>
      <c r="I2445" s="603">
        <v>1.1100000000000001</v>
      </c>
      <c r="J2445" s="603"/>
      <c r="K2445" s="603"/>
      <c r="L2445" s="602">
        <v>120</v>
      </c>
      <c r="M2445" s="601">
        <v>-21.03</v>
      </c>
      <c r="N2445" s="20">
        <v>2103084375</v>
      </c>
    </row>
    <row r="2446" spans="1:14">
      <c r="A2446" s="599">
        <v>42563</v>
      </c>
      <c r="B2446" s="604">
        <v>465.17</v>
      </c>
      <c r="C2446" s="602">
        <v>17553680</v>
      </c>
      <c r="D2446" s="602">
        <v>1797</v>
      </c>
      <c r="E2446" s="602">
        <v>1797</v>
      </c>
      <c r="F2446" s="603" t="s">
        <v>604</v>
      </c>
      <c r="G2446" s="603">
        <v>35.840000000000003</v>
      </c>
      <c r="H2446" s="604">
        <v>-7.23</v>
      </c>
      <c r="I2446" s="603">
        <v>1.1499999999999999</v>
      </c>
      <c r="J2446" s="603"/>
      <c r="K2446" s="603"/>
      <c r="L2446" s="602">
        <v>120</v>
      </c>
      <c r="M2446" s="601">
        <v>-21.86</v>
      </c>
      <c r="N2446" s="20">
        <v>452548225</v>
      </c>
    </row>
    <row r="2447" spans="1:14">
      <c r="A2447" s="599">
        <v>42562</v>
      </c>
      <c r="B2447" s="604">
        <v>466.93</v>
      </c>
      <c r="C2447" s="602">
        <v>17553680</v>
      </c>
      <c r="D2447" s="602">
        <v>1804</v>
      </c>
      <c r="E2447" s="602">
        <v>1804</v>
      </c>
      <c r="F2447" s="603" t="s">
        <v>604</v>
      </c>
      <c r="G2447" s="603">
        <v>35.840000000000003</v>
      </c>
      <c r="H2447" s="602">
        <v>-7.26</v>
      </c>
      <c r="I2447" s="603">
        <v>1.1599999999999999</v>
      </c>
      <c r="J2447" s="603"/>
      <c r="K2447" s="603"/>
      <c r="L2447" s="602">
        <v>120</v>
      </c>
      <c r="M2447" s="601">
        <v>-21.94</v>
      </c>
      <c r="N2447" s="20">
        <v>1422206310</v>
      </c>
    </row>
    <row r="2448" spans="1:14">
      <c r="A2448" s="599">
        <v>42559</v>
      </c>
      <c r="B2448" s="604">
        <v>468.68</v>
      </c>
      <c r="C2448" s="602">
        <v>17553680</v>
      </c>
      <c r="D2448" s="602">
        <v>1811</v>
      </c>
      <c r="E2448" s="602">
        <v>1811</v>
      </c>
      <c r="F2448" s="603" t="s">
        <v>604</v>
      </c>
      <c r="G2448" s="603">
        <v>35.840000000000003</v>
      </c>
      <c r="H2448" s="604">
        <v>-7.28</v>
      </c>
      <c r="I2448" s="603">
        <v>1.1599999999999999</v>
      </c>
      <c r="J2448" s="603"/>
      <c r="K2448" s="603"/>
      <c r="L2448" s="602">
        <v>120</v>
      </c>
      <c r="M2448" s="601">
        <v>-22.02</v>
      </c>
      <c r="N2448" s="20">
        <v>1135194000</v>
      </c>
    </row>
    <row r="2449" spans="1:14">
      <c r="A2449" s="599">
        <v>42558</v>
      </c>
      <c r="B2449" s="604">
        <v>452.88</v>
      </c>
      <c r="C2449" s="602">
        <v>17553680</v>
      </c>
      <c r="D2449" s="602">
        <v>1750</v>
      </c>
      <c r="E2449" s="602">
        <v>1750</v>
      </c>
      <c r="F2449" s="603" t="s">
        <v>604</v>
      </c>
      <c r="G2449" s="603">
        <v>35.840000000000003</v>
      </c>
      <c r="H2449" s="604">
        <v>-7.04</v>
      </c>
      <c r="I2449" s="603">
        <v>1.1200000000000001</v>
      </c>
      <c r="J2449" s="603"/>
      <c r="K2449" s="603"/>
      <c r="L2449" s="602">
        <v>120</v>
      </c>
      <c r="M2449" s="601">
        <v>-21.28</v>
      </c>
      <c r="N2449" s="20">
        <v>897014790</v>
      </c>
    </row>
    <row r="2450" spans="1:14">
      <c r="A2450" s="599">
        <v>42557</v>
      </c>
      <c r="B2450" s="604">
        <v>451.13</v>
      </c>
      <c r="C2450" s="602">
        <v>17553680</v>
      </c>
      <c r="D2450" s="602">
        <v>1743</v>
      </c>
      <c r="E2450" s="602">
        <v>1743</v>
      </c>
      <c r="F2450" s="603" t="s">
        <v>604</v>
      </c>
      <c r="G2450" s="603">
        <v>35.840000000000003</v>
      </c>
      <c r="H2450" s="604">
        <v>-7.01</v>
      </c>
      <c r="I2450" s="603">
        <v>1.1200000000000001</v>
      </c>
      <c r="J2450" s="603"/>
      <c r="K2450" s="603"/>
      <c r="L2450" s="602">
        <v>120</v>
      </c>
      <c r="M2450" s="601">
        <v>-21.2</v>
      </c>
      <c r="N2450" s="20">
        <v>316875540</v>
      </c>
    </row>
    <row r="2451" spans="1:14">
      <c r="A2451" s="599">
        <v>42556</v>
      </c>
      <c r="B2451" s="604">
        <v>454.64</v>
      </c>
      <c r="C2451" s="602">
        <v>17553680</v>
      </c>
      <c r="D2451" s="602">
        <v>1757</v>
      </c>
      <c r="E2451" s="602">
        <v>1757</v>
      </c>
      <c r="F2451" s="603" t="s">
        <v>604</v>
      </c>
      <c r="G2451" s="603">
        <v>35.840000000000003</v>
      </c>
      <c r="H2451" s="604">
        <v>-7.07</v>
      </c>
      <c r="I2451" s="603">
        <v>1.1299999999999999</v>
      </c>
      <c r="J2451" s="603"/>
      <c r="K2451" s="603"/>
      <c r="L2451" s="602">
        <v>120</v>
      </c>
      <c r="M2451" s="601">
        <v>-21.36</v>
      </c>
      <c r="N2451" s="20">
        <v>903891900</v>
      </c>
    </row>
    <row r="2452" spans="1:14">
      <c r="A2452" s="599">
        <v>42555</v>
      </c>
      <c r="B2452" s="604">
        <v>467.81</v>
      </c>
      <c r="C2452" s="602">
        <v>17553680</v>
      </c>
      <c r="D2452" s="602">
        <v>1807</v>
      </c>
      <c r="E2452" s="602">
        <v>1807</v>
      </c>
      <c r="F2452" s="603" t="s">
        <v>604</v>
      </c>
      <c r="G2452" s="603">
        <v>35.840000000000003</v>
      </c>
      <c r="H2452" s="604">
        <v>-7.27</v>
      </c>
      <c r="I2452" s="603">
        <v>1.1599999999999999</v>
      </c>
      <c r="J2452" s="603"/>
      <c r="K2452" s="603"/>
      <c r="L2452" s="602">
        <v>120</v>
      </c>
      <c r="M2452" s="601">
        <v>-21.98</v>
      </c>
      <c r="N2452" s="20">
        <v>387207110</v>
      </c>
    </row>
    <row r="2453" spans="1:14">
      <c r="A2453" s="599">
        <v>42552</v>
      </c>
      <c r="B2453" s="604">
        <v>473.95</v>
      </c>
      <c r="C2453" s="602">
        <v>17553680</v>
      </c>
      <c r="D2453" s="602">
        <v>1831</v>
      </c>
      <c r="E2453" s="602">
        <v>1831</v>
      </c>
      <c r="F2453" s="603" t="s">
        <v>604</v>
      </c>
      <c r="G2453" s="603">
        <v>35.840000000000003</v>
      </c>
      <c r="H2453" s="604">
        <v>-7.37</v>
      </c>
      <c r="I2453" s="603">
        <v>1.17</v>
      </c>
      <c r="J2453" s="603"/>
      <c r="K2453" s="603"/>
      <c r="L2453" s="602">
        <v>120</v>
      </c>
      <c r="M2453" s="601">
        <v>-22.27</v>
      </c>
      <c r="N2453" s="20">
        <v>743867530</v>
      </c>
    </row>
    <row r="2454" spans="1:14">
      <c r="A2454" s="599">
        <v>42551</v>
      </c>
      <c r="B2454" s="604">
        <v>453.76</v>
      </c>
      <c r="C2454" s="602">
        <v>17553680</v>
      </c>
      <c r="D2454" s="602">
        <v>1753</v>
      </c>
      <c r="E2454" s="602">
        <v>1753</v>
      </c>
      <c r="F2454" s="603" t="s">
        <v>603</v>
      </c>
      <c r="G2454" s="603">
        <v>39.39</v>
      </c>
      <c r="H2454" s="604">
        <v>-14.51</v>
      </c>
      <c r="I2454" s="603">
        <v>1.07</v>
      </c>
      <c r="J2454" s="603"/>
      <c r="K2454" s="603"/>
      <c r="L2454" s="602">
        <v>120</v>
      </c>
      <c r="M2454" s="601">
        <v>-21.32</v>
      </c>
      <c r="N2454" s="20">
        <v>660758930</v>
      </c>
    </row>
    <row r="2455" spans="1:14">
      <c r="A2455" s="599">
        <v>42550</v>
      </c>
      <c r="B2455" s="604">
        <v>467.81</v>
      </c>
      <c r="C2455" s="602">
        <v>17553680</v>
      </c>
      <c r="D2455" s="602">
        <v>1807</v>
      </c>
      <c r="E2455" s="602">
        <v>1807</v>
      </c>
      <c r="F2455" s="603" t="s">
        <v>603</v>
      </c>
      <c r="G2455" s="603">
        <v>39.39</v>
      </c>
      <c r="H2455" s="604">
        <v>-14.96</v>
      </c>
      <c r="I2455" s="603">
        <v>1.1000000000000001</v>
      </c>
      <c r="J2455" s="603"/>
      <c r="K2455" s="603"/>
      <c r="L2455" s="602">
        <v>120</v>
      </c>
      <c r="M2455" s="601">
        <v>-21.98</v>
      </c>
      <c r="N2455" s="20">
        <v>574616390</v>
      </c>
    </row>
    <row r="2456" spans="1:14">
      <c r="A2456" s="599">
        <v>42549</v>
      </c>
      <c r="B2456" s="604">
        <v>455.52</v>
      </c>
      <c r="C2456" s="602">
        <v>17553680</v>
      </c>
      <c r="D2456" s="602">
        <v>1760</v>
      </c>
      <c r="E2456" s="602">
        <v>1760</v>
      </c>
      <c r="F2456" s="603" t="s">
        <v>603</v>
      </c>
      <c r="G2456" s="603">
        <v>39.39</v>
      </c>
      <c r="H2456" s="604">
        <v>-14.57</v>
      </c>
      <c r="I2456" s="603">
        <v>1.07</v>
      </c>
      <c r="J2456" s="603"/>
      <c r="K2456" s="603"/>
      <c r="L2456" s="602">
        <v>120</v>
      </c>
      <c r="M2456" s="601">
        <v>-21.41</v>
      </c>
      <c r="N2456" s="20">
        <v>529114520</v>
      </c>
    </row>
    <row r="2457" spans="1:14">
      <c r="A2457" s="599">
        <v>42548</v>
      </c>
      <c r="B2457" s="604">
        <v>451.13</v>
      </c>
      <c r="C2457" s="602">
        <v>17553680</v>
      </c>
      <c r="D2457" s="602">
        <v>1743</v>
      </c>
      <c r="E2457" s="602">
        <v>1743</v>
      </c>
      <c r="F2457" s="603" t="s">
        <v>603</v>
      </c>
      <c r="G2457" s="603">
        <v>39.39</v>
      </c>
      <c r="H2457" s="603">
        <v>-14.43</v>
      </c>
      <c r="I2457" s="603">
        <v>1.06</v>
      </c>
      <c r="J2457" s="603"/>
      <c r="K2457" s="603"/>
      <c r="L2457" s="602">
        <v>120</v>
      </c>
      <c r="M2457" s="601">
        <v>-21.2</v>
      </c>
      <c r="N2457" s="20">
        <v>552464955</v>
      </c>
    </row>
    <row r="2458" spans="1:14">
      <c r="A2458" s="599">
        <v>42545</v>
      </c>
      <c r="B2458" s="604">
        <v>447.62</v>
      </c>
      <c r="C2458" s="602">
        <v>17553680</v>
      </c>
      <c r="D2458" s="602">
        <v>1729</v>
      </c>
      <c r="E2458" s="602">
        <v>1729</v>
      </c>
      <c r="F2458" s="603" t="s">
        <v>603</v>
      </c>
      <c r="G2458" s="603">
        <v>39.39</v>
      </c>
      <c r="H2458" s="603">
        <v>-14.32</v>
      </c>
      <c r="I2458" s="603">
        <v>1.05</v>
      </c>
      <c r="J2458" s="603"/>
      <c r="K2458" s="603"/>
      <c r="L2458" s="602">
        <v>120</v>
      </c>
      <c r="M2458" s="601">
        <v>-21.03</v>
      </c>
      <c r="N2458" s="20">
        <v>1818215235</v>
      </c>
    </row>
    <row r="2459" spans="1:14">
      <c r="A2459" s="599">
        <v>42544</v>
      </c>
      <c r="B2459" s="604">
        <v>475.7</v>
      </c>
      <c r="C2459" s="602">
        <v>17553680</v>
      </c>
      <c r="D2459" s="602">
        <v>1838</v>
      </c>
      <c r="E2459" s="602">
        <v>1838</v>
      </c>
      <c r="F2459" s="603" t="s">
        <v>603</v>
      </c>
      <c r="G2459" s="603">
        <v>39.39</v>
      </c>
      <c r="H2459" s="603">
        <v>-15.21</v>
      </c>
      <c r="I2459" s="603">
        <v>1.1200000000000001</v>
      </c>
      <c r="J2459" s="603"/>
      <c r="K2459" s="603"/>
      <c r="L2459" s="602">
        <v>120</v>
      </c>
      <c r="M2459" s="601">
        <v>-22.35</v>
      </c>
      <c r="N2459" s="20">
        <v>1375410300</v>
      </c>
    </row>
    <row r="2460" spans="1:14">
      <c r="A2460" s="599">
        <v>42543</v>
      </c>
      <c r="B2460" s="604">
        <v>461.66</v>
      </c>
      <c r="C2460" s="602">
        <v>17553680</v>
      </c>
      <c r="D2460" s="602">
        <v>1784</v>
      </c>
      <c r="E2460" s="602">
        <v>1784</v>
      </c>
      <c r="F2460" s="603" t="s">
        <v>603</v>
      </c>
      <c r="G2460" s="603">
        <v>39.39</v>
      </c>
      <c r="H2460" s="603">
        <v>-14.76</v>
      </c>
      <c r="I2460" s="603">
        <v>1.0900000000000001</v>
      </c>
      <c r="J2460" s="603"/>
      <c r="K2460" s="603"/>
      <c r="L2460" s="602">
        <v>120</v>
      </c>
      <c r="M2460" s="601">
        <v>-21.69</v>
      </c>
      <c r="N2460" s="20">
        <v>1539824865</v>
      </c>
    </row>
    <row r="2461" spans="1:14">
      <c r="A2461" s="599">
        <v>42542</v>
      </c>
      <c r="B2461" s="604">
        <v>474.83</v>
      </c>
      <c r="C2461" s="602">
        <v>17553680</v>
      </c>
      <c r="D2461" s="602">
        <v>1835</v>
      </c>
      <c r="E2461" s="602">
        <v>1835</v>
      </c>
      <c r="F2461" s="603" t="s">
        <v>603</v>
      </c>
      <c r="G2461" s="603">
        <v>39.39</v>
      </c>
      <c r="H2461" s="603">
        <v>-15.19</v>
      </c>
      <c r="I2461" s="603">
        <v>1.1200000000000001</v>
      </c>
      <c r="J2461" s="603"/>
      <c r="K2461" s="603"/>
      <c r="L2461" s="602">
        <v>120</v>
      </c>
      <c r="M2461" s="601">
        <v>-22.31</v>
      </c>
      <c r="N2461" s="20">
        <v>2439120000</v>
      </c>
    </row>
    <row r="2462" spans="1:14">
      <c r="A2462" s="599">
        <v>42541</v>
      </c>
      <c r="B2462" s="604">
        <v>459.03</v>
      </c>
      <c r="C2462" s="602">
        <v>17553680</v>
      </c>
      <c r="D2462" s="602">
        <v>1774</v>
      </c>
      <c r="E2462" s="602">
        <v>1774</v>
      </c>
      <c r="F2462" s="603" t="s">
        <v>603</v>
      </c>
      <c r="G2462" s="603">
        <v>39.39</v>
      </c>
      <c r="H2462" s="603">
        <v>-14.68</v>
      </c>
      <c r="I2462" s="603">
        <v>1.08</v>
      </c>
      <c r="J2462" s="603"/>
      <c r="K2462" s="603"/>
      <c r="L2462" s="602">
        <v>120</v>
      </c>
      <c r="M2462" s="601">
        <v>-21.57</v>
      </c>
      <c r="N2462" s="20">
        <v>1387050440</v>
      </c>
    </row>
    <row r="2463" spans="1:14">
      <c r="A2463" s="599">
        <v>42538</v>
      </c>
      <c r="B2463" s="604">
        <v>475.7</v>
      </c>
      <c r="C2463" s="602">
        <v>17553680</v>
      </c>
      <c r="D2463" s="602">
        <v>1838</v>
      </c>
      <c r="E2463" s="602">
        <v>1838</v>
      </c>
      <c r="F2463" s="603" t="s">
        <v>603</v>
      </c>
      <c r="G2463" s="603">
        <v>39.39</v>
      </c>
      <c r="H2463" s="603">
        <v>-15.21</v>
      </c>
      <c r="I2463" s="603">
        <v>1.1200000000000001</v>
      </c>
      <c r="J2463" s="603"/>
      <c r="K2463" s="603"/>
      <c r="L2463" s="602">
        <v>120</v>
      </c>
      <c r="M2463" s="601">
        <v>-22.35</v>
      </c>
      <c r="N2463" s="20">
        <v>13481175010</v>
      </c>
    </row>
    <row r="2464" spans="1:14">
      <c r="A2464" s="599">
        <v>42537</v>
      </c>
      <c r="B2464" s="604">
        <v>481.85</v>
      </c>
      <c r="C2464" s="602">
        <v>17553680</v>
      </c>
      <c r="D2464" s="602">
        <v>1862</v>
      </c>
      <c r="E2464" s="602">
        <v>1862</v>
      </c>
      <c r="F2464" s="603" t="s">
        <v>603</v>
      </c>
      <c r="G2464" s="603">
        <v>39.39</v>
      </c>
      <c r="H2464" s="603">
        <v>-15.41</v>
      </c>
      <c r="I2464" s="603">
        <v>1.1299999999999999</v>
      </c>
      <c r="J2464" s="603"/>
      <c r="K2464" s="603"/>
      <c r="L2464" s="602">
        <v>120</v>
      </c>
      <c r="M2464" s="601">
        <v>-22.64</v>
      </c>
      <c r="N2464" s="20">
        <v>2740983070</v>
      </c>
    </row>
    <row r="2465" spans="1:14">
      <c r="A2465" s="599">
        <v>42536</v>
      </c>
      <c r="B2465" s="604">
        <v>457.27</v>
      </c>
      <c r="C2465" s="602">
        <v>17553680</v>
      </c>
      <c r="D2465" s="602">
        <v>1767</v>
      </c>
      <c r="E2465" s="602">
        <v>1767</v>
      </c>
      <c r="F2465" s="603" t="s">
        <v>603</v>
      </c>
      <c r="G2465" s="603">
        <v>39.39</v>
      </c>
      <c r="H2465" s="603">
        <v>-14.62</v>
      </c>
      <c r="I2465" s="603">
        <v>1.08</v>
      </c>
      <c r="J2465" s="603"/>
      <c r="K2465" s="603"/>
      <c r="L2465" s="602">
        <v>120</v>
      </c>
      <c r="M2465" s="601">
        <v>-21.49</v>
      </c>
      <c r="N2465" s="20">
        <v>575819285</v>
      </c>
    </row>
    <row r="2466" spans="1:14">
      <c r="A2466" s="599">
        <v>42535</v>
      </c>
      <c r="B2466" s="604">
        <v>464.29</v>
      </c>
      <c r="C2466" s="602">
        <v>17553680</v>
      </c>
      <c r="D2466" s="602">
        <v>1794</v>
      </c>
      <c r="E2466" s="602">
        <v>1794</v>
      </c>
      <c r="F2466" s="603" t="s">
        <v>603</v>
      </c>
      <c r="G2466" s="603">
        <v>39.39</v>
      </c>
      <c r="H2466" s="603">
        <v>-14.85</v>
      </c>
      <c r="I2466" s="603">
        <v>1.0900000000000001</v>
      </c>
      <c r="J2466" s="603"/>
      <c r="K2466" s="603"/>
      <c r="L2466" s="602">
        <v>120</v>
      </c>
      <c r="M2466" s="601">
        <v>-21.82</v>
      </c>
      <c r="N2466" s="20">
        <v>1035539040</v>
      </c>
    </row>
    <row r="2467" spans="1:14">
      <c r="A2467" s="599">
        <v>42534</v>
      </c>
      <c r="B2467" s="604">
        <v>457.27</v>
      </c>
      <c r="C2467" s="602">
        <v>17553680</v>
      </c>
      <c r="D2467" s="602">
        <v>1767</v>
      </c>
      <c r="E2467" s="602">
        <v>1767</v>
      </c>
      <c r="F2467" s="603" t="s">
        <v>603</v>
      </c>
      <c r="G2467" s="603">
        <v>39.39</v>
      </c>
      <c r="H2467" s="603">
        <v>-14.62</v>
      </c>
      <c r="I2467" s="603">
        <v>1.08</v>
      </c>
      <c r="J2467" s="603"/>
      <c r="K2467" s="603"/>
      <c r="L2467" s="602">
        <v>120</v>
      </c>
      <c r="M2467" s="601">
        <v>-21.49</v>
      </c>
      <c r="N2467" s="20">
        <v>1252552050</v>
      </c>
    </row>
    <row r="2468" spans="1:14">
      <c r="A2468" s="599">
        <v>42531</v>
      </c>
      <c r="B2468" s="604">
        <v>466.93</v>
      </c>
      <c r="C2468" s="602">
        <v>17553680</v>
      </c>
      <c r="D2468" s="602">
        <v>1804</v>
      </c>
      <c r="E2468" s="602">
        <v>1804</v>
      </c>
      <c r="F2468" s="603" t="s">
        <v>603</v>
      </c>
      <c r="G2468" s="603">
        <v>39.39</v>
      </c>
      <c r="H2468" s="603">
        <v>-14.93</v>
      </c>
      <c r="I2468" s="603">
        <v>1.1000000000000001</v>
      </c>
      <c r="J2468" s="603"/>
      <c r="K2468" s="603"/>
      <c r="L2468" s="602">
        <v>120</v>
      </c>
      <c r="M2468" s="601">
        <v>-21.94</v>
      </c>
      <c r="N2468" s="20">
        <v>4320144355</v>
      </c>
    </row>
    <row r="2469" spans="1:14">
      <c r="A2469" s="599">
        <v>42530</v>
      </c>
      <c r="B2469" s="604">
        <v>473.95</v>
      </c>
      <c r="C2469" s="602">
        <v>17553680</v>
      </c>
      <c r="D2469" s="602">
        <v>1831</v>
      </c>
      <c r="E2469" s="602">
        <v>1831</v>
      </c>
      <c r="F2469" s="603" t="s">
        <v>603</v>
      </c>
      <c r="G2469" s="603">
        <v>39.39</v>
      </c>
      <c r="H2469" s="603">
        <v>-15.16</v>
      </c>
      <c r="I2469" s="603">
        <v>1.1200000000000001</v>
      </c>
      <c r="J2469" s="603"/>
      <c r="K2469" s="603"/>
      <c r="L2469" s="602">
        <v>120</v>
      </c>
      <c r="M2469" s="601">
        <v>-22.27</v>
      </c>
      <c r="N2469" s="20">
        <v>4190927480</v>
      </c>
    </row>
    <row r="2470" spans="1:14">
      <c r="A2470" s="599">
        <v>42529</v>
      </c>
      <c r="B2470" s="604">
        <v>424.8</v>
      </c>
      <c r="C2470" s="602">
        <v>17553680</v>
      </c>
      <c r="D2470" s="602">
        <v>1641</v>
      </c>
      <c r="E2470" s="602">
        <v>1641</v>
      </c>
      <c r="F2470" s="603" t="s">
        <v>603</v>
      </c>
      <c r="G2470" s="603">
        <v>39.39</v>
      </c>
      <c r="H2470" s="603">
        <v>-13.59</v>
      </c>
      <c r="I2470" s="603">
        <v>1</v>
      </c>
      <c r="J2470" s="603"/>
      <c r="K2470" s="603"/>
      <c r="L2470" s="602">
        <v>120</v>
      </c>
      <c r="M2470" s="601">
        <v>-19.96</v>
      </c>
      <c r="N2470" s="20">
        <v>434037730</v>
      </c>
    </row>
    <row r="2471" spans="1:14">
      <c r="A2471" s="599">
        <v>42528</v>
      </c>
      <c r="B2471" s="604">
        <v>428.31</v>
      </c>
      <c r="C2471" s="602">
        <v>17553680</v>
      </c>
      <c r="D2471" s="602">
        <v>1655</v>
      </c>
      <c r="E2471" s="602">
        <v>1655</v>
      </c>
      <c r="F2471" s="603" t="s">
        <v>603</v>
      </c>
      <c r="G2471" s="603">
        <v>39.39</v>
      </c>
      <c r="H2471" s="603">
        <v>-13.7</v>
      </c>
      <c r="I2471" s="603">
        <v>1.01</v>
      </c>
      <c r="J2471" s="603"/>
      <c r="K2471" s="603"/>
      <c r="L2471" s="602">
        <v>120</v>
      </c>
      <c r="M2471" s="601">
        <v>-20.13</v>
      </c>
      <c r="N2471" s="20">
        <v>581856470</v>
      </c>
    </row>
    <row r="2472" spans="1:14">
      <c r="A2472" s="599">
        <v>42527</v>
      </c>
      <c r="B2472" s="604">
        <v>428.31</v>
      </c>
      <c r="C2472" s="602">
        <v>17553680</v>
      </c>
      <c r="D2472" s="602">
        <v>1655</v>
      </c>
      <c r="E2472" s="602">
        <v>1655</v>
      </c>
      <c r="F2472" s="603" t="s">
        <v>603</v>
      </c>
      <c r="G2472" s="603">
        <v>39.39</v>
      </c>
      <c r="H2472" s="603">
        <v>-13.7</v>
      </c>
      <c r="I2472" s="603">
        <v>1.01</v>
      </c>
      <c r="J2472" s="603"/>
      <c r="K2472" s="603"/>
      <c r="L2472" s="602">
        <v>120</v>
      </c>
      <c r="M2472" s="601">
        <v>-20.13</v>
      </c>
      <c r="N2472" s="20">
        <v>975310555</v>
      </c>
    </row>
    <row r="2473" spans="1:14">
      <c r="A2473" s="599">
        <v>42524</v>
      </c>
      <c r="B2473" s="604">
        <v>428.31</v>
      </c>
      <c r="C2473" s="602">
        <v>17553680</v>
      </c>
      <c r="D2473" s="602">
        <v>1655</v>
      </c>
      <c r="E2473" s="602">
        <v>1655</v>
      </c>
      <c r="F2473" s="603" t="s">
        <v>603</v>
      </c>
      <c r="G2473" s="603">
        <v>39.39</v>
      </c>
      <c r="H2473" s="603">
        <v>-13.7</v>
      </c>
      <c r="I2473" s="603">
        <v>1.01</v>
      </c>
      <c r="J2473" s="603"/>
      <c r="K2473" s="603"/>
      <c r="L2473" s="602">
        <v>120</v>
      </c>
      <c r="M2473" s="601">
        <v>-20.13</v>
      </c>
      <c r="N2473" s="20">
        <v>975310555</v>
      </c>
    </row>
    <row r="2474" spans="1:14">
      <c r="A2474" s="599">
        <v>42523</v>
      </c>
      <c r="B2474" s="604">
        <v>410.76</v>
      </c>
      <c r="C2474" s="602">
        <v>17553680</v>
      </c>
      <c r="D2474" s="602">
        <v>1587</v>
      </c>
      <c r="E2474" s="602">
        <v>1587</v>
      </c>
      <c r="F2474" s="603" t="s">
        <v>603</v>
      </c>
      <c r="G2474" s="603">
        <v>39.39</v>
      </c>
      <c r="H2474" s="603">
        <v>-13.14</v>
      </c>
      <c r="I2474" s="603">
        <v>0.97</v>
      </c>
      <c r="J2474" s="603"/>
      <c r="K2474" s="603"/>
      <c r="L2474" s="602">
        <v>120</v>
      </c>
      <c r="M2474" s="601">
        <v>-19.3</v>
      </c>
      <c r="N2474" s="20">
        <v>910115080</v>
      </c>
    </row>
    <row r="2475" spans="1:14">
      <c r="A2475" s="599">
        <v>42522</v>
      </c>
      <c r="B2475" s="604">
        <v>425.68</v>
      </c>
      <c r="C2475" s="602">
        <v>17553680</v>
      </c>
      <c r="D2475" s="602">
        <v>1645</v>
      </c>
      <c r="E2475" s="602">
        <v>1645</v>
      </c>
      <c r="F2475" s="603" t="s">
        <v>603</v>
      </c>
      <c r="G2475" s="603">
        <v>39.39</v>
      </c>
      <c r="H2475" s="603">
        <v>-13.61</v>
      </c>
      <c r="I2475" s="603">
        <v>1</v>
      </c>
      <c r="J2475" s="603"/>
      <c r="K2475" s="603"/>
      <c r="L2475" s="602">
        <v>120</v>
      </c>
      <c r="M2475" s="601">
        <v>-20</v>
      </c>
      <c r="N2475" s="20">
        <v>236900565</v>
      </c>
    </row>
    <row r="2476" spans="1:14">
      <c r="A2476" s="599">
        <v>42521</v>
      </c>
      <c r="B2476" s="604">
        <v>426.55</v>
      </c>
      <c r="C2476" s="602">
        <v>17553680</v>
      </c>
      <c r="D2476" s="602">
        <v>1648</v>
      </c>
      <c r="E2476" s="602">
        <v>1648</v>
      </c>
      <c r="F2476" s="603" t="s">
        <v>603</v>
      </c>
      <c r="G2476" s="603">
        <v>39.39</v>
      </c>
      <c r="H2476" s="603">
        <v>-13.64</v>
      </c>
      <c r="I2476" s="603">
        <v>1</v>
      </c>
      <c r="J2476" s="603"/>
      <c r="K2476" s="603"/>
      <c r="L2476" s="602">
        <v>120</v>
      </c>
      <c r="M2476" s="601">
        <v>-20.05</v>
      </c>
      <c r="N2476" s="20">
        <v>558021210</v>
      </c>
    </row>
    <row r="2477" spans="1:14">
      <c r="A2477" s="599">
        <v>42520</v>
      </c>
      <c r="B2477" s="604">
        <v>423.04</v>
      </c>
      <c r="C2477" s="602">
        <v>17553680</v>
      </c>
      <c r="D2477" s="602">
        <v>1635</v>
      </c>
      <c r="E2477" s="602">
        <v>1635</v>
      </c>
      <c r="F2477" s="603" t="s">
        <v>603</v>
      </c>
      <c r="G2477" s="603">
        <v>39.39</v>
      </c>
      <c r="H2477" s="603">
        <v>-13.53</v>
      </c>
      <c r="I2477" s="603">
        <v>1</v>
      </c>
      <c r="J2477" s="603"/>
      <c r="K2477" s="603"/>
      <c r="L2477" s="602">
        <v>120</v>
      </c>
      <c r="M2477" s="601">
        <v>-19.88</v>
      </c>
      <c r="N2477" s="20">
        <v>791938935</v>
      </c>
    </row>
    <row r="2478" spans="1:14">
      <c r="A2478" s="599">
        <v>42517</v>
      </c>
      <c r="B2478" s="604">
        <v>421.29</v>
      </c>
      <c r="C2478" s="602">
        <v>17553680</v>
      </c>
      <c r="D2478" s="602">
        <v>1628</v>
      </c>
      <c r="E2478" s="602">
        <v>1628</v>
      </c>
      <c r="F2478" s="603" t="s">
        <v>603</v>
      </c>
      <c r="G2478" s="603">
        <v>39.39</v>
      </c>
      <c r="H2478" s="603">
        <v>-13.47</v>
      </c>
      <c r="I2478" s="603">
        <v>0.99</v>
      </c>
      <c r="J2478" s="603"/>
      <c r="K2478" s="603"/>
      <c r="L2478" s="602">
        <v>120</v>
      </c>
      <c r="M2478" s="601">
        <v>-19.8</v>
      </c>
      <c r="N2478" s="20">
        <v>1906661155</v>
      </c>
    </row>
    <row r="2479" spans="1:14">
      <c r="A2479" s="599">
        <v>42516</v>
      </c>
      <c r="B2479" s="604">
        <v>436.21</v>
      </c>
      <c r="C2479" s="602">
        <v>17553680</v>
      </c>
      <c r="D2479" s="602">
        <v>1685</v>
      </c>
      <c r="E2479" s="602">
        <v>1685</v>
      </c>
      <c r="F2479" s="603" t="s">
        <v>603</v>
      </c>
      <c r="G2479" s="603">
        <v>39.39</v>
      </c>
      <c r="H2479" s="603">
        <v>-13.95</v>
      </c>
      <c r="I2479" s="603">
        <v>1.03</v>
      </c>
      <c r="J2479" s="603"/>
      <c r="K2479" s="603"/>
      <c r="L2479" s="602">
        <v>120</v>
      </c>
      <c r="M2479" s="601">
        <v>-20.5</v>
      </c>
      <c r="N2479" s="20">
        <v>1865198045</v>
      </c>
    </row>
    <row r="2480" spans="1:14">
      <c r="A2480" s="599">
        <v>42515</v>
      </c>
      <c r="B2480" s="604">
        <v>448.5</v>
      </c>
      <c r="C2480" s="602">
        <v>17553680</v>
      </c>
      <c r="D2480" s="602">
        <v>1733</v>
      </c>
      <c r="E2480" s="602">
        <v>1733</v>
      </c>
      <c r="F2480" s="603" t="s">
        <v>603</v>
      </c>
      <c r="G2480" s="603">
        <v>39.39</v>
      </c>
      <c r="H2480" s="603">
        <v>-14.34</v>
      </c>
      <c r="I2480" s="603">
        <v>1.06</v>
      </c>
      <c r="J2480" s="603"/>
      <c r="K2480" s="603"/>
      <c r="L2480" s="602">
        <v>120</v>
      </c>
      <c r="M2480" s="601">
        <v>-21.08</v>
      </c>
      <c r="N2480" s="20">
        <v>2154771845</v>
      </c>
    </row>
    <row r="2481" spans="1:14">
      <c r="A2481" s="599">
        <v>42514</v>
      </c>
      <c r="B2481" s="604">
        <v>443.23</v>
      </c>
      <c r="C2481" s="602">
        <v>17553680</v>
      </c>
      <c r="D2481" s="602">
        <v>1712</v>
      </c>
      <c r="E2481" s="602">
        <v>1712</v>
      </c>
      <c r="F2481" s="603" t="s">
        <v>603</v>
      </c>
      <c r="G2481" s="603">
        <v>39.39</v>
      </c>
      <c r="H2481" s="603">
        <v>-14.17</v>
      </c>
      <c r="I2481" s="603">
        <v>1.04</v>
      </c>
      <c r="J2481" s="603"/>
      <c r="K2481" s="603"/>
      <c r="L2481" s="602">
        <v>120</v>
      </c>
      <c r="M2481" s="601">
        <v>-20.83</v>
      </c>
      <c r="N2481" s="20">
        <v>8284775140</v>
      </c>
    </row>
    <row r="2482" spans="1:14">
      <c r="A2482" s="599">
        <v>42513</v>
      </c>
      <c r="B2482" s="604">
        <v>416.9</v>
      </c>
      <c r="C2482" s="602">
        <v>17553680</v>
      </c>
      <c r="D2482" s="602">
        <v>1611</v>
      </c>
      <c r="E2482" s="602">
        <v>1611</v>
      </c>
      <c r="F2482" s="603" t="s">
        <v>603</v>
      </c>
      <c r="G2482" s="603">
        <v>39.39</v>
      </c>
      <c r="H2482" s="603">
        <v>-13.33</v>
      </c>
      <c r="I2482" s="603">
        <v>0.98</v>
      </c>
      <c r="J2482" s="603"/>
      <c r="K2482" s="603"/>
      <c r="L2482" s="602">
        <v>120</v>
      </c>
      <c r="M2482" s="601">
        <v>-19.59</v>
      </c>
      <c r="N2482" s="20">
        <v>1670003460</v>
      </c>
    </row>
    <row r="2483" spans="1:14">
      <c r="A2483" s="599">
        <v>42510</v>
      </c>
      <c r="B2483" s="604">
        <v>399.35</v>
      </c>
      <c r="C2483" s="602">
        <v>17553680</v>
      </c>
      <c r="D2483" s="602">
        <v>1543</v>
      </c>
      <c r="E2483" s="602">
        <v>1543</v>
      </c>
      <c r="F2483" s="603" t="s">
        <v>603</v>
      </c>
      <c r="G2483" s="603">
        <v>39.39</v>
      </c>
      <c r="H2483" s="603">
        <v>-12.77</v>
      </c>
      <c r="I2483" s="603">
        <v>0.94</v>
      </c>
      <c r="J2483" s="603"/>
      <c r="K2483" s="603"/>
      <c r="L2483" s="602">
        <v>120</v>
      </c>
      <c r="M2483" s="601">
        <v>-18.77</v>
      </c>
      <c r="N2483" s="20">
        <v>902327700</v>
      </c>
    </row>
    <row r="2484" spans="1:14">
      <c r="A2484" s="599">
        <v>42509</v>
      </c>
      <c r="B2484" s="604">
        <v>397.59</v>
      </c>
      <c r="C2484" s="602">
        <v>17553680</v>
      </c>
      <c r="D2484" s="602">
        <v>1536</v>
      </c>
      <c r="E2484" s="602">
        <v>1536</v>
      </c>
      <c r="F2484" s="603" t="s">
        <v>603</v>
      </c>
      <c r="G2484" s="603">
        <v>39.39</v>
      </c>
      <c r="H2484" s="603">
        <v>-12.72</v>
      </c>
      <c r="I2484" s="603">
        <v>0.94</v>
      </c>
      <c r="J2484" s="603"/>
      <c r="K2484" s="603"/>
      <c r="L2484" s="602">
        <v>120</v>
      </c>
      <c r="M2484" s="601">
        <v>-18.68</v>
      </c>
      <c r="N2484" s="20">
        <v>1413085705</v>
      </c>
    </row>
    <row r="2485" spans="1:14">
      <c r="A2485" s="599">
        <v>42508</v>
      </c>
      <c r="B2485" s="604">
        <v>381.79</v>
      </c>
      <c r="C2485" s="602">
        <v>17553680</v>
      </c>
      <c r="D2485" s="602">
        <v>1475</v>
      </c>
      <c r="E2485" s="602">
        <v>1475</v>
      </c>
      <c r="F2485" s="603" t="s">
        <v>603</v>
      </c>
      <c r="G2485" s="603">
        <v>39.39</v>
      </c>
      <c r="H2485" s="603">
        <v>-12.21</v>
      </c>
      <c r="I2485" s="603">
        <v>0.9</v>
      </c>
      <c r="J2485" s="603"/>
      <c r="K2485" s="603"/>
      <c r="L2485" s="602">
        <v>120</v>
      </c>
      <c r="M2485" s="601">
        <v>-17.940000000000001</v>
      </c>
      <c r="N2485" s="20">
        <v>2047285185</v>
      </c>
    </row>
    <row r="2486" spans="1:14">
      <c r="A2486" s="599">
        <v>42507</v>
      </c>
      <c r="B2486" s="604">
        <v>359.85</v>
      </c>
      <c r="C2486" s="602">
        <v>17553680</v>
      </c>
      <c r="D2486" s="602">
        <v>1390</v>
      </c>
      <c r="E2486" s="602">
        <v>1390</v>
      </c>
      <c r="F2486" s="603" t="s">
        <v>603</v>
      </c>
      <c r="G2486" s="603">
        <v>39.39</v>
      </c>
      <c r="H2486" s="603">
        <v>-11.51</v>
      </c>
      <c r="I2486" s="603">
        <v>0.85</v>
      </c>
      <c r="J2486" s="603"/>
      <c r="K2486" s="603"/>
      <c r="L2486" s="602">
        <v>120</v>
      </c>
      <c r="M2486" s="601">
        <v>-16.91</v>
      </c>
      <c r="N2486" s="20">
        <v>685388780</v>
      </c>
    </row>
    <row r="2487" spans="1:14">
      <c r="A2487" s="599">
        <v>42506</v>
      </c>
      <c r="B2487" s="604">
        <v>371.26</v>
      </c>
      <c r="C2487" s="602">
        <v>17553680</v>
      </c>
      <c r="D2487" s="602">
        <v>1434</v>
      </c>
      <c r="E2487" s="602">
        <v>1434</v>
      </c>
      <c r="F2487" s="603" t="s">
        <v>603</v>
      </c>
      <c r="G2487" s="603">
        <v>39.39</v>
      </c>
      <c r="H2487" s="603">
        <v>-11.87</v>
      </c>
      <c r="I2487" s="603">
        <v>0.87</v>
      </c>
      <c r="J2487" s="603"/>
      <c r="K2487" s="603"/>
      <c r="L2487" s="602">
        <v>120</v>
      </c>
      <c r="M2487" s="601">
        <v>-17.45</v>
      </c>
      <c r="N2487" s="20">
        <v>795749655</v>
      </c>
    </row>
    <row r="2488" spans="1:14">
      <c r="A2488" s="599">
        <v>42503</v>
      </c>
      <c r="B2488" s="604">
        <v>378.28</v>
      </c>
      <c r="C2488" s="602">
        <v>17553680</v>
      </c>
      <c r="D2488" s="602">
        <v>1462</v>
      </c>
      <c r="E2488" s="602">
        <v>1462</v>
      </c>
      <c r="F2488" s="603" t="s">
        <v>603</v>
      </c>
      <c r="G2488" s="603">
        <v>39.39</v>
      </c>
      <c r="H2488" s="603">
        <v>-12.1</v>
      </c>
      <c r="I2488" s="603">
        <v>0.89</v>
      </c>
      <c r="J2488" s="603"/>
      <c r="K2488" s="603"/>
      <c r="L2488" s="602">
        <v>120</v>
      </c>
      <c r="M2488" s="601">
        <v>-17.78</v>
      </c>
      <c r="N2488" s="20">
        <v>571567010</v>
      </c>
    </row>
    <row r="2489" spans="1:14">
      <c r="A2489" s="599">
        <v>42502</v>
      </c>
      <c r="B2489" s="604">
        <v>378.28</v>
      </c>
      <c r="C2489" s="602">
        <v>17553680</v>
      </c>
      <c r="D2489" s="602">
        <v>1462</v>
      </c>
      <c r="E2489" s="602">
        <v>1462</v>
      </c>
      <c r="F2489" s="603" t="s">
        <v>603</v>
      </c>
      <c r="G2489" s="603">
        <v>39.39</v>
      </c>
      <c r="H2489" s="603">
        <v>-12.1</v>
      </c>
      <c r="I2489" s="603">
        <v>0.89</v>
      </c>
      <c r="J2489" s="603"/>
      <c r="K2489" s="603"/>
      <c r="L2489" s="602">
        <v>120</v>
      </c>
      <c r="M2489" s="601">
        <v>-17.78</v>
      </c>
      <c r="N2489" s="20">
        <v>565928845</v>
      </c>
    </row>
    <row r="2490" spans="1:14">
      <c r="A2490" s="599">
        <v>42501</v>
      </c>
      <c r="B2490" s="604">
        <v>378.28</v>
      </c>
      <c r="C2490" s="602">
        <v>17553680</v>
      </c>
      <c r="D2490" s="602">
        <v>1462</v>
      </c>
      <c r="E2490" s="602">
        <v>1462</v>
      </c>
      <c r="F2490" s="603" t="s">
        <v>603</v>
      </c>
      <c r="G2490" s="603">
        <v>39.39</v>
      </c>
      <c r="H2490" s="603">
        <v>-12.1</v>
      </c>
      <c r="I2490" s="603">
        <v>0.89</v>
      </c>
      <c r="J2490" s="603"/>
      <c r="K2490" s="603"/>
      <c r="L2490" s="602">
        <v>120</v>
      </c>
      <c r="M2490" s="601">
        <v>-17.78</v>
      </c>
      <c r="N2490" s="20">
        <v>1922510370</v>
      </c>
    </row>
    <row r="2491" spans="1:14">
      <c r="A2491" s="599">
        <v>42500</v>
      </c>
      <c r="B2491" s="604">
        <v>373.02</v>
      </c>
      <c r="C2491" s="602">
        <v>17553680</v>
      </c>
      <c r="D2491" s="602">
        <v>1441</v>
      </c>
      <c r="E2491" s="602">
        <v>1441</v>
      </c>
      <c r="F2491" s="603" t="s">
        <v>603</v>
      </c>
      <c r="G2491" s="603">
        <v>39.39</v>
      </c>
      <c r="H2491" s="603">
        <v>-11.93</v>
      </c>
      <c r="I2491" s="603">
        <v>0.88</v>
      </c>
      <c r="J2491" s="603"/>
      <c r="K2491" s="603"/>
      <c r="L2491" s="602">
        <v>120</v>
      </c>
      <c r="M2491" s="601">
        <v>-17.53</v>
      </c>
      <c r="N2491" s="20">
        <v>1607964065</v>
      </c>
    </row>
    <row r="2492" spans="1:14">
      <c r="A2492" s="599">
        <v>42499</v>
      </c>
      <c r="B2492" s="604">
        <v>346.69</v>
      </c>
      <c r="C2492" s="602">
        <v>17553680</v>
      </c>
      <c r="D2492" s="602">
        <v>1339</v>
      </c>
      <c r="E2492" s="602">
        <v>1339</v>
      </c>
      <c r="F2492" s="603" t="s">
        <v>603</v>
      </c>
      <c r="G2492" s="603">
        <v>39.39</v>
      </c>
      <c r="H2492" s="603">
        <v>-11.09</v>
      </c>
      <c r="I2492" s="603">
        <v>0.82</v>
      </c>
      <c r="J2492" s="603"/>
      <c r="K2492" s="603"/>
      <c r="L2492" s="602">
        <v>120</v>
      </c>
      <c r="M2492" s="601">
        <v>-16.29</v>
      </c>
      <c r="N2492" s="20">
        <v>575706980</v>
      </c>
    </row>
    <row r="2493" spans="1:14">
      <c r="A2493" s="599">
        <v>42496</v>
      </c>
      <c r="B2493" s="604">
        <v>345.81</v>
      </c>
      <c r="C2493" s="602">
        <v>17553680</v>
      </c>
      <c r="D2493" s="602">
        <v>1336</v>
      </c>
      <c r="E2493" s="602">
        <v>1336</v>
      </c>
      <c r="F2493" s="603" t="s">
        <v>603</v>
      </c>
      <c r="G2493" s="603">
        <v>39.39</v>
      </c>
      <c r="H2493" s="603">
        <v>-11.06</v>
      </c>
      <c r="I2493" s="603">
        <v>0.81</v>
      </c>
      <c r="J2493" s="603"/>
      <c r="K2493" s="603"/>
      <c r="L2493" s="602">
        <v>120</v>
      </c>
      <c r="M2493" s="601">
        <v>-16.25</v>
      </c>
      <c r="N2493" s="20">
        <v>1379484340</v>
      </c>
    </row>
    <row r="2494" spans="1:14">
      <c r="A2494" s="599">
        <v>42495</v>
      </c>
      <c r="B2494" s="604">
        <v>345.81</v>
      </c>
      <c r="C2494" s="602">
        <v>17553680</v>
      </c>
      <c r="D2494" s="602">
        <v>1336</v>
      </c>
      <c r="E2494" s="602">
        <v>1336</v>
      </c>
      <c r="F2494" s="603" t="s">
        <v>603</v>
      </c>
      <c r="G2494" s="603">
        <v>39.39</v>
      </c>
      <c r="H2494" s="603">
        <v>-11.06</v>
      </c>
      <c r="I2494" s="603">
        <v>0.81</v>
      </c>
      <c r="J2494" s="603"/>
      <c r="K2494" s="603"/>
      <c r="L2494" s="602">
        <v>120</v>
      </c>
      <c r="M2494" s="601">
        <v>-16.25</v>
      </c>
      <c r="N2494" s="20">
        <v>1379484340</v>
      </c>
    </row>
    <row r="2495" spans="1:14">
      <c r="A2495" s="599">
        <v>42494</v>
      </c>
      <c r="B2495" s="604">
        <v>345.81</v>
      </c>
      <c r="C2495" s="602">
        <v>17553680</v>
      </c>
      <c r="D2495" s="602">
        <v>1336</v>
      </c>
      <c r="E2495" s="602">
        <v>1336</v>
      </c>
      <c r="F2495" s="603" t="s">
        <v>603</v>
      </c>
      <c r="G2495" s="603">
        <v>39.39</v>
      </c>
      <c r="H2495" s="603">
        <v>-11.06</v>
      </c>
      <c r="I2495" s="603">
        <v>0.81</v>
      </c>
      <c r="J2495" s="603"/>
      <c r="K2495" s="603"/>
      <c r="L2495" s="602">
        <v>120</v>
      </c>
      <c r="M2495" s="601">
        <v>-16.25</v>
      </c>
      <c r="N2495" s="20">
        <v>1379484340</v>
      </c>
    </row>
    <row r="2496" spans="1:14">
      <c r="A2496" s="599">
        <v>42493</v>
      </c>
      <c r="B2496" s="604">
        <v>358.1</v>
      </c>
      <c r="C2496" s="602">
        <v>17553680</v>
      </c>
      <c r="D2496" s="602">
        <v>1384</v>
      </c>
      <c r="E2496" s="602">
        <v>1384</v>
      </c>
      <c r="F2496" s="603" t="s">
        <v>603</v>
      </c>
      <c r="G2496" s="603">
        <v>39.39</v>
      </c>
      <c r="H2496" s="603">
        <v>-11.45</v>
      </c>
      <c r="I2496" s="603">
        <v>0.84</v>
      </c>
      <c r="J2496" s="603"/>
      <c r="K2496" s="603"/>
      <c r="L2496" s="602">
        <v>120</v>
      </c>
      <c r="M2496" s="601">
        <v>-16.829999999999998</v>
      </c>
      <c r="N2496" s="20">
        <v>1529875380</v>
      </c>
    </row>
    <row r="2497" spans="1:14">
      <c r="A2497" s="599">
        <v>42492</v>
      </c>
      <c r="B2497" s="604">
        <v>368.63</v>
      </c>
      <c r="C2497" s="602">
        <v>17553680</v>
      </c>
      <c r="D2497" s="602">
        <v>1424</v>
      </c>
      <c r="E2497" s="602">
        <v>1424</v>
      </c>
      <c r="F2497" s="603" t="s">
        <v>603</v>
      </c>
      <c r="G2497" s="603">
        <v>39.39</v>
      </c>
      <c r="H2497" s="603">
        <v>-11.79</v>
      </c>
      <c r="I2497" s="603">
        <v>0.87</v>
      </c>
      <c r="J2497" s="603"/>
      <c r="K2497" s="603"/>
      <c r="L2497" s="602">
        <v>120</v>
      </c>
      <c r="M2497" s="601">
        <v>-17.32</v>
      </c>
      <c r="N2497" s="20">
        <v>1175638515</v>
      </c>
    </row>
    <row r="2498" spans="1:14">
      <c r="A2498" s="599">
        <v>42489</v>
      </c>
      <c r="B2498" s="604">
        <v>375.65</v>
      </c>
      <c r="C2498" s="602">
        <v>17553680</v>
      </c>
      <c r="D2498" s="602">
        <v>1451</v>
      </c>
      <c r="E2498" s="602">
        <v>1451</v>
      </c>
      <c r="F2498" s="603" t="s">
        <v>603</v>
      </c>
      <c r="G2498" s="603">
        <v>39.39</v>
      </c>
      <c r="H2498" s="603">
        <v>-12.01</v>
      </c>
      <c r="I2498" s="603">
        <v>0.88</v>
      </c>
      <c r="J2498" s="603"/>
      <c r="K2498" s="603"/>
      <c r="L2498" s="602">
        <v>120</v>
      </c>
      <c r="M2498" s="601">
        <v>-17.649999999999999</v>
      </c>
      <c r="N2498" s="20">
        <v>735402545</v>
      </c>
    </row>
    <row r="2499" spans="1:14">
      <c r="A2499" s="599">
        <v>42488</v>
      </c>
      <c r="B2499" s="604">
        <v>375.65</v>
      </c>
      <c r="C2499" s="602">
        <v>17553680</v>
      </c>
      <c r="D2499" s="602">
        <v>1451</v>
      </c>
      <c r="E2499" s="602">
        <v>1451</v>
      </c>
      <c r="F2499" s="603" t="s">
        <v>603</v>
      </c>
      <c r="G2499" s="603">
        <v>39.39</v>
      </c>
      <c r="H2499" s="603">
        <v>-12.01</v>
      </c>
      <c r="I2499" s="603">
        <v>0.88</v>
      </c>
      <c r="J2499" s="603"/>
      <c r="K2499" s="603"/>
      <c r="L2499" s="602">
        <v>120</v>
      </c>
      <c r="M2499" s="601">
        <v>-17.649999999999999</v>
      </c>
      <c r="N2499" s="20">
        <v>994884960</v>
      </c>
    </row>
    <row r="2500" spans="1:14">
      <c r="A2500" s="599">
        <v>42487</v>
      </c>
      <c r="B2500" s="604">
        <v>381.79</v>
      </c>
      <c r="C2500" s="602">
        <v>17553680</v>
      </c>
      <c r="D2500" s="602">
        <v>1475</v>
      </c>
      <c r="E2500" s="602">
        <v>1475</v>
      </c>
      <c r="F2500" s="603" t="s">
        <v>603</v>
      </c>
      <c r="G2500" s="603">
        <v>39.39</v>
      </c>
      <c r="H2500" s="603">
        <v>-12.21</v>
      </c>
      <c r="I2500" s="603">
        <v>0.9</v>
      </c>
      <c r="J2500" s="603"/>
      <c r="K2500" s="603"/>
      <c r="L2500" s="602">
        <v>120</v>
      </c>
      <c r="M2500" s="601">
        <v>-17.940000000000001</v>
      </c>
      <c r="N2500" s="20">
        <v>874858200</v>
      </c>
    </row>
    <row r="2501" spans="1:14">
      <c r="A2501" s="599">
        <v>42486</v>
      </c>
      <c r="B2501" s="604">
        <v>386.18</v>
      </c>
      <c r="C2501" s="602">
        <v>17553680</v>
      </c>
      <c r="D2501" s="602">
        <v>1492</v>
      </c>
      <c r="E2501" s="602">
        <v>1492</v>
      </c>
      <c r="F2501" s="603" t="s">
        <v>603</v>
      </c>
      <c r="G2501" s="603">
        <v>39.39</v>
      </c>
      <c r="H2501" s="603">
        <v>-12.35</v>
      </c>
      <c r="I2501" s="603">
        <v>0.91</v>
      </c>
      <c r="J2501" s="603"/>
      <c r="K2501" s="603"/>
      <c r="L2501" s="602">
        <v>120</v>
      </c>
      <c r="M2501" s="601">
        <v>-18.149999999999999</v>
      </c>
      <c r="N2501" s="20">
        <v>2575256245</v>
      </c>
    </row>
    <row r="2502" spans="1:14">
      <c r="A2502" s="599">
        <v>42485</v>
      </c>
      <c r="B2502" s="604">
        <v>397.59</v>
      </c>
      <c r="C2502" s="602">
        <v>17553680</v>
      </c>
      <c r="D2502" s="602">
        <v>1536</v>
      </c>
      <c r="E2502" s="602">
        <v>1536</v>
      </c>
      <c r="F2502" s="603" t="s">
        <v>603</v>
      </c>
      <c r="G2502" s="603">
        <v>39.39</v>
      </c>
      <c r="H2502" s="603">
        <v>-12.72</v>
      </c>
      <c r="I2502" s="603">
        <v>0.94</v>
      </c>
      <c r="J2502" s="603"/>
      <c r="K2502" s="603"/>
      <c r="L2502" s="602">
        <v>120</v>
      </c>
      <c r="M2502" s="601">
        <v>-18.68</v>
      </c>
      <c r="N2502" s="20">
        <v>825288885</v>
      </c>
    </row>
    <row r="2503" spans="1:14">
      <c r="A2503" s="599">
        <v>42482</v>
      </c>
      <c r="B2503" s="604">
        <v>395.84</v>
      </c>
      <c r="C2503" s="602">
        <v>17553680</v>
      </c>
      <c r="D2503" s="602">
        <v>1529</v>
      </c>
      <c r="E2503" s="602">
        <v>1529</v>
      </c>
      <c r="F2503" s="603" t="s">
        <v>603</v>
      </c>
      <c r="G2503" s="603">
        <v>39.39</v>
      </c>
      <c r="H2503" s="603">
        <v>-12.66</v>
      </c>
      <c r="I2503" s="603">
        <v>0.93</v>
      </c>
      <c r="J2503" s="603"/>
      <c r="K2503" s="603"/>
      <c r="L2503" s="602">
        <v>120</v>
      </c>
      <c r="M2503" s="601">
        <v>-18.600000000000001</v>
      </c>
      <c r="N2503" s="20">
        <v>1299803605</v>
      </c>
    </row>
    <row r="2504" spans="1:14">
      <c r="A2504" s="599">
        <v>42481</v>
      </c>
      <c r="B2504" s="604">
        <v>389.69</v>
      </c>
      <c r="C2504" s="602">
        <v>17553680</v>
      </c>
      <c r="D2504" s="602">
        <v>1506</v>
      </c>
      <c r="E2504" s="602">
        <v>1506</v>
      </c>
      <c r="F2504" s="603" t="s">
        <v>603</v>
      </c>
      <c r="G2504" s="603">
        <v>39.39</v>
      </c>
      <c r="H2504" s="603">
        <v>-12.46</v>
      </c>
      <c r="I2504" s="603">
        <v>0.92</v>
      </c>
      <c r="J2504" s="603"/>
      <c r="K2504" s="603"/>
      <c r="L2504" s="602">
        <v>120</v>
      </c>
      <c r="M2504" s="601">
        <v>-18.309999999999999</v>
      </c>
      <c r="N2504" s="20">
        <v>2197833105</v>
      </c>
    </row>
    <row r="2505" spans="1:14">
      <c r="A2505" s="599">
        <v>42480</v>
      </c>
      <c r="B2505" s="604">
        <v>401.1</v>
      </c>
      <c r="C2505" s="602">
        <v>17553680</v>
      </c>
      <c r="D2505" s="602">
        <v>1550</v>
      </c>
      <c r="E2505" s="602">
        <v>1550</v>
      </c>
      <c r="F2505" s="603" t="s">
        <v>603</v>
      </c>
      <c r="G2505" s="603">
        <v>39.39</v>
      </c>
      <c r="H2505" s="603">
        <v>-12.83</v>
      </c>
      <c r="I2505" s="603">
        <v>0.94</v>
      </c>
      <c r="J2505" s="603"/>
      <c r="K2505" s="603"/>
      <c r="L2505" s="602">
        <v>120</v>
      </c>
      <c r="M2505" s="601">
        <v>-18.850000000000001</v>
      </c>
      <c r="N2505" s="20">
        <v>2255647905</v>
      </c>
    </row>
    <row r="2506" spans="1:14">
      <c r="A2506" s="599">
        <v>42479</v>
      </c>
      <c r="B2506" s="604">
        <v>416.02</v>
      </c>
      <c r="C2506" s="602">
        <v>17553680</v>
      </c>
      <c r="D2506" s="602">
        <v>1607</v>
      </c>
      <c r="E2506" s="602">
        <v>1607</v>
      </c>
      <c r="F2506" s="603" t="s">
        <v>603</v>
      </c>
      <c r="G2506" s="603">
        <v>39.39</v>
      </c>
      <c r="H2506" s="603">
        <v>-13.3</v>
      </c>
      <c r="I2506" s="603">
        <v>0.98</v>
      </c>
      <c r="J2506" s="603"/>
      <c r="K2506" s="603"/>
      <c r="L2506" s="602">
        <v>120</v>
      </c>
      <c r="M2506" s="601">
        <v>-19.55</v>
      </c>
      <c r="N2506" s="20">
        <v>3746447470</v>
      </c>
    </row>
    <row r="2507" spans="1:14">
      <c r="A2507" s="599">
        <v>42478</v>
      </c>
      <c r="B2507" s="604">
        <v>437.96</v>
      </c>
      <c r="C2507" s="602">
        <v>17553680</v>
      </c>
      <c r="D2507" s="602">
        <v>1692</v>
      </c>
      <c r="E2507" s="602">
        <v>1692</v>
      </c>
      <c r="F2507" s="603" t="s">
        <v>603</v>
      </c>
      <c r="G2507" s="603">
        <v>39.39</v>
      </c>
      <c r="H2507" s="603">
        <v>-14.01</v>
      </c>
      <c r="I2507" s="603">
        <v>1.03</v>
      </c>
      <c r="J2507" s="603"/>
      <c r="K2507" s="603"/>
      <c r="L2507" s="602">
        <v>120</v>
      </c>
      <c r="M2507" s="601">
        <v>-20.58</v>
      </c>
      <c r="N2507" s="20">
        <v>7274617425</v>
      </c>
    </row>
    <row r="2508" spans="1:14">
      <c r="A2508" s="599">
        <v>42475</v>
      </c>
      <c r="B2508" s="604">
        <v>543.29</v>
      </c>
      <c r="C2508" s="602">
        <v>17553680</v>
      </c>
      <c r="D2508" s="602">
        <v>2099</v>
      </c>
      <c r="E2508" s="602">
        <v>2099</v>
      </c>
      <c r="F2508" s="603" t="s">
        <v>603</v>
      </c>
      <c r="G2508" s="603">
        <v>39.39</v>
      </c>
      <c r="H2508" s="603">
        <v>-17.37</v>
      </c>
      <c r="I2508" s="603">
        <v>1.28</v>
      </c>
      <c r="J2508" s="603"/>
      <c r="K2508" s="603"/>
      <c r="L2508" s="602">
        <v>120</v>
      </c>
      <c r="M2508" s="601">
        <v>-25.53</v>
      </c>
      <c r="N2508" s="20">
        <v>2853703905</v>
      </c>
    </row>
    <row r="2509" spans="1:14">
      <c r="A2509" s="599">
        <v>42474</v>
      </c>
      <c r="B2509" s="604">
        <v>523.98</v>
      </c>
      <c r="C2509" s="602">
        <v>17553680</v>
      </c>
      <c r="D2509" s="602">
        <v>2024</v>
      </c>
      <c r="E2509" s="602">
        <v>2024</v>
      </c>
      <c r="F2509" s="603" t="s">
        <v>603</v>
      </c>
      <c r="G2509" s="603">
        <v>39.39</v>
      </c>
      <c r="H2509" s="603">
        <v>-16.760000000000002</v>
      </c>
      <c r="I2509" s="603">
        <v>1.23</v>
      </c>
      <c r="J2509" s="603"/>
      <c r="K2509" s="603"/>
      <c r="L2509" s="602">
        <v>120</v>
      </c>
      <c r="M2509" s="601">
        <v>-24.62</v>
      </c>
      <c r="N2509" s="20">
        <v>5619647790</v>
      </c>
    </row>
    <row r="2510" spans="1:14">
      <c r="A2510" s="599">
        <v>42473</v>
      </c>
      <c r="B2510" s="604">
        <v>505.55</v>
      </c>
      <c r="C2510" s="602">
        <v>17553680</v>
      </c>
      <c r="D2510" s="602">
        <v>1953</v>
      </c>
      <c r="E2510" s="602">
        <v>1953</v>
      </c>
      <c r="F2510" s="603" t="s">
        <v>603</v>
      </c>
      <c r="G2510" s="603">
        <v>39.39</v>
      </c>
      <c r="H2510" s="603">
        <v>-16.170000000000002</v>
      </c>
      <c r="I2510" s="603">
        <v>1.19</v>
      </c>
      <c r="J2510" s="603"/>
      <c r="K2510" s="603"/>
      <c r="L2510" s="602">
        <v>120</v>
      </c>
      <c r="M2510" s="601">
        <v>-23.76</v>
      </c>
      <c r="N2510" s="20">
        <v>3882634665</v>
      </c>
    </row>
    <row r="2511" spans="1:14">
      <c r="A2511" s="599">
        <v>42472</v>
      </c>
      <c r="B2511" s="604">
        <v>505.55</v>
      </c>
      <c r="C2511" s="602">
        <v>17553680</v>
      </c>
      <c r="D2511" s="602">
        <v>1953</v>
      </c>
      <c r="E2511" s="602">
        <v>1953</v>
      </c>
      <c r="F2511" s="603" t="s">
        <v>603</v>
      </c>
      <c r="G2511" s="603">
        <v>39.39</v>
      </c>
      <c r="H2511" s="603">
        <v>-16.170000000000002</v>
      </c>
      <c r="I2511" s="603">
        <v>1.19</v>
      </c>
      <c r="J2511" s="603"/>
      <c r="K2511" s="603"/>
      <c r="L2511" s="602">
        <v>120</v>
      </c>
      <c r="M2511" s="601">
        <v>-23.76</v>
      </c>
      <c r="N2511" s="20">
        <v>3882634665</v>
      </c>
    </row>
    <row r="2512" spans="1:14">
      <c r="A2512" s="599">
        <v>42471</v>
      </c>
      <c r="B2512" s="604">
        <v>466.05</v>
      </c>
      <c r="C2512" s="602">
        <v>17553680</v>
      </c>
      <c r="D2512" s="602">
        <v>1801</v>
      </c>
      <c r="E2512" s="602">
        <v>1801</v>
      </c>
      <c r="F2512" s="603" t="s">
        <v>603</v>
      </c>
      <c r="G2512" s="603">
        <v>39.39</v>
      </c>
      <c r="H2512" s="603">
        <v>-14.9</v>
      </c>
      <c r="I2512" s="603">
        <v>1.1000000000000001</v>
      </c>
      <c r="J2512" s="603"/>
      <c r="K2512" s="603"/>
      <c r="L2512" s="602">
        <v>120</v>
      </c>
      <c r="M2512" s="601">
        <v>-21.9</v>
      </c>
      <c r="N2512" s="20">
        <v>1496422260</v>
      </c>
    </row>
    <row r="2513" spans="1:14">
      <c r="A2513" s="599">
        <v>42468</v>
      </c>
      <c r="B2513" s="604">
        <v>453.76</v>
      </c>
      <c r="C2513" s="602">
        <v>17553680</v>
      </c>
      <c r="D2513" s="602">
        <v>1753</v>
      </c>
      <c r="E2513" s="602">
        <v>1753</v>
      </c>
      <c r="F2513" s="603" t="s">
        <v>603</v>
      </c>
      <c r="G2513" s="603">
        <v>39.39</v>
      </c>
      <c r="H2513" s="603">
        <v>-14.51</v>
      </c>
      <c r="I2513" s="603">
        <v>1.07</v>
      </c>
      <c r="J2513" s="603"/>
      <c r="K2513" s="603"/>
      <c r="L2513" s="602">
        <v>120</v>
      </c>
      <c r="M2513" s="601">
        <v>-21.32</v>
      </c>
      <c r="N2513" s="20">
        <v>1451341515</v>
      </c>
    </row>
    <row r="2514" spans="1:14">
      <c r="A2514" s="599">
        <v>42467</v>
      </c>
      <c r="B2514" s="604">
        <v>454.64</v>
      </c>
      <c r="C2514" s="602">
        <v>17553680</v>
      </c>
      <c r="D2514" s="602">
        <v>1757</v>
      </c>
      <c r="E2514" s="602">
        <v>1757</v>
      </c>
      <c r="F2514" s="603" t="s">
        <v>603</v>
      </c>
      <c r="G2514" s="603">
        <v>39.39</v>
      </c>
      <c r="H2514" s="603">
        <v>-14.54</v>
      </c>
      <c r="I2514" s="603">
        <v>1.07</v>
      </c>
      <c r="J2514" s="603"/>
      <c r="K2514" s="603"/>
      <c r="L2514" s="602">
        <v>120</v>
      </c>
      <c r="M2514" s="601">
        <v>-21.36</v>
      </c>
      <c r="N2514" s="20">
        <v>2388096390</v>
      </c>
    </row>
    <row r="2515" spans="1:14">
      <c r="A2515" s="599">
        <v>42466</v>
      </c>
      <c r="B2515" s="604">
        <v>465.17</v>
      </c>
      <c r="C2515" s="602">
        <v>17553680</v>
      </c>
      <c r="D2515" s="602">
        <v>1797</v>
      </c>
      <c r="E2515" s="602">
        <v>1797</v>
      </c>
      <c r="F2515" s="603" t="s">
        <v>603</v>
      </c>
      <c r="G2515" s="603">
        <v>39.39</v>
      </c>
      <c r="H2515" s="603">
        <v>-14.88</v>
      </c>
      <c r="I2515" s="603">
        <v>1.1000000000000001</v>
      </c>
      <c r="J2515" s="603"/>
      <c r="K2515" s="603"/>
      <c r="L2515" s="602">
        <v>120</v>
      </c>
      <c r="M2515" s="601">
        <v>-21.86</v>
      </c>
      <c r="N2515" s="20">
        <v>2625839815</v>
      </c>
    </row>
    <row r="2516" spans="1:14">
      <c r="A2516" s="599">
        <v>42465</v>
      </c>
      <c r="B2516" s="604">
        <v>456.4</v>
      </c>
      <c r="C2516" s="602">
        <v>17553680</v>
      </c>
      <c r="D2516" s="602">
        <v>1763</v>
      </c>
      <c r="E2516" s="602">
        <v>1763</v>
      </c>
      <c r="F2516" s="603" t="s">
        <v>603</v>
      </c>
      <c r="G2516" s="603">
        <v>39.39</v>
      </c>
      <c r="H2516" s="603">
        <v>-14.6</v>
      </c>
      <c r="I2516" s="603">
        <v>1.07</v>
      </c>
      <c r="J2516" s="603"/>
      <c r="K2516" s="603"/>
      <c r="L2516" s="602">
        <v>120</v>
      </c>
      <c r="M2516" s="601">
        <v>-21.45</v>
      </c>
      <c r="N2516" s="20">
        <v>956560380</v>
      </c>
    </row>
    <row r="2517" spans="1:14">
      <c r="A2517" s="599">
        <v>42464</v>
      </c>
      <c r="B2517" s="604">
        <v>456.4</v>
      </c>
      <c r="C2517" s="602">
        <v>17553680</v>
      </c>
      <c r="D2517" s="602">
        <v>1763</v>
      </c>
      <c r="E2517" s="602">
        <v>1763</v>
      </c>
      <c r="F2517" s="603" t="s">
        <v>603</v>
      </c>
      <c r="G2517" s="603">
        <v>39.39</v>
      </c>
      <c r="H2517" s="603">
        <v>-14.6</v>
      </c>
      <c r="I2517" s="603">
        <v>1.07</v>
      </c>
      <c r="J2517" s="603"/>
      <c r="K2517" s="603"/>
      <c r="L2517" s="602">
        <v>120</v>
      </c>
      <c r="M2517" s="601">
        <v>-21.45</v>
      </c>
      <c r="N2517" s="20">
        <v>2667605785</v>
      </c>
    </row>
    <row r="2518" spans="1:14">
      <c r="A2518" s="599">
        <v>42461</v>
      </c>
      <c r="B2518" s="604">
        <v>426.55</v>
      </c>
      <c r="C2518" s="602">
        <v>17553680</v>
      </c>
      <c r="D2518" s="602">
        <v>1648</v>
      </c>
      <c r="E2518" s="602">
        <v>1648</v>
      </c>
      <c r="F2518" s="603" t="s">
        <v>603</v>
      </c>
      <c r="G2518" s="603">
        <v>39.39</v>
      </c>
      <c r="H2518" s="603">
        <v>-13.64</v>
      </c>
      <c r="I2518" s="603">
        <v>1</v>
      </c>
      <c r="J2518" s="603"/>
      <c r="K2518" s="603"/>
      <c r="L2518" s="602">
        <v>120</v>
      </c>
      <c r="M2518" s="601">
        <v>-20.05</v>
      </c>
      <c r="N2518" s="20">
        <v>2120638660</v>
      </c>
    </row>
    <row r="2519" spans="1:14">
      <c r="A2519" s="599">
        <v>42460</v>
      </c>
      <c r="B2519" s="604">
        <v>409</v>
      </c>
      <c r="C2519" s="602">
        <v>17553680</v>
      </c>
      <c r="D2519" s="602">
        <v>1580</v>
      </c>
      <c r="E2519" s="602">
        <v>1580</v>
      </c>
      <c r="F2519" s="603" t="s">
        <v>603</v>
      </c>
      <c r="G2519" s="603">
        <v>39.43</v>
      </c>
      <c r="H2519" s="603">
        <v>-32.22</v>
      </c>
      <c r="I2519" s="603">
        <v>0.93</v>
      </c>
      <c r="J2519" s="603"/>
      <c r="K2519" s="603"/>
      <c r="L2519" s="602">
        <v>120</v>
      </c>
      <c r="M2519" s="601">
        <v>-19.22</v>
      </c>
      <c r="N2519" s="20">
        <v>390909310</v>
      </c>
    </row>
    <row r="2520" spans="1:14">
      <c r="A2520" s="599">
        <v>42459</v>
      </c>
      <c r="B2520" s="604">
        <v>408.12</v>
      </c>
      <c r="C2520" s="602">
        <v>17553680</v>
      </c>
      <c r="D2520" s="602">
        <v>1577</v>
      </c>
      <c r="E2520" s="602">
        <v>1577</v>
      </c>
      <c r="F2520" s="603" t="s">
        <v>603</v>
      </c>
      <c r="G2520" s="603">
        <v>39.43</v>
      </c>
      <c r="H2520" s="603">
        <v>-32.15</v>
      </c>
      <c r="I2520" s="603">
        <v>0.93</v>
      </c>
      <c r="J2520" s="603"/>
      <c r="K2520" s="603"/>
      <c r="L2520" s="602">
        <v>120</v>
      </c>
      <c r="M2520" s="601">
        <v>-19.18</v>
      </c>
      <c r="N2520" s="20">
        <v>419194565</v>
      </c>
    </row>
    <row r="2521" spans="1:14">
      <c r="A2521" s="599">
        <v>42458</v>
      </c>
      <c r="B2521" s="604">
        <v>398.47</v>
      </c>
      <c r="C2521" s="602">
        <v>17553680</v>
      </c>
      <c r="D2521" s="602">
        <v>1540</v>
      </c>
      <c r="E2521" s="602">
        <v>1540</v>
      </c>
      <c r="F2521" s="603" t="s">
        <v>603</v>
      </c>
      <c r="G2521" s="603">
        <v>39.43</v>
      </c>
      <c r="H2521" s="603">
        <v>-31.39</v>
      </c>
      <c r="I2521" s="603">
        <v>0.91</v>
      </c>
      <c r="J2521" s="603"/>
      <c r="K2521" s="603"/>
      <c r="L2521" s="602">
        <v>120</v>
      </c>
      <c r="M2521" s="601">
        <v>-18.73</v>
      </c>
      <c r="N2521" s="20">
        <v>1060524065</v>
      </c>
    </row>
    <row r="2522" spans="1:14">
      <c r="A2522" s="599">
        <v>42457</v>
      </c>
      <c r="B2522" s="604">
        <v>403.73</v>
      </c>
      <c r="C2522" s="602">
        <v>17553680</v>
      </c>
      <c r="D2522" s="602">
        <v>1560</v>
      </c>
      <c r="E2522" s="602">
        <v>1560</v>
      </c>
      <c r="F2522" s="603" t="s">
        <v>603</v>
      </c>
      <c r="G2522" s="603">
        <v>39.43</v>
      </c>
      <c r="H2522" s="603">
        <v>-31.8</v>
      </c>
      <c r="I2522" s="603">
        <v>0.92</v>
      </c>
      <c r="J2522" s="603"/>
      <c r="K2522" s="603"/>
      <c r="L2522" s="602">
        <v>120</v>
      </c>
      <c r="M2522" s="601">
        <v>-18.97</v>
      </c>
      <c r="N2522" s="20">
        <v>2953160355</v>
      </c>
    </row>
    <row r="2523" spans="1:14">
      <c r="A2523" s="599">
        <v>42454</v>
      </c>
      <c r="B2523" s="604">
        <v>379.16</v>
      </c>
      <c r="C2523" s="602">
        <v>17553680</v>
      </c>
      <c r="D2523" s="602">
        <v>1465</v>
      </c>
      <c r="E2523" s="602">
        <v>1465</v>
      </c>
      <c r="F2523" s="603" t="s">
        <v>603</v>
      </c>
      <c r="G2523" s="603">
        <v>39.43</v>
      </c>
      <c r="H2523" s="603">
        <v>-29.87</v>
      </c>
      <c r="I2523" s="603">
        <v>0.86</v>
      </c>
      <c r="J2523" s="603"/>
      <c r="K2523" s="603"/>
      <c r="L2523" s="602">
        <v>120</v>
      </c>
      <c r="M2523" s="601">
        <v>-17.82</v>
      </c>
      <c r="N2523" s="20">
        <v>564238700</v>
      </c>
    </row>
    <row r="2524" spans="1:14">
      <c r="A2524" s="599">
        <v>42453</v>
      </c>
      <c r="B2524" s="604">
        <v>375.65</v>
      </c>
      <c r="C2524" s="602">
        <v>17553680</v>
      </c>
      <c r="D2524" s="602">
        <v>1451</v>
      </c>
      <c r="E2524" s="602">
        <v>1451</v>
      </c>
      <c r="F2524" s="603" t="s">
        <v>603</v>
      </c>
      <c r="G2524" s="603">
        <v>39.43</v>
      </c>
      <c r="H2524" s="603">
        <v>-29.59</v>
      </c>
      <c r="I2524" s="603">
        <v>0.86</v>
      </c>
      <c r="J2524" s="603"/>
      <c r="K2524" s="603"/>
      <c r="L2524" s="602">
        <v>120</v>
      </c>
      <c r="M2524" s="601">
        <v>-17.649999999999999</v>
      </c>
      <c r="N2524" s="20">
        <v>267531525</v>
      </c>
    </row>
    <row r="2525" spans="1:14">
      <c r="A2525" s="599">
        <v>42452</v>
      </c>
      <c r="B2525" s="604">
        <v>376.53</v>
      </c>
      <c r="C2525" s="602">
        <v>17553680</v>
      </c>
      <c r="D2525" s="602">
        <v>1455</v>
      </c>
      <c r="E2525" s="602">
        <v>1455</v>
      </c>
      <c r="F2525" s="603" t="s">
        <v>603</v>
      </c>
      <c r="G2525" s="603">
        <v>39.43</v>
      </c>
      <c r="H2525" s="603">
        <v>-29.66</v>
      </c>
      <c r="I2525" s="603">
        <v>0.86</v>
      </c>
      <c r="J2525" s="603"/>
      <c r="K2525" s="603"/>
      <c r="L2525" s="602">
        <v>120</v>
      </c>
      <c r="M2525" s="601">
        <v>-17.690000000000001</v>
      </c>
      <c r="N2525" s="20">
        <v>265514810</v>
      </c>
    </row>
    <row r="2526" spans="1:14">
      <c r="A2526" s="599">
        <v>42451</v>
      </c>
      <c r="B2526" s="604">
        <v>380.91</v>
      </c>
      <c r="C2526" s="602">
        <v>17553680</v>
      </c>
      <c r="D2526" s="602">
        <v>1472</v>
      </c>
      <c r="E2526" s="602">
        <v>1472</v>
      </c>
      <c r="F2526" s="603" t="s">
        <v>603</v>
      </c>
      <c r="G2526" s="603">
        <v>39.43</v>
      </c>
      <c r="H2526" s="603">
        <v>-30.01</v>
      </c>
      <c r="I2526" s="603">
        <v>0.87</v>
      </c>
      <c r="J2526" s="603"/>
      <c r="K2526" s="603"/>
      <c r="L2526" s="602">
        <v>120</v>
      </c>
      <c r="M2526" s="601">
        <v>-17.899999999999999</v>
      </c>
      <c r="N2526" s="20">
        <v>430492810</v>
      </c>
    </row>
    <row r="2527" spans="1:14">
      <c r="A2527" s="599">
        <v>42450</v>
      </c>
      <c r="B2527" s="604">
        <v>384.43</v>
      </c>
      <c r="C2527" s="602">
        <v>17553680</v>
      </c>
      <c r="D2527" s="602">
        <v>1485</v>
      </c>
      <c r="E2527" s="602">
        <v>1485</v>
      </c>
      <c r="F2527" s="603" t="s">
        <v>603</v>
      </c>
      <c r="G2527" s="603">
        <v>39.43</v>
      </c>
      <c r="H2527" s="603">
        <v>-30.28</v>
      </c>
      <c r="I2527" s="603">
        <v>0.88</v>
      </c>
      <c r="J2527" s="603"/>
      <c r="K2527" s="603"/>
      <c r="L2527" s="602">
        <v>120</v>
      </c>
      <c r="M2527" s="601">
        <v>-18.07</v>
      </c>
      <c r="N2527" s="20">
        <v>450413995</v>
      </c>
    </row>
    <row r="2528" spans="1:14">
      <c r="A2528" s="599">
        <v>42447</v>
      </c>
      <c r="B2528" s="604">
        <v>381.79</v>
      </c>
      <c r="C2528" s="602">
        <v>17553680</v>
      </c>
      <c r="D2528" s="602">
        <v>1475</v>
      </c>
      <c r="E2528" s="602">
        <v>1475</v>
      </c>
      <c r="F2528" s="603" t="s">
        <v>603</v>
      </c>
      <c r="G2528" s="603">
        <v>39.43</v>
      </c>
      <c r="H2528" s="603">
        <v>-30.07</v>
      </c>
      <c r="I2528" s="603">
        <v>0.87</v>
      </c>
      <c r="J2528" s="603"/>
      <c r="K2528" s="603"/>
      <c r="L2528" s="602">
        <v>120</v>
      </c>
      <c r="M2528" s="601">
        <v>-17.940000000000001</v>
      </c>
      <c r="N2528" s="20">
        <v>300355425</v>
      </c>
    </row>
    <row r="2529" spans="1:14">
      <c r="A2529" s="599">
        <v>42446</v>
      </c>
      <c r="B2529" s="604">
        <v>375.65</v>
      </c>
      <c r="C2529" s="602">
        <v>17553680</v>
      </c>
      <c r="D2529" s="602">
        <v>1451</v>
      </c>
      <c r="E2529" s="602">
        <v>1451</v>
      </c>
      <c r="F2529" s="603" t="s">
        <v>603</v>
      </c>
      <c r="G2529" s="603">
        <v>39.43</v>
      </c>
      <c r="H2529" s="603">
        <v>-29.59</v>
      </c>
      <c r="I2529" s="603">
        <v>0.86</v>
      </c>
      <c r="J2529" s="603"/>
      <c r="K2529" s="603"/>
      <c r="L2529" s="602">
        <v>120</v>
      </c>
      <c r="M2529" s="601">
        <v>-17.649999999999999</v>
      </c>
      <c r="N2529" s="20">
        <v>925624930</v>
      </c>
    </row>
    <row r="2530" spans="1:14">
      <c r="A2530" s="599">
        <v>42445</v>
      </c>
      <c r="B2530" s="604">
        <v>365.12</v>
      </c>
      <c r="C2530" s="602">
        <v>17553680</v>
      </c>
      <c r="D2530" s="602">
        <v>1411</v>
      </c>
      <c r="E2530" s="602">
        <v>1411</v>
      </c>
      <c r="F2530" s="603" t="s">
        <v>603</v>
      </c>
      <c r="G2530" s="603">
        <v>39.43</v>
      </c>
      <c r="H2530" s="603">
        <v>-28.76</v>
      </c>
      <c r="I2530" s="603">
        <v>0.83</v>
      </c>
      <c r="J2530" s="603"/>
      <c r="K2530" s="603"/>
      <c r="L2530" s="602">
        <v>120</v>
      </c>
      <c r="M2530" s="601">
        <v>-17.16</v>
      </c>
      <c r="N2530" s="20">
        <v>916151215</v>
      </c>
    </row>
    <row r="2531" spans="1:14">
      <c r="A2531" s="599">
        <v>42444</v>
      </c>
      <c r="B2531" s="604">
        <v>363.36</v>
      </c>
      <c r="C2531" s="602">
        <v>17553680</v>
      </c>
      <c r="D2531" s="602">
        <v>1404</v>
      </c>
      <c r="E2531" s="602">
        <v>1404</v>
      </c>
      <c r="F2531" s="603" t="s">
        <v>603</v>
      </c>
      <c r="G2531" s="603">
        <v>39.43</v>
      </c>
      <c r="H2531" s="603">
        <v>-28.62</v>
      </c>
      <c r="I2531" s="603">
        <v>0.83</v>
      </c>
      <c r="J2531" s="603"/>
      <c r="K2531" s="603"/>
      <c r="L2531" s="602">
        <v>120</v>
      </c>
      <c r="M2531" s="601">
        <v>-17.079999999999998</v>
      </c>
      <c r="N2531" s="20">
        <v>312591615</v>
      </c>
    </row>
    <row r="2532" spans="1:14">
      <c r="A2532" s="599">
        <v>42443</v>
      </c>
      <c r="B2532" s="604">
        <v>363.36</v>
      </c>
      <c r="C2532" s="602">
        <v>17553680</v>
      </c>
      <c r="D2532" s="602">
        <v>1404</v>
      </c>
      <c r="E2532" s="602">
        <v>1404</v>
      </c>
      <c r="F2532" s="603" t="s">
        <v>603</v>
      </c>
      <c r="G2532" s="603">
        <v>39.43</v>
      </c>
      <c r="H2532" s="603">
        <v>-28.62</v>
      </c>
      <c r="I2532" s="603">
        <v>0.83</v>
      </c>
      <c r="J2532" s="603"/>
      <c r="K2532" s="603"/>
      <c r="L2532" s="602">
        <v>120</v>
      </c>
      <c r="M2532" s="601">
        <v>-17.079999999999998</v>
      </c>
      <c r="N2532" s="20">
        <v>371901155</v>
      </c>
    </row>
    <row r="2533" spans="1:14">
      <c r="A2533" s="599">
        <v>42440</v>
      </c>
      <c r="B2533" s="604">
        <v>362.48</v>
      </c>
      <c r="C2533" s="602">
        <v>17553680</v>
      </c>
      <c r="D2533" s="602">
        <v>1401</v>
      </c>
      <c r="E2533" s="602">
        <v>1401</v>
      </c>
      <c r="F2533" s="603" t="s">
        <v>603</v>
      </c>
      <c r="G2533" s="603">
        <v>39.43</v>
      </c>
      <c r="H2533" s="603">
        <v>-28.55</v>
      </c>
      <c r="I2533" s="603">
        <v>0.83</v>
      </c>
      <c r="J2533" s="603"/>
      <c r="K2533" s="603"/>
      <c r="L2533" s="602">
        <v>120</v>
      </c>
      <c r="M2533" s="601">
        <v>-17.03</v>
      </c>
      <c r="N2533" s="20">
        <v>265697685</v>
      </c>
    </row>
    <row r="2534" spans="1:14">
      <c r="A2534" s="599">
        <v>42439</v>
      </c>
      <c r="B2534" s="604">
        <v>361.61</v>
      </c>
      <c r="C2534" s="602">
        <v>17553680</v>
      </c>
      <c r="D2534" s="602">
        <v>1397</v>
      </c>
      <c r="E2534" s="602">
        <v>1397</v>
      </c>
      <c r="F2534" s="603" t="s">
        <v>603</v>
      </c>
      <c r="G2534" s="603">
        <v>39.43</v>
      </c>
      <c r="H2534" s="603">
        <v>-28.48</v>
      </c>
      <c r="I2534" s="603">
        <v>0.82</v>
      </c>
      <c r="J2534" s="603"/>
      <c r="K2534" s="603"/>
      <c r="L2534" s="602">
        <v>120</v>
      </c>
      <c r="M2534" s="601">
        <v>-16.989999999999998</v>
      </c>
      <c r="N2534" s="20">
        <v>444114225</v>
      </c>
    </row>
    <row r="2535" spans="1:14">
      <c r="A2535" s="599">
        <v>42438</v>
      </c>
      <c r="B2535" s="604">
        <v>361.61</v>
      </c>
      <c r="C2535" s="602">
        <v>17553680</v>
      </c>
      <c r="D2535" s="602">
        <v>1397</v>
      </c>
      <c r="E2535" s="602">
        <v>1397</v>
      </c>
      <c r="F2535" s="603" t="s">
        <v>603</v>
      </c>
      <c r="G2535" s="603">
        <v>39.43</v>
      </c>
      <c r="H2535" s="603">
        <v>-28.48</v>
      </c>
      <c r="I2535" s="603">
        <v>0.82</v>
      </c>
      <c r="J2535" s="603"/>
      <c r="K2535" s="603"/>
      <c r="L2535" s="602">
        <v>120</v>
      </c>
      <c r="M2535" s="601">
        <v>-16.989999999999998</v>
      </c>
      <c r="N2535" s="20">
        <v>619022800</v>
      </c>
    </row>
    <row r="2536" spans="1:14">
      <c r="A2536" s="599">
        <v>42437</v>
      </c>
      <c r="B2536" s="604">
        <v>360.73</v>
      </c>
      <c r="C2536" s="602">
        <v>17553680</v>
      </c>
      <c r="D2536" s="602">
        <v>1394</v>
      </c>
      <c r="E2536" s="602">
        <v>1394</v>
      </c>
      <c r="F2536" s="603" t="s">
        <v>603</v>
      </c>
      <c r="G2536" s="603">
        <v>39.43</v>
      </c>
      <c r="H2536" s="603">
        <v>-28.42</v>
      </c>
      <c r="I2536" s="603">
        <v>0.82</v>
      </c>
      <c r="J2536" s="603"/>
      <c r="K2536" s="603"/>
      <c r="L2536" s="602">
        <v>120</v>
      </c>
      <c r="M2536" s="601">
        <v>-16.95</v>
      </c>
      <c r="N2536" s="20">
        <v>977301920</v>
      </c>
    </row>
    <row r="2537" spans="1:14">
      <c r="A2537" s="599">
        <v>42436</v>
      </c>
      <c r="B2537" s="604">
        <v>367.75</v>
      </c>
      <c r="C2537" s="602">
        <v>17553680</v>
      </c>
      <c r="D2537" s="602">
        <v>1421</v>
      </c>
      <c r="E2537" s="602">
        <v>1421</v>
      </c>
      <c r="F2537" s="603" t="s">
        <v>603</v>
      </c>
      <c r="G2537" s="603">
        <v>39.43</v>
      </c>
      <c r="H2537" s="603">
        <v>-28.97</v>
      </c>
      <c r="I2537" s="603">
        <v>0.84</v>
      </c>
      <c r="J2537" s="603"/>
      <c r="K2537" s="603"/>
      <c r="L2537" s="602">
        <v>120</v>
      </c>
      <c r="M2537" s="601">
        <v>-17.28</v>
      </c>
      <c r="N2537" s="20">
        <v>825814235</v>
      </c>
    </row>
    <row r="2538" spans="1:14">
      <c r="A2538" s="599">
        <v>42433</v>
      </c>
      <c r="B2538" s="604">
        <v>365.99</v>
      </c>
      <c r="C2538" s="602">
        <v>17553680</v>
      </c>
      <c r="D2538" s="602">
        <v>1414</v>
      </c>
      <c r="E2538" s="602">
        <v>1414</v>
      </c>
      <c r="F2538" s="603" t="s">
        <v>603</v>
      </c>
      <c r="G2538" s="603">
        <v>39.43</v>
      </c>
      <c r="H2538" s="603">
        <v>-28.83</v>
      </c>
      <c r="I2538" s="603">
        <v>0.83</v>
      </c>
      <c r="J2538" s="603"/>
      <c r="K2538" s="603"/>
      <c r="L2538" s="602">
        <v>120</v>
      </c>
      <c r="M2538" s="601">
        <v>-17.2</v>
      </c>
      <c r="N2538" s="20">
        <v>1023781050</v>
      </c>
    </row>
    <row r="2539" spans="1:14">
      <c r="A2539" s="599">
        <v>42432</v>
      </c>
      <c r="B2539" s="604">
        <v>368.63</v>
      </c>
      <c r="C2539" s="602">
        <v>17553680</v>
      </c>
      <c r="D2539" s="602">
        <v>1424</v>
      </c>
      <c r="E2539" s="602">
        <v>1424</v>
      </c>
      <c r="F2539" s="603" t="s">
        <v>603</v>
      </c>
      <c r="G2539" s="603">
        <v>39.43</v>
      </c>
      <c r="H2539" s="603">
        <v>-29.04</v>
      </c>
      <c r="I2539" s="603">
        <v>0.84</v>
      </c>
      <c r="J2539" s="603"/>
      <c r="K2539" s="603"/>
      <c r="L2539" s="602">
        <v>120</v>
      </c>
      <c r="M2539" s="601">
        <v>-17.32</v>
      </c>
      <c r="N2539" s="20">
        <v>1016482495</v>
      </c>
    </row>
    <row r="2540" spans="1:14">
      <c r="A2540" s="599">
        <v>42431</v>
      </c>
      <c r="B2540" s="604">
        <v>380.04</v>
      </c>
      <c r="C2540" s="602">
        <v>17553680</v>
      </c>
      <c r="D2540" s="602">
        <v>1468</v>
      </c>
      <c r="E2540" s="602">
        <v>1468</v>
      </c>
      <c r="F2540" s="603" t="s">
        <v>603</v>
      </c>
      <c r="G2540" s="603">
        <v>39.43</v>
      </c>
      <c r="H2540" s="603">
        <v>-29.94</v>
      </c>
      <c r="I2540" s="603">
        <v>0.87</v>
      </c>
      <c r="J2540" s="603"/>
      <c r="K2540" s="603"/>
      <c r="L2540" s="602">
        <v>120</v>
      </c>
      <c r="M2540" s="601">
        <v>-17.86</v>
      </c>
      <c r="N2540" s="20">
        <v>391631010</v>
      </c>
    </row>
    <row r="2541" spans="1:14">
      <c r="A2541" s="599">
        <v>42430</v>
      </c>
      <c r="B2541" s="604">
        <v>385.3</v>
      </c>
      <c r="C2541" s="602">
        <v>17553680</v>
      </c>
      <c r="D2541" s="602">
        <v>1489</v>
      </c>
      <c r="E2541" s="602">
        <v>1489</v>
      </c>
      <c r="F2541" s="603" t="s">
        <v>603</v>
      </c>
      <c r="G2541" s="603">
        <v>39.43</v>
      </c>
      <c r="H2541" s="603">
        <v>-30.35</v>
      </c>
      <c r="I2541" s="603">
        <v>0.88</v>
      </c>
      <c r="J2541" s="603"/>
      <c r="K2541" s="603"/>
      <c r="L2541" s="602">
        <v>120</v>
      </c>
      <c r="M2541" s="601">
        <v>-18.11</v>
      </c>
      <c r="N2541" s="20">
        <v>507901320</v>
      </c>
    </row>
    <row r="2542" spans="1:14">
      <c r="A2542" s="599">
        <v>42429</v>
      </c>
      <c r="B2542" s="604">
        <v>385.3</v>
      </c>
      <c r="C2542" s="602">
        <v>17553680</v>
      </c>
      <c r="D2542" s="602">
        <v>1489</v>
      </c>
      <c r="E2542" s="602">
        <v>1489</v>
      </c>
      <c r="F2542" s="603" t="s">
        <v>603</v>
      </c>
      <c r="G2542" s="603">
        <v>39.43</v>
      </c>
      <c r="H2542" s="603">
        <v>-30.35</v>
      </c>
      <c r="I2542" s="603">
        <v>0.88</v>
      </c>
      <c r="J2542" s="603"/>
      <c r="K2542" s="603"/>
      <c r="L2542" s="602">
        <v>120</v>
      </c>
      <c r="M2542" s="601">
        <v>-18.11</v>
      </c>
      <c r="N2542" s="20">
        <v>507901320</v>
      </c>
    </row>
    <row r="2543" spans="1:14">
      <c r="A2543" s="599">
        <v>42426</v>
      </c>
      <c r="B2543" s="604">
        <v>385.3</v>
      </c>
      <c r="C2543" s="602">
        <v>17553680</v>
      </c>
      <c r="D2543" s="602">
        <v>1489</v>
      </c>
      <c r="E2543" s="602">
        <v>1489</v>
      </c>
      <c r="F2543" s="603" t="s">
        <v>603</v>
      </c>
      <c r="G2543" s="603">
        <v>39.43</v>
      </c>
      <c r="H2543" s="603">
        <v>-30.35</v>
      </c>
      <c r="I2543" s="603">
        <v>0.88</v>
      </c>
      <c r="J2543" s="603"/>
      <c r="K2543" s="603"/>
      <c r="L2543" s="602">
        <v>120</v>
      </c>
      <c r="M2543" s="601">
        <v>-18.11</v>
      </c>
      <c r="N2543" s="20">
        <v>880564450</v>
      </c>
    </row>
    <row r="2544" spans="1:14">
      <c r="A2544" s="599">
        <v>42425</v>
      </c>
      <c r="B2544" s="604">
        <v>386.18</v>
      </c>
      <c r="C2544" s="602">
        <v>17553680</v>
      </c>
      <c r="D2544" s="602">
        <v>1492</v>
      </c>
      <c r="E2544" s="602">
        <v>1492</v>
      </c>
      <c r="F2544" s="603" t="s">
        <v>603</v>
      </c>
      <c r="G2544" s="603">
        <v>39.43</v>
      </c>
      <c r="H2544" s="603">
        <v>-30.42</v>
      </c>
      <c r="I2544" s="603">
        <v>0.88</v>
      </c>
      <c r="J2544" s="603"/>
      <c r="K2544" s="603"/>
      <c r="L2544" s="602">
        <v>120</v>
      </c>
      <c r="M2544" s="601">
        <v>-18.149999999999999</v>
      </c>
      <c r="N2544" s="20">
        <v>2046446400</v>
      </c>
    </row>
    <row r="2545" spans="1:14">
      <c r="A2545" s="599">
        <v>42424</v>
      </c>
      <c r="B2545" s="604">
        <v>418.66</v>
      </c>
      <c r="C2545" s="602">
        <v>17553680</v>
      </c>
      <c r="D2545" s="602">
        <v>1618</v>
      </c>
      <c r="E2545" s="602">
        <v>1618</v>
      </c>
      <c r="F2545" s="603" t="s">
        <v>603</v>
      </c>
      <c r="G2545" s="603">
        <v>39.43</v>
      </c>
      <c r="H2545" s="603">
        <v>-32.979999999999997</v>
      </c>
      <c r="I2545" s="603">
        <v>0.95</v>
      </c>
      <c r="J2545" s="603"/>
      <c r="K2545" s="603"/>
      <c r="L2545" s="602">
        <v>120</v>
      </c>
      <c r="M2545" s="601">
        <v>-19.670000000000002</v>
      </c>
      <c r="N2545" s="20">
        <v>1089377915</v>
      </c>
    </row>
    <row r="2546" spans="1:14">
      <c r="A2546" s="599">
        <v>42423</v>
      </c>
      <c r="B2546" s="604">
        <v>413.39</v>
      </c>
      <c r="C2546" s="602">
        <v>17553680</v>
      </c>
      <c r="D2546" s="602">
        <v>1597</v>
      </c>
      <c r="E2546" s="602">
        <v>1597</v>
      </c>
      <c r="F2546" s="603" t="s">
        <v>603</v>
      </c>
      <c r="G2546" s="603">
        <v>39.43</v>
      </c>
      <c r="H2546" s="603">
        <v>-32.56</v>
      </c>
      <c r="I2546" s="603">
        <v>0.94</v>
      </c>
      <c r="J2546" s="603"/>
      <c r="K2546" s="603"/>
      <c r="L2546" s="602">
        <v>120</v>
      </c>
      <c r="M2546" s="601">
        <v>-19.43</v>
      </c>
      <c r="N2546" s="20">
        <v>1674689485</v>
      </c>
    </row>
    <row r="2547" spans="1:14">
      <c r="A2547" s="599">
        <v>42422</v>
      </c>
      <c r="B2547" s="604">
        <v>430.94</v>
      </c>
      <c r="C2547" s="602">
        <v>17553680</v>
      </c>
      <c r="D2547" s="602">
        <v>1665</v>
      </c>
      <c r="E2547" s="602">
        <v>1665</v>
      </c>
      <c r="F2547" s="603" t="s">
        <v>603</v>
      </c>
      <c r="G2547" s="603">
        <v>39.43</v>
      </c>
      <c r="H2547" s="603">
        <v>-33.950000000000003</v>
      </c>
      <c r="I2547" s="603">
        <v>0.98</v>
      </c>
      <c r="J2547" s="603"/>
      <c r="K2547" s="603"/>
      <c r="L2547" s="602">
        <v>120</v>
      </c>
      <c r="M2547" s="601">
        <v>-20.25</v>
      </c>
      <c r="N2547" s="20">
        <v>907565530</v>
      </c>
    </row>
    <row r="2548" spans="1:14">
      <c r="A2548" s="599">
        <v>42419</v>
      </c>
      <c r="B2548" s="604">
        <v>414.27</v>
      </c>
      <c r="C2548" s="602">
        <v>17553680</v>
      </c>
      <c r="D2548" s="602">
        <v>1601</v>
      </c>
      <c r="E2548" s="602">
        <v>1601</v>
      </c>
      <c r="F2548" s="603" t="s">
        <v>603</v>
      </c>
      <c r="G2548" s="603">
        <v>39.43</v>
      </c>
      <c r="H2548" s="603">
        <v>-32.630000000000003</v>
      </c>
      <c r="I2548" s="603">
        <v>0.94</v>
      </c>
      <c r="J2548" s="603"/>
      <c r="K2548" s="603"/>
      <c r="L2548" s="602">
        <v>120</v>
      </c>
      <c r="M2548" s="601">
        <v>-19.47</v>
      </c>
      <c r="N2548" s="20">
        <v>515365820</v>
      </c>
    </row>
    <row r="2549" spans="1:14">
      <c r="A2549" s="599">
        <v>42418</v>
      </c>
      <c r="B2549" s="604">
        <v>397.59</v>
      </c>
      <c r="C2549" s="602">
        <v>17553680</v>
      </c>
      <c r="D2549" s="602">
        <v>1536</v>
      </c>
      <c r="E2549" s="602">
        <v>1536</v>
      </c>
      <c r="F2549" s="603" t="s">
        <v>603</v>
      </c>
      <c r="G2549" s="603">
        <v>39.43</v>
      </c>
      <c r="H2549" s="603">
        <v>-31.32</v>
      </c>
      <c r="I2549" s="603">
        <v>0.91</v>
      </c>
      <c r="J2549" s="603"/>
      <c r="K2549" s="603"/>
      <c r="L2549" s="602">
        <v>120</v>
      </c>
      <c r="M2549" s="601">
        <v>-18.68</v>
      </c>
      <c r="N2549" s="20">
        <v>398535335</v>
      </c>
    </row>
    <row r="2550" spans="1:14">
      <c r="A2550" s="599">
        <v>42417</v>
      </c>
      <c r="B2550" s="604">
        <v>399.35</v>
      </c>
      <c r="C2550" s="602">
        <v>17553680</v>
      </c>
      <c r="D2550" s="602">
        <v>1543</v>
      </c>
      <c r="E2550" s="602">
        <v>1543</v>
      </c>
      <c r="F2550" s="603" t="s">
        <v>603</v>
      </c>
      <c r="G2550" s="603">
        <v>39.43</v>
      </c>
      <c r="H2550" s="603">
        <v>-31.46</v>
      </c>
      <c r="I2550" s="603">
        <v>0.91</v>
      </c>
      <c r="J2550" s="603"/>
      <c r="K2550" s="603"/>
      <c r="L2550" s="602">
        <v>120</v>
      </c>
      <c r="M2550" s="601">
        <v>-18.77</v>
      </c>
      <c r="N2550" s="20">
        <v>608170150</v>
      </c>
    </row>
    <row r="2551" spans="1:14">
      <c r="A2551" s="599">
        <v>42416</v>
      </c>
      <c r="B2551" s="604">
        <v>400.22</v>
      </c>
      <c r="C2551" s="602">
        <v>17553680</v>
      </c>
      <c r="D2551" s="602">
        <v>1546</v>
      </c>
      <c r="E2551" s="602">
        <v>1546</v>
      </c>
      <c r="F2551" s="603" t="s">
        <v>603</v>
      </c>
      <c r="G2551" s="603">
        <v>39.43</v>
      </c>
      <c r="H2551" s="603">
        <v>-31.53</v>
      </c>
      <c r="I2551" s="603">
        <v>0.91</v>
      </c>
      <c r="J2551" s="603"/>
      <c r="K2551" s="603"/>
      <c r="L2551" s="602">
        <v>120</v>
      </c>
      <c r="M2551" s="601">
        <v>-18.809999999999999</v>
      </c>
      <c r="N2551" s="20">
        <v>735421700</v>
      </c>
    </row>
    <row r="2552" spans="1:14">
      <c r="A2552" s="599">
        <v>42415</v>
      </c>
      <c r="B2552" s="604">
        <v>376.53</v>
      </c>
      <c r="C2552" s="602">
        <v>17553680</v>
      </c>
      <c r="D2552" s="602">
        <v>1455</v>
      </c>
      <c r="E2552" s="602">
        <v>1455</v>
      </c>
      <c r="F2552" s="603" t="s">
        <v>603</v>
      </c>
      <c r="G2552" s="603">
        <v>39.43</v>
      </c>
      <c r="H2552" s="603">
        <v>-29.66</v>
      </c>
      <c r="I2552" s="603">
        <v>0.86</v>
      </c>
      <c r="J2552" s="603"/>
      <c r="K2552" s="603"/>
      <c r="L2552" s="602">
        <v>120</v>
      </c>
      <c r="M2552" s="601">
        <v>-17.690000000000001</v>
      </c>
      <c r="N2552" s="20">
        <v>585739710</v>
      </c>
    </row>
    <row r="2553" spans="1:14">
      <c r="A2553" s="599">
        <v>42412</v>
      </c>
      <c r="B2553" s="604">
        <v>354.58</v>
      </c>
      <c r="C2553" s="602">
        <v>17553680</v>
      </c>
      <c r="D2553" s="602">
        <v>1370</v>
      </c>
      <c r="E2553" s="602">
        <v>1370</v>
      </c>
      <c r="F2553" s="603" t="s">
        <v>603</v>
      </c>
      <c r="G2553" s="603">
        <v>39.43</v>
      </c>
      <c r="H2553" s="603">
        <v>-27.93</v>
      </c>
      <c r="I2553" s="603">
        <v>0.81</v>
      </c>
      <c r="J2553" s="603"/>
      <c r="K2553" s="603"/>
      <c r="L2553" s="602">
        <v>120</v>
      </c>
      <c r="M2553" s="601">
        <v>-16.66</v>
      </c>
      <c r="N2553" s="20">
        <v>1490448920</v>
      </c>
    </row>
    <row r="2554" spans="1:14">
      <c r="A2554" s="599">
        <v>42411</v>
      </c>
      <c r="B2554" s="604">
        <v>380.04</v>
      </c>
      <c r="C2554" s="602">
        <v>17553680</v>
      </c>
      <c r="D2554" s="602">
        <v>1468</v>
      </c>
      <c r="E2554" s="602">
        <v>1468</v>
      </c>
      <c r="F2554" s="603" t="s">
        <v>603</v>
      </c>
      <c r="G2554" s="603">
        <v>39.43</v>
      </c>
      <c r="H2554" s="603">
        <v>-29.94</v>
      </c>
      <c r="I2554" s="603">
        <v>0.87</v>
      </c>
      <c r="J2554" s="603"/>
      <c r="K2554" s="603"/>
      <c r="L2554" s="602">
        <v>120</v>
      </c>
      <c r="M2554" s="601">
        <v>-17.86</v>
      </c>
      <c r="N2554" s="20">
        <v>897872075</v>
      </c>
    </row>
    <row r="2555" spans="1:14">
      <c r="A2555" s="599">
        <v>42410</v>
      </c>
      <c r="B2555" s="604">
        <v>407.25</v>
      </c>
      <c r="C2555" s="602">
        <v>17553680</v>
      </c>
      <c r="D2555" s="602">
        <v>1573</v>
      </c>
      <c r="E2555" s="602">
        <v>1573</v>
      </c>
      <c r="F2555" s="603" t="s">
        <v>603</v>
      </c>
      <c r="G2555" s="603">
        <v>39.43</v>
      </c>
      <c r="H2555" s="603">
        <v>-32.08</v>
      </c>
      <c r="I2555" s="603">
        <v>0.93</v>
      </c>
      <c r="J2555" s="603"/>
      <c r="K2555" s="603"/>
      <c r="L2555" s="602">
        <v>120</v>
      </c>
      <c r="M2555" s="601">
        <v>-19.14</v>
      </c>
      <c r="N2555" s="20">
        <v>987423960</v>
      </c>
    </row>
    <row r="2556" spans="1:14">
      <c r="A2556" s="599">
        <v>42409</v>
      </c>
      <c r="B2556" s="604">
        <v>407.25</v>
      </c>
      <c r="C2556" s="602">
        <v>17553680</v>
      </c>
      <c r="D2556" s="602">
        <v>1573</v>
      </c>
      <c r="E2556" s="602">
        <v>1573</v>
      </c>
      <c r="F2556" s="603" t="s">
        <v>603</v>
      </c>
      <c r="G2556" s="603">
        <v>39.43</v>
      </c>
      <c r="H2556" s="603">
        <v>-32.08</v>
      </c>
      <c r="I2556" s="603">
        <v>0.93</v>
      </c>
      <c r="J2556" s="603"/>
      <c r="K2556" s="603"/>
      <c r="L2556" s="602">
        <v>120</v>
      </c>
      <c r="M2556" s="601">
        <v>-19.14</v>
      </c>
      <c r="N2556" s="20">
        <v>987423960</v>
      </c>
    </row>
    <row r="2557" spans="1:14">
      <c r="A2557" s="599">
        <v>42408</v>
      </c>
      <c r="B2557" s="604">
        <v>407.25</v>
      </c>
      <c r="C2557" s="602">
        <v>17553680</v>
      </c>
      <c r="D2557" s="602">
        <v>1573</v>
      </c>
      <c r="E2557" s="602">
        <v>1573</v>
      </c>
      <c r="F2557" s="603" t="s">
        <v>603</v>
      </c>
      <c r="G2557" s="603">
        <v>39.43</v>
      </c>
      <c r="H2557" s="603">
        <v>-32.08</v>
      </c>
      <c r="I2557" s="603">
        <v>0.93</v>
      </c>
      <c r="J2557" s="603"/>
      <c r="K2557" s="603"/>
      <c r="L2557" s="602">
        <v>120</v>
      </c>
      <c r="M2557" s="601">
        <v>-19.14</v>
      </c>
      <c r="N2557" s="20">
        <v>987423960</v>
      </c>
    </row>
    <row r="2558" spans="1:14">
      <c r="A2558" s="599">
        <v>42405</v>
      </c>
      <c r="B2558" s="604">
        <v>407.25</v>
      </c>
      <c r="C2558" s="602">
        <v>17553680</v>
      </c>
      <c r="D2558" s="602">
        <v>1573</v>
      </c>
      <c r="E2558" s="602">
        <v>1573</v>
      </c>
      <c r="F2558" s="603" t="s">
        <v>603</v>
      </c>
      <c r="G2558" s="603">
        <v>39.43</v>
      </c>
      <c r="H2558" s="603">
        <v>-32.08</v>
      </c>
      <c r="I2558" s="603">
        <v>0.93</v>
      </c>
      <c r="J2558" s="603"/>
      <c r="K2558" s="603"/>
      <c r="L2558" s="602">
        <v>120</v>
      </c>
      <c r="M2558" s="601">
        <v>-19.14</v>
      </c>
      <c r="N2558" s="20">
        <v>987423960</v>
      </c>
    </row>
    <row r="2559" spans="1:14">
      <c r="A2559" s="599">
        <v>42404</v>
      </c>
      <c r="B2559" s="604">
        <v>421.29</v>
      </c>
      <c r="C2559" s="602">
        <v>17553680</v>
      </c>
      <c r="D2559" s="602">
        <v>1628</v>
      </c>
      <c r="E2559" s="602">
        <v>1628</v>
      </c>
      <c r="F2559" s="603" t="s">
        <v>603</v>
      </c>
      <c r="G2559" s="603">
        <v>39.43</v>
      </c>
      <c r="H2559" s="603">
        <v>-33.19</v>
      </c>
      <c r="I2559" s="603">
        <v>0.96</v>
      </c>
      <c r="J2559" s="603"/>
      <c r="K2559" s="603"/>
      <c r="L2559" s="602">
        <v>120</v>
      </c>
      <c r="M2559" s="601">
        <v>-19.8</v>
      </c>
      <c r="N2559" s="20">
        <v>2467846590</v>
      </c>
    </row>
    <row r="2560" spans="1:14">
      <c r="A2560" s="599">
        <v>42403</v>
      </c>
      <c r="B2560" s="604">
        <v>397.59</v>
      </c>
      <c r="C2560" s="602">
        <v>17553680</v>
      </c>
      <c r="D2560" s="602">
        <v>1536</v>
      </c>
      <c r="E2560" s="602">
        <v>1536</v>
      </c>
      <c r="F2560" s="603" t="s">
        <v>603</v>
      </c>
      <c r="G2560" s="603">
        <v>39.43</v>
      </c>
      <c r="H2560" s="603">
        <v>-31.32</v>
      </c>
      <c r="I2560" s="603">
        <v>0.91</v>
      </c>
      <c r="J2560" s="603"/>
      <c r="K2560" s="603"/>
      <c r="L2560" s="602">
        <v>120</v>
      </c>
      <c r="M2560" s="601">
        <v>-18.68</v>
      </c>
      <c r="N2560" s="20">
        <v>2339216345</v>
      </c>
    </row>
    <row r="2561" spans="1:14">
      <c r="A2561" s="599">
        <v>42402</v>
      </c>
      <c r="B2561" s="604">
        <v>418.66</v>
      </c>
      <c r="C2561" s="602">
        <v>17553680</v>
      </c>
      <c r="D2561" s="602">
        <v>1618</v>
      </c>
      <c r="E2561" s="602">
        <v>1618</v>
      </c>
      <c r="F2561" s="603" t="s">
        <v>603</v>
      </c>
      <c r="G2561" s="603">
        <v>39.43</v>
      </c>
      <c r="H2561" s="603">
        <v>-32.979999999999997</v>
      </c>
      <c r="I2561" s="603">
        <v>0.95</v>
      </c>
      <c r="J2561" s="603"/>
      <c r="K2561" s="603"/>
      <c r="L2561" s="602">
        <v>120</v>
      </c>
      <c r="M2561" s="601">
        <v>-19.670000000000002</v>
      </c>
      <c r="N2561" s="20">
        <v>1623308950</v>
      </c>
    </row>
    <row r="2562" spans="1:14">
      <c r="A2562" s="599">
        <v>42401</v>
      </c>
      <c r="B2562" s="604">
        <v>410.76</v>
      </c>
      <c r="C2562" s="602">
        <v>17553680</v>
      </c>
      <c r="D2562" s="602">
        <v>1587</v>
      </c>
      <c r="E2562" s="602">
        <v>1587</v>
      </c>
      <c r="F2562" s="603" t="s">
        <v>603</v>
      </c>
      <c r="G2562" s="603">
        <v>39.43</v>
      </c>
      <c r="H2562" s="603">
        <v>-32.36</v>
      </c>
      <c r="I2562" s="603">
        <v>0.94</v>
      </c>
      <c r="J2562" s="603"/>
      <c r="K2562" s="603"/>
      <c r="L2562" s="602">
        <v>120</v>
      </c>
      <c r="M2562" s="601">
        <v>-19.3</v>
      </c>
      <c r="N2562" s="20">
        <v>5928913360</v>
      </c>
    </row>
    <row r="2563" spans="1:14">
      <c r="A2563" s="599">
        <v>42398</v>
      </c>
      <c r="B2563" s="604">
        <v>419.53</v>
      </c>
      <c r="C2563" s="602">
        <v>17553680</v>
      </c>
      <c r="D2563" s="602">
        <v>1621</v>
      </c>
      <c r="E2563" s="602">
        <v>1621</v>
      </c>
      <c r="F2563" s="603" t="s">
        <v>603</v>
      </c>
      <c r="G2563" s="603">
        <v>39.43</v>
      </c>
      <c r="H2563" s="603">
        <v>-33.049999999999997</v>
      </c>
      <c r="I2563" s="603">
        <v>0.96</v>
      </c>
      <c r="J2563" s="603"/>
      <c r="K2563" s="603"/>
      <c r="L2563" s="602">
        <v>120</v>
      </c>
      <c r="M2563" s="601">
        <v>-19.72</v>
      </c>
      <c r="N2563" s="20">
        <v>11057090995</v>
      </c>
    </row>
    <row r="2564" spans="1:14">
      <c r="A2564" s="599">
        <v>42397</v>
      </c>
      <c r="B2564" s="604">
        <v>400.22</v>
      </c>
      <c r="C2564" s="602">
        <v>17553680</v>
      </c>
      <c r="D2564" s="602">
        <v>1546</v>
      </c>
      <c r="E2564" s="602">
        <v>1546</v>
      </c>
      <c r="F2564" s="603" t="s">
        <v>603</v>
      </c>
      <c r="G2564" s="603">
        <v>39.43</v>
      </c>
      <c r="H2564" s="603">
        <v>-31.53</v>
      </c>
      <c r="I2564" s="603">
        <v>0.91</v>
      </c>
      <c r="J2564" s="603"/>
      <c r="K2564" s="603"/>
      <c r="L2564" s="602">
        <v>120</v>
      </c>
      <c r="M2564" s="601">
        <v>-18.809999999999999</v>
      </c>
      <c r="N2564" s="20">
        <v>2216929230</v>
      </c>
    </row>
    <row r="2565" spans="1:14">
      <c r="A2565" s="599">
        <v>42396</v>
      </c>
      <c r="B2565" s="604">
        <v>387.94</v>
      </c>
      <c r="C2565" s="602">
        <v>17553680</v>
      </c>
      <c r="D2565" s="602">
        <v>1499</v>
      </c>
      <c r="E2565" s="602">
        <v>1499</v>
      </c>
      <c r="F2565" s="603" t="s">
        <v>603</v>
      </c>
      <c r="G2565" s="603">
        <v>39.43</v>
      </c>
      <c r="H2565" s="603">
        <v>-30.56</v>
      </c>
      <c r="I2565" s="603">
        <v>0.88</v>
      </c>
      <c r="J2565" s="603"/>
      <c r="K2565" s="603"/>
      <c r="L2565" s="602">
        <v>120</v>
      </c>
      <c r="M2565" s="601">
        <v>-18.23</v>
      </c>
      <c r="N2565" s="20">
        <v>2594999230</v>
      </c>
    </row>
    <row r="2566" spans="1:14">
      <c r="A2566" s="599">
        <v>42395</v>
      </c>
      <c r="B2566" s="604">
        <v>376.53</v>
      </c>
      <c r="C2566" s="602">
        <v>17553680</v>
      </c>
      <c r="D2566" s="602">
        <v>1455</v>
      </c>
      <c r="E2566" s="602">
        <v>1455</v>
      </c>
      <c r="F2566" s="603" t="s">
        <v>603</v>
      </c>
      <c r="G2566" s="603">
        <v>39.43</v>
      </c>
      <c r="H2566" s="603">
        <v>-29.66</v>
      </c>
      <c r="I2566" s="603">
        <v>0.86</v>
      </c>
      <c r="J2566" s="603"/>
      <c r="K2566" s="603"/>
      <c r="L2566" s="602">
        <v>120</v>
      </c>
      <c r="M2566" s="601">
        <v>-17.690000000000001</v>
      </c>
      <c r="N2566" s="20">
        <v>2177382235</v>
      </c>
    </row>
    <row r="2567" spans="1:14">
      <c r="A2567" s="599">
        <v>42394</v>
      </c>
      <c r="B2567" s="604">
        <v>360.73</v>
      </c>
      <c r="C2567" s="602">
        <v>17553680</v>
      </c>
      <c r="D2567" s="602">
        <v>1394</v>
      </c>
      <c r="E2567" s="602">
        <v>1394</v>
      </c>
      <c r="F2567" s="603" t="s">
        <v>603</v>
      </c>
      <c r="G2567" s="603">
        <v>39.43</v>
      </c>
      <c r="H2567" s="603">
        <v>-28.42</v>
      </c>
      <c r="I2567" s="603">
        <v>0.82</v>
      </c>
      <c r="J2567" s="603"/>
      <c r="K2567" s="603"/>
      <c r="L2567" s="602">
        <v>120</v>
      </c>
      <c r="M2567" s="601">
        <v>-16.95</v>
      </c>
      <c r="N2567" s="20">
        <v>1081719565</v>
      </c>
    </row>
    <row r="2568" spans="1:14">
      <c r="A2568" s="599">
        <v>42391</v>
      </c>
      <c r="B2568" s="604">
        <v>356.34</v>
      </c>
      <c r="C2568" s="602">
        <v>17553680</v>
      </c>
      <c r="D2568" s="602">
        <v>1377</v>
      </c>
      <c r="E2568" s="602">
        <v>1377</v>
      </c>
      <c r="F2568" s="603" t="s">
        <v>603</v>
      </c>
      <c r="G2568" s="603">
        <v>39.43</v>
      </c>
      <c r="H2568" s="603">
        <v>-28.07</v>
      </c>
      <c r="I2568" s="603">
        <v>0.81</v>
      </c>
      <c r="J2568" s="603"/>
      <c r="K2568" s="603"/>
      <c r="L2568" s="602">
        <v>120</v>
      </c>
      <c r="M2568" s="601">
        <v>-16.75</v>
      </c>
      <c r="N2568" s="20">
        <v>433569360</v>
      </c>
    </row>
    <row r="2569" spans="1:14">
      <c r="A2569" s="599">
        <v>42390</v>
      </c>
      <c r="B2569" s="604">
        <v>357.22</v>
      </c>
      <c r="C2569" s="602">
        <v>17553680</v>
      </c>
      <c r="D2569" s="602">
        <v>1380</v>
      </c>
      <c r="E2569" s="602">
        <v>1380</v>
      </c>
      <c r="F2569" s="603" t="s">
        <v>603</v>
      </c>
      <c r="G2569" s="603">
        <v>39.43</v>
      </c>
      <c r="H2569" s="603">
        <v>-28.14</v>
      </c>
      <c r="I2569" s="603">
        <v>0.81</v>
      </c>
      <c r="J2569" s="603"/>
      <c r="K2569" s="603"/>
      <c r="L2569" s="602">
        <v>120</v>
      </c>
      <c r="M2569" s="601">
        <v>-16.79</v>
      </c>
      <c r="N2569" s="20">
        <v>603886465</v>
      </c>
    </row>
    <row r="2570" spans="1:14">
      <c r="A2570" s="599">
        <v>42389</v>
      </c>
      <c r="B2570" s="604">
        <v>356.34</v>
      </c>
      <c r="C2570" s="602">
        <v>17553680</v>
      </c>
      <c r="D2570" s="602">
        <v>1377</v>
      </c>
      <c r="E2570" s="602">
        <v>1377</v>
      </c>
      <c r="F2570" s="603" t="s">
        <v>603</v>
      </c>
      <c r="G2570" s="603">
        <v>39.43</v>
      </c>
      <c r="H2570" s="603">
        <v>-28.07</v>
      </c>
      <c r="I2570" s="603">
        <v>0.81</v>
      </c>
      <c r="J2570" s="603"/>
      <c r="K2570" s="603"/>
      <c r="L2570" s="602">
        <v>120</v>
      </c>
      <c r="M2570" s="601">
        <v>-16.75</v>
      </c>
      <c r="N2570" s="20">
        <v>1480212550</v>
      </c>
    </row>
    <row r="2571" spans="1:14">
      <c r="A2571" s="599">
        <v>42388</v>
      </c>
      <c r="B2571" s="604">
        <v>351.07</v>
      </c>
      <c r="C2571" s="602">
        <v>17553680</v>
      </c>
      <c r="D2571" s="602">
        <v>1356</v>
      </c>
      <c r="E2571" s="602">
        <v>1356</v>
      </c>
      <c r="F2571" s="603" t="s">
        <v>603</v>
      </c>
      <c r="G2571" s="603">
        <v>39.43</v>
      </c>
      <c r="H2571" s="603">
        <v>-27.65</v>
      </c>
      <c r="I2571" s="603">
        <v>0.8</v>
      </c>
      <c r="J2571" s="603"/>
      <c r="K2571" s="603"/>
      <c r="L2571" s="602">
        <v>120</v>
      </c>
      <c r="M2571" s="601">
        <v>-16.5</v>
      </c>
      <c r="N2571" s="20">
        <v>1507482425</v>
      </c>
    </row>
    <row r="2572" spans="1:14">
      <c r="A2572" s="599">
        <v>42387</v>
      </c>
      <c r="B2572" s="604">
        <v>371.26</v>
      </c>
      <c r="C2572" s="602">
        <v>17553680</v>
      </c>
      <c r="D2572" s="602">
        <v>1434</v>
      </c>
      <c r="E2572" s="602">
        <v>1434</v>
      </c>
      <c r="F2572" s="603" t="s">
        <v>603</v>
      </c>
      <c r="G2572" s="603">
        <v>39.43</v>
      </c>
      <c r="H2572" s="603">
        <v>-29.24</v>
      </c>
      <c r="I2572" s="603">
        <v>0.85</v>
      </c>
      <c r="J2572" s="603"/>
      <c r="K2572" s="603"/>
      <c r="L2572" s="602">
        <v>120</v>
      </c>
      <c r="M2572" s="601">
        <v>-17.45</v>
      </c>
      <c r="N2572" s="20">
        <v>1901117030</v>
      </c>
    </row>
    <row r="2573" spans="1:14">
      <c r="A2573" s="599">
        <v>42384</v>
      </c>
      <c r="B2573" s="604">
        <v>359.85</v>
      </c>
      <c r="C2573" s="602">
        <v>17553680</v>
      </c>
      <c r="D2573" s="602">
        <v>1390</v>
      </c>
      <c r="E2573" s="602">
        <v>1390</v>
      </c>
      <c r="F2573" s="603" t="s">
        <v>603</v>
      </c>
      <c r="G2573" s="603">
        <v>39.43</v>
      </c>
      <c r="H2573" s="603">
        <v>-28.35</v>
      </c>
      <c r="I2573" s="603">
        <v>0.82</v>
      </c>
      <c r="J2573" s="603"/>
      <c r="K2573" s="603"/>
      <c r="L2573" s="602">
        <v>120</v>
      </c>
      <c r="M2573" s="601">
        <v>-16.91</v>
      </c>
      <c r="N2573" s="20">
        <v>2313780385</v>
      </c>
    </row>
    <row r="2574" spans="1:14">
      <c r="A2574" s="599">
        <v>42383</v>
      </c>
      <c r="B2574" s="604">
        <v>344.05</v>
      </c>
      <c r="C2574" s="602">
        <v>17553680</v>
      </c>
      <c r="D2574" s="602">
        <v>1329</v>
      </c>
      <c r="E2574" s="602">
        <v>1329</v>
      </c>
      <c r="F2574" s="603" t="s">
        <v>603</v>
      </c>
      <c r="G2574" s="603">
        <v>39.43</v>
      </c>
      <c r="H2574" s="603">
        <v>-27.1</v>
      </c>
      <c r="I2574" s="603">
        <v>0.78</v>
      </c>
      <c r="J2574" s="603"/>
      <c r="K2574" s="603"/>
      <c r="L2574" s="602">
        <v>120</v>
      </c>
      <c r="M2574" s="601">
        <v>-16.170000000000002</v>
      </c>
      <c r="N2574" s="20">
        <v>495851445</v>
      </c>
    </row>
    <row r="2575" spans="1:14">
      <c r="A2575" s="599">
        <v>42382</v>
      </c>
      <c r="B2575" s="604">
        <v>340.54</v>
      </c>
      <c r="C2575" s="602">
        <v>17553680</v>
      </c>
      <c r="D2575" s="602">
        <v>1316</v>
      </c>
      <c r="E2575" s="602">
        <v>1316</v>
      </c>
      <c r="F2575" s="603" t="s">
        <v>603</v>
      </c>
      <c r="G2575" s="603">
        <v>39.43</v>
      </c>
      <c r="H2575" s="603">
        <v>-26.83</v>
      </c>
      <c r="I2575" s="603">
        <v>0.78</v>
      </c>
      <c r="J2575" s="603"/>
      <c r="K2575" s="603"/>
      <c r="L2575" s="602">
        <v>120</v>
      </c>
      <c r="M2575" s="601">
        <v>-16</v>
      </c>
      <c r="N2575" s="20">
        <v>791868830</v>
      </c>
    </row>
    <row r="2576" spans="1:14">
      <c r="A2576" s="599">
        <v>42381</v>
      </c>
      <c r="B2576" s="604">
        <v>356.34</v>
      </c>
      <c r="C2576" s="602">
        <v>17553680</v>
      </c>
      <c r="D2576" s="602">
        <v>1377</v>
      </c>
      <c r="E2576" s="602">
        <v>1377</v>
      </c>
      <c r="F2576" s="603" t="s">
        <v>603</v>
      </c>
      <c r="G2576" s="603">
        <v>39.43</v>
      </c>
      <c r="H2576" s="603">
        <v>-28.07</v>
      </c>
      <c r="I2576" s="603">
        <v>0.81</v>
      </c>
      <c r="J2576" s="603"/>
      <c r="K2576" s="603"/>
      <c r="L2576" s="602">
        <v>120</v>
      </c>
      <c r="M2576" s="601">
        <v>-16.75</v>
      </c>
      <c r="N2576" s="20">
        <v>1198713540</v>
      </c>
    </row>
    <row r="2577" spans="1:14">
      <c r="A2577" s="599">
        <v>42380</v>
      </c>
      <c r="B2577" s="604">
        <v>342.3</v>
      </c>
      <c r="C2577" s="602">
        <v>17553680</v>
      </c>
      <c r="D2577" s="602">
        <v>1323</v>
      </c>
      <c r="E2577" s="602">
        <v>1323</v>
      </c>
      <c r="F2577" s="603" t="s">
        <v>603</v>
      </c>
      <c r="G2577" s="603">
        <v>39.43</v>
      </c>
      <c r="H2577" s="603">
        <v>-26.96</v>
      </c>
      <c r="I2577" s="603">
        <v>0.78</v>
      </c>
      <c r="J2577" s="603"/>
      <c r="K2577" s="603"/>
      <c r="L2577" s="602">
        <v>120</v>
      </c>
      <c r="M2577" s="601">
        <v>-16.09</v>
      </c>
      <c r="N2577" s="20">
        <v>1682149795</v>
      </c>
    </row>
    <row r="2578" spans="1:14">
      <c r="A2578" s="599">
        <v>42377</v>
      </c>
      <c r="B2578" s="604">
        <v>357.22</v>
      </c>
      <c r="C2578" s="602">
        <v>17553680</v>
      </c>
      <c r="D2578" s="602">
        <v>1380</v>
      </c>
      <c r="E2578" s="602">
        <v>1380</v>
      </c>
      <c r="F2578" s="603" t="s">
        <v>603</v>
      </c>
      <c r="G2578" s="603">
        <v>39.43</v>
      </c>
      <c r="H2578" s="603">
        <v>-28.14</v>
      </c>
      <c r="I2578" s="603">
        <v>0.81</v>
      </c>
      <c r="J2578" s="603"/>
      <c r="K2578" s="603"/>
      <c r="L2578" s="602">
        <v>120</v>
      </c>
      <c r="M2578" s="601">
        <v>-16.79</v>
      </c>
      <c r="N2578" s="20">
        <v>3111168535</v>
      </c>
    </row>
    <row r="2579" spans="1:14">
      <c r="A2579" s="599">
        <v>42376</v>
      </c>
      <c r="B2579" s="604">
        <v>333.52</v>
      </c>
      <c r="C2579" s="602">
        <v>17553680</v>
      </c>
      <c r="D2579" s="602">
        <v>1289</v>
      </c>
      <c r="E2579" s="602">
        <v>1289</v>
      </c>
      <c r="F2579" s="603" t="s">
        <v>603</v>
      </c>
      <c r="G2579" s="603">
        <v>39.43</v>
      </c>
      <c r="H2579" s="603">
        <v>-26.27</v>
      </c>
      <c r="I2579" s="603">
        <v>0.76</v>
      </c>
      <c r="J2579" s="603"/>
      <c r="K2579" s="603"/>
      <c r="L2579" s="602">
        <v>120</v>
      </c>
      <c r="M2579" s="601">
        <v>-15.67</v>
      </c>
      <c r="N2579" s="20">
        <v>759701235</v>
      </c>
    </row>
    <row r="2580" spans="1:14">
      <c r="A2580" s="599">
        <v>42375</v>
      </c>
      <c r="B2580" s="604">
        <v>326.5</v>
      </c>
      <c r="C2580" s="602">
        <v>17553680</v>
      </c>
      <c r="D2580" s="602">
        <v>1261</v>
      </c>
      <c r="E2580" s="602">
        <v>1261</v>
      </c>
      <c r="F2580" s="603" t="s">
        <v>603</v>
      </c>
      <c r="G2580" s="603">
        <v>39.43</v>
      </c>
      <c r="H2580" s="603">
        <v>-25.72</v>
      </c>
      <c r="I2580" s="603">
        <v>0.74</v>
      </c>
      <c r="J2580" s="603"/>
      <c r="K2580" s="603"/>
      <c r="L2580" s="602">
        <v>120</v>
      </c>
      <c r="M2580" s="601">
        <v>-15.34</v>
      </c>
      <c r="N2580" s="20">
        <v>3147276010</v>
      </c>
    </row>
    <row r="2581" spans="1:14">
      <c r="A2581" s="599">
        <v>42374</v>
      </c>
      <c r="B2581" s="604">
        <v>310.7</v>
      </c>
      <c r="C2581" s="602">
        <v>17553680</v>
      </c>
      <c r="D2581" s="602">
        <v>1200</v>
      </c>
      <c r="E2581" s="602">
        <v>1200</v>
      </c>
      <c r="F2581" s="603" t="s">
        <v>603</v>
      </c>
      <c r="G2581" s="603">
        <v>39.43</v>
      </c>
      <c r="H2581" s="603">
        <v>-24.47</v>
      </c>
      <c r="I2581" s="603">
        <v>0.71</v>
      </c>
      <c r="J2581" s="603"/>
      <c r="K2581" s="603"/>
      <c r="L2581" s="602">
        <v>120</v>
      </c>
      <c r="M2581" s="601">
        <v>-14.6</v>
      </c>
      <c r="N2581" s="20">
        <v>181240475</v>
      </c>
    </row>
    <row r="2582" spans="1:14">
      <c r="A2582" s="599">
        <v>42373</v>
      </c>
      <c r="B2582" s="604">
        <v>308.94</v>
      </c>
      <c r="C2582" s="602">
        <v>17553680</v>
      </c>
      <c r="D2582" s="602">
        <v>1194</v>
      </c>
      <c r="E2582" s="602">
        <v>1194</v>
      </c>
      <c r="F2582" s="603" t="s">
        <v>603</v>
      </c>
      <c r="G2582" s="603">
        <v>39.43</v>
      </c>
      <c r="H2582" s="603">
        <v>-24.34</v>
      </c>
      <c r="I2582" s="603">
        <v>0.7</v>
      </c>
      <c r="J2582" s="603"/>
      <c r="K2582" s="603"/>
      <c r="L2582" s="602">
        <v>120</v>
      </c>
      <c r="M2582" s="601">
        <v>-14.52</v>
      </c>
      <c r="N2582" s="20">
        <v>295858670</v>
      </c>
    </row>
    <row r="2583" spans="1:14">
      <c r="A2583" s="599">
        <v>42370</v>
      </c>
      <c r="B2583" s="604">
        <v>310.7</v>
      </c>
      <c r="C2583" s="602">
        <v>17553680</v>
      </c>
      <c r="D2583" s="602">
        <v>1200</v>
      </c>
      <c r="E2583" s="602">
        <v>1200</v>
      </c>
      <c r="F2583" s="603" t="s">
        <v>602</v>
      </c>
      <c r="G2583" s="603">
        <v>39.299999999999997</v>
      </c>
      <c r="H2583" s="603">
        <v>-24.47</v>
      </c>
      <c r="I2583" s="603">
        <v>0.71</v>
      </c>
      <c r="J2583" s="603"/>
      <c r="K2583" s="603"/>
      <c r="L2583" s="602">
        <v>120</v>
      </c>
      <c r="M2583" s="601">
        <v>-14.6</v>
      </c>
      <c r="N2583" s="20">
        <v>355665505</v>
      </c>
    </row>
    <row r="2584" spans="1:14">
      <c r="A2584" s="599">
        <v>42369</v>
      </c>
      <c r="B2584" s="604">
        <v>310.7</v>
      </c>
      <c r="C2584" s="602">
        <v>17553680</v>
      </c>
      <c r="D2584" s="602">
        <v>1200</v>
      </c>
      <c r="E2584" s="602">
        <v>1200</v>
      </c>
      <c r="F2584" s="603" t="s">
        <v>602</v>
      </c>
      <c r="G2584" s="603">
        <v>39.299999999999997</v>
      </c>
      <c r="H2584" s="603">
        <v>259.73</v>
      </c>
      <c r="I2584" s="603">
        <v>0.68</v>
      </c>
      <c r="J2584" s="603"/>
      <c r="K2584" s="603"/>
      <c r="L2584" s="602">
        <v>120</v>
      </c>
      <c r="M2584" s="601">
        <v>7.88</v>
      </c>
      <c r="N2584" s="20">
        <v>355665505</v>
      </c>
    </row>
    <row r="2585" spans="1:14">
      <c r="A2585" s="599">
        <v>42368</v>
      </c>
      <c r="B2585" s="604">
        <v>310.7</v>
      </c>
      <c r="C2585" s="602">
        <v>17553680</v>
      </c>
      <c r="D2585" s="602">
        <v>1200</v>
      </c>
      <c r="E2585" s="602">
        <v>1200</v>
      </c>
      <c r="F2585" s="603" t="s">
        <v>602</v>
      </c>
      <c r="G2585" s="603">
        <v>39.299999999999997</v>
      </c>
      <c r="H2585" s="603">
        <v>259.73</v>
      </c>
      <c r="I2585" s="603">
        <v>0.68</v>
      </c>
      <c r="J2585" s="603"/>
      <c r="K2585" s="603"/>
      <c r="L2585" s="602">
        <v>120</v>
      </c>
      <c r="M2585" s="601">
        <v>7.88</v>
      </c>
      <c r="N2585" s="20">
        <v>355665505</v>
      </c>
    </row>
    <row r="2586" spans="1:14">
      <c r="A2586" s="599">
        <v>42367</v>
      </c>
      <c r="B2586" s="604">
        <v>312.45999999999998</v>
      </c>
      <c r="C2586" s="602">
        <v>17553680</v>
      </c>
      <c r="D2586" s="602">
        <v>1207</v>
      </c>
      <c r="E2586" s="602">
        <v>1207</v>
      </c>
      <c r="F2586" s="603" t="s">
        <v>602</v>
      </c>
      <c r="G2586" s="603">
        <v>39.299999999999997</v>
      </c>
      <c r="H2586" s="603">
        <v>261.19</v>
      </c>
      <c r="I2586" s="603">
        <v>0.68</v>
      </c>
      <c r="J2586" s="603"/>
      <c r="K2586" s="603"/>
      <c r="L2586" s="602">
        <v>120</v>
      </c>
      <c r="M2586" s="601">
        <v>7.93</v>
      </c>
      <c r="N2586" s="20">
        <v>87450415</v>
      </c>
    </row>
    <row r="2587" spans="1:14">
      <c r="A2587" s="599">
        <v>42366</v>
      </c>
      <c r="B2587" s="604">
        <v>308.94</v>
      </c>
      <c r="C2587" s="602">
        <v>17553680</v>
      </c>
      <c r="D2587" s="602">
        <v>1194</v>
      </c>
      <c r="E2587" s="602">
        <v>1194</v>
      </c>
      <c r="F2587" s="603" t="s">
        <v>602</v>
      </c>
      <c r="G2587" s="603">
        <v>39.299999999999997</v>
      </c>
      <c r="H2587" s="603">
        <v>258.26</v>
      </c>
      <c r="I2587" s="603">
        <v>0.68</v>
      </c>
      <c r="J2587" s="603"/>
      <c r="K2587" s="603"/>
      <c r="L2587" s="602">
        <v>120</v>
      </c>
      <c r="M2587" s="601">
        <v>7.84</v>
      </c>
      <c r="N2587" s="20">
        <v>187401465</v>
      </c>
    </row>
    <row r="2588" spans="1:14">
      <c r="A2588" s="599">
        <v>42363</v>
      </c>
      <c r="B2588" s="604">
        <v>312.45999999999998</v>
      </c>
      <c r="C2588" s="602">
        <v>17553680</v>
      </c>
      <c r="D2588" s="602">
        <v>1207</v>
      </c>
      <c r="E2588" s="602">
        <v>1207</v>
      </c>
      <c r="F2588" s="603" t="s">
        <v>602</v>
      </c>
      <c r="G2588" s="603">
        <v>39.299999999999997</v>
      </c>
      <c r="H2588" s="603">
        <v>261.19</v>
      </c>
      <c r="I2588" s="603">
        <v>0.68</v>
      </c>
      <c r="J2588" s="603"/>
      <c r="K2588" s="603"/>
      <c r="L2588" s="602">
        <v>120</v>
      </c>
      <c r="M2588" s="601">
        <v>7.93</v>
      </c>
      <c r="N2588" s="20">
        <v>233002485</v>
      </c>
    </row>
    <row r="2589" spans="1:14">
      <c r="A2589" s="599">
        <v>42362</v>
      </c>
      <c r="B2589" s="604">
        <v>312.45999999999998</v>
      </c>
      <c r="C2589" s="602">
        <v>17553680</v>
      </c>
      <c r="D2589" s="602">
        <v>1207</v>
      </c>
      <c r="E2589" s="602">
        <v>1207</v>
      </c>
      <c r="F2589" s="603" t="s">
        <v>602</v>
      </c>
      <c r="G2589" s="603">
        <v>39.299999999999997</v>
      </c>
      <c r="H2589" s="603">
        <v>261.19</v>
      </c>
      <c r="I2589" s="603">
        <v>0.68</v>
      </c>
      <c r="J2589" s="603"/>
      <c r="K2589" s="603"/>
      <c r="L2589" s="602">
        <v>120</v>
      </c>
      <c r="M2589" s="601">
        <v>7.93</v>
      </c>
      <c r="N2589" s="20">
        <v>233002485</v>
      </c>
    </row>
    <row r="2590" spans="1:14">
      <c r="A2590" s="599">
        <v>42361</v>
      </c>
      <c r="B2590" s="604">
        <v>315.97000000000003</v>
      </c>
      <c r="C2590" s="602">
        <v>17553680</v>
      </c>
      <c r="D2590" s="602">
        <v>1221</v>
      </c>
      <c r="E2590" s="602">
        <v>1221</v>
      </c>
      <c r="F2590" s="603" t="s">
        <v>602</v>
      </c>
      <c r="G2590" s="603">
        <v>39.299999999999997</v>
      </c>
      <c r="H2590" s="603">
        <v>264.13</v>
      </c>
      <c r="I2590" s="603">
        <v>0.69</v>
      </c>
      <c r="J2590" s="603"/>
      <c r="K2590" s="603"/>
      <c r="L2590" s="602">
        <v>120</v>
      </c>
      <c r="M2590" s="601">
        <v>8.02</v>
      </c>
      <c r="N2590" s="20">
        <v>352119310</v>
      </c>
    </row>
    <row r="2591" spans="1:14">
      <c r="A2591" s="599">
        <v>42360</v>
      </c>
      <c r="B2591" s="604">
        <v>312.45999999999998</v>
      </c>
      <c r="C2591" s="602">
        <v>17553680</v>
      </c>
      <c r="D2591" s="602">
        <v>1207</v>
      </c>
      <c r="E2591" s="602">
        <v>1207</v>
      </c>
      <c r="F2591" s="603" t="s">
        <v>602</v>
      </c>
      <c r="G2591" s="603">
        <v>39.299999999999997</v>
      </c>
      <c r="H2591" s="603">
        <v>261.19</v>
      </c>
      <c r="I2591" s="603">
        <v>0.68</v>
      </c>
      <c r="J2591" s="603"/>
      <c r="K2591" s="603"/>
      <c r="L2591" s="602">
        <v>120</v>
      </c>
      <c r="M2591" s="601">
        <v>7.93</v>
      </c>
      <c r="N2591" s="20">
        <v>292801350</v>
      </c>
    </row>
    <row r="2592" spans="1:14">
      <c r="A2592" s="599">
        <v>42359</v>
      </c>
      <c r="B2592" s="604">
        <v>320.35000000000002</v>
      </c>
      <c r="C2592" s="602">
        <v>17553680</v>
      </c>
      <c r="D2592" s="602">
        <v>1238</v>
      </c>
      <c r="E2592" s="602">
        <v>1238</v>
      </c>
      <c r="F2592" s="603" t="s">
        <v>602</v>
      </c>
      <c r="G2592" s="603">
        <v>39.299999999999997</v>
      </c>
      <c r="H2592" s="603">
        <v>267.8</v>
      </c>
      <c r="I2592" s="603">
        <v>0.7</v>
      </c>
      <c r="J2592" s="603"/>
      <c r="K2592" s="603"/>
      <c r="L2592" s="602">
        <v>120</v>
      </c>
      <c r="M2592" s="601">
        <v>8.1300000000000008</v>
      </c>
      <c r="N2592" s="20">
        <v>444230280</v>
      </c>
    </row>
    <row r="2593" spans="1:14">
      <c r="A2593" s="599">
        <v>42356</v>
      </c>
      <c r="B2593" s="604">
        <v>328.25</v>
      </c>
      <c r="C2593" s="602">
        <v>17553680</v>
      </c>
      <c r="D2593" s="602">
        <v>1268</v>
      </c>
      <c r="E2593" s="602">
        <v>1268</v>
      </c>
      <c r="F2593" s="603" t="s">
        <v>602</v>
      </c>
      <c r="G2593" s="603">
        <v>39.299999999999997</v>
      </c>
      <c r="H2593" s="603">
        <v>274.39999999999998</v>
      </c>
      <c r="I2593" s="603">
        <v>0.72</v>
      </c>
      <c r="J2593" s="603"/>
      <c r="K2593" s="603"/>
      <c r="L2593" s="602">
        <v>120</v>
      </c>
      <c r="M2593" s="601">
        <v>8.33</v>
      </c>
      <c r="N2593" s="20">
        <v>403296410</v>
      </c>
    </row>
    <row r="2594" spans="1:14">
      <c r="A2594" s="599">
        <v>42355</v>
      </c>
      <c r="B2594" s="604">
        <v>336.15</v>
      </c>
      <c r="C2594" s="602">
        <v>17553680</v>
      </c>
      <c r="D2594" s="602">
        <v>1299</v>
      </c>
      <c r="E2594" s="602">
        <v>1299</v>
      </c>
      <c r="F2594" s="603" t="s">
        <v>602</v>
      </c>
      <c r="G2594" s="603">
        <v>39.299999999999997</v>
      </c>
      <c r="H2594" s="603">
        <v>281</v>
      </c>
      <c r="I2594" s="603">
        <v>0.74</v>
      </c>
      <c r="J2594" s="603"/>
      <c r="K2594" s="603"/>
      <c r="L2594" s="602">
        <v>120</v>
      </c>
      <c r="M2594" s="601">
        <v>8.5299999999999994</v>
      </c>
      <c r="N2594" s="20">
        <v>1039853360</v>
      </c>
    </row>
    <row r="2595" spans="1:14">
      <c r="A2595" s="599">
        <v>42354</v>
      </c>
      <c r="B2595" s="604">
        <v>310.7</v>
      </c>
      <c r="C2595" s="602">
        <v>17553680</v>
      </c>
      <c r="D2595" s="602">
        <v>1200</v>
      </c>
      <c r="E2595" s="602">
        <v>1200</v>
      </c>
      <c r="F2595" s="603" t="s">
        <v>602</v>
      </c>
      <c r="G2595" s="603">
        <v>39.299999999999997</v>
      </c>
      <c r="H2595" s="603">
        <v>259.73</v>
      </c>
      <c r="I2595" s="603">
        <v>0.68</v>
      </c>
      <c r="J2595" s="603"/>
      <c r="K2595" s="603"/>
      <c r="L2595" s="602">
        <v>120</v>
      </c>
      <c r="M2595" s="601">
        <v>7.88</v>
      </c>
      <c r="N2595" s="20">
        <v>176944995</v>
      </c>
    </row>
    <row r="2596" spans="1:14">
      <c r="A2596" s="599">
        <v>42353</v>
      </c>
      <c r="B2596" s="604">
        <v>315.97000000000003</v>
      </c>
      <c r="C2596" s="602">
        <v>17553680</v>
      </c>
      <c r="D2596" s="602">
        <v>1221</v>
      </c>
      <c r="E2596" s="602">
        <v>1221</v>
      </c>
      <c r="F2596" s="603" t="s">
        <v>602</v>
      </c>
      <c r="G2596" s="603">
        <v>39.299999999999997</v>
      </c>
      <c r="H2596" s="603">
        <v>264.13</v>
      </c>
      <c r="I2596" s="603">
        <v>0.69</v>
      </c>
      <c r="J2596" s="603"/>
      <c r="K2596" s="603"/>
      <c r="L2596" s="602">
        <v>120</v>
      </c>
      <c r="M2596" s="601">
        <v>8.02</v>
      </c>
      <c r="N2596" s="20">
        <v>158294430</v>
      </c>
    </row>
    <row r="2597" spans="1:14">
      <c r="A2597" s="599">
        <v>42352</v>
      </c>
      <c r="B2597" s="604">
        <v>312.45999999999998</v>
      </c>
      <c r="C2597" s="602">
        <v>17553680</v>
      </c>
      <c r="D2597" s="602">
        <v>1207</v>
      </c>
      <c r="E2597" s="602">
        <v>1207</v>
      </c>
      <c r="F2597" s="603" t="s">
        <v>602</v>
      </c>
      <c r="G2597" s="603">
        <v>39.299999999999997</v>
      </c>
      <c r="H2597" s="603">
        <v>261.19</v>
      </c>
      <c r="I2597" s="603">
        <v>0.68</v>
      </c>
      <c r="J2597" s="603"/>
      <c r="K2597" s="603"/>
      <c r="L2597" s="602">
        <v>120</v>
      </c>
      <c r="M2597" s="601">
        <v>7.93</v>
      </c>
      <c r="N2597" s="20">
        <v>160796250</v>
      </c>
    </row>
    <row r="2598" spans="1:14">
      <c r="A2598" s="599">
        <v>42349</v>
      </c>
      <c r="B2598" s="604">
        <v>319.48</v>
      </c>
      <c r="C2598" s="602">
        <v>17553680</v>
      </c>
      <c r="D2598" s="602">
        <v>1234</v>
      </c>
      <c r="E2598" s="602">
        <v>1234</v>
      </c>
      <c r="F2598" s="603" t="s">
        <v>602</v>
      </c>
      <c r="G2598" s="603">
        <v>39.299999999999997</v>
      </c>
      <c r="H2598" s="603">
        <v>267.06</v>
      </c>
      <c r="I2598" s="603">
        <v>0.7</v>
      </c>
      <c r="J2598" s="603"/>
      <c r="K2598" s="603"/>
      <c r="L2598" s="602">
        <v>120</v>
      </c>
      <c r="M2598" s="601">
        <v>8.11</v>
      </c>
      <c r="N2598" s="20">
        <v>216132640</v>
      </c>
    </row>
    <row r="2599" spans="1:14">
      <c r="A2599" s="599">
        <v>42348</v>
      </c>
      <c r="B2599" s="604">
        <v>321.23</v>
      </c>
      <c r="C2599" s="602">
        <v>17553680</v>
      </c>
      <c r="D2599" s="602">
        <v>1241</v>
      </c>
      <c r="E2599" s="602">
        <v>1241</v>
      </c>
      <c r="F2599" s="603" t="s">
        <v>602</v>
      </c>
      <c r="G2599" s="603">
        <v>39.299999999999997</v>
      </c>
      <c r="H2599" s="603">
        <v>268.52999999999997</v>
      </c>
      <c r="I2599" s="603">
        <v>0.7</v>
      </c>
      <c r="J2599" s="603"/>
      <c r="K2599" s="603"/>
      <c r="L2599" s="602">
        <v>120</v>
      </c>
      <c r="M2599" s="601">
        <v>8.15</v>
      </c>
      <c r="N2599" s="20">
        <v>266998510</v>
      </c>
    </row>
    <row r="2600" spans="1:14">
      <c r="A2600" s="599">
        <v>42347</v>
      </c>
      <c r="B2600" s="604">
        <v>326.5</v>
      </c>
      <c r="C2600" s="602">
        <v>17553680</v>
      </c>
      <c r="D2600" s="602">
        <v>1261</v>
      </c>
      <c r="E2600" s="602">
        <v>1261</v>
      </c>
      <c r="F2600" s="603" t="s">
        <v>602</v>
      </c>
      <c r="G2600" s="603">
        <v>39.299999999999997</v>
      </c>
      <c r="H2600" s="603">
        <v>272.93</v>
      </c>
      <c r="I2600" s="603">
        <v>0.72</v>
      </c>
      <c r="J2600" s="603"/>
      <c r="K2600" s="603"/>
      <c r="L2600" s="602">
        <v>120</v>
      </c>
      <c r="M2600" s="601">
        <v>8.2899999999999991</v>
      </c>
      <c r="N2600" s="20">
        <v>372368465</v>
      </c>
    </row>
    <row r="2601" spans="1:14">
      <c r="A2601" s="599">
        <v>42346</v>
      </c>
      <c r="B2601" s="604">
        <v>311.58</v>
      </c>
      <c r="C2601" s="602">
        <v>17553680</v>
      </c>
      <c r="D2601" s="602">
        <v>1204</v>
      </c>
      <c r="E2601" s="602">
        <v>1204</v>
      </c>
      <c r="F2601" s="603" t="s">
        <v>602</v>
      </c>
      <c r="G2601" s="603">
        <v>39.299999999999997</v>
      </c>
      <c r="H2601" s="603">
        <v>260.45999999999998</v>
      </c>
      <c r="I2601" s="603">
        <v>0.68</v>
      </c>
      <c r="J2601" s="603"/>
      <c r="K2601" s="603"/>
      <c r="L2601" s="602">
        <v>120</v>
      </c>
      <c r="M2601" s="601">
        <v>7.91</v>
      </c>
      <c r="N2601" s="20">
        <v>150573080</v>
      </c>
    </row>
    <row r="2602" spans="1:14">
      <c r="A2602" s="599">
        <v>42345</v>
      </c>
      <c r="B2602" s="604">
        <v>320.35000000000002</v>
      </c>
      <c r="C2602" s="602">
        <v>17553680</v>
      </c>
      <c r="D2602" s="602">
        <v>1238</v>
      </c>
      <c r="E2602" s="602">
        <v>1238</v>
      </c>
      <c r="F2602" s="603" t="s">
        <v>602</v>
      </c>
      <c r="G2602" s="603">
        <v>39.299999999999997</v>
      </c>
      <c r="H2602" s="603">
        <v>267.8</v>
      </c>
      <c r="I2602" s="603">
        <v>0.7</v>
      </c>
      <c r="J2602" s="603"/>
      <c r="K2602" s="603"/>
      <c r="L2602" s="602">
        <v>120</v>
      </c>
      <c r="M2602" s="601">
        <v>8.1300000000000008</v>
      </c>
      <c r="N2602" s="20">
        <v>164028355</v>
      </c>
    </row>
    <row r="2603" spans="1:14">
      <c r="A2603" s="599">
        <v>42342</v>
      </c>
      <c r="B2603" s="604">
        <v>327.38</v>
      </c>
      <c r="C2603" s="602">
        <v>17553680</v>
      </c>
      <c r="D2603" s="602">
        <v>1265</v>
      </c>
      <c r="E2603" s="602">
        <v>1265</v>
      </c>
      <c r="F2603" s="603" t="s">
        <v>602</v>
      </c>
      <c r="G2603" s="603">
        <v>39.299999999999997</v>
      </c>
      <c r="H2603" s="603">
        <v>273.67</v>
      </c>
      <c r="I2603" s="603">
        <v>0.72</v>
      </c>
      <c r="J2603" s="603"/>
      <c r="K2603" s="603"/>
      <c r="L2603" s="602">
        <v>120</v>
      </c>
      <c r="M2603" s="601">
        <v>8.31</v>
      </c>
      <c r="N2603" s="20">
        <v>151736070</v>
      </c>
    </row>
    <row r="2604" spans="1:14">
      <c r="A2604" s="599">
        <v>42341</v>
      </c>
      <c r="B2604" s="604">
        <v>330.89</v>
      </c>
      <c r="C2604" s="602">
        <v>17553680</v>
      </c>
      <c r="D2604" s="602">
        <v>1278</v>
      </c>
      <c r="E2604" s="602">
        <v>1278</v>
      </c>
      <c r="F2604" s="603" t="s">
        <v>602</v>
      </c>
      <c r="G2604" s="603">
        <v>39.299999999999997</v>
      </c>
      <c r="H2604" s="603">
        <v>276.60000000000002</v>
      </c>
      <c r="I2604" s="603">
        <v>0.73</v>
      </c>
      <c r="J2604" s="603"/>
      <c r="K2604" s="603"/>
      <c r="L2604" s="602">
        <v>120</v>
      </c>
      <c r="M2604" s="601">
        <v>8.4</v>
      </c>
      <c r="N2604" s="20">
        <v>324267020</v>
      </c>
    </row>
    <row r="2605" spans="1:14">
      <c r="A2605" s="599">
        <v>42340</v>
      </c>
      <c r="B2605" s="604">
        <v>332.64</v>
      </c>
      <c r="C2605" s="602">
        <v>17553680</v>
      </c>
      <c r="D2605" s="602">
        <v>1285</v>
      </c>
      <c r="E2605" s="602">
        <v>1285</v>
      </c>
      <c r="F2605" s="603" t="s">
        <v>602</v>
      </c>
      <c r="G2605" s="603">
        <v>39.299999999999997</v>
      </c>
      <c r="H2605" s="603">
        <v>278.07</v>
      </c>
      <c r="I2605" s="603">
        <v>0.73</v>
      </c>
      <c r="J2605" s="603"/>
      <c r="K2605" s="603"/>
      <c r="L2605" s="602">
        <v>120</v>
      </c>
      <c r="M2605" s="601">
        <v>8.44</v>
      </c>
      <c r="N2605" s="20">
        <v>526558460</v>
      </c>
    </row>
    <row r="2606" spans="1:14">
      <c r="A2606" s="599">
        <v>42339</v>
      </c>
      <c r="B2606" s="604">
        <v>342.3</v>
      </c>
      <c r="C2606" s="602">
        <v>17553680</v>
      </c>
      <c r="D2606" s="602">
        <v>1323</v>
      </c>
      <c r="E2606" s="602">
        <v>1323</v>
      </c>
      <c r="F2606" s="603" t="s">
        <v>602</v>
      </c>
      <c r="G2606" s="603">
        <v>39.299999999999997</v>
      </c>
      <c r="H2606" s="603">
        <v>286.14</v>
      </c>
      <c r="I2606" s="603">
        <v>0.75</v>
      </c>
      <c r="J2606" s="603"/>
      <c r="K2606" s="603"/>
      <c r="L2606" s="602">
        <v>120</v>
      </c>
      <c r="M2606" s="601">
        <v>8.69</v>
      </c>
      <c r="N2606" s="20">
        <v>993382510</v>
      </c>
    </row>
    <row r="2607" spans="1:14">
      <c r="A2607" s="599">
        <v>42338</v>
      </c>
      <c r="B2607" s="604">
        <v>326.5</v>
      </c>
      <c r="C2607" s="602">
        <v>17553680</v>
      </c>
      <c r="D2607" s="602">
        <v>1261</v>
      </c>
      <c r="E2607" s="602">
        <v>1261</v>
      </c>
      <c r="F2607" s="603" t="s">
        <v>602</v>
      </c>
      <c r="G2607" s="603">
        <v>39.299999999999997</v>
      </c>
      <c r="H2607" s="603">
        <v>272.93</v>
      </c>
      <c r="I2607" s="603">
        <v>0.72</v>
      </c>
      <c r="J2607" s="603"/>
      <c r="K2607" s="603"/>
      <c r="L2607" s="602">
        <v>120</v>
      </c>
      <c r="M2607" s="601">
        <v>8.2899999999999991</v>
      </c>
      <c r="N2607" s="20">
        <v>694539320</v>
      </c>
    </row>
    <row r="2608" spans="1:14">
      <c r="A2608" s="599">
        <v>42335</v>
      </c>
      <c r="B2608" s="604">
        <v>337.03</v>
      </c>
      <c r="C2608" s="602">
        <v>17553680</v>
      </c>
      <c r="D2608" s="602">
        <v>1302</v>
      </c>
      <c r="E2608" s="602">
        <v>1302</v>
      </c>
      <c r="F2608" s="603" t="s">
        <v>602</v>
      </c>
      <c r="G2608" s="603">
        <v>39.299999999999997</v>
      </c>
      <c r="H2608" s="603">
        <v>281.74</v>
      </c>
      <c r="I2608" s="603">
        <v>0.74</v>
      </c>
      <c r="J2608" s="603"/>
      <c r="K2608" s="603"/>
      <c r="L2608" s="602">
        <v>120</v>
      </c>
      <c r="M2608" s="601">
        <v>8.5500000000000007</v>
      </c>
      <c r="N2608" s="20">
        <v>4261763900</v>
      </c>
    </row>
    <row r="2609" spans="1:14">
      <c r="A2609" s="599">
        <v>42334</v>
      </c>
      <c r="B2609" s="604">
        <v>327.38</v>
      </c>
      <c r="C2609" s="602">
        <v>17553680</v>
      </c>
      <c r="D2609" s="602">
        <v>1265</v>
      </c>
      <c r="E2609" s="602">
        <v>1265</v>
      </c>
      <c r="F2609" s="603" t="s">
        <v>602</v>
      </c>
      <c r="G2609" s="603">
        <v>39.299999999999997</v>
      </c>
      <c r="H2609" s="603">
        <v>273.67</v>
      </c>
      <c r="I2609" s="603">
        <v>0.72</v>
      </c>
      <c r="J2609" s="603"/>
      <c r="K2609" s="603"/>
      <c r="L2609" s="602">
        <v>120</v>
      </c>
      <c r="M2609" s="601">
        <v>8.31</v>
      </c>
      <c r="N2609" s="20">
        <v>420782580</v>
      </c>
    </row>
    <row r="2610" spans="1:14">
      <c r="A2610" s="599">
        <v>42333</v>
      </c>
      <c r="B2610" s="604">
        <v>333.52</v>
      </c>
      <c r="C2610" s="602">
        <v>17553680</v>
      </c>
      <c r="D2610" s="602">
        <v>1289</v>
      </c>
      <c r="E2610" s="602">
        <v>1289</v>
      </c>
      <c r="F2610" s="603" t="s">
        <v>602</v>
      </c>
      <c r="G2610" s="603">
        <v>39.299999999999997</v>
      </c>
      <c r="H2610" s="603">
        <v>278.8</v>
      </c>
      <c r="I2610" s="603">
        <v>0.73</v>
      </c>
      <c r="J2610" s="603"/>
      <c r="K2610" s="603"/>
      <c r="L2610" s="602">
        <v>120</v>
      </c>
      <c r="M2610" s="601">
        <v>8.4600000000000009</v>
      </c>
      <c r="N2610" s="20">
        <v>332375300</v>
      </c>
    </row>
    <row r="2611" spans="1:14">
      <c r="A2611" s="599">
        <v>42332</v>
      </c>
      <c r="B2611" s="604">
        <v>335.28</v>
      </c>
      <c r="C2611" s="602">
        <v>17553680</v>
      </c>
      <c r="D2611" s="602">
        <v>1295</v>
      </c>
      <c r="E2611" s="602">
        <v>1295</v>
      </c>
      <c r="F2611" s="603" t="s">
        <v>602</v>
      </c>
      <c r="G2611" s="603">
        <v>39.299999999999997</v>
      </c>
      <c r="H2611" s="603">
        <v>280.27</v>
      </c>
      <c r="I2611" s="603">
        <v>0.73</v>
      </c>
      <c r="J2611" s="603"/>
      <c r="K2611" s="603"/>
      <c r="L2611" s="602">
        <v>120</v>
      </c>
      <c r="M2611" s="601">
        <v>8.51</v>
      </c>
      <c r="N2611" s="20">
        <v>869745405</v>
      </c>
    </row>
    <row r="2612" spans="1:14">
      <c r="A2612" s="599">
        <v>42331</v>
      </c>
      <c r="B2612" s="604">
        <v>326.5</v>
      </c>
      <c r="C2612" s="602">
        <v>17553680</v>
      </c>
      <c r="D2612" s="602">
        <v>1261</v>
      </c>
      <c r="E2612" s="602">
        <v>1261</v>
      </c>
      <c r="F2612" s="603" t="s">
        <v>602</v>
      </c>
      <c r="G2612" s="603">
        <v>39.299999999999997</v>
      </c>
      <c r="H2612" s="603">
        <v>272.93</v>
      </c>
      <c r="I2612" s="603">
        <v>0.72</v>
      </c>
      <c r="J2612" s="603"/>
      <c r="K2612" s="603"/>
      <c r="L2612" s="602">
        <v>120</v>
      </c>
      <c r="M2612" s="601">
        <v>8.2899999999999991</v>
      </c>
      <c r="N2612" s="20">
        <v>646991790</v>
      </c>
    </row>
    <row r="2613" spans="1:14">
      <c r="A2613" s="599">
        <v>42328</v>
      </c>
      <c r="B2613" s="604">
        <v>324.74</v>
      </c>
      <c r="C2613" s="602">
        <v>17553680</v>
      </c>
      <c r="D2613" s="602">
        <v>1255</v>
      </c>
      <c r="E2613" s="602">
        <v>1255</v>
      </c>
      <c r="F2613" s="603" t="s">
        <v>602</v>
      </c>
      <c r="G2613" s="603">
        <v>39.299999999999997</v>
      </c>
      <c r="H2613" s="603">
        <v>271.45999999999998</v>
      </c>
      <c r="I2613" s="603">
        <v>0.71</v>
      </c>
      <c r="J2613" s="603"/>
      <c r="K2613" s="603"/>
      <c r="L2613" s="602">
        <v>120</v>
      </c>
      <c r="M2613" s="601">
        <v>8.24</v>
      </c>
      <c r="N2613" s="20">
        <v>549555560</v>
      </c>
    </row>
    <row r="2614" spans="1:14">
      <c r="A2614" s="599">
        <v>42327</v>
      </c>
      <c r="B2614" s="604">
        <v>312.45999999999998</v>
      </c>
      <c r="C2614" s="602">
        <v>17553680</v>
      </c>
      <c r="D2614" s="602">
        <v>1207</v>
      </c>
      <c r="E2614" s="602">
        <v>1207</v>
      </c>
      <c r="F2614" s="603" t="s">
        <v>602</v>
      </c>
      <c r="G2614" s="603">
        <v>39.299999999999997</v>
      </c>
      <c r="H2614" s="603">
        <v>261.19</v>
      </c>
      <c r="I2614" s="603">
        <v>0.68</v>
      </c>
      <c r="J2614" s="603"/>
      <c r="K2614" s="603"/>
      <c r="L2614" s="602">
        <v>120</v>
      </c>
      <c r="M2614" s="601">
        <v>7.93</v>
      </c>
      <c r="N2614" s="20">
        <v>628505045</v>
      </c>
    </row>
    <row r="2615" spans="1:14">
      <c r="A2615" s="599">
        <v>42326</v>
      </c>
      <c r="B2615" s="604">
        <v>312.45999999999998</v>
      </c>
      <c r="C2615" s="602">
        <v>17553680</v>
      </c>
      <c r="D2615" s="602">
        <v>1207</v>
      </c>
      <c r="E2615" s="602">
        <v>1207</v>
      </c>
      <c r="F2615" s="603" t="s">
        <v>602</v>
      </c>
      <c r="G2615" s="603">
        <v>39.299999999999997</v>
      </c>
      <c r="H2615" s="603">
        <v>261.19</v>
      </c>
      <c r="I2615" s="603">
        <v>0.68</v>
      </c>
      <c r="J2615" s="603"/>
      <c r="K2615" s="603"/>
      <c r="L2615" s="602">
        <v>120</v>
      </c>
      <c r="M2615" s="601">
        <v>7.93</v>
      </c>
      <c r="N2615" s="20">
        <v>927795330</v>
      </c>
    </row>
    <row r="2616" spans="1:14">
      <c r="A2616" s="599">
        <v>42325</v>
      </c>
      <c r="B2616" s="604">
        <v>289.64</v>
      </c>
      <c r="C2616" s="602">
        <v>17553680</v>
      </c>
      <c r="D2616" s="602">
        <v>1119</v>
      </c>
      <c r="E2616" s="602">
        <v>1119</v>
      </c>
      <c r="F2616" s="603" t="s">
        <v>602</v>
      </c>
      <c r="G2616" s="603">
        <v>39.299999999999997</v>
      </c>
      <c r="H2616" s="603">
        <v>242.12</v>
      </c>
      <c r="I2616" s="603">
        <v>0.63</v>
      </c>
      <c r="J2616" s="603"/>
      <c r="K2616" s="603"/>
      <c r="L2616" s="602">
        <v>120</v>
      </c>
      <c r="M2616" s="601">
        <v>7.35</v>
      </c>
      <c r="N2616" s="20">
        <v>221206725</v>
      </c>
    </row>
    <row r="2617" spans="1:14">
      <c r="A2617" s="599">
        <v>42324</v>
      </c>
      <c r="B2617" s="604">
        <v>272.08</v>
      </c>
      <c r="C2617" s="602">
        <v>17553680</v>
      </c>
      <c r="D2617" s="602">
        <v>1051</v>
      </c>
      <c r="E2617" s="602">
        <v>1051</v>
      </c>
      <c r="F2617" s="603" t="s">
        <v>602</v>
      </c>
      <c r="G2617" s="603">
        <v>39.299999999999997</v>
      </c>
      <c r="H2617" s="603">
        <v>227.44</v>
      </c>
      <c r="I2617" s="603">
        <v>0.6</v>
      </c>
      <c r="J2617" s="603"/>
      <c r="K2617" s="603"/>
      <c r="L2617" s="602">
        <v>120</v>
      </c>
      <c r="M2617" s="601">
        <v>6.9</v>
      </c>
      <c r="N2617" s="20">
        <v>108336080</v>
      </c>
    </row>
    <row r="2618" spans="1:14">
      <c r="A2618" s="599">
        <v>42321</v>
      </c>
      <c r="B2618" s="604">
        <v>279.98</v>
      </c>
      <c r="C2618" s="602">
        <v>17553680</v>
      </c>
      <c r="D2618" s="602">
        <v>1082</v>
      </c>
      <c r="E2618" s="602">
        <v>1082</v>
      </c>
      <c r="F2618" s="603" t="s">
        <v>602</v>
      </c>
      <c r="G2618" s="603">
        <v>39.299999999999997</v>
      </c>
      <c r="H2618" s="603">
        <v>234.05</v>
      </c>
      <c r="I2618" s="603">
        <v>0.61</v>
      </c>
      <c r="J2618" s="603"/>
      <c r="K2618" s="603"/>
      <c r="L2618" s="602">
        <v>120</v>
      </c>
      <c r="M2618" s="601">
        <v>7.1</v>
      </c>
      <c r="N2618" s="20">
        <v>218938045</v>
      </c>
    </row>
    <row r="2619" spans="1:14">
      <c r="A2619" s="599">
        <v>42320</v>
      </c>
      <c r="B2619" s="604">
        <v>293.14999999999998</v>
      </c>
      <c r="C2619" s="602">
        <v>17553680</v>
      </c>
      <c r="D2619" s="602">
        <v>1133</v>
      </c>
      <c r="E2619" s="602">
        <v>1133</v>
      </c>
      <c r="F2619" s="603" t="s">
        <v>602</v>
      </c>
      <c r="G2619" s="603">
        <v>39.299999999999997</v>
      </c>
      <c r="H2619" s="603">
        <v>245.05</v>
      </c>
      <c r="I2619" s="603">
        <v>0.64</v>
      </c>
      <c r="J2619" s="603"/>
      <c r="K2619" s="603"/>
      <c r="L2619" s="602">
        <v>120</v>
      </c>
      <c r="M2619" s="601">
        <v>7.44</v>
      </c>
      <c r="N2619" s="20">
        <v>92403455</v>
      </c>
    </row>
    <row r="2620" spans="1:14">
      <c r="A2620" s="599">
        <v>42319</v>
      </c>
      <c r="B2620" s="604">
        <v>288.76</v>
      </c>
      <c r="C2620" s="602">
        <v>17553680</v>
      </c>
      <c r="D2620" s="602">
        <v>1116</v>
      </c>
      <c r="E2620" s="602">
        <v>1116</v>
      </c>
      <c r="F2620" s="603" t="s">
        <v>602</v>
      </c>
      <c r="G2620" s="603">
        <v>39.299999999999997</v>
      </c>
      <c r="H2620" s="603">
        <v>241.38</v>
      </c>
      <c r="I2620" s="603">
        <v>0.63</v>
      </c>
      <c r="J2620" s="603"/>
      <c r="K2620" s="603"/>
      <c r="L2620" s="602">
        <v>120</v>
      </c>
      <c r="M2620" s="601">
        <v>7.33</v>
      </c>
      <c r="N2620" s="20">
        <v>191695385</v>
      </c>
    </row>
    <row r="2621" spans="1:14">
      <c r="A2621" s="599">
        <v>42318</v>
      </c>
      <c r="B2621" s="604">
        <v>285.25</v>
      </c>
      <c r="C2621" s="602">
        <v>17553680</v>
      </c>
      <c r="D2621" s="602">
        <v>1102</v>
      </c>
      <c r="E2621" s="602">
        <v>1102</v>
      </c>
      <c r="F2621" s="603" t="s">
        <v>602</v>
      </c>
      <c r="G2621" s="603">
        <v>39.299999999999997</v>
      </c>
      <c r="H2621" s="603">
        <v>238.45</v>
      </c>
      <c r="I2621" s="603">
        <v>0.63</v>
      </c>
      <c r="J2621" s="603"/>
      <c r="K2621" s="603"/>
      <c r="L2621" s="602">
        <v>120</v>
      </c>
      <c r="M2621" s="601">
        <v>7.24</v>
      </c>
      <c r="N2621" s="20">
        <v>123371375</v>
      </c>
    </row>
    <row r="2622" spans="1:14">
      <c r="A2622" s="599">
        <v>42317</v>
      </c>
      <c r="B2622" s="604">
        <v>284.37</v>
      </c>
      <c r="C2622" s="602">
        <v>17553680</v>
      </c>
      <c r="D2622" s="602">
        <v>1099</v>
      </c>
      <c r="E2622" s="602">
        <v>1099</v>
      </c>
      <c r="F2622" s="603" t="s">
        <v>602</v>
      </c>
      <c r="G2622" s="603">
        <v>39.299999999999997</v>
      </c>
      <c r="H2622" s="603">
        <v>237.71</v>
      </c>
      <c r="I2622" s="603">
        <v>0.62</v>
      </c>
      <c r="J2622" s="603"/>
      <c r="K2622" s="603"/>
      <c r="L2622" s="602">
        <v>120</v>
      </c>
      <c r="M2622" s="601">
        <v>7.22</v>
      </c>
      <c r="N2622" s="20">
        <v>141229410</v>
      </c>
    </row>
    <row r="2623" spans="1:14">
      <c r="A2623" s="599">
        <v>42314</v>
      </c>
      <c r="B2623" s="604">
        <v>298.41000000000003</v>
      </c>
      <c r="C2623" s="602">
        <v>17553680</v>
      </c>
      <c r="D2623" s="602">
        <v>1153</v>
      </c>
      <c r="E2623" s="602">
        <v>1153</v>
      </c>
      <c r="F2623" s="603" t="s">
        <v>602</v>
      </c>
      <c r="G2623" s="603">
        <v>39.299999999999997</v>
      </c>
      <c r="H2623" s="603">
        <v>249.45</v>
      </c>
      <c r="I2623" s="603">
        <v>0.65</v>
      </c>
      <c r="J2623" s="603"/>
      <c r="K2623" s="603"/>
      <c r="L2623" s="602">
        <v>120</v>
      </c>
      <c r="M2623" s="601">
        <v>7.57</v>
      </c>
      <c r="N2623" s="20">
        <v>95793790</v>
      </c>
    </row>
    <row r="2624" spans="1:14">
      <c r="A2624" s="599">
        <v>42313</v>
      </c>
      <c r="B2624" s="604">
        <v>308.07</v>
      </c>
      <c r="C2624" s="602">
        <v>17553680</v>
      </c>
      <c r="D2624" s="602">
        <v>1190</v>
      </c>
      <c r="E2624" s="602">
        <v>1190</v>
      </c>
      <c r="F2624" s="603" t="s">
        <v>602</v>
      </c>
      <c r="G2624" s="603">
        <v>39.299999999999997</v>
      </c>
      <c r="H2624" s="603">
        <v>257.52</v>
      </c>
      <c r="I2624" s="603">
        <v>0.68</v>
      </c>
      <c r="J2624" s="603"/>
      <c r="K2624" s="603"/>
      <c r="L2624" s="602">
        <v>120</v>
      </c>
      <c r="M2624" s="601">
        <v>7.82</v>
      </c>
      <c r="N2624" s="20">
        <v>126262370</v>
      </c>
    </row>
    <row r="2625" spans="1:14">
      <c r="A2625" s="599">
        <v>42312</v>
      </c>
      <c r="B2625" s="604">
        <v>301.92</v>
      </c>
      <c r="C2625" s="602">
        <v>17553680</v>
      </c>
      <c r="D2625" s="602">
        <v>1167</v>
      </c>
      <c r="E2625" s="602">
        <v>1167</v>
      </c>
      <c r="F2625" s="603" t="s">
        <v>602</v>
      </c>
      <c r="G2625" s="603">
        <v>39.299999999999997</v>
      </c>
      <c r="H2625" s="603">
        <v>252.39</v>
      </c>
      <c r="I2625" s="603">
        <v>0.66</v>
      </c>
      <c r="J2625" s="603"/>
      <c r="K2625" s="603"/>
      <c r="L2625" s="602">
        <v>120</v>
      </c>
      <c r="M2625" s="601">
        <v>7.66</v>
      </c>
      <c r="N2625" s="20">
        <v>54478950</v>
      </c>
    </row>
    <row r="2626" spans="1:14">
      <c r="A2626" s="599">
        <v>42311</v>
      </c>
      <c r="B2626" s="604">
        <v>298.41000000000003</v>
      </c>
      <c r="C2626" s="602">
        <v>17553680</v>
      </c>
      <c r="D2626" s="602">
        <v>1153</v>
      </c>
      <c r="E2626" s="602">
        <v>1153</v>
      </c>
      <c r="F2626" s="603" t="s">
        <v>602</v>
      </c>
      <c r="G2626" s="603">
        <v>39.299999999999997</v>
      </c>
      <c r="H2626" s="603">
        <v>249.45</v>
      </c>
      <c r="I2626" s="603">
        <v>0.65</v>
      </c>
      <c r="J2626" s="603"/>
      <c r="K2626" s="603"/>
      <c r="L2626" s="602">
        <v>120</v>
      </c>
      <c r="M2626" s="601">
        <v>7.57</v>
      </c>
      <c r="N2626" s="20">
        <v>45979790</v>
      </c>
    </row>
    <row r="2627" spans="1:14">
      <c r="A2627" s="599">
        <v>42310</v>
      </c>
      <c r="B2627" s="604">
        <v>295.77999999999997</v>
      </c>
      <c r="C2627" s="602">
        <v>17553680</v>
      </c>
      <c r="D2627" s="602">
        <v>1143</v>
      </c>
      <c r="E2627" s="602">
        <v>1143</v>
      </c>
      <c r="F2627" s="603" t="s">
        <v>602</v>
      </c>
      <c r="G2627" s="603">
        <v>39.299999999999997</v>
      </c>
      <c r="H2627" s="603">
        <v>247.25</v>
      </c>
      <c r="I2627" s="603">
        <v>0.65</v>
      </c>
      <c r="J2627" s="603"/>
      <c r="K2627" s="603"/>
      <c r="L2627" s="602">
        <v>120</v>
      </c>
      <c r="M2627" s="601">
        <v>7.51</v>
      </c>
      <c r="N2627" s="20">
        <v>90372715</v>
      </c>
    </row>
    <row r="2628" spans="1:14">
      <c r="A2628" s="599">
        <v>42307</v>
      </c>
      <c r="B2628" s="604">
        <v>297.52999999999997</v>
      </c>
      <c r="C2628" s="602">
        <v>17553680</v>
      </c>
      <c r="D2628" s="602">
        <v>1150</v>
      </c>
      <c r="E2628" s="602">
        <v>1150</v>
      </c>
      <c r="F2628" s="603" t="s">
        <v>602</v>
      </c>
      <c r="G2628" s="603">
        <v>39.299999999999997</v>
      </c>
      <c r="H2628" s="603">
        <v>248.72</v>
      </c>
      <c r="I2628" s="603">
        <v>0.65</v>
      </c>
      <c r="J2628" s="603"/>
      <c r="K2628" s="603"/>
      <c r="L2628" s="602">
        <v>120</v>
      </c>
      <c r="M2628" s="601">
        <v>7.55</v>
      </c>
      <c r="N2628" s="20">
        <v>89597815</v>
      </c>
    </row>
    <row r="2629" spans="1:14">
      <c r="A2629" s="599">
        <v>42306</v>
      </c>
      <c r="B2629" s="604">
        <v>297.52999999999997</v>
      </c>
      <c r="C2629" s="602">
        <v>17553680</v>
      </c>
      <c r="D2629" s="602">
        <v>1150</v>
      </c>
      <c r="E2629" s="602">
        <v>1150</v>
      </c>
      <c r="F2629" s="603" t="s">
        <v>602</v>
      </c>
      <c r="G2629" s="603">
        <v>39.299999999999997</v>
      </c>
      <c r="H2629" s="603">
        <v>248.72</v>
      </c>
      <c r="I2629" s="603">
        <v>0.65</v>
      </c>
      <c r="J2629" s="603"/>
      <c r="K2629" s="603"/>
      <c r="L2629" s="602">
        <v>120</v>
      </c>
      <c r="M2629" s="601">
        <v>7.55</v>
      </c>
      <c r="N2629" s="20">
        <v>182713390</v>
      </c>
    </row>
    <row r="2630" spans="1:14">
      <c r="A2630" s="599">
        <v>42305</v>
      </c>
      <c r="B2630" s="604">
        <v>295.77999999999997</v>
      </c>
      <c r="C2630" s="602">
        <v>17553680</v>
      </c>
      <c r="D2630" s="602">
        <v>1143</v>
      </c>
      <c r="E2630" s="602">
        <v>1143</v>
      </c>
      <c r="F2630" s="603" t="s">
        <v>602</v>
      </c>
      <c r="G2630" s="603">
        <v>39.299999999999997</v>
      </c>
      <c r="H2630" s="603">
        <v>247.25</v>
      </c>
      <c r="I2630" s="603">
        <v>0.65</v>
      </c>
      <c r="J2630" s="603"/>
      <c r="K2630" s="603"/>
      <c r="L2630" s="602">
        <v>120</v>
      </c>
      <c r="M2630" s="601">
        <v>7.51</v>
      </c>
      <c r="N2630" s="20">
        <v>180777855</v>
      </c>
    </row>
    <row r="2631" spans="1:14">
      <c r="A2631" s="599">
        <v>42304</v>
      </c>
      <c r="B2631" s="604">
        <v>301.05</v>
      </c>
      <c r="C2631" s="602">
        <v>17553680</v>
      </c>
      <c r="D2631" s="602">
        <v>1163</v>
      </c>
      <c r="E2631" s="602">
        <v>1163</v>
      </c>
      <c r="F2631" s="603" t="s">
        <v>602</v>
      </c>
      <c r="G2631" s="603">
        <v>39.299999999999997</v>
      </c>
      <c r="H2631" s="603">
        <v>251.65</v>
      </c>
      <c r="I2631" s="603">
        <v>0.66</v>
      </c>
      <c r="J2631" s="603"/>
      <c r="K2631" s="603"/>
      <c r="L2631" s="602">
        <v>120</v>
      </c>
      <c r="M2631" s="601">
        <v>7.64</v>
      </c>
      <c r="N2631" s="20">
        <v>133317760</v>
      </c>
    </row>
    <row r="2632" spans="1:14">
      <c r="A2632" s="599">
        <v>42303</v>
      </c>
      <c r="B2632" s="604">
        <v>307.19</v>
      </c>
      <c r="C2632" s="602">
        <v>17553680</v>
      </c>
      <c r="D2632" s="602">
        <v>1187</v>
      </c>
      <c r="E2632" s="602">
        <v>1187</v>
      </c>
      <c r="F2632" s="603" t="s">
        <v>602</v>
      </c>
      <c r="G2632" s="603">
        <v>39.299999999999997</v>
      </c>
      <c r="H2632" s="603">
        <v>256.79000000000002</v>
      </c>
      <c r="I2632" s="603">
        <v>0.67</v>
      </c>
      <c r="J2632" s="603"/>
      <c r="K2632" s="603"/>
      <c r="L2632" s="602">
        <v>120</v>
      </c>
      <c r="M2632" s="601">
        <v>7.8</v>
      </c>
      <c r="N2632" s="20">
        <v>155723275</v>
      </c>
    </row>
    <row r="2633" spans="1:14">
      <c r="A2633" s="599">
        <v>42300</v>
      </c>
      <c r="B2633" s="604">
        <v>305.43</v>
      </c>
      <c r="C2633" s="602">
        <v>17553680</v>
      </c>
      <c r="D2633" s="602">
        <v>1180</v>
      </c>
      <c r="E2633" s="602">
        <v>1180</v>
      </c>
      <c r="F2633" s="603" t="s">
        <v>602</v>
      </c>
      <c r="G2633" s="603">
        <v>39.299999999999997</v>
      </c>
      <c r="H2633" s="603">
        <v>255.32</v>
      </c>
      <c r="I2633" s="603">
        <v>0.67</v>
      </c>
      <c r="J2633" s="603"/>
      <c r="K2633" s="603"/>
      <c r="L2633" s="602">
        <v>120</v>
      </c>
      <c r="M2633" s="601">
        <v>7.75</v>
      </c>
      <c r="N2633" s="20">
        <v>126961050</v>
      </c>
    </row>
    <row r="2634" spans="1:14">
      <c r="A2634" s="599">
        <v>42299</v>
      </c>
      <c r="B2634" s="604">
        <v>313.33</v>
      </c>
      <c r="C2634" s="602">
        <v>17553680</v>
      </c>
      <c r="D2634" s="602">
        <v>1211</v>
      </c>
      <c r="E2634" s="602">
        <v>1211</v>
      </c>
      <c r="F2634" s="603" t="s">
        <v>602</v>
      </c>
      <c r="G2634" s="603">
        <v>39.299999999999997</v>
      </c>
      <c r="H2634" s="603">
        <v>261.93</v>
      </c>
      <c r="I2634" s="603">
        <v>0.69</v>
      </c>
      <c r="J2634" s="603"/>
      <c r="K2634" s="603"/>
      <c r="L2634" s="602">
        <v>120</v>
      </c>
      <c r="M2634" s="601">
        <v>7.95</v>
      </c>
      <c r="N2634" s="20">
        <v>294343120</v>
      </c>
    </row>
    <row r="2635" spans="1:14">
      <c r="A2635" s="599">
        <v>42298</v>
      </c>
      <c r="B2635" s="604">
        <v>304.56</v>
      </c>
      <c r="C2635" s="602">
        <v>17553680</v>
      </c>
      <c r="D2635" s="602">
        <v>1177</v>
      </c>
      <c r="E2635" s="602">
        <v>1177</v>
      </c>
      <c r="F2635" s="603" t="s">
        <v>602</v>
      </c>
      <c r="G2635" s="603">
        <v>39.299999999999997</v>
      </c>
      <c r="H2635" s="603">
        <v>254.59</v>
      </c>
      <c r="I2635" s="603">
        <v>0.67</v>
      </c>
      <c r="J2635" s="603"/>
      <c r="K2635" s="603"/>
      <c r="L2635" s="602">
        <v>120</v>
      </c>
      <c r="M2635" s="601">
        <v>7.73</v>
      </c>
      <c r="N2635" s="20">
        <v>261396530</v>
      </c>
    </row>
    <row r="2636" spans="1:14">
      <c r="A2636" s="599">
        <v>42297</v>
      </c>
      <c r="B2636" s="604">
        <v>319.48</v>
      </c>
      <c r="C2636" s="602">
        <v>17553680</v>
      </c>
      <c r="D2636" s="602">
        <v>1234</v>
      </c>
      <c r="E2636" s="602">
        <v>1234</v>
      </c>
      <c r="F2636" s="603" t="s">
        <v>602</v>
      </c>
      <c r="G2636" s="603">
        <v>39.299999999999997</v>
      </c>
      <c r="H2636" s="603">
        <v>267.06</v>
      </c>
      <c r="I2636" s="603">
        <v>0.7</v>
      </c>
      <c r="J2636" s="603"/>
      <c r="K2636" s="603"/>
      <c r="L2636" s="602">
        <v>120</v>
      </c>
      <c r="M2636" s="601">
        <v>8.11</v>
      </c>
      <c r="N2636" s="20">
        <v>246952230</v>
      </c>
    </row>
    <row r="2637" spans="1:14">
      <c r="A2637" s="599">
        <v>42296</v>
      </c>
      <c r="B2637" s="604">
        <v>321.23</v>
      </c>
      <c r="C2637" s="602">
        <v>17553680</v>
      </c>
      <c r="D2637" s="602">
        <v>1241</v>
      </c>
      <c r="E2637" s="602">
        <v>1241</v>
      </c>
      <c r="F2637" s="603" t="s">
        <v>602</v>
      </c>
      <c r="G2637" s="603">
        <v>39.299999999999997</v>
      </c>
      <c r="H2637" s="603">
        <v>268.52999999999997</v>
      </c>
      <c r="I2637" s="603">
        <v>0.7</v>
      </c>
      <c r="J2637" s="603"/>
      <c r="K2637" s="603"/>
      <c r="L2637" s="602">
        <v>120</v>
      </c>
      <c r="M2637" s="601">
        <v>8.15</v>
      </c>
      <c r="N2637" s="20">
        <v>475293080</v>
      </c>
    </row>
    <row r="2638" spans="1:14">
      <c r="A2638" s="599">
        <v>42293</v>
      </c>
      <c r="B2638" s="604">
        <v>315.97000000000003</v>
      </c>
      <c r="C2638" s="602">
        <v>17553680</v>
      </c>
      <c r="D2638" s="602">
        <v>1221</v>
      </c>
      <c r="E2638" s="602">
        <v>1221</v>
      </c>
      <c r="F2638" s="603" t="s">
        <v>602</v>
      </c>
      <c r="G2638" s="603">
        <v>39.299999999999997</v>
      </c>
      <c r="H2638" s="603">
        <v>264.13</v>
      </c>
      <c r="I2638" s="603">
        <v>0.69</v>
      </c>
      <c r="J2638" s="603"/>
      <c r="K2638" s="603"/>
      <c r="L2638" s="602">
        <v>120</v>
      </c>
      <c r="M2638" s="601">
        <v>8.02</v>
      </c>
      <c r="N2638" s="20">
        <v>540807570</v>
      </c>
    </row>
    <row r="2639" spans="1:14">
      <c r="A2639" s="599">
        <v>42292</v>
      </c>
      <c r="B2639" s="604">
        <v>307.19</v>
      </c>
      <c r="C2639" s="602">
        <v>17553680</v>
      </c>
      <c r="D2639" s="602">
        <v>1187</v>
      </c>
      <c r="E2639" s="602">
        <v>1187</v>
      </c>
      <c r="F2639" s="603" t="s">
        <v>602</v>
      </c>
      <c r="G2639" s="603">
        <v>39.299999999999997</v>
      </c>
      <c r="H2639" s="603">
        <v>256.79000000000002</v>
      </c>
      <c r="I2639" s="603">
        <v>0.67</v>
      </c>
      <c r="J2639" s="603"/>
      <c r="K2639" s="603"/>
      <c r="L2639" s="602">
        <v>120</v>
      </c>
      <c r="M2639" s="601">
        <v>7.8</v>
      </c>
      <c r="N2639" s="20">
        <v>360697340</v>
      </c>
    </row>
    <row r="2640" spans="1:14">
      <c r="A2640" s="599">
        <v>42291</v>
      </c>
      <c r="B2640" s="604">
        <v>288.76</v>
      </c>
      <c r="C2640" s="602">
        <v>17553680</v>
      </c>
      <c r="D2640" s="602">
        <v>1116</v>
      </c>
      <c r="E2640" s="602">
        <v>1116</v>
      </c>
      <c r="F2640" s="603" t="s">
        <v>602</v>
      </c>
      <c r="G2640" s="603">
        <v>39.299999999999997</v>
      </c>
      <c r="H2640" s="603">
        <v>241.38</v>
      </c>
      <c r="I2640" s="603">
        <v>0.63</v>
      </c>
      <c r="J2640" s="603"/>
      <c r="K2640" s="603"/>
      <c r="L2640" s="602">
        <v>120</v>
      </c>
      <c r="M2640" s="601">
        <v>7.33</v>
      </c>
      <c r="N2640" s="20">
        <v>276073360</v>
      </c>
    </row>
    <row r="2641" spans="1:14">
      <c r="A2641" s="599">
        <v>42290</v>
      </c>
      <c r="B2641" s="604">
        <v>294.89999999999998</v>
      </c>
      <c r="C2641" s="602">
        <v>17553680</v>
      </c>
      <c r="D2641" s="602">
        <v>1139</v>
      </c>
      <c r="E2641" s="602">
        <v>1139</v>
      </c>
      <c r="F2641" s="603" t="s">
        <v>602</v>
      </c>
      <c r="G2641" s="603">
        <v>39.299999999999997</v>
      </c>
      <c r="H2641" s="603">
        <v>246.52</v>
      </c>
      <c r="I2641" s="603">
        <v>0.65</v>
      </c>
      <c r="J2641" s="603"/>
      <c r="K2641" s="603"/>
      <c r="L2641" s="602">
        <v>120</v>
      </c>
      <c r="M2641" s="601">
        <v>7.48</v>
      </c>
      <c r="N2641" s="20">
        <v>124663365</v>
      </c>
    </row>
    <row r="2642" spans="1:14">
      <c r="A2642" s="599">
        <v>42289</v>
      </c>
      <c r="B2642" s="604">
        <v>294.89999999999998</v>
      </c>
      <c r="C2642" s="602">
        <v>17553680</v>
      </c>
      <c r="D2642" s="602">
        <v>1139</v>
      </c>
      <c r="E2642" s="602">
        <v>1139</v>
      </c>
      <c r="F2642" s="603" t="s">
        <v>602</v>
      </c>
      <c r="G2642" s="603">
        <v>39.299999999999997</v>
      </c>
      <c r="H2642" s="603">
        <v>246.52</v>
      </c>
      <c r="I2642" s="603">
        <v>0.65</v>
      </c>
      <c r="J2642" s="603"/>
      <c r="K2642" s="603"/>
      <c r="L2642" s="602">
        <v>120</v>
      </c>
      <c r="M2642" s="601">
        <v>7.48</v>
      </c>
      <c r="N2642" s="20">
        <v>146206165</v>
      </c>
    </row>
    <row r="2643" spans="1:14">
      <c r="A2643" s="599">
        <v>42286</v>
      </c>
      <c r="B2643" s="604">
        <v>293.14999999999998</v>
      </c>
      <c r="C2643" s="602">
        <v>17553680</v>
      </c>
      <c r="D2643" s="602">
        <v>1133</v>
      </c>
      <c r="E2643" s="602">
        <v>1133</v>
      </c>
      <c r="F2643" s="603" t="s">
        <v>602</v>
      </c>
      <c r="G2643" s="603">
        <v>39.299999999999997</v>
      </c>
      <c r="H2643" s="603">
        <v>245.05</v>
      </c>
      <c r="I2643" s="603">
        <v>0.64</v>
      </c>
      <c r="J2643" s="603"/>
      <c r="K2643" s="603"/>
      <c r="L2643" s="602">
        <v>120</v>
      </c>
      <c r="M2643" s="601">
        <v>7.44</v>
      </c>
      <c r="N2643" s="20">
        <v>54362460</v>
      </c>
    </row>
    <row r="2644" spans="1:14">
      <c r="A2644" s="599">
        <v>42285</v>
      </c>
      <c r="B2644" s="604">
        <v>293.14999999999998</v>
      </c>
      <c r="C2644" s="602">
        <v>17553680</v>
      </c>
      <c r="D2644" s="602">
        <v>1133</v>
      </c>
      <c r="E2644" s="602">
        <v>1133</v>
      </c>
      <c r="F2644" s="603" t="s">
        <v>602</v>
      </c>
      <c r="G2644" s="603">
        <v>39.299999999999997</v>
      </c>
      <c r="H2644" s="603">
        <v>245.05</v>
      </c>
      <c r="I2644" s="603">
        <v>0.64</v>
      </c>
      <c r="J2644" s="603"/>
      <c r="K2644" s="603"/>
      <c r="L2644" s="602">
        <v>120</v>
      </c>
      <c r="M2644" s="601">
        <v>7.44</v>
      </c>
      <c r="N2644" s="20">
        <v>54362460</v>
      </c>
    </row>
    <row r="2645" spans="1:14">
      <c r="A2645" s="599">
        <v>42284</v>
      </c>
      <c r="B2645" s="604">
        <v>292.27</v>
      </c>
      <c r="C2645" s="602">
        <v>17553680</v>
      </c>
      <c r="D2645" s="602">
        <v>1129</v>
      </c>
      <c r="E2645" s="602">
        <v>1129</v>
      </c>
      <c r="F2645" s="603" t="s">
        <v>602</v>
      </c>
      <c r="G2645" s="603">
        <v>39.299999999999997</v>
      </c>
      <c r="H2645" s="603">
        <v>244.32</v>
      </c>
      <c r="I2645" s="603">
        <v>0.64</v>
      </c>
      <c r="J2645" s="603"/>
      <c r="K2645" s="603"/>
      <c r="L2645" s="602">
        <v>120</v>
      </c>
      <c r="M2645" s="601">
        <v>7.42</v>
      </c>
      <c r="N2645" s="20">
        <v>203422550</v>
      </c>
    </row>
    <row r="2646" spans="1:14">
      <c r="A2646" s="599">
        <v>42283</v>
      </c>
      <c r="B2646" s="604">
        <v>294.89999999999998</v>
      </c>
      <c r="C2646" s="602">
        <v>17553680</v>
      </c>
      <c r="D2646" s="602">
        <v>1139</v>
      </c>
      <c r="E2646" s="602">
        <v>1139</v>
      </c>
      <c r="F2646" s="603" t="s">
        <v>602</v>
      </c>
      <c r="G2646" s="603">
        <v>39.299999999999997</v>
      </c>
      <c r="H2646" s="603">
        <v>246.52</v>
      </c>
      <c r="I2646" s="603">
        <v>0.65</v>
      </c>
      <c r="J2646" s="603"/>
      <c r="K2646" s="603"/>
      <c r="L2646" s="602">
        <v>120</v>
      </c>
      <c r="M2646" s="601">
        <v>7.48</v>
      </c>
      <c r="N2646" s="20">
        <v>287561985</v>
      </c>
    </row>
    <row r="2647" spans="1:14">
      <c r="A2647" s="599">
        <v>42282</v>
      </c>
      <c r="B2647" s="600">
        <v>298.41000000000003</v>
      </c>
      <c r="C2647" s="20">
        <v>17553680</v>
      </c>
      <c r="D2647" s="20">
        <v>1153</v>
      </c>
      <c r="E2647" s="20">
        <v>1153</v>
      </c>
      <c r="F2647" s="19" t="s">
        <v>602</v>
      </c>
      <c r="G2647" s="19">
        <v>39.299999999999997</v>
      </c>
      <c r="H2647" s="19">
        <v>249.45</v>
      </c>
      <c r="I2647" s="19">
        <v>0.65</v>
      </c>
      <c r="L2647" s="20">
        <v>120</v>
      </c>
      <c r="M2647" s="601">
        <v>7.57</v>
      </c>
      <c r="N2647" s="20">
        <v>122035890</v>
      </c>
    </row>
    <row r="2648" spans="1:14">
      <c r="A2648" s="599">
        <v>42279</v>
      </c>
      <c r="B2648" s="600">
        <v>301.05</v>
      </c>
      <c r="C2648" s="20">
        <v>17553680</v>
      </c>
      <c r="D2648" s="20">
        <v>1163</v>
      </c>
      <c r="E2648" s="20">
        <v>1163</v>
      </c>
      <c r="F2648" s="19" t="s">
        <v>602</v>
      </c>
      <c r="G2648" s="19">
        <v>39.299999999999997</v>
      </c>
      <c r="H2648" s="19">
        <v>251.65</v>
      </c>
      <c r="I2648" s="19">
        <v>0.66</v>
      </c>
      <c r="L2648" s="20">
        <v>120</v>
      </c>
      <c r="M2648" s="601">
        <v>7.64</v>
      </c>
      <c r="N2648" s="20">
        <v>91385450</v>
      </c>
    </row>
    <row r="2649" spans="1:14">
      <c r="A2649" s="599">
        <v>42278</v>
      </c>
      <c r="B2649" s="600">
        <v>296.66000000000003</v>
      </c>
      <c r="C2649" s="20">
        <v>17553680</v>
      </c>
      <c r="D2649" s="20">
        <v>1146</v>
      </c>
      <c r="E2649" s="20">
        <v>1146</v>
      </c>
      <c r="F2649" s="19" t="s">
        <v>602</v>
      </c>
      <c r="G2649" s="19">
        <v>39.299999999999997</v>
      </c>
      <c r="H2649" s="19">
        <v>247.99</v>
      </c>
      <c r="I2649" s="19">
        <v>0.65</v>
      </c>
      <c r="L2649" s="20">
        <v>120</v>
      </c>
      <c r="M2649" s="601">
        <v>7.53</v>
      </c>
      <c r="N2649" s="20">
        <v>155787860</v>
      </c>
    </row>
    <row r="2650" spans="1:14">
      <c r="A2650" s="599">
        <v>42277</v>
      </c>
      <c r="B2650" s="600">
        <v>299.29000000000002</v>
      </c>
      <c r="C2650" s="20">
        <v>17553680</v>
      </c>
      <c r="D2650" s="20">
        <v>1156</v>
      </c>
      <c r="E2650" s="20">
        <v>1156</v>
      </c>
      <c r="F2650" s="19" t="s">
        <v>601</v>
      </c>
      <c r="G2650" s="19">
        <v>39.14</v>
      </c>
      <c r="H2650" s="19">
        <v>15.34</v>
      </c>
      <c r="I2650" s="19">
        <v>0.64</v>
      </c>
      <c r="L2650" s="20">
        <v>120</v>
      </c>
      <c r="M2650" s="601">
        <v>7.59</v>
      </c>
      <c r="N2650" s="20">
        <v>185745920</v>
      </c>
    </row>
    <row r="2651" spans="1:14">
      <c r="A2651" s="599">
        <v>42276</v>
      </c>
      <c r="B2651" s="600">
        <v>302.8</v>
      </c>
      <c r="C2651" s="20">
        <v>17553680</v>
      </c>
      <c r="D2651" s="20">
        <v>1170</v>
      </c>
      <c r="E2651" s="20">
        <v>1170</v>
      </c>
      <c r="F2651" s="19" t="s">
        <v>601</v>
      </c>
      <c r="G2651" s="19">
        <v>39.14</v>
      </c>
      <c r="H2651" s="19">
        <v>15.52</v>
      </c>
      <c r="I2651" s="19">
        <v>0.65</v>
      </c>
      <c r="L2651" s="20">
        <v>120</v>
      </c>
      <c r="M2651" s="601">
        <v>7.68</v>
      </c>
      <c r="N2651" s="20">
        <v>405723035</v>
      </c>
    </row>
    <row r="2652" spans="1:14">
      <c r="A2652" s="599">
        <v>42275</v>
      </c>
      <c r="B2652" s="600">
        <v>302.8</v>
      </c>
      <c r="C2652" s="20">
        <v>17553680</v>
      </c>
      <c r="D2652" s="20">
        <v>1170</v>
      </c>
      <c r="E2652" s="20">
        <v>1170</v>
      </c>
      <c r="F2652" s="19" t="s">
        <v>601</v>
      </c>
      <c r="G2652" s="19">
        <v>39.14</v>
      </c>
      <c r="H2652" s="19">
        <v>15.52</v>
      </c>
      <c r="I2652" s="19">
        <v>0.65</v>
      </c>
      <c r="L2652" s="20">
        <v>120</v>
      </c>
      <c r="M2652" s="601">
        <v>7.68</v>
      </c>
      <c r="N2652" s="20">
        <v>405723035</v>
      </c>
    </row>
    <row r="2653" spans="1:14">
      <c r="A2653" s="599">
        <v>42272</v>
      </c>
      <c r="B2653" s="600">
        <v>302.8</v>
      </c>
      <c r="C2653" s="20">
        <v>17553680</v>
      </c>
      <c r="D2653" s="20">
        <v>1170</v>
      </c>
      <c r="E2653" s="20">
        <v>1170</v>
      </c>
      <c r="F2653" s="19" t="s">
        <v>601</v>
      </c>
      <c r="G2653" s="19">
        <v>39.14</v>
      </c>
      <c r="H2653" s="19">
        <v>15.52</v>
      </c>
      <c r="I2653" s="19">
        <v>0.65</v>
      </c>
      <c r="L2653" s="20">
        <v>120</v>
      </c>
      <c r="M2653" s="601">
        <v>7.68</v>
      </c>
      <c r="N2653" s="20">
        <v>405723035</v>
      </c>
    </row>
    <row r="2654" spans="1:14">
      <c r="A2654" s="599">
        <v>42271</v>
      </c>
      <c r="B2654" s="600">
        <v>289.64</v>
      </c>
      <c r="C2654" s="20">
        <v>17553680</v>
      </c>
      <c r="D2654" s="20">
        <v>1119</v>
      </c>
      <c r="E2654" s="20">
        <v>1119</v>
      </c>
      <c r="F2654" s="19" t="s">
        <v>601</v>
      </c>
      <c r="G2654" s="19">
        <v>39.14</v>
      </c>
      <c r="H2654" s="19">
        <v>14.85</v>
      </c>
      <c r="I2654" s="19">
        <v>0.62</v>
      </c>
      <c r="L2654" s="20">
        <v>120</v>
      </c>
      <c r="M2654" s="601">
        <v>7.35</v>
      </c>
      <c r="N2654" s="20">
        <v>196544985</v>
      </c>
    </row>
    <row r="2655" spans="1:14">
      <c r="A2655" s="599">
        <v>42270</v>
      </c>
      <c r="B2655" s="600">
        <v>294.89999999999998</v>
      </c>
      <c r="C2655" s="20">
        <v>17553680</v>
      </c>
      <c r="D2655" s="20">
        <v>1139</v>
      </c>
      <c r="E2655" s="20">
        <v>1139</v>
      </c>
      <c r="F2655" s="19" t="s">
        <v>601</v>
      </c>
      <c r="G2655" s="19">
        <v>39.14</v>
      </c>
      <c r="H2655" s="19">
        <v>15.12</v>
      </c>
      <c r="I2655" s="19">
        <v>0.63</v>
      </c>
      <c r="L2655" s="20">
        <v>120</v>
      </c>
      <c r="M2655" s="601">
        <v>7.48</v>
      </c>
      <c r="N2655" s="20">
        <v>544791785</v>
      </c>
    </row>
    <row r="2656" spans="1:14">
      <c r="A2656" s="599">
        <v>42269</v>
      </c>
      <c r="B2656" s="600">
        <v>287.88</v>
      </c>
      <c r="C2656" s="20">
        <v>17553680</v>
      </c>
      <c r="D2656" s="20">
        <v>1112</v>
      </c>
      <c r="E2656" s="20">
        <v>1112</v>
      </c>
      <c r="F2656" s="19" t="s">
        <v>601</v>
      </c>
      <c r="G2656" s="19">
        <v>39.14</v>
      </c>
      <c r="H2656" s="19">
        <v>14.76</v>
      </c>
      <c r="I2656" s="19">
        <v>0.61</v>
      </c>
      <c r="L2656" s="20">
        <v>120</v>
      </c>
      <c r="M2656" s="601">
        <v>7.31</v>
      </c>
      <c r="N2656" s="20">
        <v>263376060</v>
      </c>
    </row>
    <row r="2657" spans="1:14">
      <c r="A2657" s="599">
        <v>42268</v>
      </c>
      <c r="B2657" s="600">
        <v>278.23</v>
      </c>
      <c r="C2657" s="20">
        <v>17553680</v>
      </c>
      <c r="D2657" s="20">
        <v>1075</v>
      </c>
      <c r="E2657" s="20">
        <v>1075</v>
      </c>
      <c r="F2657" s="19" t="s">
        <v>601</v>
      </c>
      <c r="G2657" s="19">
        <v>39.14</v>
      </c>
      <c r="H2657" s="19">
        <v>14.26</v>
      </c>
      <c r="I2657" s="19">
        <v>0.59</v>
      </c>
      <c r="L2657" s="20">
        <v>120</v>
      </c>
      <c r="M2657" s="601">
        <v>7.06</v>
      </c>
      <c r="N2657" s="20">
        <v>147097535</v>
      </c>
    </row>
    <row r="2658" spans="1:14">
      <c r="A2658" s="599">
        <v>42265</v>
      </c>
      <c r="B2658" s="600">
        <v>281.74</v>
      </c>
      <c r="C2658" s="20">
        <v>17553680</v>
      </c>
      <c r="D2658" s="20">
        <v>1089</v>
      </c>
      <c r="E2658" s="20">
        <v>1089</v>
      </c>
      <c r="F2658" s="19" t="s">
        <v>601</v>
      </c>
      <c r="G2658" s="19">
        <v>39.14</v>
      </c>
      <c r="H2658" s="19">
        <v>14.44</v>
      </c>
      <c r="I2658" s="19">
        <v>0.6</v>
      </c>
      <c r="L2658" s="20">
        <v>120</v>
      </c>
      <c r="M2658" s="601">
        <v>7.15</v>
      </c>
      <c r="N2658" s="20">
        <v>166164900</v>
      </c>
    </row>
    <row r="2659" spans="1:14">
      <c r="A2659" s="599">
        <v>42264</v>
      </c>
      <c r="B2659" s="600">
        <v>282.61</v>
      </c>
      <c r="C2659" s="20">
        <v>17553680</v>
      </c>
      <c r="D2659" s="20">
        <v>1092</v>
      </c>
      <c r="E2659" s="20">
        <v>1092</v>
      </c>
      <c r="F2659" s="19" t="s">
        <v>601</v>
      </c>
      <c r="G2659" s="19">
        <v>39.14</v>
      </c>
      <c r="H2659" s="19">
        <v>14.49</v>
      </c>
      <c r="I2659" s="19">
        <v>0.6</v>
      </c>
      <c r="L2659" s="20">
        <v>120</v>
      </c>
      <c r="M2659" s="601">
        <v>7.17</v>
      </c>
      <c r="N2659" s="20">
        <v>127486695</v>
      </c>
    </row>
    <row r="2660" spans="1:14">
      <c r="A2660" s="599">
        <v>42263</v>
      </c>
      <c r="B2660" s="600">
        <v>278.23</v>
      </c>
      <c r="C2660" s="20">
        <v>17553680</v>
      </c>
      <c r="D2660" s="20">
        <v>1075</v>
      </c>
      <c r="E2660" s="20">
        <v>1075</v>
      </c>
      <c r="F2660" s="19" t="s">
        <v>601</v>
      </c>
      <c r="G2660" s="19">
        <v>39.14</v>
      </c>
      <c r="H2660" s="19">
        <v>14.26</v>
      </c>
      <c r="I2660" s="19">
        <v>0.59</v>
      </c>
      <c r="L2660" s="20">
        <v>120</v>
      </c>
      <c r="M2660" s="601">
        <v>7.06</v>
      </c>
      <c r="N2660" s="20">
        <v>175238190</v>
      </c>
    </row>
    <row r="2661" spans="1:14">
      <c r="A2661" s="599">
        <v>42262</v>
      </c>
      <c r="B2661" s="600">
        <v>283.49</v>
      </c>
      <c r="C2661" s="20">
        <v>17553680</v>
      </c>
      <c r="D2661" s="20">
        <v>1095</v>
      </c>
      <c r="E2661" s="20">
        <v>1095</v>
      </c>
      <c r="F2661" s="19" t="s">
        <v>601</v>
      </c>
      <c r="G2661" s="19">
        <v>39.14</v>
      </c>
      <c r="H2661" s="19">
        <v>14.53</v>
      </c>
      <c r="I2661" s="19">
        <v>0.6</v>
      </c>
      <c r="L2661" s="20">
        <v>120</v>
      </c>
      <c r="M2661" s="601">
        <v>7.19</v>
      </c>
      <c r="N2661" s="20">
        <v>146793430</v>
      </c>
    </row>
    <row r="2662" spans="1:14">
      <c r="A2662" s="599">
        <v>42261</v>
      </c>
      <c r="B2662" s="600">
        <v>273.83999999999997</v>
      </c>
      <c r="C2662" s="20">
        <v>17553680</v>
      </c>
      <c r="D2662" s="20">
        <v>1058</v>
      </c>
      <c r="E2662" s="20">
        <v>1058</v>
      </c>
      <c r="F2662" s="19" t="s">
        <v>601</v>
      </c>
      <c r="G2662" s="19">
        <v>39.14</v>
      </c>
      <c r="H2662" s="19">
        <v>14.04</v>
      </c>
      <c r="I2662" s="19">
        <v>0.57999999999999996</v>
      </c>
      <c r="L2662" s="20">
        <v>120</v>
      </c>
      <c r="M2662" s="601">
        <v>6.95</v>
      </c>
      <c r="N2662" s="20">
        <v>56191470</v>
      </c>
    </row>
    <row r="2663" spans="1:14">
      <c r="A2663" s="599">
        <v>42258</v>
      </c>
      <c r="B2663" s="600">
        <v>279.98</v>
      </c>
      <c r="C2663" s="20">
        <v>17553680</v>
      </c>
      <c r="D2663" s="20">
        <v>1082</v>
      </c>
      <c r="E2663" s="20">
        <v>1082</v>
      </c>
      <c r="F2663" s="19" t="s">
        <v>601</v>
      </c>
      <c r="G2663" s="19">
        <v>39.14</v>
      </c>
      <c r="H2663" s="19">
        <v>14.35</v>
      </c>
      <c r="I2663" s="19">
        <v>0.6</v>
      </c>
      <c r="L2663" s="20">
        <v>120</v>
      </c>
      <c r="M2663" s="601">
        <v>7.1</v>
      </c>
      <c r="N2663" s="20">
        <v>168120075</v>
      </c>
    </row>
    <row r="2664" spans="1:14">
      <c r="A2664" s="599">
        <v>42257</v>
      </c>
      <c r="B2664" s="600">
        <v>265.94</v>
      </c>
      <c r="C2664" s="20">
        <v>17553680</v>
      </c>
      <c r="D2664" s="20">
        <v>1027</v>
      </c>
      <c r="E2664" s="20">
        <v>1027</v>
      </c>
      <c r="F2664" s="19" t="s">
        <v>601</v>
      </c>
      <c r="G2664" s="19">
        <v>39.14</v>
      </c>
      <c r="H2664" s="19">
        <v>13.63</v>
      </c>
      <c r="I2664" s="19">
        <v>0.56999999999999995</v>
      </c>
      <c r="L2664" s="20">
        <v>120</v>
      </c>
      <c r="M2664" s="601">
        <v>6.75</v>
      </c>
      <c r="N2664" s="20">
        <v>137056615</v>
      </c>
    </row>
    <row r="2665" spans="1:14">
      <c r="A2665" s="599">
        <v>42256</v>
      </c>
      <c r="B2665" s="600">
        <v>264.18</v>
      </c>
      <c r="C2665" s="20">
        <v>17553680</v>
      </c>
      <c r="D2665" s="20">
        <v>1021</v>
      </c>
      <c r="E2665" s="20">
        <v>1021</v>
      </c>
      <c r="F2665" s="19" t="s">
        <v>601</v>
      </c>
      <c r="G2665" s="19">
        <v>39.14</v>
      </c>
      <c r="H2665" s="19">
        <v>13.54</v>
      </c>
      <c r="I2665" s="19">
        <v>0.56000000000000005</v>
      </c>
      <c r="L2665" s="20">
        <v>120</v>
      </c>
      <c r="M2665" s="601">
        <v>6.7</v>
      </c>
      <c r="N2665" s="20">
        <v>220221205</v>
      </c>
    </row>
    <row r="2666" spans="1:14">
      <c r="A2666" s="599">
        <v>42255</v>
      </c>
      <c r="B2666" s="600">
        <v>257.16000000000003</v>
      </c>
      <c r="C2666" s="20">
        <v>17553680</v>
      </c>
      <c r="D2666" s="20">
        <v>994</v>
      </c>
      <c r="E2666" s="20">
        <v>994</v>
      </c>
      <c r="F2666" s="19" t="s">
        <v>601</v>
      </c>
      <c r="G2666" s="19">
        <v>39.14</v>
      </c>
      <c r="H2666" s="19">
        <v>13.18</v>
      </c>
      <c r="I2666" s="19">
        <v>0.55000000000000004</v>
      </c>
      <c r="L2666" s="20">
        <v>120</v>
      </c>
      <c r="M2666" s="601">
        <v>6.53</v>
      </c>
      <c r="N2666" s="20">
        <v>226317745</v>
      </c>
    </row>
    <row r="2667" spans="1:14">
      <c r="A2667" s="599">
        <v>42254</v>
      </c>
      <c r="B2667" s="600">
        <v>278.23</v>
      </c>
      <c r="C2667" s="20">
        <v>17553680</v>
      </c>
      <c r="D2667" s="20">
        <v>1075</v>
      </c>
      <c r="E2667" s="20">
        <v>1075</v>
      </c>
      <c r="F2667" s="19" t="s">
        <v>601</v>
      </c>
      <c r="G2667" s="19">
        <v>39.14</v>
      </c>
      <c r="H2667" s="19">
        <v>14.26</v>
      </c>
      <c r="I2667" s="19">
        <v>0.59</v>
      </c>
      <c r="L2667" s="20">
        <v>120</v>
      </c>
      <c r="M2667" s="601">
        <v>7.06</v>
      </c>
      <c r="N2667" s="20">
        <v>39714180</v>
      </c>
    </row>
    <row r="2668" spans="1:14">
      <c r="A2668" s="599">
        <v>42251</v>
      </c>
      <c r="B2668" s="600">
        <v>278.23</v>
      </c>
      <c r="C2668" s="20">
        <v>17553680</v>
      </c>
      <c r="D2668" s="20">
        <v>1075</v>
      </c>
      <c r="E2668" s="20">
        <v>1075</v>
      </c>
      <c r="F2668" s="19" t="s">
        <v>601</v>
      </c>
      <c r="G2668" s="19">
        <v>39.14</v>
      </c>
      <c r="H2668" s="19">
        <v>14.26</v>
      </c>
      <c r="I2668" s="19">
        <v>0.59</v>
      </c>
      <c r="L2668" s="20">
        <v>120</v>
      </c>
      <c r="M2668" s="601">
        <v>7.06</v>
      </c>
      <c r="N2668" s="20">
        <v>113320045</v>
      </c>
    </row>
    <row r="2669" spans="1:14">
      <c r="A2669" s="599">
        <v>42250</v>
      </c>
      <c r="B2669" s="600">
        <v>279.98</v>
      </c>
      <c r="C2669" s="20">
        <v>17553680</v>
      </c>
      <c r="D2669" s="20">
        <v>1082</v>
      </c>
      <c r="E2669" s="20">
        <v>1082</v>
      </c>
      <c r="F2669" s="19" t="s">
        <v>601</v>
      </c>
      <c r="G2669" s="19">
        <v>39.14</v>
      </c>
      <c r="H2669" s="19">
        <v>14.35</v>
      </c>
      <c r="I2669" s="19">
        <v>0.6</v>
      </c>
      <c r="L2669" s="20">
        <v>120</v>
      </c>
      <c r="M2669" s="601">
        <v>7.1</v>
      </c>
      <c r="N2669" s="20">
        <v>80400230</v>
      </c>
    </row>
    <row r="2670" spans="1:14">
      <c r="A2670" s="599">
        <v>42249</v>
      </c>
      <c r="B2670" s="600">
        <v>274.72000000000003</v>
      </c>
      <c r="C2670" s="20">
        <v>17553680</v>
      </c>
      <c r="D2670" s="20">
        <v>1061</v>
      </c>
      <c r="E2670" s="20">
        <v>1061</v>
      </c>
      <c r="F2670" s="19" t="s">
        <v>601</v>
      </c>
      <c r="G2670" s="19">
        <v>39.14</v>
      </c>
      <c r="H2670" s="19">
        <v>14.08</v>
      </c>
      <c r="I2670" s="19">
        <v>0.59</v>
      </c>
      <c r="L2670" s="20">
        <v>120</v>
      </c>
      <c r="M2670" s="601">
        <v>6.97</v>
      </c>
      <c r="N2670" s="20">
        <v>84542840</v>
      </c>
    </row>
    <row r="2671" spans="1:14">
      <c r="A2671" s="599">
        <v>42248</v>
      </c>
      <c r="B2671" s="600">
        <v>272.08</v>
      </c>
      <c r="C2671" s="20">
        <v>17553680</v>
      </c>
      <c r="D2671" s="20">
        <v>1051</v>
      </c>
      <c r="E2671" s="20">
        <v>1051</v>
      </c>
      <c r="F2671" s="19" t="s">
        <v>601</v>
      </c>
      <c r="G2671" s="19">
        <v>39.14</v>
      </c>
      <c r="H2671" s="19">
        <v>13.95</v>
      </c>
      <c r="I2671" s="19">
        <v>0.57999999999999996</v>
      </c>
      <c r="L2671" s="20">
        <v>120</v>
      </c>
      <c r="M2671" s="601">
        <v>6.9</v>
      </c>
      <c r="N2671" s="20">
        <v>150878835</v>
      </c>
    </row>
    <row r="2672" spans="1:14">
      <c r="A2672" s="599">
        <v>42247</v>
      </c>
      <c r="B2672" s="600">
        <v>283.49</v>
      </c>
      <c r="C2672" s="20">
        <v>17553680</v>
      </c>
      <c r="D2672" s="20">
        <v>1095</v>
      </c>
      <c r="E2672" s="20">
        <v>1095</v>
      </c>
      <c r="F2672" s="19" t="s">
        <v>601</v>
      </c>
      <c r="G2672" s="19">
        <v>39.14</v>
      </c>
      <c r="H2672" s="19">
        <v>14.53</v>
      </c>
      <c r="I2672" s="19">
        <v>0.6</v>
      </c>
      <c r="L2672" s="20">
        <v>120</v>
      </c>
      <c r="M2672" s="601">
        <v>7.19</v>
      </c>
      <c r="N2672" s="20">
        <v>118871125</v>
      </c>
    </row>
    <row r="2673" spans="1:14">
      <c r="A2673" s="599">
        <v>42244</v>
      </c>
      <c r="B2673" s="600">
        <v>283.49</v>
      </c>
      <c r="C2673" s="20">
        <v>17553680</v>
      </c>
      <c r="D2673" s="20">
        <v>1095</v>
      </c>
      <c r="E2673" s="20">
        <v>1095</v>
      </c>
      <c r="F2673" s="19" t="s">
        <v>601</v>
      </c>
      <c r="G2673" s="19">
        <v>39.14</v>
      </c>
      <c r="H2673" s="19">
        <v>14.53</v>
      </c>
      <c r="I2673" s="19">
        <v>0.6</v>
      </c>
      <c r="L2673" s="20">
        <v>120</v>
      </c>
      <c r="M2673" s="601">
        <v>7.19</v>
      </c>
      <c r="N2673" s="20">
        <v>106348050</v>
      </c>
    </row>
    <row r="2674" spans="1:14">
      <c r="A2674" s="599">
        <v>42243</v>
      </c>
      <c r="B2674" s="600">
        <v>283.49</v>
      </c>
      <c r="C2674" s="20">
        <v>17553680</v>
      </c>
      <c r="D2674" s="20">
        <v>1095</v>
      </c>
      <c r="E2674" s="20">
        <v>1095</v>
      </c>
      <c r="F2674" s="19" t="s">
        <v>601</v>
      </c>
      <c r="G2674" s="19">
        <v>39.14</v>
      </c>
      <c r="H2674" s="19">
        <v>14.53</v>
      </c>
      <c r="I2674" s="19">
        <v>0.6</v>
      </c>
      <c r="L2674" s="20">
        <v>120</v>
      </c>
      <c r="M2674" s="601">
        <v>7.19</v>
      </c>
      <c r="N2674" s="20">
        <v>101384065</v>
      </c>
    </row>
    <row r="2675" spans="1:14">
      <c r="A2675" s="599">
        <v>42242</v>
      </c>
      <c r="B2675" s="20">
        <v>282.61</v>
      </c>
      <c r="C2675" s="20">
        <v>17553680</v>
      </c>
      <c r="D2675" s="20">
        <v>1092</v>
      </c>
      <c r="E2675" s="20">
        <v>1092</v>
      </c>
      <c r="F2675" s="19" t="s">
        <v>601</v>
      </c>
      <c r="G2675" s="19">
        <v>39.14</v>
      </c>
      <c r="H2675" s="19">
        <v>14.49</v>
      </c>
      <c r="I2675" s="19">
        <v>0.6</v>
      </c>
      <c r="L2675" s="20">
        <v>120</v>
      </c>
      <c r="M2675" s="601">
        <v>7.17</v>
      </c>
      <c r="N2675" s="20">
        <v>146936765</v>
      </c>
    </row>
    <row r="2676" spans="1:14">
      <c r="A2676" s="599">
        <v>42241</v>
      </c>
      <c r="B2676" s="20">
        <v>274.72000000000003</v>
      </c>
      <c r="C2676" s="20">
        <v>17553680</v>
      </c>
      <c r="D2676" s="20">
        <v>1061</v>
      </c>
      <c r="E2676" s="20">
        <v>1061</v>
      </c>
      <c r="F2676" s="19" t="s">
        <v>601</v>
      </c>
      <c r="G2676" s="19">
        <v>39.14</v>
      </c>
      <c r="H2676" s="19">
        <v>14.08</v>
      </c>
      <c r="I2676" s="19">
        <v>0.59</v>
      </c>
      <c r="L2676" s="20">
        <v>120</v>
      </c>
      <c r="M2676" s="601">
        <v>6.97</v>
      </c>
      <c r="N2676" s="20">
        <v>256912320</v>
      </c>
    </row>
    <row r="2677" spans="1:14">
      <c r="A2677" s="599">
        <v>42240</v>
      </c>
      <c r="B2677" s="600">
        <v>254.53</v>
      </c>
      <c r="C2677" s="20">
        <v>17553680</v>
      </c>
      <c r="D2677" s="20">
        <v>983</v>
      </c>
      <c r="E2677" s="20">
        <v>983</v>
      </c>
      <c r="F2677" s="19" t="s">
        <v>601</v>
      </c>
      <c r="G2677" s="19">
        <v>39.14</v>
      </c>
      <c r="H2677" s="19">
        <v>13.05</v>
      </c>
      <c r="I2677" s="19">
        <v>0.54</v>
      </c>
      <c r="L2677" s="20">
        <v>120</v>
      </c>
      <c r="M2677" s="601">
        <v>6.46</v>
      </c>
      <c r="N2677" s="20">
        <v>183823305</v>
      </c>
    </row>
    <row r="2678" spans="1:14">
      <c r="A2678" s="599">
        <v>42237</v>
      </c>
      <c r="B2678" s="600">
        <v>259.79000000000002</v>
      </c>
      <c r="C2678" s="20">
        <v>17553680</v>
      </c>
      <c r="D2678" s="20">
        <v>1004</v>
      </c>
      <c r="E2678" s="20">
        <v>1004</v>
      </c>
      <c r="F2678" s="19" t="s">
        <v>601</v>
      </c>
      <c r="G2678" s="19">
        <v>39.14</v>
      </c>
      <c r="H2678" s="19">
        <v>13.32</v>
      </c>
      <c r="I2678" s="19">
        <v>0.55000000000000004</v>
      </c>
      <c r="L2678" s="20">
        <v>120</v>
      </c>
      <c r="M2678" s="601">
        <v>6.59</v>
      </c>
      <c r="N2678" s="20">
        <v>323683490</v>
      </c>
    </row>
    <row r="2679" spans="1:14">
      <c r="A2679" s="599">
        <v>42236</v>
      </c>
      <c r="B2679" s="600">
        <v>272.08</v>
      </c>
      <c r="C2679" s="20">
        <v>17553680</v>
      </c>
      <c r="D2679" s="20">
        <v>1051</v>
      </c>
      <c r="E2679" s="20">
        <v>1051</v>
      </c>
      <c r="F2679" s="19" t="s">
        <v>601</v>
      </c>
      <c r="G2679" s="19">
        <v>39.14</v>
      </c>
      <c r="H2679" s="19">
        <v>13.95</v>
      </c>
      <c r="I2679" s="19">
        <v>0.57999999999999996</v>
      </c>
      <c r="L2679" s="20">
        <v>120</v>
      </c>
      <c r="M2679" s="601">
        <v>6.9</v>
      </c>
      <c r="N2679" s="20">
        <v>164756225</v>
      </c>
    </row>
    <row r="2680" spans="1:14">
      <c r="A2680" s="599">
        <v>42235</v>
      </c>
      <c r="B2680" s="600">
        <v>281.74</v>
      </c>
      <c r="C2680" s="20">
        <v>17553680</v>
      </c>
      <c r="D2680" s="20">
        <v>1089</v>
      </c>
      <c r="E2680" s="20">
        <v>1089</v>
      </c>
      <c r="F2680" s="19" t="s">
        <v>601</v>
      </c>
      <c r="G2680" s="19">
        <v>39.14</v>
      </c>
      <c r="H2680" s="19">
        <v>14.44</v>
      </c>
      <c r="I2680" s="19">
        <v>0.6</v>
      </c>
      <c r="L2680" s="20">
        <v>120</v>
      </c>
      <c r="M2680" s="601">
        <v>7.15</v>
      </c>
      <c r="N2680" s="20">
        <v>469507080</v>
      </c>
    </row>
    <row r="2681" spans="1:14">
      <c r="A2681" s="599">
        <v>42234</v>
      </c>
      <c r="B2681" s="600">
        <v>299.29000000000002</v>
      </c>
      <c r="C2681" s="20">
        <v>17553680</v>
      </c>
      <c r="D2681" s="20">
        <v>1156</v>
      </c>
      <c r="E2681" s="20">
        <v>1156</v>
      </c>
      <c r="F2681" s="19" t="s">
        <v>601</v>
      </c>
      <c r="G2681" s="19">
        <v>39.14</v>
      </c>
      <c r="H2681" s="19">
        <v>15.34</v>
      </c>
      <c r="I2681" s="19">
        <v>0.64</v>
      </c>
      <c r="L2681" s="20">
        <v>120</v>
      </c>
      <c r="M2681" s="601">
        <v>7.59</v>
      </c>
      <c r="N2681" s="20">
        <v>242252030</v>
      </c>
    </row>
    <row r="2682" spans="1:14">
      <c r="A2682" s="599">
        <v>42233</v>
      </c>
      <c r="B2682" s="600">
        <v>309.82</v>
      </c>
      <c r="C2682" s="20">
        <v>17553680</v>
      </c>
      <c r="D2682" s="20">
        <v>1197</v>
      </c>
      <c r="E2682" s="20">
        <v>1197</v>
      </c>
      <c r="F2682" s="19" t="s">
        <v>601</v>
      </c>
      <c r="G2682" s="19">
        <v>39.14</v>
      </c>
      <c r="H2682" s="19">
        <v>15.88</v>
      </c>
      <c r="I2682" s="19">
        <v>0.66</v>
      </c>
      <c r="L2682" s="20">
        <v>120</v>
      </c>
      <c r="M2682" s="601">
        <v>7.86</v>
      </c>
      <c r="N2682" s="20">
        <v>170162605</v>
      </c>
    </row>
    <row r="2683" spans="1:14">
      <c r="A2683" s="599">
        <v>42230</v>
      </c>
      <c r="B2683" s="600">
        <v>306.31</v>
      </c>
      <c r="C2683" s="20">
        <v>17553680</v>
      </c>
      <c r="D2683" s="20">
        <v>1183</v>
      </c>
      <c r="E2683" s="20">
        <v>1183</v>
      </c>
      <c r="F2683" s="19" t="s">
        <v>601</v>
      </c>
      <c r="G2683" s="19">
        <v>39.14</v>
      </c>
      <c r="H2683" s="19">
        <v>15.7</v>
      </c>
      <c r="I2683" s="19">
        <v>0.65</v>
      </c>
      <c r="L2683" s="20">
        <v>120</v>
      </c>
      <c r="M2683" s="601">
        <v>7.77</v>
      </c>
      <c r="N2683" s="20">
        <v>131852445</v>
      </c>
    </row>
    <row r="2684" spans="1:14">
      <c r="A2684" s="599">
        <v>42229</v>
      </c>
      <c r="B2684" s="600">
        <v>306.31</v>
      </c>
      <c r="C2684" s="20">
        <v>17553680</v>
      </c>
      <c r="D2684" s="20">
        <v>1183</v>
      </c>
      <c r="E2684" s="20">
        <v>1183</v>
      </c>
      <c r="F2684" s="19" t="s">
        <v>601</v>
      </c>
      <c r="G2684" s="19">
        <v>39.14</v>
      </c>
      <c r="H2684" s="19">
        <v>15.7</v>
      </c>
      <c r="I2684" s="19">
        <v>0.65</v>
      </c>
      <c r="L2684" s="20">
        <v>120</v>
      </c>
      <c r="M2684" s="601">
        <v>7.77</v>
      </c>
      <c r="N2684" s="20">
        <v>131852445</v>
      </c>
    </row>
    <row r="2685" spans="1:14">
      <c r="A2685" s="599">
        <v>42228</v>
      </c>
      <c r="B2685" s="600">
        <v>301.92</v>
      </c>
      <c r="C2685" s="20">
        <v>17553680</v>
      </c>
      <c r="D2685" s="20">
        <v>1167</v>
      </c>
      <c r="E2685" s="20">
        <v>1167</v>
      </c>
      <c r="F2685" s="19" t="s">
        <v>601</v>
      </c>
      <c r="G2685" s="19">
        <v>39.14</v>
      </c>
      <c r="H2685" s="19">
        <v>15.48</v>
      </c>
      <c r="I2685" s="19">
        <v>0.64</v>
      </c>
      <c r="L2685" s="20">
        <v>120</v>
      </c>
      <c r="M2685" s="601">
        <v>7.66</v>
      </c>
      <c r="N2685" s="20">
        <v>190310580</v>
      </c>
    </row>
    <row r="2686" spans="1:14">
      <c r="A2686" s="599">
        <v>42227</v>
      </c>
      <c r="B2686" s="600">
        <v>306.31</v>
      </c>
      <c r="C2686" s="20">
        <v>17553680</v>
      </c>
      <c r="D2686" s="20">
        <v>1183</v>
      </c>
      <c r="E2686" s="20">
        <v>1183</v>
      </c>
      <c r="F2686" s="19" t="s">
        <v>601</v>
      </c>
      <c r="G2686" s="19">
        <v>39.14</v>
      </c>
      <c r="H2686" s="19">
        <v>15.7</v>
      </c>
      <c r="I2686" s="19">
        <v>0.65</v>
      </c>
      <c r="L2686" s="20">
        <v>120</v>
      </c>
      <c r="M2686" s="601">
        <v>7.77</v>
      </c>
      <c r="N2686" s="20">
        <v>145303745</v>
      </c>
    </row>
    <row r="2687" spans="1:14">
      <c r="A2687" s="599">
        <v>42226</v>
      </c>
      <c r="B2687" s="600">
        <v>315.08999999999997</v>
      </c>
      <c r="C2687" s="20">
        <v>17553680</v>
      </c>
      <c r="D2687" s="20">
        <v>1217</v>
      </c>
      <c r="E2687" s="20">
        <v>1217</v>
      </c>
      <c r="F2687" s="19" t="s">
        <v>601</v>
      </c>
      <c r="G2687" s="19">
        <v>39.14</v>
      </c>
      <c r="H2687" s="19">
        <v>16.149999999999999</v>
      </c>
      <c r="I2687" s="19">
        <v>0.67</v>
      </c>
      <c r="L2687" s="20">
        <v>120</v>
      </c>
      <c r="M2687" s="601">
        <v>8</v>
      </c>
      <c r="N2687" s="20">
        <v>60083275</v>
      </c>
    </row>
    <row r="2688" spans="1:14">
      <c r="A2688" s="599">
        <v>42223</v>
      </c>
      <c r="B2688" s="600">
        <v>317.72000000000003</v>
      </c>
      <c r="C2688" s="20">
        <v>17553680</v>
      </c>
      <c r="D2688" s="20">
        <v>1228</v>
      </c>
      <c r="E2688" s="20">
        <v>1228</v>
      </c>
      <c r="F2688" s="19" t="s">
        <v>601</v>
      </c>
      <c r="G2688" s="19">
        <v>39.14</v>
      </c>
      <c r="H2688" s="19">
        <v>16.29</v>
      </c>
      <c r="I2688" s="19">
        <v>0.68</v>
      </c>
      <c r="L2688" s="20">
        <v>120</v>
      </c>
      <c r="M2688" s="601">
        <v>8.06</v>
      </c>
      <c r="N2688" s="20">
        <v>104502905</v>
      </c>
    </row>
    <row r="2689" spans="1:14">
      <c r="A2689" s="599">
        <v>42222</v>
      </c>
      <c r="B2689" s="600">
        <v>313.33</v>
      </c>
      <c r="C2689" s="20">
        <v>17553680</v>
      </c>
      <c r="D2689" s="20">
        <v>1211</v>
      </c>
      <c r="E2689" s="20">
        <v>1211</v>
      </c>
      <c r="F2689" s="19" t="s">
        <v>601</v>
      </c>
      <c r="G2689" s="19">
        <v>39.14</v>
      </c>
      <c r="H2689" s="19">
        <v>16.059999999999999</v>
      </c>
      <c r="I2689" s="19">
        <v>0.67</v>
      </c>
      <c r="L2689" s="20">
        <v>120</v>
      </c>
      <c r="M2689" s="601">
        <v>7.95</v>
      </c>
      <c r="N2689" s="20">
        <v>112907320</v>
      </c>
    </row>
    <row r="2690" spans="1:14">
      <c r="A2690" s="599">
        <v>42221</v>
      </c>
      <c r="B2690" s="600">
        <v>316.83999999999997</v>
      </c>
      <c r="C2690" s="20">
        <v>17553680</v>
      </c>
      <c r="D2690" s="20">
        <v>1224</v>
      </c>
      <c r="E2690" s="20">
        <v>1224</v>
      </c>
      <c r="F2690" s="19" t="s">
        <v>601</v>
      </c>
      <c r="G2690" s="19">
        <v>39.14</v>
      </c>
      <c r="H2690" s="19">
        <v>16.239999999999998</v>
      </c>
      <c r="I2690" s="19">
        <v>0.68</v>
      </c>
      <c r="L2690" s="20">
        <v>120</v>
      </c>
      <c r="M2690" s="601">
        <v>8.0399999999999991</v>
      </c>
      <c r="N2690" s="20">
        <v>134911750</v>
      </c>
    </row>
    <row r="2691" spans="1:14">
      <c r="A2691" s="599">
        <v>42220</v>
      </c>
      <c r="B2691" s="600">
        <v>308.07</v>
      </c>
      <c r="C2691" s="20">
        <v>17553680</v>
      </c>
      <c r="D2691" s="20">
        <v>1190</v>
      </c>
      <c r="E2691" s="20">
        <v>1190</v>
      </c>
      <c r="F2691" s="19" t="s">
        <v>601</v>
      </c>
      <c r="G2691" s="19">
        <v>39.14</v>
      </c>
      <c r="H2691" s="19">
        <v>15.79</v>
      </c>
      <c r="I2691" s="19">
        <v>0.66</v>
      </c>
      <c r="L2691" s="20">
        <v>120</v>
      </c>
      <c r="M2691" s="601">
        <v>7.82</v>
      </c>
      <c r="N2691" s="20">
        <v>109216210</v>
      </c>
    </row>
    <row r="2692" spans="1:14">
      <c r="A2692" s="599">
        <v>42219</v>
      </c>
      <c r="B2692" s="600">
        <v>302.8</v>
      </c>
      <c r="C2692" s="20">
        <v>17553680</v>
      </c>
      <c r="D2692" s="20">
        <v>1170</v>
      </c>
      <c r="E2692" s="20">
        <v>1170</v>
      </c>
      <c r="F2692" s="19" t="s">
        <v>601</v>
      </c>
      <c r="G2692" s="19">
        <v>39.14</v>
      </c>
      <c r="H2692" s="19">
        <v>15.52</v>
      </c>
      <c r="I2692" s="19">
        <v>0.65</v>
      </c>
      <c r="L2692" s="20">
        <v>120</v>
      </c>
      <c r="M2692" s="601">
        <v>7.68</v>
      </c>
      <c r="N2692" s="20">
        <v>288192305</v>
      </c>
    </row>
    <row r="2693" spans="1:14">
      <c r="A2693" s="599">
        <v>42216</v>
      </c>
      <c r="B2693" s="600">
        <v>311.58</v>
      </c>
      <c r="C2693" s="20">
        <v>17553680</v>
      </c>
      <c r="D2693" s="20">
        <v>1204</v>
      </c>
      <c r="E2693" s="20">
        <v>1204</v>
      </c>
      <c r="F2693" s="19" t="s">
        <v>601</v>
      </c>
      <c r="G2693" s="19">
        <v>39.14</v>
      </c>
      <c r="H2693" s="19">
        <v>15.97</v>
      </c>
      <c r="I2693" s="19">
        <v>0.66</v>
      </c>
      <c r="L2693" s="20">
        <v>120</v>
      </c>
      <c r="M2693" s="601">
        <v>7.91</v>
      </c>
      <c r="N2693" s="20">
        <v>245584880</v>
      </c>
    </row>
    <row r="2694" spans="1:14">
      <c r="A2694" s="599">
        <v>42215</v>
      </c>
      <c r="B2694" s="600">
        <v>315.97000000000003</v>
      </c>
      <c r="C2694" s="20">
        <v>17553680</v>
      </c>
      <c r="D2694" s="20">
        <v>1221</v>
      </c>
      <c r="E2694" s="20">
        <v>1221</v>
      </c>
      <c r="F2694" s="19" t="s">
        <v>601</v>
      </c>
      <c r="G2694" s="19">
        <v>39.14</v>
      </c>
      <c r="H2694" s="19">
        <v>16.2</v>
      </c>
      <c r="I2694" s="19">
        <v>0.67</v>
      </c>
      <c r="L2694" s="20">
        <v>120</v>
      </c>
      <c r="M2694" s="601">
        <v>8.02</v>
      </c>
      <c r="N2694" s="20">
        <v>278555695</v>
      </c>
    </row>
    <row r="2695" spans="1:14">
      <c r="A2695" s="599">
        <v>42214</v>
      </c>
      <c r="B2695" s="600">
        <v>323.87</v>
      </c>
      <c r="C2695" s="20">
        <v>17553680</v>
      </c>
      <c r="D2695" s="20">
        <v>1251</v>
      </c>
      <c r="E2695" s="20">
        <v>1251</v>
      </c>
      <c r="F2695" s="19" t="s">
        <v>601</v>
      </c>
      <c r="G2695" s="19">
        <v>39.14</v>
      </c>
      <c r="H2695" s="19">
        <v>16.600000000000001</v>
      </c>
      <c r="I2695" s="19">
        <v>0.69</v>
      </c>
      <c r="L2695" s="20">
        <v>120</v>
      </c>
      <c r="M2695" s="601">
        <v>8.2200000000000006</v>
      </c>
      <c r="N2695" s="20">
        <v>259731920</v>
      </c>
    </row>
    <row r="2696" spans="1:14">
      <c r="A2696" s="599">
        <v>42213</v>
      </c>
      <c r="B2696" s="600">
        <v>326.5</v>
      </c>
      <c r="C2696" s="20">
        <v>17553680</v>
      </c>
      <c r="D2696" s="20">
        <v>1261</v>
      </c>
      <c r="E2696" s="20">
        <v>1261</v>
      </c>
      <c r="F2696" s="19" t="s">
        <v>601</v>
      </c>
      <c r="G2696" s="19">
        <v>39.14</v>
      </c>
      <c r="H2696" s="19">
        <v>16.73</v>
      </c>
      <c r="I2696" s="19">
        <v>0.7</v>
      </c>
      <c r="L2696" s="20">
        <v>120</v>
      </c>
      <c r="M2696" s="601">
        <v>8.2899999999999991</v>
      </c>
      <c r="N2696" s="20">
        <v>263049375</v>
      </c>
    </row>
    <row r="2697" spans="1:14">
      <c r="A2697" s="599">
        <v>42212</v>
      </c>
      <c r="B2697" s="600">
        <v>330.01</v>
      </c>
      <c r="C2697" s="20">
        <v>17553680</v>
      </c>
      <c r="D2697" s="20">
        <v>1275</v>
      </c>
      <c r="E2697" s="20">
        <v>1275</v>
      </c>
      <c r="F2697" s="19" t="s">
        <v>601</v>
      </c>
      <c r="G2697" s="19">
        <v>39.14</v>
      </c>
      <c r="H2697" s="19">
        <v>16.91</v>
      </c>
      <c r="I2697" s="19">
        <v>0.7</v>
      </c>
      <c r="L2697" s="20">
        <v>120</v>
      </c>
      <c r="M2697" s="601">
        <v>8.3699999999999992</v>
      </c>
      <c r="N2697" s="20">
        <v>455167690</v>
      </c>
    </row>
    <row r="2698" spans="1:14">
      <c r="A2698" s="599">
        <v>42209</v>
      </c>
      <c r="B2698" s="600">
        <v>340.54</v>
      </c>
      <c r="C2698" s="20">
        <v>17553680</v>
      </c>
      <c r="D2698" s="20">
        <v>1316</v>
      </c>
      <c r="E2698" s="20">
        <v>1316</v>
      </c>
      <c r="F2698" s="19" t="s">
        <v>601</v>
      </c>
      <c r="G2698" s="19">
        <v>39.14</v>
      </c>
      <c r="H2698" s="19">
        <v>17.45</v>
      </c>
      <c r="I2698" s="19">
        <v>0.73</v>
      </c>
      <c r="L2698" s="20">
        <v>120</v>
      </c>
      <c r="M2698" s="601">
        <v>8.64</v>
      </c>
      <c r="N2698" s="20">
        <v>658391015</v>
      </c>
    </row>
    <row r="2699" spans="1:14">
      <c r="A2699" s="599">
        <v>42208</v>
      </c>
      <c r="B2699" s="600">
        <v>354.58</v>
      </c>
      <c r="C2699" s="20">
        <v>17553680</v>
      </c>
      <c r="D2699" s="20">
        <v>1370</v>
      </c>
      <c r="E2699" s="20">
        <v>1370</v>
      </c>
      <c r="F2699" s="19" t="s">
        <v>601</v>
      </c>
      <c r="G2699" s="19">
        <v>39.14</v>
      </c>
      <c r="H2699" s="19">
        <v>18.170000000000002</v>
      </c>
      <c r="I2699" s="19">
        <v>0.76</v>
      </c>
      <c r="L2699" s="20">
        <v>120</v>
      </c>
      <c r="M2699" s="601">
        <v>9</v>
      </c>
      <c r="N2699" s="20">
        <v>1697915385</v>
      </c>
    </row>
    <row r="2700" spans="1:14">
      <c r="A2700" s="599">
        <v>42207</v>
      </c>
      <c r="B2700" s="600">
        <v>347.56</v>
      </c>
      <c r="C2700" s="20">
        <v>17553680</v>
      </c>
      <c r="D2700" s="20">
        <v>1343</v>
      </c>
      <c r="E2700" s="20">
        <v>1343</v>
      </c>
      <c r="F2700" s="19" t="s">
        <v>601</v>
      </c>
      <c r="G2700" s="19">
        <v>39.14</v>
      </c>
      <c r="H2700" s="19">
        <v>17.809999999999999</v>
      </c>
      <c r="I2700" s="19">
        <v>0.74</v>
      </c>
      <c r="L2700" s="20">
        <v>120</v>
      </c>
      <c r="M2700" s="601">
        <v>8.82</v>
      </c>
      <c r="N2700" s="20">
        <v>390671415</v>
      </c>
    </row>
    <row r="2701" spans="1:14">
      <c r="A2701" s="599">
        <v>42206</v>
      </c>
      <c r="B2701" s="600">
        <v>343.17</v>
      </c>
      <c r="C2701" s="20">
        <v>17553680</v>
      </c>
      <c r="D2701" s="20">
        <v>1326</v>
      </c>
      <c r="E2701" s="20">
        <v>1326</v>
      </c>
      <c r="F2701" s="19" t="s">
        <v>601</v>
      </c>
      <c r="G2701" s="19">
        <v>39.14</v>
      </c>
      <c r="H2701" s="19">
        <v>17.59</v>
      </c>
      <c r="I2701" s="19">
        <v>0.73</v>
      </c>
      <c r="L2701" s="20">
        <v>120</v>
      </c>
      <c r="M2701" s="601">
        <v>8.7100000000000009</v>
      </c>
      <c r="N2701" s="20">
        <v>393955500</v>
      </c>
    </row>
    <row r="2702" spans="1:14">
      <c r="A2702" s="599">
        <v>42205</v>
      </c>
      <c r="B2702" s="600">
        <v>340.54</v>
      </c>
      <c r="C2702" s="20">
        <v>17553680</v>
      </c>
      <c r="D2702" s="20">
        <v>1316</v>
      </c>
      <c r="E2702" s="20">
        <v>1316</v>
      </c>
      <c r="F2702" s="19" t="s">
        <v>601</v>
      </c>
      <c r="G2702" s="19">
        <v>39.14</v>
      </c>
      <c r="H2702" s="19">
        <v>17.45</v>
      </c>
      <c r="I2702" s="19">
        <v>0.73</v>
      </c>
      <c r="L2702" s="20">
        <v>120</v>
      </c>
      <c r="M2702" s="601">
        <v>8.64</v>
      </c>
      <c r="N2702" s="20">
        <v>410447925</v>
      </c>
    </row>
    <row r="2703" spans="1:14">
      <c r="A2703" s="599">
        <v>42202</v>
      </c>
      <c r="B2703" s="600">
        <v>335.28</v>
      </c>
      <c r="C2703" s="20">
        <v>17553680</v>
      </c>
      <c r="D2703" s="20">
        <v>1295</v>
      </c>
      <c r="E2703" s="20">
        <v>1295</v>
      </c>
      <c r="F2703" s="19" t="s">
        <v>601</v>
      </c>
      <c r="G2703" s="19">
        <v>39.14</v>
      </c>
      <c r="H2703" s="19">
        <v>17.18</v>
      </c>
      <c r="I2703" s="19">
        <v>0.72</v>
      </c>
      <c r="L2703" s="20">
        <v>120</v>
      </c>
      <c r="M2703" s="601">
        <v>8.51</v>
      </c>
      <c r="N2703" s="20">
        <v>267753450</v>
      </c>
    </row>
    <row r="2704" spans="1:14">
      <c r="A2704" s="599">
        <v>42201</v>
      </c>
      <c r="B2704" s="600">
        <v>336.15</v>
      </c>
      <c r="C2704" s="20">
        <v>17553680</v>
      </c>
      <c r="D2704" s="20">
        <v>1299</v>
      </c>
      <c r="E2704" s="20">
        <v>1299</v>
      </c>
      <c r="F2704" s="19" t="s">
        <v>601</v>
      </c>
      <c r="G2704" s="19">
        <v>39.14</v>
      </c>
      <c r="H2704" s="19">
        <v>17.23</v>
      </c>
      <c r="I2704" s="19">
        <v>0.72</v>
      </c>
      <c r="L2704" s="20">
        <v>120</v>
      </c>
      <c r="M2704" s="601">
        <v>8.5299999999999994</v>
      </c>
      <c r="N2704" s="20">
        <v>298489690</v>
      </c>
    </row>
    <row r="2705" spans="1:14">
      <c r="A2705" s="599">
        <v>42200</v>
      </c>
      <c r="B2705" s="600">
        <v>332.64</v>
      </c>
      <c r="C2705" s="20">
        <v>17553680</v>
      </c>
      <c r="D2705" s="20">
        <v>1285</v>
      </c>
      <c r="E2705" s="20">
        <v>1285</v>
      </c>
      <c r="F2705" s="19" t="s">
        <v>601</v>
      </c>
      <c r="G2705" s="19">
        <v>39.14</v>
      </c>
      <c r="H2705" s="19">
        <v>17.05</v>
      </c>
      <c r="I2705" s="19">
        <v>0.71</v>
      </c>
      <c r="L2705" s="20">
        <v>120</v>
      </c>
      <c r="M2705" s="601">
        <v>8.44</v>
      </c>
      <c r="N2705" s="20">
        <v>396826715</v>
      </c>
    </row>
    <row r="2706" spans="1:14">
      <c r="A2706" s="599">
        <v>42199</v>
      </c>
      <c r="B2706" s="600">
        <v>335.28</v>
      </c>
      <c r="C2706" s="20">
        <v>17553680</v>
      </c>
      <c r="D2706" s="20">
        <v>1295</v>
      </c>
      <c r="E2706" s="20">
        <v>1295</v>
      </c>
      <c r="F2706" s="19" t="s">
        <v>601</v>
      </c>
      <c r="G2706" s="19">
        <v>39.14</v>
      </c>
      <c r="H2706" s="19">
        <v>17.18</v>
      </c>
      <c r="I2706" s="19">
        <v>0.72</v>
      </c>
      <c r="L2706" s="20">
        <v>120</v>
      </c>
      <c r="M2706" s="601">
        <v>8.51</v>
      </c>
      <c r="N2706" s="20">
        <v>307008090</v>
      </c>
    </row>
    <row r="2707" spans="1:14">
      <c r="A2707" s="599">
        <v>42198</v>
      </c>
      <c r="B2707" s="600">
        <v>332.64</v>
      </c>
      <c r="C2707" s="20">
        <v>17553680</v>
      </c>
      <c r="D2707" s="20">
        <v>1285</v>
      </c>
      <c r="E2707" s="20">
        <v>1285</v>
      </c>
      <c r="F2707" s="19" t="s">
        <v>601</v>
      </c>
      <c r="G2707" s="19">
        <v>39.14</v>
      </c>
      <c r="H2707" s="19">
        <v>17.05</v>
      </c>
      <c r="I2707" s="19">
        <v>0.71</v>
      </c>
      <c r="L2707" s="20">
        <v>120</v>
      </c>
      <c r="M2707" s="601">
        <v>8.44</v>
      </c>
      <c r="N2707" s="20">
        <v>326050400</v>
      </c>
    </row>
    <row r="2708" spans="1:14">
      <c r="A2708" s="599">
        <v>42195</v>
      </c>
      <c r="B2708" s="600">
        <v>328.25</v>
      </c>
      <c r="C2708" s="20">
        <v>17553680</v>
      </c>
      <c r="D2708" s="20">
        <v>1268</v>
      </c>
      <c r="E2708" s="20">
        <v>1268</v>
      </c>
      <c r="F2708" s="19" t="s">
        <v>601</v>
      </c>
      <c r="G2708" s="19">
        <v>39.14</v>
      </c>
      <c r="H2708" s="19">
        <v>16.82</v>
      </c>
      <c r="I2708" s="19">
        <v>0.7</v>
      </c>
      <c r="L2708" s="20">
        <v>120</v>
      </c>
      <c r="M2708" s="601">
        <v>8.33</v>
      </c>
      <c r="N2708" s="20">
        <v>747301780</v>
      </c>
    </row>
    <row r="2709" spans="1:14">
      <c r="A2709" s="599">
        <v>42194</v>
      </c>
      <c r="B2709" s="600">
        <v>336.15</v>
      </c>
      <c r="C2709" s="20">
        <v>17553680</v>
      </c>
      <c r="D2709" s="20">
        <v>1299</v>
      </c>
      <c r="E2709" s="20">
        <v>1299</v>
      </c>
      <c r="F2709" s="19" t="s">
        <v>601</v>
      </c>
      <c r="G2709" s="19">
        <v>39.14</v>
      </c>
      <c r="H2709" s="19">
        <v>17.23</v>
      </c>
      <c r="I2709" s="19">
        <v>0.72</v>
      </c>
      <c r="L2709" s="20">
        <v>120</v>
      </c>
      <c r="M2709" s="601">
        <v>8.5299999999999994</v>
      </c>
      <c r="N2709" s="20">
        <v>277032615</v>
      </c>
    </row>
    <row r="2710" spans="1:14">
      <c r="A2710" s="599">
        <v>42193</v>
      </c>
      <c r="B2710" s="600">
        <v>342.3</v>
      </c>
      <c r="C2710" s="20">
        <v>17553680</v>
      </c>
      <c r="D2710" s="20">
        <v>1323</v>
      </c>
      <c r="E2710" s="20">
        <v>1323</v>
      </c>
      <c r="F2710" s="19" t="s">
        <v>601</v>
      </c>
      <c r="G2710" s="19">
        <v>39.14</v>
      </c>
      <c r="H2710" s="19">
        <v>17.54</v>
      </c>
      <c r="I2710" s="19">
        <v>0.73</v>
      </c>
      <c r="L2710" s="20">
        <v>120</v>
      </c>
      <c r="M2710" s="601">
        <v>8.69</v>
      </c>
      <c r="N2710" s="20">
        <v>398065845</v>
      </c>
    </row>
    <row r="2711" spans="1:14">
      <c r="A2711" s="599">
        <v>42192</v>
      </c>
      <c r="B2711" s="600">
        <v>333.52</v>
      </c>
      <c r="C2711" s="20">
        <v>17553680</v>
      </c>
      <c r="D2711" s="20">
        <v>1289</v>
      </c>
      <c r="E2711" s="20">
        <v>1289</v>
      </c>
      <c r="F2711" s="19" t="s">
        <v>601</v>
      </c>
      <c r="G2711" s="19">
        <v>39.14</v>
      </c>
      <c r="H2711" s="19">
        <v>17.09</v>
      </c>
      <c r="I2711" s="19">
        <v>0.71</v>
      </c>
      <c r="L2711" s="20">
        <v>120</v>
      </c>
      <c r="M2711" s="601">
        <v>8.4600000000000009</v>
      </c>
      <c r="N2711" s="20">
        <v>356793060</v>
      </c>
    </row>
    <row r="2712" spans="1:14">
      <c r="A2712" s="599">
        <v>42191</v>
      </c>
      <c r="B2712" s="600">
        <v>337.03</v>
      </c>
      <c r="C2712" s="20">
        <v>17553680</v>
      </c>
      <c r="D2712" s="20">
        <v>1302</v>
      </c>
      <c r="E2712" s="20">
        <v>1302</v>
      </c>
      <c r="F2712" s="19" t="s">
        <v>601</v>
      </c>
      <c r="G2712" s="19">
        <v>39.14</v>
      </c>
      <c r="H2712" s="19">
        <v>17.27</v>
      </c>
      <c r="I2712" s="19">
        <v>0.72</v>
      </c>
      <c r="L2712" s="20">
        <v>120</v>
      </c>
      <c r="M2712" s="601">
        <v>8.5500000000000007</v>
      </c>
      <c r="N2712" s="20">
        <v>488624855</v>
      </c>
    </row>
    <row r="2713" spans="1:14">
      <c r="A2713" s="599">
        <v>42188</v>
      </c>
      <c r="B2713" s="600">
        <v>344.93</v>
      </c>
      <c r="C2713" s="20">
        <v>17553680</v>
      </c>
      <c r="D2713" s="20">
        <v>1333</v>
      </c>
      <c r="E2713" s="20">
        <v>1333</v>
      </c>
      <c r="F2713" s="19" t="s">
        <v>601</v>
      </c>
      <c r="G2713" s="19">
        <v>39.14</v>
      </c>
      <c r="H2713" s="19">
        <v>17.68</v>
      </c>
      <c r="I2713" s="19">
        <v>0.74</v>
      </c>
      <c r="L2713" s="20">
        <v>120</v>
      </c>
      <c r="M2713" s="601">
        <v>8.75</v>
      </c>
      <c r="N2713" s="20">
        <v>270861245</v>
      </c>
    </row>
    <row r="2714" spans="1:14">
      <c r="A2714" s="599">
        <v>42187</v>
      </c>
      <c r="B2714" s="600">
        <v>351.07</v>
      </c>
      <c r="C2714" s="20">
        <v>17553680</v>
      </c>
      <c r="D2714" s="20">
        <v>1356</v>
      </c>
      <c r="E2714" s="20">
        <v>1356</v>
      </c>
      <c r="F2714" s="19" t="s">
        <v>601</v>
      </c>
      <c r="G2714" s="19">
        <v>39.14</v>
      </c>
      <c r="H2714" s="19">
        <v>17.989999999999998</v>
      </c>
      <c r="I2714" s="19">
        <v>0.75</v>
      </c>
      <c r="L2714" s="20">
        <v>120</v>
      </c>
      <c r="M2714" s="601">
        <v>8.91</v>
      </c>
      <c r="N2714" s="20">
        <v>276249585</v>
      </c>
    </row>
    <row r="2715" spans="1:14">
      <c r="A2715" s="599">
        <v>42186</v>
      </c>
      <c r="B2715" s="600">
        <v>350.2</v>
      </c>
      <c r="C2715" s="20">
        <v>17553680</v>
      </c>
      <c r="D2715" s="20">
        <v>1353</v>
      </c>
      <c r="E2715" s="20">
        <v>1353</v>
      </c>
      <c r="F2715" s="19" t="s">
        <v>601</v>
      </c>
      <c r="G2715" s="19">
        <v>39.14</v>
      </c>
      <c r="H2715" s="19">
        <v>17.95</v>
      </c>
      <c r="I2715" s="19">
        <v>0.75</v>
      </c>
      <c r="L2715" s="20">
        <v>120</v>
      </c>
      <c r="M2715" s="601">
        <v>8.89</v>
      </c>
      <c r="N2715" s="20">
        <v>235333735</v>
      </c>
    </row>
    <row r="2716" spans="1:14">
      <c r="A2716" s="599">
        <v>42185</v>
      </c>
      <c r="B2716" s="600">
        <v>344.05</v>
      </c>
      <c r="C2716" s="20">
        <v>17553680</v>
      </c>
      <c r="D2716" s="20">
        <v>1329</v>
      </c>
      <c r="E2716" s="20">
        <v>1329</v>
      </c>
      <c r="F2716" s="19" t="s">
        <v>601</v>
      </c>
      <c r="G2716" s="19">
        <v>39.14</v>
      </c>
      <c r="H2716" s="19">
        <v>28.86</v>
      </c>
      <c r="I2716" s="19">
        <v>0.74</v>
      </c>
      <c r="L2716" s="20">
        <v>120</v>
      </c>
      <c r="M2716" s="601">
        <v>8.73</v>
      </c>
      <c r="N2716" s="20">
        <v>573218500</v>
      </c>
    </row>
    <row r="2717" spans="1:14">
      <c r="A2717" s="599">
        <v>42184</v>
      </c>
      <c r="B2717" s="600">
        <v>348.44</v>
      </c>
      <c r="C2717" s="20">
        <v>17553680</v>
      </c>
      <c r="D2717" s="20">
        <v>1346</v>
      </c>
      <c r="E2717" s="20">
        <v>1346</v>
      </c>
      <c r="F2717" s="19" t="s">
        <v>601</v>
      </c>
      <c r="G2717" s="19">
        <v>39.14</v>
      </c>
      <c r="H2717" s="19">
        <v>29.23</v>
      </c>
      <c r="I2717" s="19">
        <v>0.75</v>
      </c>
      <c r="L2717" s="20">
        <v>120</v>
      </c>
      <c r="M2717" s="601">
        <v>8.84</v>
      </c>
      <c r="N2717" s="20">
        <v>664567500</v>
      </c>
    </row>
    <row r="2718" spans="1:14">
      <c r="A2718" s="599">
        <v>42181</v>
      </c>
      <c r="B2718" s="600">
        <v>361.61</v>
      </c>
      <c r="C2718" s="20">
        <v>17553680</v>
      </c>
      <c r="D2718" s="20">
        <v>1397</v>
      </c>
      <c r="E2718" s="20">
        <v>1397</v>
      </c>
      <c r="F2718" s="19" t="s">
        <v>601</v>
      </c>
      <c r="G2718" s="19">
        <v>39.14</v>
      </c>
      <c r="H2718" s="19">
        <v>30.34</v>
      </c>
      <c r="I2718" s="19">
        <v>0.78</v>
      </c>
      <c r="L2718" s="20">
        <v>120</v>
      </c>
      <c r="M2718" s="601">
        <v>9.18</v>
      </c>
      <c r="N2718" s="20">
        <v>412623050</v>
      </c>
    </row>
    <row r="2719" spans="1:14">
      <c r="A2719" s="599">
        <v>42180</v>
      </c>
      <c r="B2719" s="600">
        <v>361.61</v>
      </c>
      <c r="C2719" s="20">
        <v>17553680</v>
      </c>
      <c r="D2719" s="20">
        <v>1397</v>
      </c>
      <c r="E2719" s="20">
        <v>1397</v>
      </c>
      <c r="F2719" s="19" t="s">
        <v>601</v>
      </c>
      <c r="G2719" s="19">
        <v>39.14</v>
      </c>
      <c r="H2719" s="19">
        <v>30.34</v>
      </c>
      <c r="I2719" s="19">
        <v>0.78</v>
      </c>
      <c r="L2719" s="20">
        <v>120</v>
      </c>
      <c r="M2719" s="601">
        <v>9.18</v>
      </c>
      <c r="N2719" s="20">
        <v>400923835</v>
      </c>
    </row>
    <row r="2720" spans="1:14">
      <c r="A2720" s="599">
        <v>42179</v>
      </c>
      <c r="B2720" s="600">
        <v>362.48</v>
      </c>
      <c r="C2720" s="20">
        <v>17553680</v>
      </c>
      <c r="D2720" s="20">
        <v>1401</v>
      </c>
      <c r="E2720" s="20">
        <v>1401</v>
      </c>
      <c r="F2720" s="19" t="s">
        <v>601</v>
      </c>
      <c r="G2720" s="19">
        <v>39.14</v>
      </c>
      <c r="H2720" s="19">
        <v>30.41</v>
      </c>
      <c r="I2720" s="19">
        <v>0.78</v>
      </c>
      <c r="L2720" s="20">
        <v>120</v>
      </c>
      <c r="M2720" s="601">
        <v>9.1999999999999993</v>
      </c>
      <c r="N2720" s="20">
        <v>358603660</v>
      </c>
    </row>
    <row r="2721" spans="1:14">
      <c r="A2721" s="599">
        <v>42178</v>
      </c>
      <c r="B2721" s="600">
        <v>363.36</v>
      </c>
      <c r="C2721" s="20">
        <v>17553680</v>
      </c>
      <c r="D2721" s="20">
        <v>1404</v>
      </c>
      <c r="E2721" s="20">
        <v>1404</v>
      </c>
      <c r="F2721" s="19" t="s">
        <v>601</v>
      </c>
      <c r="G2721" s="19">
        <v>39.14</v>
      </c>
      <c r="H2721" s="19">
        <v>30.48</v>
      </c>
      <c r="I2721" s="19">
        <v>0.78</v>
      </c>
      <c r="L2721" s="20">
        <v>120</v>
      </c>
      <c r="M2721" s="601">
        <v>9.2200000000000006</v>
      </c>
      <c r="N2721" s="20">
        <v>648917590</v>
      </c>
    </row>
    <row r="2722" spans="1:14">
      <c r="A2722" s="599">
        <v>42177</v>
      </c>
      <c r="B2722" s="600">
        <v>365.99</v>
      </c>
      <c r="C2722" s="20">
        <v>17553680</v>
      </c>
      <c r="D2722" s="20">
        <v>1414</v>
      </c>
      <c r="E2722" s="20">
        <v>1414</v>
      </c>
      <c r="F2722" s="19" t="s">
        <v>601</v>
      </c>
      <c r="G2722" s="19">
        <v>39.14</v>
      </c>
      <c r="H2722" s="19">
        <v>30.71</v>
      </c>
      <c r="I2722" s="19">
        <v>0.79</v>
      </c>
      <c r="L2722" s="20">
        <v>120</v>
      </c>
      <c r="M2722" s="601">
        <v>9.2899999999999991</v>
      </c>
      <c r="N2722" s="20">
        <v>530648220</v>
      </c>
    </row>
    <row r="2723" spans="1:14">
      <c r="A2723" s="599">
        <v>42174</v>
      </c>
      <c r="B2723" s="600">
        <v>354.58</v>
      </c>
      <c r="C2723" s="20">
        <v>17553680</v>
      </c>
      <c r="D2723" s="20">
        <v>1370</v>
      </c>
      <c r="E2723" s="20">
        <v>1370</v>
      </c>
      <c r="F2723" s="19" t="s">
        <v>601</v>
      </c>
      <c r="G2723" s="19">
        <v>39.14</v>
      </c>
      <c r="H2723" s="19">
        <v>29.75</v>
      </c>
      <c r="I2723" s="19">
        <v>0.76</v>
      </c>
      <c r="L2723" s="20">
        <v>120</v>
      </c>
      <c r="M2723" s="601">
        <v>9</v>
      </c>
      <c r="N2723" s="20">
        <v>213438665</v>
      </c>
    </row>
    <row r="2724" spans="1:14">
      <c r="A2724" s="599">
        <v>42173</v>
      </c>
      <c r="B2724" s="600">
        <v>351.95</v>
      </c>
      <c r="C2724" s="20">
        <v>17553680</v>
      </c>
      <c r="D2724" s="20">
        <v>1360</v>
      </c>
      <c r="E2724" s="20">
        <v>1360</v>
      </c>
      <c r="F2724" s="19" t="s">
        <v>601</v>
      </c>
      <c r="G2724" s="19">
        <v>39.14</v>
      </c>
      <c r="H2724" s="19">
        <v>29.53</v>
      </c>
      <c r="I2724" s="19">
        <v>0.76</v>
      </c>
      <c r="L2724" s="20">
        <v>120</v>
      </c>
      <c r="M2724" s="601">
        <v>8.93</v>
      </c>
      <c r="N2724" s="20">
        <v>367492360</v>
      </c>
    </row>
    <row r="2725" spans="1:14">
      <c r="A2725" s="599">
        <v>42172</v>
      </c>
      <c r="B2725" s="600">
        <v>356.34</v>
      </c>
      <c r="C2725" s="20">
        <v>17553680</v>
      </c>
      <c r="D2725" s="20">
        <v>1377</v>
      </c>
      <c r="E2725" s="20">
        <v>1377</v>
      </c>
      <c r="F2725" s="19" t="s">
        <v>601</v>
      </c>
      <c r="G2725" s="19">
        <v>39.14</v>
      </c>
      <c r="H2725" s="19">
        <v>29.9</v>
      </c>
      <c r="I2725" s="19">
        <v>0.77</v>
      </c>
      <c r="L2725" s="20">
        <v>120</v>
      </c>
      <c r="M2725" s="601">
        <v>9.0399999999999991</v>
      </c>
      <c r="N2725" s="20">
        <v>270998145</v>
      </c>
    </row>
    <row r="2726" spans="1:14">
      <c r="A2726" s="599">
        <v>42171</v>
      </c>
      <c r="B2726" s="600">
        <v>347.56</v>
      </c>
      <c r="C2726" s="20">
        <v>17553680</v>
      </c>
      <c r="D2726" s="20">
        <v>1343</v>
      </c>
      <c r="E2726" s="20">
        <v>1343</v>
      </c>
      <c r="F2726" s="19" t="s">
        <v>601</v>
      </c>
      <c r="G2726" s="19">
        <v>39.14</v>
      </c>
      <c r="H2726" s="19">
        <v>29.16</v>
      </c>
      <c r="I2726" s="19">
        <v>0.75</v>
      </c>
      <c r="L2726" s="20">
        <v>120</v>
      </c>
      <c r="M2726" s="601">
        <v>8.82</v>
      </c>
      <c r="N2726" s="20">
        <v>366214680</v>
      </c>
    </row>
    <row r="2727" spans="1:14">
      <c r="A2727" s="599">
        <v>42170</v>
      </c>
      <c r="B2727" s="600">
        <v>355.46</v>
      </c>
      <c r="C2727" s="20">
        <v>17553680</v>
      </c>
      <c r="D2727" s="20">
        <v>1373</v>
      </c>
      <c r="E2727" s="20">
        <v>1373</v>
      </c>
      <c r="F2727" s="19" t="s">
        <v>601</v>
      </c>
      <c r="G2727" s="19">
        <v>39.14</v>
      </c>
      <c r="H2727" s="19">
        <v>29.82</v>
      </c>
      <c r="I2727" s="19">
        <v>0.76</v>
      </c>
      <c r="L2727" s="20">
        <v>120</v>
      </c>
      <c r="M2727" s="601">
        <v>9.02</v>
      </c>
      <c r="N2727" s="20">
        <v>305424665</v>
      </c>
    </row>
    <row r="2728" spans="1:14">
      <c r="A2728" s="599">
        <v>42167</v>
      </c>
      <c r="B2728" s="600">
        <v>362.48</v>
      </c>
      <c r="C2728" s="20">
        <v>17553680</v>
      </c>
      <c r="D2728" s="20">
        <v>1401</v>
      </c>
      <c r="E2728" s="20">
        <v>1401</v>
      </c>
      <c r="F2728" s="19" t="s">
        <v>601</v>
      </c>
      <c r="G2728" s="19">
        <v>39.14</v>
      </c>
      <c r="H2728" s="19">
        <v>30.41</v>
      </c>
      <c r="I2728" s="19">
        <v>0.78</v>
      </c>
      <c r="L2728" s="20">
        <v>120</v>
      </c>
      <c r="M2728" s="601">
        <v>9.1999999999999993</v>
      </c>
      <c r="N2728" s="20">
        <v>345362650</v>
      </c>
    </row>
    <row r="2729" spans="1:14">
      <c r="A2729" s="599">
        <v>42166</v>
      </c>
      <c r="B2729" s="600">
        <v>365.12</v>
      </c>
      <c r="C2729" s="20">
        <v>17553680</v>
      </c>
      <c r="D2729" s="20">
        <v>1411</v>
      </c>
      <c r="E2729" s="20">
        <v>1411</v>
      </c>
      <c r="F2729" s="19" t="s">
        <v>601</v>
      </c>
      <c r="G2729" s="19">
        <v>39.14</v>
      </c>
      <c r="H2729" s="19">
        <v>30.63</v>
      </c>
      <c r="I2729" s="19">
        <v>0.78</v>
      </c>
      <c r="L2729" s="20">
        <v>120</v>
      </c>
      <c r="M2729" s="601">
        <v>9.26</v>
      </c>
      <c r="N2729" s="20">
        <v>255089540</v>
      </c>
    </row>
    <row r="2730" spans="1:14">
      <c r="A2730" s="599">
        <v>42165</v>
      </c>
      <c r="B2730" s="600">
        <v>365.12</v>
      </c>
      <c r="C2730" s="20">
        <v>17553680</v>
      </c>
      <c r="D2730" s="20">
        <v>1411</v>
      </c>
      <c r="E2730" s="20">
        <v>1411</v>
      </c>
      <c r="F2730" s="19" t="s">
        <v>601</v>
      </c>
      <c r="G2730" s="19">
        <v>39.14</v>
      </c>
      <c r="H2730" s="19">
        <v>30.63</v>
      </c>
      <c r="I2730" s="19">
        <v>0.78</v>
      </c>
      <c r="L2730" s="20">
        <v>120</v>
      </c>
      <c r="M2730" s="601">
        <v>9.26</v>
      </c>
      <c r="N2730" s="20">
        <v>452118145</v>
      </c>
    </row>
    <row r="2731" spans="1:14">
      <c r="A2731" s="599">
        <v>42164</v>
      </c>
      <c r="B2731" s="600">
        <v>364.24</v>
      </c>
      <c r="C2731" s="20">
        <v>17553680</v>
      </c>
      <c r="D2731" s="20">
        <v>1407</v>
      </c>
      <c r="E2731" s="20">
        <v>1407</v>
      </c>
      <c r="F2731" s="19" t="s">
        <v>601</v>
      </c>
      <c r="G2731" s="19">
        <v>39.14</v>
      </c>
      <c r="H2731" s="19">
        <v>30.56</v>
      </c>
      <c r="I2731" s="19">
        <v>0.78</v>
      </c>
      <c r="L2731" s="20">
        <v>120</v>
      </c>
      <c r="M2731" s="601">
        <v>9.24</v>
      </c>
      <c r="N2731" s="20">
        <v>877077080</v>
      </c>
    </row>
    <row r="2732" spans="1:14">
      <c r="A2732" s="599">
        <v>42163</v>
      </c>
      <c r="B2732" s="600">
        <v>350.2</v>
      </c>
      <c r="C2732" s="20">
        <v>17553680</v>
      </c>
      <c r="D2732" s="20">
        <v>1353</v>
      </c>
      <c r="E2732" s="20">
        <v>1353</v>
      </c>
      <c r="F2732" s="19" t="s">
        <v>601</v>
      </c>
      <c r="G2732" s="19">
        <v>39.14</v>
      </c>
      <c r="H2732" s="19">
        <v>29.38</v>
      </c>
      <c r="I2732" s="19">
        <v>0.75</v>
      </c>
      <c r="L2732" s="20">
        <v>120</v>
      </c>
      <c r="M2732" s="601">
        <v>8.89</v>
      </c>
      <c r="N2732" s="20">
        <v>429853655</v>
      </c>
    </row>
    <row r="2733" spans="1:14">
      <c r="A2733" s="599">
        <v>42160</v>
      </c>
      <c r="B2733" s="600">
        <v>351.07</v>
      </c>
      <c r="C2733" s="20">
        <v>17553680</v>
      </c>
      <c r="D2733" s="20">
        <v>1356</v>
      </c>
      <c r="E2733" s="20">
        <v>1356</v>
      </c>
      <c r="F2733" s="19" t="s">
        <v>601</v>
      </c>
      <c r="G2733" s="19">
        <v>39.14</v>
      </c>
      <c r="H2733" s="19">
        <v>29.45</v>
      </c>
      <c r="I2733" s="19">
        <v>0.75</v>
      </c>
      <c r="L2733" s="20">
        <v>120</v>
      </c>
      <c r="M2733" s="601">
        <v>8.91</v>
      </c>
      <c r="N2733" s="20">
        <v>583332780</v>
      </c>
    </row>
    <row r="2734" spans="1:14">
      <c r="A2734" s="599">
        <v>42159</v>
      </c>
      <c r="B2734" s="600">
        <v>351.07</v>
      </c>
      <c r="C2734" s="20">
        <v>17553680</v>
      </c>
      <c r="D2734" s="20">
        <v>1356</v>
      </c>
      <c r="E2734" s="20">
        <v>1356</v>
      </c>
      <c r="F2734" s="19" t="s">
        <v>601</v>
      </c>
      <c r="G2734" s="19">
        <v>39.14</v>
      </c>
      <c r="H2734" s="19">
        <v>29.45</v>
      </c>
      <c r="I2734" s="19">
        <v>0.75</v>
      </c>
      <c r="L2734" s="20">
        <v>120</v>
      </c>
      <c r="M2734" s="601">
        <v>8.91</v>
      </c>
      <c r="N2734" s="20">
        <v>528591335</v>
      </c>
    </row>
    <row r="2735" spans="1:14">
      <c r="A2735" s="599">
        <v>42158</v>
      </c>
      <c r="B2735" s="600">
        <v>350.2</v>
      </c>
      <c r="C2735" s="20">
        <v>17553680</v>
      </c>
      <c r="D2735" s="20">
        <v>1353</v>
      </c>
      <c r="E2735" s="20">
        <v>1353</v>
      </c>
      <c r="F2735" s="19" t="s">
        <v>601</v>
      </c>
      <c r="G2735" s="19">
        <v>39.14</v>
      </c>
      <c r="H2735" s="19">
        <v>29.38</v>
      </c>
      <c r="I2735" s="19">
        <v>0.75</v>
      </c>
      <c r="L2735" s="20">
        <v>120</v>
      </c>
      <c r="M2735" s="601">
        <v>8.89</v>
      </c>
      <c r="N2735" s="20">
        <v>873276965</v>
      </c>
    </row>
    <row r="2736" spans="1:14">
      <c r="A2736" s="599">
        <v>42157</v>
      </c>
      <c r="B2736" s="600">
        <v>358.1</v>
      </c>
      <c r="C2736" s="20">
        <v>17553680</v>
      </c>
      <c r="D2736" s="20">
        <v>1384</v>
      </c>
      <c r="E2736" s="20">
        <v>1384</v>
      </c>
      <c r="F2736" s="19" t="s">
        <v>601</v>
      </c>
      <c r="G2736" s="19">
        <v>39.14</v>
      </c>
      <c r="H2736" s="19">
        <v>30.04</v>
      </c>
      <c r="I2736" s="19">
        <v>0.77</v>
      </c>
      <c r="L2736" s="20">
        <v>120</v>
      </c>
      <c r="M2736" s="601">
        <v>9.09</v>
      </c>
      <c r="N2736" s="20">
        <v>788383475</v>
      </c>
    </row>
    <row r="2737" spans="1:14">
      <c r="A2737" s="599">
        <v>42156</v>
      </c>
      <c r="B2737" s="600">
        <v>365.99</v>
      </c>
      <c r="C2737" s="20">
        <v>17553680</v>
      </c>
      <c r="D2737" s="20">
        <v>1414</v>
      </c>
      <c r="E2737" s="20">
        <v>1414</v>
      </c>
      <c r="F2737" s="19" t="s">
        <v>601</v>
      </c>
      <c r="G2737" s="19">
        <v>39.14</v>
      </c>
      <c r="H2737" s="19">
        <v>30.71</v>
      </c>
      <c r="I2737" s="19">
        <v>0.79</v>
      </c>
      <c r="L2737" s="20">
        <v>120</v>
      </c>
      <c r="M2737" s="601">
        <v>9.2899999999999991</v>
      </c>
      <c r="N2737" s="20">
        <v>1093922030</v>
      </c>
    </row>
    <row r="2738" spans="1:14">
      <c r="A2738" s="599">
        <v>42153</v>
      </c>
      <c r="B2738" s="600">
        <v>375.65</v>
      </c>
      <c r="C2738" s="20">
        <v>17553680</v>
      </c>
      <c r="D2738" s="20">
        <v>1451</v>
      </c>
      <c r="E2738" s="20">
        <v>1451</v>
      </c>
      <c r="F2738" s="19" t="s">
        <v>601</v>
      </c>
      <c r="G2738" s="19">
        <v>39.14</v>
      </c>
      <c r="H2738" s="19">
        <v>31.52</v>
      </c>
      <c r="I2738" s="19">
        <v>0.81</v>
      </c>
      <c r="L2738" s="20">
        <v>120</v>
      </c>
      <c r="M2738" s="601">
        <v>9.5299999999999994</v>
      </c>
      <c r="N2738" s="20">
        <v>507196885</v>
      </c>
    </row>
    <row r="2739" spans="1:14">
      <c r="A2739" s="599">
        <v>42152</v>
      </c>
      <c r="B2739" s="600">
        <v>373.89</v>
      </c>
      <c r="C2739" s="20">
        <v>17553680</v>
      </c>
      <c r="D2739" s="20">
        <v>1445</v>
      </c>
      <c r="E2739" s="20">
        <v>1445</v>
      </c>
      <c r="F2739" s="19" t="s">
        <v>601</v>
      </c>
      <c r="G2739" s="19">
        <v>39.14</v>
      </c>
      <c r="H2739" s="19">
        <v>31.37</v>
      </c>
      <c r="I2739" s="19">
        <v>0.8</v>
      </c>
      <c r="L2739" s="20">
        <v>120</v>
      </c>
      <c r="M2739" s="601">
        <v>9.49</v>
      </c>
      <c r="N2739" s="20">
        <v>591807795</v>
      </c>
    </row>
    <row r="2740" spans="1:14">
      <c r="A2740" s="599">
        <v>42151</v>
      </c>
      <c r="B2740" s="600">
        <v>373.02</v>
      </c>
      <c r="C2740" s="20">
        <v>17553680</v>
      </c>
      <c r="D2740" s="20">
        <v>1441</v>
      </c>
      <c r="E2740" s="20">
        <v>1441</v>
      </c>
      <c r="F2740" s="19" t="s">
        <v>601</v>
      </c>
      <c r="G2740" s="19">
        <v>39.14</v>
      </c>
      <c r="H2740" s="19">
        <v>31.29</v>
      </c>
      <c r="I2740" s="19">
        <v>0.8</v>
      </c>
      <c r="L2740" s="20">
        <v>120</v>
      </c>
      <c r="M2740" s="601">
        <v>9.4700000000000006</v>
      </c>
      <c r="N2740" s="20">
        <v>974149230</v>
      </c>
    </row>
    <row r="2741" spans="1:14">
      <c r="A2741" s="599">
        <v>42150</v>
      </c>
      <c r="B2741" s="600">
        <v>385.3</v>
      </c>
      <c r="C2741" s="20">
        <v>17553680</v>
      </c>
      <c r="D2741" s="20">
        <v>1489</v>
      </c>
      <c r="E2741" s="20">
        <v>1489</v>
      </c>
      <c r="F2741" s="19" t="s">
        <v>601</v>
      </c>
      <c r="G2741" s="19">
        <v>39.14</v>
      </c>
      <c r="H2741" s="19">
        <v>32.33</v>
      </c>
      <c r="I2741" s="19">
        <v>0.83</v>
      </c>
      <c r="L2741" s="20">
        <v>120</v>
      </c>
      <c r="M2741" s="601">
        <v>9.7799999999999994</v>
      </c>
      <c r="N2741" s="20">
        <v>786543845</v>
      </c>
    </row>
    <row r="2742" spans="1:14">
      <c r="A2742" s="599">
        <v>42149</v>
      </c>
      <c r="B2742" s="600">
        <v>392.32</v>
      </c>
      <c r="C2742" s="20">
        <v>17553680</v>
      </c>
      <c r="D2742" s="20">
        <v>1516</v>
      </c>
      <c r="E2742" s="20">
        <v>1516</v>
      </c>
      <c r="F2742" s="19" t="s">
        <v>601</v>
      </c>
      <c r="G2742" s="19">
        <v>39.14</v>
      </c>
      <c r="H2742" s="19">
        <v>32.909999999999997</v>
      </c>
      <c r="I2742" s="19">
        <v>0.84</v>
      </c>
      <c r="L2742" s="20">
        <v>120</v>
      </c>
      <c r="M2742" s="601">
        <v>9.9600000000000009</v>
      </c>
      <c r="N2742" s="20">
        <v>1439894770</v>
      </c>
    </row>
    <row r="2743" spans="1:14">
      <c r="A2743" s="599">
        <v>42146</v>
      </c>
      <c r="B2743" s="600">
        <v>392.32</v>
      </c>
      <c r="C2743" s="20">
        <v>17553680</v>
      </c>
      <c r="D2743" s="20">
        <v>1516</v>
      </c>
      <c r="E2743" s="20">
        <v>1516</v>
      </c>
      <c r="F2743" s="19" t="s">
        <v>601</v>
      </c>
      <c r="G2743" s="19">
        <v>39.14</v>
      </c>
      <c r="H2743" s="19">
        <v>32.909999999999997</v>
      </c>
      <c r="I2743" s="19">
        <v>0.84</v>
      </c>
      <c r="L2743" s="20">
        <v>120</v>
      </c>
      <c r="M2743" s="601">
        <v>9.9600000000000009</v>
      </c>
      <c r="N2743" s="20">
        <v>1439894770</v>
      </c>
    </row>
    <row r="2744" spans="1:14">
      <c r="A2744" s="599">
        <v>42145</v>
      </c>
      <c r="B2744" s="600">
        <v>382.67</v>
      </c>
      <c r="C2744" s="20">
        <v>17553680</v>
      </c>
      <c r="D2744" s="20">
        <v>1479</v>
      </c>
      <c r="E2744" s="20">
        <v>1479</v>
      </c>
      <c r="F2744" s="19" t="s">
        <v>601</v>
      </c>
      <c r="G2744" s="19">
        <v>39.14</v>
      </c>
      <c r="H2744" s="19">
        <v>32.1</v>
      </c>
      <c r="I2744" s="19">
        <v>0.82</v>
      </c>
      <c r="L2744" s="20">
        <v>120</v>
      </c>
      <c r="M2744" s="601">
        <v>9.7100000000000009</v>
      </c>
      <c r="N2744" s="20">
        <v>1075296740</v>
      </c>
    </row>
    <row r="2745" spans="1:14">
      <c r="A2745" s="599">
        <v>42144</v>
      </c>
      <c r="B2745" s="600">
        <v>378.28</v>
      </c>
      <c r="C2745" s="20">
        <v>17553680</v>
      </c>
      <c r="D2745" s="20">
        <v>1462</v>
      </c>
      <c r="E2745" s="20">
        <v>1462</v>
      </c>
      <c r="F2745" s="19" t="s">
        <v>601</v>
      </c>
      <c r="G2745" s="19">
        <v>39.14</v>
      </c>
      <c r="H2745" s="19">
        <v>31.74</v>
      </c>
      <c r="I2745" s="19">
        <v>0.81</v>
      </c>
      <c r="L2745" s="20">
        <v>120</v>
      </c>
      <c r="M2745" s="601">
        <v>9.6</v>
      </c>
      <c r="N2745" s="20">
        <v>1869962870</v>
      </c>
    </row>
    <row r="2746" spans="1:14">
      <c r="A2746" s="599">
        <v>42143</v>
      </c>
      <c r="B2746" s="600">
        <v>393.2</v>
      </c>
      <c r="C2746" s="20">
        <v>17553680</v>
      </c>
      <c r="D2746" s="20">
        <v>1519</v>
      </c>
      <c r="E2746" s="20">
        <v>1519</v>
      </c>
      <c r="F2746" s="19" t="s">
        <v>601</v>
      </c>
      <c r="G2746" s="19">
        <v>39.14</v>
      </c>
      <c r="H2746" s="19">
        <v>32.99</v>
      </c>
      <c r="I2746" s="19">
        <v>0.84</v>
      </c>
      <c r="L2746" s="20">
        <v>120</v>
      </c>
      <c r="M2746" s="601">
        <v>9.98</v>
      </c>
      <c r="N2746" s="20">
        <v>1537981895</v>
      </c>
    </row>
    <row r="2747" spans="1:14">
      <c r="A2747" s="599">
        <v>42142</v>
      </c>
      <c r="B2747" s="600">
        <v>386.18</v>
      </c>
      <c r="C2747" s="20">
        <v>17553680</v>
      </c>
      <c r="D2747" s="20">
        <v>1492</v>
      </c>
      <c r="E2747" s="20">
        <v>1492</v>
      </c>
      <c r="F2747" s="19" t="s">
        <v>601</v>
      </c>
      <c r="G2747" s="19">
        <v>39.14</v>
      </c>
      <c r="H2747" s="19">
        <v>32.4</v>
      </c>
      <c r="I2747" s="19">
        <v>0.83</v>
      </c>
      <c r="L2747" s="20">
        <v>120</v>
      </c>
      <c r="M2747" s="601">
        <v>9.8000000000000007</v>
      </c>
      <c r="N2747" s="20">
        <v>2735750880</v>
      </c>
    </row>
    <row r="2748" spans="1:14">
      <c r="A2748" s="599">
        <v>42139</v>
      </c>
      <c r="B2748" s="600">
        <v>412.51</v>
      </c>
      <c r="C2748" s="20">
        <v>17553680</v>
      </c>
      <c r="D2748" s="20">
        <v>1594</v>
      </c>
      <c r="E2748" s="20">
        <v>1594</v>
      </c>
      <c r="F2748" s="19" t="s">
        <v>601</v>
      </c>
      <c r="G2748" s="19">
        <v>39.14</v>
      </c>
      <c r="H2748" s="19">
        <v>34.61</v>
      </c>
      <c r="I2748" s="19">
        <v>0.89</v>
      </c>
      <c r="L2748" s="20">
        <v>120</v>
      </c>
      <c r="M2748" s="601">
        <v>10.47</v>
      </c>
      <c r="N2748" s="20">
        <v>3039708550</v>
      </c>
    </row>
    <row r="2749" spans="1:14">
      <c r="A2749" s="599">
        <v>42138</v>
      </c>
      <c r="B2749" s="600">
        <v>427.43</v>
      </c>
      <c r="C2749" s="20">
        <v>17553680</v>
      </c>
      <c r="D2749" s="20">
        <v>1651</v>
      </c>
      <c r="E2749" s="20">
        <v>1651</v>
      </c>
      <c r="F2749" s="19" t="s">
        <v>601</v>
      </c>
      <c r="G2749" s="19">
        <v>39.14</v>
      </c>
      <c r="H2749" s="19">
        <v>35.86</v>
      </c>
      <c r="I2749" s="19">
        <v>0.92</v>
      </c>
      <c r="L2749" s="20">
        <v>120</v>
      </c>
      <c r="M2749" s="601">
        <v>10.85</v>
      </c>
      <c r="N2749" s="20">
        <v>2542618555</v>
      </c>
    </row>
    <row r="2750" spans="1:14">
      <c r="A2750" s="599">
        <v>42137</v>
      </c>
      <c r="B2750" s="600">
        <v>426.55</v>
      </c>
      <c r="C2750" s="20">
        <v>17553680</v>
      </c>
      <c r="D2750" s="20">
        <v>1648</v>
      </c>
      <c r="E2750" s="20">
        <v>1648</v>
      </c>
      <c r="F2750" s="19" t="s">
        <v>601</v>
      </c>
      <c r="G2750" s="19">
        <v>39.14</v>
      </c>
      <c r="H2750" s="19">
        <v>35.79</v>
      </c>
      <c r="I2750" s="19">
        <v>0.92</v>
      </c>
      <c r="L2750" s="20">
        <v>120</v>
      </c>
      <c r="M2750" s="601">
        <v>10.82</v>
      </c>
      <c r="N2750" s="20">
        <v>6410136230</v>
      </c>
    </row>
    <row r="2751" spans="1:14">
      <c r="A2751" s="599">
        <v>42136</v>
      </c>
      <c r="B2751" s="600">
        <v>416.02</v>
      </c>
      <c r="C2751" s="20">
        <v>17553680</v>
      </c>
      <c r="D2751" s="20">
        <v>1607</v>
      </c>
      <c r="E2751" s="20">
        <v>1607</v>
      </c>
      <c r="F2751" s="19" t="s">
        <v>601</v>
      </c>
      <c r="G2751" s="19">
        <v>39.14</v>
      </c>
      <c r="H2751" s="19">
        <v>34.9</v>
      </c>
      <c r="I2751" s="19">
        <v>0.89</v>
      </c>
      <c r="L2751" s="20">
        <v>120</v>
      </c>
      <c r="M2751" s="601">
        <v>10.56</v>
      </c>
      <c r="N2751" s="20">
        <v>6174227465</v>
      </c>
    </row>
    <row r="2752" spans="1:14">
      <c r="A2752" s="599">
        <v>42135</v>
      </c>
      <c r="B2752" s="600">
        <v>394.96</v>
      </c>
      <c r="C2752" s="20">
        <v>17553680</v>
      </c>
      <c r="D2752" s="20">
        <v>1526</v>
      </c>
      <c r="E2752" s="20">
        <v>1526</v>
      </c>
      <c r="F2752" s="19" t="s">
        <v>601</v>
      </c>
      <c r="G2752" s="19">
        <v>39.14</v>
      </c>
      <c r="H2752" s="19">
        <v>33.14</v>
      </c>
      <c r="I2752" s="19">
        <v>0.85</v>
      </c>
      <c r="L2752" s="20">
        <v>120</v>
      </c>
      <c r="M2752" s="601">
        <v>10.02</v>
      </c>
      <c r="N2752" s="20">
        <v>1113517610</v>
      </c>
    </row>
    <row r="2753" spans="1:14">
      <c r="A2753" s="599">
        <v>42132</v>
      </c>
      <c r="B2753" s="600">
        <v>394.08</v>
      </c>
      <c r="C2753" s="20">
        <v>17553680</v>
      </c>
      <c r="D2753" s="20">
        <v>1523</v>
      </c>
      <c r="E2753" s="20">
        <v>1523</v>
      </c>
      <c r="F2753" s="19" t="s">
        <v>601</v>
      </c>
      <c r="G2753" s="19">
        <v>39.14</v>
      </c>
      <c r="H2753" s="19">
        <v>33.06</v>
      </c>
      <c r="I2753" s="19">
        <v>0.85</v>
      </c>
      <c r="L2753" s="20">
        <v>120</v>
      </c>
      <c r="M2753" s="601">
        <v>10</v>
      </c>
      <c r="N2753" s="20">
        <v>860448695</v>
      </c>
    </row>
    <row r="2754" spans="1:14">
      <c r="A2754" s="599">
        <v>42131</v>
      </c>
      <c r="B2754" s="600">
        <v>380.91</v>
      </c>
      <c r="C2754" s="20">
        <v>17553680</v>
      </c>
      <c r="D2754" s="20">
        <v>1472</v>
      </c>
      <c r="E2754" s="20">
        <v>1472</v>
      </c>
      <c r="F2754" s="19" t="s">
        <v>601</v>
      </c>
      <c r="G2754" s="19">
        <v>39.14</v>
      </c>
      <c r="H2754" s="19">
        <v>31.96</v>
      </c>
      <c r="I2754" s="19">
        <v>0.82</v>
      </c>
      <c r="L2754" s="20">
        <v>120</v>
      </c>
      <c r="M2754" s="601">
        <v>9.67</v>
      </c>
      <c r="N2754" s="20">
        <v>718372530</v>
      </c>
    </row>
    <row r="2755" spans="1:14">
      <c r="A2755" s="599">
        <v>42130</v>
      </c>
      <c r="B2755" s="600">
        <v>380.91</v>
      </c>
      <c r="C2755" s="20">
        <v>17553680</v>
      </c>
      <c r="D2755" s="20">
        <v>1472</v>
      </c>
      <c r="E2755" s="20">
        <v>1472</v>
      </c>
      <c r="F2755" s="19" t="s">
        <v>601</v>
      </c>
      <c r="G2755" s="19">
        <v>39.14</v>
      </c>
      <c r="H2755" s="19">
        <v>31.96</v>
      </c>
      <c r="I2755" s="19">
        <v>0.82</v>
      </c>
      <c r="L2755" s="20">
        <v>120</v>
      </c>
      <c r="M2755" s="601">
        <v>9.67</v>
      </c>
      <c r="N2755" s="20">
        <v>1447096110</v>
      </c>
    </row>
    <row r="2756" spans="1:14">
      <c r="A2756" s="599">
        <v>42129</v>
      </c>
      <c r="B2756" s="600">
        <v>398.47</v>
      </c>
      <c r="C2756" s="20">
        <v>17553680</v>
      </c>
      <c r="D2756" s="20">
        <v>1540</v>
      </c>
      <c r="E2756" s="20">
        <v>1540</v>
      </c>
      <c r="F2756" s="19" t="s">
        <v>601</v>
      </c>
      <c r="G2756" s="19">
        <v>39.14</v>
      </c>
      <c r="H2756" s="19">
        <v>33.43</v>
      </c>
      <c r="I2756" s="19">
        <v>0.86</v>
      </c>
      <c r="L2756" s="20">
        <v>120</v>
      </c>
      <c r="M2756" s="601">
        <v>10.11</v>
      </c>
      <c r="N2756" s="20">
        <v>1008876975</v>
      </c>
    </row>
    <row r="2757" spans="1:14">
      <c r="A2757" s="599">
        <v>42128</v>
      </c>
      <c r="B2757" s="600">
        <v>398.47</v>
      </c>
      <c r="C2757" s="20">
        <v>17553680</v>
      </c>
      <c r="D2757" s="20">
        <v>1540</v>
      </c>
      <c r="E2757" s="20">
        <v>1540</v>
      </c>
      <c r="F2757" s="19" t="s">
        <v>601</v>
      </c>
      <c r="G2757" s="19">
        <v>39.14</v>
      </c>
      <c r="H2757" s="19">
        <v>33.43</v>
      </c>
      <c r="I2757" s="19">
        <v>0.86</v>
      </c>
      <c r="L2757" s="20">
        <v>120</v>
      </c>
      <c r="M2757" s="601">
        <v>10.11</v>
      </c>
      <c r="N2757" s="20">
        <v>1008876975</v>
      </c>
    </row>
    <row r="2758" spans="1:14">
      <c r="A2758" s="599">
        <v>42125</v>
      </c>
      <c r="B2758" s="600">
        <v>394.96</v>
      </c>
      <c r="C2758" s="20">
        <v>17553680</v>
      </c>
      <c r="D2758" s="20">
        <v>1526</v>
      </c>
      <c r="E2758" s="20">
        <v>1526</v>
      </c>
      <c r="F2758" s="19" t="s">
        <v>601</v>
      </c>
      <c r="G2758" s="19">
        <v>39.14</v>
      </c>
      <c r="H2758" s="19">
        <v>33.14</v>
      </c>
      <c r="I2758" s="19">
        <v>0.85</v>
      </c>
      <c r="L2758" s="20">
        <v>120</v>
      </c>
      <c r="M2758" s="601">
        <v>10.02</v>
      </c>
      <c r="N2758" s="20">
        <v>2296034695</v>
      </c>
    </row>
    <row r="2759" spans="1:14">
      <c r="A2759" s="599">
        <v>42124</v>
      </c>
      <c r="B2759" s="600">
        <v>394.96</v>
      </c>
      <c r="C2759" s="20">
        <v>17553680</v>
      </c>
      <c r="D2759" s="20">
        <v>1526</v>
      </c>
      <c r="E2759" s="20">
        <v>1526</v>
      </c>
      <c r="F2759" s="19" t="s">
        <v>601</v>
      </c>
      <c r="G2759" s="19">
        <v>39.14</v>
      </c>
      <c r="H2759" s="19">
        <v>33.14</v>
      </c>
      <c r="I2759" s="19">
        <v>0.85</v>
      </c>
      <c r="L2759" s="20">
        <v>120</v>
      </c>
      <c r="M2759" s="601">
        <v>10.02</v>
      </c>
      <c r="N2759" s="20">
        <v>2296034695</v>
      </c>
    </row>
    <row r="2760" spans="1:14">
      <c r="A2760" s="599">
        <v>42123</v>
      </c>
      <c r="B2760" s="600">
        <v>403.73</v>
      </c>
      <c r="C2760" s="20">
        <v>17553680</v>
      </c>
      <c r="D2760" s="20">
        <v>1560</v>
      </c>
      <c r="E2760" s="20">
        <v>1560</v>
      </c>
      <c r="F2760" s="19" t="s">
        <v>601</v>
      </c>
      <c r="G2760" s="19">
        <v>39.14</v>
      </c>
      <c r="H2760" s="19">
        <v>33.869999999999997</v>
      </c>
      <c r="I2760" s="19">
        <v>0.87</v>
      </c>
      <c r="L2760" s="20">
        <v>120</v>
      </c>
      <c r="M2760" s="601">
        <v>10.24</v>
      </c>
      <c r="N2760" s="20">
        <v>1607906190</v>
      </c>
    </row>
    <row r="2761" spans="1:14">
      <c r="A2761" s="599">
        <v>42122</v>
      </c>
      <c r="B2761" s="600">
        <v>379.16</v>
      </c>
      <c r="C2761" s="20">
        <v>17553680</v>
      </c>
      <c r="D2761" s="20">
        <v>1465</v>
      </c>
      <c r="E2761" s="20">
        <v>1465</v>
      </c>
      <c r="F2761" s="19" t="s">
        <v>601</v>
      </c>
      <c r="G2761" s="19">
        <v>39.14</v>
      </c>
      <c r="H2761" s="19">
        <v>31.81</v>
      </c>
      <c r="I2761" s="19">
        <v>0.81</v>
      </c>
      <c r="L2761" s="20">
        <v>120</v>
      </c>
      <c r="M2761" s="601">
        <v>9.6199999999999992</v>
      </c>
      <c r="N2761" s="20">
        <v>644821495</v>
      </c>
    </row>
    <row r="2762" spans="1:14">
      <c r="A2762" s="599">
        <v>42121</v>
      </c>
      <c r="B2762" s="600">
        <v>384.43</v>
      </c>
      <c r="C2762" s="20">
        <v>17553680</v>
      </c>
      <c r="D2762" s="20">
        <v>1485</v>
      </c>
      <c r="E2762" s="20">
        <v>1485</v>
      </c>
      <c r="F2762" s="19" t="s">
        <v>601</v>
      </c>
      <c r="G2762" s="19">
        <v>39.14</v>
      </c>
      <c r="H2762" s="19">
        <v>32.25</v>
      </c>
      <c r="I2762" s="19">
        <v>0.83</v>
      </c>
      <c r="L2762" s="20">
        <v>120</v>
      </c>
      <c r="M2762" s="601">
        <v>9.75</v>
      </c>
      <c r="N2762" s="20">
        <v>568183175</v>
      </c>
    </row>
    <row r="2763" spans="1:14">
      <c r="A2763" s="599">
        <v>42118</v>
      </c>
      <c r="B2763" s="600">
        <v>382.67</v>
      </c>
      <c r="C2763" s="20">
        <v>17553680</v>
      </c>
      <c r="D2763" s="20">
        <v>1479</v>
      </c>
      <c r="E2763" s="20">
        <v>1479</v>
      </c>
      <c r="F2763" s="19" t="s">
        <v>601</v>
      </c>
      <c r="G2763" s="19">
        <v>39.14</v>
      </c>
      <c r="H2763" s="19">
        <v>32.1</v>
      </c>
      <c r="I2763" s="19">
        <v>0.82</v>
      </c>
      <c r="L2763" s="20">
        <v>120</v>
      </c>
      <c r="M2763" s="601">
        <v>9.7100000000000009</v>
      </c>
      <c r="N2763" s="20">
        <v>693832560</v>
      </c>
    </row>
    <row r="2764" spans="1:14">
      <c r="A2764" s="599">
        <v>42117</v>
      </c>
      <c r="B2764" s="600">
        <v>372.14</v>
      </c>
      <c r="C2764" s="20">
        <v>17553680</v>
      </c>
      <c r="D2764" s="20">
        <v>1438</v>
      </c>
      <c r="E2764" s="20">
        <v>1438</v>
      </c>
      <c r="F2764" s="19" t="s">
        <v>601</v>
      </c>
      <c r="G2764" s="19">
        <v>39.14</v>
      </c>
      <c r="H2764" s="19">
        <v>31.22</v>
      </c>
      <c r="I2764" s="19">
        <v>0.8</v>
      </c>
      <c r="L2764" s="20">
        <v>120</v>
      </c>
      <c r="M2764" s="601">
        <v>9.44</v>
      </c>
      <c r="N2764" s="20">
        <v>1301485940</v>
      </c>
    </row>
    <row r="2765" spans="1:14">
      <c r="A2765" s="599">
        <v>42116</v>
      </c>
      <c r="B2765" s="600">
        <v>392.32</v>
      </c>
      <c r="C2765" s="20">
        <v>17553680</v>
      </c>
      <c r="D2765" s="20">
        <v>1516</v>
      </c>
      <c r="E2765" s="20">
        <v>1516</v>
      </c>
      <c r="F2765" s="19" t="s">
        <v>601</v>
      </c>
      <c r="G2765" s="19">
        <v>39.14</v>
      </c>
      <c r="H2765" s="19">
        <v>32.909999999999997</v>
      </c>
      <c r="I2765" s="19">
        <v>0.84</v>
      </c>
      <c r="L2765" s="20">
        <v>120</v>
      </c>
      <c r="M2765" s="601">
        <v>9.9600000000000009</v>
      </c>
      <c r="N2765" s="20">
        <v>1617533505</v>
      </c>
    </row>
    <row r="2766" spans="1:14">
      <c r="A2766" s="599">
        <v>42115</v>
      </c>
      <c r="B2766" s="600">
        <v>406.37</v>
      </c>
      <c r="C2766" s="20">
        <v>17553680</v>
      </c>
      <c r="D2766" s="20">
        <v>1570</v>
      </c>
      <c r="E2766" s="20">
        <v>1570</v>
      </c>
      <c r="F2766" s="19" t="s">
        <v>601</v>
      </c>
      <c r="G2766" s="19">
        <v>39.14</v>
      </c>
      <c r="H2766" s="19">
        <v>34.090000000000003</v>
      </c>
      <c r="I2766" s="19">
        <v>0.87</v>
      </c>
      <c r="L2766" s="20">
        <v>120</v>
      </c>
      <c r="M2766" s="601">
        <v>10.31</v>
      </c>
      <c r="N2766" s="20">
        <v>1387954235</v>
      </c>
    </row>
    <row r="2767" spans="1:14">
      <c r="A2767" s="599">
        <v>42114</v>
      </c>
      <c r="B2767" s="600">
        <v>400.22</v>
      </c>
      <c r="C2767" s="20">
        <v>17553680</v>
      </c>
      <c r="D2767" s="20">
        <v>1546</v>
      </c>
      <c r="E2767" s="20">
        <v>1546</v>
      </c>
      <c r="F2767" s="19" t="s">
        <v>601</v>
      </c>
      <c r="G2767" s="19">
        <v>39.14</v>
      </c>
      <c r="H2767" s="19">
        <v>33.58</v>
      </c>
      <c r="I2767" s="19">
        <v>0.86</v>
      </c>
      <c r="L2767" s="20">
        <v>120</v>
      </c>
      <c r="M2767" s="601">
        <v>10.16</v>
      </c>
      <c r="N2767" s="20">
        <v>780408840</v>
      </c>
    </row>
    <row r="2768" spans="1:14">
      <c r="A2768" s="599">
        <v>42111</v>
      </c>
      <c r="B2768" s="600">
        <v>396.71</v>
      </c>
      <c r="C2768" s="20">
        <v>17553680</v>
      </c>
      <c r="D2768" s="20">
        <v>1533</v>
      </c>
      <c r="E2768" s="20">
        <v>1533</v>
      </c>
      <c r="F2768" s="19" t="s">
        <v>601</v>
      </c>
      <c r="G2768" s="19">
        <v>39.14</v>
      </c>
      <c r="H2768" s="19">
        <v>33.28</v>
      </c>
      <c r="I2768" s="19">
        <v>0.85</v>
      </c>
      <c r="L2768" s="20">
        <v>120</v>
      </c>
      <c r="M2768" s="601">
        <v>10.07</v>
      </c>
      <c r="N2768" s="20">
        <v>1165628690</v>
      </c>
    </row>
    <row r="2769" spans="1:14">
      <c r="A2769" s="599">
        <v>42110</v>
      </c>
      <c r="B2769" s="600">
        <v>402.86</v>
      </c>
      <c r="C2769" s="20">
        <v>17553680</v>
      </c>
      <c r="D2769" s="20">
        <v>1557</v>
      </c>
      <c r="E2769" s="20">
        <v>1557</v>
      </c>
      <c r="F2769" s="19" t="s">
        <v>601</v>
      </c>
      <c r="G2769" s="19">
        <v>39.14</v>
      </c>
      <c r="H2769" s="19">
        <v>33.799999999999997</v>
      </c>
      <c r="I2769" s="19">
        <v>0.87</v>
      </c>
      <c r="L2769" s="20">
        <v>120</v>
      </c>
      <c r="M2769" s="601">
        <v>10.220000000000001</v>
      </c>
      <c r="N2769" s="20">
        <v>1955912255</v>
      </c>
    </row>
    <row r="2770" spans="1:14">
      <c r="A2770" s="599">
        <v>42109</v>
      </c>
      <c r="B2770" s="600">
        <v>412.51</v>
      </c>
      <c r="C2770" s="20">
        <v>17553680</v>
      </c>
      <c r="D2770" s="20">
        <v>1594</v>
      </c>
      <c r="E2770" s="20">
        <v>1594</v>
      </c>
      <c r="F2770" s="19" t="s">
        <v>601</v>
      </c>
      <c r="G2770" s="19">
        <v>39.14</v>
      </c>
      <c r="H2770" s="19">
        <v>34.61</v>
      </c>
      <c r="I2770" s="19">
        <v>0.89</v>
      </c>
      <c r="L2770" s="20">
        <v>120</v>
      </c>
      <c r="M2770" s="601">
        <v>10.47</v>
      </c>
      <c r="N2770" s="20">
        <v>2236618555</v>
      </c>
    </row>
    <row r="2771" spans="1:14">
      <c r="A2771" s="599">
        <v>42108</v>
      </c>
      <c r="B2771" s="600">
        <v>386.18</v>
      </c>
      <c r="C2771" s="20">
        <v>17553680</v>
      </c>
      <c r="D2771" s="20">
        <v>1492</v>
      </c>
      <c r="E2771" s="20">
        <v>1492</v>
      </c>
      <c r="F2771" s="19" t="s">
        <v>601</v>
      </c>
      <c r="G2771" s="19">
        <v>39.14</v>
      </c>
      <c r="H2771" s="19">
        <v>32.4</v>
      </c>
      <c r="I2771" s="19">
        <v>0.83</v>
      </c>
      <c r="L2771" s="20">
        <v>120</v>
      </c>
      <c r="M2771" s="601">
        <v>9.8000000000000007</v>
      </c>
      <c r="N2771" s="20">
        <v>1623808275</v>
      </c>
    </row>
    <row r="2772" spans="1:14">
      <c r="A2772" s="599">
        <v>42107</v>
      </c>
      <c r="B2772" s="600">
        <v>397.59</v>
      </c>
      <c r="C2772" s="20">
        <v>17553680</v>
      </c>
      <c r="D2772" s="20">
        <v>1536</v>
      </c>
      <c r="E2772" s="20">
        <v>1536</v>
      </c>
      <c r="F2772" s="19" t="s">
        <v>601</v>
      </c>
      <c r="G2772" s="19">
        <v>39.14</v>
      </c>
      <c r="H2772" s="19">
        <v>33.36</v>
      </c>
      <c r="I2772" s="19">
        <v>0.85</v>
      </c>
      <c r="L2772" s="20">
        <v>120</v>
      </c>
      <c r="M2772" s="601">
        <v>10.09</v>
      </c>
      <c r="N2772" s="20">
        <v>1252034625</v>
      </c>
    </row>
    <row r="2773" spans="1:14">
      <c r="A2773" s="599">
        <v>42104</v>
      </c>
      <c r="B2773" s="600">
        <v>401.1</v>
      </c>
      <c r="C2773" s="20">
        <v>17553680</v>
      </c>
      <c r="D2773" s="20">
        <v>1550</v>
      </c>
      <c r="E2773" s="20">
        <v>1550</v>
      </c>
      <c r="F2773" s="19" t="s">
        <v>601</v>
      </c>
      <c r="G2773" s="19">
        <v>39.14</v>
      </c>
      <c r="H2773" s="19">
        <v>33.65</v>
      </c>
      <c r="I2773" s="19">
        <v>0.86</v>
      </c>
      <c r="L2773" s="20">
        <v>120</v>
      </c>
      <c r="M2773" s="601">
        <v>10.18</v>
      </c>
      <c r="N2773" s="20">
        <v>1986920145</v>
      </c>
    </row>
    <row r="2774" spans="1:14">
      <c r="A2774" s="599">
        <v>42103</v>
      </c>
      <c r="B2774" s="600">
        <v>406.37</v>
      </c>
      <c r="C2774" s="20">
        <v>17553680</v>
      </c>
      <c r="D2774" s="20">
        <v>1570</v>
      </c>
      <c r="E2774" s="20">
        <v>1570</v>
      </c>
      <c r="F2774" s="19" t="s">
        <v>601</v>
      </c>
      <c r="G2774" s="19">
        <v>39.14</v>
      </c>
      <c r="H2774" s="19">
        <v>34.090000000000003</v>
      </c>
      <c r="I2774" s="19">
        <v>0.87</v>
      </c>
      <c r="L2774" s="20">
        <v>120</v>
      </c>
      <c r="M2774" s="601">
        <v>10.31</v>
      </c>
      <c r="N2774" s="20">
        <v>6326049350</v>
      </c>
    </row>
    <row r="2775" spans="1:14">
      <c r="A2775" s="599">
        <v>42102</v>
      </c>
      <c r="B2775" s="600">
        <v>387.94</v>
      </c>
      <c r="C2775" s="20">
        <v>17553680</v>
      </c>
      <c r="D2775" s="20">
        <v>1499</v>
      </c>
      <c r="E2775" s="20">
        <v>1499</v>
      </c>
      <c r="F2775" s="19" t="s">
        <v>601</v>
      </c>
      <c r="G2775" s="19">
        <v>39.14</v>
      </c>
      <c r="H2775" s="19">
        <v>32.549999999999997</v>
      </c>
      <c r="I2775" s="19">
        <v>0.83</v>
      </c>
      <c r="L2775" s="20">
        <v>120</v>
      </c>
      <c r="M2775" s="601">
        <v>9.84</v>
      </c>
      <c r="N2775" s="20">
        <v>912733810</v>
      </c>
    </row>
    <row r="2776" spans="1:14">
      <c r="A2776" s="599">
        <v>42101</v>
      </c>
      <c r="B2776" s="600">
        <v>391.45</v>
      </c>
      <c r="C2776" s="20">
        <v>17553680</v>
      </c>
      <c r="D2776" s="20">
        <v>1512</v>
      </c>
      <c r="E2776" s="20">
        <v>1512</v>
      </c>
      <c r="F2776" s="19" t="s">
        <v>601</v>
      </c>
      <c r="G2776" s="19">
        <v>39.14</v>
      </c>
      <c r="H2776" s="19">
        <v>32.840000000000003</v>
      </c>
      <c r="I2776" s="19">
        <v>0.84</v>
      </c>
      <c r="L2776" s="20">
        <v>120</v>
      </c>
      <c r="M2776" s="601">
        <v>9.93</v>
      </c>
      <c r="N2776" s="20">
        <v>1283284230</v>
      </c>
    </row>
    <row r="2777" spans="1:14">
      <c r="A2777" s="599">
        <v>42100</v>
      </c>
      <c r="B2777" s="600">
        <v>396.71</v>
      </c>
      <c r="C2777" s="20">
        <v>17553680</v>
      </c>
      <c r="D2777" s="20">
        <v>1533</v>
      </c>
      <c r="E2777" s="20">
        <v>1533</v>
      </c>
      <c r="F2777" s="19" t="s">
        <v>601</v>
      </c>
      <c r="G2777" s="19">
        <v>39.14</v>
      </c>
      <c r="H2777" s="19">
        <v>33.28</v>
      </c>
      <c r="I2777" s="19">
        <v>0.85</v>
      </c>
      <c r="L2777" s="20">
        <v>120</v>
      </c>
      <c r="M2777" s="601">
        <v>10.07</v>
      </c>
      <c r="N2777" s="20">
        <v>2746263685</v>
      </c>
    </row>
    <row r="2778" spans="1:14">
      <c r="A2778" s="599">
        <v>42097</v>
      </c>
      <c r="B2778" s="600">
        <v>378.28</v>
      </c>
      <c r="C2778" s="20">
        <v>17553680</v>
      </c>
      <c r="D2778" s="20">
        <v>1462</v>
      </c>
      <c r="E2778" s="20">
        <v>1462</v>
      </c>
      <c r="F2778" s="19" t="s">
        <v>601</v>
      </c>
      <c r="G2778" s="19">
        <v>39.14</v>
      </c>
      <c r="H2778" s="19">
        <v>31.74</v>
      </c>
      <c r="I2778" s="19">
        <v>0.81</v>
      </c>
      <c r="L2778" s="20">
        <v>120</v>
      </c>
      <c r="M2778" s="601">
        <v>9.6</v>
      </c>
      <c r="N2778" s="20">
        <v>814389090</v>
      </c>
    </row>
    <row r="2779" spans="1:14">
      <c r="A2779" s="599">
        <v>42096</v>
      </c>
      <c r="B2779" s="600">
        <v>366.87</v>
      </c>
      <c r="C2779" s="20">
        <v>17553680</v>
      </c>
      <c r="D2779" s="20">
        <v>1417</v>
      </c>
      <c r="E2779" s="20">
        <v>1417</v>
      </c>
      <c r="F2779" s="19" t="s">
        <v>601</v>
      </c>
      <c r="G2779" s="19">
        <v>39.14</v>
      </c>
      <c r="H2779" s="19">
        <v>30.78</v>
      </c>
      <c r="I2779" s="19">
        <v>0.79</v>
      </c>
      <c r="L2779" s="20">
        <v>120</v>
      </c>
      <c r="M2779" s="601">
        <v>9.31</v>
      </c>
      <c r="N2779" s="20">
        <v>544033005</v>
      </c>
    </row>
    <row r="2780" spans="1:14">
      <c r="A2780" s="599">
        <v>42095</v>
      </c>
      <c r="B2780" s="600">
        <v>367.75</v>
      </c>
      <c r="C2780" s="20">
        <v>17553680</v>
      </c>
      <c r="D2780" s="20">
        <v>1421</v>
      </c>
      <c r="E2780" s="20">
        <v>1421</v>
      </c>
      <c r="F2780" s="19" t="s">
        <v>601</v>
      </c>
      <c r="G2780" s="19">
        <v>39.14</v>
      </c>
      <c r="H2780" s="19">
        <v>30.85</v>
      </c>
      <c r="I2780" s="19">
        <v>0.79</v>
      </c>
      <c r="L2780" s="20">
        <v>120</v>
      </c>
      <c r="M2780" s="601">
        <v>9.33</v>
      </c>
      <c r="N2780" s="20">
        <v>467129250</v>
      </c>
    </row>
    <row r="2781" spans="1:14">
      <c r="A2781" s="599">
        <v>42094</v>
      </c>
      <c r="B2781" s="600">
        <v>374.77</v>
      </c>
      <c r="C2781" s="20">
        <v>17553680</v>
      </c>
      <c r="D2781" s="20">
        <v>1448</v>
      </c>
      <c r="E2781" s="20">
        <v>1448</v>
      </c>
      <c r="F2781" s="19" t="s">
        <v>601</v>
      </c>
      <c r="G2781" s="19">
        <v>39.15</v>
      </c>
      <c r="H2781" s="19">
        <v>28.8</v>
      </c>
      <c r="I2781" s="19">
        <v>0.81</v>
      </c>
      <c r="L2781" s="20">
        <v>120</v>
      </c>
      <c r="M2781" s="601">
        <v>9.51</v>
      </c>
      <c r="N2781" s="20">
        <v>682156385</v>
      </c>
    </row>
    <row r="2782" spans="1:14">
      <c r="A2782" s="599">
        <v>42093</v>
      </c>
      <c r="B2782" s="600">
        <v>365.99</v>
      </c>
      <c r="C2782" s="20">
        <v>17553680</v>
      </c>
      <c r="D2782" s="20">
        <v>1414</v>
      </c>
      <c r="E2782" s="20">
        <v>1414</v>
      </c>
      <c r="F2782" s="19" t="s">
        <v>601</v>
      </c>
      <c r="G2782" s="19">
        <v>39.15</v>
      </c>
      <c r="H2782" s="600">
        <v>28.12</v>
      </c>
      <c r="I2782" s="19">
        <v>0.79</v>
      </c>
      <c r="L2782" s="20">
        <v>120</v>
      </c>
      <c r="M2782" s="601">
        <v>9.2899999999999991</v>
      </c>
      <c r="N2782" s="20">
        <v>836314170</v>
      </c>
    </row>
    <row r="2783" spans="1:14">
      <c r="A2783" s="599">
        <v>42090</v>
      </c>
      <c r="B2783" s="600">
        <v>362.48</v>
      </c>
      <c r="C2783" s="20">
        <v>17553680</v>
      </c>
      <c r="D2783" s="20">
        <v>1401</v>
      </c>
      <c r="E2783" s="20">
        <v>1401</v>
      </c>
      <c r="F2783" s="19" t="s">
        <v>601</v>
      </c>
      <c r="G2783" s="19">
        <v>39.15</v>
      </c>
      <c r="H2783" s="600">
        <v>27.85</v>
      </c>
      <c r="I2783" s="19">
        <v>0.79</v>
      </c>
      <c r="L2783" s="20">
        <v>120</v>
      </c>
      <c r="M2783" s="601">
        <v>9.1999999999999993</v>
      </c>
      <c r="N2783" s="20">
        <v>1327944535</v>
      </c>
    </row>
    <row r="2784" spans="1:14">
      <c r="A2784" s="599">
        <v>42089</v>
      </c>
      <c r="B2784" s="600">
        <v>375.65</v>
      </c>
      <c r="C2784" s="20">
        <v>17553680</v>
      </c>
      <c r="D2784" s="20">
        <v>1451</v>
      </c>
      <c r="E2784" s="20">
        <v>1451</v>
      </c>
      <c r="F2784" s="19" t="s">
        <v>601</v>
      </c>
      <c r="G2784" s="19">
        <v>39.15</v>
      </c>
      <c r="H2784" s="600">
        <v>28.86</v>
      </c>
      <c r="I2784" s="19">
        <v>0.81</v>
      </c>
      <c r="L2784" s="20">
        <v>120</v>
      </c>
      <c r="M2784" s="601">
        <v>9.5299999999999994</v>
      </c>
      <c r="N2784" s="20">
        <v>1002509530</v>
      </c>
    </row>
    <row r="2785" spans="1:14">
      <c r="A2785" s="599">
        <v>42088</v>
      </c>
      <c r="B2785" s="600">
        <v>387.94</v>
      </c>
      <c r="C2785" s="20">
        <v>17553680</v>
      </c>
      <c r="D2785" s="20">
        <v>1499</v>
      </c>
      <c r="E2785" s="20">
        <v>1499</v>
      </c>
      <c r="F2785" s="19" t="s">
        <v>601</v>
      </c>
      <c r="G2785" s="19">
        <v>39.15</v>
      </c>
      <c r="H2785" s="600">
        <v>29.81</v>
      </c>
      <c r="I2785" s="19">
        <v>0.84</v>
      </c>
      <c r="L2785" s="20">
        <v>120</v>
      </c>
      <c r="M2785" s="601">
        <v>9.84</v>
      </c>
      <c r="N2785" s="20">
        <v>946892260</v>
      </c>
    </row>
    <row r="2786" spans="1:14">
      <c r="A2786" s="599">
        <v>42087</v>
      </c>
      <c r="B2786" s="600">
        <v>398.47</v>
      </c>
      <c r="C2786" s="20">
        <v>17553680</v>
      </c>
      <c r="D2786" s="20">
        <v>1540</v>
      </c>
      <c r="E2786" s="20">
        <v>1540</v>
      </c>
      <c r="F2786" s="19" t="s">
        <v>601</v>
      </c>
      <c r="G2786" s="19">
        <v>39.15</v>
      </c>
      <c r="H2786" s="600">
        <v>30.62</v>
      </c>
      <c r="I2786" s="19">
        <v>0.86</v>
      </c>
      <c r="L2786" s="20">
        <v>120</v>
      </c>
      <c r="M2786" s="601">
        <v>10.11</v>
      </c>
      <c r="N2786" s="20">
        <v>1078986520</v>
      </c>
    </row>
    <row r="2787" spans="1:14">
      <c r="A2787" s="599">
        <v>42086</v>
      </c>
      <c r="B2787" s="600">
        <v>398.47</v>
      </c>
      <c r="C2787" s="20">
        <v>17553680</v>
      </c>
      <c r="D2787" s="20">
        <v>1540</v>
      </c>
      <c r="E2787" s="20">
        <v>1540</v>
      </c>
      <c r="F2787" s="19" t="s">
        <v>601</v>
      </c>
      <c r="G2787" s="19">
        <v>39.15</v>
      </c>
      <c r="H2787" s="600">
        <v>30.62</v>
      </c>
      <c r="I2787" s="19">
        <v>0.86</v>
      </c>
      <c r="L2787" s="20">
        <v>120</v>
      </c>
      <c r="M2787" s="601">
        <v>10.11</v>
      </c>
      <c r="N2787" s="20">
        <v>1872317825</v>
      </c>
    </row>
    <row r="2788" spans="1:14">
      <c r="A2788" s="599">
        <v>42083</v>
      </c>
      <c r="B2788" s="600">
        <v>378.28</v>
      </c>
      <c r="C2788" s="20">
        <v>17553680</v>
      </c>
      <c r="D2788" s="20">
        <v>1462</v>
      </c>
      <c r="E2788" s="20">
        <v>1462</v>
      </c>
      <c r="F2788" s="19" t="s">
        <v>601</v>
      </c>
      <c r="G2788" s="19">
        <v>39.15</v>
      </c>
      <c r="H2788" s="19">
        <v>29.07</v>
      </c>
      <c r="I2788" s="19">
        <v>0.82</v>
      </c>
      <c r="L2788" s="20">
        <v>120</v>
      </c>
      <c r="M2788" s="601">
        <v>9.6</v>
      </c>
      <c r="N2788" s="20">
        <v>467207315</v>
      </c>
    </row>
    <row r="2789" spans="1:14">
      <c r="A2789" s="599">
        <v>42082</v>
      </c>
      <c r="B2789" s="600">
        <v>379.16</v>
      </c>
      <c r="C2789" s="20">
        <v>17553680</v>
      </c>
      <c r="D2789" s="20">
        <v>1465</v>
      </c>
      <c r="E2789" s="20">
        <v>1465</v>
      </c>
      <c r="F2789" s="19" t="s">
        <v>601</v>
      </c>
      <c r="G2789" s="19">
        <v>39.15</v>
      </c>
      <c r="H2789" s="19">
        <v>29.13</v>
      </c>
      <c r="I2789" s="19">
        <v>0.82</v>
      </c>
      <c r="L2789" s="20">
        <v>120</v>
      </c>
      <c r="M2789" s="601">
        <v>9.6199999999999992</v>
      </c>
      <c r="N2789" s="20">
        <v>851338830</v>
      </c>
    </row>
    <row r="2790" spans="1:14">
      <c r="A2790" s="599">
        <v>42081</v>
      </c>
      <c r="B2790" s="600">
        <v>387.06</v>
      </c>
      <c r="C2790" s="20">
        <v>17553680</v>
      </c>
      <c r="D2790" s="20">
        <v>1495</v>
      </c>
      <c r="E2790" s="20">
        <v>1495</v>
      </c>
      <c r="F2790" s="19" t="s">
        <v>601</v>
      </c>
      <c r="G2790" s="19">
        <v>39.15</v>
      </c>
      <c r="H2790" s="19">
        <v>29.74</v>
      </c>
      <c r="I2790" s="19">
        <v>0.84</v>
      </c>
      <c r="L2790" s="20">
        <v>120</v>
      </c>
      <c r="M2790" s="601">
        <v>9.82</v>
      </c>
      <c r="N2790" s="20">
        <v>921977530</v>
      </c>
    </row>
    <row r="2791" spans="1:14">
      <c r="A2791" s="599">
        <v>42080</v>
      </c>
      <c r="B2791" s="600">
        <v>382.67</v>
      </c>
      <c r="C2791" s="20">
        <v>17553680</v>
      </c>
      <c r="D2791" s="20">
        <v>1479</v>
      </c>
      <c r="E2791" s="20">
        <v>1479</v>
      </c>
      <c r="F2791" s="19" t="s">
        <v>601</v>
      </c>
      <c r="G2791" s="19">
        <v>39.15</v>
      </c>
      <c r="H2791" s="19">
        <v>29.4</v>
      </c>
      <c r="I2791" s="19">
        <v>0.83</v>
      </c>
      <c r="L2791" s="20">
        <v>120</v>
      </c>
      <c r="M2791" s="601">
        <v>9.7100000000000009</v>
      </c>
      <c r="N2791" s="20">
        <v>551641615</v>
      </c>
    </row>
    <row r="2792" spans="1:14">
      <c r="A2792" s="599">
        <v>42079</v>
      </c>
      <c r="B2792" s="600">
        <v>380.04</v>
      </c>
      <c r="C2792" s="20">
        <v>17553680</v>
      </c>
      <c r="D2792" s="20">
        <v>1468</v>
      </c>
      <c r="E2792" s="20">
        <v>1468</v>
      </c>
      <c r="F2792" s="19" t="s">
        <v>601</v>
      </c>
      <c r="G2792" s="19">
        <v>39.15</v>
      </c>
      <c r="H2792" s="19">
        <v>29.2</v>
      </c>
      <c r="I2792" s="19">
        <v>0.82</v>
      </c>
      <c r="L2792" s="20">
        <v>120</v>
      </c>
      <c r="M2792" s="601">
        <v>9.64</v>
      </c>
      <c r="N2792" s="20">
        <v>608111885</v>
      </c>
    </row>
    <row r="2793" spans="1:14">
      <c r="A2793" s="599">
        <v>42076</v>
      </c>
      <c r="B2793" s="600">
        <v>388.81</v>
      </c>
      <c r="C2793" s="20">
        <v>17553680</v>
      </c>
      <c r="D2793" s="20">
        <v>1502</v>
      </c>
      <c r="E2793" s="20">
        <v>1502</v>
      </c>
      <c r="F2793" s="19" t="s">
        <v>601</v>
      </c>
      <c r="G2793" s="19">
        <v>39.15</v>
      </c>
      <c r="H2793" s="19">
        <v>29.87</v>
      </c>
      <c r="I2793" s="19">
        <v>0.84</v>
      </c>
      <c r="L2793" s="20">
        <v>120</v>
      </c>
      <c r="M2793" s="601">
        <v>9.8699999999999992</v>
      </c>
      <c r="N2793" s="20">
        <v>1493593325</v>
      </c>
    </row>
    <row r="2794" spans="1:14">
      <c r="A2794" s="599">
        <v>42075</v>
      </c>
      <c r="B2794" s="600">
        <v>391.45</v>
      </c>
      <c r="C2794" s="20">
        <v>17553680</v>
      </c>
      <c r="D2794" s="20">
        <v>1512</v>
      </c>
      <c r="E2794" s="20">
        <v>1512</v>
      </c>
      <c r="F2794" s="19" t="s">
        <v>601</v>
      </c>
      <c r="G2794" s="19">
        <v>39.15</v>
      </c>
      <c r="H2794" s="19">
        <v>30.08</v>
      </c>
      <c r="I2794" s="19">
        <v>0.85</v>
      </c>
      <c r="L2794" s="20">
        <v>120</v>
      </c>
      <c r="M2794" s="601">
        <v>9.93</v>
      </c>
      <c r="N2794" s="20">
        <v>1497081320</v>
      </c>
    </row>
    <row r="2795" spans="1:14">
      <c r="A2795" s="599">
        <v>42074</v>
      </c>
      <c r="B2795" s="600">
        <v>387.94</v>
      </c>
      <c r="C2795" s="20">
        <v>17553680</v>
      </c>
      <c r="D2795" s="20">
        <v>1499</v>
      </c>
      <c r="E2795" s="20">
        <v>1499</v>
      </c>
      <c r="F2795" s="19" t="s">
        <v>601</v>
      </c>
      <c r="G2795" s="19">
        <v>39.15</v>
      </c>
      <c r="H2795" s="19">
        <v>29.81</v>
      </c>
      <c r="I2795" s="19">
        <v>0.84</v>
      </c>
      <c r="L2795" s="20">
        <v>120</v>
      </c>
      <c r="M2795" s="601">
        <v>9.84</v>
      </c>
      <c r="N2795" s="20">
        <v>3618418360</v>
      </c>
    </row>
    <row r="2796" spans="1:14">
      <c r="A2796" s="599">
        <v>42073</v>
      </c>
      <c r="B2796" s="600">
        <v>386.18</v>
      </c>
      <c r="C2796" s="20">
        <v>17553680</v>
      </c>
      <c r="D2796" s="20">
        <v>1492</v>
      </c>
      <c r="E2796" s="20">
        <v>1492</v>
      </c>
      <c r="F2796" s="19" t="s">
        <v>601</v>
      </c>
      <c r="G2796" s="19">
        <v>39.15</v>
      </c>
      <c r="H2796" s="19">
        <v>29.67</v>
      </c>
      <c r="I2796" s="19">
        <v>0.84</v>
      </c>
      <c r="L2796" s="20">
        <v>120</v>
      </c>
      <c r="M2796" s="601">
        <v>9.8000000000000007</v>
      </c>
      <c r="N2796" s="20">
        <v>1278897150</v>
      </c>
    </row>
    <row r="2797" spans="1:14">
      <c r="A2797" s="599">
        <v>42072</v>
      </c>
      <c r="B2797" s="600">
        <v>373.02</v>
      </c>
      <c r="C2797" s="20">
        <v>17553680</v>
      </c>
      <c r="D2797" s="20">
        <v>1441</v>
      </c>
      <c r="E2797" s="20">
        <v>1441</v>
      </c>
      <c r="F2797" s="19" t="s">
        <v>601</v>
      </c>
      <c r="G2797" s="19">
        <v>39.15</v>
      </c>
      <c r="H2797" s="19">
        <v>28.66</v>
      </c>
      <c r="I2797" s="19">
        <v>0.81</v>
      </c>
      <c r="L2797" s="20">
        <v>120</v>
      </c>
      <c r="M2797" s="601">
        <v>9.4700000000000006</v>
      </c>
      <c r="N2797" s="20">
        <v>1171442465</v>
      </c>
    </row>
    <row r="2798" spans="1:14">
      <c r="A2798" s="599">
        <v>42069</v>
      </c>
      <c r="B2798" s="600">
        <v>380.04</v>
      </c>
      <c r="C2798" s="20">
        <v>17553680</v>
      </c>
      <c r="D2798" s="20">
        <v>1468</v>
      </c>
      <c r="E2798" s="20">
        <v>1468</v>
      </c>
      <c r="F2798" s="19" t="s">
        <v>601</v>
      </c>
      <c r="G2798" s="19">
        <v>39.15</v>
      </c>
      <c r="H2798" s="600">
        <v>29.2</v>
      </c>
      <c r="I2798" s="19">
        <v>0.82</v>
      </c>
      <c r="L2798" s="20">
        <v>120</v>
      </c>
      <c r="M2798" s="601">
        <v>9.64</v>
      </c>
      <c r="N2798" s="20">
        <v>1202920675</v>
      </c>
    </row>
    <row r="2799" spans="1:14">
      <c r="A2799" s="599">
        <v>42068</v>
      </c>
      <c r="B2799" s="600">
        <v>379.16</v>
      </c>
      <c r="C2799" s="20">
        <v>17553680</v>
      </c>
      <c r="D2799" s="20">
        <v>1465</v>
      </c>
      <c r="E2799" s="20">
        <v>1465</v>
      </c>
      <c r="F2799" s="19" t="s">
        <v>601</v>
      </c>
      <c r="G2799" s="19">
        <v>39.15</v>
      </c>
      <c r="H2799" s="600">
        <v>29.13</v>
      </c>
      <c r="I2799" s="19">
        <v>0.82</v>
      </c>
      <c r="L2799" s="20">
        <v>120</v>
      </c>
      <c r="M2799" s="601">
        <v>9.6199999999999992</v>
      </c>
      <c r="N2799" s="20">
        <v>2568617435</v>
      </c>
    </row>
    <row r="2800" spans="1:14">
      <c r="A2800" s="599">
        <v>42067</v>
      </c>
      <c r="B2800" s="600">
        <v>360.73</v>
      </c>
      <c r="C2800" s="20">
        <v>17553680</v>
      </c>
      <c r="D2800" s="20">
        <v>1394</v>
      </c>
      <c r="E2800" s="20">
        <v>1394</v>
      </c>
      <c r="F2800" s="19" t="s">
        <v>601</v>
      </c>
      <c r="G2800" s="19">
        <v>39.15</v>
      </c>
      <c r="H2800" s="600">
        <v>27.72</v>
      </c>
      <c r="I2800" s="19">
        <v>0.78</v>
      </c>
      <c r="L2800" s="20">
        <v>120</v>
      </c>
      <c r="M2800" s="601">
        <v>9.15</v>
      </c>
      <c r="N2800" s="20">
        <v>430283425</v>
      </c>
    </row>
    <row r="2801" spans="1:14">
      <c r="A2801" s="599">
        <v>42066</v>
      </c>
      <c r="B2801" s="600">
        <v>358.1</v>
      </c>
      <c r="C2801" s="20">
        <v>17553680</v>
      </c>
      <c r="D2801" s="20">
        <v>1384</v>
      </c>
      <c r="E2801" s="20">
        <v>1384</v>
      </c>
      <c r="F2801" s="19" t="s">
        <v>601</v>
      </c>
      <c r="G2801" s="19">
        <v>39.15</v>
      </c>
      <c r="H2801" s="600">
        <v>27.51</v>
      </c>
      <c r="I2801" s="19">
        <v>0.78</v>
      </c>
      <c r="L2801" s="20">
        <v>120</v>
      </c>
      <c r="M2801" s="601">
        <v>9.09</v>
      </c>
      <c r="N2801" s="20">
        <v>510515610</v>
      </c>
    </row>
    <row r="2802" spans="1:14">
      <c r="A2802" s="599">
        <v>42065</v>
      </c>
      <c r="B2802" s="600">
        <v>361.61</v>
      </c>
      <c r="C2802" s="20">
        <v>17553680</v>
      </c>
      <c r="D2802" s="20">
        <v>1397</v>
      </c>
      <c r="E2802" s="20">
        <v>1397</v>
      </c>
      <c r="F2802" s="19" t="s">
        <v>601</v>
      </c>
      <c r="G2802" s="19">
        <v>39.15</v>
      </c>
      <c r="H2802" s="600">
        <v>27.78</v>
      </c>
      <c r="I2802" s="19">
        <v>0.78</v>
      </c>
      <c r="L2802" s="20">
        <v>120</v>
      </c>
      <c r="M2802" s="601">
        <v>9.18</v>
      </c>
      <c r="N2802" s="20">
        <v>582594410</v>
      </c>
    </row>
    <row r="2803" spans="1:14">
      <c r="A2803" s="599">
        <v>42062</v>
      </c>
      <c r="B2803" s="600">
        <v>352.83</v>
      </c>
      <c r="C2803" s="20">
        <v>17553680</v>
      </c>
      <c r="D2803" s="20">
        <v>1363</v>
      </c>
      <c r="E2803" s="20">
        <v>1363</v>
      </c>
      <c r="F2803" s="19" t="s">
        <v>601</v>
      </c>
      <c r="G2803" s="19">
        <v>39.15</v>
      </c>
      <c r="H2803" s="600">
        <v>27.11</v>
      </c>
      <c r="I2803" s="19">
        <v>0.77</v>
      </c>
      <c r="L2803" s="20">
        <v>120</v>
      </c>
      <c r="M2803" s="601">
        <v>8.9499999999999993</v>
      </c>
      <c r="N2803" s="20">
        <v>1016871035</v>
      </c>
    </row>
    <row r="2804" spans="1:14">
      <c r="A2804" s="599">
        <v>42061</v>
      </c>
      <c r="B2804" s="600">
        <v>357.22</v>
      </c>
      <c r="C2804" s="20">
        <v>17553680</v>
      </c>
      <c r="D2804" s="20">
        <v>1380</v>
      </c>
      <c r="E2804" s="20">
        <v>1380</v>
      </c>
      <c r="F2804" s="19" t="s">
        <v>601</v>
      </c>
      <c r="G2804" s="19">
        <v>39.15</v>
      </c>
      <c r="H2804" s="600">
        <v>27.45</v>
      </c>
      <c r="I2804" s="19">
        <v>0.77</v>
      </c>
      <c r="L2804" s="20">
        <v>120</v>
      </c>
      <c r="M2804" s="601">
        <v>9.06</v>
      </c>
      <c r="N2804" s="20">
        <v>1284662790</v>
      </c>
    </row>
    <row r="2805" spans="1:14">
      <c r="A2805" s="599">
        <v>42060</v>
      </c>
      <c r="B2805" s="600">
        <v>369.5</v>
      </c>
      <c r="C2805" s="20">
        <v>17553680</v>
      </c>
      <c r="D2805" s="20">
        <v>1428</v>
      </c>
      <c r="E2805" s="20">
        <v>1428</v>
      </c>
      <c r="F2805" s="19" t="s">
        <v>601</v>
      </c>
      <c r="G2805" s="19">
        <v>39.15</v>
      </c>
      <c r="H2805" s="600">
        <v>28.39</v>
      </c>
      <c r="I2805" s="19">
        <v>0.8</v>
      </c>
      <c r="L2805" s="20">
        <v>120</v>
      </c>
      <c r="M2805" s="601">
        <v>9.3800000000000008</v>
      </c>
      <c r="N2805" s="20">
        <v>685786210</v>
      </c>
    </row>
    <row r="2806" spans="1:14">
      <c r="A2806" s="599">
        <v>42059</v>
      </c>
      <c r="B2806" s="600">
        <v>367.75</v>
      </c>
      <c r="C2806" s="20">
        <v>17553680</v>
      </c>
      <c r="D2806" s="20">
        <v>1421</v>
      </c>
      <c r="E2806" s="20">
        <v>1421</v>
      </c>
      <c r="F2806" s="19" t="s">
        <v>601</v>
      </c>
      <c r="G2806" s="19">
        <v>39.15</v>
      </c>
      <c r="H2806" s="600">
        <v>28.26</v>
      </c>
      <c r="I2806" s="19">
        <v>0.8</v>
      </c>
      <c r="L2806" s="20">
        <v>120</v>
      </c>
      <c r="M2806" s="601">
        <v>9.33</v>
      </c>
      <c r="N2806" s="20">
        <v>1063501150</v>
      </c>
    </row>
    <row r="2807" spans="1:14">
      <c r="A2807" s="599">
        <v>42058</v>
      </c>
      <c r="B2807" s="600">
        <v>359.85</v>
      </c>
      <c r="C2807" s="20">
        <v>17553680</v>
      </c>
      <c r="D2807" s="20">
        <v>1390</v>
      </c>
      <c r="E2807" s="20">
        <v>1390</v>
      </c>
      <c r="F2807" s="19" t="s">
        <v>601</v>
      </c>
      <c r="G2807" s="19">
        <v>39.15</v>
      </c>
      <c r="H2807" s="600">
        <v>27.65</v>
      </c>
      <c r="I2807" s="19">
        <v>0.78</v>
      </c>
      <c r="L2807" s="20">
        <v>120</v>
      </c>
      <c r="M2807" s="601">
        <v>9.1300000000000008</v>
      </c>
      <c r="N2807" s="20">
        <v>914282990</v>
      </c>
    </row>
    <row r="2808" spans="1:14">
      <c r="A2808" s="599">
        <v>42055</v>
      </c>
      <c r="B2808" s="600">
        <v>363.36</v>
      </c>
      <c r="C2808" s="20">
        <v>17553680</v>
      </c>
      <c r="D2808" s="20">
        <v>1404</v>
      </c>
      <c r="E2808" s="20">
        <v>1404</v>
      </c>
      <c r="F2808" s="19" t="s">
        <v>601</v>
      </c>
      <c r="G2808" s="19">
        <v>39.15</v>
      </c>
      <c r="H2808" s="600">
        <v>27.92</v>
      </c>
      <c r="I2808" s="19">
        <v>0.79</v>
      </c>
      <c r="L2808" s="20">
        <v>120</v>
      </c>
      <c r="M2808" s="601">
        <v>9.2200000000000006</v>
      </c>
      <c r="N2808" s="20">
        <v>1090218375</v>
      </c>
    </row>
    <row r="2809" spans="1:14">
      <c r="A2809" s="599">
        <v>42054</v>
      </c>
      <c r="B2809" s="600">
        <v>363.36</v>
      </c>
      <c r="C2809" s="20">
        <v>17553680</v>
      </c>
      <c r="D2809" s="20">
        <v>1404</v>
      </c>
      <c r="E2809" s="20">
        <v>1404</v>
      </c>
      <c r="F2809" s="19" t="s">
        <v>601</v>
      </c>
      <c r="G2809" s="19">
        <v>39.15</v>
      </c>
      <c r="H2809" s="600">
        <v>27.92</v>
      </c>
      <c r="I2809" s="19">
        <v>0.79</v>
      </c>
      <c r="L2809" s="20">
        <v>120</v>
      </c>
      <c r="M2809" s="601">
        <v>9.2200000000000006</v>
      </c>
      <c r="N2809" s="20">
        <v>1090218375</v>
      </c>
    </row>
    <row r="2810" spans="1:14">
      <c r="A2810" s="599">
        <v>42053</v>
      </c>
      <c r="B2810" s="600">
        <v>363.36</v>
      </c>
      <c r="C2810" s="20">
        <v>17553680</v>
      </c>
      <c r="D2810" s="20">
        <v>1404</v>
      </c>
      <c r="E2810" s="20">
        <v>1404</v>
      </c>
      <c r="F2810" s="19" t="s">
        <v>601</v>
      </c>
      <c r="G2810" s="19">
        <v>39.15</v>
      </c>
      <c r="H2810" s="600">
        <v>27.92</v>
      </c>
      <c r="I2810" s="19">
        <v>0.79</v>
      </c>
      <c r="L2810" s="20">
        <v>120</v>
      </c>
      <c r="M2810" s="601">
        <v>9.2200000000000006</v>
      </c>
      <c r="N2810" s="20">
        <v>1090218375</v>
      </c>
    </row>
    <row r="2811" spans="1:14">
      <c r="A2811" s="599">
        <v>42052</v>
      </c>
      <c r="B2811" s="600">
        <v>363.36</v>
      </c>
      <c r="C2811" s="20">
        <v>17553680</v>
      </c>
      <c r="D2811" s="20">
        <v>1404</v>
      </c>
      <c r="E2811" s="20">
        <v>1404</v>
      </c>
      <c r="F2811" s="19" t="s">
        <v>601</v>
      </c>
      <c r="G2811" s="19">
        <v>39.15</v>
      </c>
      <c r="H2811" s="600">
        <v>27.92</v>
      </c>
      <c r="I2811" s="19">
        <v>0.79</v>
      </c>
      <c r="L2811" s="20">
        <v>120</v>
      </c>
      <c r="M2811" s="601">
        <v>9.2200000000000006</v>
      </c>
      <c r="N2811" s="20">
        <v>1090218375</v>
      </c>
    </row>
    <row r="2812" spans="1:14">
      <c r="A2812" s="599">
        <v>42051</v>
      </c>
      <c r="B2812" s="600">
        <v>363.36</v>
      </c>
      <c r="C2812" s="20">
        <v>17553680</v>
      </c>
      <c r="D2812" s="20">
        <v>1404</v>
      </c>
      <c r="E2812" s="20">
        <v>1404</v>
      </c>
      <c r="F2812" s="19" t="s">
        <v>601</v>
      </c>
      <c r="G2812" s="19">
        <v>39.15</v>
      </c>
      <c r="H2812" s="600">
        <v>27.92</v>
      </c>
      <c r="I2812" s="19">
        <v>0.79</v>
      </c>
      <c r="L2812" s="20">
        <v>120</v>
      </c>
      <c r="M2812" s="601">
        <v>9.2200000000000006</v>
      </c>
      <c r="N2812" s="20">
        <v>3542123585</v>
      </c>
    </row>
    <row r="2813" spans="1:14">
      <c r="A2813" s="599">
        <v>42048</v>
      </c>
      <c r="B2813" s="600">
        <v>397.59</v>
      </c>
      <c r="C2813" s="20">
        <v>17553680</v>
      </c>
      <c r="D2813" s="20">
        <v>1536</v>
      </c>
      <c r="E2813" s="20">
        <v>1536</v>
      </c>
      <c r="F2813" s="19" t="s">
        <v>601</v>
      </c>
      <c r="G2813" s="19">
        <v>39.15</v>
      </c>
      <c r="H2813" s="600">
        <v>30.55</v>
      </c>
      <c r="I2813" s="19">
        <v>0.86</v>
      </c>
      <c r="L2813" s="20">
        <v>120</v>
      </c>
      <c r="M2813" s="601">
        <v>10.09</v>
      </c>
      <c r="N2813" s="20">
        <v>1912868835</v>
      </c>
    </row>
    <row r="2814" spans="1:14">
      <c r="A2814" s="599">
        <v>42047</v>
      </c>
      <c r="B2814" s="600">
        <v>395.84</v>
      </c>
      <c r="C2814" s="20">
        <v>17553680</v>
      </c>
      <c r="D2814" s="20">
        <v>1529</v>
      </c>
      <c r="E2814" s="20">
        <v>1529</v>
      </c>
      <c r="F2814" s="19" t="s">
        <v>601</v>
      </c>
      <c r="G2814" s="19">
        <v>39.15</v>
      </c>
      <c r="H2814" s="600">
        <v>30.41</v>
      </c>
      <c r="I2814" s="19">
        <v>0.86</v>
      </c>
      <c r="L2814" s="20">
        <v>120</v>
      </c>
      <c r="M2814" s="601">
        <v>10.039999999999999</v>
      </c>
      <c r="N2814" s="20">
        <v>2249431270</v>
      </c>
    </row>
    <row r="2815" spans="1:14">
      <c r="A2815" s="599">
        <v>42046</v>
      </c>
      <c r="B2815" s="600">
        <v>396.71</v>
      </c>
      <c r="C2815" s="20">
        <v>17553680</v>
      </c>
      <c r="D2815" s="20">
        <v>1533</v>
      </c>
      <c r="E2815" s="20">
        <v>1533</v>
      </c>
      <c r="F2815" s="19" t="s">
        <v>601</v>
      </c>
      <c r="G2815" s="19">
        <v>39.15</v>
      </c>
      <c r="H2815" s="600">
        <v>30.48</v>
      </c>
      <c r="I2815" s="19">
        <v>0.86</v>
      </c>
      <c r="L2815" s="20">
        <v>120</v>
      </c>
      <c r="M2815" s="601">
        <v>10.07</v>
      </c>
      <c r="N2815" s="20">
        <v>3966614110</v>
      </c>
    </row>
    <row r="2816" spans="1:14">
      <c r="A2816" s="599">
        <v>42045</v>
      </c>
      <c r="B2816" s="600">
        <v>426.55</v>
      </c>
      <c r="C2816" s="20">
        <v>17553680</v>
      </c>
      <c r="D2816" s="20">
        <v>1648</v>
      </c>
      <c r="E2816" s="20">
        <v>1648</v>
      </c>
      <c r="F2816" s="19" t="s">
        <v>601</v>
      </c>
      <c r="G2816" s="19">
        <v>39.15</v>
      </c>
      <c r="H2816" s="600">
        <v>32.770000000000003</v>
      </c>
      <c r="I2816" s="19">
        <v>0.93</v>
      </c>
      <c r="L2816" s="20">
        <v>120</v>
      </c>
      <c r="M2816" s="601">
        <v>10.82</v>
      </c>
      <c r="N2816" s="20">
        <v>5392902315</v>
      </c>
    </row>
    <row r="2817" spans="1:14">
      <c r="A2817" s="599">
        <v>42044</v>
      </c>
      <c r="B2817" s="600">
        <v>422.17</v>
      </c>
      <c r="C2817" s="20">
        <v>17553680</v>
      </c>
      <c r="D2817" s="20">
        <v>1631</v>
      </c>
      <c r="E2817" s="20">
        <v>1631</v>
      </c>
      <c r="F2817" s="19" t="s">
        <v>601</v>
      </c>
      <c r="G2817" s="19">
        <v>39.15</v>
      </c>
      <c r="H2817" s="600">
        <v>32.44</v>
      </c>
      <c r="I2817" s="19">
        <v>0.92</v>
      </c>
      <c r="L2817" s="20">
        <v>120</v>
      </c>
      <c r="M2817" s="601">
        <v>10.71</v>
      </c>
      <c r="N2817" s="20">
        <v>7281124585</v>
      </c>
    </row>
    <row r="2818" spans="1:14">
      <c r="A2818" s="599">
        <v>42041</v>
      </c>
      <c r="B2818" s="600">
        <v>394.96</v>
      </c>
      <c r="C2818" s="20">
        <v>17553680</v>
      </c>
      <c r="D2818" s="20">
        <v>1526</v>
      </c>
      <c r="E2818" s="20">
        <v>1526</v>
      </c>
      <c r="F2818" s="19" t="s">
        <v>601</v>
      </c>
      <c r="G2818" s="19">
        <v>39.15</v>
      </c>
      <c r="H2818" s="600">
        <v>30.35</v>
      </c>
      <c r="I2818" s="19">
        <v>0.86</v>
      </c>
      <c r="L2818" s="20">
        <v>120</v>
      </c>
      <c r="M2818" s="601">
        <v>10.02</v>
      </c>
      <c r="N2818" s="20">
        <v>7223708230</v>
      </c>
    </row>
    <row r="2819" spans="1:14">
      <c r="A2819" s="599">
        <v>42040</v>
      </c>
      <c r="B2819" s="600">
        <v>400.22</v>
      </c>
      <c r="C2819" s="20">
        <v>17553680</v>
      </c>
      <c r="D2819" s="20">
        <v>1546</v>
      </c>
      <c r="E2819" s="20">
        <v>1546</v>
      </c>
      <c r="F2819" s="19" t="s">
        <v>601</v>
      </c>
      <c r="G2819" s="19">
        <v>39.15</v>
      </c>
      <c r="H2819" s="600">
        <v>30.75</v>
      </c>
      <c r="I2819" s="19">
        <v>0.87</v>
      </c>
      <c r="L2819" s="20">
        <v>120</v>
      </c>
      <c r="M2819" s="601">
        <v>10.16</v>
      </c>
      <c r="N2819" s="20">
        <v>3964546910</v>
      </c>
    </row>
    <row r="2820" spans="1:14">
      <c r="A2820" s="599">
        <v>42039</v>
      </c>
      <c r="B2820" s="600">
        <v>379.16</v>
      </c>
      <c r="C2820" s="20">
        <v>17553680</v>
      </c>
      <c r="D2820" s="20">
        <v>1465</v>
      </c>
      <c r="E2820" s="20">
        <v>1465</v>
      </c>
      <c r="F2820" s="19" t="s">
        <v>601</v>
      </c>
      <c r="G2820" s="19">
        <v>39.15</v>
      </c>
      <c r="H2820" s="600">
        <v>29.13</v>
      </c>
      <c r="I2820" s="19">
        <v>0.82</v>
      </c>
      <c r="L2820" s="20">
        <v>120</v>
      </c>
      <c r="M2820" s="601">
        <v>9.6199999999999992</v>
      </c>
      <c r="N2820" s="20">
        <v>1287292385</v>
      </c>
    </row>
    <row r="2821" spans="1:14">
      <c r="A2821" s="599">
        <v>42038</v>
      </c>
      <c r="B2821" s="600">
        <v>379.16</v>
      </c>
      <c r="C2821" s="20">
        <v>17553680</v>
      </c>
      <c r="D2821" s="20">
        <v>1465</v>
      </c>
      <c r="E2821" s="20">
        <v>1465</v>
      </c>
      <c r="F2821" s="19" t="s">
        <v>601</v>
      </c>
      <c r="G2821" s="19">
        <v>39.15</v>
      </c>
      <c r="H2821" s="19">
        <v>29.13</v>
      </c>
      <c r="I2821" s="19">
        <v>0.82</v>
      </c>
      <c r="L2821" s="20">
        <v>120</v>
      </c>
      <c r="M2821" s="601">
        <v>9.6199999999999992</v>
      </c>
      <c r="N2821" s="20">
        <v>1713971195</v>
      </c>
    </row>
    <row r="2822" spans="1:14">
      <c r="A2822" s="599">
        <v>42037</v>
      </c>
      <c r="B2822" s="600">
        <v>379.16</v>
      </c>
      <c r="C2822" s="20">
        <v>17553680</v>
      </c>
      <c r="D2822" s="20">
        <v>1465</v>
      </c>
      <c r="E2822" s="20">
        <v>1465</v>
      </c>
      <c r="F2822" s="19" t="s">
        <v>601</v>
      </c>
      <c r="G2822" s="19">
        <v>39.15</v>
      </c>
      <c r="H2822" s="600">
        <v>29.13</v>
      </c>
      <c r="I2822" s="19">
        <v>0.82</v>
      </c>
      <c r="L2822" s="20">
        <v>120</v>
      </c>
      <c r="M2822" s="601">
        <v>9.6199999999999992</v>
      </c>
      <c r="N2822" s="20">
        <v>1510784500</v>
      </c>
    </row>
    <row r="2823" spans="1:14">
      <c r="A2823" s="599">
        <v>42034</v>
      </c>
      <c r="B2823" s="600">
        <v>358.97</v>
      </c>
      <c r="C2823" s="20">
        <v>17553680</v>
      </c>
      <c r="D2823" s="20">
        <v>1387</v>
      </c>
      <c r="E2823" s="20">
        <v>1387</v>
      </c>
      <c r="F2823" s="19" t="s">
        <v>601</v>
      </c>
      <c r="G2823" s="19">
        <v>39.15</v>
      </c>
      <c r="H2823" s="600">
        <v>27.58</v>
      </c>
      <c r="I2823" s="19">
        <v>0.78</v>
      </c>
      <c r="L2823" s="20">
        <v>120</v>
      </c>
      <c r="M2823" s="601">
        <v>9.11</v>
      </c>
      <c r="N2823" s="20">
        <v>1819653350</v>
      </c>
    </row>
    <row r="2824" spans="1:14">
      <c r="A2824" s="599">
        <v>42033</v>
      </c>
      <c r="B2824" s="600">
        <v>372.14</v>
      </c>
      <c r="C2824" s="20">
        <v>17553680</v>
      </c>
      <c r="D2824" s="20">
        <v>1438</v>
      </c>
      <c r="E2824" s="20">
        <v>1438</v>
      </c>
      <c r="F2824" s="19" t="s">
        <v>601</v>
      </c>
      <c r="G2824" s="19">
        <v>39.15</v>
      </c>
      <c r="H2824" s="600">
        <v>28.59</v>
      </c>
      <c r="I2824" s="19">
        <v>0.81</v>
      </c>
      <c r="L2824" s="20">
        <v>120</v>
      </c>
      <c r="M2824" s="601">
        <v>9.44</v>
      </c>
      <c r="N2824" s="20">
        <v>2814907655</v>
      </c>
    </row>
    <row r="2825" spans="1:14">
      <c r="A2825" s="599">
        <v>42032</v>
      </c>
      <c r="B2825" s="600">
        <v>384.43</v>
      </c>
      <c r="C2825" s="20">
        <v>17553680</v>
      </c>
      <c r="D2825" s="20">
        <v>1485</v>
      </c>
      <c r="E2825" s="20">
        <v>1485</v>
      </c>
      <c r="F2825" s="19" t="s">
        <v>601</v>
      </c>
      <c r="G2825" s="19">
        <v>39.15</v>
      </c>
      <c r="H2825" s="600">
        <v>29.54</v>
      </c>
      <c r="I2825" s="19">
        <v>0.83</v>
      </c>
      <c r="L2825" s="20">
        <v>120</v>
      </c>
      <c r="M2825" s="601">
        <v>9.75</v>
      </c>
      <c r="N2825" s="20">
        <v>2576612290</v>
      </c>
    </row>
    <row r="2826" spans="1:14">
      <c r="A2826" s="599">
        <v>42031</v>
      </c>
      <c r="B2826" s="600">
        <v>382.67</v>
      </c>
      <c r="C2826" s="20">
        <v>17553680</v>
      </c>
      <c r="D2826" s="20">
        <v>1479</v>
      </c>
      <c r="E2826" s="20">
        <v>1479</v>
      </c>
      <c r="F2826" s="19" t="s">
        <v>601</v>
      </c>
      <c r="G2826" s="19">
        <v>39.15</v>
      </c>
      <c r="H2826" s="600">
        <v>29.4</v>
      </c>
      <c r="I2826" s="19">
        <v>0.83</v>
      </c>
      <c r="L2826" s="20">
        <v>120</v>
      </c>
      <c r="M2826" s="601">
        <v>9.7100000000000009</v>
      </c>
      <c r="N2826" s="20">
        <v>3364717310</v>
      </c>
    </row>
    <row r="2827" spans="1:14">
      <c r="A2827" s="599">
        <v>42030</v>
      </c>
      <c r="B2827" s="600">
        <v>382.67</v>
      </c>
      <c r="C2827" s="20">
        <v>17553680</v>
      </c>
      <c r="D2827" s="20">
        <v>1479</v>
      </c>
      <c r="E2827" s="20">
        <v>1479</v>
      </c>
      <c r="F2827" s="19" t="s">
        <v>601</v>
      </c>
      <c r="G2827" s="19">
        <v>39.15</v>
      </c>
      <c r="H2827" s="600">
        <v>29.4</v>
      </c>
      <c r="I2827" s="19">
        <v>0.83</v>
      </c>
      <c r="L2827" s="20">
        <v>120</v>
      </c>
      <c r="M2827" s="601">
        <v>9.7100000000000009</v>
      </c>
      <c r="N2827" s="20">
        <v>4605148955</v>
      </c>
    </row>
    <row r="2828" spans="1:14">
      <c r="A2828" s="599">
        <v>42027</v>
      </c>
      <c r="B2828" s="600">
        <v>382.67</v>
      </c>
      <c r="C2828" s="20">
        <v>17553680</v>
      </c>
      <c r="D2828" s="20">
        <v>1479</v>
      </c>
      <c r="E2828" s="20">
        <v>1479</v>
      </c>
      <c r="F2828" s="19" t="s">
        <v>601</v>
      </c>
      <c r="G2828" s="19">
        <v>39.15</v>
      </c>
      <c r="H2828" s="600">
        <v>29.4</v>
      </c>
      <c r="I2828" s="19">
        <v>0.83</v>
      </c>
      <c r="L2828" s="20">
        <v>120</v>
      </c>
      <c r="M2828" s="601">
        <v>9.7100000000000009</v>
      </c>
      <c r="N2828" s="20">
        <v>6237344060</v>
      </c>
    </row>
    <row r="2829" spans="1:14">
      <c r="A2829" s="599">
        <v>42026</v>
      </c>
      <c r="B2829" s="600">
        <v>394.96</v>
      </c>
      <c r="C2829" s="20">
        <v>17553680</v>
      </c>
      <c r="D2829" s="20">
        <v>1526</v>
      </c>
      <c r="E2829" s="20">
        <v>1526</v>
      </c>
      <c r="F2829" s="19" t="s">
        <v>601</v>
      </c>
      <c r="G2829" s="19">
        <v>39.15</v>
      </c>
      <c r="H2829" s="600">
        <v>30.35</v>
      </c>
      <c r="I2829" s="19">
        <v>0.86</v>
      </c>
      <c r="L2829" s="20">
        <v>120</v>
      </c>
      <c r="M2829" s="601">
        <v>10.02</v>
      </c>
      <c r="N2829" s="20">
        <v>13566944470</v>
      </c>
    </row>
    <row r="2830" spans="1:14">
      <c r="A2830" s="599">
        <v>42025</v>
      </c>
      <c r="B2830" s="600">
        <v>368.63</v>
      </c>
      <c r="C2830" s="20">
        <v>17553680</v>
      </c>
      <c r="D2830" s="20">
        <v>1424</v>
      </c>
      <c r="E2830" s="20">
        <v>1424</v>
      </c>
      <c r="F2830" s="19" t="s">
        <v>601</v>
      </c>
      <c r="G2830" s="19">
        <v>39.15</v>
      </c>
      <c r="H2830" s="600">
        <v>28.32</v>
      </c>
      <c r="I2830" s="19">
        <v>0.8</v>
      </c>
      <c r="L2830" s="20">
        <v>120</v>
      </c>
      <c r="M2830" s="601">
        <v>9.35</v>
      </c>
      <c r="N2830" s="20">
        <v>8507180160</v>
      </c>
    </row>
    <row r="2831" spans="1:14">
      <c r="A2831" s="599">
        <v>42024</v>
      </c>
      <c r="B2831" s="600">
        <v>330.01</v>
      </c>
      <c r="C2831" s="20">
        <v>17553680</v>
      </c>
      <c r="D2831" s="20">
        <v>1275</v>
      </c>
      <c r="E2831" s="20">
        <v>1275</v>
      </c>
      <c r="F2831" s="19" t="s">
        <v>601</v>
      </c>
      <c r="G2831" s="19">
        <v>39.15</v>
      </c>
      <c r="H2831" s="600">
        <v>25.36</v>
      </c>
      <c r="I2831" s="19">
        <v>0.72</v>
      </c>
      <c r="L2831" s="20">
        <v>120</v>
      </c>
      <c r="M2831" s="601">
        <v>8.3699999999999992</v>
      </c>
      <c r="N2831" s="20">
        <v>1443034370</v>
      </c>
    </row>
    <row r="2832" spans="1:14">
      <c r="A2832" s="599">
        <v>42023</v>
      </c>
      <c r="B2832" s="600">
        <v>340.54</v>
      </c>
      <c r="C2832" s="20">
        <v>17553680</v>
      </c>
      <c r="D2832" s="20">
        <v>1316</v>
      </c>
      <c r="E2832" s="20">
        <v>1316</v>
      </c>
      <c r="F2832" s="19" t="s">
        <v>601</v>
      </c>
      <c r="G2832" s="19">
        <v>39.15</v>
      </c>
      <c r="H2832" s="600">
        <v>26.17</v>
      </c>
      <c r="I2832" s="19">
        <v>0.74</v>
      </c>
      <c r="L2832" s="20">
        <v>120</v>
      </c>
      <c r="M2832" s="601">
        <v>8.64</v>
      </c>
      <c r="N2832" s="20">
        <v>1294007750</v>
      </c>
    </row>
    <row r="2833" spans="1:14">
      <c r="A2833" s="599">
        <v>42020</v>
      </c>
      <c r="B2833" s="600">
        <v>335.28</v>
      </c>
      <c r="C2833" s="20">
        <v>17553680</v>
      </c>
      <c r="D2833" s="20">
        <v>1295</v>
      </c>
      <c r="E2833" s="20">
        <v>1295</v>
      </c>
      <c r="F2833" s="19" t="s">
        <v>601</v>
      </c>
      <c r="G2833" s="19">
        <v>39.15</v>
      </c>
      <c r="H2833" s="600">
        <v>25.76</v>
      </c>
      <c r="I2833" s="19">
        <v>0.73</v>
      </c>
      <c r="L2833" s="20">
        <v>120</v>
      </c>
      <c r="M2833" s="601">
        <v>8.51</v>
      </c>
      <c r="N2833" s="20">
        <v>3650069465</v>
      </c>
    </row>
    <row r="2834" spans="1:14">
      <c r="A2834" s="599">
        <v>42019</v>
      </c>
      <c r="B2834" s="600">
        <v>362.48</v>
      </c>
      <c r="C2834" s="20">
        <v>17553680</v>
      </c>
      <c r="D2834" s="20">
        <v>1401</v>
      </c>
      <c r="E2834" s="20">
        <v>1401</v>
      </c>
      <c r="F2834" s="19" t="s">
        <v>601</v>
      </c>
      <c r="G2834" s="19">
        <v>39.15</v>
      </c>
      <c r="H2834" s="600">
        <v>27.85</v>
      </c>
      <c r="I2834" s="19">
        <v>0.79</v>
      </c>
      <c r="L2834" s="20">
        <v>120</v>
      </c>
      <c r="M2834" s="601">
        <v>9.1999999999999993</v>
      </c>
      <c r="N2834" s="20">
        <v>2196521460</v>
      </c>
    </row>
    <row r="2835" spans="1:14">
      <c r="A2835" s="599">
        <v>42018</v>
      </c>
      <c r="B2835" s="600">
        <v>360.73</v>
      </c>
      <c r="C2835" s="20">
        <v>17553680</v>
      </c>
      <c r="D2835" s="20">
        <v>1394</v>
      </c>
      <c r="E2835" s="20">
        <v>1394</v>
      </c>
      <c r="F2835" s="19" t="s">
        <v>601</v>
      </c>
      <c r="G2835" s="19">
        <v>39.15</v>
      </c>
      <c r="H2835" s="600">
        <v>27.72</v>
      </c>
      <c r="I2835" s="19">
        <v>0.78</v>
      </c>
      <c r="L2835" s="20">
        <v>120</v>
      </c>
      <c r="M2835" s="601">
        <v>9.15</v>
      </c>
      <c r="N2835" s="20">
        <v>3459368235</v>
      </c>
    </row>
    <row r="2836" spans="1:14">
      <c r="A2836" s="599">
        <v>42017</v>
      </c>
      <c r="B2836" s="600">
        <v>358.1</v>
      </c>
      <c r="C2836" s="20">
        <v>17553680</v>
      </c>
      <c r="D2836" s="20">
        <v>1384</v>
      </c>
      <c r="E2836" s="20">
        <v>1384</v>
      </c>
      <c r="F2836" s="19" t="s">
        <v>601</v>
      </c>
      <c r="G2836" s="19">
        <v>39.15</v>
      </c>
      <c r="H2836" s="600">
        <v>27.51</v>
      </c>
      <c r="I2836" s="19">
        <v>0.78</v>
      </c>
      <c r="L2836" s="20">
        <v>120</v>
      </c>
      <c r="M2836" s="601">
        <v>9.09</v>
      </c>
      <c r="N2836" s="20">
        <v>4441235515</v>
      </c>
    </row>
    <row r="2837" spans="1:14">
      <c r="A2837" s="599">
        <v>42016</v>
      </c>
      <c r="B2837" s="600">
        <v>356.34</v>
      </c>
      <c r="C2837" s="20">
        <v>17553680</v>
      </c>
      <c r="D2837" s="20">
        <v>1377</v>
      </c>
      <c r="E2837" s="20">
        <v>1377</v>
      </c>
      <c r="F2837" s="19" t="s">
        <v>601</v>
      </c>
      <c r="G2837" s="19">
        <v>39.15</v>
      </c>
      <c r="H2837" s="600">
        <v>27.38</v>
      </c>
      <c r="I2837" s="19">
        <v>0.77</v>
      </c>
      <c r="L2837" s="20">
        <v>120</v>
      </c>
      <c r="M2837" s="601">
        <v>9.0399999999999991</v>
      </c>
      <c r="N2837" s="20">
        <v>4122076870</v>
      </c>
    </row>
    <row r="2838" spans="1:14">
      <c r="A2838" s="599">
        <v>42013</v>
      </c>
      <c r="B2838" s="600">
        <v>353.71</v>
      </c>
      <c r="C2838" s="20">
        <v>17553680</v>
      </c>
      <c r="D2838" s="20">
        <v>1367</v>
      </c>
      <c r="E2838" s="20">
        <v>1367</v>
      </c>
      <c r="F2838" s="19" t="s">
        <v>601</v>
      </c>
      <c r="G2838" s="19">
        <v>39.15</v>
      </c>
      <c r="H2838" s="600">
        <v>27.18</v>
      </c>
      <c r="I2838" s="19">
        <v>0.77</v>
      </c>
      <c r="L2838" s="20">
        <v>120</v>
      </c>
      <c r="M2838" s="601">
        <v>8.98</v>
      </c>
      <c r="N2838" s="20">
        <v>2020812990</v>
      </c>
    </row>
    <row r="2839" spans="1:14">
      <c r="A2839" s="599">
        <v>42012</v>
      </c>
      <c r="B2839" s="600">
        <v>357.22</v>
      </c>
      <c r="C2839" s="20">
        <v>17553680</v>
      </c>
      <c r="D2839" s="20">
        <v>1380</v>
      </c>
      <c r="E2839" s="20">
        <v>1380</v>
      </c>
      <c r="F2839" s="19" t="s">
        <v>601</v>
      </c>
      <c r="G2839" s="19">
        <v>39.15</v>
      </c>
      <c r="H2839" s="600">
        <v>27.45</v>
      </c>
      <c r="I2839" s="19">
        <v>0.77</v>
      </c>
      <c r="L2839" s="20">
        <v>120</v>
      </c>
      <c r="M2839" s="601">
        <v>9.06</v>
      </c>
      <c r="N2839" s="20">
        <v>1995737690</v>
      </c>
    </row>
    <row r="2840" spans="1:14">
      <c r="A2840" s="599">
        <v>42011</v>
      </c>
      <c r="B2840" s="600">
        <v>361.61</v>
      </c>
      <c r="C2840" s="20">
        <v>17553680</v>
      </c>
      <c r="D2840" s="20">
        <v>1397</v>
      </c>
      <c r="E2840" s="20">
        <v>1397</v>
      </c>
      <c r="F2840" s="19" t="s">
        <v>601</v>
      </c>
      <c r="G2840" s="19">
        <v>39.15</v>
      </c>
      <c r="H2840" s="600">
        <v>27.78</v>
      </c>
      <c r="I2840" s="19">
        <v>0.78</v>
      </c>
      <c r="L2840" s="20">
        <v>120</v>
      </c>
      <c r="M2840" s="601">
        <v>9.18</v>
      </c>
      <c r="N2840" s="20">
        <v>4256292260</v>
      </c>
    </row>
    <row r="2841" spans="1:14">
      <c r="A2841" s="599">
        <v>42010</v>
      </c>
      <c r="B2841" s="600">
        <v>355.46</v>
      </c>
      <c r="C2841" s="20">
        <v>17553680</v>
      </c>
      <c r="D2841" s="20">
        <v>1373</v>
      </c>
      <c r="E2841" s="20">
        <v>1373</v>
      </c>
      <c r="F2841" s="19" t="s">
        <v>601</v>
      </c>
      <c r="G2841" s="19">
        <v>39.15</v>
      </c>
      <c r="H2841" s="600">
        <v>27.31</v>
      </c>
      <c r="I2841" s="19">
        <v>0.77</v>
      </c>
      <c r="L2841" s="20">
        <v>120</v>
      </c>
      <c r="M2841" s="601">
        <v>9.02</v>
      </c>
      <c r="N2841" s="20">
        <v>2821070440</v>
      </c>
    </row>
    <row r="2842" spans="1:14">
      <c r="A2842" s="599">
        <v>42009</v>
      </c>
      <c r="B2842" s="600">
        <v>368.63</v>
      </c>
      <c r="C2842" s="20">
        <v>17553680</v>
      </c>
      <c r="D2842" s="20">
        <v>1424</v>
      </c>
      <c r="E2842" s="20">
        <v>1424</v>
      </c>
      <c r="F2842" s="19" t="s">
        <v>601</v>
      </c>
      <c r="G2842" s="19">
        <v>39.15</v>
      </c>
      <c r="H2842" s="600">
        <v>28.32</v>
      </c>
      <c r="I2842" s="19">
        <v>0.8</v>
      </c>
      <c r="L2842" s="20">
        <v>120</v>
      </c>
      <c r="M2842" s="601">
        <v>9.35</v>
      </c>
      <c r="N2842" s="20">
        <v>5810143945</v>
      </c>
    </row>
    <row r="2843" spans="1:14">
      <c r="A2843" s="599">
        <v>42006</v>
      </c>
      <c r="B2843" s="600">
        <v>361.61</v>
      </c>
      <c r="C2843" s="20">
        <v>17553680</v>
      </c>
      <c r="D2843" s="20">
        <v>1397</v>
      </c>
      <c r="E2843" s="20">
        <v>1397</v>
      </c>
      <c r="F2843" s="19" t="s">
        <v>601</v>
      </c>
      <c r="G2843" s="19">
        <v>39.15</v>
      </c>
      <c r="H2843" s="600">
        <v>27.78</v>
      </c>
      <c r="I2843" s="19">
        <v>0.78</v>
      </c>
      <c r="L2843" s="20">
        <v>120</v>
      </c>
      <c r="M2843" s="601">
        <v>9.18</v>
      </c>
      <c r="N2843" s="20">
        <v>2318122435</v>
      </c>
    </row>
    <row r="2844" spans="1:14">
      <c r="A2844" s="599">
        <v>42005</v>
      </c>
      <c r="B2844" s="600">
        <v>368.63</v>
      </c>
      <c r="C2844" s="20">
        <v>17553680</v>
      </c>
      <c r="D2844" s="20">
        <v>1424</v>
      </c>
      <c r="E2844" s="20">
        <v>1424</v>
      </c>
      <c r="F2844" s="19" t="s">
        <v>600</v>
      </c>
      <c r="G2844" s="19">
        <v>40.89</v>
      </c>
      <c r="H2844" s="600">
        <v>28.32</v>
      </c>
      <c r="I2844" s="19">
        <v>0.8</v>
      </c>
      <c r="L2844" s="20">
        <v>120</v>
      </c>
      <c r="M2844" s="601">
        <v>9.35</v>
      </c>
      <c r="N2844" s="20">
        <v>6290356095</v>
      </c>
    </row>
    <row r="2845" spans="1:14">
      <c r="A2845" s="599">
        <v>42004</v>
      </c>
      <c r="B2845" s="600">
        <v>368.63</v>
      </c>
      <c r="C2845" s="20">
        <v>17553680</v>
      </c>
      <c r="D2845" s="20">
        <v>1424</v>
      </c>
      <c r="E2845" s="20">
        <v>1424</v>
      </c>
      <c r="F2845" s="19" t="s">
        <v>600</v>
      </c>
      <c r="G2845" s="19">
        <v>40.89</v>
      </c>
      <c r="H2845" s="600">
        <v>11.52</v>
      </c>
      <c r="I2845" s="19">
        <v>0.7</v>
      </c>
      <c r="L2845" s="20">
        <v>120</v>
      </c>
      <c r="M2845" s="601">
        <v>12.88</v>
      </c>
      <c r="N2845" s="20">
        <v>6290356095</v>
      </c>
    </row>
    <row r="2846" spans="1:14">
      <c r="A2846" s="599">
        <v>42003</v>
      </c>
      <c r="B2846" s="600">
        <v>368.63</v>
      </c>
      <c r="C2846" s="20">
        <v>17553680</v>
      </c>
      <c r="D2846" s="20">
        <v>1424</v>
      </c>
      <c r="E2846" s="20">
        <v>1424</v>
      </c>
      <c r="F2846" s="19" t="s">
        <v>600</v>
      </c>
      <c r="G2846" s="19">
        <v>40.89</v>
      </c>
      <c r="H2846" s="600">
        <v>11.52</v>
      </c>
      <c r="I2846" s="19">
        <v>0.7</v>
      </c>
      <c r="L2846" s="20">
        <v>120</v>
      </c>
      <c r="M2846" s="601">
        <v>12.88</v>
      </c>
      <c r="N2846" s="20">
        <v>6290356095</v>
      </c>
    </row>
    <row r="2847" spans="1:14">
      <c r="A2847" s="599">
        <v>42002</v>
      </c>
      <c r="B2847" s="600">
        <v>362.48</v>
      </c>
      <c r="C2847" s="20">
        <v>17553680</v>
      </c>
      <c r="D2847" s="20">
        <v>1401</v>
      </c>
      <c r="E2847" s="20">
        <v>1401</v>
      </c>
      <c r="F2847" s="19" t="s">
        <v>600</v>
      </c>
      <c r="G2847" s="19">
        <v>40.89</v>
      </c>
      <c r="H2847" s="600">
        <v>11.32</v>
      </c>
      <c r="I2847" s="19">
        <v>0.69</v>
      </c>
      <c r="L2847" s="20">
        <v>120</v>
      </c>
      <c r="M2847" s="601">
        <v>12.66</v>
      </c>
      <c r="N2847" s="20">
        <v>10521638945</v>
      </c>
    </row>
    <row r="2848" spans="1:14">
      <c r="A2848" s="599">
        <v>41999</v>
      </c>
      <c r="B2848" s="600">
        <v>389.69</v>
      </c>
      <c r="C2848" s="20">
        <v>17553680</v>
      </c>
      <c r="D2848" s="20">
        <v>1506</v>
      </c>
      <c r="E2848" s="20">
        <v>1506</v>
      </c>
      <c r="F2848" s="19" t="s">
        <v>600</v>
      </c>
      <c r="G2848" s="19">
        <v>40.89</v>
      </c>
      <c r="H2848" s="19">
        <v>12.17</v>
      </c>
      <c r="I2848" s="19">
        <v>0.74</v>
      </c>
      <c r="L2848" s="20">
        <v>120</v>
      </c>
      <c r="M2848" s="601">
        <v>13.61</v>
      </c>
      <c r="N2848" s="20">
        <v>62555049600</v>
      </c>
    </row>
    <row r="2849" spans="1:14">
      <c r="A2849" s="599">
        <v>41998</v>
      </c>
      <c r="B2849" s="600"/>
      <c r="C2849" s="20"/>
      <c r="D2849" s="20"/>
      <c r="E2849" s="20"/>
      <c r="F2849" s="19" t="s">
        <v>600</v>
      </c>
      <c r="G2849" s="19">
        <v>40.89</v>
      </c>
      <c r="L2849" s="20"/>
      <c r="M2849" s="601"/>
      <c r="N2849" s="20"/>
    </row>
    <row r="2850" spans="1:14">
      <c r="A2850" s="599">
        <v>41997</v>
      </c>
      <c r="B2850" s="600"/>
      <c r="C2850" s="20"/>
      <c r="D2850" s="20"/>
      <c r="E2850" s="20"/>
      <c r="F2850" s="19" t="s">
        <v>600</v>
      </c>
      <c r="G2850" s="19">
        <v>40.89</v>
      </c>
      <c r="L2850" s="20"/>
      <c r="M2850" s="601"/>
      <c r="N2850" s="20"/>
    </row>
    <row r="2851" spans="1:14">
      <c r="A2851" s="599">
        <v>41996</v>
      </c>
      <c r="B2851" s="600"/>
      <c r="C2851" s="20"/>
      <c r="D2851" s="20"/>
      <c r="E2851" s="20"/>
      <c r="F2851" s="19" t="s">
        <v>600</v>
      </c>
      <c r="G2851" s="19">
        <v>40.89</v>
      </c>
      <c r="L2851" s="20"/>
      <c r="M2851" s="601"/>
      <c r="N2851" s="20"/>
    </row>
    <row r="2852" spans="1:14">
      <c r="A2852" s="599">
        <v>41995</v>
      </c>
      <c r="B2852" s="600"/>
      <c r="C2852" s="20"/>
      <c r="D2852" s="20"/>
      <c r="E2852" s="20"/>
      <c r="F2852" s="19" t="s">
        <v>600</v>
      </c>
      <c r="G2852" s="19">
        <v>40.89</v>
      </c>
      <c r="L2852" s="20"/>
      <c r="M2852" s="601"/>
      <c r="N2852" s="20"/>
    </row>
    <row r="2853" spans="1:14">
      <c r="A2853" s="599">
        <v>41992</v>
      </c>
      <c r="B2853" s="600"/>
      <c r="C2853" s="20"/>
      <c r="D2853" s="20"/>
      <c r="E2853" s="20"/>
      <c r="F2853" s="19" t="s">
        <v>600</v>
      </c>
      <c r="G2853" s="19">
        <v>40.89</v>
      </c>
      <c r="L2853" s="20"/>
      <c r="M2853" s="601"/>
      <c r="N2853" s="20"/>
    </row>
    <row r="2854" spans="1:14">
      <c r="A2854" s="599">
        <v>41991</v>
      </c>
      <c r="B2854" s="600"/>
      <c r="C2854" s="20"/>
      <c r="D2854" s="20"/>
      <c r="E2854" s="20"/>
      <c r="F2854" s="19" t="s">
        <v>600</v>
      </c>
      <c r="G2854" s="19">
        <v>40.89</v>
      </c>
      <c r="L2854" s="20"/>
      <c r="M2854" s="601"/>
      <c r="N2854" s="20"/>
    </row>
    <row r="2855" spans="1:14">
      <c r="A2855" s="599">
        <v>41990</v>
      </c>
      <c r="B2855" s="600"/>
      <c r="C2855" s="20"/>
      <c r="D2855" s="20"/>
      <c r="E2855" s="20"/>
      <c r="F2855" s="19" t="s">
        <v>600</v>
      </c>
      <c r="G2855" s="19">
        <v>40.89</v>
      </c>
      <c r="L2855" s="20"/>
      <c r="M2855" s="601"/>
      <c r="N2855" s="20"/>
    </row>
    <row r="2856" spans="1:14">
      <c r="A2856" s="599">
        <v>41989</v>
      </c>
      <c r="B2856" s="600"/>
      <c r="C2856" s="20"/>
      <c r="D2856" s="20"/>
      <c r="E2856" s="20"/>
      <c r="F2856" s="19" t="s">
        <v>600</v>
      </c>
      <c r="G2856" s="19">
        <v>40.89</v>
      </c>
      <c r="L2856" s="20"/>
      <c r="M2856" s="601"/>
      <c r="N2856" s="20"/>
    </row>
    <row r="2857" spans="1:14">
      <c r="A2857" s="599">
        <v>41988</v>
      </c>
      <c r="B2857" s="600"/>
      <c r="C2857" s="20"/>
      <c r="D2857" s="20"/>
      <c r="E2857" s="20"/>
      <c r="F2857" s="19" t="s">
        <v>600</v>
      </c>
      <c r="G2857" s="19">
        <v>40.89</v>
      </c>
      <c r="L2857" s="20"/>
      <c r="M2857" s="601"/>
      <c r="N2857" s="20"/>
    </row>
    <row r="2858" spans="1:14">
      <c r="A2858" s="599">
        <v>41985</v>
      </c>
      <c r="B2858" s="600"/>
      <c r="C2858" s="20"/>
      <c r="D2858" s="20"/>
      <c r="E2858" s="20"/>
      <c r="F2858" s="19" t="s">
        <v>600</v>
      </c>
      <c r="G2858" s="19">
        <v>40.89</v>
      </c>
      <c r="L2858" s="20"/>
      <c r="M2858" s="601"/>
      <c r="N2858" s="20"/>
    </row>
    <row r="2859" spans="1:14">
      <c r="A2859" s="599">
        <v>41984</v>
      </c>
      <c r="B2859" s="600"/>
      <c r="C2859" s="20"/>
      <c r="D2859" s="20"/>
      <c r="E2859" s="20"/>
      <c r="F2859" s="19" t="s">
        <v>600</v>
      </c>
      <c r="G2859" s="19">
        <v>40.89</v>
      </c>
      <c r="L2859" s="20"/>
      <c r="M2859" s="601"/>
      <c r="N2859" s="20"/>
    </row>
    <row r="2860" spans="1:14">
      <c r="A2860" s="599">
        <v>41983</v>
      </c>
      <c r="B2860" s="600"/>
      <c r="C2860" s="20"/>
      <c r="D2860" s="20"/>
      <c r="E2860" s="20"/>
      <c r="F2860" s="19" t="s">
        <v>600</v>
      </c>
      <c r="G2860" s="19">
        <v>40.89</v>
      </c>
      <c r="L2860" s="20"/>
      <c r="M2860" s="601"/>
      <c r="N2860" s="20"/>
    </row>
    <row r="2861" spans="1:14">
      <c r="A2861" s="599">
        <v>41982</v>
      </c>
      <c r="B2861" s="600"/>
      <c r="C2861" s="20"/>
      <c r="D2861" s="20"/>
      <c r="E2861" s="20"/>
      <c r="F2861" s="19" t="s">
        <v>600</v>
      </c>
      <c r="G2861" s="19">
        <v>40.89</v>
      </c>
      <c r="L2861" s="20"/>
      <c r="M2861" s="601"/>
      <c r="N2861" s="20"/>
    </row>
    <row r="2862" spans="1:14">
      <c r="A2862" s="599">
        <v>41981</v>
      </c>
      <c r="B2862" s="600"/>
      <c r="C2862" s="20"/>
      <c r="D2862" s="20"/>
      <c r="E2862" s="20"/>
      <c r="F2862" s="19" t="s">
        <v>600</v>
      </c>
      <c r="G2862" s="19">
        <v>40.89</v>
      </c>
      <c r="L2862" s="20"/>
      <c r="M2862" s="601"/>
      <c r="N2862" s="20"/>
    </row>
    <row r="2863" spans="1:14">
      <c r="A2863" s="599">
        <v>41978</v>
      </c>
      <c r="B2863" s="600"/>
      <c r="C2863" s="20"/>
      <c r="D2863" s="20"/>
      <c r="E2863" s="20"/>
      <c r="F2863" s="19" t="s">
        <v>600</v>
      </c>
      <c r="G2863" s="19">
        <v>40.89</v>
      </c>
      <c r="L2863" s="20"/>
      <c r="M2863" s="601"/>
      <c r="N2863" s="20"/>
    </row>
    <row r="2864" spans="1:14">
      <c r="A2864" s="599">
        <v>41977</v>
      </c>
      <c r="B2864" s="600"/>
      <c r="C2864" s="20"/>
      <c r="D2864" s="20"/>
      <c r="E2864" s="20"/>
      <c r="F2864" s="19" t="s">
        <v>600</v>
      </c>
      <c r="G2864" s="19">
        <v>40.89</v>
      </c>
      <c r="L2864" s="20"/>
      <c r="M2864" s="601"/>
      <c r="N2864" s="20"/>
    </row>
    <row r="2865" spans="1:14">
      <c r="A2865" s="599">
        <v>41976</v>
      </c>
      <c r="B2865" s="600"/>
      <c r="C2865" s="20"/>
      <c r="D2865" s="20"/>
      <c r="E2865" s="20"/>
      <c r="F2865" s="19" t="s">
        <v>600</v>
      </c>
      <c r="G2865" s="19">
        <v>40.89</v>
      </c>
      <c r="L2865" s="20"/>
      <c r="M2865" s="601"/>
      <c r="N2865" s="20"/>
    </row>
    <row r="2866" spans="1:14">
      <c r="A2866" s="599">
        <v>41975</v>
      </c>
      <c r="B2866" s="600"/>
      <c r="C2866" s="20"/>
      <c r="D2866" s="20"/>
      <c r="E2866" s="20"/>
      <c r="F2866" s="19" t="s">
        <v>600</v>
      </c>
      <c r="G2866" s="19">
        <v>40.89</v>
      </c>
      <c r="L2866" s="20"/>
      <c r="M2866" s="601"/>
      <c r="N2866" s="20"/>
    </row>
    <row r="2867" spans="1:14">
      <c r="A2867" s="599">
        <v>41974</v>
      </c>
      <c r="B2867" s="600"/>
      <c r="C2867" s="20"/>
      <c r="D2867" s="20"/>
      <c r="E2867" s="20"/>
      <c r="F2867" s="19" t="s">
        <v>600</v>
      </c>
      <c r="G2867" s="19">
        <v>40.89</v>
      </c>
      <c r="L2867" s="20"/>
      <c r="M2867" s="601"/>
      <c r="N2867" s="20"/>
    </row>
    <row r="2868" spans="1:14">
      <c r="A2868" s="599">
        <v>41971</v>
      </c>
      <c r="B2868" s="600"/>
      <c r="C2868" s="20"/>
      <c r="D2868" s="20"/>
      <c r="E2868" s="20"/>
      <c r="F2868" s="19" t="s">
        <v>600</v>
      </c>
      <c r="G2868" s="19">
        <v>40.89</v>
      </c>
      <c r="L2868" s="20"/>
      <c r="M2868" s="601"/>
      <c r="N2868" s="20"/>
    </row>
    <row r="2869" spans="1:14">
      <c r="A2869" s="599">
        <v>41970</v>
      </c>
      <c r="B2869" s="600"/>
      <c r="C2869" s="20"/>
      <c r="D2869" s="20"/>
      <c r="E2869" s="20"/>
      <c r="F2869" s="19" t="s">
        <v>600</v>
      </c>
      <c r="G2869" s="19">
        <v>40.89</v>
      </c>
      <c r="L2869" s="20"/>
      <c r="M2869" s="601"/>
      <c r="N2869" s="20"/>
    </row>
    <row r="2870" spans="1:14">
      <c r="A2870" s="599">
        <v>41969</v>
      </c>
      <c r="B2870" s="600"/>
      <c r="C2870" s="20"/>
      <c r="D2870" s="20"/>
      <c r="E2870" s="20"/>
      <c r="F2870" s="19" t="s">
        <v>600</v>
      </c>
      <c r="G2870" s="19">
        <v>40.89</v>
      </c>
      <c r="L2870" s="20"/>
      <c r="M2870" s="601"/>
      <c r="N2870" s="20"/>
    </row>
    <row r="2871" spans="1:14">
      <c r="A2871" s="599">
        <v>41968</v>
      </c>
      <c r="B2871" s="600"/>
      <c r="C2871" s="20"/>
      <c r="D2871" s="20"/>
      <c r="E2871" s="20"/>
      <c r="F2871" s="19" t="s">
        <v>600</v>
      </c>
      <c r="G2871" s="19">
        <v>40.89</v>
      </c>
      <c r="L2871" s="20"/>
      <c r="M2871" s="601"/>
      <c r="N2871" s="20"/>
    </row>
    <row r="2872" spans="1:14">
      <c r="A2872" s="599">
        <v>41967</v>
      </c>
      <c r="B2872" s="600"/>
      <c r="C2872" s="20"/>
      <c r="D2872" s="20"/>
      <c r="E2872" s="20"/>
      <c r="F2872" s="19" t="s">
        <v>600</v>
      </c>
      <c r="G2872" s="19">
        <v>40.89</v>
      </c>
      <c r="L2872" s="20"/>
      <c r="M2872" s="601"/>
      <c r="N2872" s="20"/>
    </row>
    <row r="2873" spans="1:14">
      <c r="A2873" s="599">
        <v>41964</v>
      </c>
      <c r="B2873" s="600"/>
      <c r="C2873" s="20"/>
      <c r="D2873" s="20"/>
      <c r="E2873" s="20"/>
      <c r="F2873" s="19" t="s">
        <v>600</v>
      </c>
      <c r="G2873" s="19">
        <v>40.89</v>
      </c>
      <c r="L2873" s="20"/>
      <c r="M2873" s="601"/>
      <c r="N2873" s="20"/>
    </row>
    <row r="2874" spans="1:14">
      <c r="A2874" s="599">
        <v>41963</v>
      </c>
      <c r="B2874" s="600"/>
      <c r="C2874" s="20"/>
      <c r="D2874" s="20"/>
      <c r="E2874" s="20"/>
      <c r="F2874" s="19" t="s">
        <v>600</v>
      </c>
      <c r="G2874" s="19">
        <v>40.89</v>
      </c>
      <c r="L2874" s="20"/>
      <c r="M2874" s="601"/>
      <c r="N2874" s="20"/>
    </row>
    <row r="2875" spans="1:14">
      <c r="A2875" s="599">
        <v>41962</v>
      </c>
      <c r="B2875" s="600"/>
      <c r="C2875" s="20"/>
      <c r="D2875" s="20"/>
      <c r="E2875" s="20"/>
      <c r="F2875" s="19" t="s">
        <v>600</v>
      </c>
      <c r="G2875" s="19">
        <v>40.89</v>
      </c>
      <c r="L2875" s="20"/>
      <c r="M2875" s="601"/>
      <c r="N2875" s="20"/>
    </row>
    <row r="2876" spans="1:14">
      <c r="A2876" s="599">
        <v>41961</v>
      </c>
      <c r="B2876" s="600"/>
      <c r="C2876" s="20"/>
      <c r="D2876" s="20"/>
      <c r="E2876" s="20"/>
      <c r="F2876" s="19" t="s">
        <v>600</v>
      </c>
      <c r="G2876" s="19">
        <v>40.89</v>
      </c>
      <c r="L2876" s="20"/>
      <c r="M2876" s="601"/>
      <c r="N2876" s="20"/>
    </row>
    <row r="2877" spans="1:14">
      <c r="A2877" s="599">
        <v>41960</v>
      </c>
      <c r="B2877" s="600"/>
      <c r="C2877" s="20"/>
      <c r="D2877" s="20"/>
      <c r="E2877" s="20"/>
      <c r="F2877" s="19" t="s">
        <v>600</v>
      </c>
      <c r="G2877" s="19">
        <v>40.89</v>
      </c>
      <c r="L2877" s="20"/>
      <c r="M2877" s="601"/>
      <c r="N2877" s="20"/>
    </row>
    <row r="2878" spans="1:14">
      <c r="A2878" s="599">
        <v>41957</v>
      </c>
      <c r="B2878" s="600"/>
      <c r="C2878" s="20"/>
      <c r="D2878" s="20"/>
      <c r="E2878" s="20"/>
      <c r="F2878" s="19" t="s">
        <v>600</v>
      </c>
      <c r="G2878" s="19">
        <v>40.89</v>
      </c>
      <c r="L2878" s="20"/>
      <c r="M2878" s="601"/>
      <c r="N2878" s="20"/>
    </row>
    <row r="2879" spans="1:14">
      <c r="A2879" s="599">
        <v>41956</v>
      </c>
      <c r="B2879" s="600"/>
      <c r="C2879" s="20"/>
      <c r="D2879" s="20"/>
      <c r="E2879" s="20"/>
      <c r="F2879" s="19" t="s">
        <v>600</v>
      </c>
      <c r="G2879" s="19">
        <v>40.89</v>
      </c>
      <c r="L2879" s="20"/>
      <c r="M2879" s="601"/>
      <c r="N2879" s="20"/>
    </row>
    <row r="2880" spans="1:14">
      <c r="A2880" s="599">
        <v>41955</v>
      </c>
      <c r="B2880" s="600"/>
      <c r="C2880" s="20"/>
      <c r="D2880" s="20"/>
      <c r="E2880" s="20"/>
      <c r="F2880" s="19" t="s">
        <v>600</v>
      </c>
      <c r="G2880" s="19">
        <v>40.89</v>
      </c>
      <c r="L2880" s="20"/>
      <c r="M2880" s="601"/>
      <c r="N2880" s="20"/>
    </row>
    <row r="2881" spans="1:14">
      <c r="A2881" s="599">
        <v>41954</v>
      </c>
      <c r="B2881" s="600"/>
      <c r="C2881" s="20"/>
      <c r="D2881" s="20"/>
      <c r="E2881" s="20"/>
      <c r="F2881" s="19" t="s">
        <v>600</v>
      </c>
      <c r="G2881" s="19">
        <v>40.89</v>
      </c>
      <c r="L2881" s="20"/>
      <c r="M2881" s="601"/>
      <c r="N2881" s="20"/>
    </row>
    <row r="2882" spans="1:14">
      <c r="A2882" s="599">
        <v>41953</v>
      </c>
      <c r="B2882" s="600"/>
      <c r="C2882" s="20"/>
      <c r="D2882" s="20"/>
      <c r="E2882" s="20"/>
      <c r="F2882" s="19" t="s">
        <v>600</v>
      </c>
      <c r="G2882" s="19">
        <v>40.89</v>
      </c>
      <c r="L2882" s="20"/>
      <c r="M2882" s="601"/>
      <c r="N2882" s="20"/>
    </row>
    <row r="2883" spans="1:14">
      <c r="A2883" s="599">
        <v>41950</v>
      </c>
      <c r="B2883" s="600"/>
      <c r="C2883" s="20"/>
      <c r="D2883" s="20"/>
      <c r="E2883" s="20"/>
      <c r="F2883" s="19" t="s">
        <v>600</v>
      </c>
      <c r="G2883" s="19">
        <v>40.89</v>
      </c>
      <c r="L2883" s="20"/>
      <c r="M2883" s="601"/>
      <c r="N2883" s="20"/>
    </row>
    <row r="2884" spans="1:14">
      <c r="A2884" s="599">
        <v>41949</v>
      </c>
      <c r="B2884" s="600"/>
      <c r="C2884" s="20"/>
      <c r="D2884" s="20"/>
      <c r="E2884" s="20"/>
      <c r="F2884" s="19" t="s">
        <v>600</v>
      </c>
      <c r="G2884" s="19">
        <v>40.89</v>
      </c>
      <c r="L2884" s="20"/>
      <c r="M2884" s="601"/>
      <c r="N2884" s="20"/>
    </row>
    <row r="2885" spans="1:14">
      <c r="A2885" s="599">
        <v>41948</v>
      </c>
      <c r="B2885" s="600"/>
      <c r="C2885" s="20"/>
      <c r="D2885" s="20"/>
      <c r="E2885" s="20"/>
      <c r="F2885" s="19" t="s">
        <v>600</v>
      </c>
      <c r="G2885" s="19">
        <v>40.89</v>
      </c>
      <c r="L2885" s="20"/>
      <c r="M2885" s="601"/>
      <c r="N2885" s="20"/>
    </row>
    <row r="2886" spans="1:14">
      <c r="A2886" s="599">
        <v>41947</v>
      </c>
      <c r="B2886" s="600"/>
      <c r="C2886" s="20"/>
      <c r="D2886" s="20"/>
      <c r="E2886" s="20"/>
      <c r="F2886" s="19" t="s">
        <v>600</v>
      </c>
      <c r="G2886" s="19">
        <v>40.89</v>
      </c>
      <c r="L2886" s="20"/>
      <c r="M2886" s="601"/>
      <c r="N2886" s="20"/>
    </row>
    <row r="2887" spans="1:14">
      <c r="A2887" s="599">
        <v>41946</v>
      </c>
      <c r="B2887" s="600"/>
      <c r="C2887" s="20"/>
      <c r="D2887" s="20"/>
      <c r="E2887" s="20"/>
      <c r="F2887" s="19" t="s">
        <v>600</v>
      </c>
      <c r="G2887" s="19">
        <v>40.89</v>
      </c>
      <c r="L2887" s="20"/>
      <c r="M2887" s="601"/>
      <c r="N2887" s="20"/>
    </row>
    <row r="2888" spans="1:14">
      <c r="A2888" s="599">
        <v>41943</v>
      </c>
      <c r="B2888" s="600"/>
      <c r="C2888" s="20"/>
      <c r="D2888" s="20"/>
      <c r="E2888" s="20"/>
      <c r="F2888" s="19" t="s">
        <v>600</v>
      </c>
      <c r="G2888" s="19">
        <v>40.89</v>
      </c>
      <c r="L2888" s="20"/>
      <c r="M2888" s="601"/>
      <c r="N2888" s="20"/>
    </row>
    <row r="2889" spans="1:14">
      <c r="A2889" s="599">
        <v>41942</v>
      </c>
      <c r="B2889" s="600"/>
      <c r="C2889" s="20"/>
      <c r="D2889" s="20"/>
      <c r="E2889" s="20"/>
      <c r="F2889" s="19" t="s">
        <v>600</v>
      </c>
      <c r="G2889" s="19">
        <v>40.89</v>
      </c>
      <c r="L2889" s="20"/>
      <c r="M2889" s="601"/>
      <c r="N2889" s="20"/>
    </row>
    <row r="2890" spans="1:14">
      <c r="A2890" s="599">
        <v>41941</v>
      </c>
      <c r="B2890" s="600"/>
      <c r="C2890" s="20"/>
      <c r="D2890" s="20"/>
      <c r="E2890" s="20"/>
      <c r="F2890" s="19" t="s">
        <v>600</v>
      </c>
      <c r="G2890" s="19">
        <v>40.89</v>
      </c>
      <c r="L2890" s="20"/>
      <c r="M2890" s="601"/>
      <c r="N2890" s="20"/>
    </row>
    <row r="2891" spans="1:14">
      <c r="A2891" s="599">
        <v>41940</v>
      </c>
      <c r="B2891" s="600"/>
      <c r="C2891" s="20"/>
      <c r="D2891" s="20"/>
      <c r="E2891" s="20"/>
      <c r="F2891" s="19" t="s">
        <v>600</v>
      </c>
      <c r="G2891" s="19">
        <v>40.89</v>
      </c>
      <c r="L2891" s="20"/>
      <c r="M2891" s="601"/>
      <c r="N2891" s="20"/>
    </row>
    <row r="2892" spans="1:14">
      <c r="A2892" s="599">
        <v>41939</v>
      </c>
      <c r="B2892" s="600"/>
      <c r="C2892" s="20"/>
      <c r="D2892" s="20"/>
      <c r="E2892" s="20"/>
      <c r="F2892" s="19" t="s">
        <v>600</v>
      </c>
      <c r="G2892" s="19">
        <v>40.89</v>
      </c>
      <c r="L2892" s="20"/>
      <c r="M2892" s="601"/>
      <c r="N2892" s="20"/>
    </row>
    <row r="2893" spans="1:14">
      <c r="A2893" s="599">
        <v>41936</v>
      </c>
      <c r="B2893" s="600"/>
      <c r="C2893" s="20"/>
      <c r="D2893" s="20"/>
      <c r="E2893" s="20"/>
      <c r="F2893" s="19" t="s">
        <v>600</v>
      </c>
      <c r="G2893" s="19">
        <v>40.89</v>
      </c>
      <c r="L2893" s="20"/>
      <c r="M2893" s="601"/>
      <c r="N2893" s="20"/>
    </row>
    <row r="2894" spans="1:14">
      <c r="A2894" s="599">
        <v>41935</v>
      </c>
      <c r="B2894" s="600"/>
      <c r="C2894" s="20"/>
      <c r="D2894" s="20"/>
      <c r="E2894" s="20"/>
      <c r="F2894" s="19" t="s">
        <v>600</v>
      </c>
      <c r="G2894" s="19">
        <v>40.89</v>
      </c>
      <c r="L2894" s="20"/>
      <c r="M2894" s="601"/>
      <c r="N2894" s="20"/>
    </row>
    <row r="2895" spans="1:14">
      <c r="A2895" s="599">
        <v>41934</v>
      </c>
      <c r="B2895" s="600"/>
      <c r="C2895" s="20"/>
      <c r="D2895" s="20"/>
      <c r="E2895" s="20"/>
      <c r="F2895" s="19" t="s">
        <v>600</v>
      </c>
      <c r="G2895" s="19">
        <v>40.89</v>
      </c>
      <c r="L2895" s="20"/>
      <c r="M2895" s="601"/>
      <c r="N2895" s="20"/>
    </row>
    <row r="2896" spans="1:14">
      <c r="A2896" s="599">
        <v>41933</v>
      </c>
      <c r="B2896" s="600"/>
      <c r="C2896" s="20"/>
      <c r="D2896" s="20"/>
      <c r="E2896" s="20"/>
      <c r="F2896" s="19" t="s">
        <v>600</v>
      </c>
      <c r="G2896" s="19">
        <v>40.89</v>
      </c>
      <c r="L2896" s="20"/>
      <c r="M2896" s="601"/>
      <c r="N2896" s="20"/>
    </row>
    <row r="2897" spans="1:14">
      <c r="A2897" s="599">
        <v>41932</v>
      </c>
      <c r="B2897" s="600"/>
      <c r="C2897" s="20"/>
      <c r="D2897" s="20"/>
      <c r="E2897" s="20"/>
      <c r="F2897" s="19" t="s">
        <v>600</v>
      </c>
      <c r="G2897" s="19">
        <v>40.89</v>
      </c>
      <c r="L2897" s="20"/>
      <c r="M2897" s="601"/>
      <c r="N2897" s="20"/>
    </row>
    <row r="2898" spans="1:14">
      <c r="A2898" s="599">
        <v>41929</v>
      </c>
      <c r="B2898" s="600"/>
      <c r="C2898" s="20"/>
      <c r="D2898" s="20"/>
      <c r="E2898" s="20"/>
      <c r="F2898" s="19" t="s">
        <v>600</v>
      </c>
      <c r="G2898" s="19">
        <v>40.89</v>
      </c>
      <c r="L2898" s="20"/>
      <c r="M2898" s="601"/>
      <c r="N2898" s="20"/>
    </row>
    <row r="2899" spans="1:14">
      <c r="A2899" s="599">
        <v>41928</v>
      </c>
      <c r="B2899" s="600"/>
      <c r="C2899" s="20"/>
      <c r="D2899" s="20"/>
      <c r="E2899" s="20"/>
      <c r="F2899" s="19" t="s">
        <v>600</v>
      </c>
      <c r="G2899" s="19">
        <v>40.89</v>
      </c>
      <c r="L2899" s="20"/>
      <c r="M2899" s="601"/>
      <c r="N2899" s="20"/>
    </row>
    <row r="2900" spans="1:14">
      <c r="A2900" s="599">
        <v>41927</v>
      </c>
      <c r="B2900" s="600"/>
      <c r="C2900" s="20"/>
      <c r="D2900" s="20"/>
      <c r="E2900" s="20"/>
      <c r="F2900" s="19" t="s">
        <v>600</v>
      </c>
      <c r="G2900" s="19">
        <v>40.89</v>
      </c>
      <c r="L2900" s="20"/>
      <c r="M2900" s="601"/>
      <c r="N2900" s="20"/>
    </row>
    <row r="2901" spans="1:14">
      <c r="A2901" s="599">
        <v>41926</v>
      </c>
      <c r="B2901" s="600"/>
      <c r="C2901" s="20"/>
      <c r="D2901" s="20"/>
      <c r="E2901" s="20"/>
      <c r="F2901" s="19" t="s">
        <v>600</v>
      </c>
      <c r="G2901" s="19">
        <v>40.89</v>
      </c>
      <c r="L2901" s="20"/>
      <c r="M2901" s="601"/>
      <c r="N2901" s="20"/>
    </row>
    <row r="2902" spans="1:14">
      <c r="A2902" s="599">
        <v>41925</v>
      </c>
      <c r="B2902" s="600"/>
      <c r="C2902" s="20"/>
      <c r="D2902" s="20"/>
      <c r="E2902" s="20"/>
      <c r="F2902" s="19" t="s">
        <v>600</v>
      </c>
      <c r="G2902" s="19">
        <v>40.89</v>
      </c>
      <c r="L2902" s="20"/>
      <c r="M2902" s="601"/>
      <c r="N2902" s="20"/>
    </row>
    <row r="2903" spans="1:14">
      <c r="A2903" s="599">
        <v>41922</v>
      </c>
      <c r="B2903" s="600"/>
      <c r="C2903" s="20"/>
      <c r="D2903" s="20"/>
      <c r="E2903" s="20"/>
      <c r="F2903" s="19" t="s">
        <v>600</v>
      </c>
      <c r="G2903" s="19">
        <v>40.89</v>
      </c>
      <c r="L2903" s="20"/>
      <c r="M2903" s="601"/>
      <c r="N2903" s="20"/>
    </row>
    <row r="2904" spans="1:14">
      <c r="A2904" s="599">
        <v>41921</v>
      </c>
      <c r="B2904" s="600"/>
      <c r="C2904" s="20"/>
      <c r="D2904" s="20"/>
      <c r="E2904" s="20"/>
      <c r="F2904" s="19" t="s">
        <v>600</v>
      </c>
      <c r="G2904" s="19">
        <v>40.89</v>
      </c>
      <c r="L2904" s="20"/>
      <c r="M2904" s="601"/>
      <c r="N2904" s="20"/>
    </row>
    <row r="2905" spans="1:14">
      <c r="A2905" s="599">
        <v>41920</v>
      </c>
      <c r="B2905" s="600"/>
      <c r="C2905" s="20"/>
      <c r="D2905" s="20"/>
      <c r="E2905" s="20"/>
      <c r="F2905" s="19" t="s">
        <v>600</v>
      </c>
      <c r="G2905" s="19">
        <v>40.89</v>
      </c>
      <c r="L2905" s="20"/>
      <c r="M2905" s="601"/>
      <c r="N2905" s="20"/>
    </row>
    <row r="2906" spans="1:14">
      <c r="A2906" s="599">
        <v>41919</v>
      </c>
      <c r="B2906" s="600"/>
      <c r="C2906" s="20"/>
      <c r="D2906" s="20"/>
      <c r="E2906" s="20"/>
      <c r="F2906" s="19" t="s">
        <v>600</v>
      </c>
      <c r="G2906" s="19">
        <v>40.89</v>
      </c>
      <c r="L2906" s="20"/>
      <c r="M2906" s="601"/>
      <c r="N2906" s="20"/>
    </row>
    <row r="2907" spans="1:14">
      <c r="A2907" s="599">
        <v>41918</v>
      </c>
      <c r="B2907" s="600"/>
      <c r="C2907" s="20"/>
      <c r="D2907" s="20"/>
      <c r="E2907" s="20"/>
      <c r="F2907" s="19" t="s">
        <v>600</v>
      </c>
      <c r="G2907" s="19">
        <v>40.89</v>
      </c>
      <c r="L2907" s="20"/>
      <c r="M2907" s="601"/>
      <c r="N2907" s="20"/>
    </row>
    <row r="2908" spans="1:14">
      <c r="A2908" s="599">
        <v>41915</v>
      </c>
      <c r="B2908" s="600"/>
      <c r="C2908" s="20"/>
      <c r="D2908" s="20"/>
      <c r="E2908" s="20"/>
      <c r="F2908" s="19" t="s">
        <v>600</v>
      </c>
      <c r="G2908" s="19">
        <v>40.89</v>
      </c>
      <c r="L2908" s="20"/>
      <c r="M2908" s="601"/>
      <c r="N2908" s="20"/>
    </row>
    <row r="2909" spans="1:14">
      <c r="A2909" s="599">
        <v>41914</v>
      </c>
      <c r="B2909" s="600"/>
      <c r="C2909" s="20"/>
      <c r="D2909" s="20"/>
      <c r="E2909" s="20"/>
      <c r="F2909" s="19" t="s">
        <v>600</v>
      </c>
      <c r="G2909" s="19">
        <v>40.89</v>
      </c>
      <c r="L2909" s="20"/>
      <c r="M2909" s="601"/>
      <c r="N2909" s="20"/>
    </row>
    <row r="2910" spans="1:14">
      <c r="A2910" s="599">
        <v>41913</v>
      </c>
      <c r="B2910" s="600"/>
      <c r="C2910" s="20"/>
      <c r="D2910" s="20"/>
      <c r="E2910" s="20"/>
      <c r="F2910" s="19" t="s">
        <v>600</v>
      </c>
      <c r="G2910" s="19">
        <v>40.89</v>
      </c>
      <c r="L2910" s="20"/>
      <c r="M2910" s="601"/>
      <c r="N2910" s="20"/>
    </row>
    <row r="2911" spans="1:14">
      <c r="A2911" s="599">
        <v>41912</v>
      </c>
      <c r="B2911" s="600"/>
      <c r="C2911" s="20"/>
      <c r="D2911" s="20"/>
      <c r="E2911" s="20"/>
      <c r="F2911" s="19" t="s">
        <v>600</v>
      </c>
      <c r="G2911" s="19">
        <v>40.89</v>
      </c>
      <c r="L2911" s="20"/>
      <c r="M2911" s="601"/>
      <c r="N2911" s="20"/>
    </row>
    <row r="2912" spans="1:14">
      <c r="A2912" s="599">
        <v>41911</v>
      </c>
      <c r="B2912" s="600"/>
      <c r="C2912" s="20"/>
      <c r="D2912" s="20"/>
      <c r="E2912" s="20"/>
      <c r="F2912" s="19" t="s">
        <v>600</v>
      </c>
      <c r="G2912" s="19">
        <v>40.89</v>
      </c>
      <c r="L2912" s="20"/>
      <c r="M2912" s="601"/>
      <c r="N2912" s="20"/>
    </row>
    <row r="2913" spans="1:14">
      <c r="A2913" s="599">
        <v>41908</v>
      </c>
      <c r="B2913" s="600"/>
      <c r="C2913" s="20"/>
      <c r="D2913" s="20"/>
      <c r="E2913" s="20"/>
      <c r="F2913" s="19" t="s">
        <v>600</v>
      </c>
      <c r="G2913" s="19">
        <v>40.89</v>
      </c>
      <c r="L2913" s="20"/>
      <c r="M2913" s="601"/>
      <c r="N2913" s="20"/>
    </row>
    <row r="2914" spans="1:14">
      <c r="A2914" s="599">
        <v>41907</v>
      </c>
      <c r="B2914" s="600"/>
      <c r="C2914" s="20"/>
      <c r="D2914" s="20"/>
      <c r="E2914" s="20"/>
      <c r="F2914" s="19" t="s">
        <v>600</v>
      </c>
      <c r="G2914" s="19">
        <v>40.89</v>
      </c>
      <c r="L2914" s="20"/>
      <c r="M2914" s="601"/>
      <c r="N2914" s="20"/>
    </row>
    <row r="2915" spans="1:14">
      <c r="A2915" s="599">
        <v>41906</v>
      </c>
      <c r="B2915" s="600"/>
      <c r="C2915" s="20"/>
      <c r="D2915" s="20"/>
      <c r="E2915" s="20"/>
      <c r="F2915" s="19" t="s">
        <v>600</v>
      </c>
      <c r="G2915" s="19">
        <v>40.89</v>
      </c>
      <c r="L2915" s="20"/>
      <c r="M2915" s="601"/>
      <c r="N2915" s="20"/>
    </row>
    <row r="2916" spans="1:14">
      <c r="A2916" s="599">
        <v>41905</v>
      </c>
      <c r="B2916" s="600"/>
      <c r="C2916" s="20"/>
      <c r="D2916" s="20"/>
      <c r="E2916" s="20"/>
      <c r="F2916" s="19" t="s">
        <v>600</v>
      </c>
      <c r="G2916" s="19">
        <v>40.89</v>
      </c>
      <c r="L2916" s="20"/>
      <c r="M2916" s="601"/>
      <c r="N2916" s="20"/>
    </row>
    <row r="2917" spans="1:14">
      <c r="A2917" s="599">
        <v>41904</v>
      </c>
      <c r="B2917" s="600"/>
      <c r="C2917" s="20"/>
      <c r="D2917" s="20"/>
      <c r="E2917" s="20"/>
      <c r="F2917" s="19" t="s">
        <v>600</v>
      </c>
      <c r="G2917" s="19">
        <v>40.89</v>
      </c>
      <c r="L2917" s="20"/>
      <c r="M2917" s="601"/>
      <c r="N2917" s="20"/>
    </row>
    <row r="2918" spans="1:14">
      <c r="A2918" s="599">
        <v>41901</v>
      </c>
      <c r="B2918" s="600"/>
      <c r="C2918" s="20"/>
      <c r="D2918" s="20"/>
      <c r="E2918" s="20"/>
      <c r="F2918" s="19" t="s">
        <v>600</v>
      </c>
      <c r="G2918" s="19">
        <v>40.89</v>
      </c>
      <c r="L2918" s="20"/>
      <c r="M2918" s="601"/>
      <c r="N2918" s="20"/>
    </row>
    <row r="2919" spans="1:14">
      <c r="A2919" s="599">
        <v>41900</v>
      </c>
      <c r="B2919" s="600"/>
      <c r="C2919" s="20"/>
      <c r="D2919" s="20"/>
      <c r="E2919" s="20"/>
      <c r="F2919" s="19" t="s">
        <v>600</v>
      </c>
      <c r="G2919" s="19">
        <v>40.89</v>
      </c>
      <c r="L2919" s="20"/>
      <c r="M2919" s="601"/>
      <c r="N2919" s="20"/>
    </row>
    <row r="2920" spans="1:14">
      <c r="A2920" s="599">
        <v>41899</v>
      </c>
      <c r="B2920" s="600"/>
      <c r="C2920" s="20"/>
      <c r="D2920" s="20"/>
      <c r="E2920" s="20"/>
      <c r="F2920" s="19" t="s">
        <v>600</v>
      </c>
      <c r="G2920" s="19">
        <v>40.89</v>
      </c>
      <c r="L2920" s="20"/>
      <c r="M2920" s="601"/>
      <c r="N2920" s="20"/>
    </row>
    <row r="2921" spans="1:14">
      <c r="A2921" s="599">
        <v>41898</v>
      </c>
      <c r="B2921" s="600"/>
      <c r="C2921" s="20"/>
      <c r="D2921" s="20"/>
      <c r="E2921" s="20"/>
      <c r="F2921" s="19" t="s">
        <v>600</v>
      </c>
      <c r="G2921" s="19">
        <v>40.89</v>
      </c>
      <c r="L2921" s="20"/>
      <c r="M2921" s="601"/>
      <c r="N2921" s="20"/>
    </row>
    <row r="2922" spans="1:14">
      <c r="A2922" s="599">
        <v>41897</v>
      </c>
      <c r="B2922" s="600"/>
      <c r="C2922" s="20"/>
      <c r="D2922" s="20"/>
      <c r="E2922" s="20"/>
      <c r="F2922" s="19" t="s">
        <v>600</v>
      </c>
      <c r="G2922" s="19">
        <v>40.89</v>
      </c>
      <c r="L2922" s="20"/>
      <c r="M2922" s="601"/>
      <c r="N2922" s="20"/>
    </row>
    <row r="2923" spans="1:14">
      <c r="A2923" s="599">
        <v>41894</v>
      </c>
      <c r="B2923" s="600"/>
      <c r="C2923" s="20"/>
      <c r="D2923" s="20"/>
      <c r="E2923" s="20"/>
      <c r="F2923" s="19" t="s">
        <v>600</v>
      </c>
      <c r="G2923" s="19">
        <v>40.89</v>
      </c>
      <c r="L2923" s="20"/>
      <c r="M2923" s="601"/>
      <c r="N2923" s="20"/>
    </row>
    <row r="2924" spans="1:14">
      <c r="A2924" s="599">
        <v>41893</v>
      </c>
      <c r="B2924" s="600"/>
      <c r="C2924" s="20"/>
      <c r="D2924" s="20"/>
      <c r="E2924" s="20"/>
      <c r="F2924" s="19" t="s">
        <v>600</v>
      </c>
      <c r="G2924" s="19">
        <v>40.89</v>
      </c>
      <c r="L2924" s="20"/>
      <c r="M2924" s="601"/>
      <c r="N2924" s="20"/>
    </row>
    <row r="2925" spans="1:14">
      <c r="A2925" s="599">
        <v>41892</v>
      </c>
      <c r="B2925" s="20"/>
      <c r="C2925" s="20"/>
      <c r="D2925" s="20"/>
      <c r="E2925" s="20"/>
      <c r="F2925" s="19" t="s">
        <v>600</v>
      </c>
      <c r="G2925" s="19">
        <v>40.89</v>
      </c>
      <c r="L2925" s="20"/>
      <c r="M2925" s="601"/>
      <c r="N2925" s="20"/>
    </row>
    <row r="2926" spans="1:14">
      <c r="A2926" s="599">
        <v>41891</v>
      </c>
      <c r="B2926" s="600"/>
      <c r="C2926" s="20"/>
      <c r="D2926" s="20"/>
      <c r="E2926" s="20"/>
      <c r="F2926" s="19" t="s">
        <v>600</v>
      </c>
      <c r="G2926" s="19">
        <v>40.89</v>
      </c>
      <c r="L2926" s="20"/>
      <c r="M2926" s="601"/>
      <c r="N2926" s="20"/>
    </row>
    <row r="2927" spans="1:14">
      <c r="A2927" s="599">
        <v>41890</v>
      </c>
      <c r="B2927" s="600"/>
      <c r="C2927" s="20"/>
      <c r="D2927" s="20"/>
      <c r="E2927" s="20"/>
      <c r="F2927" s="19" t="s">
        <v>600</v>
      </c>
      <c r="G2927" s="19">
        <v>40.89</v>
      </c>
      <c r="L2927" s="20"/>
      <c r="M2927" s="601"/>
      <c r="N2927" s="20"/>
    </row>
    <row r="2928" spans="1:14">
      <c r="A2928" s="599">
        <v>41887</v>
      </c>
      <c r="B2928" s="600"/>
      <c r="C2928" s="20"/>
      <c r="D2928" s="20"/>
      <c r="E2928" s="20"/>
      <c r="F2928" s="19" t="s">
        <v>600</v>
      </c>
      <c r="G2928" s="19">
        <v>40.89</v>
      </c>
      <c r="L2928" s="20"/>
      <c r="M2928" s="601"/>
      <c r="N2928" s="20"/>
    </row>
    <row r="2929" spans="1:14">
      <c r="A2929" s="599">
        <v>41886</v>
      </c>
      <c r="B2929" s="600"/>
      <c r="C2929" s="20"/>
      <c r="D2929" s="20"/>
      <c r="E2929" s="20"/>
      <c r="F2929" s="19" t="s">
        <v>600</v>
      </c>
      <c r="G2929" s="19">
        <v>40.89</v>
      </c>
      <c r="L2929" s="20"/>
      <c r="M2929" s="601"/>
      <c r="N2929" s="20"/>
    </row>
    <row r="2930" spans="1:14">
      <c r="A2930" s="599">
        <v>41885</v>
      </c>
      <c r="B2930" s="600"/>
      <c r="C2930" s="20"/>
      <c r="D2930" s="20"/>
      <c r="E2930" s="20"/>
      <c r="F2930" s="19" t="s">
        <v>600</v>
      </c>
      <c r="G2930" s="19">
        <v>40.89</v>
      </c>
      <c r="L2930" s="20"/>
      <c r="M2930" s="601"/>
      <c r="N2930" s="20"/>
    </row>
    <row r="2931" spans="1:14">
      <c r="A2931" s="599">
        <v>41884</v>
      </c>
      <c r="B2931" s="600"/>
      <c r="C2931" s="20"/>
      <c r="D2931" s="20"/>
      <c r="E2931" s="20"/>
      <c r="F2931" s="19" t="s">
        <v>600</v>
      </c>
      <c r="G2931" s="19">
        <v>40.89</v>
      </c>
      <c r="L2931" s="20"/>
      <c r="M2931" s="601"/>
      <c r="N2931" s="20"/>
    </row>
    <row r="2932" spans="1:14">
      <c r="A2932" s="599">
        <v>41883</v>
      </c>
      <c r="B2932" s="600"/>
      <c r="C2932" s="20"/>
      <c r="D2932" s="20"/>
      <c r="E2932" s="20"/>
      <c r="F2932" s="19" t="s">
        <v>600</v>
      </c>
      <c r="G2932" s="19">
        <v>40.89</v>
      </c>
      <c r="L2932" s="20"/>
      <c r="M2932" s="601"/>
      <c r="N2932" s="20"/>
    </row>
    <row r="2933" spans="1:14">
      <c r="A2933" s="599">
        <v>41880</v>
      </c>
      <c r="B2933" s="600"/>
      <c r="C2933" s="20"/>
      <c r="D2933" s="20"/>
      <c r="E2933" s="20"/>
      <c r="F2933" s="19" t="s">
        <v>600</v>
      </c>
      <c r="G2933" s="19">
        <v>40.89</v>
      </c>
      <c r="L2933" s="20"/>
      <c r="M2933" s="601"/>
      <c r="N2933" s="20"/>
    </row>
    <row r="2934" spans="1:14">
      <c r="A2934" s="599">
        <v>41879</v>
      </c>
      <c r="B2934" s="600"/>
      <c r="C2934" s="20"/>
      <c r="D2934" s="20"/>
      <c r="E2934" s="20"/>
      <c r="F2934" s="19" t="s">
        <v>600</v>
      </c>
      <c r="G2934" s="19">
        <v>40.89</v>
      </c>
      <c r="L2934" s="20"/>
      <c r="M2934" s="601"/>
      <c r="N2934" s="20"/>
    </row>
    <row r="2935" spans="1:14">
      <c r="A2935" s="599">
        <v>41878</v>
      </c>
      <c r="B2935" s="600"/>
      <c r="C2935" s="20"/>
      <c r="D2935" s="20"/>
      <c r="E2935" s="20"/>
      <c r="F2935" s="19" t="s">
        <v>600</v>
      </c>
      <c r="G2935" s="19">
        <v>40.89</v>
      </c>
      <c r="L2935" s="20"/>
      <c r="M2935" s="601"/>
      <c r="N2935" s="20"/>
    </row>
    <row r="2936" spans="1:14">
      <c r="A2936" s="599">
        <v>41877</v>
      </c>
      <c r="B2936" s="600"/>
      <c r="C2936" s="20"/>
      <c r="D2936" s="20"/>
      <c r="E2936" s="20"/>
      <c r="F2936" s="19" t="s">
        <v>600</v>
      </c>
      <c r="G2936" s="19">
        <v>40.89</v>
      </c>
      <c r="L2936" s="20"/>
      <c r="M2936" s="601"/>
      <c r="N2936" s="20"/>
    </row>
    <row r="2937" spans="1:14">
      <c r="A2937" s="599">
        <v>41876</v>
      </c>
      <c r="B2937" s="600"/>
      <c r="C2937" s="20"/>
      <c r="D2937" s="20"/>
      <c r="E2937" s="20"/>
      <c r="F2937" s="19" t="s">
        <v>600</v>
      </c>
      <c r="G2937" s="19">
        <v>40.89</v>
      </c>
      <c r="L2937" s="20"/>
      <c r="M2937" s="601"/>
      <c r="N2937" s="20"/>
    </row>
    <row r="2938" spans="1:14">
      <c r="A2938" s="599">
        <v>41873</v>
      </c>
      <c r="B2938" s="600"/>
      <c r="C2938" s="20"/>
      <c r="D2938" s="20"/>
      <c r="E2938" s="20"/>
      <c r="F2938" s="19" t="s">
        <v>600</v>
      </c>
      <c r="G2938" s="19">
        <v>40.89</v>
      </c>
      <c r="L2938" s="20"/>
      <c r="M2938" s="601"/>
      <c r="N2938" s="20"/>
    </row>
    <row r="2939" spans="1:14">
      <c r="A2939" s="599">
        <v>41872</v>
      </c>
      <c r="B2939" s="600"/>
      <c r="C2939" s="20"/>
      <c r="D2939" s="20"/>
      <c r="E2939" s="20"/>
      <c r="F2939" s="19" t="s">
        <v>600</v>
      </c>
      <c r="G2939" s="19">
        <v>40.89</v>
      </c>
      <c r="L2939" s="20"/>
      <c r="M2939" s="601"/>
      <c r="N2939" s="20"/>
    </row>
    <row r="2940" spans="1:14">
      <c r="A2940" s="599">
        <v>41871</v>
      </c>
      <c r="B2940" s="600"/>
      <c r="C2940" s="20"/>
      <c r="D2940" s="20"/>
      <c r="E2940" s="20"/>
      <c r="F2940" s="19" t="s">
        <v>600</v>
      </c>
      <c r="G2940" s="19">
        <v>40.89</v>
      </c>
      <c r="L2940" s="20"/>
      <c r="M2940" s="601"/>
      <c r="N2940" s="20"/>
    </row>
    <row r="2941" spans="1:14">
      <c r="A2941" s="599">
        <v>41870</v>
      </c>
      <c r="B2941" s="600"/>
      <c r="C2941" s="20"/>
      <c r="D2941" s="20"/>
      <c r="E2941" s="20"/>
      <c r="F2941" s="19" t="s">
        <v>600</v>
      </c>
      <c r="G2941" s="19">
        <v>40.89</v>
      </c>
      <c r="L2941" s="20"/>
      <c r="M2941" s="601"/>
      <c r="N2941" s="20"/>
    </row>
    <row r="2942" spans="1:14">
      <c r="A2942" s="599">
        <v>41869</v>
      </c>
      <c r="B2942" s="600"/>
      <c r="C2942" s="20"/>
      <c r="D2942" s="20"/>
      <c r="E2942" s="20"/>
      <c r="F2942" s="19" t="s">
        <v>600</v>
      </c>
      <c r="G2942" s="19">
        <v>40.89</v>
      </c>
      <c r="L2942" s="20"/>
      <c r="M2942" s="601"/>
      <c r="N2942" s="20"/>
    </row>
    <row r="2943" spans="1:14">
      <c r="A2943" s="599">
        <v>41866</v>
      </c>
      <c r="B2943" s="600"/>
      <c r="C2943" s="20"/>
      <c r="D2943" s="20"/>
      <c r="E2943" s="20"/>
      <c r="F2943" s="19" t="s">
        <v>600</v>
      </c>
      <c r="G2943" s="19">
        <v>40.89</v>
      </c>
      <c r="L2943" s="20"/>
      <c r="M2943" s="601"/>
      <c r="N2943" s="20"/>
    </row>
    <row r="2944" spans="1:14">
      <c r="A2944" s="599">
        <v>41865</v>
      </c>
      <c r="B2944" s="600"/>
      <c r="C2944" s="20"/>
      <c r="D2944" s="20"/>
      <c r="E2944" s="20"/>
      <c r="F2944" s="19" t="s">
        <v>600</v>
      </c>
      <c r="G2944" s="19">
        <v>40.89</v>
      </c>
      <c r="L2944" s="20"/>
      <c r="M2944" s="601"/>
      <c r="N2944" s="20"/>
    </row>
    <row r="2945" spans="1:14">
      <c r="A2945" s="599">
        <v>41864</v>
      </c>
      <c r="B2945" s="600"/>
      <c r="C2945" s="20"/>
      <c r="D2945" s="20"/>
      <c r="E2945" s="20"/>
      <c r="F2945" s="19" t="s">
        <v>600</v>
      </c>
      <c r="G2945" s="19">
        <v>40.89</v>
      </c>
      <c r="L2945" s="20"/>
      <c r="M2945" s="601"/>
      <c r="N2945" s="20"/>
    </row>
    <row r="2946" spans="1:14">
      <c r="A2946" s="599">
        <v>41863</v>
      </c>
      <c r="B2946" s="600"/>
      <c r="C2946" s="20"/>
      <c r="D2946" s="20"/>
      <c r="E2946" s="20"/>
      <c r="F2946" s="19" t="s">
        <v>600</v>
      </c>
      <c r="G2946" s="19">
        <v>40.89</v>
      </c>
      <c r="L2946" s="20"/>
      <c r="M2946" s="601"/>
      <c r="N2946" s="20"/>
    </row>
    <row r="2947" spans="1:14">
      <c r="A2947" s="599">
        <v>41862</v>
      </c>
      <c r="B2947" s="600"/>
      <c r="C2947" s="20"/>
      <c r="D2947" s="20"/>
      <c r="E2947" s="20"/>
      <c r="F2947" s="19" t="s">
        <v>600</v>
      </c>
      <c r="G2947" s="19">
        <v>40.89</v>
      </c>
      <c r="L2947" s="20"/>
      <c r="M2947" s="601"/>
      <c r="N2947" s="20"/>
    </row>
    <row r="2948" spans="1:14">
      <c r="A2948" s="599">
        <v>41859</v>
      </c>
      <c r="B2948" s="600"/>
      <c r="C2948" s="20"/>
      <c r="D2948" s="20"/>
      <c r="E2948" s="20"/>
      <c r="F2948" s="19" t="s">
        <v>600</v>
      </c>
      <c r="G2948" s="19">
        <v>40.89</v>
      </c>
      <c r="L2948" s="20"/>
      <c r="M2948" s="601"/>
      <c r="N2948" s="20"/>
    </row>
    <row r="2949" spans="1:14">
      <c r="A2949" s="599">
        <v>41858</v>
      </c>
      <c r="B2949" s="20"/>
      <c r="C2949" s="20"/>
      <c r="D2949" s="20"/>
      <c r="E2949" s="20"/>
      <c r="F2949" s="19" t="s">
        <v>600</v>
      </c>
      <c r="G2949" s="19">
        <v>40.89</v>
      </c>
      <c r="L2949" s="20"/>
      <c r="M2949" s="601"/>
      <c r="N2949" s="20"/>
    </row>
    <row r="2950" spans="1:14">
      <c r="A2950" s="599">
        <v>41857</v>
      </c>
      <c r="B2950" s="20"/>
      <c r="C2950" s="20"/>
      <c r="D2950" s="20"/>
      <c r="E2950" s="20"/>
      <c r="F2950" s="19" t="s">
        <v>600</v>
      </c>
      <c r="G2950" s="19">
        <v>40.89</v>
      </c>
      <c r="L2950" s="20"/>
      <c r="M2950" s="601"/>
      <c r="N2950" s="20"/>
    </row>
    <row r="2951" spans="1:14">
      <c r="A2951" s="599">
        <v>41856</v>
      </c>
      <c r="B2951" s="20"/>
      <c r="C2951" s="20"/>
      <c r="D2951" s="20"/>
      <c r="E2951" s="20"/>
      <c r="F2951" s="19" t="s">
        <v>600</v>
      </c>
      <c r="G2951" s="19">
        <v>40.89</v>
      </c>
      <c r="L2951" s="20"/>
      <c r="M2951" s="601"/>
      <c r="N2951" s="20"/>
    </row>
    <row r="2952" spans="1:14">
      <c r="A2952" s="599">
        <v>41855</v>
      </c>
      <c r="B2952" s="600"/>
      <c r="C2952" s="20"/>
      <c r="D2952" s="20"/>
      <c r="E2952" s="20"/>
      <c r="F2952" s="19" t="s">
        <v>600</v>
      </c>
      <c r="G2952" s="19">
        <v>40.89</v>
      </c>
      <c r="L2952" s="20"/>
      <c r="M2952" s="601"/>
      <c r="N2952" s="20"/>
    </row>
    <row r="2953" spans="1:14">
      <c r="A2953" s="599">
        <v>41852</v>
      </c>
      <c r="B2953" s="600"/>
      <c r="C2953" s="20"/>
      <c r="D2953" s="20"/>
      <c r="E2953" s="20"/>
      <c r="F2953" s="19" t="s">
        <v>600</v>
      </c>
      <c r="G2953" s="19">
        <v>40.89</v>
      </c>
      <c r="L2953" s="20"/>
      <c r="M2953" s="601"/>
      <c r="N2953" s="20"/>
    </row>
    <row r="2954" spans="1:14">
      <c r="A2954" s="599">
        <v>41851</v>
      </c>
      <c r="B2954" s="600"/>
      <c r="C2954" s="20"/>
      <c r="D2954" s="20"/>
      <c r="E2954" s="20"/>
      <c r="F2954" s="19" t="s">
        <v>600</v>
      </c>
      <c r="G2954" s="19">
        <v>40.89</v>
      </c>
      <c r="L2954" s="20"/>
      <c r="M2954" s="601"/>
      <c r="N2954" s="20"/>
    </row>
    <row r="2955" spans="1:14">
      <c r="A2955" s="599">
        <v>41850</v>
      </c>
      <c r="B2955" s="600"/>
      <c r="C2955" s="20"/>
      <c r="D2955" s="20"/>
      <c r="E2955" s="20"/>
      <c r="F2955" s="19" t="s">
        <v>600</v>
      </c>
      <c r="G2955" s="19">
        <v>40.89</v>
      </c>
      <c r="L2955" s="20"/>
      <c r="M2955" s="601"/>
      <c r="N2955" s="20"/>
    </row>
    <row r="2956" spans="1:14">
      <c r="A2956" s="599">
        <v>41849</v>
      </c>
      <c r="B2956" s="600"/>
      <c r="C2956" s="20"/>
      <c r="D2956" s="20"/>
      <c r="E2956" s="20"/>
      <c r="F2956" s="19" t="s">
        <v>600</v>
      </c>
      <c r="G2956" s="19">
        <v>40.89</v>
      </c>
      <c r="L2956" s="20"/>
      <c r="M2956" s="601"/>
      <c r="N2956" s="20"/>
    </row>
    <row r="2957" spans="1:14">
      <c r="A2957" s="599">
        <v>41848</v>
      </c>
      <c r="B2957" s="600"/>
      <c r="C2957" s="20"/>
      <c r="D2957" s="20"/>
      <c r="E2957" s="20"/>
      <c r="F2957" s="19" t="s">
        <v>600</v>
      </c>
      <c r="G2957" s="19">
        <v>40.89</v>
      </c>
      <c r="L2957" s="20"/>
      <c r="M2957" s="601"/>
      <c r="N2957" s="20"/>
    </row>
    <row r="2958" spans="1:14">
      <c r="A2958" s="599">
        <v>41845</v>
      </c>
      <c r="B2958" s="600"/>
      <c r="C2958" s="20"/>
      <c r="D2958" s="20"/>
      <c r="E2958" s="20"/>
      <c r="F2958" s="19" t="s">
        <v>600</v>
      </c>
      <c r="G2958" s="19">
        <v>40.89</v>
      </c>
      <c r="L2958" s="20"/>
      <c r="M2958" s="601"/>
      <c r="N2958" s="20"/>
    </row>
    <row r="2959" spans="1:14">
      <c r="A2959" s="599">
        <v>41844</v>
      </c>
      <c r="B2959" s="20"/>
      <c r="C2959" s="20"/>
      <c r="D2959" s="20"/>
      <c r="E2959" s="20"/>
      <c r="F2959" s="19" t="s">
        <v>600</v>
      </c>
      <c r="G2959" s="19">
        <v>40.89</v>
      </c>
      <c r="L2959" s="20"/>
      <c r="M2959" s="601"/>
      <c r="N2959" s="20"/>
    </row>
    <row r="2960" spans="1:14">
      <c r="A2960" s="599">
        <v>41843</v>
      </c>
      <c r="B2960" s="600"/>
      <c r="C2960" s="20"/>
      <c r="D2960" s="20"/>
      <c r="E2960" s="20"/>
      <c r="F2960" s="19" t="s">
        <v>600</v>
      </c>
      <c r="G2960" s="19">
        <v>40.89</v>
      </c>
      <c r="L2960" s="20"/>
      <c r="M2960" s="601"/>
      <c r="N2960" s="20"/>
    </row>
    <row r="2961" spans="1:14">
      <c r="A2961" s="599">
        <v>41842</v>
      </c>
      <c r="B2961" s="20"/>
      <c r="C2961" s="20"/>
      <c r="D2961" s="20"/>
      <c r="E2961" s="20"/>
      <c r="F2961" s="19" t="s">
        <v>600</v>
      </c>
      <c r="G2961" s="19">
        <v>40.89</v>
      </c>
      <c r="L2961" s="20"/>
      <c r="M2961" s="601"/>
      <c r="N2961" s="20"/>
    </row>
    <row r="2962" spans="1:14">
      <c r="A2962" s="599">
        <v>41841</v>
      </c>
      <c r="B2962" s="600"/>
      <c r="C2962" s="20"/>
      <c r="D2962" s="20"/>
      <c r="E2962" s="20"/>
      <c r="F2962" s="19" t="s">
        <v>600</v>
      </c>
      <c r="G2962" s="19">
        <v>40.89</v>
      </c>
      <c r="L2962" s="20"/>
      <c r="M2962" s="601"/>
      <c r="N2962" s="20"/>
    </row>
    <row r="2963" spans="1:14">
      <c r="A2963" s="599">
        <v>41838</v>
      </c>
      <c r="B2963" s="600"/>
      <c r="C2963" s="20"/>
      <c r="D2963" s="20"/>
      <c r="E2963" s="20"/>
      <c r="F2963" s="19" t="s">
        <v>600</v>
      </c>
      <c r="G2963" s="19">
        <v>40.89</v>
      </c>
      <c r="L2963" s="20"/>
      <c r="M2963" s="601"/>
      <c r="N2963" s="20"/>
    </row>
    <row r="2964" spans="1:14">
      <c r="A2964" s="599">
        <v>41837</v>
      </c>
      <c r="B2964" s="600"/>
      <c r="C2964" s="20"/>
      <c r="D2964" s="20"/>
      <c r="E2964" s="20"/>
      <c r="F2964" s="19" t="s">
        <v>600</v>
      </c>
      <c r="G2964" s="19">
        <v>40.89</v>
      </c>
      <c r="L2964" s="20"/>
      <c r="M2964" s="601"/>
      <c r="N2964" s="20"/>
    </row>
    <row r="2965" spans="1:14">
      <c r="A2965" s="599">
        <v>41836</v>
      </c>
      <c r="B2965" s="600"/>
      <c r="C2965" s="20"/>
      <c r="D2965" s="20"/>
      <c r="E2965" s="20"/>
      <c r="F2965" s="19" t="s">
        <v>600</v>
      </c>
      <c r="G2965" s="19">
        <v>40.89</v>
      </c>
      <c r="L2965" s="20"/>
      <c r="M2965" s="601"/>
      <c r="N2965" s="20"/>
    </row>
    <row r="2966" spans="1:14">
      <c r="A2966" s="599">
        <v>41835</v>
      </c>
      <c r="B2966" s="600"/>
      <c r="C2966" s="20"/>
      <c r="D2966" s="20"/>
      <c r="E2966" s="20"/>
      <c r="F2966" s="19" t="s">
        <v>600</v>
      </c>
      <c r="G2966" s="19">
        <v>40.89</v>
      </c>
      <c r="L2966" s="20"/>
      <c r="M2966" s="601"/>
      <c r="N2966" s="20"/>
    </row>
    <row r="2967" spans="1:14">
      <c r="A2967" s="599">
        <v>41834</v>
      </c>
      <c r="B2967" s="600"/>
      <c r="C2967" s="20"/>
      <c r="D2967" s="20"/>
      <c r="E2967" s="20"/>
      <c r="F2967" s="19" t="s">
        <v>600</v>
      </c>
      <c r="G2967" s="19">
        <v>40.89</v>
      </c>
      <c r="L2967" s="20"/>
      <c r="M2967" s="601"/>
      <c r="N2967" s="20"/>
    </row>
    <row r="2968" spans="1:14">
      <c r="A2968" s="599">
        <v>41831</v>
      </c>
      <c r="B2968" s="600"/>
      <c r="C2968" s="20"/>
      <c r="D2968" s="20"/>
      <c r="E2968" s="20"/>
      <c r="F2968" s="19" t="s">
        <v>600</v>
      </c>
      <c r="G2968" s="19">
        <v>40.89</v>
      </c>
      <c r="L2968" s="20"/>
      <c r="M2968" s="601"/>
      <c r="N2968" s="20"/>
    </row>
    <row r="2969" spans="1:14">
      <c r="A2969" s="599">
        <v>41830</v>
      </c>
      <c r="B2969" s="600"/>
      <c r="C2969" s="20"/>
      <c r="D2969" s="20"/>
      <c r="E2969" s="20"/>
      <c r="F2969" s="19" t="s">
        <v>600</v>
      </c>
      <c r="G2969" s="19">
        <v>40.89</v>
      </c>
      <c r="L2969" s="20"/>
      <c r="M2969" s="601"/>
      <c r="N2969" s="20"/>
    </row>
    <row r="2970" spans="1:14">
      <c r="A2970" s="599">
        <v>41829</v>
      </c>
      <c r="B2970" s="600"/>
      <c r="C2970" s="20"/>
      <c r="D2970" s="20"/>
      <c r="E2970" s="20"/>
      <c r="F2970" s="19" t="s">
        <v>600</v>
      </c>
      <c r="G2970" s="19">
        <v>40.89</v>
      </c>
      <c r="L2970" s="20"/>
      <c r="M2970" s="601"/>
      <c r="N2970" s="20"/>
    </row>
    <row r="2971" spans="1:14">
      <c r="A2971" s="599">
        <v>41828</v>
      </c>
      <c r="B2971" s="600"/>
      <c r="C2971" s="20"/>
      <c r="D2971" s="20"/>
      <c r="E2971" s="20"/>
      <c r="F2971" s="19" t="s">
        <v>600</v>
      </c>
      <c r="G2971" s="19">
        <v>40.89</v>
      </c>
      <c r="L2971" s="20"/>
      <c r="M2971" s="601"/>
      <c r="N2971" s="20"/>
    </row>
    <row r="2972" spans="1:14">
      <c r="A2972" s="599">
        <v>41827</v>
      </c>
      <c r="B2972" s="600"/>
      <c r="C2972" s="20"/>
      <c r="D2972" s="20"/>
      <c r="E2972" s="20"/>
      <c r="F2972" s="19" t="s">
        <v>600</v>
      </c>
      <c r="G2972" s="19">
        <v>40.89</v>
      </c>
      <c r="L2972" s="20"/>
      <c r="M2972" s="601"/>
      <c r="N2972" s="20"/>
    </row>
    <row r="2973" spans="1:14">
      <c r="A2973" s="599">
        <v>41824</v>
      </c>
      <c r="B2973" s="600"/>
      <c r="C2973" s="20"/>
      <c r="D2973" s="20"/>
      <c r="E2973" s="20"/>
      <c r="F2973" s="19" t="s">
        <v>600</v>
      </c>
      <c r="G2973" s="19">
        <v>40.89</v>
      </c>
      <c r="L2973" s="20"/>
      <c r="M2973" s="601"/>
      <c r="N2973" s="20"/>
    </row>
    <row r="2974" spans="1:14">
      <c r="A2974" s="599">
        <v>41823</v>
      </c>
      <c r="B2974" s="600"/>
      <c r="C2974" s="20"/>
      <c r="D2974" s="20"/>
      <c r="E2974" s="20"/>
      <c r="F2974" s="19" t="s">
        <v>600</v>
      </c>
      <c r="G2974" s="19">
        <v>40.89</v>
      </c>
      <c r="L2974" s="20"/>
      <c r="M2974" s="601"/>
      <c r="N2974" s="20"/>
    </row>
    <row r="2975" spans="1:14">
      <c r="A2975" s="599">
        <v>41822</v>
      </c>
      <c r="B2975" s="600"/>
      <c r="C2975" s="20"/>
      <c r="D2975" s="20"/>
      <c r="E2975" s="20"/>
      <c r="F2975" s="19" t="s">
        <v>600</v>
      </c>
      <c r="G2975" s="19">
        <v>40.89</v>
      </c>
      <c r="L2975" s="20"/>
      <c r="M2975" s="601"/>
      <c r="N2975" s="20"/>
    </row>
    <row r="2976" spans="1:14">
      <c r="A2976" s="599">
        <v>41821</v>
      </c>
      <c r="B2976" s="600"/>
      <c r="C2976" s="20"/>
      <c r="D2976" s="20"/>
      <c r="E2976" s="20"/>
      <c r="F2976" s="19" t="s">
        <v>600</v>
      </c>
      <c r="G2976" s="19">
        <v>40.89</v>
      </c>
      <c r="L2976" s="20"/>
      <c r="M2976" s="601"/>
      <c r="N2976" s="20"/>
    </row>
    <row r="2977" spans="1:14">
      <c r="A2977" s="599">
        <v>41820</v>
      </c>
      <c r="B2977" s="600"/>
      <c r="C2977" s="20"/>
      <c r="D2977" s="20"/>
      <c r="E2977" s="20"/>
      <c r="F2977" s="19" t="s">
        <v>600</v>
      </c>
      <c r="G2977" s="19">
        <v>40.89</v>
      </c>
      <c r="L2977" s="20"/>
      <c r="M2977" s="601"/>
      <c r="N2977" s="20"/>
    </row>
    <row r="2978" spans="1:14">
      <c r="A2978" s="599">
        <v>41817</v>
      </c>
      <c r="B2978" s="600"/>
      <c r="C2978" s="20"/>
      <c r="D2978" s="20"/>
      <c r="E2978" s="20"/>
      <c r="F2978" s="19" t="s">
        <v>600</v>
      </c>
      <c r="G2978" s="19">
        <v>40.89</v>
      </c>
      <c r="L2978" s="20"/>
      <c r="M2978" s="601"/>
      <c r="N2978" s="20"/>
    </row>
    <row r="2979" spans="1:14">
      <c r="A2979" s="599">
        <v>41816</v>
      </c>
      <c r="B2979" s="600"/>
      <c r="C2979" s="20"/>
      <c r="D2979" s="20"/>
      <c r="E2979" s="20"/>
      <c r="F2979" s="19" t="s">
        <v>600</v>
      </c>
      <c r="G2979" s="19">
        <v>40.89</v>
      </c>
      <c r="L2979" s="20"/>
      <c r="M2979" s="601"/>
      <c r="N2979" s="20"/>
    </row>
    <row r="2980" spans="1:14">
      <c r="A2980" s="599">
        <v>41815</v>
      </c>
      <c r="B2980" s="600"/>
      <c r="C2980" s="20"/>
      <c r="D2980" s="20"/>
      <c r="E2980" s="20"/>
      <c r="F2980" s="19" t="s">
        <v>600</v>
      </c>
      <c r="G2980" s="19">
        <v>40.89</v>
      </c>
      <c r="L2980" s="20"/>
      <c r="M2980" s="601"/>
      <c r="N2980" s="20"/>
    </row>
    <row r="2981" spans="1:14">
      <c r="A2981" s="599">
        <v>41814</v>
      </c>
      <c r="B2981" s="600"/>
      <c r="C2981" s="20"/>
      <c r="D2981" s="20"/>
      <c r="E2981" s="20"/>
      <c r="F2981" s="19" t="s">
        <v>600</v>
      </c>
      <c r="G2981" s="19">
        <v>40.89</v>
      </c>
      <c r="L2981" s="20"/>
      <c r="M2981" s="601"/>
      <c r="N2981" s="20"/>
    </row>
    <row r="2982" spans="1:14">
      <c r="A2982" s="599">
        <v>41813</v>
      </c>
      <c r="B2982" s="600"/>
      <c r="C2982" s="20"/>
      <c r="D2982" s="20"/>
      <c r="E2982" s="20"/>
      <c r="F2982" s="19" t="s">
        <v>600</v>
      </c>
      <c r="G2982" s="19">
        <v>40.89</v>
      </c>
      <c r="L2982" s="20"/>
      <c r="M2982" s="601"/>
      <c r="N2982" s="20"/>
    </row>
    <row r="2983" spans="1:14">
      <c r="A2983" s="599">
        <v>41810</v>
      </c>
      <c r="B2983" s="600"/>
      <c r="C2983" s="20"/>
      <c r="D2983" s="20"/>
      <c r="E2983" s="20"/>
      <c r="F2983" s="19" t="s">
        <v>600</v>
      </c>
      <c r="G2983" s="19">
        <v>40.89</v>
      </c>
      <c r="L2983" s="20"/>
      <c r="M2983" s="601"/>
      <c r="N2983" s="20"/>
    </row>
    <row r="2984" spans="1:14">
      <c r="A2984" s="599">
        <v>41809</v>
      </c>
      <c r="B2984" s="600"/>
      <c r="C2984" s="20"/>
      <c r="D2984" s="20"/>
      <c r="E2984" s="20"/>
      <c r="F2984" s="19" t="s">
        <v>600</v>
      </c>
      <c r="G2984" s="19">
        <v>40.89</v>
      </c>
      <c r="L2984" s="20"/>
      <c r="M2984" s="601"/>
      <c r="N2984" s="20"/>
    </row>
    <row r="2985" spans="1:14">
      <c r="A2985" s="599">
        <v>41808</v>
      </c>
      <c r="B2985" s="600"/>
      <c r="C2985" s="20"/>
      <c r="D2985" s="20"/>
      <c r="E2985" s="20"/>
      <c r="F2985" s="19" t="s">
        <v>600</v>
      </c>
      <c r="G2985" s="19">
        <v>40.89</v>
      </c>
      <c r="L2985" s="20"/>
      <c r="M2985" s="601"/>
      <c r="N2985" s="20"/>
    </row>
    <row r="2986" spans="1:14">
      <c r="A2986" s="599">
        <v>41807</v>
      </c>
      <c r="B2986" s="600"/>
      <c r="C2986" s="20"/>
      <c r="D2986" s="20"/>
      <c r="E2986" s="20"/>
      <c r="F2986" s="19" t="s">
        <v>600</v>
      </c>
      <c r="G2986" s="19">
        <v>40.89</v>
      </c>
      <c r="L2986" s="20"/>
      <c r="M2986" s="601"/>
      <c r="N2986" s="20"/>
    </row>
    <row r="2987" spans="1:14">
      <c r="A2987" s="599">
        <v>41806</v>
      </c>
      <c r="B2987" s="600"/>
      <c r="C2987" s="20"/>
      <c r="D2987" s="20"/>
      <c r="E2987" s="20"/>
      <c r="F2987" s="19" t="s">
        <v>600</v>
      </c>
      <c r="G2987" s="19">
        <v>40.89</v>
      </c>
      <c r="L2987" s="20"/>
      <c r="M2987" s="601"/>
      <c r="N2987" s="20"/>
    </row>
    <row r="2988" spans="1:14">
      <c r="A2988" s="599">
        <v>41803</v>
      </c>
      <c r="B2988" s="600"/>
      <c r="C2988" s="20"/>
      <c r="D2988" s="20"/>
      <c r="E2988" s="20"/>
      <c r="F2988" s="19" t="s">
        <v>600</v>
      </c>
      <c r="G2988" s="19">
        <v>40.89</v>
      </c>
      <c r="L2988" s="20"/>
      <c r="M2988" s="601"/>
      <c r="N2988" s="20"/>
    </row>
    <row r="2989" spans="1:14">
      <c r="A2989" s="599">
        <v>41802</v>
      </c>
      <c r="B2989" s="600"/>
      <c r="C2989" s="20"/>
      <c r="D2989" s="20"/>
      <c r="E2989" s="20"/>
      <c r="F2989" s="19" t="s">
        <v>600</v>
      </c>
      <c r="G2989" s="19">
        <v>40.89</v>
      </c>
      <c r="L2989" s="20"/>
      <c r="M2989" s="601"/>
      <c r="N2989" s="20"/>
    </row>
    <row r="2990" spans="1:14">
      <c r="A2990" s="599">
        <v>41801</v>
      </c>
      <c r="B2990" s="600"/>
      <c r="C2990" s="20"/>
      <c r="D2990" s="20"/>
      <c r="E2990" s="20"/>
      <c r="F2990" s="19" t="s">
        <v>600</v>
      </c>
      <c r="G2990" s="19">
        <v>40.89</v>
      </c>
      <c r="L2990" s="20"/>
      <c r="M2990" s="601"/>
      <c r="N2990" s="20"/>
    </row>
    <row r="2991" spans="1:14">
      <c r="A2991" s="599">
        <v>41800</v>
      </c>
      <c r="B2991" s="600"/>
      <c r="C2991" s="20"/>
      <c r="D2991" s="20"/>
      <c r="E2991" s="20"/>
      <c r="F2991" s="19" t="s">
        <v>600</v>
      </c>
      <c r="G2991" s="19">
        <v>40.89</v>
      </c>
      <c r="L2991" s="20"/>
      <c r="M2991" s="601"/>
      <c r="N2991" s="20"/>
    </row>
    <row r="2992" spans="1:14">
      <c r="A2992" s="599">
        <v>41799</v>
      </c>
      <c r="B2992" s="20"/>
      <c r="C2992" s="20"/>
      <c r="D2992" s="20"/>
      <c r="E2992" s="20"/>
      <c r="F2992" s="19" t="s">
        <v>600</v>
      </c>
      <c r="G2992" s="19">
        <v>40.89</v>
      </c>
      <c r="L2992" s="20"/>
      <c r="M2992" s="601"/>
      <c r="N2992" s="20"/>
    </row>
    <row r="2993" spans="1:14">
      <c r="A2993" s="599">
        <v>41796</v>
      </c>
      <c r="B2993" s="600"/>
      <c r="C2993" s="20"/>
      <c r="D2993" s="20"/>
      <c r="E2993" s="20"/>
      <c r="F2993" s="19" t="s">
        <v>600</v>
      </c>
      <c r="G2993" s="19">
        <v>40.89</v>
      </c>
      <c r="L2993" s="20"/>
      <c r="M2993" s="601"/>
      <c r="N2993" s="20"/>
    </row>
    <row r="2994" spans="1:14">
      <c r="A2994" s="599">
        <v>41795</v>
      </c>
      <c r="B2994" s="600"/>
      <c r="C2994" s="20"/>
      <c r="D2994" s="20"/>
      <c r="E2994" s="20"/>
      <c r="F2994" s="19" t="s">
        <v>600</v>
      </c>
      <c r="G2994" s="19">
        <v>40.89</v>
      </c>
      <c r="L2994" s="20"/>
      <c r="M2994" s="601"/>
      <c r="N2994" s="20"/>
    </row>
    <row r="2995" spans="1:14">
      <c r="A2995" s="599">
        <v>41794</v>
      </c>
      <c r="B2995" s="600"/>
      <c r="C2995" s="20"/>
      <c r="D2995" s="20"/>
      <c r="E2995" s="20"/>
      <c r="F2995" s="19" t="s">
        <v>600</v>
      </c>
      <c r="G2995" s="19">
        <v>40.89</v>
      </c>
      <c r="L2995" s="20"/>
      <c r="M2995" s="601"/>
      <c r="N2995" s="20"/>
    </row>
    <row r="2996" spans="1:14">
      <c r="A2996" s="599">
        <v>41793</v>
      </c>
      <c r="B2996" s="600"/>
      <c r="C2996" s="20"/>
      <c r="D2996" s="20"/>
      <c r="E2996" s="20"/>
      <c r="F2996" s="19" t="s">
        <v>600</v>
      </c>
      <c r="G2996" s="19">
        <v>40.89</v>
      </c>
      <c r="L2996" s="20"/>
      <c r="M2996" s="601"/>
      <c r="N2996" s="20"/>
    </row>
    <row r="2997" spans="1:14">
      <c r="A2997" s="599">
        <v>41792</v>
      </c>
      <c r="B2997" s="600"/>
      <c r="C2997" s="20"/>
      <c r="D2997" s="20"/>
      <c r="E2997" s="20"/>
      <c r="F2997" s="19" t="s">
        <v>600</v>
      </c>
      <c r="G2997" s="19">
        <v>40.89</v>
      </c>
      <c r="L2997" s="20"/>
      <c r="M2997" s="601"/>
      <c r="N2997" s="20"/>
    </row>
    <row r="2998" spans="1:14">
      <c r="A2998" s="599">
        <v>41789</v>
      </c>
      <c r="B2998" s="600"/>
      <c r="C2998" s="20"/>
      <c r="D2998" s="20"/>
      <c r="E2998" s="20"/>
      <c r="F2998" s="19" t="s">
        <v>600</v>
      </c>
      <c r="G2998" s="19">
        <v>40.89</v>
      </c>
      <c r="L2998" s="20"/>
      <c r="M2998" s="601"/>
      <c r="N2998" s="20"/>
    </row>
    <row r="2999" spans="1:14">
      <c r="A2999" s="599">
        <v>41788</v>
      </c>
      <c r="B2999" s="600"/>
      <c r="C2999" s="20"/>
      <c r="D2999" s="20"/>
      <c r="E2999" s="20"/>
      <c r="F2999" s="19" t="s">
        <v>600</v>
      </c>
      <c r="G2999" s="19">
        <v>40.89</v>
      </c>
      <c r="L2999" s="20"/>
      <c r="M2999" s="601"/>
      <c r="N2999" s="20"/>
    </row>
    <row r="3000" spans="1:14">
      <c r="A3000" s="599">
        <v>41787</v>
      </c>
      <c r="B3000" s="600"/>
      <c r="C3000" s="20"/>
      <c r="D3000" s="20"/>
      <c r="E3000" s="20"/>
      <c r="F3000" s="19" t="s">
        <v>600</v>
      </c>
      <c r="G3000" s="19">
        <v>40.89</v>
      </c>
      <c r="L3000" s="20"/>
      <c r="M3000" s="601"/>
      <c r="N3000" s="20"/>
    </row>
    <row r="3001" spans="1:14">
      <c r="A3001" s="599">
        <v>41786</v>
      </c>
      <c r="B3001" s="600"/>
      <c r="C3001" s="20"/>
      <c r="D3001" s="20"/>
      <c r="E3001" s="20"/>
      <c r="F3001" s="19" t="s">
        <v>600</v>
      </c>
      <c r="G3001" s="19">
        <v>40.89</v>
      </c>
      <c r="L3001" s="20"/>
      <c r="M3001" s="601"/>
      <c r="N3001" s="20"/>
    </row>
    <row r="3002" spans="1:14">
      <c r="A3002" s="599">
        <v>41785</v>
      </c>
      <c r="B3002" s="600"/>
      <c r="C3002" s="20"/>
      <c r="D3002" s="20"/>
      <c r="E3002" s="20"/>
      <c r="F3002" s="19" t="s">
        <v>600</v>
      </c>
      <c r="G3002" s="19">
        <v>40.89</v>
      </c>
      <c r="L3002" s="20"/>
      <c r="M3002" s="601"/>
      <c r="N3002" s="20"/>
    </row>
    <row r="3003" spans="1:14">
      <c r="A3003" s="599">
        <v>41782</v>
      </c>
      <c r="B3003" s="600"/>
      <c r="C3003" s="20"/>
      <c r="D3003" s="20"/>
      <c r="E3003" s="20"/>
      <c r="F3003" s="19" t="s">
        <v>600</v>
      </c>
      <c r="G3003" s="19">
        <v>40.89</v>
      </c>
      <c r="L3003" s="20"/>
      <c r="M3003" s="601"/>
      <c r="N3003" s="20"/>
    </row>
    <row r="3004" spans="1:14">
      <c r="A3004" s="599">
        <v>41781</v>
      </c>
      <c r="B3004" s="600"/>
      <c r="C3004" s="20"/>
      <c r="D3004" s="20"/>
      <c r="E3004" s="20"/>
      <c r="F3004" s="19" t="s">
        <v>600</v>
      </c>
      <c r="G3004" s="19">
        <v>40.89</v>
      </c>
      <c r="L3004" s="20"/>
      <c r="M3004" s="601"/>
      <c r="N3004" s="20"/>
    </row>
    <row r="3005" spans="1:14">
      <c r="A3005" s="599">
        <v>41780</v>
      </c>
      <c r="B3005" s="600"/>
      <c r="C3005" s="20"/>
      <c r="D3005" s="20"/>
      <c r="E3005" s="20"/>
      <c r="F3005" s="19" t="s">
        <v>600</v>
      </c>
      <c r="G3005" s="19">
        <v>40.89</v>
      </c>
      <c r="L3005" s="20"/>
      <c r="M3005" s="601"/>
      <c r="N3005" s="20"/>
    </row>
    <row r="3006" spans="1:14">
      <c r="A3006" s="599">
        <v>41779</v>
      </c>
      <c r="B3006" s="600"/>
      <c r="C3006" s="20"/>
      <c r="D3006" s="20"/>
      <c r="E3006" s="20"/>
      <c r="F3006" s="19" t="s">
        <v>600</v>
      </c>
      <c r="G3006" s="19">
        <v>40.89</v>
      </c>
      <c r="L3006" s="20"/>
      <c r="M3006" s="601"/>
      <c r="N3006" s="20"/>
    </row>
    <row r="3007" spans="1:14">
      <c r="A3007" s="599">
        <v>41778</v>
      </c>
      <c r="B3007" s="600"/>
      <c r="C3007" s="20"/>
      <c r="D3007" s="20"/>
      <c r="E3007" s="20"/>
      <c r="F3007" s="19" t="s">
        <v>600</v>
      </c>
      <c r="G3007" s="19">
        <v>40.89</v>
      </c>
      <c r="L3007" s="20"/>
      <c r="M3007" s="601"/>
      <c r="N3007" s="20"/>
    </row>
    <row r="3008" spans="1:14">
      <c r="A3008" s="599">
        <v>41775</v>
      </c>
      <c r="B3008" s="600"/>
      <c r="C3008" s="20"/>
      <c r="D3008" s="20"/>
      <c r="E3008" s="20"/>
      <c r="F3008" s="19" t="s">
        <v>600</v>
      </c>
      <c r="G3008" s="19">
        <v>40.89</v>
      </c>
      <c r="L3008" s="20"/>
      <c r="M3008" s="601"/>
      <c r="N3008" s="20"/>
    </row>
    <row r="3009" spans="1:14">
      <c r="A3009" s="599">
        <v>41774</v>
      </c>
      <c r="B3009" s="600"/>
      <c r="C3009" s="20"/>
      <c r="D3009" s="20"/>
      <c r="E3009" s="20"/>
      <c r="F3009" s="19" t="s">
        <v>600</v>
      </c>
      <c r="G3009" s="19">
        <v>40.89</v>
      </c>
      <c r="L3009" s="20"/>
      <c r="M3009" s="601"/>
      <c r="N3009" s="20"/>
    </row>
    <row r="3010" spans="1:14">
      <c r="A3010" s="599">
        <v>41773</v>
      </c>
      <c r="B3010" s="600"/>
      <c r="C3010" s="20"/>
      <c r="D3010" s="20"/>
      <c r="E3010" s="20"/>
      <c r="F3010" s="19" t="s">
        <v>600</v>
      </c>
      <c r="G3010" s="19">
        <v>40.89</v>
      </c>
      <c r="L3010" s="20"/>
      <c r="M3010" s="601"/>
      <c r="N3010" s="20"/>
    </row>
    <row r="3011" spans="1:14">
      <c r="A3011" s="599">
        <v>41772</v>
      </c>
      <c r="B3011" s="600"/>
      <c r="C3011" s="20"/>
      <c r="D3011" s="20"/>
      <c r="E3011" s="20"/>
      <c r="F3011" s="19" t="s">
        <v>600</v>
      </c>
      <c r="G3011" s="19">
        <v>40.89</v>
      </c>
      <c r="L3011" s="20"/>
      <c r="M3011" s="601"/>
      <c r="N3011" s="20"/>
    </row>
    <row r="3012" spans="1:14">
      <c r="A3012" s="599">
        <v>41771</v>
      </c>
      <c r="B3012" s="600"/>
      <c r="C3012" s="20"/>
      <c r="D3012" s="20"/>
      <c r="E3012" s="20"/>
      <c r="F3012" s="19" t="s">
        <v>600</v>
      </c>
      <c r="G3012" s="19">
        <v>40.89</v>
      </c>
      <c r="L3012" s="20"/>
      <c r="M3012" s="601"/>
      <c r="N3012" s="20"/>
    </row>
    <row r="3013" spans="1:14">
      <c r="A3013" s="599">
        <v>41768</v>
      </c>
      <c r="B3013" s="600"/>
      <c r="C3013" s="20"/>
      <c r="D3013" s="20"/>
      <c r="E3013" s="20"/>
      <c r="F3013" s="19" t="s">
        <v>600</v>
      </c>
      <c r="G3013" s="19">
        <v>40.89</v>
      </c>
      <c r="L3013" s="20"/>
      <c r="M3013" s="601"/>
      <c r="N3013" s="20"/>
    </row>
    <row r="3014" spans="1:14">
      <c r="A3014" s="599">
        <v>41767</v>
      </c>
      <c r="B3014" s="600"/>
      <c r="C3014" s="20"/>
      <c r="D3014" s="20"/>
      <c r="E3014" s="20"/>
      <c r="F3014" s="19" t="s">
        <v>600</v>
      </c>
      <c r="G3014" s="19">
        <v>40.89</v>
      </c>
      <c r="L3014" s="20"/>
      <c r="M3014" s="601"/>
      <c r="N3014" s="20"/>
    </row>
    <row r="3015" spans="1:14">
      <c r="A3015" s="599">
        <v>41766</v>
      </c>
      <c r="B3015" s="600"/>
      <c r="C3015" s="20"/>
      <c r="D3015" s="20"/>
      <c r="E3015" s="20"/>
      <c r="F3015" s="19" t="s">
        <v>600</v>
      </c>
      <c r="G3015" s="19">
        <v>40.89</v>
      </c>
      <c r="L3015" s="20"/>
      <c r="M3015" s="601"/>
      <c r="N3015" s="20"/>
    </row>
    <row r="3016" spans="1:14">
      <c r="A3016" s="599">
        <v>41765</v>
      </c>
      <c r="B3016" s="600"/>
      <c r="C3016" s="20"/>
      <c r="D3016" s="20"/>
      <c r="E3016" s="20"/>
      <c r="F3016" s="19" t="s">
        <v>600</v>
      </c>
      <c r="G3016" s="19">
        <v>40.89</v>
      </c>
      <c r="L3016" s="20"/>
      <c r="M3016" s="601"/>
      <c r="N3016" s="20"/>
    </row>
    <row r="3017" spans="1:14">
      <c r="A3017" s="599">
        <v>41764</v>
      </c>
      <c r="B3017" s="600"/>
      <c r="C3017" s="20"/>
      <c r="D3017" s="20"/>
      <c r="E3017" s="20"/>
      <c r="F3017" s="19" t="s">
        <v>600</v>
      </c>
      <c r="G3017" s="19">
        <v>40.89</v>
      </c>
      <c r="L3017" s="20"/>
      <c r="M3017" s="601"/>
      <c r="N3017" s="20"/>
    </row>
    <row r="3018" spans="1:14">
      <c r="A3018" s="599">
        <v>41761</v>
      </c>
      <c r="B3018" s="600"/>
      <c r="C3018" s="20"/>
      <c r="D3018" s="20"/>
      <c r="E3018" s="20"/>
      <c r="F3018" s="19" t="s">
        <v>600</v>
      </c>
      <c r="G3018" s="19">
        <v>40.89</v>
      </c>
      <c r="L3018" s="20"/>
      <c r="M3018" s="601"/>
      <c r="N3018" s="20"/>
    </row>
    <row r="3019" spans="1:14">
      <c r="A3019" s="599">
        <v>41760</v>
      </c>
      <c r="B3019" s="600"/>
      <c r="C3019" s="20"/>
      <c r="D3019" s="20"/>
      <c r="E3019" s="20"/>
      <c r="F3019" s="19" t="s">
        <v>600</v>
      </c>
      <c r="G3019" s="19">
        <v>40.89</v>
      </c>
      <c r="L3019" s="20"/>
      <c r="M3019" s="601"/>
      <c r="N3019" s="20"/>
    </row>
    <row r="3020" spans="1:14">
      <c r="A3020" s="599">
        <v>41759</v>
      </c>
      <c r="B3020" s="600"/>
      <c r="C3020" s="20"/>
      <c r="D3020" s="20"/>
      <c r="E3020" s="20"/>
      <c r="F3020" s="19" t="s">
        <v>600</v>
      </c>
      <c r="G3020" s="19">
        <v>40.89</v>
      </c>
      <c r="L3020" s="20"/>
      <c r="M3020" s="601"/>
      <c r="N3020" s="20"/>
    </row>
    <row r="3021" spans="1:14">
      <c r="A3021" s="599">
        <v>41758</v>
      </c>
      <c r="B3021" s="600"/>
      <c r="C3021" s="20"/>
      <c r="D3021" s="20"/>
      <c r="E3021" s="20"/>
      <c r="F3021" s="19" t="s">
        <v>600</v>
      </c>
      <c r="G3021" s="19">
        <v>40.89</v>
      </c>
      <c r="L3021" s="20"/>
      <c r="M3021" s="601"/>
      <c r="N3021" s="20"/>
    </row>
    <row r="3022" spans="1:14">
      <c r="A3022" s="599">
        <v>41757</v>
      </c>
      <c r="B3022" s="600"/>
      <c r="C3022" s="20"/>
      <c r="D3022" s="20"/>
      <c r="E3022" s="20"/>
      <c r="F3022" s="19" t="s">
        <v>600</v>
      </c>
      <c r="G3022" s="19">
        <v>40.89</v>
      </c>
      <c r="L3022" s="20"/>
      <c r="M3022" s="601"/>
      <c r="N3022" s="20"/>
    </row>
    <row r="3023" spans="1:14">
      <c r="A3023" s="599">
        <v>41754</v>
      </c>
      <c r="B3023" s="600"/>
      <c r="C3023" s="20"/>
      <c r="D3023" s="20"/>
      <c r="E3023" s="20"/>
      <c r="F3023" s="19" t="s">
        <v>600</v>
      </c>
      <c r="G3023" s="19">
        <v>40.89</v>
      </c>
      <c r="L3023" s="20"/>
      <c r="M3023" s="601"/>
      <c r="N3023" s="20"/>
    </row>
    <row r="3024" spans="1:14">
      <c r="A3024" s="599">
        <v>41753</v>
      </c>
      <c r="B3024" s="600"/>
      <c r="C3024" s="20"/>
      <c r="D3024" s="20"/>
      <c r="E3024" s="20"/>
      <c r="F3024" s="19" t="s">
        <v>600</v>
      </c>
      <c r="G3024" s="19">
        <v>40.89</v>
      </c>
      <c r="L3024" s="20"/>
      <c r="M3024" s="601"/>
      <c r="N3024" s="20"/>
    </row>
    <row r="3025" spans="1:14">
      <c r="A3025" s="599">
        <v>41752</v>
      </c>
      <c r="B3025" s="600"/>
      <c r="C3025" s="20"/>
      <c r="D3025" s="20"/>
      <c r="E3025" s="20"/>
      <c r="F3025" s="19" t="s">
        <v>600</v>
      </c>
      <c r="G3025" s="19">
        <v>40.89</v>
      </c>
      <c r="L3025" s="20"/>
      <c r="M3025" s="601"/>
      <c r="N3025" s="20"/>
    </row>
    <row r="3026" spans="1:14">
      <c r="A3026" s="599">
        <v>41751</v>
      </c>
      <c r="B3026" s="600"/>
      <c r="C3026" s="20"/>
      <c r="D3026" s="20"/>
      <c r="E3026" s="20"/>
      <c r="F3026" s="19" t="s">
        <v>600</v>
      </c>
      <c r="G3026" s="19">
        <v>40.89</v>
      </c>
      <c r="L3026" s="20"/>
      <c r="M3026" s="601"/>
      <c r="N3026" s="20"/>
    </row>
    <row r="3027" spans="1:14">
      <c r="A3027" s="599">
        <v>41750</v>
      </c>
      <c r="B3027" s="600"/>
      <c r="C3027" s="20"/>
      <c r="D3027" s="20"/>
      <c r="E3027" s="20"/>
      <c r="F3027" s="19" t="s">
        <v>600</v>
      </c>
      <c r="G3027" s="19">
        <v>40.89</v>
      </c>
      <c r="L3027" s="20"/>
      <c r="M3027" s="601"/>
      <c r="N3027" s="20"/>
    </row>
    <row r="3028" spans="1:14">
      <c r="A3028" s="599">
        <v>41747</v>
      </c>
      <c r="B3028" s="600"/>
      <c r="C3028" s="20"/>
      <c r="D3028" s="20"/>
      <c r="E3028" s="20"/>
      <c r="F3028" s="19" t="s">
        <v>600</v>
      </c>
      <c r="G3028" s="19">
        <v>40.89</v>
      </c>
      <c r="L3028" s="20"/>
      <c r="M3028" s="601"/>
      <c r="N3028" s="20"/>
    </row>
    <row r="3029" spans="1:14">
      <c r="A3029" s="599">
        <v>41746</v>
      </c>
      <c r="B3029" s="600"/>
      <c r="C3029" s="20"/>
      <c r="D3029" s="20"/>
      <c r="E3029" s="20"/>
      <c r="F3029" s="19" t="s">
        <v>600</v>
      </c>
      <c r="G3029" s="19">
        <v>40.89</v>
      </c>
      <c r="L3029" s="20"/>
      <c r="M3029" s="601"/>
      <c r="N3029" s="20"/>
    </row>
    <row r="3030" spans="1:14">
      <c r="A3030" s="599">
        <v>41745</v>
      </c>
      <c r="B3030" s="600"/>
      <c r="C3030" s="20"/>
      <c r="D3030" s="20"/>
      <c r="E3030" s="20"/>
      <c r="F3030" s="19" t="s">
        <v>600</v>
      </c>
      <c r="G3030" s="19">
        <v>40.89</v>
      </c>
      <c r="L3030" s="20"/>
      <c r="M3030" s="601"/>
      <c r="N3030" s="20"/>
    </row>
    <row r="3031" spans="1:14">
      <c r="A3031" s="599">
        <v>41744</v>
      </c>
      <c r="B3031" s="600"/>
      <c r="C3031" s="20"/>
      <c r="D3031" s="20"/>
      <c r="E3031" s="20"/>
      <c r="F3031" s="19" t="s">
        <v>600</v>
      </c>
      <c r="G3031" s="19">
        <v>40.89</v>
      </c>
      <c r="L3031" s="20"/>
      <c r="M3031" s="601"/>
      <c r="N3031" s="20"/>
    </row>
    <row r="3032" spans="1:14">
      <c r="A3032" s="599">
        <v>41743</v>
      </c>
      <c r="B3032" s="600"/>
      <c r="C3032" s="20"/>
      <c r="D3032" s="20"/>
      <c r="E3032" s="20"/>
      <c r="F3032" s="19" t="s">
        <v>600</v>
      </c>
      <c r="G3032" s="19">
        <v>40.89</v>
      </c>
      <c r="L3032" s="20"/>
      <c r="M3032" s="601"/>
      <c r="N3032" s="20"/>
    </row>
    <row r="3033" spans="1:14">
      <c r="A3033" s="599">
        <v>41740</v>
      </c>
      <c r="B3033" s="600"/>
      <c r="C3033" s="20"/>
      <c r="D3033" s="20"/>
      <c r="E3033" s="20"/>
      <c r="F3033" s="19" t="s">
        <v>600</v>
      </c>
      <c r="G3033" s="19">
        <v>40.89</v>
      </c>
      <c r="L3033" s="20"/>
      <c r="M3033" s="601"/>
      <c r="N3033" s="20"/>
    </row>
    <row r="3034" spans="1:14">
      <c r="A3034" s="599">
        <v>41739</v>
      </c>
      <c r="B3034" s="600"/>
      <c r="C3034" s="20"/>
      <c r="D3034" s="20"/>
      <c r="E3034" s="20"/>
      <c r="F3034" s="19" t="s">
        <v>600</v>
      </c>
      <c r="G3034" s="19">
        <v>40.89</v>
      </c>
      <c r="L3034" s="20"/>
      <c r="M3034" s="601"/>
      <c r="N3034" s="20"/>
    </row>
    <row r="3035" spans="1:14">
      <c r="A3035" s="599">
        <v>41738</v>
      </c>
      <c r="B3035" s="600"/>
      <c r="C3035" s="20"/>
      <c r="D3035" s="20"/>
      <c r="E3035" s="20"/>
      <c r="F3035" s="19" t="s">
        <v>600</v>
      </c>
      <c r="G3035" s="19">
        <v>40.89</v>
      </c>
      <c r="L3035" s="20"/>
      <c r="M3035" s="601"/>
      <c r="N3035" s="20"/>
    </row>
    <row r="3036" spans="1:14">
      <c r="A3036" s="599">
        <v>41737</v>
      </c>
      <c r="B3036" s="600"/>
      <c r="C3036" s="20"/>
      <c r="D3036" s="20"/>
      <c r="E3036" s="20"/>
      <c r="F3036" s="19" t="s">
        <v>600</v>
      </c>
      <c r="G3036" s="19">
        <v>40.89</v>
      </c>
      <c r="L3036" s="20"/>
      <c r="M3036" s="601"/>
      <c r="N3036" s="20"/>
    </row>
    <row r="3037" spans="1:14">
      <c r="A3037" s="599">
        <v>41736</v>
      </c>
      <c r="B3037" s="600"/>
      <c r="C3037" s="20"/>
      <c r="D3037" s="20"/>
      <c r="E3037" s="20"/>
      <c r="F3037" s="19" t="s">
        <v>600</v>
      </c>
      <c r="G3037" s="19">
        <v>40.89</v>
      </c>
      <c r="L3037" s="20"/>
      <c r="M3037" s="601"/>
      <c r="N3037" s="20"/>
    </row>
    <row r="3038" spans="1:14">
      <c r="A3038" s="599">
        <v>41733</v>
      </c>
      <c r="B3038" s="600"/>
      <c r="C3038" s="20"/>
      <c r="D3038" s="20"/>
      <c r="E3038" s="20"/>
      <c r="F3038" s="19" t="s">
        <v>600</v>
      </c>
      <c r="G3038" s="19">
        <v>40.89</v>
      </c>
      <c r="L3038" s="20"/>
      <c r="M3038" s="601"/>
      <c r="N3038" s="20"/>
    </row>
    <row r="3039" spans="1:14">
      <c r="A3039" s="599">
        <v>41732</v>
      </c>
      <c r="B3039" s="600"/>
      <c r="C3039" s="20"/>
      <c r="D3039" s="20"/>
      <c r="E3039" s="20"/>
      <c r="F3039" s="19" t="s">
        <v>600</v>
      </c>
      <c r="G3039" s="19">
        <v>40.89</v>
      </c>
      <c r="L3039" s="20"/>
      <c r="M3039" s="601"/>
      <c r="N3039" s="20"/>
    </row>
    <row r="3040" spans="1:14">
      <c r="A3040" s="599">
        <v>41731</v>
      </c>
      <c r="B3040" s="600"/>
      <c r="C3040" s="20"/>
      <c r="D3040" s="20"/>
      <c r="E3040" s="20"/>
      <c r="F3040" s="19" t="s">
        <v>600</v>
      </c>
      <c r="G3040" s="19">
        <v>40.89</v>
      </c>
      <c r="L3040" s="20"/>
      <c r="M3040" s="601"/>
      <c r="N3040" s="20"/>
    </row>
    <row r="3041" spans="1:14">
      <c r="A3041" s="599">
        <v>41730</v>
      </c>
      <c r="B3041" s="600"/>
      <c r="C3041" s="20"/>
      <c r="D3041" s="20"/>
      <c r="E3041" s="20"/>
      <c r="F3041" s="19" t="s">
        <v>600</v>
      </c>
      <c r="G3041" s="19">
        <v>40.89</v>
      </c>
      <c r="H3041" s="600"/>
      <c r="L3041" s="20"/>
      <c r="M3041" s="601"/>
      <c r="N3041" s="20"/>
    </row>
    <row r="3042" spans="1:14">
      <c r="A3042" s="599">
        <v>41729</v>
      </c>
      <c r="B3042" s="600"/>
      <c r="C3042" s="20"/>
      <c r="D3042" s="20"/>
      <c r="E3042" s="20"/>
      <c r="F3042" s="19" t="s">
        <v>600</v>
      </c>
      <c r="G3042" s="19">
        <v>40.89</v>
      </c>
      <c r="H3042" s="600"/>
      <c r="L3042" s="20"/>
      <c r="M3042" s="601"/>
      <c r="N3042" s="20"/>
    </row>
    <row r="3043" spans="1:14">
      <c r="A3043" s="599">
        <v>41726</v>
      </c>
      <c r="B3043" s="600"/>
      <c r="C3043" s="20"/>
      <c r="D3043" s="20"/>
      <c r="E3043" s="20"/>
      <c r="F3043" s="19" t="s">
        <v>600</v>
      </c>
      <c r="G3043" s="19">
        <v>40.89</v>
      </c>
      <c r="H3043" s="600"/>
      <c r="L3043" s="20"/>
      <c r="M3043" s="601"/>
      <c r="N3043" s="20"/>
    </row>
    <row r="3044" spans="1:14">
      <c r="A3044" s="599">
        <v>41725</v>
      </c>
      <c r="B3044" s="600"/>
      <c r="C3044" s="20"/>
      <c r="D3044" s="20"/>
      <c r="E3044" s="20"/>
      <c r="F3044" s="19" t="s">
        <v>600</v>
      </c>
      <c r="G3044" s="19">
        <v>40.89</v>
      </c>
      <c r="H3044" s="600"/>
      <c r="L3044" s="20"/>
      <c r="M3044" s="601"/>
      <c r="N3044" s="20"/>
    </row>
    <row r="3045" spans="1:14">
      <c r="A3045" s="599">
        <v>41724</v>
      </c>
      <c r="B3045" s="600"/>
      <c r="C3045" s="20"/>
      <c r="D3045" s="20"/>
      <c r="E3045" s="20"/>
      <c r="F3045" s="19" t="s">
        <v>600</v>
      </c>
      <c r="G3045" s="19">
        <v>40.89</v>
      </c>
      <c r="H3045" s="600"/>
      <c r="L3045" s="20"/>
      <c r="M3045" s="601"/>
      <c r="N3045" s="20"/>
    </row>
    <row r="3046" spans="1:14">
      <c r="A3046" s="599">
        <v>41723</v>
      </c>
      <c r="B3046" s="600"/>
      <c r="C3046" s="20"/>
      <c r="D3046" s="20"/>
      <c r="E3046" s="20"/>
      <c r="F3046" s="19" t="s">
        <v>600</v>
      </c>
      <c r="G3046" s="19">
        <v>40.89</v>
      </c>
      <c r="H3046" s="600"/>
      <c r="L3046" s="20"/>
      <c r="M3046" s="601"/>
      <c r="N3046" s="20"/>
    </row>
    <row r="3047" spans="1:14">
      <c r="A3047" s="599">
        <v>41722</v>
      </c>
      <c r="B3047" s="600"/>
      <c r="C3047" s="20"/>
      <c r="D3047" s="20"/>
      <c r="E3047" s="20"/>
      <c r="F3047" s="19" t="s">
        <v>600</v>
      </c>
      <c r="G3047" s="19">
        <v>40.89</v>
      </c>
      <c r="H3047" s="600"/>
      <c r="L3047" s="20"/>
      <c r="M3047" s="601"/>
      <c r="N3047" s="20"/>
    </row>
    <row r="3048" spans="1:14">
      <c r="A3048" s="599">
        <v>41719</v>
      </c>
      <c r="B3048" s="600"/>
      <c r="C3048" s="20"/>
      <c r="D3048" s="20"/>
      <c r="E3048" s="20"/>
      <c r="F3048" s="19" t="s">
        <v>600</v>
      </c>
      <c r="G3048" s="19">
        <v>40.89</v>
      </c>
      <c r="H3048" s="600"/>
      <c r="L3048" s="20"/>
      <c r="M3048" s="601"/>
      <c r="N3048" s="20"/>
    </row>
    <row r="3049" spans="1:14">
      <c r="A3049" s="599">
        <v>41718</v>
      </c>
      <c r="B3049" s="600"/>
      <c r="C3049" s="20"/>
      <c r="D3049" s="20"/>
      <c r="E3049" s="20"/>
      <c r="F3049" s="19" t="s">
        <v>600</v>
      </c>
      <c r="G3049" s="19">
        <v>40.89</v>
      </c>
      <c r="H3049" s="600"/>
      <c r="L3049" s="20"/>
      <c r="M3049" s="601"/>
      <c r="N3049" s="20"/>
    </row>
    <row r="3050" spans="1:14">
      <c r="A3050" s="599">
        <v>41717</v>
      </c>
      <c r="B3050" s="600"/>
      <c r="C3050" s="20"/>
      <c r="D3050" s="20"/>
      <c r="E3050" s="20"/>
      <c r="F3050" s="19" t="s">
        <v>600</v>
      </c>
      <c r="G3050" s="19">
        <v>40.89</v>
      </c>
      <c r="H3050" s="600"/>
      <c r="L3050" s="20"/>
      <c r="M3050" s="601"/>
      <c r="N3050" s="20"/>
    </row>
    <row r="3051" spans="1:14">
      <c r="A3051" s="599">
        <v>41716</v>
      </c>
      <c r="B3051" s="600"/>
      <c r="C3051" s="20"/>
      <c r="D3051" s="20"/>
      <c r="E3051" s="20"/>
      <c r="F3051" s="19" t="s">
        <v>600</v>
      </c>
      <c r="G3051" s="19">
        <v>40.89</v>
      </c>
      <c r="H3051" s="600"/>
      <c r="L3051" s="20"/>
      <c r="M3051" s="601"/>
      <c r="N3051" s="20"/>
    </row>
    <row r="3052" spans="1:14">
      <c r="A3052" s="599">
        <v>41715</v>
      </c>
      <c r="B3052" s="600"/>
      <c r="C3052" s="20"/>
      <c r="D3052" s="20"/>
      <c r="E3052" s="20"/>
      <c r="F3052" s="19" t="s">
        <v>600</v>
      </c>
      <c r="G3052" s="19">
        <v>40.89</v>
      </c>
      <c r="H3052" s="600"/>
      <c r="L3052" s="20"/>
      <c r="M3052" s="601"/>
      <c r="N3052" s="20"/>
    </row>
    <row r="3053" spans="1:14">
      <c r="A3053" s="599">
        <v>41712</v>
      </c>
      <c r="B3053" s="600"/>
      <c r="C3053" s="20"/>
      <c r="D3053" s="20"/>
      <c r="E3053" s="20"/>
      <c r="F3053" s="19" t="s">
        <v>600</v>
      </c>
      <c r="G3053" s="19">
        <v>40.89</v>
      </c>
      <c r="H3053" s="600"/>
      <c r="L3053" s="20"/>
      <c r="M3053" s="601"/>
      <c r="N3053" s="20"/>
    </row>
    <row r="3054" spans="1:14">
      <c r="A3054" s="599">
        <v>41711</v>
      </c>
      <c r="B3054" s="600"/>
      <c r="C3054" s="20"/>
      <c r="D3054" s="20"/>
      <c r="E3054" s="20"/>
      <c r="F3054" s="19" t="s">
        <v>600</v>
      </c>
      <c r="G3054" s="19">
        <v>40.89</v>
      </c>
      <c r="H3054" s="600"/>
      <c r="L3054" s="20"/>
      <c r="M3054" s="601"/>
      <c r="N3054" s="20"/>
    </row>
    <row r="3055" spans="1:14">
      <c r="A3055" s="599">
        <v>41710</v>
      </c>
      <c r="B3055" s="600"/>
      <c r="C3055" s="20"/>
      <c r="D3055" s="20"/>
      <c r="E3055" s="20"/>
      <c r="F3055" s="19" t="s">
        <v>600</v>
      </c>
      <c r="G3055" s="19">
        <v>40.89</v>
      </c>
      <c r="H3055" s="600"/>
      <c r="L3055" s="20"/>
      <c r="M3055" s="601"/>
      <c r="N3055" s="20"/>
    </row>
    <row r="3056" spans="1:14">
      <c r="A3056" s="599">
        <v>41709</v>
      </c>
      <c r="B3056" s="600"/>
      <c r="C3056" s="20"/>
      <c r="D3056" s="20"/>
      <c r="E3056" s="20"/>
      <c r="F3056" s="19" t="s">
        <v>600</v>
      </c>
      <c r="G3056" s="19">
        <v>40.89</v>
      </c>
      <c r="H3056" s="600"/>
      <c r="L3056" s="20"/>
      <c r="M3056" s="601"/>
      <c r="N3056" s="20"/>
    </row>
    <row r="3057" spans="1:14">
      <c r="A3057" s="599">
        <v>41708</v>
      </c>
      <c r="B3057" s="600"/>
      <c r="C3057" s="20"/>
      <c r="D3057" s="20"/>
      <c r="E3057" s="20"/>
      <c r="F3057" s="19" t="s">
        <v>600</v>
      </c>
      <c r="G3057" s="19">
        <v>40.89</v>
      </c>
      <c r="H3057" s="600"/>
      <c r="L3057" s="20"/>
      <c r="M3057" s="601"/>
      <c r="N3057" s="20"/>
    </row>
    <row r="3058" spans="1:14">
      <c r="A3058" s="599">
        <v>41705</v>
      </c>
      <c r="B3058" s="600"/>
      <c r="C3058" s="20"/>
      <c r="D3058" s="20"/>
      <c r="E3058" s="20"/>
      <c r="F3058" s="19" t="s">
        <v>600</v>
      </c>
      <c r="G3058" s="19">
        <v>40.89</v>
      </c>
      <c r="H3058" s="600"/>
      <c r="L3058" s="20"/>
      <c r="M3058" s="601"/>
      <c r="N3058" s="20"/>
    </row>
    <row r="3059" spans="1:14">
      <c r="A3059" s="599">
        <v>41704</v>
      </c>
      <c r="B3059" s="600"/>
      <c r="C3059" s="20"/>
      <c r="D3059" s="20"/>
      <c r="E3059" s="20"/>
      <c r="F3059" s="19" t="s">
        <v>600</v>
      </c>
      <c r="G3059" s="19">
        <v>40.89</v>
      </c>
      <c r="H3059" s="600"/>
      <c r="L3059" s="20"/>
      <c r="M3059" s="601"/>
      <c r="N3059" s="20"/>
    </row>
    <row r="3060" spans="1:14">
      <c r="A3060" s="599">
        <v>41703</v>
      </c>
      <c r="B3060" s="600"/>
      <c r="C3060" s="20"/>
      <c r="D3060" s="20"/>
      <c r="E3060" s="20"/>
      <c r="F3060" s="19" t="s">
        <v>600</v>
      </c>
      <c r="G3060" s="19">
        <v>40.89</v>
      </c>
      <c r="H3060" s="600"/>
      <c r="L3060" s="20"/>
      <c r="M3060" s="601"/>
      <c r="N3060" s="20"/>
    </row>
    <row r="3061" spans="1:14">
      <c r="A3061" s="599">
        <v>41702</v>
      </c>
      <c r="B3061" s="600"/>
      <c r="C3061" s="20"/>
      <c r="D3061" s="20"/>
      <c r="E3061" s="20"/>
      <c r="F3061" s="19" t="s">
        <v>600</v>
      </c>
      <c r="G3061" s="19">
        <v>40.89</v>
      </c>
      <c r="H3061" s="600"/>
      <c r="L3061" s="20"/>
      <c r="M3061" s="601"/>
      <c r="N3061" s="20"/>
    </row>
    <row r="3062" spans="1:14">
      <c r="A3062" s="599">
        <v>41701</v>
      </c>
      <c r="B3062" s="600"/>
      <c r="C3062" s="20"/>
      <c r="D3062" s="20"/>
      <c r="E3062" s="20"/>
      <c r="F3062" s="19" t="s">
        <v>600</v>
      </c>
      <c r="G3062" s="19">
        <v>40.89</v>
      </c>
      <c r="H3062" s="600"/>
      <c r="L3062" s="20"/>
      <c r="M3062" s="601"/>
      <c r="N3062" s="20"/>
    </row>
    <row r="3063" spans="1:14">
      <c r="A3063" s="599">
        <v>41698</v>
      </c>
      <c r="B3063" s="600"/>
      <c r="C3063" s="20"/>
      <c r="D3063" s="20"/>
      <c r="E3063" s="20"/>
      <c r="F3063" s="19" t="s">
        <v>600</v>
      </c>
      <c r="G3063" s="19">
        <v>40.89</v>
      </c>
      <c r="H3063" s="600"/>
      <c r="L3063" s="20"/>
      <c r="M3063" s="601"/>
      <c r="N3063" s="20"/>
    </row>
    <row r="3064" spans="1:14">
      <c r="A3064" s="599">
        <v>41697</v>
      </c>
      <c r="B3064" s="600"/>
      <c r="C3064" s="20"/>
      <c r="D3064" s="20"/>
      <c r="E3064" s="20"/>
      <c r="F3064" s="19" t="s">
        <v>600</v>
      </c>
      <c r="G3064" s="19">
        <v>40.89</v>
      </c>
      <c r="H3064" s="600"/>
      <c r="L3064" s="20"/>
      <c r="M3064" s="601"/>
      <c r="N3064" s="20"/>
    </row>
    <row r="3065" spans="1:14">
      <c r="A3065" s="599">
        <v>41696</v>
      </c>
      <c r="B3065" s="600"/>
      <c r="C3065" s="20"/>
      <c r="D3065" s="20"/>
      <c r="E3065" s="20"/>
      <c r="F3065" s="19" t="s">
        <v>600</v>
      </c>
      <c r="G3065" s="19">
        <v>40.89</v>
      </c>
      <c r="H3065" s="600"/>
      <c r="L3065" s="20"/>
      <c r="M3065" s="601"/>
      <c r="N3065" s="20"/>
    </row>
    <row r="3066" spans="1:14">
      <c r="A3066" s="599">
        <v>41695</v>
      </c>
      <c r="B3066" s="600"/>
      <c r="C3066" s="20"/>
      <c r="D3066" s="20"/>
      <c r="E3066" s="20"/>
      <c r="F3066" s="19" t="s">
        <v>600</v>
      </c>
      <c r="G3066" s="19">
        <v>40.89</v>
      </c>
      <c r="H3066" s="600"/>
      <c r="L3066" s="20"/>
      <c r="M3066" s="601"/>
      <c r="N3066" s="20"/>
    </row>
    <row r="3067" spans="1:14">
      <c r="A3067" s="599">
        <v>41694</v>
      </c>
      <c r="B3067" s="600"/>
      <c r="C3067" s="20"/>
      <c r="D3067" s="20"/>
      <c r="E3067" s="20"/>
      <c r="F3067" s="19" t="s">
        <v>600</v>
      </c>
      <c r="G3067" s="19">
        <v>40.89</v>
      </c>
      <c r="H3067" s="600"/>
      <c r="L3067" s="20"/>
      <c r="M3067" s="601"/>
      <c r="N3067" s="20"/>
    </row>
    <row r="3068" spans="1:14">
      <c r="A3068" s="599">
        <v>41691</v>
      </c>
      <c r="B3068" s="600"/>
      <c r="C3068" s="20"/>
      <c r="D3068" s="20"/>
      <c r="E3068" s="20"/>
      <c r="F3068" s="19" t="s">
        <v>600</v>
      </c>
      <c r="G3068" s="19">
        <v>40.89</v>
      </c>
      <c r="H3068" s="600"/>
      <c r="L3068" s="20"/>
      <c r="M3068" s="601"/>
      <c r="N3068" s="20"/>
    </row>
    <row r="3069" spans="1:14">
      <c r="A3069" s="599">
        <v>41690</v>
      </c>
      <c r="B3069" s="600"/>
      <c r="C3069" s="20"/>
      <c r="D3069" s="20"/>
      <c r="E3069" s="20"/>
      <c r="F3069" s="19" t="s">
        <v>600</v>
      </c>
      <c r="G3069" s="19">
        <v>40.89</v>
      </c>
      <c r="H3069" s="600"/>
      <c r="L3069" s="20"/>
      <c r="M3069" s="601"/>
      <c r="N3069" s="20"/>
    </row>
    <row r="3070" spans="1:14">
      <c r="A3070" s="599">
        <v>41689</v>
      </c>
      <c r="B3070" s="600"/>
      <c r="C3070" s="20"/>
      <c r="D3070" s="20"/>
      <c r="E3070" s="20"/>
      <c r="F3070" s="19" t="s">
        <v>600</v>
      </c>
      <c r="G3070" s="19">
        <v>40.89</v>
      </c>
      <c r="H3070" s="600"/>
      <c r="L3070" s="20"/>
      <c r="M3070" s="601"/>
      <c r="N3070" s="20"/>
    </row>
    <row r="3071" spans="1:14">
      <c r="A3071" s="599">
        <v>41688</v>
      </c>
      <c r="B3071" s="600"/>
      <c r="C3071" s="20"/>
      <c r="D3071" s="20"/>
      <c r="E3071" s="20"/>
      <c r="F3071" s="19" t="s">
        <v>600</v>
      </c>
      <c r="G3071" s="19">
        <v>40.89</v>
      </c>
      <c r="H3071" s="600"/>
      <c r="L3071" s="20"/>
      <c r="M3071" s="601"/>
      <c r="N3071" s="20"/>
    </row>
    <row r="3072" spans="1:14">
      <c r="A3072" s="599">
        <v>41687</v>
      </c>
      <c r="B3072" s="600"/>
      <c r="C3072" s="20"/>
      <c r="D3072" s="20"/>
      <c r="E3072" s="20"/>
      <c r="F3072" s="19" t="s">
        <v>600</v>
      </c>
      <c r="G3072" s="19">
        <v>40.89</v>
      </c>
      <c r="H3072" s="600"/>
      <c r="L3072" s="20"/>
      <c r="M3072" s="601"/>
      <c r="N3072" s="20"/>
    </row>
    <row r="3073" spans="1:14">
      <c r="A3073" s="599">
        <v>41684</v>
      </c>
      <c r="B3073" s="600"/>
      <c r="C3073" s="20"/>
      <c r="D3073" s="20"/>
      <c r="E3073" s="20"/>
      <c r="F3073" s="19" t="s">
        <v>600</v>
      </c>
      <c r="G3073" s="19">
        <v>40.89</v>
      </c>
      <c r="H3073" s="600"/>
      <c r="L3073" s="20"/>
      <c r="M3073" s="601"/>
      <c r="N3073" s="20"/>
    </row>
    <row r="3074" spans="1:14">
      <c r="A3074" s="599">
        <v>41683</v>
      </c>
      <c r="B3074" s="600"/>
      <c r="C3074" s="20"/>
      <c r="D3074" s="20"/>
      <c r="E3074" s="20"/>
      <c r="F3074" s="19" t="s">
        <v>600</v>
      </c>
      <c r="G3074" s="19">
        <v>40.89</v>
      </c>
      <c r="H3074" s="600"/>
      <c r="L3074" s="20"/>
      <c r="M3074" s="601"/>
      <c r="N3074" s="20"/>
    </row>
    <row r="3075" spans="1:14">
      <c r="A3075" s="599">
        <v>41682</v>
      </c>
      <c r="B3075" s="600"/>
      <c r="C3075" s="20"/>
      <c r="D3075" s="20"/>
      <c r="E3075" s="20"/>
      <c r="F3075" s="19" t="s">
        <v>600</v>
      </c>
      <c r="G3075" s="19">
        <v>40.89</v>
      </c>
      <c r="H3075" s="600"/>
      <c r="L3075" s="20"/>
      <c r="M3075" s="601"/>
      <c r="N3075" s="20"/>
    </row>
    <row r="3076" spans="1:14">
      <c r="A3076" s="599">
        <v>41681</v>
      </c>
      <c r="B3076" s="600"/>
      <c r="C3076" s="20"/>
      <c r="D3076" s="20"/>
      <c r="E3076" s="20"/>
      <c r="F3076" s="19" t="s">
        <v>600</v>
      </c>
      <c r="G3076" s="19">
        <v>40.89</v>
      </c>
      <c r="H3076" s="600"/>
      <c r="L3076" s="20"/>
      <c r="M3076" s="601"/>
      <c r="N3076" s="20"/>
    </row>
    <row r="3077" spans="1:14">
      <c r="A3077" s="599">
        <v>41680</v>
      </c>
      <c r="B3077" s="600"/>
      <c r="C3077" s="20"/>
      <c r="D3077" s="20"/>
      <c r="E3077" s="20"/>
      <c r="F3077" s="19" t="s">
        <v>600</v>
      </c>
      <c r="G3077" s="19">
        <v>40.89</v>
      </c>
      <c r="H3077" s="600"/>
      <c r="L3077" s="20"/>
      <c r="M3077" s="601"/>
      <c r="N3077" s="20"/>
    </row>
    <row r="3078" spans="1:14">
      <c r="A3078" s="599">
        <v>41677</v>
      </c>
      <c r="B3078" s="600"/>
      <c r="C3078" s="20"/>
      <c r="D3078" s="20"/>
      <c r="E3078" s="20"/>
      <c r="F3078" s="19" t="s">
        <v>600</v>
      </c>
      <c r="G3078" s="19">
        <v>40.89</v>
      </c>
      <c r="H3078" s="600"/>
      <c r="L3078" s="20"/>
      <c r="M3078" s="601"/>
      <c r="N3078" s="20"/>
    </row>
    <row r="3079" spans="1:14">
      <c r="A3079" s="599">
        <v>41676</v>
      </c>
      <c r="B3079" s="600"/>
      <c r="C3079" s="20"/>
      <c r="D3079" s="20"/>
      <c r="E3079" s="20"/>
      <c r="F3079" s="19" t="s">
        <v>600</v>
      </c>
      <c r="G3079" s="19">
        <v>40.89</v>
      </c>
      <c r="H3079" s="600"/>
      <c r="L3079" s="20"/>
      <c r="M3079" s="601"/>
      <c r="N3079" s="20"/>
    </row>
    <row r="3080" spans="1:14">
      <c r="A3080" s="599">
        <v>41675</v>
      </c>
      <c r="B3080" s="600"/>
      <c r="C3080" s="20"/>
      <c r="D3080" s="20"/>
      <c r="E3080" s="20"/>
      <c r="F3080" s="19" t="s">
        <v>600</v>
      </c>
      <c r="G3080" s="19">
        <v>40.89</v>
      </c>
      <c r="H3080" s="600"/>
      <c r="L3080" s="20"/>
      <c r="M3080" s="601"/>
      <c r="N3080" s="20"/>
    </row>
    <row r="3081" spans="1:14">
      <c r="A3081" s="599">
        <v>41674</v>
      </c>
      <c r="B3081" s="600"/>
      <c r="C3081" s="20"/>
      <c r="D3081" s="20"/>
      <c r="E3081" s="20"/>
      <c r="F3081" s="19" t="s">
        <v>600</v>
      </c>
      <c r="G3081" s="19">
        <v>40.89</v>
      </c>
      <c r="H3081" s="600"/>
      <c r="L3081" s="20"/>
      <c r="M3081" s="601"/>
      <c r="N3081" s="20"/>
    </row>
    <row r="3082" spans="1:14">
      <c r="A3082" s="599">
        <v>41673</v>
      </c>
      <c r="B3082" s="600"/>
      <c r="C3082" s="20"/>
      <c r="D3082" s="20"/>
      <c r="E3082" s="20"/>
      <c r="F3082" s="19" t="s">
        <v>600</v>
      </c>
      <c r="G3082" s="19">
        <v>40.89</v>
      </c>
      <c r="H3082" s="600"/>
      <c r="L3082" s="20"/>
      <c r="M3082" s="601"/>
      <c r="N3082" s="20"/>
    </row>
    <row r="3083" spans="1:14">
      <c r="A3083" s="599">
        <v>41670</v>
      </c>
      <c r="B3083" s="600"/>
      <c r="C3083" s="20"/>
      <c r="D3083" s="20"/>
      <c r="E3083" s="20"/>
      <c r="F3083" s="19" t="s">
        <v>600</v>
      </c>
      <c r="G3083" s="19">
        <v>40.89</v>
      </c>
      <c r="H3083" s="600"/>
      <c r="L3083" s="20"/>
      <c r="M3083" s="601"/>
      <c r="N3083" s="20"/>
    </row>
    <row r="3084" spans="1:14">
      <c r="A3084" s="599">
        <v>41669</v>
      </c>
      <c r="B3084" s="600"/>
      <c r="C3084" s="20"/>
      <c r="D3084" s="20"/>
      <c r="E3084" s="20"/>
      <c r="F3084" s="19" t="s">
        <v>600</v>
      </c>
      <c r="G3084" s="19">
        <v>40.89</v>
      </c>
      <c r="H3084" s="600"/>
      <c r="L3084" s="20"/>
      <c r="M3084" s="601"/>
      <c r="N3084" s="20"/>
    </row>
    <row r="3085" spans="1:14">
      <c r="A3085" s="599">
        <v>41668</v>
      </c>
      <c r="B3085" s="600"/>
      <c r="C3085" s="20"/>
      <c r="D3085" s="20"/>
      <c r="E3085" s="20"/>
      <c r="F3085" s="19" t="s">
        <v>600</v>
      </c>
      <c r="G3085" s="19">
        <v>40.89</v>
      </c>
      <c r="H3085" s="600"/>
      <c r="L3085" s="20"/>
      <c r="M3085" s="601"/>
      <c r="N3085" s="20"/>
    </row>
    <row r="3086" spans="1:14">
      <c r="A3086" s="599">
        <v>41667</v>
      </c>
      <c r="B3086" s="600"/>
      <c r="C3086" s="20"/>
      <c r="D3086" s="20"/>
      <c r="E3086" s="20"/>
      <c r="F3086" s="19" t="s">
        <v>600</v>
      </c>
      <c r="G3086" s="19">
        <v>40.89</v>
      </c>
      <c r="H3086" s="600"/>
      <c r="L3086" s="20"/>
      <c r="M3086" s="601"/>
      <c r="N3086" s="20"/>
    </row>
    <row r="3087" spans="1:14">
      <c r="A3087" s="599">
        <v>41666</v>
      </c>
      <c r="B3087" s="600"/>
      <c r="C3087" s="20"/>
      <c r="D3087" s="20"/>
      <c r="E3087" s="20"/>
      <c r="F3087" s="19" t="s">
        <v>600</v>
      </c>
      <c r="G3087" s="19">
        <v>40.89</v>
      </c>
      <c r="H3087" s="600"/>
      <c r="L3087" s="20"/>
      <c r="M3087" s="601"/>
      <c r="N3087" s="20"/>
    </row>
    <row r="3088" spans="1:14">
      <c r="A3088" s="599">
        <v>41663</v>
      </c>
      <c r="B3088" s="600"/>
      <c r="C3088" s="20"/>
      <c r="D3088" s="20"/>
      <c r="E3088" s="20"/>
      <c r="F3088" s="19" t="s">
        <v>600</v>
      </c>
      <c r="G3088" s="19">
        <v>40.89</v>
      </c>
      <c r="H3088" s="20"/>
      <c r="L3088" s="20"/>
      <c r="M3088" s="601"/>
      <c r="N3088" s="20"/>
    </row>
    <row r="3089" spans="1:14">
      <c r="A3089" s="599">
        <v>41662</v>
      </c>
      <c r="B3089" s="600"/>
      <c r="C3089" s="20"/>
      <c r="D3089" s="20"/>
      <c r="E3089" s="20"/>
      <c r="F3089" s="19" t="s">
        <v>600</v>
      </c>
      <c r="G3089" s="19">
        <v>40.89</v>
      </c>
      <c r="H3089" s="600"/>
      <c r="L3089" s="20"/>
      <c r="M3089" s="601"/>
      <c r="N3089" s="20"/>
    </row>
    <row r="3090" spans="1:14">
      <c r="A3090" s="599">
        <v>41661</v>
      </c>
      <c r="B3090" s="600"/>
      <c r="C3090" s="20"/>
      <c r="D3090" s="20"/>
      <c r="E3090" s="20"/>
      <c r="F3090" s="19" t="s">
        <v>600</v>
      </c>
      <c r="G3090" s="19">
        <v>40.89</v>
      </c>
      <c r="H3090" s="600"/>
      <c r="L3090" s="20"/>
      <c r="M3090" s="601"/>
      <c r="N3090" s="20"/>
    </row>
    <row r="3091" spans="1:14">
      <c r="A3091" s="599">
        <v>41660</v>
      </c>
      <c r="B3091" s="600"/>
      <c r="C3091" s="20"/>
      <c r="D3091" s="20"/>
      <c r="E3091" s="20"/>
      <c r="F3091" s="19" t="s">
        <v>600</v>
      </c>
      <c r="G3091" s="19">
        <v>40.89</v>
      </c>
      <c r="H3091" s="600"/>
      <c r="L3091" s="20"/>
      <c r="M3091" s="601"/>
      <c r="N3091" s="20"/>
    </row>
    <row r="3092" spans="1:14">
      <c r="A3092" s="599">
        <v>41659</v>
      </c>
      <c r="B3092" s="600"/>
      <c r="C3092" s="20"/>
      <c r="D3092" s="20"/>
      <c r="E3092" s="20"/>
      <c r="F3092" s="19" t="s">
        <v>600</v>
      </c>
      <c r="G3092" s="19">
        <v>40.89</v>
      </c>
      <c r="H3092" s="600"/>
      <c r="L3092" s="20"/>
      <c r="M3092" s="601"/>
      <c r="N3092" s="20"/>
    </row>
    <row r="3093" spans="1:14">
      <c r="A3093" s="599">
        <v>41656</v>
      </c>
      <c r="B3093" s="600"/>
      <c r="C3093" s="20"/>
      <c r="D3093" s="20"/>
      <c r="E3093" s="20"/>
      <c r="F3093" s="19" t="s">
        <v>600</v>
      </c>
      <c r="G3093" s="19">
        <v>40.89</v>
      </c>
      <c r="H3093" s="600"/>
      <c r="L3093" s="20"/>
      <c r="M3093" s="601"/>
      <c r="N3093" s="20"/>
    </row>
    <row r="3094" spans="1:14">
      <c r="A3094" s="599">
        <v>41655</v>
      </c>
      <c r="B3094" s="600"/>
      <c r="C3094" s="20"/>
      <c r="D3094" s="20"/>
      <c r="E3094" s="20"/>
      <c r="F3094" s="19" t="s">
        <v>600</v>
      </c>
      <c r="G3094" s="19">
        <v>40.89</v>
      </c>
      <c r="H3094" s="600"/>
      <c r="L3094" s="20"/>
      <c r="M3094" s="601"/>
      <c r="N3094" s="20"/>
    </row>
    <row r="3095" spans="1:14">
      <c r="A3095" s="599">
        <v>41654</v>
      </c>
      <c r="B3095" s="600"/>
      <c r="C3095" s="20"/>
      <c r="D3095" s="20"/>
      <c r="E3095" s="20"/>
      <c r="F3095" s="19" t="s">
        <v>600</v>
      </c>
      <c r="G3095" s="19">
        <v>40.89</v>
      </c>
      <c r="H3095" s="600"/>
      <c r="L3095" s="20"/>
      <c r="M3095" s="601"/>
      <c r="N3095" s="20"/>
    </row>
    <row r="3096" spans="1:14">
      <c r="A3096" s="599">
        <v>41653</v>
      </c>
      <c r="B3096" s="600"/>
      <c r="C3096" s="20"/>
      <c r="D3096" s="20"/>
      <c r="E3096" s="20"/>
      <c r="F3096" s="19" t="s">
        <v>600</v>
      </c>
      <c r="G3096" s="19">
        <v>40.89</v>
      </c>
      <c r="H3096" s="600"/>
      <c r="L3096" s="20"/>
      <c r="M3096" s="601"/>
      <c r="N3096" s="20"/>
    </row>
    <row r="3097" spans="1:14">
      <c r="A3097" s="599">
        <v>41652</v>
      </c>
      <c r="B3097" s="600"/>
      <c r="C3097" s="20"/>
      <c r="D3097" s="20"/>
      <c r="E3097" s="20"/>
      <c r="F3097" s="19" t="s">
        <v>600</v>
      </c>
      <c r="G3097" s="19">
        <v>40.89</v>
      </c>
      <c r="H3097" s="600"/>
      <c r="L3097" s="20"/>
      <c r="M3097" s="601"/>
      <c r="N3097" s="20"/>
    </row>
    <row r="3098" spans="1:14">
      <c r="A3098" s="599">
        <v>41649</v>
      </c>
      <c r="B3098" s="600"/>
      <c r="C3098" s="20"/>
      <c r="D3098" s="20"/>
      <c r="E3098" s="20"/>
      <c r="F3098" s="19" t="s">
        <v>600</v>
      </c>
      <c r="G3098" s="19">
        <v>40.89</v>
      </c>
      <c r="H3098" s="600"/>
      <c r="L3098" s="20"/>
      <c r="M3098" s="601"/>
      <c r="N3098" s="20"/>
    </row>
    <row r="3099" spans="1:14">
      <c r="A3099" s="599">
        <v>41648</v>
      </c>
      <c r="B3099" s="600"/>
      <c r="C3099" s="20"/>
      <c r="D3099" s="20"/>
      <c r="E3099" s="20"/>
      <c r="F3099" s="19" t="s">
        <v>600</v>
      </c>
      <c r="G3099" s="19">
        <v>40.89</v>
      </c>
      <c r="H3099" s="600"/>
      <c r="L3099" s="20"/>
      <c r="M3099" s="601"/>
      <c r="N3099" s="20"/>
    </row>
    <row r="3100" spans="1:14">
      <c r="A3100" s="599">
        <v>41647</v>
      </c>
      <c r="B3100" s="600"/>
      <c r="C3100" s="20"/>
      <c r="D3100" s="20"/>
      <c r="E3100" s="20"/>
      <c r="F3100" s="19" t="s">
        <v>600</v>
      </c>
      <c r="G3100" s="19">
        <v>40.89</v>
      </c>
      <c r="H3100" s="600"/>
      <c r="L3100" s="20"/>
      <c r="M3100" s="601"/>
      <c r="N3100" s="20"/>
    </row>
    <row r="3101" spans="1:14">
      <c r="A3101" s="599">
        <v>41646</v>
      </c>
      <c r="B3101" s="600"/>
      <c r="C3101" s="20"/>
      <c r="D3101" s="20"/>
      <c r="E3101" s="20"/>
      <c r="F3101" s="19" t="s">
        <v>600</v>
      </c>
      <c r="G3101" s="19">
        <v>40.89</v>
      </c>
      <c r="H3101" s="600"/>
      <c r="L3101" s="20"/>
      <c r="M3101" s="601"/>
      <c r="N3101" s="20"/>
    </row>
    <row r="3102" spans="1:14">
      <c r="A3102" s="599">
        <v>41645</v>
      </c>
      <c r="B3102" s="600"/>
      <c r="C3102" s="20"/>
      <c r="D3102" s="20"/>
      <c r="E3102" s="20"/>
      <c r="F3102" s="19" t="s">
        <v>600</v>
      </c>
      <c r="G3102" s="19">
        <v>40.89</v>
      </c>
      <c r="H3102" s="600"/>
      <c r="L3102" s="20"/>
      <c r="M3102" s="601"/>
      <c r="N3102" s="20"/>
    </row>
    <row r="3103" spans="1:14">
      <c r="A3103" s="599">
        <v>41642</v>
      </c>
      <c r="B3103" s="600"/>
      <c r="C3103" s="20"/>
      <c r="D3103" s="20"/>
      <c r="E3103" s="20"/>
      <c r="F3103" s="19" t="s">
        <v>600</v>
      </c>
      <c r="G3103" s="19">
        <v>40.89</v>
      </c>
      <c r="H3103" s="600"/>
      <c r="L3103" s="20"/>
      <c r="M3103" s="601"/>
      <c r="N3103" s="20"/>
    </row>
    <row r="3104" spans="1:14">
      <c r="A3104" s="599">
        <v>41641</v>
      </c>
      <c r="B3104" s="600"/>
      <c r="C3104" s="20"/>
      <c r="D3104" s="20"/>
      <c r="E3104" s="20"/>
      <c r="F3104" s="19" t="s">
        <v>600</v>
      </c>
      <c r="G3104" s="19">
        <v>40.89</v>
      </c>
      <c r="H3104" s="600"/>
      <c r="L3104" s="20"/>
      <c r="M3104" s="601"/>
      <c r="N3104" s="20"/>
    </row>
    <row r="3105" spans="1:14">
      <c r="A3105" s="599">
        <v>41640</v>
      </c>
      <c r="B3105" s="600"/>
      <c r="C3105" s="20"/>
      <c r="D3105" s="20"/>
      <c r="E3105" s="20"/>
      <c r="F3105" s="19" t="s">
        <v>600</v>
      </c>
      <c r="G3105" s="19">
        <v>40.89</v>
      </c>
      <c r="H3105" s="600"/>
      <c r="L3105" s="20"/>
      <c r="M3105" s="601"/>
      <c r="N3105" s="20"/>
    </row>
    <row r="3106" spans="1:14">
      <c r="A3106" s="599">
        <v>41639</v>
      </c>
      <c r="B3106" s="600"/>
      <c r="C3106" s="20"/>
      <c r="D3106" s="20"/>
      <c r="E3106" s="20"/>
      <c r="F3106" s="19" t="s">
        <v>600</v>
      </c>
      <c r="G3106" s="19">
        <v>40.89</v>
      </c>
      <c r="H3106" s="600"/>
      <c r="L3106" s="20"/>
      <c r="M3106" s="601"/>
      <c r="N3106" s="20"/>
    </row>
    <row r="3107" spans="1:14">
      <c r="A3107" s="599">
        <v>41638</v>
      </c>
      <c r="B3107" s="600"/>
      <c r="C3107" s="20"/>
      <c r="D3107" s="20"/>
      <c r="E3107" s="20"/>
      <c r="F3107" s="19" t="s">
        <v>600</v>
      </c>
      <c r="G3107" s="19">
        <v>40.89</v>
      </c>
      <c r="L3107" s="20"/>
      <c r="M3107" s="601"/>
      <c r="N3107" s="20"/>
    </row>
    <row r="3108" spans="1:14">
      <c r="A3108" s="599">
        <v>41635</v>
      </c>
      <c r="B3108" s="600"/>
      <c r="C3108" s="20"/>
      <c r="D3108" s="20"/>
      <c r="E3108" s="20"/>
      <c r="F3108" s="19" t="s">
        <v>600</v>
      </c>
      <c r="G3108" s="19">
        <v>40.89</v>
      </c>
      <c r="L3108" s="20"/>
      <c r="M3108" s="601"/>
      <c r="N3108" s="20"/>
    </row>
    <row r="3109" spans="1:14">
      <c r="A3109" s="599">
        <v>41634</v>
      </c>
      <c r="B3109" s="600"/>
      <c r="C3109" s="20"/>
      <c r="D3109" s="20"/>
      <c r="E3109" s="20"/>
      <c r="F3109" s="19" t="s">
        <v>600</v>
      </c>
      <c r="G3109" s="19">
        <v>40.89</v>
      </c>
      <c r="H3109" s="600"/>
      <c r="L3109" s="20"/>
      <c r="M3109" s="601"/>
      <c r="N3109" s="20"/>
    </row>
    <row r="3110" spans="1:14">
      <c r="A3110" s="599">
        <v>41633</v>
      </c>
      <c r="B3110" s="600"/>
      <c r="C3110" s="20"/>
      <c r="D3110" s="20"/>
      <c r="E3110" s="20"/>
      <c r="F3110" s="19" t="s">
        <v>600</v>
      </c>
      <c r="G3110" s="19">
        <v>40.89</v>
      </c>
      <c r="H3110" s="600"/>
      <c r="L3110" s="20"/>
      <c r="M3110" s="601"/>
      <c r="N3110" s="20"/>
    </row>
    <row r="3111" spans="1:14">
      <c r="A3111" s="599">
        <v>41632</v>
      </c>
      <c r="B3111" s="600"/>
      <c r="C3111" s="20"/>
      <c r="D3111" s="20"/>
      <c r="E3111" s="20"/>
      <c r="F3111" s="19" t="s">
        <v>600</v>
      </c>
      <c r="G3111" s="19">
        <v>40.89</v>
      </c>
      <c r="H3111" s="600"/>
      <c r="L3111" s="20"/>
      <c r="M3111" s="601"/>
      <c r="N3111" s="20"/>
    </row>
    <row r="3112" spans="1:14">
      <c r="A3112" s="599">
        <v>41631</v>
      </c>
      <c r="B3112" s="600"/>
      <c r="C3112" s="20"/>
      <c r="D3112" s="20"/>
      <c r="E3112" s="20"/>
      <c r="F3112" s="19" t="s">
        <v>600</v>
      </c>
      <c r="G3112" s="19">
        <v>40.89</v>
      </c>
      <c r="H3112" s="600"/>
      <c r="L3112" s="20"/>
      <c r="M3112" s="601"/>
      <c r="N3112" s="20"/>
    </row>
    <row r="3113" spans="1:14">
      <c r="A3113" s="599">
        <v>41628</v>
      </c>
      <c r="B3113" s="600"/>
      <c r="C3113" s="20"/>
      <c r="D3113" s="20"/>
      <c r="E3113" s="20"/>
      <c r="F3113" s="19" t="s">
        <v>600</v>
      </c>
      <c r="G3113" s="19">
        <v>40.89</v>
      </c>
      <c r="H3113" s="600"/>
      <c r="L3113" s="20"/>
      <c r="M3113" s="601"/>
      <c r="N3113" s="20"/>
    </row>
    <row r="3114" spans="1:14">
      <c r="A3114" s="599">
        <v>41627</v>
      </c>
      <c r="B3114" s="600"/>
      <c r="C3114" s="20"/>
      <c r="D3114" s="20"/>
      <c r="E3114" s="20"/>
      <c r="F3114" s="19" t="s">
        <v>600</v>
      </c>
      <c r="G3114" s="19">
        <v>40.89</v>
      </c>
      <c r="H3114" s="600"/>
      <c r="L3114" s="20"/>
      <c r="M3114" s="601"/>
      <c r="N3114" s="20"/>
    </row>
    <row r="3115" spans="1:14">
      <c r="A3115" s="599">
        <v>41626</v>
      </c>
      <c r="B3115" s="600"/>
      <c r="C3115" s="20"/>
      <c r="D3115" s="20"/>
      <c r="E3115" s="20"/>
      <c r="F3115" s="19" t="s">
        <v>600</v>
      </c>
      <c r="G3115" s="19">
        <v>40.89</v>
      </c>
      <c r="H3115" s="600"/>
      <c r="L3115" s="20"/>
      <c r="M3115" s="601"/>
      <c r="N3115" s="20"/>
    </row>
    <row r="3116" spans="1:14">
      <c r="A3116" s="599">
        <v>41625</v>
      </c>
      <c r="B3116" s="600"/>
      <c r="C3116" s="20"/>
      <c r="D3116" s="20"/>
      <c r="E3116" s="20"/>
      <c r="F3116" s="19" t="s">
        <v>600</v>
      </c>
      <c r="G3116" s="19">
        <v>40.89</v>
      </c>
      <c r="H3116" s="600"/>
      <c r="L3116" s="20"/>
      <c r="M3116" s="601"/>
      <c r="N3116" s="20"/>
    </row>
    <row r="3117" spans="1:14">
      <c r="A3117" s="599">
        <v>41624</v>
      </c>
      <c r="B3117" s="600"/>
      <c r="C3117" s="20"/>
      <c r="D3117" s="20"/>
      <c r="E3117" s="20"/>
      <c r="F3117" s="19" t="s">
        <v>600</v>
      </c>
      <c r="G3117" s="19">
        <v>40.89</v>
      </c>
      <c r="H3117" s="600"/>
      <c r="L3117" s="20"/>
      <c r="M3117" s="601"/>
      <c r="N3117" s="20"/>
    </row>
    <row r="3118" spans="1:14">
      <c r="A3118" s="599">
        <v>41621</v>
      </c>
      <c r="B3118" s="600"/>
      <c r="C3118" s="20"/>
      <c r="D3118" s="20"/>
      <c r="E3118" s="20"/>
      <c r="F3118" s="19" t="s">
        <v>600</v>
      </c>
      <c r="G3118" s="19">
        <v>40.89</v>
      </c>
      <c r="H3118" s="600"/>
      <c r="L3118" s="20"/>
      <c r="M3118" s="601"/>
      <c r="N3118" s="20"/>
    </row>
    <row r="3119" spans="1:14">
      <c r="A3119" s="599">
        <v>41620</v>
      </c>
      <c r="B3119" s="600"/>
      <c r="C3119" s="20"/>
      <c r="D3119" s="20"/>
      <c r="E3119" s="20"/>
      <c r="F3119" s="19" t="s">
        <v>600</v>
      </c>
      <c r="G3119" s="19">
        <v>40.89</v>
      </c>
      <c r="H3119" s="600"/>
      <c r="L3119" s="20"/>
      <c r="M3119" s="601"/>
      <c r="N3119" s="20"/>
    </row>
    <row r="3120" spans="1:14">
      <c r="A3120" s="599">
        <v>41619</v>
      </c>
      <c r="B3120" s="600"/>
      <c r="C3120" s="20"/>
      <c r="D3120" s="20"/>
      <c r="E3120" s="20"/>
      <c r="F3120" s="19" t="s">
        <v>600</v>
      </c>
      <c r="G3120" s="19">
        <v>40.89</v>
      </c>
      <c r="H3120" s="600"/>
      <c r="L3120" s="20"/>
      <c r="M3120" s="601"/>
      <c r="N3120" s="20"/>
    </row>
    <row r="3121" spans="1:14">
      <c r="A3121" s="599">
        <v>41618</v>
      </c>
      <c r="B3121" s="600"/>
      <c r="C3121" s="20"/>
      <c r="D3121" s="20"/>
      <c r="E3121" s="20"/>
      <c r="F3121" s="19" t="s">
        <v>600</v>
      </c>
      <c r="G3121" s="19">
        <v>40.89</v>
      </c>
      <c r="H3121" s="600"/>
      <c r="L3121" s="20"/>
      <c r="M3121" s="601"/>
      <c r="N3121" s="20"/>
    </row>
    <row r="3122" spans="1:14">
      <c r="A3122" s="599">
        <v>41617</v>
      </c>
      <c r="B3122" s="600"/>
      <c r="C3122" s="20"/>
      <c r="D3122" s="20"/>
      <c r="E3122" s="20"/>
      <c r="F3122" s="19" t="s">
        <v>600</v>
      </c>
      <c r="G3122" s="19">
        <v>40.89</v>
      </c>
      <c r="H3122" s="600"/>
      <c r="L3122" s="20"/>
      <c r="M3122" s="601"/>
      <c r="N3122" s="20"/>
    </row>
    <row r="3123" spans="1:14">
      <c r="A3123" s="599">
        <v>41614</v>
      </c>
      <c r="B3123" s="600"/>
      <c r="C3123" s="20"/>
      <c r="D3123" s="20"/>
      <c r="E3123" s="20"/>
      <c r="F3123" s="19" t="s">
        <v>600</v>
      </c>
      <c r="G3123" s="19">
        <v>40.89</v>
      </c>
      <c r="H3123" s="600"/>
      <c r="L3123" s="20"/>
      <c r="M3123" s="601"/>
      <c r="N3123" s="20"/>
    </row>
    <row r="3124" spans="1:14">
      <c r="A3124" s="599">
        <v>41613</v>
      </c>
      <c r="B3124" s="600"/>
      <c r="C3124" s="20"/>
      <c r="D3124" s="20"/>
      <c r="E3124" s="20"/>
      <c r="F3124" s="19" t="s">
        <v>600</v>
      </c>
      <c r="G3124" s="19">
        <v>40.89</v>
      </c>
      <c r="H3124" s="600"/>
      <c r="L3124" s="20"/>
      <c r="M3124" s="601"/>
      <c r="N3124" s="20"/>
    </row>
    <row r="3125" spans="1:14">
      <c r="A3125" s="599">
        <v>41612</v>
      </c>
      <c r="B3125" s="600"/>
      <c r="C3125" s="20"/>
      <c r="D3125" s="20"/>
      <c r="E3125" s="20"/>
      <c r="F3125" s="19" t="s">
        <v>600</v>
      </c>
      <c r="G3125" s="19">
        <v>40.89</v>
      </c>
      <c r="H3125" s="600"/>
      <c r="L3125" s="20"/>
      <c r="M3125" s="601"/>
      <c r="N3125" s="20"/>
    </row>
    <row r="3126" spans="1:14">
      <c r="A3126" s="599">
        <v>41611</v>
      </c>
      <c r="B3126" s="600"/>
      <c r="C3126" s="20"/>
      <c r="D3126" s="20"/>
      <c r="E3126" s="20"/>
      <c r="F3126" s="19" t="s">
        <v>600</v>
      </c>
      <c r="G3126" s="19">
        <v>40.89</v>
      </c>
      <c r="H3126" s="600"/>
      <c r="L3126" s="20"/>
      <c r="M3126" s="601"/>
      <c r="N3126" s="20"/>
    </row>
    <row r="3127" spans="1:14">
      <c r="A3127" s="599">
        <v>41610</v>
      </c>
      <c r="B3127" s="600"/>
      <c r="C3127" s="20"/>
      <c r="D3127" s="20"/>
      <c r="E3127" s="20"/>
      <c r="F3127" s="19" t="s">
        <v>600</v>
      </c>
      <c r="G3127" s="19">
        <v>40.89</v>
      </c>
      <c r="H3127" s="600"/>
      <c r="L3127" s="20"/>
      <c r="M3127" s="601"/>
      <c r="N3127" s="20"/>
    </row>
    <row r="3128" spans="1:14">
      <c r="A3128" s="599">
        <v>41607</v>
      </c>
      <c r="B3128" s="600"/>
      <c r="C3128" s="20"/>
      <c r="D3128" s="20"/>
      <c r="E3128" s="20"/>
      <c r="F3128" s="19" t="s">
        <v>600</v>
      </c>
      <c r="G3128" s="19">
        <v>40.89</v>
      </c>
      <c r="H3128" s="600"/>
      <c r="L3128" s="20"/>
      <c r="M3128" s="601"/>
      <c r="N3128" s="20"/>
    </row>
    <row r="3129" spans="1:14">
      <c r="A3129" s="599">
        <v>41606</v>
      </c>
      <c r="B3129" s="600"/>
      <c r="C3129" s="20"/>
      <c r="D3129" s="20"/>
      <c r="E3129" s="20"/>
      <c r="F3129" s="19" t="s">
        <v>600</v>
      </c>
      <c r="G3129" s="19">
        <v>40.89</v>
      </c>
      <c r="H3129" s="600"/>
      <c r="L3129" s="20"/>
      <c r="M3129" s="601"/>
      <c r="N3129" s="20"/>
    </row>
    <row r="3130" spans="1:14">
      <c r="A3130" s="599">
        <v>41605</v>
      </c>
      <c r="B3130" s="600"/>
      <c r="C3130" s="20"/>
      <c r="D3130" s="20"/>
      <c r="E3130" s="20"/>
      <c r="F3130" s="19" t="s">
        <v>600</v>
      </c>
      <c r="G3130" s="19">
        <v>40.89</v>
      </c>
      <c r="H3130" s="600"/>
      <c r="L3130" s="20"/>
      <c r="M3130" s="601"/>
      <c r="N3130" s="20"/>
    </row>
    <row r="3131" spans="1:14">
      <c r="A3131" s="599">
        <v>41604</v>
      </c>
      <c r="B3131" s="600"/>
      <c r="C3131" s="20"/>
      <c r="D3131" s="20"/>
      <c r="E3131" s="20"/>
      <c r="F3131" s="19" t="s">
        <v>600</v>
      </c>
      <c r="G3131" s="19">
        <v>40.89</v>
      </c>
      <c r="H3131" s="600"/>
      <c r="L3131" s="20"/>
      <c r="M3131" s="601"/>
      <c r="N3131" s="20"/>
    </row>
    <row r="3132" spans="1:14">
      <c r="A3132" s="599">
        <v>41603</v>
      </c>
      <c r="B3132" s="600"/>
      <c r="C3132" s="20"/>
      <c r="D3132" s="20"/>
      <c r="E3132" s="20"/>
      <c r="F3132" s="19" t="s">
        <v>600</v>
      </c>
      <c r="G3132" s="19">
        <v>40.89</v>
      </c>
      <c r="H3132" s="600"/>
      <c r="L3132" s="20"/>
      <c r="M3132" s="601"/>
      <c r="N3132" s="20"/>
    </row>
    <row r="3133" spans="1:14">
      <c r="A3133" s="599">
        <v>41600</v>
      </c>
      <c r="B3133" s="600"/>
      <c r="C3133" s="20"/>
      <c r="D3133" s="20"/>
      <c r="E3133" s="20"/>
      <c r="F3133" s="19" t="s">
        <v>600</v>
      </c>
      <c r="G3133" s="19">
        <v>40.89</v>
      </c>
      <c r="H3133" s="600"/>
      <c r="L3133" s="20"/>
      <c r="M3133" s="601"/>
      <c r="N3133" s="20"/>
    </row>
    <row r="3134" spans="1:14">
      <c r="A3134" s="599">
        <v>41599</v>
      </c>
      <c r="B3134" s="600"/>
      <c r="C3134" s="20"/>
      <c r="D3134" s="20"/>
      <c r="E3134" s="20"/>
      <c r="F3134" s="19" t="s">
        <v>600</v>
      </c>
      <c r="G3134" s="19">
        <v>40.89</v>
      </c>
      <c r="H3134" s="600"/>
      <c r="L3134" s="20"/>
      <c r="M3134" s="601"/>
      <c r="N3134" s="20"/>
    </row>
    <row r="3135" spans="1:14">
      <c r="A3135" s="599">
        <v>41598</v>
      </c>
      <c r="B3135" s="600"/>
      <c r="C3135" s="20"/>
      <c r="D3135" s="20"/>
      <c r="E3135" s="20"/>
      <c r="F3135" s="19" t="s">
        <v>600</v>
      </c>
      <c r="G3135" s="19">
        <v>40.89</v>
      </c>
      <c r="H3135" s="600"/>
      <c r="L3135" s="20"/>
      <c r="M3135" s="601"/>
      <c r="N3135" s="20"/>
    </row>
    <row r="3136" spans="1:14">
      <c r="A3136" s="599">
        <v>41597</v>
      </c>
      <c r="B3136" s="600"/>
      <c r="C3136" s="20"/>
      <c r="D3136" s="20"/>
      <c r="E3136" s="20"/>
      <c r="F3136" s="19" t="s">
        <v>600</v>
      </c>
      <c r="G3136" s="19">
        <v>40.89</v>
      </c>
      <c r="H3136" s="600"/>
      <c r="L3136" s="20"/>
      <c r="M3136" s="601"/>
      <c r="N3136" s="20"/>
    </row>
    <row r="3137" spans="1:14">
      <c r="A3137" s="599">
        <v>41596</v>
      </c>
      <c r="B3137" s="600"/>
      <c r="C3137" s="20"/>
      <c r="D3137" s="20"/>
      <c r="E3137" s="20"/>
      <c r="F3137" s="19" t="s">
        <v>600</v>
      </c>
      <c r="G3137" s="19">
        <v>40.89</v>
      </c>
      <c r="H3137" s="600"/>
      <c r="L3137" s="20"/>
      <c r="M3137" s="601"/>
      <c r="N3137" s="20"/>
    </row>
    <row r="3138" spans="1:14">
      <c r="A3138" s="599">
        <v>41593</v>
      </c>
      <c r="B3138" s="600"/>
      <c r="C3138" s="20"/>
      <c r="D3138" s="20"/>
      <c r="E3138" s="20"/>
      <c r="F3138" s="19" t="s">
        <v>600</v>
      </c>
      <c r="G3138" s="19">
        <v>40.89</v>
      </c>
      <c r="H3138" s="600"/>
      <c r="L3138" s="20"/>
      <c r="M3138" s="601"/>
      <c r="N3138" s="20"/>
    </row>
    <row r="3139" spans="1:14">
      <c r="A3139" s="599">
        <v>41592</v>
      </c>
      <c r="B3139" s="600"/>
      <c r="C3139" s="20"/>
      <c r="D3139" s="20"/>
      <c r="E3139" s="20"/>
      <c r="F3139" s="19" t="s">
        <v>600</v>
      </c>
      <c r="G3139" s="19">
        <v>40.89</v>
      </c>
      <c r="H3139" s="600"/>
      <c r="L3139" s="20"/>
      <c r="M3139" s="601"/>
      <c r="N3139" s="20"/>
    </row>
    <row r="3140" spans="1:14">
      <c r="A3140" s="599">
        <v>41591</v>
      </c>
      <c r="B3140" s="600"/>
      <c r="C3140" s="20"/>
      <c r="D3140" s="20"/>
      <c r="E3140" s="20"/>
      <c r="F3140" s="19" t="s">
        <v>600</v>
      </c>
      <c r="G3140" s="19">
        <v>40.89</v>
      </c>
      <c r="H3140" s="600"/>
      <c r="L3140" s="20"/>
      <c r="M3140" s="601"/>
      <c r="N3140" s="20"/>
    </row>
    <row r="3141" spans="1:14">
      <c r="A3141" s="599">
        <v>41590</v>
      </c>
      <c r="B3141" s="600"/>
      <c r="C3141" s="20"/>
      <c r="D3141" s="20"/>
      <c r="E3141" s="20"/>
      <c r="F3141" s="19" t="s">
        <v>600</v>
      </c>
      <c r="G3141" s="19">
        <v>40.89</v>
      </c>
      <c r="H3141" s="600"/>
      <c r="L3141" s="20"/>
      <c r="M3141" s="601"/>
      <c r="N3141" s="20"/>
    </row>
    <row r="3142" spans="1:14">
      <c r="A3142" s="599">
        <v>41589</v>
      </c>
      <c r="B3142" s="600"/>
      <c r="C3142" s="20"/>
      <c r="D3142" s="20"/>
      <c r="E3142" s="20"/>
      <c r="F3142" s="19" t="s">
        <v>600</v>
      </c>
      <c r="G3142" s="19">
        <v>40.89</v>
      </c>
      <c r="H3142" s="600"/>
      <c r="L3142" s="20"/>
      <c r="M3142" s="601"/>
      <c r="N3142" s="20"/>
    </row>
    <row r="3143" spans="1:14">
      <c r="A3143" s="599">
        <v>41586</v>
      </c>
      <c r="B3143" s="600"/>
      <c r="C3143" s="20"/>
      <c r="D3143" s="20"/>
      <c r="E3143" s="20"/>
      <c r="F3143" s="19" t="s">
        <v>600</v>
      </c>
      <c r="G3143" s="19">
        <v>40.89</v>
      </c>
      <c r="H3143" s="600"/>
      <c r="L3143" s="20"/>
      <c r="M3143" s="601"/>
      <c r="N3143" s="20"/>
    </row>
    <row r="3144" spans="1:14">
      <c r="A3144" s="599">
        <v>41585</v>
      </c>
      <c r="B3144" s="600"/>
      <c r="C3144" s="20"/>
      <c r="D3144" s="20"/>
      <c r="E3144" s="20"/>
      <c r="F3144" s="19" t="s">
        <v>600</v>
      </c>
      <c r="G3144" s="19">
        <v>40.89</v>
      </c>
      <c r="H3144" s="600"/>
      <c r="L3144" s="20"/>
      <c r="M3144" s="601"/>
      <c r="N3144" s="20"/>
    </row>
    <row r="3145" spans="1:14">
      <c r="A3145" s="599">
        <v>41584</v>
      </c>
      <c r="B3145" s="600"/>
      <c r="C3145" s="20"/>
      <c r="D3145" s="20"/>
      <c r="E3145" s="20"/>
      <c r="F3145" s="19" t="s">
        <v>600</v>
      </c>
      <c r="G3145" s="19">
        <v>40.89</v>
      </c>
      <c r="H3145" s="600"/>
      <c r="L3145" s="20"/>
      <c r="M3145" s="601"/>
      <c r="N3145" s="20"/>
    </row>
    <row r="3146" spans="1:14">
      <c r="A3146" s="599">
        <v>41583</v>
      </c>
      <c r="B3146" s="600"/>
      <c r="C3146" s="20"/>
      <c r="D3146" s="20"/>
      <c r="E3146" s="20"/>
      <c r="F3146" s="19" t="s">
        <v>600</v>
      </c>
      <c r="G3146" s="19">
        <v>40.89</v>
      </c>
      <c r="H3146" s="600"/>
      <c r="L3146" s="20"/>
      <c r="M3146" s="601"/>
      <c r="N3146" s="20"/>
    </row>
    <row r="3147" spans="1:14">
      <c r="A3147" s="599">
        <v>41582</v>
      </c>
      <c r="B3147" s="600"/>
      <c r="C3147" s="20"/>
      <c r="D3147" s="20"/>
      <c r="E3147" s="20"/>
      <c r="F3147" s="19" t="s">
        <v>600</v>
      </c>
      <c r="G3147" s="19">
        <v>40.89</v>
      </c>
      <c r="H3147" s="600"/>
      <c r="L3147" s="20"/>
      <c r="M3147" s="601"/>
      <c r="N3147" s="20"/>
    </row>
    <row r="3148" spans="1:14">
      <c r="A3148" s="599">
        <v>41579</v>
      </c>
      <c r="B3148" s="600"/>
      <c r="C3148" s="20"/>
      <c r="D3148" s="20"/>
      <c r="E3148" s="20"/>
      <c r="F3148" s="19" t="s">
        <v>600</v>
      </c>
      <c r="G3148" s="19">
        <v>40.89</v>
      </c>
      <c r="H3148" s="600"/>
      <c r="L3148" s="20"/>
      <c r="M3148" s="601"/>
      <c r="N3148" s="20"/>
    </row>
    <row r="3149" spans="1:14">
      <c r="A3149" s="599">
        <v>41578</v>
      </c>
      <c r="B3149" s="600"/>
      <c r="C3149" s="20"/>
      <c r="D3149" s="20"/>
      <c r="E3149" s="20"/>
      <c r="F3149" s="19" t="s">
        <v>600</v>
      </c>
      <c r="G3149" s="19">
        <v>40.89</v>
      </c>
      <c r="H3149" s="600"/>
      <c r="L3149" s="20"/>
      <c r="M3149" s="601"/>
      <c r="N3149" s="20"/>
    </row>
    <row r="3150" spans="1:14">
      <c r="A3150" s="599">
        <v>41577</v>
      </c>
      <c r="B3150" s="600"/>
      <c r="C3150" s="20"/>
      <c r="D3150" s="20"/>
      <c r="E3150" s="20"/>
      <c r="F3150" s="19" t="s">
        <v>600</v>
      </c>
      <c r="G3150" s="19">
        <v>40.89</v>
      </c>
      <c r="H3150" s="600"/>
      <c r="L3150" s="20"/>
      <c r="M3150" s="601"/>
      <c r="N3150" s="20"/>
    </row>
    <row r="3151" spans="1:14">
      <c r="A3151" s="599">
        <v>41576</v>
      </c>
      <c r="B3151" s="600"/>
      <c r="C3151" s="20"/>
      <c r="D3151" s="20"/>
      <c r="E3151" s="20"/>
      <c r="F3151" s="19" t="s">
        <v>600</v>
      </c>
      <c r="G3151" s="19">
        <v>40.89</v>
      </c>
      <c r="H3151" s="600"/>
      <c r="L3151" s="20"/>
      <c r="M3151" s="601"/>
      <c r="N3151" s="20"/>
    </row>
    <row r="3152" spans="1:14">
      <c r="A3152" s="599">
        <v>41575</v>
      </c>
      <c r="B3152" s="600"/>
      <c r="C3152" s="20"/>
      <c r="D3152" s="20"/>
      <c r="E3152" s="20"/>
      <c r="F3152" s="19" t="s">
        <v>600</v>
      </c>
      <c r="G3152" s="19">
        <v>40.89</v>
      </c>
      <c r="H3152" s="600"/>
      <c r="L3152" s="20"/>
      <c r="M3152" s="601"/>
      <c r="N3152" s="20"/>
    </row>
    <row r="3153" spans="1:14">
      <c r="A3153" s="599">
        <v>41572</v>
      </c>
      <c r="B3153" s="600"/>
      <c r="C3153" s="20"/>
      <c r="D3153" s="20"/>
      <c r="E3153" s="20"/>
      <c r="F3153" s="19" t="s">
        <v>600</v>
      </c>
      <c r="G3153" s="19">
        <v>40.89</v>
      </c>
      <c r="H3153" s="600"/>
      <c r="L3153" s="20"/>
      <c r="M3153" s="601"/>
      <c r="N3153" s="20"/>
    </row>
    <row r="3154" spans="1:14">
      <c r="A3154" s="599">
        <v>41571</v>
      </c>
      <c r="B3154" s="600"/>
      <c r="C3154" s="20"/>
      <c r="D3154" s="20"/>
      <c r="E3154" s="20"/>
      <c r="F3154" s="19" t="s">
        <v>600</v>
      </c>
      <c r="G3154" s="19">
        <v>40.89</v>
      </c>
      <c r="H3154" s="600"/>
      <c r="L3154" s="20"/>
      <c r="M3154" s="601"/>
      <c r="N3154" s="20"/>
    </row>
    <row r="3155" spans="1:14">
      <c r="A3155" s="599">
        <v>41570</v>
      </c>
      <c r="B3155" s="600"/>
      <c r="C3155" s="20"/>
      <c r="D3155" s="20"/>
      <c r="E3155" s="20"/>
      <c r="F3155" s="19" t="s">
        <v>600</v>
      </c>
      <c r="G3155" s="19">
        <v>40.89</v>
      </c>
      <c r="H3155" s="600"/>
      <c r="L3155" s="20"/>
      <c r="M3155" s="601"/>
      <c r="N3155" s="20"/>
    </row>
    <row r="3156" spans="1:14">
      <c r="A3156" s="599">
        <v>41569</v>
      </c>
      <c r="B3156" s="600"/>
      <c r="C3156" s="20"/>
      <c r="D3156" s="20"/>
      <c r="E3156" s="20"/>
      <c r="F3156" s="19" t="s">
        <v>600</v>
      </c>
      <c r="G3156" s="19">
        <v>40.89</v>
      </c>
      <c r="H3156" s="600"/>
      <c r="L3156" s="20"/>
      <c r="M3156" s="601"/>
      <c r="N3156" s="20"/>
    </row>
    <row r="3157" spans="1:14">
      <c r="A3157" s="599">
        <v>41568</v>
      </c>
      <c r="B3157" s="600"/>
      <c r="C3157" s="20"/>
      <c r="D3157" s="20"/>
      <c r="E3157" s="20"/>
      <c r="F3157" s="19" t="s">
        <v>600</v>
      </c>
      <c r="G3157" s="19">
        <v>40.89</v>
      </c>
      <c r="H3157" s="600"/>
      <c r="L3157" s="20"/>
      <c r="M3157" s="601"/>
      <c r="N3157" s="20"/>
    </row>
    <row r="3158" spans="1:14">
      <c r="A3158" s="599">
        <v>41565</v>
      </c>
      <c r="B3158" s="600"/>
      <c r="C3158" s="20"/>
      <c r="D3158" s="20"/>
      <c r="E3158" s="20"/>
      <c r="F3158" s="19" t="s">
        <v>600</v>
      </c>
      <c r="G3158" s="19">
        <v>40.89</v>
      </c>
      <c r="H3158" s="600"/>
      <c r="L3158" s="20"/>
      <c r="M3158" s="601"/>
      <c r="N3158" s="20"/>
    </row>
    <row r="3159" spans="1:14">
      <c r="A3159" s="599">
        <v>41564</v>
      </c>
      <c r="B3159" s="600"/>
      <c r="C3159" s="20"/>
      <c r="D3159" s="20"/>
      <c r="E3159" s="20"/>
      <c r="F3159" s="19" t="s">
        <v>600</v>
      </c>
      <c r="G3159" s="19">
        <v>40.89</v>
      </c>
      <c r="H3159" s="600"/>
      <c r="L3159" s="20"/>
      <c r="M3159" s="601"/>
      <c r="N3159" s="20"/>
    </row>
    <row r="3160" spans="1:14">
      <c r="A3160" s="599">
        <v>41563</v>
      </c>
      <c r="B3160" s="600"/>
      <c r="C3160" s="20"/>
      <c r="D3160" s="20"/>
      <c r="E3160" s="20"/>
      <c r="F3160" s="19" t="s">
        <v>600</v>
      </c>
      <c r="G3160" s="19">
        <v>40.89</v>
      </c>
      <c r="H3160" s="600"/>
      <c r="L3160" s="20"/>
      <c r="M3160" s="601"/>
      <c r="N3160" s="20"/>
    </row>
    <row r="3161" spans="1:14">
      <c r="A3161" s="599">
        <v>41562</v>
      </c>
      <c r="B3161" s="600"/>
      <c r="C3161" s="20"/>
      <c r="D3161" s="20"/>
      <c r="E3161" s="20"/>
      <c r="F3161" s="19" t="s">
        <v>600</v>
      </c>
      <c r="G3161" s="19">
        <v>40.89</v>
      </c>
      <c r="H3161" s="600"/>
      <c r="L3161" s="20"/>
      <c r="M3161" s="601"/>
      <c r="N3161" s="20"/>
    </row>
    <row r="3162" spans="1:14">
      <c r="A3162" s="599">
        <v>41561</v>
      </c>
      <c r="B3162" s="600"/>
      <c r="C3162" s="20"/>
      <c r="D3162" s="20"/>
      <c r="E3162" s="20"/>
      <c r="F3162" s="19" t="s">
        <v>600</v>
      </c>
      <c r="G3162" s="19">
        <v>40.89</v>
      </c>
      <c r="H3162" s="600"/>
      <c r="L3162" s="20"/>
      <c r="M3162" s="601"/>
      <c r="N3162" s="20"/>
    </row>
    <row r="3163" spans="1:14">
      <c r="A3163" s="599">
        <v>41558</v>
      </c>
      <c r="B3163" s="600"/>
      <c r="C3163" s="20"/>
      <c r="D3163" s="20"/>
      <c r="E3163" s="20"/>
      <c r="F3163" s="19" t="s">
        <v>600</v>
      </c>
      <c r="G3163" s="19">
        <v>40.89</v>
      </c>
      <c r="H3163" s="600"/>
      <c r="L3163" s="20"/>
      <c r="M3163" s="601"/>
      <c r="N3163" s="20"/>
    </row>
    <row r="3164" spans="1:14">
      <c r="A3164" s="599">
        <v>41557</v>
      </c>
      <c r="B3164" s="600"/>
      <c r="C3164" s="20"/>
      <c r="D3164" s="20"/>
      <c r="E3164" s="20"/>
      <c r="F3164" s="19" t="s">
        <v>600</v>
      </c>
      <c r="G3164" s="19">
        <v>40.89</v>
      </c>
      <c r="H3164" s="600"/>
      <c r="L3164" s="20"/>
      <c r="M3164" s="601"/>
      <c r="N3164" s="20"/>
    </row>
    <row r="3165" spans="1:14">
      <c r="A3165" s="599">
        <v>41556</v>
      </c>
      <c r="B3165" s="600"/>
      <c r="C3165" s="20"/>
      <c r="D3165" s="20"/>
      <c r="E3165" s="20"/>
      <c r="F3165" s="19" t="s">
        <v>600</v>
      </c>
      <c r="G3165" s="19">
        <v>40.89</v>
      </c>
      <c r="H3165" s="600"/>
      <c r="L3165" s="20"/>
      <c r="M3165" s="601"/>
      <c r="N3165" s="20"/>
    </row>
    <row r="3166" spans="1:14">
      <c r="A3166" s="599">
        <v>41555</v>
      </c>
      <c r="B3166" s="600"/>
      <c r="C3166" s="20"/>
      <c r="D3166" s="20"/>
      <c r="E3166" s="20"/>
      <c r="F3166" s="19" t="s">
        <v>600</v>
      </c>
      <c r="G3166" s="19">
        <v>40.89</v>
      </c>
      <c r="H3166" s="600"/>
      <c r="L3166" s="20"/>
      <c r="M3166" s="601"/>
      <c r="N3166" s="20"/>
    </row>
    <row r="3167" spans="1:14">
      <c r="A3167" s="599">
        <v>41554</v>
      </c>
      <c r="B3167" s="600"/>
      <c r="C3167" s="20"/>
      <c r="D3167" s="20"/>
      <c r="E3167" s="20"/>
      <c r="F3167" s="19" t="s">
        <v>600</v>
      </c>
      <c r="G3167" s="19">
        <v>40.89</v>
      </c>
      <c r="H3167" s="600"/>
      <c r="L3167" s="20"/>
      <c r="M3167" s="601"/>
      <c r="N3167" s="20"/>
    </row>
    <row r="3168" spans="1:14">
      <c r="A3168" s="599">
        <v>41551</v>
      </c>
      <c r="B3168" s="600"/>
      <c r="C3168" s="20"/>
      <c r="D3168" s="20"/>
      <c r="E3168" s="20"/>
      <c r="F3168" s="19" t="s">
        <v>600</v>
      </c>
      <c r="G3168" s="19">
        <v>40.89</v>
      </c>
      <c r="H3168" s="600"/>
      <c r="L3168" s="20"/>
      <c r="M3168" s="601"/>
      <c r="N3168" s="20"/>
    </row>
    <row r="3169" spans="1:14">
      <c r="A3169" s="599">
        <v>41550</v>
      </c>
      <c r="B3169" s="600"/>
      <c r="C3169" s="20"/>
      <c r="D3169" s="20"/>
      <c r="E3169" s="20"/>
      <c r="F3169" s="19" t="s">
        <v>600</v>
      </c>
      <c r="G3169" s="19">
        <v>40.89</v>
      </c>
      <c r="H3169" s="600"/>
      <c r="L3169" s="20"/>
      <c r="M3169" s="601"/>
      <c r="N3169" s="20"/>
    </row>
    <row r="3170" spans="1:14">
      <c r="A3170" s="599">
        <v>41549</v>
      </c>
      <c r="B3170" s="600"/>
      <c r="C3170" s="20"/>
      <c r="D3170" s="20"/>
      <c r="E3170" s="20"/>
      <c r="F3170" s="19" t="s">
        <v>600</v>
      </c>
      <c r="G3170" s="19">
        <v>40.89</v>
      </c>
      <c r="H3170" s="600"/>
      <c r="L3170" s="20"/>
      <c r="M3170" s="601"/>
      <c r="N3170" s="20"/>
    </row>
    <row r="3171" spans="1:14">
      <c r="A3171" s="599">
        <v>41548</v>
      </c>
      <c r="B3171" s="600"/>
      <c r="C3171" s="20"/>
      <c r="D3171" s="20"/>
      <c r="E3171" s="20"/>
      <c r="F3171" s="19" t="s">
        <v>600</v>
      </c>
      <c r="G3171" s="19">
        <v>40.89</v>
      </c>
      <c r="H3171" s="600"/>
      <c r="L3171" s="20"/>
      <c r="M3171" s="601"/>
      <c r="N3171" s="20"/>
    </row>
    <row r="3172" spans="1:14">
      <c r="A3172" s="599">
        <v>41547</v>
      </c>
      <c r="B3172" s="600"/>
      <c r="C3172" s="20"/>
      <c r="D3172" s="20"/>
      <c r="E3172" s="20"/>
      <c r="F3172" s="19" t="s">
        <v>600</v>
      </c>
      <c r="G3172" s="19">
        <v>40.89</v>
      </c>
      <c r="H3172" s="600"/>
      <c r="L3172" s="20"/>
      <c r="M3172" s="601"/>
      <c r="N3172" s="20"/>
    </row>
    <row r="3173" spans="1:14">
      <c r="A3173" s="599">
        <v>41544</v>
      </c>
      <c r="B3173" s="600"/>
      <c r="C3173" s="20"/>
      <c r="D3173" s="20"/>
      <c r="E3173" s="20"/>
      <c r="F3173" s="19" t="s">
        <v>600</v>
      </c>
      <c r="G3173" s="19">
        <v>40.89</v>
      </c>
      <c r="H3173" s="600"/>
      <c r="L3173" s="20"/>
      <c r="M3173" s="601"/>
      <c r="N3173" s="20"/>
    </row>
    <row r="3174" spans="1:14">
      <c r="A3174" s="599">
        <v>41543</v>
      </c>
      <c r="B3174" s="600"/>
      <c r="C3174" s="20"/>
      <c r="D3174" s="20"/>
      <c r="E3174" s="20"/>
      <c r="F3174" s="19" t="s">
        <v>600</v>
      </c>
      <c r="G3174" s="19">
        <v>40.89</v>
      </c>
      <c r="H3174" s="600"/>
      <c r="L3174" s="20"/>
      <c r="M3174" s="601"/>
      <c r="N3174" s="20"/>
    </row>
    <row r="3175" spans="1:14">
      <c r="A3175" s="599">
        <v>41542</v>
      </c>
      <c r="B3175" s="600"/>
      <c r="C3175" s="20"/>
      <c r="D3175" s="20"/>
      <c r="E3175" s="20"/>
      <c r="F3175" s="19" t="s">
        <v>600</v>
      </c>
      <c r="G3175" s="19">
        <v>40.89</v>
      </c>
      <c r="L3175" s="20"/>
      <c r="M3175" s="601"/>
      <c r="N3175" s="20"/>
    </row>
    <row r="3176" spans="1:14">
      <c r="A3176" s="599">
        <v>41541</v>
      </c>
      <c r="B3176" s="600"/>
      <c r="C3176" s="20"/>
      <c r="D3176" s="20"/>
      <c r="E3176" s="20"/>
      <c r="F3176" s="19" t="s">
        <v>600</v>
      </c>
      <c r="G3176" s="19">
        <v>40.89</v>
      </c>
      <c r="L3176" s="20"/>
      <c r="M3176" s="601"/>
      <c r="N3176" s="20"/>
    </row>
    <row r="3177" spans="1:14">
      <c r="A3177" s="599">
        <v>41540</v>
      </c>
      <c r="B3177" s="600"/>
      <c r="C3177" s="20"/>
      <c r="D3177" s="20"/>
      <c r="E3177" s="20"/>
      <c r="F3177" s="19" t="s">
        <v>600</v>
      </c>
      <c r="G3177" s="19">
        <v>40.89</v>
      </c>
      <c r="L3177" s="20"/>
      <c r="M3177" s="601"/>
      <c r="N3177" s="20"/>
    </row>
    <row r="3178" spans="1:14">
      <c r="A3178" s="599">
        <v>41537</v>
      </c>
      <c r="B3178" s="600"/>
      <c r="C3178" s="20"/>
      <c r="D3178" s="20"/>
      <c r="E3178" s="20"/>
      <c r="F3178" s="19" t="s">
        <v>600</v>
      </c>
      <c r="G3178" s="19">
        <v>40.89</v>
      </c>
      <c r="L3178" s="20"/>
      <c r="M3178" s="601"/>
      <c r="N3178" s="20"/>
    </row>
    <row r="3179" spans="1:14">
      <c r="A3179" s="599">
        <v>41536</v>
      </c>
      <c r="B3179" s="600"/>
      <c r="C3179" s="20"/>
      <c r="D3179" s="20"/>
      <c r="E3179" s="20"/>
      <c r="F3179" s="19" t="s">
        <v>600</v>
      </c>
      <c r="G3179" s="19">
        <v>40.89</v>
      </c>
      <c r="L3179" s="20"/>
      <c r="M3179" s="601"/>
      <c r="N3179" s="20"/>
    </row>
    <row r="3180" spans="1:14">
      <c r="A3180" s="599">
        <v>41535</v>
      </c>
      <c r="B3180" s="600"/>
      <c r="C3180" s="20"/>
      <c r="D3180" s="20"/>
      <c r="E3180" s="20"/>
      <c r="F3180" s="19" t="s">
        <v>600</v>
      </c>
      <c r="G3180" s="19">
        <v>40.89</v>
      </c>
      <c r="L3180" s="20"/>
      <c r="M3180" s="601"/>
      <c r="N3180" s="20"/>
    </row>
    <row r="3181" spans="1:14">
      <c r="A3181" s="599">
        <v>41534</v>
      </c>
      <c r="B3181" s="600"/>
      <c r="C3181" s="20"/>
      <c r="D3181" s="20"/>
      <c r="E3181" s="20"/>
      <c r="F3181" s="19" t="s">
        <v>600</v>
      </c>
      <c r="G3181" s="19">
        <v>40.89</v>
      </c>
      <c r="L3181" s="20"/>
      <c r="M3181" s="601"/>
      <c r="N3181" s="20"/>
    </row>
    <row r="3182" spans="1:14">
      <c r="A3182" s="599">
        <v>41533</v>
      </c>
      <c r="B3182" s="600"/>
      <c r="C3182" s="20"/>
      <c r="D3182" s="20"/>
      <c r="E3182" s="20"/>
      <c r="F3182" s="19" t="s">
        <v>600</v>
      </c>
      <c r="G3182" s="19">
        <v>40.89</v>
      </c>
      <c r="L3182" s="20"/>
      <c r="M3182" s="601"/>
      <c r="N3182" s="20"/>
    </row>
    <row r="3183" spans="1:14">
      <c r="A3183" s="599">
        <v>41530</v>
      </c>
      <c r="B3183" s="600"/>
      <c r="C3183" s="20"/>
      <c r="D3183" s="20"/>
      <c r="E3183" s="20"/>
      <c r="F3183" s="19" t="s">
        <v>600</v>
      </c>
      <c r="G3183" s="19">
        <v>40.89</v>
      </c>
      <c r="L3183" s="20"/>
      <c r="M3183" s="601"/>
      <c r="N3183" s="20"/>
    </row>
    <row r="3184" spans="1:14">
      <c r="A3184" s="599">
        <v>41529</v>
      </c>
      <c r="B3184" s="600"/>
      <c r="C3184" s="20"/>
      <c r="D3184" s="20"/>
      <c r="E3184" s="20"/>
      <c r="F3184" s="19" t="s">
        <v>600</v>
      </c>
      <c r="G3184" s="19">
        <v>40.89</v>
      </c>
      <c r="L3184" s="20"/>
      <c r="M3184" s="601"/>
      <c r="N3184" s="20"/>
    </row>
    <row r="3185" spans="1:14">
      <c r="A3185" s="599">
        <v>41528</v>
      </c>
      <c r="B3185" s="600"/>
      <c r="C3185" s="20"/>
      <c r="D3185" s="20"/>
      <c r="E3185" s="20"/>
      <c r="F3185" s="19" t="s">
        <v>600</v>
      </c>
      <c r="G3185" s="19">
        <v>40.89</v>
      </c>
      <c r="L3185" s="20"/>
      <c r="M3185" s="601"/>
      <c r="N3185" s="20"/>
    </row>
    <row r="3186" spans="1:14">
      <c r="A3186" s="599">
        <v>41527</v>
      </c>
      <c r="B3186" s="600"/>
      <c r="C3186" s="20"/>
      <c r="D3186" s="20"/>
      <c r="E3186" s="20"/>
      <c r="F3186" s="19" t="s">
        <v>600</v>
      </c>
      <c r="G3186" s="19">
        <v>40.89</v>
      </c>
      <c r="L3186" s="20"/>
      <c r="M3186" s="601"/>
      <c r="N3186" s="20"/>
    </row>
    <row r="3187" spans="1:14">
      <c r="A3187" s="599">
        <v>41526</v>
      </c>
      <c r="B3187" s="600"/>
      <c r="C3187" s="20"/>
      <c r="D3187" s="20"/>
      <c r="E3187" s="20"/>
      <c r="F3187" s="19" t="s">
        <v>600</v>
      </c>
      <c r="G3187" s="19">
        <v>40.89</v>
      </c>
      <c r="L3187" s="20"/>
      <c r="M3187" s="601"/>
      <c r="N3187" s="20"/>
    </row>
    <row r="3188" spans="1:14">
      <c r="A3188" s="599">
        <v>41523</v>
      </c>
      <c r="B3188" s="600"/>
      <c r="C3188" s="20"/>
      <c r="D3188" s="20"/>
      <c r="E3188" s="20"/>
      <c r="F3188" s="19" t="s">
        <v>600</v>
      </c>
      <c r="G3188" s="19">
        <v>40.89</v>
      </c>
      <c r="L3188" s="20"/>
      <c r="M3188" s="601"/>
      <c r="N3188" s="20"/>
    </row>
    <row r="3189" spans="1:14">
      <c r="A3189" s="599">
        <v>41522</v>
      </c>
      <c r="B3189" s="600"/>
      <c r="C3189" s="20"/>
      <c r="D3189" s="20"/>
      <c r="E3189" s="20"/>
      <c r="F3189" s="19" t="s">
        <v>600</v>
      </c>
      <c r="G3189" s="19">
        <v>40.89</v>
      </c>
      <c r="L3189" s="20"/>
      <c r="M3189" s="601"/>
      <c r="N3189" s="20"/>
    </row>
    <row r="3190" spans="1:14">
      <c r="A3190" s="599">
        <v>41521</v>
      </c>
      <c r="B3190" s="600"/>
      <c r="C3190" s="20"/>
      <c r="D3190" s="20"/>
      <c r="E3190" s="20"/>
      <c r="F3190" s="19" t="s">
        <v>600</v>
      </c>
      <c r="G3190" s="19">
        <v>40.89</v>
      </c>
      <c r="L3190" s="20"/>
      <c r="M3190" s="601"/>
      <c r="N3190" s="20"/>
    </row>
    <row r="3191" spans="1:14">
      <c r="A3191" s="599">
        <v>41520</v>
      </c>
      <c r="B3191" s="600"/>
      <c r="C3191" s="20"/>
      <c r="D3191" s="20"/>
      <c r="E3191" s="20"/>
      <c r="F3191" s="19" t="s">
        <v>600</v>
      </c>
      <c r="G3191" s="19">
        <v>40.89</v>
      </c>
      <c r="L3191" s="20"/>
      <c r="M3191" s="601"/>
      <c r="N3191" s="20"/>
    </row>
    <row r="3192" spans="1:14">
      <c r="A3192" s="599">
        <v>41519</v>
      </c>
      <c r="B3192" s="600"/>
      <c r="C3192" s="20"/>
      <c r="D3192" s="20"/>
      <c r="E3192" s="20"/>
      <c r="F3192" s="19" t="s">
        <v>600</v>
      </c>
      <c r="G3192" s="19">
        <v>40.89</v>
      </c>
      <c r="L3192" s="20"/>
      <c r="M3192" s="601"/>
      <c r="N3192" s="20"/>
    </row>
    <row r="3193" spans="1:14">
      <c r="A3193" s="599">
        <v>41516</v>
      </c>
      <c r="B3193" s="600"/>
      <c r="C3193" s="20"/>
      <c r="D3193" s="20"/>
      <c r="E3193" s="20"/>
      <c r="F3193" s="19" t="s">
        <v>600</v>
      </c>
      <c r="G3193" s="19">
        <v>40.89</v>
      </c>
      <c r="L3193" s="20"/>
      <c r="M3193" s="601"/>
      <c r="N3193" s="20"/>
    </row>
    <row r="3194" spans="1:14">
      <c r="A3194" s="599">
        <v>41515</v>
      </c>
      <c r="B3194" s="600"/>
      <c r="C3194" s="20"/>
      <c r="D3194" s="20"/>
      <c r="E3194" s="20"/>
      <c r="F3194" s="19" t="s">
        <v>600</v>
      </c>
      <c r="G3194" s="19">
        <v>40.89</v>
      </c>
      <c r="L3194" s="20"/>
      <c r="M3194" s="601"/>
      <c r="N3194" s="20"/>
    </row>
    <row r="3195" spans="1:14">
      <c r="A3195" s="599">
        <v>41514</v>
      </c>
      <c r="B3195" s="600"/>
      <c r="C3195" s="20"/>
      <c r="D3195" s="20"/>
      <c r="E3195" s="20"/>
      <c r="F3195" s="19" t="s">
        <v>600</v>
      </c>
      <c r="G3195" s="19">
        <v>40.89</v>
      </c>
      <c r="L3195" s="20"/>
      <c r="M3195" s="601"/>
      <c r="N3195" s="20"/>
    </row>
    <row r="3196" spans="1:14">
      <c r="A3196" s="599">
        <v>41513</v>
      </c>
      <c r="B3196" s="600"/>
      <c r="C3196" s="20"/>
      <c r="D3196" s="20"/>
      <c r="E3196" s="20"/>
      <c r="F3196" s="19" t="s">
        <v>600</v>
      </c>
      <c r="G3196" s="19">
        <v>40.89</v>
      </c>
      <c r="L3196" s="20"/>
      <c r="M3196" s="601"/>
      <c r="N3196" s="20"/>
    </row>
    <row r="3197" spans="1:14">
      <c r="A3197" s="599">
        <v>41512</v>
      </c>
      <c r="B3197" s="600"/>
      <c r="C3197" s="20"/>
      <c r="D3197" s="20"/>
      <c r="E3197" s="20"/>
      <c r="F3197" s="19" t="s">
        <v>600</v>
      </c>
      <c r="G3197" s="19">
        <v>40.89</v>
      </c>
      <c r="L3197" s="20"/>
      <c r="M3197" s="601"/>
      <c r="N3197" s="20"/>
    </row>
    <row r="3198" spans="1:14">
      <c r="A3198" s="599">
        <v>41509</v>
      </c>
      <c r="B3198" s="600"/>
      <c r="C3198" s="20"/>
      <c r="D3198" s="20"/>
      <c r="E3198" s="20"/>
      <c r="F3198" s="19" t="s">
        <v>600</v>
      </c>
      <c r="G3198" s="19">
        <v>40.89</v>
      </c>
      <c r="L3198" s="20"/>
      <c r="M3198" s="601"/>
      <c r="N3198" s="20"/>
    </row>
    <row r="3199" spans="1:14">
      <c r="A3199" s="599">
        <v>41508</v>
      </c>
      <c r="B3199" s="600"/>
      <c r="C3199" s="20"/>
      <c r="D3199" s="20"/>
      <c r="E3199" s="20"/>
      <c r="F3199" s="19" t="s">
        <v>600</v>
      </c>
      <c r="G3199" s="19">
        <v>40.89</v>
      </c>
      <c r="L3199" s="20"/>
      <c r="M3199" s="601"/>
      <c r="N3199" s="20"/>
    </row>
    <row r="3200" spans="1:14">
      <c r="A3200" s="599">
        <v>41507</v>
      </c>
      <c r="B3200" s="600"/>
      <c r="C3200" s="20"/>
      <c r="D3200" s="20"/>
      <c r="E3200" s="20"/>
      <c r="F3200" s="19" t="s">
        <v>600</v>
      </c>
      <c r="G3200" s="19">
        <v>40.89</v>
      </c>
      <c r="L3200" s="20"/>
      <c r="M3200" s="601"/>
      <c r="N3200" s="20"/>
    </row>
    <row r="3201" spans="1:14">
      <c r="A3201" s="599">
        <v>41506</v>
      </c>
      <c r="B3201" s="600"/>
      <c r="C3201" s="20"/>
      <c r="D3201" s="20"/>
      <c r="E3201" s="20"/>
      <c r="F3201" s="19" t="s">
        <v>600</v>
      </c>
      <c r="G3201" s="19">
        <v>40.89</v>
      </c>
      <c r="L3201" s="20"/>
      <c r="M3201" s="601"/>
      <c r="N3201" s="20"/>
    </row>
    <row r="3202" spans="1:14">
      <c r="A3202" s="599">
        <v>41505</v>
      </c>
      <c r="B3202" s="600"/>
      <c r="C3202" s="20"/>
      <c r="D3202" s="20"/>
      <c r="E3202" s="20"/>
      <c r="F3202" s="19" t="s">
        <v>600</v>
      </c>
      <c r="G3202" s="19">
        <v>40.89</v>
      </c>
      <c r="L3202" s="20"/>
      <c r="M3202" s="601"/>
      <c r="N3202" s="20"/>
    </row>
    <row r="3203" spans="1:14">
      <c r="A3203" s="599">
        <v>41502</v>
      </c>
      <c r="B3203" s="600"/>
      <c r="C3203" s="20"/>
      <c r="D3203" s="20"/>
      <c r="E3203" s="20"/>
      <c r="F3203" s="19" t="s">
        <v>600</v>
      </c>
      <c r="G3203" s="19">
        <v>40.89</v>
      </c>
      <c r="L3203" s="20"/>
      <c r="M3203" s="601"/>
      <c r="N3203" s="20"/>
    </row>
    <row r="3204" spans="1:14">
      <c r="A3204" s="599">
        <v>41501</v>
      </c>
      <c r="B3204" s="600"/>
      <c r="C3204" s="20"/>
      <c r="D3204" s="20"/>
      <c r="E3204" s="20"/>
      <c r="F3204" s="19" t="s">
        <v>600</v>
      </c>
      <c r="G3204" s="19">
        <v>40.89</v>
      </c>
      <c r="L3204" s="20"/>
      <c r="M3204" s="601"/>
      <c r="N3204" s="20"/>
    </row>
    <row r="3205" spans="1:14">
      <c r="A3205" s="599">
        <v>41500</v>
      </c>
      <c r="B3205" s="600"/>
      <c r="C3205" s="20"/>
      <c r="D3205" s="20"/>
      <c r="E3205" s="20"/>
      <c r="F3205" s="19" t="s">
        <v>600</v>
      </c>
      <c r="G3205" s="19">
        <v>40.89</v>
      </c>
      <c r="L3205" s="20"/>
      <c r="M3205" s="601"/>
      <c r="N3205" s="20"/>
    </row>
    <row r="3206" spans="1:14">
      <c r="A3206" s="599">
        <v>41499</v>
      </c>
      <c r="B3206" s="600"/>
      <c r="C3206" s="20"/>
      <c r="D3206" s="20"/>
      <c r="E3206" s="20"/>
      <c r="F3206" s="19" t="s">
        <v>600</v>
      </c>
      <c r="G3206" s="19">
        <v>40.89</v>
      </c>
      <c r="L3206" s="20"/>
      <c r="M3206" s="601"/>
      <c r="N3206" s="20"/>
    </row>
    <row r="3207" spans="1:14">
      <c r="A3207" s="599">
        <v>41498</v>
      </c>
      <c r="B3207" s="600"/>
      <c r="C3207" s="20"/>
      <c r="D3207" s="20"/>
      <c r="E3207" s="20"/>
      <c r="F3207" s="19" t="s">
        <v>600</v>
      </c>
      <c r="G3207" s="19">
        <v>40.89</v>
      </c>
      <c r="L3207" s="20"/>
      <c r="M3207" s="601"/>
      <c r="N3207" s="20"/>
    </row>
    <row r="3208" spans="1:14">
      <c r="A3208" s="599">
        <v>41495</v>
      </c>
      <c r="B3208" s="600"/>
      <c r="C3208" s="20"/>
      <c r="D3208" s="20"/>
      <c r="E3208" s="20"/>
      <c r="F3208" s="19" t="s">
        <v>600</v>
      </c>
      <c r="G3208" s="19">
        <v>40.89</v>
      </c>
      <c r="L3208" s="20"/>
      <c r="M3208" s="601"/>
      <c r="N3208" s="20"/>
    </row>
    <row r="3209" spans="1:14">
      <c r="A3209" s="599">
        <v>41494</v>
      </c>
      <c r="B3209" s="600"/>
      <c r="C3209" s="20"/>
      <c r="D3209" s="20"/>
      <c r="E3209" s="20"/>
      <c r="F3209" s="19" t="s">
        <v>600</v>
      </c>
      <c r="G3209" s="19">
        <v>40.89</v>
      </c>
      <c r="L3209" s="20"/>
      <c r="M3209" s="601"/>
      <c r="N3209" s="20"/>
    </row>
    <row r="3210" spans="1:14">
      <c r="A3210" s="599">
        <v>41493</v>
      </c>
      <c r="B3210" s="600"/>
      <c r="C3210" s="20"/>
      <c r="D3210" s="20"/>
      <c r="E3210" s="20"/>
      <c r="F3210" s="19" t="s">
        <v>600</v>
      </c>
      <c r="G3210" s="19">
        <v>40.89</v>
      </c>
      <c r="L3210" s="20"/>
      <c r="M3210" s="601"/>
      <c r="N3210" s="20"/>
    </row>
    <row r="3211" spans="1:14">
      <c r="A3211" s="599">
        <v>41492</v>
      </c>
      <c r="B3211" s="600"/>
      <c r="C3211" s="20"/>
      <c r="D3211" s="20"/>
      <c r="E3211" s="20"/>
      <c r="F3211" s="19" t="s">
        <v>600</v>
      </c>
      <c r="G3211" s="19">
        <v>40.89</v>
      </c>
      <c r="L3211" s="20"/>
      <c r="M3211" s="601"/>
      <c r="N3211" s="20"/>
    </row>
    <row r="3212" spans="1:14">
      <c r="A3212" s="599">
        <v>41491</v>
      </c>
      <c r="B3212" s="600"/>
      <c r="C3212" s="20"/>
      <c r="D3212" s="20"/>
      <c r="E3212" s="20"/>
      <c r="F3212" s="19" t="s">
        <v>600</v>
      </c>
      <c r="G3212" s="19">
        <v>40.89</v>
      </c>
      <c r="L3212" s="20"/>
      <c r="M3212" s="601"/>
      <c r="N3212" s="20"/>
    </row>
    <row r="3213" spans="1:14">
      <c r="A3213" s="599">
        <v>41488</v>
      </c>
      <c r="B3213" s="600"/>
      <c r="C3213" s="20"/>
      <c r="D3213" s="20"/>
      <c r="E3213" s="20"/>
      <c r="F3213" s="19" t="s">
        <v>600</v>
      </c>
      <c r="G3213" s="19">
        <v>40.89</v>
      </c>
      <c r="L3213" s="20"/>
      <c r="M3213" s="601"/>
      <c r="N3213" s="20"/>
    </row>
    <row r="3214" spans="1:14">
      <c r="A3214" s="599">
        <v>41487</v>
      </c>
      <c r="B3214" s="600"/>
      <c r="C3214" s="20"/>
      <c r="D3214" s="20"/>
      <c r="E3214" s="20"/>
      <c r="F3214" s="19" t="s">
        <v>600</v>
      </c>
      <c r="G3214" s="19">
        <v>40.89</v>
      </c>
      <c r="L3214" s="20"/>
      <c r="M3214" s="601"/>
      <c r="N3214" s="20"/>
    </row>
    <row r="3215" spans="1:14">
      <c r="A3215" s="599">
        <v>41486</v>
      </c>
      <c r="B3215" s="600"/>
      <c r="C3215" s="20"/>
      <c r="D3215" s="20"/>
      <c r="E3215" s="20"/>
      <c r="F3215" s="19" t="s">
        <v>600</v>
      </c>
      <c r="G3215" s="19">
        <v>40.89</v>
      </c>
      <c r="L3215" s="20"/>
      <c r="M3215" s="601"/>
      <c r="N3215" s="20"/>
    </row>
    <row r="3216" spans="1:14">
      <c r="A3216" s="599">
        <v>41485</v>
      </c>
      <c r="B3216" s="600"/>
      <c r="C3216" s="20"/>
      <c r="D3216" s="20"/>
      <c r="E3216" s="20"/>
      <c r="F3216" s="19" t="s">
        <v>600</v>
      </c>
      <c r="G3216" s="19">
        <v>40.89</v>
      </c>
      <c r="L3216" s="20"/>
      <c r="M3216" s="601"/>
      <c r="N3216" s="20"/>
    </row>
    <row r="3217" spans="1:14">
      <c r="A3217" s="599">
        <v>41484</v>
      </c>
      <c r="B3217" s="600"/>
      <c r="C3217" s="20"/>
      <c r="D3217" s="20"/>
      <c r="E3217" s="20"/>
      <c r="F3217" s="19" t="s">
        <v>600</v>
      </c>
      <c r="G3217" s="19">
        <v>40.89</v>
      </c>
      <c r="L3217" s="20"/>
      <c r="M3217" s="601"/>
      <c r="N3217" s="20"/>
    </row>
    <row r="3218" spans="1:14">
      <c r="A3218" s="599">
        <v>41481</v>
      </c>
      <c r="B3218" s="600"/>
      <c r="C3218" s="20"/>
      <c r="D3218" s="20"/>
      <c r="E3218" s="20"/>
      <c r="F3218" s="19" t="s">
        <v>600</v>
      </c>
      <c r="G3218" s="19">
        <v>40.89</v>
      </c>
      <c r="L3218" s="20"/>
      <c r="M3218" s="601"/>
      <c r="N3218" s="20"/>
    </row>
    <row r="3219" spans="1:14">
      <c r="A3219" s="599">
        <v>41480</v>
      </c>
      <c r="B3219" s="600"/>
      <c r="C3219" s="20"/>
      <c r="D3219" s="20"/>
      <c r="E3219" s="20"/>
      <c r="F3219" s="19" t="s">
        <v>600</v>
      </c>
      <c r="G3219" s="19">
        <v>40.89</v>
      </c>
      <c r="L3219" s="20"/>
      <c r="M3219" s="601"/>
      <c r="N3219" s="20"/>
    </row>
    <row r="3220" spans="1:14">
      <c r="A3220" s="599">
        <v>41479</v>
      </c>
      <c r="B3220" s="600"/>
      <c r="C3220" s="20"/>
      <c r="D3220" s="20"/>
      <c r="E3220" s="20"/>
      <c r="F3220" s="19" t="s">
        <v>600</v>
      </c>
      <c r="G3220" s="19">
        <v>40.89</v>
      </c>
      <c r="L3220" s="20"/>
      <c r="M3220" s="601"/>
      <c r="N3220" s="20"/>
    </row>
    <row r="3221" spans="1:14">
      <c r="A3221" s="599">
        <v>41478</v>
      </c>
      <c r="B3221" s="600"/>
      <c r="C3221" s="20"/>
      <c r="D3221" s="20"/>
      <c r="E3221" s="20"/>
      <c r="F3221" s="19" t="s">
        <v>600</v>
      </c>
      <c r="G3221" s="19">
        <v>40.89</v>
      </c>
      <c r="L3221" s="20"/>
      <c r="M3221" s="601"/>
      <c r="N3221" s="20"/>
    </row>
    <row r="3222" spans="1:14">
      <c r="A3222" s="599">
        <v>41477</v>
      </c>
      <c r="B3222" s="600"/>
      <c r="C3222" s="20"/>
      <c r="D3222" s="20"/>
      <c r="E3222" s="20"/>
      <c r="F3222" s="19" t="s">
        <v>600</v>
      </c>
      <c r="G3222" s="19">
        <v>40.89</v>
      </c>
      <c r="L3222" s="20"/>
      <c r="M3222" s="601"/>
      <c r="N3222" s="20"/>
    </row>
    <row r="3223" spans="1:14">
      <c r="A3223" s="599">
        <v>41474</v>
      </c>
      <c r="B3223" s="600"/>
      <c r="C3223" s="20"/>
      <c r="D3223" s="20"/>
      <c r="E3223" s="20"/>
      <c r="F3223" s="19" t="s">
        <v>600</v>
      </c>
      <c r="G3223" s="19">
        <v>40.89</v>
      </c>
      <c r="L3223" s="20"/>
      <c r="M3223" s="601"/>
      <c r="N3223" s="20"/>
    </row>
    <row r="3224" spans="1:14">
      <c r="A3224" s="599">
        <v>41473</v>
      </c>
      <c r="B3224" s="600"/>
      <c r="C3224" s="20"/>
      <c r="D3224" s="20"/>
      <c r="E3224" s="20"/>
      <c r="F3224" s="19" t="s">
        <v>600</v>
      </c>
      <c r="G3224" s="19">
        <v>40.89</v>
      </c>
      <c r="L3224" s="20"/>
      <c r="M3224" s="601"/>
      <c r="N3224" s="20"/>
    </row>
    <row r="3225" spans="1:14">
      <c r="A3225" s="599">
        <v>41472</v>
      </c>
      <c r="B3225" s="600"/>
      <c r="C3225" s="20"/>
      <c r="D3225" s="20"/>
      <c r="E3225" s="20"/>
      <c r="F3225" s="19" t="s">
        <v>600</v>
      </c>
      <c r="G3225" s="19">
        <v>40.89</v>
      </c>
      <c r="L3225" s="20"/>
      <c r="M3225" s="601"/>
      <c r="N3225" s="20"/>
    </row>
    <row r="3226" spans="1:14">
      <c r="A3226" s="599">
        <v>41471</v>
      </c>
      <c r="B3226" s="600"/>
      <c r="C3226" s="20"/>
      <c r="D3226" s="20"/>
      <c r="E3226" s="20"/>
      <c r="F3226" s="19" t="s">
        <v>600</v>
      </c>
      <c r="G3226" s="19">
        <v>40.89</v>
      </c>
      <c r="L3226" s="20"/>
      <c r="M3226" s="601"/>
      <c r="N3226" s="20"/>
    </row>
    <row r="3227" spans="1:14">
      <c r="A3227" s="599">
        <v>41470</v>
      </c>
      <c r="B3227" s="600"/>
      <c r="C3227" s="20"/>
      <c r="D3227" s="20"/>
      <c r="E3227" s="20"/>
      <c r="F3227" s="19" t="s">
        <v>600</v>
      </c>
      <c r="G3227" s="19">
        <v>40.89</v>
      </c>
      <c r="L3227" s="20"/>
      <c r="M3227" s="601"/>
      <c r="N3227" s="20"/>
    </row>
    <row r="3228" spans="1:14">
      <c r="A3228" s="599">
        <v>41467</v>
      </c>
      <c r="B3228" s="600"/>
      <c r="C3228" s="20"/>
      <c r="D3228" s="20"/>
      <c r="E3228" s="20"/>
      <c r="F3228" s="19" t="s">
        <v>600</v>
      </c>
      <c r="G3228" s="19">
        <v>40.89</v>
      </c>
      <c r="L3228" s="20"/>
      <c r="M3228" s="601"/>
      <c r="N3228" s="20"/>
    </row>
    <row r="3229" spans="1:14">
      <c r="A3229" s="599">
        <v>41466</v>
      </c>
      <c r="B3229" s="600"/>
      <c r="C3229" s="20"/>
      <c r="D3229" s="20"/>
      <c r="E3229" s="20"/>
      <c r="F3229" s="19" t="s">
        <v>600</v>
      </c>
      <c r="G3229" s="19">
        <v>40.89</v>
      </c>
      <c r="L3229" s="20"/>
      <c r="M3229" s="601"/>
      <c r="N3229" s="20"/>
    </row>
    <row r="3230" spans="1:14">
      <c r="A3230" s="599">
        <v>41465</v>
      </c>
      <c r="B3230" s="600"/>
      <c r="C3230" s="20"/>
      <c r="D3230" s="20"/>
      <c r="E3230" s="20"/>
      <c r="F3230" s="19" t="s">
        <v>600</v>
      </c>
      <c r="G3230" s="19">
        <v>40.89</v>
      </c>
      <c r="L3230" s="20"/>
      <c r="M3230" s="601"/>
      <c r="N3230" s="20"/>
    </row>
    <row r="3231" spans="1:14">
      <c r="A3231" s="599">
        <v>41464</v>
      </c>
      <c r="B3231" s="600"/>
      <c r="C3231" s="20"/>
      <c r="D3231" s="20"/>
      <c r="E3231" s="20"/>
      <c r="F3231" s="19" t="s">
        <v>600</v>
      </c>
      <c r="G3231" s="19">
        <v>40.89</v>
      </c>
      <c r="L3231" s="20"/>
      <c r="M3231" s="601"/>
      <c r="N3231" s="20"/>
    </row>
    <row r="3232" spans="1:14">
      <c r="A3232" s="599">
        <v>41463</v>
      </c>
      <c r="B3232" s="600"/>
      <c r="C3232" s="20"/>
      <c r="D3232" s="20"/>
      <c r="E3232" s="20"/>
      <c r="F3232" s="19" t="s">
        <v>600</v>
      </c>
      <c r="G3232" s="19">
        <v>40.89</v>
      </c>
      <c r="L3232" s="20"/>
      <c r="M3232" s="601"/>
      <c r="N3232" s="20"/>
    </row>
    <row r="3233" spans="1:14">
      <c r="A3233" s="599">
        <v>41460</v>
      </c>
      <c r="B3233" s="600"/>
      <c r="C3233" s="20"/>
      <c r="D3233" s="20"/>
      <c r="E3233" s="20"/>
      <c r="F3233" s="19" t="s">
        <v>600</v>
      </c>
      <c r="G3233" s="19">
        <v>40.89</v>
      </c>
      <c r="L3233" s="20"/>
      <c r="M3233" s="601"/>
      <c r="N3233" s="20"/>
    </row>
    <row r="3234" spans="1:14">
      <c r="A3234" s="599">
        <v>41459</v>
      </c>
      <c r="B3234" s="600"/>
      <c r="C3234" s="20"/>
      <c r="D3234" s="20"/>
      <c r="E3234" s="20"/>
      <c r="F3234" s="19" t="s">
        <v>600</v>
      </c>
      <c r="G3234" s="19">
        <v>40.89</v>
      </c>
      <c r="L3234" s="20"/>
      <c r="M3234" s="601"/>
      <c r="N3234" s="20"/>
    </row>
    <row r="3235" spans="1:14">
      <c r="A3235" s="599">
        <v>41458</v>
      </c>
      <c r="B3235" s="600"/>
      <c r="C3235" s="20"/>
      <c r="D3235" s="20"/>
      <c r="E3235" s="20"/>
      <c r="F3235" s="19" t="s">
        <v>600</v>
      </c>
      <c r="G3235" s="19">
        <v>40.89</v>
      </c>
      <c r="L3235" s="20"/>
      <c r="M3235" s="601"/>
      <c r="N3235" s="20"/>
    </row>
    <row r="3236" spans="1:14">
      <c r="A3236" s="599">
        <v>41457</v>
      </c>
      <c r="B3236" s="600"/>
      <c r="C3236" s="20"/>
      <c r="D3236" s="20"/>
      <c r="E3236" s="20"/>
      <c r="F3236" s="19" t="s">
        <v>600</v>
      </c>
      <c r="G3236" s="19">
        <v>40.89</v>
      </c>
      <c r="L3236" s="20"/>
      <c r="M3236" s="601"/>
      <c r="N3236" s="20"/>
    </row>
    <row r="3237" spans="1:14">
      <c r="A3237" s="599">
        <v>41456</v>
      </c>
      <c r="B3237" s="600"/>
      <c r="C3237" s="20"/>
      <c r="D3237" s="20"/>
      <c r="E3237" s="20"/>
      <c r="F3237" s="19" t="s">
        <v>600</v>
      </c>
      <c r="G3237" s="19">
        <v>40.89</v>
      </c>
      <c r="L3237" s="20"/>
      <c r="M3237" s="601"/>
      <c r="N3237" s="20"/>
    </row>
    <row r="3238" spans="1:14">
      <c r="A3238" s="599">
        <v>41453</v>
      </c>
      <c r="B3238" s="600"/>
      <c r="C3238" s="20"/>
      <c r="D3238" s="20"/>
      <c r="E3238" s="20"/>
      <c r="F3238" s="19" t="s">
        <v>600</v>
      </c>
      <c r="G3238" s="19">
        <v>40.89</v>
      </c>
      <c r="L3238" s="20"/>
      <c r="M3238" s="601"/>
      <c r="N3238" s="20"/>
    </row>
    <row r="3239" spans="1:14">
      <c r="A3239" s="599">
        <v>41452</v>
      </c>
      <c r="B3239" s="600"/>
      <c r="C3239" s="20"/>
      <c r="D3239" s="20"/>
      <c r="E3239" s="20"/>
      <c r="F3239" s="19" t="s">
        <v>600</v>
      </c>
      <c r="G3239" s="19">
        <v>40.89</v>
      </c>
      <c r="L3239" s="20"/>
      <c r="M3239" s="601"/>
      <c r="N3239" s="20"/>
    </row>
    <row r="3240" spans="1:14">
      <c r="A3240" s="599">
        <v>41451</v>
      </c>
      <c r="B3240" s="600"/>
      <c r="C3240" s="20"/>
      <c r="D3240" s="20"/>
      <c r="E3240" s="20"/>
      <c r="F3240" s="19" t="s">
        <v>600</v>
      </c>
      <c r="G3240" s="19">
        <v>40.89</v>
      </c>
      <c r="L3240" s="20"/>
      <c r="M3240" s="601"/>
      <c r="N3240" s="20"/>
    </row>
    <row r="3241" spans="1:14">
      <c r="A3241" s="599">
        <v>41450</v>
      </c>
      <c r="B3241" s="600"/>
      <c r="C3241" s="20"/>
      <c r="D3241" s="20"/>
      <c r="E3241" s="20"/>
      <c r="F3241" s="19" t="s">
        <v>600</v>
      </c>
      <c r="G3241" s="19">
        <v>40.89</v>
      </c>
      <c r="L3241" s="20"/>
      <c r="M3241" s="601"/>
      <c r="N3241" s="20"/>
    </row>
    <row r="3242" spans="1:14">
      <c r="A3242" s="599">
        <v>41449</v>
      </c>
      <c r="B3242" s="600"/>
      <c r="C3242" s="20"/>
      <c r="D3242" s="20"/>
      <c r="E3242" s="20"/>
      <c r="F3242" s="19" t="s">
        <v>600</v>
      </c>
      <c r="G3242" s="19">
        <v>40.89</v>
      </c>
      <c r="L3242" s="20"/>
      <c r="M3242" s="601"/>
      <c r="N3242" s="20"/>
    </row>
    <row r="3243" spans="1:14">
      <c r="A3243" s="599">
        <v>41446</v>
      </c>
      <c r="B3243" s="600"/>
      <c r="C3243" s="20"/>
      <c r="D3243" s="20"/>
      <c r="E3243" s="20"/>
      <c r="F3243" s="19" t="s">
        <v>600</v>
      </c>
      <c r="G3243" s="19">
        <v>40.89</v>
      </c>
      <c r="L3243" s="20"/>
      <c r="M3243" s="601"/>
      <c r="N3243" s="20"/>
    </row>
    <row r="3244" spans="1:14">
      <c r="A3244" s="599">
        <v>41445</v>
      </c>
      <c r="B3244" s="600"/>
      <c r="C3244" s="20"/>
      <c r="D3244" s="20"/>
      <c r="E3244" s="20"/>
      <c r="F3244" s="19" t="s">
        <v>600</v>
      </c>
      <c r="G3244" s="19">
        <v>40.89</v>
      </c>
      <c r="L3244" s="20"/>
      <c r="M3244" s="601"/>
      <c r="N3244" s="20"/>
    </row>
    <row r="3245" spans="1:14">
      <c r="A3245" s="599">
        <v>41444</v>
      </c>
      <c r="B3245" s="600"/>
      <c r="C3245" s="20"/>
      <c r="D3245" s="20"/>
      <c r="E3245" s="20"/>
      <c r="F3245" s="19" t="s">
        <v>600</v>
      </c>
      <c r="G3245" s="19">
        <v>40.89</v>
      </c>
      <c r="L3245" s="20"/>
      <c r="M3245" s="601"/>
      <c r="N3245" s="20"/>
    </row>
    <row r="3246" spans="1:14">
      <c r="A3246" s="599">
        <v>41443</v>
      </c>
      <c r="B3246" s="600"/>
      <c r="C3246" s="20"/>
      <c r="D3246" s="20"/>
      <c r="E3246" s="20"/>
      <c r="F3246" s="19" t="s">
        <v>600</v>
      </c>
      <c r="G3246" s="19">
        <v>40.89</v>
      </c>
      <c r="L3246" s="20"/>
      <c r="M3246" s="601"/>
      <c r="N3246" s="20"/>
    </row>
    <row r="3247" spans="1:14">
      <c r="A3247" s="599">
        <v>41442</v>
      </c>
      <c r="B3247" s="600"/>
      <c r="C3247" s="20"/>
      <c r="D3247" s="20"/>
      <c r="E3247" s="20"/>
      <c r="F3247" s="19" t="s">
        <v>600</v>
      </c>
      <c r="G3247" s="19">
        <v>40.89</v>
      </c>
      <c r="L3247" s="20"/>
      <c r="M3247" s="601"/>
      <c r="N3247" s="20"/>
    </row>
    <row r="3248" spans="1:14">
      <c r="A3248" s="599">
        <v>41439</v>
      </c>
      <c r="B3248" s="600"/>
      <c r="C3248" s="20"/>
      <c r="D3248" s="20"/>
      <c r="E3248" s="20"/>
      <c r="F3248" s="19" t="s">
        <v>600</v>
      </c>
      <c r="G3248" s="19">
        <v>40.89</v>
      </c>
      <c r="L3248" s="20"/>
      <c r="M3248" s="601"/>
      <c r="N3248" s="20"/>
    </row>
    <row r="3249" spans="1:14">
      <c r="A3249" s="599">
        <v>41438</v>
      </c>
      <c r="B3249" s="600"/>
      <c r="C3249" s="20"/>
      <c r="D3249" s="20"/>
      <c r="E3249" s="20"/>
      <c r="F3249" s="19" t="s">
        <v>600</v>
      </c>
      <c r="G3249" s="19">
        <v>40.89</v>
      </c>
      <c r="L3249" s="20"/>
      <c r="M3249" s="601"/>
      <c r="N3249" s="20"/>
    </row>
    <row r="3250" spans="1:14">
      <c r="A3250" s="599">
        <v>41437</v>
      </c>
      <c r="B3250" s="600"/>
      <c r="C3250" s="20"/>
      <c r="D3250" s="20"/>
      <c r="E3250" s="20"/>
      <c r="F3250" s="19" t="s">
        <v>600</v>
      </c>
      <c r="G3250" s="19">
        <v>40.89</v>
      </c>
      <c r="L3250" s="20"/>
      <c r="M3250" s="601"/>
      <c r="N3250" s="20"/>
    </row>
    <row r="3251" spans="1:14">
      <c r="A3251" s="599">
        <v>41436</v>
      </c>
      <c r="B3251" s="600"/>
      <c r="C3251" s="20"/>
      <c r="D3251" s="20"/>
      <c r="E3251" s="20"/>
      <c r="F3251" s="19" t="s">
        <v>600</v>
      </c>
      <c r="G3251" s="19">
        <v>40.89</v>
      </c>
      <c r="L3251" s="20"/>
      <c r="M3251" s="601"/>
      <c r="N3251" s="20"/>
    </row>
    <row r="3252" spans="1:14">
      <c r="A3252" s="599">
        <v>41435</v>
      </c>
      <c r="B3252" s="600"/>
      <c r="C3252" s="20"/>
      <c r="D3252" s="20"/>
      <c r="E3252" s="20"/>
      <c r="F3252" s="19" t="s">
        <v>600</v>
      </c>
      <c r="G3252" s="19">
        <v>40.89</v>
      </c>
      <c r="L3252" s="20"/>
      <c r="M3252" s="601"/>
      <c r="N3252" s="20"/>
    </row>
    <row r="3253" spans="1:14">
      <c r="A3253" s="599">
        <v>41432</v>
      </c>
      <c r="B3253" s="600"/>
      <c r="C3253" s="20"/>
      <c r="D3253" s="20"/>
      <c r="E3253" s="20"/>
      <c r="F3253" s="19" t="s">
        <v>600</v>
      </c>
      <c r="G3253" s="19">
        <v>40.89</v>
      </c>
      <c r="L3253" s="20"/>
      <c r="M3253" s="601"/>
      <c r="N3253" s="20"/>
    </row>
    <row r="3254" spans="1:14">
      <c r="A3254" s="599">
        <v>41431</v>
      </c>
      <c r="B3254" s="600"/>
      <c r="C3254" s="20"/>
      <c r="D3254" s="20"/>
      <c r="E3254" s="20"/>
      <c r="F3254" s="19" t="s">
        <v>600</v>
      </c>
      <c r="G3254" s="19">
        <v>40.89</v>
      </c>
      <c r="L3254" s="20"/>
      <c r="M3254" s="601"/>
      <c r="N3254" s="20"/>
    </row>
    <row r="3255" spans="1:14">
      <c r="A3255" s="599">
        <v>41430</v>
      </c>
      <c r="B3255" s="600"/>
      <c r="C3255" s="20"/>
      <c r="D3255" s="20"/>
      <c r="E3255" s="20"/>
      <c r="F3255" s="19" t="s">
        <v>600</v>
      </c>
      <c r="G3255" s="19">
        <v>40.89</v>
      </c>
      <c r="L3255" s="20"/>
      <c r="M3255" s="601"/>
      <c r="N3255" s="20"/>
    </row>
    <row r="3256" spans="1:14">
      <c r="A3256" s="599">
        <v>41429</v>
      </c>
      <c r="B3256" s="600"/>
      <c r="C3256" s="20"/>
      <c r="D3256" s="20"/>
      <c r="E3256" s="20"/>
      <c r="F3256" s="19" t="s">
        <v>600</v>
      </c>
      <c r="G3256" s="19">
        <v>40.89</v>
      </c>
      <c r="L3256" s="20"/>
      <c r="M3256" s="601"/>
      <c r="N3256" s="20"/>
    </row>
    <row r="3257" spans="1:14">
      <c r="A3257" s="599">
        <v>41428</v>
      </c>
      <c r="B3257" s="600"/>
      <c r="C3257" s="20"/>
      <c r="D3257" s="20"/>
      <c r="E3257" s="20"/>
      <c r="F3257" s="19" t="s">
        <v>600</v>
      </c>
      <c r="G3257" s="19">
        <v>40.89</v>
      </c>
      <c r="L3257" s="20"/>
      <c r="M3257" s="601"/>
      <c r="N3257" s="20"/>
    </row>
    <row r="3258" spans="1:14">
      <c r="A3258" s="599">
        <v>41425</v>
      </c>
      <c r="B3258" s="600"/>
      <c r="C3258" s="20"/>
      <c r="D3258" s="20"/>
      <c r="E3258" s="20"/>
      <c r="F3258" s="19" t="s">
        <v>600</v>
      </c>
      <c r="G3258" s="19">
        <v>40.89</v>
      </c>
      <c r="L3258" s="20"/>
      <c r="M3258" s="601"/>
      <c r="N3258" s="20"/>
    </row>
    <row r="3259" spans="1:14">
      <c r="A3259" s="599">
        <v>41424</v>
      </c>
      <c r="B3259" s="600"/>
      <c r="C3259" s="20"/>
      <c r="D3259" s="20"/>
      <c r="E3259" s="20"/>
      <c r="F3259" s="19" t="s">
        <v>600</v>
      </c>
      <c r="G3259" s="19">
        <v>40.89</v>
      </c>
      <c r="L3259" s="20"/>
      <c r="M3259" s="601"/>
      <c r="N3259" s="20"/>
    </row>
    <row r="3260" spans="1:14">
      <c r="A3260" s="599">
        <v>41423</v>
      </c>
      <c r="B3260" s="600"/>
      <c r="C3260" s="20"/>
      <c r="D3260" s="20"/>
      <c r="E3260" s="20"/>
      <c r="F3260" s="19" t="s">
        <v>600</v>
      </c>
      <c r="G3260" s="19">
        <v>40.89</v>
      </c>
      <c r="L3260" s="20"/>
      <c r="M3260" s="601"/>
      <c r="N3260" s="20"/>
    </row>
    <row r="3261" spans="1:14">
      <c r="A3261" s="599">
        <v>41422</v>
      </c>
      <c r="B3261" s="600"/>
      <c r="C3261" s="20"/>
      <c r="D3261" s="20"/>
      <c r="E3261" s="20"/>
      <c r="F3261" s="19" t="s">
        <v>600</v>
      </c>
      <c r="G3261" s="19">
        <v>40.89</v>
      </c>
      <c r="L3261" s="20"/>
      <c r="M3261" s="601"/>
      <c r="N3261" s="20"/>
    </row>
    <row r="3262" spans="1:14">
      <c r="A3262" s="599">
        <v>41421</v>
      </c>
      <c r="B3262" s="600"/>
      <c r="C3262" s="20"/>
      <c r="D3262" s="20"/>
      <c r="E3262" s="20"/>
      <c r="F3262" s="19" t="s">
        <v>600</v>
      </c>
      <c r="G3262" s="19">
        <v>40.89</v>
      </c>
      <c r="L3262" s="20"/>
      <c r="M3262" s="601"/>
      <c r="N3262" s="20"/>
    </row>
    <row r="3263" spans="1:14">
      <c r="A3263" s="599">
        <v>41418</v>
      </c>
      <c r="B3263" s="600"/>
      <c r="C3263" s="20"/>
      <c r="D3263" s="20"/>
      <c r="E3263" s="20"/>
      <c r="F3263" s="19" t="s">
        <v>600</v>
      </c>
      <c r="G3263" s="19">
        <v>40.89</v>
      </c>
      <c r="L3263" s="20"/>
      <c r="M3263" s="601"/>
      <c r="N3263" s="20"/>
    </row>
    <row r="3264" spans="1:14">
      <c r="A3264" s="599">
        <v>41417</v>
      </c>
      <c r="B3264" s="600"/>
      <c r="C3264" s="20"/>
      <c r="D3264" s="20"/>
      <c r="E3264" s="20"/>
      <c r="F3264" s="19" t="s">
        <v>600</v>
      </c>
      <c r="G3264" s="19">
        <v>40.89</v>
      </c>
      <c r="L3264" s="20"/>
      <c r="M3264" s="601"/>
      <c r="N3264" s="20"/>
    </row>
    <row r="3265" spans="1:14">
      <c r="A3265" s="599">
        <v>41416</v>
      </c>
      <c r="B3265" s="600"/>
      <c r="C3265" s="20"/>
      <c r="D3265" s="20"/>
      <c r="E3265" s="20"/>
      <c r="F3265" s="19" t="s">
        <v>600</v>
      </c>
      <c r="G3265" s="19">
        <v>40.89</v>
      </c>
      <c r="L3265" s="20"/>
      <c r="M3265" s="601"/>
      <c r="N3265" s="20"/>
    </row>
    <row r="3266" spans="1:14">
      <c r="A3266" s="599">
        <v>41415</v>
      </c>
      <c r="B3266" s="600"/>
      <c r="C3266" s="20"/>
      <c r="D3266" s="20"/>
      <c r="E3266" s="20"/>
      <c r="F3266" s="19" t="s">
        <v>600</v>
      </c>
      <c r="G3266" s="19">
        <v>40.89</v>
      </c>
      <c r="L3266" s="20"/>
      <c r="M3266" s="601"/>
      <c r="N3266" s="20"/>
    </row>
    <row r="3267" spans="1:14">
      <c r="A3267" s="599">
        <v>41414</v>
      </c>
      <c r="B3267" s="600"/>
      <c r="C3267" s="20"/>
      <c r="D3267" s="20"/>
      <c r="E3267" s="20"/>
      <c r="F3267" s="19" t="s">
        <v>600</v>
      </c>
      <c r="G3267" s="19">
        <v>40.89</v>
      </c>
      <c r="L3267" s="20"/>
      <c r="M3267" s="601"/>
      <c r="N3267" s="20"/>
    </row>
    <row r="3268" spans="1:14">
      <c r="A3268" s="599">
        <v>41411</v>
      </c>
      <c r="B3268" s="600"/>
      <c r="C3268" s="20"/>
      <c r="D3268" s="20"/>
      <c r="E3268" s="20"/>
      <c r="F3268" s="19" t="s">
        <v>600</v>
      </c>
      <c r="G3268" s="19">
        <v>40.89</v>
      </c>
      <c r="L3268" s="20"/>
      <c r="M3268" s="601"/>
      <c r="N3268" s="20"/>
    </row>
    <row r="3269" spans="1:14">
      <c r="A3269" s="599">
        <v>41410</v>
      </c>
      <c r="B3269" s="600"/>
      <c r="C3269" s="20"/>
      <c r="D3269" s="20"/>
      <c r="E3269" s="20"/>
      <c r="F3269" s="19" t="s">
        <v>600</v>
      </c>
      <c r="G3269" s="19">
        <v>40.89</v>
      </c>
      <c r="L3269" s="20"/>
      <c r="M3269" s="601"/>
      <c r="N3269" s="20"/>
    </row>
    <row r="3270" spans="1:14">
      <c r="A3270" s="599">
        <v>41409</v>
      </c>
      <c r="B3270" s="600"/>
      <c r="C3270" s="20"/>
      <c r="D3270" s="20"/>
      <c r="E3270" s="20"/>
      <c r="F3270" s="19" t="s">
        <v>600</v>
      </c>
      <c r="G3270" s="19">
        <v>40.89</v>
      </c>
      <c r="L3270" s="20"/>
      <c r="M3270" s="601"/>
      <c r="N3270" s="20"/>
    </row>
    <row r="3271" spans="1:14">
      <c r="A3271" s="599">
        <v>41408</v>
      </c>
      <c r="B3271" s="600"/>
      <c r="C3271" s="20"/>
      <c r="D3271" s="20"/>
      <c r="E3271" s="20"/>
      <c r="F3271" s="19" t="s">
        <v>600</v>
      </c>
      <c r="G3271" s="19">
        <v>40.89</v>
      </c>
      <c r="L3271" s="20"/>
      <c r="M3271" s="601"/>
      <c r="N3271" s="20"/>
    </row>
    <row r="3272" spans="1:14">
      <c r="A3272" s="599">
        <v>41407</v>
      </c>
      <c r="B3272" s="600"/>
      <c r="C3272" s="20"/>
      <c r="D3272" s="20"/>
      <c r="E3272" s="20"/>
      <c r="F3272" s="19" t="s">
        <v>600</v>
      </c>
      <c r="G3272" s="19">
        <v>40.89</v>
      </c>
      <c r="L3272" s="20"/>
      <c r="M3272" s="601"/>
      <c r="N3272" s="20"/>
    </row>
    <row r="3273" spans="1:14">
      <c r="A3273" s="599">
        <v>41404</v>
      </c>
      <c r="B3273" s="600"/>
      <c r="C3273" s="20"/>
      <c r="D3273" s="20"/>
      <c r="E3273" s="20"/>
      <c r="F3273" s="19" t="s">
        <v>600</v>
      </c>
      <c r="G3273" s="19">
        <v>40.89</v>
      </c>
      <c r="L3273" s="20"/>
      <c r="M3273" s="601"/>
      <c r="N3273" s="20"/>
    </row>
    <row r="3274" spans="1:14">
      <c r="A3274" s="599">
        <v>41403</v>
      </c>
      <c r="B3274" s="600"/>
      <c r="C3274" s="20"/>
      <c r="D3274" s="20"/>
      <c r="E3274" s="20"/>
      <c r="F3274" s="19" t="s">
        <v>600</v>
      </c>
      <c r="G3274" s="19">
        <v>40.89</v>
      </c>
      <c r="L3274" s="20"/>
      <c r="M3274" s="601"/>
      <c r="N3274" s="20"/>
    </row>
    <row r="3275" spans="1:14">
      <c r="A3275" s="599">
        <v>41402</v>
      </c>
      <c r="B3275" s="600"/>
      <c r="C3275" s="20"/>
      <c r="D3275" s="20"/>
      <c r="E3275" s="20"/>
      <c r="F3275" s="19" t="s">
        <v>600</v>
      </c>
      <c r="G3275" s="19">
        <v>40.89</v>
      </c>
      <c r="L3275" s="20"/>
      <c r="M3275" s="601"/>
      <c r="N3275" s="20"/>
    </row>
    <row r="3276" spans="1:14">
      <c r="A3276" s="599">
        <v>41401</v>
      </c>
      <c r="B3276" s="600"/>
      <c r="C3276" s="20"/>
      <c r="D3276" s="20"/>
      <c r="E3276" s="20"/>
      <c r="F3276" s="19" t="s">
        <v>600</v>
      </c>
      <c r="G3276" s="19">
        <v>40.89</v>
      </c>
      <c r="L3276" s="20"/>
      <c r="M3276" s="601"/>
      <c r="N3276" s="20"/>
    </row>
    <row r="3277" spans="1:14">
      <c r="A3277" s="599">
        <v>41400</v>
      </c>
      <c r="B3277" s="600"/>
      <c r="C3277" s="20"/>
      <c r="D3277" s="20"/>
      <c r="E3277" s="20"/>
      <c r="F3277" s="19" t="s">
        <v>600</v>
      </c>
      <c r="G3277" s="19">
        <v>40.89</v>
      </c>
      <c r="L3277" s="20"/>
      <c r="M3277" s="601"/>
      <c r="N3277" s="20"/>
    </row>
    <row r="3278" spans="1:14">
      <c r="A3278" s="599">
        <v>41397</v>
      </c>
      <c r="B3278" s="600"/>
      <c r="C3278" s="20"/>
      <c r="D3278" s="20"/>
      <c r="E3278" s="20"/>
      <c r="F3278" s="19" t="s">
        <v>600</v>
      </c>
      <c r="G3278" s="19">
        <v>40.89</v>
      </c>
      <c r="L3278" s="20"/>
      <c r="M3278" s="601"/>
      <c r="N3278" s="20"/>
    </row>
    <row r="3279" spans="1:14">
      <c r="A3279" s="599">
        <v>41396</v>
      </c>
      <c r="B3279" s="600"/>
      <c r="C3279" s="20"/>
      <c r="D3279" s="20"/>
      <c r="E3279" s="20"/>
      <c r="F3279" s="19" t="s">
        <v>600</v>
      </c>
      <c r="G3279" s="19">
        <v>40.89</v>
      </c>
      <c r="L3279" s="20"/>
      <c r="M3279" s="601"/>
      <c r="N3279" s="20"/>
    </row>
    <row r="3280" spans="1:14">
      <c r="A3280" s="599">
        <v>41395</v>
      </c>
      <c r="B3280" s="600"/>
      <c r="C3280" s="20"/>
      <c r="D3280" s="20"/>
      <c r="E3280" s="20"/>
      <c r="F3280" s="19" t="s">
        <v>600</v>
      </c>
      <c r="G3280" s="19">
        <v>40.89</v>
      </c>
      <c r="L3280" s="20"/>
      <c r="M3280" s="601"/>
      <c r="N3280" s="20"/>
    </row>
    <row r="3281" spans="1:14">
      <c r="A3281" s="599">
        <v>41394</v>
      </c>
      <c r="B3281" s="600"/>
      <c r="C3281" s="20"/>
      <c r="D3281" s="20"/>
      <c r="E3281" s="20"/>
      <c r="F3281" s="19" t="s">
        <v>600</v>
      </c>
      <c r="G3281" s="19">
        <v>40.89</v>
      </c>
      <c r="L3281" s="20"/>
      <c r="M3281" s="601"/>
      <c r="N3281" s="20"/>
    </row>
    <row r="3282" spans="1:14">
      <c r="A3282" s="599">
        <v>41393</v>
      </c>
      <c r="B3282" s="600"/>
      <c r="C3282" s="20"/>
      <c r="D3282" s="20"/>
      <c r="E3282" s="20"/>
      <c r="F3282" s="19" t="s">
        <v>600</v>
      </c>
      <c r="G3282" s="19">
        <v>40.89</v>
      </c>
      <c r="L3282" s="20"/>
      <c r="M3282" s="601"/>
      <c r="N3282" s="20"/>
    </row>
    <row r="3283" spans="1:14">
      <c r="A3283" s="599">
        <v>41390</v>
      </c>
      <c r="B3283" s="600"/>
      <c r="C3283" s="20"/>
      <c r="D3283" s="20"/>
      <c r="E3283" s="20"/>
      <c r="F3283" s="19" t="s">
        <v>600</v>
      </c>
      <c r="G3283" s="19">
        <v>40.89</v>
      </c>
      <c r="L3283" s="20"/>
      <c r="M3283" s="601"/>
      <c r="N3283" s="20"/>
    </row>
    <row r="3284" spans="1:14">
      <c r="A3284" s="599">
        <v>41389</v>
      </c>
      <c r="B3284" s="600"/>
      <c r="C3284" s="20"/>
      <c r="D3284" s="20"/>
      <c r="E3284" s="20"/>
      <c r="F3284" s="19" t="s">
        <v>600</v>
      </c>
      <c r="G3284" s="19">
        <v>40.89</v>
      </c>
      <c r="L3284" s="20"/>
      <c r="M3284" s="601"/>
      <c r="N3284" s="20"/>
    </row>
    <row r="3285" spans="1:14">
      <c r="A3285" s="599">
        <v>41388</v>
      </c>
      <c r="B3285" s="600"/>
      <c r="C3285" s="20"/>
      <c r="D3285" s="20"/>
      <c r="E3285" s="20"/>
      <c r="F3285" s="19" t="s">
        <v>600</v>
      </c>
      <c r="G3285" s="19">
        <v>40.89</v>
      </c>
      <c r="L3285" s="20"/>
      <c r="M3285" s="601"/>
      <c r="N3285" s="20"/>
    </row>
    <row r="3286" spans="1:14">
      <c r="A3286" s="599">
        <v>41387</v>
      </c>
      <c r="B3286" s="600"/>
      <c r="C3286" s="20"/>
      <c r="D3286" s="20"/>
      <c r="E3286" s="20"/>
      <c r="F3286" s="19" t="s">
        <v>600</v>
      </c>
      <c r="G3286" s="19">
        <v>40.89</v>
      </c>
      <c r="L3286" s="20"/>
      <c r="M3286" s="601"/>
      <c r="N3286" s="20"/>
    </row>
    <row r="3287" spans="1:14">
      <c r="A3287" s="599">
        <v>41386</v>
      </c>
      <c r="B3287" s="600"/>
      <c r="C3287" s="20"/>
      <c r="D3287" s="20"/>
      <c r="E3287" s="20"/>
      <c r="F3287" s="19" t="s">
        <v>600</v>
      </c>
      <c r="G3287" s="19">
        <v>40.89</v>
      </c>
      <c r="L3287" s="20"/>
      <c r="M3287" s="601"/>
      <c r="N3287" s="20"/>
    </row>
    <row r="3288" spans="1:14">
      <c r="A3288" s="599">
        <v>41383</v>
      </c>
      <c r="B3288" s="600"/>
      <c r="C3288" s="20"/>
      <c r="D3288" s="20"/>
      <c r="E3288" s="20"/>
      <c r="F3288" s="19" t="s">
        <v>600</v>
      </c>
      <c r="G3288" s="19">
        <v>40.89</v>
      </c>
      <c r="L3288" s="20"/>
      <c r="M3288" s="601"/>
      <c r="N3288" s="20"/>
    </row>
    <row r="3289" spans="1:14">
      <c r="A3289" s="599">
        <v>41382</v>
      </c>
      <c r="B3289" s="600"/>
      <c r="C3289" s="20"/>
      <c r="D3289" s="20"/>
      <c r="E3289" s="20"/>
      <c r="F3289" s="19" t="s">
        <v>600</v>
      </c>
      <c r="G3289" s="19">
        <v>40.89</v>
      </c>
      <c r="L3289" s="20"/>
      <c r="M3289" s="601"/>
      <c r="N3289" s="20"/>
    </row>
    <row r="3290" spans="1:14">
      <c r="A3290" s="599">
        <v>41381</v>
      </c>
      <c r="B3290" s="600"/>
      <c r="C3290" s="20"/>
      <c r="D3290" s="20"/>
      <c r="E3290" s="20"/>
      <c r="F3290" s="19" t="s">
        <v>600</v>
      </c>
      <c r="G3290" s="19">
        <v>40.89</v>
      </c>
      <c r="L3290" s="20"/>
      <c r="M3290" s="601"/>
      <c r="N3290" s="20"/>
    </row>
    <row r="3291" spans="1:14">
      <c r="A3291" s="599">
        <v>41380</v>
      </c>
      <c r="B3291" s="600"/>
      <c r="C3291" s="20"/>
      <c r="D3291" s="20"/>
      <c r="E3291" s="20"/>
      <c r="F3291" s="19" t="s">
        <v>600</v>
      </c>
      <c r="G3291" s="19">
        <v>40.89</v>
      </c>
      <c r="L3291" s="20"/>
      <c r="M3291" s="601"/>
      <c r="N3291" s="20"/>
    </row>
    <row r="3292" spans="1:14">
      <c r="A3292" s="599">
        <v>41379</v>
      </c>
      <c r="B3292" s="600"/>
      <c r="C3292" s="20"/>
      <c r="D3292" s="20"/>
      <c r="E3292" s="20"/>
      <c r="F3292" s="19" t="s">
        <v>600</v>
      </c>
      <c r="G3292" s="19">
        <v>40.89</v>
      </c>
      <c r="L3292" s="20"/>
      <c r="M3292" s="601"/>
      <c r="N3292" s="20"/>
    </row>
    <row r="3293" spans="1:14">
      <c r="A3293" s="599">
        <v>41376</v>
      </c>
      <c r="B3293" s="600"/>
      <c r="C3293" s="20"/>
      <c r="D3293" s="20"/>
      <c r="E3293" s="20"/>
      <c r="F3293" s="19" t="s">
        <v>600</v>
      </c>
      <c r="G3293" s="19">
        <v>40.89</v>
      </c>
      <c r="L3293" s="20"/>
      <c r="M3293" s="601"/>
      <c r="N3293" s="20"/>
    </row>
    <row r="3294" spans="1:14">
      <c r="A3294" s="599">
        <v>41375</v>
      </c>
      <c r="B3294" s="600"/>
      <c r="C3294" s="20"/>
      <c r="D3294" s="20"/>
      <c r="E3294" s="20"/>
      <c r="F3294" s="19" t="s">
        <v>600</v>
      </c>
      <c r="G3294" s="19">
        <v>40.89</v>
      </c>
      <c r="L3294" s="20"/>
      <c r="M3294" s="601"/>
      <c r="N3294" s="20"/>
    </row>
    <row r="3295" spans="1:14">
      <c r="A3295" s="599">
        <v>41374</v>
      </c>
      <c r="B3295" s="600"/>
      <c r="C3295" s="20"/>
      <c r="D3295" s="20"/>
      <c r="E3295" s="20"/>
      <c r="F3295" s="19" t="s">
        <v>600</v>
      </c>
      <c r="G3295" s="19">
        <v>40.89</v>
      </c>
      <c r="L3295" s="20"/>
      <c r="M3295" s="601"/>
      <c r="N3295" s="20"/>
    </row>
    <row r="3296" spans="1:14">
      <c r="A3296" s="599">
        <v>41373</v>
      </c>
      <c r="B3296" s="600"/>
      <c r="C3296" s="20"/>
      <c r="D3296" s="20"/>
      <c r="E3296" s="20"/>
      <c r="F3296" s="19" t="s">
        <v>600</v>
      </c>
      <c r="G3296" s="19">
        <v>40.89</v>
      </c>
      <c r="L3296" s="20"/>
      <c r="M3296" s="601"/>
      <c r="N3296" s="20"/>
    </row>
    <row r="3297" spans="1:14">
      <c r="A3297" s="599">
        <v>41372</v>
      </c>
      <c r="B3297" s="600"/>
      <c r="C3297" s="20"/>
      <c r="D3297" s="20"/>
      <c r="E3297" s="20"/>
      <c r="F3297" s="19" t="s">
        <v>600</v>
      </c>
      <c r="G3297" s="19">
        <v>40.89</v>
      </c>
      <c r="L3297" s="20"/>
      <c r="M3297" s="601"/>
      <c r="N3297" s="20"/>
    </row>
    <row r="3298" spans="1:14">
      <c r="A3298" s="599">
        <v>41369</v>
      </c>
      <c r="B3298" s="600"/>
      <c r="C3298" s="20"/>
      <c r="D3298" s="20"/>
      <c r="E3298" s="20"/>
      <c r="F3298" s="19" t="s">
        <v>600</v>
      </c>
      <c r="G3298" s="19">
        <v>40.89</v>
      </c>
      <c r="L3298" s="20"/>
      <c r="M3298" s="601"/>
      <c r="N3298" s="20"/>
    </row>
    <row r="3299" spans="1:14">
      <c r="A3299" s="599">
        <v>41368</v>
      </c>
      <c r="B3299" s="600"/>
      <c r="C3299" s="20"/>
      <c r="D3299" s="20"/>
      <c r="E3299" s="20"/>
      <c r="F3299" s="19" t="s">
        <v>600</v>
      </c>
      <c r="G3299" s="19">
        <v>40.89</v>
      </c>
      <c r="L3299" s="20"/>
      <c r="M3299" s="601"/>
      <c r="N3299" s="20"/>
    </row>
    <row r="3300" spans="1:14">
      <c r="A3300" s="599">
        <v>41367</v>
      </c>
      <c r="B3300" s="600"/>
      <c r="C3300" s="20"/>
      <c r="D3300" s="20"/>
      <c r="E3300" s="20"/>
      <c r="F3300" s="19" t="s">
        <v>600</v>
      </c>
      <c r="G3300" s="19">
        <v>40.89</v>
      </c>
      <c r="L3300" s="20"/>
      <c r="M3300" s="601"/>
      <c r="N3300" s="20"/>
    </row>
    <row r="3301" spans="1:14">
      <c r="A3301" s="599">
        <v>41366</v>
      </c>
      <c r="B3301" s="600"/>
      <c r="C3301" s="20"/>
      <c r="D3301" s="20"/>
      <c r="E3301" s="20"/>
      <c r="F3301" s="19" t="s">
        <v>600</v>
      </c>
      <c r="G3301" s="19">
        <v>40.89</v>
      </c>
      <c r="L3301" s="20"/>
      <c r="M3301" s="601"/>
      <c r="N3301" s="20"/>
    </row>
    <row r="3302" spans="1:14">
      <c r="A3302" s="599">
        <v>41365</v>
      </c>
      <c r="B3302" s="600"/>
      <c r="C3302" s="20"/>
      <c r="D3302" s="20"/>
      <c r="E3302" s="20"/>
      <c r="F3302" s="19" t="s">
        <v>600</v>
      </c>
      <c r="G3302" s="19">
        <v>40.89</v>
      </c>
      <c r="L3302" s="20"/>
      <c r="M3302" s="601"/>
      <c r="N3302" s="20"/>
    </row>
    <row r="3303" spans="1:14">
      <c r="A3303" s="599">
        <v>41362</v>
      </c>
      <c r="B3303" s="600"/>
      <c r="C3303" s="20"/>
      <c r="D3303" s="20"/>
      <c r="E3303" s="20"/>
      <c r="F3303" s="19" t="s">
        <v>600</v>
      </c>
      <c r="G3303" s="19">
        <v>40.89</v>
      </c>
      <c r="L3303" s="20"/>
      <c r="M3303" s="601"/>
      <c r="N3303" s="20"/>
    </row>
    <row r="3304" spans="1:14">
      <c r="A3304" s="599">
        <v>41361</v>
      </c>
      <c r="B3304" s="600"/>
      <c r="C3304" s="20"/>
      <c r="D3304" s="20"/>
      <c r="E3304" s="20"/>
      <c r="F3304" s="19" t="s">
        <v>600</v>
      </c>
      <c r="G3304" s="19">
        <v>40.89</v>
      </c>
      <c r="L3304" s="20"/>
      <c r="M3304" s="601"/>
      <c r="N3304" s="20"/>
    </row>
    <row r="3305" spans="1:14">
      <c r="A3305" s="599">
        <v>41360</v>
      </c>
      <c r="B3305" s="600"/>
      <c r="C3305" s="20"/>
      <c r="D3305" s="20"/>
      <c r="E3305" s="20"/>
      <c r="F3305" s="19" t="s">
        <v>600</v>
      </c>
      <c r="G3305" s="19">
        <v>40.89</v>
      </c>
      <c r="L3305" s="20"/>
      <c r="M3305" s="601"/>
      <c r="N3305" s="20"/>
    </row>
    <row r="3306" spans="1:14">
      <c r="A3306" s="599">
        <v>41359</v>
      </c>
      <c r="B3306" s="600"/>
      <c r="C3306" s="20"/>
      <c r="D3306" s="20"/>
      <c r="E3306" s="20"/>
      <c r="F3306" s="19" t="s">
        <v>600</v>
      </c>
      <c r="G3306" s="19">
        <v>40.89</v>
      </c>
      <c r="L3306" s="20"/>
      <c r="M3306" s="601"/>
      <c r="N3306" s="20"/>
    </row>
    <row r="3307" spans="1:14">
      <c r="A3307" s="599">
        <v>41358</v>
      </c>
      <c r="B3307" s="600"/>
      <c r="C3307" s="20"/>
      <c r="D3307" s="20"/>
      <c r="E3307" s="20"/>
      <c r="F3307" s="19" t="s">
        <v>600</v>
      </c>
      <c r="G3307" s="19">
        <v>40.89</v>
      </c>
      <c r="L3307" s="20"/>
      <c r="M3307" s="601"/>
      <c r="N3307" s="20"/>
    </row>
    <row r="3308" spans="1:14">
      <c r="A3308" s="599">
        <v>41355</v>
      </c>
      <c r="B3308" s="600"/>
      <c r="C3308" s="20"/>
      <c r="D3308" s="20"/>
      <c r="E3308" s="20"/>
      <c r="F3308" s="19" t="s">
        <v>600</v>
      </c>
      <c r="G3308" s="19">
        <v>40.89</v>
      </c>
      <c r="L3308" s="20"/>
      <c r="M3308" s="601"/>
      <c r="N3308" s="20"/>
    </row>
    <row r="3309" spans="1:14">
      <c r="A3309" s="599">
        <v>41354</v>
      </c>
      <c r="B3309" s="600"/>
      <c r="C3309" s="20"/>
      <c r="D3309" s="20"/>
      <c r="E3309" s="20"/>
      <c r="F3309" s="19" t="s">
        <v>600</v>
      </c>
      <c r="G3309" s="19">
        <v>40.89</v>
      </c>
      <c r="L3309" s="20"/>
      <c r="M3309" s="601"/>
      <c r="N3309" s="20"/>
    </row>
    <row r="3310" spans="1:14">
      <c r="A3310" s="599">
        <v>41353</v>
      </c>
      <c r="B3310" s="600"/>
      <c r="C3310" s="20"/>
      <c r="D3310" s="20"/>
      <c r="E3310" s="20"/>
      <c r="F3310" s="19" t="s">
        <v>600</v>
      </c>
      <c r="G3310" s="19">
        <v>40.89</v>
      </c>
      <c r="L3310" s="20"/>
      <c r="M3310" s="601"/>
      <c r="N3310" s="20"/>
    </row>
    <row r="3311" spans="1:14">
      <c r="A3311" s="599">
        <v>41352</v>
      </c>
      <c r="B3311" s="600"/>
      <c r="C3311" s="20"/>
      <c r="D3311" s="20"/>
      <c r="E3311" s="20"/>
      <c r="F3311" s="19" t="s">
        <v>600</v>
      </c>
      <c r="G3311" s="19">
        <v>40.89</v>
      </c>
      <c r="L3311" s="20"/>
      <c r="M3311" s="601"/>
      <c r="N3311" s="20"/>
    </row>
    <row r="3312" spans="1:14">
      <c r="A3312" s="599">
        <v>41351</v>
      </c>
      <c r="B3312" s="600"/>
      <c r="C3312" s="20"/>
      <c r="D3312" s="20"/>
      <c r="E3312" s="20"/>
      <c r="F3312" s="19" t="s">
        <v>600</v>
      </c>
      <c r="G3312" s="19">
        <v>40.89</v>
      </c>
      <c r="L3312" s="20"/>
      <c r="M3312" s="601"/>
      <c r="N3312" s="20"/>
    </row>
    <row r="3313" spans="1:14">
      <c r="A3313" s="599">
        <v>41348</v>
      </c>
      <c r="B3313" s="600"/>
      <c r="C3313" s="20"/>
      <c r="D3313" s="20"/>
      <c r="E3313" s="20"/>
      <c r="F3313" s="19" t="s">
        <v>600</v>
      </c>
      <c r="G3313" s="19">
        <v>40.89</v>
      </c>
      <c r="L3313" s="20"/>
      <c r="M3313" s="601"/>
      <c r="N3313" s="20"/>
    </row>
    <row r="3314" spans="1:14">
      <c r="A3314" s="599">
        <v>41347</v>
      </c>
      <c r="B3314" s="600"/>
      <c r="C3314" s="20"/>
      <c r="D3314" s="20"/>
      <c r="E3314" s="20"/>
      <c r="F3314" s="19" t="s">
        <v>600</v>
      </c>
      <c r="G3314" s="19">
        <v>40.89</v>
      </c>
      <c r="L3314" s="20"/>
      <c r="M3314" s="601"/>
      <c r="N3314" s="20"/>
    </row>
    <row r="3315" spans="1:14">
      <c r="A3315" s="599">
        <v>41346</v>
      </c>
      <c r="B3315" s="600"/>
      <c r="C3315" s="20"/>
      <c r="D3315" s="20"/>
      <c r="E3315" s="20"/>
      <c r="F3315" s="19" t="s">
        <v>600</v>
      </c>
      <c r="G3315" s="19">
        <v>40.89</v>
      </c>
      <c r="L3315" s="20"/>
      <c r="M3315" s="601"/>
      <c r="N3315" s="20"/>
    </row>
    <row r="3316" spans="1:14">
      <c r="A3316" s="599">
        <v>41345</v>
      </c>
      <c r="B3316" s="600"/>
      <c r="C3316" s="20"/>
      <c r="D3316" s="20"/>
      <c r="E3316" s="20"/>
      <c r="F3316" s="19" t="s">
        <v>600</v>
      </c>
      <c r="G3316" s="19">
        <v>40.89</v>
      </c>
      <c r="L3316" s="20"/>
      <c r="M3316" s="601"/>
      <c r="N3316" s="20"/>
    </row>
    <row r="3317" spans="1:14">
      <c r="A3317" s="599">
        <v>41344</v>
      </c>
      <c r="B3317" s="600"/>
      <c r="C3317" s="20"/>
      <c r="D3317" s="20"/>
      <c r="E3317" s="20"/>
      <c r="F3317" s="19" t="s">
        <v>600</v>
      </c>
      <c r="G3317" s="19">
        <v>40.89</v>
      </c>
      <c r="L3317" s="20"/>
      <c r="M3317" s="601"/>
      <c r="N3317" s="20"/>
    </row>
    <row r="3318" spans="1:14">
      <c r="A3318" s="599">
        <v>41341</v>
      </c>
      <c r="B3318" s="600"/>
      <c r="C3318" s="20"/>
      <c r="D3318" s="20"/>
      <c r="E3318" s="20"/>
      <c r="F3318" s="19" t="s">
        <v>600</v>
      </c>
      <c r="G3318" s="19">
        <v>40.89</v>
      </c>
      <c r="L3318" s="20"/>
      <c r="M3318" s="601"/>
      <c r="N3318" s="20"/>
    </row>
    <row r="3319" spans="1:14">
      <c r="A3319" s="599">
        <v>41340</v>
      </c>
      <c r="B3319" s="600"/>
      <c r="C3319" s="20"/>
      <c r="D3319" s="20"/>
      <c r="E3319" s="20"/>
      <c r="F3319" s="19" t="s">
        <v>600</v>
      </c>
      <c r="G3319" s="19">
        <v>40.89</v>
      </c>
      <c r="L3319" s="20"/>
      <c r="M3319" s="601"/>
      <c r="N3319" s="20"/>
    </row>
    <row r="3320" spans="1:14">
      <c r="A3320" s="599">
        <v>41339</v>
      </c>
      <c r="B3320" s="600"/>
      <c r="C3320" s="20"/>
      <c r="D3320" s="20"/>
      <c r="E3320" s="20"/>
      <c r="F3320" s="19" t="s">
        <v>600</v>
      </c>
      <c r="G3320" s="19">
        <v>40.89</v>
      </c>
      <c r="L3320" s="20"/>
      <c r="M3320" s="601"/>
      <c r="N3320" s="20"/>
    </row>
    <row r="3321" spans="1:14">
      <c r="A3321" s="599">
        <v>41338</v>
      </c>
      <c r="B3321" s="600"/>
      <c r="C3321" s="20"/>
      <c r="D3321" s="20"/>
      <c r="E3321" s="20"/>
      <c r="F3321" s="19" t="s">
        <v>600</v>
      </c>
      <c r="G3321" s="19">
        <v>40.89</v>
      </c>
      <c r="L3321" s="20"/>
      <c r="M3321" s="601"/>
      <c r="N3321" s="20"/>
    </row>
    <row r="3322" spans="1:14">
      <c r="A3322" s="599">
        <v>41337</v>
      </c>
      <c r="B3322" s="600"/>
      <c r="C3322" s="20"/>
      <c r="D3322" s="20"/>
      <c r="E3322" s="20"/>
      <c r="F3322" s="19" t="s">
        <v>600</v>
      </c>
      <c r="G3322" s="19">
        <v>40.89</v>
      </c>
      <c r="L3322" s="20"/>
      <c r="M3322" s="601"/>
      <c r="N3322" s="20"/>
    </row>
    <row r="3323" spans="1:14">
      <c r="A3323" s="599">
        <v>41334</v>
      </c>
      <c r="B3323" s="600"/>
      <c r="C3323" s="20"/>
      <c r="D3323" s="20"/>
      <c r="E3323" s="20"/>
      <c r="F3323" s="19" t="s">
        <v>600</v>
      </c>
      <c r="G3323" s="19">
        <v>40.89</v>
      </c>
      <c r="L3323" s="20"/>
      <c r="M3323" s="601"/>
      <c r="N3323" s="20"/>
    </row>
    <row r="3324" spans="1:14">
      <c r="A3324" s="599">
        <v>41333</v>
      </c>
      <c r="B3324" s="600"/>
      <c r="C3324" s="20"/>
      <c r="D3324" s="20"/>
      <c r="E3324" s="20"/>
      <c r="F3324" s="19" t="s">
        <v>600</v>
      </c>
      <c r="G3324" s="19">
        <v>40.89</v>
      </c>
      <c r="L3324" s="20"/>
      <c r="M3324" s="601"/>
      <c r="N3324" s="20"/>
    </row>
    <row r="3325" spans="1:14">
      <c r="A3325" s="599">
        <v>41332</v>
      </c>
      <c r="B3325" s="600"/>
      <c r="C3325" s="20"/>
      <c r="D3325" s="20"/>
      <c r="E3325" s="20"/>
      <c r="F3325" s="19" t="s">
        <v>600</v>
      </c>
      <c r="G3325" s="19">
        <v>40.89</v>
      </c>
      <c r="L3325" s="20"/>
      <c r="M3325" s="601"/>
      <c r="N3325" s="20"/>
    </row>
    <row r="3326" spans="1:14">
      <c r="A3326" s="599">
        <v>41331</v>
      </c>
      <c r="B3326" s="600"/>
      <c r="C3326" s="20"/>
      <c r="D3326" s="20"/>
      <c r="E3326" s="20"/>
      <c r="F3326" s="19" t="s">
        <v>600</v>
      </c>
      <c r="G3326" s="19">
        <v>40.89</v>
      </c>
      <c r="L3326" s="20"/>
      <c r="M3326" s="601"/>
      <c r="N3326" s="20"/>
    </row>
    <row r="3327" spans="1:14">
      <c r="A3327" s="599">
        <v>41330</v>
      </c>
      <c r="B3327" s="600"/>
      <c r="C3327" s="20"/>
      <c r="D3327" s="20"/>
      <c r="E3327" s="20"/>
      <c r="F3327" s="19" t="s">
        <v>600</v>
      </c>
      <c r="G3327" s="19">
        <v>40.89</v>
      </c>
      <c r="L3327" s="20"/>
      <c r="M3327" s="601"/>
      <c r="N3327" s="20"/>
    </row>
    <row r="3328" spans="1:14">
      <c r="A3328" s="599">
        <v>41327</v>
      </c>
      <c r="B3328" s="600"/>
      <c r="C3328" s="20"/>
      <c r="D3328" s="20"/>
      <c r="E3328" s="20"/>
      <c r="F3328" s="19" t="s">
        <v>600</v>
      </c>
      <c r="G3328" s="19">
        <v>40.89</v>
      </c>
      <c r="L3328" s="20"/>
      <c r="M3328" s="601"/>
      <c r="N3328" s="20"/>
    </row>
    <row r="3329" spans="1:14">
      <c r="A3329" s="599">
        <v>41326</v>
      </c>
      <c r="B3329" s="600"/>
      <c r="C3329" s="20"/>
      <c r="D3329" s="20"/>
      <c r="E3329" s="20"/>
      <c r="F3329" s="19" t="s">
        <v>600</v>
      </c>
      <c r="G3329" s="19">
        <v>40.89</v>
      </c>
      <c r="L3329" s="20"/>
      <c r="M3329" s="601"/>
      <c r="N3329" s="20"/>
    </row>
    <row r="3330" spans="1:14">
      <c r="A3330" s="599">
        <v>41325</v>
      </c>
      <c r="B3330" s="600"/>
      <c r="C3330" s="20"/>
      <c r="D3330" s="20"/>
      <c r="E3330" s="20"/>
      <c r="F3330" s="19" t="s">
        <v>600</v>
      </c>
      <c r="G3330" s="19">
        <v>40.89</v>
      </c>
      <c r="L3330" s="20"/>
      <c r="M3330" s="601"/>
      <c r="N3330" s="20"/>
    </row>
    <row r="3331" spans="1:14">
      <c r="A3331" s="599">
        <v>41324</v>
      </c>
      <c r="B3331" s="600"/>
      <c r="C3331" s="20"/>
      <c r="D3331" s="20"/>
      <c r="E3331" s="20"/>
      <c r="F3331" s="19" t="s">
        <v>600</v>
      </c>
      <c r="G3331" s="19">
        <v>40.89</v>
      </c>
      <c r="L3331" s="20"/>
      <c r="M3331" s="601"/>
      <c r="N3331" s="20"/>
    </row>
    <row r="3332" spans="1:14">
      <c r="A3332" s="599">
        <v>41323</v>
      </c>
      <c r="B3332" s="600"/>
      <c r="C3332" s="20"/>
      <c r="D3332" s="20"/>
      <c r="E3332" s="20"/>
      <c r="F3332" s="19" t="s">
        <v>600</v>
      </c>
      <c r="G3332" s="19">
        <v>40.89</v>
      </c>
      <c r="L3332" s="20"/>
      <c r="M3332" s="601"/>
      <c r="N3332" s="20"/>
    </row>
    <row r="3333" spans="1:14">
      <c r="A3333" s="599">
        <v>41320</v>
      </c>
      <c r="B3333" s="600"/>
      <c r="C3333" s="20"/>
      <c r="D3333" s="20"/>
      <c r="E3333" s="20"/>
      <c r="F3333" s="19" t="s">
        <v>600</v>
      </c>
      <c r="G3333" s="19">
        <v>40.89</v>
      </c>
      <c r="L3333" s="20"/>
      <c r="M3333" s="601"/>
      <c r="N3333" s="20"/>
    </row>
    <row r="3334" spans="1:14">
      <c r="A3334" s="599">
        <v>41319</v>
      </c>
      <c r="B3334" s="600"/>
      <c r="C3334" s="20"/>
      <c r="D3334" s="20"/>
      <c r="E3334" s="20"/>
      <c r="F3334" s="19" t="s">
        <v>600</v>
      </c>
      <c r="G3334" s="19">
        <v>40.89</v>
      </c>
      <c r="L3334" s="20"/>
      <c r="M3334" s="601"/>
      <c r="N3334" s="20"/>
    </row>
    <row r="3335" spans="1:14">
      <c r="A3335" s="599">
        <v>41318</v>
      </c>
      <c r="B3335" s="600"/>
      <c r="C3335" s="20"/>
      <c r="D3335" s="20"/>
      <c r="E3335" s="20"/>
      <c r="F3335" s="19" t="s">
        <v>600</v>
      </c>
      <c r="G3335" s="19">
        <v>40.89</v>
      </c>
      <c r="L3335" s="20"/>
      <c r="M3335" s="601"/>
      <c r="N3335" s="20"/>
    </row>
    <row r="3336" spans="1:14">
      <c r="A3336" s="599">
        <v>41317</v>
      </c>
      <c r="B3336" s="600"/>
      <c r="C3336" s="20"/>
      <c r="D3336" s="20"/>
      <c r="E3336" s="20"/>
      <c r="F3336" s="19" t="s">
        <v>600</v>
      </c>
      <c r="G3336" s="19">
        <v>40.89</v>
      </c>
      <c r="L3336" s="20"/>
      <c r="M3336" s="601"/>
      <c r="N3336" s="20"/>
    </row>
    <row r="3337" spans="1:14">
      <c r="A3337" s="599">
        <v>41316</v>
      </c>
      <c r="B3337" s="600"/>
      <c r="C3337" s="20"/>
      <c r="D3337" s="20"/>
      <c r="E3337" s="20"/>
      <c r="F3337" s="19" t="s">
        <v>600</v>
      </c>
      <c r="G3337" s="19">
        <v>40.89</v>
      </c>
      <c r="L3337" s="20"/>
      <c r="M3337" s="601"/>
      <c r="N3337" s="20"/>
    </row>
    <row r="3338" spans="1:14">
      <c r="A3338" s="599">
        <v>41313</v>
      </c>
      <c r="B3338" s="600"/>
      <c r="C3338" s="20"/>
      <c r="D3338" s="20"/>
      <c r="E3338" s="20"/>
      <c r="F3338" s="19" t="s">
        <v>600</v>
      </c>
      <c r="G3338" s="19">
        <v>40.89</v>
      </c>
      <c r="L3338" s="20"/>
      <c r="M3338" s="601"/>
      <c r="N3338" s="20"/>
    </row>
    <row r="3339" spans="1:14">
      <c r="A3339" s="599">
        <v>41312</v>
      </c>
      <c r="B3339" s="600"/>
      <c r="C3339" s="20"/>
      <c r="D3339" s="20"/>
      <c r="E3339" s="20"/>
      <c r="F3339" s="19" t="s">
        <v>600</v>
      </c>
      <c r="G3339" s="19">
        <v>40.89</v>
      </c>
      <c r="L3339" s="20"/>
      <c r="M3339" s="601"/>
      <c r="N3339" s="20"/>
    </row>
    <row r="3340" spans="1:14">
      <c r="A3340" s="599">
        <v>41311</v>
      </c>
      <c r="B3340" s="600"/>
      <c r="C3340" s="20"/>
      <c r="D3340" s="20"/>
      <c r="E3340" s="20"/>
      <c r="F3340" s="19" t="s">
        <v>600</v>
      </c>
      <c r="G3340" s="19">
        <v>40.89</v>
      </c>
      <c r="L3340" s="20"/>
      <c r="M3340" s="601"/>
      <c r="N3340" s="20"/>
    </row>
    <row r="3341" spans="1:14">
      <c r="A3341" s="599">
        <v>41310</v>
      </c>
      <c r="B3341" s="600"/>
      <c r="C3341" s="20"/>
      <c r="D3341" s="20"/>
      <c r="E3341" s="20"/>
      <c r="F3341" s="19" t="s">
        <v>600</v>
      </c>
      <c r="G3341" s="19">
        <v>40.89</v>
      </c>
      <c r="L3341" s="20"/>
      <c r="M3341" s="601"/>
      <c r="N3341" s="20"/>
    </row>
    <row r="3342" spans="1:14">
      <c r="A3342" s="599">
        <v>41309</v>
      </c>
      <c r="B3342" s="600"/>
      <c r="C3342" s="20"/>
      <c r="D3342" s="20"/>
      <c r="E3342" s="20"/>
      <c r="F3342" s="19" t="s">
        <v>600</v>
      </c>
      <c r="G3342" s="19">
        <v>40.89</v>
      </c>
      <c r="L3342" s="20"/>
      <c r="M3342" s="601"/>
      <c r="N3342" s="20"/>
    </row>
    <row r="3343" spans="1:14">
      <c r="A3343" s="599">
        <v>41306</v>
      </c>
      <c r="B3343" s="600"/>
      <c r="C3343" s="20"/>
      <c r="D3343" s="20"/>
      <c r="E3343" s="20"/>
      <c r="F3343" s="19" t="s">
        <v>600</v>
      </c>
      <c r="G3343" s="19">
        <v>40.89</v>
      </c>
      <c r="L3343" s="20"/>
      <c r="M3343" s="601"/>
      <c r="N3343" s="20"/>
    </row>
    <row r="3344" spans="1:14">
      <c r="A3344" s="599">
        <v>41305</v>
      </c>
      <c r="B3344" s="600"/>
      <c r="C3344" s="20"/>
      <c r="D3344" s="20"/>
      <c r="E3344" s="20"/>
      <c r="F3344" s="19" t="s">
        <v>600</v>
      </c>
      <c r="G3344" s="19">
        <v>40.89</v>
      </c>
      <c r="L3344" s="20"/>
      <c r="M3344" s="601"/>
      <c r="N3344" s="20"/>
    </row>
    <row r="3345" spans="1:14">
      <c r="A3345" s="599">
        <v>41304</v>
      </c>
      <c r="B3345" s="600"/>
      <c r="C3345" s="20"/>
      <c r="D3345" s="20"/>
      <c r="E3345" s="20"/>
      <c r="F3345" s="19" t="s">
        <v>600</v>
      </c>
      <c r="G3345" s="19">
        <v>40.89</v>
      </c>
      <c r="L3345" s="20"/>
      <c r="M3345" s="601"/>
      <c r="N3345" s="20"/>
    </row>
    <row r="3346" spans="1:14">
      <c r="A3346" s="599">
        <v>41303</v>
      </c>
      <c r="B3346" s="600"/>
      <c r="C3346" s="20"/>
      <c r="D3346" s="20"/>
      <c r="E3346" s="20"/>
      <c r="F3346" s="19" t="s">
        <v>600</v>
      </c>
      <c r="G3346" s="19">
        <v>40.89</v>
      </c>
      <c r="L3346" s="20"/>
      <c r="M3346" s="601"/>
      <c r="N3346" s="20"/>
    </row>
    <row r="3347" spans="1:14">
      <c r="A3347" s="599">
        <v>41302</v>
      </c>
      <c r="B3347" s="600"/>
      <c r="C3347" s="20"/>
      <c r="D3347" s="20"/>
      <c r="E3347" s="20"/>
      <c r="F3347" s="19" t="s">
        <v>600</v>
      </c>
      <c r="G3347" s="19">
        <v>40.89</v>
      </c>
      <c r="L3347" s="20"/>
      <c r="M3347" s="601"/>
      <c r="N3347" s="20"/>
    </row>
    <row r="3348" spans="1:14">
      <c r="A3348" s="599">
        <v>41299</v>
      </c>
      <c r="B3348" s="600"/>
      <c r="C3348" s="20"/>
      <c r="D3348" s="20"/>
      <c r="E3348" s="20"/>
      <c r="F3348" s="19" t="s">
        <v>600</v>
      </c>
      <c r="G3348" s="19">
        <v>40.89</v>
      </c>
      <c r="L3348" s="20"/>
      <c r="M3348" s="601"/>
      <c r="N3348" s="20"/>
    </row>
    <row r="3349" spans="1:14">
      <c r="A3349" s="599">
        <v>41298</v>
      </c>
      <c r="B3349" s="600"/>
      <c r="C3349" s="20"/>
      <c r="D3349" s="20"/>
      <c r="E3349" s="20"/>
      <c r="F3349" s="19" t="s">
        <v>600</v>
      </c>
      <c r="G3349" s="19">
        <v>40.89</v>
      </c>
      <c r="L3349" s="20"/>
      <c r="M3349" s="601"/>
      <c r="N3349" s="20"/>
    </row>
    <row r="3350" spans="1:14">
      <c r="A3350" s="599">
        <v>41297</v>
      </c>
      <c r="B3350" s="600"/>
      <c r="C3350" s="20"/>
      <c r="D3350" s="20"/>
      <c r="E3350" s="20"/>
      <c r="F3350" s="19" t="s">
        <v>600</v>
      </c>
      <c r="G3350" s="19">
        <v>40.89</v>
      </c>
      <c r="L3350" s="20"/>
      <c r="M3350" s="601"/>
      <c r="N3350" s="20"/>
    </row>
    <row r="3351" spans="1:14">
      <c r="A3351" s="599">
        <v>41296</v>
      </c>
      <c r="B3351" s="600"/>
      <c r="C3351" s="20"/>
      <c r="D3351" s="20"/>
      <c r="E3351" s="20"/>
      <c r="F3351" s="19" t="s">
        <v>600</v>
      </c>
      <c r="G3351" s="19">
        <v>40.89</v>
      </c>
      <c r="L3351" s="20"/>
      <c r="M3351" s="601"/>
      <c r="N3351" s="20"/>
    </row>
    <row r="3352" spans="1:14">
      <c r="A3352" s="599">
        <v>41295</v>
      </c>
      <c r="B3352" s="600"/>
      <c r="C3352" s="20"/>
      <c r="D3352" s="20"/>
      <c r="E3352" s="20"/>
      <c r="F3352" s="19" t="s">
        <v>600</v>
      </c>
      <c r="G3352" s="19">
        <v>40.89</v>
      </c>
      <c r="L3352" s="20"/>
      <c r="M3352" s="601"/>
      <c r="N3352" s="20"/>
    </row>
    <row r="3353" spans="1:14">
      <c r="A3353" s="599">
        <v>41292</v>
      </c>
      <c r="B3353" s="600"/>
      <c r="C3353" s="20"/>
      <c r="D3353" s="20"/>
      <c r="E3353" s="20"/>
      <c r="F3353" s="19" t="s">
        <v>600</v>
      </c>
      <c r="G3353" s="19">
        <v>40.89</v>
      </c>
      <c r="L3353" s="20"/>
      <c r="M3353" s="601"/>
      <c r="N3353" s="20"/>
    </row>
    <row r="3354" spans="1:14">
      <c r="A3354" s="599">
        <v>41291</v>
      </c>
      <c r="B3354" s="600"/>
      <c r="C3354" s="20"/>
      <c r="D3354" s="20"/>
      <c r="E3354" s="20"/>
      <c r="F3354" s="19" t="s">
        <v>600</v>
      </c>
      <c r="G3354" s="19">
        <v>40.89</v>
      </c>
      <c r="L3354" s="20"/>
      <c r="M3354" s="601"/>
      <c r="N3354" s="20"/>
    </row>
    <row r="3355" spans="1:14">
      <c r="A3355" s="599">
        <v>41290</v>
      </c>
      <c r="B3355" s="600"/>
      <c r="C3355" s="20"/>
      <c r="D3355" s="20"/>
      <c r="E3355" s="20"/>
      <c r="F3355" s="19" t="s">
        <v>600</v>
      </c>
      <c r="G3355" s="19">
        <v>40.89</v>
      </c>
      <c r="L3355" s="20"/>
      <c r="M3355" s="601"/>
      <c r="N3355" s="20"/>
    </row>
    <row r="3356" spans="1:14">
      <c r="A3356" s="599">
        <v>41289</v>
      </c>
      <c r="B3356" s="600"/>
      <c r="C3356" s="20"/>
      <c r="D3356" s="20"/>
      <c r="E3356" s="20"/>
      <c r="F3356" s="19" t="s">
        <v>600</v>
      </c>
      <c r="G3356" s="19">
        <v>40.89</v>
      </c>
      <c r="L3356" s="20"/>
      <c r="M3356" s="601"/>
      <c r="N3356" s="20"/>
    </row>
    <row r="3357" spans="1:14">
      <c r="A3357" s="599">
        <v>41288</v>
      </c>
      <c r="B3357" s="600"/>
      <c r="C3357" s="20"/>
      <c r="D3357" s="20"/>
      <c r="E3357" s="20"/>
      <c r="F3357" s="19" t="s">
        <v>600</v>
      </c>
      <c r="G3357" s="19">
        <v>40.89</v>
      </c>
      <c r="L3357" s="20"/>
      <c r="M3357" s="601"/>
      <c r="N3357" s="20"/>
    </row>
    <row r="3358" spans="1:14">
      <c r="A3358" s="599">
        <v>41285</v>
      </c>
      <c r="B3358" s="600"/>
      <c r="C3358" s="20"/>
      <c r="D3358" s="20"/>
      <c r="E3358" s="20"/>
      <c r="F3358" s="19" t="s">
        <v>600</v>
      </c>
      <c r="G3358" s="19">
        <v>40.89</v>
      </c>
      <c r="L3358" s="20"/>
      <c r="M3358" s="601"/>
      <c r="N3358" s="20"/>
    </row>
    <row r="3359" spans="1:14">
      <c r="A3359" s="599">
        <v>41284</v>
      </c>
      <c r="B3359" s="600"/>
      <c r="C3359" s="20"/>
      <c r="D3359" s="20"/>
      <c r="E3359" s="20"/>
      <c r="F3359" s="19" t="s">
        <v>600</v>
      </c>
      <c r="G3359" s="19">
        <v>40.89</v>
      </c>
      <c r="L3359" s="20"/>
      <c r="M3359" s="601"/>
      <c r="N3359" s="20"/>
    </row>
    <row r="3360" spans="1:14">
      <c r="A3360" s="599">
        <v>41283</v>
      </c>
      <c r="B3360" s="600"/>
      <c r="C3360" s="20"/>
      <c r="D3360" s="20"/>
      <c r="E3360" s="20"/>
      <c r="F3360" s="19" t="s">
        <v>600</v>
      </c>
      <c r="G3360" s="19">
        <v>40.89</v>
      </c>
      <c r="L3360" s="20"/>
      <c r="M3360" s="601"/>
      <c r="N3360" s="20"/>
    </row>
    <row r="3361" spans="1:14">
      <c r="A3361" s="599">
        <v>41282</v>
      </c>
      <c r="B3361" s="600"/>
      <c r="C3361" s="20"/>
      <c r="D3361" s="20"/>
      <c r="E3361" s="20"/>
      <c r="F3361" s="19" t="s">
        <v>600</v>
      </c>
      <c r="G3361" s="19">
        <v>40.89</v>
      </c>
      <c r="L3361" s="20"/>
      <c r="M3361" s="601"/>
      <c r="N3361" s="20"/>
    </row>
    <row r="3362" spans="1:14">
      <c r="A3362" s="599">
        <v>41281</v>
      </c>
      <c r="B3362" s="600"/>
      <c r="C3362" s="20"/>
      <c r="D3362" s="20"/>
      <c r="E3362" s="20"/>
      <c r="F3362" s="19" t="s">
        <v>600</v>
      </c>
      <c r="G3362" s="19">
        <v>40.89</v>
      </c>
      <c r="L3362" s="20"/>
      <c r="M3362" s="601"/>
      <c r="N3362" s="20"/>
    </row>
    <row r="3363" spans="1:14">
      <c r="A3363" s="599">
        <v>41278</v>
      </c>
      <c r="B3363" s="600"/>
      <c r="C3363" s="20"/>
      <c r="D3363" s="20"/>
      <c r="E3363" s="20"/>
      <c r="F3363" s="19" t="s">
        <v>600</v>
      </c>
      <c r="G3363" s="19">
        <v>40.89</v>
      </c>
      <c r="L3363" s="20"/>
      <c r="M3363" s="601"/>
      <c r="N3363" s="20"/>
    </row>
    <row r="3364" spans="1:14">
      <c r="A3364" s="599">
        <v>41277</v>
      </c>
      <c r="B3364" s="600"/>
      <c r="C3364" s="20"/>
      <c r="D3364" s="20"/>
      <c r="E3364" s="20"/>
      <c r="F3364" s="19" t="s">
        <v>600</v>
      </c>
      <c r="G3364" s="19">
        <v>40.89</v>
      </c>
      <c r="L3364" s="20"/>
      <c r="M3364" s="601"/>
      <c r="N3364" s="20"/>
    </row>
    <row r="3365" spans="1:14">
      <c r="A3365" s="599">
        <v>41276</v>
      </c>
      <c r="B3365" s="600"/>
      <c r="C3365" s="20"/>
      <c r="D3365" s="20"/>
      <c r="E3365" s="20"/>
      <c r="F3365" s="19" t="s">
        <v>600</v>
      </c>
      <c r="G3365" s="19">
        <v>40.89</v>
      </c>
      <c r="L3365" s="20"/>
      <c r="M3365" s="601"/>
      <c r="N3365" s="20"/>
    </row>
    <row r="3366" spans="1:14">
      <c r="A3366" s="599">
        <v>41275</v>
      </c>
      <c r="B3366" s="600"/>
      <c r="C3366" s="20"/>
      <c r="D3366" s="20"/>
      <c r="E3366" s="20"/>
      <c r="F3366" s="19" t="s">
        <v>600</v>
      </c>
      <c r="G3366" s="19">
        <v>40.89</v>
      </c>
      <c r="L3366" s="20"/>
      <c r="M3366" s="601"/>
      <c r="N3366" s="20"/>
    </row>
    <row r="3367" spans="1:14">
      <c r="A3367" s="599">
        <v>41274</v>
      </c>
      <c r="B3367" s="600"/>
      <c r="C3367" s="20"/>
      <c r="D3367" s="20"/>
      <c r="E3367" s="20"/>
      <c r="F3367" s="19" t="s">
        <v>600</v>
      </c>
      <c r="G3367" s="19">
        <v>40.89</v>
      </c>
      <c r="L3367" s="20"/>
      <c r="M3367" s="601"/>
      <c r="N3367" s="20"/>
    </row>
    <row r="3368" spans="1:14">
      <c r="A3368" s="599">
        <v>41271</v>
      </c>
      <c r="B3368" s="600"/>
      <c r="C3368" s="20"/>
      <c r="D3368" s="20"/>
      <c r="E3368" s="20"/>
      <c r="F3368" s="19" t="s">
        <v>600</v>
      </c>
      <c r="G3368" s="19">
        <v>40.89</v>
      </c>
      <c r="L3368" s="20"/>
      <c r="M3368" s="601"/>
      <c r="N3368" s="20"/>
    </row>
    <row r="3369" spans="1:14">
      <c r="A3369" s="599">
        <v>41270</v>
      </c>
      <c r="B3369" s="600"/>
      <c r="C3369" s="20"/>
      <c r="D3369" s="20"/>
      <c r="E3369" s="20"/>
      <c r="F3369" s="19" t="s">
        <v>600</v>
      </c>
      <c r="G3369" s="19">
        <v>40.89</v>
      </c>
      <c r="L3369" s="20"/>
      <c r="M3369" s="601"/>
      <c r="N3369" s="20"/>
    </row>
    <row r="3370" spans="1:14">
      <c r="A3370" s="599">
        <v>41269</v>
      </c>
      <c r="B3370" s="600"/>
      <c r="C3370" s="20"/>
      <c r="D3370" s="20"/>
      <c r="E3370" s="20"/>
      <c r="F3370" s="19" t="s">
        <v>600</v>
      </c>
      <c r="G3370" s="19">
        <v>40.89</v>
      </c>
      <c r="L3370" s="20"/>
      <c r="M3370" s="601"/>
      <c r="N3370" s="20"/>
    </row>
    <row r="3371" spans="1:14">
      <c r="A3371" s="599">
        <v>41268</v>
      </c>
      <c r="B3371" s="600"/>
      <c r="C3371" s="20"/>
      <c r="D3371" s="20"/>
      <c r="E3371" s="20"/>
      <c r="F3371" s="19" t="s">
        <v>600</v>
      </c>
      <c r="G3371" s="19">
        <v>40.89</v>
      </c>
      <c r="H3371" s="600"/>
      <c r="L3371" s="20"/>
      <c r="M3371" s="601"/>
      <c r="N3371" s="20"/>
    </row>
    <row r="3372" spans="1:14">
      <c r="A3372" s="599">
        <v>41267</v>
      </c>
      <c r="B3372" s="600"/>
      <c r="C3372" s="20"/>
      <c r="D3372" s="20"/>
      <c r="E3372" s="20"/>
      <c r="F3372" s="19" t="s">
        <v>600</v>
      </c>
      <c r="G3372" s="19">
        <v>40.89</v>
      </c>
      <c r="H3372" s="600"/>
      <c r="L3372" s="20"/>
      <c r="M3372" s="601"/>
      <c r="N3372" s="20"/>
    </row>
    <row r="3373" spans="1:14">
      <c r="A3373" s="599">
        <v>41264</v>
      </c>
      <c r="B3373" s="600"/>
      <c r="C3373" s="20"/>
      <c r="D3373" s="20"/>
      <c r="E3373" s="20"/>
      <c r="F3373" s="19" t="s">
        <v>600</v>
      </c>
      <c r="G3373" s="19">
        <v>40.89</v>
      </c>
      <c r="H3373" s="600"/>
      <c r="L3373" s="20"/>
      <c r="M3373" s="601"/>
      <c r="N3373" s="20"/>
    </row>
    <row r="3374" spans="1:14">
      <c r="A3374" s="599">
        <v>41263</v>
      </c>
      <c r="B3374" s="600"/>
      <c r="C3374" s="20"/>
      <c r="D3374" s="20"/>
      <c r="E3374" s="20"/>
      <c r="F3374" s="19" t="s">
        <v>600</v>
      </c>
      <c r="G3374" s="19">
        <v>40.89</v>
      </c>
      <c r="H3374" s="600"/>
      <c r="L3374" s="20"/>
      <c r="M3374" s="601"/>
      <c r="N3374" s="20"/>
    </row>
    <row r="3375" spans="1:14">
      <c r="A3375" s="599">
        <v>41262</v>
      </c>
      <c r="B3375" s="600"/>
      <c r="C3375" s="20"/>
      <c r="D3375" s="20"/>
      <c r="E3375" s="20"/>
      <c r="F3375" s="19" t="s">
        <v>600</v>
      </c>
      <c r="G3375" s="19">
        <v>40.89</v>
      </c>
      <c r="H3375" s="600"/>
      <c r="L3375" s="20"/>
      <c r="M3375" s="601"/>
      <c r="N3375" s="20"/>
    </row>
    <row r="3376" spans="1:14">
      <c r="A3376" s="599">
        <v>41261</v>
      </c>
      <c r="B3376" s="600"/>
      <c r="C3376" s="20"/>
      <c r="D3376" s="20"/>
      <c r="E3376" s="20"/>
      <c r="F3376" s="19" t="s">
        <v>600</v>
      </c>
      <c r="G3376" s="19">
        <v>40.89</v>
      </c>
      <c r="H3376" s="600"/>
      <c r="L3376" s="20"/>
      <c r="M3376" s="601"/>
      <c r="N3376" s="20"/>
    </row>
    <row r="3377" spans="1:14">
      <c r="A3377" s="599">
        <v>41260</v>
      </c>
      <c r="B3377" s="600"/>
      <c r="C3377" s="20"/>
      <c r="D3377" s="20"/>
      <c r="E3377" s="20"/>
      <c r="F3377" s="19" t="s">
        <v>600</v>
      </c>
      <c r="G3377" s="19">
        <v>40.89</v>
      </c>
      <c r="H3377" s="600"/>
      <c r="L3377" s="20"/>
      <c r="M3377" s="601"/>
      <c r="N3377" s="20"/>
    </row>
    <row r="3378" spans="1:14">
      <c r="A3378" s="599">
        <v>41257</v>
      </c>
      <c r="B3378" s="600"/>
      <c r="C3378" s="20"/>
      <c r="D3378" s="20"/>
      <c r="E3378" s="20"/>
      <c r="F3378" s="19" t="s">
        <v>600</v>
      </c>
      <c r="G3378" s="19">
        <v>40.89</v>
      </c>
      <c r="H3378" s="600"/>
      <c r="L3378" s="20"/>
      <c r="M3378" s="601"/>
      <c r="N3378" s="20"/>
    </row>
    <row r="3379" spans="1:14">
      <c r="A3379" s="599">
        <v>41256</v>
      </c>
      <c r="B3379" s="600"/>
      <c r="C3379" s="20"/>
      <c r="D3379" s="20"/>
      <c r="E3379" s="20"/>
      <c r="F3379" s="19" t="s">
        <v>600</v>
      </c>
      <c r="G3379" s="19">
        <v>40.89</v>
      </c>
      <c r="H3379" s="600"/>
      <c r="L3379" s="20"/>
      <c r="M3379" s="601"/>
      <c r="N3379" s="20"/>
    </row>
    <row r="3380" spans="1:14">
      <c r="A3380" s="599">
        <v>41255</v>
      </c>
      <c r="B3380" s="600"/>
      <c r="C3380" s="20"/>
      <c r="D3380" s="20"/>
      <c r="E3380" s="20"/>
      <c r="F3380" s="19" t="s">
        <v>600</v>
      </c>
      <c r="G3380" s="19">
        <v>40.89</v>
      </c>
      <c r="H3380" s="600"/>
      <c r="L3380" s="20"/>
      <c r="M3380" s="601"/>
      <c r="N3380" s="20"/>
    </row>
    <row r="3381" spans="1:14">
      <c r="A3381" s="599">
        <v>41254</v>
      </c>
      <c r="B3381" s="600"/>
      <c r="C3381" s="20"/>
      <c r="D3381" s="20"/>
      <c r="E3381" s="20"/>
      <c r="F3381" s="19" t="s">
        <v>600</v>
      </c>
      <c r="G3381" s="19">
        <v>40.89</v>
      </c>
      <c r="H3381" s="600"/>
      <c r="L3381" s="20"/>
      <c r="M3381" s="601"/>
      <c r="N3381" s="20"/>
    </row>
    <row r="3382" spans="1:14">
      <c r="A3382" s="599">
        <v>41253</v>
      </c>
      <c r="B3382" s="600"/>
      <c r="C3382" s="20"/>
      <c r="D3382" s="20"/>
      <c r="E3382" s="20"/>
      <c r="F3382" s="19" t="s">
        <v>600</v>
      </c>
      <c r="G3382" s="19">
        <v>40.89</v>
      </c>
      <c r="H3382" s="600"/>
      <c r="L3382" s="20"/>
      <c r="M3382" s="601"/>
      <c r="N3382" s="20"/>
    </row>
    <row r="3383" spans="1:14">
      <c r="A3383" s="599">
        <v>41250</v>
      </c>
      <c r="B3383" s="600"/>
      <c r="C3383" s="20"/>
      <c r="D3383" s="20"/>
      <c r="E3383" s="20"/>
      <c r="F3383" s="19" t="s">
        <v>600</v>
      </c>
      <c r="G3383" s="19">
        <v>40.89</v>
      </c>
      <c r="H3383" s="600"/>
      <c r="L3383" s="20"/>
      <c r="M3383" s="601"/>
      <c r="N3383" s="20"/>
    </row>
    <row r="3384" spans="1:14">
      <c r="A3384" s="599">
        <v>41249</v>
      </c>
      <c r="B3384" s="600"/>
      <c r="C3384" s="20"/>
      <c r="D3384" s="20"/>
      <c r="E3384" s="20"/>
      <c r="F3384" s="19" t="s">
        <v>600</v>
      </c>
      <c r="G3384" s="19">
        <v>40.89</v>
      </c>
      <c r="H3384" s="600"/>
      <c r="L3384" s="20"/>
      <c r="M3384" s="601"/>
      <c r="N3384" s="20"/>
    </row>
    <row r="3385" spans="1:14">
      <c r="A3385" s="599">
        <v>41248</v>
      </c>
      <c r="B3385" s="600"/>
      <c r="C3385" s="20"/>
      <c r="D3385" s="20"/>
      <c r="E3385" s="20"/>
      <c r="F3385" s="19" t="s">
        <v>600</v>
      </c>
      <c r="G3385" s="19">
        <v>40.89</v>
      </c>
      <c r="H3385" s="600"/>
      <c r="L3385" s="20"/>
      <c r="M3385" s="601"/>
      <c r="N3385" s="20"/>
    </row>
    <row r="3386" spans="1:14">
      <c r="A3386" s="599">
        <v>41247</v>
      </c>
      <c r="B3386" s="600"/>
      <c r="C3386" s="20"/>
      <c r="D3386" s="20"/>
      <c r="E3386" s="20"/>
      <c r="F3386" s="19" t="s">
        <v>600</v>
      </c>
      <c r="G3386" s="19">
        <v>40.89</v>
      </c>
      <c r="H3386" s="600"/>
      <c r="L3386" s="20"/>
      <c r="M3386" s="601"/>
      <c r="N3386" s="20"/>
    </row>
    <row r="3387" spans="1:14">
      <c r="A3387" s="599">
        <v>41246</v>
      </c>
      <c r="B3387" s="600"/>
      <c r="C3387" s="20"/>
      <c r="D3387" s="20"/>
      <c r="E3387" s="20"/>
      <c r="F3387" s="19" t="s">
        <v>600</v>
      </c>
      <c r="G3387" s="19">
        <v>40.89</v>
      </c>
      <c r="H3387" s="600"/>
      <c r="L3387" s="20"/>
      <c r="M3387" s="601"/>
      <c r="N3387" s="20"/>
    </row>
    <row r="3388" spans="1:14">
      <c r="A3388" s="599">
        <v>41243</v>
      </c>
      <c r="B3388" s="600"/>
      <c r="C3388" s="20"/>
      <c r="D3388" s="20"/>
      <c r="E3388" s="20"/>
      <c r="F3388" s="19" t="s">
        <v>600</v>
      </c>
      <c r="G3388" s="19">
        <v>40.89</v>
      </c>
      <c r="H3388" s="600"/>
      <c r="L3388" s="20"/>
      <c r="M3388" s="601"/>
      <c r="N3388" s="20"/>
    </row>
    <row r="3389" spans="1:14">
      <c r="A3389" s="599">
        <v>41242</v>
      </c>
      <c r="B3389" s="600"/>
      <c r="C3389" s="20"/>
      <c r="D3389" s="20"/>
      <c r="E3389" s="20"/>
      <c r="F3389" s="19" t="s">
        <v>600</v>
      </c>
      <c r="G3389" s="19">
        <v>40.89</v>
      </c>
      <c r="H3389" s="600"/>
      <c r="L3389" s="20"/>
      <c r="M3389" s="601"/>
      <c r="N3389" s="20"/>
    </row>
    <row r="3390" spans="1:14">
      <c r="A3390" s="599">
        <v>41241</v>
      </c>
      <c r="B3390" s="600"/>
      <c r="C3390" s="20"/>
      <c r="D3390" s="20"/>
      <c r="E3390" s="20"/>
      <c r="F3390" s="19" t="s">
        <v>600</v>
      </c>
      <c r="G3390" s="19">
        <v>40.89</v>
      </c>
      <c r="H3390" s="600"/>
      <c r="L3390" s="20"/>
      <c r="M3390" s="601"/>
      <c r="N3390" s="20"/>
    </row>
    <row r="3391" spans="1:14">
      <c r="A3391" s="599">
        <v>41240</v>
      </c>
      <c r="B3391" s="600"/>
      <c r="C3391" s="20"/>
      <c r="D3391" s="20"/>
      <c r="E3391" s="20"/>
      <c r="F3391" s="19" t="s">
        <v>600</v>
      </c>
      <c r="G3391" s="19">
        <v>40.89</v>
      </c>
      <c r="H3391" s="600"/>
      <c r="L3391" s="20"/>
      <c r="M3391" s="601"/>
      <c r="N3391" s="20"/>
    </row>
    <row r="3392" spans="1:14">
      <c r="A3392" s="599">
        <v>41239</v>
      </c>
      <c r="B3392" s="600"/>
      <c r="C3392" s="20"/>
      <c r="D3392" s="20"/>
      <c r="E3392" s="20"/>
      <c r="F3392" s="19" t="s">
        <v>600</v>
      </c>
      <c r="G3392" s="19">
        <v>40.89</v>
      </c>
      <c r="H3392" s="600"/>
      <c r="L3392" s="20"/>
      <c r="M3392" s="601"/>
      <c r="N3392" s="20"/>
    </row>
    <row r="3393" spans="1:14">
      <c r="A3393" s="599">
        <v>41236</v>
      </c>
      <c r="B3393" s="600"/>
      <c r="C3393" s="20"/>
      <c r="D3393" s="20"/>
      <c r="E3393" s="20"/>
      <c r="F3393" s="19" t="s">
        <v>600</v>
      </c>
      <c r="G3393" s="19">
        <v>40.89</v>
      </c>
      <c r="H3393" s="600"/>
      <c r="L3393" s="20"/>
      <c r="M3393" s="601"/>
      <c r="N3393" s="20"/>
    </row>
    <row r="3394" spans="1:14">
      <c r="A3394" s="599">
        <v>41235</v>
      </c>
      <c r="B3394" s="600"/>
      <c r="C3394" s="20"/>
      <c r="D3394" s="20"/>
      <c r="E3394" s="20"/>
      <c r="F3394" s="19" t="s">
        <v>600</v>
      </c>
      <c r="G3394" s="19">
        <v>40.89</v>
      </c>
      <c r="H3394" s="600"/>
      <c r="L3394" s="20"/>
      <c r="M3394" s="601"/>
      <c r="N3394" s="20"/>
    </row>
    <row r="3395" spans="1:14">
      <c r="A3395" s="599">
        <v>41234</v>
      </c>
      <c r="B3395" s="600"/>
      <c r="C3395" s="20"/>
      <c r="D3395" s="20"/>
      <c r="E3395" s="20"/>
      <c r="F3395" s="19" t="s">
        <v>600</v>
      </c>
      <c r="G3395" s="19">
        <v>40.89</v>
      </c>
      <c r="H3395" s="600"/>
      <c r="L3395" s="20"/>
      <c r="M3395" s="601"/>
      <c r="N3395" s="20"/>
    </row>
    <row r="3396" spans="1:14">
      <c r="A3396" s="599">
        <v>41233</v>
      </c>
      <c r="B3396" s="600"/>
      <c r="C3396" s="20"/>
      <c r="D3396" s="20"/>
      <c r="E3396" s="20"/>
      <c r="F3396" s="19" t="s">
        <v>600</v>
      </c>
      <c r="G3396" s="19">
        <v>40.89</v>
      </c>
      <c r="H3396" s="600"/>
      <c r="L3396" s="20"/>
      <c r="M3396" s="601"/>
      <c r="N3396" s="20"/>
    </row>
    <row r="3397" spans="1:14">
      <c r="A3397" s="599">
        <v>41232</v>
      </c>
      <c r="B3397" s="600"/>
      <c r="C3397" s="20"/>
      <c r="D3397" s="20"/>
      <c r="E3397" s="20"/>
      <c r="F3397" s="19" t="s">
        <v>600</v>
      </c>
      <c r="G3397" s="19">
        <v>40.89</v>
      </c>
      <c r="H3397" s="600"/>
      <c r="L3397" s="20"/>
      <c r="M3397" s="601"/>
      <c r="N3397" s="20"/>
    </row>
    <row r="3398" spans="1:14">
      <c r="A3398" s="599">
        <v>41229</v>
      </c>
      <c r="B3398" s="600"/>
      <c r="C3398" s="20"/>
      <c r="D3398" s="20"/>
      <c r="E3398" s="20"/>
      <c r="F3398" s="19" t="s">
        <v>600</v>
      </c>
      <c r="G3398" s="19">
        <v>40.89</v>
      </c>
      <c r="H3398" s="600"/>
      <c r="L3398" s="20"/>
      <c r="M3398" s="601"/>
      <c r="N3398" s="20"/>
    </row>
    <row r="3399" spans="1:14">
      <c r="A3399" s="599">
        <v>41228</v>
      </c>
      <c r="B3399" s="600"/>
      <c r="C3399" s="20"/>
      <c r="D3399" s="20"/>
      <c r="E3399" s="20"/>
      <c r="F3399" s="19" t="s">
        <v>600</v>
      </c>
      <c r="G3399" s="19">
        <v>40.89</v>
      </c>
      <c r="H3399" s="600"/>
      <c r="L3399" s="20"/>
      <c r="M3399" s="601"/>
      <c r="N3399" s="20"/>
    </row>
    <row r="3400" spans="1:14">
      <c r="A3400" s="599">
        <v>41227</v>
      </c>
      <c r="B3400" s="600"/>
      <c r="C3400" s="20"/>
      <c r="D3400" s="20"/>
      <c r="E3400" s="20"/>
      <c r="F3400" s="19" t="s">
        <v>600</v>
      </c>
      <c r="G3400" s="19">
        <v>40.89</v>
      </c>
      <c r="H3400" s="600"/>
      <c r="L3400" s="20"/>
      <c r="M3400" s="601"/>
      <c r="N3400" s="20"/>
    </row>
    <row r="3401" spans="1:14">
      <c r="A3401" s="599">
        <v>41226</v>
      </c>
      <c r="B3401" s="600"/>
      <c r="C3401" s="20"/>
      <c r="D3401" s="20"/>
      <c r="E3401" s="20"/>
      <c r="F3401" s="19" t="s">
        <v>600</v>
      </c>
      <c r="G3401" s="19">
        <v>40.89</v>
      </c>
      <c r="H3401" s="600"/>
      <c r="L3401" s="20"/>
      <c r="M3401" s="601"/>
      <c r="N3401" s="20"/>
    </row>
    <row r="3402" spans="1:14">
      <c r="A3402" s="599">
        <v>41225</v>
      </c>
      <c r="B3402" s="600"/>
      <c r="C3402" s="20"/>
      <c r="D3402" s="20"/>
      <c r="E3402" s="20"/>
      <c r="F3402" s="19" t="s">
        <v>600</v>
      </c>
      <c r="G3402" s="19">
        <v>40.89</v>
      </c>
      <c r="H3402" s="600"/>
      <c r="L3402" s="20"/>
      <c r="M3402" s="601"/>
      <c r="N3402" s="20"/>
    </row>
    <row r="3403" spans="1:14">
      <c r="A3403" s="599">
        <v>41222</v>
      </c>
      <c r="B3403" s="600"/>
      <c r="C3403" s="20"/>
      <c r="D3403" s="20"/>
      <c r="E3403" s="20"/>
      <c r="F3403" s="19" t="s">
        <v>600</v>
      </c>
      <c r="G3403" s="19">
        <v>40.89</v>
      </c>
      <c r="H3403" s="600"/>
      <c r="L3403" s="20"/>
      <c r="M3403" s="601"/>
      <c r="N3403" s="20"/>
    </row>
    <row r="3404" spans="1:14">
      <c r="A3404" s="599">
        <v>41221</v>
      </c>
      <c r="B3404" s="600"/>
      <c r="C3404" s="20"/>
      <c r="D3404" s="20"/>
      <c r="E3404" s="20"/>
      <c r="F3404" s="19" t="s">
        <v>600</v>
      </c>
      <c r="G3404" s="19">
        <v>40.89</v>
      </c>
      <c r="H3404" s="600"/>
      <c r="L3404" s="20"/>
      <c r="M3404" s="601"/>
      <c r="N3404" s="20"/>
    </row>
    <row r="3405" spans="1:14">
      <c r="A3405" s="599">
        <v>41220</v>
      </c>
      <c r="B3405" s="600"/>
      <c r="C3405" s="20"/>
      <c r="D3405" s="20"/>
      <c r="E3405" s="20"/>
      <c r="F3405" s="19" t="s">
        <v>600</v>
      </c>
      <c r="G3405" s="19">
        <v>40.89</v>
      </c>
      <c r="H3405" s="600"/>
      <c r="L3405" s="20"/>
      <c r="M3405" s="601"/>
      <c r="N3405" s="20"/>
    </row>
    <row r="3406" spans="1:14">
      <c r="A3406" s="599">
        <v>41219</v>
      </c>
      <c r="B3406" s="600"/>
      <c r="C3406" s="20"/>
      <c r="D3406" s="20"/>
      <c r="E3406" s="20"/>
      <c r="F3406" s="19" t="s">
        <v>600</v>
      </c>
      <c r="G3406" s="19">
        <v>40.89</v>
      </c>
      <c r="H3406" s="600"/>
      <c r="L3406" s="20"/>
      <c r="M3406" s="601"/>
      <c r="N3406" s="20"/>
    </row>
    <row r="3407" spans="1:14">
      <c r="A3407" s="599">
        <v>41218</v>
      </c>
      <c r="B3407" s="600"/>
      <c r="C3407" s="20"/>
      <c r="D3407" s="20"/>
      <c r="E3407" s="20"/>
      <c r="F3407" s="19" t="s">
        <v>600</v>
      </c>
      <c r="G3407" s="19">
        <v>40.89</v>
      </c>
      <c r="H3407" s="600"/>
      <c r="L3407" s="20"/>
      <c r="M3407" s="601"/>
      <c r="N3407" s="20"/>
    </row>
    <row r="3408" spans="1:14">
      <c r="A3408" s="599">
        <v>41215</v>
      </c>
      <c r="B3408" s="600"/>
      <c r="C3408" s="20"/>
      <c r="D3408" s="20"/>
      <c r="E3408" s="20"/>
      <c r="F3408" s="19" t="s">
        <v>600</v>
      </c>
      <c r="G3408" s="19">
        <v>40.89</v>
      </c>
      <c r="H3408" s="600"/>
      <c r="L3408" s="20"/>
      <c r="M3408" s="601"/>
      <c r="N3408" s="20"/>
    </row>
    <row r="3409" spans="1:14">
      <c r="A3409" s="599">
        <v>41214</v>
      </c>
      <c r="B3409" s="600"/>
      <c r="C3409" s="20"/>
      <c r="D3409" s="20"/>
      <c r="E3409" s="20"/>
      <c r="F3409" s="19" t="s">
        <v>600</v>
      </c>
      <c r="G3409" s="19">
        <v>40.89</v>
      </c>
      <c r="H3409" s="600"/>
      <c r="L3409" s="20"/>
      <c r="M3409" s="601"/>
      <c r="N3409" s="20"/>
    </row>
    <row r="3410" spans="1:14">
      <c r="A3410" s="599">
        <v>41213</v>
      </c>
      <c r="B3410" s="600"/>
      <c r="C3410" s="20"/>
      <c r="D3410" s="20"/>
      <c r="E3410" s="20"/>
      <c r="F3410" s="19" t="s">
        <v>600</v>
      </c>
      <c r="G3410" s="19">
        <v>40.89</v>
      </c>
      <c r="H3410" s="600"/>
      <c r="L3410" s="20"/>
      <c r="M3410" s="601"/>
      <c r="N3410" s="20"/>
    </row>
    <row r="3411" spans="1:14">
      <c r="A3411" s="599">
        <v>41212</v>
      </c>
      <c r="B3411" s="600"/>
      <c r="C3411" s="20"/>
      <c r="D3411" s="20"/>
      <c r="E3411" s="20"/>
      <c r="F3411" s="19" t="s">
        <v>600</v>
      </c>
      <c r="G3411" s="19">
        <v>40.89</v>
      </c>
      <c r="H3411" s="600"/>
      <c r="L3411" s="20"/>
      <c r="M3411" s="601"/>
      <c r="N3411" s="20"/>
    </row>
    <row r="3412" spans="1:14">
      <c r="A3412" s="599">
        <v>41211</v>
      </c>
      <c r="B3412" s="600"/>
      <c r="C3412" s="20"/>
      <c r="D3412" s="20"/>
      <c r="E3412" s="20"/>
      <c r="F3412" s="19" t="s">
        <v>600</v>
      </c>
      <c r="G3412" s="19">
        <v>40.89</v>
      </c>
      <c r="H3412" s="600"/>
      <c r="L3412" s="20"/>
      <c r="M3412" s="601"/>
      <c r="N3412" s="20"/>
    </row>
    <row r="3413" spans="1:14">
      <c r="A3413" s="599">
        <v>41208</v>
      </c>
      <c r="B3413" s="600"/>
      <c r="C3413" s="20"/>
      <c r="D3413" s="20"/>
      <c r="E3413" s="20"/>
      <c r="F3413" s="19" t="s">
        <v>600</v>
      </c>
      <c r="G3413" s="19">
        <v>40.89</v>
      </c>
      <c r="H3413" s="600"/>
      <c r="L3413" s="20"/>
      <c r="M3413" s="601"/>
      <c r="N3413" s="20"/>
    </row>
    <row r="3414" spans="1:14">
      <c r="A3414" s="599">
        <v>41207</v>
      </c>
      <c r="B3414" s="600"/>
      <c r="C3414" s="20"/>
      <c r="D3414" s="20"/>
      <c r="E3414" s="20"/>
      <c r="F3414" s="19" t="s">
        <v>600</v>
      </c>
      <c r="G3414" s="19">
        <v>40.89</v>
      </c>
      <c r="H3414" s="600"/>
      <c r="L3414" s="20"/>
      <c r="M3414" s="601"/>
      <c r="N3414" s="20"/>
    </row>
    <row r="3415" spans="1:14">
      <c r="A3415" s="599">
        <v>41206</v>
      </c>
      <c r="B3415" s="600"/>
      <c r="C3415" s="20"/>
      <c r="D3415" s="20"/>
      <c r="E3415" s="20"/>
      <c r="F3415" s="19" t="s">
        <v>600</v>
      </c>
      <c r="G3415" s="19">
        <v>40.89</v>
      </c>
      <c r="H3415" s="600"/>
      <c r="L3415" s="20"/>
      <c r="M3415" s="601"/>
      <c r="N3415" s="20"/>
    </row>
    <row r="3416" spans="1:14">
      <c r="A3416" s="599">
        <v>41205</v>
      </c>
      <c r="B3416" s="600"/>
      <c r="C3416" s="20"/>
      <c r="D3416" s="20"/>
      <c r="E3416" s="20"/>
      <c r="F3416" s="19" t="s">
        <v>600</v>
      </c>
      <c r="G3416" s="19">
        <v>40.89</v>
      </c>
      <c r="H3416" s="600"/>
      <c r="L3416" s="20"/>
      <c r="M3416" s="601"/>
      <c r="N3416" s="20"/>
    </row>
    <row r="3417" spans="1:14">
      <c r="A3417" s="599">
        <v>41204</v>
      </c>
      <c r="B3417" s="600"/>
      <c r="C3417" s="20"/>
      <c r="D3417" s="20"/>
      <c r="E3417" s="20"/>
      <c r="F3417" s="19" t="s">
        <v>600</v>
      </c>
      <c r="G3417" s="19">
        <v>40.89</v>
      </c>
      <c r="H3417" s="600"/>
      <c r="L3417" s="20"/>
      <c r="M3417" s="601"/>
      <c r="N3417" s="20"/>
    </row>
    <row r="3418" spans="1:14">
      <c r="A3418" s="599">
        <v>41201</v>
      </c>
      <c r="B3418" s="600"/>
      <c r="C3418" s="20"/>
      <c r="D3418" s="20"/>
      <c r="E3418" s="20"/>
      <c r="F3418" s="19" t="s">
        <v>600</v>
      </c>
      <c r="G3418" s="19">
        <v>40.89</v>
      </c>
      <c r="H3418" s="600"/>
      <c r="L3418" s="20"/>
      <c r="M3418" s="601"/>
      <c r="N3418" s="20"/>
    </row>
    <row r="3419" spans="1:14">
      <c r="A3419" s="599">
        <v>41200</v>
      </c>
      <c r="B3419" s="600"/>
      <c r="C3419" s="20"/>
      <c r="D3419" s="20"/>
      <c r="E3419" s="20"/>
      <c r="F3419" s="19" t="s">
        <v>600</v>
      </c>
      <c r="G3419" s="19">
        <v>40.89</v>
      </c>
      <c r="H3419" s="600"/>
      <c r="L3419" s="20"/>
      <c r="M3419" s="601"/>
      <c r="N3419" s="20"/>
    </row>
    <row r="3420" spans="1:14">
      <c r="A3420" s="599">
        <v>41199</v>
      </c>
      <c r="B3420" s="600"/>
      <c r="C3420" s="20"/>
      <c r="D3420" s="20"/>
      <c r="E3420" s="20"/>
      <c r="F3420" s="19" t="s">
        <v>600</v>
      </c>
      <c r="G3420" s="19">
        <v>40.89</v>
      </c>
      <c r="H3420" s="600"/>
      <c r="L3420" s="20"/>
      <c r="M3420" s="601"/>
      <c r="N3420" s="20"/>
    </row>
    <row r="3421" spans="1:14">
      <c r="A3421" s="599">
        <v>41198</v>
      </c>
      <c r="B3421" s="600"/>
      <c r="C3421" s="20"/>
      <c r="D3421" s="20"/>
      <c r="E3421" s="20"/>
      <c r="F3421" s="19" t="s">
        <v>600</v>
      </c>
      <c r="G3421" s="19">
        <v>40.89</v>
      </c>
      <c r="H3421" s="600"/>
      <c r="L3421" s="20"/>
      <c r="M3421" s="601"/>
      <c r="N3421" s="20"/>
    </row>
    <row r="3422" spans="1:14">
      <c r="A3422" s="599">
        <v>41197</v>
      </c>
      <c r="B3422" s="600"/>
      <c r="C3422" s="20"/>
      <c r="D3422" s="20"/>
      <c r="E3422" s="20"/>
      <c r="F3422" s="19" t="s">
        <v>600</v>
      </c>
      <c r="G3422" s="19">
        <v>40.89</v>
      </c>
      <c r="H3422" s="600"/>
      <c r="L3422" s="20"/>
      <c r="M3422" s="601"/>
      <c r="N3422" s="20"/>
    </row>
    <row r="3423" spans="1:14">
      <c r="A3423" s="599">
        <v>41194</v>
      </c>
      <c r="B3423" s="600"/>
      <c r="C3423" s="20"/>
      <c r="D3423" s="20"/>
      <c r="E3423" s="20"/>
      <c r="F3423" s="19" t="s">
        <v>600</v>
      </c>
      <c r="G3423" s="19">
        <v>40.89</v>
      </c>
      <c r="H3423" s="600"/>
      <c r="L3423" s="20"/>
      <c r="M3423" s="601"/>
      <c r="N3423" s="20"/>
    </row>
    <row r="3424" spans="1:14">
      <c r="A3424" s="599">
        <v>41193</v>
      </c>
      <c r="B3424" s="600"/>
      <c r="C3424" s="20"/>
      <c r="D3424" s="20"/>
      <c r="E3424" s="20"/>
      <c r="F3424" s="19" t="s">
        <v>600</v>
      </c>
      <c r="G3424" s="19">
        <v>40.89</v>
      </c>
      <c r="H3424" s="600"/>
      <c r="L3424" s="20"/>
      <c r="M3424" s="601"/>
      <c r="N3424" s="20"/>
    </row>
    <row r="3425" spans="1:14">
      <c r="A3425" s="599">
        <v>41192</v>
      </c>
      <c r="B3425" s="600"/>
      <c r="C3425" s="20"/>
      <c r="D3425" s="20"/>
      <c r="E3425" s="20"/>
      <c r="F3425" s="19" t="s">
        <v>600</v>
      </c>
      <c r="G3425" s="19">
        <v>40.89</v>
      </c>
      <c r="H3425" s="600"/>
      <c r="L3425" s="20"/>
      <c r="M3425" s="601"/>
      <c r="N3425" s="20"/>
    </row>
    <row r="3426" spans="1:14">
      <c r="A3426" s="599">
        <v>41191</v>
      </c>
      <c r="B3426" s="600"/>
      <c r="C3426" s="20"/>
      <c r="D3426" s="20"/>
      <c r="E3426" s="20"/>
      <c r="F3426" s="19" t="s">
        <v>600</v>
      </c>
      <c r="G3426" s="19">
        <v>40.89</v>
      </c>
      <c r="H3426" s="600"/>
      <c r="L3426" s="20"/>
      <c r="M3426" s="601"/>
      <c r="N3426" s="20"/>
    </row>
    <row r="3427" spans="1:14">
      <c r="A3427" s="599">
        <v>41190</v>
      </c>
      <c r="B3427" s="600"/>
      <c r="C3427" s="20"/>
      <c r="D3427" s="20"/>
      <c r="E3427" s="20"/>
      <c r="F3427" s="19" t="s">
        <v>600</v>
      </c>
      <c r="G3427" s="19">
        <v>40.89</v>
      </c>
      <c r="H3427" s="600"/>
      <c r="L3427" s="20"/>
      <c r="M3427" s="601"/>
      <c r="N3427" s="20"/>
    </row>
    <row r="3428" spans="1:14">
      <c r="A3428" s="599">
        <v>41187</v>
      </c>
      <c r="B3428" s="600"/>
      <c r="C3428" s="20"/>
      <c r="D3428" s="20"/>
      <c r="E3428" s="20"/>
      <c r="F3428" s="19" t="s">
        <v>600</v>
      </c>
      <c r="G3428" s="19">
        <v>40.89</v>
      </c>
      <c r="H3428" s="600"/>
      <c r="L3428" s="20"/>
      <c r="M3428" s="601"/>
      <c r="N3428" s="20"/>
    </row>
    <row r="3429" spans="1:14">
      <c r="A3429" s="599">
        <v>41186</v>
      </c>
      <c r="B3429" s="600"/>
      <c r="C3429" s="20"/>
      <c r="D3429" s="20"/>
      <c r="E3429" s="20"/>
      <c r="F3429" s="19" t="s">
        <v>600</v>
      </c>
      <c r="G3429" s="19">
        <v>40.89</v>
      </c>
      <c r="H3429" s="600"/>
      <c r="L3429" s="20"/>
      <c r="M3429" s="601"/>
      <c r="N3429" s="20"/>
    </row>
    <row r="3430" spans="1:14">
      <c r="A3430" s="599">
        <v>41185</v>
      </c>
      <c r="B3430" s="600"/>
      <c r="C3430" s="20"/>
      <c r="D3430" s="20"/>
      <c r="E3430" s="20"/>
      <c r="F3430" s="19" t="s">
        <v>600</v>
      </c>
      <c r="G3430" s="19">
        <v>40.89</v>
      </c>
      <c r="H3430" s="600"/>
      <c r="L3430" s="20"/>
      <c r="M3430" s="601"/>
      <c r="N3430" s="20"/>
    </row>
    <row r="3431" spans="1:14">
      <c r="A3431" s="599">
        <v>41184</v>
      </c>
      <c r="B3431" s="600"/>
      <c r="C3431" s="20"/>
      <c r="D3431" s="20"/>
      <c r="E3431" s="20"/>
      <c r="F3431" s="19" t="s">
        <v>600</v>
      </c>
      <c r="G3431" s="19">
        <v>40.89</v>
      </c>
      <c r="H3431" s="600"/>
      <c r="L3431" s="20"/>
      <c r="M3431" s="601"/>
      <c r="N3431" s="20"/>
    </row>
    <row r="3432" spans="1:14">
      <c r="A3432" s="599">
        <v>41183</v>
      </c>
      <c r="B3432" s="600"/>
      <c r="C3432" s="20"/>
      <c r="D3432" s="20"/>
      <c r="E3432" s="20"/>
      <c r="F3432" s="19" t="s">
        <v>600</v>
      </c>
      <c r="G3432" s="19">
        <v>40.89</v>
      </c>
      <c r="H3432" s="600"/>
      <c r="L3432" s="20"/>
      <c r="M3432" s="601"/>
      <c r="N3432" s="20"/>
    </row>
    <row r="3433" spans="1:14">
      <c r="A3433" s="599">
        <v>41180</v>
      </c>
      <c r="B3433" s="600"/>
      <c r="C3433" s="20"/>
      <c r="D3433" s="20"/>
      <c r="E3433" s="20"/>
      <c r="F3433" s="19" t="s">
        <v>600</v>
      </c>
      <c r="G3433" s="19">
        <v>40.89</v>
      </c>
      <c r="H3433" s="20"/>
      <c r="L3433" s="20"/>
      <c r="M3433" s="601"/>
      <c r="N3433" s="20"/>
    </row>
    <row r="3434" spans="1:14">
      <c r="A3434" s="599">
        <v>41179</v>
      </c>
      <c r="B3434" s="600"/>
      <c r="C3434" s="20"/>
      <c r="D3434" s="20"/>
      <c r="E3434" s="20"/>
      <c r="F3434" s="19" t="s">
        <v>600</v>
      </c>
      <c r="G3434" s="19">
        <v>40.89</v>
      </c>
      <c r="H3434" s="600"/>
      <c r="L3434" s="20"/>
      <c r="M3434" s="601"/>
      <c r="N3434" s="20"/>
    </row>
    <row r="3435" spans="1:14">
      <c r="A3435" s="599">
        <v>41178</v>
      </c>
      <c r="B3435" s="600"/>
      <c r="C3435" s="20"/>
      <c r="D3435" s="20"/>
      <c r="E3435" s="20"/>
      <c r="F3435" s="19" t="s">
        <v>600</v>
      </c>
      <c r="G3435" s="19">
        <v>40.89</v>
      </c>
      <c r="H3435" s="600"/>
      <c r="L3435" s="20"/>
      <c r="M3435" s="601"/>
      <c r="N3435" s="20"/>
    </row>
    <row r="3436" spans="1:14">
      <c r="A3436" s="599">
        <v>41177</v>
      </c>
      <c r="B3436" s="600"/>
      <c r="C3436" s="20"/>
      <c r="D3436" s="20"/>
      <c r="E3436" s="20"/>
      <c r="F3436" s="19" t="s">
        <v>600</v>
      </c>
      <c r="G3436" s="19">
        <v>40.89</v>
      </c>
      <c r="L3436" s="20"/>
      <c r="M3436" s="601"/>
      <c r="N3436" s="20"/>
    </row>
    <row r="3437" spans="1:14">
      <c r="A3437" s="599">
        <v>41176</v>
      </c>
      <c r="B3437" s="600"/>
      <c r="C3437" s="20"/>
      <c r="D3437" s="20"/>
      <c r="E3437" s="20"/>
      <c r="F3437" s="19" t="s">
        <v>600</v>
      </c>
      <c r="G3437" s="19">
        <v>40.89</v>
      </c>
      <c r="L3437" s="20"/>
      <c r="M3437" s="601"/>
      <c r="N3437" s="20"/>
    </row>
    <row r="3438" spans="1:14">
      <c r="A3438" s="599">
        <v>41173</v>
      </c>
      <c r="B3438" s="600"/>
      <c r="C3438" s="20"/>
      <c r="D3438" s="20"/>
      <c r="E3438" s="20"/>
      <c r="F3438" s="19" t="s">
        <v>600</v>
      </c>
      <c r="G3438" s="19">
        <v>40.89</v>
      </c>
      <c r="L3438" s="20"/>
      <c r="M3438" s="601"/>
      <c r="N3438" s="20"/>
    </row>
    <row r="3439" spans="1:14">
      <c r="A3439" s="599">
        <v>41172</v>
      </c>
      <c r="B3439" s="600"/>
      <c r="C3439" s="20"/>
      <c r="D3439" s="20"/>
      <c r="E3439" s="20"/>
      <c r="F3439" s="19" t="s">
        <v>600</v>
      </c>
      <c r="G3439" s="19">
        <v>40.89</v>
      </c>
      <c r="L3439" s="20"/>
      <c r="M3439" s="601"/>
      <c r="N3439" s="20"/>
    </row>
    <row r="3440" spans="1:14">
      <c r="A3440" s="599">
        <v>41171</v>
      </c>
      <c r="B3440" s="600"/>
      <c r="C3440" s="20"/>
      <c r="D3440" s="20"/>
      <c r="E3440" s="20"/>
      <c r="F3440" s="19" t="s">
        <v>600</v>
      </c>
      <c r="G3440" s="19">
        <v>40.89</v>
      </c>
      <c r="L3440" s="20"/>
      <c r="M3440" s="601"/>
      <c r="N3440" s="20"/>
    </row>
    <row r="3441" spans="1:14">
      <c r="A3441" s="599">
        <v>41170</v>
      </c>
      <c r="B3441" s="600"/>
      <c r="C3441" s="20"/>
      <c r="D3441" s="20"/>
      <c r="E3441" s="20"/>
      <c r="F3441" s="19" t="s">
        <v>600</v>
      </c>
      <c r="G3441" s="19">
        <v>40.89</v>
      </c>
      <c r="L3441" s="20"/>
      <c r="M3441" s="601"/>
      <c r="N3441" s="20"/>
    </row>
    <row r="3442" spans="1:14">
      <c r="A3442" s="599">
        <v>41169</v>
      </c>
      <c r="B3442" s="600"/>
      <c r="C3442" s="20"/>
      <c r="D3442" s="20"/>
      <c r="E3442" s="20"/>
      <c r="F3442" s="19" t="s">
        <v>600</v>
      </c>
      <c r="G3442" s="19">
        <v>40.89</v>
      </c>
      <c r="L3442" s="20"/>
      <c r="M3442" s="601"/>
      <c r="N3442" s="20"/>
    </row>
    <row r="3443" spans="1:14">
      <c r="A3443" s="599">
        <v>41166</v>
      </c>
      <c r="B3443" s="600"/>
      <c r="C3443" s="20"/>
      <c r="D3443" s="20"/>
      <c r="E3443" s="20"/>
      <c r="F3443" s="19" t="s">
        <v>600</v>
      </c>
      <c r="G3443" s="19">
        <v>40.89</v>
      </c>
      <c r="L3443" s="20"/>
      <c r="M3443" s="601"/>
      <c r="N3443" s="20"/>
    </row>
    <row r="3444" spans="1:14">
      <c r="A3444" s="599">
        <v>41165</v>
      </c>
      <c r="B3444" s="600"/>
      <c r="C3444" s="20"/>
      <c r="D3444" s="20"/>
      <c r="E3444" s="20"/>
      <c r="F3444" s="19" t="s">
        <v>600</v>
      </c>
      <c r="G3444" s="19">
        <v>40.89</v>
      </c>
      <c r="L3444" s="20"/>
      <c r="M3444" s="601"/>
      <c r="N3444" s="20"/>
    </row>
    <row r="3445" spans="1:14">
      <c r="A3445" s="599">
        <v>41164</v>
      </c>
      <c r="B3445" s="600"/>
      <c r="C3445" s="20"/>
      <c r="D3445" s="20"/>
      <c r="E3445" s="20"/>
      <c r="F3445" s="19" t="s">
        <v>600</v>
      </c>
      <c r="G3445" s="19">
        <v>40.89</v>
      </c>
      <c r="L3445" s="20"/>
      <c r="M3445" s="601"/>
      <c r="N3445" s="20"/>
    </row>
    <row r="3446" spans="1:14">
      <c r="A3446" s="599">
        <v>41163</v>
      </c>
      <c r="B3446" s="600"/>
      <c r="C3446" s="20"/>
      <c r="D3446" s="20"/>
      <c r="E3446" s="20"/>
      <c r="F3446" s="19" t="s">
        <v>600</v>
      </c>
      <c r="G3446" s="19">
        <v>40.89</v>
      </c>
      <c r="L3446" s="20"/>
      <c r="M3446" s="601"/>
      <c r="N3446" s="20"/>
    </row>
    <row r="3447" spans="1:14">
      <c r="A3447" s="599">
        <v>41162</v>
      </c>
      <c r="B3447" s="600"/>
      <c r="C3447" s="20"/>
      <c r="D3447" s="20"/>
      <c r="E3447" s="20"/>
      <c r="F3447" s="19" t="s">
        <v>600</v>
      </c>
      <c r="G3447" s="19">
        <v>40.89</v>
      </c>
      <c r="L3447" s="20"/>
      <c r="M3447" s="601"/>
      <c r="N3447" s="20"/>
    </row>
    <row r="3448" spans="1:14">
      <c r="A3448" s="599">
        <v>41159</v>
      </c>
      <c r="B3448" s="600"/>
      <c r="C3448" s="20"/>
      <c r="D3448" s="20"/>
      <c r="E3448" s="20"/>
      <c r="F3448" s="19" t="s">
        <v>600</v>
      </c>
      <c r="G3448" s="19">
        <v>40.89</v>
      </c>
      <c r="L3448" s="20"/>
      <c r="M3448" s="601"/>
      <c r="N3448" s="20"/>
    </row>
    <row r="3449" spans="1:14">
      <c r="A3449" s="599">
        <v>41158</v>
      </c>
      <c r="B3449" s="600"/>
      <c r="C3449" s="20"/>
      <c r="D3449" s="20"/>
      <c r="E3449" s="20"/>
      <c r="F3449" s="19" t="s">
        <v>600</v>
      </c>
      <c r="G3449" s="19">
        <v>40.89</v>
      </c>
      <c r="L3449" s="20"/>
      <c r="M3449" s="601"/>
      <c r="N3449" s="20"/>
    </row>
    <row r="3450" spans="1:14">
      <c r="A3450" s="599">
        <v>41157</v>
      </c>
      <c r="B3450" s="600"/>
      <c r="C3450" s="20"/>
      <c r="D3450" s="20"/>
      <c r="E3450" s="20"/>
      <c r="F3450" s="19" t="s">
        <v>600</v>
      </c>
      <c r="G3450" s="19">
        <v>40.89</v>
      </c>
      <c r="L3450" s="20"/>
      <c r="M3450" s="601"/>
      <c r="N3450" s="20"/>
    </row>
    <row r="3451" spans="1:14">
      <c r="A3451" s="599">
        <v>41156</v>
      </c>
      <c r="B3451" s="600"/>
      <c r="C3451" s="20"/>
      <c r="D3451" s="20"/>
      <c r="E3451" s="20"/>
      <c r="F3451" s="19" t="s">
        <v>600</v>
      </c>
      <c r="G3451" s="19">
        <v>40.89</v>
      </c>
      <c r="L3451" s="20"/>
      <c r="M3451" s="601"/>
      <c r="N3451" s="20"/>
    </row>
    <row r="3452" spans="1:14">
      <c r="A3452" s="599">
        <v>41155</v>
      </c>
      <c r="B3452" s="600"/>
      <c r="C3452" s="20"/>
      <c r="D3452" s="20"/>
      <c r="E3452" s="20"/>
      <c r="F3452" s="19" t="s">
        <v>600</v>
      </c>
      <c r="G3452" s="19">
        <v>40.89</v>
      </c>
      <c r="L3452" s="20"/>
      <c r="M3452" s="601"/>
      <c r="N3452" s="20"/>
    </row>
    <row r="3453" spans="1:14">
      <c r="A3453" s="599">
        <v>41152</v>
      </c>
      <c r="B3453" s="600"/>
      <c r="C3453" s="20"/>
      <c r="D3453" s="20"/>
      <c r="E3453" s="20"/>
      <c r="F3453" s="19" t="s">
        <v>600</v>
      </c>
      <c r="G3453" s="19">
        <v>40.89</v>
      </c>
      <c r="L3453" s="20"/>
      <c r="M3453" s="601"/>
      <c r="N3453" s="20"/>
    </row>
    <row r="3454" spans="1:14">
      <c r="A3454" s="599">
        <v>41151</v>
      </c>
      <c r="B3454" s="600"/>
      <c r="C3454" s="20"/>
      <c r="D3454" s="20"/>
      <c r="E3454" s="20"/>
      <c r="F3454" s="19" t="s">
        <v>600</v>
      </c>
      <c r="G3454" s="19">
        <v>40.89</v>
      </c>
      <c r="L3454" s="20"/>
      <c r="M3454" s="601"/>
      <c r="N3454" s="20"/>
    </row>
    <row r="3455" spans="1:14">
      <c r="A3455" s="599">
        <v>41150</v>
      </c>
      <c r="B3455" s="600"/>
      <c r="C3455" s="20"/>
      <c r="D3455" s="20"/>
      <c r="E3455" s="20"/>
      <c r="F3455" s="19" t="s">
        <v>600</v>
      </c>
      <c r="G3455" s="19">
        <v>40.89</v>
      </c>
      <c r="L3455" s="20"/>
      <c r="M3455" s="601"/>
      <c r="N3455" s="20"/>
    </row>
    <row r="3456" spans="1:14">
      <c r="A3456" s="599">
        <v>41149</v>
      </c>
      <c r="B3456" s="600"/>
      <c r="C3456" s="20"/>
      <c r="D3456" s="20"/>
      <c r="E3456" s="20"/>
      <c r="F3456" s="19" t="s">
        <v>600</v>
      </c>
      <c r="G3456" s="19">
        <v>40.89</v>
      </c>
      <c r="L3456" s="20"/>
      <c r="M3456" s="601"/>
      <c r="N3456" s="20"/>
    </row>
    <row r="3457" spans="1:14">
      <c r="A3457" s="599">
        <v>41148</v>
      </c>
      <c r="B3457" s="600"/>
      <c r="C3457" s="20"/>
      <c r="D3457" s="20"/>
      <c r="E3457" s="20"/>
      <c r="F3457" s="19" t="s">
        <v>600</v>
      </c>
      <c r="G3457" s="19">
        <v>40.89</v>
      </c>
      <c r="L3457" s="20"/>
      <c r="M3457" s="601"/>
      <c r="N3457" s="20"/>
    </row>
    <row r="3458" spans="1:14">
      <c r="A3458" s="599">
        <v>41145</v>
      </c>
      <c r="B3458" s="600"/>
      <c r="C3458" s="20"/>
      <c r="D3458" s="20"/>
      <c r="E3458" s="20"/>
      <c r="F3458" s="19" t="s">
        <v>600</v>
      </c>
      <c r="G3458" s="19">
        <v>40.89</v>
      </c>
      <c r="L3458" s="20"/>
      <c r="M3458" s="601"/>
      <c r="N3458" s="20"/>
    </row>
    <row r="3459" spans="1:14">
      <c r="A3459" s="599">
        <v>41144</v>
      </c>
      <c r="B3459" s="600"/>
      <c r="C3459" s="20"/>
      <c r="D3459" s="20"/>
      <c r="E3459" s="20"/>
      <c r="F3459" s="19" t="s">
        <v>600</v>
      </c>
      <c r="G3459" s="19">
        <v>40.89</v>
      </c>
      <c r="L3459" s="20"/>
      <c r="M3459" s="601"/>
      <c r="N3459" s="20"/>
    </row>
    <row r="3460" spans="1:14">
      <c r="A3460" s="599">
        <v>41143</v>
      </c>
      <c r="B3460" s="600"/>
      <c r="C3460" s="20"/>
      <c r="D3460" s="20"/>
      <c r="E3460" s="20"/>
      <c r="F3460" s="19" t="s">
        <v>600</v>
      </c>
      <c r="G3460" s="19">
        <v>40.89</v>
      </c>
      <c r="L3460" s="20"/>
      <c r="M3460" s="601"/>
      <c r="N3460" s="20"/>
    </row>
    <row r="3461" spans="1:14">
      <c r="A3461" s="599">
        <v>41142</v>
      </c>
      <c r="B3461" s="600"/>
      <c r="C3461" s="20"/>
      <c r="D3461" s="20"/>
      <c r="E3461" s="20"/>
      <c r="F3461" s="19" t="s">
        <v>600</v>
      </c>
      <c r="G3461" s="19">
        <v>40.89</v>
      </c>
      <c r="L3461" s="20"/>
      <c r="M3461" s="601"/>
      <c r="N3461" s="20"/>
    </row>
    <row r="3462" spans="1:14">
      <c r="A3462" s="599">
        <v>41141</v>
      </c>
      <c r="B3462" s="20"/>
      <c r="C3462" s="20"/>
      <c r="D3462" s="20"/>
      <c r="E3462" s="20"/>
      <c r="F3462" s="19" t="s">
        <v>600</v>
      </c>
      <c r="G3462" s="19">
        <v>40.89</v>
      </c>
      <c r="L3462" s="20"/>
      <c r="M3462" s="601"/>
      <c r="N3462" s="20"/>
    </row>
    <row r="3463" spans="1:14">
      <c r="A3463" s="599">
        <v>41138</v>
      </c>
      <c r="B3463" s="600"/>
      <c r="C3463" s="20"/>
      <c r="D3463" s="20"/>
      <c r="E3463" s="20"/>
      <c r="F3463" s="19" t="s">
        <v>600</v>
      </c>
      <c r="G3463" s="19">
        <v>40.89</v>
      </c>
      <c r="L3463" s="20"/>
      <c r="M3463" s="601"/>
      <c r="N3463" s="20"/>
    </row>
    <row r="3464" spans="1:14">
      <c r="A3464" s="599">
        <v>41137</v>
      </c>
      <c r="B3464" s="600"/>
      <c r="C3464" s="20"/>
      <c r="D3464" s="20"/>
      <c r="E3464" s="20"/>
      <c r="F3464" s="19" t="s">
        <v>600</v>
      </c>
      <c r="G3464" s="19">
        <v>40.89</v>
      </c>
      <c r="L3464" s="20"/>
      <c r="M3464" s="601"/>
      <c r="N3464" s="20"/>
    </row>
    <row r="3465" spans="1:14">
      <c r="A3465" s="599">
        <v>41136</v>
      </c>
      <c r="B3465" s="600"/>
      <c r="C3465" s="20"/>
      <c r="D3465" s="20"/>
      <c r="E3465" s="20"/>
      <c r="F3465" s="19" t="s">
        <v>600</v>
      </c>
      <c r="G3465" s="19">
        <v>40.89</v>
      </c>
      <c r="L3465" s="20"/>
      <c r="M3465" s="601"/>
      <c r="N3465" s="20"/>
    </row>
    <row r="3466" spans="1:14">
      <c r="A3466" s="599">
        <v>41135</v>
      </c>
      <c r="B3466" s="600"/>
      <c r="C3466" s="20"/>
      <c r="D3466" s="20"/>
      <c r="E3466" s="20"/>
      <c r="F3466" s="19" t="s">
        <v>600</v>
      </c>
      <c r="G3466" s="19">
        <v>40.89</v>
      </c>
      <c r="L3466" s="20"/>
      <c r="M3466" s="601"/>
      <c r="N3466" s="20"/>
    </row>
    <row r="3467" spans="1:14">
      <c r="A3467" s="599">
        <v>41134</v>
      </c>
      <c r="B3467" s="600"/>
      <c r="C3467" s="20"/>
      <c r="D3467" s="20"/>
      <c r="E3467" s="20"/>
      <c r="F3467" s="19" t="s">
        <v>600</v>
      </c>
      <c r="G3467" s="19">
        <v>40.89</v>
      </c>
      <c r="L3467" s="20"/>
      <c r="M3467" s="601"/>
      <c r="N3467" s="20"/>
    </row>
    <row r="3468" spans="1:14">
      <c r="A3468" s="599">
        <v>41131</v>
      </c>
      <c r="B3468" s="600"/>
      <c r="C3468" s="20"/>
      <c r="D3468" s="20"/>
      <c r="E3468" s="20"/>
      <c r="F3468" s="19" t="s">
        <v>600</v>
      </c>
      <c r="G3468" s="19">
        <v>40.89</v>
      </c>
      <c r="L3468" s="20"/>
      <c r="M3468" s="601"/>
      <c r="N3468" s="20"/>
    </row>
    <row r="3469" spans="1:14">
      <c r="A3469" s="599">
        <v>41130</v>
      </c>
      <c r="B3469" s="600"/>
      <c r="C3469" s="20"/>
      <c r="D3469" s="20"/>
      <c r="E3469" s="20"/>
      <c r="F3469" s="19" t="s">
        <v>600</v>
      </c>
      <c r="G3469" s="19">
        <v>40.89</v>
      </c>
      <c r="L3469" s="20"/>
      <c r="M3469" s="601"/>
      <c r="N3469" s="20"/>
    </row>
    <row r="3470" spans="1:14">
      <c r="A3470" s="599">
        <v>41129</v>
      </c>
      <c r="B3470" s="600"/>
      <c r="C3470" s="20"/>
      <c r="D3470" s="20"/>
      <c r="E3470" s="20"/>
      <c r="F3470" s="19" t="s">
        <v>600</v>
      </c>
      <c r="G3470" s="19">
        <v>40.89</v>
      </c>
      <c r="L3470" s="20"/>
      <c r="M3470" s="601"/>
      <c r="N3470" s="20"/>
    </row>
    <row r="3471" spans="1:14">
      <c r="A3471" s="599">
        <v>41128</v>
      </c>
      <c r="B3471" s="600"/>
      <c r="C3471" s="20"/>
      <c r="D3471" s="20"/>
      <c r="E3471" s="20"/>
      <c r="F3471" s="19" t="s">
        <v>600</v>
      </c>
      <c r="G3471" s="19">
        <v>40.89</v>
      </c>
      <c r="L3471" s="20"/>
      <c r="M3471" s="601"/>
      <c r="N3471" s="20"/>
    </row>
    <row r="3472" spans="1:14">
      <c r="A3472" s="599">
        <v>41127</v>
      </c>
      <c r="B3472" s="600"/>
      <c r="C3472" s="20"/>
      <c r="D3472" s="20"/>
      <c r="E3472" s="20"/>
      <c r="F3472" s="19" t="s">
        <v>600</v>
      </c>
      <c r="G3472" s="19">
        <v>40.89</v>
      </c>
      <c r="L3472" s="20"/>
      <c r="M3472" s="601"/>
      <c r="N3472" s="20"/>
    </row>
    <row r="3473" spans="1:14">
      <c r="A3473" s="599">
        <v>41124</v>
      </c>
      <c r="B3473" s="600"/>
      <c r="C3473" s="20"/>
      <c r="D3473" s="20"/>
      <c r="E3473" s="20"/>
      <c r="F3473" s="19" t="s">
        <v>600</v>
      </c>
      <c r="G3473" s="19">
        <v>40.89</v>
      </c>
      <c r="L3473" s="20"/>
      <c r="M3473" s="601"/>
      <c r="N3473" s="20"/>
    </row>
    <row r="3474" spans="1:14">
      <c r="A3474" s="599">
        <v>41123</v>
      </c>
      <c r="B3474" s="600"/>
      <c r="C3474" s="20"/>
      <c r="D3474" s="20"/>
      <c r="E3474" s="20"/>
      <c r="F3474" s="19" t="s">
        <v>600</v>
      </c>
      <c r="G3474" s="19">
        <v>40.89</v>
      </c>
      <c r="L3474" s="20"/>
      <c r="M3474" s="601"/>
      <c r="N3474" s="20"/>
    </row>
    <row r="3475" spans="1:14">
      <c r="A3475" s="599">
        <v>41122</v>
      </c>
      <c r="B3475" s="600"/>
      <c r="C3475" s="20"/>
      <c r="D3475" s="20"/>
      <c r="E3475" s="20"/>
      <c r="F3475" s="19" t="s">
        <v>600</v>
      </c>
      <c r="G3475" s="19">
        <v>40.89</v>
      </c>
      <c r="L3475" s="20"/>
      <c r="M3475" s="601"/>
      <c r="N3475" s="20"/>
    </row>
    <row r="3476" spans="1:14">
      <c r="A3476" s="599">
        <v>41121</v>
      </c>
      <c r="B3476" s="600"/>
      <c r="C3476" s="20"/>
      <c r="D3476" s="20"/>
      <c r="E3476" s="20"/>
      <c r="F3476" s="19" t="s">
        <v>600</v>
      </c>
      <c r="G3476" s="19">
        <v>40.89</v>
      </c>
      <c r="L3476" s="20"/>
      <c r="M3476" s="601"/>
      <c r="N3476" s="20"/>
    </row>
    <row r="3477" spans="1:14">
      <c r="A3477" s="599">
        <v>41120</v>
      </c>
      <c r="B3477" s="600"/>
      <c r="C3477" s="20"/>
      <c r="D3477" s="20"/>
      <c r="E3477" s="20"/>
      <c r="F3477" s="19" t="s">
        <v>600</v>
      </c>
      <c r="G3477" s="19">
        <v>40.89</v>
      </c>
      <c r="L3477" s="20"/>
      <c r="M3477" s="601"/>
      <c r="N3477" s="20"/>
    </row>
    <row r="3478" spans="1:14">
      <c r="A3478" s="599">
        <v>41117</v>
      </c>
      <c r="B3478" s="600"/>
      <c r="C3478" s="20"/>
      <c r="D3478" s="20"/>
      <c r="E3478" s="20"/>
      <c r="F3478" s="19" t="s">
        <v>600</v>
      </c>
      <c r="G3478" s="19">
        <v>40.89</v>
      </c>
      <c r="L3478" s="20"/>
      <c r="M3478" s="601"/>
      <c r="N3478" s="20"/>
    </row>
    <row r="3479" spans="1:14">
      <c r="A3479" s="599">
        <v>41116</v>
      </c>
      <c r="B3479" s="600"/>
      <c r="C3479" s="20"/>
      <c r="D3479" s="20"/>
      <c r="E3479" s="20"/>
      <c r="F3479" s="19" t="s">
        <v>600</v>
      </c>
      <c r="G3479" s="19">
        <v>40.89</v>
      </c>
      <c r="L3479" s="20"/>
      <c r="M3479" s="601"/>
      <c r="N3479" s="20"/>
    </row>
    <row r="3480" spans="1:14">
      <c r="A3480" s="599">
        <v>41115</v>
      </c>
      <c r="B3480" s="600"/>
      <c r="C3480" s="20"/>
      <c r="D3480" s="20"/>
      <c r="E3480" s="20"/>
      <c r="F3480" s="19" t="s">
        <v>600</v>
      </c>
      <c r="G3480" s="19">
        <v>40.89</v>
      </c>
      <c r="L3480" s="20"/>
      <c r="M3480" s="601"/>
      <c r="N3480" s="20"/>
    </row>
    <row r="3481" spans="1:14">
      <c r="A3481" s="599">
        <v>41114</v>
      </c>
      <c r="B3481" s="600"/>
      <c r="C3481" s="20"/>
      <c r="D3481" s="20"/>
      <c r="E3481" s="20"/>
      <c r="F3481" s="19" t="s">
        <v>600</v>
      </c>
      <c r="G3481" s="19">
        <v>40.89</v>
      </c>
      <c r="L3481" s="20"/>
      <c r="M3481" s="601"/>
      <c r="N3481" s="20"/>
    </row>
    <row r="3482" spans="1:14">
      <c r="A3482" s="599">
        <v>41113</v>
      </c>
      <c r="B3482" s="600"/>
      <c r="C3482" s="20"/>
      <c r="D3482" s="20"/>
      <c r="E3482" s="20"/>
      <c r="F3482" s="19" t="s">
        <v>600</v>
      </c>
      <c r="G3482" s="19">
        <v>40.89</v>
      </c>
      <c r="L3482" s="20"/>
      <c r="M3482" s="601"/>
      <c r="N3482" s="20"/>
    </row>
    <row r="3483" spans="1:14">
      <c r="A3483" s="599">
        <v>41110</v>
      </c>
      <c r="B3483" s="600"/>
      <c r="C3483" s="20"/>
      <c r="D3483" s="20"/>
      <c r="E3483" s="20"/>
      <c r="F3483" s="19" t="s">
        <v>600</v>
      </c>
      <c r="G3483" s="19">
        <v>40.89</v>
      </c>
      <c r="L3483" s="20"/>
      <c r="M3483" s="601"/>
      <c r="N3483" s="20"/>
    </row>
    <row r="3484" spans="1:14">
      <c r="A3484" s="599">
        <v>41109</v>
      </c>
      <c r="B3484" s="600"/>
      <c r="C3484" s="20"/>
      <c r="D3484" s="20"/>
      <c r="E3484" s="20"/>
      <c r="F3484" s="19" t="s">
        <v>600</v>
      </c>
      <c r="G3484" s="19">
        <v>40.89</v>
      </c>
      <c r="L3484" s="20"/>
      <c r="M3484" s="601"/>
      <c r="N3484" s="20"/>
    </row>
    <row r="3485" spans="1:14">
      <c r="A3485" s="599">
        <v>41108</v>
      </c>
      <c r="B3485" s="600"/>
      <c r="C3485" s="20"/>
      <c r="D3485" s="20"/>
      <c r="E3485" s="20"/>
      <c r="F3485" s="19" t="s">
        <v>600</v>
      </c>
      <c r="G3485" s="19">
        <v>40.89</v>
      </c>
      <c r="L3485" s="20"/>
      <c r="M3485" s="601"/>
      <c r="N3485" s="20"/>
    </row>
    <row r="3486" spans="1:14">
      <c r="A3486" s="599">
        <v>41107</v>
      </c>
      <c r="B3486" s="600"/>
      <c r="C3486" s="20"/>
      <c r="D3486" s="20"/>
      <c r="E3486" s="20"/>
      <c r="F3486" s="19" t="s">
        <v>600</v>
      </c>
      <c r="G3486" s="19">
        <v>40.89</v>
      </c>
      <c r="L3486" s="20"/>
      <c r="M3486" s="601"/>
      <c r="N3486" s="20"/>
    </row>
    <row r="3487" spans="1:14">
      <c r="A3487" s="599">
        <v>41106</v>
      </c>
      <c r="B3487" s="600"/>
      <c r="C3487" s="20"/>
      <c r="D3487" s="20"/>
      <c r="E3487" s="20"/>
      <c r="F3487" s="19" t="s">
        <v>600</v>
      </c>
      <c r="G3487" s="19">
        <v>40.89</v>
      </c>
      <c r="L3487" s="20"/>
      <c r="M3487" s="601"/>
      <c r="N3487" s="20"/>
    </row>
    <row r="3488" spans="1:14">
      <c r="A3488" s="599">
        <v>41103</v>
      </c>
      <c r="B3488" s="600"/>
      <c r="C3488" s="20"/>
      <c r="D3488" s="20"/>
      <c r="E3488" s="20"/>
      <c r="F3488" s="19" t="s">
        <v>600</v>
      </c>
      <c r="G3488" s="19">
        <v>40.89</v>
      </c>
      <c r="L3488" s="20"/>
      <c r="M3488" s="601"/>
      <c r="N3488" s="20"/>
    </row>
    <row r="3489" spans="1:14">
      <c r="A3489" s="599">
        <v>41102</v>
      </c>
      <c r="B3489" s="600"/>
      <c r="C3489" s="20"/>
      <c r="D3489" s="20"/>
      <c r="E3489" s="20"/>
      <c r="F3489" s="19" t="s">
        <v>600</v>
      </c>
      <c r="G3489" s="19">
        <v>40.89</v>
      </c>
      <c r="L3489" s="20"/>
      <c r="M3489" s="601"/>
      <c r="N3489" s="20"/>
    </row>
    <row r="3490" spans="1:14">
      <c r="A3490" s="599">
        <v>41101</v>
      </c>
      <c r="B3490" s="600"/>
      <c r="C3490" s="20"/>
      <c r="D3490" s="20"/>
      <c r="E3490" s="20"/>
      <c r="F3490" s="19" t="s">
        <v>600</v>
      </c>
      <c r="G3490" s="19">
        <v>40.89</v>
      </c>
      <c r="L3490" s="20"/>
      <c r="M3490" s="601"/>
      <c r="N3490" s="20"/>
    </row>
    <row r="3491" spans="1:14">
      <c r="A3491" s="599">
        <v>41100</v>
      </c>
      <c r="B3491" s="600"/>
      <c r="C3491" s="20"/>
      <c r="D3491" s="20"/>
      <c r="E3491" s="20"/>
      <c r="F3491" s="19" t="s">
        <v>600</v>
      </c>
      <c r="G3491" s="19">
        <v>40.89</v>
      </c>
      <c r="L3491" s="20"/>
      <c r="M3491" s="601"/>
      <c r="N3491" s="20"/>
    </row>
    <row r="3492" spans="1:14">
      <c r="A3492" s="599">
        <v>41099</v>
      </c>
      <c r="B3492" s="600"/>
      <c r="C3492" s="20"/>
      <c r="D3492" s="20"/>
      <c r="E3492" s="20"/>
      <c r="F3492" s="19" t="s">
        <v>600</v>
      </c>
      <c r="G3492" s="19">
        <v>40.89</v>
      </c>
      <c r="L3492" s="20"/>
      <c r="M3492" s="601"/>
      <c r="N3492" s="20"/>
    </row>
    <row r="3493" spans="1:14">
      <c r="A3493" s="599">
        <v>41096</v>
      </c>
      <c r="B3493" s="600"/>
      <c r="C3493" s="20"/>
      <c r="D3493" s="20"/>
      <c r="E3493" s="20"/>
      <c r="F3493" s="19" t="s">
        <v>600</v>
      </c>
      <c r="G3493" s="19">
        <v>40.89</v>
      </c>
      <c r="L3493" s="20"/>
      <c r="M3493" s="601"/>
      <c r="N3493" s="20"/>
    </row>
    <row r="3494" spans="1:14">
      <c r="A3494" s="599">
        <v>41095</v>
      </c>
      <c r="B3494" s="600"/>
      <c r="C3494" s="20"/>
      <c r="D3494" s="20"/>
      <c r="E3494" s="20"/>
      <c r="F3494" s="19" t="s">
        <v>600</v>
      </c>
      <c r="G3494" s="19">
        <v>40.89</v>
      </c>
      <c r="L3494" s="20"/>
      <c r="M3494" s="601"/>
      <c r="N3494" s="20"/>
    </row>
    <row r="3495" spans="1:14">
      <c r="A3495" s="599">
        <v>41094</v>
      </c>
      <c r="B3495" s="20"/>
      <c r="C3495" s="20"/>
      <c r="D3495" s="20"/>
      <c r="E3495" s="20"/>
      <c r="F3495" s="19" t="s">
        <v>600</v>
      </c>
      <c r="G3495" s="19">
        <v>40.89</v>
      </c>
      <c r="L3495" s="20"/>
      <c r="M3495" s="601"/>
      <c r="N3495" s="20"/>
    </row>
    <row r="3496" spans="1:14">
      <c r="A3496" s="599">
        <v>41093</v>
      </c>
      <c r="B3496" s="600"/>
      <c r="C3496" s="20"/>
      <c r="D3496" s="20"/>
      <c r="E3496" s="20"/>
      <c r="F3496" s="19" t="s">
        <v>600</v>
      </c>
      <c r="G3496" s="19">
        <v>40.89</v>
      </c>
      <c r="L3496" s="20"/>
      <c r="M3496" s="601"/>
      <c r="N3496" s="20"/>
    </row>
    <row r="3497" spans="1:14">
      <c r="A3497" s="599">
        <v>41092</v>
      </c>
      <c r="B3497" s="600"/>
      <c r="C3497" s="20"/>
      <c r="D3497" s="20"/>
      <c r="E3497" s="20"/>
      <c r="F3497" s="19" t="s">
        <v>600</v>
      </c>
      <c r="G3497" s="19">
        <v>40.89</v>
      </c>
      <c r="L3497" s="20"/>
      <c r="M3497" s="601"/>
      <c r="N3497" s="20"/>
    </row>
    <row r="3498" spans="1:14">
      <c r="A3498" s="599">
        <v>41089</v>
      </c>
      <c r="B3498" s="600"/>
      <c r="C3498" s="20"/>
      <c r="D3498" s="20"/>
      <c r="E3498" s="20"/>
      <c r="F3498" s="19" t="s">
        <v>600</v>
      </c>
      <c r="G3498" s="19">
        <v>40.89</v>
      </c>
      <c r="L3498" s="20"/>
      <c r="M3498" s="601"/>
      <c r="N3498" s="20"/>
    </row>
    <row r="3499" spans="1:14">
      <c r="A3499" s="599">
        <v>41088</v>
      </c>
      <c r="B3499" s="600"/>
      <c r="C3499" s="20"/>
      <c r="D3499" s="20"/>
      <c r="E3499" s="20"/>
      <c r="F3499" s="19" t="s">
        <v>600</v>
      </c>
      <c r="G3499" s="19">
        <v>40.89</v>
      </c>
      <c r="L3499" s="20"/>
      <c r="M3499" s="601"/>
      <c r="N3499" s="20"/>
    </row>
    <row r="3500" spans="1:14">
      <c r="A3500" s="599">
        <v>41087</v>
      </c>
      <c r="B3500" s="600"/>
      <c r="C3500" s="20"/>
      <c r="D3500" s="20"/>
      <c r="E3500" s="20"/>
      <c r="F3500" s="19" t="s">
        <v>600</v>
      </c>
      <c r="G3500" s="19">
        <v>40.89</v>
      </c>
      <c r="L3500" s="20"/>
      <c r="M3500" s="601"/>
      <c r="N3500" s="20"/>
    </row>
    <row r="3501" spans="1:14">
      <c r="A3501" s="599">
        <v>41086</v>
      </c>
      <c r="B3501" s="600"/>
      <c r="C3501" s="20"/>
      <c r="D3501" s="20"/>
      <c r="E3501" s="20"/>
      <c r="F3501" s="19" t="s">
        <v>600</v>
      </c>
      <c r="G3501" s="19">
        <v>40.89</v>
      </c>
      <c r="L3501" s="20"/>
      <c r="M3501" s="601"/>
      <c r="N3501" s="20"/>
    </row>
    <row r="3502" spans="1:14">
      <c r="A3502" s="599">
        <v>41085</v>
      </c>
      <c r="B3502" s="600"/>
      <c r="C3502" s="20"/>
      <c r="D3502" s="20"/>
      <c r="E3502" s="20"/>
      <c r="F3502" s="19" t="s">
        <v>600</v>
      </c>
      <c r="G3502" s="19">
        <v>40.89</v>
      </c>
      <c r="L3502" s="20"/>
      <c r="M3502" s="601"/>
      <c r="N3502" s="20"/>
    </row>
    <row r="3503" spans="1:14">
      <c r="A3503" s="599">
        <v>41082</v>
      </c>
      <c r="B3503" s="600"/>
      <c r="C3503" s="20"/>
      <c r="D3503" s="20"/>
      <c r="E3503" s="20"/>
      <c r="F3503" s="19" t="s">
        <v>600</v>
      </c>
      <c r="G3503" s="19">
        <v>40.89</v>
      </c>
      <c r="L3503" s="20"/>
      <c r="M3503" s="601"/>
      <c r="N3503" s="20"/>
    </row>
    <row r="3504" spans="1:14">
      <c r="A3504" s="599">
        <v>41081</v>
      </c>
      <c r="B3504" s="600"/>
      <c r="C3504" s="20"/>
      <c r="D3504" s="20"/>
      <c r="E3504" s="20"/>
      <c r="F3504" s="19" t="s">
        <v>600</v>
      </c>
      <c r="G3504" s="19">
        <v>40.89</v>
      </c>
      <c r="L3504" s="20"/>
      <c r="M3504" s="601"/>
      <c r="N3504" s="20"/>
    </row>
    <row r="3505" spans="1:14">
      <c r="A3505" s="599">
        <v>41080</v>
      </c>
      <c r="B3505" s="600"/>
      <c r="C3505" s="20"/>
      <c r="D3505" s="20"/>
      <c r="E3505" s="20"/>
      <c r="F3505" s="19" t="s">
        <v>600</v>
      </c>
      <c r="G3505" s="19">
        <v>40.89</v>
      </c>
      <c r="L3505" s="20"/>
      <c r="M3505" s="601"/>
      <c r="N3505" s="20"/>
    </row>
    <row r="3506" spans="1:14">
      <c r="A3506" s="599">
        <v>41079</v>
      </c>
      <c r="B3506" s="600"/>
      <c r="C3506" s="20"/>
      <c r="D3506" s="20"/>
      <c r="E3506" s="20"/>
      <c r="F3506" s="19" t="s">
        <v>600</v>
      </c>
      <c r="G3506" s="19">
        <v>40.89</v>
      </c>
      <c r="L3506" s="20"/>
      <c r="M3506" s="601"/>
      <c r="N3506" s="20"/>
    </row>
    <row r="3507" spans="1:14">
      <c r="A3507" s="599">
        <v>41078</v>
      </c>
      <c r="B3507" s="600"/>
      <c r="C3507" s="20"/>
      <c r="D3507" s="20"/>
      <c r="E3507" s="20"/>
      <c r="F3507" s="19" t="s">
        <v>600</v>
      </c>
      <c r="G3507" s="19">
        <v>40.89</v>
      </c>
      <c r="L3507" s="20"/>
      <c r="M3507" s="601"/>
      <c r="N3507" s="20"/>
    </row>
    <row r="3508" spans="1:14">
      <c r="A3508" s="599">
        <v>41075</v>
      </c>
      <c r="B3508" s="600"/>
      <c r="C3508" s="20"/>
      <c r="D3508" s="20"/>
      <c r="E3508" s="20"/>
      <c r="F3508" s="19" t="s">
        <v>600</v>
      </c>
      <c r="G3508" s="19">
        <v>40.89</v>
      </c>
      <c r="L3508" s="20"/>
      <c r="M3508" s="601"/>
      <c r="N3508" s="20"/>
    </row>
    <row r="3509" spans="1:14">
      <c r="A3509" s="599">
        <v>41074</v>
      </c>
      <c r="B3509" s="600"/>
      <c r="C3509" s="20"/>
      <c r="D3509" s="20"/>
      <c r="E3509" s="20"/>
      <c r="F3509" s="19" t="s">
        <v>600</v>
      </c>
      <c r="G3509" s="19">
        <v>40.89</v>
      </c>
      <c r="L3509" s="20"/>
      <c r="M3509" s="601"/>
      <c r="N3509" s="20"/>
    </row>
    <row r="3510" spans="1:14">
      <c r="A3510" s="599">
        <v>41073</v>
      </c>
      <c r="B3510" s="600"/>
      <c r="C3510" s="20"/>
      <c r="D3510" s="20"/>
      <c r="E3510" s="20"/>
      <c r="F3510" s="19" t="s">
        <v>600</v>
      </c>
      <c r="G3510" s="19">
        <v>40.89</v>
      </c>
      <c r="L3510" s="20"/>
      <c r="M3510" s="601"/>
      <c r="N3510" s="20"/>
    </row>
    <row r="3511" spans="1:14">
      <c r="A3511" s="599">
        <v>41072</v>
      </c>
      <c r="B3511" s="600"/>
      <c r="C3511" s="20"/>
      <c r="D3511" s="20"/>
      <c r="E3511" s="20"/>
      <c r="F3511" s="19" t="s">
        <v>600</v>
      </c>
      <c r="G3511" s="19">
        <v>40.89</v>
      </c>
      <c r="L3511" s="20"/>
      <c r="M3511" s="601"/>
      <c r="N3511" s="20"/>
    </row>
    <row r="3512" spans="1:14">
      <c r="A3512" s="599">
        <v>41071</v>
      </c>
      <c r="B3512" s="20"/>
      <c r="C3512" s="20"/>
      <c r="D3512" s="20"/>
      <c r="E3512" s="20"/>
      <c r="F3512" s="19" t="s">
        <v>600</v>
      </c>
      <c r="G3512" s="19">
        <v>40.89</v>
      </c>
      <c r="L3512" s="20"/>
      <c r="M3512" s="601"/>
      <c r="N3512" s="20"/>
    </row>
    <row r="3513" spans="1:14">
      <c r="A3513" s="599">
        <v>41068</v>
      </c>
      <c r="B3513" s="600"/>
      <c r="C3513" s="20"/>
      <c r="D3513" s="20"/>
      <c r="E3513" s="20"/>
      <c r="F3513" s="19" t="s">
        <v>600</v>
      </c>
      <c r="G3513" s="19">
        <v>40.89</v>
      </c>
      <c r="L3513" s="20"/>
      <c r="M3513" s="601"/>
      <c r="N3513" s="20"/>
    </row>
    <row r="3514" spans="1:14">
      <c r="A3514" s="599">
        <v>41067</v>
      </c>
      <c r="B3514" s="600"/>
      <c r="C3514" s="20"/>
      <c r="D3514" s="20"/>
      <c r="E3514" s="20"/>
      <c r="F3514" s="19" t="s">
        <v>600</v>
      </c>
      <c r="G3514" s="19">
        <v>40.89</v>
      </c>
      <c r="L3514" s="20"/>
      <c r="M3514" s="601"/>
      <c r="N3514" s="20"/>
    </row>
    <row r="3515" spans="1:14">
      <c r="A3515" s="599">
        <v>41066</v>
      </c>
      <c r="B3515" s="600"/>
      <c r="C3515" s="20"/>
      <c r="D3515" s="20"/>
      <c r="E3515" s="20"/>
      <c r="F3515" s="19" t="s">
        <v>600</v>
      </c>
      <c r="G3515" s="19">
        <v>40.89</v>
      </c>
      <c r="L3515" s="20"/>
      <c r="M3515" s="601"/>
      <c r="N3515" s="20"/>
    </row>
    <row r="3516" spans="1:14">
      <c r="A3516" s="599">
        <v>41065</v>
      </c>
      <c r="B3516" s="600"/>
      <c r="C3516" s="20"/>
      <c r="D3516" s="20"/>
      <c r="E3516" s="20"/>
      <c r="F3516" s="19" t="s">
        <v>600</v>
      </c>
      <c r="G3516" s="19">
        <v>40.89</v>
      </c>
      <c r="L3516" s="20"/>
      <c r="M3516" s="601"/>
      <c r="N3516" s="20"/>
    </row>
    <row r="3517" spans="1:14">
      <c r="A3517" s="599">
        <v>41064</v>
      </c>
      <c r="B3517" s="600"/>
      <c r="C3517" s="20"/>
      <c r="D3517" s="20"/>
      <c r="E3517" s="20"/>
      <c r="F3517" s="19" t="s">
        <v>600</v>
      </c>
      <c r="G3517" s="19">
        <v>40.89</v>
      </c>
      <c r="L3517" s="20"/>
      <c r="M3517" s="601"/>
      <c r="N3517" s="20"/>
    </row>
    <row r="3518" spans="1:14">
      <c r="A3518" s="599">
        <v>41061</v>
      </c>
      <c r="B3518" s="600"/>
      <c r="C3518" s="20"/>
      <c r="D3518" s="20"/>
      <c r="E3518" s="20"/>
      <c r="F3518" s="19" t="s">
        <v>600</v>
      </c>
      <c r="G3518" s="19">
        <v>40.89</v>
      </c>
      <c r="L3518" s="20"/>
      <c r="M3518" s="601"/>
      <c r="N3518" s="20"/>
    </row>
    <row r="3519" spans="1:14">
      <c r="A3519" s="599">
        <v>41060</v>
      </c>
      <c r="B3519" s="20"/>
      <c r="C3519" s="20"/>
      <c r="D3519" s="20"/>
      <c r="E3519" s="20"/>
      <c r="F3519" s="19" t="s">
        <v>600</v>
      </c>
      <c r="G3519" s="19">
        <v>40.89</v>
      </c>
      <c r="L3519" s="20"/>
      <c r="M3519" s="601"/>
      <c r="N3519" s="20"/>
    </row>
    <row r="3520" spans="1:14">
      <c r="A3520" s="599">
        <v>41059</v>
      </c>
      <c r="B3520" s="600"/>
      <c r="C3520" s="20"/>
      <c r="D3520" s="20"/>
      <c r="E3520" s="20"/>
      <c r="F3520" s="19" t="s">
        <v>600</v>
      </c>
      <c r="G3520" s="19">
        <v>40.89</v>
      </c>
      <c r="L3520" s="20"/>
      <c r="M3520" s="601"/>
      <c r="N3520" s="20"/>
    </row>
    <row r="3521" spans="1:14">
      <c r="A3521" s="599">
        <v>41058</v>
      </c>
      <c r="B3521" s="600"/>
      <c r="C3521" s="20"/>
      <c r="D3521" s="20"/>
      <c r="E3521" s="20"/>
      <c r="F3521" s="19" t="s">
        <v>600</v>
      </c>
      <c r="G3521" s="19">
        <v>40.89</v>
      </c>
      <c r="L3521" s="20"/>
      <c r="M3521" s="601"/>
      <c r="N3521" s="20"/>
    </row>
    <row r="3522" spans="1:14">
      <c r="A3522" s="599">
        <v>41057</v>
      </c>
      <c r="B3522" s="600"/>
      <c r="C3522" s="20"/>
      <c r="D3522" s="20"/>
      <c r="E3522" s="20"/>
      <c r="F3522" s="19" t="s">
        <v>600</v>
      </c>
      <c r="G3522" s="19">
        <v>40.89</v>
      </c>
      <c r="L3522" s="20"/>
      <c r="M3522" s="601"/>
      <c r="N3522" s="20"/>
    </row>
    <row r="3523" spans="1:14">
      <c r="A3523" s="599">
        <v>41054</v>
      </c>
      <c r="B3523" s="600"/>
      <c r="C3523" s="20"/>
      <c r="D3523" s="20"/>
      <c r="E3523" s="20"/>
      <c r="F3523" s="19" t="s">
        <v>600</v>
      </c>
      <c r="G3523" s="19">
        <v>40.89</v>
      </c>
      <c r="L3523" s="20"/>
      <c r="M3523" s="601"/>
      <c r="N3523" s="20"/>
    </row>
    <row r="3524" spans="1:14">
      <c r="A3524" s="599">
        <v>41053</v>
      </c>
      <c r="B3524" s="600"/>
      <c r="C3524" s="20"/>
      <c r="D3524" s="20"/>
      <c r="E3524" s="20"/>
      <c r="F3524" s="19" t="s">
        <v>600</v>
      </c>
      <c r="G3524" s="19">
        <v>40.89</v>
      </c>
      <c r="L3524" s="20"/>
      <c r="M3524" s="601"/>
      <c r="N3524" s="20"/>
    </row>
    <row r="3525" spans="1:14">
      <c r="A3525" s="599">
        <v>41052</v>
      </c>
      <c r="B3525" s="600"/>
      <c r="C3525" s="20"/>
      <c r="D3525" s="20"/>
      <c r="E3525" s="20"/>
      <c r="F3525" s="19" t="s">
        <v>600</v>
      </c>
      <c r="G3525" s="19">
        <v>40.89</v>
      </c>
      <c r="L3525" s="20"/>
      <c r="M3525" s="601"/>
      <c r="N3525" s="20"/>
    </row>
    <row r="3526" spans="1:14">
      <c r="A3526" s="599">
        <v>41051</v>
      </c>
      <c r="B3526" s="600"/>
      <c r="C3526" s="20"/>
      <c r="D3526" s="20"/>
      <c r="E3526" s="20"/>
      <c r="F3526" s="19" t="s">
        <v>600</v>
      </c>
      <c r="G3526" s="19">
        <v>40.89</v>
      </c>
      <c r="L3526" s="20"/>
      <c r="M3526" s="601"/>
      <c r="N3526" s="20"/>
    </row>
    <row r="3527" spans="1:14">
      <c r="A3527" s="599">
        <v>41050</v>
      </c>
      <c r="B3527" s="600"/>
      <c r="C3527" s="20"/>
      <c r="D3527" s="20"/>
      <c r="E3527" s="20"/>
      <c r="F3527" s="19" t="s">
        <v>600</v>
      </c>
      <c r="G3527" s="19">
        <v>40.89</v>
      </c>
      <c r="L3527" s="20"/>
      <c r="M3527" s="601"/>
      <c r="N3527" s="20"/>
    </row>
    <row r="3528" spans="1:14">
      <c r="A3528" s="599">
        <v>41047</v>
      </c>
      <c r="B3528" s="600"/>
      <c r="C3528" s="20"/>
      <c r="D3528" s="20"/>
      <c r="E3528" s="20"/>
      <c r="F3528" s="19" t="s">
        <v>600</v>
      </c>
      <c r="G3528" s="19">
        <v>40.89</v>
      </c>
      <c r="L3528" s="20"/>
      <c r="M3528" s="601"/>
      <c r="N3528" s="20"/>
    </row>
    <row r="3529" spans="1:14">
      <c r="A3529" s="599">
        <v>41046</v>
      </c>
      <c r="B3529" s="600"/>
      <c r="C3529" s="20"/>
      <c r="D3529" s="20"/>
      <c r="E3529" s="20"/>
      <c r="F3529" s="19" t="s">
        <v>600</v>
      </c>
      <c r="G3529" s="19">
        <v>40.89</v>
      </c>
      <c r="L3529" s="20"/>
      <c r="M3529" s="601"/>
      <c r="N3529" s="20"/>
    </row>
    <row r="3530" spans="1:14">
      <c r="A3530" s="599">
        <v>41045</v>
      </c>
      <c r="B3530" s="600"/>
      <c r="C3530" s="20"/>
      <c r="D3530" s="20"/>
      <c r="E3530" s="20"/>
      <c r="F3530" s="19" t="s">
        <v>600</v>
      </c>
      <c r="G3530" s="19">
        <v>40.89</v>
      </c>
      <c r="L3530" s="20"/>
      <c r="M3530" s="601"/>
      <c r="N3530" s="20"/>
    </row>
    <row r="3531" spans="1:14">
      <c r="A3531" s="599">
        <v>41044</v>
      </c>
      <c r="B3531" s="600"/>
      <c r="C3531" s="20"/>
      <c r="D3531" s="20"/>
      <c r="E3531" s="20"/>
      <c r="F3531" s="19" t="s">
        <v>600</v>
      </c>
      <c r="G3531" s="19">
        <v>40.89</v>
      </c>
      <c r="L3531" s="20"/>
      <c r="M3531" s="601"/>
      <c r="N3531" s="20"/>
    </row>
    <row r="3532" spans="1:14">
      <c r="A3532" s="599">
        <v>41043</v>
      </c>
      <c r="B3532" s="600"/>
      <c r="C3532" s="20"/>
      <c r="D3532" s="20"/>
      <c r="E3532" s="20"/>
      <c r="F3532" s="19" t="s">
        <v>600</v>
      </c>
      <c r="G3532" s="19">
        <v>40.89</v>
      </c>
      <c r="L3532" s="20"/>
      <c r="M3532" s="601"/>
      <c r="N3532" s="20"/>
    </row>
    <row r="3533" spans="1:14">
      <c r="A3533" s="599">
        <v>41040</v>
      </c>
      <c r="B3533" s="600"/>
      <c r="C3533" s="20"/>
      <c r="D3533" s="20"/>
      <c r="E3533" s="20"/>
      <c r="F3533" s="19" t="s">
        <v>600</v>
      </c>
      <c r="G3533" s="19">
        <v>40.89</v>
      </c>
      <c r="L3533" s="20"/>
      <c r="M3533" s="601"/>
      <c r="N3533" s="20"/>
    </row>
    <row r="3534" spans="1:14">
      <c r="A3534" s="599">
        <v>41039</v>
      </c>
      <c r="B3534" s="600"/>
      <c r="C3534" s="20"/>
      <c r="D3534" s="20"/>
      <c r="E3534" s="20"/>
      <c r="F3534" s="19" t="s">
        <v>600</v>
      </c>
      <c r="G3534" s="19">
        <v>40.89</v>
      </c>
      <c r="L3534" s="20"/>
      <c r="M3534" s="601"/>
      <c r="N3534" s="20"/>
    </row>
    <row r="3535" spans="1:14">
      <c r="A3535" s="599">
        <v>41038</v>
      </c>
      <c r="B3535" s="600"/>
      <c r="C3535" s="20"/>
      <c r="D3535" s="20"/>
      <c r="E3535" s="20"/>
      <c r="F3535" s="19" t="s">
        <v>600</v>
      </c>
      <c r="G3535" s="19">
        <v>40.89</v>
      </c>
      <c r="L3535" s="20"/>
      <c r="M3535" s="601"/>
      <c r="N3535" s="20"/>
    </row>
    <row r="3536" spans="1:14">
      <c r="A3536" s="599">
        <v>41037</v>
      </c>
      <c r="B3536" s="600"/>
      <c r="C3536" s="20"/>
      <c r="D3536" s="20"/>
      <c r="E3536" s="20"/>
      <c r="F3536" s="19" t="s">
        <v>600</v>
      </c>
      <c r="G3536" s="19">
        <v>40.89</v>
      </c>
      <c r="L3536" s="20"/>
      <c r="M3536" s="601"/>
      <c r="N3536" s="20"/>
    </row>
    <row r="3537" spans="1:14">
      <c r="A3537" s="599">
        <v>41036</v>
      </c>
      <c r="B3537" s="600"/>
      <c r="C3537" s="20"/>
      <c r="D3537" s="20"/>
      <c r="E3537" s="20"/>
      <c r="F3537" s="19" t="s">
        <v>600</v>
      </c>
      <c r="G3537" s="19">
        <v>40.89</v>
      </c>
      <c r="L3537" s="20"/>
      <c r="M3537" s="601"/>
      <c r="N3537" s="20"/>
    </row>
    <row r="3538" spans="1:14">
      <c r="A3538" s="599">
        <v>41033</v>
      </c>
      <c r="B3538" s="600"/>
      <c r="C3538" s="20"/>
      <c r="D3538" s="20"/>
      <c r="E3538" s="20"/>
      <c r="F3538" s="19" t="s">
        <v>600</v>
      </c>
      <c r="G3538" s="19">
        <v>40.89</v>
      </c>
      <c r="L3538" s="20"/>
      <c r="M3538" s="601"/>
      <c r="N3538" s="20"/>
    </row>
    <row r="3539" spans="1:14">
      <c r="A3539" s="599">
        <v>41032</v>
      </c>
      <c r="B3539" s="600"/>
      <c r="C3539" s="20"/>
      <c r="D3539" s="20"/>
      <c r="E3539" s="20"/>
      <c r="F3539" s="19" t="s">
        <v>600</v>
      </c>
      <c r="G3539" s="19">
        <v>40.89</v>
      </c>
      <c r="L3539" s="20"/>
      <c r="M3539" s="601"/>
      <c r="N3539" s="20"/>
    </row>
    <row r="3540" spans="1:14">
      <c r="A3540" s="599">
        <v>41031</v>
      </c>
      <c r="B3540" s="600"/>
      <c r="C3540" s="20"/>
      <c r="D3540" s="20"/>
      <c r="E3540" s="20"/>
      <c r="F3540" s="19" t="s">
        <v>600</v>
      </c>
      <c r="G3540" s="19">
        <v>40.89</v>
      </c>
      <c r="L3540" s="20"/>
      <c r="M3540" s="601"/>
      <c r="N3540" s="20"/>
    </row>
    <row r="3541" spans="1:14">
      <c r="A3541" s="599">
        <v>41030</v>
      </c>
      <c r="B3541" s="600"/>
      <c r="C3541" s="20"/>
      <c r="D3541" s="20"/>
      <c r="E3541" s="20"/>
      <c r="F3541" s="19" t="s">
        <v>600</v>
      </c>
      <c r="G3541" s="19">
        <v>40.89</v>
      </c>
      <c r="L3541" s="20"/>
      <c r="M3541" s="601"/>
      <c r="N3541" s="20"/>
    </row>
    <row r="3542" spans="1:14">
      <c r="A3542" s="599">
        <v>41029</v>
      </c>
      <c r="B3542" s="600"/>
      <c r="C3542" s="20"/>
      <c r="D3542" s="20"/>
      <c r="E3542" s="20"/>
      <c r="F3542" s="19" t="s">
        <v>600</v>
      </c>
      <c r="G3542" s="19">
        <v>40.89</v>
      </c>
      <c r="L3542" s="20"/>
      <c r="M3542" s="601"/>
      <c r="N3542" s="20"/>
    </row>
    <row r="3543" spans="1:14">
      <c r="A3543" s="599">
        <v>41026</v>
      </c>
      <c r="B3543" s="600"/>
      <c r="C3543" s="20"/>
      <c r="D3543" s="20"/>
      <c r="E3543" s="20"/>
      <c r="F3543" s="19" t="s">
        <v>600</v>
      </c>
      <c r="G3543" s="19">
        <v>40.89</v>
      </c>
      <c r="L3543" s="20"/>
      <c r="M3543" s="601"/>
      <c r="N3543" s="20"/>
    </row>
    <row r="3544" spans="1:14">
      <c r="A3544" s="599">
        <v>41025</v>
      </c>
      <c r="B3544" s="600"/>
      <c r="C3544" s="20"/>
      <c r="D3544" s="20"/>
      <c r="E3544" s="20"/>
      <c r="F3544" s="19" t="s">
        <v>600</v>
      </c>
      <c r="G3544" s="19">
        <v>40.89</v>
      </c>
      <c r="L3544" s="20"/>
      <c r="M3544" s="601"/>
      <c r="N3544" s="20"/>
    </row>
    <row r="3545" spans="1:14">
      <c r="A3545" s="599">
        <v>41024</v>
      </c>
      <c r="B3545" s="600"/>
      <c r="C3545" s="20"/>
      <c r="D3545" s="20"/>
      <c r="E3545" s="20"/>
      <c r="F3545" s="19" t="s">
        <v>600</v>
      </c>
      <c r="G3545" s="19">
        <v>40.89</v>
      </c>
      <c r="L3545" s="20"/>
      <c r="M3545" s="601"/>
      <c r="N3545" s="20"/>
    </row>
    <row r="3546" spans="1:14">
      <c r="A3546" s="599">
        <v>41023</v>
      </c>
      <c r="B3546" s="600"/>
      <c r="C3546" s="20"/>
      <c r="D3546" s="20"/>
      <c r="E3546" s="20"/>
      <c r="F3546" s="19" t="s">
        <v>600</v>
      </c>
      <c r="G3546" s="19">
        <v>40.89</v>
      </c>
      <c r="L3546" s="20"/>
      <c r="M3546" s="601"/>
      <c r="N3546" s="20"/>
    </row>
    <row r="3547" spans="1:14">
      <c r="A3547" s="599">
        <v>41022</v>
      </c>
      <c r="B3547" s="600"/>
      <c r="C3547" s="20"/>
      <c r="D3547" s="20"/>
      <c r="E3547" s="20"/>
      <c r="F3547" s="19" t="s">
        <v>600</v>
      </c>
      <c r="G3547" s="19">
        <v>40.89</v>
      </c>
      <c r="L3547" s="20"/>
      <c r="M3547" s="601"/>
      <c r="N3547" s="20"/>
    </row>
    <row r="3548" spans="1:14">
      <c r="A3548" s="599">
        <v>41019</v>
      </c>
      <c r="B3548" s="600"/>
      <c r="C3548" s="20"/>
      <c r="D3548" s="20"/>
      <c r="E3548" s="20"/>
      <c r="F3548" s="19" t="s">
        <v>600</v>
      </c>
      <c r="G3548" s="19">
        <v>40.89</v>
      </c>
      <c r="L3548" s="20"/>
      <c r="M3548" s="601"/>
      <c r="N3548" s="20"/>
    </row>
    <row r="3549" spans="1:14">
      <c r="A3549" s="599">
        <v>41018</v>
      </c>
      <c r="B3549" s="600"/>
      <c r="C3549" s="20"/>
      <c r="D3549" s="20"/>
      <c r="E3549" s="20"/>
      <c r="F3549" s="19" t="s">
        <v>600</v>
      </c>
      <c r="G3549" s="19">
        <v>40.89</v>
      </c>
      <c r="L3549" s="20"/>
      <c r="M3549" s="601"/>
      <c r="N3549" s="20"/>
    </row>
    <row r="3550" spans="1:14">
      <c r="A3550" s="599">
        <v>41017</v>
      </c>
      <c r="B3550" s="600"/>
      <c r="C3550" s="20"/>
      <c r="D3550" s="20"/>
      <c r="E3550" s="20"/>
      <c r="F3550" s="19" t="s">
        <v>600</v>
      </c>
      <c r="G3550" s="19">
        <v>40.89</v>
      </c>
      <c r="L3550" s="20"/>
      <c r="M3550" s="601"/>
      <c r="N3550" s="20"/>
    </row>
    <row r="3551" spans="1:14">
      <c r="A3551" s="599">
        <v>41016</v>
      </c>
      <c r="B3551" s="600"/>
      <c r="C3551" s="20"/>
      <c r="D3551" s="20"/>
      <c r="E3551" s="20"/>
      <c r="F3551" s="19" t="s">
        <v>600</v>
      </c>
      <c r="G3551" s="19">
        <v>40.89</v>
      </c>
      <c r="L3551" s="20"/>
      <c r="M3551" s="601"/>
      <c r="N3551" s="20"/>
    </row>
    <row r="3552" spans="1:14">
      <c r="A3552" s="599">
        <v>41015</v>
      </c>
      <c r="B3552" s="600"/>
      <c r="C3552" s="20"/>
      <c r="D3552" s="20"/>
      <c r="E3552" s="20"/>
      <c r="F3552" s="19" t="s">
        <v>600</v>
      </c>
      <c r="G3552" s="19">
        <v>40.89</v>
      </c>
      <c r="L3552" s="20"/>
      <c r="M3552" s="601"/>
      <c r="N3552" s="20"/>
    </row>
    <row r="3553" spans="1:14">
      <c r="A3553" s="599">
        <v>41012</v>
      </c>
      <c r="B3553" s="600"/>
      <c r="C3553" s="20"/>
      <c r="D3553" s="20"/>
      <c r="E3553" s="20"/>
      <c r="F3553" s="19" t="s">
        <v>600</v>
      </c>
      <c r="G3553" s="19">
        <v>40.89</v>
      </c>
      <c r="L3553" s="20"/>
      <c r="M3553" s="601"/>
      <c r="N3553" s="20"/>
    </row>
    <row r="3554" spans="1:14">
      <c r="A3554" s="599">
        <v>41011</v>
      </c>
      <c r="B3554" s="600"/>
      <c r="C3554" s="20"/>
      <c r="D3554" s="20"/>
      <c r="E3554" s="20"/>
      <c r="F3554" s="19" t="s">
        <v>600</v>
      </c>
      <c r="G3554" s="19">
        <v>40.89</v>
      </c>
      <c r="L3554" s="20"/>
      <c r="M3554" s="601"/>
      <c r="N3554" s="20"/>
    </row>
    <row r="3555" spans="1:14">
      <c r="A3555" s="599">
        <v>41010</v>
      </c>
      <c r="B3555" s="600"/>
      <c r="C3555" s="20"/>
      <c r="D3555" s="20"/>
      <c r="E3555" s="20"/>
      <c r="F3555" s="19" t="s">
        <v>600</v>
      </c>
      <c r="G3555" s="19">
        <v>40.89</v>
      </c>
      <c r="L3555" s="20"/>
      <c r="M3555" s="601"/>
      <c r="N3555" s="20"/>
    </row>
    <row r="3556" spans="1:14">
      <c r="A3556" s="599">
        <v>41009</v>
      </c>
      <c r="B3556" s="600"/>
      <c r="C3556" s="20"/>
      <c r="D3556" s="20"/>
      <c r="E3556" s="20"/>
      <c r="F3556" s="19" t="s">
        <v>600</v>
      </c>
      <c r="G3556" s="19">
        <v>40.89</v>
      </c>
      <c r="L3556" s="20"/>
      <c r="M3556" s="601"/>
      <c r="N3556" s="20"/>
    </row>
    <row r="3557" spans="1:14">
      <c r="A3557" s="599">
        <v>41008</v>
      </c>
      <c r="B3557" s="600"/>
      <c r="C3557" s="20"/>
      <c r="D3557" s="20"/>
      <c r="E3557" s="20"/>
      <c r="F3557" s="19" t="s">
        <v>600</v>
      </c>
      <c r="G3557" s="19">
        <v>40.89</v>
      </c>
      <c r="L3557" s="20"/>
      <c r="M3557" s="601"/>
      <c r="N3557" s="20"/>
    </row>
    <row r="3558" spans="1:14">
      <c r="A3558" s="599">
        <v>41005</v>
      </c>
      <c r="B3558" s="600"/>
      <c r="C3558" s="20"/>
      <c r="D3558" s="20"/>
      <c r="E3558" s="20"/>
      <c r="F3558" s="19" t="s">
        <v>600</v>
      </c>
      <c r="G3558" s="19">
        <v>40.89</v>
      </c>
      <c r="L3558" s="20"/>
      <c r="M3558" s="601"/>
      <c r="N3558" s="20"/>
    </row>
    <row r="3559" spans="1:14">
      <c r="A3559" s="599">
        <v>41004</v>
      </c>
      <c r="B3559" s="600"/>
      <c r="C3559" s="20"/>
      <c r="D3559" s="20"/>
      <c r="E3559" s="20"/>
      <c r="F3559" s="19" t="s">
        <v>600</v>
      </c>
      <c r="G3559" s="19">
        <v>40.89</v>
      </c>
      <c r="L3559" s="20"/>
      <c r="M3559" s="601"/>
      <c r="N3559" s="20"/>
    </row>
    <row r="3560" spans="1:14">
      <c r="A3560" s="599">
        <v>41003</v>
      </c>
      <c r="B3560" s="600"/>
      <c r="C3560" s="20"/>
      <c r="D3560" s="20"/>
      <c r="E3560" s="20"/>
      <c r="F3560" s="19" t="s">
        <v>600</v>
      </c>
      <c r="G3560" s="19">
        <v>40.89</v>
      </c>
      <c r="L3560" s="20"/>
      <c r="M3560" s="601"/>
      <c r="N3560" s="20"/>
    </row>
    <row r="3561" spans="1:14">
      <c r="A3561" s="599">
        <v>41002</v>
      </c>
      <c r="B3561" s="600"/>
      <c r="C3561" s="20"/>
      <c r="D3561" s="20"/>
      <c r="E3561" s="20"/>
      <c r="F3561" s="19" t="s">
        <v>600</v>
      </c>
      <c r="G3561" s="19">
        <v>40.89</v>
      </c>
      <c r="L3561" s="20"/>
      <c r="M3561" s="601"/>
      <c r="N3561" s="20"/>
    </row>
    <row r="3562" spans="1:14">
      <c r="A3562" s="599">
        <v>41001</v>
      </c>
      <c r="B3562" s="600"/>
      <c r="C3562" s="20"/>
      <c r="D3562" s="20"/>
      <c r="E3562" s="20"/>
      <c r="F3562" s="19" t="s">
        <v>600</v>
      </c>
      <c r="G3562" s="19">
        <v>40.89</v>
      </c>
      <c r="L3562" s="20"/>
      <c r="M3562" s="601"/>
      <c r="N3562" s="20"/>
    </row>
    <row r="3563" spans="1:14">
      <c r="A3563" s="599">
        <v>40998</v>
      </c>
      <c r="B3563" s="600"/>
      <c r="C3563" s="20"/>
      <c r="D3563" s="20"/>
      <c r="E3563" s="20"/>
      <c r="F3563" s="19" t="s">
        <v>600</v>
      </c>
      <c r="G3563" s="19">
        <v>40.89</v>
      </c>
      <c r="L3563" s="20"/>
      <c r="M3563" s="601"/>
      <c r="N3563" s="20"/>
    </row>
    <row r="3564" spans="1:14">
      <c r="A3564" s="599">
        <v>40997</v>
      </c>
      <c r="B3564" s="600"/>
      <c r="C3564" s="20"/>
      <c r="D3564" s="20"/>
      <c r="E3564" s="20"/>
      <c r="F3564" s="19" t="s">
        <v>600</v>
      </c>
      <c r="G3564" s="19">
        <v>40.89</v>
      </c>
      <c r="L3564" s="20"/>
      <c r="M3564" s="601"/>
      <c r="N3564" s="20"/>
    </row>
    <row r="3565" spans="1:14">
      <c r="A3565" s="599">
        <v>40996</v>
      </c>
      <c r="B3565" s="600"/>
      <c r="C3565" s="20"/>
      <c r="D3565" s="20"/>
      <c r="E3565" s="20"/>
      <c r="F3565" s="19" t="s">
        <v>600</v>
      </c>
      <c r="G3565" s="19">
        <v>40.89</v>
      </c>
      <c r="L3565" s="20"/>
      <c r="M3565" s="601"/>
      <c r="N3565" s="20"/>
    </row>
    <row r="3566" spans="1:14">
      <c r="A3566" s="599">
        <v>40995</v>
      </c>
      <c r="B3566" s="600"/>
      <c r="C3566" s="20"/>
      <c r="D3566" s="20"/>
      <c r="E3566" s="20"/>
      <c r="F3566" s="19" t="s">
        <v>600</v>
      </c>
      <c r="G3566" s="19">
        <v>40.89</v>
      </c>
      <c r="L3566" s="20"/>
      <c r="M3566" s="601"/>
      <c r="N3566" s="20"/>
    </row>
    <row r="3567" spans="1:14">
      <c r="A3567" s="599">
        <v>40994</v>
      </c>
      <c r="B3567" s="600"/>
      <c r="C3567" s="20"/>
      <c r="D3567" s="20"/>
      <c r="E3567" s="20"/>
      <c r="F3567" s="19" t="s">
        <v>600</v>
      </c>
      <c r="G3567" s="19">
        <v>40.89</v>
      </c>
      <c r="L3567" s="20"/>
      <c r="M3567" s="601"/>
      <c r="N3567" s="20"/>
    </row>
    <row r="3568" spans="1:14">
      <c r="A3568" s="599">
        <v>40991</v>
      </c>
      <c r="B3568" s="600"/>
      <c r="C3568" s="20"/>
      <c r="D3568" s="20"/>
      <c r="E3568" s="20"/>
      <c r="F3568" s="19" t="s">
        <v>600</v>
      </c>
      <c r="G3568" s="19">
        <v>40.89</v>
      </c>
      <c r="L3568" s="20"/>
      <c r="M3568" s="601"/>
      <c r="N3568" s="20"/>
    </row>
    <row r="3569" spans="1:14">
      <c r="A3569" s="599">
        <v>40990</v>
      </c>
      <c r="B3569" s="600"/>
      <c r="C3569" s="20"/>
      <c r="D3569" s="20"/>
      <c r="E3569" s="20"/>
      <c r="F3569" s="19" t="s">
        <v>600</v>
      </c>
      <c r="G3569" s="19">
        <v>40.89</v>
      </c>
      <c r="L3569" s="20"/>
      <c r="M3569" s="601"/>
      <c r="N3569" s="20"/>
    </row>
    <row r="3570" spans="1:14">
      <c r="A3570" s="599">
        <v>40989</v>
      </c>
      <c r="B3570" s="600"/>
      <c r="C3570" s="20"/>
      <c r="D3570" s="20"/>
      <c r="E3570" s="20"/>
      <c r="F3570" s="19" t="s">
        <v>600</v>
      </c>
      <c r="G3570" s="19">
        <v>40.89</v>
      </c>
      <c r="L3570" s="20"/>
      <c r="M3570" s="601"/>
      <c r="N3570" s="20"/>
    </row>
    <row r="3571" spans="1:14">
      <c r="A3571" s="599">
        <v>40988</v>
      </c>
      <c r="B3571" s="600"/>
      <c r="C3571" s="20"/>
      <c r="D3571" s="20"/>
      <c r="E3571" s="20"/>
      <c r="F3571" s="19" t="s">
        <v>600</v>
      </c>
      <c r="G3571" s="19">
        <v>40.89</v>
      </c>
      <c r="L3571" s="20"/>
      <c r="M3571" s="601"/>
      <c r="N3571" s="20"/>
    </row>
    <row r="3572" spans="1:14">
      <c r="A3572" s="599">
        <v>40987</v>
      </c>
      <c r="B3572" s="600"/>
      <c r="C3572" s="20"/>
      <c r="D3572" s="20"/>
      <c r="E3572" s="20"/>
      <c r="F3572" s="19" t="s">
        <v>600</v>
      </c>
      <c r="G3572" s="19">
        <v>40.89</v>
      </c>
      <c r="L3572" s="20"/>
      <c r="M3572" s="601"/>
      <c r="N3572" s="20"/>
    </row>
    <row r="3573" spans="1:14">
      <c r="A3573" s="599">
        <v>40984</v>
      </c>
      <c r="B3573" s="600"/>
      <c r="C3573" s="20"/>
      <c r="D3573" s="20"/>
      <c r="E3573" s="20"/>
      <c r="F3573" s="19" t="s">
        <v>600</v>
      </c>
      <c r="G3573" s="19">
        <v>40.89</v>
      </c>
      <c r="L3573" s="20"/>
      <c r="M3573" s="601"/>
      <c r="N3573" s="20"/>
    </row>
    <row r="3574" spans="1:14">
      <c r="A3574" s="599">
        <v>40983</v>
      </c>
      <c r="B3574" s="600"/>
      <c r="C3574" s="20"/>
      <c r="D3574" s="20"/>
      <c r="E3574" s="20"/>
      <c r="F3574" s="19" t="s">
        <v>600</v>
      </c>
      <c r="G3574" s="19">
        <v>40.89</v>
      </c>
      <c r="L3574" s="20"/>
      <c r="M3574" s="601"/>
      <c r="N3574" s="20"/>
    </row>
    <row r="3575" spans="1:14">
      <c r="A3575" s="599">
        <v>40982</v>
      </c>
      <c r="B3575" s="600"/>
      <c r="C3575" s="20"/>
      <c r="D3575" s="20"/>
      <c r="E3575" s="20"/>
      <c r="F3575" s="19" t="s">
        <v>600</v>
      </c>
      <c r="G3575" s="19">
        <v>40.89</v>
      </c>
      <c r="L3575" s="20"/>
      <c r="M3575" s="601"/>
      <c r="N3575" s="20"/>
    </row>
    <row r="3576" spans="1:14">
      <c r="A3576" s="599">
        <v>40981</v>
      </c>
      <c r="B3576" s="600"/>
      <c r="C3576" s="20"/>
      <c r="D3576" s="20"/>
      <c r="E3576" s="20"/>
      <c r="F3576" s="19" t="s">
        <v>600</v>
      </c>
      <c r="G3576" s="19">
        <v>40.89</v>
      </c>
      <c r="L3576" s="20"/>
      <c r="M3576" s="601"/>
      <c r="N3576" s="20"/>
    </row>
    <row r="3577" spans="1:14">
      <c r="A3577" s="599">
        <v>40980</v>
      </c>
      <c r="B3577" s="600"/>
      <c r="C3577" s="20"/>
      <c r="D3577" s="20"/>
      <c r="E3577" s="20"/>
      <c r="F3577" s="19" t="s">
        <v>600</v>
      </c>
      <c r="G3577" s="19">
        <v>40.89</v>
      </c>
      <c r="L3577" s="20"/>
      <c r="M3577" s="601"/>
      <c r="N3577" s="20"/>
    </row>
    <row r="3578" spans="1:14">
      <c r="A3578" s="599">
        <v>40977</v>
      </c>
      <c r="B3578" s="600"/>
      <c r="C3578" s="20"/>
      <c r="D3578" s="20"/>
      <c r="E3578" s="20"/>
      <c r="F3578" s="19" t="s">
        <v>600</v>
      </c>
      <c r="G3578" s="19">
        <v>40.89</v>
      </c>
      <c r="L3578" s="20"/>
      <c r="M3578" s="601"/>
      <c r="N3578" s="20"/>
    </row>
    <row r="3579" spans="1:14">
      <c r="A3579" s="599">
        <v>40976</v>
      </c>
      <c r="B3579" s="600"/>
      <c r="C3579" s="20"/>
      <c r="D3579" s="20"/>
      <c r="E3579" s="20"/>
      <c r="F3579" s="19" t="s">
        <v>600</v>
      </c>
      <c r="G3579" s="19">
        <v>40.89</v>
      </c>
      <c r="L3579" s="20"/>
      <c r="M3579" s="601"/>
      <c r="N3579" s="20"/>
    </row>
    <row r="3580" spans="1:14">
      <c r="A3580" s="599">
        <v>40975</v>
      </c>
      <c r="B3580" s="600"/>
      <c r="C3580" s="20"/>
      <c r="D3580" s="20"/>
      <c r="E3580" s="20"/>
      <c r="F3580" s="19" t="s">
        <v>600</v>
      </c>
      <c r="G3580" s="19">
        <v>40.89</v>
      </c>
      <c r="L3580" s="20"/>
      <c r="M3580" s="601"/>
      <c r="N3580" s="20"/>
    </row>
    <row r="3581" spans="1:14">
      <c r="A3581" s="599">
        <v>40974</v>
      </c>
      <c r="B3581" s="600"/>
      <c r="C3581" s="20"/>
      <c r="D3581" s="20"/>
      <c r="E3581" s="20"/>
      <c r="F3581" s="19" t="s">
        <v>600</v>
      </c>
      <c r="G3581" s="19">
        <v>40.89</v>
      </c>
      <c r="L3581" s="20"/>
      <c r="M3581" s="601"/>
      <c r="N3581" s="20"/>
    </row>
    <row r="3582" spans="1:14">
      <c r="A3582" s="599">
        <v>40973</v>
      </c>
      <c r="B3582" s="600"/>
      <c r="C3582" s="20"/>
      <c r="D3582" s="20"/>
      <c r="E3582" s="20"/>
      <c r="F3582" s="19" t="s">
        <v>600</v>
      </c>
      <c r="G3582" s="19">
        <v>40.89</v>
      </c>
      <c r="L3582" s="20"/>
      <c r="M3582" s="601"/>
      <c r="N3582" s="20"/>
    </row>
    <row r="3583" spans="1:14">
      <c r="A3583" s="599">
        <v>40970</v>
      </c>
      <c r="B3583" s="600"/>
      <c r="C3583" s="20"/>
      <c r="D3583" s="20"/>
      <c r="E3583" s="20"/>
      <c r="F3583" s="19" t="s">
        <v>600</v>
      </c>
      <c r="G3583" s="19">
        <v>40.89</v>
      </c>
      <c r="L3583" s="20"/>
      <c r="M3583" s="601"/>
      <c r="N3583" s="20"/>
    </row>
    <row r="3584" spans="1:14">
      <c r="A3584" s="599">
        <v>40969</v>
      </c>
      <c r="B3584" s="600"/>
      <c r="C3584" s="20"/>
      <c r="D3584" s="20"/>
      <c r="E3584" s="20"/>
      <c r="F3584" s="19" t="s">
        <v>600</v>
      </c>
      <c r="G3584" s="19">
        <v>40.89</v>
      </c>
      <c r="L3584" s="20"/>
      <c r="M3584" s="601"/>
      <c r="N3584" s="20"/>
    </row>
    <row r="3585" spans="1:14">
      <c r="A3585" s="599">
        <v>40968</v>
      </c>
      <c r="B3585" s="600"/>
      <c r="C3585" s="20"/>
      <c r="D3585" s="20"/>
      <c r="E3585" s="20"/>
      <c r="F3585" s="19" t="s">
        <v>600</v>
      </c>
      <c r="G3585" s="19">
        <v>40.89</v>
      </c>
      <c r="L3585" s="20"/>
      <c r="M3585" s="601"/>
      <c r="N3585" s="20"/>
    </row>
    <row r="3586" spans="1:14">
      <c r="A3586" s="599">
        <v>40967</v>
      </c>
      <c r="B3586" s="600"/>
      <c r="C3586" s="20"/>
      <c r="D3586" s="20"/>
      <c r="E3586" s="20"/>
      <c r="F3586" s="19" t="s">
        <v>600</v>
      </c>
      <c r="G3586" s="19">
        <v>40.89</v>
      </c>
      <c r="L3586" s="20"/>
      <c r="M3586" s="601"/>
      <c r="N3586" s="20"/>
    </row>
    <row r="3587" spans="1:14">
      <c r="A3587" s="599">
        <v>40966</v>
      </c>
      <c r="B3587" s="600"/>
      <c r="C3587" s="20"/>
      <c r="D3587" s="20"/>
      <c r="E3587" s="20"/>
      <c r="F3587" s="19" t="s">
        <v>600</v>
      </c>
      <c r="G3587" s="19">
        <v>40.89</v>
      </c>
      <c r="L3587" s="20"/>
      <c r="M3587" s="601"/>
      <c r="N3587" s="20"/>
    </row>
    <row r="3588" spans="1:14">
      <c r="A3588" s="599">
        <v>40963</v>
      </c>
      <c r="B3588" s="600"/>
      <c r="C3588" s="20"/>
      <c r="D3588" s="20"/>
      <c r="E3588" s="20"/>
      <c r="F3588" s="19" t="s">
        <v>600</v>
      </c>
      <c r="G3588" s="19">
        <v>40.89</v>
      </c>
      <c r="L3588" s="20"/>
      <c r="M3588" s="601"/>
      <c r="N3588" s="20"/>
    </row>
    <row r="3589" spans="1:14">
      <c r="A3589" s="599">
        <v>40962</v>
      </c>
      <c r="B3589" s="600"/>
      <c r="C3589" s="20"/>
      <c r="D3589" s="20"/>
      <c r="E3589" s="20"/>
      <c r="F3589" s="19" t="s">
        <v>600</v>
      </c>
      <c r="G3589" s="19">
        <v>40.89</v>
      </c>
      <c r="L3589" s="20"/>
      <c r="M3589" s="601"/>
      <c r="N3589" s="20"/>
    </row>
    <row r="3590" spans="1:14">
      <c r="A3590" s="599">
        <v>40961</v>
      </c>
      <c r="B3590" s="600"/>
      <c r="C3590" s="20"/>
      <c r="D3590" s="20"/>
      <c r="E3590" s="20"/>
      <c r="F3590" s="19" t="s">
        <v>600</v>
      </c>
      <c r="G3590" s="19">
        <v>40.89</v>
      </c>
      <c r="L3590" s="20"/>
      <c r="M3590" s="601"/>
      <c r="N3590" s="20"/>
    </row>
    <row r="3591" spans="1:14">
      <c r="A3591" s="599">
        <v>40960</v>
      </c>
      <c r="B3591" s="600"/>
      <c r="C3591" s="20"/>
      <c r="D3591" s="20"/>
      <c r="E3591" s="20"/>
      <c r="F3591" s="19" t="s">
        <v>600</v>
      </c>
      <c r="G3591" s="19">
        <v>40.89</v>
      </c>
      <c r="L3591" s="20"/>
      <c r="M3591" s="601"/>
      <c r="N3591" s="20"/>
    </row>
    <row r="3592" spans="1:14">
      <c r="A3592" s="599">
        <v>40959</v>
      </c>
      <c r="B3592" s="600"/>
      <c r="C3592" s="20"/>
      <c r="D3592" s="20"/>
      <c r="E3592" s="20"/>
      <c r="F3592" s="19" t="s">
        <v>600</v>
      </c>
      <c r="G3592" s="19">
        <v>40.89</v>
      </c>
      <c r="L3592" s="20"/>
      <c r="M3592" s="601"/>
      <c r="N3592" s="20"/>
    </row>
    <row r="3593" spans="1:14">
      <c r="A3593" s="599">
        <v>40956</v>
      </c>
      <c r="B3593" s="600"/>
      <c r="C3593" s="20"/>
      <c r="D3593" s="20"/>
      <c r="E3593" s="20"/>
      <c r="F3593" s="19" t="s">
        <v>600</v>
      </c>
      <c r="G3593" s="19">
        <v>40.89</v>
      </c>
      <c r="L3593" s="20"/>
      <c r="M3593" s="601"/>
      <c r="N3593" s="20"/>
    </row>
    <row r="3594" spans="1:14">
      <c r="A3594" s="599">
        <v>40955</v>
      </c>
      <c r="B3594" s="600"/>
      <c r="C3594" s="20"/>
      <c r="D3594" s="20"/>
      <c r="E3594" s="20"/>
      <c r="F3594" s="19" t="s">
        <v>600</v>
      </c>
      <c r="G3594" s="19">
        <v>40.89</v>
      </c>
      <c r="L3594" s="20"/>
      <c r="M3594" s="601"/>
      <c r="N3594" s="20"/>
    </row>
    <row r="3595" spans="1:14">
      <c r="A3595" s="599">
        <v>40954</v>
      </c>
      <c r="B3595" s="600"/>
      <c r="C3595" s="20"/>
      <c r="D3595" s="20"/>
      <c r="E3595" s="20"/>
      <c r="F3595" s="19" t="s">
        <v>600</v>
      </c>
      <c r="G3595" s="19">
        <v>40.89</v>
      </c>
      <c r="L3595" s="20"/>
      <c r="M3595" s="601"/>
      <c r="N3595" s="20"/>
    </row>
    <row r="3596" spans="1:14">
      <c r="A3596" s="599">
        <v>40953</v>
      </c>
      <c r="B3596" s="600"/>
      <c r="C3596" s="20"/>
      <c r="D3596" s="20"/>
      <c r="E3596" s="20"/>
      <c r="F3596" s="19" t="s">
        <v>600</v>
      </c>
      <c r="G3596" s="19">
        <v>40.89</v>
      </c>
      <c r="L3596" s="20"/>
      <c r="M3596" s="601"/>
      <c r="N3596" s="20"/>
    </row>
    <row r="3597" spans="1:14">
      <c r="A3597" s="599">
        <v>40952</v>
      </c>
      <c r="B3597" s="600"/>
      <c r="C3597" s="20"/>
      <c r="D3597" s="20"/>
      <c r="E3597" s="20"/>
      <c r="F3597" s="19" t="s">
        <v>600</v>
      </c>
      <c r="G3597" s="19">
        <v>40.89</v>
      </c>
      <c r="L3597" s="20"/>
      <c r="M3597" s="601"/>
      <c r="N3597" s="20"/>
    </row>
    <row r="3598" spans="1:14">
      <c r="A3598" s="599">
        <v>40949</v>
      </c>
      <c r="B3598" s="600"/>
      <c r="C3598" s="20"/>
      <c r="D3598" s="20"/>
      <c r="E3598" s="20"/>
      <c r="F3598" s="19" t="s">
        <v>600</v>
      </c>
      <c r="G3598" s="19">
        <v>40.89</v>
      </c>
      <c r="L3598" s="20"/>
      <c r="M3598" s="601"/>
      <c r="N3598" s="20"/>
    </row>
    <row r="3599" spans="1:14">
      <c r="A3599" s="599">
        <v>40948</v>
      </c>
      <c r="B3599" s="600"/>
      <c r="C3599" s="20"/>
      <c r="D3599" s="20"/>
      <c r="E3599" s="20"/>
      <c r="F3599" s="19" t="s">
        <v>600</v>
      </c>
      <c r="G3599" s="19">
        <v>40.89</v>
      </c>
      <c r="L3599" s="20"/>
      <c r="M3599" s="601"/>
      <c r="N3599" s="20"/>
    </row>
    <row r="3600" spans="1:14">
      <c r="A3600" s="599">
        <v>40947</v>
      </c>
      <c r="B3600" s="600"/>
      <c r="C3600" s="20"/>
      <c r="D3600" s="20"/>
      <c r="E3600" s="20"/>
      <c r="F3600" s="19" t="s">
        <v>600</v>
      </c>
      <c r="G3600" s="19">
        <v>40.89</v>
      </c>
      <c r="L3600" s="20"/>
      <c r="M3600" s="601"/>
      <c r="N3600" s="20"/>
    </row>
    <row r="3601" spans="1:14">
      <c r="A3601" s="599">
        <v>40946</v>
      </c>
      <c r="B3601" s="600"/>
      <c r="C3601" s="20"/>
      <c r="D3601" s="20"/>
      <c r="E3601" s="20"/>
      <c r="F3601" s="19" t="s">
        <v>600</v>
      </c>
      <c r="G3601" s="19">
        <v>40.89</v>
      </c>
      <c r="L3601" s="20"/>
      <c r="M3601" s="601"/>
      <c r="N3601" s="20"/>
    </row>
    <row r="3602" spans="1:14">
      <c r="A3602" s="599">
        <v>40945</v>
      </c>
      <c r="B3602" s="600"/>
      <c r="C3602" s="20"/>
      <c r="D3602" s="20"/>
      <c r="E3602" s="20"/>
      <c r="F3602" s="19" t="s">
        <v>600</v>
      </c>
      <c r="G3602" s="19">
        <v>40.89</v>
      </c>
      <c r="L3602" s="20"/>
      <c r="M3602" s="601"/>
      <c r="N3602" s="20"/>
    </row>
    <row r="3603" spans="1:14">
      <c r="A3603" s="599">
        <v>40942</v>
      </c>
      <c r="B3603" s="600"/>
      <c r="C3603" s="20"/>
      <c r="D3603" s="20"/>
      <c r="E3603" s="20"/>
      <c r="F3603" s="19" t="s">
        <v>600</v>
      </c>
      <c r="G3603" s="19">
        <v>40.89</v>
      </c>
      <c r="L3603" s="20"/>
      <c r="M3603" s="601"/>
      <c r="N3603" s="20"/>
    </row>
    <row r="3604" spans="1:14">
      <c r="A3604" s="599">
        <v>40941</v>
      </c>
      <c r="B3604" s="600"/>
      <c r="C3604" s="20"/>
      <c r="D3604" s="20"/>
      <c r="E3604" s="20"/>
      <c r="F3604" s="19" t="s">
        <v>600</v>
      </c>
      <c r="G3604" s="19">
        <v>40.89</v>
      </c>
      <c r="L3604" s="20"/>
      <c r="M3604" s="601"/>
      <c r="N3604" s="20"/>
    </row>
    <row r="3605" spans="1:14">
      <c r="A3605" s="599">
        <v>40940</v>
      </c>
      <c r="B3605" s="600"/>
      <c r="C3605" s="20"/>
      <c r="D3605" s="20"/>
      <c r="E3605" s="20"/>
      <c r="F3605" s="19" t="s">
        <v>600</v>
      </c>
      <c r="G3605" s="19">
        <v>40.89</v>
      </c>
      <c r="L3605" s="20"/>
      <c r="M3605" s="601"/>
      <c r="N3605" s="20"/>
    </row>
    <row r="3606" spans="1:14">
      <c r="A3606" s="599">
        <v>40939</v>
      </c>
      <c r="B3606" s="600"/>
      <c r="C3606" s="20"/>
      <c r="D3606" s="20"/>
      <c r="E3606" s="20"/>
      <c r="F3606" s="19" t="s">
        <v>600</v>
      </c>
      <c r="G3606" s="19">
        <v>40.89</v>
      </c>
      <c r="L3606" s="20"/>
      <c r="M3606" s="601"/>
      <c r="N3606" s="20"/>
    </row>
    <row r="3607" spans="1:14">
      <c r="A3607" s="599">
        <v>40938</v>
      </c>
      <c r="B3607" s="600"/>
      <c r="C3607" s="20"/>
      <c r="D3607" s="20"/>
      <c r="E3607" s="20"/>
      <c r="F3607" s="19" t="s">
        <v>600</v>
      </c>
      <c r="G3607" s="19">
        <v>40.89</v>
      </c>
      <c r="L3607" s="20"/>
      <c r="M3607" s="601"/>
      <c r="N3607" s="20"/>
    </row>
    <row r="3608" spans="1:14">
      <c r="A3608" s="599">
        <v>40935</v>
      </c>
      <c r="B3608" s="600"/>
      <c r="C3608" s="20"/>
      <c r="D3608" s="20"/>
      <c r="E3608" s="20"/>
      <c r="F3608" s="19" t="s">
        <v>600</v>
      </c>
      <c r="G3608" s="19">
        <v>40.89</v>
      </c>
      <c r="L3608" s="20"/>
      <c r="M3608" s="601"/>
      <c r="N3608" s="20"/>
    </row>
    <row r="3609" spans="1:14">
      <c r="A3609" s="599">
        <v>40934</v>
      </c>
      <c r="B3609" s="600"/>
      <c r="C3609" s="20"/>
      <c r="D3609" s="20"/>
      <c r="E3609" s="20"/>
      <c r="F3609" s="19" t="s">
        <v>600</v>
      </c>
      <c r="G3609" s="19">
        <v>40.89</v>
      </c>
      <c r="L3609" s="20"/>
      <c r="M3609" s="601"/>
      <c r="N3609" s="20"/>
    </row>
    <row r="3610" spans="1:14">
      <c r="A3610" s="599">
        <v>40933</v>
      </c>
      <c r="B3610" s="600"/>
      <c r="C3610" s="20"/>
      <c r="D3610" s="20"/>
      <c r="E3610" s="20"/>
      <c r="F3610" s="19" t="s">
        <v>600</v>
      </c>
      <c r="G3610" s="19">
        <v>40.89</v>
      </c>
      <c r="L3610" s="20"/>
      <c r="M3610" s="601"/>
      <c r="N3610" s="20"/>
    </row>
    <row r="3611" spans="1:14">
      <c r="A3611" s="599">
        <v>40932</v>
      </c>
      <c r="B3611" s="600"/>
      <c r="C3611" s="20"/>
      <c r="D3611" s="20"/>
      <c r="E3611" s="20"/>
      <c r="F3611" s="19" t="s">
        <v>600</v>
      </c>
      <c r="G3611" s="19">
        <v>40.89</v>
      </c>
      <c r="L3611" s="20"/>
      <c r="M3611" s="601"/>
      <c r="N3611" s="20"/>
    </row>
    <row r="3612" spans="1:14">
      <c r="A3612" s="599">
        <v>40931</v>
      </c>
      <c r="B3612" s="600"/>
      <c r="C3612" s="20"/>
      <c r="D3612" s="20"/>
      <c r="E3612" s="20"/>
      <c r="F3612" s="19" t="s">
        <v>600</v>
      </c>
      <c r="G3612" s="19">
        <v>40.89</v>
      </c>
      <c r="L3612" s="20"/>
      <c r="M3612" s="601"/>
      <c r="N3612" s="20"/>
    </row>
    <row r="3613" spans="1:14">
      <c r="A3613" s="599">
        <v>40928</v>
      </c>
      <c r="B3613" s="600"/>
      <c r="C3613" s="20"/>
      <c r="D3613" s="20"/>
      <c r="E3613" s="20"/>
      <c r="F3613" s="19" t="s">
        <v>600</v>
      </c>
      <c r="G3613" s="19">
        <v>40.89</v>
      </c>
      <c r="L3613" s="20"/>
      <c r="M3613" s="601"/>
      <c r="N3613" s="20"/>
    </row>
    <row r="3614" spans="1:14">
      <c r="A3614" s="599">
        <v>40927</v>
      </c>
      <c r="B3614" s="600"/>
      <c r="C3614" s="20"/>
      <c r="D3614" s="20"/>
      <c r="E3614" s="20"/>
      <c r="F3614" s="19" t="s">
        <v>600</v>
      </c>
      <c r="G3614" s="19">
        <v>40.89</v>
      </c>
      <c r="L3614" s="20"/>
      <c r="M3614" s="601"/>
      <c r="N3614" s="20"/>
    </row>
    <row r="3615" spans="1:14">
      <c r="A3615" s="599">
        <v>40926</v>
      </c>
      <c r="B3615" s="600"/>
      <c r="C3615" s="20"/>
      <c r="D3615" s="20"/>
      <c r="E3615" s="20"/>
      <c r="F3615" s="19" t="s">
        <v>600</v>
      </c>
      <c r="G3615" s="19">
        <v>40.89</v>
      </c>
      <c r="L3615" s="20"/>
      <c r="M3615" s="601"/>
      <c r="N3615" s="20"/>
    </row>
    <row r="3616" spans="1:14">
      <c r="A3616" s="599">
        <v>40925</v>
      </c>
      <c r="B3616" s="600"/>
      <c r="C3616" s="20"/>
      <c r="D3616" s="20"/>
      <c r="E3616" s="20"/>
      <c r="F3616" s="19" t="s">
        <v>600</v>
      </c>
      <c r="G3616" s="19">
        <v>40.89</v>
      </c>
      <c r="L3616" s="20"/>
      <c r="M3616" s="601"/>
      <c r="N3616" s="20"/>
    </row>
    <row r="3617" spans="1:14">
      <c r="A3617" s="599">
        <v>40924</v>
      </c>
      <c r="B3617" s="600"/>
      <c r="C3617" s="20"/>
      <c r="D3617" s="20"/>
      <c r="E3617" s="20"/>
      <c r="F3617" s="19" t="s">
        <v>600</v>
      </c>
      <c r="G3617" s="19">
        <v>40.89</v>
      </c>
      <c r="L3617" s="20"/>
      <c r="M3617" s="601"/>
      <c r="N3617" s="20"/>
    </row>
    <row r="3618" spans="1:14">
      <c r="A3618" s="599">
        <v>40921</v>
      </c>
      <c r="B3618" s="600"/>
      <c r="C3618" s="20"/>
      <c r="D3618" s="20"/>
      <c r="E3618" s="20"/>
      <c r="F3618" s="19" t="s">
        <v>600</v>
      </c>
      <c r="G3618" s="19">
        <v>40.89</v>
      </c>
      <c r="L3618" s="20"/>
      <c r="M3618" s="601"/>
      <c r="N3618" s="20"/>
    </row>
    <row r="3619" spans="1:14">
      <c r="A3619" s="599">
        <v>40920</v>
      </c>
      <c r="B3619" s="600"/>
      <c r="C3619" s="20"/>
      <c r="D3619" s="20"/>
      <c r="E3619" s="20"/>
      <c r="F3619" s="19" t="s">
        <v>600</v>
      </c>
      <c r="G3619" s="19">
        <v>40.89</v>
      </c>
      <c r="L3619" s="20"/>
      <c r="M3619" s="601"/>
      <c r="N3619" s="20"/>
    </row>
    <row r="3620" spans="1:14">
      <c r="A3620" s="599">
        <v>40919</v>
      </c>
      <c r="B3620" s="600"/>
      <c r="C3620" s="20"/>
      <c r="D3620" s="20"/>
      <c r="E3620" s="20"/>
      <c r="F3620" s="19" t="s">
        <v>600</v>
      </c>
      <c r="G3620" s="19">
        <v>40.89</v>
      </c>
      <c r="L3620" s="20"/>
      <c r="M3620" s="601"/>
      <c r="N3620" s="20"/>
    </row>
    <row r="3621" spans="1:14">
      <c r="A3621" s="599">
        <v>40918</v>
      </c>
      <c r="B3621" s="600"/>
      <c r="C3621" s="20"/>
      <c r="D3621" s="20"/>
      <c r="E3621" s="20"/>
      <c r="F3621" s="19" t="s">
        <v>600</v>
      </c>
      <c r="G3621" s="19">
        <v>40.89</v>
      </c>
      <c r="L3621" s="20"/>
      <c r="M3621" s="601"/>
      <c r="N3621" s="20"/>
    </row>
    <row r="3622" spans="1:14">
      <c r="A3622" s="599">
        <v>40917</v>
      </c>
      <c r="B3622" s="600"/>
      <c r="C3622" s="20"/>
      <c r="D3622" s="20"/>
      <c r="E3622" s="20"/>
      <c r="F3622" s="19" t="s">
        <v>600</v>
      </c>
      <c r="G3622" s="19">
        <v>40.89</v>
      </c>
      <c r="L3622" s="20"/>
      <c r="M3622" s="601"/>
      <c r="N3622" s="20"/>
    </row>
    <row r="3623" spans="1:14">
      <c r="A3623" s="599">
        <v>40914</v>
      </c>
      <c r="B3623" s="600"/>
      <c r="C3623" s="20"/>
      <c r="D3623" s="20"/>
      <c r="E3623" s="20"/>
      <c r="F3623" s="19" t="s">
        <v>600</v>
      </c>
      <c r="G3623" s="19">
        <v>40.89</v>
      </c>
      <c r="L3623" s="20"/>
      <c r="M3623" s="601"/>
      <c r="N3623" s="20"/>
    </row>
    <row r="3624" spans="1:14">
      <c r="A3624" s="599">
        <v>40913</v>
      </c>
      <c r="B3624" s="600"/>
      <c r="C3624" s="20"/>
      <c r="D3624" s="20"/>
      <c r="E3624" s="20"/>
      <c r="F3624" s="19" t="s">
        <v>600</v>
      </c>
      <c r="G3624" s="19">
        <v>40.89</v>
      </c>
      <c r="L3624" s="20"/>
      <c r="M3624" s="601"/>
      <c r="N3624" s="20"/>
    </row>
    <row r="3625" spans="1:14">
      <c r="A3625" s="599">
        <v>40912</v>
      </c>
      <c r="B3625" s="600"/>
      <c r="C3625" s="20"/>
      <c r="D3625" s="20"/>
      <c r="E3625" s="20"/>
      <c r="F3625" s="19" t="s">
        <v>600</v>
      </c>
      <c r="G3625" s="19">
        <v>40.89</v>
      </c>
      <c r="L3625" s="20"/>
      <c r="M3625" s="601"/>
      <c r="N3625" s="20"/>
    </row>
    <row r="3626" spans="1:14">
      <c r="A3626" s="599">
        <v>40911</v>
      </c>
      <c r="B3626" s="600"/>
      <c r="C3626" s="20"/>
      <c r="D3626" s="20"/>
      <c r="E3626" s="20"/>
      <c r="F3626" s="19" t="s">
        <v>600</v>
      </c>
      <c r="G3626" s="19">
        <v>40.89</v>
      </c>
      <c r="L3626" s="20"/>
      <c r="M3626" s="601"/>
      <c r="N3626" s="20"/>
    </row>
    <row r="3627" spans="1:14">
      <c r="A3627" s="599">
        <v>40910</v>
      </c>
      <c r="B3627" s="600"/>
      <c r="C3627" s="20"/>
      <c r="D3627" s="20"/>
      <c r="E3627" s="20"/>
      <c r="F3627" s="19" t="s">
        <v>600</v>
      </c>
      <c r="G3627" s="19">
        <v>40.89</v>
      </c>
      <c r="L3627" s="20"/>
      <c r="M3627" s="601"/>
      <c r="N3627" s="20"/>
    </row>
    <row r="3628" spans="1:14">
      <c r="A3628" s="599">
        <v>40907</v>
      </c>
      <c r="B3628" s="600"/>
      <c r="C3628" s="20"/>
      <c r="D3628" s="20"/>
      <c r="E3628" s="20"/>
      <c r="F3628" s="19" t="s">
        <v>600</v>
      </c>
      <c r="G3628" s="19">
        <v>40.89</v>
      </c>
      <c r="L3628" s="20"/>
      <c r="M3628" s="601"/>
      <c r="N3628" s="20"/>
    </row>
    <row r="3629" spans="1:14">
      <c r="A3629" s="599">
        <v>40906</v>
      </c>
      <c r="B3629" s="600"/>
      <c r="C3629" s="20"/>
      <c r="D3629" s="20"/>
      <c r="E3629" s="20"/>
      <c r="F3629" s="19" t="s">
        <v>600</v>
      </c>
      <c r="G3629" s="19">
        <v>40.89</v>
      </c>
      <c r="L3629" s="20"/>
      <c r="M3629" s="601"/>
      <c r="N3629" s="20"/>
    </row>
    <row r="3630" spans="1:14">
      <c r="A3630" s="599">
        <v>40905</v>
      </c>
      <c r="B3630" s="600"/>
      <c r="C3630" s="20"/>
      <c r="D3630" s="20"/>
      <c r="E3630" s="20"/>
      <c r="F3630" s="19" t="s">
        <v>600</v>
      </c>
      <c r="G3630" s="19">
        <v>40.89</v>
      </c>
      <c r="L3630" s="20"/>
      <c r="M3630" s="601"/>
      <c r="N3630" s="20"/>
    </row>
    <row r="3631" spans="1:14">
      <c r="A3631" s="599">
        <v>40904</v>
      </c>
      <c r="B3631" s="600"/>
      <c r="C3631" s="20"/>
      <c r="D3631" s="20"/>
      <c r="E3631" s="20"/>
      <c r="F3631" s="19" t="s">
        <v>600</v>
      </c>
      <c r="G3631" s="19">
        <v>40.89</v>
      </c>
      <c r="L3631" s="20"/>
      <c r="M3631" s="601"/>
      <c r="N3631" s="20"/>
    </row>
    <row r="3632" spans="1:14">
      <c r="A3632" s="599">
        <v>40903</v>
      </c>
      <c r="B3632" s="600"/>
      <c r="C3632" s="20"/>
      <c r="D3632" s="20"/>
      <c r="E3632" s="20"/>
      <c r="F3632" s="19" t="s">
        <v>600</v>
      </c>
      <c r="G3632" s="19">
        <v>40.89</v>
      </c>
      <c r="L3632" s="20"/>
      <c r="M3632" s="601"/>
      <c r="N3632" s="20"/>
    </row>
    <row r="3633" spans="1:14">
      <c r="A3633" s="599">
        <v>40900</v>
      </c>
      <c r="B3633" s="600"/>
      <c r="C3633" s="20"/>
      <c r="D3633" s="20"/>
      <c r="E3633" s="20"/>
      <c r="F3633" s="19" t="s">
        <v>600</v>
      </c>
      <c r="G3633" s="19">
        <v>40.89</v>
      </c>
      <c r="L3633" s="20"/>
      <c r="M3633" s="601"/>
      <c r="N3633" s="20"/>
    </row>
    <row r="3634" spans="1:14">
      <c r="A3634" s="599">
        <v>40899</v>
      </c>
      <c r="B3634" s="600"/>
      <c r="C3634" s="20"/>
      <c r="D3634" s="20"/>
      <c r="E3634" s="20"/>
      <c r="F3634" s="19" t="s">
        <v>600</v>
      </c>
      <c r="G3634" s="19">
        <v>40.89</v>
      </c>
      <c r="L3634" s="20"/>
      <c r="M3634" s="601"/>
      <c r="N3634" s="20"/>
    </row>
    <row r="3635" spans="1:14">
      <c r="A3635" s="599">
        <v>40898</v>
      </c>
      <c r="B3635" s="600"/>
      <c r="C3635" s="20"/>
      <c r="D3635" s="20"/>
      <c r="E3635" s="20"/>
      <c r="F3635" s="19" t="s">
        <v>600</v>
      </c>
      <c r="G3635" s="19">
        <v>40.89</v>
      </c>
      <c r="L3635" s="20"/>
      <c r="M3635" s="601"/>
      <c r="N3635" s="20"/>
    </row>
    <row r="3636" spans="1:14">
      <c r="A3636" s="599">
        <v>40897</v>
      </c>
      <c r="B3636" s="600"/>
      <c r="C3636" s="20"/>
      <c r="D3636" s="20"/>
      <c r="E3636" s="20"/>
      <c r="F3636" s="19" t="s">
        <v>600</v>
      </c>
      <c r="G3636" s="19">
        <v>40.89</v>
      </c>
      <c r="L3636" s="20"/>
      <c r="M3636" s="601"/>
      <c r="N3636" s="20"/>
    </row>
    <row r="3637" spans="1:14">
      <c r="A3637" s="599">
        <v>40896</v>
      </c>
      <c r="B3637" s="600"/>
      <c r="C3637" s="20"/>
      <c r="D3637" s="20"/>
      <c r="E3637" s="20"/>
      <c r="F3637" s="19" t="s">
        <v>600</v>
      </c>
      <c r="G3637" s="19">
        <v>40.89</v>
      </c>
      <c r="L3637" s="20"/>
      <c r="M3637" s="601"/>
      <c r="N3637" s="20"/>
    </row>
    <row r="3638" spans="1:14">
      <c r="A3638" s="599">
        <v>40893</v>
      </c>
      <c r="B3638" s="600"/>
      <c r="C3638" s="20"/>
      <c r="D3638" s="20"/>
      <c r="E3638" s="20"/>
      <c r="F3638" s="19" t="s">
        <v>600</v>
      </c>
      <c r="G3638" s="19">
        <v>40.89</v>
      </c>
      <c r="L3638" s="20"/>
      <c r="M3638" s="601"/>
      <c r="N3638" s="20"/>
    </row>
    <row r="3639" spans="1:14">
      <c r="A3639" s="599">
        <v>40892</v>
      </c>
      <c r="B3639" s="600"/>
      <c r="C3639" s="20"/>
      <c r="D3639" s="20"/>
      <c r="E3639" s="20"/>
      <c r="F3639" s="19" t="s">
        <v>600</v>
      </c>
      <c r="G3639" s="19">
        <v>40.89</v>
      </c>
      <c r="L3639" s="20"/>
      <c r="M3639" s="601"/>
      <c r="N3639" s="20"/>
    </row>
    <row r="3640" spans="1:14">
      <c r="A3640" s="599">
        <v>40891</v>
      </c>
      <c r="B3640" s="600"/>
      <c r="C3640" s="20"/>
      <c r="D3640" s="20"/>
      <c r="E3640" s="20"/>
      <c r="F3640" s="19" t="s">
        <v>600</v>
      </c>
      <c r="G3640" s="19">
        <v>40.89</v>
      </c>
      <c r="L3640" s="20"/>
      <c r="M3640" s="601"/>
      <c r="N3640" s="20"/>
    </row>
    <row r="3641" spans="1:14">
      <c r="A3641" s="599">
        <v>40890</v>
      </c>
      <c r="B3641" s="600"/>
      <c r="C3641" s="20"/>
      <c r="D3641" s="20"/>
      <c r="E3641" s="20"/>
      <c r="F3641" s="19" t="s">
        <v>600</v>
      </c>
      <c r="G3641" s="19">
        <v>40.89</v>
      </c>
      <c r="L3641" s="20"/>
      <c r="M3641" s="601"/>
      <c r="N3641" s="20"/>
    </row>
    <row r="3642" spans="1:14">
      <c r="A3642" s="599">
        <v>40889</v>
      </c>
      <c r="B3642" s="600"/>
      <c r="C3642" s="20"/>
      <c r="D3642" s="20"/>
      <c r="E3642" s="20"/>
      <c r="F3642" s="19" t="s">
        <v>600</v>
      </c>
      <c r="G3642" s="19">
        <v>40.89</v>
      </c>
      <c r="L3642" s="20"/>
      <c r="M3642" s="601"/>
      <c r="N3642" s="20"/>
    </row>
    <row r="3643" spans="1:14">
      <c r="A3643" s="599">
        <v>40886</v>
      </c>
      <c r="B3643" s="600"/>
      <c r="C3643" s="20"/>
      <c r="D3643" s="20"/>
      <c r="E3643" s="20"/>
      <c r="F3643" s="19" t="s">
        <v>600</v>
      </c>
      <c r="G3643" s="19">
        <v>40.89</v>
      </c>
      <c r="L3643" s="20"/>
      <c r="M3643" s="601"/>
      <c r="N3643" s="20"/>
    </row>
    <row r="3644" spans="1:14">
      <c r="A3644" s="599">
        <v>40885</v>
      </c>
      <c r="B3644" s="600"/>
      <c r="C3644" s="20"/>
      <c r="D3644" s="20"/>
      <c r="E3644" s="20"/>
      <c r="F3644" s="19" t="s">
        <v>600</v>
      </c>
      <c r="G3644" s="19">
        <v>40.89</v>
      </c>
      <c r="L3644" s="20"/>
      <c r="M3644" s="601"/>
      <c r="N3644" s="20"/>
    </row>
    <row r="3645" spans="1:14">
      <c r="A3645" s="599">
        <v>40884</v>
      </c>
      <c r="B3645" s="600"/>
      <c r="C3645" s="20"/>
      <c r="D3645" s="20"/>
      <c r="E3645" s="20"/>
      <c r="F3645" s="19" t="s">
        <v>600</v>
      </c>
      <c r="G3645" s="19">
        <v>40.89</v>
      </c>
      <c r="L3645" s="20"/>
      <c r="M3645" s="601"/>
      <c r="N3645" s="20"/>
    </row>
    <row r="3646" spans="1:14">
      <c r="A3646" s="599">
        <v>40883</v>
      </c>
      <c r="B3646" s="600"/>
      <c r="C3646" s="20"/>
      <c r="D3646" s="20"/>
      <c r="E3646" s="20"/>
      <c r="F3646" s="19" t="s">
        <v>600</v>
      </c>
      <c r="G3646" s="19">
        <v>40.89</v>
      </c>
      <c r="L3646" s="20"/>
      <c r="M3646" s="601"/>
      <c r="N3646" s="20"/>
    </row>
    <row r="3647" spans="1:14">
      <c r="A3647" s="599">
        <v>40882</v>
      </c>
      <c r="B3647" s="600"/>
      <c r="C3647" s="20"/>
      <c r="D3647" s="20"/>
      <c r="E3647" s="20"/>
      <c r="F3647" s="19" t="s">
        <v>600</v>
      </c>
      <c r="G3647" s="19">
        <v>40.89</v>
      </c>
      <c r="L3647" s="20"/>
      <c r="M3647" s="601"/>
      <c r="N3647" s="20"/>
    </row>
    <row r="3648" spans="1:14">
      <c r="A3648" s="599">
        <v>40879</v>
      </c>
      <c r="B3648" s="600"/>
      <c r="C3648" s="20"/>
      <c r="D3648" s="20"/>
      <c r="E3648" s="20"/>
      <c r="F3648" s="19" t="s">
        <v>600</v>
      </c>
      <c r="G3648" s="19">
        <v>40.89</v>
      </c>
      <c r="L3648" s="20"/>
      <c r="M3648" s="601"/>
      <c r="N3648" s="20"/>
    </row>
    <row r="3649" spans="1:14">
      <c r="A3649" s="599">
        <v>40878</v>
      </c>
      <c r="B3649" s="600"/>
      <c r="C3649" s="20"/>
      <c r="D3649" s="20"/>
      <c r="E3649" s="20"/>
      <c r="F3649" s="19" t="s">
        <v>600</v>
      </c>
      <c r="G3649" s="19">
        <v>40.89</v>
      </c>
      <c r="L3649" s="20"/>
      <c r="M3649" s="601"/>
      <c r="N3649" s="20"/>
    </row>
    <row r="3650" spans="1:14">
      <c r="A3650" s="599">
        <v>40877</v>
      </c>
      <c r="B3650" s="600"/>
      <c r="C3650" s="20"/>
      <c r="D3650" s="20"/>
      <c r="E3650" s="20"/>
      <c r="F3650" s="19" t="s">
        <v>600</v>
      </c>
      <c r="G3650" s="19">
        <v>40.89</v>
      </c>
      <c r="L3650" s="20"/>
      <c r="M3650" s="601"/>
      <c r="N3650" s="20"/>
    </row>
    <row r="3651" spans="1:14">
      <c r="A3651" s="599">
        <v>40876</v>
      </c>
      <c r="B3651" s="600"/>
      <c r="C3651" s="20"/>
      <c r="D3651" s="20"/>
      <c r="E3651" s="20"/>
      <c r="F3651" s="19" t="s">
        <v>600</v>
      </c>
      <c r="G3651" s="19">
        <v>40.89</v>
      </c>
      <c r="L3651" s="20"/>
      <c r="M3651" s="601"/>
      <c r="N3651" s="20"/>
    </row>
    <row r="3652" spans="1:14">
      <c r="A3652" s="599">
        <v>40875</v>
      </c>
      <c r="B3652" s="600"/>
      <c r="C3652" s="20"/>
      <c r="D3652" s="20"/>
      <c r="E3652" s="20"/>
      <c r="F3652" s="19" t="s">
        <v>600</v>
      </c>
      <c r="G3652" s="19">
        <v>40.89</v>
      </c>
      <c r="L3652" s="20"/>
      <c r="M3652" s="601"/>
      <c r="N3652" s="20"/>
    </row>
    <row r="3653" spans="1:14">
      <c r="A3653" s="599">
        <v>40872</v>
      </c>
      <c r="B3653" s="600"/>
      <c r="C3653" s="20"/>
      <c r="D3653" s="20"/>
      <c r="E3653" s="20"/>
      <c r="F3653" s="19" t="s">
        <v>600</v>
      </c>
      <c r="G3653" s="19">
        <v>40.89</v>
      </c>
      <c r="L3653" s="20"/>
      <c r="M3653" s="601"/>
      <c r="N3653" s="20"/>
    </row>
    <row r="3654" spans="1:14">
      <c r="A3654" s="599">
        <v>40871</v>
      </c>
      <c r="B3654" s="600"/>
      <c r="C3654" s="20"/>
      <c r="D3654" s="20"/>
      <c r="E3654" s="20"/>
      <c r="F3654" s="19" t="s">
        <v>600</v>
      </c>
      <c r="G3654" s="19">
        <v>40.89</v>
      </c>
      <c r="L3654" s="20"/>
      <c r="M3654" s="601"/>
      <c r="N3654" s="20"/>
    </row>
    <row r="3655" spans="1:14">
      <c r="A3655" s="599">
        <v>40870</v>
      </c>
      <c r="B3655" s="600"/>
      <c r="C3655" s="20"/>
      <c r="D3655" s="20"/>
      <c r="E3655" s="20"/>
      <c r="F3655" s="19" t="s">
        <v>600</v>
      </c>
      <c r="G3655" s="19">
        <v>40.89</v>
      </c>
      <c r="L3655" s="20"/>
      <c r="M3655" s="601"/>
      <c r="N3655" s="20"/>
    </row>
    <row r="3656" spans="1:14">
      <c r="A3656" s="599">
        <v>40869</v>
      </c>
      <c r="B3656" s="600"/>
      <c r="C3656" s="20"/>
      <c r="D3656" s="20"/>
      <c r="E3656" s="20"/>
      <c r="F3656" s="19" t="s">
        <v>600</v>
      </c>
      <c r="G3656" s="19">
        <v>40.89</v>
      </c>
      <c r="L3656" s="20"/>
      <c r="M3656" s="601"/>
      <c r="N3656" s="20"/>
    </row>
    <row r="3657" spans="1:14">
      <c r="A3657" s="599">
        <v>40868</v>
      </c>
      <c r="B3657" s="600"/>
      <c r="C3657" s="20"/>
      <c r="D3657" s="20"/>
      <c r="E3657" s="20"/>
      <c r="F3657" s="19" t="s">
        <v>600</v>
      </c>
      <c r="G3657" s="19">
        <v>40.89</v>
      </c>
      <c r="L3657" s="20"/>
      <c r="M3657" s="601"/>
      <c r="N3657" s="20"/>
    </row>
    <row r="3658" spans="1:14">
      <c r="A3658" s="599">
        <v>40865</v>
      </c>
      <c r="B3658" s="600"/>
      <c r="C3658" s="20"/>
      <c r="D3658" s="20"/>
      <c r="E3658" s="20"/>
      <c r="F3658" s="19" t="s">
        <v>600</v>
      </c>
      <c r="G3658" s="19">
        <v>40.89</v>
      </c>
      <c r="L3658" s="20"/>
      <c r="M3658" s="601"/>
      <c r="N3658" s="20"/>
    </row>
    <row r="3659" spans="1:14">
      <c r="A3659" s="599">
        <v>40864</v>
      </c>
      <c r="B3659" s="600"/>
      <c r="C3659" s="20"/>
      <c r="D3659" s="20"/>
      <c r="E3659" s="20"/>
      <c r="F3659" s="19" t="s">
        <v>600</v>
      </c>
      <c r="G3659" s="19">
        <v>40.89</v>
      </c>
      <c r="L3659" s="20"/>
      <c r="M3659" s="601"/>
      <c r="N3659" s="20"/>
    </row>
    <row r="3660" spans="1:14">
      <c r="A3660" s="599">
        <v>40863</v>
      </c>
      <c r="B3660" s="600"/>
      <c r="C3660" s="20"/>
      <c r="D3660" s="20"/>
      <c r="E3660" s="20"/>
      <c r="F3660" s="19" t="s">
        <v>600</v>
      </c>
      <c r="G3660" s="19">
        <v>40.89</v>
      </c>
      <c r="L3660" s="20"/>
      <c r="M3660" s="601"/>
      <c r="N3660" s="20"/>
    </row>
    <row r="3661" spans="1:14">
      <c r="A3661" s="599">
        <v>40862</v>
      </c>
      <c r="B3661" s="600"/>
      <c r="C3661" s="20"/>
      <c r="D3661" s="20"/>
      <c r="E3661" s="20"/>
      <c r="F3661" s="19" t="s">
        <v>600</v>
      </c>
      <c r="G3661" s="19">
        <v>40.89</v>
      </c>
      <c r="L3661" s="20"/>
      <c r="M3661" s="601"/>
      <c r="N3661" s="20"/>
    </row>
    <row r="3662" spans="1:14">
      <c r="A3662" s="599">
        <v>40861</v>
      </c>
      <c r="B3662" s="600"/>
      <c r="C3662" s="20"/>
      <c r="D3662" s="20"/>
      <c r="E3662" s="20"/>
      <c r="F3662" s="19" t="s">
        <v>600</v>
      </c>
      <c r="G3662" s="19">
        <v>40.89</v>
      </c>
      <c r="L3662" s="20"/>
      <c r="M3662" s="601"/>
      <c r="N3662" s="20"/>
    </row>
    <row r="3663" spans="1:14">
      <c r="A3663" s="599">
        <v>40858</v>
      </c>
      <c r="B3663" s="600"/>
      <c r="C3663" s="20"/>
      <c r="D3663" s="20"/>
      <c r="E3663" s="20"/>
      <c r="F3663" s="19" t="s">
        <v>600</v>
      </c>
      <c r="G3663" s="19">
        <v>40.89</v>
      </c>
      <c r="L3663" s="20"/>
      <c r="M3663" s="601"/>
      <c r="N3663" s="20"/>
    </row>
    <row r="3664" spans="1:14">
      <c r="A3664" s="599">
        <v>40857</v>
      </c>
      <c r="B3664" s="600"/>
      <c r="C3664" s="20"/>
      <c r="D3664" s="20"/>
      <c r="E3664" s="20"/>
      <c r="F3664" s="19" t="s">
        <v>600</v>
      </c>
      <c r="G3664" s="19">
        <v>40.89</v>
      </c>
      <c r="L3664" s="20"/>
      <c r="M3664" s="601"/>
      <c r="N3664" s="20"/>
    </row>
    <row r="3665" spans="1:14">
      <c r="A3665" s="599">
        <v>40856</v>
      </c>
      <c r="B3665" s="600"/>
      <c r="C3665" s="20"/>
      <c r="D3665" s="20"/>
      <c r="E3665" s="20"/>
      <c r="F3665" s="19" t="s">
        <v>600</v>
      </c>
      <c r="G3665" s="19">
        <v>40.89</v>
      </c>
      <c r="L3665" s="20"/>
      <c r="M3665" s="601"/>
      <c r="N3665" s="20"/>
    </row>
    <row r="3666" spans="1:14">
      <c r="A3666" s="599">
        <v>40855</v>
      </c>
      <c r="B3666" s="600"/>
      <c r="C3666" s="20"/>
      <c r="D3666" s="20"/>
      <c r="E3666" s="20"/>
      <c r="F3666" s="19" t="s">
        <v>600</v>
      </c>
      <c r="G3666" s="19">
        <v>40.89</v>
      </c>
      <c r="L3666" s="20"/>
      <c r="M3666" s="601"/>
      <c r="N3666" s="20"/>
    </row>
    <row r="3667" spans="1:14">
      <c r="A3667" s="599">
        <v>40854</v>
      </c>
      <c r="B3667" s="600"/>
      <c r="C3667" s="20"/>
      <c r="D3667" s="20"/>
      <c r="E3667" s="20"/>
      <c r="F3667" s="19" t="s">
        <v>600</v>
      </c>
      <c r="G3667" s="19">
        <v>40.89</v>
      </c>
      <c r="L3667" s="20"/>
      <c r="M3667" s="601"/>
      <c r="N3667" s="20"/>
    </row>
    <row r="3668" spans="1:14">
      <c r="A3668" s="599">
        <v>40851</v>
      </c>
      <c r="B3668" s="600"/>
      <c r="C3668" s="20"/>
      <c r="D3668" s="20"/>
      <c r="E3668" s="20"/>
      <c r="F3668" s="19" t="s">
        <v>600</v>
      </c>
      <c r="G3668" s="19">
        <v>40.89</v>
      </c>
      <c r="L3668" s="20"/>
      <c r="M3668" s="601"/>
      <c r="N3668" s="20"/>
    </row>
    <row r="3669" spans="1:14">
      <c r="A3669" s="599">
        <v>40850</v>
      </c>
      <c r="B3669" s="600"/>
      <c r="C3669" s="20"/>
      <c r="D3669" s="20"/>
      <c r="E3669" s="20"/>
      <c r="F3669" s="19" t="s">
        <v>600</v>
      </c>
      <c r="G3669" s="19">
        <v>40.89</v>
      </c>
      <c r="L3669" s="20"/>
      <c r="M3669" s="601"/>
      <c r="N3669" s="20"/>
    </row>
    <row r="3670" spans="1:14">
      <c r="A3670" s="599">
        <v>40849</v>
      </c>
      <c r="B3670" s="600"/>
      <c r="C3670" s="20"/>
      <c r="D3670" s="20"/>
      <c r="E3670" s="20"/>
      <c r="F3670" s="19" t="s">
        <v>600</v>
      </c>
      <c r="G3670" s="19">
        <v>40.89</v>
      </c>
      <c r="L3670" s="20"/>
      <c r="M3670" s="601"/>
      <c r="N3670" s="20"/>
    </row>
    <row r="3671" spans="1:14">
      <c r="A3671" s="599">
        <v>40848</v>
      </c>
      <c r="B3671" s="600"/>
      <c r="C3671" s="20"/>
      <c r="D3671" s="20"/>
      <c r="E3671" s="20"/>
      <c r="F3671" s="19" t="s">
        <v>600</v>
      </c>
      <c r="G3671" s="19">
        <v>40.89</v>
      </c>
      <c r="L3671" s="20"/>
      <c r="M3671" s="601"/>
      <c r="N3671" s="20"/>
    </row>
    <row r="3672" spans="1:14">
      <c r="A3672" s="599">
        <v>40847</v>
      </c>
      <c r="B3672" s="600"/>
      <c r="C3672" s="20"/>
      <c r="D3672" s="20"/>
      <c r="E3672" s="20"/>
      <c r="F3672" s="19" t="s">
        <v>600</v>
      </c>
      <c r="G3672" s="19">
        <v>40.89</v>
      </c>
      <c r="L3672" s="20"/>
      <c r="M3672" s="601"/>
      <c r="N3672" s="20"/>
    </row>
    <row r="3673" spans="1:14">
      <c r="A3673" s="599">
        <v>40844</v>
      </c>
      <c r="B3673" s="600"/>
      <c r="C3673" s="20"/>
      <c r="D3673" s="20"/>
      <c r="E3673" s="20"/>
      <c r="F3673" s="19" t="s">
        <v>600</v>
      </c>
      <c r="G3673" s="19">
        <v>40.89</v>
      </c>
      <c r="L3673" s="20"/>
      <c r="M3673" s="601"/>
      <c r="N3673" s="20"/>
    </row>
    <row r="3674" spans="1:14">
      <c r="A3674" s="599">
        <v>40843</v>
      </c>
      <c r="B3674" s="600"/>
      <c r="C3674" s="20"/>
      <c r="D3674" s="20"/>
      <c r="E3674" s="20"/>
      <c r="F3674" s="19" t="s">
        <v>600</v>
      </c>
      <c r="G3674" s="19">
        <v>40.89</v>
      </c>
      <c r="L3674" s="20"/>
      <c r="M3674" s="601"/>
      <c r="N3674" s="20"/>
    </row>
    <row r="3675" spans="1:14">
      <c r="A3675" s="599">
        <v>40842</v>
      </c>
      <c r="B3675" s="600"/>
      <c r="C3675" s="20"/>
      <c r="D3675" s="20"/>
      <c r="E3675" s="20"/>
      <c r="F3675" s="19" t="s">
        <v>600</v>
      </c>
      <c r="G3675" s="19">
        <v>40.89</v>
      </c>
      <c r="L3675" s="20"/>
      <c r="M3675" s="601"/>
      <c r="N3675" s="20"/>
    </row>
    <row r="3676" spans="1:14">
      <c r="A3676" s="599">
        <v>40841</v>
      </c>
      <c r="B3676" s="600"/>
      <c r="C3676" s="20"/>
      <c r="D3676" s="20"/>
      <c r="E3676" s="20"/>
      <c r="F3676" s="19" t="s">
        <v>600</v>
      </c>
      <c r="G3676" s="19">
        <v>40.89</v>
      </c>
      <c r="L3676" s="20"/>
      <c r="M3676" s="601"/>
      <c r="N3676" s="20"/>
    </row>
    <row r="3677" spans="1:14">
      <c r="A3677" s="599">
        <v>40840</v>
      </c>
      <c r="B3677" s="600"/>
      <c r="C3677" s="20"/>
      <c r="D3677" s="20"/>
      <c r="E3677" s="20"/>
      <c r="F3677" s="19" t="s">
        <v>600</v>
      </c>
      <c r="G3677" s="19">
        <v>40.89</v>
      </c>
      <c r="L3677" s="20"/>
      <c r="M3677" s="601"/>
      <c r="N3677" s="20"/>
    </row>
    <row r="3678" spans="1:14">
      <c r="A3678" s="599">
        <v>40837</v>
      </c>
      <c r="B3678" s="600"/>
      <c r="C3678" s="20"/>
      <c r="D3678" s="20"/>
      <c r="E3678" s="20"/>
      <c r="F3678" s="19" t="s">
        <v>600</v>
      </c>
      <c r="G3678" s="19">
        <v>40.89</v>
      </c>
      <c r="L3678" s="20"/>
      <c r="M3678" s="601"/>
      <c r="N3678" s="20"/>
    </row>
    <row r="3679" spans="1:14">
      <c r="A3679" s="599">
        <v>40836</v>
      </c>
      <c r="B3679" s="600"/>
      <c r="C3679" s="20"/>
      <c r="D3679" s="20"/>
      <c r="E3679" s="20"/>
      <c r="F3679" s="19" t="s">
        <v>600</v>
      </c>
      <c r="G3679" s="19">
        <v>40.89</v>
      </c>
      <c r="L3679" s="20"/>
      <c r="M3679" s="601"/>
      <c r="N3679" s="20"/>
    </row>
    <row r="3680" spans="1:14">
      <c r="A3680" s="599">
        <v>40835</v>
      </c>
      <c r="B3680" s="600"/>
      <c r="C3680" s="20"/>
      <c r="D3680" s="20"/>
      <c r="E3680" s="20"/>
      <c r="F3680" s="19" t="s">
        <v>600</v>
      </c>
      <c r="G3680" s="19">
        <v>40.89</v>
      </c>
      <c r="L3680" s="20"/>
      <c r="M3680" s="601"/>
      <c r="N3680" s="20"/>
    </row>
    <row r="3681" spans="1:14">
      <c r="A3681" s="599">
        <v>40834</v>
      </c>
      <c r="B3681" s="600"/>
      <c r="C3681" s="20"/>
      <c r="D3681" s="20"/>
      <c r="E3681" s="20"/>
      <c r="F3681" s="19" t="s">
        <v>600</v>
      </c>
      <c r="G3681" s="19">
        <v>40.89</v>
      </c>
      <c r="L3681" s="20"/>
      <c r="M3681" s="601"/>
      <c r="N3681" s="20"/>
    </row>
    <row r="3682" spans="1:14">
      <c r="A3682" s="599">
        <v>40833</v>
      </c>
      <c r="B3682" s="600"/>
      <c r="C3682" s="20"/>
      <c r="D3682" s="20"/>
      <c r="E3682" s="20"/>
      <c r="F3682" s="19" t="s">
        <v>600</v>
      </c>
      <c r="G3682" s="19">
        <v>40.89</v>
      </c>
      <c r="L3682" s="20"/>
      <c r="M3682" s="601"/>
      <c r="N3682" s="20"/>
    </row>
    <row r="3683" spans="1:14">
      <c r="A3683" s="599">
        <v>40830</v>
      </c>
      <c r="B3683" s="600"/>
      <c r="C3683" s="20"/>
      <c r="D3683" s="20"/>
      <c r="E3683" s="20"/>
      <c r="F3683" s="19" t="s">
        <v>600</v>
      </c>
      <c r="G3683" s="19">
        <v>40.89</v>
      </c>
      <c r="L3683" s="20"/>
      <c r="M3683" s="601"/>
      <c r="N3683" s="20"/>
    </row>
    <row r="3684" spans="1:14">
      <c r="A3684" s="599">
        <v>40829</v>
      </c>
      <c r="B3684" s="600"/>
      <c r="C3684" s="20"/>
      <c r="D3684" s="20"/>
      <c r="E3684" s="20"/>
      <c r="F3684" s="19" t="s">
        <v>600</v>
      </c>
      <c r="G3684" s="19">
        <v>40.89</v>
      </c>
      <c r="L3684" s="20"/>
      <c r="M3684" s="601"/>
      <c r="N3684" s="20"/>
    </row>
    <row r="3685" spans="1:14">
      <c r="A3685" s="599">
        <v>40828</v>
      </c>
      <c r="B3685" s="600"/>
      <c r="C3685" s="20"/>
      <c r="D3685" s="20"/>
      <c r="E3685" s="20"/>
      <c r="F3685" s="19" t="s">
        <v>600</v>
      </c>
      <c r="G3685" s="19">
        <v>40.89</v>
      </c>
      <c r="L3685" s="20"/>
      <c r="M3685" s="601"/>
      <c r="N3685" s="20"/>
    </row>
    <row r="3686" spans="1:14">
      <c r="A3686" s="599">
        <v>40827</v>
      </c>
      <c r="B3686" s="600"/>
      <c r="C3686" s="20"/>
      <c r="D3686" s="20"/>
      <c r="E3686" s="20"/>
      <c r="F3686" s="19" t="s">
        <v>600</v>
      </c>
      <c r="G3686" s="19">
        <v>40.89</v>
      </c>
      <c r="L3686" s="20"/>
      <c r="M3686" s="601"/>
      <c r="N3686" s="20"/>
    </row>
    <row r="3687" spans="1:14">
      <c r="A3687" s="599">
        <v>40826</v>
      </c>
      <c r="B3687" s="600"/>
      <c r="C3687" s="20"/>
      <c r="D3687" s="20"/>
      <c r="E3687" s="20"/>
      <c r="F3687" s="19" t="s">
        <v>600</v>
      </c>
      <c r="G3687" s="19">
        <v>40.89</v>
      </c>
      <c r="L3687" s="20"/>
      <c r="M3687" s="601"/>
      <c r="N3687" s="20"/>
    </row>
    <row r="3688" spans="1:14">
      <c r="A3688" s="599">
        <v>40823</v>
      </c>
      <c r="B3688" s="600"/>
      <c r="C3688" s="20"/>
      <c r="D3688" s="20"/>
      <c r="E3688" s="20"/>
      <c r="F3688" s="19" t="s">
        <v>600</v>
      </c>
      <c r="G3688" s="19">
        <v>40.89</v>
      </c>
      <c r="L3688" s="20"/>
      <c r="M3688" s="601"/>
      <c r="N3688" s="20"/>
    </row>
    <row r="3689" spans="1:14">
      <c r="A3689" s="599">
        <v>40822</v>
      </c>
      <c r="B3689" s="600"/>
      <c r="C3689" s="20"/>
      <c r="D3689" s="20"/>
      <c r="E3689" s="20"/>
      <c r="F3689" s="19" t="s">
        <v>600</v>
      </c>
      <c r="G3689" s="19">
        <v>40.89</v>
      </c>
      <c r="L3689" s="20"/>
      <c r="M3689" s="601"/>
      <c r="N3689" s="20"/>
    </row>
    <row r="3690" spans="1:14">
      <c r="A3690" s="599">
        <v>40821</v>
      </c>
      <c r="B3690" s="600"/>
      <c r="C3690" s="20"/>
      <c r="D3690" s="20"/>
      <c r="E3690" s="20"/>
      <c r="F3690" s="19" t="s">
        <v>600</v>
      </c>
      <c r="G3690" s="19">
        <v>40.89</v>
      </c>
      <c r="L3690" s="20"/>
      <c r="M3690" s="601"/>
      <c r="N3690" s="20"/>
    </row>
    <row r="3691" spans="1:14">
      <c r="A3691" s="599">
        <v>40820</v>
      </c>
      <c r="B3691" s="600"/>
      <c r="C3691" s="20"/>
      <c r="D3691" s="20"/>
      <c r="E3691" s="20"/>
      <c r="F3691" s="19" t="s">
        <v>600</v>
      </c>
      <c r="G3691" s="19">
        <v>40.89</v>
      </c>
      <c r="L3691" s="20"/>
      <c r="M3691" s="601"/>
      <c r="N3691" s="20"/>
    </row>
    <row r="3692" spans="1:14">
      <c r="A3692" s="599">
        <v>40819</v>
      </c>
      <c r="B3692" s="600"/>
      <c r="C3692" s="20"/>
      <c r="D3692" s="20"/>
      <c r="E3692" s="20"/>
      <c r="F3692" s="19" t="s">
        <v>600</v>
      </c>
      <c r="G3692" s="19">
        <v>40.89</v>
      </c>
      <c r="L3692" s="20"/>
      <c r="M3692" s="601"/>
      <c r="N3692" s="20"/>
    </row>
    <row r="3693" spans="1:14">
      <c r="A3693" s="599">
        <v>40816</v>
      </c>
      <c r="B3693" s="600"/>
      <c r="C3693" s="20"/>
      <c r="D3693" s="20"/>
      <c r="E3693" s="20"/>
      <c r="F3693" s="19" t="s">
        <v>600</v>
      </c>
      <c r="G3693" s="19">
        <v>40.89</v>
      </c>
      <c r="L3693" s="20"/>
      <c r="M3693" s="601"/>
      <c r="N3693" s="20"/>
    </row>
    <row r="3694" spans="1:14">
      <c r="A3694" s="599">
        <v>40815</v>
      </c>
      <c r="B3694" s="600"/>
      <c r="C3694" s="20"/>
      <c r="D3694" s="20"/>
      <c r="E3694" s="20"/>
      <c r="F3694" s="19" t="s">
        <v>600</v>
      </c>
      <c r="G3694" s="19">
        <v>40.89</v>
      </c>
      <c r="L3694" s="20"/>
      <c r="M3694" s="601"/>
      <c r="N3694" s="20"/>
    </row>
    <row r="3695" spans="1:14">
      <c r="A3695" s="599">
        <v>40814</v>
      </c>
      <c r="B3695" s="600"/>
      <c r="C3695" s="20"/>
      <c r="D3695" s="20"/>
      <c r="E3695" s="20"/>
      <c r="F3695" s="19" t="s">
        <v>600</v>
      </c>
      <c r="G3695" s="19">
        <v>40.89</v>
      </c>
      <c r="L3695" s="20"/>
      <c r="M3695" s="601"/>
      <c r="N3695" s="20"/>
    </row>
    <row r="3696" spans="1:14">
      <c r="A3696" s="599">
        <v>40813</v>
      </c>
      <c r="B3696" s="600"/>
      <c r="C3696" s="20"/>
      <c r="D3696" s="20"/>
      <c r="E3696" s="20"/>
      <c r="F3696" s="19" t="s">
        <v>600</v>
      </c>
      <c r="G3696" s="19">
        <v>40.89</v>
      </c>
      <c r="L3696" s="20"/>
      <c r="M3696" s="601"/>
      <c r="N3696" s="20"/>
    </row>
    <row r="3697" spans="1:14">
      <c r="A3697" s="599">
        <v>40812</v>
      </c>
      <c r="B3697" s="600"/>
      <c r="C3697" s="20"/>
      <c r="D3697" s="20"/>
      <c r="E3697" s="20"/>
      <c r="F3697" s="19" t="s">
        <v>600</v>
      </c>
      <c r="G3697" s="19">
        <v>40.89</v>
      </c>
      <c r="L3697" s="20"/>
      <c r="M3697" s="601"/>
      <c r="N3697" s="20"/>
    </row>
    <row r="3698" spans="1:14">
      <c r="A3698" s="599">
        <v>40809</v>
      </c>
      <c r="B3698" s="600"/>
      <c r="C3698" s="20"/>
      <c r="D3698" s="20"/>
      <c r="E3698" s="20"/>
      <c r="F3698" s="19" t="s">
        <v>600</v>
      </c>
      <c r="G3698" s="19">
        <v>40.89</v>
      </c>
      <c r="L3698" s="20"/>
      <c r="M3698" s="601"/>
      <c r="N3698" s="20"/>
    </row>
    <row r="3699" spans="1:14">
      <c r="A3699" s="599">
        <v>40808</v>
      </c>
      <c r="B3699" s="600"/>
      <c r="C3699" s="20"/>
      <c r="D3699" s="20"/>
      <c r="E3699" s="20"/>
      <c r="F3699" s="19" t="s">
        <v>600</v>
      </c>
      <c r="G3699" s="19">
        <v>40.89</v>
      </c>
      <c r="L3699" s="20"/>
      <c r="M3699" s="601"/>
      <c r="N3699" s="20"/>
    </row>
    <row r="3700" spans="1:14">
      <c r="A3700" s="599">
        <v>40807</v>
      </c>
      <c r="B3700" s="600"/>
      <c r="C3700" s="20"/>
      <c r="D3700" s="20"/>
      <c r="E3700" s="20"/>
      <c r="F3700" s="19" t="s">
        <v>600</v>
      </c>
      <c r="G3700" s="19">
        <v>40.89</v>
      </c>
      <c r="L3700" s="20"/>
      <c r="M3700" s="601"/>
      <c r="N3700" s="20"/>
    </row>
    <row r="3701" spans="1:14">
      <c r="A3701" s="599">
        <v>40806</v>
      </c>
      <c r="B3701" s="600"/>
      <c r="C3701" s="20"/>
      <c r="D3701" s="20"/>
      <c r="E3701" s="20"/>
      <c r="F3701" s="19" t="s">
        <v>600</v>
      </c>
      <c r="G3701" s="19">
        <v>40.89</v>
      </c>
      <c r="L3701" s="20"/>
      <c r="M3701" s="601"/>
      <c r="N3701" s="20"/>
    </row>
    <row r="3702" spans="1:14">
      <c r="A3702" s="599">
        <v>40805</v>
      </c>
      <c r="B3702" s="600"/>
      <c r="C3702" s="20"/>
      <c r="D3702" s="20"/>
      <c r="E3702" s="20"/>
      <c r="F3702" s="19" t="s">
        <v>600</v>
      </c>
      <c r="G3702" s="19">
        <v>40.89</v>
      </c>
      <c r="L3702" s="20"/>
      <c r="M3702" s="601"/>
      <c r="N3702" s="20"/>
    </row>
    <row r="3703" spans="1:14">
      <c r="A3703" s="599">
        <v>40802</v>
      </c>
      <c r="B3703" s="600"/>
      <c r="C3703" s="20"/>
      <c r="D3703" s="20"/>
      <c r="E3703" s="20"/>
      <c r="F3703" s="19" t="s">
        <v>600</v>
      </c>
      <c r="G3703" s="19">
        <v>40.89</v>
      </c>
      <c r="L3703" s="20"/>
      <c r="M3703" s="601"/>
      <c r="N3703" s="20"/>
    </row>
    <row r="3704" spans="1:14">
      <c r="A3704" s="599">
        <v>40801</v>
      </c>
      <c r="B3704" s="600"/>
      <c r="C3704" s="20"/>
      <c r="D3704" s="20"/>
      <c r="E3704" s="20"/>
      <c r="F3704" s="19" t="s">
        <v>600</v>
      </c>
      <c r="G3704" s="19">
        <v>40.89</v>
      </c>
      <c r="L3704" s="20"/>
      <c r="M3704" s="601"/>
      <c r="N3704" s="20"/>
    </row>
    <row r="3705" spans="1:14">
      <c r="A3705" s="599">
        <v>40800</v>
      </c>
      <c r="B3705" s="600"/>
      <c r="C3705" s="20"/>
      <c r="D3705" s="20"/>
      <c r="E3705" s="20"/>
      <c r="F3705" s="19" t="s">
        <v>600</v>
      </c>
      <c r="G3705" s="19">
        <v>40.89</v>
      </c>
      <c r="L3705" s="20"/>
      <c r="M3705" s="601"/>
      <c r="N3705" s="20"/>
    </row>
    <row r="3706" spans="1:14">
      <c r="A3706" s="599">
        <v>40799</v>
      </c>
      <c r="B3706" s="600"/>
      <c r="C3706" s="20"/>
      <c r="D3706" s="20"/>
      <c r="E3706" s="20"/>
      <c r="F3706" s="19" t="s">
        <v>600</v>
      </c>
      <c r="G3706" s="19">
        <v>40.89</v>
      </c>
      <c r="L3706" s="20"/>
      <c r="M3706" s="601"/>
      <c r="N3706" s="20"/>
    </row>
    <row r="3707" spans="1:14">
      <c r="A3707" s="599">
        <v>40798</v>
      </c>
      <c r="B3707" s="600"/>
      <c r="C3707" s="20"/>
      <c r="D3707" s="20"/>
      <c r="E3707" s="20"/>
      <c r="F3707" s="19" t="s">
        <v>600</v>
      </c>
      <c r="G3707" s="19">
        <v>40.89</v>
      </c>
      <c r="L3707" s="20"/>
      <c r="M3707" s="601"/>
      <c r="N3707" s="20"/>
    </row>
    <row r="3708" spans="1:14">
      <c r="A3708" s="599">
        <v>40795</v>
      </c>
      <c r="B3708" s="600"/>
      <c r="C3708" s="20"/>
      <c r="D3708" s="20"/>
      <c r="E3708" s="20"/>
      <c r="F3708" s="19" t="s">
        <v>600</v>
      </c>
      <c r="G3708" s="19">
        <v>40.89</v>
      </c>
      <c r="L3708" s="20"/>
      <c r="M3708" s="601"/>
      <c r="N3708" s="20"/>
    </row>
    <row r="3709" spans="1:14">
      <c r="A3709" s="599">
        <v>40794</v>
      </c>
      <c r="B3709" s="600"/>
      <c r="C3709" s="20"/>
      <c r="D3709" s="20"/>
      <c r="E3709" s="20"/>
      <c r="F3709" s="19" t="s">
        <v>600</v>
      </c>
      <c r="G3709" s="19">
        <v>40.89</v>
      </c>
      <c r="L3709" s="20"/>
      <c r="M3709" s="601"/>
      <c r="N3709" s="20"/>
    </row>
    <row r="3710" spans="1:14">
      <c r="A3710" s="599">
        <v>40793</v>
      </c>
      <c r="B3710" s="600"/>
      <c r="C3710" s="20"/>
      <c r="D3710" s="20"/>
      <c r="E3710" s="20"/>
      <c r="F3710" s="19" t="s">
        <v>600</v>
      </c>
      <c r="G3710" s="19">
        <v>40.89</v>
      </c>
      <c r="L3710" s="20"/>
      <c r="M3710" s="601"/>
      <c r="N3710" s="20"/>
    </row>
    <row r="3711" spans="1:14">
      <c r="A3711" s="599">
        <v>40792</v>
      </c>
      <c r="B3711" s="600"/>
      <c r="C3711" s="20"/>
      <c r="D3711" s="20"/>
      <c r="E3711" s="20"/>
      <c r="F3711" s="19" t="s">
        <v>600</v>
      </c>
      <c r="G3711" s="19">
        <v>40.89</v>
      </c>
      <c r="L3711" s="20"/>
      <c r="M3711" s="601"/>
      <c r="N3711" s="20"/>
    </row>
    <row r="3712" spans="1:14">
      <c r="A3712" s="599">
        <v>40791</v>
      </c>
      <c r="B3712" s="600"/>
      <c r="C3712" s="20"/>
      <c r="D3712" s="20"/>
      <c r="E3712" s="20"/>
      <c r="F3712" s="19" t="s">
        <v>600</v>
      </c>
      <c r="G3712" s="19">
        <v>40.89</v>
      </c>
      <c r="L3712" s="20"/>
      <c r="M3712" s="601"/>
      <c r="N3712" s="20"/>
    </row>
    <row r="3713" spans="1:14">
      <c r="A3713" s="599">
        <v>40788</v>
      </c>
      <c r="B3713" s="600"/>
      <c r="C3713" s="20"/>
      <c r="D3713" s="20"/>
      <c r="E3713" s="20"/>
      <c r="F3713" s="19" t="s">
        <v>600</v>
      </c>
      <c r="G3713" s="19">
        <v>40.89</v>
      </c>
      <c r="L3713" s="20"/>
      <c r="M3713" s="601"/>
      <c r="N3713" s="20"/>
    </row>
    <row r="3714" spans="1:14">
      <c r="A3714" s="599">
        <v>40787</v>
      </c>
      <c r="B3714" s="600"/>
      <c r="C3714" s="20"/>
      <c r="D3714" s="20"/>
      <c r="E3714" s="20"/>
      <c r="F3714" s="19" t="s">
        <v>600</v>
      </c>
      <c r="G3714" s="19">
        <v>40.89</v>
      </c>
      <c r="L3714" s="20"/>
      <c r="M3714" s="601"/>
      <c r="N3714" s="20"/>
    </row>
    <row r="3715" spans="1:14">
      <c r="A3715" s="599">
        <v>40786</v>
      </c>
      <c r="B3715" s="600"/>
      <c r="C3715" s="20"/>
      <c r="D3715" s="20"/>
      <c r="E3715" s="20"/>
      <c r="F3715" s="19" t="s">
        <v>600</v>
      </c>
      <c r="G3715" s="19">
        <v>40.89</v>
      </c>
      <c r="L3715" s="20"/>
      <c r="M3715" s="601"/>
      <c r="N3715" s="20"/>
    </row>
    <row r="3716" spans="1:14">
      <c r="A3716" s="599">
        <v>40785</v>
      </c>
      <c r="B3716" s="600"/>
      <c r="C3716" s="20"/>
      <c r="D3716" s="20"/>
      <c r="E3716" s="20"/>
      <c r="F3716" s="19" t="s">
        <v>600</v>
      </c>
      <c r="G3716" s="19">
        <v>40.89</v>
      </c>
      <c r="L3716" s="20"/>
      <c r="M3716" s="601"/>
      <c r="N3716" s="20"/>
    </row>
    <row r="3717" spans="1:14">
      <c r="A3717" s="599">
        <v>40784</v>
      </c>
      <c r="B3717" s="600"/>
      <c r="C3717" s="20"/>
      <c r="D3717" s="20"/>
      <c r="E3717" s="20"/>
      <c r="F3717" s="19" t="s">
        <v>600</v>
      </c>
      <c r="G3717" s="19">
        <v>40.89</v>
      </c>
      <c r="L3717" s="20"/>
      <c r="M3717" s="601"/>
      <c r="N3717" s="20"/>
    </row>
    <row r="3718" spans="1:14">
      <c r="A3718" s="599">
        <v>40781</v>
      </c>
      <c r="B3718" s="600"/>
      <c r="C3718" s="20"/>
      <c r="D3718" s="20"/>
      <c r="E3718" s="20"/>
      <c r="F3718" s="19" t="s">
        <v>600</v>
      </c>
      <c r="G3718" s="19">
        <v>40.89</v>
      </c>
      <c r="L3718" s="20"/>
      <c r="M3718" s="601"/>
      <c r="N3718" s="20"/>
    </row>
    <row r="3719" spans="1:14">
      <c r="A3719" s="599">
        <v>40780</v>
      </c>
      <c r="B3719" s="600"/>
      <c r="C3719" s="20"/>
      <c r="D3719" s="20"/>
      <c r="E3719" s="20"/>
      <c r="F3719" s="19" t="s">
        <v>600</v>
      </c>
      <c r="G3719" s="19">
        <v>40.89</v>
      </c>
      <c r="L3719" s="20"/>
      <c r="M3719" s="601"/>
      <c r="N3719" s="20"/>
    </row>
    <row r="3720" spans="1:14">
      <c r="A3720" s="599">
        <v>40779</v>
      </c>
      <c r="B3720" s="600"/>
      <c r="C3720" s="20"/>
      <c r="D3720" s="20"/>
      <c r="E3720" s="20"/>
      <c r="F3720" s="19" t="s">
        <v>600</v>
      </c>
      <c r="G3720" s="19">
        <v>40.89</v>
      </c>
      <c r="L3720" s="20"/>
      <c r="M3720" s="601"/>
      <c r="N3720" s="20"/>
    </row>
    <row r="3721" spans="1:14">
      <c r="A3721" s="599">
        <v>40778</v>
      </c>
      <c r="B3721" s="600"/>
      <c r="C3721" s="20"/>
      <c r="D3721" s="20"/>
      <c r="E3721" s="20"/>
      <c r="F3721" s="19" t="s">
        <v>600</v>
      </c>
      <c r="G3721" s="19">
        <v>40.89</v>
      </c>
      <c r="L3721" s="20"/>
      <c r="M3721" s="601"/>
      <c r="N3721" s="20"/>
    </row>
    <row r="3722" spans="1:14">
      <c r="A3722" s="599">
        <v>40777</v>
      </c>
      <c r="B3722" s="600"/>
      <c r="C3722" s="20"/>
      <c r="D3722" s="20"/>
      <c r="E3722" s="20"/>
      <c r="F3722" s="19" t="s">
        <v>600</v>
      </c>
      <c r="G3722" s="19">
        <v>40.89</v>
      </c>
      <c r="L3722" s="20"/>
      <c r="M3722" s="601"/>
      <c r="N3722" s="20"/>
    </row>
    <row r="3723" spans="1:14">
      <c r="A3723" s="599">
        <v>40774</v>
      </c>
      <c r="B3723" s="600"/>
      <c r="C3723" s="20"/>
      <c r="D3723" s="20"/>
      <c r="E3723" s="20"/>
      <c r="F3723" s="19" t="s">
        <v>600</v>
      </c>
      <c r="G3723" s="19">
        <v>40.89</v>
      </c>
      <c r="L3723" s="20"/>
      <c r="M3723" s="601"/>
      <c r="N3723" s="20"/>
    </row>
    <row r="3724" spans="1:14">
      <c r="A3724" s="599">
        <v>40773</v>
      </c>
      <c r="B3724" s="600"/>
      <c r="C3724" s="20"/>
      <c r="D3724" s="20"/>
      <c r="E3724" s="20"/>
      <c r="F3724" s="19" t="s">
        <v>600</v>
      </c>
      <c r="G3724" s="19">
        <v>40.89</v>
      </c>
      <c r="L3724" s="20"/>
      <c r="M3724" s="601"/>
      <c r="N3724" s="20"/>
    </row>
    <row r="3725" spans="1:14">
      <c r="A3725" s="599">
        <v>40772</v>
      </c>
      <c r="B3725" s="600"/>
      <c r="C3725" s="20"/>
      <c r="D3725" s="20"/>
      <c r="E3725" s="20"/>
      <c r="F3725" s="19" t="s">
        <v>600</v>
      </c>
      <c r="G3725" s="19">
        <v>40.89</v>
      </c>
      <c r="L3725" s="20"/>
      <c r="M3725" s="601"/>
      <c r="N3725" s="20"/>
    </row>
    <row r="3726" spans="1:14">
      <c r="A3726" s="599">
        <v>40771</v>
      </c>
      <c r="B3726" s="600"/>
      <c r="C3726" s="20"/>
      <c r="D3726" s="20"/>
      <c r="E3726" s="20"/>
      <c r="F3726" s="19" t="s">
        <v>600</v>
      </c>
      <c r="G3726" s="19">
        <v>40.89</v>
      </c>
      <c r="L3726" s="20"/>
      <c r="M3726" s="601"/>
      <c r="N3726" s="20"/>
    </row>
    <row r="3727" spans="1:14">
      <c r="A3727" s="599">
        <v>40770</v>
      </c>
      <c r="B3727" s="600"/>
      <c r="C3727" s="20"/>
      <c r="D3727" s="20"/>
      <c r="E3727" s="20"/>
      <c r="F3727" s="19" t="s">
        <v>600</v>
      </c>
      <c r="G3727" s="19">
        <v>40.89</v>
      </c>
      <c r="L3727" s="20"/>
      <c r="M3727" s="601"/>
      <c r="N3727" s="20"/>
    </row>
    <row r="3728" spans="1:14">
      <c r="A3728" s="599">
        <v>40767</v>
      </c>
      <c r="B3728" s="600"/>
      <c r="C3728" s="20"/>
      <c r="D3728" s="20"/>
      <c r="E3728" s="20"/>
      <c r="F3728" s="19" t="s">
        <v>600</v>
      </c>
      <c r="G3728" s="19">
        <v>40.89</v>
      </c>
      <c r="L3728" s="20"/>
      <c r="M3728" s="601"/>
      <c r="N3728" s="20"/>
    </row>
    <row r="3729" spans="1:14">
      <c r="A3729" s="599">
        <v>40766</v>
      </c>
      <c r="B3729" s="600"/>
      <c r="C3729" s="20"/>
      <c r="D3729" s="20"/>
      <c r="E3729" s="20"/>
      <c r="F3729" s="19" t="s">
        <v>600</v>
      </c>
      <c r="G3729" s="19">
        <v>40.89</v>
      </c>
      <c r="L3729" s="20"/>
      <c r="M3729" s="601"/>
      <c r="N3729" s="20"/>
    </row>
    <row r="3730" spans="1:14">
      <c r="A3730" s="599">
        <v>40765</v>
      </c>
      <c r="B3730" s="600"/>
      <c r="C3730" s="20"/>
      <c r="D3730" s="20"/>
      <c r="E3730" s="20"/>
      <c r="F3730" s="19" t="s">
        <v>600</v>
      </c>
      <c r="G3730" s="19">
        <v>40.89</v>
      </c>
      <c r="L3730" s="20"/>
      <c r="M3730" s="601"/>
      <c r="N3730" s="20"/>
    </row>
    <row r="3731" spans="1:14">
      <c r="A3731" s="599">
        <v>40764</v>
      </c>
      <c r="B3731" s="600"/>
      <c r="C3731" s="20"/>
      <c r="D3731" s="20"/>
      <c r="E3731" s="20"/>
      <c r="F3731" s="19" t="s">
        <v>600</v>
      </c>
      <c r="G3731" s="19">
        <v>40.89</v>
      </c>
      <c r="L3731" s="20"/>
      <c r="M3731" s="601"/>
      <c r="N3731" s="20"/>
    </row>
    <row r="3732" spans="1:14">
      <c r="A3732" s="599">
        <v>40763</v>
      </c>
      <c r="B3732" s="600"/>
      <c r="C3732" s="20"/>
      <c r="D3732" s="20"/>
      <c r="E3732" s="20"/>
      <c r="F3732" s="19" t="s">
        <v>600</v>
      </c>
      <c r="G3732" s="19">
        <v>40.89</v>
      </c>
      <c r="L3732" s="20"/>
      <c r="M3732" s="601"/>
      <c r="N3732" s="20"/>
    </row>
    <row r="3733" spans="1:14">
      <c r="A3733" s="599">
        <v>40760</v>
      </c>
      <c r="B3733" s="600"/>
      <c r="C3733" s="20"/>
      <c r="D3733" s="20"/>
      <c r="E3733" s="20"/>
      <c r="F3733" s="19" t="s">
        <v>600</v>
      </c>
      <c r="G3733" s="19">
        <v>40.89</v>
      </c>
      <c r="L3733" s="20"/>
      <c r="M3733" s="601"/>
      <c r="N3733" s="20"/>
    </row>
    <row r="3734" spans="1:14">
      <c r="A3734" s="599">
        <v>40759</v>
      </c>
      <c r="B3734" s="600"/>
      <c r="C3734" s="20"/>
      <c r="D3734" s="20"/>
      <c r="E3734" s="20"/>
      <c r="F3734" s="19" t="s">
        <v>600</v>
      </c>
      <c r="G3734" s="19">
        <v>40.89</v>
      </c>
      <c r="L3734" s="20"/>
      <c r="M3734" s="601"/>
      <c r="N3734" s="20"/>
    </row>
    <row r="3735" spans="1:14">
      <c r="A3735" s="599">
        <v>40758</v>
      </c>
      <c r="B3735" s="600"/>
      <c r="C3735" s="20"/>
      <c r="D3735" s="20"/>
      <c r="E3735" s="20"/>
      <c r="F3735" s="19" t="s">
        <v>600</v>
      </c>
      <c r="G3735" s="19">
        <v>40.89</v>
      </c>
      <c r="L3735" s="20"/>
      <c r="M3735" s="601"/>
      <c r="N3735" s="20"/>
    </row>
    <row r="3736" spans="1:14">
      <c r="A3736" s="599">
        <v>40757</v>
      </c>
      <c r="B3736" s="600"/>
      <c r="C3736" s="20"/>
      <c r="D3736" s="20"/>
      <c r="E3736" s="20"/>
      <c r="F3736" s="19" t="s">
        <v>600</v>
      </c>
      <c r="G3736" s="19">
        <v>40.89</v>
      </c>
      <c r="L3736" s="20"/>
      <c r="M3736" s="601"/>
      <c r="N3736" s="20"/>
    </row>
    <row r="3737" spans="1:14">
      <c r="A3737" s="599">
        <v>40756</v>
      </c>
      <c r="B3737" s="600"/>
      <c r="C3737" s="20"/>
      <c r="D3737" s="20"/>
      <c r="E3737" s="20"/>
      <c r="F3737" s="19" t="s">
        <v>600</v>
      </c>
      <c r="G3737" s="19">
        <v>40.89</v>
      </c>
      <c r="L3737" s="20"/>
      <c r="M3737" s="601"/>
      <c r="N3737" s="20"/>
    </row>
    <row r="3738" spans="1:14">
      <c r="A3738" s="599">
        <v>40753</v>
      </c>
      <c r="B3738" s="600"/>
      <c r="C3738" s="20"/>
      <c r="D3738" s="20"/>
      <c r="E3738" s="20"/>
      <c r="F3738" s="19" t="s">
        <v>600</v>
      </c>
      <c r="G3738" s="19">
        <v>40.89</v>
      </c>
      <c r="L3738" s="20"/>
      <c r="M3738" s="601"/>
      <c r="N3738" s="20"/>
    </row>
    <row r="3739" spans="1:14">
      <c r="A3739" s="599">
        <v>40752</v>
      </c>
      <c r="B3739" s="600"/>
      <c r="C3739" s="20"/>
      <c r="D3739" s="20"/>
      <c r="E3739" s="20"/>
      <c r="F3739" s="19" t="s">
        <v>600</v>
      </c>
      <c r="G3739" s="19">
        <v>40.89</v>
      </c>
      <c r="L3739" s="20"/>
      <c r="M3739" s="601"/>
      <c r="N3739" s="20"/>
    </row>
    <row r="3740" spans="1:14">
      <c r="A3740" s="599">
        <v>40751</v>
      </c>
      <c r="B3740" s="600"/>
      <c r="C3740" s="20"/>
      <c r="D3740" s="20"/>
      <c r="E3740" s="20"/>
      <c r="F3740" s="19" t="s">
        <v>600</v>
      </c>
      <c r="G3740" s="19">
        <v>40.89</v>
      </c>
      <c r="L3740" s="20"/>
      <c r="M3740" s="601"/>
      <c r="N3740" s="20"/>
    </row>
    <row r="3741" spans="1:14">
      <c r="A3741" s="599">
        <v>40750</v>
      </c>
      <c r="B3741" s="600"/>
      <c r="C3741" s="20"/>
      <c r="D3741" s="20"/>
      <c r="E3741" s="20"/>
      <c r="F3741" s="19" t="s">
        <v>600</v>
      </c>
      <c r="G3741" s="19">
        <v>40.89</v>
      </c>
      <c r="L3741" s="20"/>
      <c r="M3741" s="601"/>
      <c r="N3741" s="20"/>
    </row>
    <row r="3742" spans="1:14">
      <c r="A3742" s="599">
        <v>40749</v>
      </c>
      <c r="B3742" s="600"/>
      <c r="C3742" s="20"/>
      <c r="D3742" s="20"/>
      <c r="E3742" s="20"/>
      <c r="F3742" s="19" t="s">
        <v>600</v>
      </c>
      <c r="G3742" s="19">
        <v>40.89</v>
      </c>
      <c r="L3742" s="20"/>
      <c r="M3742" s="601"/>
      <c r="N3742" s="20"/>
    </row>
    <row r="3743" spans="1:14">
      <c r="A3743" s="599">
        <v>40746</v>
      </c>
      <c r="B3743" s="600"/>
      <c r="C3743" s="20"/>
      <c r="D3743" s="20"/>
      <c r="E3743" s="20"/>
      <c r="F3743" s="19" t="s">
        <v>600</v>
      </c>
      <c r="G3743" s="19">
        <v>40.89</v>
      </c>
      <c r="L3743" s="20"/>
      <c r="M3743" s="601"/>
      <c r="N3743" s="20"/>
    </row>
    <row r="3744" spans="1:14">
      <c r="A3744" s="599">
        <v>40745</v>
      </c>
      <c r="B3744" s="600"/>
      <c r="C3744" s="20"/>
      <c r="D3744" s="20"/>
      <c r="E3744" s="20"/>
      <c r="F3744" s="19" t="s">
        <v>600</v>
      </c>
      <c r="G3744" s="19">
        <v>40.89</v>
      </c>
      <c r="L3744" s="20"/>
      <c r="M3744" s="601"/>
      <c r="N3744" s="20"/>
    </row>
    <row r="3745" spans="1:14">
      <c r="A3745" s="599">
        <v>40744</v>
      </c>
      <c r="B3745" s="600"/>
      <c r="C3745" s="20"/>
      <c r="D3745" s="20"/>
      <c r="E3745" s="20"/>
      <c r="F3745" s="19" t="s">
        <v>600</v>
      </c>
      <c r="G3745" s="19">
        <v>40.89</v>
      </c>
      <c r="L3745" s="20"/>
      <c r="M3745" s="601"/>
      <c r="N3745" s="20"/>
    </row>
    <row r="3746" spans="1:14">
      <c r="A3746" s="599">
        <v>40743</v>
      </c>
      <c r="B3746" s="600"/>
      <c r="C3746" s="20"/>
      <c r="D3746" s="20"/>
      <c r="E3746" s="20"/>
      <c r="F3746" s="19" t="s">
        <v>600</v>
      </c>
      <c r="G3746" s="19">
        <v>40.89</v>
      </c>
      <c r="L3746" s="20"/>
      <c r="M3746" s="601"/>
      <c r="N3746" s="20"/>
    </row>
    <row r="3747" spans="1:14">
      <c r="A3747" s="599">
        <v>40742</v>
      </c>
      <c r="B3747" s="600"/>
      <c r="C3747" s="20"/>
      <c r="D3747" s="20"/>
      <c r="E3747" s="20"/>
      <c r="F3747" s="19" t="s">
        <v>600</v>
      </c>
      <c r="G3747" s="19">
        <v>40.89</v>
      </c>
      <c r="L3747" s="20"/>
      <c r="M3747" s="601"/>
      <c r="N3747" s="20"/>
    </row>
    <row r="3748" spans="1:14">
      <c r="A3748" s="599">
        <v>40739</v>
      </c>
      <c r="B3748" s="600"/>
      <c r="C3748" s="20"/>
      <c r="D3748" s="20"/>
      <c r="E3748" s="20"/>
      <c r="F3748" s="19" t="s">
        <v>600</v>
      </c>
      <c r="G3748" s="19">
        <v>40.89</v>
      </c>
      <c r="L3748" s="20"/>
      <c r="M3748" s="601"/>
      <c r="N3748" s="20"/>
    </row>
    <row r="3749" spans="1:14">
      <c r="A3749" s="599">
        <v>40738</v>
      </c>
      <c r="B3749" s="600"/>
      <c r="C3749" s="20"/>
      <c r="D3749" s="20"/>
      <c r="E3749" s="20"/>
      <c r="F3749" s="19" t="s">
        <v>600</v>
      </c>
      <c r="G3749" s="19">
        <v>40.89</v>
      </c>
      <c r="L3749" s="20"/>
      <c r="M3749" s="601"/>
      <c r="N3749" s="20"/>
    </row>
    <row r="3750" spans="1:14">
      <c r="A3750" s="599">
        <v>40737</v>
      </c>
      <c r="B3750" s="600"/>
      <c r="C3750" s="20"/>
      <c r="D3750" s="20"/>
      <c r="E3750" s="20"/>
      <c r="F3750" s="19" t="s">
        <v>600</v>
      </c>
      <c r="G3750" s="19">
        <v>40.89</v>
      </c>
      <c r="L3750" s="20"/>
      <c r="M3750" s="601"/>
      <c r="N3750" s="20"/>
    </row>
    <row r="3751" spans="1:14">
      <c r="A3751" s="599">
        <v>40736</v>
      </c>
      <c r="B3751" s="600"/>
      <c r="C3751" s="20"/>
      <c r="D3751" s="20"/>
      <c r="E3751" s="20"/>
      <c r="F3751" s="19" t="s">
        <v>600</v>
      </c>
      <c r="G3751" s="19">
        <v>40.89</v>
      </c>
      <c r="L3751" s="20"/>
      <c r="M3751" s="601"/>
      <c r="N3751" s="20"/>
    </row>
    <row r="3752" spans="1:14">
      <c r="A3752" s="599">
        <v>40735</v>
      </c>
      <c r="B3752" s="600"/>
      <c r="C3752" s="20"/>
      <c r="D3752" s="20"/>
      <c r="E3752" s="20"/>
      <c r="F3752" s="19" t="s">
        <v>600</v>
      </c>
      <c r="G3752" s="19">
        <v>40.89</v>
      </c>
      <c r="L3752" s="20"/>
      <c r="M3752" s="601"/>
      <c r="N3752" s="20"/>
    </row>
    <row r="3753" spans="1:14">
      <c r="A3753" s="599">
        <v>40732</v>
      </c>
      <c r="B3753" s="600"/>
      <c r="C3753" s="20"/>
      <c r="D3753" s="20"/>
      <c r="E3753" s="20"/>
      <c r="F3753" s="19" t="s">
        <v>600</v>
      </c>
      <c r="G3753" s="19">
        <v>40.89</v>
      </c>
      <c r="L3753" s="20"/>
      <c r="M3753" s="601"/>
      <c r="N3753" s="20"/>
    </row>
    <row r="3754" spans="1:14">
      <c r="A3754" s="599">
        <v>40731</v>
      </c>
      <c r="B3754" s="600"/>
      <c r="C3754" s="20"/>
      <c r="D3754" s="20"/>
      <c r="E3754" s="20"/>
      <c r="F3754" s="19" t="s">
        <v>600</v>
      </c>
      <c r="G3754" s="19">
        <v>40.89</v>
      </c>
      <c r="L3754" s="20"/>
      <c r="M3754" s="601"/>
      <c r="N3754" s="20"/>
    </row>
    <row r="3755" spans="1:14">
      <c r="A3755" s="599">
        <v>40730</v>
      </c>
      <c r="B3755" s="600"/>
      <c r="C3755" s="20"/>
      <c r="D3755" s="20"/>
      <c r="E3755" s="20"/>
      <c r="F3755" s="19" t="s">
        <v>600</v>
      </c>
      <c r="G3755" s="19">
        <v>40.89</v>
      </c>
      <c r="L3755" s="20"/>
      <c r="M3755" s="601"/>
      <c r="N3755" s="20"/>
    </row>
    <row r="3756" spans="1:14">
      <c r="A3756" s="599">
        <v>40729</v>
      </c>
      <c r="B3756" s="600"/>
      <c r="C3756" s="20"/>
      <c r="D3756" s="20"/>
      <c r="E3756" s="20"/>
      <c r="F3756" s="19" t="s">
        <v>600</v>
      </c>
      <c r="G3756" s="19">
        <v>40.89</v>
      </c>
      <c r="L3756" s="20"/>
      <c r="M3756" s="601"/>
      <c r="N3756" s="20"/>
    </row>
    <row r="3757" spans="1:14">
      <c r="A3757" s="599">
        <v>40728</v>
      </c>
      <c r="B3757" s="20"/>
      <c r="C3757" s="20"/>
      <c r="D3757" s="20"/>
      <c r="E3757" s="20"/>
      <c r="F3757" s="19" t="s">
        <v>600</v>
      </c>
      <c r="G3757" s="19">
        <v>40.89</v>
      </c>
      <c r="L3757" s="20"/>
      <c r="M3757" s="601"/>
      <c r="N3757" s="20"/>
    </row>
    <row r="3758" spans="1:14">
      <c r="A3758" s="599">
        <v>40725</v>
      </c>
      <c r="B3758" s="600"/>
      <c r="C3758" s="20"/>
      <c r="D3758" s="20"/>
      <c r="E3758" s="20"/>
      <c r="F3758" s="19" t="s">
        <v>600</v>
      </c>
      <c r="G3758" s="19">
        <v>40.89</v>
      </c>
      <c r="L3758" s="20"/>
      <c r="M3758" s="601"/>
      <c r="N3758" s="20"/>
    </row>
    <row r="3759" spans="1:14">
      <c r="A3759" s="599">
        <v>40724</v>
      </c>
      <c r="B3759" s="600"/>
      <c r="C3759" s="20"/>
      <c r="D3759" s="20"/>
      <c r="E3759" s="20"/>
      <c r="F3759" s="19" t="s">
        <v>600</v>
      </c>
      <c r="G3759" s="19">
        <v>40.89</v>
      </c>
      <c r="L3759" s="20"/>
      <c r="M3759" s="601"/>
      <c r="N3759" s="20"/>
    </row>
    <row r="3760" spans="1:14">
      <c r="A3760" s="599">
        <v>40723</v>
      </c>
      <c r="B3760" s="600"/>
      <c r="C3760" s="20"/>
      <c r="D3760" s="20"/>
      <c r="E3760" s="20"/>
      <c r="F3760" s="19" t="s">
        <v>600</v>
      </c>
      <c r="G3760" s="19">
        <v>40.89</v>
      </c>
      <c r="L3760" s="20"/>
      <c r="M3760" s="601"/>
      <c r="N3760" s="20"/>
    </row>
    <row r="3761" spans="1:14">
      <c r="A3761" s="599">
        <v>40722</v>
      </c>
      <c r="B3761" s="600"/>
      <c r="C3761" s="20"/>
      <c r="D3761" s="20"/>
      <c r="E3761" s="20"/>
      <c r="F3761" s="19" t="s">
        <v>600</v>
      </c>
      <c r="G3761" s="19">
        <v>40.89</v>
      </c>
      <c r="L3761" s="20"/>
      <c r="M3761" s="601"/>
      <c r="N3761" s="20"/>
    </row>
    <row r="3762" spans="1:14">
      <c r="A3762" s="599">
        <v>40721</v>
      </c>
      <c r="B3762" s="600"/>
      <c r="C3762" s="20"/>
      <c r="D3762" s="20"/>
      <c r="E3762" s="20"/>
      <c r="F3762" s="19" t="s">
        <v>600</v>
      </c>
      <c r="G3762" s="19">
        <v>40.89</v>
      </c>
      <c r="L3762" s="20"/>
      <c r="M3762" s="601"/>
      <c r="N3762" s="20"/>
    </row>
    <row r="3763" spans="1:14">
      <c r="A3763" s="599">
        <v>40718</v>
      </c>
      <c r="B3763" s="600"/>
      <c r="C3763" s="20"/>
      <c r="D3763" s="20"/>
      <c r="E3763" s="20"/>
      <c r="F3763" s="19" t="s">
        <v>600</v>
      </c>
      <c r="G3763" s="19">
        <v>40.89</v>
      </c>
      <c r="L3763" s="20"/>
      <c r="M3763" s="601"/>
      <c r="N3763" s="20"/>
    </row>
    <row r="3764" spans="1:14">
      <c r="A3764" s="599">
        <v>40717</v>
      </c>
      <c r="B3764" s="600"/>
      <c r="C3764" s="20"/>
      <c r="D3764" s="20"/>
      <c r="E3764" s="20"/>
      <c r="F3764" s="19" t="s">
        <v>600</v>
      </c>
      <c r="G3764" s="19">
        <v>40.89</v>
      </c>
      <c r="L3764" s="20"/>
      <c r="M3764" s="601"/>
      <c r="N3764" s="20"/>
    </row>
    <row r="3765" spans="1:14">
      <c r="A3765" s="599">
        <v>40716</v>
      </c>
      <c r="B3765" s="600"/>
      <c r="C3765" s="20"/>
      <c r="D3765" s="20"/>
      <c r="E3765" s="20"/>
      <c r="F3765" s="19" t="s">
        <v>600</v>
      </c>
      <c r="G3765" s="19">
        <v>40.89</v>
      </c>
      <c r="L3765" s="20"/>
      <c r="M3765" s="601"/>
      <c r="N3765" s="20"/>
    </row>
    <row r="3766" spans="1:14">
      <c r="A3766" s="599">
        <v>40715</v>
      </c>
      <c r="B3766" s="600"/>
      <c r="C3766" s="20"/>
      <c r="D3766" s="20"/>
      <c r="E3766" s="20"/>
      <c r="F3766" s="19" t="s">
        <v>600</v>
      </c>
      <c r="G3766" s="19">
        <v>40.89</v>
      </c>
      <c r="L3766" s="20"/>
      <c r="M3766" s="601"/>
      <c r="N3766" s="20"/>
    </row>
    <row r="3767" spans="1:14">
      <c r="A3767" s="599">
        <v>40714</v>
      </c>
      <c r="B3767" s="600"/>
      <c r="C3767" s="20"/>
      <c r="D3767" s="20"/>
      <c r="E3767" s="20"/>
      <c r="F3767" s="19" t="s">
        <v>600</v>
      </c>
      <c r="G3767" s="19">
        <v>40.89</v>
      </c>
      <c r="L3767" s="20"/>
      <c r="M3767" s="601"/>
      <c r="N3767" s="20"/>
    </row>
    <row r="3768" spans="1:14">
      <c r="A3768" s="599">
        <v>40711</v>
      </c>
      <c r="B3768" s="600"/>
      <c r="C3768" s="20"/>
      <c r="D3768" s="20"/>
      <c r="E3768" s="20"/>
      <c r="F3768" s="19" t="s">
        <v>600</v>
      </c>
      <c r="G3768" s="19">
        <v>40.89</v>
      </c>
      <c r="L3768" s="20"/>
      <c r="M3768" s="601"/>
      <c r="N3768" s="20"/>
    </row>
    <row r="3769" spans="1:14">
      <c r="A3769" s="599">
        <v>40710</v>
      </c>
      <c r="B3769" s="600"/>
      <c r="C3769" s="20"/>
      <c r="D3769" s="20"/>
      <c r="E3769" s="20"/>
      <c r="F3769" s="19" t="s">
        <v>600</v>
      </c>
      <c r="G3769" s="19">
        <v>40.89</v>
      </c>
      <c r="L3769" s="20"/>
      <c r="M3769" s="601"/>
      <c r="N3769" s="20"/>
    </row>
    <row r="3770" spans="1:14">
      <c r="A3770" s="599">
        <v>40709</v>
      </c>
      <c r="B3770" s="600"/>
      <c r="C3770" s="20"/>
      <c r="D3770" s="20"/>
      <c r="E3770" s="20"/>
      <c r="F3770" s="19" t="s">
        <v>600</v>
      </c>
      <c r="G3770" s="19">
        <v>40.89</v>
      </c>
      <c r="L3770" s="20"/>
      <c r="M3770" s="601"/>
      <c r="N3770" s="20"/>
    </row>
    <row r="3771" spans="1:14">
      <c r="A3771" s="599">
        <v>40708</v>
      </c>
      <c r="B3771" s="600"/>
      <c r="C3771" s="20"/>
      <c r="D3771" s="20"/>
      <c r="E3771" s="20"/>
      <c r="F3771" s="19" t="s">
        <v>600</v>
      </c>
      <c r="G3771" s="19">
        <v>40.89</v>
      </c>
      <c r="L3771" s="20"/>
      <c r="M3771" s="601"/>
      <c r="N3771" s="20"/>
    </row>
    <row r="3772" spans="1:14">
      <c r="A3772" s="599">
        <v>40707</v>
      </c>
      <c r="B3772" s="600"/>
      <c r="C3772" s="20"/>
      <c r="D3772" s="20"/>
      <c r="E3772" s="20"/>
      <c r="F3772" s="19" t="s">
        <v>600</v>
      </c>
      <c r="G3772" s="19">
        <v>40.89</v>
      </c>
      <c r="L3772" s="20"/>
      <c r="M3772" s="601"/>
      <c r="N3772" s="20"/>
    </row>
    <row r="3773" spans="1:14">
      <c r="A3773" s="599">
        <v>40704</v>
      </c>
      <c r="B3773" s="600"/>
      <c r="C3773" s="20"/>
      <c r="D3773" s="20"/>
      <c r="E3773" s="20"/>
      <c r="F3773" s="19" t="s">
        <v>600</v>
      </c>
      <c r="G3773" s="19">
        <v>40.89</v>
      </c>
      <c r="L3773" s="20"/>
      <c r="M3773" s="601"/>
      <c r="N3773" s="20"/>
    </row>
    <row r="3774" spans="1:14">
      <c r="A3774" s="599">
        <v>40703</v>
      </c>
      <c r="B3774" s="600"/>
      <c r="C3774" s="20"/>
      <c r="D3774" s="20"/>
      <c r="E3774" s="20"/>
      <c r="F3774" s="19" t="s">
        <v>600</v>
      </c>
      <c r="G3774" s="19">
        <v>40.89</v>
      </c>
      <c r="L3774" s="20"/>
      <c r="M3774" s="601"/>
      <c r="N3774" s="20"/>
    </row>
    <row r="3775" spans="1:14">
      <c r="A3775" s="599">
        <v>40702</v>
      </c>
      <c r="B3775" s="600"/>
      <c r="C3775" s="20"/>
      <c r="D3775" s="20"/>
      <c r="E3775" s="20"/>
      <c r="F3775" s="19" t="s">
        <v>600</v>
      </c>
      <c r="G3775" s="19">
        <v>40.89</v>
      </c>
      <c r="L3775" s="20"/>
      <c r="M3775" s="601"/>
      <c r="N3775" s="20"/>
    </row>
    <row r="3776" spans="1:14">
      <c r="A3776" s="599">
        <v>40701</v>
      </c>
      <c r="B3776" s="600"/>
      <c r="C3776" s="20"/>
      <c r="D3776" s="20"/>
      <c r="E3776" s="20"/>
      <c r="F3776" s="19" t="s">
        <v>600</v>
      </c>
      <c r="G3776" s="19">
        <v>40.89</v>
      </c>
      <c r="L3776" s="20"/>
      <c r="M3776" s="601"/>
      <c r="N3776" s="20"/>
    </row>
    <row r="3777" spans="1:14">
      <c r="A3777" s="599">
        <v>40700</v>
      </c>
      <c r="B3777" s="600"/>
      <c r="C3777" s="20"/>
      <c r="D3777" s="20"/>
      <c r="E3777" s="20"/>
      <c r="F3777" s="19" t="s">
        <v>600</v>
      </c>
      <c r="G3777" s="19">
        <v>40.89</v>
      </c>
      <c r="L3777" s="20"/>
      <c r="M3777" s="601"/>
      <c r="N3777" s="20"/>
    </row>
    <row r="3778" spans="1:14">
      <c r="A3778" s="599">
        <v>40697</v>
      </c>
      <c r="B3778" s="600"/>
      <c r="C3778" s="20"/>
      <c r="D3778" s="20"/>
      <c r="E3778" s="20"/>
      <c r="F3778" s="19" t="s">
        <v>600</v>
      </c>
      <c r="G3778" s="19">
        <v>40.89</v>
      </c>
      <c r="L3778" s="20"/>
      <c r="M3778" s="601"/>
      <c r="N3778" s="20"/>
    </row>
    <row r="3779" spans="1:14">
      <c r="A3779" s="599">
        <v>40696</v>
      </c>
      <c r="B3779" s="600"/>
      <c r="C3779" s="20"/>
      <c r="D3779" s="20"/>
      <c r="E3779" s="20"/>
      <c r="F3779" s="19" t="s">
        <v>600</v>
      </c>
      <c r="G3779" s="19">
        <v>40.89</v>
      </c>
      <c r="L3779" s="20"/>
      <c r="M3779" s="601"/>
      <c r="N3779" s="20"/>
    </row>
    <row r="3780" spans="1:14">
      <c r="A3780" s="599">
        <v>40695</v>
      </c>
      <c r="B3780" s="600"/>
      <c r="C3780" s="20"/>
      <c r="D3780" s="20"/>
      <c r="E3780" s="20"/>
      <c r="F3780" s="19" t="s">
        <v>600</v>
      </c>
      <c r="G3780" s="19">
        <v>40.89</v>
      </c>
      <c r="L3780" s="20"/>
      <c r="M3780" s="601"/>
      <c r="N3780" s="20"/>
    </row>
    <row r="3781" spans="1:14">
      <c r="A3781" s="599">
        <v>40694</v>
      </c>
      <c r="B3781" s="600"/>
      <c r="C3781" s="20"/>
      <c r="D3781" s="20"/>
      <c r="E3781" s="20"/>
      <c r="F3781" s="19" t="s">
        <v>600</v>
      </c>
      <c r="G3781" s="19">
        <v>40.89</v>
      </c>
      <c r="L3781" s="20"/>
      <c r="M3781" s="601"/>
      <c r="N3781" s="20"/>
    </row>
    <row r="3782" spans="1:14">
      <c r="A3782" s="599">
        <v>40693</v>
      </c>
      <c r="B3782" s="600"/>
      <c r="C3782" s="20"/>
      <c r="D3782" s="20"/>
      <c r="E3782" s="20"/>
      <c r="F3782" s="19" t="s">
        <v>600</v>
      </c>
      <c r="G3782" s="19">
        <v>40.89</v>
      </c>
      <c r="L3782" s="20"/>
      <c r="M3782" s="601"/>
      <c r="N3782" s="20"/>
    </row>
    <row r="3783" spans="1:14">
      <c r="A3783" s="599">
        <v>40690</v>
      </c>
      <c r="B3783" s="600"/>
      <c r="C3783" s="20"/>
      <c r="D3783" s="20"/>
      <c r="E3783" s="20"/>
      <c r="F3783" s="19" t="s">
        <v>600</v>
      </c>
      <c r="G3783" s="19">
        <v>40.89</v>
      </c>
      <c r="L3783" s="20"/>
      <c r="M3783" s="601"/>
      <c r="N3783" s="20"/>
    </row>
    <row r="3784" spans="1:14">
      <c r="A3784" s="599">
        <v>40689</v>
      </c>
      <c r="B3784" s="600"/>
      <c r="C3784" s="20"/>
      <c r="D3784" s="20"/>
      <c r="E3784" s="20"/>
      <c r="F3784" s="19" t="s">
        <v>600</v>
      </c>
      <c r="G3784" s="19">
        <v>40.89</v>
      </c>
      <c r="L3784" s="20"/>
      <c r="M3784" s="601"/>
      <c r="N3784" s="20"/>
    </row>
    <row r="3785" spans="1:14">
      <c r="A3785" s="599">
        <v>40688</v>
      </c>
      <c r="B3785" s="600"/>
      <c r="C3785" s="20"/>
      <c r="D3785" s="20"/>
      <c r="E3785" s="20"/>
      <c r="F3785" s="19" t="s">
        <v>600</v>
      </c>
      <c r="G3785" s="19">
        <v>40.89</v>
      </c>
      <c r="L3785" s="20"/>
      <c r="M3785" s="601"/>
      <c r="N3785" s="20"/>
    </row>
    <row r="3786" spans="1:14">
      <c r="A3786" s="599">
        <v>40687</v>
      </c>
      <c r="B3786" s="600"/>
      <c r="C3786" s="20"/>
      <c r="D3786" s="20"/>
      <c r="E3786" s="20"/>
      <c r="F3786" s="19" t="s">
        <v>600</v>
      </c>
      <c r="G3786" s="19">
        <v>40.89</v>
      </c>
      <c r="L3786" s="20"/>
      <c r="M3786" s="601"/>
      <c r="N3786" s="20"/>
    </row>
    <row r="3787" spans="1:14">
      <c r="A3787" s="599">
        <v>40686</v>
      </c>
      <c r="B3787" s="600"/>
      <c r="C3787" s="20"/>
      <c r="D3787" s="20"/>
      <c r="E3787" s="20"/>
      <c r="F3787" s="19" t="s">
        <v>600</v>
      </c>
      <c r="G3787" s="19">
        <v>40.89</v>
      </c>
      <c r="L3787" s="20"/>
      <c r="M3787" s="601"/>
      <c r="N3787" s="20"/>
    </row>
    <row r="3788" spans="1:14">
      <c r="A3788" s="599">
        <v>40683</v>
      </c>
      <c r="B3788" s="600"/>
      <c r="C3788" s="20"/>
      <c r="D3788" s="20"/>
      <c r="E3788" s="20"/>
      <c r="F3788" s="19" t="s">
        <v>600</v>
      </c>
      <c r="G3788" s="19">
        <v>40.89</v>
      </c>
      <c r="L3788" s="20"/>
      <c r="M3788" s="601"/>
      <c r="N3788" s="20"/>
    </row>
    <row r="3789" spans="1:14">
      <c r="A3789" s="599">
        <v>40682</v>
      </c>
      <c r="B3789" s="600"/>
      <c r="C3789" s="20"/>
      <c r="D3789" s="20"/>
      <c r="E3789" s="20"/>
      <c r="F3789" s="19" t="s">
        <v>600</v>
      </c>
      <c r="G3789" s="19">
        <v>40.89</v>
      </c>
      <c r="L3789" s="20"/>
      <c r="M3789" s="601"/>
      <c r="N3789" s="20"/>
    </row>
    <row r="3790" spans="1:14">
      <c r="A3790" s="599">
        <v>40681</v>
      </c>
      <c r="B3790" s="600"/>
      <c r="C3790" s="20"/>
      <c r="D3790" s="20"/>
      <c r="E3790" s="20"/>
      <c r="F3790" s="19" t="s">
        <v>600</v>
      </c>
      <c r="G3790" s="19">
        <v>40.89</v>
      </c>
      <c r="L3790" s="20"/>
      <c r="M3790" s="601"/>
      <c r="N3790" s="20"/>
    </row>
    <row r="3791" spans="1:14">
      <c r="A3791" s="599">
        <v>40680</v>
      </c>
      <c r="B3791" s="600"/>
      <c r="C3791" s="20"/>
      <c r="D3791" s="20"/>
      <c r="E3791" s="20"/>
      <c r="F3791" s="19" t="s">
        <v>600</v>
      </c>
      <c r="G3791" s="19">
        <v>40.89</v>
      </c>
      <c r="L3791" s="20"/>
      <c r="M3791" s="601"/>
      <c r="N3791" s="20"/>
    </row>
    <row r="3792" spans="1:14">
      <c r="A3792" s="599">
        <v>40679</v>
      </c>
      <c r="B3792" s="600"/>
      <c r="C3792" s="20"/>
      <c r="D3792" s="20"/>
      <c r="E3792" s="20"/>
      <c r="F3792" s="19" t="s">
        <v>600</v>
      </c>
      <c r="G3792" s="19">
        <v>40.89</v>
      </c>
      <c r="L3792" s="20"/>
      <c r="M3792" s="601"/>
      <c r="N3792" s="20"/>
    </row>
    <row r="3793" spans="1:14">
      <c r="A3793" s="599">
        <v>40676</v>
      </c>
      <c r="B3793" s="600"/>
      <c r="C3793" s="20"/>
      <c r="D3793" s="20"/>
      <c r="E3793" s="20"/>
      <c r="F3793" s="19" t="s">
        <v>600</v>
      </c>
      <c r="G3793" s="19">
        <v>40.89</v>
      </c>
      <c r="L3793" s="20"/>
      <c r="M3793" s="601"/>
      <c r="N3793" s="20"/>
    </row>
    <row r="3794" spans="1:14">
      <c r="A3794" s="599">
        <v>40675</v>
      </c>
      <c r="B3794" s="600"/>
      <c r="C3794" s="20"/>
      <c r="D3794" s="20"/>
      <c r="E3794" s="20"/>
      <c r="F3794" s="19" t="s">
        <v>600</v>
      </c>
      <c r="G3794" s="19">
        <v>40.89</v>
      </c>
      <c r="L3794" s="20"/>
      <c r="M3794" s="601"/>
      <c r="N3794" s="20"/>
    </row>
    <row r="3795" spans="1:14">
      <c r="A3795" s="599">
        <v>40674</v>
      </c>
      <c r="B3795" s="600"/>
      <c r="C3795" s="20"/>
      <c r="D3795" s="20"/>
      <c r="E3795" s="20"/>
      <c r="F3795" s="19" t="s">
        <v>600</v>
      </c>
      <c r="G3795" s="19">
        <v>40.89</v>
      </c>
      <c r="L3795" s="20"/>
      <c r="M3795" s="601"/>
      <c r="N3795" s="20"/>
    </row>
    <row r="3796" spans="1:14">
      <c r="A3796" s="599">
        <v>40673</v>
      </c>
      <c r="B3796" s="600"/>
      <c r="C3796" s="20"/>
      <c r="D3796" s="20"/>
      <c r="E3796" s="20"/>
      <c r="F3796" s="19" t="s">
        <v>600</v>
      </c>
      <c r="G3796" s="19">
        <v>40.89</v>
      </c>
      <c r="L3796" s="20"/>
      <c r="M3796" s="601"/>
      <c r="N3796" s="20"/>
    </row>
    <row r="3797" spans="1:14">
      <c r="A3797" s="599">
        <v>40672</v>
      </c>
      <c r="B3797" s="600"/>
      <c r="C3797" s="20"/>
      <c r="D3797" s="20"/>
      <c r="E3797" s="20"/>
      <c r="F3797" s="19" t="s">
        <v>600</v>
      </c>
      <c r="G3797" s="19">
        <v>40.89</v>
      </c>
      <c r="L3797" s="20"/>
      <c r="M3797" s="601"/>
      <c r="N3797" s="20"/>
    </row>
    <row r="3798" spans="1:14">
      <c r="A3798" s="599">
        <v>40669</v>
      </c>
      <c r="B3798" s="600"/>
      <c r="C3798" s="20"/>
      <c r="D3798" s="20"/>
      <c r="E3798" s="20"/>
      <c r="F3798" s="19" t="s">
        <v>600</v>
      </c>
      <c r="G3798" s="19">
        <v>40.89</v>
      </c>
      <c r="L3798" s="20"/>
      <c r="M3798" s="601"/>
      <c r="N3798" s="20"/>
    </row>
    <row r="3799" spans="1:14">
      <c r="A3799" s="599">
        <v>40668</v>
      </c>
      <c r="B3799" s="600"/>
      <c r="C3799" s="20"/>
      <c r="D3799" s="20"/>
      <c r="E3799" s="20"/>
      <c r="F3799" s="19" t="s">
        <v>600</v>
      </c>
      <c r="G3799" s="19">
        <v>40.89</v>
      </c>
      <c r="L3799" s="20"/>
      <c r="M3799" s="601"/>
      <c r="N3799" s="20"/>
    </row>
    <row r="3800" spans="1:14">
      <c r="A3800" s="599">
        <v>40667</v>
      </c>
      <c r="B3800" s="600"/>
      <c r="C3800" s="20"/>
      <c r="D3800" s="20"/>
      <c r="E3800" s="20"/>
      <c r="F3800" s="19" t="s">
        <v>600</v>
      </c>
      <c r="G3800" s="19">
        <v>40.89</v>
      </c>
      <c r="L3800" s="20"/>
      <c r="M3800" s="601"/>
      <c r="N3800" s="20"/>
    </row>
    <row r="3801" spans="1:14">
      <c r="A3801" s="599">
        <v>40666</v>
      </c>
      <c r="B3801" s="600"/>
      <c r="C3801" s="20"/>
      <c r="D3801" s="20"/>
      <c r="E3801" s="20"/>
      <c r="F3801" s="19" t="s">
        <v>600</v>
      </c>
      <c r="G3801" s="19">
        <v>40.89</v>
      </c>
      <c r="L3801" s="20"/>
      <c r="M3801" s="601"/>
      <c r="N3801" s="20"/>
    </row>
    <row r="3802" spans="1:14">
      <c r="A3802" s="599">
        <v>40665</v>
      </c>
      <c r="B3802" s="600"/>
      <c r="C3802" s="20"/>
      <c r="D3802" s="20"/>
      <c r="E3802" s="20"/>
      <c r="F3802" s="19" t="s">
        <v>600</v>
      </c>
      <c r="G3802" s="19">
        <v>40.89</v>
      </c>
      <c r="L3802" s="20"/>
      <c r="M3802" s="601"/>
      <c r="N3802" s="20"/>
    </row>
    <row r="3803" spans="1:14">
      <c r="A3803" s="599">
        <v>40662</v>
      </c>
      <c r="B3803" s="600"/>
      <c r="C3803" s="20"/>
      <c r="D3803" s="20"/>
      <c r="E3803" s="20"/>
      <c r="F3803" s="19" t="s">
        <v>600</v>
      </c>
      <c r="G3803" s="19">
        <v>40.89</v>
      </c>
      <c r="L3803" s="20"/>
      <c r="M3803" s="601"/>
      <c r="N3803" s="20"/>
    </row>
    <row r="3804" spans="1:14">
      <c r="A3804" s="599">
        <v>40661</v>
      </c>
      <c r="B3804" s="600"/>
      <c r="C3804" s="20"/>
      <c r="D3804" s="20"/>
      <c r="E3804" s="20"/>
      <c r="F3804" s="19" t="s">
        <v>600</v>
      </c>
      <c r="G3804" s="19">
        <v>40.89</v>
      </c>
      <c r="L3804" s="20"/>
      <c r="M3804" s="601"/>
      <c r="N3804" s="20"/>
    </row>
    <row r="3805" spans="1:14">
      <c r="A3805" s="599">
        <v>40660</v>
      </c>
      <c r="B3805" s="600"/>
      <c r="C3805" s="20"/>
      <c r="D3805" s="20"/>
      <c r="E3805" s="20"/>
      <c r="F3805" s="19" t="s">
        <v>600</v>
      </c>
      <c r="G3805" s="19">
        <v>40.89</v>
      </c>
      <c r="L3805" s="20"/>
      <c r="M3805" s="601"/>
      <c r="N3805" s="20"/>
    </row>
    <row r="3806" spans="1:14">
      <c r="A3806" s="599">
        <v>40659</v>
      </c>
      <c r="B3806" s="600"/>
      <c r="C3806" s="20"/>
      <c r="D3806" s="20"/>
      <c r="E3806" s="20"/>
      <c r="F3806" s="19" t="s">
        <v>600</v>
      </c>
      <c r="G3806" s="19">
        <v>40.89</v>
      </c>
      <c r="L3806" s="20"/>
      <c r="M3806" s="601"/>
      <c r="N3806" s="20"/>
    </row>
    <row r="3807" spans="1:14">
      <c r="A3807" s="599">
        <v>40658</v>
      </c>
      <c r="B3807" s="600"/>
      <c r="C3807" s="20"/>
      <c r="D3807" s="20"/>
      <c r="E3807" s="20"/>
      <c r="F3807" s="19" t="s">
        <v>600</v>
      </c>
      <c r="G3807" s="19">
        <v>40.89</v>
      </c>
      <c r="L3807" s="20"/>
      <c r="M3807" s="601"/>
      <c r="N3807" s="20"/>
    </row>
    <row r="3808" spans="1:14">
      <c r="A3808" s="599">
        <v>40655</v>
      </c>
      <c r="B3808" s="600"/>
      <c r="C3808" s="20"/>
      <c r="D3808" s="20"/>
      <c r="E3808" s="20"/>
      <c r="F3808" s="19" t="s">
        <v>600</v>
      </c>
      <c r="G3808" s="19">
        <v>40.89</v>
      </c>
      <c r="L3808" s="20"/>
      <c r="M3808" s="601"/>
      <c r="N3808" s="20"/>
    </row>
    <row r="3809" spans="1:14">
      <c r="A3809" s="599">
        <v>40654</v>
      </c>
      <c r="B3809" s="600"/>
      <c r="C3809" s="20"/>
      <c r="D3809" s="20"/>
      <c r="E3809" s="20"/>
      <c r="F3809" s="19" t="s">
        <v>600</v>
      </c>
      <c r="G3809" s="19">
        <v>40.89</v>
      </c>
      <c r="L3809" s="20"/>
      <c r="M3809" s="601"/>
      <c r="N3809" s="20"/>
    </row>
    <row r="3810" spans="1:14">
      <c r="A3810" s="599">
        <v>40653</v>
      </c>
      <c r="B3810" s="600"/>
      <c r="C3810" s="20"/>
      <c r="D3810" s="20"/>
      <c r="E3810" s="20"/>
      <c r="F3810" s="19" t="s">
        <v>600</v>
      </c>
      <c r="G3810" s="19">
        <v>40.89</v>
      </c>
      <c r="L3810" s="20"/>
      <c r="M3810" s="601"/>
      <c r="N3810" s="20"/>
    </row>
    <row r="3811" spans="1:14">
      <c r="A3811" s="599">
        <v>40652</v>
      </c>
      <c r="B3811" s="600"/>
      <c r="C3811" s="20"/>
      <c r="D3811" s="20"/>
      <c r="E3811" s="20"/>
      <c r="F3811" s="19" t="s">
        <v>600</v>
      </c>
      <c r="G3811" s="19">
        <v>40.89</v>
      </c>
      <c r="L3811" s="20"/>
      <c r="M3811" s="601"/>
      <c r="N3811" s="20"/>
    </row>
    <row r="3812" spans="1:14">
      <c r="A3812" s="599">
        <v>40651</v>
      </c>
      <c r="B3812" s="600"/>
      <c r="C3812" s="20"/>
      <c r="D3812" s="20"/>
      <c r="E3812" s="20"/>
      <c r="F3812" s="19" t="s">
        <v>600</v>
      </c>
      <c r="G3812" s="19">
        <v>40.89</v>
      </c>
      <c r="L3812" s="20"/>
      <c r="M3812" s="601"/>
      <c r="N3812" s="20"/>
    </row>
    <row r="3813" spans="1:14">
      <c r="A3813" s="599">
        <v>40648</v>
      </c>
      <c r="B3813" s="600"/>
      <c r="C3813" s="20"/>
      <c r="D3813" s="20"/>
      <c r="E3813" s="20"/>
      <c r="F3813" s="19" t="s">
        <v>600</v>
      </c>
      <c r="G3813" s="19">
        <v>40.89</v>
      </c>
      <c r="L3813" s="20"/>
      <c r="M3813" s="601"/>
      <c r="N3813" s="20"/>
    </row>
    <row r="3814" spans="1:14">
      <c r="A3814" s="599">
        <v>40647</v>
      </c>
      <c r="B3814" s="600"/>
      <c r="C3814" s="20"/>
      <c r="D3814" s="20"/>
      <c r="E3814" s="20"/>
      <c r="F3814" s="19" t="s">
        <v>600</v>
      </c>
      <c r="G3814" s="19">
        <v>40.89</v>
      </c>
      <c r="L3814" s="20"/>
      <c r="M3814" s="601"/>
      <c r="N3814" s="20"/>
    </row>
    <row r="3815" spans="1:14">
      <c r="A3815" s="599">
        <v>40646</v>
      </c>
      <c r="B3815" s="600"/>
      <c r="C3815" s="20"/>
      <c r="D3815" s="20"/>
      <c r="E3815" s="20"/>
      <c r="F3815" s="19" t="s">
        <v>600</v>
      </c>
      <c r="G3815" s="19">
        <v>40.89</v>
      </c>
      <c r="L3815" s="20"/>
      <c r="M3815" s="601"/>
      <c r="N3815" s="20"/>
    </row>
    <row r="3816" spans="1:14">
      <c r="A3816" s="599">
        <v>40645</v>
      </c>
      <c r="B3816" s="600"/>
      <c r="C3816" s="20"/>
      <c r="D3816" s="20"/>
      <c r="E3816" s="20"/>
      <c r="F3816" s="19" t="s">
        <v>600</v>
      </c>
      <c r="G3816" s="19">
        <v>40.89</v>
      </c>
      <c r="L3816" s="20"/>
      <c r="M3816" s="601"/>
      <c r="N3816" s="20"/>
    </row>
    <row r="3817" spans="1:14">
      <c r="A3817" s="599">
        <v>40644</v>
      </c>
      <c r="B3817" s="600"/>
      <c r="C3817" s="20"/>
      <c r="D3817" s="20"/>
      <c r="E3817" s="20"/>
      <c r="F3817" s="19" t="s">
        <v>600</v>
      </c>
      <c r="G3817" s="19">
        <v>40.89</v>
      </c>
      <c r="L3817" s="20"/>
      <c r="M3817" s="601"/>
      <c r="N3817" s="20"/>
    </row>
    <row r="3818" spans="1:14">
      <c r="A3818" s="599">
        <v>40641</v>
      </c>
      <c r="B3818" s="600"/>
      <c r="C3818" s="20"/>
      <c r="D3818" s="20"/>
      <c r="E3818" s="20"/>
      <c r="F3818" s="19" t="s">
        <v>600</v>
      </c>
      <c r="G3818" s="19">
        <v>40.89</v>
      </c>
      <c r="L3818" s="20"/>
      <c r="M3818" s="601"/>
      <c r="N3818" s="20"/>
    </row>
    <row r="3819" spans="1:14">
      <c r="A3819" s="599">
        <v>40640</v>
      </c>
      <c r="B3819" s="600"/>
      <c r="C3819" s="20"/>
      <c r="D3819" s="20"/>
      <c r="E3819" s="20"/>
      <c r="F3819" s="19" t="s">
        <v>600</v>
      </c>
      <c r="G3819" s="19">
        <v>40.89</v>
      </c>
      <c r="L3819" s="20"/>
      <c r="M3819" s="601"/>
      <c r="N3819" s="20"/>
    </row>
    <row r="3820" spans="1:14">
      <c r="A3820" s="599">
        <v>40639</v>
      </c>
      <c r="B3820" s="600"/>
      <c r="C3820" s="20"/>
      <c r="D3820" s="20"/>
      <c r="E3820" s="20"/>
      <c r="F3820" s="19" t="s">
        <v>600</v>
      </c>
      <c r="G3820" s="19">
        <v>40.89</v>
      </c>
      <c r="L3820" s="20"/>
      <c r="M3820" s="601"/>
      <c r="N3820" s="20"/>
    </row>
    <row r="3821" spans="1:14">
      <c r="A3821" s="599">
        <v>40638</v>
      </c>
      <c r="B3821" s="600"/>
      <c r="C3821" s="20"/>
      <c r="D3821" s="20"/>
      <c r="E3821" s="20"/>
      <c r="F3821" s="19" t="s">
        <v>600</v>
      </c>
      <c r="G3821" s="19">
        <v>40.89</v>
      </c>
      <c r="L3821" s="20"/>
      <c r="M3821" s="601"/>
      <c r="N3821" s="20"/>
    </row>
    <row r="3822" spans="1:14">
      <c r="A3822" s="599">
        <v>40637</v>
      </c>
      <c r="B3822" s="600"/>
      <c r="C3822" s="20"/>
      <c r="D3822" s="20"/>
      <c r="E3822" s="20"/>
      <c r="F3822" s="19" t="s">
        <v>600</v>
      </c>
      <c r="G3822" s="19">
        <v>40.89</v>
      </c>
      <c r="L3822" s="20"/>
      <c r="M3822" s="601"/>
      <c r="N3822" s="20"/>
    </row>
    <row r="3823" spans="1:14">
      <c r="A3823" s="599">
        <v>40634</v>
      </c>
      <c r="B3823" s="600"/>
      <c r="C3823" s="20"/>
      <c r="D3823" s="20"/>
      <c r="E3823" s="20"/>
      <c r="F3823" s="19" t="s">
        <v>600</v>
      </c>
      <c r="G3823" s="19">
        <v>40.89</v>
      </c>
      <c r="L3823" s="20"/>
      <c r="M3823" s="601"/>
      <c r="N3823" s="20"/>
    </row>
    <row r="3824" spans="1:14">
      <c r="A3824" s="599">
        <v>40633</v>
      </c>
      <c r="B3824" s="600"/>
      <c r="C3824" s="20"/>
      <c r="D3824" s="20"/>
      <c r="E3824" s="20"/>
      <c r="F3824" s="19" t="s">
        <v>600</v>
      </c>
      <c r="G3824" s="19">
        <v>40.89</v>
      </c>
      <c r="L3824" s="20"/>
      <c r="M3824" s="601"/>
      <c r="N3824" s="20"/>
    </row>
    <row r="3825" spans="1:14">
      <c r="A3825" s="599">
        <v>40632</v>
      </c>
      <c r="B3825" s="600"/>
      <c r="C3825" s="20"/>
      <c r="D3825" s="20"/>
      <c r="E3825" s="20"/>
      <c r="F3825" s="19" t="s">
        <v>600</v>
      </c>
      <c r="G3825" s="19">
        <v>40.89</v>
      </c>
      <c r="L3825" s="20"/>
      <c r="M3825" s="601"/>
      <c r="N3825" s="20"/>
    </row>
    <row r="3826" spans="1:14">
      <c r="A3826" s="599">
        <v>40631</v>
      </c>
      <c r="B3826" s="600"/>
      <c r="C3826" s="20"/>
      <c r="D3826" s="20"/>
      <c r="E3826" s="20"/>
      <c r="F3826" s="19" t="s">
        <v>600</v>
      </c>
      <c r="G3826" s="19">
        <v>40.89</v>
      </c>
      <c r="L3826" s="20"/>
      <c r="M3826" s="601"/>
      <c r="N3826" s="20"/>
    </row>
    <row r="3827" spans="1:14">
      <c r="A3827" s="599">
        <v>40630</v>
      </c>
      <c r="B3827" s="600"/>
      <c r="C3827" s="20"/>
      <c r="D3827" s="20"/>
      <c r="E3827" s="20"/>
      <c r="F3827" s="19" t="s">
        <v>600</v>
      </c>
      <c r="G3827" s="19">
        <v>40.89</v>
      </c>
      <c r="L3827" s="20"/>
      <c r="M3827" s="601"/>
      <c r="N3827" s="20"/>
    </row>
    <row r="3828" spans="1:14">
      <c r="A3828" s="599">
        <v>40627</v>
      </c>
      <c r="B3828" s="600"/>
      <c r="C3828" s="20"/>
      <c r="D3828" s="20"/>
      <c r="E3828" s="20"/>
      <c r="F3828" s="19" t="s">
        <v>600</v>
      </c>
      <c r="G3828" s="19">
        <v>40.89</v>
      </c>
      <c r="L3828" s="20"/>
      <c r="M3828" s="601"/>
      <c r="N3828" s="20"/>
    </row>
    <row r="3829" spans="1:14">
      <c r="A3829" s="599">
        <v>40626</v>
      </c>
      <c r="B3829" s="600"/>
      <c r="C3829" s="20"/>
      <c r="D3829" s="20"/>
      <c r="E3829" s="20"/>
      <c r="F3829" s="19" t="s">
        <v>600</v>
      </c>
      <c r="G3829" s="19">
        <v>40.89</v>
      </c>
      <c r="L3829" s="20"/>
      <c r="M3829" s="601"/>
      <c r="N3829" s="20"/>
    </row>
    <row r="3830" spans="1:14">
      <c r="A3830" s="599">
        <v>40625</v>
      </c>
      <c r="B3830" s="600"/>
      <c r="C3830" s="20"/>
      <c r="D3830" s="20"/>
      <c r="E3830" s="20"/>
      <c r="F3830" s="19" t="s">
        <v>600</v>
      </c>
      <c r="G3830" s="19">
        <v>40.89</v>
      </c>
      <c r="L3830" s="20"/>
      <c r="M3830" s="601"/>
      <c r="N3830" s="20"/>
    </row>
    <row r="3831" spans="1:14">
      <c r="A3831" s="599">
        <v>40624</v>
      </c>
      <c r="B3831" s="600"/>
      <c r="C3831" s="20"/>
      <c r="D3831" s="20"/>
      <c r="E3831" s="20"/>
      <c r="F3831" s="19" t="s">
        <v>600</v>
      </c>
      <c r="G3831" s="19">
        <v>40.89</v>
      </c>
      <c r="L3831" s="20"/>
      <c r="M3831" s="601"/>
      <c r="N3831" s="20"/>
    </row>
    <row r="3832" spans="1:14">
      <c r="A3832" s="599">
        <v>40623</v>
      </c>
      <c r="B3832" s="600"/>
      <c r="C3832" s="20"/>
      <c r="D3832" s="20"/>
      <c r="E3832" s="20"/>
      <c r="F3832" s="19" t="s">
        <v>600</v>
      </c>
      <c r="G3832" s="19">
        <v>40.89</v>
      </c>
      <c r="L3832" s="20"/>
      <c r="M3832" s="601"/>
      <c r="N3832" s="20"/>
    </row>
    <row r="3833" spans="1:14">
      <c r="A3833" s="599">
        <v>40620</v>
      </c>
      <c r="B3833" s="600"/>
      <c r="C3833" s="20"/>
      <c r="D3833" s="20"/>
      <c r="E3833" s="20"/>
      <c r="F3833" s="19" t="s">
        <v>600</v>
      </c>
      <c r="G3833" s="19">
        <v>40.89</v>
      </c>
      <c r="L3833" s="20"/>
      <c r="M3833" s="601"/>
      <c r="N3833" s="20"/>
    </row>
    <row r="3834" spans="1:14">
      <c r="A3834" s="599">
        <v>40619</v>
      </c>
      <c r="B3834" s="600"/>
      <c r="C3834" s="20"/>
      <c r="D3834" s="20"/>
      <c r="E3834" s="20"/>
      <c r="F3834" s="19" t="s">
        <v>600</v>
      </c>
      <c r="G3834" s="19">
        <v>40.89</v>
      </c>
      <c r="L3834" s="20"/>
      <c r="M3834" s="601"/>
      <c r="N3834" s="20"/>
    </row>
    <row r="3835" spans="1:14">
      <c r="A3835" s="599">
        <v>40618</v>
      </c>
      <c r="B3835" s="600"/>
      <c r="C3835" s="20"/>
      <c r="D3835" s="20"/>
      <c r="E3835" s="20"/>
      <c r="F3835" s="19" t="s">
        <v>600</v>
      </c>
      <c r="G3835" s="19">
        <v>40.89</v>
      </c>
      <c r="L3835" s="20"/>
      <c r="M3835" s="601"/>
      <c r="N3835" s="20"/>
    </row>
    <row r="3836" spans="1:14">
      <c r="A3836" s="599">
        <v>40617</v>
      </c>
      <c r="B3836" s="600"/>
      <c r="C3836" s="20"/>
      <c r="D3836" s="20"/>
      <c r="E3836" s="20"/>
      <c r="F3836" s="19" t="s">
        <v>600</v>
      </c>
      <c r="G3836" s="19">
        <v>40.89</v>
      </c>
      <c r="L3836" s="20"/>
      <c r="M3836" s="601"/>
      <c r="N3836" s="20"/>
    </row>
    <row r="3837" spans="1:14">
      <c r="A3837" s="599">
        <v>40616</v>
      </c>
      <c r="B3837" s="600"/>
      <c r="C3837" s="20"/>
      <c r="D3837" s="20"/>
      <c r="E3837" s="20"/>
      <c r="F3837" s="19" t="s">
        <v>600</v>
      </c>
      <c r="G3837" s="19">
        <v>40.89</v>
      </c>
      <c r="L3837" s="20"/>
      <c r="M3837" s="601"/>
      <c r="N3837" s="20"/>
    </row>
    <row r="3838" spans="1:14">
      <c r="A3838" s="599">
        <v>40613</v>
      </c>
      <c r="B3838" s="600"/>
      <c r="C3838" s="20"/>
      <c r="D3838" s="20"/>
      <c r="E3838" s="20"/>
      <c r="F3838" s="19" t="s">
        <v>600</v>
      </c>
      <c r="G3838" s="19">
        <v>40.89</v>
      </c>
      <c r="L3838" s="20"/>
      <c r="M3838" s="601"/>
      <c r="N3838" s="20"/>
    </row>
    <row r="3839" spans="1:14">
      <c r="A3839" s="599">
        <v>40612</v>
      </c>
      <c r="B3839" s="600"/>
      <c r="C3839" s="20"/>
      <c r="D3839" s="20"/>
      <c r="E3839" s="20"/>
      <c r="F3839" s="19" t="s">
        <v>600</v>
      </c>
      <c r="G3839" s="19">
        <v>40.89</v>
      </c>
      <c r="L3839" s="20"/>
      <c r="M3839" s="601"/>
      <c r="N3839" s="20"/>
    </row>
    <row r="3840" spans="1:14">
      <c r="A3840" s="599">
        <v>40611</v>
      </c>
      <c r="B3840" s="600"/>
      <c r="C3840" s="20"/>
      <c r="D3840" s="20"/>
      <c r="E3840" s="20"/>
      <c r="F3840" s="19" t="s">
        <v>600</v>
      </c>
      <c r="G3840" s="19">
        <v>40.89</v>
      </c>
      <c r="L3840" s="20"/>
      <c r="M3840" s="601"/>
      <c r="N3840" s="20"/>
    </row>
    <row r="3841" spans="1:14">
      <c r="A3841" s="599">
        <v>40610</v>
      </c>
      <c r="B3841" s="600"/>
      <c r="C3841" s="20"/>
      <c r="D3841" s="20"/>
      <c r="E3841" s="20"/>
      <c r="F3841" s="19" t="s">
        <v>600</v>
      </c>
      <c r="G3841" s="19">
        <v>40.89</v>
      </c>
      <c r="L3841" s="20"/>
      <c r="M3841" s="601"/>
      <c r="N3841" s="20"/>
    </row>
    <row r="3842" spans="1:14">
      <c r="A3842" s="599">
        <v>40609</v>
      </c>
      <c r="B3842" s="600"/>
      <c r="C3842" s="20"/>
      <c r="D3842" s="20"/>
      <c r="E3842" s="20"/>
      <c r="F3842" s="19" t="s">
        <v>600</v>
      </c>
      <c r="G3842" s="19">
        <v>40.89</v>
      </c>
      <c r="L3842" s="20"/>
      <c r="M3842" s="601"/>
      <c r="N3842" s="20"/>
    </row>
    <row r="3843" spans="1:14">
      <c r="A3843" s="599">
        <v>40606</v>
      </c>
      <c r="B3843" s="600"/>
      <c r="C3843" s="20"/>
      <c r="D3843" s="20"/>
      <c r="E3843" s="20"/>
      <c r="F3843" s="19" t="s">
        <v>600</v>
      </c>
      <c r="G3843" s="19">
        <v>40.89</v>
      </c>
      <c r="L3843" s="20"/>
      <c r="M3843" s="601"/>
      <c r="N3843" s="20"/>
    </row>
    <row r="3844" spans="1:14">
      <c r="A3844" s="599">
        <v>40605</v>
      </c>
      <c r="B3844" s="600"/>
      <c r="C3844" s="20"/>
      <c r="D3844" s="20"/>
      <c r="E3844" s="20"/>
      <c r="F3844" s="19" t="s">
        <v>600</v>
      </c>
      <c r="G3844" s="19">
        <v>40.89</v>
      </c>
      <c r="L3844" s="20"/>
      <c r="M3844" s="601"/>
      <c r="N3844" s="20"/>
    </row>
    <row r="3845" spans="1:14">
      <c r="A3845" s="599">
        <v>40604</v>
      </c>
      <c r="B3845" s="600"/>
      <c r="C3845" s="20"/>
      <c r="D3845" s="20"/>
      <c r="E3845" s="20"/>
      <c r="F3845" s="19" t="s">
        <v>600</v>
      </c>
      <c r="G3845" s="19">
        <v>40.89</v>
      </c>
      <c r="L3845" s="20"/>
      <c r="M3845" s="601"/>
      <c r="N3845" s="20"/>
    </row>
    <row r="3846" spans="1:14">
      <c r="A3846" s="599">
        <v>40603</v>
      </c>
      <c r="B3846" s="600"/>
      <c r="C3846" s="20"/>
      <c r="D3846" s="20"/>
      <c r="E3846" s="20"/>
      <c r="F3846" s="19" t="s">
        <v>600</v>
      </c>
      <c r="G3846" s="19">
        <v>40.89</v>
      </c>
      <c r="L3846" s="20"/>
      <c r="M3846" s="601"/>
      <c r="N3846" s="20"/>
    </row>
    <row r="3847" spans="1:14">
      <c r="A3847" s="599">
        <v>40602</v>
      </c>
      <c r="B3847" s="600"/>
      <c r="C3847" s="20"/>
      <c r="D3847" s="20"/>
      <c r="E3847" s="20"/>
      <c r="F3847" s="19" t="s">
        <v>600</v>
      </c>
      <c r="G3847" s="19">
        <v>40.89</v>
      </c>
      <c r="L3847" s="20"/>
      <c r="M3847" s="601"/>
      <c r="N3847" s="20"/>
    </row>
    <row r="3848" spans="1:14">
      <c r="A3848" s="599">
        <v>40599</v>
      </c>
      <c r="B3848" s="600"/>
      <c r="C3848" s="20"/>
      <c r="D3848" s="20"/>
      <c r="E3848" s="20"/>
      <c r="F3848" s="19" t="s">
        <v>600</v>
      </c>
      <c r="G3848" s="19">
        <v>40.89</v>
      </c>
      <c r="L3848" s="20"/>
      <c r="M3848" s="601"/>
      <c r="N3848" s="20"/>
    </row>
    <row r="3849" spans="1:14">
      <c r="A3849" s="599">
        <v>40598</v>
      </c>
      <c r="B3849" s="600"/>
      <c r="C3849" s="20"/>
      <c r="D3849" s="20"/>
      <c r="E3849" s="20"/>
      <c r="F3849" s="19" t="s">
        <v>600</v>
      </c>
      <c r="G3849" s="19">
        <v>40.89</v>
      </c>
      <c r="L3849" s="20"/>
      <c r="M3849" s="601"/>
      <c r="N3849" s="20"/>
    </row>
    <row r="3850" spans="1:14">
      <c r="A3850" s="599">
        <v>40597</v>
      </c>
      <c r="B3850" s="600"/>
      <c r="C3850" s="20"/>
      <c r="D3850" s="20"/>
      <c r="E3850" s="20"/>
      <c r="F3850" s="19" t="s">
        <v>600</v>
      </c>
      <c r="G3850" s="19">
        <v>40.89</v>
      </c>
      <c r="L3850" s="20"/>
      <c r="M3850" s="601"/>
      <c r="N3850" s="20"/>
    </row>
    <row r="3851" spans="1:14">
      <c r="A3851" s="599">
        <v>40596</v>
      </c>
      <c r="B3851" s="600"/>
      <c r="C3851" s="20"/>
      <c r="D3851" s="20"/>
      <c r="E3851" s="20"/>
      <c r="F3851" s="19" t="s">
        <v>600</v>
      </c>
      <c r="G3851" s="19">
        <v>40.89</v>
      </c>
      <c r="L3851" s="20"/>
      <c r="M3851" s="601"/>
      <c r="N3851" s="20"/>
    </row>
    <row r="3852" spans="1:14">
      <c r="A3852" s="599">
        <v>40595</v>
      </c>
      <c r="B3852" s="600"/>
      <c r="C3852" s="20"/>
      <c r="D3852" s="20"/>
      <c r="E3852" s="20"/>
      <c r="F3852" s="19" t="s">
        <v>600</v>
      </c>
      <c r="G3852" s="19">
        <v>40.89</v>
      </c>
      <c r="L3852" s="20"/>
      <c r="M3852" s="601"/>
      <c r="N3852" s="20"/>
    </row>
    <row r="3853" spans="1:14">
      <c r="A3853" s="599">
        <v>40592</v>
      </c>
      <c r="B3853" s="600"/>
      <c r="C3853" s="20"/>
      <c r="D3853" s="20"/>
      <c r="E3853" s="20"/>
      <c r="F3853" s="19" t="s">
        <v>600</v>
      </c>
      <c r="G3853" s="19">
        <v>40.89</v>
      </c>
      <c r="L3853" s="20"/>
      <c r="M3853" s="601"/>
      <c r="N3853" s="20"/>
    </row>
    <row r="3854" spans="1:14">
      <c r="A3854" s="599">
        <v>40591</v>
      </c>
      <c r="B3854" s="600"/>
      <c r="C3854" s="20"/>
      <c r="D3854" s="20"/>
      <c r="E3854" s="20"/>
      <c r="F3854" s="19" t="s">
        <v>600</v>
      </c>
      <c r="G3854" s="19">
        <v>40.89</v>
      </c>
      <c r="L3854" s="20"/>
      <c r="M3854" s="601"/>
      <c r="N3854" s="20"/>
    </row>
    <row r="3855" spans="1:14">
      <c r="A3855" s="599">
        <v>40590</v>
      </c>
      <c r="B3855" s="600"/>
      <c r="C3855" s="20"/>
      <c r="D3855" s="20"/>
      <c r="E3855" s="20"/>
      <c r="F3855" s="19" t="s">
        <v>600</v>
      </c>
      <c r="G3855" s="19">
        <v>40.89</v>
      </c>
      <c r="L3855" s="20"/>
      <c r="M3855" s="601"/>
      <c r="N3855" s="20"/>
    </row>
    <row r="3856" spans="1:14">
      <c r="A3856" s="599">
        <v>40589</v>
      </c>
      <c r="B3856" s="600"/>
      <c r="C3856" s="20"/>
      <c r="D3856" s="20"/>
      <c r="E3856" s="20"/>
      <c r="F3856" s="19" t="s">
        <v>600</v>
      </c>
      <c r="G3856" s="19">
        <v>40.89</v>
      </c>
      <c r="L3856" s="20"/>
      <c r="M3856" s="601"/>
      <c r="N3856" s="20"/>
    </row>
    <row r="3857" spans="1:14">
      <c r="A3857" s="599">
        <v>40588</v>
      </c>
      <c r="B3857" s="600"/>
      <c r="C3857" s="20"/>
      <c r="D3857" s="20"/>
      <c r="E3857" s="20"/>
      <c r="F3857" s="19" t="s">
        <v>600</v>
      </c>
      <c r="G3857" s="19">
        <v>40.89</v>
      </c>
      <c r="L3857" s="20"/>
      <c r="M3857" s="601"/>
      <c r="N3857" s="20"/>
    </row>
    <row r="3858" spans="1:14">
      <c r="A3858" s="599">
        <v>40585</v>
      </c>
      <c r="B3858" s="600"/>
      <c r="C3858" s="20"/>
      <c r="D3858" s="20"/>
      <c r="E3858" s="20"/>
      <c r="F3858" s="19" t="s">
        <v>600</v>
      </c>
      <c r="G3858" s="19">
        <v>40.89</v>
      </c>
      <c r="L3858" s="20"/>
      <c r="M3858" s="601"/>
      <c r="N3858" s="20"/>
    </row>
    <row r="3859" spans="1:14">
      <c r="A3859" s="599">
        <v>40584</v>
      </c>
      <c r="B3859" s="600"/>
      <c r="C3859" s="20"/>
      <c r="D3859" s="20"/>
      <c r="E3859" s="20"/>
      <c r="F3859" s="19" t="s">
        <v>600</v>
      </c>
      <c r="G3859" s="19">
        <v>40.89</v>
      </c>
      <c r="L3859" s="20"/>
      <c r="M3859" s="601"/>
      <c r="N3859" s="20"/>
    </row>
    <row r="3860" spans="1:14">
      <c r="A3860" s="599">
        <v>40583</v>
      </c>
      <c r="B3860" s="600"/>
      <c r="C3860" s="20"/>
      <c r="D3860" s="20"/>
      <c r="E3860" s="20"/>
      <c r="F3860" s="19" t="s">
        <v>600</v>
      </c>
      <c r="G3860" s="19">
        <v>40.89</v>
      </c>
      <c r="L3860" s="20"/>
      <c r="M3860" s="601"/>
      <c r="N3860" s="20"/>
    </row>
    <row r="3861" spans="1:14">
      <c r="A3861" s="599">
        <v>40582</v>
      </c>
      <c r="B3861" s="600"/>
      <c r="C3861" s="20"/>
      <c r="D3861" s="20"/>
      <c r="E3861" s="20"/>
      <c r="F3861" s="19" t="s">
        <v>600</v>
      </c>
      <c r="G3861" s="19">
        <v>40.89</v>
      </c>
      <c r="L3861" s="20"/>
      <c r="M3861" s="601"/>
      <c r="N3861" s="20"/>
    </row>
    <row r="3862" spans="1:14">
      <c r="A3862" s="599">
        <v>40581</v>
      </c>
      <c r="B3862" s="600"/>
      <c r="C3862" s="20"/>
      <c r="D3862" s="20"/>
      <c r="E3862" s="20"/>
      <c r="F3862" s="19" t="s">
        <v>600</v>
      </c>
      <c r="G3862" s="19">
        <v>40.89</v>
      </c>
      <c r="L3862" s="20"/>
      <c r="M3862" s="601"/>
      <c r="N3862" s="20"/>
    </row>
    <row r="3863" spans="1:14">
      <c r="A3863" s="599">
        <v>40578</v>
      </c>
      <c r="B3863" s="600"/>
      <c r="C3863" s="20"/>
      <c r="D3863" s="20"/>
      <c r="E3863" s="20"/>
      <c r="F3863" s="19" t="s">
        <v>600</v>
      </c>
      <c r="G3863" s="19">
        <v>40.89</v>
      </c>
      <c r="L3863" s="20"/>
      <c r="M3863" s="601"/>
      <c r="N3863" s="20"/>
    </row>
    <row r="3864" spans="1:14">
      <c r="A3864" s="599">
        <v>40577</v>
      </c>
      <c r="B3864" s="600"/>
      <c r="C3864" s="20"/>
      <c r="D3864" s="20"/>
      <c r="E3864" s="20"/>
      <c r="F3864" s="19" t="s">
        <v>600</v>
      </c>
      <c r="G3864" s="19">
        <v>40.89</v>
      </c>
      <c r="L3864" s="20"/>
      <c r="M3864" s="601"/>
      <c r="N3864" s="20"/>
    </row>
    <row r="3865" spans="1:14">
      <c r="A3865" s="599">
        <v>40576</v>
      </c>
      <c r="B3865" s="600"/>
      <c r="C3865" s="20"/>
      <c r="D3865" s="20"/>
      <c r="E3865" s="20"/>
      <c r="F3865" s="19" t="s">
        <v>600</v>
      </c>
      <c r="G3865" s="19">
        <v>40.89</v>
      </c>
      <c r="L3865" s="20"/>
      <c r="M3865" s="601"/>
      <c r="N3865" s="20"/>
    </row>
    <row r="3866" spans="1:14">
      <c r="A3866" s="599">
        <v>40575</v>
      </c>
      <c r="B3866" s="600"/>
      <c r="C3866" s="20"/>
      <c r="D3866" s="20"/>
      <c r="E3866" s="20"/>
      <c r="F3866" s="19" t="s">
        <v>600</v>
      </c>
      <c r="G3866" s="19">
        <v>40.89</v>
      </c>
      <c r="L3866" s="20"/>
      <c r="M3866" s="601"/>
      <c r="N3866" s="20"/>
    </row>
    <row r="3867" spans="1:14">
      <c r="A3867" s="599">
        <v>40574</v>
      </c>
      <c r="B3867" s="600"/>
      <c r="C3867" s="20"/>
      <c r="D3867" s="20"/>
      <c r="E3867" s="20"/>
      <c r="F3867" s="19" t="s">
        <v>600</v>
      </c>
      <c r="G3867" s="19">
        <v>40.89</v>
      </c>
      <c r="L3867" s="20"/>
      <c r="M3867" s="601"/>
      <c r="N3867" s="20"/>
    </row>
    <row r="3868" spans="1:14">
      <c r="A3868" s="599">
        <v>40571</v>
      </c>
      <c r="B3868" s="600"/>
      <c r="C3868" s="20"/>
      <c r="D3868" s="20"/>
      <c r="E3868" s="20"/>
      <c r="F3868" s="19" t="s">
        <v>600</v>
      </c>
      <c r="G3868" s="19">
        <v>40.89</v>
      </c>
      <c r="L3868" s="20"/>
      <c r="M3868" s="601"/>
      <c r="N3868" s="20"/>
    </row>
    <row r="3869" spans="1:14">
      <c r="A3869" s="599">
        <v>40570</v>
      </c>
      <c r="B3869" s="600"/>
      <c r="C3869" s="20"/>
      <c r="D3869" s="20"/>
      <c r="E3869" s="20"/>
      <c r="F3869" s="19" t="s">
        <v>600</v>
      </c>
      <c r="G3869" s="19">
        <v>40.89</v>
      </c>
      <c r="L3869" s="20"/>
      <c r="M3869" s="601"/>
      <c r="N3869" s="20"/>
    </row>
    <row r="3870" spans="1:14">
      <c r="A3870" s="599">
        <v>40569</v>
      </c>
      <c r="B3870" s="600"/>
      <c r="C3870" s="20"/>
      <c r="D3870" s="20"/>
      <c r="E3870" s="20"/>
      <c r="F3870" s="19" t="s">
        <v>600</v>
      </c>
      <c r="G3870" s="19">
        <v>40.89</v>
      </c>
      <c r="L3870" s="20"/>
      <c r="M3870" s="601"/>
      <c r="N3870" s="20"/>
    </row>
    <row r="3871" spans="1:14">
      <c r="A3871" s="599">
        <v>40568</v>
      </c>
      <c r="B3871" s="600"/>
      <c r="C3871" s="20"/>
      <c r="D3871" s="20"/>
      <c r="E3871" s="20"/>
      <c r="F3871" s="19" t="s">
        <v>600</v>
      </c>
      <c r="G3871" s="19">
        <v>40.89</v>
      </c>
      <c r="L3871" s="20"/>
      <c r="M3871" s="601"/>
      <c r="N3871" s="20"/>
    </row>
    <row r="3872" spans="1:14">
      <c r="A3872" s="599">
        <v>40567</v>
      </c>
      <c r="B3872" s="600"/>
      <c r="C3872" s="20"/>
      <c r="D3872" s="20"/>
      <c r="E3872" s="20"/>
      <c r="F3872" s="19" t="s">
        <v>600</v>
      </c>
      <c r="G3872" s="19">
        <v>40.89</v>
      </c>
      <c r="L3872" s="20"/>
      <c r="M3872" s="601"/>
      <c r="N3872" s="20"/>
    </row>
    <row r="3873" spans="1:14">
      <c r="A3873" s="599">
        <v>40564</v>
      </c>
      <c r="B3873" s="600"/>
      <c r="C3873" s="20"/>
      <c r="D3873" s="20"/>
      <c r="E3873" s="20"/>
      <c r="F3873" s="19" t="s">
        <v>600</v>
      </c>
      <c r="G3873" s="19">
        <v>40.89</v>
      </c>
      <c r="L3873" s="20"/>
      <c r="M3873" s="601"/>
      <c r="N3873" s="20"/>
    </row>
    <row r="3874" spans="1:14">
      <c r="A3874" s="599">
        <v>40563</v>
      </c>
      <c r="B3874" s="600"/>
      <c r="C3874" s="20"/>
      <c r="D3874" s="20"/>
      <c r="E3874" s="20"/>
      <c r="F3874" s="19" t="s">
        <v>600</v>
      </c>
      <c r="G3874" s="19">
        <v>40.89</v>
      </c>
      <c r="L3874" s="20"/>
      <c r="M3874" s="601"/>
      <c r="N3874" s="20"/>
    </row>
    <row r="3875" spans="1:14">
      <c r="A3875" s="599">
        <v>40562</v>
      </c>
      <c r="B3875" s="600"/>
      <c r="C3875" s="20"/>
      <c r="D3875" s="20"/>
      <c r="E3875" s="20"/>
      <c r="F3875" s="19" t="s">
        <v>600</v>
      </c>
      <c r="G3875" s="19">
        <v>40.89</v>
      </c>
      <c r="L3875" s="20"/>
      <c r="M3875" s="601"/>
      <c r="N3875" s="20"/>
    </row>
    <row r="3876" spans="1:14">
      <c r="A3876" s="599">
        <v>40561</v>
      </c>
      <c r="B3876" s="600"/>
      <c r="C3876" s="20"/>
      <c r="D3876" s="20"/>
      <c r="E3876" s="20"/>
      <c r="F3876" s="19" t="s">
        <v>600</v>
      </c>
      <c r="G3876" s="19">
        <v>40.89</v>
      </c>
      <c r="L3876" s="20"/>
      <c r="M3876" s="601"/>
      <c r="N3876" s="20"/>
    </row>
    <row r="3877" spans="1:14">
      <c r="A3877" s="599">
        <v>40560</v>
      </c>
      <c r="B3877" s="600"/>
      <c r="C3877" s="20"/>
      <c r="D3877" s="20"/>
      <c r="E3877" s="20"/>
      <c r="F3877" s="19" t="s">
        <v>600</v>
      </c>
      <c r="G3877" s="19">
        <v>40.89</v>
      </c>
      <c r="L3877" s="20"/>
      <c r="M3877" s="601"/>
      <c r="N3877" s="20"/>
    </row>
    <row r="3878" spans="1:14">
      <c r="A3878" s="599">
        <v>40557</v>
      </c>
      <c r="B3878" s="600"/>
      <c r="C3878" s="20"/>
      <c r="D3878" s="20"/>
      <c r="E3878" s="20"/>
      <c r="F3878" s="19" t="s">
        <v>600</v>
      </c>
      <c r="G3878" s="19">
        <v>40.89</v>
      </c>
      <c r="L3878" s="20"/>
      <c r="M3878" s="601"/>
      <c r="N3878" s="20"/>
    </row>
    <row r="3879" spans="1:14">
      <c r="A3879" s="599">
        <v>40556</v>
      </c>
      <c r="B3879" s="600"/>
      <c r="C3879" s="20"/>
      <c r="D3879" s="20"/>
      <c r="E3879" s="20"/>
      <c r="F3879" s="19" t="s">
        <v>600</v>
      </c>
      <c r="G3879" s="19">
        <v>40.89</v>
      </c>
      <c r="L3879" s="20"/>
      <c r="M3879" s="601"/>
      <c r="N3879" s="20"/>
    </row>
    <row r="3880" spans="1:14">
      <c r="A3880" s="599">
        <v>40555</v>
      </c>
      <c r="B3880" s="600"/>
      <c r="C3880" s="20"/>
      <c r="D3880" s="20"/>
      <c r="E3880" s="20"/>
      <c r="F3880" s="19" t="s">
        <v>600</v>
      </c>
      <c r="G3880" s="19">
        <v>40.89</v>
      </c>
      <c r="L3880" s="20"/>
      <c r="M3880" s="601"/>
      <c r="N3880" s="20"/>
    </row>
    <row r="3881" spans="1:14">
      <c r="A3881" s="599">
        <v>40554</v>
      </c>
      <c r="B3881" s="600"/>
      <c r="C3881" s="20"/>
      <c r="D3881" s="20"/>
      <c r="E3881" s="20"/>
      <c r="F3881" s="19" t="s">
        <v>600</v>
      </c>
      <c r="G3881" s="19">
        <v>40.89</v>
      </c>
      <c r="L3881" s="20"/>
      <c r="M3881" s="601"/>
      <c r="N3881" s="20"/>
    </row>
    <row r="3882" spans="1:14">
      <c r="A3882" s="599">
        <v>40553</v>
      </c>
      <c r="B3882" s="600"/>
      <c r="C3882" s="20"/>
      <c r="D3882" s="20"/>
      <c r="E3882" s="20"/>
      <c r="F3882" s="19" t="s">
        <v>600</v>
      </c>
      <c r="G3882" s="19">
        <v>40.89</v>
      </c>
      <c r="L3882" s="20"/>
      <c r="M3882" s="601"/>
      <c r="N3882" s="20"/>
    </row>
    <row r="3883" spans="1:14">
      <c r="A3883" s="599">
        <v>40550</v>
      </c>
      <c r="B3883" s="600"/>
      <c r="C3883" s="20"/>
      <c r="D3883" s="20"/>
      <c r="E3883" s="20"/>
      <c r="F3883" s="19" t="s">
        <v>600</v>
      </c>
      <c r="G3883" s="19">
        <v>40.89</v>
      </c>
      <c r="L3883" s="20"/>
      <c r="M3883" s="601"/>
      <c r="N3883" s="20"/>
    </row>
    <row r="3884" spans="1:14">
      <c r="A3884" s="599">
        <v>40549</v>
      </c>
      <c r="B3884" s="600"/>
      <c r="C3884" s="20"/>
      <c r="D3884" s="20"/>
      <c r="E3884" s="20"/>
      <c r="F3884" s="19" t="s">
        <v>600</v>
      </c>
      <c r="G3884" s="19">
        <v>40.89</v>
      </c>
      <c r="L3884" s="20"/>
      <c r="M3884" s="601"/>
      <c r="N3884" s="20"/>
    </row>
    <row r="3885" spans="1:14">
      <c r="A3885" s="599">
        <v>40548</v>
      </c>
      <c r="B3885" s="600"/>
      <c r="C3885" s="20"/>
      <c r="D3885" s="20"/>
      <c r="E3885" s="20"/>
      <c r="F3885" s="19" t="s">
        <v>600</v>
      </c>
      <c r="G3885" s="19">
        <v>40.89</v>
      </c>
      <c r="L3885" s="20"/>
      <c r="M3885" s="601"/>
      <c r="N3885" s="20"/>
    </row>
    <row r="3886" spans="1:14">
      <c r="A3886" s="599">
        <v>40547</v>
      </c>
      <c r="B3886" s="600"/>
      <c r="C3886" s="20"/>
      <c r="D3886" s="20"/>
      <c r="E3886" s="20"/>
      <c r="F3886" s="19" t="s">
        <v>600</v>
      </c>
      <c r="G3886" s="19">
        <v>40.89</v>
      </c>
      <c r="L3886" s="20"/>
      <c r="M3886" s="601"/>
      <c r="N3886" s="20"/>
    </row>
    <row r="3887" spans="1:14">
      <c r="A3887" s="599">
        <v>40546</v>
      </c>
      <c r="B3887" s="600"/>
      <c r="C3887" s="20"/>
      <c r="D3887" s="20"/>
      <c r="E3887" s="20"/>
      <c r="F3887" s="19" t="s">
        <v>600</v>
      </c>
      <c r="G3887" s="19">
        <v>40.89</v>
      </c>
      <c r="L3887" s="20"/>
      <c r="M3887" s="601"/>
      <c r="N3887" s="20"/>
    </row>
    <row r="3888" spans="1:14">
      <c r="A3888" s="599">
        <v>40543</v>
      </c>
      <c r="B3888" s="600"/>
      <c r="C3888" s="20"/>
      <c r="D3888" s="20"/>
      <c r="E3888" s="20"/>
      <c r="F3888" s="19" t="s">
        <v>600</v>
      </c>
      <c r="G3888" s="19">
        <v>40.89</v>
      </c>
      <c r="L3888" s="20"/>
      <c r="M3888" s="601"/>
      <c r="N3888" s="20"/>
    </row>
    <row r="3889" spans="1:14">
      <c r="A3889" s="599">
        <v>40542</v>
      </c>
      <c r="B3889" s="600"/>
      <c r="C3889" s="20"/>
      <c r="D3889" s="20"/>
      <c r="E3889" s="20"/>
      <c r="F3889" s="19" t="s">
        <v>600</v>
      </c>
      <c r="G3889" s="19">
        <v>40.89</v>
      </c>
      <c r="L3889" s="20"/>
      <c r="M3889" s="601"/>
      <c r="N3889" s="20"/>
    </row>
    <row r="3890" spans="1:14">
      <c r="A3890" s="599">
        <v>40541</v>
      </c>
      <c r="B3890" s="600"/>
      <c r="C3890" s="20"/>
      <c r="D3890" s="20"/>
      <c r="E3890" s="20"/>
      <c r="F3890" s="19" t="s">
        <v>600</v>
      </c>
      <c r="G3890" s="19">
        <v>40.89</v>
      </c>
      <c r="L3890" s="20"/>
      <c r="M3890" s="601"/>
      <c r="N3890" s="20"/>
    </row>
    <row r="3891" spans="1:14">
      <c r="A3891" s="599">
        <v>40540</v>
      </c>
      <c r="B3891" s="600"/>
      <c r="C3891" s="20"/>
      <c r="D3891" s="20"/>
      <c r="E3891" s="20"/>
      <c r="F3891" s="19" t="s">
        <v>600</v>
      </c>
      <c r="G3891" s="19">
        <v>40.89</v>
      </c>
      <c r="L3891" s="20"/>
      <c r="M3891" s="601"/>
      <c r="N3891" s="20"/>
    </row>
    <row r="3892" spans="1:14">
      <c r="A3892" s="599">
        <v>40539</v>
      </c>
      <c r="B3892" s="600"/>
      <c r="C3892" s="20"/>
      <c r="D3892" s="20"/>
      <c r="E3892" s="20"/>
      <c r="F3892" s="19" t="s">
        <v>600</v>
      </c>
      <c r="G3892" s="19">
        <v>40.89</v>
      </c>
      <c r="L3892" s="20"/>
      <c r="M3892" s="601"/>
      <c r="N3892" s="20"/>
    </row>
    <row r="3893" spans="1:14">
      <c r="A3893" s="599">
        <v>40536</v>
      </c>
      <c r="B3893" s="600"/>
      <c r="C3893" s="20"/>
      <c r="D3893" s="20"/>
      <c r="E3893" s="20"/>
      <c r="F3893" s="19" t="s">
        <v>600</v>
      </c>
      <c r="G3893" s="19">
        <v>40.89</v>
      </c>
      <c r="L3893" s="20"/>
      <c r="M3893" s="601"/>
      <c r="N3893" s="20"/>
    </row>
    <row r="3894" spans="1:14">
      <c r="A3894" s="599">
        <v>40535</v>
      </c>
      <c r="B3894" s="600"/>
      <c r="C3894" s="20"/>
      <c r="D3894" s="20"/>
      <c r="E3894" s="20"/>
      <c r="F3894" s="19" t="s">
        <v>600</v>
      </c>
      <c r="G3894" s="19">
        <v>40.89</v>
      </c>
      <c r="L3894" s="20"/>
      <c r="M3894" s="601"/>
      <c r="N3894" s="20"/>
    </row>
    <row r="3895" spans="1:14">
      <c r="A3895" s="599">
        <v>40534</v>
      </c>
      <c r="B3895" s="600"/>
      <c r="C3895" s="20"/>
      <c r="D3895" s="20"/>
      <c r="E3895" s="20"/>
      <c r="F3895" s="19" t="s">
        <v>600</v>
      </c>
      <c r="G3895" s="19">
        <v>40.89</v>
      </c>
      <c r="L3895" s="20"/>
      <c r="M3895" s="601"/>
      <c r="N3895" s="20"/>
    </row>
    <row r="3896" spans="1:14">
      <c r="A3896" s="599">
        <v>40533</v>
      </c>
      <c r="B3896" s="600"/>
      <c r="C3896" s="20"/>
      <c r="D3896" s="20"/>
      <c r="E3896" s="20"/>
      <c r="F3896" s="19" t="s">
        <v>600</v>
      </c>
      <c r="G3896" s="19">
        <v>40.89</v>
      </c>
      <c r="L3896" s="20"/>
      <c r="M3896" s="601"/>
      <c r="N3896" s="20"/>
    </row>
    <row r="3897" spans="1:14">
      <c r="A3897" s="599">
        <v>40532</v>
      </c>
      <c r="B3897" s="600"/>
      <c r="C3897" s="20"/>
      <c r="D3897" s="20"/>
      <c r="E3897" s="20"/>
      <c r="F3897" s="19" t="s">
        <v>600</v>
      </c>
      <c r="G3897" s="19">
        <v>40.89</v>
      </c>
      <c r="L3897" s="20"/>
      <c r="M3897" s="601"/>
      <c r="N3897" s="20"/>
    </row>
    <row r="3898" spans="1:14">
      <c r="A3898" s="599">
        <v>40529</v>
      </c>
      <c r="B3898" s="600"/>
      <c r="C3898" s="20"/>
      <c r="D3898" s="20"/>
      <c r="E3898" s="20"/>
      <c r="F3898" s="19" t="s">
        <v>600</v>
      </c>
      <c r="G3898" s="19">
        <v>40.89</v>
      </c>
      <c r="L3898" s="20"/>
      <c r="M3898" s="601"/>
      <c r="N3898" s="20"/>
    </row>
    <row r="3899" spans="1:14">
      <c r="A3899" s="599">
        <v>40528</v>
      </c>
      <c r="B3899" s="600"/>
      <c r="C3899" s="20"/>
      <c r="D3899" s="20"/>
      <c r="E3899" s="20"/>
      <c r="F3899" s="19" t="s">
        <v>600</v>
      </c>
      <c r="G3899" s="19">
        <v>40.89</v>
      </c>
      <c r="L3899" s="20"/>
      <c r="M3899" s="601"/>
      <c r="N3899" s="20"/>
    </row>
    <row r="3900" spans="1:14">
      <c r="A3900" s="599">
        <v>40527</v>
      </c>
      <c r="B3900" s="600"/>
      <c r="C3900" s="20"/>
      <c r="D3900" s="20"/>
      <c r="E3900" s="20"/>
      <c r="F3900" s="19" t="s">
        <v>600</v>
      </c>
      <c r="G3900" s="19">
        <v>40.89</v>
      </c>
      <c r="L3900" s="20"/>
      <c r="M3900" s="601"/>
      <c r="N3900" s="20"/>
    </row>
    <row r="3901" spans="1:14">
      <c r="A3901" s="599">
        <v>40526</v>
      </c>
      <c r="B3901" s="600"/>
      <c r="C3901" s="20"/>
      <c r="D3901" s="20"/>
      <c r="E3901" s="20"/>
      <c r="F3901" s="19" t="s">
        <v>600</v>
      </c>
      <c r="G3901" s="19">
        <v>40.89</v>
      </c>
      <c r="L3901" s="20"/>
      <c r="M3901" s="601"/>
      <c r="N3901" s="20"/>
    </row>
    <row r="3902" spans="1:14">
      <c r="A3902" s="599">
        <v>40525</v>
      </c>
      <c r="B3902" s="600"/>
      <c r="C3902" s="20"/>
      <c r="D3902" s="20"/>
      <c r="E3902" s="20"/>
      <c r="F3902" s="19" t="s">
        <v>600</v>
      </c>
      <c r="G3902" s="19">
        <v>40.89</v>
      </c>
      <c r="L3902" s="20"/>
      <c r="M3902" s="601"/>
      <c r="N3902" s="20"/>
    </row>
    <row r="3903" spans="1:14">
      <c r="A3903" s="599">
        <v>40522</v>
      </c>
      <c r="B3903" s="600"/>
      <c r="C3903" s="20"/>
      <c r="D3903" s="20"/>
      <c r="E3903" s="20"/>
      <c r="F3903" s="19" t="s">
        <v>600</v>
      </c>
      <c r="G3903" s="19">
        <v>40.89</v>
      </c>
      <c r="L3903" s="20"/>
      <c r="M3903" s="601"/>
      <c r="N3903" s="20"/>
    </row>
    <row r="3904" spans="1:14">
      <c r="A3904" s="599">
        <v>40521</v>
      </c>
      <c r="B3904" s="600"/>
      <c r="C3904" s="20"/>
      <c r="D3904" s="20"/>
      <c r="E3904" s="20"/>
      <c r="F3904" s="19" t="s">
        <v>600</v>
      </c>
      <c r="G3904" s="19">
        <v>40.89</v>
      </c>
      <c r="L3904" s="20"/>
      <c r="M3904" s="601"/>
      <c r="N3904" s="20"/>
    </row>
    <row r="3905" spans="1:14">
      <c r="A3905" s="599">
        <v>40520</v>
      </c>
      <c r="B3905" s="600"/>
      <c r="C3905" s="20"/>
      <c r="D3905" s="20"/>
      <c r="E3905" s="20"/>
      <c r="F3905" s="19" t="s">
        <v>600</v>
      </c>
      <c r="G3905" s="19">
        <v>40.89</v>
      </c>
      <c r="L3905" s="20"/>
      <c r="M3905" s="601"/>
      <c r="N3905" s="20"/>
    </row>
    <row r="3906" spans="1:14">
      <c r="A3906" s="599">
        <v>40519</v>
      </c>
      <c r="B3906" s="600"/>
      <c r="C3906" s="20"/>
      <c r="D3906" s="20"/>
      <c r="E3906" s="20"/>
      <c r="F3906" s="19" t="s">
        <v>600</v>
      </c>
      <c r="G3906" s="19">
        <v>40.89</v>
      </c>
      <c r="L3906" s="20"/>
      <c r="M3906" s="601"/>
      <c r="N3906" s="20"/>
    </row>
    <row r="3907" spans="1:14">
      <c r="A3907" s="599">
        <v>40518</v>
      </c>
      <c r="B3907" s="600"/>
      <c r="C3907" s="20"/>
      <c r="D3907" s="20"/>
      <c r="E3907" s="20"/>
      <c r="F3907" s="19" t="s">
        <v>600</v>
      </c>
      <c r="G3907" s="19">
        <v>40.89</v>
      </c>
      <c r="L3907" s="20"/>
      <c r="M3907" s="601"/>
      <c r="N3907" s="20"/>
    </row>
    <row r="3908" spans="1:14">
      <c r="A3908" s="599">
        <v>40515</v>
      </c>
      <c r="B3908" s="600"/>
      <c r="C3908" s="20"/>
      <c r="D3908" s="20"/>
      <c r="E3908" s="20"/>
      <c r="F3908" s="19" t="s">
        <v>600</v>
      </c>
      <c r="G3908" s="19">
        <v>40.89</v>
      </c>
      <c r="L3908" s="20"/>
      <c r="M3908" s="601"/>
      <c r="N3908" s="20"/>
    </row>
    <row r="3909" spans="1:14">
      <c r="A3909" s="599">
        <v>40514</v>
      </c>
      <c r="B3909" s="600"/>
      <c r="C3909" s="20"/>
      <c r="D3909" s="20"/>
      <c r="E3909" s="20"/>
      <c r="F3909" s="19" t="s">
        <v>600</v>
      </c>
      <c r="G3909" s="19">
        <v>40.89</v>
      </c>
      <c r="L3909" s="20"/>
      <c r="M3909" s="601"/>
      <c r="N3909" s="20"/>
    </row>
    <row r="3910" spans="1:14">
      <c r="A3910" s="599">
        <v>40513</v>
      </c>
      <c r="B3910" s="600"/>
      <c r="C3910" s="20"/>
      <c r="D3910" s="20"/>
      <c r="E3910" s="20"/>
      <c r="F3910" s="19" t="s">
        <v>600</v>
      </c>
      <c r="G3910" s="19">
        <v>40.89</v>
      </c>
      <c r="L3910" s="20"/>
      <c r="M3910" s="601"/>
      <c r="N3910" s="20"/>
    </row>
    <row r="3911" spans="1:14">
      <c r="A3911" s="599">
        <v>40512</v>
      </c>
      <c r="B3911" s="600"/>
      <c r="C3911" s="20"/>
      <c r="D3911" s="20"/>
      <c r="E3911" s="20"/>
      <c r="F3911" s="19" t="s">
        <v>600</v>
      </c>
      <c r="G3911" s="19">
        <v>40.89</v>
      </c>
      <c r="L3911" s="20"/>
      <c r="M3911" s="601"/>
      <c r="N3911" s="20"/>
    </row>
    <row r="3912" spans="1:14">
      <c r="A3912" s="599">
        <v>40511</v>
      </c>
      <c r="B3912" s="600"/>
      <c r="C3912" s="20"/>
      <c r="D3912" s="20"/>
      <c r="E3912" s="20"/>
      <c r="F3912" s="19" t="s">
        <v>600</v>
      </c>
      <c r="G3912" s="19">
        <v>40.89</v>
      </c>
      <c r="L3912" s="20"/>
      <c r="M3912" s="601"/>
      <c r="N3912" s="20"/>
    </row>
    <row r="3913" spans="1:14">
      <c r="A3913" s="599">
        <v>40508</v>
      </c>
      <c r="B3913" s="600"/>
      <c r="C3913" s="20"/>
      <c r="D3913" s="20"/>
      <c r="E3913" s="20"/>
      <c r="F3913" s="19" t="s">
        <v>600</v>
      </c>
      <c r="G3913" s="19">
        <v>40.89</v>
      </c>
      <c r="L3913" s="20"/>
      <c r="M3913" s="601"/>
      <c r="N3913" s="20"/>
    </row>
    <row r="3914" spans="1:14">
      <c r="A3914" s="599">
        <v>40507</v>
      </c>
      <c r="B3914" s="600"/>
      <c r="C3914" s="20"/>
      <c r="D3914" s="20"/>
      <c r="E3914" s="20"/>
      <c r="F3914" s="19" t="s">
        <v>600</v>
      </c>
      <c r="G3914" s="19">
        <v>40.89</v>
      </c>
      <c r="L3914" s="20"/>
      <c r="M3914" s="601"/>
      <c r="N3914" s="20"/>
    </row>
    <row r="3915" spans="1:14">
      <c r="A3915" s="599">
        <v>40506</v>
      </c>
      <c r="B3915" s="600"/>
      <c r="C3915" s="20"/>
      <c r="D3915" s="20"/>
      <c r="E3915" s="20"/>
      <c r="F3915" s="19" t="s">
        <v>600</v>
      </c>
      <c r="G3915" s="19">
        <v>40.89</v>
      </c>
      <c r="L3915" s="20"/>
      <c r="M3915" s="601"/>
      <c r="N3915" s="20"/>
    </row>
    <row r="3916" spans="1:14">
      <c r="A3916" s="599">
        <v>40505</v>
      </c>
      <c r="B3916" s="600"/>
      <c r="C3916" s="20"/>
      <c r="D3916" s="20"/>
      <c r="E3916" s="20"/>
      <c r="F3916" s="19" t="s">
        <v>600</v>
      </c>
      <c r="G3916" s="19">
        <v>40.89</v>
      </c>
      <c r="L3916" s="20"/>
      <c r="M3916" s="601"/>
      <c r="N3916" s="20"/>
    </row>
    <row r="3917" spans="1:14">
      <c r="A3917" s="599">
        <v>40504</v>
      </c>
      <c r="B3917" s="600"/>
      <c r="C3917" s="20"/>
      <c r="D3917" s="20"/>
      <c r="E3917" s="20"/>
      <c r="F3917" s="19" t="s">
        <v>600</v>
      </c>
      <c r="G3917" s="19">
        <v>40.89</v>
      </c>
      <c r="L3917" s="20"/>
      <c r="M3917" s="601"/>
      <c r="N3917" s="20"/>
    </row>
    <row r="3918" spans="1:14">
      <c r="A3918" s="599">
        <v>40501</v>
      </c>
      <c r="B3918" s="600"/>
      <c r="C3918" s="20"/>
      <c r="D3918" s="20"/>
      <c r="E3918" s="20"/>
      <c r="F3918" s="19" t="s">
        <v>600</v>
      </c>
      <c r="G3918" s="19">
        <v>40.89</v>
      </c>
      <c r="L3918" s="20"/>
      <c r="M3918" s="601"/>
      <c r="N3918" s="20"/>
    </row>
    <row r="3919" spans="1:14">
      <c r="A3919" s="599">
        <v>40500</v>
      </c>
      <c r="B3919" s="600"/>
      <c r="C3919" s="20"/>
      <c r="D3919" s="20"/>
      <c r="E3919" s="20"/>
      <c r="F3919" s="19" t="s">
        <v>600</v>
      </c>
      <c r="G3919" s="19">
        <v>40.89</v>
      </c>
      <c r="L3919" s="20"/>
      <c r="M3919" s="601"/>
      <c r="N3919" s="20"/>
    </row>
    <row r="3920" spans="1:14">
      <c r="A3920" s="599">
        <v>40499</v>
      </c>
      <c r="B3920" s="600"/>
      <c r="C3920" s="20"/>
      <c r="D3920" s="20"/>
      <c r="E3920" s="20"/>
      <c r="F3920" s="19" t="s">
        <v>600</v>
      </c>
      <c r="G3920" s="19">
        <v>40.89</v>
      </c>
      <c r="L3920" s="20"/>
      <c r="M3920" s="601"/>
      <c r="N3920" s="20"/>
    </row>
    <row r="3921" spans="1:14">
      <c r="A3921" s="599">
        <v>40498</v>
      </c>
      <c r="B3921" s="600"/>
      <c r="C3921" s="20"/>
      <c r="D3921" s="20"/>
      <c r="E3921" s="20"/>
      <c r="F3921" s="19" t="s">
        <v>600</v>
      </c>
      <c r="G3921" s="19">
        <v>40.89</v>
      </c>
      <c r="L3921" s="20"/>
      <c r="M3921" s="601"/>
      <c r="N3921" s="20"/>
    </row>
    <row r="3922" spans="1:14">
      <c r="A3922" s="599">
        <v>40497</v>
      </c>
      <c r="B3922" s="600"/>
      <c r="C3922" s="20"/>
      <c r="D3922" s="20"/>
      <c r="E3922" s="20"/>
      <c r="F3922" s="19" t="s">
        <v>600</v>
      </c>
      <c r="G3922" s="19">
        <v>40.89</v>
      </c>
      <c r="L3922" s="20"/>
      <c r="M3922" s="601"/>
      <c r="N3922" s="20"/>
    </row>
    <row r="3923" spans="1:14">
      <c r="A3923" s="599">
        <v>40494</v>
      </c>
      <c r="B3923" s="600"/>
      <c r="C3923" s="20"/>
      <c r="D3923" s="20"/>
      <c r="E3923" s="20"/>
      <c r="F3923" s="19" t="s">
        <v>600</v>
      </c>
      <c r="G3923" s="19">
        <v>40.89</v>
      </c>
      <c r="L3923" s="20"/>
      <c r="M3923" s="601"/>
      <c r="N3923" s="20"/>
    </row>
    <row r="3924" spans="1:14">
      <c r="A3924" s="599">
        <v>40493</v>
      </c>
      <c r="B3924" s="600"/>
      <c r="C3924" s="20"/>
      <c r="D3924" s="20"/>
      <c r="E3924" s="20"/>
      <c r="F3924" s="19" t="s">
        <v>600</v>
      </c>
      <c r="G3924" s="19">
        <v>40.89</v>
      </c>
      <c r="L3924" s="20"/>
      <c r="M3924" s="601"/>
      <c r="N3924" s="20"/>
    </row>
    <row r="3925" spans="1:14">
      <c r="A3925" s="599">
        <v>40492</v>
      </c>
      <c r="B3925" s="600"/>
      <c r="C3925" s="20"/>
      <c r="D3925" s="20"/>
      <c r="E3925" s="20"/>
      <c r="F3925" s="19" t="s">
        <v>600</v>
      </c>
      <c r="G3925" s="19">
        <v>40.89</v>
      </c>
      <c r="L3925" s="20"/>
      <c r="M3925" s="601"/>
      <c r="N3925" s="20"/>
    </row>
    <row r="3926" spans="1:14">
      <c r="A3926" s="599">
        <v>40491</v>
      </c>
      <c r="B3926" s="600"/>
      <c r="C3926" s="20"/>
      <c r="D3926" s="20"/>
      <c r="E3926" s="20"/>
      <c r="F3926" s="19" t="s">
        <v>600</v>
      </c>
      <c r="G3926" s="19">
        <v>40.89</v>
      </c>
      <c r="L3926" s="20"/>
      <c r="M3926" s="601"/>
      <c r="N3926" s="20"/>
    </row>
    <row r="3927" spans="1:14">
      <c r="A3927" s="599">
        <v>40490</v>
      </c>
      <c r="B3927" s="600"/>
      <c r="C3927" s="20"/>
      <c r="D3927" s="20"/>
      <c r="E3927" s="20"/>
      <c r="F3927" s="19" t="s">
        <v>600</v>
      </c>
      <c r="G3927" s="19">
        <v>40.89</v>
      </c>
      <c r="L3927" s="20"/>
      <c r="M3927" s="601"/>
      <c r="N3927" s="20"/>
    </row>
    <row r="3928" spans="1:14">
      <c r="A3928" s="599">
        <v>40487</v>
      </c>
      <c r="B3928" s="600"/>
      <c r="C3928" s="20"/>
      <c r="D3928" s="20"/>
      <c r="E3928" s="20"/>
      <c r="F3928" s="19" t="s">
        <v>600</v>
      </c>
      <c r="G3928" s="19">
        <v>40.89</v>
      </c>
      <c r="L3928" s="20"/>
      <c r="M3928" s="601"/>
      <c r="N3928" s="20"/>
    </row>
    <row r="3929" spans="1:14">
      <c r="A3929" s="599">
        <v>40486</v>
      </c>
      <c r="B3929" s="600"/>
      <c r="C3929" s="20"/>
      <c r="D3929" s="20"/>
      <c r="E3929" s="20"/>
      <c r="F3929" s="19" t="s">
        <v>600</v>
      </c>
      <c r="G3929" s="19">
        <v>40.89</v>
      </c>
      <c r="L3929" s="20"/>
      <c r="M3929" s="601"/>
      <c r="N3929" s="20"/>
    </row>
    <row r="3930" spans="1:14">
      <c r="A3930" s="599">
        <v>40485</v>
      </c>
      <c r="B3930" s="600"/>
      <c r="C3930" s="20"/>
      <c r="D3930" s="20"/>
      <c r="E3930" s="20"/>
      <c r="F3930" s="19" t="s">
        <v>600</v>
      </c>
      <c r="G3930" s="19">
        <v>40.89</v>
      </c>
      <c r="L3930" s="20"/>
      <c r="M3930" s="601"/>
      <c r="N3930" s="20"/>
    </row>
    <row r="3931" spans="1:14">
      <c r="A3931" s="599">
        <v>40484</v>
      </c>
      <c r="B3931" s="600"/>
      <c r="C3931" s="20"/>
      <c r="D3931" s="20"/>
      <c r="E3931" s="20"/>
      <c r="F3931" s="19" t="s">
        <v>600</v>
      </c>
      <c r="G3931" s="19">
        <v>40.89</v>
      </c>
      <c r="L3931" s="20"/>
      <c r="M3931" s="601"/>
      <c r="N3931" s="20"/>
    </row>
    <row r="3932" spans="1:14">
      <c r="A3932" s="599">
        <v>40483</v>
      </c>
      <c r="B3932" s="600"/>
      <c r="C3932" s="20"/>
      <c r="D3932" s="20"/>
      <c r="E3932" s="20"/>
      <c r="F3932" s="19" t="s">
        <v>600</v>
      </c>
      <c r="G3932" s="19">
        <v>40.89</v>
      </c>
      <c r="L3932" s="20"/>
      <c r="M3932" s="601"/>
      <c r="N3932" s="20"/>
    </row>
    <row r="3933" spans="1:14">
      <c r="A3933" s="599">
        <v>40480</v>
      </c>
      <c r="B3933" s="600"/>
      <c r="C3933" s="20"/>
      <c r="D3933" s="20"/>
      <c r="E3933" s="20"/>
      <c r="F3933" s="19" t="s">
        <v>600</v>
      </c>
      <c r="G3933" s="19">
        <v>40.89</v>
      </c>
      <c r="L3933" s="20"/>
      <c r="M3933" s="601"/>
      <c r="N3933" s="20"/>
    </row>
    <row r="3934" spans="1:14">
      <c r="A3934" s="599">
        <v>40479</v>
      </c>
      <c r="B3934" s="600"/>
      <c r="C3934" s="20"/>
      <c r="D3934" s="20"/>
      <c r="E3934" s="20"/>
      <c r="F3934" s="19" t="s">
        <v>600</v>
      </c>
      <c r="G3934" s="19">
        <v>40.89</v>
      </c>
      <c r="L3934" s="20"/>
      <c r="M3934" s="601"/>
      <c r="N3934" s="20"/>
    </row>
    <row r="3935" spans="1:14">
      <c r="A3935" s="599">
        <v>40478</v>
      </c>
      <c r="B3935" s="600"/>
      <c r="C3935" s="20"/>
      <c r="D3935" s="20"/>
      <c r="E3935" s="20"/>
      <c r="F3935" s="19" t="s">
        <v>600</v>
      </c>
      <c r="G3935" s="19">
        <v>40.89</v>
      </c>
      <c r="L3935" s="20"/>
      <c r="M3935" s="601"/>
      <c r="N3935" s="20"/>
    </row>
    <row r="3936" spans="1:14">
      <c r="A3936" s="599">
        <v>40477</v>
      </c>
      <c r="B3936" s="600"/>
      <c r="C3936" s="20"/>
      <c r="D3936" s="20"/>
      <c r="E3936" s="20"/>
      <c r="F3936" s="19" t="s">
        <v>600</v>
      </c>
      <c r="G3936" s="19">
        <v>40.89</v>
      </c>
      <c r="L3936" s="20"/>
      <c r="M3936" s="601"/>
      <c r="N3936" s="20"/>
    </row>
    <row r="3937" spans="1:14">
      <c r="A3937" s="599">
        <v>40476</v>
      </c>
      <c r="B3937" s="600"/>
      <c r="C3937" s="20"/>
      <c r="D3937" s="20"/>
      <c r="E3937" s="20"/>
      <c r="F3937" s="19" t="s">
        <v>600</v>
      </c>
      <c r="G3937" s="19">
        <v>40.89</v>
      </c>
      <c r="L3937" s="20"/>
      <c r="M3937" s="601"/>
      <c r="N3937" s="20"/>
    </row>
    <row r="3938" spans="1:14">
      <c r="A3938" s="599">
        <v>40473</v>
      </c>
      <c r="B3938" s="600"/>
      <c r="C3938" s="20"/>
      <c r="D3938" s="20"/>
      <c r="E3938" s="20"/>
      <c r="F3938" s="19" t="s">
        <v>600</v>
      </c>
      <c r="G3938" s="19">
        <v>40.89</v>
      </c>
      <c r="L3938" s="20"/>
      <c r="M3938" s="601"/>
      <c r="N3938" s="20"/>
    </row>
    <row r="3939" spans="1:14">
      <c r="A3939" s="599">
        <v>40472</v>
      </c>
      <c r="B3939" s="600"/>
      <c r="C3939" s="20"/>
      <c r="D3939" s="20"/>
      <c r="E3939" s="20"/>
      <c r="F3939" s="19" t="s">
        <v>600</v>
      </c>
      <c r="G3939" s="19">
        <v>40.89</v>
      </c>
      <c r="L3939" s="20"/>
      <c r="M3939" s="601"/>
      <c r="N3939" s="20"/>
    </row>
    <row r="3940" spans="1:14">
      <c r="A3940" s="599">
        <v>40471</v>
      </c>
      <c r="B3940" s="600"/>
      <c r="C3940" s="20"/>
      <c r="D3940" s="20"/>
      <c r="E3940" s="20"/>
      <c r="F3940" s="19" t="s">
        <v>600</v>
      </c>
      <c r="G3940" s="19">
        <v>40.89</v>
      </c>
      <c r="L3940" s="20"/>
      <c r="M3940" s="601"/>
      <c r="N3940" s="20"/>
    </row>
    <row r="3941" spans="1:14">
      <c r="A3941" s="599">
        <v>40470</v>
      </c>
      <c r="B3941" s="600"/>
      <c r="C3941" s="20"/>
      <c r="D3941" s="20"/>
      <c r="E3941" s="20"/>
      <c r="F3941" s="19" t="s">
        <v>600</v>
      </c>
      <c r="G3941" s="19">
        <v>40.89</v>
      </c>
      <c r="L3941" s="20"/>
      <c r="M3941" s="601"/>
      <c r="N3941" s="20"/>
    </row>
    <row r="3942" spans="1:14">
      <c r="A3942" s="599">
        <v>40469</v>
      </c>
      <c r="B3942" s="600"/>
      <c r="C3942" s="20"/>
      <c r="D3942" s="20"/>
      <c r="E3942" s="20"/>
      <c r="F3942" s="19" t="s">
        <v>600</v>
      </c>
      <c r="G3942" s="19">
        <v>40.89</v>
      </c>
      <c r="L3942" s="20"/>
      <c r="M3942" s="601"/>
      <c r="N3942" s="20"/>
    </row>
    <row r="3943" spans="1:14">
      <c r="A3943" s="599">
        <v>40466</v>
      </c>
      <c r="B3943" s="600"/>
      <c r="C3943" s="20"/>
      <c r="D3943" s="20"/>
      <c r="E3943" s="20"/>
      <c r="F3943" s="19" t="s">
        <v>600</v>
      </c>
      <c r="G3943" s="19">
        <v>40.89</v>
      </c>
      <c r="L3943" s="20"/>
      <c r="M3943" s="601"/>
      <c r="N3943" s="20"/>
    </row>
    <row r="3944" spans="1:14">
      <c r="A3944" s="599">
        <v>40465</v>
      </c>
      <c r="B3944" s="600"/>
      <c r="C3944" s="20"/>
      <c r="D3944" s="20"/>
      <c r="E3944" s="20"/>
      <c r="F3944" s="19" t="s">
        <v>600</v>
      </c>
      <c r="G3944" s="19">
        <v>40.89</v>
      </c>
      <c r="L3944" s="20"/>
      <c r="M3944" s="601"/>
      <c r="N3944" s="20"/>
    </row>
    <row r="3945" spans="1:14">
      <c r="A3945" s="599">
        <v>40464</v>
      </c>
      <c r="B3945" s="600"/>
      <c r="C3945" s="20"/>
      <c r="D3945" s="20"/>
      <c r="E3945" s="20"/>
      <c r="F3945" s="19" t="s">
        <v>600</v>
      </c>
      <c r="G3945" s="19">
        <v>40.89</v>
      </c>
      <c r="L3945" s="20"/>
      <c r="M3945" s="601"/>
      <c r="N3945" s="20"/>
    </row>
    <row r="3946" spans="1:14">
      <c r="A3946" s="599">
        <v>40463</v>
      </c>
      <c r="B3946" s="600"/>
      <c r="C3946" s="20"/>
      <c r="D3946" s="20"/>
      <c r="E3946" s="20"/>
      <c r="F3946" s="19" t="s">
        <v>600</v>
      </c>
      <c r="G3946" s="19">
        <v>40.89</v>
      </c>
      <c r="L3946" s="20"/>
      <c r="M3946" s="601"/>
      <c r="N3946" s="20"/>
    </row>
    <row r="3947" spans="1:14">
      <c r="A3947" s="599">
        <v>40462</v>
      </c>
      <c r="B3947" s="600"/>
      <c r="C3947" s="20"/>
      <c r="D3947" s="20"/>
      <c r="E3947" s="20"/>
      <c r="F3947" s="19" t="s">
        <v>600</v>
      </c>
      <c r="G3947" s="19">
        <v>40.89</v>
      </c>
      <c r="L3947" s="20"/>
      <c r="M3947" s="601"/>
      <c r="N3947" s="20"/>
    </row>
    <row r="3948" spans="1:14">
      <c r="A3948" s="599">
        <v>40459</v>
      </c>
      <c r="B3948" s="600"/>
      <c r="C3948" s="20"/>
      <c r="D3948" s="20"/>
      <c r="E3948" s="20"/>
      <c r="F3948" s="19" t="s">
        <v>600</v>
      </c>
      <c r="G3948" s="19">
        <v>40.89</v>
      </c>
      <c r="L3948" s="20"/>
      <c r="M3948" s="601"/>
      <c r="N3948" s="20"/>
    </row>
    <row r="3949" spans="1:14">
      <c r="A3949" s="599">
        <v>40458</v>
      </c>
      <c r="B3949" s="600"/>
      <c r="C3949" s="20"/>
      <c r="D3949" s="20"/>
      <c r="E3949" s="20"/>
      <c r="F3949" s="19" t="s">
        <v>600</v>
      </c>
      <c r="G3949" s="19">
        <v>40.89</v>
      </c>
      <c r="L3949" s="20"/>
      <c r="M3949" s="601"/>
      <c r="N3949" s="20"/>
    </row>
    <row r="3950" spans="1:14">
      <c r="A3950" s="599">
        <v>40457</v>
      </c>
      <c r="B3950" s="600"/>
      <c r="C3950" s="20"/>
      <c r="D3950" s="20"/>
      <c r="E3950" s="20"/>
      <c r="F3950" s="19" t="s">
        <v>600</v>
      </c>
      <c r="G3950" s="19">
        <v>40.89</v>
      </c>
      <c r="L3950" s="20"/>
      <c r="M3950" s="601"/>
      <c r="N3950" s="20"/>
    </row>
    <row r="3951" spans="1:14">
      <c r="A3951" s="599">
        <v>40456</v>
      </c>
      <c r="B3951" s="600"/>
      <c r="C3951" s="20"/>
      <c r="D3951" s="20"/>
      <c r="E3951" s="20"/>
      <c r="F3951" s="19" t="s">
        <v>600</v>
      </c>
      <c r="G3951" s="19">
        <v>40.89</v>
      </c>
      <c r="L3951" s="20"/>
      <c r="M3951" s="601"/>
      <c r="N3951" s="20"/>
    </row>
    <row r="3952" spans="1:14">
      <c r="A3952" s="599">
        <v>40455</v>
      </c>
      <c r="B3952" s="600"/>
      <c r="C3952" s="20"/>
      <c r="D3952" s="20"/>
      <c r="E3952" s="20"/>
      <c r="F3952" s="19" t="s">
        <v>600</v>
      </c>
      <c r="G3952" s="19">
        <v>40.89</v>
      </c>
      <c r="L3952" s="20"/>
      <c r="M3952" s="601"/>
      <c r="N3952" s="20"/>
    </row>
    <row r="3953" spans="1:14">
      <c r="A3953" s="599">
        <v>40452</v>
      </c>
      <c r="B3953" s="600"/>
      <c r="C3953" s="20"/>
      <c r="D3953" s="20"/>
      <c r="E3953" s="20"/>
      <c r="F3953" s="19" t="s">
        <v>600</v>
      </c>
      <c r="G3953" s="19">
        <v>40.89</v>
      </c>
      <c r="L3953" s="20"/>
      <c r="M3953" s="601"/>
      <c r="N3953" s="20"/>
    </row>
    <row r="3954" spans="1:14">
      <c r="A3954" s="599">
        <v>40451</v>
      </c>
      <c r="B3954" s="600"/>
      <c r="C3954" s="20"/>
      <c r="D3954" s="20"/>
      <c r="E3954" s="20"/>
      <c r="F3954" s="19" t="s">
        <v>600</v>
      </c>
      <c r="G3954" s="19">
        <v>40.89</v>
      </c>
      <c r="L3954" s="20"/>
      <c r="M3954" s="601"/>
      <c r="N3954" s="20"/>
    </row>
    <row r="3955" spans="1:14">
      <c r="A3955" s="599">
        <v>40450</v>
      </c>
      <c r="B3955" s="600"/>
      <c r="C3955" s="20"/>
      <c r="D3955" s="20"/>
      <c r="E3955" s="20"/>
      <c r="F3955" s="19" t="s">
        <v>600</v>
      </c>
      <c r="G3955" s="19">
        <v>40.89</v>
      </c>
      <c r="L3955" s="20"/>
      <c r="M3955" s="601"/>
      <c r="N3955" s="20"/>
    </row>
    <row r="3956" spans="1:14">
      <c r="A3956" s="599">
        <v>40449</v>
      </c>
      <c r="B3956" s="600"/>
      <c r="C3956" s="20"/>
      <c r="D3956" s="20"/>
      <c r="E3956" s="20"/>
      <c r="F3956" s="19" t="s">
        <v>600</v>
      </c>
      <c r="G3956" s="19">
        <v>40.89</v>
      </c>
      <c r="L3956" s="20"/>
      <c r="M3956" s="601"/>
      <c r="N3956" s="20"/>
    </row>
    <row r="3957" spans="1:14">
      <c r="A3957" s="599">
        <v>40448</v>
      </c>
      <c r="B3957" s="600"/>
      <c r="C3957" s="20"/>
      <c r="D3957" s="20"/>
      <c r="E3957" s="20"/>
      <c r="F3957" s="19" t="s">
        <v>600</v>
      </c>
      <c r="G3957" s="19">
        <v>40.89</v>
      </c>
      <c r="L3957" s="20"/>
      <c r="M3957" s="601"/>
      <c r="N3957" s="20"/>
    </row>
    <row r="3958" spans="1:14">
      <c r="A3958" s="599">
        <v>40445</v>
      </c>
      <c r="B3958" s="600"/>
      <c r="C3958" s="20"/>
      <c r="D3958" s="20"/>
      <c r="E3958" s="20"/>
      <c r="F3958" s="19" t="s">
        <v>600</v>
      </c>
      <c r="G3958" s="19">
        <v>40.89</v>
      </c>
      <c r="L3958" s="20"/>
      <c r="M3958" s="601"/>
      <c r="N3958" s="20"/>
    </row>
    <row r="3959" spans="1:14">
      <c r="A3959" s="599">
        <v>40444</v>
      </c>
      <c r="B3959" s="600"/>
      <c r="C3959" s="20"/>
      <c r="D3959" s="20"/>
      <c r="E3959" s="20"/>
      <c r="F3959" s="19" t="s">
        <v>600</v>
      </c>
      <c r="G3959" s="19">
        <v>40.89</v>
      </c>
      <c r="L3959" s="20"/>
      <c r="M3959" s="601"/>
      <c r="N3959" s="20"/>
    </row>
    <row r="3960" spans="1:14">
      <c r="A3960" s="599">
        <v>40443</v>
      </c>
      <c r="B3960" s="600"/>
      <c r="C3960" s="20"/>
      <c r="D3960" s="20"/>
      <c r="E3960" s="20"/>
      <c r="F3960" s="19" t="s">
        <v>600</v>
      </c>
      <c r="G3960" s="19">
        <v>40.89</v>
      </c>
      <c r="L3960" s="20"/>
      <c r="M3960" s="601"/>
      <c r="N3960" s="20"/>
    </row>
    <row r="3961" spans="1:14">
      <c r="A3961" s="599">
        <v>40442</v>
      </c>
      <c r="B3961" s="600"/>
      <c r="C3961" s="20"/>
      <c r="D3961" s="20"/>
      <c r="E3961" s="20"/>
      <c r="F3961" s="19" t="s">
        <v>600</v>
      </c>
      <c r="G3961" s="19">
        <v>40.89</v>
      </c>
      <c r="L3961" s="20"/>
      <c r="M3961" s="601"/>
      <c r="N3961" s="20"/>
    </row>
    <row r="3962" spans="1:14">
      <c r="A3962" s="599">
        <v>40441</v>
      </c>
      <c r="B3962" s="600"/>
      <c r="C3962" s="20"/>
      <c r="D3962" s="20"/>
      <c r="E3962" s="20"/>
      <c r="F3962" s="19" t="s">
        <v>600</v>
      </c>
      <c r="G3962" s="19">
        <v>40.89</v>
      </c>
      <c r="L3962" s="20"/>
      <c r="M3962" s="601"/>
      <c r="N3962" s="20"/>
    </row>
    <row r="3963" spans="1:14">
      <c r="A3963" s="599">
        <v>40438</v>
      </c>
      <c r="B3963" s="600"/>
      <c r="C3963" s="20"/>
      <c r="D3963" s="20"/>
      <c r="E3963" s="20"/>
      <c r="F3963" s="19" t="s">
        <v>600</v>
      </c>
      <c r="G3963" s="19">
        <v>40.89</v>
      </c>
      <c r="L3963" s="20"/>
      <c r="M3963" s="601"/>
      <c r="N3963" s="20"/>
    </row>
    <row r="3964" spans="1:14">
      <c r="A3964" s="599">
        <v>40437</v>
      </c>
      <c r="B3964" s="600"/>
      <c r="C3964" s="20"/>
      <c r="D3964" s="20"/>
      <c r="E3964" s="20"/>
      <c r="F3964" s="19" t="s">
        <v>600</v>
      </c>
      <c r="G3964" s="19">
        <v>40.89</v>
      </c>
      <c r="L3964" s="20"/>
      <c r="M3964" s="601"/>
      <c r="N3964" s="20"/>
    </row>
    <row r="3965" spans="1:14">
      <c r="A3965" s="599">
        <v>40436</v>
      </c>
      <c r="B3965" s="600"/>
      <c r="C3965" s="20"/>
      <c r="D3965" s="20"/>
      <c r="E3965" s="20"/>
      <c r="F3965" s="19" t="s">
        <v>600</v>
      </c>
      <c r="G3965" s="19">
        <v>40.89</v>
      </c>
      <c r="L3965" s="20"/>
      <c r="M3965" s="601"/>
      <c r="N3965" s="20"/>
    </row>
    <row r="3966" spans="1:14">
      <c r="A3966" s="599">
        <v>40435</v>
      </c>
      <c r="B3966" s="600"/>
      <c r="C3966" s="20"/>
      <c r="D3966" s="20"/>
      <c r="E3966" s="20"/>
      <c r="F3966" s="19" t="s">
        <v>600</v>
      </c>
      <c r="G3966" s="19">
        <v>40.89</v>
      </c>
      <c r="L3966" s="20"/>
      <c r="M3966" s="601"/>
      <c r="N3966" s="20"/>
    </row>
    <row r="3967" spans="1:14">
      <c r="A3967" s="599">
        <v>40434</v>
      </c>
      <c r="B3967" s="600"/>
      <c r="C3967" s="20"/>
      <c r="D3967" s="20"/>
      <c r="E3967" s="20"/>
      <c r="F3967" s="19" t="s">
        <v>600</v>
      </c>
      <c r="G3967" s="19">
        <v>40.89</v>
      </c>
      <c r="L3967" s="20"/>
      <c r="M3967" s="601"/>
      <c r="N3967" s="20"/>
    </row>
    <row r="3968" spans="1:14">
      <c r="A3968" s="599">
        <v>40431</v>
      </c>
      <c r="B3968" s="600"/>
      <c r="C3968" s="20"/>
      <c r="D3968" s="20"/>
      <c r="E3968" s="20"/>
      <c r="F3968" s="19" t="s">
        <v>600</v>
      </c>
      <c r="G3968" s="19">
        <v>40.89</v>
      </c>
      <c r="L3968" s="20"/>
      <c r="M3968" s="601"/>
      <c r="N3968" s="20"/>
    </row>
    <row r="3969" spans="1:14">
      <c r="A3969" s="599">
        <v>40430</v>
      </c>
      <c r="B3969" s="600"/>
      <c r="C3969" s="20"/>
      <c r="D3969" s="20"/>
      <c r="E3969" s="20"/>
      <c r="F3969" s="19" t="s">
        <v>600</v>
      </c>
      <c r="G3969" s="19">
        <v>40.89</v>
      </c>
      <c r="L3969" s="20"/>
      <c r="M3969" s="601"/>
      <c r="N3969" s="20"/>
    </row>
    <row r="3970" spans="1:14">
      <c r="A3970" s="599">
        <v>40429</v>
      </c>
      <c r="B3970" s="600"/>
      <c r="C3970" s="20"/>
      <c r="D3970" s="20"/>
      <c r="E3970" s="20"/>
      <c r="F3970" s="19" t="s">
        <v>600</v>
      </c>
      <c r="G3970" s="19">
        <v>40.89</v>
      </c>
      <c r="L3970" s="20"/>
      <c r="M3970" s="601"/>
      <c r="N3970" s="20"/>
    </row>
    <row r="3971" spans="1:14">
      <c r="A3971" s="599">
        <v>40428</v>
      </c>
      <c r="B3971" s="600"/>
      <c r="C3971" s="20"/>
      <c r="D3971" s="20"/>
      <c r="E3971" s="20"/>
      <c r="F3971" s="19" t="s">
        <v>600</v>
      </c>
      <c r="G3971" s="19">
        <v>40.89</v>
      </c>
      <c r="L3971" s="20"/>
      <c r="M3971" s="601"/>
      <c r="N3971" s="20"/>
    </row>
    <row r="3972" spans="1:14">
      <c r="A3972" s="599">
        <v>40427</v>
      </c>
      <c r="B3972" s="600"/>
      <c r="C3972" s="20"/>
      <c r="D3972" s="20"/>
      <c r="E3972" s="20"/>
      <c r="F3972" s="19" t="s">
        <v>600</v>
      </c>
      <c r="G3972" s="19">
        <v>40.89</v>
      </c>
      <c r="L3972" s="20"/>
      <c r="M3972" s="601"/>
      <c r="N3972" s="20"/>
    </row>
    <row r="3973" spans="1:14">
      <c r="A3973" s="599">
        <v>40424</v>
      </c>
      <c r="B3973" s="600"/>
      <c r="C3973" s="20"/>
      <c r="D3973" s="20"/>
      <c r="E3973" s="20"/>
      <c r="F3973" s="19" t="s">
        <v>600</v>
      </c>
      <c r="G3973" s="19">
        <v>40.89</v>
      </c>
      <c r="L3973" s="20"/>
      <c r="M3973" s="601"/>
      <c r="N3973" s="20"/>
    </row>
    <row r="3974" spans="1:14">
      <c r="A3974" s="599">
        <v>40423</v>
      </c>
      <c r="B3974" s="600"/>
      <c r="C3974" s="20"/>
      <c r="D3974" s="20"/>
      <c r="E3974" s="20"/>
      <c r="F3974" s="19" t="s">
        <v>600</v>
      </c>
      <c r="G3974" s="19">
        <v>40.89</v>
      </c>
      <c r="L3974" s="20"/>
      <c r="M3974" s="601"/>
      <c r="N3974" s="20"/>
    </row>
    <row r="3975" spans="1:14">
      <c r="A3975" s="599">
        <v>40422</v>
      </c>
      <c r="B3975" s="600"/>
      <c r="C3975" s="20"/>
      <c r="D3975" s="20"/>
      <c r="E3975" s="20"/>
      <c r="F3975" s="19" t="s">
        <v>600</v>
      </c>
      <c r="G3975" s="19">
        <v>40.89</v>
      </c>
      <c r="L3975" s="20"/>
      <c r="M3975" s="601"/>
      <c r="N3975" s="20"/>
    </row>
    <row r="3976" spans="1:14">
      <c r="A3976" s="599">
        <v>40421</v>
      </c>
      <c r="B3976" s="600"/>
      <c r="C3976" s="20"/>
      <c r="D3976" s="20"/>
      <c r="E3976" s="20"/>
      <c r="F3976" s="19" t="s">
        <v>600</v>
      </c>
      <c r="G3976" s="19">
        <v>40.89</v>
      </c>
      <c r="L3976" s="20"/>
      <c r="M3976" s="601"/>
      <c r="N3976" s="20"/>
    </row>
    <row r="3977" spans="1:14">
      <c r="A3977" s="599">
        <v>40420</v>
      </c>
      <c r="B3977" s="600"/>
      <c r="C3977" s="20"/>
      <c r="D3977" s="20"/>
      <c r="E3977" s="20"/>
      <c r="F3977" s="19" t="s">
        <v>600</v>
      </c>
      <c r="G3977" s="19">
        <v>40.89</v>
      </c>
      <c r="L3977" s="20"/>
      <c r="M3977" s="601"/>
      <c r="N3977" s="20"/>
    </row>
    <row r="3978" spans="1:14">
      <c r="A3978" s="599">
        <v>40417</v>
      </c>
      <c r="B3978" s="600"/>
      <c r="C3978" s="20"/>
      <c r="D3978" s="20"/>
      <c r="E3978" s="20"/>
      <c r="F3978" s="19" t="s">
        <v>600</v>
      </c>
      <c r="G3978" s="19">
        <v>40.89</v>
      </c>
      <c r="L3978" s="20"/>
      <c r="M3978" s="601"/>
      <c r="N3978" s="20"/>
    </row>
    <row r="3979" spans="1:14">
      <c r="A3979" s="599">
        <v>40416</v>
      </c>
      <c r="B3979" s="600"/>
      <c r="C3979" s="20"/>
      <c r="D3979" s="20"/>
      <c r="E3979" s="20"/>
      <c r="F3979" s="19" t="s">
        <v>600</v>
      </c>
      <c r="G3979" s="19">
        <v>40.89</v>
      </c>
      <c r="L3979" s="20"/>
      <c r="M3979" s="601"/>
      <c r="N3979" s="20"/>
    </row>
    <row r="3980" spans="1:14">
      <c r="A3980" s="599">
        <v>40415</v>
      </c>
      <c r="B3980" s="600"/>
      <c r="C3980" s="20"/>
      <c r="D3980" s="20"/>
      <c r="E3980" s="20"/>
      <c r="F3980" s="19" t="s">
        <v>600</v>
      </c>
      <c r="G3980" s="19">
        <v>40.89</v>
      </c>
      <c r="L3980" s="20"/>
      <c r="M3980" s="601"/>
      <c r="N3980" s="20"/>
    </row>
    <row r="3981" spans="1:14">
      <c r="A3981" s="599">
        <v>40414</v>
      </c>
      <c r="B3981" s="600"/>
      <c r="C3981" s="20"/>
      <c r="D3981" s="20"/>
      <c r="E3981" s="20"/>
      <c r="F3981" s="19" t="s">
        <v>600</v>
      </c>
      <c r="G3981" s="19">
        <v>40.89</v>
      </c>
      <c r="L3981" s="20"/>
      <c r="M3981" s="601"/>
      <c r="N3981" s="20"/>
    </row>
    <row r="3982" spans="1:14">
      <c r="A3982" s="599">
        <v>40413</v>
      </c>
      <c r="B3982" s="600"/>
      <c r="C3982" s="20"/>
      <c r="D3982" s="20"/>
      <c r="E3982" s="20"/>
      <c r="F3982" s="19" t="s">
        <v>600</v>
      </c>
      <c r="G3982" s="19">
        <v>40.89</v>
      </c>
      <c r="L3982" s="20"/>
      <c r="M3982" s="601"/>
      <c r="N3982" s="20"/>
    </row>
    <row r="3983" spans="1:14">
      <c r="A3983" s="599">
        <v>40410</v>
      </c>
      <c r="B3983" s="600"/>
      <c r="C3983" s="20"/>
      <c r="D3983" s="20"/>
      <c r="E3983" s="20"/>
      <c r="F3983" s="19" t="s">
        <v>600</v>
      </c>
      <c r="G3983" s="19">
        <v>40.89</v>
      </c>
      <c r="L3983" s="20"/>
      <c r="M3983" s="601"/>
      <c r="N3983" s="20"/>
    </row>
    <row r="3984" spans="1:14">
      <c r="A3984" s="599">
        <v>40409</v>
      </c>
      <c r="B3984" s="600"/>
      <c r="C3984" s="20"/>
      <c r="D3984" s="20"/>
      <c r="E3984" s="20"/>
      <c r="F3984" s="19" t="s">
        <v>600</v>
      </c>
      <c r="G3984" s="19">
        <v>40.89</v>
      </c>
      <c r="L3984" s="20"/>
      <c r="M3984" s="601"/>
      <c r="N3984" s="20"/>
    </row>
    <row r="3985" spans="1:14">
      <c r="A3985" s="599">
        <v>40408</v>
      </c>
      <c r="B3985" s="600"/>
      <c r="C3985" s="20"/>
      <c r="D3985" s="20"/>
      <c r="E3985" s="20"/>
      <c r="F3985" s="19" t="s">
        <v>600</v>
      </c>
      <c r="G3985" s="19">
        <v>40.89</v>
      </c>
      <c r="L3985" s="20"/>
      <c r="M3985" s="601"/>
      <c r="N3985" s="20"/>
    </row>
    <row r="3986" spans="1:14">
      <c r="A3986" s="599">
        <v>40407</v>
      </c>
      <c r="B3986" s="600"/>
      <c r="C3986" s="20"/>
      <c r="D3986" s="20"/>
      <c r="E3986" s="20"/>
      <c r="F3986" s="19" t="s">
        <v>600</v>
      </c>
      <c r="G3986" s="19">
        <v>40.89</v>
      </c>
      <c r="L3986" s="20"/>
      <c r="M3986" s="601"/>
      <c r="N3986" s="20"/>
    </row>
    <row r="3987" spans="1:14">
      <c r="A3987" s="599">
        <v>40406</v>
      </c>
      <c r="B3987" s="600"/>
      <c r="C3987" s="20"/>
      <c r="D3987" s="20"/>
      <c r="E3987" s="20"/>
      <c r="F3987" s="19" t="s">
        <v>600</v>
      </c>
      <c r="G3987" s="19">
        <v>40.89</v>
      </c>
      <c r="L3987" s="20"/>
      <c r="M3987" s="601"/>
      <c r="N3987" s="20"/>
    </row>
    <row r="3988" spans="1:14">
      <c r="A3988" s="599">
        <v>40403</v>
      </c>
      <c r="B3988" s="600"/>
      <c r="C3988" s="20"/>
      <c r="D3988" s="20"/>
      <c r="E3988" s="20"/>
      <c r="F3988" s="19" t="s">
        <v>600</v>
      </c>
      <c r="G3988" s="19">
        <v>40.89</v>
      </c>
      <c r="L3988" s="20"/>
      <c r="M3988" s="601"/>
      <c r="N3988" s="20"/>
    </row>
    <row r="3989" spans="1:14">
      <c r="A3989" s="599">
        <v>40402</v>
      </c>
      <c r="B3989" s="600"/>
      <c r="C3989" s="20"/>
      <c r="D3989" s="20"/>
      <c r="E3989" s="20"/>
      <c r="F3989" s="19" t="s">
        <v>600</v>
      </c>
      <c r="G3989" s="19">
        <v>40.89</v>
      </c>
      <c r="L3989" s="20"/>
      <c r="M3989" s="601"/>
      <c r="N3989" s="20"/>
    </row>
    <row r="3990" spans="1:14">
      <c r="A3990" s="599">
        <v>40401</v>
      </c>
      <c r="B3990" s="600"/>
      <c r="C3990" s="20"/>
      <c r="D3990" s="20"/>
      <c r="E3990" s="20"/>
      <c r="F3990" s="19" t="s">
        <v>600</v>
      </c>
      <c r="G3990" s="19">
        <v>40.89</v>
      </c>
      <c r="L3990" s="20"/>
      <c r="M3990" s="601"/>
      <c r="N3990" s="20"/>
    </row>
    <row r="3991" spans="1:14">
      <c r="A3991" s="599">
        <v>40400</v>
      </c>
      <c r="B3991" s="600"/>
      <c r="C3991" s="20"/>
      <c r="D3991" s="20"/>
      <c r="E3991" s="20"/>
      <c r="F3991" s="19" t="s">
        <v>600</v>
      </c>
      <c r="G3991" s="19">
        <v>40.89</v>
      </c>
      <c r="L3991" s="20"/>
      <c r="M3991" s="601"/>
      <c r="N3991" s="20"/>
    </row>
    <row r="3992" spans="1:14">
      <c r="A3992" s="599">
        <v>40399</v>
      </c>
      <c r="B3992" s="600"/>
      <c r="C3992" s="20"/>
      <c r="D3992" s="20"/>
      <c r="E3992" s="20"/>
      <c r="F3992" s="19" t="s">
        <v>600</v>
      </c>
      <c r="G3992" s="19">
        <v>40.89</v>
      </c>
      <c r="L3992" s="20"/>
      <c r="M3992" s="601"/>
      <c r="N3992" s="20"/>
    </row>
    <row r="3993" spans="1:14">
      <c r="A3993" s="599">
        <v>40396</v>
      </c>
      <c r="B3993" s="600"/>
      <c r="C3993" s="20"/>
      <c r="D3993" s="20"/>
      <c r="E3993" s="20"/>
      <c r="F3993" s="19" t="s">
        <v>600</v>
      </c>
      <c r="G3993" s="19">
        <v>40.89</v>
      </c>
      <c r="L3993" s="20"/>
      <c r="M3993" s="601"/>
      <c r="N3993" s="20"/>
    </row>
    <row r="3994" spans="1:14">
      <c r="A3994" s="599">
        <v>40395</v>
      </c>
      <c r="B3994" s="600"/>
      <c r="C3994" s="20"/>
      <c r="D3994" s="20"/>
      <c r="E3994" s="20"/>
      <c r="F3994" s="19" t="s">
        <v>600</v>
      </c>
      <c r="G3994" s="19">
        <v>40.89</v>
      </c>
      <c r="L3994" s="20"/>
      <c r="M3994" s="601"/>
      <c r="N3994" s="20"/>
    </row>
    <row r="3995" spans="1:14">
      <c r="A3995" s="599">
        <v>40394</v>
      </c>
      <c r="B3995" s="600"/>
      <c r="C3995" s="20"/>
      <c r="D3995" s="20"/>
      <c r="E3995" s="20"/>
      <c r="F3995" s="19" t="s">
        <v>600</v>
      </c>
      <c r="G3995" s="19">
        <v>40.89</v>
      </c>
      <c r="L3995" s="20"/>
      <c r="M3995" s="601"/>
      <c r="N3995" s="20"/>
    </row>
    <row r="3996" spans="1:14">
      <c r="A3996" s="599">
        <v>40393</v>
      </c>
      <c r="B3996" s="600"/>
      <c r="C3996" s="20"/>
      <c r="D3996" s="20"/>
      <c r="E3996" s="20"/>
      <c r="F3996" s="19" t="s">
        <v>600</v>
      </c>
      <c r="G3996" s="19">
        <v>40.89</v>
      </c>
      <c r="L3996" s="20"/>
      <c r="M3996" s="601"/>
      <c r="N3996" s="20"/>
    </row>
    <row r="3997" spans="1:14">
      <c r="A3997" s="599">
        <v>40392</v>
      </c>
      <c r="B3997" s="600"/>
      <c r="C3997" s="20"/>
      <c r="D3997" s="20"/>
      <c r="E3997" s="20"/>
      <c r="F3997" s="19" t="s">
        <v>600</v>
      </c>
      <c r="G3997" s="19">
        <v>40.89</v>
      </c>
      <c r="L3997" s="20"/>
      <c r="M3997" s="601"/>
      <c r="N3997" s="20"/>
    </row>
    <row r="3998" spans="1:14">
      <c r="A3998" s="599">
        <v>40389</v>
      </c>
      <c r="B3998" s="600"/>
      <c r="C3998" s="20"/>
      <c r="D3998" s="20"/>
      <c r="E3998" s="20"/>
      <c r="F3998" s="19" t="s">
        <v>600</v>
      </c>
      <c r="G3998" s="19">
        <v>40.89</v>
      </c>
      <c r="L3998" s="20"/>
      <c r="M3998" s="601"/>
      <c r="N3998" s="20"/>
    </row>
    <row r="3999" spans="1:14">
      <c r="A3999" s="599">
        <v>40388</v>
      </c>
      <c r="B3999" s="600"/>
      <c r="C3999" s="20"/>
      <c r="D3999" s="20"/>
      <c r="E3999" s="20"/>
      <c r="F3999" s="19" t="s">
        <v>600</v>
      </c>
      <c r="G3999" s="19">
        <v>40.89</v>
      </c>
      <c r="L3999" s="20"/>
      <c r="M3999" s="601"/>
      <c r="N3999" s="20"/>
    </row>
    <row r="4000" spans="1:14">
      <c r="A4000" s="599">
        <v>40387</v>
      </c>
      <c r="B4000" s="600"/>
      <c r="C4000" s="20"/>
      <c r="D4000" s="20"/>
      <c r="E4000" s="20"/>
      <c r="F4000" s="19" t="s">
        <v>600</v>
      </c>
      <c r="G4000" s="19">
        <v>40.89</v>
      </c>
      <c r="L4000" s="20"/>
      <c r="M4000" s="601"/>
      <c r="N4000" s="20"/>
    </row>
    <row r="4001" spans="1:14">
      <c r="A4001" s="599">
        <v>40386</v>
      </c>
      <c r="B4001" s="600"/>
      <c r="C4001" s="20"/>
      <c r="D4001" s="20"/>
      <c r="E4001" s="20"/>
      <c r="F4001" s="19" t="s">
        <v>600</v>
      </c>
      <c r="G4001" s="19">
        <v>40.89</v>
      </c>
      <c r="L4001" s="20"/>
      <c r="M4001" s="601"/>
      <c r="N4001" s="20"/>
    </row>
    <row r="4002" spans="1:14">
      <c r="A4002" s="599">
        <v>40385</v>
      </c>
      <c r="B4002" s="600"/>
      <c r="C4002" s="20"/>
      <c r="D4002" s="20"/>
      <c r="E4002" s="20"/>
      <c r="F4002" s="19" t="s">
        <v>600</v>
      </c>
      <c r="G4002" s="19">
        <v>40.89</v>
      </c>
      <c r="L4002" s="20"/>
      <c r="M4002" s="601"/>
      <c r="N4002" s="20"/>
    </row>
    <row r="4003" spans="1:14">
      <c r="A4003" s="599">
        <v>40382</v>
      </c>
      <c r="B4003" s="600"/>
      <c r="C4003" s="20"/>
      <c r="D4003" s="20"/>
      <c r="E4003" s="20"/>
      <c r="F4003" s="19" t="s">
        <v>600</v>
      </c>
      <c r="G4003" s="19">
        <v>40.89</v>
      </c>
      <c r="L4003" s="20"/>
      <c r="M4003" s="601"/>
      <c r="N4003" s="20"/>
    </row>
    <row r="4004" spans="1:14">
      <c r="A4004" s="599">
        <v>40381</v>
      </c>
      <c r="B4004" s="600"/>
      <c r="C4004" s="20"/>
      <c r="D4004" s="20"/>
      <c r="E4004" s="20"/>
      <c r="F4004" s="19" t="s">
        <v>600</v>
      </c>
      <c r="G4004" s="19">
        <v>40.89</v>
      </c>
      <c r="L4004" s="20"/>
      <c r="M4004" s="601"/>
      <c r="N4004" s="20"/>
    </row>
    <row r="4005" spans="1:14">
      <c r="A4005" s="599">
        <v>40380</v>
      </c>
      <c r="B4005" s="600"/>
      <c r="C4005" s="20"/>
      <c r="D4005" s="20"/>
      <c r="E4005" s="20"/>
      <c r="F4005" s="19" t="s">
        <v>600</v>
      </c>
      <c r="G4005" s="19">
        <v>40.89</v>
      </c>
      <c r="L4005" s="20"/>
      <c r="M4005" s="601"/>
      <c r="N4005" s="20"/>
    </row>
    <row r="4006" spans="1:14">
      <c r="A4006" s="599">
        <v>40379</v>
      </c>
      <c r="B4006" s="600"/>
      <c r="C4006" s="20"/>
      <c r="D4006" s="20"/>
      <c r="E4006" s="20"/>
      <c r="F4006" s="19" t="s">
        <v>600</v>
      </c>
      <c r="G4006" s="19">
        <v>40.89</v>
      </c>
      <c r="L4006" s="20"/>
      <c r="M4006" s="601"/>
      <c r="N4006" s="20"/>
    </row>
    <row r="4007" spans="1:14">
      <c r="A4007" s="599">
        <v>40378</v>
      </c>
      <c r="B4007" s="600"/>
      <c r="C4007" s="20"/>
      <c r="D4007" s="20"/>
      <c r="E4007" s="20"/>
      <c r="F4007" s="19" t="s">
        <v>600</v>
      </c>
      <c r="G4007" s="19">
        <v>40.89</v>
      </c>
      <c r="L4007" s="20"/>
      <c r="M4007" s="601"/>
      <c r="N4007" s="20"/>
    </row>
    <row r="4008" spans="1:14">
      <c r="A4008" s="599">
        <v>40375</v>
      </c>
      <c r="B4008" s="600"/>
      <c r="C4008" s="20"/>
      <c r="D4008" s="20"/>
      <c r="E4008" s="20"/>
      <c r="F4008" s="19" t="s">
        <v>600</v>
      </c>
      <c r="G4008" s="19">
        <v>40.89</v>
      </c>
      <c r="L4008" s="20"/>
      <c r="M4008" s="601"/>
      <c r="N4008" s="20"/>
    </row>
    <row r="4009" spans="1:14">
      <c r="A4009" s="599">
        <v>40374</v>
      </c>
      <c r="B4009" s="600"/>
      <c r="C4009" s="20"/>
      <c r="D4009" s="20"/>
      <c r="E4009" s="20"/>
      <c r="F4009" s="19" t="s">
        <v>600</v>
      </c>
      <c r="G4009" s="19">
        <v>40.89</v>
      </c>
      <c r="L4009" s="20"/>
      <c r="M4009" s="601"/>
      <c r="N4009" s="20"/>
    </row>
    <row r="4010" spans="1:14">
      <c r="A4010" s="599">
        <v>40373</v>
      </c>
      <c r="B4010" s="600"/>
      <c r="C4010" s="20"/>
      <c r="D4010" s="20"/>
      <c r="E4010" s="20"/>
      <c r="F4010" s="19" t="s">
        <v>600</v>
      </c>
      <c r="G4010" s="19">
        <v>40.89</v>
      </c>
      <c r="L4010" s="20"/>
      <c r="M4010" s="601"/>
      <c r="N4010" s="20"/>
    </row>
    <row r="4011" spans="1:14">
      <c r="A4011" s="599">
        <v>40372</v>
      </c>
      <c r="B4011" s="600"/>
      <c r="C4011" s="20"/>
      <c r="D4011" s="20"/>
      <c r="E4011" s="20"/>
      <c r="F4011" s="19" t="s">
        <v>600</v>
      </c>
      <c r="G4011" s="19">
        <v>40.89</v>
      </c>
      <c r="L4011" s="20"/>
      <c r="M4011" s="601"/>
      <c r="N4011" s="20"/>
    </row>
    <row r="4012" spans="1:14">
      <c r="A4012" s="599">
        <v>40371</v>
      </c>
      <c r="B4012" s="600"/>
      <c r="C4012" s="20"/>
      <c r="D4012" s="20"/>
      <c r="E4012" s="20"/>
      <c r="F4012" s="19" t="s">
        <v>600</v>
      </c>
      <c r="G4012" s="19">
        <v>40.89</v>
      </c>
      <c r="L4012" s="20"/>
      <c r="M4012" s="601"/>
      <c r="N4012" s="20"/>
    </row>
    <row r="4013" spans="1:14">
      <c r="A4013" s="599">
        <v>40368</v>
      </c>
      <c r="B4013" s="600"/>
      <c r="C4013" s="20"/>
      <c r="D4013" s="20"/>
      <c r="E4013" s="20"/>
      <c r="F4013" s="19" t="s">
        <v>600</v>
      </c>
      <c r="G4013" s="19">
        <v>40.89</v>
      </c>
      <c r="L4013" s="20"/>
      <c r="M4013" s="601"/>
      <c r="N4013" s="20"/>
    </row>
    <row r="4014" spans="1:14">
      <c r="A4014" s="599">
        <v>40367</v>
      </c>
      <c r="B4014" s="600"/>
      <c r="C4014" s="20"/>
      <c r="D4014" s="20"/>
      <c r="E4014" s="20"/>
      <c r="F4014" s="19" t="s">
        <v>600</v>
      </c>
      <c r="G4014" s="19">
        <v>40.89</v>
      </c>
      <c r="L4014" s="20"/>
      <c r="M4014" s="601"/>
      <c r="N4014" s="20"/>
    </row>
    <row r="4015" spans="1:14">
      <c r="A4015" s="599">
        <v>40366</v>
      </c>
      <c r="B4015" s="600"/>
      <c r="C4015" s="20"/>
      <c r="D4015" s="20"/>
      <c r="E4015" s="20"/>
      <c r="F4015" s="19" t="s">
        <v>600</v>
      </c>
      <c r="G4015" s="19">
        <v>40.89</v>
      </c>
      <c r="L4015" s="20"/>
      <c r="M4015" s="601"/>
      <c r="N4015" s="20"/>
    </row>
    <row r="4016" spans="1:14">
      <c r="A4016" s="599">
        <v>40365</v>
      </c>
      <c r="B4016" s="600"/>
      <c r="C4016" s="20"/>
      <c r="D4016" s="20"/>
      <c r="E4016" s="20"/>
      <c r="F4016" s="19" t="s">
        <v>600</v>
      </c>
      <c r="G4016" s="19">
        <v>40.89</v>
      </c>
      <c r="L4016" s="20"/>
      <c r="M4016" s="601"/>
      <c r="N4016" s="20"/>
    </row>
    <row r="4017" spans="1:14">
      <c r="A4017" s="599">
        <v>40364</v>
      </c>
      <c r="B4017" s="600"/>
      <c r="C4017" s="20"/>
      <c r="D4017" s="20"/>
      <c r="E4017" s="20"/>
      <c r="F4017" s="19" t="s">
        <v>600</v>
      </c>
      <c r="G4017" s="19">
        <v>40.89</v>
      </c>
      <c r="L4017" s="20"/>
      <c r="M4017" s="601"/>
      <c r="N4017" s="20"/>
    </row>
    <row r="4018" spans="1:14">
      <c r="A4018" s="599">
        <v>40361</v>
      </c>
      <c r="B4018" s="600"/>
      <c r="C4018" s="20"/>
      <c r="D4018" s="20"/>
      <c r="E4018" s="20"/>
      <c r="F4018" s="19" t="s">
        <v>600</v>
      </c>
      <c r="G4018" s="19">
        <v>40.89</v>
      </c>
      <c r="L4018" s="20"/>
      <c r="M4018" s="601"/>
      <c r="N4018" s="20"/>
    </row>
    <row r="4019" spans="1:14">
      <c r="A4019" s="599">
        <v>40360</v>
      </c>
      <c r="B4019" s="600"/>
      <c r="C4019" s="20"/>
      <c r="D4019" s="20"/>
      <c r="E4019" s="20"/>
      <c r="F4019" s="19" t="s">
        <v>600</v>
      </c>
      <c r="G4019" s="19">
        <v>40.89</v>
      </c>
      <c r="L4019" s="20"/>
      <c r="M4019" s="601"/>
      <c r="N4019" s="20"/>
    </row>
    <row r="4020" spans="1:14">
      <c r="A4020" s="599">
        <v>40359</v>
      </c>
      <c r="B4020" s="600"/>
      <c r="C4020" s="20"/>
      <c r="D4020" s="20"/>
      <c r="E4020" s="20"/>
      <c r="F4020" s="19" t="s">
        <v>600</v>
      </c>
      <c r="G4020" s="19">
        <v>40.89</v>
      </c>
      <c r="L4020" s="20"/>
      <c r="M4020" s="601"/>
      <c r="N4020" s="20"/>
    </row>
    <row r="4021" spans="1:14">
      <c r="A4021" s="599">
        <v>40358</v>
      </c>
      <c r="B4021" s="600"/>
      <c r="C4021" s="20"/>
      <c r="D4021" s="20"/>
      <c r="E4021" s="20"/>
      <c r="F4021" s="19" t="s">
        <v>600</v>
      </c>
      <c r="G4021" s="19">
        <v>40.89</v>
      </c>
      <c r="L4021" s="20"/>
      <c r="M4021" s="601"/>
      <c r="N4021" s="20"/>
    </row>
    <row r="4022" spans="1:14">
      <c r="A4022" s="599">
        <v>40357</v>
      </c>
      <c r="B4022" s="600"/>
      <c r="C4022" s="20"/>
      <c r="D4022" s="20"/>
      <c r="E4022" s="20"/>
      <c r="F4022" s="19" t="s">
        <v>600</v>
      </c>
      <c r="G4022" s="19">
        <v>40.89</v>
      </c>
      <c r="L4022" s="20"/>
      <c r="M4022" s="601"/>
      <c r="N4022" s="20"/>
    </row>
    <row r="4023" spans="1:14">
      <c r="A4023" s="599">
        <v>40354</v>
      </c>
      <c r="B4023" s="600"/>
      <c r="C4023" s="20"/>
      <c r="D4023" s="20"/>
      <c r="E4023" s="20"/>
      <c r="F4023" s="19" t="s">
        <v>600</v>
      </c>
      <c r="G4023" s="19">
        <v>40.89</v>
      </c>
      <c r="L4023" s="20"/>
      <c r="M4023" s="601"/>
      <c r="N4023" s="20"/>
    </row>
    <row r="4024" spans="1:14">
      <c r="A4024" s="599">
        <v>40353</v>
      </c>
      <c r="B4024" s="600"/>
      <c r="C4024" s="20"/>
      <c r="D4024" s="20"/>
      <c r="E4024" s="20"/>
      <c r="F4024" s="19" t="s">
        <v>600</v>
      </c>
      <c r="G4024" s="19">
        <v>40.89</v>
      </c>
      <c r="L4024" s="20"/>
      <c r="M4024" s="601"/>
      <c r="N4024" s="20"/>
    </row>
    <row r="4025" spans="1:14">
      <c r="A4025" s="599">
        <v>40352</v>
      </c>
      <c r="B4025" s="600"/>
      <c r="C4025" s="20"/>
      <c r="D4025" s="20"/>
      <c r="E4025" s="20"/>
      <c r="F4025" s="19" t="s">
        <v>600</v>
      </c>
      <c r="G4025" s="19">
        <v>40.89</v>
      </c>
      <c r="L4025" s="20"/>
      <c r="M4025" s="601"/>
      <c r="N4025" s="20"/>
    </row>
    <row r="4026" spans="1:14">
      <c r="A4026" s="599">
        <v>40351</v>
      </c>
      <c r="B4026" s="600"/>
      <c r="C4026" s="20"/>
      <c r="D4026" s="20"/>
      <c r="E4026" s="20"/>
      <c r="F4026" s="19" t="s">
        <v>600</v>
      </c>
      <c r="G4026" s="19">
        <v>40.89</v>
      </c>
      <c r="L4026" s="20"/>
      <c r="M4026" s="601"/>
      <c r="N4026" s="20"/>
    </row>
    <row r="4027" spans="1:14">
      <c r="A4027" s="599">
        <v>40350</v>
      </c>
      <c r="B4027" s="600"/>
      <c r="C4027" s="20"/>
      <c r="D4027" s="20"/>
      <c r="E4027" s="20"/>
      <c r="F4027" s="19" t="s">
        <v>600</v>
      </c>
      <c r="G4027" s="19">
        <v>40.89</v>
      </c>
      <c r="L4027" s="20"/>
      <c r="M4027" s="601"/>
      <c r="N4027" s="20"/>
    </row>
    <row r="4028" spans="1:14">
      <c r="A4028" s="599">
        <v>40347</v>
      </c>
      <c r="B4028" s="600"/>
      <c r="C4028" s="20"/>
      <c r="D4028" s="20"/>
      <c r="E4028" s="20"/>
      <c r="F4028" s="19" t="s">
        <v>600</v>
      </c>
      <c r="G4028" s="19">
        <v>40.89</v>
      </c>
      <c r="L4028" s="20"/>
      <c r="M4028" s="601"/>
      <c r="N4028" s="20"/>
    </row>
    <row r="4029" spans="1:14">
      <c r="A4029" s="599">
        <v>40346</v>
      </c>
      <c r="B4029" s="600"/>
      <c r="C4029" s="20"/>
      <c r="D4029" s="20"/>
      <c r="E4029" s="20"/>
      <c r="F4029" s="19" t="s">
        <v>600</v>
      </c>
      <c r="G4029" s="19">
        <v>40.89</v>
      </c>
      <c r="L4029" s="20"/>
      <c r="M4029" s="601"/>
      <c r="N4029" s="20"/>
    </row>
    <row r="4030" spans="1:14">
      <c r="A4030" s="599">
        <v>40345</v>
      </c>
      <c r="B4030" s="600"/>
      <c r="C4030" s="20"/>
      <c r="D4030" s="20"/>
      <c r="E4030" s="20"/>
      <c r="F4030" s="19" t="s">
        <v>600</v>
      </c>
      <c r="G4030" s="19">
        <v>40.89</v>
      </c>
      <c r="L4030" s="20"/>
      <c r="M4030" s="601"/>
      <c r="N4030" s="20"/>
    </row>
    <row r="4031" spans="1:14">
      <c r="A4031" s="599">
        <v>40344</v>
      </c>
      <c r="B4031" s="600"/>
      <c r="C4031" s="20"/>
      <c r="D4031" s="20"/>
      <c r="E4031" s="20"/>
      <c r="F4031" s="19" t="s">
        <v>600</v>
      </c>
      <c r="G4031" s="19">
        <v>40.89</v>
      </c>
      <c r="L4031" s="20"/>
      <c r="M4031" s="601"/>
      <c r="N4031" s="20"/>
    </row>
    <row r="4032" spans="1:14">
      <c r="A4032" s="599">
        <v>40343</v>
      </c>
      <c r="B4032" s="600"/>
      <c r="C4032" s="20"/>
      <c r="D4032" s="20"/>
      <c r="E4032" s="20"/>
      <c r="F4032" s="19" t="s">
        <v>600</v>
      </c>
      <c r="G4032" s="19">
        <v>40.89</v>
      </c>
      <c r="L4032" s="20"/>
      <c r="M4032" s="601"/>
      <c r="N4032" s="20"/>
    </row>
    <row r="4033" spans="1:14">
      <c r="A4033" s="599">
        <v>40340</v>
      </c>
      <c r="B4033" s="600"/>
      <c r="C4033" s="20"/>
      <c r="D4033" s="20"/>
      <c r="E4033" s="20"/>
      <c r="F4033" s="19" t="s">
        <v>600</v>
      </c>
      <c r="G4033" s="19">
        <v>40.89</v>
      </c>
      <c r="L4033" s="20"/>
      <c r="M4033" s="601"/>
      <c r="N4033" s="20"/>
    </row>
    <row r="4034" spans="1:14">
      <c r="A4034" s="599">
        <v>40339</v>
      </c>
      <c r="B4034" s="600"/>
      <c r="C4034" s="20"/>
      <c r="D4034" s="20"/>
      <c r="E4034" s="20"/>
      <c r="F4034" s="19" t="s">
        <v>600</v>
      </c>
      <c r="G4034" s="19">
        <v>40.89</v>
      </c>
      <c r="L4034" s="20"/>
      <c r="M4034" s="601"/>
      <c r="N4034" s="20"/>
    </row>
    <row r="4035" spans="1:14">
      <c r="A4035" s="599">
        <v>40338</v>
      </c>
      <c r="B4035" s="600"/>
      <c r="C4035" s="20"/>
      <c r="D4035" s="20"/>
      <c r="E4035" s="20"/>
      <c r="F4035" s="19" t="s">
        <v>600</v>
      </c>
      <c r="G4035" s="19">
        <v>40.89</v>
      </c>
      <c r="L4035" s="20"/>
      <c r="M4035" s="601"/>
      <c r="N4035" s="20"/>
    </row>
    <row r="4036" spans="1:14">
      <c r="A4036" s="599">
        <v>40337</v>
      </c>
      <c r="B4036" s="600"/>
      <c r="C4036" s="20"/>
      <c r="D4036" s="20"/>
      <c r="E4036" s="20"/>
      <c r="F4036" s="19" t="s">
        <v>600</v>
      </c>
      <c r="G4036" s="19">
        <v>40.89</v>
      </c>
      <c r="L4036" s="20"/>
      <c r="M4036" s="601"/>
      <c r="N4036" s="20"/>
    </row>
    <row r="4037" spans="1:14">
      <c r="A4037" s="599">
        <v>40336</v>
      </c>
      <c r="B4037" s="600"/>
      <c r="C4037" s="20"/>
      <c r="D4037" s="20"/>
      <c r="E4037" s="20"/>
      <c r="F4037" s="19" t="s">
        <v>600</v>
      </c>
      <c r="G4037" s="19">
        <v>40.89</v>
      </c>
      <c r="L4037" s="20"/>
      <c r="M4037" s="601"/>
      <c r="N4037" s="20"/>
    </row>
    <row r="4038" spans="1:14">
      <c r="A4038" s="599">
        <v>40333</v>
      </c>
      <c r="B4038" s="600"/>
      <c r="C4038" s="20"/>
      <c r="D4038" s="20"/>
      <c r="E4038" s="20"/>
      <c r="F4038" s="19" t="s">
        <v>600</v>
      </c>
      <c r="G4038" s="19">
        <v>40.89</v>
      </c>
      <c r="L4038" s="20"/>
      <c r="M4038" s="601"/>
      <c r="N4038" s="20"/>
    </row>
    <row r="4039" spans="1:14">
      <c r="A4039" s="599">
        <v>40332</v>
      </c>
      <c r="B4039" s="600"/>
      <c r="C4039" s="20"/>
      <c r="D4039" s="20"/>
      <c r="E4039" s="20"/>
      <c r="F4039" s="19" t="s">
        <v>600</v>
      </c>
      <c r="G4039" s="19">
        <v>40.89</v>
      </c>
      <c r="L4039" s="20"/>
      <c r="M4039" s="601"/>
      <c r="N4039" s="20"/>
    </row>
    <row r="4040" spans="1:14">
      <c r="A4040" s="599">
        <v>40331</v>
      </c>
      <c r="B4040" s="600"/>
      <c r="C4040" s="20"/>
      <c r="D4040" s="20"/>
      <c r="E4040" s="20"/>
      <c r="F4040" s="19" t="s">
        <v>600</v>
      </c>
      <c r="G4040" s="19">
        <v>40.89</v>
      </c>
      <c r="L4040" s="20"/>
      <c r="M4040" s="601"/>
      <c r="N4040" s="20"/>
    </row>
    <row r="4041" spans="1:14">
      <c r="A4041" s="599">
        <v>40330</v>
      </c>
      <c r="B4041" s="600"/>
      <c r="C4041" s="20"/>
      <c r="D4041" s="20"/>
      <c r="E4041" s="20"/>
      <c r="F4041" s="19" t="s">
        <v>600</v>
      </c>
      <c r="G4041" s="19">
        <v>40.89</v>
      </c>
      <c r="L4041" s="20"/>
      <c r="M4041" s="601"/>
      <c r="N4041" s="20"/>
    </row>
    <row r="4042" spans="1:14">
      <c r="A4042" s="599">
        <v>40329</v>
      </c>
      <c r="B4042" s="600"/>
      <c r="C4042" s="20"/>
      <c r="D4042" s="20"/>
      <c r="E4042" s="20"/>
      <c r="F4042" s="19" t="s">
        <v>600</v>
      </c>
      <c r="G4042" s="19">
        <v>40.89</v>
      </c>
      <c r="L4042" s="20"/>
      <c r="M4042" s="601"/>
      <c r="N4042" s="20"/>
    </row>
    <row r="4043" spans="1:14">
      <c r="A4043" s="599">
        <v>40326</v>
      </c>
      <c r="B4043" s="600"/>
      <c r="C4043" s="20"/>
      <c r="D4043" s="20"/>
      <c r="E4043" s="20"/>
      <c r="F4043" s="19" t="s">
        <v>600</v>
      </c>
      <c r="G4043" s="19">
        <v>40.89</v>
      </c>
      <c r="L4043" s="20"/>
      <c r="M4043" s="601"/>
      <c r="N4043" s="20"/>
    </row>
    <row r="4044" spans="1:14">
      <c r="A4044" s="599">
        <v>40325</v>
      </c>
      <c r="B4044" s="600"/>
      <c r="C4044" s="20"/>
      <c r="D4044" s="20"/>
      <c r="E4044" s="20"/>
      <c r="F4044" s="19" t="s">
        <v>600</v>
      </c>
      <c r="G4044" s="19">
        <v>40.89</v>
      </c>
      <c r="L4044" s="20"/>
      <c r="M4044" s="601"/>
      <c r="N4044" s="20"/>
    </row>
    <row r="4045" spans="1:14">
      <c r="A4045" s="599">
        <v>40324</v>
      </c>
      <c r="B4045" s="600"/>
      <c r="C4045" s="20"/>
      <c r="D4045" s="20"/>
      <c r="E4045" s="20"/>
      <c r="F4045" s="19" t="s">
        <v>600</v>
      </c>
      <c r="G4045" s="19">
        <v>40.89</v>
      </c>
      <c r="L4045" s="20"/>
      <c r="M4045" s="601"/>
      <c r="N4045" s="20"/>
    </row>
    <row r="4046" spans="1:14">
      <c r="A4046" s="599">
        <v>40323</v>
      </c>
      <c r="B4046" s="600"/>
      <c r="C4046" s="20"/>
      <c r="D4046" s="20"/>
      <c r="E4046" s="20"/>
      <c r="F4046" s="19" t="s">
        <v>600</v>
      </c>
      <c r="G4046" s="19">
        <v>40.89</v>
      </c>
      <c r="L4046" s="20"/>
      <c r="M4046" s="601"/>
      <c r="N4046" s="20"/>
    </row>
    <row r="4047" spans="1:14">
      <c r="A4047" s="599">
        <v>40322</v>
      </c>
      <c r="B4047" s="600"/>
      <c r="C4047" s="20"/>
      <c r="D4047" s="20"/>
      <c r="E4047" s="20"/>
      <c r="F4047" s="19" t="s">
        <v>600</v>
      </c>
      <c r="G4047" s="19">
        <v>40.89</v>
      </c>
      <c r="L4047" s="20"/>
      <c r="M4047" s="601"/>
      <c r="N4047" s="20"/>
    </row>
    <row r="4048" spans="1:14">
      <c r="A4048" s="599">
        <v>40319</v>
      </c>
      <c r="B4048" s="600"/>
      <c r="C4048" s="20"/>
      <c r="D4048" s="20"/>
      <c r="E4048" s="20"/>
      <c r="F4048" s="19" t="s">
        <v>600</v>
      </c>
      <c r="G4048" s="19">
        <v>40.89</v>
      </c>
      <c r="L4048" s="20"/>
      <c r="M4048" s="601"/>
      <c r="N4048" s="20"/>
    </row>
    <row r="4049" spans="1:14">
      <c r="A4049" s="599">
        <v>40318</v>
      </c>
      <c r="B4049" s="600"/>
      <c r="C4049" s="20"/>
      <c r="D4049" s="20"/>
      <c r="E4049" s="20"/>
      <c r="F4049" s="19" t="s">
        <v>600</v>
      </c>
      <c r="G4049" s="19">
        <v>40.89</v>
      </c>
      <c r="L4049" s="20"/>
      <c r="M4049" s="601"/>
      <c r="N4049" s="20"/>
    </row>
    <row r="4050" spans="1:14">
      <c r="A4050" s="599">
        <v>40317</v>
      </c>
      <c r="B4050" s="600"/>
      <c r="C4050" s="20"/>
      <c r="D4050" s="20"/>
      <c r="E4050" s="20"/>
      <c r="F4050" s="19" t="s">
        <v>600</v>
      </c>
      <c r="G4050" s="19">
        <v>40.89</v>
      </c>
      <c r="L4050" s="20"/>
      <c r="M4050" s="601"/>
      <c r="N4050" s="20"/>
    </row>
    <row r="4051" spans="1:14">
      <c r="A4051" s="599">
        <v>40316</v>
      </c>
      <c r="B4051" s="600"/>
      <c r="C4051" s="20"/>
      <c r="D4051" s="20"/>
      <c r="E4051" s="20"/>
      <c r="F4051" s="19" t="s">
        <v>600</v>
      </c>
      <c r="G4051" s="19">
        <v>40.89</v>
      </c>
      <c r="L4051" s="20"/>
      <c r="M4051" s="601"/>
      <c r="N4051" s="20"/>
    </row>
    <row r="4052" spans="1:14">
      <c r="A4052" s="599">
        <v>40315</v>
      </c>
      <c r="B4052" s="600"/>
      <c r="C4052" s="20"/>
      <c r="D4052" s="20"/>
      <c r="E4052" s="20"/>
      <c r="F4052" s="19" t="s">
        <v>600</v>
      </c>
      <c r="G4052" s="19">
        <v>40.89</v>
      </c>
      <c r="L4052" s="20"/>
      <c r="M4052" s="601"/>
      <c r="N4052" s="20"/>
    </row>
    <row r="4053" spans="1:14">
      <c r="A4053" s="599">
        <v>40312</v>
      </c>
      <c r="B4053" s="600"/>
      <c r="C4053" s="20"/>
      <c r="D4053" s="20"/>
      <c r="E4053" s="20"/>
      <c r="F4053" s="19" t="s">
        <v>600</v>
      </c>
      <c r="G4053" s="19">
        <v>40.89</v>
      </c>
      <c r="L4053" s="20"/>
      <c r="M4053" s="601"/>
      <c r="N4053" s="20"/>
    </row>
    <row r="4054" spans="1:14">
      <c r="A4054" s="599">
        <v>40311</v>
      </c>
      <c r="B4054" s="600"/>
      <c r="C4054" s="20"/>
      <c r="D4054" s="20"/>
      <c r="E4054" s="20"/>
      <c r="F4054" s="19" t="s">
        <v>600</v>
      </c>
      <c r="G4054" s="19">
        <v>40.89</v>
      </c>
      <c r="L4054" s="20"/>
      <c r="M4054" s="601"/>
      <c r="N4054" s="20"/>
    </row>
    <row r="4055" spans="1:14">
      <c r="A4055" s="599">
        <v>40310</v>
      </c>
      <c r="B4055" s="600"/>
      <c r="C4055" s="20"/>
      <c r="D4055" s="20"/>
      <c r="E4055" s="20"/>
      <c r="F4055" s="19" t="s">
        <v>600</v>
      </c>
      <c r="G4055" s="19">
        <v>40.89</v>
      </c>
      <c r="L4055" s="20"/>
      <c r="M4055" s="601"/>
      <c r="N4055" s="20"/>
    </row>
    <row r="4056" spans="1:14">
      <c r="A4056" s="599">
        <v>40309</v>
      </c>
      <c r="B4056" s="600"/>
      <c r="C4056" s="20"/>
      <c r="D4056" s="20"/>
      <c r="E4056" s="20"/>
      <c r="F4056" s="19" t="s">
        <v>600</v>
      </c>
      <c r="G4056" s="19">
        <v>40.89</v>
      </c>
      <c r="L4056" s="20"/>
      <c r="M4056" s="601"/>
      <c r="N4056" s="20"/>
    </row>
    <row r="4057" spans="1:14">
      <c r="A4057" s="599">
        <v>40308</v>
      </c>
      <c r="B4057" s="600"/>
      <c r="C4057" s="20"/>
      <c r="D4057" s="20"/>
      <c r="E4057" s="20"/>
      <c r="F4057" s="19" t="s">
        <v>600</v>
      </c>
      <c r="G4057" s="19">
        <v>40.89</v>
      </c>
      <c r="L4057" s="20"/>
      <c r="M4057" s="601"/>
      <c r="N4057" s="20"/>
    </row>
    <row r="4058" spans="1:14">
      <c r="A4058" s="599">
        <v>40305</v>
      </c>
      <c r="B4058" s="600"/>
      <c r="C4058" s="20"/>
      <c r="D4058" s="20"/>
      <c r="E4058" s="20"/>
      <c r="F4058" s="19" t="s">
        <v>600</v>
      </c>
      <c r="G4058" s="19">
        <v>40.89</v>
      </c>
      <c r="L4058" s="20"/>
      <c r="M4058" s="601"/>
      <c r="N4058" s="20"/>
    </row>
    <row r="4059" spans="1:14">
      <c r="A4059" s="599">
        <v>40304</v>
      </c>
      <c r="B4059" s="600"/>
      <c r="C4059" s="20"/>
      <c r="D4059" s="20"/>
      <c r="E4059" s="20"/>
      <c r="F4059" s="19" t="s">
        <v>600</v>
      </c>
      <c r="G4059" s="19">
        <v>40.89</v>
      </c>
      <c r="L4059" s="20"/>
      <c r="M4059" s="601"/>
      <c r="N4059" s="20"/>
    </row>
    <row r="4060" spans="1:14">
      <c r="A4060" s="599">
        <v>40303</v>
      </c>
      <c r="B4060" s="600"/>
      <c r="C4060" s="20"/>
      <c r="D4060" s="20"/>
      <c r="E4060" s="20"/>
      <c r="F4060" s="19" t="s">
        <v>600</v>
      </c>
      <c r="G4060" s="19">
        <v>40.89</v>
      </c>
      <c r="L4060" s="20"/>
      <c r="M4060" s="601"/>
      <c r="N4060" s="20"/>
    </row>
    <row r="4061" spans="1:14">
      <c r="A4061" s="599">
        <v>40302</v>
      </c>
      <c r="B4061" s="600"/>
      <c r="C4061" s="20"/>
      <c r="D4061" s="20"/>
      <c r="E4061" s="20"/>
      <c r="F4061" s="19" t="s">
        <v>600</v>
      </c>
      <c r="G4061" s="19">
        <v>40.89</v>
      </c>
      <c r="L4061" s="20"/>
      <c r="M4061" s="601"/>
      <c r="N4061" s="20"/>
    </row>
    <row r="4062" spans="1:14">
      <c r="A4062" s="599">
        <v>40301</v>
      </c>
      <c r="B4062" s="600"/>
      <c r="C4062" s="20"/>
      <c r="D4062" s="20"/>
      <c r="E4062" s="20"/>
      <c r="F4062" s="19" t="s">
        <v>600</v>
      </c>
      <c r="G4062" s="19">
        <v>40.89</v>
      </c>
      <c r="L4062" s="20"/>
      <c r="M4062" s="601"/>
      <c r="N4062" s="20"/>
    </row>
    <row r="4063" spans="1:14">
      <c r="A4063" s="599">
        <v>40298</v>
      </c>
      <c r="B4063" s="600"/>
      <c r="C4063" s="20"/>
      <c r="D4063" s="20"/>
      <c r="E4063" s="20"/>
      <c r="F4063" s="19" t="s">
        <v>600</v>
      </c>
      <c r="G4063" s="19">
        <v>40.89</v>
      </c>
      <c r="L4063" s="20"/>
      <c r="M4063" s="601"/>
      <c r="N4063" s="20"/>
    </row>
    <row r="4064" spans="1:14">
      <c r="A4064" s="599">
        <v>40297</v>
      </c>
      <c r="B4064" s="600"/>
      <c r="C4064" s="20"/>
      <c r="D4064" s="20"/>
      <c r="E4064" s="20"/>
      <c r="F4064" s="19" t="s">
        <v>600</v>
      </c>
      <c r="G4064" s="19">
        <v>40.89</v>
      </c>
      <c r="L4064" s="20"/>
      <c r="M4064" s="601"/>
      <c r="N4064" s="20"/>
    </row>
    <row r="4065" spans="1:14">
      <c r="A4065" s="599">
        <v>40296</v>
      </c>
      <c r="B4065" s="600"/>
      <c r="C4065" s="20"/>
      <c r="D4065" s="20"/>
      <c r="E4065" s="20"/>
      <c r="F4065" s="19" t="s">
        <v>600</v>
      </c>
      <c r="G4065" s="19">
        <v>40.89</v>
      </c>
      <c r="L4065" s="20"/>
      <c r="M4065" s="601"/>
      <c r="N4065" s="20"/>
    </row>
    <row r="4066" spans="1:14">
      <c r="A4066" s="599">
        <v>40295</v>
      </c>
      <c r="B4066" s="600"/>
      <c r="C4066" s="20"/>
      <c r="D4066" s="20"/>
      <c r="E4066" s="20"/>
      <c r="F4066" s="19" t="s">
        <v>600</v>
      </c>
      <c r="G4066" s="19">
        <v>40.89</v>
      </c>
      <c r="L4066" s="20"/>
      <c r="M4066" s="601"/>
      <c r="N4066" s="20"/>
    </row>
    <row r="4067" spans="1:14">
      <c r="A4067" s="599">
        <v>40294</v>
      </c>
      <c r="B4067" s="600"/>
      <c r="C4067" s="20"/>
      <c r="D4067" s="20"/>
      <c r="E4067" s="20"/>
      <c r="F4067" s="19" t="s">
        <v>600</v>
      </c>
      <c r="G4067" s="19">
        <v>40.89</v>
      </c>
      <c r="L4067" s="20"/>
      <c r="M4067" s="601"/>
      <c r="N4067" s="20"/>
    </row>
    <row r="4068" spans="1:14">
      <c r="A4068" s="599">
        <v>40291</v>
      </c>
      <c r="B4068" s="600"/>
      <c r="C4068" s="20"/>
      <c r="D4068" s="20"/>
      <c r="E4068" s="20"/>
      <c r="F4068" s="19" t="s">
        <v>600</v>
      </c>
      <c r="G4068" s="19">
        <v>40.89</v>
      </c>
      <c r="L4068" s="20"/>
      <c r="M4068" s="601"/>
      <c r="N4068" s="20"/>
    </row>
    <row r="4069" spans="1:14">
      <c r="A4069" s="599">
        <v>40290</v>
      </c>
      <c r="B4069" s="600"/>
      <c r="C4069" s="20"/>
      <c r="D4069" s="20"/>
      <c r="E4069" s="20"/>
      <c r="F4069" s="19" t="s">
        <v>600</v>
      </c>
      <c r="G4069" s="19">
        <v>40.89</v>
      </c>
      <c r="L4069" s="20"/>
      <c r="M4069" s="601"/>
      <c r="N4069" s="20"/>
    </row>
    <row r="4070" spans="1:14">
      <c r="A4070" s="599">
        <v>40289</v>
      </c>
      <c r="B4070" s="600"/>
      <c r="C4070" s="20"/>
      <c r="D4070" s="20"/>
      <c r="E4070" s="20"/>
      <c r="F4070" s="19" t="s">
        <v>600</v>
      </c>
      <c r="G4070" s="19">
        <v>40.89</v>
      </c>
      <c r="L4070" s="20"/>
      <c r="M4070" s="601"/>
      <c r="N4070" s="20"/>
    </row>
    <row r="4071" spans="1:14">
      <c r="A4071" s="599">
        <v>40288</v>
      </c>
      <c r="B4071" s="600"/>
      <c r="C4071" s="20"/>
      <c r="D4071" s="20"/>
      <c r="E4071" s="20"/>
      <c r="F4071" s="19" t="s">
        <v>600</v>
      </c>
      <c r="G4071" s="19">
        <v>40.89</v>
      </c>
      <c r="L4071" s="20"/>
      <c r="M4071" s="601"/>
      <c r="N4071" s="20"/>
    </row>
    <row r="4072" spans="1:14">
      <c r="A4072" s="599">
        <v>40287</v>
      </c>
      <c r="B4072" s="600"/>
      <c r="C4072" s="20"/>
      <c r="D4072" s="20"/>
      <c r="E4072" s="20"/>
      <c r="F4072" s="19" t="s">
        <v>600</v>
      </c>
      <c r="G4072" s="19">
        <v>40.89</v>
      </c>
      <c r="L4072" s="20"/>
      <c r="M4072" s="601"/>
      <c r="N4072" s="20"/>
    </row>
    <row r="4073" spans="1:14">
      <c r="A4073" s="599">
        <v>40284</v>
      </c>
      <c r="B4073" s="600"/>
      <c r="C4073" s="20"/>
      <c r="D4073" s="20"/>
      <c r="E4073" s="20"/>
      <c r="F4073" s="19" t="s">
        <v>600</v>
      </c>
      <c r="G4073" s="19">
        <v>40.89</v>
      </c>
      <c r="L4073" s="20"/>
      <c r="M4073" s="601"/>
      <c r="N4073" s="20"/>
    </row>
    <row r="4074" spans="1:14">
      <c r="A4074" s="599">
        <v>40283</v>
      </c>
      <c r="B4074" s="600"/>
      <c r="C4074" s="20"/>
      <c r="D4074" s="20"/>
      <c r="E4074" s="20"/>
      <c r="F4074" s="19" t="s">
        <v>600</v>
      </c>
      <c r="G4074" s="19">
        <v>40.89</v>
      </c>
      <c r="L4074" s="20"/>
      <c r="M4074" s="601"/>
      <c r="N4074" s="20"/>
    </row>
    <row r="4075" spans="1:14">
      <c r="A4075" s="599">
        <v>40282</v>
      </c>
      <c r="B4075" s="600"/>
      <c r="C4075" s="20"/>
      <c r="D4075" s="20"/>
      <c r="E4075" s="20"/>
      <c r="F4075" s="19" t="s">
        <v>600</v>
      </c>
      <c r="G4075" s="19">
        <v>40.89</v>
      </c>
      <c r="L4075" s="20"/>
      <c r="M4075" s="601"/>
      <c r="N4075" s="20"/>
    </row>
    <row r="4076" spans="1:14">
      <c r="A4076" s="599">
        <v>40281</v>
      </c>
      <c r="B4076" s="600"/>
      <c r="C4076" s="20"/>
      <c r="D4076" s="20"/>
      <c r="E4076" s="20"/>
      <c r="F4076" s="19" t="s">
        <v>600</v>
      </c>
      <c r="G4076" s="19">
        <v>40.89</v>
      </c>
      <c r="L4076" s="20"/>
      <c r="M4076" s="601"/>
      <c r="N4076" s="20"/>
    </row>
    <row r="4077" spans="1:14">
      <c r="A4077" s="599">
        <v>40280</v>
      </c>
      <c r="B4077" s="600"/>
      <c r="C4077" s="20"/>
      <c r="D4077" s="20"/>
      <c r="E4077" s="20"/>
      <c r="F4077" s="19" t="s">
        <v>600</v>
      </c>
      <c r="G4077" s="19">
        <v>40.89</v>
      </c>
      <c r="L4077" s="20"/>
      <c r="M4077" s="601"/>
      <c r="N4077" s="20"/>
    </row>
    <row r="4078" spans="1:14">
      <c r="A4078" s="599">
        <v>40277</v>
      </c>
      <c r="B4078" s="600"/>
      <c r="C4078" s="20"/>
      <c r="D4078" s="20"/>
      <c r="E4078" s="20"/>
      <c r="F4078" s="19" t="s">
        <v>600</v>
      </c>
      <c r="G4078" s="19">
        <v>40.89</v>
      </c>
      <c r="L4078" s="20"/>
      <c r="M4078" s="601"/>
      <c r="N4078" s="20"/>
    </row>
    <row r="4079" spans="1:14">
      <c r="A4079" s="599">
        <v>40276</v>
      </c>
      <c r="B4079" s="600"/>
      <c r="C4079" s="20"/>
      <c r="D4079" s="20"/>
      <c r="E4079" s="20"/>
      <c r="F4079" s="19" t="s">
        <v>600</v>
      </c>
      <c r="G4079" s="19">
        <v>40.89</v>
      </c>
      <c r="L4079" s="20"/>
      <c r="M4079" s="601"/>
      <c r="N4079" s="20"/>
    </row>
    <row r="4080" spans="1:14">
      <c r="A4080" s="599">
        <v>40275</v>
      </c>
      <c r="B4080" s="600"/>
      <c r="C4080" s="20"/>
      <c r="D4080" s="20"/>
      <c r="E4080" s="20"/>
      <c r="F4080" s="19" t="s">
        <v>600</v>
      </c>
      <c r="G4080" s="19">
        <v>40.89</v>
      </c>
      <c r="L4080" s="20"/>
      <c r="M4080" s="601"/>
      <c r="N4080" s="20"/>
    </row>
    <row r="4081" spans="1:14">
      <c r="A4081" s="599">
        <v>40274</v>
      </c>
      <c r="B4081" s="600"/>
      <c r="C4081" s="20"/>
      <c r="D4081" s="20"/>
      <c r="E4081" s="20"/>
      <c r="F4081" s="19" t="s">
        <v>600</v>
      </c>
      <c r="G4081" s="19">
        <v>40.89</v>
      </c>
      <c r="L4081" s="20"/>
      <c r="M4081" s="601"/>
      <c r="N4081" s="20"/>
    </row>
    <row r="4082" spans="1:14">
      <c r="A4082" s="599">
        <v>40273</v>
      </c>
      <c r="B4082" s="600"/>
      <c r="C4082" s="20"/>
      <c r="D4082" s="20"/>
      <c r="E4082" s="20"/>
      <c r="F4082" s="19" t="s">
        <v>600</v>
      </c>
      <c r="G4082" s="19">
        <v>40.89</v>
      </c>
      <c r="L4082" s="20"/>
      <c r="M4082" s="601"/>
      <c r="N4082" s="20"/>
    </row>
    <row r="4083" spans="1:14">
      <c r="A4083" s="599">
        <v>40270</v>
      </c>
      <c r="B4083" s="600"/>
      <c r="C4083" s="20"/>
      <c r="D4083" s="20"/>
      <c r="E4083" s="20"/>
      <c r="F4083" s="19" t="s">
        <v>600</v>
      </c>
      <c r="G4083" s="19">
        <v>40.89</v>
      </c>
      <c r="L4083" s="20"/>
      <c r="M4083" s="601"/>
      <c r="N4083" s="20"/>
    </row>
    <row r="4084" spans="1:14">
      <c r="A4084" s="599">
        <v>40269</v>
      </c>
      <c r="B4084" s="600"/>
      <c r="C4084" s="20"/>
      <c r="D4084" s="20"/>
      <c r="E4084" s="20"/>
      <c r="F4084" s="19" t="s">
        <v>600</v>
      </c>
      <c r="G4084" s="19">
        <v>40.89</v>
      </c>
      <c r="L4084" s="20"/>
      <c r="M4084" s="601"/>
      <c r="N4084" s="20"/>
    </row>
    <row r="4085" spans="1:14">
      <c r="A4085" s="599">
        <v>40268</v>
      </c>
      <c r="B4085" s="600"/>
      <c r="C4085" s="20"/>
      <c r="D4085" s="20"/>
      <c r="E4085" s="20"/>
      <c r="F4085" s="19" t="s">
        <v>600</v>
      </c>
      <c r="G4085" s="19">
        <v>40.89</v>
      </c>
      <c r="L4085" s="20"/>
      <c r="M4085" s="601"/>
      <c r="N4085" s="20"/>
    </row>
    <row r="4086" spans="1:14">
      <c r="A4086" s="599">
        <v>40267</v>
      </c>
      <c r="B4086" s="600"/>
      <c r="C4086" s="20"/>
      <c r="D4086" s="20"/>
      <c r="E4086" s="20"/>
      <c r="F4086" s="19" t="s">
        <v>600</v>
      </c>
      <c r="G4086" s="19">
        <v>40.89</v>
      </c>
      <c r="L4086" s="20"/>
      <c r="M4086" s="601"/>
      <c r="N4086" s="20"/>
    </row>
    <row r="4087" spans="1:14">
      <c r="A4087" s="599">
        <v>40266</v>
      </c>
      <c r="B4087" s="600"/>
      <c r="C4087" s="20"/>
      <c r="D4087" s="20"/>
      <c r="E4087" s="20"/>
      <c r="F4087" s="19" t="s">
        <v>600</v>
      </c>
      <c r="G4087" s="19">
        <v>40.89</v>
      </c>
      <c r="L4087" s="20"/>
      <c r="M4087" s="601"/>
      <c r="N4087" s="20"/>
    </row>
    <row r="4088" spans="1:14">
      <c r="A4088" s="599">
        <v>40263</v>
      </c>
      <c r="B4088" s="600"/>
      <c r="C4088" s="20"/>
      <c r="D4088" s="20"/>
      <c r="E4088" s="20"/>
      <c r="F4088" s="19" t="s">
        <v>600</v>
      </c>
      <c r="G4088" s="19">
        <v>40.89</v>
      </c>
      <c r="L4088" s="20"/>
      <c r="M4088" s="601"/>
      <c r="N4088" s="20"/>
    </row>
    <row r="4089" spans="1:14">
      <c r="A4089" s="599">
        <v>40262</v>
      </c>
      <c r="B4089" s="600"/>
      <c r="C4089" s="20"/>
      <c r="D4089" s="20"/>
      <c r="E4089" s="20"/>
      <c r="F4089" s="19" t="s">
        <v>600</v>
      </c>
      <c r="G4089" s="19">
        <v>40.89</v>
      </c>
      <c r="L4089" s="20"/>
      <c r="M4089" s="601"/>
      <c r="N4089" s="20"/>
    </row>
    <row r="4090" spans="1:14">
      <c r="A4090" s="599">
        <v>40261</v>
      </c>
      <c r="B4090" s="600"/>
      <c r="C4090" s="20"/>
      <c r="D4090" s="20"/>
      <c r="E4090" s="20"/>
      <c r="F4090" s="19" t="s">
        <v>600</v>
      </c>
      <c r="G4090" s="19">
        <v>40.89</v>
      </c>
      <c r="L4090" s="20"/>
      <c r="M4090" s="601"/>
      <c r="N4090" s="20"/>
    </row>
    <row r="4091" spans="1:14">
      <c r="A4091" s="599">
        <v>40260</v>
      </c>
      <c r="B4091" s="600"/>
      <c r="C4091" s="20"/>
      <c r="D4091" s="20"/>
      <c r="E4091" s="20"/>
      <c r="F4091" s="19" t="s">
        <v>600</v>
      </c>
      <c r="G4091" s="19">
        <v>40.89</v>
      </c>
      <c r="L4091" s="20"/>
      <c r="M4091" s="601"/>
      <c r="N4091" s="20"/>
    </row>
    <row r="4092" spans="1:14">
      <c r="A4092" s="599">
        <v>40259</v>
      </c>
      <c r="B4092" s="600"/>
      <c r="C4092" s="20"/>
      <c r="D4092" s="20"/>
      <c r="E4092" s="20"/>
      <c r="F4092" s="19" t="s">
        <v>600</v>
      </c>
      <c r="G4092" s="19">
        <v>40.89</v>
      </c>
      <c r="L4092" s="20"/>
      <c r="N4092" s="20"/>
    </row>
    <row r="4093" spans="1:14">
      <c r="A4093" s="599">
        <v>40256</v>
      </c>
      <c r="B4093" s="600"/>
      <c r="C4093" s="20"/>
      <c r="D4093" s="20"/>
      <c r="E4093" s="20"/>
      <c r="F4093" s="19" t="s">
        <v>600</v>
      </c>
      <c r="G4093" s="19">
        <v>40.89</v>
      </c>
      <c r="L4093" s="20"/>
      <c r="N4093" s="20"/>
    </row>
    <row r="4094" spans="1:14">
      <c r="A4094" s="599">
        <v>40255</v>
      </c>
      <c r="B4094" s="600"/>
      <c r="C4094" s="20"/>
      <c r="D4094" s="20"/>
      <c r="E4094" s="20"/>
      <c r="F4094" s="19" t="s">
        <v>600</v>
      </c>
      <c r="G4094" s="19">
        <v>40.89</v>
      </c>
      <c r="L4094" s="20"/>
      <c r="N4094" s="20"/>
    </row>
    <row r="4095" spans="1:14">
      <c r="A4095" s="599">
        <v>40254</v>
      </c>
      <c r="B4095" s="600"/>
      <c r="C4095" s="20"/>
      <c r="D4095" s="20"/>
      <c r="E4095" s="20"/>
      <c r="F4095" s="19" t="s">
        <v>600</v>
      </c>
      <c r="G4095" s="19">
        <v>40.89</v>
      </c>
      <c r="L4095" s="20"/>
      <c r="N4095" s="20"/>
    </row>
    <row r="4096" spans="1:14">
      <c r="A4096" s="599">
        <v>40253</v>
      </c>
      <c r="B4096" s="600"/>
      <c r="C4096" s="20"/>
      <c r="D4096" s="20"/>
      <c r="E4096" s="20"/>
      <c r="F4096" s="19" t="s">
        <v>600</v>
      </c>
      <c r="G4096" s="19">
        <v>40.89</v>
      </c>
      <c r="L4096" s="20"/>
      <c r="N4096" s="20"/>
    </row>
    <row r="4097" spans="1:14">
      <c r="A4097" s="599">
        <v>40252</v>
      </c>
      <c r="B4097" s="600"/>
      <c r="C4097" s="20"/>
      <c r="D4097" s="20"/>
      <c r="E4097" s="20"/>
      <c r="F4097" s="19" t="s">
        <v>600</v>
      </c>
      <c r="G4097" s="19">
        <v>40.89</v>
      </c>
      <c r="L4097" s="20"/>
      <c r="N4097" s="20"/>
    </row>
    <row r="4098" spans="1:14">
      <c r="A4098" s="599">
        <v>40249</v>
      </c>
      <c r="B4098" s="600"/>
      <c r="C4098" s="20"/>
      <c r="D4098" s="20"/>
      <c r="E4098" s="20"/>
      <c r="F4098" s="19" t="s">
        <v>600</v>
      </c>
      <c r="G4098" s="19">
        <v>40.89</v>
      </c>
      <c r="L4098" s="20"/>
      <c r="N4098" s="20"/>
    </row>
    <row r="4099" spans="1:14">
      <c r="A4099" s="599">
        <v>40248</v>
      </c>
      <c r="B4099" s="600"/>
      <c r="C4099" s="20"/>
      <c r="D4099" s="20"/>
      <c r="E4099" s="20"/>
      <c r="F4099" s="19" t="s">
        <v>600</v>
      </c>
      <c r="G4099" s="19">
        <v>40.89</v>
      </c>
      <c r="L4099" s="20"/>
      <c r="N4099" s="20"/>
    </row>
    <row r="4100" spans="1:14">
      <c r="A4100" s="599">
        <v>40247</v>
      </c>
      <c r="B4100" s="600"/>
      <c r="C4100" s="20"/>
      <c r="D4100" s="20"/>
      <c r="E4100" s="20"/>
      <c r="F4100" s="19" t="s">
        <v>600</v>
      </c>
      <c r="G4100" s="19">
        <v>40.89</v>
      </c>
      <c r="L4100" s="20"/>
      <c r="N4100" s="20"/>
    </row>
    <row r="4101" spans="1:14">
      <c r="A4101" s="599">
        <v>40246</v>
      </c>
      <c r="B4101" s="600"/>
      <c r="C4101" s="20"/>
      <c r="D4101" s="20"/>
      <c r="E4101" s="20"/>
      <c r="F4101" s="19" t="s">
        <v>600</v>
      </c>
      <c r="G4101" s="19">
        <v>40.89</v>
      </c>
      <c r="L4101" s="20"/>
      <c r="N4101" s="20"/>
    </row>
    <row r="4102" spans="1:14">
      <c r="A4102" s="599">
        <v>40245</v>
      </c>
      <c r="B4102" s="600"/>
      <c r="C4102" s="20"/>
      <c r="D4102" s="20"/>
      <c r="E4102" s="20"/>
      <c r="F4102" s="19" t="s">
        <v>600</v>
      </c>
      <c r="G4102" s="19">
        <v>40.89</v>
      </c>
      <c r="L4102" s="20"/>
      <c r="N4102" s="20"/>
    </row>
    <row r="4103" spans="1:14">
      <c r="A4103" s="599">
        <v>40242</v>
      </c>
      <c r="B4103" s="600"/>
      <c r="C4103" s="20"/>
      <c r="D4103" s="20"/>
      <c r="E4103" s="20"/>
      <c r="F4103" s="19" t="s">
        <v>600</v>
      </c>
      <c r="G4103" s="19">
        <v>40.89</v>
      </c>
      <c r="L4103" s="20"/>
      <c r="N4103" s="20"/>
    </row>
    <row r="4104" spans="1:14">
      <c r="A4104" s="599">
        <v>40241</v>
      </c>
      <c r="B4104" s="600"/>
      <c r="C4104" s="20"/>
      <c r="D4104" s="20"/>
      <c r="E4104" s="20"/>
      <c r="F4104" s="19" t="s">
        <v>600</v>
      </c>
      <c r="G4104" s="19">
        <v>40.89</v>
      </c>
      <c r="L4104" s="20"/>
      <c r="N4104" s="20"/>
    </row>
    <row r="4105" spans="1:14">
      <c r="A4105" s="599">
        <v>40240</v>
      </c>
      <c r="F4105" s="19" t="s">
        <v>600</v>
      </c>
      <c r="G4105" s="19">
        <v>40.89</v>
      </c>
    </row>
    <row r="4106" spans="1:14">
      <c r="A4106" s="599">
        <v>40239</v>
      </c>
      <c r="F4106" s="19" t="s">
        <v>600</v>
      </c>
      <c r="G4106" s="19">
        <v>40.89</v>
      </c>
    </row>
    <row r="4107" spans="1:14">
      <c r="A4107" s="599">
        <v>40238</v>
      </c>
      <c r="F4107" s="19" t="s">
        <v>600</v>
      </c>
      <c r="G4107" s="19">
        <v>40.89</v>
      </c>
    </row>
    <row r="4108" spans="1:14">
      <c r="A4108" s="599">
        <v>40235</v>
      </c>
      <c r="F4108" s="19" t="s">
        <v>600</v>
      </c>
      <c r="G4108" s="19">
        <v>40.89</v>
      </c>
    </row>
    <row r="4109" spans="1:14">
      <c r="A4109" s="599">
        <v>40234</v>
      </c>
      <c r="F4109" s="19" t="s">
        <v>600</v>
      </c>
      <c r="G4109" s="19">
        <v>40.89</v>
      </c>
    </row>
    <row r="4110" spans="1:14">
      <c r="A4110" s="599">
        <v>40233</v>
      </c>
      <c r="F4110" s="19" t="s">
        <v>600</v>
      </c>
      <c r="G4110" s="19">
        <v>40.89</v>
      </c>
    </row>
    <row r="4111" spans="1:14">
      <c r="A4111" s="599">
        <v>40232</v>
      </c>
      <c r="F4111" s="19" t="s">
        <v>600</v>
      </c>
      <c r="G4111" s="19">
        <v>40.89</v>
      </c>
    </row>
    <row r="4112" spans="1:14">
      <c r="A4112" s="599">
        <v>40231</v>
      </c>
      <c r="F4112" s="19" t="s">
        <v>600</v>
      </c>
      <c r="G4112" s="19">
        <v>40.89</v>
      </c>
    </row>
    <row r="4113" spans="1:7">
      <c r="A4113" s="599">
        <v>40228</v>
      </c>
      <c r="F4113" s="19" t="s">
        <v>600</v>
      </c>
      <c r="G4113" s="19">
        <v>40.89</v>
      </c>
    </row>
    <row r="4114" spans="1:7">
      <c r="A4114" s="599">
        <v>40227</v>
      </c>
      <c r="F4114" s="19" t="s">
        <v>600</v>
      </c>
      <c r="G4114" s="19">
        <v>40.89</v>
      </c>
    </row>
    <row r="4115" spans="1:7">
      <c r="A4115" s="599">
        <v>40226</v>
      </c>
      <c r="F4115" s="19" t="s">
        <v>600</v>
      </c>
      <c r="G4115" s="19">
        <v>40.89</v>
      </c>
    </row>
    <row r="4116" spans="1:7">
      <c r="A4116" s="599">
        <v>40225</v>
      </c>
      <c r="F4116" s="19" t="s">
        <v>600</v>
      </c>
      <c r="G4116" s="19">
        <v>40.89</v>
      </c>
    </row>
    <row r="4117" spans="1:7">
      <c r="A4117" s="599">
        <v>40224</v>
      </c>
      <c r="F4117" s="19" t="s">
        <v>600</v>
      </c>
      <c r="G4117" s="19">
        <v>40.89</v>
      </c>
    </row>
    <row r="4118" spans="1:7">
      <c r="A4118" s="599">
        <v>40221</v>
      </c>
      <c r="F4118" s="19" t="s">
        <v>600</v>
      </c>
      <c r="G4118" s="19">
        <v>40.89</v>
      </c>
    </row>
    <row r="4119" spans="1:7">
      <c r="A4119" s="599">
        <v>40220</v>
      </c>
      <c r="F4119" s="19" t="s">
        <v>600</v>
      </c>
      <c r="G4119" s="19">
        <v>40.89</v>
      </c>
    </row>
    <row r="4120" spans="1:7">
      <c r="A4120" s="599">
        <v>40219</v>
      </c>
      <c r="F4120" s="19" t="s">
        <v>600</v>
      </c>
      <c r="G4120" s="19">
        <v>40.89</v>
      </c>
    </row>
    <row r="4121" spans="1:7">
      <c r="A4121" s="599">
        <v>40218</v>
      </c>
      <c r="F4121" s="19" t="s">
        <v>600</v>
      </c>
      <c r="G4121" s="19">
        <v>40.89</v>
      </c>
    </row>
    <row r="4122" spans="1:7">
      <c r="A4122" s="599">
        <v>40217</v>
      </c>
      <c r="F4122" s="19" t="s">
        <v>600</v>
      </c>
      <c r="G4122" s="19">
        <v>40.89</v>
      </c>
    </row>
    <row r="4123" spans="1:7">
      <c r="A4123" s="599">
        <v>40214</v>
      </c>
      <c r="F4123" s="19" t="s">
        <v>600</v>
      </c>
      <c r="G4123" s="19">
        <v>40.89</v>
      </c>
    </row>
    <row r="4124" spans="1:7">
      <c r="A4124" s="599">
        <v>40213</v>
      </c>
      <c r="F4124" s="19" t="s">
        <v>600</v>
      </c>
      <c r="G4124" s="19">
        <v>40.89</v>
      </c>
    </row>
    <row r="4125" spans="1:7">
      <c r="A4125" s="599">
        <v>40212</v>
      </c>
      <c r="F4125" s="19" t="s">
        <v>600</v>
      </c>
      <c r="G4125" s="19">
        <v>40.89</v>
      </c>
    </row>
    <row r="4126" spans="1:7">
      <c r="A4126" s="599">
        <v>40211</v>
      </c>
      <c r="F4126" s="19" t="s">
        <v>600</v>
      </c>
      <c r="G4126" s="19">
        <v>40.89</v>
      </c>
    </row>
    <row r="4127" spans="1:7">
      <c r="A4127" s="599">
        <v>40210</v>
      </c>
      <c r="F4127" s="19" t="s">
        <v>600</v>
      </c>
      <c r="G4127" s="19">
        <v>40.89</v>
      </c>
    </row>
    <row r="4128" spans="1:7">
      <c r="A4128" s="599">
        <v>40207</v>
      </c>
      <c r="F4128" s="19" t="s">
        <v>600</v>
      </c>
      <c r="G4128" s="19">
        <v>40.89</v>
      </c>
    </row>
    <row r="4129" spans="1:7">
      <c r="A4129" s="599">
        <v>40206</v>
      </c>
      <c r="F4129" s="19" t="s">
        <v>600</v>
      </c>
      <c r="G4129" s="19">
        <v>40.89</v>
      </c>
    </row>
    <row r="4130" spans="1:7">
      <c r="A4130" s="599">
        <v>40205</v>
      </c>
      <c r="F4130" s="19" t="s">
        <v>600</v>
      </c>
      <c r="G4130" s="19">
        <v>40.89</v>
      </c>
    </row>
    <row r="4131" spans="1:7">
      <c r="A4131" s="599">
        <v>40204</v>
      </c>
      <c r="F4131" s="19" t="s">
        <v>600</v>
      </c>
      <c r="G4131" s="19">
        <v>40.89</v>
      </c>
    </row>
    <row r="4132" spans="1:7">
      <c r="A4132" s="599">
        <v>40203</v>
      </c>
      <c r="F4132" s="19" t="s">
        <v>600</v>
      </c>
      <c r="G4132" s="19">
        <v>40.89</v>
      </c>
    </row>
    <row r="4133" spans="1:7">
      <c r="A4133" s="599">
        <v>40200</v>
      </c>
      <c r="F4133" s="19" t="s">
        <v>600</v>
      </c>
      <c r="G4133" s="19">
        <v>40.89</v>
      </c>
    </row>
    <row r="4134" spans="1:7">
      <c r="A4134" s="599">
        <v>40199</v>
      </c>
      <c r="F4134" s="19" t="s">
        <v>600</v>
      </c>
      <c r="G4134" s="19">
        <v>40.89</v>
      </c>
    </row>
    <row r="4135" spans="1:7">
      <c r="A4135" s="599">
        <v>40198</v>
      </c>
      <c r="F4135" s="19" t="s">
        <v>600</v>
      </c>
      <c r="G4135" s="19">
        <v>40.89</v>
      </c>
    </row>
    <row r="4136" spans="1:7">
      <c r="A4136" s="599">
        <v>40197</v>
      </c>
      <c r="F4136" s="19" t="s">
        <v>600</v>
      </c>
      <c r="G4136" s="19">
        <v>40.89</v>
      </c>
    </row>
    <row r="4137" spans="1:7">
      <c r="A4137" s="599">
        <v>40196</v>
      </c>
      <c r="F4137" s="19" t="s">
        <v>600</v>
      </c>
      <c r="G4137" s="19">
        <v>40.89</v>
      </c>
    </row>
    <row r="4138" spans="1:7">
      <c r="A4138" s="599">
        <v>40193</v>
      </c>
      <c r="F4138" s="19" t="s">
        <v>600</v>
      </c>
      <c r="G4138" s="19">
        <v>40.89</v>
      </c>
    </row>
    <row r="4139" spans="1:7">
      <c r="A4139" s="599">
        <v>40192</v>
      </c>
      <c r="F4139" s="19" t="s">
        <v>600</v>
      </c>
      <c r="G4139" s="19">
        <v>40.89</v>
      </c>
    </row>
    <row r="4140" spans="1:7">
      <c r="A4140" s="599">
        <v>40191</v>
      </c>
      <c r="F4140" s="19" t="s">
        <v>600</v>
      </c>
      <c r="G4140" s="19">
        <v>40.89</v>
      </c>
    </row>
    <row r="4141" spans="1:7">
      <c r="A4141" s="599">
        <v>40190</v>
      </c>
      <c r="F4141" s="19" t="s">
        <v>600</v>
      </c>
      <c r="G4141" s="19">
        <v>40.89</v>
      </c>
    </row>
    <row r="4142" spans="1:7">
      <c r="A4142" s="599">
        <v>40189</v>
      </c>
      <c r="F4142" s="19" t="s">
        <v>600</v>
      </c>
      <c r="G4142" s="19">
        <v>40.89</v>
      </c>
    </row>
    <row r="4143" spans="1:7">
      <c r="A4143" s="599">
        <v>40186</v>
      </c>
      <c r="F4143" s="19" t="s">
        <v>600</v>
      </c>
      <c r="G4143" s="19">
        <v>40.89</v>
      </c>
    </row>
    <row r="4144" spans="1:7">
      <c r="A4144" s="599">
        <v>40185</v>
      </c>
      <c r="F4144" s="19" t="s">
        <v>600</v>
      </c>
      <c r="G4144" s="19">
        <v>40.89</v>
      </c>
    </row>
    <row r="4145" spans="1:7">
      <c r="A4145" s="599">
        <v>40184</v>
      </c>
      <c r="F4145" s="19" t="s">
        <v>600</v>
      </c>
      <c r="G4145" s="19">
        <v>40.89</v>
      </c>
    </row>
    <row r="4146" spans="1:7">
      <c r="A4146" s="599">
        <v>40183</v>
      </c>
      <c r="F4146" s="19" t="s">
        <v>600</v>
      </c>
      <c r="G4146" s="19">
        <v>40.89</v>
      </c>
    </row>
    <row r="4147" spans="1:7">
      <c r="A4147" s="599">
        <v>40182</v>
      </c>
      <c r="F4147" s="19" t="s">
        <v>600</v>
      </c>
      <c r="G4147" s="19">
        <v>40.89</v>
      </c>
    </row>
  </sheetData>
  <hyperlinks>
    <hyperlink ref="A1" tooltip="Quantiwise7G" display="     Refresh     " xr:uid="{0468619D-7790-644C-B6F3-E46415FCD62F}"/>
  </hyperlink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76F8-3488-1743-80FC-9CB78E053219}">
  <dimension ref="A1:G4134"/>
  <sheetViews>
    <sheetView zoomScaleNormal="100" workbookViewId="0"/>
  </sheetViews>
  <sheetFormatPr baseColWidth="10" defaultColWidth="8.83203125" defaultRowHeight="15"/>
  <cols>
    <col min="1" max="7" width="15.1640625" customWidth="1"/>
  </cols>
  <sheetData>
    <row r="1" spans="1:7">
      <c r="A1" s="571" t="s">
        <v>9</v>
      </c>
      <c r="B1" s="571" t="s">
        <v>650</v>
      </c>
      <c r="C1" s="571" t="s">
        <v>617</v>
      </c>
      <c r="E1" s="571" t="s">
        <v>9</v>
      </c>
      <c r="F1" s="571" t="s">
        <v>650</v>
      </c>
      <c r="G1" s="571" t="s">
        <v>649</v>
      </c>
    </row>
    <row r="2" spans="1:7">
      <c r="A2" s="599">
        <v>45966</v>
      </c>
      <c r="B2" s="602">
        <v>4985</v>
      </c>
      <c r="C2" s="20">
        <v>3931699960</v>
      </c>
      <c r="E2" s="599">
        <v>45966</v>
      </c>
      <c r="F2" s="602">
        <v>4985</v>
      </c>
      <c r="G2" s="20">
        <f t="shared" ref="G2:G65" si="0">C2/10^8</f>
        <v>39.316999600000003</v>
      </c>
    </row>
    <row r="3" spans="1:7">
      <c r="A3" s="599">
        <v>45965</v>
      </c>
      <c r="B3" s="602">
        <v>5210</v>
      </c>
      <c r="C3" s="20">
        <v>3838381830</v>
      </c>
      <c r="E3" s="599">
        <v>45965</v>
      </c>
      <c r="F3" s="602">
        <v>5210</v>
      </c>
      <c r="G3" s="20">
        <f t="shared" si="0"/>
        <v>38.383818300000001</v>
      </c>
    </row>
    <row r="4" spans="1:7">
      <c r="A4" s="599">
        <v>45964</v>
      </c>
      <c r="B4" s="602">
        <v>5160</v>
      </c>
      <c r="C4" s="20">
        <v>3058594900</v>
      </c>
      <c r="E4" s="599">
        <v>45964</v>
      </c>
      <c r="F4" s="602">
        <v>5160</v>
      </c>
      <c r="G4" s="20">
        <f t="shared" si="0"/>
        <v>30.585948999999999</v>
      </c>
    </row>
    <row r="5" spans="1:7">
      <c r="A5" s="599">
        <v>45961</v>
      </c>
      <c r="B5" s="602">
        <v>5240</v>
      </c>
      <c r="C5" s="20">
        <v>1946766280</v>
      </c>
      <c r="E5" s="599">
        <v>45961</v>
      </c>
      <c r="F5" s="602">
        <v>5240</v>
      </c>
      <c r="G5" s="20">
        <f t="shared" si="0"/>
        <v>19.467662799999999</v>
      </c>
    </row>
    <row r="6" spans="1:7">
      <c r="A6" s="599">
        <v>45960</v>
      </c>
      <c r="B6" s="602">
        <v>5370</v>
      </c>
      <c r="C6" s="20">
        <v>4504936555</v>
      </c>
      <c r="E6" s="599">
        <v>45960</v>
      </c>
      <c r="F6" s="602">
        <v>5370</v>
      </c>
      <c r="G6" s="20">
        <f t="shared" si="0"/>
        <v>45.049365549999997</v>
      </c>
    </row>
    <row r="7" spans="1:7">
      <c r="A7" s="599">
        <v>45959</v>
      </c>
      <c r="B7" s="602">
        <v>5120</v>
      </c>
      <c r="C7" s="20">
        <v>1815821510</v>
      </c>
      <c r="E7" s="599">
        <v>45959</v>
      </c>
      <c r="F7" s="602">
        <v>5120</v>
      </c>
      <c r="G7" s="20">
        <f t="shared" si="0"/>
        <v>18.1582151</v>
      </c>
    </row>
    <row r="8" spans="1:7">
      <c r="A8" s="599">
        <v>45958</v>
      </c>
      <c r="B8" s="602">
        <v>5060</v>
      </c>
      <c r="C8" s="20">
        <v>1494487360</v>
      </c>
      <c r="E8" s="599">
        <v>45958</v>
      </c>
      <c r="F8" s="602">
        <v>5060</v>
      </c>
      <c r="G8" s="20">
        <f t="shared" si="0"/>
        <v>14.944873599999999</v>
      </c>
    </row>
    <row r="9" spans="1:7">
      <c r="A9" s="599">
        <v>45957</v>
      </c>
      <c r="B9" s="602">
        <v>5100</v>
      </c>
      <c r="C9" s="20">
        <v>3192716225</v>
      </c>
      <c r="E9" s="599">
        <v>45957</v>
      </c>
      <c r="F9" s="602">
        <v>5100</v>
      </c>
      <c r="G9" s="20">
        <f t="shared" si="0"/>
        <v>31.927162249999999</v>
      </c>
    </row>
    <row r="10" spans="1:7">
      <c r="A10" s="599">
        <v>45954</v>
      </c>
      <c r="B10" s="602">
        <v>5150</v>
      </c>
      <c r="C10" s="20">
        <v>2628807700</v>
      </c>
      <c r="E10" s="599">
        <v>45954</v>
      </c>
      <c r="F10" s="602">
        <v>5150</v>
      </c>
      <c r="G10" s="20">
        <f t="shared" si="0"/>
        <v>26.288077000000001</v>
      </c>
    </row>
    <row r="11" spans="1:7">
      <c r="A11" s="599">
        <v>45953</v>
      </c>
      <c r="B11" s="602">
        <v>5250</v>
      </c>
      <c r="C11" s="20">
        <v>2588052090</v>
      </c>
      <c r="E11" s="599">
        <v>45953</v>
      </c>
      <c r="F11" s="602">
        <v>5250</v>
      </c>
      <c r="G11" s="20">
        <f t="shared" si="0"/>
        <v>25.8805209</v>
      </c>
    </row>
    <row r="12" spans="1:7">
      <c r="A12" s="599">
        <v>45952</v>
      </c>
      <c r="B12" s="602">
        <v>5240</v>
      </c>
      <c r="C12" s="20">
        <v>2960578380</v>
      </c>
      <c r="E12" s="599">
        <v>45952</v>
      </c>
      <c r="F12" s="602">
        <v>5240</v>
      </c>
      <c r="G12" s="20">
        <f t="shared" si="0"/>
        <v>29.605783800000001</v>
      </c>
    </row>
    <row r="13" spans="1:7">
      <c r="A13" s="599">
        <v>45951</v>
      </c>
      <c r="B13" s="602">
        <v>5300</v>
      </c>
      <c r="C13" s="20">
        <v>3769980045</v>
      </c>
      <c r="E13" s="599">
        <v>45951</v>
      </c>
      <c r="F13" s="602">
        <v>5300</v>
      </c>
      <c r="G13" s="20">
        <f t="shared" si="0"/>
        <v>37.699800449999998</v>
      </c>
    </row>
    <row r="14" spans="1:7">
      <c r="A14" s="599">
        <v>45950</v>
      </c>
      <c r="B14" s="602">
        <v>5510</v>
      </c>
      <c r="C14" s="20">
        <v>4554953650</v>
      </c>
      <c r="E14" s="599">
        <v>45950</v>
      </c>
      <c r="F14" s="602">
        <v>5510</v>
      </c>
      <c r="G14" s="20">
        <f t="shared" si="0"/>
        <v>45.549536500000002</v>
      </c>
    </row>
    <row r="15" spans="1:7">
      <c r="A15" s="599">
        <v>45947</v>
      </c>
      <c r="B15" s="602">
        <v>5400</v>
      </c>
      <c r="C15" s="20">
        <v>5621825770</v>
      </c>
      <c r="E15" s="599">
        <v>45947</v>
      </c>
      <c r="F15" s="602">
        <v>5400</v>
      </c>
      <c r="G15" s="20">
        <f t="shared" si="0"/>
        <v>56.218257700000002</v>
      </c>
    </row>
    <row r="16" spans="1:7">
      <c r="A16" s="599">
        <v>45946</v>
      </c>
      <c r="B16" s="602">
        <v>5650</v>
      </c>
      <c r="C16" s="20">
        <v>7092036520</v>
      </c>
      <c r="E16" s="599">
        <v>45946</v>
      </c>
      <c r="F16" s="602">
        <v>5650</v>
      </c>
      <c r="G16" s="20">
        <f t="shared" si="0"/>
        <v>70.920365200000006</v>
      </c>
    </row>
    <row r="17" spans="1:7">
      <c r="A17" s="599">
        <v>45945</v>
      </c>
      <c r="B17" s="602">
        <v>5370</v>
      </c>
      <c r="C17" s="20">
        <v>7109613741</v>
      </c>
      <c r="E17" s="599">
        <v>45945</v>
      </c>
      <c r="F17" s="602">
        <v>5370</v>
      </c>
      <c r="G17" s="20">
        <f t="shared" si="0"/>
        <v>71.096137409999997</v>
      </c>
    </row>
    <row r="18" spans="1:7">
      <c r="A18" s="599">
        <v>45944</v>
      </c>
      <c r="B18" s="602">
        <v>4530</v>
      </c>
      <c r="C18" s="20">
        <v>5992573360</v>
      </c>
      <c r="E18" s="599">
        <v>45944</v>
      </c>
      <c r="F18" s="602">
        <v>4530</v>
      </c>
      <c r="G18" s="20">
        <f t="shared" si="0"/>
        <v>59.925733600000001</v>
      </c>
    </row>
    <row r="19" spans="1:7">
      <c r="A19" s="599">
        <v>45943</v>
      </c>
      <c r="B19" s="602">
        <v>5080</v>
      </c>
      <c r="C19" s="20">
        <v>3483849790</v>
      </c>
      <c r="E19" s="599">
        <v>45943</v>
      </c>
      <c r="F19" s="602">
        <v>5080</v>
      </c>
      <c r="G19" s="20">
        <f t="shared" si="0"/>
        <v>34.8384979</v>
      </c>
    </row>
    <row r="20" spans="1:7">
      <c r="A20" s="599">
        <v>45940</v>
      </c>
      <c r="B20" s="602">
        <v>5120</v>
      </c>
      <c r="C20" s="20">
        <v>3488167655</v>
      </c>
      <c r="E20" s="599">
        <v>45940</v>
      </c>
      <c r="F20" s="602">
        <v>5120</v>
      </c>
      <c r="G20" s="20">
        <f t="shared" si="0"/>
        <v>34.881676550000002</v>
      </c>
    </row>
    <row r="21" spans="1:7">
      <c r="A21" s="599">
        <v>45939</v>
      </c>
      <c r="B21" s="602">
        <v>5110</v>
      </c>
      <c r="C21" s="20">
        <v>4296346607</v>
      </c>
      <c r="E21" s="599">
        <v>45939</v>
      </c>
      <c r="F21" s="602">
        <v>5110</v>
      </c>
      <c r="G21" s="20">
        <f t="shared" si="0"/>
        <v>42.963466070000003</v>
      </c>
    </row>
    <row r="22" spans="1:7">
      <c r="A22" s="599">
        <v>45938</v>
      </c>
      <c r="B22" s="602">
        <v>5110</v>
      </c>
      <c r="C22" s="20">
        <v>4296346607</v>
      </c>
      <c r="E22" s="599">
        <v>45938</v>
      </c>
      <c r="F22" s="602">
        <v>5110</v>
      </c>
      <c r="G22" s="20">
        <f t="shared" si="0"/>
        <v>42.963466070000003</v>
      </c>
    </row>
    <row r="23" spans="1:7">
      <c r="A23" s="599">
        <v>45937</v>
      </c>
      <c r="B23" s="602">
        <v>5110</v>
      </c>
      <c r="C23" s="20">
        <v>4296346607</v>
      </c>
      <c r="E23" s="599">
        <v>45937</v>
      </c>
      <c r="F23" s="602">
        <v>5110</v>
      </c>
      <c r="G23" s="20">
        <f t="shared" si="0"/>
        <v>42.963466070000003</v>
      </c>
    </row>
    <row r="24" spans="1:7">
      <c r="A24" s="599">
        <v>45936</v>
      </c>
      <c r="B24" s="602">
        <v>5110</v>
      </c>
      <c r="C24" s="20">
        <v>4296346607</v>
      </c>
      <c r="E24" s="599">
        <v>45936</v>
      </c>
      <c r="F24" s="602">
        <v>5110</v>
      </c>
      <c r="G24" s="20">
        <f t="shared" si="0"/>
        <v>42.963466070000003</v>
      </c>
    </row>
    <row r="25" spans="1:7">
      <c r="A25" s="599">
        <v>45933</v>
      </c>
      <c r="B25" s="602">
        <v>5110</v>
      </c>
      <c r="C25" s="20">
        <v>4296346607</v>
      </c>
      <c r="E25" s="599">
        <v>45933</v>
      </c>
      <c r="F25" s="602">
        <v>5110</v>
      </c>
      <c r="G25" s="20">
        <f t="shared" si="0"/>
        <v>42.963466070000003</v>
      </c>
    </row>
    <row r="26" spans="1:7">
      <c r="A26" s="599">
        <v>45932</v>
      </c>
      <c r="B26" s="602">
        <v>5110</v>
      </c>
      <c r="C26" s="20">
        <v>4296346607</v>
      </c>
      <c r="E26" s="599">
        <v>45932</v>
      </c>
      <c r="F26" s="602">
        <v>5110</v>
      </c>
      <c r="G26" s="20">
        <f t="shared" si="0"/>
        <v>42.963466070000003</v>
      </c>
    </row>
    <row r="27" spans="1:7">
      <c r="A27" s="599">
        <v>45931</v>
      </c>
      <c r="B27" s="602">
        <v>5030</v>
      </c>
      <c r="C27" s="20">
        <v>6491008595</v>
      </c>
      <c r="E27" s="599">
        <v>45931</v>
      </c>
      <c r="F27" s="602">
        <v>5030</v>
      </c>
      <c r="G27" s="20">
        <f t="shared" si="0"/>
        <v>64.910085949999996</v>
      </c>
    </row>
    <row r="28" spans="1:7">
      <c r="A28" s="599">
        <v>45930</v>
      </c>
      <c r="B28" s="602">
        <v>4730</v>
      </c>
      <c r="C28" s="20">
        <v>2444447468</v>
      </c>
      <c r="E28" s="599">
        <v>45930</v>
      </c>
      <c r="F28" s="602">
        <v>4730</v>
      </c>
      <c r="G28" s="20">
        <f t="shared" si="0"/>
        <v>24.444474679999999</v>
      </c>
    </row>
    <row r="29" spans="1:7">
      <c r="A29" s="599">
        <v>45929</v>
      </c>
      <c r="B29" s="602">
        <v>4635</v>
      </c>
      <c r="C29" s="20">
        <v>2701860409</v>
      </c>
      <c r="E29" s="599">
        <v>45929</v>
      </c>
      <c r="F29" s="602">
        <v>4635</v>
      </c>
      <c r="G29" s="20">
        <f t="shared" si="0"/>
        <v>27.01860409</v>
      </c>
    </row>
    <row r="30" spans="1:7">
      <c r="A30" s="599">
        <v>45926</v>
      </c>
      <c r="B30" s="602">
        <v>4570</v>
      </c>
      <c r="C30" s="20">
        <v>1840457199</v>
      </c>
      <c r="E30" s="599">
        <v>45926</v>
      </c>
      <c r="F30" s="602">
        <v>4570</v>
      </c>
      <c r="G30" s="20">
        <f t="shared" si="0"/>
        <v>18.404571990000001</v>
      </c>
    </row>
    <row r="31" spans="1:7">
      <c r="A31" s="599">
        <v>45925</v>
      </c>
      <c r="B31" s="602">
        <v>4555</v>
      </c>
      <c r="C31" s="20">
        <v>1715412805</v>
      </c>
      <c r="E31" s="599">
        <v>45925</v>
      </c>
      <c r="F31" s="602">
        <v>4555</v>
      </c>
      <c r="G31" s="20">
        <f t="shared" si="0"/>
        <v>17.154128050000001</v>
      </c>
    </row>
    <row r="32" spans="1:7">
      <c r="A32" s="599">
        <v>45924</v>
      </c>
      <c r="B32" s="602">
        <v>4590</v>
      </c>
      <c r="C32" s="20">
        <v>2964061288</v>
      </c>
      <c r="E32" s="599">
        <v>45924</v>
      </c>
      <c r="F32" s="602">
        <v>4590</v>
      </c>
      <c r="G32" s="20">
        <f t="shared" si="0"/>
        <v>29.640612879999999</v>
      </c>
    </row>
    <row r="33" spans="1:7">
      <c r="A33" s="599">
        <v>45923</v>
      </c>
      <c r="B33" s="602">
        <v>4530</v>
      </c>
      <c r="C33" s="20">
        <v>5201565818</v>
      </c>
      <c r="E33" s="599">
        <v>45923</v>
      </c>
      <c r="F33" s="602">
        <v>4530</v>
      </c>
      <c r="G33" s="20">
        <f t="shared" si="0"/>
        <v>52.015658180000003</v>
      </c>
    </row>
    <row r="34" spans="1:7">
      <c r="A34" s="599">
        <v>45922</v>
      </c>
      <c r="B34" s="602">
        <v>4755</v>
      </c>
      <c r="C34" s="20">
        <v>12369866984</v>
      </c>
      <c r="E34" s="599">
        <v>45922</v>
      </c>
      <c r="F34" s="602">
        <v>4755</v>
      </c>
      <c r="G34" s="20">
        <f t="shared" si="0"/>
        <v>123.69866983999999</v>
      </c>
    </row>
    <row r="35" spans="1:7">
      <c r="A35" s="599">
        <v>45919</v>
      </c>
      <c r="B35" s="602">
        <v>4275</v>
      </c>
      <c r="C35" s="20">
        <v>6309956107</v>
      </c>
      <c r="E35" s="599">
        <v>45919</v>
      </c>
      <c r="F35" s="602">
        <v>4275</v>
      </c>
      <c r="G35" s="20">
        <f t="shared" si="0"/>
        <v>63.09956107</v>
      </c>
    </row>
    <row r="36" spans="1:7">
      <c r="A36" s="599">
        <v>45918</v>
      </c>
      <c r="B36" s="602">
        <v>4030</v>
      </c>
      <c r="C36" s="20">
        <v>7727552812</v>
      </c>
      <c r="E36" s="599">
        <v>45918</v>
      </c>
      <c r="F36" s="602">
        <v>4030</v>
      </c>
      <c r="G36" s="20">
        <f t="shared" si="0"/>
        <v>77.275528120000004</v>
      </c>
    </row>
    <row r="37" spans="1:7">
      <c r="A37" s="599">
        <v>45917</v>
      </c>
      <c r="B37" s="602">
        <v>3590</v>
      </c>
      <c r="C37" s="20">
        <v>4992560201</v>
      </c>
      <c r="E37" s="599">
        <v>45917</v>
      </c>
      <c r="F37" s="602">
        <v>3590</v>
      </c>
      <c r="G37" s="20">
        <f t="shared" si="0"/>
        <v>49.925602009999999</v>
      </c>
    </row>
    <row r="38" spans="1:7">
      <c r="A38" s="599">
        <v>45916</v>
      </c>
      <c r="B38" s="602">
        <v>3465</v>
      </c>
      <c r="C38" s="20">
        <v>2141078892</v>
      </c>
      <c r="E38" s="599">
        <v>45916</v>
      </c>
      <c r="F38" s="602">
        <v>3465</v>
      </c>
      <c r="G38" s="20">
        <f t="shared" si="0"/>
        <v>21.410788920000002</v>
      </c>
    </row>
    <row r="39" spans="1:7">
      <c r="A39" s="599">
        <v>45915</v>
      </c>
      <c r="B39" s="602">
        <v>3410</v>
      </c>
      <c r="C39" s="20">
        <v>3437894616</v>
      </c>
      <c r="E39" s="599">
        <v>45915</v>
      </c>
      <c r="F39" s="602">
        <v>3410</v>
      </c>
      <c r="G39" s="20">
        <f t="shared" si="0"/>
        <v>34.378946159999998</v>
      </c>
    </row>
    <row r="40" spans="1:7">
      <c r="A40" s="599">
        <v>45912</v>
      </c>
      <c r="B40" s="602">
        <v>3180</v>
      </c>
      <c r="C40" s="20">
        <v>2076541942</v>
      </c>
      <c r="E40" s="599">
        <v>45912</v>
      </c>
      <c r="F40" s="602">
        <v>3180</v>
      </c>
      <c r="G40" s="20">
        <f t="shared" si="0"/>
        <v>20.765419420000001</v>
      </c>
    </row>
    <row r="41" spans="1:7">
      <c r="A41" s="599">
        <v>45911</v>
      </c>
      <c r="B41" s="602">
        <v>3080</v>
      </c>
      <c r="C41" s="20">
        <v>1257810700</v>
      </c>
      <c r="E41" s="599">
        <v>45911</v>
      </c>
      <c r="F41" s="602">
        <v>3080</v>
      </c>
      <c r="G41" s="20">
        <f t="shared" si="0"/>
        <v>12.578106999999999</v>
      </c>
    </row>
    <row r="42" spans="1:7">
      <c r="A42" s="599">
        <v>45910</v>
      </c>
      <c r="B42" s="602">
        <v>3090</v>
      </c>
      <c r="C42" s="20">
        <v>4640657488</v>
      </c>
      <c r="E42" s="599">
        <v>45910</v>
      </c>
      <c r="F42" s="602">
        <v>3090</v>
      </c>
      <c r="G42" s="20">
        <f t="shared" si="0"/>
        <v>46.406574880000001</v>
      </c>
    </row>
    <row r="43" spans="1:7">
      <c r="A43" s="599">
        <v>45909</v>
      </c>
      <c r="B43" s="602">
        <v>3295</v>
      </c>
      <c r="C43" s="20">
        <v>12955047703</v>
      </c>
      <c r="E43" s="599">
        <v>45909</v>
      </c>
      <c r="F43" s="602">
        <v>3295</v>
      </c>
      <c r="G43" s="20">
        <f t="shared" si="0"/>
        <v>129.55047703</v>
      </c>
    </row>
    <row r="44" spans="1:7">
      <c r="A44" s="599">
        <v>45908</v>
      </c>
      <c r="B44" s="602">
        <v>2965</v>
      </c>
      <c r="C44" s="20">
        <v>1845027825</v>
      </c>
      <c r="E44" s="599">
        <v>45908</v>
      </c>
      <c r="F44" s="602">
        <v>2965</v>
      </c>
      <c r="G44" s="20">
        <f t="shared" si="0"/>
        <v>18.45027825</v>
      </c>
    </row>
    <row r="45" spans="1:7">
      <c r="A45" s="599">
        <v>45905</v>
      </c>
      <c r="B45" s="602">
        <v>2925</v>
      </c>
      <c r="C45" s="20">
        <v>1221326583</v>
      </c>
      <c r="E45" s="599">
        <v>45905</v>
      </c>
      <c r="F45" s="602">
        <v>2925</v>
      </c>
      <c r="G45" s="20">
        <f t="shared" si="0"/>
        <v>12.213265829999999</v>
      </c>
    </row>
    <row r="46" spans="1:7">
      <c r="A46" s="599">
        <v>45904</v>
      </c>
      <c r="B46" s="602">
        <v>2810</v>
      </c>
      <c r="C46" s="20">
        <v>636510537</v>
      </c>
      <c r="E46" s="599">
        <v>45904</v>
      </c>
      <c r="F46" s="602">
        <v>2810</v>
      </c>
      <c r="G46" s="20">
        <f t="shared" si="0"/>
        <v>6.3651053700000002</v>
      </c>
    </row>
    <row r="47" spans="1:7">
      <c r="A47" s="599">
        <v>45903</v>
      </c>
      <c r="B47" s="602">
        <v>2695</v>
      </c>
      <c r="C47" s="20">
        <v>79899172</v>
      </c>
      <c r="E47" s="599">
        <v>45903</v>
      </c>
      <c r="F47" s="602">
        <v>2695</v>
      </c>
      <c r="G47" s="20">
        <f t="shared" si="0"/>
        <v>0.79899171999999996</v>
      </c>
    </row>
    <row r="48" spans="1:7">
      <c r="A48" s="599">
        <v>45902</v>
      </c>
      <c r="B48" s="602">
        <v>2685</v>
      </c>
      <c r="C48" s="20">
        <v>132116065</v>
      </c>
      <c r="E48" s="599">
        <v>45902</v>
      </c>
      <c r="F48" s="602">
        <v>2685</v>
      </c>
      <c r="G48" s="20">
        <f t="shared" si="0"/>
        <v>1.3211606499999999</v>
      </c>
    </row>
    <row r="49" spans="1:7">
      <c r="A49" s="599">
        <v>45901</v>
      </c>
      <c r="B49" s="602">
        <v>2640</v>
      </c>
      <c r="C49" s="20">
        <v>177376410</v>
      </c>
      <c r="E49" s="599">
        <v>45901</v>
      </c>
      <c r="F49" s="602">
        <v>2640</v>
      </c>
      <c r="G49" s="20">
        <f t="shared" si="0"/>
        <v>1.7737641</v>
      </c>
    </row>
    <row r="50" spans="1:7">
      <c r="A50" s="599">
        <v>45898</v>
      </c>
      <c r="B50" s="602">
        <v>2680</v>
      </c>
      <c r="C50" s="20">
        <v>251613370</v>
      </c>
      <c r="E50" s="599">
        <v>45898</v>
      </c>
      <c r="F50" s="602">
        <v>2680</v>
      </c>
      <c r="G50" s="20">
        <f t="shared" si="0"/>
        <v>2.5161337000000001</v>
      </c>
    </row>
    <row r="51" spans="1:7">
      <c r="A51" s="599">
        <v>45897</v>
      </c>
      <c r="B51" s="602">
        <v>2705</v>
      </c>
      <c r="C51" s="20">
        <v>221072672</v>
      </c>
      <c r="E51" s="599">
        <v>45897</v>
      </c>
      <c r="F51" s="602">
        <v>2705</v>
      </c>
      <c r="G51" s="20">
        <f t="shared" si="0"/>
        <v>2.2107267199999998</v>
      </c>
    </row>
    <row r="52" spans="1:7">
      <c r="A52" s="599">
        <v>45896</v>
      </c>
      <c r="B52" s="602">
        <v>2715</v>
      </c>
      <c r="C52" s="20">
        <v>597482672</v>
      </c>
      <c r="E52" s="599">
        <v>45896</v>
      </c>
      <c r="F52" s="602">
        <v>2715</v>
      </c>
      <c r="G52" s="20">
        <f t="shared" si="0"/>
        <v>5.9748267200000003</v>
      </c>
    </row>
    <row r="53" spans="1:7">
      <c r="A53" s="599">
        <v>45895</v>
      </c>
      <c r="B53" s="602">
        <v>2580</v>
      </c>
      <c r="C53" s="20">
        <v>231678900</v>
      </c>
      <c r="E53" s="599">
        <v>45895</v>
      </c>
      <c r="F53" s="602">
        <v>2580</v>
      </c>
      <c r="G53" s="20">
        <f t="shared" si="0"/>
        <v>2.316789</v>
      </c>
    </row>
    <row r="54" spans="1:7">
      <c r="A54" s="599">
        <v>45894</v>
      </c>
      <c r="B54" s="602">
        <v>2580</v>
      </c>
      <c r="C54" s="20">
        <v>222954230</v>
      </c>
      <c r="E54" s="599">
        <v>45894</v>
      </c>
      <c r="F54" s="602">
        <v>2580</v>
      </c>
      <c r="G54" s="20">
        <f t="shared" si="0"/>
        <v>2.2295422999999999</v>
      </c>
    </row>
    <row r="55" spans="1:7">
      <c r="A55" s="599">
        <v>45891</v>
      </c>
      <c r="B55" s="602">
        <v>2585</v>
      </c>
      <c r="C55" s="20">
        <v>266881705</v>
      </c>
      <c r="E55" s="599">
        <v>45891</v>
      </c>
      <c r="F55" s="602">
        <v>2585</v>
      </c>
      <c r="G55" s="20">
        <f t="shared" si="0"/>
        <v>2.6688170499999999</v>
      </c>
    </row>
    <row r="56" spans="1:7">
      <c r="A56" s="599">
        <v>45890</v>
      </c>
      <c r="B56" s="602">
        <v>2645</v>
      </c>
      <c r="C56" s="20">
        <v>257142129</v>
      </c>
      <c r="E56" s="599">
        <v>45890</v>
      </c>
      <c r="F56" s="602">
        <v>2645</v>
      </c>
      <c r="G56" s="20">
        <f t="shared" si="0"/>
        <v>2.57142129</v>
      </c>
    </row>
    <row r="57" spans="1:7">
      <c r="A57" s="599">
        <v>45889</v>
      </c>
      <c r="B57" s="602">
        <v>2780</v>
      </c>
      <c r="C57" s="20">
        <v>611683207</v>
      </c>
      <c r="E57" s="599">
        <v>45889</v>
      </c>
      <c r="F57" s="602">
        <v>2780</v>
      </c>
      <c r="G57" s="20">
        <f t="shared" si="0"/>
        <v>6.1168320700000001</v>
      </c>
    </row>
    <row r="58" spans="1:7">
      <c r="A58" s="599">
        <v>45888</v>
      </c>
      <c r="B58" s="602">
        <v>2770</v>
      </c>
      <c r="C58" s="20">
        <v>979544490</v>
      </c>
      <c r="E58" s="599">
        <v>45888</v>
      </c>
      <c r="F58" s="602">
        <v>2770</v>
      </c>
      <c r="G58" s="20">
        <f t="shared" si="0"/>
        <v>9.7954448999999997</v>
      </c>
    </row>
    <row r="59" spans="1:7">
      <c r="A59" s="599">
        <v>45887</v>
      </c>
      <c r="B59" s="602">
        <v>2805</v>
      </c>
      <c r="C59" s="20">
        <v>480437750</v>
      </c>
      <c r="E59" s="599">
        <v>45887</v>
      </c>
      <c r="F59" s="602">
        <v>2805</v>
      </c>
      <c r="G59" s="20">
        <f t="shared" si="0"/>
        <v>4.8043775000000002</v>
      </c>
    </row>
    <row r="60" spans="1:7">
      <c r="A60" s="599">
        <v>45884</v>
      </c>
      <c r="B60" s="602">
        <v>2800</v>
      </c>
      <c r="C60" s="20">
        <v>1082680205</v>
      </c>
      <c r="E60" s="599">
        <v>45884</v>
      </c>
      <c r="F60" s="602">
        <v>2800</v>
      </c>
      <c r="G60" s="20">
        <f t="shared" si="0"/>
        <v>10.82680205</v>
      </c>
    </row>
    <row r="61" spans="1:7">
      <c r="A61" s="599">
        <v>45883</v>
      </c>
      <c r="B61" s="602">
        <v>2800</v>
      </c>
      <c r="C61" s="20">
        <v>1082680205</v>
      </c>
      <c r="E61" s="599">
        <v>45883</v>
      </c>
      <c r="F61" s="602">
        <v>2800</v>
      </c>
      <c r="G61" s="20">
        <f t="shared" si="0"/>
        <v>10.82680205</v>
      </c>
    </row>
    <row r="62" spans="1:7">
      <c r="A62" s="599">
        <v>45882</v>
      </c>
      <c r="B62" s="602">
        <v>2730</v>
      </c>
      <c r="C62" s="20">
        <v>664590215</v>
      </c>
      <c r="E62" s="599">
        <v>45882</v>
      </c>
      <c r="F62" s="602">
        <v>2730</v>
      </c>
      <c r="G62" s="20">
        <f t="shared" si="0"/>
        <v>6.6459021500000004</v>
      </c>
    </row>
    <row r="63" spans="1:7">
      <c r="A63" s="599">
        <v>45881</v>
      </c>
      <c r="B63" s="602">
        <v>2670</v>
      </c>
      <c r="C63" s="20">
        <v>601777900</v>
      </c>
      <c r="E63" s="599">
        <v>45881</v>
      </c>
      <c r="F63" s="602">
        <v>2670</v>
      </c>
      <c r="G63" s="20">
        <f t="shared" si="0"/>
        <v>6.017779</v>
      </c>
    </row>
    <row r="64" spans="1:7">
      <c r="A64" s="599">
        <v>45880</v>
      </c>
      <c r="B64" s="602">
        <v>2740</v>
      </c>
      <c r="C64" s="20">
        <v>456650864</v>
      </c>
      <c r="E64" s="599">
        <v>45880</v>
      </c>
      <c r="F64" s="602">
        <v>2740</v>
      </c>
      <c r="G64" s="20">
        <f t="shared" si="0"/>
        <v>4.5665086400000003</v>
      </c>
    </row>
    <row r="65" spans="1:7">
      <c r="A65" s="599">
        <v>45877</v>
      </c>
      <c r="B65" s="602">
        <v>2750</v>
      </c>
      <c r="C65" s="20">
        <v>1079448573</v>
      </c>
      <c r="E65" s="599">
        <v>45877</v>
      </c>
      <c r="F65" s="602">
        <v>2750</v>
      </c>
      <c r="G65" s="20">
        <f t="shared" si="0"/>
        <v>10.79448573</v>
      </c>
    </row>
    <row r="66" spans="1:7">
      <c r="A66" s="599">
        <v>45876</v>
      </c>
      <c r="B66" s="602">
        <v>2655</v>
      </c>
      <c r="C66" s="20">
        <v>362716315</v>
      </c>
      <c r="E66" s="599">
        <v>45876</v>
      </c>
      <c r="F66" s="602">
        <v>2655</v>
      </c>
      <c r="G66" s="20">
        <f t="shared" ref="G66:G129" si="1">C66/10^8</f>
        <v>3.6271631499999999</v>
      </c>
    </row>
    <row r="67" spans="1:7">
      <c r="A67" s="599">
        <v>45875</v>
      </c>
      <c r="B67" s="602">
        <v>2615</v>
      </c>
      <c r="C67" s="20">
        <v>299806485</v>
      </c>
      <c r="E67" s="599">
        <v>45875</v>
      </c>
      <c r="F67" s="602">
        <v>2615</v>
      </c>
      <c r="G67" s="20">
        <f t="shared" si="1"/>
        <v>2.99806485</v>
      </c>
    </row>
    <row r="68" spans="1:7">
      <c r="A68" s="599">
        <v>45874</v>
      </c>
      <c r="B68" s="602">
        <v>2650</v>
      </c>
      <c r="C68" s="20">
        <v>451590787</v>
      </c>
      <c r="E68" s="599">
        <v>45874</v>
      </c>
      <c r="F68" s="602">
        <v>2650</v>
      </c>
      <c r="G68" s="20">
        <f t="shared" si="1"/>
        <v>4.5159078700000004</v>
      </c>
    </row>
    <row r="69" spans="1:7">
      <c r="A69" s="599">
        <v>45873</v>
      </c>
      <c r="B69" s="602">
        <v>2620</v>
      </c>
      <c r="C69" s="20">
        <v>334199860</v>
      </c>
      <c r="E69" s="599">
        <v>45873</v>
      </c>
      <c r="F69" s="602">
        <v>2620</v>
      </c>
      <c r="G69" s="20">
        <f t="shared" si="1"/>
        <v>3.3419986000000002</v>
      </c>
    </row>
    <row r="70" spans="1:7">
      <c r="A70" s="599">
        <v>45870</v>
      </c>
      <c r="B70" s="602">
        <v>2535</v>
      </c>
      <c r="C70" s="20">
        <v>752107495</v>
      </c>
      <c r="E70" s="599">
        <v>45870</v>
      </c>
      <c r="F70" s="602">
        <v>2535</v>
      </c>
      <c r="G70" s="20">
        <f t="shared" si="1"/>
        <v>7.52107495</v>
      </c>
    </row>
    <row r="71" spans="1:7">
      <c r="A71" s="599">
        <v>45869</v>
      </c>
      <c r="B71" s="602">
        <v>2620</v>
      </c>
      <c r="C71" s="20">
        <v>1308983389</v>
      </c>
      <c r="E71" s="599">
        <v>45869</v>
      </c>
      <c r="F71" s="602">
        <v>2620</v>
      </c>
      <c r="G71" s="20">
        <f t="shared" si="1"/>
        <v>13.08983389</v>
      </c>
    </row>
    <row r="72" spans="1:7">
      <c r="A72" s="599">
        <v>45868</v>
      </c>
      <c r="B72" s="602">
        <v>2505</v>
      </c>
      <c r="C72" s="20">
        <v>734050564</v>
      </c>
      <c r="E72" s="599">
        <v>45868</v>
      </c>
      <c r="F72" s="602">
        <v>2505</v>
      </c>
      <c r="G72" s="20">
        <f t="shared" si="1"/>
        <v>7.3405056399999999</v>
      </c>
    </row>
    <row r="73" spans="1:7">
      <c r="A73" s="599">
        <v>45867</v>
      </c>
      <c r="B73" s="602">
        <v>2390</v>
      </c>
      <c r="C73" s="20">
        <v>324792695</v>
      </c>
      <c r="E73" s="599">
        <v>45867</v>
      </c>
      <c r="F73" s="602">
        <v>2390</v>
      </c>
      <c r="G73" s="20">
        <f t="shared" si="1"/>
        <v>3.2479269500000001</v>
      </c>
    </row>
    <row r="74" spans="1:7">
      <c r="A74" s="599">
        <v>45866</v>
      </c>
      <c r="B74" s="602">
        <v>2435</v>
      </c>
      <c r="C74" s="20">
        <v>638210612</v>
      </c>
      <c r="E74" s="599">
        <v>45866</v>
      </c>
      <c r="F74" s="602">
        <v>2435</v>
      </c>
      <c r="G74" s="20">
        <f t="shared" si="1"/>
        <v>6.3821061200000004</v>
      </c>
    </row>
    <row r="75" spans="1:7">
      <c r="A75" s="599">
        <v>45863</v>
      </c>
      <c r="B75" s="602">
        <v>2330</v>
      </c>
      <c r="C75" s="20">
        <v>168311658</v>
      </c>
      <c r="E75" s="599">
        <v>45863</v>
      </c>
      <c r="F75" s="602">
        <v>2330</v>
      </c>
      <c r="G75" s="20">
        <f t="shared" si="1"/>
        <v>1.6831165800000001</v>
      </c>
    </row>
    <row r="76" spans="1:7">
      <c r="A76" s="599">
        <v>45862</v>
      </c>
      <c r="B76" s="602">
        <v>2280</v>
      </c>
      <c r="C76" s="20">
        <v>118921240</v>
      </c>
      <c r="E76" s="599">
        <v>45862</v>
      </c>
      <c r="F76" s="602">
        <v>2280</v>
      </c>
      <c r="G76" s="20">
        <f t="shared" si="1"/>
        <v>1.1892123999999999</v>
      </c>
    </row>
    <row r="77" spans="1:7">
      <c r="A77" s="599">
        <v>45861</v>
      </c>
      <c r="B77" s="602">
        <v>2300</v>
      </c>
      <c r="C77" s="20">
        <v>128599913</v>
      </c>
      <c r="E77" s="599">
        <v>45861</v>
      </c>
      <c r="F77" s="602">
        <v>2300</v>
      </c>
      <c r="G77" s="20">
        <f t="shared" si="1"/>
        <v>1.28599913</v>
      </c>
    </row>
    <row r="78" spans="1:7">
      <c r="A78" s="599">
        <v>45860</v>
      </c>
      <c r="B78" s="602">
        <v>2285</v>
      </c>
      <c r="C78" s="20">
        <v>213528275</v>
      </c>
      <c r="E78" s="599">
        <v>45860</v>
      </c>
      <c r="F78" s="602">
        <v>2285</v>
      </c>
      <c r="G78" s="20">
        <f t="shared" si="1"/>
        <v>2.13528275</v>
      </c>
    </row>
    <row r="79" spans="1:7">
      <c r="A79" s="599">
        <v>45859</v>
      </c>
      <c r="B79" s="602">
        <v>2370</v>
      </c>
      <c r="C79" s="20">
        <v>223422845</v>
      </c>
      <c r="E79" s="599">
        <v>45859</v>
      </c>
      <c r="F79" s="602">
        <v>2370</v>
      </c>
      <c r="G79" s="20">
        <f t="shared" si="1"/>
        <v>2.2342284499999998</v>
      </c>
    </row>
    <row r="80" spans="1:7">
      <c r="A80" s="599">
        <v>45856</v>
      </c>
      <c r="B80" s="602">
        <v>2325</v>
      </c>
      <c r="C80" s="20">
        <v>349538121</v>
      </c>
      <c r="E80" s="599">
        <v>45856</v>
      </c>
      <c r="F80" s="602">
        <v>2325</v>
      </c>
      <c r="G80" s="20">
        <f t="shared" si="1"/>
        <v>3.4953812100000001</v>
      </c>
    </row>
    <row r="81" spans="1:7">
      <c r="A81" s="599">
        <v>45855</v>
      </c>
      <c r="B81" s="602">
        <v>2365</v>
      </c>
      <c r="C81" s="20">
        <v>327785155</v>
      </c>
      <c r="E81" s="599">
        <v>45855</v>
      </c>
      <c r="F81" s="602">
        <v>2365</v>
      </c>
      <c r="G81" s="20">
        <f t="shared" si="1"/>
        <v>3.2778515499999998</v>
      </c>
    </row>
    <row r="82" spans="1:7">
      <c r="A82" s="599">
        <v>45854</v>
      </c>
      <c r="B82" s="602">
        <v>2350</v>
      </c>
      <c r="C82" s="20">
        <v>202197256</v>
      </c>
      <c r="E82" s="599">
        <v>45854</v>
      </c>
      <c r="F82" s="602">
        <v>2350</v>
      </c>
      <c r="G82" s="20">
        <f t="shared" si="1"/>
        <v>2.02197256</v>
      </c>
    </row>
    <row r="83" spans="1:7">
      <c r="A83" s="599">
        <v>45853</v>
      </c>
      <c r="B83" s="602">
        <v>2325</v>
      </c>
      <c r="C83" s="20">
        <v>396194745</v>
      </c>
      <c r="E83" s="599">
        <v>45853</v>
      </c>
      <c r="F83" s="602">
        <v>2325</v>
      </c>
      <c r="G83" s="20">
        <f t="shared" si="1"/>
        <v>3.9619474499999998</v>
      </c>
    </row>
    <row r="84" spans="1:7">
      <c r="A84" s="599">
        <v>45852</v>
      </c>
      <c r="B84" s="602">
        <v>2255</v>
      </c>
      <c r="C84" s="20">
        <v>130212230</v>
      </c>
      <c r="E84" s="599">
        <v>45852</v>
      </c>
      <c r="F84" s="602">
        <v>2255</v>
      </c>
      <c r="G84" s="20">
        <f t="shared" si="1"/>
        <v>1.3021223</v>
      </c>
    </row>
    <row r="85" spans="1:7">
      <c r="A85" s="599">
        <v>45849</v>
      </c>
      <c r="B85" s="602">
        <v>2260</v>
      </c>
      <c r="C85" s="20">
        <v>211595695</v>
      </c>
      <c r="E85" s="599">
        <v>45849</v>
      </c>
      <c r="F85" s="602">
        <v>2260</v>
      </c>
      <c r="G85" s="20">
        <f t="shared" si="1"/>
        <v>2.1159569500000002</v>
      </c>
    </row>
    <row r="86" spans="1:7">
      <c r="A86" s="599">
        <v>45848</v>
      </c>
      <c r="B86" s="602">
        <v>2240</v>
      </c>
      <c r="C86" s="20">
        <v>124806410</v>
      </c>
      <c r="E86" s="599">
        <v>45848</v>
      </c>
      <c r="F86" s="602">
        <v>2240</v>
      </c>
      <c r="G86" s="20">
        <f t="shared" si="1"/>
        <v>1.2480640999999999</v>
      </c>
    </row>
    <row r="87" spans="1:7">
      <c r="A87" s="599">
        <v>45847</v>
      </c>
      <c r="B87" s="602">
        <v>2250</v>
      </c>
      <c r="C87" s="20">
        <v>315912879</v>
      </c>
      <c r="E87" s="599">
        <v>45847</v>
      </c>
      <c r="F87" s="602">
        <v>2250</v>
      </c>
      <c r="G87" s="20">
        <f t="shared" si="1"/>
        <v>3.15912879</v>
      </c>
    </row>
    <row r="88" spans="1:7">
      <c r="A88" s="599">
        <v>45846</v>
      </c>
      <c r="B88" s="602">
        <v>2310</v>
      </c>
      <c r="C88" s="20">
        <v>153255997</v>
      </c>
      <c r="E88" s="599">
        <v>45846</v>
      </c>
      <c r="F88" s="602">
        <v>2310</v>
      </c>
      <c r="G88" s="20">
        <f t="shared" si="1"/>
        <v>1.5325599700000001</v>
      </c>
    </row>
    <row r="89" spans="1:7">
      <c r="A89" s="599">
        <v>45845</v>
      </c>
      <c r="B89" s="602">
        <v>2300</v>
      </c>
      <c r="C89" s="20">
        <v>197157472</v>
      </c>
      <c r="E89" s="599">
        <v>45845</v>
      </c>
      <c r="F89" s="602">
        <v>2300</v>
      </c>
      <c r="G89" s="20">
        <f t="shared" si="1"/>
        <v>1.97157472</v>
      </c>
    </row>
    <row r="90" spans="1:7">
      <c r="A90" s="599">
        <v>45842</v>
      </c>
      <c r="B90" s="602">
        <v>2325</v>
      </c>
      <c r="C90" s="20">
        <v>264113108</v>
      </c>
      <c r="E90" s="599">
        <v>45842</v>
      </c>
      <c r="F90" s="602">
        <v>2325</v>
      </c>
      <c r="G90" s="20">
        <f t="shared" si="1"/>
        <v>2.6411310800000001</v>
      </c>
    </row>
    <row r="91" spans="1:7">
      <c r="A91" s="599">
        <v>45841</v>
      </c>
      <c r="B91" s="602">
        <v>2340</v>
      </c>
      <c r="C91" s="20">
        <v>263979513</v>
      </c>
      <c r="E91" s="599">
        <v>45841</v>
      </c>
      <c r="F91" s="602">
        <v>2340</v>
      </c>
      <c r="G91" s="20">
        <f t="shared" si="1"/>
        <v>2.63979513</v>
      </c>
    </row>
    <row r="92" spans="1:7">
      <c r="A92" s="599">
        <v>45840</v>
      </c>
      <c r="B92" s="602">
        <v>2350</v>
      </c>
      <c r="C92" s="20">
        <v>286547260</v>
      </c>
      <c r="E92" s="599">
        <v>45840</v>
      </c>
      <c r="F92" s="602">
        <v>2350</v>
      </c>
      <c r="G92" s="20">
        <f t="shared" si="1"/>
        <v>2.8654725999999999</v>
      </c>
    </row>
    <row r="93" spans="1:7">
      <c r="A93" s="599">
        <v>45839</v>
      </c>
      <c r="B93" s="602">
        <v>2305</v>
      </c>
      <c r="C93" s="20">
        <v>226285055</v>
      </c>
      <c r="E93" s="599">
        <v>45839</v>
      </c>
      <c r="F93" s="602">
        <v>2305</v>
      </c>
      <c r="G93" s="20">
        <f t="shared" si="1"/>
        <v>2.26285055</v>
      </c>
    </row>
    <row r="94" spans="1:7">
      <c r="A94" s="599">
        <v>45838</v>
      </c>
      <c r="B94" s="602">
        <v>2345</v>
      </c>
      <c r="C94" s="20">
        <v>351756662</v>
      </c>
      <c r="E94" s="599">
        <v>45838</v>
      </c>
      <c r="F94" s="602">
        <v>2345</v>
      </c>
      <c r="G94" s="20">
        <f t="shared" si="1"/>
        <v>3.5175666200000002</v>
      </c>
    </row>
    <row r="95" spans="1:7">
      <c r="A95" s="599">
        <v>45835</v>
      </c>
      <c r="B95" s="602">
        <v>2395</v>
      </c>
      <c r="C95" s="20">
        <v>260501073</v>
      </c>
      <c r="E95" s="599">
        <v>45835</v>
      </c>
      <c r="F95" s="602">
        <v>2395</v>
      </c>
      <c r="G95" s="20">
        <f t="shared" si="1"/>
        <v>2.6050107300000001</v>
      </c>
    </row>
    <row r="96" spans="1:7">
      <c r="A96" s="599">
        <v>45834</v>
      </c>
      <c r="B96" s="602">
        <v>2415</v>
      </c>
      <c r="C96" s="20">
        <v>402220540</v>
      </c>
      <c r="E96" s="599">
        <v>45834</v>
      </c>
      <c r="F96" s="602">
        <v>2415</v>
      </c>
      <c r="G96" s="20">
        <f t="shared" si="1"/>
        <v>4.0222053999999998</v>
      </c>
    </row>
    <row r="97" spans="1:7">
      <c r="A97" s="599">
        <v>45833</v>
      </c>
      <c r="B97" s="602">
        <v>2405</v>
      </c>
      <c r="C97" s="20">
        <v>209047590</v>
      </c>
      <c r="E97" s="599">
        <v>45833</v>
      </c>
      <c r="F97" s="602">
        <v>2405</v>
      </c>
      <c r="G97" s="20">
        <f t="shared" si="1"/>
        <v>2.0904758999999999</v>
      </c>
    </row>
    <row r="98" spans="1:7">
      <c r="A98" s="599">
        <v>45832</v>
      </c>
      <c r="B98" s="602">
        <v>2420</v>
      </c>
      <c r="C98" s="20">
        <v>478705965</v>
      </c>
      <c r="E98" s="599">
        <v>45832</v>
      </c>
      <c r="F98" s="602">
        <v>2420</v>
      </c>
      <c r="G98" s="20">
        <f t="shared" si="1"/>
        <v>4.7870596499999998</v>
      </c>
    </row>
    <row r="99" spans="1:7">
      <c r="A99" s="599">
        <v>45831</v>
      </c>
      <c r="B99" s="602">
        <v>2310</v>
      </c>
      <c r="C99" s="20">
        <v>467318207</v>
      </c>
      <c r="E99" s="599">
        <v>45831</v>
      </c>
      <c r="F99" s="602">
        <v>2310</v>
      </c>
      <c r="G99" s="20">
        <f t="shared" si="1"/>
        <v>4.6731820700000002</v>
      </c>
    </row>
    <row r="100" spans="1:7">
      <c r="A100" s="599">
        <v>45828</v>
      </c>
      <c r="B100" s="602">
        <v>2435</v>
      </c>
      <c r="C100" s="20">
        <v>230022185</v>
      </c>
      <c r="E100" s="599">
        <v>45828</v>
      </c>
      <c r="F100" s="602">
        <v>2435</v>
      </c>
      <c r="G100" s="20">
        <f t="shared" si="1"/>
        <v>2.3002218499999998</v>
      </c>
    </row>
    <row r="101" spans="1:7">
      <c r="A101" s="599">
        <v>45827</v>
      </c>
      <c r="B101" s="602">
        <v>2460</v>
      </c>
      <c r="C101" s="20">
        <v>297673902</v>
      </c>
      <c r="E101" s="599">
        <v>45827</v>
      </c>
      <c r="F101" s="602">
        <v>2460</v>
      </c>
      <c r="G101" s="20">
        <f t="shared" si="1"/>
        <v>2.9767390200000001</v>
      </c>
    </row>
    <row r="102" spans="1:7">
      <c r="A102" s="599">
        <v>45826</v>
      </c>
      <c r="B102" s="602">
        <v>2455</v>
      </c>
      <c r="C102" s="20">
        <v>567815762</v>
      </c>
      <c r="E102" s="599">
        <v>45826</v>
      </c>
      <c r="F102" s="602">
        <v>2455</v>
      </c>
      <c r="G102" s="20">
        <f t="shared" si="1"/>
        <v>5.6781576200000003</v>
      </c>
    </row>
    <row r="103" spans="1:7">
      <c r="A103" s="599">
        <v>45825</v>
      </c>
      <c r="B103" s="602">
        <v>2445</v>
      </c>
      <c r="C103" s="20">
        <v>2165203860</v>
      </c>
      <c r="E103" s="599">
        <v>45825</v>
      </c>
      <c r="F103" s="602">
        <v>2445</v>
      </c>
      <c r="G103" s="20">
        <f t="shared" si="1"/>
        <v>21.652038600000001</v>
      </c>
    </row>
    <row r="104" spans="1:7">
      <c r="A104" s="599">
        <v>45824</v>
      </c>
      <c r="B104" s="602">
        <v>2185</v>
      </c>
      <c r="C104" s="20">
        <v>224901360</v>
      </c>
      <c r="E104" s="599">
        <v>45824</v>
      </c>
      <c r="F104" s="602">
        <v>2185</v>
      </c>
      <c r="G104" s="20">
        <f t="shared" si="1"/>
        <v>2.2490136000000001</v>
      </c>
    </row>
    <row r="105" spans="1:7">
      <c r="A105" s="599">
        <v>45821</v>
      </c>
      <c r="B105" s="602">
        <v>2260</v>
      </c>
      <c r="C105" s="20">
        <v>279037268</v>
      </c>
      <c r="E105" s="599">
        <v>45821</v>
      </c>
      <c r="F105" s="602">
        <v>2260</v>
      </c>
      <c r="G105" s="20">
        <f t="shared" si="1"/>
        <v>2.7903726799999999</v>
      </c>
    </row>
    <row r="106" spans="1:7">
      <c r="A106" s="599">
        <v>45820</v>
      </c>
      <c r="B106" s="602">
        <v>2365</v>
      </c>
      <c r="C106" s="20">
        <v>270480963</v>
      </c>
      <c r="E106" s="599">
        <v>45820</v>
      </c>
      <c r="F106" s="602">
        <v>2365</v>
      </c>
      <c r="G106" s="20">
        <f t="shared" si="1"/>
        <v>2.7048096300000002</v>
      </c>
    </row>
    <row r="107" spans="1:7">
      <c r="A107" s="599">
        <v>45819</v>
      </c>
      <c r="B107" s="602">
        <v>2330</v>
      </c>
      <c r="C107" s="20">
        <v>524471205</v>
      </c>
      <c r="E107" s="599">
        <v>45819</v>
      </c>
      <c r="F107" s="602">
        <v>2330</v>
      </c>
      <c r="G107" s="20">
        <f t="shared" si="1"/>
        <v>5.2447120500000004</v>
      </c>
    </row>
    <row r="108" spans="1:7">
      <c r="A108" s="599">
        <v>45818</v>
      </c>
      <c r="B108" s="602">
        <v>2240</v>
      </c>
      <c r="C108" s="20">
        <v>357001035</v>
      </c>
      <c r="E108" s="599">
        <v>45818</v>
      </c>
      <c r="F108" s="602">
        <v>2240</v>
      </c>
      <c r="G108" s="20">
        <f t="shared" si="1"/>
        <v>3.57001035</v>
      </c>
    </row>
    <row r="109" spans="1:7">
      <c r="A109" s="599">
        <v>45817</v>
      </c>
      <c r="B109" s="602">
        <v>2270</v>
      </c>
      <c r="C109" s="20">
        <v>297588187</v>
      </c>
      <c r="E109" s="599">
        <v>45817</v>
      </c>
      <c r="F109" s="602">
        <v>2270</v>
      </c>
      <c r="G109" s="20">
        <f t="shared" si="1"/>
        <v>2.9758818699999998</v>
      </c>
    </row>
    <row r="110" spans="1:7">
      <c r="A110" s="599">
        <v>45814</v>
      </c>
      <c r="B110" s="602">
        <v>2250</v>
      </c>
      <c r="C110" s="20">
        <v>342581845</v>
      </c>
      <c r="E110" s="599">
        <v>45814</v>
      </c>
      <c r="F110" s="602">
        <v>2250</v>
      </c>
      <c r="G110" s="20">
        <f t="shared" si="1"/>
        <v>3.42581845</v>
      </c>
    </row>
    <row r="111" spans="1:7">
      <c r="A111" s="599">
        <v>45813</v>
      </c>
      <c r="B111" s="602">
        <v>2250</v>
      </c>
      <c r="C111" s="20">
        <v>342581845</v>
      </c>
      <c r="E111" s="599">
        <v>45813</v>
      </c>
      <c r="F111" s="602">
        <v>2250</v>
      </c>
      <c r="G111" s="20">
        <f t="shared" si="1"/>
        <v>3.42581845</v>
      </c>
    </row>
    <row r="112" spans="1:7">
      <c r="A112" s="599">
        <v>45812</v>
      </c>
      <c r="B112" s="602">
        <v>2170</v>
      </c>
      <c r="C112" s="20">
        <v>149666790</v>
      </c>
      <c r="E112" s="599">
        <v>45812</v>
      </c>
      <c r="F112" s="602">
        <v>2170</v>
      </c>
      <c r="G112" s="20">
        <f t="shared" si="1"/>
        <v>1.4966679000000001</v>
      </c>
    </row>
    <row r="113" spans="1:7">
      <c r="A113" s="599">
        <v>45811</v>
      </c>
      <c r="B113" s="602">
        <v>2120</v>
      </c>
      <c r="C113" s="20">
        <v>270247270</v>
      </c>
      <c r="E113" s="599">
        <v>45811</v>
      </c>
      <c r="F113" s="602">
        <v>2120</v>
      </c>
      <c r="G113" s="20">
        <f t="shared" si="1"/>
        <v>2.7024726999999999</v>
      </c>
    </row>
    <row r="114" spans="1:7">
      <c r="A114" s="599">
        <v>45810</v>
      </c>
      <c r="B114" s="602">
        <v>2120</v>
      </c>
      <c r="C114" s="20">
        <v>270247270</v>
      </c>
      <c r="E114" s="599">
        <v>45810</v>
      </c>
      <c r="F114" s="602">
        <v>2120</v>
      </c>
      <c r="G114" s="20">
        <f t="shared" si="1"/>
        <v>2.7024726999999999</v>
      </c>
    </row>
    <row r="115" spans="1:7">
      <c r="A115" s="599">
        <v>45807</v>
      </c>
      <c r="B115" s="602">
        <v>2150</v>
      </c>
      <c r="C115" s="20">
        <v>87485540</v>
      </c>
      <c r="E115" s="599">
        <v>45807</v>
      </c>
      <c r="F115" s="602">
        <v>2150</v>
      </c>
      <c r="G115" s="20">
        <f t="shared" si="1"/>
        <v>0.87485539999999995</v>
      </c>
    </row>
    <row r="116" spans="1:7">
      <c r="A116" s="599">
        <v>45806</v>
      </c>
      <c r="B116" s="602">
        <v>2180</v>
      </c>
      <c r="C116" s="20">
        <v>187387298</v>
      </c>
      <c r="E116" s="599">
        <v>45806</v>
      </c>
      <c r="F116" s="602">
        <v>2180</v>
      </c>
      <c r="G116" s="20">
        <f t="shared" si="1"/>
        <v>1.87387298</v>
      </c>
    </row>
    <row r="117" spans="1:7">
      <c r="A117" s="599">
        <v>45805</v>
      </c>
      <c r="B117" s="602">
        <v>2170</v>
      </c>
      <c r="C117" s="20">
        <v>224564039</v>
      </c>
      <c r="E117" s="599">
        <v>45805</v>
      </c>
      <c r="F117" s="602">
        <v>2170</v>
      </c>
      <c r="G117" s="20">
        <f t="shared" si="1"/>
        <v>2.2456403900000002</v>
      </c>
    </row>
    <row r="118" spans="1:7">
      <c r="A118" s="599">
        <v>45804</v>
      </c>
      <c r="B118" s="602">
        <v>2090</v>
      </c>
      <c r="C118" s="20">
        <v>135130042</v>
      </c>
      <c r="E118" s="599">
        <v>45804</v>
      </c>
      <c r="F118" s="602">
        <v>2090</v>
      </c>
      <c r="G118" s="20">
        <f t="shared" si="1"/>
        <v>1.3513004200000001</v>
      </c>
    </row>
    <row r="119" spans="1:7">
      <c r="A119" s="599">
        <v>45803</v>
      </c>
      <c r="B119" s="602">
        <v>2105</v>
      </c>
      <c r="C119" s="20">
        <v>106363595</v>
      </c>
      <c r="E119" s="599">
        <v>45803</v>
      </c>
      <c r="F119" s="602">
        <v>2105</v>
      </c>
      <c r="G119" s="20">
        <f t="shared" si="1"/>
        <v>1.0636359500000001</v>
      </c>
    </row>
    <row r="120" spans="1:7">
      <c r="A120" s="599">
        <v>45800</v>
      </c>
      <c r="B120" s="602">
        <v>2110</v>
      </c>
      <c r="C120" s="20">
        <v>105489145</v>
      </c>
      <c r="E120" s="599">
        <v>45800</v>
      </c>
      <c r="F120" s="602">
        <v>2110</v>
      </c>
      <c r="G120" s="20">
        <f t="shared" si="1"/>
        <v>1.05489145</v>
      </c>
    </row>
    <row r="121" spans="1:7">
      <c r="A121" s="599">
        <v>45799</v>
      </c>
      <c r="B121" s="602">
        <v>2130</v>
      </c>
      <c r="C121" s="20">
        <v>125126945</v>
      </c>
      <c r="E121" s="599">
        <v>45799</v>
      </c>
      <c r="F121" s="602">
        <v>2130</v>
      </c>
      <c r="G121" s="20">
        <f t="shared" si="1"/>
        <v>1.2512694499999999</v>
      </c>
    </row>
    <row r="122" spans="1:7">
      <c r="A122" s="599">
        <v>45798</v>
      </c>
      <c r="B122" s="602">
        <v>2170</v>
      </c>
      <c r="C122" s="20">
        <v>113310820</v>
      </c>
      <c r="E122" s="599">
        <v>45798</v>
      </c>
      <c r="F122" s="602">
        <v>2170</v>
      </c>
      <c r="G122" s="20">
        <f t="shared" si="1"/>
        <v>1.1331081999999999</v>
      </c>
    </row>
    <row r="123" spans="1:7">
      <c r="A123" s="599">
        <v>45797</v>
      </c>
      <c r="B123" s="602">
        <v>2175</v>
      </c>
      <c r="C123" s="20">
        <v>117091465</v>
      </c>
      <c r="E123" s="599">
        <v>45797</v>
      </c>
      <c r="F123" s="602">
        <v>2175</v>
      </c>
      <c r="G123" s="20">
        <f t="shared" si="1"/>
        <v>1.1709146500000001</v>
      </c>
    </row>
    <row r="124" spans="1:7">
      <c r="A124" s="599">
        <v>45796</v>
      </c>
      <c r="B124" s="602">
        <v>2100</v>
      </c>
      <c r="C124" s="20">
        <v>117568460</v>
      </c>
      <c r="E124" s="599">
        <v>45796</v>
      </c>
      <c r="F124" s="602">
        <v>2100</v>
      </c>
      <c r="G124" s="20">
        <f t="shared" si="1"/>
        <v>1.1756846000000001</v>
      </c>
    </row>
    <row r="125" spans="1:7">
      <c r="A125" s="599">
        <v>45793</v>
      </c>
      <c r="B125" s="602">
        <v>2095</v>
      </c>
      <c r="C125" s="20">
        <v>321794040</v>
      </c>
      <c r="E125" s="599">
        <v>45793</v>
      </c>
      <c r="F125" s="602">
        <v>2095</v>
      </c>
      <c r="G125" s="20">
        <f t="shared" si="1"/>
        <v>3.2179403999999998</v>
      </c>
    </row>
    <row r="126" spans="1:7">
      <c r="A126" s="599">
        <v>45792</v>
      </c>
      <c r="B126" s="602">
        <v>2185</v>
      </c>
      <c r="C126" s="20">
        <v>272606180</v>
      </c>
      <c r="E126" s="599">
        <v>45792</v>
      </c>
      <c r="F126" s="602">
        <v>2185</v>
      </c>
      <c r="G126" s="20">
        <f t="shared" si="1"/>
        <v>2.7260618000000001</v>
      </c>
    </row>
    <row r="127" spans="1:7">
      <c r="A127" s="599">
        <v>45791</v>
      </c>
      <c r="B127" s="602">
        <v>2245</v>
      </c>
      <c r="C127" s="20">
        <v>324347115</v>
      </c>
      <c r="E127" s="599">
        <v>45791</v>
      </c>
      <c r="F127" s="602">
        <v>2245</v>
      </c>
      <c r="G127" s="20">
        <f t="shared" si="1"/>
        <v>3.24347115</v>
      </c>
    </row>
    <row r="128" spans="1:7">
      <c r="A128" s="599">
        <v>45790</v>
      </c>
      <c r="B128" s="602">
        <v>2255</v>
      </c>
      <c r="C128" s="20">
        <v>297803000</v>
      </c>
      <c r="E128" s="599">
        <v>45790</v>
      </c>
      <c r="F128" s="602">
        <v>2255</v>
      </c>
      <c r="G128" s="20">
        <f t="shared" si="1"/>
        <v>2.97803</v>
      </c>
    </row>
    <row r="129" spans="1:7">
      <c r="A129" s="599">
        <v>45789</v>
      </c>
      <c r="B129" s="602">
        <v>2290</v>
      </c>
      <c r="C129" s="20">
        <v>462358195</v>
      </c>
      <c r="E129" s="599">
        <v>45789</v>
      </c>
      <c r="F129" s="602">
        <v>2290</v>
      </c>
      <c r="G129" s="20">
        <f t="shared" si="1"/>
        <v>4.6235819500000002</v>
      </c>
    </row>
    <row r="130" spans="1:7">
      <c r="A130" s="599">
        <v>45786</v>
      </c>
      <c r="B130" s="602">
        <v>2170</v>
      </c>
      <c r="C130" s="20">
        <v>116189100</v>
      </c>
      <c r="E130" s="599">
        <v>45786</v>
      </c>
      <c r="F130" s="602">
        <v>2170</v>
      </c>
      <c r="G130" s="20">
        <f t="shared" ref="G130:G193" si="2">C130/10^8</f>
        <v>1.161891</v>
      </c>
    </row>
    <row r="131" spans="1:7">
      <c r="A131" s="599">
        <v>45785</v>
      </c>
      <c r="B131" s="602">
        <v>2205</v>
      </c>
      <c r="C131" s="20">
        <v>103483075</v>
      </c>
      <c r="E131" s="599">
        <v>45785</v>
      </c>
      <c r="F131" s="602">
        <v>2205</v>
      </c>
      <c r="G131" s="20">
        <f t="shared" si="2"/>
        <v>1.03483075</v>
      </c>
    </row>
    <row r="132" spans="1:7">
      <c r="A132" s="599">
        <v>45784</v>
      </c>
      <c r="B132" s="602">
        <v>2185</v>
      </c>
      <c r="C132" s="20">
        <v>114902487</v>
      </c>
      <c r="E132" s="599">
        <v>45784</v>
      </c>
      <c r="F132" s="602">
        <v>2185</v>
      </c>
      <c r="G132" s="20">
        <f t="shared" si="2"/>
        <v>1.1490248700000001</v>
      </c>
    </row>
    <row r="133" spans="1:7">
      <c r="A133" s="599">
        <v>45783</v>
      </c>
      <c r="B133" s="602">
        <v>2145</v>
      </c>
      <c r="C133" s="20">
        <v>145809925</v>
      </c>
      <c r="E133" s="599">
        <v>45783</v>
      </c>
      <c r="F133" s="602">
        <v>2145</v>
      </c>
      <c r="G133" s="20">
        <f t="shared" si="2"/>
        <v>1.4580992500000001</v>
      </c>
    </row>
    <row r="134" spans="1:7">
      <c r="A134" s="599">
        <v>45782</v>
      </c>
      <c r="B134" s="602">
        <v>2145</v>
      </c>
      <c r="C134" s="20">
        <v>145809925</v>
      </c>
      <c r="E134" s="599">
        <v>45782</v>
      </c>
      <c r="F134" s="602">
        <v>2145</v>
      </c>
      <c r="G134" s="20">
        <f t="shared" si="2"/>
        <v>1.4580992500000001</v>
      </c>
    </row>
    <row r="135" spans="1:7">
      <c r="A135" s="599">
        <v>45779</v>
      </c>
      <c r="B135" s="602">
        <v>2145</v>
      </c>
      <c r="C135" s="20">
        <v>145809925</v>
      </c>
      <c r="E135" s="599">
        <v>45779</v>
      </c>
      <c r="F135" s="602">
        <v>2145</v>
      </c>
      <c r="G135" s="20">
        <f t="shared" si="2"/>
        <v>1.4580992500000001</v>
      </c>
    </row>
    <row r="136" spans="1:7">
      <c r="A136" s="599">
        <v>45778</v>
      </c>
      <c r="B136" s="602">
        <v>2140</v>
      </c>
      <c r="C136" s="20">
        <v>276124379</v>
      </c>
      <c r="E136" s="599">
        <v>45778</v>
      </c>
      <c r="F136" s="602">
        <v>2140</v>
      </c>
      <c r="G136" s="20">
        <f t="shared" si="2"/>
        <v>2.76124379</v>
      </c>
    </row>
    <row r="137" spans="1:7">
      <c r="A137" s="599">
        <v>45777</v>
      </c>
      <c r="B137" s="602">
        <v>2140</v>
      </c>
      <c r="C137" s="20">
        <v>276124379</v>
      </c>
      <c r="E137" s="599">
        <v>45777</v>
      </c>
      <c r="F137" s="602">
        <v>2140</v>
      </c>
      <c r="G137" s="20">
        <f t="shared" si="2"/>
        <v>2.76124379</v>
      </c>
    </row>
    <row r="138" spans="1:7">
      <c r="A138" s="599">
        <v>45776</v>
      </c>
      <c r="B138" s="602">
        <v>2245</v>
      </c>
      <c r="C138" s="20">
        <v>252835424</v>
      </c>
      <c r="E138" s="599">
        <v>45776</v>
      </c>
      <c r="F138" s="602">
        <v>2245</v>
      </c>
      <c r="G138" s="20">
        <f t="shared" si="2"/>
        <v>2.5283542400000001</v>
      </c>
    </row>
    <row r="139" spans="1:7">
      <c r="A139" s="599">
        <v>45775</v>
      </c>
      <c r="B139" s="602">
        <v>2240</v>
      </c>
      <c r="C139" s="20">
        <v>204075540</v>
      </c>
      <c r="E139" s="599">
        <v>45775</v>
      </c>
      <c r="F139" s="602">
        <v>2240</v>
      </c>
      <c r="G139" s="20">
        <f t="shared" si="2"/>
        <v>2.0407554000000001</v>
      </c>
    </row>
    <row r="140" spans="1:7">
      <c r="A140" s="599">
        <v>45772</v>
      </c>
      <c r="B140" s="602">
        <v>2305</v>
      </c>
      <c r="C140" s="20">
        <v>185593465</v>
      </c>
      <c r="E140" s="599">
        <v>45772</v>
      </c>
      <c r="F140" s="602">
        <v>2305</v>
      </c>
      <c r="G140" s="20">
        <f t="shared" si="2"/>
        <v>1.85593465</v>
      </c>
    </row>
    <row r="141" spans="1:7">
      <c r="A141" s="599">
        <v>45771</v>
      </c>
      <c r="B141" s="602">
        <v>2265</v>
      </c>
      <c r="C141" s="20">
        <v>209862455</v>
      </c>
      <c r="E141" s="599">
        <v>45771</v>
      </c>
      <c r="F141" s="602">
        <v>2265</v>
      </c>
      <c r="G141" s="20">
        <f t="shared" si="2"/>
        <v>2.0986245499999998</v>
      </c>
    </row>
    <row r="142" spans="1:7">
      <c r="A142" s="599">
        <v>45770</v>
      </c>
      <c r="B142" s="602">
        <v>2285</v>
      </c>
      <c r="C142" s="20">
        <v>224102795</v>
      </c>
      <c r="E142" s="599">
        <v>45770</v>
      </c>
      <c r="F142" s="602">
        <v>2285</v>
      </c>
      <c r="G142" s="20">
        <f t="shared" si="2"/>
        <v>2.2410279499999999</v>
      </c>
    </row>
    <row r="143" spans="1:7">
      <c r="A143" s="599">
        <v>45769</v>
      </c>
      <c r="B143" s="602">
        <v>2220</v>
      </c>
      <c r="C143" s="20">
        <v>181259616</v>
      </c>
      <c r="E143" s="599">
        <v>45769</v>
      </c>
      <c r="F143" s="602">
        <v>2220</v>
      </c>
      <c r="G143" s="20">
        <f t="shared" si="2"/>
        <v>1.81259616</v>
      </c>
    </row>
    <row r="144" spans="1:7">
      <c r="A144" s="599">
        <v>45768</v>
      </c>
      <c r="B144" s="602">
        <v>2265</v>
      </c>
      <c r="C144" s="20">
        <v>157327660</v>
      </c>
      <c r="E144" s="599">
        <v>45768</v>
      </c>
      <c r="F144" s="602">
        <v>2265</v>
      </c>
      <c r="G144" s="20">
        <f t="shared" si="2"/>
        <v>1.5732766</v>
      </c>
    </row>
    <row r="145" spans="1:7">
      <c r="A145" s="599">
        <v>45765</v>
      </c>
      <c r="B145" s="602">
        <v>2290</v>
      </c>
      <c r="C145" s="20">
        <v>149313286</v>
      </c>
      <c r="E145" s="599">
        <v>45765</v>
      </c>
      <c r="F145" s="602">
        <v>2290</v>
      </c>
      <c r="G145" s="20">
        <f t="shared" si="2"/>
        <v>1.49313286</v>
      </c>
    </row>
    <row r="146" spans="1:7">
      <c r="A146" s="599">
        <v>45764</v>
      </c>
      <c r="B146" s="602">
        <v>2295</v>
      </c>
      <c r="C146" s="20">
        <v>159255095</v>
      </c>
      <c r="E146" s="599">
        <v>45764</v>
      </c>
      <c r="F146" s="602">
        <v>2295</v>
      </c>
      <c r="G146" s="20">
        <f t="shared" si="2"/>
        <v>1.5925509499999999</v>
      </c>
    </row>
    <row r="147" spans="1:7">
      <c r="A147" s="599">
        <v>45763</v>
      </c>
      <c r="B147" s="602">
        <v>2245</v>
      </c>
      <c r="C147" s="20">
        <v>199425360</v>
      </c>
      <c r="E147" s="599">
        <v>45763</v>
      </c>
      <c r="F147" s="602">
        <v>2245</v>
      </c>
      <c r="G147" s="20">
        <f t="shared" si="2"/>
        <v>1.9942536</v>
      </c>
    </row>
    <row r="148" spans="1:7">
      <c r="A148" s="599">
        <v>45762</v>
      </c>
      <c r="B148" s="602">
        <v>2340</v>
      </c>
      <c r="C148" s="20">
        <v>283094400</v>
      </c>
      <c r="E148" s="599">
        <v>45762</v>
      </c>
      <c r="F148" s="602">
        <v>2340</v>
      </c>
      <c r="G148" s="20">
        <f t="shared" si="2"/>
        <v>2.8309440000000001</v>
      </c>
    </row>
    <row r="149" spans="1:7">
      <c r="A149" s="599">
        <v>45761</v>
      </c>
      <c r="B149" s="602">
        <v>2330</v>
      </c>
      <c r="C149" s="20">
        <v>268681775</v>
      </c>
      <c r="E149" s="599">
        <v>45761</v>
      </c>
      <c r="F149" s="602">
        <v>2330</v>
      </c>
      <c r="G149" s="20">
        <f t="shared" si="2"/>
        <v>2.6868177499999999</v>
      </c>
    </row>
    <row r="150" spans="1:7">
      <c r="A150" s="599">
        <v>45758</v>
      </c>
      <c r="B150" s="602">
        <v>2300</v>
      </c>
      <c r="C150" s="20">
        <v>176587104</v>
      </c>
      <c r="E150" s="599">
        <v>45758</v>
      </c>
      <c r="F150" s="602">
        <v>2300</v>
      </c>
      <c r="G150" s="20">
        <f t="shared" si="2"/>
        <v>1.7658710399999999</v>
      </c>
    </row>
    <row r="151" spans="1:7">
      <c r="A151" s="599">
        <v>45757</v>
      </c>
      <c r="B151" s="602">
        <v>2235</v>
      </c>
      <c r="C151" s="20">
        <v>318452200</v>
      </c>
      <c r="E151" s="599">
        <v>45757</v>
      </c>
      <c r="F151" s="602">
        <v>2235</v>
      </c>
      <c r="G151" s="20">
        <f t="shared" si="2"/>
        <v>3.1845219999999999</v>
      </c>
    </row>
    <row r="152" spans="1:7">
      <c r="A152" s="599">
        <v>45756</v>
      </c>
      <c r="B152" s="602">
        <v>2125</v>
      </c>
      <c r="C152" s="20">
        <v>213866550</v>
      </c>
      <c r="E152" s="599">
        <v>45756</v>
      </c>
      <c r="F152" s="602">
        <v>2125</v>
      </c>
      <c r="G152" s="20">
        <f t="shared" si="2"/>
        <v>2.1386655000000001</v>
      </c>
    </row>
    <row r="153" spans="1:7">
      <c r="A153" s="599">
        <v>45755</v>
      </c>
      <c r="B153" s="602">
        <v>2205</v>
      </c>
      <c r="C153" s="20">
        <v>1060207503</v>
      </c>
      <c r="E153" s="599">
        <v>45755</v>
      </c>
      <c r="F153" s="602">
        <v>2205</v>
      </c>
      <c r="G153" s="20">
        <f t="shared" si="2"/>
        <v>10.60207503</v>
      </c>
    </row>
    <row r="154" spans="1:7">
      <c r="A154" s="599">
        <v>45754</v>
      </c>
      <c r="B154" s="602">
        <v>2000</v>
      </c>
      <c r="C154" s="20">
        <v>496965131</v>
      </c>
      <c r="E154" s="599">
        <v>45754</v>
      </c>
      <c r="F154" s="602">
        <v>2000</v>
      </c>
      <c r="G154" s="20">
        <f t="shared" si="2"/>
        <v>4.9696513099999997</v>
      </c>
    </row>
    <row r="155" spans="1:7">
      <c r="A155" s="599">
        <v>45751</v>
      </c>
      <c r="B155" s="602">
        <v>2340</v>
      </c>
      <c r="C155" s="20">
        <v>371229397</v>
      </c>
      <c r="E155" s="599">
        <v>45751</v>
      </c>
      <c r="F155" s="602">
        <v>2340</v>
      </c>
      <c r="G155" s="20">
        <f t="shared" si="2"/>
        <v>3.7122939700000002</v>
      </c>
    </row>
    <row r="156" spans="1:7">
      <c r="A156" s="599">
        <v>45750</v>
      </c>
      <c r="B156" s="602">
        <v>2375</v>
      </c>
      <c r="C156" s="20">
        <v>243817700</v>
      </c>
      <c r="E156" s="599">
        <v>45750</v>
      </c>
      <c r="F156" s="602">
        <v>2375</v>
      </c>
      <c r="G156" s="20">
        <f t="shared" si="2"/>
        <v>2.438177</v>
      </c>
    </row>
    <row r="157" spans="1:7">
      <c r="A157" s="599">
        <v>45749</v>
      </c>
      <c r="B157" s="602">
        <v>2350</v>
      </c>
      <c r="C157" s="20">
        <v>247243465</v>
      </c>
      <c r="E157" s="599">
        <v>45749</v>
      </c>
      <c r="F157" s="602">
        <v>2350</v>
      </c>
      <c r="G157" s="20">
        <f t="shared" si="2"/>
        <v>2.4724346499999998</v>
      </c>
    </row>
    <row r="158" spans="1:7">
      <c r="A158" s="599">
        <v>45748</v>
      </c>
      <c r="B158" s="602">
        <v>2435</v>
      </c>
      <c r="C158" s="20">
        <v>234764620</v>
      </c>
      <c r="E158" s="599">
        <v>45748</v>
      </c>
      <c r="F158" s="602">
        <v>2435</v>
      </c>
      <c r="G158" s="20">
        <f t="shared" si="2"/>
        <v>2.3476461999999998</v>
      </c>
    </row>
    <row r="159" spans="1:7">
      <c r="A159" s="599">
        <v>45747</v>
      </c>
      <c r="B159" s="602">
        <v>2330</v>
      </c>
      <c r="C159" s="20">
        <v>378069650</v>
      </c>
      <c r="E159" s="599">
        <v>45747</v>
      </c>
      <c r="F159" s="602">
        <v>2330</v>
      </c>
      <c r="G159" s="20">
        <f t="shared" si="2"/>
        <v>3.7806964999999999</v>
      </c>
    </row>
    <row r="160" spans="1:7">
      <c r="A160" s="599">
        <v>45744</v>
      </c>
      <c r="B160" s="602">
        <v>2500</v>
      </c>
      <c r="C160" s="20">
        <v>344152315</v>
      </c>
      <c r="E160" s="599">
        <v>45744</v>
      </c>
      <c r="F160" s="602">
        <v>2500</v>
      </c>
      <c r="G160" s="20">
        <f t="shared" si="2"/>
        <v>3.4415231500000001</v>
      </c>
    </row>
    <row r="161" spans="1:7">
      <c r="A161" s="599">
        <v>45743</v>
      </c>
      <c r="B161" s="602">
        <v>2575</v>
      </c>
      <c r="C161" s="20">
        <v>185577425</v>
      </c>
      <c r="E161" s="599">
        <v>45743</v>
      </c>
      <c r="F161" s="602">
        <v>2575</v>
      </c>
      <c r="G161" s="20">
        <f t="shared" si="2"/>
        <v>1.8557742500000001</v>
      </c>
    </row>
    <row r="162" spans="1:7">
      <c r="A162" s="599">
        <v>45742</v>
      </c>
      <c r="B162" s="602">
        <v>2645</v>
      </c>
      <c r="C162" s="20">
        <v>217072390</v>
      </c>
      <c r="E162" s="599">
        <v>45742</v>
      </c>
      <c r="F162" s="602">
        <v>2645</v>
      </c>
      <c r="G162" s="20">
        <f t="shared" si="2"/>
        <v>2.1707239</v>
      </c>
    </row>
    <row r="163" spans="1:7">
      <c r="A163" s="599">
        <v>45741</v>
      </c>
      <c r="B163" s="602">
        <v>2640</v>
      </c>
      <c r="C163" s="20">
        <v>483446878</v>
      </c>
      <c r="E163" s="599">
        <v>45741</v>
      </c>
      <c r="F163" s="602">
        <v>2640</v>
      </c>
      <c r="G163" s="20">
        <f t="shared" si="2"/>
        <v>4.8344687799999999</v>
      </c>
    </row>
    <row r="164" spans="1:7">
      <c r="A164" s="599">
        <v>45740</v>
      </c>
      <c r="B164" s="602">
        <v>2720</v>
      </c>
      <c r="C164" s="20">
        <v>405651537</v>
      </c>
      <c r="E164" s="599">
        <v>45740</v>
      </c>
      <c r="F164" s="602">
        <v>2720</v>
      </c>
      <c r="G164" s="20">
        <f t="shared" si="2"/>
        <v>4.0565153699999996</v>
      </c>
    </row>
    <row r="165" spans="1:7">
      <c r="A165" s="599">
        <v>45737</v>
      </c>
      <c r="B165" s="602">
        <v>2725</v>
      </c>
      <c r="C165" s="20">
        <v>1595290334</v>
      </c>
      <c r="E165" s="599">
        <v>45737</v>
      </c>
      <c r="F165" s="602">
        <v>2725</v>
      </c>
      <c r="G165" s="20">
        <f t="shared" si="2"/>
        <v>15.952903340000001</v>
      </c>
    </row>
    <row r="166" spans="1:7">
      <c r="A166" s="599">
        <v>45736</v>
      </c>
      <c r="B166" s="602">
        <v>2625</v>
      </c>
      <c r="C166" s="20">
        <v>294673857</v>
      </c>
      <c r="E166" s="599">
        <v>45736</v>
      </c>
      <c r="F166" s="602">
        <v>2625</v>
      </c>
      <c r="G166" s="20">
        <f t="shared" si="2"/>
        <v>2.9467385699999999</v>
      </c>
    </row>
    <row r="167" spans="1:7">
      <c r="A167" s="599">
        <v>45735</v>
      </c>
      <c r="B167" s="602">
        <v>2680</v>
      </c>
      <c r="C167" s="20">
        <v>564245278</v>
      </c>
      <c r="E167" s="599">
        <v>45735</v>
      </c>
      <c r="F167" s="602">
        <v>2680</v>
      </c>
      <c r="G167" s="20">
        <f t="shared" si="2"/>
        <v>5.6424527800000002</v>
      </c>
    </row>
    <row r="168" spans="1:7">
      <c r="A168" s="599">
        <v>45734</v>
      </c>
      <c r="B168" s="602">
        <v>2680</v>
      </c>
      <c r="C168" s="20">
        <v>336535439</v>
      </c>
      <c r="E168" s="599">
        <v>45734</v>
      </c>
      <c r="F168" s="602">
        <v>2680</v>
      </c>
      <c r="G168" s="20">
        <f t="shared" si="2"/>
        <v>3.3653543899999998</v>
      </c>
    </row>
    <row r="169" spans="1:7">
      <c r="A169" s="599">
        <v>45733</v>
      </c>
      <c r="B169" s="602">
        <v>2720</v>
      </c>
      <c r="C169" s="20">
        <v>2565837280</v>
      </c>
      <c r="E169" s="599">
        <v>45733</v>
      </c>
      <c r="F169" s="602">
        <v>2720</v>
      </c>
      <c r="G169" s="20">
        <f t="shared" si="2"/>
        <v>25.658372799999999</v>
      </c>
    </row>
    <row r="170" spans="1:7">
      <c r="A170" s="599">
        <v>45730</v>
      </c>
      <c r="B170" s="602">
        <v>2565</v>
      </c>
      <c r="C170" s="20">
        <v>291949270</v>
      </c>
      <c r="E170" s="599">
        <v>45730</v>
      </c>
      <c r="F170" s="602">
        <v>2565</v>
      </c>
      <c r="G170" s="20">
        <f t="shared" si="2"/>
        <v>2.9194927000000002</v>
      </c>
    </row>
    <row r="171" spans="1:7">
      <c r="A171" s="599">
        <v>45729</v>
      </c>
      <c r="B171" s="602">
        <v>2455</v>
      </c>
      <c r="C171" s="20">
        <v>238387940</v>
      </c>
      <c r="E171" s="599">
        <v>45729</v>
      </c>
      <c r="F171" s="602">
        <v>2455</v>
      </c>
      <c r="G171" s="20">
        <f t="shared" si="2"/>
        <v>2.3838794000000001</v>
      </c>
    </row>
    <row r="172" spans="1:7">
      <c r="A172" s="599">
        <v>45728</v>
      </c>
      <c r="B172" s="602">
        <v>2490</v>
      </c>
      <c r="C172" s="20">
        <v>289122594</v>
      </c>
      <c r="E172" s="599">
        <v>45728</v>
      </c>
      <c r="F172" s="602">
        <v>2490</v>
      </c>
      <c r="G172" s="20">
        <f t="shared" si="2"/>
        <v>2.89122594</v>
      </c>
    </row>
    <row r="173" spans="1:7">
      <c r="A173" s="599">
        <v>45727</v>
      </c>
      <c r="B173" s="602">
        <v>2365</v>
      </c>
      <c r="C173" s="20">
        <v>243157964</v>
      </c>
      <c r="E173" s="599">
        <v>45727</v>
      </c>
      <c r="F173" s="602">
        <v>2365</v>
      </c>
      <c r="G173" s="20">
        <f t="shared" si="2"/>
        <v>2.4315796399999998</v>
      </c>
    </row>
    <row r="174" spans="1:7">
      <c r="A174" s="599">
        <v>45726</v>
      </c>
      <c r="B174" s="602">
        <v>2420</v>
      </c>
      <c r="C174" s="20">
        <v>131936850</v>
      </c>
      <c r="E174" s="599">
        <v>45726</v>
      </c>
      <c r="F174" s="602">
        <v>2420</v>
      </c>
      <c r="G174" s="20">
        <f t="shared" si="2"/>
        <v>1.3193684999999999</v>
      </c>
    </row>
    <row r="175" spans="1:7">
      <c r="A175" s="599">
        <v>45723</v>
      </c>
      <c r="B175" s="602">
        <v>2445</v>
      </c>
      <c r="C175" s="20">
        <v>280754180</v>
      </c>
      <c r="E175" s="599">
        <v>45723</v>
      </c>
      <c r="F175" s="602">
        <v>2445</v>
      </c>
      <c r="G175" s="20">
        <f t="shared" si="2"/>
        <v>2.8075418000000001</v>
      </c>
    </row>
    <row r="176" spans="1:7">
      <c r="A176" s="599">
        <v>45722</v>
      </c>
      <c r="B176" s="602">
        <v>2470</v>
      </c>
      <c r="C176" s="20">
        <v>414466503</v>
      </c>
      <c r="E176" s="599">
        <v>45722</v>
      </c>
      <c r="F176" s="602">
        <v>2470</v>
      </c>
      <c r="G176" s="20">
        <f t="shared" si="2"/>
        <v>4.1446650299999996</v>
      </c>
    </row>
    <row r="177" spans="1:7">
      <c r="A177" s="599">
        <v>45721</v>
      </c>
      <c r="B177" s="602">
        <v>2580</v>
      </c>
      <c r="C177" s="20">
        <v>211712810</v>
      </c>
      <c r="E177" s="599">
        <v>45721</v>
      </c>
      <c r="F177" s="602">
        <v>2580</v>
      </c>
      <c r="G177" s="20">
        <f t="shared" si="2"/>
        <v>2.1171281</v>
      </c>
    </row>
    <row r="178" spans="1:7">
      <c r="A178" s="599">
        <v>45720</v>
      </c>
      <c r="B178" s="602">
        <v>2570</v>
      </c>
      <c r="C178" s="20">
        <v>297483653</v>
      </c>
      <c r="E178" s="599">
        <v>45720</v>
      </c>
      <c r="F178" s="602">
        <v>2570</v>
      </c>
      <c r="G178" s="20">
        <f t="shared" si="2"/>
        <v>2.9748365300000001</v>
      </c>
    </row>
    <row r="179" spans="1:7">
      <c r="A179" s="599">
        <v>45719</v>
      </c>
      <c r="B179" s="602">
        <v>2625</v>
      </c>
      <c r="C179" s="20">
        <v>469224140</v>
      </c>
      <c r="E179" s="599">
        <v>45719</v>
      </c>
      <c r="F179" s="602">
        <v>2625</v>
      </c>
      <c r="G179" s="20">
        <f t="shared" si="2"/>
        <v>4.6922414000000003</v>
      </c>
    </row>
    <row r="180" spans="1:7">
      <c r="A180" s="599">
        <v>45716</v>
      </c>
      <c r="B180" s="602">
        <v>2625</v>
      </c>
      <c r="C180" s="20">
        <v>469224140</v>
      </c>
      <c r="E180" s="599">
        <v>45716</v>
      </c>
      <c r="F180" s="602">
        <v>2625</v>
      </c>
      <c r="G180" s="20">
        <f t="shared" si="2"/>
        <v>4.6922414000000003</v>
      </c>
    </row>
    <row r="181" spans="1:7">
      <c r="A181" s="599">
        <v>45715</v>
      </c>
      <c r="B181" s="602">
        <v>2725</v>
      </c>
      <c r="C181" s="20">
        <v>668600495</v>
      </c>
      <c r="E181" s="599">
        <v>45715</v>
      </c>
      <c r="F181" s="602">
        <v>2725</v>
      </c>
      <c r="G181" s="20">
        <f t="shared" si="2"/>
        <v>6.6860049500000001</v>
      </c>
    </row>
    <row r="182" spans="1:7">
      <c r="A182" s="599">
        <v>45714</v>
      </c>
      <c r="B182" s="602">
        <v>2845</v>
      </c>
      <c r="C182" s="20">
        <v>803343650</v>
      </c>
      <c r="E182" s="599">
        <v>45714</v>
      </c>
      <c r="F182" s="602">
        <v>2845</v>
      </c>
      <c r="G182" s="20">
        <f t="shared" si="2"/>
        <v>8.0334365000000005</v>
      </c>
    </row>
    <row r="183" spans="1:7">
      <c r="A183" s="599">
        <v>45713</v>
      </c>
      <c r="B183" s="602">
        <v>2850</v>
      </c>
      <c r="C183" s="20">
        <v>953283755</v>
      </c>
      <c r="E183" s="599">
        <v>45713</v>
      </c>
      <c r="F183" s="602">
        <v>2850</v>
      </c>
      <c r="G183" s="20">
        <f t="shared" si="2"/>
        <v>9.53283755</v>
      </c>
    </row>
    <row r="184" spans="1:7">
      <c r="A184" s="599">
        <v>45712</v>
      </c>
      <c r="B184" s="602">
        <v>2815</v>
      </c>
      <c r="C184" s="20">
        <v>508025845</v>
      </c>
      <c r="E184" s="599">
        <v>45712</v>
      </c>
      <c r="F184" s="602">
        <v>2815</v>
      </c>
      <c r="G184" s="20">
        <f t="shared" si="2"/>
        <v>5.0802584499999996</v>
      </c>
    </row>
    <row r="185" spans="1:7">
      <c r="A185" s="599">
        <v>45709</v>
      </c>
      <c r="B185" s="602">
        <v>2815</v>
      </c>
      <c r="C185" s="20">
        <v>773640645</v>
      </c>
      <c r="E185" s="599">
        <v>45709</v>
      </c>
      <c r="F185" s="602">
        <v>2815</v>
      </c>
      <c r="G185" s="20">
        <f t="shared" si="2"/>
        <v>7.7364064499999996</v>
      </c>
    </row>
    <row r="186" spans="1:7">
      <c r="A186" s="599">
        <v>45708</v>
      </c>
      <c r="B186" s="602">
        <v>2865</v>
      </c>
      <c r="C186" s="20">
        <v>1253950495</v>
      </c>
      <c r="E186" s="599">
        <v>45708</v>
      </c>
      <c r="F186" s="602">
        <v>2865</v>
      </c>
      <c r="G186" s="20">
        <f t="shared" si="2"/>
        <v>12.53950495</v>
      </c>
    </row>
    <row r="187" spans="1:7">
      <c r="A187" s="599">
        <v>45707</v>
      </c>
      <c r="B187" s="602">
        <v>3025</v>
      </c>
      <c r="C187" s="20">
        <v>2070931305</v>
      </c>
      <c r="E187" s="599">
        <v>45707</v>
      </c>
      <c r="F187" s="602">
        <v>3025</v>
      </c>
      <c r="G187" s="20">
        <f t="shared" si="2"/>
        <v>20.709313049999999</v>
      </c>
    </row>
    <row r="188" spans="1:7">
      <c r="A188" s="599">
        <v>45706</v>
      </c>
      <c r="B188" s="602">
        <v>3005</v>
      </c>
      <c r="C188" s="20">
        <v>2110365935</v>
      </c>
      <c r="E188" s="599">
        <v>45706</v>
      </c>
      <c r="F188" s="602">
        <v>3005</v>
      </c>
      <c r="G188" s="20">
        <f t="shared" si="2"/>
        <v>21.103659350000001</v>
      </c>
    </row>
    <row r="189" spans="1:7">
      <c r="A189" s="599">
        <v>45705</v>
      </c>
      <c r="B189" s="602">
        <v>3030</v>
      </c>
      <c r="C189" s="20">
        <v>17897477765</v>
      </c>
      <c r="E189" s="599">
        <v>45705</v>
      </c>
      <c r="F189" s="602">
        <v>3030</v>
      </c>
      <c r="G189" s="20">
        <f t="shared" si="2"/>
        <v>178.97477764999999</v>
      </c>
    </row>
    <row r="190" spans="1:7">
      <c r="A190" s="599">
        <v>45702</v>
      </c>
      <c r="B190" s="602">
        <v>2725</v>
      </c>
      <c r="C190" s="20">
        <v>19741674315</v>
      </c>
      <c r="E190" s="599">
        <v>45702</v>
      </c>
      <c r="F190" s="602">
        <v>2725</v>
      </c>
      <c r="G190" s="20">
        <f t="shared" si="2"/>
        <v>197.41674315</v>
      </c>
    </row>
    <row r="191" spans="1:7">
      <c r="A191" s="599">
        <v>45701</v>
      </c>
      <c r="B191" s="602">
        <v>2580</v>
      </c>
      <c r="C191" s="20">
        <v>335340310</v>
      </c>
      <c r="E191" s="599">
        <v>45701</v>
      </c>
      <c r="F191" s="602">
        <v>2580</v>
      </c>
      <c r="G191" s="20">
        <f t="shared" si="2"/>
        <v>3.3534031</v>
      </c>
    </row>
    <row r="192" spans="1:7">
      <c r="A192" s="599">
        <v>45700</v>
      </c>
      <c r="B192" s="602">
        <v>2535</v>
      </c>
      <c r="C192" s="20">
        <v>597412145</v>
      </c>
      <c r="E192" s="599">
        <v>45700</v>
      </c>
      <c r="F192" s="602">
        <v>2535</v>
      </c>
      <c r="G192" s="20">
        <f t="shared" si="2"/>
        <v>5.9741214500000002</v>
      </c>
    </row>
    <row r="193" spans="1:7">
      <c r="A193" s="599">
        <v>45699</v>
      </c>
      <c r="B193" s="602">
        <v>2675</v>
      </c>
      <c r="C193" s="20">
        <v>681420315</v>
      </c>
      <c r="E193" s="599">
        <v>45699</v>
      </c>
      <c r="F193" s="602">
        <v>2675</v>
      </c>
      <c r="G193" s="20">
        <f t="shared" si="2"/>
        <v>6.81420315</v>
      </c>
    </row>
    <row r="194" spans="1:7">
      <c r="A194" s="599">
        <v>45698</v>
      </c>
      <c r="B194" s="602">
        <v>2720</v>
      </c>
      <c r="C194" s="20">
        <v>751753435</v>
      </c>
      <c r="E194" s="599">
        <v>45698</v>
      </c>
      <c r="F194" s="602">
        <v>2720</v>
      </c>
      <c r="G194" s="20">
        <f t="shared" ref="G194:G257" si="3">C194/10^8</f>
        <v>7.51753435</v>
      </c>
    </row>
    <row r="195" spans="1:7">
      <c r="A195" s="599">
        <v>45695</v>
      </c>
      <c r="B195" s="602">
        <v>2650</v>
      </c>
      <c r="C195" s="20">
        <v>1135471170</v>
      </c>
      <c r="E195" s="599">
        <v>45695</v>
      </c>
      <c r="F195" s="602">
        <v>2650</v>
      </c>
      <c r="G195" s="20">
        <f t="shared" si="3"/>
        <v>11.354711699999999</v>
      </c>
    </row>
    <row r="196" spans="1:7">
      <c r="A196" s="599">
        <v>45694</v>
      </c>
      <c r="B196" s="602">
        <v>2540</v>
      </c>
      <c r="C196" s="20">
        <v>457058320</v>
      </c>
      <c r="E196" s="599">
        <v>45694</v>
      </c>
      <c r="F196" s="602">
        <v>2540</v>
      </c>
      <c r="G196" s="20">
        <f t="shared" si="3"/>
        <v>4.5705831999999997</v>
      </c>
    </row>
    <row r="197" spans="1:7">
      <c r="A197" s="599">
        <v>45693</v>
      </c>
      <c r="B197" s="602">
        <v>2505</v>
      </c>
      <c r="C197" s="20">
        <v>394228900</v>
      </c>
      <c r="E197" s="599">
        <v>45693</v>
      </c>
      <c r="F197" s="602">
        <v>2505</v>
      </c>
      <c r="G197" s="20">
        <f t="shared" si="3"/>
        <v>3.9422890000000002</v>
      </c>
    </row>
    <row r="198" spans="1:7">
      <c r="A198" s="599">
        <v>45692</v>
      </c>
      <c r="B198" s="602">
        <v>2470</v>
      </c>
      <c r="C198" s="20">
        <v>370122980</v>
      </c>
      <c r="E198" s="599">
        <v>45692</v>
      </c>
      <c r="F198" s="602">
        <v>2470</v>
      </c>
      <c r="G198" s="20">
        <f t="shared" si="3"/>
        <v>3.7012298000000001</v>
      </c>
    </row>
    <row r="199" spans="1:7">
      <c r="A199" s="599">
        <v>45691</v>
      </c>
      <c r="B199" s="602">
        <v>2380</v>
      </c>
      <c r="C199" s="20">
        <v>547740240</v>
      </c>
      <c r="E199" s="599">
        <v>45691</v>
      </c>
      <c r="F199" s="602">
        <v>2380</v>
      </c>
      <c r="G199" s="20">
        <f t="shared" si="3"/>
        <v>5.4774023999999999</v>
      </c>
    </row>
    <row r="200" spans="1:7">
      <c r="A200" s="599">
        <v>45688</v>
      </c>
      <c r="B200" s="602">
        <v>2550</v>
      </c>
      <c r="C200" s="20">
        <v>771642580</v>
      </c>
      <c r="E200" s="599">
        <v>45688</v>
      </c>
      <c r="F200" s="602">
        <v>2550</v>
      </c>
      <c r="G200" s="20">
        <f t="shared" si="3"/>
        <v>7.7164257999999997</v>
      </c>
    </row>
    <row r="201" spans="1:7">
      <c r="A201" s="599">
        <v>45687</v>
      </c>
      <c r="B201" s="602">
        <v>2675</v>
      </c>
      <c r="C201" s="20">
        <v>477032890</v>
      </c>
      <c r="E201" s="599">
        <v>45687</v>
      </c>
      <c r="F201" s="602">
        <v>2675</v>
      </c>
      <c r="G201" s="20">
        <f t="shared" si="3"/>
        <v>4.7703289</v>
      </c>
    </row>
    <row r="202" spans="1:7">
      <c r="A202" s="599">
        <v>45686</v>
      </c>
      <c r="B202" s="602">
        <v>2675</v>
      </c>
      <c r="C202" s="20">
        <v>477032890</v>
      </c>
      <c r="E202" s="599">
        <v>45686</v>
      </c>
      <c r="F202" s="602">
        <v>2675</v>
      </c>
      <c r="G202" s="20">
        <f t="shared" si="3"/>
        <v>4.7703289</v>
      </c>
    </row>
    <row r="203" spans="1:7">
      <c r="A203" s="599">
        <v>45685</v>
      </c>
      <c r="B203" s="602">
        <v>2675</v>
      </c>
      <c r="C203" s="20">
        <v>477032890</v>
      </c>
      <c r="E203" s="599">
        <v>45685</v>
      </c>
      <c r="F203" s="602">
        <v>2675</v>
      </c>
      <c r="G203" s="20">
        <f t="shared" si="3"/>
        <v>4.7703289</v>
      </c>
    </row>
    <row r="204" spans="1:7">
      <c r="A204" s="599">
        <v>45684</v>
      </c>
      <c r="B204" s="602">
        <v>2675</v>
      </c>
      <c r="C204" s="20">
        <v>477032890</v>
      </c>
      <c r="E204" s="599">
        <v>45684</v>
      </c>
      <c r="F204" s="602">
        <v>2675</v>
      </c>
      <c r="G204" s="20">
        <f t="shared" si="3"/>
        <v>4.7703289</v>
      </c>
    </row>
    <row r="205" spans="1:7">
      <c r="A205" s="599">
        <v>45681</v>
      </c>
      <c r="B205" s="602">
        <v>2675</v>
      </c>
      <c r="C205" s="20">
        <v>477032890</v>
      </c>
      <c r="E205" s="599">
        <v>45681</v>
      </c>
      <c r="F205" s="602">
        <v>2675</v>
      </c>
      <c r="G205" s="20">
        <f t="shared" si="3"/>
        <v>4.7703289</v>
      </c>
    </row>
    <row r="206" spans="1:7">
      <c r="A206" s="599">
        <v>45680</v>
      </c>
      <c r="B206" s="602">
        <v>2705</v>
      </c>
      <c r="C206" s="20">
        <v>978408835</v>
      </c>
      <c r="E206" s="599">
        <v>45680</v>
      </c>
      <c r="F206" s="602">
        <v>2705</v>
      </c>
      <c r="G206" s="20">
        <f t="shared" si="3"/>
        <v>9.7840883499999993</v>
      </c>
    </row>
    <row r="207" spans="1:7">
      <c r="A207" s="599">
        <v>45679</v>
      </c>
      <c r="B207" s="602">
        <v>2805</v>
      </c>
      <c r="C207" s="20">
        <v>1257458710</v>
      </c>
      <c r="E207" s="599">
        <v>45679</v>
      </c>
      <c r="F207" s="602">
        <v>2805</v>
      </c>
      <c r="G207" s="20">
        <f t="shared" si="3"/>
        <v>12.5745871</v>
      </c>
    </row>
    <row r="208" spans="1:7">
      <c r="A208" s="599">
        <v>45678</v>
      </c>
      <c r="B208" s="602">
        <v>2860</v>
      </c>
      <c r="C208" s="20">
        <v>1287374510</v>
      </c>
      <c r="E208" s="599">
        <v>45678</v>
      </c>
      <c r="F208" s="602">
        <v>2860</v>
      </c>
      <c r="G208" s="20">
        <f t="shared" si="3"/>
        <v>12.873745100000001</v>
      </c>
    </row>
    <row r="209" spans="1:7">
      <c r="A209" s="599">
        <v>45677</v>
      </c>
      <c r="B209" s="602">
        <v>2925</v>
      </c>
      <c r="C209" s="20">
        <v>1466304175</v>
      </c>
      <c r="E209" s="599">
        <v>45677</v>
      </c>
      <c r="F209" s="602">
        <v>2925</v>
      </c>
      <c r="G209" s="20">
        <f t="shared" si="3"/>
        <v>14.66304175</v>
      </c>
    </row>
    <row r="210" spans="1:7">
      <c r="A210" s="599">
        <v>45674</v>
      </c>
      <c r="B210" s="602">
        <v>3010</v>
      </c>
      <c r="C210" s="20">
        <v>12973638840</v>
      </c>
      <c r="E210" s="599">
        <v>45674</v>
      </c>
      <c r="F210" s="602">
        <v>3010</v>
      </c>
      <c r="G210" s="20">
        <f t="shared" si="3"/>
        <v>129.73638840000001</v>
      </c>
    </row>
    <row r="211" spans="1:7">
      <c r="A211" s="599">
        <v>45673</v>
      </c>
      <c r="B211" s="602">
        <v>2905</v>
      </c>
      <c r="C211" s="20">
        <v>1475943180</v>
      </c>
      <c r="E211" s="599">
        <v>45673</v>
      </c>
      <c r="F211" s="602">
        <v>2905</v>
      </c>
      <c r="G211" s="20">
        <f t="shared" si="3"/>
        <v>14.7594318</v>
      </c>
    </row>
    <row r="212" spans="1:7">
      <c r="A212" s="599">
        <v>45672</v>
      </c>
      <c r="B212" s="602">
        <v>2960</v>
      </c>
      <c r="C212" s="20">
        <v>2421759695</v>
      </c>
      <c r="E212" s="599">
        <v>45672</v>
      </c>
      <c r="F212" s="602">
        <v>2960</v>
      </c>
      <c r="G212" s="20">
        <f t="shared" si="3"/>
        <v>24.217596950000001</v>
      </c>
    </row>
    <row r="213" spans="1:7">
      <c r="A213" s="599">
        <v>45671</v>
      </c>
      <c r="B213" s="602">
        <v>3200</v>
      </c>
      <c r="C213" s="20">
        <v>12219258445</v>
      </c>
      <c r="E213" s="599">
        <v>45671</v>
      </c>
      <c r="F213" s="602">
        <v>3200</v>
      </c>
      <c r="G213" s="20">
        <f t="shared" si="3"/>
        <v>122.19258445</v>
      </c>
    </row>
    <row r="214" spans="1:7">
      <c r="A214" s="599">
        <v>45670</v>
      </c>
      <c r="B214" s="602">
        <v>2920</v>
      </c>
      <c r="C214" s="20">
        <v>2475943930</v>
      </c>
      <c r="E214" s="599">
        <v>45670</v>
      </c>
      <c r="F214" s="602">
        <v>2920</v>
      </c>
      <c r="G214" s="20">
        <f t="shared" si="3"/>
        <v>24.7594393</v>
      </c>
    </row>
    <row r="215" spans="1:7">
      <c r="A215" s="599">
        <v>45667</v>
      </c>
      <c r="B215" s="602">
        <v>3055</v>
      </c>
      <c r="C215" s="20">
        <v>8840341850</v>
      </c>
      <c r="E215" s="599">
        <v>45667</v>
      </c>
      <c r="F215" s="602">
        <v>3055</v>
      </c>
      <c r="G215" s="20">
        <f t="shared" si="3"/>
        <v>88.403418500000001</v>
      </c>
    </row>
    <row r="216" spans="1:7">
      <c r="A216" s="599">
        <v>45666</v>
      </c>
      <c r="B216" s="602">
        <v>3180</v>
      </c>
      <c r="C216" s="20">
        <v>62169197915</v>
      </c>
      <c r="E216" s="599">
        <v>45666</v>
      </c>
      <c r="F216" s="602">
        <v>3180</v>
      </c>
      <c r="G216" s="20">
        <f t="shared" si="3"/>
        <v>621.69197914999995</v>
      </c>
    </row>
    <row r="217" spans="1:7">
      <c r="A217" s="599">
        <v>45665</v>
      </c>
      <c r="B217" s="602">
        <v>2670</v>
      </c>
      <c r="C217" s="20">
        <v>17667652930</v>
      </c>
      <c r="E217" s="599">
        <v>45665</v>
      </c>
      <c r="F217" s="602">
        <v>2670</v>
      </c>
      <c r="G217" s="20">
        <f t="shared" si="3"/>
        <v>176.6765293</v>
      </c>
    </row>
    <row r="218" spans="1:7">
      <c r="A218" s="599">
        <v>45664</v>
      </c>
      <c r="B218" s="602">
        <v>2465</v>
      </c>
      <c r="C218" s="20">
        <v>2275076005</v>
      </c>
      <c r="E218" s="599">
        <v>45664</v>
      </c>
      <c r="F218" s="602">
        <v>2465</v>
      </c>
      <c r="G218" s="20">
        <f t="shared" si="3"/>
        <v>22.75076005</v>
      </c>
    </row>
    <row r="219" spans="1:7">
      <c r="A219" s="599">
        <v>45663</v>
      </c>
      <c r="B219" s="602">
        <v>2365</v>
      </c>
      <c r="C219" s="20">
        <v>585400545</v>
      </c>
      <c r="E219" s="599">
        <v>45663</v>
      </c>
      <c r="F219" s="602">
        <v>2365</v>
      </c>
      <c r="G219" s="20">
        <f t="shared" si="3"/>
        <v>5.8540054499999998</v>
      </c>
    </row>
    <row r="220" spans="1:7">
      <c r="A220" s="599">
        <v>45660</v>
      </c>
      <c r="B220" s="602">
        <v>2325</v>
      </c>
      <c r="C220" s="20">
        <v>1604211720</v>
      </c>
      <c r="E220" s="599">
        <v>45660</v>
      </c>
      <c r="F220" s="602">
        <v>2325</v>
      </c>
      <c r="G220" s="20">
        <f t="shared" si="3"/>
        <v>16.0421172</v>
      </c>
    </row>
    <row r="221" spans="1:7">
      <c r="A221" s="599">
        <v>45659</v>
      </c>
      <c r="B221" s="602">
        <v>2105</v>
      </c>
      <c r="C221" s="20">
        <v>409482260</v>
      </c>
      <c r="E221" s="599">
        <v>45659</v>
      </c>
      <c r="F221" s="602">
        <v>2105</v>
      </c>
      <c r="G221" s="20">
        <f t="shared" si="3"/>
        <v>4.0948225999999996</v>
      </c>
    </row>
    <row r="222" spans="1:7">
      <c r="A222" s="599">
        <v>45658</v>
      </c>
      <c r="B222" s="602">
        <v>2145</v>
      </c>
      <c r="C222" s="20">
        <v>636204690</v>
      </c>
      <c r="E222" s="599">
        <v>45658</v>
      </c>
      <c r="F222" s="602">
        <v>2145</v>
      </c>
      <c r="G222" s="20">
        <f t="shared" si="3"/>
        <v>6.3620469000000002</v>
      </c>
    </row>
    <row r="223" spans="1:7">
      <c r="A223" s="599">
        <v>45657</v>
      </c>
      <c r="B223" s="602">
        <v>2145</v>
      </c>
      <c r="C223" s="20">
        <v>636204690</v>
      </c>
      <c r="E223" s="599">
        <v>45657</v>
      </c>
      <c r="F223" s="602">
        <v>2145</v>
      </c>
      <c r="G223" s="20">
        <f t="shared" si="3"/>
        <v>6.3620469000000002</v>
      </c>
    </row>
    <row r="224" spans="1:7">
      <c r="A224" s="599">
        <v>45656</v>
      </c>
      <c r="B224" s="602">
        <v>2145</v>
      </c>
      <c r="C224" s="20">
        <v>636204690</v>
      </c>
      <c r="E224" s="599">
        <v>45656</v>
      </c>
      <c r="F224" s="602">
        <v>2145</v>
      </c>
      <c r="G224" s="20">
        <f t="shared" si="3"/>
        <v>6.3620469000000002</v>
      </c>
    </row>
    <row r="225" spans="1:7">
      <c r="A225" s="599">
        <v>45653</v>
      </c>
      <c r="B225" s="602">
        <v>2185</v>
      </c>
      <c r="C225" s="20">
        <v>8254052050</v>
      </c>
      <c r="E225" s="599">
        <v>45653</v>
      </c>
      <c r="F225" s="602">
        <v>2185</v>
      </c>
      <c r="G225" s="20">
        <f t="shared" si="3"/>
        <v>82.5405205</v>
      </c>
    </row>
    <row r="226" spans="1:7">
      <c r="A226" s="599">
        <v>45652</v>
      </c>
      <c r="B226" s="602">
        <v>2075</v>
      </c>
      <c r="C226" s="20">
        <v>151489120</v>
      </c>
      <c r="E226" s="599">
        <v>45652</v>
      </c>
      <c r="F226" s="602">
        <v>2075</v>
      </c>
      <c r="G226" s="20">
        <f t="shared" si="3"/>
        <v>1.5148912000000001</v>
      </c>
    </row>
    <row r="227" spans="1:7">
      <c r="A227" s="599">
        <v>45651</v>
      </c>
      <c r="B227" s="602">
        <v>2125</v>
      </c>
      <c r="C227" s="20">
        <v>207510620</v>
      </c>
      <c r="E227" s="599">
        <v>45651</v>
      </c>
      <c r="F227" s="602">
        <v>2125</v>
      </c>
      <c r="G227" s="20">
        <f t="shared" si="3"/>
        <v>2.0751062</v>
      </c>
    </row>
    <row r="228" spans="1:7">
      <c r="A228" s="599">
        <v>45650</v>
      </c>
      <c r="B228" s="602">
        <v>2125</v>
      </c>
      <c r="C228" s="20">
        <v>207510620</v>
      </c>
      <c r="E228" s="599">
        <v>45650</v>
      </c>
      <c r="F228" s="602">
        <v>2125</v>
      </c>
      <c r="G228" s="20">
        <f t="shared" si="3"/>
        <v>2.0751062</v>
      </c>
    </row>
    <row r="229" spans="1:7">
      <c r="A229" s="599">
        <v>45649</v>
      </c>
      <c r="B229" s="602">
        <v>2205</v>
      </c>
      <c r="C229" s="20">
        <v>425009655</v>
      </c>
      <c r="E229" s="599">
        <v>45649</v>
      </c>
      <c r="F229" s="602">
        <v>2205</v>
      </c>
      <c r="G229" s="20">
        <f t="shared" si="3"/>
        <v>4.2500965500000003</v>
      </c>
    </row>
    <row r="230" spans="1:7">
      <c r="A230" s="599">
        <v>45646</v>
      </c>
      <c r="B230" s="602">
        <v>2095</v>
      </c>
      <c r="C230" s="20">
        <v>234169675</v>
      </c>
      <c r="E230" s="599">
        <v>45646</v>
      </c>
      <c r="F230" s="602">
        <v>2095</v>
      </c>
      <c r="G230" s="20">
        <f t="shared" si="3"/>
        <v>2.3416967500000001</v>
      </c>
    </row>
    <row r="231" spans="1:7">
      <c r="A231" s="599">
        <v>45645</v>
      </c>
      <c r="B231" s="602">
        <v>2240</v>
      </c>
      <c r="C231" s="20">
        <v>123693155</v>
      </c>
      <c r="E231" s="599">
        <v>45645</v>
      </c>
      <c r="F231" s="602">
        <v>2240</v>
      </c>
      <c r="G231" s="20">
        <f t="shared" si="3"/>
        <v>1.23693155</v>
      </c>
    </row>
    <row r="232" spans="1:7">
      <c r="A232" s="599">
        <v>45644</v>
      </c>
      <c r="B232" s="602">
        <v>2275</v>
      </c>
      <c r="C232" s="20">
        <v>325836885</v>
      </c>
      <c r="E232" s="599">
        <v>45644</v>
      </c>
      <c r="F232" s="602">
        <v>2275</v>
      </c>
      <c r="G232" s="20">
        <f t="shared" si="3"/>
        <v>3.2583688500000001</v>
      </c>
    </row>
    <row r="233" spans="1:7">
      <c r="A233" s="599">
        <v>45643</v>
      </c>
      <c r="B233" s="602">
        <v>2255</v>
      </c>
      <c r="C233" s="20">
        <v>291804720</v>
      </c>
      <c r="E233" s="599">
        <v>45643</v>
      </c>
      <c r="F233" s="602">
        <v>2255</v>
      </c>
      <c r="G233" s="20">
        <f t="shared" si="3"/>
        <v>2.9180472000000002</v>
      </c>
    </row>
    <row r="234" spans="1:7">
      <c r="A234" s="599">
        <v>45642</v>
      </c>
      <c r="B234" s="602">
        <v>2190</v>
      </c>
      <c r="C234" s="20">
        <v>245812470</v>
      </c>
      <c r="E234" s="599">
        <v>45642</v>
      </c>
      <c r="F234" s="602">
        <v>2190</v>
      </c>
      <c r="G234" s="20">
        <f t="shared" si="3"/>
        <v>2.4581246999999999</v>
      </c>
    </row>
    <row r="235" spans="1:7">
      <c r="A235" s="599">
        <v>45639</v>
      </c>
      <c r="B235" s="602">
        <v>2190</v>
      </c>
      <c r="C235" s="20">
        <v>370431330</v>
      </c>
      <c r="E235" s="599">
        <v>45639</v>
      </c>
      <c r="F235" s="602">
        <v>2190</v>
      </c>
      <c r="G235" s="20">
        <f t="shared" si="3"/>
        <v>3.7043132999999999</v>
      </c>
    </row>
    <row r="236" spans="1:7">
      <c r="A236" s="599">
        <v>45638</v>
      </c>
      <c r="B236" s="602">
        <v>2125</v>
      </c>
      <c r="C236" s="20">
        <v>378942190</v>
      </c>
      <c r="E236" s="599">
        <v>45638</v>
      </c>
      <c r="F236" s="602">
        <v>2125</v>
      </c>
      <c r="G236" s="20">
        <f t="shared" si="3"/>
        <v>3.7894218999999998</v>
      </c>
    </row>
    <row r="237" spans="1:7">
      <c r="A237" s="599">
        <v>45637</v>
      </c>
      <c r="B237" s="602">
        <v>2125</v>
      </c>
      <c r="C237" s="20">
        <v>658623265</v>
      </c>
      <c r="E237" s="599">
        <v>45637</v>
      </c>
      <c r="F237" s="602">
        <v>2125</v>
      </c>
      <c r="G237" s="20">
        <f t="shared" si="3"/>
        <v>6.5862326500000004</v>
      </c>
    </row>
    <row r="238" spans="1:7">
      <c r="A238" s="599">
        <v>45636</v>
      </c>
      <c r="B238" s="602">
        <v>1900</v>
      </c>
      <c r="C238" s="20">
        <v>485807983</v>
      </c>
      <c r="E238" s="599">
        <v>45636</v>
      </c>
      <c r="F238" s="602">
        <v>1900</v>
      </c>
      <c r="G238" s="20">
        <f t="shared" si="3"/>
        <v>4.8580798300000003</v>
      </c>
    </row>
    <row r="239" spans="1:7">
      <c r="A239" s="599">
        <v>45635</v>
      </c>
      <c r="B239" s="602">
        <v>1730</v>
      </c>
      <c r="C239" s="20">
        <v>500238124</v>
      </c>
      <c r="E239" s="599">
        <v>45635</v>
      </c>
      <c r="F239" s="602">
        <v>1730</v>
      </c>
      <c r="G239" s="20">
        <f t="shared" si="3"/>
        <v>5.0023812400000001</v>
      </c>
    </row>
    <row r="240" spans="1:7">
      <c r="A240" s="599">
        <v>45632</v>
      </c>
      <c r="B240" s="602">
        <v>1862</v>
      </c>
      <c r="C240" s="20">
        <v>715201767</v>
      </c>
      <c r="E240" s="599">
        <v>45632</v>
      </c>
      <c r="F240" s="602">
        <v>1862</v>
      </c>
      <c r="G240" s="20">
        <f t="shared" si="3"/>
        <v>7.1520176700000002</v>
      </c>
    </row>
    <row r="241" spans="1:7">
      <c r="A241" s="599">
        <v>45631</v>
      </c>
      <c r="B241" s="602">
        <v>1971</v>
      </c>
      <c r="C241" s="20">
        <v>397973271</v>
      </c>
      <c r="E241" s="599">
        <v>45631</v>
      </c>
      <c r="F241" s="602">
        <v>1971</v>
      </c>
      <c r="G241" s="20">
        <f t="shared" si="3"/>
        <v>3.97973271</v>
      </c>
    </row>
    <row r="242" spans="1:7">
      <c r="A242" s="599">
        <v>45630</v>
      </c>
      <c r="B242" s="602">
        <v>1956</v>
      </c>
      <c r="C242" s="20">
        <v>663971258</v>
      </c>
      <c r="E242" s="599">
        <v>45630</v>
      </c>
      <c r="F242" s="602">
        <v>1956</v>
      </c>
      <c r="G242" s="20">
        <f t="shared" si="3"/>
        <v>6.6397125800000003</v>
      </c>
    </row>
    <row r="243" spans="1:7">
      <c r="A243" s="599">
        <v>45629</v>
      </c>
      <c r="B243" s="602">
        <v>2055</v>
      </c>
      <c r="C243" s="20">
        <v>226407925</v>
      </c>
      <c r="E243" s="599">
        <v>45629</v>
      </c>
      <c r="F243" s="602">
        <v>2055</v>
      </c>
      <c r="G243" s="20">
        <f t="shared" si="3"/>
        <v>2.26407925</v>
      </c>
    </row>
    <row r="244" spans="1:7">
      <c r="A244" s="599">
        <v>45628</v>
      </c>
      <c r="B244" s="602">
        <v>2020</v>
      </c>
      <c r="C244" s="20">
        <v>425265569</v>
      </c>
      <c r="E244" s="599">
        <v>45628</v>
      </c>
      <c r="F244" s="602">
        <v>2020</v>
      </c>
      <c r="G244" s="20">
        <f t="shared" si="3"/>
        <v>4.2526556900000001</v>
      </c>
    </row>
    <row r="245" spans="1:7">
      <c r="A245" s="599">
        <v>45625</v>
      </c>
      <c r="B245" s="602">
        <v>2130</v>
      </c>
      <c r="C245" s="20">
        <v>324626200</v>
      </c>
      <c r="E245" s="599">
        <v>45625</v>
      </c>
      <c r="F245" s="602">
        <v>2130</v>
      </c>
      <c r="G245" s="20">
        <f t="shared" si="3"/>
        <v>3.2462620000000002</v>
      </c>
    </row>
    <row r="246" spans="1:7">
      <c r="A246" s="599">
        <v>45624</v>
      </c>
      <c r="B246" s="602">
        <v>2220</v>
      </c>
      <c r="C246" s="20">
        <v>279971245</v>
      </c>
      <c r="E246" s="599">
        <v>45624</v>
      </c>
      <c r="F246" s="602">
        <v>2220</v>
      </c>
      <c r="G246" s="20">
        <f t="shared" si="3"/>
        <v>2.7997124499999999</v>
      </c>
    </row>
    <row r="247" spans="1:7">
      <c r="A247" s="599">
        <v>45623</v>
      </c>
      <c r="B247" s="602">
        <v>2280</v>
      </c>
      <c r="C247" s="20">
        <v>430629370</v>
      </c>
      <c r="E247" s="599">
        <v>45623</v>
      </c>
      <c r="F247" s="602">
        <v>2280</v>
      </c>
      <c r="G247" s="20">
        <f t="shared" si="3"/>
        <v>4.3062937000000003</v>
      </c>
    </row>
    <row r="248" spans="1:7">
      <c r="A248" s="599">
        <v>45622</v>
      </c>
      <c r="B248" s="602">
        <v>2365</v>
      </c>
      <c r="C248" s="20">
        <v>232449795</v>
      </c>
      <c r="E248" s="599">
        <v>45622</v>
      </c>
      <c r="F248" s="602">
        <v>2365</v>
      </c>
      <c r="G248" s="20">
        <f t="shared" si="3"/>
        <v>2.32449795</v>
      </c>
    </row>
    <row r="249" spans="1:7">
      <c r="A249" s="599">
        <v>45621</v>
      </c>
      <c r="B249" s="602">
        <v>2405</v>
      </c>
      <c r="C249" s="20">
        <v>592926765</v>
      </c>
      <c r="E249" s="599">
        <v>45621</v>
      </c>
      <c r="F249" s="602">
        <v>2405</v>
      </c>
      <c r="G249" s="20">
        <f t="shared" si="3"/>
        <v>5.9292676499999999</v>
      </c>
    </row>
    <row r="250" spans="1:7">
      <c r="A250" s="599">
        <v>45618</v>
      </c>
      <c r="B250" s="602">
        <v>2265</v>
      </c>
      <c r="C250" s="20">
        <v>603218860</v>
      </c>
      <c r="E250" s="599">
        <v>45618</v>
      </c>
      <c r="F250" s="602">
        <v>2265</v>
      </c>
      <c r="G250" s="20">
        <f t="shared" si="3"/>
        <v>6.0321885999999996</v>
      </c>
    </row>
    <row r="251" spans="1:7">
      <c r="A251" s="599">
        <v>45617</v>
      </c>
      <c r="B251" s="602">
        <v>2200</v>
      </c>
      <c r="C251" s="20">
        <v>5672296950</v>
      </c>
      <c r="E251" s="599">
        <v>45617</v>
      </c>
      <c r="F251" s="602">
        <v>2200</v>
      </c>
      <c r="G251" s="20">
        <f t="shared" si="3"/>
        <v>56.722969499999998</v>
      </c>
    </row>
    <row r="252" spans="1:7">
      <c r="A252" s="599">
        <v>45616</v>
      </c>
      <c r="B252" s="602">
        <v>2260</v>
      </c>
      <c r="C252" s="20">
        <v>221179790</v>
      </c>
      <c r="E252" s="599">
        <v>45616</v>
      </c>
      <c r="F252" s="602">
        <v>2260</v>
      </c>
      <c r="G252" s="20">
        <f t="shared" si="3"/>
        <v>2.2117979000000001</v>
      </c>
    </row>
    <row r="253" spans="1:7">
      <c r="A253" s="599">
        <v>45615</v>
      </c>
      <c r="B253" s="602">
        <v>2305</v>
      </c>
      <c r="C253" s="20">
        <v>300039390</v>
      </c>
      <c r="E253" s="599">
        <v>45615</v>
      </c>
      <c r="F253" s="602">
        <v>2305</v>
      </c>
      <c r="G253" s="20">
        <f t="shared" si="3"/>
        <v>3.0003939000000002</v>
      </c>
    </row>
    <row r="254" spans="1:7">
      <c r="A254" s="599">
        <v>45614</v>
      </c>
      <c r="B254" s="602">
        <v>2335</v>
      </c>
      <c r="C254" s="20">
        <v>509696945</v>
      </c>
      <c r="E254" s="599">
        <v>45614</v>
      </c>
      <c r="F254" s="602">
        <v>2335</v>
      </c>
      <c r="G254" s="20">
        <f t="shared" si="3"/>
        <v>5.0969694499999996</v>
      </c>
    </row>
    <row r="255" spans="1:7">
      <c r="A255" s="599">
        <v>45611</v>
      </c>
      <c r="B255" s="602">
        <v>2290</v>
      </c>
      <c r="C255" s="20">
        <v>673313100</v>
      </c>
      <c r="E255" s="599">
        <v>45611</v>
      </c>
      <c r="F255" s="602">
        <v>2290</v>
      </c>
      <c r="G255" s="20">
        <f t="shared" si="3"/>
        <v>6.7331310000000002</v>
      </c>
    </row>
    <row r="256" spans="1:7">
      <c r="A256" s="599">
        <v>45610</v>
      </c>
      <c r="B256" s="602">
        <v>2230</v>
      </c>
      <c r="C256" s="20">
        <v>689430670</v>
      </c>
      <c r="E256" s="599">
        <v>45610</v>
      </c>
      <c r="F256" s="602">
        <v>2230</v>
      </c>
      <c r="G256" s="20">
        <f t="shared" si="3"/>
        <v>6.8943066999999996</v>
      </c>
    </row>
    <row r="257" spans="1:7">
      <c r="A257" s="599">
        <v>45609</v>
      </c>
      <c r="B257" s="602">
        <v>2350</v>
      </c>
      <c r="C257" s="20">
        <v>649049855</v>
      </c>
      <c r="E257" s="599">
        <v>45609</v>
      </c>
      <c r="F257" s="602">
        <v>2350</v>
      </c>
      <c r="G257" s="20">
        <f t="shared" si="3"/>
        <v>6.4904985499999999</v>
      </c>
    </row>
    <row r="258" spans="1:7">
      <c r="A258" s="599">
        <v>45608</v>
      </c>
      <c r="B258" s="602">
        <v>2390</v>
      </c>
      <c r="C258" s="20">
        <v>909638310</v>
      </c>
      <c r="E258" s="599">
        <v>45608</v>
      </c>
      <c r="F258" s="602">
        <v>2390</v>
      </c>
      <c r="G258" s="20">
        <f t="shared" ref="G258:G321" si="4">C258/10^8</f>
        <v>9.0963831000000006</v>
      </c>
    </row>
    <row r="259" spans="1:7">
      <c r="A259" s="599">
        <v>45607</v>
      </c>
      <c r="B259" s="602">
        <v>2535</v>
      </c>
      <c r="C259" s="20">
        <v>593051130</v>
      </c>
      <c r="E259" s="599">
        <v>45607</v>
      </c>
      <c r="F259" s="602">
        <v>2535</v>
      </c>
      <c r="G259" s="20">
        <f t="shared" si="4"/>
        <v>5.9305113</v>
      </c>
    </row>
    <row r="260" spans="1:7">
      <c r="A260" s="599">
        <v>45604</v>
      </c>
      <c r="B260" s="602">
        <v>2700</v>
      </c>
      <c r="C260" s="20">
        <v>421226440</v>
      </c>
      <c r="E260" s="599">
        <v>45604</v>
      </c>
      <c r="F260" s="602">
        <v>2700</v>
      </c>
      <c r="G260" s="20">
        <f t="shared" si="4"/>
        <v>4.2122643999999996</v>
      </c>
    </row>
    <row r="261" spans="1:7">
      <c r="A261" s="599">
        <v>45603</v>
      </c>
      <c r="B261" s="602">
        <v>2660</v>
      </c>
      <c r="C261" s="20">
        <v>727102855</v>
      </c>
      <c r="E261" s="599">
        <v>45603</v>
      </c>
      <c r="F261" s="602">
        <v>2660</v>
      </c>
      <c r="G261" s="20">
        <f t="shared" si="4"/>
        <v>7.2710285499999996</v>
      </c>
    </row>
    <row r="262" spans="1:7">
      <c r="A262" s="599">
        <v>45602</v>
      </c>
      <c r="B262" s="602">
        <v>2760</v>
      </c>
      <c r="C262" s="20">
        <v>428036805</v>
      </c>
      <c r="E262" s="599">
        <v>45602</v>
      </c>
      <c r="F262" s="602">
        <v>2760</v>
      </c>
      <c r="G262" s="20">
        <f t="shared" si="4"/>
        <v>4.2803680499999999</v>
      </c>
    </row>
    <row r="263" spans="1:7">
      <c r="A263" s="599">
        <v>45601</v>
      </c>
      <c r="B263" s="602">
        <v>2835</v>
      </c>
      <c r="C263" s="20">
        <v>241783275</v>
      </c>
      <c r="E263" s="599">
        <v>45601</v>
      </c>
      <c r="F263" s="602">
        <v>2835</v>
      </c>
      <c r="G263" s="20">
        <f t="shared" si="4"/>
        <v>2.4178327500000001</v>
      </c>
    </row>
    <row r="264" spans="1:7">
      <c r="A264" s="599">
        <v>45600</v>
      </c>
      <c r="B264" s="602">
        <v>2850</v>
      </c>
      <c r="C264" s="20">
        <v>436048525</v>
      </c>
      <c r="E264" s="599">
        <v>45600</v>
      </c>
      <c r="F264" s="602">
        <v>2850</v>
      </c>
      <c r="G264" s="20">
        <f t="shared" si="4"/>
        <v>4.36048525</v>
      </c>
    </row>
    <row r="265" spans="1:7">
      <c r="A265" s="599">
        <v>45597</v>
      </c>
      <c r="B265" s="602">
        <v>2740</v>
      </c>
      <c r="C265" s="20">
        <v>450807010</v>
      </c>
      <c r="E265" s="599">
        <v>45597</v>
      </c>
      <c r="F265" s="602">
        <v>2740</v>
      </c>
      <c r="G265" s="20">
        <f t="shared" si="4"/>
        <v>4.5080701000000003</v>
      </c>
    </row>
    <row r="266" spans="1:7">
      <c r="A266" s="599">
        <v>45596</v>
      </c>
      <c r="B266" s="602">
        <v>2850</v>
      </c>
      <c r="C266" s="20">
        <v>438994030</v>
      </c>
      <c r="E266" s="599">
        <v>45596</v>
      </c>
      <c r="F266" s="602">
        <v>2850</v>
      </c>
      <c r="G266" s="20">
        <f t="shared" si="4"/>
        <v>4.3899403000000001</v>
      </c>
    </row>
    <row r="267" spans="1:7">
      <c r="A267" s="599">
        <v>45595</v>
      </c>
      <c r="B267" s="602">
        <v>2815</v>
      </c>
      <c r="C267" s="20">
        <v>386907565</v>
      </c>
      <c r="E267" s="599">
        <v>45595</v>
      </c>
      <c r="F267" s="602">
        <v>2815</v>
      </c>
      <c r="G267" s="20">
        <f t="shared" si="4"/>
        <v>3.8690756500000001</v>
      </c>
    </row>
    <row r="268" spans="1:7">
      <c r="A268" s="599">
        <v>45594</v>
      </c>
      <c r="B268" s="602">
        <v>2885</v>
      </c>
      <c r="C268" s="20">
        <v>530449125</v>
      </c>
      <c r="E268" s="599">
        <v>45594</v>
      </c>
      <c r="F268" s="602">
        <v>2885</v>
      </c>
      <c r="G268" s="20">
        <f t="shared" si="4"/>
        <v>5.3044912499999999</v>
      </c>
    </row>
    <row r="269" spans="1:7">
      <c r="A269" s="599">
        <v>45593</v>
      </c>
      <c r="B269" s="602">
        <v>2885</v>
      </c>
      <c r="C269" s="20">
        <v>622426690</v>
      </c>
      <c r="E269" s="599">
        <v>45593</v>
      </c>
      <c r="F269" s="602">
        <v>2885</v>
      </c>
      <c r="G269" s="20">
        <f t="shared" si="4"/>
        <v>6.2242668999999999</v>
      </c>
    </row>
    <row r="270" spans="1:7">
      <c r="A270" s="599">
        <v>45590</v>
      </c>
      <c r="B270" s="602">
        <v>2765</v>
      </c>
      <c r="C270" s="20">
        <v>567583035</v>
      </c>
      <c r="E270" s="599">
        <v>45590</v>
      </c>
      <c r="F270" s="602">
        <v>2765</v>
      </c>
      <c r="G270" s="20">
        <f t="shared" si="4"/>
        <v>5.67583035</v>
      </c>
    </row>
    <row r="271" spans="1:7">
      <c r="A271" s="599">
        <v>45589</v>
      </c>
      <c r="B271" s="602">
        <v>2830</v>
      </c>
      <c r="C271" s="20">
        <v>624574385</v>
      </c>
      <c r="E271" s="599">
        <v>45589</v>
      </c>
      <c r="F271" s="602">
        <v>2830</v>
      </c>
      <c r="G271" s="20">
        <f t="shared" si="4"/>
        <v>6.2457438500000002</v>
      </c>
    </row>
    <row r="272" spans="1:7">
      <c r="A272" s="599">
        <v>45588</v>
      </c>
      <c r="B272" s="602">
        <v>2830</v>
      </c>
      <c r="C272" s="20">
        <v>717191330</v>
      </c>
      <c r="E272" s="599">
        <v>45588</v>
      </c>
      <c r="F272" s="602">
        <v>2830</v>
      </c>
      <c r="G272" s="20">
        <f t="shared" si="4"/>
        <v>7.1719132999999999</v>
      </c>
    </row>
    <row r="273" spans="1:7">
      <c r="A273" s="599">
        <v>45587</v>
      </c>
      <c r="B273" s="602">
        <v>2785</v>
      </c>
      <c r="C273" s="20">
        <v>621177210</v>
      </c>
      <c r="E273" s="599">
        <v>45587</v>
      </c>
      <c r="F273" s="602">
        <v>2785</v>
      </c>
      <c r="G273" s="20">
        <f t="shared" si="4"/>
        <v>6.2117721000000001</v>
      </c>
    </row>
    <row r="274" spans="1:7">
      <c r="A274" s="599">
        <v>45586</v>
      </c>
      <c r="B274" s="602">
        <v>2905</v>
      </c>
      <c r="C274" s="20">
        <v>477290620</v>
      </c>
      <c r="E274" s="599">
        <v>45586</v>
      </c>
      <c r="F274" s="602">
        <v>2905</v>
      </c>
      <c r="G274" s="20">
        <f t="shared" si="4"/>
        <v>4.7729062000000004</v>
      </c>
    </row>
    <row r="275" spans="1:7">
      <c r="A275" s="599">
        <v>45583</v>
      </c>
      <c r="B275" s="602">
        <v>2820</v>
      </c>
      <c r="C275" s="20">
        <v>721475625</v>
      </c>
      <c r="E275" s="599">
        <v>45583</v>
      </c>
      <c r="F275" s="602">
        <v>2820</v>
      </c>
      <c r="G275" s="20">
        <f t="shared" si="4"/>
        <v>7.2147562499999998</v>
      </c>
    </row>
    <row r="276" spans="1:7">
      <c r="A276" s="599">
        <v>45582</v>
      </c>
      <c r="B276" s="602">
        <v>2945</v>
      </c>
      <c r="C276" s="20">
        <v>732315715</v>
      </c>
      <c r="E276" s="599">
        <v>45582</v>
      </c>
      <c r="F276" s="602">
        <v>2945</v>
      </c>
      <c r="G276" s="20">
        <f t="shared" si="4"/>
        <v>7.3231571500000001</v>
      </c>
    </row>
    <row r="277" spans="1:7">
      <c r="A277" s="599">
        <v>45581</v>
      </c>
      <c r="B277" s="602">
        <v>2965</v>
      </c>
      <c r="C277" s="20">
        <v>658038080</v>
      </c>
      <c r="E277" s="599">
        <v>45581</v>
      </c>
      <c r="F277" s="602">
        <v>2965</v>
      </c>
      <c r="G277" s="20">
        <f t="shared" si="4"/>
        <v>6.5803808000000004</v>
      </c>
    </row>
    <row r="278" spans="1:7">
      <c r="A278" s="599">
        <v>45580</v>
      </c>
      <c r="B278" s="602">
        <v>3065</v>
      </c>
      <c r="C278" s="20">
        <v>690219505</v>
      </c>
      <c r="E278" s="599">
        <v>45580</v>
      </c>
      <c r="F278" s="602">
        <v>3065</v>
      </c>
      <c r="G278" s="20">
        <f t="shared" si="4"/>
        <v>6.9021950500000004</v>
      </c>
    </row>
    <row r="279" spans="1:7">
      <c r="A279" s="599">
        <v>45579</v>
      </c>
      <c r="B279" s="602">
        <v>3075</v>
      </c>
      <c r="C279" s="20">
        <v>480134095</v>
      </c>
      <c r="E279" s="599">
        <v>45579</v>
      </c>
      <c r="F279" s="602">
        <v>3075</v>
      </c>
      <c r="G279" s="20">
        <f t="shared" si="4"/>
        <v>4.8013409500000002</v>
      </c>
    </row>
    <row r="280" spans="1:7">
      <c r="A280" s="599">
        <v>45576</v>
      </c>
      <c r="B280" s="602">
        <v>3000</v>
      </c>
      <c r="C280" s="20">
        <v>501257650</v>
      </c>
      <c r="E280" s="599">
        <v>45576</v>
      </c>
      <c r="F280" s="602">
        <v>3000</v>
      </c>
      <c r="G280" s="20">
        <f t="shared" si="4"/>
        <v>5.0125764999999998</v>
      </c>
    </row>
    <row r="281" spans="1:7">
      <c r="A281" s="599">
        <v>45575</v>
      </c>
      <c r="B281" s="602">
        <v>3010</v>
      </c>
      <c r="C281" s="20">
        <v>540939105</v>
      </c>
      <c r="E281" s="599">
        <v>45575</v>
      </c>
      <c r="F281" s="602">
        <v>3010</v>
      </c>
      <c r="G281" s="20">
        <f t="shared" si="4"/>
        <v>5.40939105</v>
      </c>
    </row>
    <row r="282" spans="1:7">
      <c r="A282" s="599">
        <v>45574</v>
      </c>
      <c r="B282" s="602">
        <v>3050</v>
      </c>
      <c r="C282" s="20">
        <v>717073290</v>
      </c>
      <c r="E282" s="599">
        <v>45574</v>
      </c>
      <c r="F282" s="602">
        <v>3050</v>
      </c>
      <c r="G282" s="20">
        <f t="shared" si="4"/>
        <v>7.1707329</v>
      </c>
    </row>
    <row r="283" spans="1:7">
      <c r="A283" s="599">
        <v>45573</v>
      </c>
      <c r="B283" s="602">
        <v>3050</v>
      </c>
      <c r="C283" s="20">
        <v>717073290</v>
      </c>
      <c r="E283" s="599">
        <v>45573</v>
      </c>
      <c r="F283" s="602">
        <v>3050</v>
      </c>
      <c r="G283" s="20">
        <f t="shared" si="4"/>
        <v>7.1707329</v>
      </c>
    </row>
    <row r="284" spans="1:7">
      <c r="A284" s="599">
        <v>45572</v>
      </c>
      <c r="B284" s="602">
        <v>3175</v>
      </c>
      <c r="C284" s="20">
        <v>678700415</v>
      </c>
      <c r="E284" s="599">
        <v>45572</v>
      </c>
      <c r="F284" s="602">
        <v>3175</v>
      </c>
      <c r="G284" s="20">
        <f t="shared" si="4"/>
        <v>6.7870041499999996</v>
      </c>
    </row>
    <row r="285" spans="1:7">
      <c r="A285" s="599">
        <v>45569</v>
      </c>
      <c r="B285" s="602">
        <v>3005</v>
      </c>
      <c r="C285" s="20">
        <v>868784595</v>
      </c>
      <c r="E285" s="599">
        <v>45569</v>
      </c>
      <c r="F285" s="602">
        <v>3005</v>
      </c>
      <c r="G285" s="20">
        <f t="shared" si="4"/>
        <v>8.6878459499999998</v>
      </c>
    </row>
    <row r="286" spans="1:7">
      <c r="A286" s="599">
        <v>45568</v>
      </c>
      <c r="B286" s="602">
        <v>3145</v>
      </c>
      <c r="C286" s="20">
        <v>738671485</v>
      </c>
      <c r="E286" s="599">
        <v>45568</v>
      </c>
      <c r="F286" s="602">
        <v>3145</v>
      </c>
      <c r="G286" s="20">
        <f t="shared" si="4"/>
        <v>7.3867148499999997</v>
      </c>
    </row>
    <row r="287" spans="1:7">
      <c r="A287" s="599">
        <v>45567</v>
      </c>
      <c r="B287" s="602">
        <v>3145</v>
      </c>
      <c r="C287" s="20">
        <v>738671485</v>
      </c>
      <c r="E287" s="599">
        <v>45567</v>
      </c>
      <c r="F287" s="602">
        <v>3145</v>
      </c>
      <c r="G287" s="20">
        <f t="shared" si="4"/>
        <v>7.3867148499999997</v>
      </c>
    </row>
    <row r="288" spans="1:7">
      <c r="A288" s="599">
        <v>45566</v>
      </c>
      <c r="B288" s="602">
        <v>3150</v>
      </c>
      <c r="C288" s="20">
        <v>895409075</v>
      </c>
      <c r="E288" s="599">
        <v>45566</v>
      </c>
      <c r="F288" s="602">
        <v>3150</v>
      </c>
      <c r="G288" s="20">
        <f t="shared" si="4"/>
        <v>8.9540907500000007</v>
      </c>
    </row>
    <row r="289" spans="1:7">
      <c r="A289" s="599">
        <v>45565</v>
      </c>
      <c r="B289" s="602">
        <v>3150</v>
      </c>
      <c r="C289" s="20">
        <v>895409075</v>
      </c>
      <c r="E289" s="599">
        <v>45565</v>
      </c>
      <c r="F289" s="602">
        <v>3150</v>
      </c>
      <c r="G289" s="20">
        <f t="shared" si="4"/>
        <v>8.9540907500000007</v>
      </c>
    </row>
    <row r="290" spans="1:7">
      <c r="A290" s="599">
        <v>45562</v>
      </c>
      <c r="B290" s="602">
        <v>3340</v>
      </c>
      <c r="C290" s="20">
        <v>2444406635</v>
      </c>
      <c r="E290" s="599">
        <v>45562</v>
      </c>
      <c r="F290" s="602">
        <v>3340</v>
      </c>
      <c r="G290" s="20">
        <f t="shared" si="4"/>
        <v>24.44406635</v>
      </c>
    </row>
    <row r="291" spans="1:7">
      <c r="A291" s="599">
        <v>45561</v>
      </c>
      <c r="B291" s="602">
        <v>3230</v>
      </c>
      <c r="C291" s="20">
        <v>1666084200</v>
      </c>
      <c r="E291" s="599">
        <v>45561</v>
      </c>
      <c r="F291" s="602">
        <v>3230</v>
      </c>
      <c r="G291" s="20">
        <f t="shared" si="4"/>
        <v>16.660841999999999</v>
      </c>
    </row>
    <row r="292" spans="1:7">
      <c r="A292" s="599">
        <v>45560</v>
      </c>
      <c r="B292" s="602">
        <v>3015</v>
      </c>
      <c r="C292" s="20">
        <v>1026840005</v>
      </c>
      <c r="E292" s="599">
        <v>45560</v>
      </c>
      <c r="F292" s="602">
        <v>3015</v>
      </c>
      <c r="G292" s="20">
        <f t="shared" si="4"/>
        <v>10.26840005</v>
      </c>
    </row>
    <row r="293" spans="1:7">
      <c r="A293" s="599">
        <v>45559</v>
      </c>
      <c r="B293" s="602">
        <v>2990</v>
      </c>
      <c r="C293" s="20">
        <v>620786005</v>
      </c>
      <c r="E293" s="599">
        <v>45559</v>
      </c>
      <c r="F293" s="602">
        <v>2990</v>
      </c>
      <c r="G293" s="20">
        <f t="shared" si="4"/>
        <v>6.2078600499999999</v>
      </c>
    </row>
    <row r="294" spans="1:7">
      <c r="A294" s="599">
        <v>45558</v>
      </c>
      <c r="B294" s="602">
        <v>2915</v>
      </c>
      <c r="C294" s="20">
        <v>578424085</v>
      </c>
      <c r="E294" s="599">
        <v>45558</v>
      </c>
      <c r="F294" s="602">
        <v>2915</v>
      </c>
      <c r="G294" s="20">
        <f t="shared" si="4"/>
        <v>5.7842408499999998</v>
      </c>
    </row>
    <row r="295" spans="1:7">
      <c r="A295" s="599">
        <v>45555</v>
      </c>
      <c r="B295" s="602">
        <v>2930</v>
      </c>
      <c r="C295" s="20">
        <v>977747460</v>
      </c>
      <c r="E295" s="599">
        <v>45555</v>
      </c>
      <c r="F295" s="602">
        <v>2930</v>
      </c>
      <c r="G295" s="20">
        <f t="shared" si="4"/>
        <v>9.7774745999999997</v>
      </c>
    </row>
    <row r="296" spans="1:7">
      <c r="A296" s="599">
        <v>45554</v>
      </c>
      <c r="B296" s="602">
        <v>2980</v>
      </c>
      <c r="C296" s="20">
        <v>992356220</v>
      </c>
      <c r="E296" s="599">
        <v>45554</v>
      </c>
      <c r="F296" s="602">
        <v>2980</v>
      </c>
      <c r="G296" s="20">
        <f t="shared" si="4"/>
        <v>9.9235621999999992</v>
      </c>
    </row>
    <row r="297" spans="1:7">
      <c r="A297" s="599">
        <v>45553</v>
      </c>
      <c r="B297" s="602">
        <v>3040</v>
      </c>
      <c r="C297" s="20">
        <v>1415416550</v>
      </c>
      <c r="E297" s="599">
        <v>45553</v>
      </c>
      <c r="F297" s="602">
        <v>3040</v>
      </c>
      <c r="G297" s="20">
        <f t="shared" si="4"/>
        <v>14.1541655</v>
      </c>
    </row>
    <row r="298" spans="1:7">
      <c r="A298" s="599">
        <v>45552</v>
      </c>
      <c r="B298" s="602">
        <v>3040</v>
      </c>
      <c r="C298" s="20">
        <v>1415416550</v>
      </c>
      <c r="E298" s="599">
        <v>45552</v>
      </c>
      <c r="F298" s="602">
        <v>3040</v>
      </c>
      <c r="G298" s="20">
        <f t="shared" si="4"/>
        <v>14.1541655</v>
      </c>
    </row>
    <row r="299" spans="1:7">
      <c r="A299" s="599">
        <v>45551</v>
      </c>
      <c r="B299" s="602">
        <v>3040</v>
      </c>
      <c r="C299" s="20">
        <v>1415416550</v>
      </c>
      <c r="E299" s="599">
        <v>45551</v>
      </c>
      <c r="F299" s="602">
        <v>3040</v>
      </c>
      <c r="G299" s="20">
        <f t="shared" si="4"/>
        <v>14.1541655</v>
      </c>
    </row>
    <row r="300" spans="1:7">
      <c r="A300" s="599">
        <v>45548</v>
      </c>
      <c r="B300" s="602">
        <v>3040</v>
      </c>
      <c r="C300" s="20">
        <v>1415416550</v>
      </c>
      <c r="E300" s="599">
        <v>45548</v>
      </c>
      <c r="F300" s="602">
        <v>3040</v>
      </c>
      <c r="G300" s="20">
        <f t="shared" si="4"/>
        <v>14.1541655</v>
      </c>
    </row>
    <row r="301" spans="1:7">
      <c r="A301" s="599">
        <v>45547</v>
      </c>
      <c r="B301" s="602">
        <v>3195</v>
      </c>
      <c r="C301" s="20">
        <v>2135543950</v>
      </c>
      <c r="E301" s="599">
        <v>45547</v>
      </c>
      <c r="F301" s="602">
        <v>3195</v>
      </c>
      <c r="G301" s="20">
        <f t="shared" si="4"/>
        <v>21.355439499999999</v>
      </c>
    </row>
    <row r="302" spans="1:7">
      <c r="A302" s="599">
        <v>45546</v>
      </c>
      <c r="B302" s="602">
        <v>2970</v>
      </c>
      <c r="C302" s="20">
        <v>1390598400</v>
      </c>
      <c r="E302" s="599">
        <v>45546</v>
      </c>
      <c r="F302" s="602">
        <v>2970</v>
      </c>
      <c r="G302" s="20">
        <f t="shared" si="4"/>
        <v>13.905984</v>
      </c>
    </row>
    <row r="303" spans="1:7">
      <c r="A303" s="599">
        <v>45545</v>
      </c>
      <c r="B303" s="602">
        <v>3040</v>
      </c>
      <c r="C303" s="20">
        <v>1317677475</v>
      </c>
      <c r="E303" s="599">
        <v>45545</v>
      </c>
      <c r="F303" s="602">
        <v>3040</v>
      </c>
      <c r="G303" s="20">
        <f t="shared" si="4"/>
        <v>13.17677475</v>
      </c>
    </row>
    <row r="304" spans="1:7">
      <c r="A304" s="599">
        <v>45544</v>
      </c>
      <c r="B304" s="602">
        <v>3240</v>
      </c>
      <c r="C304" s="20">
        <v>1032223725</v>
      </c>
      <c r="E304" s="599">
        <v>45544</v>
      </c>
      <c r="F304" s="602">
        <v>3240</v>
      </c>
      <c r="G304" s="20">
        <f t="shared" si="4"/>
        <v>10.322237250000001</v>
      </c>
    </row>
    <row r="305" spans="1:7">
      <c r="A305" s="599">
        <v>45541</v>
      </c>
      <c r="B305" s="602">
        <v>3215</v>
      </c>
      <c r="C305" s="20">
        <v>1812279465</v>
      </c>
      <c r="E305" s="599">
        <v>45541</v>
      </c>
      <c r="F305" s="602">
        <v>3215</v>
      </c>
      <c r="G305" s="20">
        <f t="shared" si="4"/>
        <v>18.122794649999999</v>
      </c>
    </row>
    <row r="306" spans="1:7">
      <c r="A306" s="599">
        <v>45540</v>
      </c>
      <c r="B306" s="602">
        <v>3480</v>
      </c>
      <c r="C306" s="20">
        <v>1919959055</v>
      </c>
      <c r="E306" s="599">
        <v>45540</v>
      </c>
      <c r="F306" s="602">
        <v>3480</v>
      </c>
      <c r="G306" s="20">
        <f t="shared" si="4"/>
        <v>19.19959055</v>
      </c>
    </row>
    <row r="307" spans="1:7">
      <c r="A307" s="599">
        <v>45539</v>
      </c>
      <c r="B307" s="602">
        <v>3480</v>
      </c>
      <c r="C307" s="20">
        <v>2642556410</v>
      </c>
      <c r="E307" s="599">
        <v>45539</v>
      </c>
      <c r="F307" s="602">
        <v>3480</v>
      </c>
      <c r="G307" s="20">
        <f t="shared" si="4"/>
        <v>26.425564099999999</v>
      </c>
    </row>
    <row r="308" spans="1:7">
      <c r="A308" s="599">
        <v>45538</v>
      </c>
      <c r="B308" s="602">
        <v>3840</v>
      </c>
      <c r="C308" s="20">
        <v>5917124880</v>
      </c>
      <c r="E308" s="599">
        <v>45538</v>
      </c>
      <c r="F308" s="602">
        <v>3840</v>
      </c>
      <c r="G308" s="20">
        <f t="shared" si="4"/>
        <v>59.171248800000001</v>
      </c>
    </row>
    <row r="309" spans="1:7">
      <c r="A309" s="599">
        <v>45537</v>
      </c>
      <c r="B309" s="602">
        <v>3880</v>
      </c>
      <c r="C309" s="20">
        <v>26345033950</v>
      </c>
      <c r="E309" s="599">
        <v>45537</v>
      </c>
      <c r="F309" s="602">
        <v>3880</v>
      </c>
      <c r="G309" s="20">
        <f t="shared" si="4"/>
        <v>263.45033949999998</v>
      </c>
    </row>
    <row r="310" spans="1:7">
      <c r="A310" s="599">
        <v>45534</v>
      </c>
      <c r="B310" s="602">
        <v>3385</v>
      </c>
      <c r="C310" s="20">
        <v>598823085</v>
      </c>
      <c r="E310" s="599">
        <v>45534</v>
      </c>
      <c r="F310" s="602">
        <v>3385</v>
      </c>
      <c r="G310" s="20">
        <f t="shared" si="4"/>
        <v>5.9882308499999999</v>
      </c>
    </row>
    <row r="311" spans="1:7">
      <c r="A311" s="599">
        <v>45533</v>
      </c>
      <c r="B311" s="602">
        <v>3355</v>
      </c>
      <c r="C311" s="20">
        <v>823558650</v>
      </c>
      <c r="E311" s="599">
        <v>45533</v>
      </c>
      <c r="F311" s="602">
        <v>3355</v>
      </c>
      <c r="G311" s="20">
        <f t="shared" si="4"/>
        <v>8.2355865000000001</v>
      </c>
    </row>
    <row r="312" spans="1:7">
      <c r="A312" s="599">
        <v>45532</v>
      </c>
      <c r="B312" s="602">
        <v>3490</v>
      </c>
      <c r="C312" s="20">
        <v>891845270</v>
      </c>
      <c r="E312" s="599">
        <v>45532</v>
      </c>
      <c r="F312" s="602">
        <v>3490</v>
      </c>
      <c r="G312" s="20">
        <f t="shared" si="4"/>
        <v>8.9184526999999996</v>
      </c>
    </row>
    <row r="313" spans="1:7">
      <c r="A313" s="599">
        <v>45531</v>
      </c>
      <c r="B313" s="602">
        <v>3515</v>
      </c>
      <c r="C313" s="20">
        <v>721941880</v>
      </c>
      <c r="E313" s="599">
        <v>45531</v>
      </c>
      <c r="F313" s="602">
        <v>3515</v>
      </c>
      <c r="G313" s="20">
        <f t="shared" si="4"/>
        <v>7.2194187999999997</v>
      </c>
    </row>
    <row r="314" spans="1:7">
      <c r="A314" s="599">
        <v>45530</v>
      </c>
      <c r="B314" s="602">
        <v>3525</v>
      </c>
      <c r="C314" s="20">
        <v>877623060</v>
      </c>
      <c r="E314" s="599">
        <v>45530</v>
      </c>
      <c r="F314" s="602">
        <v>3525</v>
      </c>
      <c r="G314" s="20">
        <f t="shared" si="4"/>
        <v>8.7762305999999999</v>
      </c>
    </row>
    <row r="315" spans="1:7">
      <c r="A315" s="599">
        <v>45527</v>
      </c>
      <c r="B315" s="602">
        <v>3685</v>
      </c>
      <c r="C315" s="20">
        <v>862282735</v>
      </c>
      <c r="E315" s="599">
        <v>45527</v>
      </c>
      <c r="F315" s="602">
        <v>3685</v>
      </c>
      <c r="G315" s="20">
        <f t="shared" si="4"/>
        <v>8.6228273499999997</v>
      </c>
    </row>
    <row r="316" spans="1:7">
      <c r="A316" s="599">
        <v>45526</v>
      </c>
      <c r="B316" s="602">
        <v>3720</v>
      </c>
      <c r="C316" s="20">
        <v>837097695</v>
      </c>
      <c r="E316" s="599">
        <v>45526</v>
      </c>
      <c r="F316" s="602">
        <v>3720</v>
      </c>
      <c r="G316" s="20">
        <f t="shared" si="4"/>
        <v>8.3709769499999993</v>
      </c>
    </row>
    <row r="317" spans="1:7">
      <c r="A317" s="599">
        <v>45525</v>
      </c>
      <c r="B317" s="602">
        <v>3875</v>
      </c>
      <c r="C317" s="20">
        <v>750634490</v>
      </c>
      <c r="E317" s="599">
        <v>45525</v>
      </c>
      <c r="F317" s="602">
        <v>3875</v>
      </c>
      <c r="G317" s="20">
        <f t="shared" si="4"/>
        <v>7.5063449000000002</v>
      </c>
    </row>
    <row r="318" spans="1:7">
      <c r="A318" s="599">
        <v>45524</v>
      </c>
      <c r="B318" s="602">
        <v>3905</v>
      </c>
      <c r="C318" s="20">
        <v>1155352590</v>
      </c>
      <c r="E318" s="599">
        <v>45524</v>
      </c>
      <c r="F318" s="602">
        <v>3905</v>
      </c>
      <c r="G318" s="20">
        <f t="shared" si="4"/>
        <v>11.5535259</v>
      </c>
    </row>
    <row r="319" spans="1:7">
      <c r="A319" s="599">
        <v>45523</v>
      </c>
      <c r="B319" s="602">
        <v>3795</v>
      </c>
      <c r="C319" s="20">
        <v>1474761370</v>
      </c>
      <c r="E319" s="599">
        <v>45523</v>
      </c>
      <c r="F319" s="602">
        <v>3795</v>
      </c>
      <c r="G319" s="20">
        <f t="shared" si="4"/>
        <v>14.7476137</v>
      </c>
    </row>
    <row r="320" spans="1:7">
      <c r="A320" s="599">
        <v>45520</v>
      </c>
      <c r="B320" s="602">
        <v>4010</v>
      </c>
      <c r="C320" s="20">
        <v>1890766450</v>
      </c>
      <c r="E320" s="599">
        <v>45520</v>
      </c>
      <c r="F320" s="602">
        <v>4010</v>
      </c>
      <c r="G320" s="20">
        <f t="shared" si="4"/>
        <v>18.907664499999999</v>
      </c>
    </row>
    <row r="321" spans="1:7">
      <c r="A321" s="599">
        <v>45519</v>
      </c>
      <c r="B321" s="602">
        <v>4135</v>
      </c>
      <c r="C321" s="20">
        <v>3673598100</v>
      </c>
      <c r="E321" s="599">
        <v>45519</v>
      </c>
      <c r="F321" s="602">
        <v>4135</v>
      </c>
      <c r="G321" s="20">
        <f t="shared" si="4"/>
        <v>36.735981000000002</v>
      </c>
    </row>
    <row r="322" spans="1:7">
      <c r="A322" s="599">
        <v>45518</v>
      </c>
      <c r="B322" s="602">
        <v>4135</v>
      </c>
      <c r="C322" s="20">
        <v>3673598100</v>
      </c>
      <c r="E322" s="599">
        <v>45518</v>
      </c>
      <c r="F322" s="602">
        <v>4135</v>
      </c>
      <c r="G322" s="20">
        <f t="shared" ref="G322:G385" si="5">C322/10^8</f>
        <v>36.735981000000002</v>
      </c>
    </row>
    <row r="323" spans="1:7">
      <c r="A323" s="599">
        <v>45517</v>
      </c>
      <c r="B323" s="602">
        <v>3895</v>
      </c>
      <c r="C323" s="20">
        <v>1095920555</v>
      </c>
      <c r="E323" s="599">
        <v>45517</v>
      </c>
      <c r="F323" s="602">
        <v>3895</v>
      </c>
      <c r="G323" s="20">
        <f t="shared" si="5"/>
        <v>10.95920555</v>
      </c>
    </row>
    <row r="324" spans="1:7">
      <c r="A324" s="599">
        <v>45516</v>
      </c>
      <c r="B324" s="602">
        <v>3940</v>
      </c>
      <c r="C324" s="20">
        <v>1327204630</v>
      </c>
      <c r="E324" s="599">
        <v>45516</v>
      </c>
      <c r="F324" s="602">
        <v>3940</v>
      </c>
      <c r="G324" s="20">
        <f t="shared" si="5"/>
        <v>13.2720463</v>
      </c>
    </row>
    <row r="325" spans="1:7">
      <c r="A325" s="599">
        <v>45513</v>
      </c>
      <c r="B325" s="602">
        <v>3905</v>
      </c>
      <c r="C325" s="20">
        <v>1174574760</v>
      </c>
      <c r="E325" s="599">
        <v>45513</v>
      </c>
      <c r="F325" s="602">
        <v>3905</v>
      </c>
      <c r="G325" s="20">
        <f t="shared" si="5"/>
        <v>11.7457476</v>
      </c>
    </row>
    <row r="326" spans="1:7">
      <c r="A326" s="599">
        <v>45512</v>
      </c>
      <c r="B326" s="602">
        <v>3860</v>
      </c>
      <c r="C326" s="20">
        <v>1423335265</v>
      </c>
      <c r="E326" s="599">
        <v>45512</v>
      </c>
      <c r="F326" s="602">
        <v>3860</v>
      </c>
      <c r="G326" s="20">
        <f t="shared" si="5"/>
        <v>14.23335265</v>
      </c>
    </row>
    <row r="327" spans="1:7">
      <c r="A327" s="599">
        <v>45511</v>
      </c>
      <c r="B327" s="602">
        <v>3990</v>
      </c>
      <c r="C327" s="20">
        <v>2069488785</v>
      </c>
      <c r="E327" s="599">
        <v>45511</v>
      </c>
      <c r="F327" s="602">
        <v>3990</v>
      </c>
      <c r="G327" s="20">
        <f t="shared" si="5"/>
        <v>20.694887850000001</v>
      </c>
    </row>
    <row r="328" spans="1:7">
      <c r="A328" s="599">
        <v>45510</v>
      </c>
      <c r="B328" s="602">
        <v>3900</v>
      </c>
      <c r="C328" s="20">
        <v>4867868925</v>
      </c>
      <c r="E328" s="599">
        <v>45510</v>
      </c>
      <c r="F328" s="602">
        <v>3900</v>
      </c>
      <c r="G328" s="20">
        <f t="shared" si="5"/>
        <v>48.678689249999998</v>
      </c>
    </row>
    <row r="329" spans="1:7">
      <c r="A329" s="599">
        <v>45509</v>
      </c>
      <c r="B329" s="602">
        <v>3500</v>
      </c>
      <c r="C329" s="20">
        <v>6531841290</v>
      </c>
      <c r="E329" s="599">
        <v>45509</v>
      </c>
      <c r="F329" s="602">
        <v>3500</v>
      </c>
      <c r="G329" s="20">
        <f t="shared" si="5"/>
        <v>65.318412899999998</v>
      </c>
    </row>
    <row r="330" spans="1:7">
      <c r="A330" s="599">
        <v>45506</v>
      </c>
      <c r="B330" s="602">
        <v>4490</v>
      </c>
      <c r="C330" s="20">
        <v>2745133730</v>
      </c>
      <c r="E330" s="599">
        <v>45506</v>
      </c>
      <c r="F330" s="602">
        <v>4490</v>
      </c>
      <c r="G330" s="20">
        <f t="shared" si="5"/>
        <v>27.451337299999999</v>
      </c>
    </row>
    <row r="331" spans="1:7">
      <c r="A331" s="599">
        <v>45505</v>
      </c>
      <c r="B331" s="602">
        <v>4980</v>
      </c>
      <c r="C331" s="20">
        <v>2063229415</v>
      </c>
      <c r="E331" s="599">
        <v>45505</v>
      </c>
      <c r="F331" s="602">
        <v>4980</v>
      </c>
      <c r="G331" s="20">
        <f t="shared" si="5"/>
        <v>20.63229415</v>
      </c>
    </row>
    <row r="332" spans="1:7">
      <c r="A332" s="599">
        <v>45504</v>
      </c>
      <c r="B332" s="602">
        <v>5070</v>
      </c>
      <c r="C332" s="20">
        <v>1956220555</v>
      </c>
      <c r="E332" s="599">
        <v>45504</v>
      </c>
      <c r="F332" s="602">
        <v>5070</v>
      </c>
      <c r="G332" s="20">
        <f t="shared" si="5"/>
        <v>19.562205550000002</v>
      </c>
    </row>
    <row r="333" spans="1:7">
      <c r="A333" s="599">
        <v>45503</v>
      </c>
      <c r="B333" s="602">
        <v>4875</v>
      </c>
      <c r="C333" s="20">
        <v>1955970710</v>
      </c>
      <c r="E333" s="599">
        <v>45503</v>
      </c>
      <c r="F333" s="602">
        <v>4875</v>
      </c>
      <c r="G333" s="20">
        <f t="shared" si="5"/>
        <v>19.559707100000001</v>
      </c>
    </row>
    <row r="334" spans="1:7">
      <c r="A334" s="599">
        <v>45502</v>
      </c>
      <c r="B334" s="602">
        <v>5110</v>
      </c>
      <c r="C334" s="20">
        <v>1966143935</v>
      </c>
      <c r="E334" s="599">
        <v>45502</v>
      </c>
      <c r="F334" s="602">
        <v>5110</v>
      </c>
      <c r="G334" s="20">
        <f t="shared" si="5"/>
        <v>19.661439349999998</v>
      </c>
    </row>
    <row r="335" spans="1:7">
      <c r="A335" s="599">
        <v>45499</v>
      </c>
      <c r="B335" s="602">
        <v>4945</v>
      </c>
      <c r="C335" s="20">
        <v>2727193275</v>
      </c>
      <c r="E335" s="599">
        <v>45499</v>
      </c>
      <c r="F335" s="602">
        <v>4945</v>
      </c>
      <c r="G335" s="20">
        <f t="shared" si="5"/>
        <v>27.271932750000001</v>
      </c>
    </row>
    <row r="336" spans="1:7">
      <c r="A336" s="599">
        <v>45498</v>
      </c>
      <c r="B336" s="602">
        <v>5020</v>
      </c>
      <c r="C336" s="20">
        <v>4701127200</v>
      </c>
      <c r="E336" s="599">
        <v>45498</v>
      </c>
      <c r="F336" s="602">
        <v>5020</v>
      </c>
      <c r="G336" s="20">
        <f t="shared" si="5"/>
        <v>47.011271999999998</v>
      </c>
    </row>
    <row r="337" spans="1:7">
      <c r="A337" s="599">
        <v>45497</v>
      </c>
      <c r="B337" s="602">
        <v>5360</v>
      </c>
      <c r="C337" s="20">
        <v>4190867015</v>
      </c>
      <c r="E337" s="599">
        <v>45497</v>
      </c>
      <c r="F337" s="602">
        <v>5360</v>
      </c>
      <c r="G337" s="20">
        <f t="shared" si="5"/>
        <v>41.908670149999999</v>
      </c>
    </row>
    <row r="338" spans="1:7">
      <c r="A338" s="599">
        <v>45496</v>
      </c>
      <c r="B338" s="602">
        <v>5070</v>
      </c>
      <c r="C338" s="20">
        <v>3239658850</v>
      </c>
      <c r="E338" s="599">
        <v>45496</v>
      </c>
      <c r="F338" s="602">
        <v>5070</v>
      </c>
      <c r="G338" s="20">
        <f t="shared" si="5"/>
        <v>32.3965885</v>
      </c>
    </row>
    <row r="339" spans="1:7">
      <c r="A339" s="599">
        <v>45495</v>
      </c>
      <c r="B339" s="602">
        <v>4895</v>
      </c>
      <c r="C339" s="20">
        <v>6360027985</v>
      </c>
      <c r="E339" s="599">
        <v>45495</v>
      </c>
      <c r="F339" s="602">
        <v>4895</v>
      </c>
      <c r="G339" s="20">
        <f t="shared" si="5"/>
        <v>63.60027985</v>
      </c>
    </row>
    <row r="340" spans="1:7">
      <c r="A340" s="599">
        <v>45492</v>
      </c>
      <c r="B340" s="602">
        <v>5050</v>
      </c>
      <c r="C340" s="20">
        <v>2932796130</v>
      </c>
      <c r="E340" s="599">
        <v>45492</v>
      </c>
      <c r="F340" s="602">
        <v>5050</v>
      </c>
      <c r="G340" s="20">
        <f t="shared" si="5"/>
        <v>29.327961299999998</v>
      </c>
    </row>
    <row r="341" spans="1:7">
      <c r="A341" s="599">
        <v>45491</v>
      </c>
      <c r="B341" s="602">
        <v>5240</v>
      </c>
      <c r="C341" s="20">
        <v>8721609030</v>
      </c>
      <c r="E341" s="599">
        <v>45491</v>
      </c>
      <c r="F341" s="602">
        <v>5240</v>
      </c>
      <c r="G341" s="20">
        <f t="shared" si="5"/>
        <v>87.216090300000005</v>
      </c>
    </row>
    <row r="342" spans="1:7">
      <c r="A342" s="599">
        <v>45490</v>
      </c>
      <c r="B342" s="602">
        <v>5410</v>
      </c>
      <c r="C342" s="20">
        <v>9580181540</v>
      </c>
      <c r="E342" s="599">
        <v>45490</v>
      </c>
      <c r="F342" s="602">
        <v>5410</v>
      </c>
      <c r="G342" s="20">
        <f t="shared" si="5"/>
        <v>95.801815399999995</v>
      </c>
    </row>
    <row r="343" spans="1:7">
      <c r="A343" s="599">
        <v>45489</v>
      </c>
      <c r="B343" s="602">
        <v>6010</v>
      </c>
      <c r="C343" s="20">
        <v>3906203700</v>
      </c>
      <c r="E343" s="599">
        <v>45489</v>
      </c>
      <c r="F343" s="602">
        <v>6010</v>
      </c>
      <c r="G343" s="20">
        <f t="shared" si="5"/>
        <v>39.062036999999997</v>
      </c>
    </row>
    <row r="344" spans="1:7">
      <c r="A344" s="599">
        <v>45488</v>
      </c>
      <c r="B344" s="602">
        <v>6020</v>
      </c>
      <c r="C344" s="20">
        <v>3089286680</v>
      </c>
      <c r="E344" s="599">
        <v>45488</v>
      </c>
      <c r="F344" s="602">
        <v>6020</v>
      </c>
      <c r="G344" s="20">
        <f t="shared" si="5"/>
        <v>30.8928668</v>
      </c>
    </row>
    <row r="345" spans="1:7">
      <c r="A345" s="599">
        <v>45485</v>
      </c>
      <c r="B345" s="602">
        <v>5980</v>
      </c>
      <c r="C345" s="20">
        <v>4398172330</v>
      </c>
      <c r="E345" s="599">
        <v>45485</v>
      </c>
      <c r="F345" s="602">
        <v>5980</v>
      </c>
      <c r="G345" s="20">
        <f t="shared" si="5"/>
        <v>43.981723299999999</v>
      </c>
    </row>
    <row r="346" spans="1:7">
      <c r="A346" s="599">
        <v>45484</v>
      </c>
      <c r="B346" s="602">
        <v>6190</v>
      </c>
      <c r="C346" s="20">
        <v>7729187300</v>
      </c>
      <c r="E346" s="599">
        <v>45484</v>
      </c>
      <c r="F346" s="602">
        <v>6190</v>
      </c>
      <c r="G346" s="20">
        <f t="shared" si="5"/>
        <v>77.291872999999995</v>
      </c>
    </row>
    <row r="347" spans="1:7">
      <c r="A347" s="599">
        <v>45483</v>
      </c>
      <c r="B347" s="602">
        <v>6220</v>
      </c>
      <c r="C347" s="20">
        <v>10322542590</v>
      </c>
      <c r="E347" s="599">
        <v>45483</v>
      </c>
      <c r="F347" s="602">
        <v>6220</v>
      </c>
      <c r="G347" s="20">
        <f t="shared" si="5"/>
        <v>103.2254259</v>
      </c>
    </row>
    <row r="348" spans="1:7">
      <c r="A348" s="599">
        <v>45482</v>
      </c>
      <c r="B348" s="602">
        <v>6240</v>
      </c>
      <c r="C348" s="20">
        <v>7475502220</v>
      </c>
      <c r="E348" s="599">
        <v>45482</v>
      </c>
      <c r="F348" s="602">
        <v>6240</v>
      </c>
      <c r="G348" s="20">
        <f t="shared" si="5"/>
        <v>74.755022199999999</v>
      </c>
    </row>
    <row r="349" spans="1:7">
      <c r="A349" s="599">
        <v>45481</v>
      </c>
      <c r="B349" s="602">
        <v>6020</v>
      </c>
      <c r="C349" s="20">
        <v>3246530870</v>
      </c>
      <c r="E349" s="599">
        <v>45481</v>
      </c>
      <c r="F349" s="602">
        <v>6020</v>
      </c>
      <c r="G349" s="20">
        <f t="shared" si="5"/>
        <v>32.465308700000001</v>
      </c>
    </row>
    <row r="350" spans="1:7">
      <c r="A350" s="599">
        <v>45478</v>
      </c>
      <c r="B350" s="602">
        <v>5880</v>
      </c>
      <c r="C350" s="20">
        <v>4587260530</v>
      </c>
      <c r="E350" s="599">
        <v>45478</v>
      </c>
      <c r="F350" s="602">
        <v>5880</v>
      </c>
      <c r="G350" s="20">
        <f t="shared" si="5"/>
        <v>45.872605299999996</v>
      </c>
    </row>
    <row r="351" spans="1:7">
      <c r="A351" s="599">
        <v>45477</v>
      </c>
      <c r="B351" s="602">
        <v>5950</v>
      </c>
      <c r="C351" s="20">
        <v>5604409600</v>
      </c>
      <c r="E351" s="599">
        <v>45477</v>
      </c>
      <c r="F351" s="602">
        <v>5950</v>
      </c>
      <c r="G351" s="20">
        <f t="shared" si="5"/>
        <v>56.044096000000003</v>
      </c>
    </row>
    <row r="352" spans="1:7">
      <c r="A352" s="599">
        <v>45476</v>
      </c>
      <c r="B352" s="602">
        <v>6020</v>
      </c>
      <c r="C352" s="20">
        <v>4390336330</v>
      </c>
      <c r="E352" s="599">
        <v>45476</v>
      </c>
      <c r="F352" s="602">
        <v>6020</v>
      </c>
      <c r="G352" s="20">
        <f t="shared" si="5"/>
        <v>43.903363300000002</v>
      </c>
    </row>
    <row r="353" spans="1:7">
      <c r="A353" s="599">
        <v>45475</v>
      </c>
      <c r="B353" s="602">
        <v>6040</v>
      </c>
      <c r="C353" s="20">
        <v>6557220760</v>
      </c>
      <c r="E353" s="599">
        <v>45475</v>
      </c>
      <c r="F353" s="602">
        <v>6040</v>
      </c>
      <c r="G353" s="20">
        <f t="shared" si="5"/>
        <v>65.572207599999999</v>
      </c>
    </row>
    <row r="354" spans="1:7">
      <c r="A354" s="599">
        <v>45474</v>
      </c>
      <c r="B354" s="602">
        <v>6090</v>
      </c>
      <c r="C354" s="20">
        <v>7629767920</v>
      </c>
      <c r="E354" s="599">
        <v>45474</v>
      </c>
      <c r="F354" s="602">
        <v>6090</v>
      </c>
      <c r="G354" s="20">
        <f t="shared" si="5"/>
        <v>76.297679200000005</v>
      </c>
    </row>
    <row r="355" spans="1:7">
      <c r="A355" s="599">
        <v>45471</v>
      </c>
      <c r="B355" s="602">
        <v>6290</v>
      </c>
      <c r="C355" s="20">
        <v>9553206410</v>
      </c>
      <c r="E355" s="599">
        <v>45471</v>
      </c>
      <c r="F355" s="602">
        <v>6290</v>
      </c>
      <c r="G355" s="20">
        <f t="shared" si="5"/>
        <v>95.532064099999999</v>
      </c>
    </row>
    <row r="356" spans="1:7">
      <c r="A356" s="599">
        <v>45470</v>
      </c>
      <c r="B356" s="602">
        <v>6300</v>
      </c>
      <c r="C356" s="20">
        <v>14121403000</v>
      </c>
      <c r="E356" s="599">
        <v>45470</v>
      </c>
      <c r="F356" s="602">
        <v>6300</v>
      </c>
      <c r="G356" s="20">
        <f t="shared" si="5"/>
        <v>141.21403000000001</v>
      </c>
    </row>
    <row r="357" spans="1:7">
      <c r="A357" s="599">
        <v>45469</v>
      </c>
      <c r="B357" s="602">
        <v>6030</v>
      </c>
      <c r="C357" s="20">
        <v>4902178360</v>
      </c>
      <c r="E357" s="599">
        <v>45469</v>
      </c>
      <c r="F357" s="602">
        <v>6030</v>
      </c>
      <c r="G357" s="20">
        <f t="shared" si="5"/>
        <v>49.021783599999999</v>
      </c>
    </row>
    <row r="358" spans="1:7">
      <c r="A358" s="599">
        <v>45468</v>
      </c>
      <c r="B358" s="602">
        <v>6140</v>
      </c>
      <c r="C358" s="20">
        <v>6087810560</v>
      </c>
      <c r="E358" s="599">
        <v>45468</v>
      </c>
      <c r="F358" s="602">
        <v>6140</v>
      </c>
      <c r="G358" s="20">
        <f t="shared" si="5"/>
        <v>60.878105599999998</v>
      </c>
    </row>
    <row r="359" spans="1:7">
      <c r="A359" s="599">
        <v>45467</v>
      </c>
      <c r="B359" s="602">
        <v>6080</v>
      </c>
      <c r="C359" s="20">
        <v>5198429170</v>
      </c>
      <c r="E359" s="599">
        <v>45467</v>
      </c>
      <c r="F359" s="602">
        <v>6080</v>
      </c>
      <c r="G359" s="20">
        <f t="shared" si="5"/>
        <v>51.9842917</v>
      </c>
    </row>
    <row r="360" spans="1:7">
      <c r="A360" s="599">
        <v>45464</v>
      </c>
      <c r="B360" s="602">
        <v>5910</v>
      </c>
      <c r="C360" s="20">
        <v>5757204360</v>
      </c>
      <c r="E360" s="599">
        <v>45464</v>
      </c>
      <c r="F360" s="602">
        <v>5910</v>
      </c>
      <c r="G360" s="20">
        <f t="shared" si="5"/>
        <v>57.572043600000001</v>
      </c>
    </row>
    <row r="361" spans="1:7">
      <c r="A361" s="599">
        <v>45463</v>
      </c>
      <c r="B361" s="602">
        <v>6090</v>
      </c>
      <c r="C361" s="20">
        <v>5489490220</v>
      </c>
      <c r="E361" s="599">
        <v>45463</v>
      </c>
      <c r="F361" s="602">
        <v>6090</v>
      </c>
      <c r="G361" s="20">
        <f t="shared" si="5"/>
        <v>54.894902199999997</v>
      </c>
    </row>
    <row r="362" spans="1:7">
      <c r="A362" s="599">
        <v>45462</v>
      </c>
      <c r="B362" s="602">
        <v>6180</v>
      </c>
      <c r="C362" s="20">
        <v>17486472360</v>
      </c>
      <c r="E362" s="599">
        <v>45462</v>
      </c>
      <c r="F362" s="602">
        <v>6180</v>
      </c>
      <c r="G362" s="20">
        <f t="shared" si="5"/>
        <v>174.86472359999999</v>
      </c>
    </row>
    <row r="363" spans="1:7">
      <c r="A363" s="599">
        <v>45461</v>
      </c>
      <c r="B363" s="602">
        <v>6130</v>
      </c>
      <c r="C363" s="20">
        <v>7144377270</v>
      </c>
      <c r="E363" s="599">
        <v>45461</v>
      </c>
      <c r="F363" s="602">
        <v>6130</v>
      </c>
      <c r="G363" s="20">
        <f t="shared" si="5"/>
        <v>71.443772699999997</v>
      </c>
    </row>
    <row r="364" spans="1:7">
      <c r="A364" s="599">
        <v>45460</v>
      </c>
      <c r="B364" s="602">
        <v>5980</v>
      </c>
      <c r="C364" s="20">
        <v>5706947880</v>
      </c>
      <c r="E364" s="599">
        <v>45460</v>
      </c>
      <c r="F364" s="602">
        <v>5980</v>
      </c>
      <c r="G364" s="20">
        <f t="shared" si="5"/>
        <v>57.069478799999999</v>
      </c>
    </row>
    <row r="365" spans="1:7">
      <c r="A365" s="599">
        <v>45457</v>
      </c>
      <c r="B365" s="602">
        <v>6090</v>
      </c>
      <c r="C365" s="20">
        <v>11519338240</v>
      </c>
      <c r="E365" s="599">
        <v>45457</v>
      </c>
      <c r="F365" s="602">
        <v>6090</v>
      </c>
      <c r="G365" s="20">
        <f t="shared" si="5"/>
        <v>115.1933824</v>
      </c>
    </row>
    <row r="366" spans="1:7">
      <c r="A366" s="599">
        <v>45456</v>
      </c>
      <c r="B366" s="602">
        <v>6200</v>
      </c>
      <c r="C366" s="20">
        <v>15496133300</v>
      </c>
      <c r="E366" s="599">
        <v>45456</v>
      </c>
      <c r="F366" s="602">
        <v>6200</v>
      </c>
      <c r="G366" s="20">
        <f t="shared" si="5"/>
        <v>154.961333</v>
      </c>
    </row>
    <row r="367" spans="1:7">
      <c r="A367" s="599">
        <v>45455</v>
      </c>
      <c r="B367" s="602">
        <v>6110</v>
      </c>
      <c r="C367" s="20">
        <v>6770675590</v>
      </c>
      <c r="E367" s="599">
        <v>45455</v>
      </c>
      <c r="F367" s="602">
        <v>6110</v>
      </c>
      <c r="G367" s="20">
        <f t="shared" si="5"/>
        <v>67.706755900000005</v>
      </c>
    </row>
    <row r="368" spans="1:7">
      <c r="A368" s="599">
        <v>45454</v>
      </c>
      <c r="B368" s="602">
        <v>6100</v>
      </c>
      <c r="C368" s="20">
        <v>19889700500</v>
      </c>
      <c r="E368" s="599">
        <v>45454</v>
      </c>
      <c r="F368" s="602">
        <v>6100</v>
      </c>
      <c r="G368" s="20">
        <f t="shared" si="5"/>
        <v>198.89700500000001</v>
      </c>
    </row>
    <row r="369" spans="1:7">
      <c r="A369" s="599">
        <v>45453</v>
      </c>
      <c r="B369" s="602">
        <v>6100</v>
      </c>
      <c r="C369" s="20">
        <v>16825460990</v>
      </c>
      <c r="E369" s="599">
        <v>45453</v>
      </c>
      <c r="F369" s="602">
        <v>6100</v>
      </c>
      <c r="G369" s="20">
        <f t="shared" si="5"/>
        <v>168.25460989999999</v>
      </c>
    </row>
    <row r="370" spans="1:7">
      <c r="A370" s="599">
        <v>45450</v>
      </c>
      <c r="B370" s="602">
        <v>6150</v>
      </c>
      <c r="C370" s="20">
        <v>16801274180</v>
      </c>
      <c r="E370" s="599">
        <v>45450</v>
      </c>
      <c r="F370" s="602">
        <v>6150</v>
      </c>
      <c r="G370" s="20">
        <f t="shared" si="5"/>
        <v>168.01274179999999</v>
      </c>
    </row>
    <row r="371" spans="1:7">
      <c r="A371" s="599">
        <v>45449</v>
      </c>
      <c r="B371" s="602">
        <v>6260</v>
      </c>
      <c r="C371" s="20">
        <v>60349141930</v>
      </c>
      <c r="E371" s="599">
        <v>45449</v>
      </c>
      <c r="F371" s="602">
        <v>6260</v>
      </c>
      <c r="G371" s="20">
        <f t="shared" si="5"/>
        <v>603.49141929999996</v>
      </c>
    </row>
    <row r="372" spans="1:7">
      <c r="A372" s="599">
        <v>45448</v>
      </c>
      <c r="B372" s="602">
        <v>6260</v>
      </c>
      <c r="C372" s="20">
        <v>60349141930</v>
      </c>
      <c r="E372" s="599">
        <v>45448</v>
      </c>
      <c r="F372" s="602">
        <v>6260</v>
      </c>
      <c r="G372" s="20">
        <f t="shared" si="5"/>
        <v>603.49141929999996</v>
      </c>
    </row>
    <row r="373" spans="1:7">
      <c r="A373" s="599">
        <v>45447</v>
      </c>
      <c r="B373" s="602">
        <v>7250</v>
      </c>
      <c r="C373" s="20">
        <v>222059939670</v>
      </c>
      <c r="E373" s="599">
        <v>45447</v>
      </c>
      <c r="F373" s="602">
        <v>7250</v>
      </c>
      <c r="G373" s="20">
        <f t="shared" si="5"/>
        <v>2220.5993966999999</v>
      </c>
    </row>
    <row r="374" spans="1:7">
      <c r="A374" s="599">
        <v>45446</v>
      </c>
      <c r="B374" s="602">
        <v>5580</v>
      </c>
      <c r="C374" s="20">
        <v>2632887470</v>
      </c>
      <c r="E374" s="599">
        <v>45446</v>
      </c>
      <c r="F374" s="602">
        <v>5580</v>
      </c>
      <c r="G374" s="20">
        <f t="shared" si="5"/>
        <v>26.3288747</v>
      </c>
    </row>
    <row r="375" spans="1:7">
      <c r="A375" s="599">
        <v>45443</v>
      </c>
      <c r="B375" s="602">
        <v>5570</v>
      </c>
      <c r="C375" s="20">
        <v>3687084760</v>
      </c>
      <c r="E375" s="599">
        <v>45443</v>
      </c>
      <c r="F375" s="602">
        <v>5570</v>
      </c>
      <c r="G375" s="20">
        <f t="shared" si="5"/>
        <v>36.870847599999998</v>
      </c>
    </row>
    <row r="376" spans="1:7">
      <c r="A376" s="599">
        <v>45442</v>
      </c>
      <c r="B376" s="602">
        <v>5560</v>
      </c>
      <c r="C376" s="20">
        <v>3910730400</v>
      </c>
      <c r="E376" s="599">
        <v>45442</v>
      </c>
      <c r="F376" s="602">
        <v>5560</v>
      </c>
      <c r="G376" s="20">
        <f t="shared" si="5"/>
        <v>39.107303999999999</v>
      </c>
    </row>
    <row r="377" spans="1:7">
      <c r="A377" s="599">
        <v>45441</v>
      </c>
      <c r="B377" s="602">
        <v>5800</v>
      </c>
      <c r="C377" s="20">
        <v>8160522760</v>
      </c>
      <c r="E377" s="599">
        <v>45441</v>
      </c>
      <c r="F377" s="602">
        <v>5800</v>
      </c>
      <c r="G377" s="20">
        <f t="shared" si="5"/>
        <v>81.605227600000006</v>
      </c>
    </row>
    <row r="378" spans="1:7">
      <c r="A378" s="599">
        <v>45440</v>
      </c>
      <c r="B378" s="602">
        <v>5920</v>
      </c>
      <c r="C378" s="20">
        <v>21635972420</v>
      </c>
      <c r="E378" s="599">
        <v>45440</v>
      </c>
      <c r="F378" s="602">
        <v>5920</v>
      </c>
      <c r="G378" s="20">
        <f t="shared" si="5"/>
        <v>216.35972419999999</v>
      </c>
    </row>
    <row r="379" spans="1:7">
      <c r="A379" s="599">
        <v>45439</v>
      </c>
      <c r="B379" s="602">
        <v>5940</v>
      </c>
      <c r="C379" s="20">
        <v>7756062080</v>
      </c>
      <c r="E379" s="599">
        <v>45439</v>
      </c>
      <c r="F379" s="602">
        <v>5940</v>
      </c>
      <c r="G379" s="20">
        <f t="shared" si="5"/>
        <v>77.560620799999995</v>
      </c>
    </row>
    <row r="380" spans="1:7">
      <c r="A380" s="599">
        <v>45436</v>
      </c>
      <c r="B380" s="602">
        <v>5850</v>
      </c>
      <c r="C380" s="20">
        <v>54311113920</v>
      </c>
      <c r="E380" s="599">
        <v>45436</v>
      </c>
      <c r="F380" s="602">
        <v>5850</v>
      </c>
      <c r="G380" s="20">
        <f t="shared" si="5"/>
        <v>543.11113920000003</v>
      </c>
    </row>
    <row r="381" spans="1:7">
      <c r="A381" s="599">
        <v>45435</v>
      </c>
      <c r="B381" s="602">
        <v>5850</v>
      </c>
      <c r="C381" s="20">
        <v>17981903360</v>
      </c>
      <c r="E381" s="599">
        <v>45435</v>
      </c>
      <c r="F381" s="602">
        <v>5850</v>
      </c>
      <c r="G381" s="20">
        <f t="shared" si="5"/>
        <v>179.81903360000001</v>
      </c>
    </row>
    <row r="382" spans="1:7">
      <c r="A382" s="599">
        <v>45434</v>
      </c>
      <c r="B382" s="602">
        <v>5670</v>
      </c>
      <c r="C382" s="20">
        <v>6603941520</v>
      </c>
      <c r="E382" s="599">
        <v>45434</v>
      </c>
      <c r="F382" s="602">
        <v>5670</v>
      </c>
      <c r="G382" s="20">
        <f t="shared" si="5"/>
        <v>66.039415199999993</v>
      </c>
    </row>
    <row r="383" spans="1:7">
      <c r="A383" s="599">
        <v>45433</v>
      </c>
      <c r="B383" s="602">
        <v>5790</v>
      </c>
      <c r="C383" s="20">
        <v>44152194020</v>
      </c>
      <c r="E383" s="599">
        <v>45433</v>
      </c>
      <c r="F383" s="602">
        <v>5790</v>
      </c>
      <c r="G383" s="20">
        <f t="shared" si="5"/>
        <v>441.52194020000002</v>
      </c>
    </row>
    <row r="384" spans="1:7">
      <c r="A384" s="599">
        <v>45432</v>
      </c>
      <c r="B384" s="602">
        <v>5330</v>
      </c>
      <c r="C384" s="20">
        <v>2766918950</v>
      </c>
      <c r="E384" s="599">
        <v>45432</v>
      </c>
      <c r="F384" s="602">
        <v>5330</v>
      </c>
      <c r="G384" s="20">
        <f t="shared" si="5"/>
        <v>27.669189500000002</v>
      </c>
    </row>
    <row r="385" spans="1:7">
      <c r="A385" s="599">
        <v>45429</v>
      </c>
      <c r="B385" s="602">
        <v>5190</v>
      </c>
      <c r="C385" s="20">
        <v>3735701220</v>
      </c>
      <c r="E385" s="599">
        <v>45429</v>
      </c>
      <c r="F385" s="602">
        <v>5190</v>
      </c>
      <c r="G385" s="20">
        <f t="shared" si="5"/>
        <v>37.3570122</v>
      </c>
    </row>
    <row r="386" spans="1:7">
      <c r="A386" s="599">
        <v>45428</v>
      </c>
      <c r="B386" s="602">
        <v>5550</v>
      </c>
      <c r="C386" s="20">
        <v>2485172630</v>
      </c>
      <c r="E386" s="599">
        <v>45428</v>
      </c>
      <c r="F386" s="602">
        <v>5550</v>
      </c>
      <c r="G386" s="20">
        <f t="shared" ref="G386:G449" si="6">C386/10^8</f>
        <v>24.851726299999999</v>
      </c>
    </row>
    <row r="387" spans="1:7">
      <c r="A387" s="599">
        <v>45427</v>
      </c>
      <c r="B387" s="602">
        <v>5550</v>
      </c>
      <c r="C387" s="20">
        <v>3709332470</v>
      </c>
      <c r="E387" s="599">
        <v>45427</v>
      </c>
      <c r="F387" s="602">
        <v>5550</v>
      </c>
      <c r="G387" s="20">
        <f t="shared" si="6"/>
        <v>37.093324699999997</v>
      </c>
    </row>
    <row r="388" spans="1:7">
      <c r="A388" s="599">
        <v>45426</v>
      </c>
      <c r="B388" s="602">
        <v>5550</v>
      </c>
      <c r="C388" s="20">
        <v>3709332470</v>
      </c>
      <c r="E388" s="599">
        <v>45426</v>
      </c>
      <c r="F388" s="602">
        <v>5550</v>
      </c>
      <c r="G388" s="20">
        <f t="shared" si="6"/>
        <v>37.093324699999997</v>
      </c>
    </row>
    <row r="389" spans="1:7">
      <c r="A389" s="599">
        <v>45425</v>
      </c>
      <c r="B389" s="602">
        <v>5510</v>
      </c>
      <c r="C389" s="20">
        <v>3457465810</v>
      </c>
      <c r="E389" s="599">
        <v>45425</v>
      </c>
      <c r="F389" s="602">
        <v>5510</v>
      </c>
      <c r="G389" s="20">
        <f t="shared" si="6"/>
        <v>34.574658100000001</v>
      </c>
    </row>
    <row r="390" spans="1:7">
      <c r="A390" s="599">
        <v>45422</v>
      </c>
      <c r="B390" s="602">
        <v>5650</v>
      </c>
      <c r="C390" s="20">
        <v>4452583020</v>
      </c>
      <c r="E390" s="599">
        <v>45422</v>
      </c>
      <c r="F390" s="602">
        <v>5650</v>
      </c>
      <c r="G390" s="20">
        <f t="shared" si="6"/>
        <v>44.525830200000001</v>
      </c>
    </row>
    <row r="391" spans="1:7">
      <c r="A391" s="599">
        <v>45421</v>
      </c>
      <c r="B391" s="602">
        <v>5820</v>
      </c>
      <c r="C391" s="20">
        <v>5565026950</v>
      </c>
      <c r="E391" s="599">
        <v>45421</v>
      </c>
      <c r="F391" s="602">
        <v>5820</v>
      </c>
      <c r="G391" s="20">
        <f t="shared" si="6"/>
        <v>55.6502695</v>
      </c>
    </row>
    <row r="392" spans="1:7">
      <c r="A392" s="599">
        <v>45420</v>
      </c>
      <c r="B392" s="602">
        <v>5950</v>
      </c>
      <c r="C392" s="20">
        <v>7083908330</v>
      </c>
      <c r="E392" s="599">
        <v>45420</v>
      </c>
      <c r="F392" s="602">
        <v>5950</v>
      </c>
      <c r="G392" s="20">
        <f t="shared" si="6"/>
        <v>70.839083299999999</v>
      </c>
    </row>
    <row r="393" spans="1:7">
      <c r="A393" s="599">
        <v>45419</v>
      </c>
      <c r="B393" s="602">
        <v>5970</v>
      </c>
      <c r="C393" s="20">
        <v>7410177830</v>
      </c>
      <c r="E393" s="599">
        <v>45419</v>
      </c>
      <c r="F393" s="602">
        <v>5970</v>
      </c>
      <c r="G393" s="20">
        <f t="shared" si="6"/>
        <v>74.101778300000007</v>
      </c>
    </row>
    <row r="394" spans="1:7">
      <c r="A394" s="599">
        <v>45418</v>
      </c>
      <c r="B394" s="602">
        <v>5670</v>
      </c>
      <c r="C394" s="20">
        <v>5745429530</v>
      </c>
      <c r="E394" s="599">
        <v>45418</v>
      </c>
      <c r="F394" s="602">
        <v>5670</v>
      </c>
      <c r="G394" s="20">
        <f t="shared" si="6"/>
        <v>57.454295299999998</v>
      </c>
    </row>
    <row r="395" spans="1:7">
      <c r="A395" s="599">
        <v>45415</v>
      </c>
      <c r="B395" s="602">
        <v>5670</v>
      </c>
      <c r="C395" s="20">
        <v>5745429530</v>
      </c>
      <c r="E395" s="599">
        <v>45415</v>
      </c>
      <c r="F395" s="602">
        <v>5670</v>
      </c>
      <c r="G395" s="20">
        <f t="shared" si="6"/>
        <v>57.454295299999998</v>
      </c>
    </row>
    <row r="396" spans="1:7">
      <c r="A396" s="599">
        <v>45414</v>
      </c>
      <c r="B396" s="602">
        <v>5910</v>
      </c>
      <c r="C396" s="20">
        <v>5524985550</v>
      </c>
      <c r="E396" s="599">
        <v>45414</v>
      </c>
      <c r="F396" s="602">
        <v>5910</v>
      </c>
      <c r="G396" s="20">
        <f t="shared" si="6"/>
        <v>55.249855500000002</v>
      </c>
    </row>
    <row r="397" spans="1:7">
      <c r="A397" s="599">
        <v>45413</v>
      </c>
      <c r="B397" s="602">
        <v>6030</v>
      </c>
      <c r="C397" s="20">
        <v>24248388210</v>
      </c>
      <c r="E397" s="599">
        <v>45413</v>
      </c>
      <c r="F397" s="602">
        <v>6030</v>
      </c>
      <c r="G397" s="20">
        <f t="shared" si="6"/>
        <v>242.48388209999999</v>
      </c>
    </row>
    <row r="398" spans="1:7">
      <c r="A398" s="599">
        <v>45412</v>
      </c>
      <c r="B398" s="602">
        <v>6030</v>
      </c>
      <c r="C398" s="20">
        <v>24248388210</v>
      </c>
      <c r="E398" s="599">
        <v>45412</v>
      </c>
      <c r="F398" s="602">
        <v>6030</v>
      </c>
      <c r="G398" s="20">
        <f t="shared" si="6"/>
        <v>242.48388209999999</v>
      </c>
    </row>
    <row r="399" spans="1:7">
      <c r="A399" s="599">
        <v>45411</v>
      </c>
      <c r="B399" s="602">
        <v>5970</v>
      </c>
      <c r="C399" s="20">
        <v>9239650510</v>
      </c>
      <c r="E399" s="599">
        <v>45411</v>
      </c>
      <c r="F399" s="602">
        <v>5970</v>
      </c>
      <c r="G399" s="20">
        <f t="shared" si="6"/>
        <v>92.396505099999999</v>
      </c>
    </row>
    <row r="400" spans="1:7">
      <c r="A400" s="599">
        <v>45408</v>
      </c>
      <c r="B400" s="602">
        <v>5920</v>
      </c>
      <c r="C400" s="20">
        <v>10315751810</v>
      </c>
      <c r="E400" s="599">
        <v>45408</v>
      </c>
      <c r="F400" s="602">
        <v>5920</v>
      </c>
      <c r="G400" s="20">
        <f t="shared" si="6"/>
        <v>103.1575181</v>
      </c>
    </row>
    <row r="401" spans="1:7">
      <c r="A401" s="599">
        <v>45407</v>
      </c>
      <c r="B401" s="602">
        <v>5700</v>
      </c>
      <c r="C401" s="20">
        <v>6914834650</v>
      </c>
      <c r="E401" s="599">
        <v>45407</v>
      </c>
      <c r="F401" s="602">
        <v>5700</v>
      </c>
      <c r="G401" s="20">
        <f t="shared" si="6"/>
        <v>69.148346500000002</v>
      </c>
    </row>
    <row r="402" spans="1:7">
      <c r="A402" s="599">
        <v>45406</v>
      </c>
      <c r="B402" s="602">
        <v>5770</v>
      </c>
      <c r="C402" s="20">
        <v>9388583650</v>
      </c>
      <c r="E402" s="599">
        <v>45406</v>
      </c>
      <c r="F402" s="602">
        <v>5770</v>
      </c>
      <c r="G402" s="20">
        <f t="shared" si="6"/>
        <v>93.885836499999996</v>
      </c>
    </row>
    <row r="403" spans="1:7">
      <c r="A403" s="599">
        <v>45405</v>
      </c>
      <c r="B403" s="602">
        <v>5670</v>
      </c>
      <c r="C403" s="20">
        <v>32566606470</v>
      </c>
      <c r="E403" s="599">
        <v>45405</v>
      </c>
      <c r="F403" s="602">
        <v>5670</v>
      </c>
      <c r="G403" s="20">
        <f t="shared" si="6"/>
        <v>325.66606469999999</v>
      </c>
    </row>
    <row r="404" spans="1:7">
      <c r="A404" s="599">
        <v>45404</v>
      </c>
      <c r="B404" s="602">
        <v>5670</v>
      </c>
      <c r="C404" s="20">
        <v>7534684210</v>
      </c>
      <c r="E404" s="599">
        <v>45404</v>
      </c>
      <c r="F404" s="602">
        <v>5670</v>
      </c>
      <c r="G404" s="20">
        <f t="shared" si="6"/>
        <v>75.346842100000003</v>
      </c>
    </row>
    <row r="405" spans="1:7">
      <c r="A405" s="599">
        <v>45401</v>
      </c>
      <c r="B405" s="602">
        <v>5620</v>
      </c>
      <c r="C405" s="20">
        <v>13555010470</v>
      </c>
      <c r="E405" s="599">
        <v>45401</v>
      </c>
      <c r="F405" s="602">
        <v>5620</v>
      </c>
      <c r="G405" s="20">
        <f t="shared" si="6"/>
        <v>135.55010469999999</v>
      </c>
    </row>
    <row r="406" spans="1:7">
      <c r="A406" s="599">
        <v>45400</v>
      </c>
      <c r="B406" s="602">
        <v>5850</v>
      </c>
      <c r="C406" s="20">
        <v>26753280560</v>
      </c>
      <c r="E406" s="599">
        <v>45400</v>
      </c>
      <c r="F406" s="602">
        <v>5850</v>
      </c>
      <c r="G406" s="20">
        <f t="shared" si="6"/>
        <v>267.53280560000002</v>
      </c>
    </row>
    <row r="407" spans="1:7">
      <c r="A407" s="599">
        <v>45399</v>
      </c>
      <c r="B407" s="602">
        <v>5340</v>
      </c>
      <c r="C407" s="20">
        <v>64989970100</v>
      </c>
      <c r="E407" s="599">
        <v>45399</v>
      </c>
      <c r="F407" s="602">
        <v>5340</v>
      </c>
      <c r="G407" s="20">
        <f t="shared" si="6"/>
        <v>649.89970100000005</v>
      </c>
    </row>
    <row r="408" spans="1:7">
      <c r="A408" s="599">
        <v>45398</v>
      </c>
      <c r="B408" s="602">
        <v>4930</v>
      </c>
      <c r="C408" s="20">
        <v>6900097865</v>
      </c>
      <c r="E408" s="599">
        <v>45398</v>
      </c>
      <c r="F408" s="602">
        <v>4930</v>
      </c>
      <c r="G408" s="20">
        <f t="shared" si="6"/>
        <v>69.000978649999993</v>
      </c>
    </row>
    <row r="409" spans="1:7">
      <c r="A409" s="599">
        <v>45397</v>
      </c>
      <c r="B409" s="602">
        <v>5170</v>
      </c>
      <c r="C409" s="20">
        <v>4356896805</v>
      </c>
      <c r="E409" s="599">
        <v>45397</v>
      </c>
      <c r="F409" s="602">
        <v>5170</v>
      </c>
      <c r="G409" s="20">
        <f t="shared" si="6"/>
        <v>43.568968050000002</v>
      </c>
    </row>
    <row r="410" spans="1:7">
      <c r="A410" s="599">
        <v>45394</v>
      </c>
      <c r="B410" s="602">
        <v>5150</v>
      </c>
      <c r="C410" s="20">
        <v>5206612260</v>
      </c>
      <c r="E410" s="599">
        <v>45394</v>
      </c>
      <c r="F410" s="602">
        <v>5150</v>
      </c>
      <c r="G410" s="20">
        <f t="shared" si="6"/>
        <v>52.0661226</v>
      </c>
    </row>
    <row r="411" spans="1:7">
      <c r="A411" s="599">
        <v>45393</v>
      </c>
      <c r="B411" s="602">
        <v>5220</v>
      </c>
      <c r="C411" s="20">
        <v>15260756320</v>
      </c>
      <c r="E411" s="599">
        <v>45393</v>
      </c>
      <c r="F411" s="602">
        <v>5220</v>
      </c>
      <c r="G411" s="20">
        <f t="shared" si="6"/>
        <v>152.60756319999999</v>
      </c>
    </row>
    <row r="412" spans="1:7">
      <c r="A412" s="599">
        <v>45392</v>
      </c>
      <c r="B412" s="602">
        <v>4970</v>
      </c>
      <c r="C412" s="20">
        <v>13889501465</v>
      </c>
      <c r="E412" s="599">
        <v>45392</v>
      </c>
      <c r="F412" s="602">
        <v>4970</v>
      </c>
      <c r="G412" s="20">
        <f t="shared" si="6"/>
        <v>138.89501465000001</v>
      </c>
    </row>
    <row r="413" spans="1:7">
      <c r="A413" s="599">
        <v>45391</v>
      </c>
      <c r="B413" s="602">
        <v>4970</v>
      </c>
      <c r="C413" s="20">
        <v>13889501465</v>
      </c>
      <c r="E413" s="599">
        <v>45391</v>
      </c>
      <c r="F413" s="602">
        <v>4970</v>
      </c>
      <c r="G413" s="20">
        <f t="shared" si="6"/>
        <v>138.89501465000001</v>
      </c>
    </row>
    <row r="414" spans="1:7">
      <c r="A414" s="599">
        <v>45390</v>
      </c>
      <c r="B414" s="602">
        <v>5500</v>
      </c>
      <c r="C414" s="20">
        <v>34171868940</v>
      </c>
      <c r="E414" s="599">
        <v>45390</v>
      </c>
      <c r="F414" s="602">
        <v>5500</v>
      </c>
      <c r="G414" s="20">
        <f t="shared" si="6"/>
        <v>341.71868940000002</v>
      </c>
    </row>
    <row r="415" spans="1:7">
      <c r="A415" s="599">
        <v>45387</v>
      </c>
      <c r="B415" s="602">
        <v>5600</v>
      </c>
      <c r="C415" s="20">
        <v>12447974690</v>
      </c>
      <c r="E415" s="599">
        <v>45387</v>
      </c>
      <c r="F415" s="602">
        <v>5600</v>
      </c>
      <c r="G415" s="20">
        <f t="shared" si="6"/>
        <v>124.47974689999999</v>
      </c>
    </row>
    <row r="416" spans="1:7">
      <c r="A416" s="599">
        <v>45386</v>
      </c>
      <c r="B416" s="602">
        <v>6010</v>
      </c>
      <c r="C416" s="20">
        <v>15739710690</v>
      </c>
      <c r="E416" s="599">
        <v>45386</v>
      </c>
      <c r="F416" s="602">
        <v>6010</v>
      </c>
      <c r="G416" s="20">
        <f t="shared" si="6"/>
        <v>157.39710690000001</v>
      </c>
    </row>
    <row r="417" spans="1:7">
      <c r="A417" s="599">
        <v>45385</v>
      </c>
      <c r="B417" s="602">
        <v>6280</v>
      </c>
      <c r="C417" s="20">
        <v>48100068402</v>
      </c>
      <c r="E417" s="599">
        <v>45385</v>
      </c>
      <c r="F417" s="602">
        <v>6280</v>
      </c>
      <c r="G417" s="20">
        <f t="shared" si="6"/>
        <v>481.00068401999999</v>
      </c>
    </row>
    <row r="418" spans="1:7">
      <c r="A418" s="599">
        <v>45384</v>
      </c>
      <c r="B418" s="602">
        <v>6300</v>
      </c>
      <c r="C418" s="20">
        <v>70310079480</v>
      </c>
      <c r="E418" s="599">
        <v>45384</v>
      </c>
      <c r="F418" s="602">
        <v>6300</v>
      </c>
      <c r="G418" s="20">
        <f t="shared" si="6"/>
        <v>703.10079480000002</v>
      </c>
    </row>
    <row r="419" spans="1:7">
      <c r="A419" s="599">
        <v>45383</v>
      </c>
      <c r="B419" s="602">
        <v>5960</v>
      </c>
      <c r="C419" s="20">
        <v>33330225650</v>
      </c>
      <c r="E419" s="599">
        <v>45383</v>
      </c>
      <c r="F419" s="602">
        <v>5960</v>
      </c>
      <c r="G419" s="20">
        <f t="shared" si="6"/>
        <v>333.3022565</v>
      </c>
    </row>
    <row r="420" spans="1:7">
      <c r="A420" s="599">
        <v>45380</v>
      </c>
      <c r="B420" s="602">
        <v>5860</v>
      </c>
      <c r="C420" s="20">
        <v>155479469410</v>
      </c>
      <c r="E420" s="599">
        <v>45380</v>
      </c>
      <c r="F420" s="602">
        <v>5860</v>
      </c>
      <c r="G420" s="20">
        <f t="shared" si="6"/>
        <v>1554.7946941</v>
      </c>
    </row>
    <row r="421" spans="1:7">
      <c r="A421" s="599">
        <v>45379</v>
      </c>
      <c r="B421" s="602">
        <v>5640</v>
      </c>
      <c r="C421" s="20">
        <v>103148617650</v>
      </c>
      <c r="E421" s="599">
        <v>45379</v>
      </c>
      <c r="F421" s="602">
        <v>5640</v>
      </c>
      <c r="G421" s="20">
        <f t="shared" si="6"/>
        <v>1031.4861765000001</v>
      </c>
    </row>
    <row r="422" spans="1:7">
      <c r="A422" s="599">
        <v>45378</v>
      </c>
      <c r="B422" s="602">
        <v>5370</v>
      </c>
      <c r="C422" s="20">
        <v>12323796550</v>
      </c>
      <c r="E422" s="599">
        <v>45378</v>
      </c>
      <c r="F422" s="602">
        <v>5370</v>
      </c>
      <c r="G422" s="20">
        <f t="shared" si="6"/>
        <v>123.2379655</v>
      </c>
    </row>
    <row r="423" spans="1:7">
      <c r="A423" s="599">
        <v>45377</v>
      </c>
      <c r="B423" s="602">
        <v>5270</v>
      </c>
      <c r="C423" s="20">
        <v>6832837190</v>
      </c>
      <c r="E423" s="599">
        <v>45377</v>
      </c>
      <c r="F423" s="602">
        <v>5270</v>
      </c>
      <c r="G423" s="20">
        <f t="shared" si="6"/>
        <v>68.328371899999993</v>
      </c>
    </row>
    <row r="424" spans="1:7">
      <c r="A424" s="599">
        <v>45376</v>
      </c>
      <c r="B424" s="602">
        <v>5120</v>
      </c>
      <c r="C424" s="20">
        <v>5668190960</v>
      </c>
      <c r="E424" s="599">
        <v>45376</v>
      </c>
      <c r="F424" s="602">
        <v>5120</v>
      </c>
      <c r="G424" s="20">
        <f t="shared" si="6"/>
        <v>56.681909599999997</v>
      </c>
    </row>
    <row r="425" spans="1:7">
      <c r="A425" s="599">
        <v>45373</v>
      </c>
      <c r="B425" s="602">
        <v>5230</v>
      </c>
      <c r="C425" s="20">
        <v>6058010190</v>
      </c>
      <c r="E425" s="599">
        <v>45373</v>
      </c>
      <c r="F425" s="602">
        <v>5230</v>
      </c>
      <c r="G425" s="20">
        <f t="shared" si="6"/>
        <v>60.580101900000003</v>
      </c>
    </row>
    <row r="426" spans="1:7">
      <c r="A426" s="599">
        <v>45372</v>
      </c>
      <c r="B426" s="602">
        <v>5280</v>
      </c>
      <c r="C426" s="20">
        <v>25113354200</v>
      </c>
      <c r="E426" s="599">
        <v>45372</v>
      </c>
      <c r="F426" s="602">
        <v>5280</v>
      </c>
      <c r="G426" s="20">
        <f t="shared" si="6"/>
        <v>251.13354200000001</v>
      </c>
    </row>
    <row r="427" spans="1:7">
      <c r="A427" s="599">
        <v>45371</v>
      </c>
      <c r="B427" s="602">
        <v>5500</v>
      </c>
      <c r="C427" s="20">
        <v>33821252040</v>
      </c>
      <c r="E427" s="599">
        <v>45371</v>
      </c>
      <c r="F427" s="602">
        <v>5500</v>
      </c>
      <c r="G427" s="20">
        <f t="shared" si="6"/>
        <v>338.21252040000002</v>
      </c>
    </row>
    <row r="428" spans="1:7">
      <c r="A428" s="599">
        <v>45370</v>
      </c>
      <c r="B428" s="602">
        <v>5490</v>
      </c>
      <c r="C428" s="20">
        <v>18799263730</v>
      </c>
      <c r="E428" s="599">
        <v>45370</v>
      </c>
      <c r="F428" s="602">
        <v>5490</v>
      </c>
      <c r="G428" s="20">
        <f t="shared" si="6"/>
        <v>187.99263730000001</v>
      </c>
    </row>
    <row r="429" spans="1:7">
      <c r="A429" s="599">
        <v>45369</v>
      </c>
      <c r="B429" s="602">
        <v>5700</v>
      </c>
      <c r="C429" s="20">
        <v>37139609220</v>
      </c>
      <c r="E429" s="599">
        <v>45369</v>
      </c>
      <c r="F429" s="602">
        <v>5700</v>
      </c>
      <c r="G429" s="20">
        <f t="shared" si="6"/>
        <v>371.3960922</v>
      </c>
    </row>
    <row r="430" spans="1:7">
      <c r="A430" s="599">
        <v>45366</v>
      </c>
      <c r="B430" s="602">
        <v>5910</v>
      </c>
      <c r="C430" s="20">
        <v>178391774655</v>
      </c>
      <c r="E430" s="599">
        <v>45366</v>
      </c>
      <c r="F430" s="602">
        <v>5910</v>
      </c>
      <c r="G430" s="20">
        <f t="shared" si="6"/>
        <v>1783.9177465499999</v>
      </c>
    </row>
    <row r="431" spans="1:7">
      <c r="A431" s="599">
        <v>45365</v>
      </c>
      <c r="B431" s="602">
        <v>4690</v>
      </c>
      <c r="C431" s="20">
        <v>4008657995</v>
      </c>
      <c r="E431" s="599">
        <v>45365</v>
      </c>
      <c r="F431" s="602">
        <v>4690</v>
      </c>
      <c r="G431" s="20">
        <f t="shared" si="6"/>
        <v>40.086579950000001</v>
      </c>
    </row>
    <row r="432" spans="1:7">
      <c r="A432" s="599">
        <v>45364</v>
      </c>
      <c r="B432" s="602">
        <v>4890</v>
      </c>
      <c r="C432" s="20">
        <v>6585167435</v>
      </c>
      <c r="E432" s="599">
        <v>45364</v>
      </c>
      <c r="F432" s="602">
        <v>4890</v>
      </c>
      <c r="G432" s="20">
        <f t="shared" si="6"/>
        <v>65.851674349999996</v>
      </c>
    </row>
    <row r="433" spans="1:7">
      <c r="A433" s="599">
        <v>45363</v>
      </c>
      <c r="B433" s="602">
        <v>5020</v>
      </c>
      <c r="C433" s="20">
        <v>7122705030</v>
      </c>
      <c r="E433" s="599">
        <v>45363</v>
      </c>
      <c r="F433" s="602">
        <v>5020</v>
      </c>
      <c r="G433" s="20">
        <f t="shared" si="6"/>
        <v>71.227050300000002</v>
      </c>
    </row>
    <row r="434" spans="1:7">
      <c r="A434" s="599">
        <v>45362</v>
      </c>
      <c r="B434" s="602">
        <v>5020</v>
      </c>
      <c r="C434" s="20">
        <v>9543110660</v>
      </c>
      <c r="E434" s="599">
        <v>45362</v>
      </c>
      <c r="F434" s="602">
        <v>5020</v>
      </c>
      <c r="G434" s="20">
        <f t="shared" si="6"/>
        <v>95.431106600000007</v>
      </c>
    </row>
    <row r="435" spans="1:7">
      <c r="A435" s="599">
        <v>45359</v>
      </c>
      <c r="B435" s="602">
        <v>4890</v>
      </c>
      <c r="C435" s="20">
        <v>91488021615</v>
      </c>
      <c r="E435" s="599">
        <v>45359</v>
      </c>
      <c r="F435" s="602">
        <v>4890</v>
      </c>
      <c r="G435" s="20">
        <f t="shared" si="6"/>
        <v>914.88021615000002</v>
      </c>
    </row>
    <row r="436" spans="1:7">
      <c r="A436" s="599">
        <v>45358</v>
      </c>
      <c r="B436" s="602">
        <v>4685</v>
      </c>
      <c r="C436" s="20">
        <v>3678753140</v>
      </c>
      <c r="E436" s="599">
        <v>45358</v>
      </c>
      <c r="F436" s="602">
        <v>4685</v>
      </c>
      <c r="G436" s="20">
        <f t="shared" si="6"/>
        <v>36.787531399999999</v>
      </c>
    </row>
    <row r="437" spans="1:7">
      <c r="A437" s="599">
        <v>45357</v>
      </c>
      <c r="B437" s="602">
        <v>4725</v>
      </c>
      <c r="C437" s="20">
        <v>3158041810</v>
      </c>
      <c r="E437" s="599">
        <v>45357</v>
      </c>
      <c r="F437" s="602">
        <v>4725</v>
      </c>
      <c r="G437" s="20">
        <f t="shared" si="6"/>
        <v>31.580418099999999</v>
      </c>
    </row>
    <row r="438" spans="1:7">
      <c r="A438" s="599">
        <v>45356</v>
      </c>
      <c r="B438" s="602">
        <v>4785</v>
      </c>
      <c r="C438" s="20">
        <v>3365750420</v>
      </c>
      <c r="E438" s="599">
        <v>45356</v>
      </c>
      <c r="F438" s="602">
        <v>4785</v>
      </c>
      <c r="G438" s="20">
        <f t="shared" si="6"/>
        <v>33.657504199999998</v>
      </c>
    </row>
    <row r="439" spans="1:7">
      <c r="A439" s="599">
        <v>45355</v>
      </c>
      <c r="B439" s="602">
        <v>4885</v>
      </c>
      <c r="C439" s="20">
        <v>6433641380</v>
      </c>
      <c r="E439" s="599">
        <v>45355</v>
      </c>
      <c r="F439" s="602">
        <v>4885</v>
      </c>
      <c r="G439" s="20">
        <f t="shared" si="6"/>
        <v>64.336413800000003</v>
      </c>
    </row>
    <row r="440" spans="1:7">
      <c r="A440" s="599">
        <v>45352</v>
      </c>
      <c r="B440" s="602">
        <v>4520</v>
      </c>
      <c r="C440" s="20">
        <v>4174958420</v>
      </c>
      <c r="E440" s="599">
        <v>45352</v>
      </c>
      <c r="F440" s="602">
        <v>4520</v>
      </c>
      <c r="G440" s="20">
        <f t="shared" si="6"/>
        <v>41.749584200000001</v>
      </c>
    </row>
    <row r="441" spans="1:7">
      <c r="A441" s="599">
        <v>45351</v>
      </c>
      <c r="B441" s="602">
        <v>4520</v>
      </c>
      <c r="C441" s="20">
        <v>4174958420</v>
      </c>
      <c r="E441" s="599">
        <v>45351</v>
      </c>
      <c r="F441" s="602">
        <v>4520</v>
      </c>
      <c r="G441" s="20">
        <f t="shared" si="6"/>
        <v>41.749584200000001</v>
      </c>
    </row>
    <row r="442" spans="1:7">
      <c r="A442" s="599">
        <v>45350</v>
      </c>
      <c r="B442" s="602">
        <v>4660</v>
      </c>
      <c r="C442" s="20">
        <v>4691196300</v>
      </c>
      <c r="E442" s="599">
        <v>45350</v>
      </c>
      <c r="F442" s="602">
        <v>4660</v>
      </c>
      <c r="G442" s="20">
        <f t="shared" si="6"/>
        <v>46.911963</v>
      </c>
    </row>
    <row r="443" spans="1:7">
      <c r="A443" s="599">
        <v>45349</v>
      </c>
      <c r="B443" s="602">
        <v>4805</v>
      </c>
      <c r="C443" s="20">
        <v>6284944810</v>
      </c>
      <c r="E443" s="599">
        <v>45349</v>
      </c>
      <c r="F443" s="602">
        <v>4805</v>
      </c>
      <c r="G443" s="20">
        <f t="shared" si="6"/>
        <v>62.849448099999996</v>
      </c>
    </row>
    <row r="444" spans="1:7">
      <c r="A444" s="599">
        <v>45348</v>
      </c>
      <c r="B444" s="602">
        <v>4920</v>
      </c>
      <c r="C444" s="20">
        <v>8922401125</v>
      </c>
      <c r="E444" s="599">
        <v>45348</v>
      </c>
      <c r="F444" s="602">
        <v>4920</v>
      </c>
      <c r="G444" s="20">
        <f t="shared" si="6"/>
        <v>89.224011250000004</v>
      </c>
    </row>
    <row r="445" spans="1:7">
      <c r="A445" s="599">
        <v>45345</v>
      </c>
      <c r="B445" s="602">
        <v>4915</v>
      </c>
      <c r="C445" s="20">
        <v>16591027495</v>
      </c>
      <c r="E445" s="599">
        <v>45345</v>
      </c>
      <c r="F445" s="602">
        <v>4915</v>
      </c>
      <c r="G445" s="20">
        <f t="shared" si="6"/>
        <v>165.91027495</v>
      </c>
    </row>
    <row r="446" spans="1:7">
      <c r="A446" s="599">
        <v>45344</v>
      </c>
      <c r="B446" s="602">
        <v>5000</v>
      </c>
      <c r="C446" s="20">
        <v>84383857835</v>
      </c>
      <c r="E446" s="599">
        <v>45344</v>
      </c>
      <c r="F446" s="602">
        <v>5000</v>
      </c>
      <c r="G446" s="20">
        <f t="shared" si="6"/>
        <v>843.83857835000003</v>
      </c>
    </row>
    <row r="447" spans="1:7">
      <c r="A447" s="599">
        <v>45343</v>
      </c>
      <c r="B447" s="602">
        <v>4455</v>
      </c>
      <c r="C447" s="20">
        <v>16426385045</v>
      </c>
      <c r="E447" s="599">
        <v>45343</v>
      </c>
      <c r="F447" s="602">
        <v>4455</v>
      </c>
      <c r="G447" s="20">
        <f t="shared" si="6"/>
        <v>164.26385045000001</v>
      </c>
    </row>
    <row r="448" spans="1:7">
      <c r="A448" s="599">
        <v>45342</v>
      </c>
      <c r="B448" s="602">
        <v>4390</v>
      </c>
      <c r="C448" s="20">
        <v>9821031255</v>
      </c>
      <c r="E448" s="599">
        <v>45342</v>
      </c>
      <c r="F448" s="602">
        <v>4390</v>
      </c>
      <c r="G448" s="20">
        <f t="shared" si="6"/>
        <v>98.210312549999998</v>
      </c>
    </row>
    <row r="449" spans="1:7">
      <c r="A449" s="599">
        <v>45341</v>
      </c>
      <c r="B449" s="602">
        <v>4210</v>
      </c>
      <c r="C449" s="20">
        <v>14040256715</v>
      </c>
      <c r="E449" s="599">
        <v>45341</v>
      </c>
      <c r="F449" s="602">
        <v>4210</v>
      </c>
      <c r="G449" s="20">
        <f t="shared" si="6"/>
        <v>140.40256715000001</v>
      </c>
    </row>
    <row r="450" spans="1:7">
      <c r="A450" s="599">
        <v>45338</v>
      </c>
      <c r="B450" s="602">
        <v>3795</v>
      </c>
      <c r="C450" s="20">
        <v>2428537700</v>
      </c>
      <c r="E450" s="599">
        <v>45338</v>
      </c>
      <c r="F450" s="602">
        <v>3795</v>
      </c>
      <c r="G450" s="20">
        <f t="shared" ref="G450:G513" si="7">C450/10^8</f>
        <v>24.285377</v>
      </c>
    </row>
    <row r="451" spans="1:7">
      <c r="A451" s="599">
        <v>45337</v>
      </c>
      <c r="B451" s="602">
        <v>3890</v>
      </c>
      <c r="C451" s="20">
        <v>2465925095</v>
      </c>
      <c r="E451" s="599">
        <v>45337</v>
      </c>
      <c r="F451" s="602">
        <v>3890</v>
      </c>
      <c r="G451" s="20">
        <f t="shared" si="7"/>
        <v>24.659250950000001</v>
      </c>
    </row>
    <row r="452" spans="1:7">
      <c r="A452" s="599">
        <v>45336</v>
      </c>
      <c r="B452" s="602">
        <v>4020</v>
      </c>
      <c r="C452" s="20">
        <v>4766683580</v>
      </c>
      <c r="E452" s="599">
        <v>45336</v>
      </c>
      <c r="F452" s="602">
        <v>4020</v>
      </c>
      <c r="G452" s="20">
        <f t="shared" si="7"/>
        <v>47.666835800000001</v>
      </c>
    </row>
    <row r="453" spans="1:7">
      <c r="A453" s="599">
        <v>45335</v>
      </c>
      <c r="B453" s="602">
        <v>3855</v>
      </c>
      <c r="C453" s="20">
        <v>4912080020</v>
      </c>
      <c r="E453" s="599">
        <v>45335</v>
      </c>
      <c r="F453" s="602">
        <v>3855</v>
      </c>
      <c r="G453" s="20">
        <f t="shared" si="7"/>
        <v>49.120800199999998</v>
      </c>
    </row>
    <row r="454" spans="1:7">
      <c r="A454" s="599">
        <v>45334</v>
      </c>
      <c r="B454" s="602">
        <v>3675</v>
      </c>
      <c r="C454" s="20">
        <v>11091866710</v>
      </c>
      <c r="E454" s="599">
        <v>45334</v>
      </c>
      <c r="F454" s="602">
        <v>3675</v>
      </c>
      <c r="G454" s="20">
        <f t="shared" si="7"/>
        <v>110.91866709999999</v>
      </c>
    </row>
    <row r="455" spans="1:7">
      <c r="A455" s="599">
        <v>45331</v>
      </c>
      <c r="B455" s="602">
        <v>3675</v>
      </c>
      <c r="C455" s="20">
        <v>11091866710</v>
      </c>
      <c r="E455" s="599">
        <v>45331</v>
      </c>
      <c r="F455" s="602">
        <v>3675</v>
      </c>
      <c r="G455" s="20">
        <f t="shared" si="7"/>
        <v>110.91866709999999</v>
      </c>
    </row>
    <row r="456" spans="1:7">
      <c r="A456" s="599">
        <v>45330</v>
      </c>
      <c r="B456" s="602">
        <v>3675</v>
      </c>
      <c r="C456" s="20">
        <v>11091866710</v>
      </c>
      <c r="E456" s="599">
        <v>45330</v>
      </c>
      <c r="F456" s="602">
        <v>3675</v>
      </c>
      <c r="G456" s="20">
        <f t="shared" si="7"/>
        <v>110.91866709999999</v>
      </c>
    </row>
    <row r="457" spans="1:7">
      <c r="A457" s="599">
        <v>45329</v>
      </c>
      <c r="B457" s="602">
        <v>3390</v>
      </c>
      <c r="C457" s="20">
        <v>2010431145</v>
      </c>
      <c r="E457" s="599">
        <v>45329</v>
      </c>
      <c r="F457" s="602">
        <v>3390</v>
      </c>
      <c r="G457" s="20">
        <f t="shared" si="7"/>
        <v>20.104311450000001</v>
      </c>
    </row>
    <row r="458" spans="1:7">
      <c r="A458" s="599">
        <v>45328</v>
      </c>
      <c r="B458" s="602">
        <v>3590</v>
      </c>
      <c r="C458" s="20">
        <v>2136953370</v>
      </c>
      <c r="E458" s="599">
        <v>45328</v>
      </c>
      <c r="F458" s="602">
        <v>3590</v>
      </c>
      <c r="G458" s="20">
        <f t="shared" si="7"/>
        <v>21.369533700000002</v>
      </c>
    </row>
    <row r="459" spans="1:7">
      <c r="A459" s="599">
        <v>45327</v>
      </c>
      <c r="B459" s="602">
        <v>3445</v>
      </c>
      <c r="C459" s="20">
        <v>1670754620</v>
      </c>
      <c r="E459" s="599">
        <v>45327</v>
      </c>
      <c r="F459" s="602">
        <v>3445</v>
      </c>
      <c r="G459" s="20">
        <f t="shared" si="7"/>
        <v>16.707546199999999</v>
      </c>
    </row>
    <row r="460" spans="1:7">
      <c r="A460" s="599">
        <v>45324</v>
      </c>
      <c r="B460" s="602">
        <v>3545</v>
      </c>
      <c r="C460" s="20">
        <v>2448052785</v>
      </c>
      <c r="E460" s="599">
        <v>45324</v>
      </c>
      <c r="F460" s="602">
        <v>3545</v>
      </c>
      <c r="G460" s="20">
        <f t="shared" si="7"/>
        <v>24.480527850000001</v>
      </c>
    </row>
    <row r="461" spans="1:7">
      <c r="A461" s="599">
        <v>45323</v>
      </c>
      <c r="B461" s="602">
        <v>3535</v>
      </c>
      <c r="C461" s="20">
        <v>2685387085</v>
      </c>
      <c r="E461" s="599">
        <v>45323</v>
      </c>
      <c r="F461" s="602">
        <v>3535</v>
      </c>
      <c r="G461" s="20">
        <f t="shared" si="7"/>
        <v>26.85387085</v>
      </c>
    </row>
    <row r="462" spans="1:7">
      <c r="A462" s="599">
        <v>45322</v>
      </c>
      <c r="B462" s="602">
        <v>3625</v>
      </c>
      <c r="C462" s="20">
        <v>3073648110</v>
      </c>
      <c r="E462" s="599">
        <v>45322</v>
      </c>
      <c r="F462" s="602">
        <v>3625</v>
      </c>
      <c r="G462" s="20">
        <f t="shared" si="7"/>
        <v>30.736481099999999</v>
      </c>
    </row>
    <row r="463" spans="1:7">
      <c r="A463" s="599">
        <v>45321</v>
      </c>
      <c r="B463" s="602">
        <v>3825</v>
      </c>
      <c r="C463" s="20">
        <v>5017407155</v>
      </c>
      <c r="E463" s="599">
        <v>45321</v>
      </c>
      <c r="F463" s="602">
        <v>3825</v>
      </c>
      <c r="G463" s="20">
        <f t="shared" si="7"/>
        <v>50.174071550000001</v>
      </c>
    </row>
    <row r="464" spans="1:7">
      <c r="A464" s="599">
        <v>45320</v>
      </c>
      <c r="B464" s="602">
        <v>4000</v>
      </c>
      <c r="C464" s="20">
        <v>7795168525</v>
      </c>
      <c r="E464" s="599">
        <v>45320</v>
      </c>
      <c r="F464" s="602">
        <v>4000</v>
      </c>
      <c r="G464" s="20">
        <f t="shared" si="7"/>
        <v>77.951685249999997</v>
      </c>
    </row>
    <row r="465" spans="1:7">
      <c r="A465" s="599">
        <v>45317</v>
      </c>
      <c r="B465" s="602">
        <v>4535</v>
      </c>
      <c r="C465" s="20">
        <v>6187194435</v>
      </c>
      <c r="E465" s="599">
        <v>45317</v>
      </c>
      <c r="F465" s="602">
        <v>4535</v>
      </c>
      <c r="G465" s="20">
        <f t="shared" si="7"/>
        <v>61.87194435</v>
      </c>
    </row>
    <row r="466" spans="1:7">
      <c r="A466" s="599">
        <v>45316</v>
      </c>
      <c r="B466" s="602">
        <v>4840</v>
      </c>
      <c r="C466" s="20">
        <v>13455270360</v>
      </c>
      <c r="E466" s="599">
        <v>45316</v>
      </c>
      <c r="F466" s="602">
        <v>4840</v>
      </c>
      <c r="G466" s="20">
        <f t="shared" si="7"/>
        <v>134.5527036</v>
      </c>
    </row>
    <row r="467" spans="1:7">
      <c r="A467" s="599">
        <v>45315</v>
      </c>
      <c r="B467" s="602">
        <v>4995</v>
      </c>
      <c r="C467" s="20">
        <v>41758530610</v>
      </c>
      <c r="E467" s="599">
        <v>45315</v>
      </c>
      <c r="F467" s="602">
        <v>4995</v>
      </c>
      <c r="G467" s="20">
        <f t="shared" si="7"/>
        <v>417.58530610000003</v>
      </c>
    </row>
    <row r="468" spans="1:7">
      <c r="A468" s="599">
        <v>45314</v>
      </c>
      <c r="B468" s="602">
        <v>4630</v>
      </c>
      <c r="C468" s="20">
        <v>55919213915</v>
      </c>
      <c r="E468" s="599">
        <v>45314</v>
      </c>
      <c r="F468" s="602">
        <v>4630</v>
      </c>
      <c r="G468" s="20">
        <f t="shared" si="7"/>
        <v>559.19213915</v>
      </c>
    </row>
    <row r="469" spans="1:7">
      <c r="A469" s="599">
        <v>45313</v>
      </c>
      <c r="B469" s="602">
        <v>4410</v>
      </c>
      <c r="C469" s="20">
        <v>11485832705</v>
      </c>
      <c r="E469" s="599">
        <v>45313</v>
      </c>
      <c r="F469" s="602">
        <v>4410</v>
      </c>
      <c r="G469" s="20">
        <f t="shared" si="7"/>
        <v>114.85832705</v>
      </c>
    </row>
    <row r="470" spans="1:7">
      <c r="A470" s="599">
        <v>45310</v>
      </c>
      <c r="B470" s="602">
        <v>4365</v>
      </c>
      <c r="C470" s="20">
        <v>18487321225</v>
      </c>
      <c r="E470" s="599">
        <v>45310</v>
      </c>
      <c r="F470" s="602">
        <v>4365</v>
      </c>
      <c r="G470" s="20">
        <f t="shared" si="7"/>
        <v>184.87321224999999</v>
      </c>
    </row>
    <row r="471" spans="1:7">
      <c r="A471" s="599">
        <v>45309</v>
      </c>
      <c r="B471" s="602">
        <v>4310</v>
      </c>
      <c r="C471" s="20">
        <v>5772998430</v>
      </c>
      <c r="E471" s="599">
        <v>45309</v>
      </c>
      <c r="F471" s="602">
        <v>4310</v>
      </c>
      <c r="G471" s="20">
        <f t="shared" si="7"/>
        <v>57.729984299999998</v>
      </c>
    </row>
    <row r="472" spans="1:7">
      <c r="A472" s="599">
        <v>45308</v>
      </c>
      <c r="B472" s="602">
        <v>4400</v>
      </c>
      <c r="C472" s="20">
        <v>11700302330</v>
      </c>
      <c r="E472" s="599">
        <v>45308</v>
      </c>
      <c r="F472" s="602">
        <v>4400</v>
      </c>
      <c r="G472" s="20">
        <f t="shared" si="7"/>
        <v>117.0030233</v>
      </c>
    </row>
    <row r="473" spans="1:7">
      <c r="A473" s="599">
        <v>45307</v>
      </c>
      <c r="B473" s="602">
        <v>4230</v>
      </c>
      <c r="C473" s="20">
        <v>13027393730</v>
      </c>
      <c r="E473" s="599">
        <v>45307</v>
      </c>
      <c r="F473" s="602">
        <v>4230</v>
      </c>
      <c r="G473" s="20">
        <f t="shared" si="7"/>
        <v>130.2739373</v>
      </c>
    </row>
    <row r="474" spans="1:7">
      <c r="A474" s="599">
        <v>45306</v>
      </c>
      <c r="B474" s="602">
        <v>4370</v>
      </c>
      <c r="C474" s="20">
        <v>22714584930</v>
      </c>
      <c r="E474" s="599">
        <v>45306</v>
      </c>
      <c r="F474" s="602">
        <v>4370</v>
      </c>
      <c r="G474" s="20">
        <f t="shared" si="7"/>
        <v>227.14584930000001</v>
      </c>
    </row>
    <row r="475" spans="1:7">
      <c r="A475" s="599">
        <v>45303</v>
      </c>
      <c r="B475" s="602">
        <v>3920</v>
      </c>
      <c r="C475" s="20">
        <v>4601692870</v>
      </c>
      <c r="E475" s="599">
        <v>45303</v>
      </c>
      <c r="F475" s="602">
        <v>3920</v>
      </c>
      <c r="G475" s="20">
        <f t="shared" si="7"/>
        <v>46.016928700000001</v>
      </c>
    </row>
    <row r="476" spans="1:7">
      <c r="A476" s="599">
        <v>45302</v>
      </c>
      <c r="B476" s="602">
        <v>4155</v>
      </c>
      <c r="C476" s="20">
        <v>11348921285</v>
      </c>
      <c r="E476" s="599">
        <v>45302</v>
      </c>
      <c r="F476" s="602">
        <v>4155</v>
      </c>
      <c r="G476" s="20">
        <f t="shared" si="7"/>
        <v>113.48921285</v>
      </c>
    </row>
    <row r="477" spans="1:7">
      <c r="A477" s="599">
        <v>45301</v>
      </c>
      <c r="B477" s="602">
        <v>4055</v>
      </c>
      <c r="C477" s="20">
        <v>8415646180</v>
      </c>
      <c r="E477" s="599">
        <v>45301</v>
      </c>
      <c r="F477" s="602">
        <v>4055</v>
      </c>
      <c r="G477" s="20">
        <f t="shared" si="7"/>
        <v>84.156461800000002</v>
      </c>
    </row>
    <row r="478" spans="1:7">
      <c r="A478" s="599">
        <v>45300</v>
      </c>
      <c r="B478" s="602">
        <v>4450</v>
      </c>
      <c r="C478" s="20">
        <v>75263743305</v>
      </c>
      <c r="E478" s="599">
        <v>45300</v>
      </c>
      <c r="F478" s="602">
        <v>4450</v>
      </c>
      <c r="G478" s="20">
        <f t="shared" si="7"/>
        <v>752.63743305000003</v>
      </c>
    </row>
    <row r="479" spans="1:7">
      <c r="A479" s="599">
        <v>45299</v>
      </c>
      <c r="B479" s="602">
        <v>3865</v>
      </c>
      <c r="C479" s="20">
        <v>6563487020</v>
      </c>
      <c r="E479" s="599">
        <v>45299</v>
      </c>
      <c r="F479" s="602">
        <v>3865</v>
      </c>
      <c r="G479" s="20">
        <f t="shared" si="7"/>
        <v>65.634870199999995</v>
      </c>
    </row>
    <row r="480" spans="1:7">
      <c r="A480" s="599">
        <v>45296</v>
      </c>
      <c r="B480" s="602">
        <v>3730</v>
      </c>
      <c r="C480" s="20">
        <v>2414460525</v>
      </c>
      <c r="E480" s="599">
        <v>45296</v>
      </c>
      <c r="F480" s="602">
        <v>3730</v>
      </c>
      <c r="G480" s="20">
        <f t="shared" si="7"/>
        <v>24.144605250000001</v>
      </c>
    </row>
    <row r="481" spans="1:7">
      <c r="A481" s="599">
        <v>45295</v>
      </c>
      <c r="B481" s="602">
        <v>3705</v>
      </c>
      <c r="C481" s="20">
        <v>10002351485</v>
      </c>
      <c r="E481" s="599">
        <v>45295</v>
      </c>
      <c r="F481" s="602">
        <v>3705</v>
      </c>
      <c r="G481" s="20">
        <f t="shared" si="7"/>
        <v>100.02351485</v>
      </c>
    </row>
    <row r="482" spans="1:7">
      <c r="A482" s="599">
        <v>45294</v>
      </c>
      <c r="B482" s="602">
        <v>3760</v>
      </c>
      <c r="C482" s="20">
        <v>8168144960</v>
      </c>
      <c r="E482" s="599">
        <v>45294</v>
      </c>
      <c r="F482" s="602">
        <v>3760</v>
      </c>
      <c r="G482" s="20">
        <f t="shared" si="7"/>
        <v>81.681449599999993</v>
      </c>
    </row>
    <row r="483" spans="1:7">
      <c r="A483" s="599">
        <v>45293</v>
      </c>
      <c r="B483" s="602">
        <v>3540</v>
      </c>
      <c r="C483" s="20">
        <v>3864413695</v>
      </c>
      <c r="E483" s="599">
        <v>45293</v>
      </c>
      <c r="F483" s="602">
        <v>3540</v>
      </c>
      <c r="G483" s="20">
        <f t="shared" si="7"/>
        <v>38.644136949999996</v>
      </c>
    </row>
    <row r="484" spans="1:7">
      <c r="A484" s="599">
        <v>45292</v>
      </c>
      <c r="B484" s="602">
        <v>3265</v>
      </c>
      <c r="C484" s="20">
        <v>1292854615</v>
      </c>
      <c r="E484" s="599">
        <v>45292</v>
      </c>
      <c r="F484" s="602">
        <v>3265</v>
      </c>
      <c r="G484" s="20">
        <f t="shared" si="7"/>
        <v>12.928546150000001</v>
      </c>
    </row>
    <row r="485" spans="1:7">
      <c r="A485" s="599">
        <v>45289</v>
      </c>
      <c r="B485" s="602">
        <v>3265</v>
      </c>
      <c r="C485" s="20">
        <v>1292854615</v>
      </c>
      <c r="E485" s="599">
        <v>45289</v>
      </c>
      <c r="F485" s="602">
        <v>3265</v>
      </c>
      <c r="G485" s="20">
        <f t="shared" si="7"/>
        <v>12.928546150000001</v>
      </c>
    </row>
    <row r="486" spans="1:7">
      <c r="A486" s="599">
        <v>45288</v>
      </c>
      <c r="B486" s="602">
        <v>3265</v>
      </c>
      <c r="C486" s="20">
        <v>1292854615</v>
      </c>
      <c r="E486" s="599">
        <v>45288</v>
      </c>
      <c r="F486" s="602">
        <v>3265</v>
      </c>
      <c r="G486" s="20">
        <f t="shared" si="7"/>
        <v>12.928546150000001</v>
      </c>
    </row>
    <row r="487" spans="1:7">
      <c r="A487" s="599">
        <v>45287</v>
      </c>
      <c r="B487" s="602">
        <v>3280</v>
      </c>
      <c r="C487" s="20">
        <v>1672552525</v>
      </c>
      <c r="E487" s="599">
        <v>45287</v>
      </c>
      <c r="F487" s="602">
        <v>3280</v>
      </c>
      <c r="G487" s="20">
        <f t="shared" si="7"/>
        <v>16.72552525</v>
      </c>
    </row>
    <row r="488" spans="1:7">
      <c r="A488" s="599">
        <v>45286</v>
      </c>
      <c r="B488" s="602">
        <v>3310</v>
      </c>
      <c r="C488" s="20">
        <v>2422877260</v>
      </c>
      <c r="E488" s="599">
        <v>45286</v>
      </c>
      <c r="F488" s="602">
        <v>3310</v>
      </c>
      <c r="G488" s="20">
        <f t="shared" si="7"/>
        <v>24.228772599999999</v>
      </c>
    </row>
    <row r="489" spans="1:7">
      <c r="A489" s="599">
        <v>45285</v>
      </c>
      <c r="B489" s="602">
        <v>3480</v>
      </c>
      <c r="C489" s="20">
        <v>8182688120</v>
      </c>
      <c r="E489" s="599">
        <v>45285</v>
      </c>
      <c r="F489" s="602">
        <v>3480</v>
      </c>
      <c r="G489" s="20">
        <f t="shared" si="7"/>
        <v>81.826881200000003</v>
      </c>
    </row>
    <row r="490" spans="1:7">
      <c r="A490" s="599">
        <v>45282</v>
      </c>
      <c r="B490" s="602">
        <v>3480</v>
      </c>
      <c r="C490" s="20">
        <v>8182688120</v>
      </c>
      <c r="E490" s="599">
        <v>45282</v>
      </c>
      <c r="F490" s="602">
        <v>3480</v>
      </c>
      <c r="G490" s="20">
        <f t="shared" si="7"/>
        <v>81.826881200000003</v>
      </c>
    </row>
    <row r="491" spans="1:7">
      <c r="A491" s="599">
        <v>45281</v>
      </c>
      <c r="B491" s="602">
        <v>3630</v>
      </c>
      <c r="C491" s="20">
        <v>7938533115</v>
      </c>
      <c r="E491" s="599">
        <v>45281</v>
      </c>
      <c r="F491" s="602">
        <v>3630</v>
      </c>
      <c r="G491" s="20">
        <f t="shared" si="7"/>
        <v>79.385331149999999</v>
      </c>
    </row>
    <row r="492" spans="1:7">
      <c r="A492" s="599">
        <v>45280</v>
      </c>
      <c r="B492" s="602">
        <v>3560</v>
      </c>
      <c r="C492" s="20">
        <v>28006955000</v>
      </c>
      <c r="E492" s="599">
        <v>45280</v>
      </c>
      <c r="F492" s="602">
        <v>3560</v>
      </c>
      <c r="G492" s="20">
        <f t="shared" si="7"/>
        <v>280.06954999999999</v>
      </c>
    </row>
    <row r="493" spans="1:7">
      <c r="A493" s="599">
        <v>45279</v>
      </c>
      <c r="B493" s="602">
        <v>3560</v>
      </c>
      <c r="C493" s="20">
        <v>47628405010</v>
      </c>
      <c r="E493" s="599">
        <v>45279</v>
      </c>
      <c r="F493" s="602">
        <v>3560</v>
      </c>
      <c r="G493" s="20">
        <f t="shared" si="7"/>
        <v>476.2840501</v>
      </c>
    </row>
    <row r="494" spans="1:7">
      <c r="A494" s="599">
        <v>45278</v>
      </c>
      <c r="B494" s="602">
        <v>2740</v>
      </c>
      <c r="C494" s="20">
        <v>171568965</v>
      </c>
      <c r="E494" s="599">
        <v>45278</v>
      </c>
      <c r="F494" s="602">
        <v>2740</v>
      </c>
      <c r="G494" s="20">
        <f t="shared" si="7"/>
        <v>1.7156896500000001</v>
      </c>
    </row>
    <row r="495" spans="1:7">
      <c r="A495" s="599">
        <v>45275</v>
      </c>
      <c r="B495" s="602">
        <v>2750</v>
      </c>
      <c r="C495" s="20">
        <v>260767060</v>
      </c>
      <c r="E495" s="599">
        <v>45275</v>
      </c>
      <c r="F495" s="602">
        <v>2750</v>
      </c>
      <c r="G495" s="20">
        <f t="shared" si="7"/>
        <v>2.6076706000000001</v>
      </c>
    </row>
    <row r="496" spans="1:7">
      <c r="A496" s="599">
        <v>45274</v>
      </c>
      <c r="B496" s="602">
        <v>2760</v>
      </c>
      <c r="C496" s="20">
        <v>444834735</v>
      </c>
      <c r="E496" s="599">
        <v>45274</v>
      </c>
      <c r="F496" s="602">
        <v>2760</v>
      </c>
      <c r="G496" s="20">
        <f t="shared" si="7"/>
        <v>4.4483473499999997</v>
      </c>
    </row>
    <row r="497" spans="1:7">
      <c r="A497" s="599">
        <v>45273</v>
      </c>
      <c r="B497" s="602">
        <v>2790</v>
      </c>
      <c r="C497" s="20">
        <v>878526405</v>
      </c>
      <c r="E497" s="599">
        <v>45273</v>
      </c>
      <c r="F497" s="602">
        <v>2790</v>
      </c>
      <c r="G497" s="20">
        <f t="shared" si="7"/>
        <v>8.7852640500000003</v>
      </c>
    </row>
    <row r="498" spans="1:7">
      <c r="A498" s="599">
        <v>45272</v>
      </c>
      <c r="B498" s="602">
        <v>2680</v>
      </c>
      <c r="C498" s="20">
        <v>408040005</v>
      </c>
      <c r="E498" s="599">
        <v>45272</v>
      </c>
      <c r="F498" s="602">
        <v>2680</v>
      </c>
      <c r="G498" s="20">
        <f t="shared" si="7"/>
        <v>4.0804000499999997</v>
      </c>
    </row>
    <row r="499" spans="1:7">
      <c r="A499" s="599">
        <v>45271</v>
      </c>
      <c r="B499" s="602">
        <v>2535</v>
      </c>
      <c r="C499" s="20">
        <v>93433660</v>
      </c>
      <c r="E499" s="599">
        <v>45271</v>
      </c>
      <c r="F499" s="602">
        <v>2535</v>
      </c>
      <c r="G499" s="20">
        <f t="shared" si="7"/>
        <v>0.93433659999999996</v>
      </c>
    </row>
    <row r="500" spans="1:7">
      <c r="A500" s="599">
        <v>45268</v>
      </c>
      <c r="B500" s="602">
        <v>2530</v>
      </c>
      <c r="C500" s="20">
        <v>129859795</v>
      </c>
      <c r="E500" s="599">
        <v>45268</v>
      </c>
      <c r="F500" s="602">
        <v>2530</v>
      </c>
      <c r="G500" s="20">
        <f t="shared" si="7"/>
        <v>1.29859795</v>
      </c>
    </row>
    <row r="501" spans="1:7">
      <c r="A501" s="599">
        <v>45267</v>
      </c>
      <c r="B501" s="602">
        <v>2495</v>
      </c>
      <c r="C501" s="20">
        <v>270406575</v>
      </c>
      <c r="E501" s="599">
        <v>45267</v>
      </c>
      <c r="F501" s="602">
        <v>2495</v>
      </c>
      <c r="G501" s="20">
        <f t="shared" si="7"/>
        <v>2.7040657499999998</v>
      </c>
    </row>
    <row r="502" spans="1:7">
      <c r="A502" s="599">
        <v>45266</v>
      </c>
      <c r="B502" s="602">
        <v>2520</v>
      </c>
      <c r="C502" s="20">
        <v>210869750</v>
      </c>
      <c r="E502" s="599">
        <v>45266</v>
      </c>
      <c r="F502" s="602">
        <v>2520</v>
      </c>
      <c r="G502" s="20">
        <f t="shared" si="7"/>
        <v>2.1086974999999999</v>
      </c>
    </row>
    <row r="503" spans="1:7">
      <c r="A503" s="599">
        <v>45265</v>
      </c>
      <c r="B503" s="602">
        <v>2520</v>
      </c>
      <c r="C503" s="20">
        <v>469656810</v>
      </c>
      <c r="E503" s="599">
        <v>45265</v>
      </c>
      <c r="F503" s="602">
        <v>2520</v>
      </c>
      <c r="G503" s="20">
        <f t="shared" si="7"/>
        <v>4.6965681000000004</v>
      </c>
    </row>
    <row r="504" spans="1:7">
      <c r="A504" s="599">
        <v>45264</v>
      </c>
      <c r="B504" s="602">
        <v>2590</v>
      </c>
      <c r="C504" s="20">
        <v>540756665</v>
      </c>
      <c r="E504" s="599">
        <v>45264</v>
      </c>
      <c r="F504" s="602">
        <v>2590</v>
      </c>
      <c r="G504" s="20">
        <f t="shared" si="7"/>
        <v>5.4075666499999997</v>
      </c>
    </row>
    <row r="505" spans="1:7">
      <c r="A505" s="599">
        <v>45261</v>
      </c>
      <c r="B505" s="602">
        <v>2700</v>
      </c>
      <c r="C505" s="20">
        <v>316224390</v>
      </c>
      <c r="E505" s="599">
        <v>45261</v>
      </c>
      <c r="F505" s="602">
        <v>2700</v>
      </c>
      <c r="G505" s="20">
        <f t="shared" si="7"/>
        <v>3.1622439</v>
      </c>
    </row>
    <row r="506" spans="1:7">
      <c r="A506" s="599">
        <v>45260</v>
      </c>
      <c r="B506" s="602">
        <v>2760</v>
      </c>
      <c r="C506" s="20">
        <v>207705775</v>
      </c>
      <c r="E506" s="599">
        <v>45260</v>
      </c>
      <c r="F506" s="602">
        <v>2760</v>
      </c>
      <c r="G506" s="20">
        <f t="shared" si="7"/>
        <v>2.0770577499999998</v>
      </c>
    </row>
    <row r="507" spans="1:7">
      <c r="A507" s="599">
        <v>45259</v>
      </c>
      <c r="B507" s="602">
        <v>2710</v>
      </c>
      <c r="C507" s="20">
        <v>408902370</v>
      </c>
      <c r="E507" s="599">
        <v>45259</v>
      </c>
      <c r="F507" s="602">
        <v>2710</v>
      </c>
      <c r="G507" s="20">
        <f t="shared" si="7"/>
        <v>4.0890237000000003</v>
      </c>
    </row>
    <row r="508" spans="1:7">
      <c r="A508" s="599">
        <v>45258</v>
      </c>
      <c r="B508" s="602">
        <v>2725</v>
      </c>
      <c r="C508" s="20">
        <v>307107115</v>
      </c>
      <c r="E508" s="599">
        <v>45258</v>
      </c>
      <c r="F508" s="602">
        <v>2725</v>
      </c>
      <c r="G508" s="20">
        <f t="shared" si="7"/>
        <v>3.0710711499999999</v>
      </c>
    </row>
    <row r="509" spans="1:7">
      <c r="A509" s="599">
        <v>45257</v>
      </c>
      <c r="B509" s="602">
        <v>2735</v>
      </c>
      <c r="C509" s="20">
        <v>359694755</v>
      </c>
      <c r="E509" s="599">
        <v>45257</v>
      </c>
      <c r="F509" s="602">
        <v>2735</v>
      </c>
      <c r="G509" s="20">
        <f t="shared" si="7"/>
        <v>3.5969475499999999</v>
      </c>
    </row>
    <row r="510" spans="1:7">
      <c r="A510" s="599">
        <v>45254</v>
      </c>
      <c r="B510" s="602">
        <v>2710</v>
      </c>
      <c r="C510" s="20">
        <v>238983425</v>
      </c>
      <c r="E510" s="599">
        <v>45254</v>
      </c>
      <c r="F510" s="602">
        <v>2710</v>
      </c>
      <c r="G510" s="20">
        <f t="shared" si="7"/>
        <v>2.3898342499999998</v>
      </c>
    </row>
    <row r="511" spans="1:7">
      <c r="A511" s="599">
        <v>45253</v>
      </c>
      <c r="B511" s="602">
        <v>2735</v>
      </c>
      <c r="C511" s="20">
        <v>431343075</v>
      </c>
      <c r="E511" s="599">
        <v>45253</v>
      </c>
      <c r="F511" s="602">
        <v>2735</v>
      </c>
      <c r="G511" s="20">
        <f t="shared" si="7"/>
        <v>4.3134307500000002</v>
      </c>
    </row>
    <row r="512" spans="1:7">
      <c r="A512" s="599">
        <v>45252</v>
      </c>
      <c r="B512" s="602">
        <v>2835</v>
      </c>
      <c r="C512" s="20">
        <v>227006420</v>
      </c>
      <c r="E512" s="599">
        <v>45252</v>
      </c>
      <c r="F512" s="602">
        <v>2835</v>
      </c>
      <c r="G512" s="20">
        <f t="shared" si="7"/>
        <v>2.2700642000000002</v>
      </c>
    </row>
    <row r="513" spans="1:7">
      <c r="A513" s="599">
        <v>45251</v>
      </c>
      <c r="B513" s="602">
        <v>2850</v>
      </c>
      <c r="C513" s="20">
        <v>236341730</v>
      </c>
      <c r="E513" s="599">
        <v>45251</v>
      </c>
      <c r="F513" s="602">
        <v>2850</v>
      </c>
      <c r="G513" s="20">
        <f t="shared" si="7"/>
        <v>2.3634173000000001</v>
      </c>
    </row>
    <row r="514" spans="1:7">
      <c r="A514" s="599">
        <v>45250</v>
      </c>
      <c r="B514" s="602">
        <v>2870</v>
      </c>
      <c r="C514" s="20">
        <v>70661310</v>
      </c>
      <c r="E514" s="599">
        <v>45250</v>
      </c>
      <c r="F514" s="602">
        <v>2870</v>
      </c>
      <c r="G514" s="20">
        <f t="shared" ref="G514:G577" si="8">C514/10^8</f>
        <v>0.70661309999999999</v>
      </c>
    </row>
    <row r="515" spans="1:7">
      <c r="A515" s="599">
        <v>45247</v>
      </c>
      <c r="B515" s="602">
        <v>2865</v>
      </c>
      <c r="C515" s="20">
        <v>208167610</v>
      </c>
      <c r="E515" s="599">
        <v>45247</v>
      </c>
      <c r="F515" s="602">
        <v>2865</v>
      </c>
      <c r="G515" s="20">
        <f t="shared" si="8"/>
        <v>2.0816761000000001</v>
      </c>
    </row>
    <row r="516" spans="1:7">
      <c r="A516" s="599">
        <v>45246</v>
      </c>
      <c r="B516" s="602">
        <v>2910</v>
      </c>
      <c r="C516" s="20">
        <v>131592960</v>
      </c>
      <c r="E516" s="599">
        <v>45246</v>
      </c>
      <c r="F516" s="602">
        <v>2910</v>
      </c>
      <c r="G516" s="20">
        <f t="shared" si="8"/>
        <v>1.3159296</v>
      </c>
    </row>
    <row r="517" spans="1:7">
      <c r="A517" s="599">
        <v>45245</v>
      </c>
      <c r="B517" s="602">
        <v>2890</v>
      </c>
      <c r="C517" s="20">
        <v>199928505</v>
      </c>
      <c r="E517" s="599">
        <v>45245</v>
      </c>
      <c r="F517" s="602">
        <v>2890</v>
      </c>
      <c r="G517" s="20">
        <f t="shared" si="8"/>
        <v>1.9992850499999999</v>
      </c>
    </row>
    <row r="518" spans="1:7">
      <c r="A518" s="599">
        <v>45244</v>
      </c>
      <c r="B518" s="602">
        <v>2820</v>
      </c>
      <c r="C518" s="20">
        <v>151226930</v>
      </c>
      <c r="E518" s="599">
        <v>45244</v>
      </c>
      <c r="F518" s="602">
        <v>2820</v>
      </c>
      <c r="G518" s="20">
        <f t="shared" si="8"/>
        <v>1.5122693</v>
      </c>
    </row>
    <row r="519" spans="1:7">
      <c r="A519" s="599">
        <v>45243</v>
      </c>
      <c r="B519" s="602">
        <v>2740</v>
      </c>
      <c r="C519" s="20">
        <v>326835050</v>
      </c>
      <c r="E519" s="599">
        <v>45243</v>
      </c>
      <c r="F519" s="602">
        <v>2740</v>
      </c>
      <c r="G519" s="20">
        <f t="shared" si="8"/>
        <v>3.2683504999999999</v>
      </c>
    </row>
    <row r="520" spans="1:7">
      <c r="A520" s="599">
        <v>45240</v>
      </c>
      <c r="B520" s="602">
        <v>2880</v>
      </c>
      <c r="C520" s="20">
        <v>180821445</v>
      </c>
      <c r="E520" s="599">
        <v>45240</v>
      </c>
      <c r="F520" s="602">
        <v>2880</v>
      </c>
      <c r="G520" s="20">
        <f t="shared" si="8"/>
        <v>1.8082144499999999</v>
      </c>
    </row>
    <row r="521" spans="1:7">
      <c r="A521" s="599">
        <v>45239</v>
      </c>
      <c r="B521" s="602">
        <v>2960</v>
      </c>
      <c r="C521" s="20">
        <v>197896600</v>
      </c>
      <c r="E521" s="599">
        <v>45239</v>
      </c>
      <c r="F521" s="602">
        <v>2960</v>
      </c>
      <c r="G521" s="20">
        <f t="shared" si="8"/>
        <v>1.978966</v>
      </c>
    </row>
    <row r="522" spans="1:7">
      <c r="A522" s="599">
        <v>45238</v>
      </c>
      <c r="B522" s="602">
        <v>2975</v>
      </c>
      <c r="C522" s="20">
        <v>261263835</v>
      </c>
      <c r="E522" s="599">
        <v>45238</v>
      </c>
      <c r="F522" s="602">
        <v>2975</v>
      </c>
      <c r="G522" s="20">
        <f t="shared" si="8"/>
        <v>2.6126383500000001</v>
      </c>
    </row>
    <row r="523" spans="1:7">
      <c r="A523" s="599">
        <v>45237</v>
      </c>
      <c r="B523" s="602">
        <v>3000</v>
      </c>
      <c r="C523" s="20">
        <v>385358540</v>
      </c>
      <c r="E523" s="599">
        <v>45237</v>
      </c>
      <c r="F523" s="602">
        <v>3000</v>
      </c>
      <c r="G523" s="20">
        <f t="shared" si="8"/>
        <v>3.8535854</v>
      </c>
    </row>
    <row r="524" spans="1:7">
      <c r="A524" s="599">
        <v>45236</v>
      </c>
      <c r="B524" s="602">
        <v>3015</v>
      </c>
      <c r="C524" s="20">
        <v>382789605</v>
      </c>
      <c r="E524" s="599">
        <v>45236</v>
      </c>
      <c r="F524" s="602">
        <v>3015</v>
      </c>
      <c r="G524" s="20">
        <f t="shared" si="8"/>
        <v>3.8278960500000001</v>
      </c>
    </row>
    <row r="525" spans="1:7">
      <c r="A525" s="599">
        <v>45233</v>
      </c>
      <c r="B525" s="602">
        <v>2935</v>
      </c>
      <c r="C525" s="20">
        <v>199683060</v>
      </c>
      <c r="E525" s="599">
        <v>45233</v>
      </c>
      <c r="F525" s="602">
        <v>2935</v>
      </c>
      <c r="G525" s="20">
        <f t="shared" si="8"/>
        <v>1.9968306</v>
      </c>
    </row>
    <row r="526" spans="1:7">
      <c r="A526" s="599">
        <v>45232</v>
      </c>
      <c r="B526" s="602">
        <v>2885</v>
      </c>
      <c r="C526" s="20">
        <v>593016995</v>
      </c>
      <c r="E526" s="599">
        <v>45232</v>
      </c>
      <c r="F526" s="602">
        <v>2885</v>
      </c>
      <c r="G526" s="20">
        <f t="shared" si="8"/>
        <v>5.9301699499999998</v>
      </c>
    </row>
    <row r="527" spans="1:7">
      <c r="A527" s="599">
        <v>45231</v>
      </c>
      <c r="B527" s="602">
        <v>2700</v>
      </c>
      <c r="C527" s="20">
        <v>325425460</v>
      </c>
      <c r="E527" s="599">
        <v>45231</v>
      </c>
      <c r="F527" s="602">
        <v>2700</v>
      </c>
      <c r="G527" s="20">
        <f t="shared" si="8"/>
        <v>3.2542545999999999</v>
      </c>
    </row>
    <row r="528" spans="1:7">
      <c r="A528" s="599">
        <v>45230</v>
      </c>
      <c r="B528" s="602">
        <v>2650</v>
      </c>
      <c r="C528" s="20">
        <v>518146670</v>
      </c>
      <c r="E528" s="599">
        <v>45230</v>
      </c>
      <c r="F528" s="602">
        <v>2650</v>
      </c>
      <c r="G528" s="20">
        <f t="shared" si="8"/>
        <v>5.1814666999999996</v>
      </c>
    </row>
    <row r="529" spans="1:7">
      <c r="A529" s="599">
        <v>45229</v>
      </c>
      <c r="B529" s="602">
        <v>2845</v>
      </c>
      <c r="C529" s="20">
        <v>120754505</v>
      </c>
      <c r="E529" s="599">
        <v>45229</v>
      </c>
      <c r="F529" s="602">
        <v>2845</v>
      </c>
      <c r="G529" s="20">
        <f t="shared" si="8"/>
        <v>1.20754505</v>
      </c>
    </row>
    <row r="530" spans="1:7">
      <c r="A530" s="599">
        <v>45226</v>
      </c>
      <c r="B530" s="602">
        <v>2830</v>
      </c>
      <c r="C530" s="20">
        <v>218697695</v>
      </c>
      <c r="E530" s="599">
        <v>45226</v>
      </c>
      <c r="F530" s="602">
        <v>2830</v>
      </c>
      <c r="G530" s="20">
        <f t="shared" si="8"/>
        <v>2.18697695</v>
      </c>
    </row>
    <row r="531" spans="1:7">
      <c r="A531" s="599">
        <v>45225</v>
      </c>
      <c r="B531" s="602">
        <v>2860</v>
      </c>
      <c r="C531" s="20">
        <v>624315315</v>
      </c>
      <c r="E531" s="599">
        <v>45225</v>
      </c>
      <c r="F531" s="602">
        <v>2860</v>
      </c>
      <c r="G531" s="20">
        <f t="shared" si="8"/>
        <v>6.2431531500000004</v>
      </c>
    </row>
    <row r="532" spans="1:7">
      <c r="A532" s="599">
        <v>45224</v>
      </c>
      <c r="B532" s="602">
        <v>3035</v>
      </c>
      <c r="C532" s="20">
        <v>367566380</v>
      </c>
      <c r="E532" s="599">
        <v>45224</v>
      </c>
      <c r="F532" s="602">
        <v>3035</v>
      </c>
      <c r="G532" s="20">
        <f t="shared" si="8"/>
        <v>3.6756638000000001</v>
      </c>
    </row>
    <row r="533" spans="1:7">
      <c r="A533" s="599">
        <v>45223</v>
      </c>
      <c r="B533" s="602">
        <v>3110</v>
      </c>
      <c r="C533" s="20">
        <v>426243270</v>
      </c>
      <c r="E533" s="599">
        <v>45223</v>
      </c>
      <c r="F533" s="602">
        <v>3110</v>
      </c>
      <c r="G533" s="20">
        <f t="shared" si="8"/>
        <v>4.2624326999999997</v>
      </c>
    </row>
    <row r="534" spans="1:7">
      <c r="A534" s="599">
        <v>45222</v>
      </c>
      <c r="B534" s="602">
        <v>3015</v>
      </c>
      <c r="C534" s="20">
        <v>494599960</v>
      </c>
      <c r="E534" s="599">
        <v>45222</v>
      </c>
      <c r="F534" s="602">
        <v>3015</v>
      </c>
      <c r="G534" s="20">
        <f t="shared" si="8"/>
        <v>4.9459996000000004</v>
      </c>
    </row>
    <row r="535" spans="1:7">
      <c r="A535" s="599">
        <v>45219</v>
      </c>
      <c r="B535" s="602">
        <v>3020</v>
      </c>
      <c r="C535" s="20">
        <v>505128360</v>
      </c>
      <c r="E535" s="599">
        <v>45219</v>
      </c>
      <c r="F535" s="602">
        <v>3020</v>
      </c>
      <c r="G535" s="20">
        <f t="shared" si="8"/>
        <v>5.0512835999999997</v>
      </c>
    </row>
    <row r="536" spans="1:7">
      <c r="A536" s="599">
        <v>45218</v>
      </c>
      <c r="B536" s="602">
        <v>3105</v>
      </c>
      <c r="C536" s="20">
        <v>577073515</v>
      </c>
      <c r="E536" s="599">
        <v>45218</v>
      </c>
      <c r="F536" s="602">
        <v>3105</v>
      </c>
      <c r="G536" s="20">
        <f t="shared" si="8"/>
        <v>5.7707351500000001</v>
      </c>
    </row>
    <row r="537" spans="1:7">
      <c r="A537" s="599">
        <v>45217</v>
      </c>
      <c r="B537" s="602">
        <v>3315</v>
      </c>
      <c r="C537" s="20">
        <v>387978425</v>
      </c>
      <c r="E537" s="599">
        <v>45217</v>
      </c>
      <c r="F537" s="602">
        <v>3315</v>
      </c>
      <c r="G537" s="20">
        <f t="shared" si="8"/>
        <v>3.8797842500000002</v>
      </c>
    </row>
    <row r="538" spans="1:7">
      <c r="A538" s="599">
        <v>45216</v>
      </c>
      <c r="B538" s="602">
        <v>3385</v>
      </c>
      <c r="C538" s="20">
        <v>604146180</v>
      </c>
      <c r="E538" s="599">
        <v>45216</v>
      </c>
      <c r="F538" s="602">
        <v>3385</v>
      </c>
      <c r="G538" s="20">
        <f t="shared" si="8"/>
        <v>6.0414618000000004</v>
      </c>
    </row>
    <row r="539" spans="1:7">
      <c r="A539" s="599">
        <v>45215</v>
      </c>
      <c r="B539" s="602">
        <v>3240</v>
      </c>
      <c r="C539" s="20">
        <v>534661675</v>
      </c>
      <c r="E539" s="599">
        <v>45215</v>
      </c>
      <c r="F539" s="602">
        <v>3240</v>
      </c>
      <c r="G539" s="20">
        <f t="shared" si="8"/>
        <v>5.3466167499999999</v>
      </c>
    </row>
    <row r="540" spans="1:7">
      <c r="A540" s="599">
        <v>45212</v>
      </c>
      <c r="B540" s="602">
        <v>3345</v>
      </c>
      <c r="C540" s="20">
        <v>640179470</v>
      </c>
      <c r="E540" s="599">
        <v>45212</v>
      </c>
      <c r="F540" s="602">
        <v>3345</v>
      </c>
      <c r="G540" s="20">
        <f t="shared" si="8"/>
        <v>6.4017946999999999</v>
      </c>
    </row>
    <row r="541" spans="1:7">
      <c r="A541" s="599">
        <v>45211</v>
      </c>
      <c r="B541" s="602">
        <v>3400</v>
      </c>
      <c r="C541" s="20">
        <v>891701465</v>
      </c>
      <c r="E541" s="599">
        <v>45211</v>
      </c>
      <c r="F541" s="602">
        <v>3400</v>
      </c>
      <c r="G541" s="20">
        <f t="shared" si="8"/>
        <v>8.9170146500000005</v>
      </c>
    </row>
    <row r="542" spans="1:7">
      <c r="A542" s="599">
        <v>45210</v>
      </c>
      <c r="B542" s="602">
        <v>3235</v>
      </c>
      <c r="C542" s="20">
        <v>516721570</v>
      </c>
      <c r="E542" s="599">
        <v>45210</v>
      </c>
      <c r="F542" s="602">
        <v>3235</v>
      </c>
      <c r="G542" s="20">
        <f t="shared" si="8"/>
        <v>5.1672156999999999</v>
      </c>
    </row>
    <row r="543" spans="1:7">
      <c r="A543" s="599">
        <v>45209</v>
      </c>
      <c r="B543" s="602">
        <v>3135</v>
      </c>
      <c r="C543" s="20">
        <v>574062800</v>
      </c>
      <c r="E543" s="599">
        <v>45209</v>
      </c>
      <c r="F543" s="602">
        <v>3135</v>
      </c>
      <c r="G543" s="20">
        <f t="shared" si="8"/>
        <v>5.7406280000000001</v>
      </c>
    </row>
    <row r="544" spans="1:7">
      <c r="A544" s="599">
        <v>45208</v>
      </c>
      <c r="B544" s="602">
        <v>3135</v>
      </c>
      <c r="C544" s="20">
        <v>625817760</v>
      </c>
      <c r="E544" s="599">
        <v>45208</v>
      </c>
      <c r="F544" s="602">
        <v>3135</v>
      </c>
      <c r="G544" s="20">
        <f t="shared" si="8"/>
        <v>6.2581775999999998</v>
      </c>
    </row>
    <row r="545" spans="1:7">
      <c r="A545" s="599">
        <v>45205</v>
      </c>
      <c r="B545" s="602">
        <v>3135</v>
      </c>
      <c r="C545" s="20">
        <v>625817760</v>
      </c>
      <c r="E545" s="599">
        <v>45205</v>
      </c>
      <c r="F545" s="602">
        <v>3135</v>
      </c>
      <c r="G545" s="20">
        <f t="shared" si="8"/>
        <v>6.2581775999999998</v>
      </c>
    </row>
    <row r="546" spans="1:7">
      <c r="A546" s="599">
        <v>45204</v>
      </c>
      <c r="B546" s="602">
        <v>2950</v>
      </c>
      <c r="C546" s="20">
        <v>655252725</v>
      </c>
      <c r="E546" s="599">
        <v>45204</v>
      </c>
      <c r="F546" s="602">
        <v>2950</v>
      </c>
      <c r="G546" s="20">
        <f t="shared" si="8"/>
        <v>6.5525272499999998</v>
      </c>
    </row>
    <row r="547" spans="1:7">
      <c r="A547" s="599">
        <v>45203</v>
      </c>
      <c r="B547" s="602">
        <v>3040</v>
      </c>
      <c r="C547" s="20">
        <v>1017634370</v>
      </c>
      <c r="E547" s="599">
        <v>45203</v>
      </c>
      <c r="F547" s="602">
        <v>3040</v>
      </c>
      <c r="G547" s="20">
        <f t="shared" si="8"/>
        <v>10.1763437</v>
      </c>
    </row>
    <row r="548" spans="1:7">
      <c r="A548" s="599">
        <v>45202</v>
      </c>
      <c r="B548" s="602">
        <v>3295</v>
      </c>
      <c r="C548" s="20">
        <v>666979845</v>
      </c>
      <c r="E548" s="599">
        <v>45202</v>
      </c>
      <c r="F548" s="602">
        <v>3295</v>
      </c>
      <c r="G548" s="20">
        <f t="shared" si="8"/>
        <v>6.66979845</v>
      </c>
    </row>
    <row r="549" spans="1:7">
      <c r="A549" s="599">
        <v>45201</v>
      </c>
      <c r="B549" s="602">
        <v>3295</v>
      </c>
      <c r="C549" s="20">
        <v>666979845</v>
      </c>
      <c r="E549" s="599">
        <v>45201</v>
      </c>
      <c r="F549" s="602">
        <v>3295</v>
      </c>
      <c r="G549" s="20">
        <f t="shared" si="8"/>
        <v>6.66979845</v>
      </c>
    </row>
    <row r="550" spans="1:7">
      <c r="A550" s="599">
        <v>45198</v>
      </c>
      <c r="B550" s="602">
        <v>3295</v>
      </c>
      <c r="C550" s="20">
        <v>666979845</v>
      </c>
      <c r="E550" s="599">
        <v>45198</v>
      </c>
      <c r="F550" s="602">
        <v>3295</v>
      </c>
      <c r="G550" s="20">
        <f t="shared" si="8"/>
        <v>6.66979845</v>
      </c>
    </row>
    <row r="551" spans="1:7">
      <c r="A551" s="599">
        <v>45197</v>
      </c>
      <c r="B551" s="602">
        <v>3295</v>
      </c>
      <c r="C551" s="20">
        <v>666979845</v>
      </c>
      <c r="E551" s="599">
        <v>45197</v>
      </c>
      <c r="F551" s="602">
        <v>3295</v>
      </c>
      <c r="G551" s="20">
        <f t="shared" si="8"/>
        <v>6.66979845</v>
      </c>
    </row>
    <row r="552" spans="1:7">
      <c r="A552" s="599">
        <v>45196</v>
      </c>
      <c r="B552" s="602">
        <v>3295</v>
      </c>
      <c r="C552" s="20">
        <v>666979845</v>
      </c>
      <c r="E552" s="599">
        <v>45196</v>
      </c>
      <c r="F552" s="602">
        <v>3295</v>
      </c>
      <c r="G552" s="20">
        <f t="shared" si="8"/>
        <v>6.66979845</v>
      </c>
    </row>
    <row r="553" spans="1:7">
      <c r="A553" s="599">
        <v>45195</v>
      </c>
      <c r="B553" s="602">
        <v>3135</v>
      </c>
      <c r="C553" s="20">
        <v>514027280</v>
      </c>
      <c r="E553" s="599">
        <v>45195</v>
      </c>
      <c r="F553" s="602">
        <v>3135</v>
      </c>
      <c r="G553" s="20">
        <f t="shared" si="8"/>
        <v>5.1402728</v>
      </c>
    </row>
    <row r="554" spans="1:7">
      <c r="A554" s="599">
        <v>45194</v>
      </c>
      <c r="B554" s="602">
        <v>3215</v>
      </c>
      <c r="C554" s="20">
        <v>668841790</v>
      </c>
      <c r="E554" s="599">
        <v>45194</v>
      </c>
      <c r="F554" s="602">
        <v>3215</v>
      </c>
      <c r="G554" s="20">
        <f t="shared" si="8"/>
        <v>6.6884179000000001</v>
      </c>
    </row>
    <row r="555" spans="1:7">
      <c r="A555" s="599">
        <v>45191</v>
      </c>
      <c r="B555" s="602">
        <v>3305</v>
      </c>
      <c r="C555" s="20">
        <v>899942180</v>
      </c>
      <c r="E555" s="599">
        <v>45191</v>
      </c>
      <c r="F555" s="602">
        <v>3305</v>
      </c>
      <c r="G555" s="20">
        <f t="shared" si="8"/>
        <v>8.9994218000000004</v>
      </c>
    </row>
    <row r="556" spans="1:7">
      <c r="A556" s="599">
        <v>45190</v>
      </c>
      <c r="B556" s="602">
        <v>3400</v>
      </c>
      <c r="C556" s="20">
        <v>1460227390</v>
      </c>
      <c r="E556" s="599">
        <v>45190</v>
      </c>
      <c r="F556" s="602">
        <v>3400</v>
      </c>
      <c r="G556" s="20">
        <f t="shared" si="8"/>
        <v>14.6022739</v>
      </c>
    </row>
    <row r="557" spans="1:7">
      <c r="A557" s="599">
        <v>45189</v>
      </c>
      <c r="B557" s="602">
        <v>3650</v>
      </c>
      <c r="C557" s="20">
        <v>894316930</v>
      </c>
      <c r="E557" s="599">
        <v>45189</v>
      </c>
      <c r="F557" s="602">
        <v>3650</v>
      </c>
      <c r="G557" s="20">
        <f t="shared" si="8"/>
        <v>8.9431692999999992</v>
      </c>
    </row>
    <row r="558" spans="1:7">
      <c r="A558" s="599">
        <v>45188</v>
      </c>
      <c r="B558" s="602">
        <v>3600</v>
      </c>
      <c r="C558" s="20">
        <v>1302028510</v>
      </c>
      <c r="E558" s="599">
        <v>45188</v>
      </c>
      <c r="F558" s="602">
        <v>3600</v>
      </c>
      <c r="G558" s="20">
        <f t="shared" si="8"/>
        <v>13.020285100000001</v>
      </c>
    </row>
    <row r="559" spans="1:7">
      <c r="A559" s="599">
        <v>45187</v>
      </c>
      <c r="B559" s="602">
        <v>3670</v>
      </c>
      <c r="C559" s="20">
        <v>1749981455</v>
      </c>
      <c r="E559" s="599">
        <v>45187</v>
      </c>
      <c r="F559" s="602">
        <v>3670</v>
      </c>
      <c r="G559" s="20">
        <f t="shared" si="8"/>
        <v>17.49981455</v>
      </c>
    </row>
    <row r="560" spans="1:7">
      <c r="A560" s="599">
        <v>45184</v>
      </c>
      <c r="B560" s="602">
        <v>3775</v>
      </c>
      <c r="C560" s="20">
        <v>3055669580</v>
      </c>
      <c r="E560" s="599">
        <v>45184</v>
      </c>
      <c r="F560" s="602">
        <v>3775</v>
      </c>
      <c r="G560" s="20">
        <f t="shared" si="8"/>
        <v>30.5566958</v>
      </c>
    </row>
    <row r="561" spans="1:7">
      <c r="A561" s="599">
        <v>45183</v>
      </c>
      <c r="B561" s="602">
        <v>3915</v>
      </c>
      <c r="C561" s="20">
        <v>3731352375</v>
      </c>
      <c r="E561" s="599">
        <v>45183</v>
      </c>
      <c r="F561" s="602">
        <v>3915</v>
      </c>
      <c r="G561" s="20">
        <f t="shared" si="8"/>
        <v>37.313523750000002</v>
      </c>
    </row>
    <row r="562" spans="1:7">
      <c r="A562" s="599">
        <v>45182</v>
      </c>
      <c r="B562" s="602">
        <v>3890</v>
      </c>
      <c r="C562" s="20">
        <v>6441054590</v>
      </c>
      <c r="E562" s="599">
        <v>45182</v>
      </c>
      <c r="F562" s="602">
        <v>3890</v>
      </c>
      <c r="G562" s="20">
        <f t="shared" si="8"/>
        <v>64.410545900000002</v>
      </c>
    </row>
    <row r="563" spans="1:7">
      <c r="A563" s="599">
        <v>45181</v>
      </c>
      <c r="B563" s="602">
        <v>3870</v>
      </c>
      <c r="C563" s="20">
        <v>5580887725</v>
      </c>
      <c r="E563" s="599">
        <v>45181</v>
      </c>
      <c r="F563" s="602">
        <v>3870</v>
      </c>
      <c r="G563" s="20">
        <f t="shared" si="8"/>
        <v>55.808877250000002</v>
      </c>
    </row>
    <row r="564" spans="1:7">
      <c r="A564" s="599">
        <v>45180</v>
      </c>
      <c r="B564" s="602">
        <v>3880</v>
      </c>
      <c r="C564" s="20">
        <v>4023187535</v>
      </c>
      <c r="E564" s="599">
        <v>45180</v>
      </c>
      <c r="F564" s="602">
        <v>3880</v>
      </c>
      <c r="G564" s="20">
        <f t="shared" si="8"/>
        <v>40.231875350000003</v>
      </c>
    </row>
    <row r="565" spans="1:7">
      <c r="A565" s="599">
        <v>45177</v>
      </c>
      <c r="B565" s="602">
        <v>3925</v>
      </c>
      <c r="C565" s="20">
        <v>8884712250</v>
      </c>
      <c r="E565" s="599">
        <v>45177</v>
      </c>
      <c r="F565" s="602">
        <v>3925</v>
      </c>
      <c r="G565" s="20">
        <f t="shared" si="8"/>
        <v>88.847122499999998</v>
      </c>
    </row>
    <row r="566" spans="1:7">
      <c r="A566" s="599">
        <v>45176</v>
      </c>
      <c r="B566" s="602">
        <v>3760</v>
      </c>
      <c r="C566" s="20">
        <v>5596571990</v>
      </c>
      <c r="E566" s="599">
        <v>45176</v>
      </c>
      <c r="F566" s="602">
        <v>3760</v>
      </c>
      <c r="G566" s="20">
        <f t="shared" si="8"/>
        <v>55.965719900000003</v>
      </c>
    </row>
    <row r="567" spans="1:7">
      <c r="A567" s="599">
        <v>45175</v>
      </c>
      <c r="B567" s="602">
        <v>3535</v>
      </c>
      <c r="C567" s="20">
        <v>1559131880</v>
      </c>
      <c r="E567" s="599">
        <v>45175</v>
      </c>
      <c r="F567" s="602">
        <v>3535</v>
      </c>
      <c r="G567" s="20">
        <f t="shared" si="8"/>
        <v>15.5913188</v>
      </c>
    </row>
    <row r="568" spans="1:7">
      <c r="A568" s="599">
        <v>45174</v>
      </c>
      <c r="B568" s="602">
        <v>3545</v>
      </c>
      <c r="C568" s="20">
        <v>1888354940</v>
      </c>
      <c r="E568" s="599">
        <v>45174</v>
      </c>
      <c r="F568" s="602">
        <v>3545</v>
      </c>
      <c r="G568" s="20">
        <f t="shared" si="8"/>
        <v>18.8835494</v>
      </c>
    </row>
    <row r="569" spans="1:7">
      <c r="A569" s="599">
        <v>45173</v>
      </c>
      <c r="B569" s="602">
        <v>3610</v>
      </c>
      <c r="C569" s="20">
        <v>3719564530</v>
      </c>
      <c r="E569" s="599">
        <v>45173</v>
      </c>
      <c r="F569" s="602">
        <v>3610</v>
      </c>
      <c r="G569" s="20">
        <f t="shared" si="8"/>
        <v>37.195645300000002</v>
      </c>
    </row>
    <row r="570" spans="1:7">
      <c r="A570" s="599">
        <v>45170</v>
      </c>
      <c r="B570" s="602">
        <v>3590</v>
      </c>
      <c r="C570" s="20">
        <v>3436133165</v>
      </c>
      <c r="E570" s="599">
        <v>45170</v>
      </c>
      <c r="F570" s="602">
        <v>3590</v>
      </c>
      <c r="G570" s="20">
        <f t="shared" si="8"/>
        <v>34.361331649999997</v>
      </c>
    </row>
    <row r="571" spans="1:7">
      <c r="A571" s="599">
        <v>45169</v>
      </c>
      <c r="B571" s="602">
        <v>3590</v>
      </c>
      <c r="C571" s="20">
        <v>7352249615</v>
      </c>
      <c r="E571" s="599">
        <v>45169</v>
      </c>
      <c r="F571" s="602">
        <v>3590</v>
      </c>
      <c r="G571" s="20">
        <f t="shared" si="8"/>
        <v>73.522496149999995</v>
      </c>
    </row>
    <row r="572" spans="1:7">
      <c r="A572" s="599">
        <v>45168</v>
      </c>
      <c r="B572" s="602">
        <v>3790</v>
      </c>
      <c r="C572" s="20">
        <v>72812855320</v>
      </c>
      <c r="E572" s="599">
        <v>45168</v>
      </c>
      <c r="F572" s="602">
        <v>3790</v>
      </c>
      <c r="G572" s="20">
        <f t="shared" si="8"/>
        <v>728.12855320000006</v>
      </c>
    </row>
    <row r="573" spans="1:7">
      <c r="A573" s="599">
        <v>45167</v>
      </c>
      <c r="B573" s="602">
        <v>3365</v>
      </c>
      <c r="C573" s="20">
        <v>6267339890</v>
      </c>
      <c r="E573" s="599">
        <v>45167</v>
      </c>
      <c r="F573" s="602">
        <v>3365</v>
      </c>
      <c r="G573" s="20">
        <f t="shared" si="8"/>
        <v>62.673398900000002</v>
      </c>
    </row>
    <row r="574" spans="1:7">
      <c r="A574" s="599">
        <v>45166</v>
      </c>
      <c r="B574" s="602">
        <v>3740</v>
      </c>
      <c r="C574" s="20">
        <v>28251843465</v>
      </c>
      <c r="E574" s="599">
        <v>45166</v>
      </c>
      <c r="F574" s="602">
        <v>3740</v>
      </c>
      <c r="G574" s="20">
        <f t="shared" si="8"/>
        <v>282.51843465000002</v>
      </c>
    </row>
    <row r="575" spans="1:7">
      <c r="A575" s="599">
        <v>45163</v>
      </c>
      <c r="B575" s="602">
        <v>3320</v>
      </c>
      <c r="C575" s="20">
        <v>4626029390</v>
      </c>
      <c r="E575" s="599">
        <v>45163</v>
      </c>
      <c r="F575" s="602">
        <v>3320</v>
      </c>
      <c r="G575" s="20">
        <f t="shared" si="8"/>
        <v>46.260293900000001</v>
      </c>
    </row>
    <row r="576" spans="1:7">
      <c r="A576" s="599">
        <v>45162</v>
      </c>
      <c r="B576" s="602">
        <v>3095</v>
      </c>
      <c r="C576" s="20">
        <v>692912075</v>
      </c>
      <c r="E576" s="599">
        <v>45162</v>
      </c>
      <c r="F576" s="602">
        <v>3095</v>
      </c>
      <c r="G576" s="20">
        <f t="shared" si="8"/>
        <v>6.9291207500000001</v>
      </c>
    </row>
    <row r="577" spans="1:7">
      <c r="A577" s="599">
        <v>45161</v>
      </c>
      <c r="B577" s="602">
        <v>3040</v>
      </c>
      <c r="C577" s="20">
        <v>289799580</v>
      </c>
      <c r="E577" s="599">
        <v>45161</v>
      </c>
      <c r="F577" s="602">
        <v>3040</v>
      </c>
      <c r="G577" s="20">
        <f t="shared" si="8"/>
        <v>2.8979957999999999</v>
      </c>
    </row>
    <row r="578" spans="1:7">
      <c r="A578" s="599">
        <v>45160</v>
      </c>
      <c r="B578" s="602">
        <v>3045</v>
      </c>
      <c r="C578" s="20">
        <v>345228970</v>
      </c>
      <c r="E578" s="599">
        <v>45160</v>
      </c>
      <c r="F578" s="602">
        <v>3045</v>
      </c>
      <c r="G578" s="20">
        <f t="shared" ref="G578:G641" si="9">C578/10^8</f>
        <v>3.4522897000000001</v>
      </c>
    </row>
    <row r="579" spans="1:7">
      <c r="A579" s="599">
        <v>45159</v>
      </c>
      <c r="B579" s="602">
        <v>3090</v>
      </c>
      <c r="C579" s="20">
        <v>293583040</v>
      </c>
      <c r="E579" s="599">
        <v>45159</v>
      </c>
      <c r="F579" s="602">
        <v>3090</v>
      </c>
      <c r="G579" s="20">
        <f t="shared" si="9"/>
        <v>2.9358304</v>
      </c>
    </row>
    <row r="580" spans="1:7">
      <c r="A580" s="599">
        <v>45156</v>
      </c>
      <c r="B580" s="602">
        <v>3155</v>
      </c>
      <c r="C580" s="20">
        <v>448898075</v>
      </c>
      <c r="E580" s="599">
        <v>45156</v>
      </c>
      <c r="F580" s="602">
        <v>3155</v>
      </c>
      <c r="G580" s="20">
        <f t="shared" si="9"/>
        <v>4.4889807499999996</v>
      </c>
    </row>
    <row r="581" spans="1:7">
      <c r="A581" s="599">
        <v>45155</v>
      </c>
      <c r="B581" s="602">
        <v>3135</v>
      </c>
      <c r="C581" s="20">
        <v>481260780</v>
      </c>
      <c r="E581" s="599">
        <v>45155</v>
      </c>
      <c r="F581" s="602">
        <v>3135</v>
      </c>
      <c r="G581" s="20">
        <f t="shared" si="9"/>
        <v>4.8126078000000003</v>
      </c>
    </row>
    <row r="582" spans="1:7">
      <c r="A582" s="599">
        <v>45154</v>
      </c>
      <c r="B582" s="602">
        <v>3115</v>
      </c>
      <c r="C582" s="20">
        <v>820611135</v>
      </c>
      <c r="E582" s="599">
        <v>45154</v>
      </c>
      <c r="F582" s="602">
        <v>3115</v>
      </c>
      <c r="G582" s="20">
        <f t="shared" si="9"/>
        <v>8.2061113500000005</v>
      </c>
    </row>
    <row r="583" spans="1:7">
      <c r="A583" s="599">
        <v>45153</v>
      </c>
      <c r="B583" s="602">
        <v>3180</v>
      </c>
      <c r="C583" s="20">
        <v>387770705</v>
      </c>
      <c r="E583" s="599">
        <v>45153</v>
      </c>
      <c r="F583" s="602">
        <v>3180</v>
      </c>
      <c r="G583" s="20">
        <f t="shared" si="9"/>
        <v>3.8777070500000002</v>
      </c>
    </row>
    <row r="584" spans="1:7">
      <c r="A584" s="599">
        <v>45152</v>
      </c>
      <c r="B584" s="602">
        <v>3180</v>
      </c>
      <c r="C584" s="20">
        <v>387770705</v>
      </c>
      <c r="E584" s="599">
        <v>45152</v>
      </c>
      <c r="F584" s="602">
        <v>3180</v>
      </c>
      <c r="G584" s="20">
        <f t="shared" si="9"/>
        <v>3.8777070500000002</v>
      </c>
    </row>
    <row r="585" spans="1:7">
      <c r="A585" s="599">
        <v>45149</v>
      </c>
      <c r="B585" s="602">
        <v>3310</v>
      </c>
      <c r="C585" s="20">
        <v>307492505</v>
      </c>
      <c r="E585" s="599">
        <v>45149</v>
      </c>
      <c r="F585" s="602">
        <v>3310</v>
      </c>
      <c r="G585" s="20">
        <f t="shared" si="9"/>
        <v>3.07492505</v>
      </c>
    </row>
    <row r="586" spans="1:7">
      <c r="A586" s="599">
        <v>45148</v>
      </c>
      <c r="B586" s="602">
        <v>3260</v>
      </c>
      <c r="C586" s="20">
        <v>836728025</v>
      </c>
      <c r="E586" s="599">
        <v>45148</v>
      </c>
      <c r="F586" s="602">
        <v>3260</v>
      </c>
      <c r="G586" s="20">
        <f t="shared" si="9"/>
        <v>8.3672802500000003</v>
      </c>
    </row>
    <row r="587" spans="1:7">
      <c r="A587" s="599">
        <v>45147</v>
      </c>
      <c r="B587" s="602">
        <v>3230</v>
      </c>
      <c r="C587" s="20">
        <v>318437050</v>
      </c>
      <c r="E587" s="599">
        <v>45147</v>
      </c>
      <c r="F587" s="602">
        <v>3230</v>
      </c>
      <c r="G587" s="20">
        <f t="shared" si="9"/>
        <v>3.1843705</v>
      </c>
    </row>
    <row r="588" spans="1:7">
      <c r="A588" s="599">
        <v>45146</v>
      </c>
      <c r="B588" s="602">
        <v>3205</v>
      </c>
      <c r="C588" s="20">
        <v>718486075</v>
      </c>
      <c r="E588" s="599">
        <v>45146</v>
      </c>
      <c r="F588" s="602">
        <v>3205</v>
      </c>
      <c r="G588" s="20">
        <f t="shared" si="9"/>
        <v>7.1848607500000004</v>
      </c>
    </row>
    <row r="589" spans="1:7">
      <c r="A589" s="599">
        <v>45145</v>
      </c>
      <c r="B589" s="602">
        <v>3250</v>
      </c>
      <c r="C589" s="20">
        <v>547802275</v>
      </c>
      <c r="E589" s="599">
        <v>45145</v>
      </c>
      <c r="F589" s="602">
        <v>3250</v>
      </c>
      <c r="G589" s="20">
        <f t="shared" si="9"/>
        <v>5.4780227500000001</v>
      </c>
    </row>
    <row r="590" spans="1:7">
      <c r="A590" s="599">
        <v>45142</v>
      </c>
      <c r="B590" s="602">
        <v>3365</v>
      </c>
      <c r="C590" s="20">
        <v>391700445</v>
      </c>
      <c r="E590" s="599">
        <v>45142</v>
      </c>
      <c r="F590" s="602">
        <v>3365</v>
      </c>
      <c r="G590" s="20">
        <f t="shared" si="9"/>
        <v>3.9170044499999999</v>
      </c>
    </row>
    <row r="591" spans="1:7">
      <c r="A591" s="599">
        <v>45141</v>
      </c>
      <c r="B591" s="602">
        <v>3360</v>
      </c>
      <c r="C591" s="20">
        <v>738902535</v>
      </c>
      <c r="E591" s="599">
        <v>45141</v>
      </c>
      <c r="F591" s="602">
        <v>3360</v>
      </c>
      <c r="G591" s="20">
        <f t="shared" si="9"/>
        <v>7.3890253499999998</v>
      </c>
    </row>
    <row r="592" spans="1:7">
      <c r="A592" s="599">
        <v>45140</v>
      </c>
      <c r="B592" s="602">
        <v>3415</v>
      </c>
      <c r="C592" s="20">
        <v>1316414755</v>
      </c>
      <c r="E592" s="599">
        <v>45140</v>
      </c>
      <c r="F592" s="602">
        <v>3415</v>
      </c>
      <c r="G592" s="20">
        <f t="shared" si="9"/>
        <v>13.164147549999999</v>
      </c>
    </row>
    <row r="593" spans="1:7">
      <c r="A593" s="599">
        <v>45139</v>
      </c>
      <c r="B593" s="602">
        <v>3630</v>
      </c>
      <c r="C593" s="20">
        <v>703099590</v>
      </c>
      <c r="E593" s="599">
        <v>45139</v>
      </c>
      <c r="F593" s="602">
        <v>3630</v>
      </c>
      <c r="G593" s="20">
        <f t="shared" si="9"/>
        <v>7.0309958999999997</v>
      </c>
    </row>
    <row r="594" spans="1:7">
      <c r="A594" s="599">
        <v>45138</v>
      </c>
      <c r="B594" s="602">
        <v>3575</v>
      </c>
      <c r="C594" s="20">
        <v>1019367730</v>
      </c>
      <c r="E594" s="599">
        <v>45138</v>
      </c>
      <c r="F594" s="602">
        <v>3575</v>
      </c>
      <c r="G594" s="20">
        <f t="shared" si="9"/>
        <v>10.193677299999999</v>
      </c>
    </row>
    <row r="595" spans="1:7">
      <c r="A595" s="599">
        <v>45135</v>
      </c>
      <c r="B595" s="602">
        <v>3605</v>
      </c>
      <c r="C595" s="20">
        <v>937676720</v>
      </c>
      <c r="E595" s="599">
        <v>45135</v>
      </c>
      <c r="F595" s="602">
        <v>3605</v>
      </c>
      <c r="G595" s="20">
        <f t="shared" si="9"/>
        <v>9.3767671999999997</v>
      </c>
    </row>
    <row r="596" spans="1:7">
      <c r="A596" s="599">
        <v>45134</v>
      </c>
      <c r="B596" s="602">
        <v>3485</v>
      </c>
      <c r="C596" s="20">
        <v>1365283455</v>
      </c>
      <c r="E596" s="599">
        <v>45134</v>
      </c>
      <c r="F596" s="602">
        <v>3485</v>
      </c>
      <c r="G596" s="20">
        <f t="shared" si="9"/>
        <v>13.65283455</v>
      </c>
    </row>
    <row r="597" spans="1:7">
      <c r="A597" s="599">
        <v>45133</v>
      </c>
      <c r="B597" s="602">
        <v>3420</v>
      </c>
      <c r="C597" s="20">
        <v>2304176695</v>
      </c>
      <c r="E597" s="599">
        <v>45133</v>
      </c>
      <c r="F597" s="602">
        <v>3420</v>
      </c>
      <c r="G597" s="20">
        <f t="shared" si="9"/>
        <v>23.04176695</v>
      </c>
    </row>
    <row r="598" spans="1:7">
      <c r="A598" s="599">
        <v>45132</v>
      </c>
      <c r="B598" s="602">
        <v>3535</v>
      </c>
      <c r="C598" s="20">
        <v>2412792085</v>
      </c>
      <c r="E598" s="599">
        <v>45132</v>
      </c>
      <c r="F598" s="602">
        <v>3535</v>
      </c>
      <c r="G598" s="20">
        <f t="shared" si="9"/>
        <v>24.127920849999999</v>
      </c>
    </row>
    <row r="599" spans="1:7">
      <c r="A599" s="599">
        <v>45131</v>
      </c>
      <c r="B599" s="602">
        <v>3745</v>
      </c>
      <c r="C599" s="20">
        <v>2858905035</v>
      </c>
      <c r="E599" s="599">
        <v>45131</v>
      </c>
      <c r="F599" s="602">
        <v>3745</v>
      </c>
      <c r="G599" s="20">
        <f t="shared" si="9"/>
        <v>28.589050350000001</v>
      </c>
    </row>
    <row r="600" spans="1:7">
      <c r="A600" s="599">
        <v>45128</v>
      </c>
      <c r="B600" s="602">
        <v>3900</v>
      </c>
      <c r="C600" s="20">
        <v>2359125000</v>
      </c>
      <c r="E600" s="599">
        <v>45128</v>
      </c>
      <c r="F600" s="602">
        <v>3900</v>
      </c>
      <c r="G600" s="20">
        <f t="shared" si="9"/>
        <v>23.591249999999999</v>
      </c>
    </row>
    <row r="601" spans="1:7">
      <c r="A601" s="599">
        <v>45127</v>
      </c>
      <c r="B601" s="602">
        <v>4095</v>
      </c>
      <c r="C601" s="20">
        <v>1390327470</v>
      </c>
      <c r="E601" s="599">
        <v>45127</v>
      </c>
      <c r="F601" s="602">
        <v>4095</v>
      </c>
      <c r="G601" s="20">
        <f t="shared" si="9"/>
        <v>13.903274700000001</v>
      </c>
    </row>
    <row r="602" spans="1:7">
      <c r="A602" s="599">
        <v>45126</v>
      </c>
      <c r="B602" s="602">
        <v>4170</v>
      </c>
      <c r="C602" s="20">
        <v>3111716540</v>
      </c>
      <c r="E602" s="599">
        <v>45126</v>
      </c>
      <c r="F602" s="602">
        <v>4170</v>
      </c>
      <c r="G602" s="20">
        <f t="shared" si="9"/>
        <v>31.117165400000001</v>
      </c>
    </row>
    <row r="603" spans="1:7">
      <c r="A603" s="599">
        <v>45125</v>
      </c>
      <c r="B603" s="602">
        <v>4355</v>
      </c>
      <c r="C603" s="20">
        <v>8373881945</v>
      </c>
      <c r="E603" s="599">
        <v>45125</v>
      </c>
      <c r="F603" s="602">
        <v>4355</v>
      </c>
      <c r="G603" s="20">
        <f t="shared" si="9"/>
        <v>83.738819449999994</v>
      </c>
    </row>
    <row r="604" spans="1:7">
      <c r="A604" s="599">
        <v>45124</v>
      </c>
      <c r="B604" s="602">
        <v>4320</v>
      </c>
      <c r="C604" s="20">
        <v>2796037980</v>
      </c>
      <c r="E604" s="599">
        <v>45124</v>
      </c>
      <c r="F604" s="602">
        <v>4320</v>
      </c>
      <c r="G604" s="20">
        <f t="shared" si="9"/>
        <v>27.960379799999998</v>
      </c>
    </row>
    <row r="605" spans="1:7">
      <c r="A605" s="599">
        <v>45121</v>
      </c>
      <c r="B605" s="602">
        <v>4440</v>
      </c>
      <c r="C605" s="20">
        <v>6475049185</v>
      </c>
      <c r="E605" s="599">
        <v>45121</v>
      </c>
      <c r="F605" s="602">
        <v>4440</v>
      </c>
      <c r="G605" s="20">
        <f t="shared" si="9"/>
        <v>64.750491850000003</v>
      </c>
    </row>
    <row r="606" spans="1:7">
      <c r="A606" s="599">
        <v>45120</v>
      </c>
      <c r="B606" s="602">
        <v>4555</v>
      </c>
      <c r="C606" s="20">
        <v>17716872460</v>
      </c>
      <c r="E606" s="599">
        <v>45120</v>
      </c>
      <c r="F606" s="602">
        <v>4555</v>
      </c>
      <c r="G606" s="20">
        <f t="shared" si="9"/>
        <v>177.16872459999999</v>
      </c>
    </row>
    <row r="607" spans="1:7">
      <c r="A607" s="599">
        <v>45119</v>
      </c>
      <c r="B607" s="602">
        <v>4095</v>
      </c>
      <c r="C607" s="20">
        <v>2350784045</v>
      </c>
      <c r="E607" s="599">
        <v>45119</v>
      </c>
      <c r="F607" s="602">
        <v>4095</v>
      </c>
      <c r="G607" s="20">
        <f t="shared" si="9"/>
        <v>23.50784045</v>
      </c>
    </row>
    <row r="608" spans="1:7">
      <c r="A608" s="599">
        <v>45118</v>
      </c>
      <c r="B608" s="602">
        <v>4055</v>
      </c>
      <c r="C608" s="20">
        <v>1655110790</v>
      </c>
      <c r="E608" s="599">
        <v>45118</v>
      </c>
      <c r="F608" s="602">
        <v>4055</v>
      </c>
      <c r="G608" s="20">
        <f t="shared" si="9"/>
        <v>16.551107900000002</v>
      </c>
    </row>
    <row r="609" spans="1:7">
      <c r="A609" s="599">
        <v>45117</v>
      </c>
      <c r="B609" s="602">
        <v>3890</v>
      </c>
      <c r="C609" s="20">
        <v>1403440845</v>
      </c>
      <c r="E609" s="599">
        <v>45117</v>
      </c>
      <c r="F609" s="602">
        <v>3890</v>
      </c>
      <c r="G609" s="20">
        <f t="shared" si="9"/>
        <v>14.034408450000001</v>
      </c>
    </row>
    <row r="610" spans="1:7">
      <c r="A610" s="599">
        <v>45114</v>
      </c>
      <c r="B610" s="602">
        <v>3995</v>
      </c>
      <c r="C610" s="20">
        <v>1325088395</v>
      </c>
      <c r="E610" s="599">
        <v>45114</v>
      </c>
      <c r="F610" s="602">
        <v>3995</v>
      </c>
      <c r="G610" s="20">
        <f t="shared" si="9"/>
        <v>13.25088395</v>
      </c>
    </row>
    <row r="611" spans="1:7">
      <c r="A611" s="599">
        <v>45113</v>
      </c>
      <c r="B611" s="602">
        <v>3950</v>
      </c>
      <c r="C611" s="20">
        <v>2656720705</v>
      </c>
      <c r="E611" s="599">
        <v>45113</v>
      </c>
      <c r="F611" s="602">
        <v>3950</v>
      </c>
      <c r="G611" s="20">
        <f t="shared" si="9"/>
        <v>26.56720705</v>
      </c>
    </row>
    <row r="612" spans="1:7">
      <c r="A612" s="599">
        <v>45112</v>
      </c>
      <c r="B612" s="602">
        <v>4025</v>
      </c>
      <c r="C612" s="20">
        <v>1993707125</v>
      </c>
      <c r="E612" s="599">
        <v>45112</v>
      </c>
      <c r="F612" s="602">
        <v>4025</v>
      </c>
      <c r="G612" s="20">
        <f t="shared" si="9"/>
        <v>19.937071249999999</v>
      </c>
    </row>
    <row r="613" spans="1:7">
      <c r="A613" s="599">
        <v>45111</v>
      </c>
      <c r="B613" s="602">
        <v>4095</v>
      </c>
      <c r="C613" s="20">
        <v>3692441065</v>
      </c>
      <c r="E613" s="599">
        <v>45111</v>
      </c>
      <c r="F613" s="602">
        <v>4095</v>
      </c>
      <c r="G613" s="20">
        <f t="shared" si="9"/>
        <v>36.924410649999999</v>
      </c>
    </row>
    <row r="614" spans="1:7">
      <c r="A614" s="599">
        <v>45110</v>
      </c>
      <c r="B614" s="602">
        <v>3970</v>
      </c>
      <c r="C614" s="20">
        <v>2499287385</v>
      </c>
      <c r="E614" s="599">
        <v>45110</v>
      </c>
      <c r="F614" s="602">
        <v>3970</v>
      </c>
      <c r="G614" s="20">
        <f t="shared" si="9"/>
        <v>24.992873849999999</v>
      </c>
    </row>
    <row r="615" spans="1:7">
      <c r="A615" s="599">
        <v>45107</v>
      </c>
      <c r="B615" s="602">
        <v>3950</v>
      </c>
      <c r="C615" s="20">
        <v>2878406585</v>
      </c>
      <c r="E615" s="599">
        <v>45107</v>
      </c>
      <c r="F615" s="602">
        <v>3950</v>
      </c>
      <c r="G615" s="20">
        <f t="shared" si="9"/>
        <v>28.784065850000001</v>
      </c>
    </row>
    <row r="616" spans="1:7">
      <c r="A616" s="599">
        <v>45106</v>
      </c>
      <c r="B616" s="602">
        <v>3835</v>
      </c>
      <c r="C616" s="20">
        <v>3138731360</v>
      </c>
      <c r="E616" s="599">
        <v>45106</v>
      </c>
      <c r="F616" s="602">
        <v>3835</v>
      </c>
      <c r="G616" s="20">
        <f t="shared" si="9"/>
        <v>31.387313599999999</v>
      </c>
    </row>
    <row r="617" spans="1:7">
      <c r="A617" s="599">
        <v>45105</v>
      </c>
      <c r="B617" s="602">
        <v>3890</v>
      </c>
      <c r="C617" s="20">
        <v>6047815415</v>
      </c>
      <c r="E617" s="599">
        <v>45105</v>
      </c>
      <c r="F617" s="602">
        <v>3890</v>
      </c>
      <c r="G617" s="20">
        <f t="shared" si="9"/>
        <v>60.478154150000002</v>
      </c>
    </row>
    <row r="618" spans="1:7">
      <c r="A618" s="599">
        <v>45104</v>
      </c>
      <c r="B618" s="602">
        <v>3670</v>
      </c>
      <c r="C618" s="20">
        <v>5536851875</v>
      </c>
      <c r="E618" s="599">
        <v>45104</v>
      </c>
      <c r="F618" s="602">
        <v>3670</v>
      </c>
      <c r="G618" s="20">
        <f t="shared" si="9"/>
        <v>55.36851875</v>
      </c>
    </row>
    <row r="619" spans="1:7">
      <c r="A619" s="599">
        <v>45103</v>
      </c>
      <c r="B619" s="602">
        <v>3460</v>
      </c>
      <c r="C619" s="20">
        <v>2947337390</v>
      </c>
      <c r="E619" s="599">
        <v>45103</v>
      </c>
      <c r="F619" s="602">
        <v>3460</v>
      </c>
      <c r="G619" s="20">
        <f t="shared" si="9"/>
        <v>29.473373899999999</v>
      </c>
    </row>
    <row r="620" spans="1:7">
      <c r="A620" s="599">
        <v>45100</v>
      </c>
      <c r="B620" s="602">
        <v>3290</v>
      </c>
      <c r="C620" s="20">
        <v>281052580</v>
      </c>
      <c r="E620" s="599">
        <v>45100</v>
      </c>
      <c r="F620" s="602">
        <v>3290</v>
      </c>
      <c r="G620" s="20">
        <f t="shared" si="9"/>
        <v>2.8105258000000002</v>
      </c>
    </row>
    <row r="621" spans="1:7">
      <c r="A621" s="599">
        <v>45099</v>
      </c>
      <c r="B621" s="602">
        <v>3315</v>
      </c>
      <c r="C621" s="20">
        <v>289733035</v>
      </c>
      <c r="E621" s="599">
        <v>45099</v>
      </c>
      <c r="F621" s="602">
        <v>3315</v>
      </c>
      <c r="G621" s="20">
        <f t="shared" si="9"/>
        <v>2.8973303499999998</v>
      </c>
    </row>
    <row r="622" spans="1:7">
      <c r="A622" s="599">
        <v>45098</v>
      </c>
      <c r="B622" s="602">
        <v>3270</v>
      </c>
      <c r="C622" s="20">
        <v>592838795</v>
      </c>
      <c r="E622" s="599">
        <v>45098</v>
      </c>
      <c r="F622" s="602">
        <v>3270</v>
      </c>
      <c r="G622" s="20">
        <f t="shared" si="9"/>
        <v>5.9283879500000003</v>
      </c>
    </row>
    <row r="623" spans="1:7">
      <c r="A623" s="599">
        <v>45097</v>
      </c>
      <c r="B623" s="602">
        <v>3335</v>
      </c>
      <c r="C623" s="20">
        <v>563535805</v>
      </c>
      <c r="E623" s="599">
        <v>45097</v>
      </c>
      <c r="F623" s="602">
        <v>3335</v>
      </c>
      <c r="G623" s="20">
        <f t="shared" si="9"/>
        <v>5.6353580499999998</v>
      </c>
    </row>
    <row r="624" spans="1:7">
      <c r="A624" s="599">
        <v>45096</v>
      </c>
      <c r="B624" s="602">
        <v>3375</v>
      </c>
      <c r="C624" s="20">
        <v>946026785</v>
      </c>
      <c r="E624" s="599">
        <v>45096</v>
      </c>
      <c r="F624" s="602">
        <v>3375</v>
      </c>
      <c r="G624" s="20">
        <f t="shared" si="9"/>
        <v>9.4602678499999993</v>
      </c>
    </row>
    <row r="625" spans="1:7">
      <c r="A625" s="599">
        <v>45093</v>
      </c>
      <c r="B625" s="602">
        <v>3405</v>
      </c>
      <c r="C625" s="20">
        <v>1576502665</v>
      </c>
      <c r="E625" s="599">
        <v>45093</v>
      </c>
      <c r="F625" s="602">
        <v>3405</v>
      </c>
      <c r="G625" s="20">
        <f t="shared" si="9"/>
        <v>15.765026649999999</v>
      </c>
    </row>
    <row r="626" spans="1:7">
      <c r="A626" s="599">
        <v>45092</v>
      </c>
      <c r="B626" s="602">
        <v>3410</v>
      </c>
      <c r="C626" s="20">
        <v>1837312980</v>
      </c>
      <c r="E626" s="599">
        <v>45092</v>
      </c>
      <c r="F626" s="602">
        <v>3410</v>
      </c>
      <c r="G626" s="20">
        <f t="shared" si="9"/>
        <v>18.373129800000001</v>
      </c>
    </row>
    <row r="627" spans="1:7">
      <c r="A627" s="599">
        <v>45091</v>
      </c>
      <c r="B627" s="602">
        <v>3210</v>
      </c>
      <c r="C627" s="20">
        <v>725563905</v>
      </c>
      <c r="E627" s="599">
        <v>45091</v>
      </c>
      <c r="F627" s="602">
        <v>3210</v>
      </c>
      <c r="G627" s="20">
        <f t="shared" si="9"/>
        <v>7.2556390500000001</v>
      </c>
    </row>
    <row r="628" spans="1:7">
      <c r="A628" s="599">
        <v>45090</v>
      </c>
      <c r="B628" s="602">
        <v>3325</v>
      </c>
      <c r="C628" s="20">
        <v>1248321505</v>
      </c>
      <c r="E628" s="599">
        <v>45090</v>
      </c>
      <c r="F628" s="602">
        <v>3325</v>
      </c>
      <c r="G628" s="20">
        <f t="shared" si="9"/>
        <v>12.48321505</v>
      </c>
    </row>
    <row r="629" spans="1:7">
      <c r="A629" s="599">
        <v>45089</v>
      </c>
      <c r="B629" s="602">
        <v>3210</v>
      </c>
      <c r="C629" s="20">
        <v>402494335</v>
      </c>
      <c r="E629" s="599">
        <v>45089</v>
      </c>
      <c r="F629" s="602">
        <v>3210</v>
      </c>
      <c r="G629" s="20">
        <f t="shared" si="9"/>
        <v>4.02494335</v>
      </c>
    </row>
    <row r="630" spans="1:7">
      <c r="A630" s="599">
        <v>45086</v>
      </c>
      <c r="B630" s="602">
        <v>3260</v>
      </c>
      <c r="C630" s="20">
        <v>653808475</v>
      </c>
      <c r="E630" s="599">
        <v>45086</v>
      </c>
      <c r="F630" s="602">
        <v>3260</v>
      </c>
      <c r="G630" s="20">
        <f t="shared" si="9"/>
        <v>6.5380847500000003</v>
      </c>
    </row>
    <row r="631" spans="1:7">
      <c r="A631" s="599">
        <v>45085</v>
      </c>
      <c r="B631" s="602">
        <v>3260</v>
      </c>
      <c r="C631" s="20">
        <v>723047510</v>
      </c>
      <c r="E631" s="599">
        <v>45085</v>
      </c>
      <c r="F631" s="602">
        <v>3260</v>
      </c>
      <c r="G631" s="20">
        <f t="shared" si="9"/>
        <v>7.2304750999999996</v>
      </c>
    </row>
    <row r="632" spans="1:7">
      <c r="A632" s="599">
        <v>45084</v>
      </c>
      <c r="B632" s="602">
        <v>3280</v>
      </c>
      <c r="C632" s="20">
        <v>1198709045</v>
      </c>
      <c r="E632" s="599">
        <v>45084</v>
      </c>
      <c r="F632" s="602">
        <v>3280</v>
      </c>
      <c r="G632" s="20">
        <f t="shared" si="9"/>
        <v>11.98709045</v>
      </c>
    </row>
    <row r="633" spans="1:7">
      <c r="A633" s="599">
        <v>45083</v>
      </c>
      <c r="B633" s="602">
        <v>3405</v>
      </c>
      <c r="C633" s="20">
        <v>1905713050</v>
      </c>
      <c r="E633" s="599">
        <v>45083</v>
      </c>
      <c r="F633" s="602">
        <v>3405</v>
      </c>
      <c r="G633" s="20">
        <f t="shared" si="9"/>
        <v>19.0571305</v>
      </c>
    </row>
    <row r="634" spans="1:7">
      <c r="A634" s="599">
        <v>45082</v>
      </c>
      <c r="B634" s="602">
        <v>3405</v>
      </c>
      <c r="C634" s="20">
        <v>1905713050</v>
      </c>
      <c r="E634" s="599">
        <v>45082</v>
      </c>
      <c r="F634" s="602">
        <v>3405</v>
      </c>
      <c r="G634" s="20">
        <f t="shared" si="9"/>
        <v>19.0571305</v>
      </c>
    </row>
    <row r="635" spans="1:7">
      <c r="A635" s="599">
        <v>45079</v>
      </c>
      <c r="B635" s="602">
        <v>3435</v>
      </c>
      <c r="C635" s="20">
        <v>3561175540</v>
      </c>
      <c r="E635" s="599">
        <v>45079</v>
      </c>
      <c r="F635" s="602">
        <v>3435</v>
      </c>
      <c r="G635" s="20">
        <f t="shared" si="9"/>
        <v>35.6117554</v>
      </c>
    </row>
    <row r="636" spans="1:7">
      <c r="A636" s="599">
        <v>45078</v>
      </c>
      <c r="B636" s="602">
        <v>3440</v>
      </c>
      <c r="C636" s="20">
        <v>8901494230</v>
      </c>
      <c r="E636" s="599">
        <v>45078</v>
      </c>
      <c r="F636" s="602">
        <v>3440</v>
      </c>
      <c r="G636" s="20">
        <f t="shared" si="9"/>
        <v>89.014942300000001</v>
      </c>
    </row>
    <row r="637" spans="1:7">
      <c r="A637" s="599">
        <v>45077</v>
      </c>
      <c r="B637" s="602">
        <v>3100</v>
      </c>
      <c r="C637" s="20">
        <v>904172385</v>
      </c>
      <c r="E637" s="599">
        <v>45077</v>
      </c>
      <c r="F637" s="602">
        <v>3100</v>
      </c>
      <c r="G637" s="20">
        <f t="shared" si="9"/>
        <v>9.0417238500000003</v>
      </c>
    </row>
    <row r="638" spans="1:7">
      <c r="A638" s="599">
        <v>45076</v>
      </c>
      <c r="B638" s="602">
        <v>3220</v>
      </c>
      <c r="C638" s="20">
        <v>4185695390</v>
      </c>
      <c r="E638" s="599">
        <v>45076</v>
      </c>
      <c r="F638" s="602">
        <v>3220</v>
      </c>
      <c r="G638" s="20">
        <f t="shared" si="9"/>
        <v>41.856953900000001</v>
      </c>
    </row>
    <row r="639" spans="1:7">
      <c r="A639" s="599">
        <v>45075</v>
      </c>
      <c r="B639" s="602">
        <v>3060</v>
      </c>
      <c r="C639" s="20">
        <v>7342019815</v>
      </c>
      <c r="E639" s="599">
        <v>45075</v>
      </c>
      <c r="F639" s="602">
        <v>3060</v>
      </c>
      <c r="G639" s="20">
        <f t="shared" si="9"/>
        <v>73.420198150000004</v>
      </c>
    </row>
    <row r="640" spans="1:7">
      <c r="A640" s="599">
        <v>45072</v>
      </c>
      <c r="B640" s="602">
        <v>3060</v>
      </c>
      <c r="C640" s="20">
        <v>7342019815</v>
      </c>
      <c r="E640" s="599">
        <v>45072</v>
      </c>
      <c r="F640" s="602">
        <v>3060</v>
      </c>
      <c r="G640" s="20">
        <f t="shared" si="9"/>
        <v>73.420198150000004</v>
      </c>
    </row>
    <row r="641" spans="1:7">
      <c r="A641" s="599">
        <v>45071</v>
      </c>
      <c r="B641" s="602">
        <v>2885</v>
      </c>
      <c r="C641" s="20">
        <v>145479855</v>
      </c>
      <c r="E641" s="599">
        <v>45071</v>
      </c>
      <c r="F641" s="602">
        <v>2885</v>
      </c>
      <c r="G641" s="20">
        <f t="shared" si="9"/>
        <v>1.45479855</v>
      </c>
    </row>
    <row r="642" spans="1:7">
      <c r="A642" s="599">
        <v>45070</v>
      </c>
      <c r="B642" s="602">
        <v>2860</v>
      </c>
      <c r="C642" s="20">
        <v>217443080</v>
      </c>
      <c r="E642" s="599">
        <v>45070</v>
      </c>
      <c r="F642" s="602">
        <v>2860</v>
      </c>
      <c r="G642" s="20">
        <f t="shared" ref="G642:G705" si="10">C642/10^8</f>
        <v>2.1744308000000001</v>
      </c>
    </row>
    <row r="643" spans="1:7">
      <c r="A643" s="599">
        <v>45069</v>
      </c>
      <c r="B643" s="602">
        <v>2900</v>
      </c>
      <c r="C643" s="20">
        <v>141248025</v>
      </c>
      <c r="E643" s="599">
        <v>45069</v>
      </c>
      <c r="F643" s="602">
        <v>2900</v>
      </c>
      <c r="G643" s="20">
        <f t="shared" si="10"/>
        <v>1.41248025</v>
      </c>
    </row>
    <row r="644" spans="1:7">
      <c r="A644" s="599">
        <v>45068</v>
      </c>
      <c r="B644" s="602">
        <v>2945</v>
      </c>
      <c r="C644" s="20">
        <v>201965690</v>
      </c>
      <c r="E644" s="599">
        <v>45068</v>
      </c>
      <c r="F644" s="602">
        <v>2945</v>
      </c>
      <c r="G644" s="20">
        <f t="shared" si="10"/>
        <v>2.0196569000000002</v>
      </c>
    </row>
    <row r="645" spans="1:7">
      <c r="A645" s="599">
        <v>45065</v>
      </c>
      <c r="B645" s="602">
        <v>2985</v>
      </c>
      <c r="C645" s="20">
        <v>697608195</v>
      </c>
      <c r="E645" s="599">
        <v>45065</v>
      </c>
      <c r="F645" s="602">
        <v>2985</v>
      </c>
      <c r="G645" s="20">
        <f t="shared" si="10"/>
        <v>6.9760819500000002</v>
      </c>
    </row>
    <row r="646" spans="1:7">
      <c r="A646" s="599">
        <v>45064</v>
      </c>
      <c r="B646" s="602">
        <v>2875</v>
      </c>
      <c r="C646" s="20">
        <v>236722365</v>
      </c>
      <c r="E646" s="599">
        <v>45064</v>
      </c>
      <c r="F646" s="602">
        <v>2875</v>
      </c>
      <c r="G646" s="20">
        <f t="shared" si="10"/>
        <v>2.3672236500000001</v>
      </c>
    </row>
    <row r="647" spans="1:7">
      <c r="A647" s="599">
        <v>45063</v>
      </c>
      <c r="B647" s="602">
        <v>2770</v>
      </c>
      <c r="C647" s="20">
        <v>65745125</v>
      </c>
      <c r="E647" s="599">
        <v>45063</v>
      </c>
      <c r="F647" s="602">
        <v>2770</v>
      </c>
      <c r="G647" s="20">
        <f t="shared" si="10"/>
        <v>0.65745125000000004</v>
      </c>
    </row>
    <row r="648" spans="1:7">
      <c r="A648" s="599">
        <v>45062</v>
      </c>
      <c r="B648" s="602">
        <v>2715</v>
      </c>
      <c r="C648" s="20">
        <v>113951030</v>
      </c>
      <c r="E648" s="599">
        <v>45062</v>
      </c>
      <c r="F648" s="602">
        <v>2715</v>
      </c>
      <c r="G648" s="20">
        <f t="shared" si="10"/>
        <v>1.1395103</v>
      </c>
    </row>
    <row r="649" spans="1:7">
      <c r="A649" s="599">
        <v>45061</v>
      </c>
      <c r="B649" s="602">
        <v>2690</v>
      </c>
      <c r="C649" s="20">
        <v>140842725</v>
      </c>
      <c r="E649" s="599">
        <v>45061</v>
      </c>
      <c r="F649" s="602">
        <v>2690</v>
      </c>
      <c r="G649" s="20">
        <f t="shared" si="10"/>
        <v>1.4084272499999999</v>
      </c>
    </row>
    <row r="650" spans="1:7">
      <c r="A650" s="599">
        <v>45058</v>
      </c>
      <c r="B650" s="602">
        <v>2780</v>
      </c>
      <c r="C650" s="20">
        <v>109274620</v>
      </c>
      <c r="E650" s="599">
        <v>45058</v>
      </c>
      <c r="F650" s="602">
        <v>2780</v>
      </c>
      <c r="G650" s="20">
        <f t="shared" si="10"/>
        <v>1.0927461999999999</v>
      </c>
    </row>
    <row r="651" spans="1:7">
      <c r="A651" s="599">
        <v>45057</v>
      </c>
      <c r="B651" s="602">
        <v>2730</v>
      </c>
      <c r="C651" s="20">
        <v>124970560</v>
      </c>
      <c r="E651" s="599">
        <v>45057</v>
      </c>
      <c r="F651" s="602">
        <v>2730</v>
      </c>
      <c r="G651" s="20">
        <f t="shared" si="10"/>
        <v>1.2497056</v>
      </c>
    </row>
    <row r="652" spans="1:7">
      <c r="A652" s="599">
        <v>45056</v>
      </c>
      <c r="B652" s="602">
        <v>2735</v>
      </c>
      <c r="C652" s="20">
        <v>129060035</v>
      </c>
      <c r="E652" s="599">
        <v>45056</v>
      </c>
      <c r="F652" s="602">
        <v>2735</v>
      </c>
      <c r="G652" s="20">
        <f t="shared" si="10"/>
        <v>1.2906003500000001</v>
      </c>
    </row>
    <row r="653" spans="1:7">
      <c r="A653" s="599">
        <v>45055</v>
      </c>
      <c r="B653" s="602">
        <v>2765</v>
      </c>
      <c r="C653" s="20">
        <v>105816780</v>
      </c>
      <c r="E653" s="599">
        <v>45055</v>
      </c>
      <c r="F653" s="602">
        <v>2765</v>
      </c>
      <c r="G653" s="20">
        <f t="shared" si="10"/>
        <v>1.0581678000000001</v>
      </c>
    </row>
    <row r="654" spans="1:7">
      <c r="A654" s="599">
        <v>45054</v>
      </c>
      <c r="B654" s="602">
        <v>2780</v>
      </c>
      <c r="C654" s="20">
        <v>160461590</v>
      </c>
      <c r="E654" s="599">
        <v>45054</v>
      </c>
      <c r="F654" s="602">
        <v>2780</v>
      </c>
      <c r="G654" s="20">
        <f t="shared" si="10"/>
        <v>1.6046159</v>
      </c>
    </row>
    <row r="655" spans="1:7">
      <c r="A655" s="599">
        <v>45051</v>
      </c>
      <c r="B655" s="602">
        <v>2820</v>
      </c>
      <c r="C655" s="20">
        <v>127662385</v>
      </c>
      <c r="E655" s="599">
        <v>45051</v>
      </c>
      <c r="F655" s="602">
        <v>2820</v>
      </c>
      <c r="G655" s="20">
        <f t="shared" si="10"/>
        <v>1.27662385</v>
      </c>
    </row>
    <row r="656" spans="1:7">
      <c r="A656" s="599">
        <v>45050</v>
      </c>
      <c r="B656" s="602">
        <v>2820</v>
      </c>
      <c r="C656" s="20">
        <v>127662385</v>
      </c>
      <c r="E656" s="599">
        <v>45050</v>
      </c>
      <c r="F656" s="602">
        <v>2820</v>
      </c>
      <c r="G656" s="20">
        <f t="shared" si="10"/>
        <v>1.27662385</v>
      </c>
    </row>
    <row r="657" spans="1:7">
      <c r="A657" s="599">
        <v>45049</v>
      </c>
      <c r="B657" s="602">
        <v>2850</v>
      </c>
      <c r="C657" s="20">
        <v>207754245</v>
      </c>
      <c r="E657" s="599">
        <v>45049</v>
      </c>
      <c r="F657" s="602">
        <v>2850</v>
      </c>
      <c r="G657" s="20">
        <f t="shared" si="10"/>
        <v>2.0775424500000002</v>
      </c>
    </row>
    <row r="658" spans="1:7">
      <c r="A658" s="599">
        <v>45048</v>
      </c>
      <c r="B658" s="602">
        <v>2765</v>
      </c>
      <c r="C658" s="20">
        <v>231556265</v>
      </c>
      <c r="E658" s="599">
        <v>45048</v>
      </c>
      <c r="F658" s="602">
        <v>2765</v>
      </c>
      <c r="G658" s="20">
        <f t="shared" si="10"/>
        <v>2.3155626499999999</v>
      </c>
    </row>
    <row r="659" spans="1:7">
      <c r="A659" s="599">
        <v>45047</v>
      </c>
      <c r="B659" s="602">
        <v>2725</v>
      </c>
      <c r="C659" s="20">
        <v>166928905</v>
      </c>
      <c r="E659" s="599">
        <v>45047</v>
      </c>
      <c r="F659" s="602">
        <v>2725</v>
      </c>
      <c r="G659" s="20">
        <f t="shared" si="10"/>
        <v>1.6692890499999999</v>
      </c>
    </row>
    <row r="660" spans="1:7">
      <c r="A660" s="599">
        <v>45044</v>
      </c>
      <c r="B660" s="602">
        <v>2725</v>
      </c>
      <c r="C660" s="20">
        <v>166928905</v>
      </c>
      <c r="E660" s="599">
        <v>45044</v>
      </c>
      <c r="F660" s="602">
        <v>2725</v>
      </c>
      <c r="G660" s="20">
        <f t="shared" si="10"/>
        <v>1.6692890499999999</v>
      </c>
    </row>
    <row r="661" spans="1:7">
      <c r="A661" s="599">
        <v>45043</v>
      </c>
      <c r="B661" s="602">
        <v>2710</v>
      </c>
      <c r="C661" s="20">
        <v>231234895</v>
      </c>
      <c r="E661" s="599">
        <v>45043</v>
      </c>
      <c r="F661" s="602">
        <v>2710</v>
      </c>
      <c r="G661" s="20">
        <f t="shared" si="10"/>
        <v>2.3123489500000001</v>
      </c>
    </row>
    <row r="662" spans="1:7">
      <c r="A662" s="599">
        <v>45042</v>
      </c>
      <c r="B662" s="602">
        <v>2670</v>
      </c>
      <c r="C662" s="20">
        <v>321345350</v>
      </c>
      <c r="E662" s="599">
        <v>45042</v>
      </c>
      <c r="F662" s="602">
        <v>2670</v>
      </c>
      <c r="G662" s="20">
        <f t="shared" si="10"/>
        <v>3.2134535</v>
      </c>
    </row>
    <row r="663" spans="1:7">
      <c r="A663" s="599">
        <v>45041</v>
      </c>
      <c r="B663" s="602">
        <v>2740</v>
      </c>
      <c r="C663" s="20">
        <v>331587515</v>
      </c>
      <c r="E663" s="599">
        <v>45041</v>
      </c>
      <c r="F663" s="602">
        <v>2740</v>
      </c>
      <c r="G663" s="20">
        <f t="shared" si="10"/>
        <v>3.3158751500000001</v>
      </c>
    </row>
    <row r="664" spans="1:7">
      <c r="A664" s="599">
        <v>45040</v>
      </c>
      <c r="B664" s="602">
        <v>2780</v>
      </c>
      <c r="C664" s="20">
        <v>227421550</v>
      </c>
      <c r="E664" s="599">
        <v>45040</v>
      </c>
      <c r="F664" s="602">
        <v>2780</v>
      </c>
      <c r="G664" s="20">
        <f t="shared" si="10"/>
        <v>2.2742154999999999</v>
      </c>
    </row>
    <row r="665" spans="1:7">
      <c r="A665" s="599">
        <v>45037</v>
      </c>
      <c r="B665" s="602">
        <v>2865</v>
      </c>
      <c r="C665" s="20">
        <v>370809845</v>
      </c>
      <c r="E665" s="599">
        <v>45037</v>
      </c>
      <c r="F665" s="602">
        <v>2865</v>
      </c>
      <c r="G665" s="20">
        <f t="shared" si="10"/>
        <v>3.70809845</v>
      </c>
    </row>
    <row r="666" spans="1:7">
      <c r="A666" s="599">
        <v>45036</v>
      </c>
      <c r="B666" s="602">
        <v>2910</v>
      </c>
      <c r="C666" s="20">
        <v>857877375</v>
      </c>
      <c r="E666" s="599">
        <v>45036</v>
      </c>
      <c r="F666" s="602">
        <v>2910</v>
      </c>
      <c r="G666" s="20">
        <f t="shared" si="10"/>
        <v>8.5787737499999999</v>
      </c>
    </row>
    <row r="667" spans="1:7">
      <c r="A667" s="599">
        <v>45035</v>
      </c>
      <c r="B667" s="602">
        <v>3070</v>
      </c>
      <c r="C667" s="20">
        <v>277341045</v>
      </c>
      <c r="E667" s="599">
        <v>45035</v>
      </c>
      <c r="F667" s="602">
        <v>3070</v>
      </c>
      <c r="G667" s="20">
        <f t="shared" si="10"/>
        <v>2.7734104500000001</v>
      </c>
    </row>
    <row r="668" spans="1:7">
      <c r="A668" s="599">
        <v>45034</v>
      </c>
      <c r="B668" s="602">
        <v>3040</v>
      </c>
      <c r="C668" s="20">
        <v>837023215</v>
      </c>
      <c r="E668" s="599">
        <v>45034</v>
      </c>
      <c r="F668" s="602">
        <v>3040</v>
      </c>
      <c r="G668" s="20">
        <f t="shared" si="10"/>
        <v>8.3702321499999996</v>
      </c>
    </row>
    <row r="669" spans="1:7">
      <c r="A669" s="599">
        <v>45033</v>
      </c>
      <c r="B669" s="602">
        <v>3140</v>
      </c>
      <c r="C669" s="20">
        <v>492531905</v>
      </c>
      <c r="E669" s="599">
        <v>45033</v>
      </c>
      <c r="F669" s="602">
        <v>3140</v>
      </c>
      <c r="G669" s="20">
        <f t="shared" si="10"/>
        <v>4.9253190499999997</v>
      </c>
    </row>
    <row r="670" spans="1:7">
      <c r="A670" s="599">
        <v>45030</v>
      </c>
      <c r="B670" s="602">
        <v>3105</v>
      </c>
      <c r="C670" s="20">
        <v>304632040</v>
      </c>
      <c r="E670" s="599">
        <v>45030</v>
      </c>
      <c r="F670" s="602">
        <v>3105</v>
      </c>
      <c r="G670" s="20">
        <f t="shared" si="10"/>
        <v>3.0463203999999999</v>
      </c>
    </row>
    <row r="671" spans="1:7">
      <c r="A671" s="599">
        <v>45029</v>
      </c>
      <c r="B671" s="602">
        <v>3085</v>
      </c>
      <c r="C671" s="20">
        <v>537224960</v>
      </c>
      <c r="E671" s="599">
        <v>45029</v>
      </c>
      <c r="F671" s="602">
        <v>3085</v>
      </c>
      <c r="G671" s="20">
        <f t="shared" si="10"/>
        <v>5.3722496</v>
      </c>
    </row>
    <row r="672" spans="1:7">
      <c r="A672" s="599">
        <v>45028</v>
      </c>
      <c r="B672" s="602">
        <v>3140</v>
      </c>
      <c r="C672" s="20">
        <v>313308880</v>
      </c>
      <c r="E672" s="599">
        <v>45028</v>
      </c>
      <c r="F672" s="602">
        <v>3140</v>
      </c>
      <c r="G672" s="20">
        <f t="shared" si="10"/>
        <v>3.1330887999999999</v>
      </c>
    </row>
    <row r="673" spans="1:7">
      <c r="A673" s="599">
        <v>45027</v>
      </c>
      <c r="B673" s="602">
        <v>3205</v>
      </c>
      <c r="C673" s="20">
        <v>511993405</v>
      </c>
      <c r="E673" s="599">
        <v>45027</v>
      </c>
      <c r="F673" s="602">
        <v>3205</v>
      </c>
      <c r="G673" s="20">
        <f t="shared" si="10"/>
        <v>5.1199340500000003</v>
      </c>
    </row>
    <row r="674" spans="1:7">
      <c r="A674" s="599">
        <v>45026</v>
      </c>
      <c r="B674" s="602">
        <v>3100</v>
      </c>
      <c r="C674" s="20">
        <v>683011045</v>
      </c>
      <c r="E674" s="599">
        <v>45026</v>
      </c>
      <c r="F674" s="602">
        <v>3100</v>
      </c>
      <c r="G674" s="20">
        <f t="shared" si="10"/>
        <v>6.8301104500000003</v>
      </c>
    </row>
    <row r="675" spans="1:7">
      <c r="A675" s="599">
        <v>45023</v>
      </c>
      <c r="B675" s="602">
        <v>3275</v>
      </c>
      <c r="C675" s="20">
        <v>519780675</v>
      </c>
      <c r="E675" s="599">
        <v>45023</v>
      </c>
      <c r="F675" s="602">
        <v>3275</v>
      </c>
      <c r="G675" s="20">
        <f t="shared" si="10"/>
        <v>5.1978067499999998</v>
      </c>
    </row>
    <row r="676" spans="1:7">
      <c r="A676" s="599">
        <v>45022</v>
      </c>
      <c r="B676" s="602">
        <v>3130</v>
      </c>
      <c r="C676" s="20">
        <v>505224515</v>
      </c>
      <c r="E676" s="599">
        <v>45022</v>
      </c>
      <c r="F676" s="602">
        <v>3130</v>
      </c>
      <c r="G676" s="20">
        <f t="shared" si="10"/>
        <v>5.0522451500000001</v>
      </c>
    </row>
    <row r="677" spans="1:7">
      <c r="A677" s="599">
        <v>45021</v>
      </c>
      <c r="B677" s="602">
        <v>3255</v>
      </c>
      <c r="C677" s="20">
        <v>338614760</v>
      </c>
      <c r="E677" s="599">
        <v>45021</v>
      </c>
      <c r="F677" s="602">
        <v>3255</v>
      </c>
      <c r="G677" s="20">
        <f t="shared" si="10"/>
        <v>3.3861476000000001</v>
      </c>
    </row>
    <row r="678" spans="1:7">
      <c r="A678" s="599">
        <v>45020</v>
      </c>
      <c r="B678" s="602">
        <v>3310</v>
      </c>
      <c r="C678" s="20">
        <v>518900825</v>
      </c>
      <c r="E678" s="599">
        <v>45020</v>
      </c>
      <c r="F678" s="602">
        <v>3310</v>
      </c>
      <c r="G678" s="20">
        <f t="shared" si="10"/>
        <v>5.1890082499999997</v>
      </c>
    </row>
    <row r="679" spans="1:7">
      <c r="A679" s="599">
        <v>45019</v>
      </c>
      <c r="B679" s="602">
        <v>3370</v>
      </c>
      <c r="C679" s="20">
        <v>657190385</v>
      </c>
      <c r="E679" s="599">
        <v>45019</v>
      </c>
      <c r="F679" s="602">
        <v>3370</v>
      </c>
      <c r="G679" s="20">
        <f t="shared" si="10"/>
        <v>6.57190385</v>
      </c>
    </row>
    <row r="680" spans="1:7">
      <c r="A680" s="599">
        <v>45016</v>
      </c>
      <c r="B680" s="602">
        <v>3410</v>
      </c>
      <c r="C680" s="20">
        <v>618932845</v>
      </c>
      <c r="E680" s="599">
        <v>45016</v>
      </c>
      <c r="F680" s="602">
        <v>3410</v>
      </c>
      <c r="G680" s="20">
        <f t="shared" si="10"/>
        <v>6.1893284499999996</v>
      </c>
    </row>
    <row r="681" spans="1:7">
      <c r="A681" s="599">
        <v>45015</v>
      </c>
      <c r="B681" s="602">
        <v>3500</v>
      </c>
      <c r="C681" s="20">
        <v>1273565955</v>
      </c>
      <c r="E681" s="599">
        <v>45015</v>
      </c>
      <c r="F681" s="602">
        <v>3500</v>
      </c>
      <c r="G681" s="20">
        <f t="shared" si="10"/>
        <v>12.735659549999999</v>
      </c>
    </row>
    <row r="682" spans="1:7">
      <c r="A682" s="599">
        <v>45014</v>
      </c>
      <c r="B682" s="602">
        <v>3500</v>
      </c>
      <c r="C682" s="20">
        <v>2060740715</v>
      </c>
      <c r="E682" s="599">
        <v>45014</v>
      </c>
      <c r="F682" s="602">
        <v>3500</v>
      </c>
      <c r="G682" s="20">
        <f t="shared" si="10"/>
        <v>20.60740715</v>
      </c>
    </row>
    <row r="683" spans="1:7">
      <c r="A683" s="599">
        <v>45013</v>
      </c>
      <c r="B683" s="602">
        <v>3380</v>
      </c>
      <c r="C683" s="20">
        <v>850033740</v>
      </c>
      <c r="E683" s="599">
        <v>45013</v>
      </c>
      <c r="F683" s="602">
        <v>3380</v>
      </c>
      <c r="G683" s="20">
        <f t="shared" si="10"/>
        <v>8.5003373999999994</v>
      </c>
    </row>
    <row r="684" spans="1:7">
      <c r="A684" s="599">
        <v>45012</v>
      </c>
      <c r="B684" s="602">
        <v>3295</v>
      </c>
      <c r="C684" s="20">
        <v>995111975</v>
      </c>
      <c r="E684" s="599">
        <v>45012</v>
      </c>
      <c r="F684" s="602">
        <v>3295</v>
      </c>
      <c r="G684" s="20">
        <f t="shared" si="10"/>
        <v>9.9511197500000002</v>
      </c>
    </row>
    <row r="685" spans="1:7">
      <c r="A685" s="599">
        <v>45009</v>
      </c>
      <c r="B685" s="602">
        <v>3315</v>
      </c>
      <c r="C685" s="20">
        <v>1257206780</v>
      </c>
      <c r="E685" s="599">
        <v>45009</v>
      </c>
      <c r="F685" s="602">
        <v>3315</v>
      </c>
      <c r="G685" s="20">
        <f t="shared" si="10"/>
        <v>12.572067799999999</v>
      </c>
    </row>
    <row r="686" spans="1:7">
      <c r="A686" s="599">
        <v>45008</v>
      </c>
      <c r="B686" s="602">
        <v>3100</v>
      </c>
      <c r="C686" s="20">
        <v>585686410</v>
      </c>
      <c r="E686" s="599">
        <v>45008</v>
      </c>
      <c r="F686" s="602">
        <v>3100</v>
      </c>
      <c r="G686" s="20">
        <f t="shared" si="10"/>
        <v>5.8568641000000001</v>
      </c>
    </row>
    <row r="687" spans="1:7">
      <c r="A687" s="599">
        <v>45007</v>
      </c>
      <c r="B687" s="602">
        <v>3255</v>
      </c>
      <c r="C687" s="20">
        <v>1172156360</v>
      </c>
      <c r="E687" s="599">
        <v>45007</v>
      </c>
      <c r="F687" s="602">
        <v>3255</v>
      </c>
      <c r="G687" s="20">
        <f t="shared" si="10"/>
        <v>11.7215636</v>
      </c>
    </row>
    <row r="688" spans="1:7">
      <c r="A688" s="599">
        <v>45006</v>
      </c>
      <c r="B688" s="602">
        <v>3245</v>
      </c>
      <c r="C688" s="20">
        <v>424135765</v>
      </c>
      <c r="E688" s="599">
        <v>45006</v>
      </c>
      <c r="F688" s="602">
        <v>3245</v>
      </c>
      <c r="G688" s="20">
        <f t="shared" si="10"/>
        <v>4.2413576500000003</v>
      </c>
    </row>
    <row r="689" spans="1:7">
      <c r="A689" s="599">
        <v>45005</v>
      </c>
      <c r="B689" s="602">
        <v>3385</v>
      </c>
      <c r="C689" s="20">
        <v>432892220</v>
      </c>
      <c r="E689" s="599">
        <v>45005</v>
      </c>
      <c r="F689" s="602">
        <v>3385</v>
      </c>
      <c r="G689" s="20">
        <f t="shared" si="10"/>
        <v>4.3289222000000001</v>
      </c>
    </row>
    <row r="690" spans="1:7">
      <c r="A690" s="599">
        <v>45002</v>
      </c>
      <c r="B690" s="602">
        <v>3300</v>
      </c>
      <c r="C690" s="20">
        <v>816491320</v>
      </c>
      <c r="E690" s="599">
        <v>45002</v>
      </c>
      <c r="F690" s="602">
        <v>3300</v>
      </c>
      <c r="G690" s="20">
        <f t="shared" si="10"/>
        <v>8.1649132000000009</v>
      </c>
    </row>
    <row r="691" spans="1:7">
      <c r="A691" s="599">
        <v>45001</v>
      </c>
      <c r="B691" s="602">
        <v>3345</v>
      </c>
      <c r="C691" s="20">
        <v>1157125680</v>
      </c>
      <c r="E691" s="599">
        <v>45001</v>
      </c>
      <c r="F691" s="602">
        <v>3345</v>
      </c>
      <c r="G691" s="20">
        <f t="shared" si="10"/>
        <v>11.5712568</v>
      </c>
    </row>
    <row r="692" spans="1:7">
      <c r="A692" s="599">
        <v>45000</v>
      </c>
      <c r="B692" s="602">
        <v>3250</v>
      </c>
      <c r="C692" s="20">
        <v>1227118985</v>
      </c>
      <c r="E692" s="599">
        <v>45000</v>
      </c>
      <c r="F692" s="602">
        <v>3250</v>
      </c>
      <c r="G692" s="20">
        <f t="shared" si="10"/>
        <v>12.271189850000001</v>
      </c>
    </row>
    <row r="693" spans="1:7">
      <c r="A693" s="599">
        <v>44999</v>
      </c>
      <c r="B693" s="602">
        <v>3010</v>
      </c>
      <c r="C693" s="20">
        <v>532182390</v>
      </c>
      <c r="E693" s="599">
        <v>44999</v>
      </c>
      <c r="F693" s="602">
        <v>3010</v>
      </c>
      <c r="G693" s="20">
        <f t="shared" si="10"/>
        <v>5.3218239000000001</v>
      </c>
    </row>
    <row r="694" spans="1:7">
      <c r="A694" s="599">
        <v>44998</v>
      </c>
      <c r="B694" s="602">
        <v>3205</v>
      </c>
      <c r="C694" s="20">
        <v>430914615</v>
      </c>
      <c r="E694" s="599">
        <v>44998</v>
      </c>
      <c r="F694" s="602">
        <v>3205</v>
      </c>
      <c r="G694" s="20">
        <f t="shared" si="10"/>
        <v>4.3091461500000001</v>
      </c>
    </row>
    <row r="695" spans="1:7">
      <c r="A695" s="599">
        <v>44995</v>
      </c>
      <c r="B695" s="602">
        <v>3290</v>
      </c>
      <c r="C695" s="20">
        <v>954103150</v>
      </c>
      <c r="E695" s="599">
        <v>44995</v>
      </c>
      <c r="F695" s="602">
        <v>3290</v>
      </c>
      <c r="G695" s="20">
        <f t="shared" si="10"/>
        <v>9.5410315000000008</v>
      </c>
    </row>
    <row r="696" spans="1:7">
      <c r="A696" s="599">
        <v>44994</v>
      </c>
      <c r="B696" s="602">
        <v>3525</v>
      </c>
      <c r="C696" s="20">
        <v>1095775170</v>
      </c>
      <c r="E696" s="599">
        <v>44994</v>
      </c>
      <c r="F696" s="602">
        <v>3525</v>
      </c>
      <c r="G696" s="20">
        <f t="shared" si="10"/>
        <v>10.957751699999999</v>
      </c>
    </row>
    <row r="697" spans="1:7">
      <c r="A697" s="599">
        <v>44993</v>
      </c>
      <c r="B697" s="602">
        <v>3735</v>
      </c>
      <c r="C697" s="20">
        <v>1466156620</v>
      </c>
      <c r="E697" s="599">
        <v>44993</v>
      </c>
      <c r="F697" s="602">
        <v>3735</v>
      </c>
      <c r="G697" s="20">
        <f t="shared" si="10"/>
        <v>14.661566199999999</v>
      </c>
    </row>
    <row r="698" spans="1:7">
      <c r="A698" s="599">
        <v>44992</v>
      </c>
      <c r="B698" s="602">
        <v>3825</v>
      </c>
      <c r="C698" s="20">
        <v>1703470055</v>
      </c>
      <c r="E698" s="599">
        <v>44992</v>
      </c>
      <c r="F698" s="602">
        <v>3825</v>
      </c>
      <c r="G698" s="20">
        <f t="shared" si="10"/>
        <v>17.03470055</v>
      </c>
    </row>
    <row r="699" spans="1:7">
      <c r="A699" s="599">
        <v>44991</v>
      </c>
      <c r="B699" s="602">
        <v>3765</v>
      </c>
      <c r="C699" s="20">
        <v>1807261555</v>
      </c>
      <c r="E699" s="599">
        <v>44991</v>
      </c>
      <c r="F699" s="602">
        <v>3765</v>
      </c>
      <c r="G699" s="20">
        <f t="shared" si="10"/>
        <v>18.072615549999998</v>
      </c>
    </row>
    <row r="700" spans="1:7">
      <c r="A700" s="599">
        <v>44988</v>
      </c>
      <c r="B700" s="602">
        <v>3530</v>
      </c>
      <c r="C700" s="20">
        <v>604764225</v>
      </c>
      <c r="E700" s="599">
        <v>44988</v>
      </c>
      <c r="F700" s="602">
        <v>3530</v>
      </c>
      <c r="G700" s="20">
        <f t="shared" si="10"/>
        <v>6.04764225</v>
      </c>
    </row>
    <row r="701" spans="1:7">
      <c r="A701" s="599">
        <v>44987</v>
      </c>
      <c r="B701" s="602">
        <v>3575</v>
      </c>
      <c r="C701" s="20">
        <v>778301545</v>
      </c>
      <c r="E701" s="599">
        <v>44987</v>
      </c>
      <c r="F701" s="602">
        <v>3575</v>
      </c>
      <c r="G701" s="20">
        <f t="shared" si="10"/>
        <v>7.7830154499999997</v>
      </c>
    </row>
    <row r="702" spans="1:7">
      <c r="A702" s="599">
        <v>44986</v>
      </c>
      <c r="B702" s="602">
        <v>3575</v>
      </c>
      <c r="C702" s="20">
        <v>1158349080</v>
      </c>
      <c r="E702" s="599">
        <v>44986</v>
      </c>
      <c r="F702" s="602">
        <v>3575</v>
      </c>
      <c r="G702" s="20">
        <f t="shared" si="10"/>
        <v>11.5834908</v>
      </c>
    </row>
    <row r="703" spans="1:7">
      <c r="A703" s="599">
        <v>44985</v>
      </c>
      <c r="B703" s="602">
        <v>3575</v>
      </c>
      <c r="C703" s="20">
        <v>1158349080</v>
      </c>
      <c r="E703" s="599">
        <v>44985</v>
      </c>
      <c r="F703" s="602">
        <v>3575</v>
      </c>
      <c r="G703" s="20">
        <f t="shared" si="10"/>
        <v>11.5834908</v>
      </c>
    </row>
    <row r="704" spans="1:7">
      <c r="A704" s="599">
        <v>44984</v>
      </c>
      <c r="B704" s="602">
        <v>3565</v>
      </c>
      <c r="C704" s="20">
        <v>1251163680</v>
      </c>
      <c r="E704" s="599">
        <v>44984</v>
      </c>
      <c r="F704" s="602">
        <v>3565</v>
      </c>
      <c r="G704" s="20">
        <f t="shared" si="10"/>
        <v>12.5116368</v>
      </c>
    </row>
    <row r="705" spans="1:7">
      <c r="A705" s="599">
        <v>44981</v>
      </c>
      <c r="B705" s="602">
        <v>3570</v>
      </c>
      <c r="C705" s="20">
        <v>2028541880</v>
      </c>
      <c r="E705" s="599">
        <v>44981</v>
      </c>
      <c r="F705" s="602">
        <v>3570</v>
      </c>
      <c r="G705" s="20">
        <f t="shared" si="10"/>
        <v>20.285418799999999</v>
      </c>
    </row>
    <row r="706" spans="1:7">
      <c r="A706" s="599">
        <v>44980</v>
      </c>
      <c r="B706" s="602">
        <v>3595</v>
      </c>
      <c r="C706" s="20">
        <v>1123133775</v>
      </c>
      <c r="E706" s="599">
        <v>44980</v>
      </c>
      <c r="F706" s="602">
        <v>3595</v>
      </c>
      <c r="G706" s="20">
        <f t="shared" ref="G706:G769" si="11">C706/10^8</f>
        <v>11.23133775</v>
      </c>
    </row>
    <row r="707" spans="1:7">
      <c r="A707" s="599">
        <v>44979</v>
      </c>
      <c r="B707" s="602">
        <v>3650</v>
      </c>
      <c r="C707" s="20">
        <v>5083956470</v>
      </c>
      <c r="E707" s="599">
        <v>44979</v>
      </c>
      <c r="F707" s="602">
        <v>3650</v>
      </c>
      <c r="G707" s="20">
        <f t="shared" si="11"/>
        <v>50.839564699999997</v>
      </c>
    </row>
    <row r="708" spans="1:7">
      <c r="A708" s="599">
        <v>44978</v>
      </c>
      <c r="B708" s="602">
        <v>3595</v>
      </c>
      <c r="C708" s="20">
        <v>1830805190</v>
      </c>
      <c r="E708" s="599">
        <v>44978</v>
      </c>
      <c r="F708" s="602">
        <v>3595</v>
      </c>
      <c r="G708" s="20">
        <f t="shared" si="11"/>
        <v>18.308051899999999</v>
      </c>
    </row>
    <row r="709" spans="1:7">
      <c r="A709" s="599">
        <v>44977</v>
      </c>
      <c r="B709" s="602">
        <v>3615</v>
      </c>
      <c r="C709" s="20">
        <v>4810372085</v>
      </c>
      <c r="E709" s="599">
        <v>44977</v>
      </c>
      <c r="F709" s="602">
        <v>3615</v>
      </c>
      <c r="G709" s="20">
        <f t="shared" si="11"/>
        <v>48.103720850000002</v>
      </c>
    </row>
    <row r="710" spans="1:7">
      <c r="A710" s="599">
        <v>44974</v>
      </c>
      <c r="B710" s="602">
        <v>3525</v>
      </c>
      <c r="C710" s="20">
        <v>11979491525</v>
      </c>
      <c r="E710" s="599">
        <v>44974</v>
      </c>
      <c r="F710" s="602">
        <v>3525</v>
      </c>
      <c r="G710" s="20">
        <f t="shared" si="11"/>
        <v>119.79491525</v>
      </c>
    </row>
    <row r="711" spans="1:7">
      <c r="A711" s="599">
        <v>44973</v>
      </c>
      <c r="B711" s="602">
        <v>3330</v>
      </c>
      <c r="C711" s="20">
        <v>19217675060</v>
      </c>
      <c r="E711" s="599">
        <v>44973</v>
      </c>
      <c r="F711" s="602">
        <v>3330</v>
      </c>
      <c r="G711" s="20">
        <f t="shared" si="11"/>
        <v>192.17675059999999</v>
      </c>
    </row>
    <row r="712" spans="1:7">
      <c r="A712" s="599">
        <v>44972</v>
      </c>
      <c r="B712" s="602">
        <v>2865</v>
      </c>
      <c r="C712" s="20">
        <v>2383532750</v>
      </c>
      <c r="E712" s="599">
        <v>44972</v>
      </c>
      <c r="F712" s="602">
        <v>2865</v>
      </c>
      <c r="G712" s="20">
        <f t="shared" si="11"/>
        <v>23.835327499999998</v>
      </c>
    </row>
    <row r="713" spans="1:7">
      <c r="A713" s="599">
        <v>44971</v>
      </c>
      <c r="B713" s="602">
        <v>2780</v>
      </c>
      <c r="C713" s="20">
        <v>150129400</v>
      </c>
      <c r="E713" s="599">
        <v>44971</v>
      </c>
      <c r="F713" s="602">
        <v>2780</v>
      </c>
      <c r="G713" s="20">
        <f t="shared" si="11"/>
        <v>1.5012939999999999</v>
      </c>
    </row>
    <row r="714" spans="1:7">
      <c r="A714" s="599">
        <v>44970</v>
      </c>
      <c r="B714" s="602">
        <v>2720</v>
      </c>
      <c r="C714" s="20">
        <v>121664835</v>
      </c>
      <c r="E714" s="599">
        <v>44970</v>
      </c>
      <c r="F714" s="602">
        <v>2720</v>
      </c>
      <c r="G714" s="20">
        <f t="shared" si="11"/>
        <v>1.21664835</v>
      </c>
    </row>
    <row r="715" spans="1:7">
      <c r="A715" s="599">
        <v>44967</v>
      </c>
      <c r="B715" s="602">
        <v>2750</v>
      </c>
      <c r="C715" s="20">
        <v>287890105</v>
      </c>
      <c r="E715" s="599">
        <v>44967</v>
      </c>
      <c r="F715" s="602">
        <v>2750</v>
      </c>
      <c r="G715" s="20">
        <f t="shared" si="11"/>
        <v>2.8789010500000001</v>
      </c>
    </row>
    <row r="716" spans="1:7">
      <c r="A716" s="599">
        <v>44966</v>
      </c>
      <c r="B716" s="602">
        <v>2840</v>
      </c>
      <c r="C716" s="20">
        <v>133715505</v>
      </c>
      <c r="E716" s="599">
        <v>44966</v>
      </c>
      <c r="F716" s="602">
        <v>2840</v>
      </c>
      <c r="G716" s="20">
        <f t="shared" si="11"/>
        <v>1.33715505</v>
      </c>
    </row>
    <row r="717" spans="1:7">
      <c r="A717" s="599">
        <v>44965</v>
      </c>
      <c r="B717" s="602">
        <v>2835</v>
      </c>
      <c r="C717" s="20">
        <v>199489940</v>
      </c>
      <c r="E717" s="599">
        <v>44965</v>
      </c>
      <c r="F717" s="602">
        <v>2835</v>
      </c>
      <c r="G717" s="20">
        <f t="shared" si="11"/>
        <v>1.9948994</v>
      </c>
    </row>
    <row r="718" spans="1:7">
      <c r="A718" s="599">
        <v>44964</v>
      </c>
      <c r="B718" s="602">
        <v>2815</v>
      </c>
      <c r="C718" s="20">
        <v>92825020</v>
      </c>
      <c r="E718" s="599">
        <v>44964</v>
      </c>
      <c r="F718" s="602">
        <v>2815</v>
      </c>
      <c r="G718" s="20">
        <f t="shared" si="11"/>
        <v>0.92825020000000003</v>
      </c>
    </row>
    <row r="719" spans="1:7">
      <c r="A719" s="599">
        <v>44963</v>
      </c>
      <c r="B719" s="602">
        <v>2835</v>
      </c>
      <c r="C719" s="20">
        <v>88007975</v>
      </c>
      <c r="E719" s="599">
        <v>44963</v>
      </c>
      <c r="F719" s="602">
        <v>2835</v>
      </c>
      <c r="G719" s="20">
        <f t="shared" si="11"/>
        <v>0.88007975000000005</v>
      </c>
    </row>
    <row r="720" spans="1:7">
      <c r="A720" s="599">
        <v>44960</v>
      </c>
      <c r="B720" s="602">
        <v>2870</v>
      </c>
      <c r="C720" s="20">
        <v>191851800</v>
      </c>
      <c r="E720" s="599">
        <v>44960</v>
      </c>
      <c r="F720" s="602">
        <v>2870</v>
      </c>
      <c r="G720" s="20">
        <f t="shared" si="11"/>
        <v>1.9185179999999999</v>
      </c>
    </row>
    <row r="721" spans="1:7">
      <c r="A721" s="599">
        <v>44959</v>
      </c>
      <c r="B721" s="602">
        <v>2830</v>
      </c>
      <c r="C721" s="20">
        <v>151509440</v>
      </c>
      <c r="E721" s="599">
        <v>44959</v>
      </c>
      <c r="F721" s="602">
        <v>2830</v>
      </c>
      <c r="G721" s="20">
        <f t="shared" si="11"/>
        <v>1.5150944</v>
      </c>
    </row>
    <row r="722" spans="1:7">
      <c r="A722" s="599">
        <v>44958</v>
      </c>
      <c r="B722" s="602">
        <v>2800</v>
      </c>
      <c r="C722" s="20">
        <v>123700305</v>
      </c>
      <c r="E722" s="599">
        <v>44958</v>
      </c>
      <c r="F722" s="602">
        <v>2800</v>
      </c>
      <c r="G722" s="20">
        <f t="shared" si="11"/>
        <v>1.23700305</v>
      </c>
    </row>
    <row r="723" spans="1:7">
      <c r="A723" s="599">
        <v>44957</v>
      </c>
      <c r="B723" s="602">
        <v>2805</v>
      </c>
      <c r="C723" s="20">
        <v>186015160</v>
      </c>
      <c r="E723" s="599">
        <v>44957</v>
      </c>
      <c r="F723" s="602">
        <v>2805</v>
      </c>
      <c r="G723" s="20">
        <f t="shared" si="11"/>
        <v>1.8601516</v>
      </c>
    </row>
    <row r="724" spans="1:7">
      <c r="A724" s="599">
        <v>44956</v>
      </c>
      <c r="B724" s="602">
        <v>2835</v>
      </c>
      <c r="C724" s="20">
        <v>365613300</v>
      </c>
      <c r="E724" s="599">
        <v>44956</v>
      </c>
      <c r="F724" s="602">
        <v>2835</v>
      </c>
      <c r="G724" s="20">
        <f t="shared" si="11"/>
        <v>3.6561330000000001</v>
      </c>
    </row>
    <row r="725" spans="1:7">
      <c r="A725" s="599">
        <v>44953</v>
      </c>
      <c r="B725" s="602">
        <v>2770</v>
      </c>
      <c r="C725" s="20">
        <v>91540035</v>
      </c>
      <c r="E725" s="599">
        <v>44953</v>
      </c>
      <c r="F725" s="602">
        <v>2770</v>
      </c>
      <c r="G725" s="20">
        <f t="shared" si="11"/>
        <v>0.91540034999999997</v>
      </c>
    </row>
    <row r="726" spans="1:7">
      <c r="A726" s="599">
        <v>44952</v>
      </c>
      <c r="B726" s="602">
        <v>2765</v>
      </c>
      <c r="C726" s="20">
        <v>128467790</v>
      </c>
      <c r="E726" s="599">
        <v>44952</v>
      </c>
      <c r="F726" s="602">
        <v>2765</v>
      </c>
      <c r="G726" s="20">
        <f t="shared" si="11"/>
        <v>1.2846778999999999</v>
      </c>
    </row>
    <row r="727" spans="1:7">
      <c r="A727" s="599">
        <v>44951</v>
      </c>
      <c r="B727" s="602">
        <v>2765</v>
      </c>
      <c r="C727" s="20">
        <v>338060600</v>
      </c>
      <c r="E727" s="599">
        <v>44951</v>
      </c>
      <c r="F727" s="602">
        <v>2765</v>
      </c>
      <c r="G727" s="20">
        <f t="shared" si="11"/>
        <v>3.3806060000000002</v>
      </c>
    </row>
    <row r="728" spans="1:7">
      <c r="A728" s="599">
        <v>44950</v>
      </c>
      <c r="B728" s="602">
        <v>2695</v>
      </c>
      <c r="C728" s="20">
        <v>143545665</v>
      </c>
      <c r="E728" s="599">
        <v>44950</v>
      </c>
      <c r="F728" s="602">
        <v>2695</v>
      </c>
      <c r="G728" s="20">
        <f t="shared" si="11"/>
        <v>1.4354566499999999</v>
      </c>
    </row>
    <row r="729" spans="1:7">
      <c r="A729" s="599">
        <v>44949</v>
      </c>
      <c r="B729" s="602">
        <v>2695</v>
      </c>
      <c r="C729" s="20">
        <v>143545665</v>
      </c>
      <c r="E729" s="599">
        <v>44949</v>
      </c>
      <c r="F729" s="602">
        <v>2695</v>
      </c>
      <c r="G729" s="20">
        <f t="shared" si="11"/>
        <v>1.4354566499999999</v>
      </c>
    </row>
    <row r="730" spans="1:7">
      <c r="A730" s="599">
        <v>44946</v>
      </c>
      <c r="B730" s="602">
        <v>2695</v>
      </c>
      <c r="C730" s="20">
        <v>143545665</v>
      </c>
      <c r="E730" s="599">
        <v>44946</v>
      </c>
      <c r="F730" s="602">
        <v>2695</v>
      </c>
      <c r="G730" s="20">
        <f t="shared" si="11"/>
        <v>1.4354566499999999</v>
      </c>
    </row>
    <row r="731" spans="1:7">
      <c r="A731" s="599">
        <v>44945</v>
      </c>
      <c r="B731" s="602">
        <v>2665</v>
      </c>
      <c r="C731" s="20">
        <v>150088380</v>
      </c>
      <c r="E731" s="599">
        <v>44945</v>
      </c>
      <c r="F731" s="602">
        <v>2665</v>
      </c>
      <c r="G731" s="20">
        <f t="shared" si="11"/>
        <v>1.5008838</v>
      </c>
    </row>
    <row r="732" spans="1:7">
      <c r="A732" s="599">
        <v>44944</v>
      </c>
      <c r="B732" s="602">
        <v>2665</v>
      </c>
      <c r="C732" s="20">
        <v>83683335</v>
      </c>
      <c r="E732" s="599">
        <v>44944</v>
      </c>
      <c r="F732" s="602">
        <v>2665</v>
      </c>
      <c r="G732" s="20">
        <f t="shared" si="11"/>
        <v>0.83683335000000003</v>
      </c>
    </row>
    <row r="733" spans="1:7">
      <c r="A733" s="599">
        <v>44943</v>
      </c>
      <c r="B733" s="602">
        <v>2635</v>
      </c>
      <c r="C733" s="20">
        <v>91900380</v>
      </c>
      <c r="E733" s="599">
        <v>44943</v>
      </c>
      <c r="F733" s="602">
        <v>2635</v>
      </c>
      <c r="G733" s="20">
        <f t="shared" si="11"/>
        <v>0.91900380000000004</v>
      </c>
    </row>
    <row r="734" spans="1:7">
      <c r="A734" s="599">
        <v>44942</v>
      </c>
      <c r="B734" s="602">
        <v>2695</v>
      </c>
      <c r="C734" s="20">
        <v>55311865</v>
      </c>
      <c r="E734" s="599">
        <v>44942</v>
      </c>
      <c r="F734" s="602">
        <v>2695</v>
      </c>
      <c r="G734" s="20">
        <f t="shared" si="11"/>
        <v>0.55311865000000004</v>
      </c>
    </row>
    <row r="735" spans="1:7">
      <c r="A735" s="599">
        <v>44939</v>
      </c>
      <c r="B735" s="602">
        <v>2665</v>
      </c>
      <c r="C735" s="20">
        <v>73479815</v>
      </c>
      <c r="E735" s="599">
        <v>44939</v>
      </c>
      <c r="F735" s="602">
        <v>2665</v>
      </c>
      <c r="G735" s="20">
        <f t="shared" si="11"/>
        <v>0.73479815000000004</v>
      </c>
    </row>
    <row r="736" spans="1:7">
      <c r="A736" s="599">
        <v>44938</v>
      </c>
      <c r="B736" s="602">
        <v>2640</v>
      </c>
      <c r="C736" s="20">
        <v>62975830</v>
      </c>
      <c r="E736" s="599">
        <v>44938</v>
      </c>
      <c r="F736" s="602">
        <v>2640</v>
      </c>
      <c r="G736" s="20">
        <f t="shared" si="11"/>
        <v>0.62975829999999999</v>
      </c>
    </row>
    <row r="737" spans="1:7">
      <c r="A737" s="599">
        <v>44937</v>
      </c>
      <c r="B737" s="602">
        <v>2700</v>
      </c>
      <c r="C737" s="20">
        <v>115575915</v>
      </c>
      <c r="E737" s="599">
        <v>44937</v>
      </c>
      <c r="F737" s="602">
        <v>2700</v>
      </c>
      <c r="G737" s="20">
        <f t="shared" si="11"/>
        <v>1.15575915</v>
      </c>
    </row>
    <row r="738" spans="1:7">
      <c r="A738" s="599">
        <v>44936</v>
      </c>
      <c r="B738" s="602">
        <v>2665</v>
      </c>
      <c r="C738" s="20">
        <v>83709840</v>
      </c>
      <c r="E738" s="599">
        <v>44936</v>
      </c>
      <c r="F738" s="602">
        <v>2665</v>
      </c>
      <c r="G738" s="20">
        <f t="shared" si="11"/>
        <v>0.83709840000000002</v>
      </c>
    </row>
    <row r="739" spans="1:7">
      <c r="A739" s="599">
        <v>44935</v>
      </c>
      <c r="B739" s="602">
        <v>2665</v>
      </c>
      <c r="C739" s="20">
        <v>259701540</v>
      </c>
      <c r="E739" s="599">
        <v>44935</v>
      </c>
      <c r="F739" s="602">
        <v>2665</v>
      </c>
      <c r="G739" s="20">
        <f t="shared" si="11"/>
        <v>2.5970154000000001</v>
      </c>
    </row>
    <row r="740" spans="1:7">
      <c r="A740" s="599">
        <v>44932</v>
      </c>
      <c r="B740" s="602">
        <v>2600</v>
      </c>
      <c r="C740" s="20">
        <v>98450095</v>
      </c>
      <c r="E740" s="599">
        <v>44932</v>
      </c>
      <c r="F740" s="602">
        <v>2600</v>
      </c>
      <c r="G740" s="20">
        <f t="shared" si="11"/>
        <v>0.98450095000000004</v>
      </c>
    </row>
    <row r="741" spans="1:7">
      <c r="A741" s="599">
        <v>44931</v>
      </c>
      <c r="B741" s="602">
        <v>2510</v>
      </c>
      <c r="C741" s="20">
        <v>95607230</v>
      </c>
      <c r="E741" s="599">
        <v>44931</v>
      </c>
      <c r="F741" s="602">
        <v>2510</v>
      </c>
      <c r="G741" s="20">
        <f t="shared" si="11"/>
        <v>0.95607229999999999</v>
      </c>
    </row>
    <row r="742" spans="1:7">
      <c r="A742" s="599">
        <v>44930</v>
      </c>
      <c r="B742" s="602">
        <v>2490</v>
      </c>
      <c r="C742" s="20">
        <v>63211055</v>
      </c>
      <c r="E742" s="599">
        <v>44930</v>
      </c>
      <c r="F742" s="602">
        <v>2490</v>
      </c>
      <c r="G742" s="20">
        <f t="shared" si="11"/>
        <v>0.63211055000000005</v>
      </c>
    </row>
    <row r="743" spans="1:7">
      <c r="A743" s="599">
        <v>44929</v>
      </c>
      <c r="B743" s="602">
        <v>2435</v>
      </c>
      <c r="C743" s="20">
        <v>128005320</v>
      </c>
      <c r="E743" s="599">
        <v>44929</v>
      </c>
      <c r="F743" s="602">
        <v>2435</v>
      </c>
      <c r="G743" s="20">
        <f t="shared" si="11"/>
        <v>1.2800532</v>
      </c>
    </row>
    <row r="744" spans="1:7">
      <c r="A744" s="599">
        <v>44928</v>
      </c>
      <c r="B744" s="602">
        <v>2435</v>
      </c>
      <c r="C744" s="20">
        <v>104883815</v>
      </c>
      <c r="E744" s="599">
        <v>44928</v>
      </c>
      <c r="F744" s="602">
        <v>2435</v>
      </c>
      <c r="G744" s="20">
        <f t="shared" si="11"/>
        <v>1.0488381499999999</v>
      </c>
    </row>
    <row r="745" spans="1:7">
      <c r="A745" s="599">
        <v>44925</v>
      </c>
      <c r="B745" s="602">
        <v>2475</v>
      </c>
      <c r="C745" s="20">
        <v>200602590</v>
      </c>
      <c r="E745" s="599">
        <v>44925</v>
      </c>
      <c r="F745" s="602">
        <v>2475</v>
      </c>
      <c r="G745" s="20">
        <f t="shared" si="11"/>
        <v>2.0060259</v>
      </c>
    </row>
    <row r="746" spans="1:7">
      <c r="A746" s="599">
        <v>44924</v>
      </c>
      <c r="B746" s="602">
        <v>2475</v>
      </c>
      <c r="C746" s="20">
        <v>200602590</v>
      </c>
      <c r="E746" s="599">
        <v>44924</v>
      </c>
      <c r="F746" s="602">
        <v>2475</v>
      </c>
      <c r="G746" s="20">
        <f t="shared" si="11"/>
        <v>2.0060259</v>
      </c>
    </row>
    <row r="747" spans="1:7">
      <c r="A747" s="599">
        <v>44923</v>
      </c>
      <c r="B747" s="602">
        <v>2590</v>
      </c>
      <c r="C747" s="20">
        <v>92985800</v>
      </c>
      <c r="E747" s="599">
        <v>44923</v>
      </c>
      <c r="F747" s="602">
        <v>2590</v>
      </c>
      <c r="G747" s="20">
        <f t="shared" si="11"/>
        <v>0.92985799999999996</v>
      </c>
    </row>
    <row r="748" spans="1:7">
      <c r="A748" s="599">
        <v>44922</v>
      </c>
      <c r="B748" s="602">
        <v>2655</v>
      </c>
      <c r="C748" s="20">
        <v>473848420</v>
      </c>
      <c r="E748" s="599">
        <v>44922</v>
      </c>
      <c r="F748" s="602">
        <v>2655</v>
      </c>
      <c r="G748" s="20">
        <f t="shared" si="11"/>
        <v>4.7384842000000003</v>
      </c>
    </row>
    <row r="749" spans="1:7">
      <c r="A749" s="599">
        <v>44921</v>
      </c>
      <c r="B749" s="602">
        <v>2525</v>
      </c>
      <c r="C749" s="20">
        <v>255498430</v>
      </c>
      <c r="E749" s="599">
        <v>44921</v>
      </c>
      <c r="F749" s="602">
        <v>2525</v>
      </c>
      <c r="G749" s="20">
        <f t="shared" si="11"/>
        <v>2.5549843000000001</v>
      </c>
    </row>
    <row r="750" spans="1:7">
      <c r="A750" s="599">
        <v>44918</v>
      </c>
      <c r="B750" s="602">
        <v>2525</v>
      </c>
      <c r="C750" s="20">
        <v>328139400</v>
      </c>
      <c r="E750" s="599">
        <v>44918</v>
      </c>
      <c r="F750" s="602">
        <v>2525</v>
      </c>
      <c r="G750" s="20">
        <f t="shared" si="11"/>
        <v>3.2813940000000001</v>
      </c>
    </row>
    <row r="751" spans="1:7">
      <c r="A751" s="599">
        <v>44917</v>
      </c>
      <c r="B751" s="602">
        <v>2655</v>
      </c>
      <c r="C751" s="20">
        <v>116687305</v>
      </c>
      <c r="E751" s="599">
        <v>44917</v>
      </c>
      <c r="F751" s="602">
        <v>2655</v>
      </c>
      <c r="G751" s="20">
        <f t="shared" si="11"/>
        <v>1.16687305</v>
      </c>
    </row>
    <row r="752" spans="1:7">
      <c r="A752" s="599">
        <v>44916</v>
      </c>
      <c r="B752" s="602">
        <v>2630</v>
      </c>
      <c r="C752" s="20">
        <v>118589125</v>
      </c>
      <c r="E752" s="599">
        <v>44916</v>
      </c>
      <c r="F752" s="602">
        <v>2630</v>
      </c>
      <c r="G752" s="20">
        <f t="shared" si="11"/>
        <v>1.1858912500000001</v>
      </c>
    </row>
    <row r="753" spans="1:7">
      <c r="A753" s="599">
        <v>44915</v>
      </c>
      <c r="B753" s="602">
        <v>2625</v>
      </c>
      <c r="C753" s="20">
        <v>190687235</v>
      </c>
      <c r="E753" s="599">
        <v>44915</v>
      </c>
      <c r="F753" s="602">
        <v>2625</v>
      </c>
      <c r="G753" s="20">
        <f t="shared" si="11"/>
        <v>1.90687235</v>
      </c>
    </row>
    <row r="754" spans="1:7">
      <c r="A754" s="599">
        <v>44914</v>
      </c>
      <c r="B754" s="602">
        <v>2695</v>
      </c>
      <c r="C754" s="20">
        <v>94969365</v>
      </c>
      <c r="E754" s="599">
        <v>44914</v>
      </c>
      <c r="F754" s="602">
        <v>2695</v>
      </c>
      <c r="G754" s="20">
        <f t="shared" si="11"/>
        <v>0.94969364999999994</v>
      </c>
    </row>
    <row r="755" spans="1:7">
      <c r="A755" s="599">
        <v>44911</v>
      </c>
      <c r="B755" s="602">
        <v>2680</v>
      </c>
      <c r="C755" s="20">
        <v>152570145</v>
      </c>
      <c r="E755" s="599">
        <v>44911</v>
      </c>
      <c r="F755" s="602">
        <v>2680</v>
      </c>
      <c r="G755" s="20">
        <f t="shared" si="11"/>
        <v>1.5257014499999999</v>
      </c>
    </row>
    <row r="756" spans="1:7">
      <c r="A756" s="599">
        <v>44910</v>
      </c>
      <c r="B756" s="602">
        <v>2730</v>
      </c>
      <c r="C756" s="20">
        <v>100128165</v>
      </c>
      <c r="E756" s="599">
        <v>44910</v>
      </c>
      <c r="F756" s="602">
        <v>2730</v>
      </c>
      <c r="G756" s="20">
        <f t="shared" si="11"/>
        <v>1.0012816499999999</v>
      </c>
    </row>
    <row r="757" spans="1:7">
      <c r="A757" s="599">
        <v>44909</v>
      </c>
      <c r="B757" s="602">
        <v>2765</v>
      </c>
      <c r="C757" s="20">
        <v>164300070</v>
      </c>
      <c r="E757" s="599">
        <v>44909</v>
      </c>
      <c r="F757" s="602">
        <v>2765</v>
      </c>
      <c r="G757" s="20">
        <f t="shared" si="11"/>
        <v>1.6430007</v>
      </c>
    </row>
    <row r="758" spans="1:7">
      <c r="A758" s="599">
        <v>44908</v>
      </c>
      <c r="B758" s="602">
        <v>2645</v>
      </c>
      <c r="C758" s="20">
        <v>140237530</v>
      </c>
      <c r="E758" s="599">
        <v>44908</v>
      </c>
      <c r="F758" s="602">
        <v>2645</v>
      </c>
      <c r="G758" s="20">
        <f t="shared" si="11"/>
        <v>1.4023753000000001</v>
      </c>
    </row>
    <row r="759" spans="1:7">
      <c r="A759" s="599">
        <v>44907</v>
      </c>
      <c r="B759" s="602">
        <v>2660</v>
      </c>
      <c r="C759" s="20">
        <v>185565985</v>
      </c>
      <c r="E759" s="599">
        <v>44907</v>
      </c>
      <c r="F759" s="602">
        <v>2660</v>
      </c>
      <c r="G759" s="20">
        <f t="shared" si="11"/>
        <v>1.8556598500000001</v>
      </c>
    </row>
    <row r="760" spans="1:7">
      <c r="A760" s="599">
        <v>44904</v>
      </c>
      <c r="B760" s="602">
        <v>2700</v>
      </c>
      <c r="C760" s="20">
        <v>225078910</v>
      </c>
      <c r="E760" s="599">
        <v>44904</v>
      </c>
      <c r="F760" s="602">
        <v>2700</v>
      </c>
      <c r="G760" s="20">
        <f t="shared" si="11"/>
        <v>2.2507891</v>
      </c>
    </row>
    <row r="761" spans="1:7">
      <c r="A761" s="599">
        <v>44903</v>
      </c>
      <c r="B761" s="602">
        <v>2730</v>
      </c>
      <c r="C761" s="20">
        <v>130940510</v>
      </c>
      <c r="E761" s="599">
        <v>44903</v>
      </c>
      <c r="F761" s="602">
        <v>2730</v>
      </c>
      <c r="G761" s="20">
        <f t="shared" si="11"/>
        <v>1.3094051</v>
      </c>
    </row>
    <row r="762" spans="1:7">
      <c r="A762" s="599">
        <v>44902</v>
      </c>
      <c r="B762" s="602">
        <v>2780</v>
      </c>
      <c r="C762" s="20">
        <v>137186895</v>
      </c>
      <c r="E762" s="599">
        <v>44902</v>
      </c>
      <c r="F762" s="602">
        <v>2780</v>
      </c>
      <c r="G762" s="20">
        <f t="shared" si="11"/>
        <v>1.3718689500000001</v>
      </c>
    </row>
    <row r="763" spans="1:7">
      <c r="A763" s="599">
        <v>44901</v>
      </c>
      <c r="B763" s="602">
        <v>2790</v>
      </c>
      <c r="C763" s="20">
        <v>377218865</v>
      </c>
      <c r="E763" s="599">
        <v>44901</v>
      </c>
      <c r="F763" s="602">
        <v>2790</v>
      </c>
      <c r="G763" s="20">
        <f t="shared" si="11"/>
        <v>3.7721886499999999</v>
      </c>
    </row>
    <row r="764" spans="1:7">
      <c r="A764" s="599">
        <v>44900</v>
      </c>
      <c r="B764" s="602">
        <v>2885</v>
      </c>
      <c r="C764" s="20">
        <v>276563985</v>
      </c>
      <c r="E764" s="599">
        <v>44900</v>
      </c>
      <c r="F764" s="602">
        <v>2885</v>
      </c>
      <c r="G764" s="20">
        <f t="shared" si="11"/>
        <v>2.7656398499999999</v>
      </c>
    </row>
    <row r="765" spans="1:7">
      <c r="A765" s="599">
        <v>44897</v>
      </c>
      <c r="B765" s="602">
        <v>2930</v>
      </c>
      <c r="C765" s="20">
        <v>115247715</v>
      </c>
      <c r="E765" s="599">
        <v>44897</v>
      </c>
      <c r="F765" s="602">
        <v>2930</v>
      </c>
      <c r="G765" s="20">
        <f t="shared" si="11"/>
        <v>1.15247715</v>
      </c>
    </row>
    <row r="766" spans="1:7">
      <c r="A766" s="599">
        <v>44896</v>
      </c>
      <c r="B766" s="602">
        <v>2985</v>
      </c>
      <c r="C766" s="20">
        <v>182715130</v>
      </c>
      <c r="E766" s="599">
        <v>44896</v>
      </c>
      <c r="F766" s="602">
        <v>2985</v>
      </c>
      <c r="G766" s="20">
        <f t="shared" si="11"/>
        <v>1.8271512999999999</v>
      </c>
    </row>
    <row r="767" spans="1:7">
      <c r="A767" s="599">
        <v>44895</v>
      </c>
      <c r="B767" s="602">
        <v>2970</v>
      </c>
      <c r="C767" s="20">
        <v>115168490</v>
      </c>
      <c r="E767" s="599">
        <v>44895</v>
      </c>
      <c r="F767" s="602">
        <v>2970</v>
      </c>
      <c r="G767" s="20">
        <f t="shared" si="11"/>
        <v>1.1516849</v>
      </c>
    </row>
    <row r="768" spans="1:7">
      <c r="A768" s="599">
        <v>44894</v>
      </c>
      <c r="B768" s="602">
        <v>2980</v>
      </c>
      <c r="C768" s="20">
        <v>218232405</v>
      </c>
      <c r="E768" s="599">
        <v>44894</v>
      </c>
      <c r="F768" s="602">
        <v>2980</v>
      </c>
      <c r="G768" s="20">
        <f t="shared" si="11"/>
        <v>2.1823240500000001</v>
      </c>
    </row>
    <row r="769" spans="1:7">
      <c r="A769" s="599">
        <v>44893</v>
      </c>
      <c r="B769" s="602">
        <v>2985</v>
      </c>
      <c r="C769" s="20">
        <v>269545355</v>
      </c>
      <c r="E769" s="599">
        <v>44893</v>
      </c>
      <c r="F769" s="602">
        <v>2985</v>
      </c>
      <c r="G769" s="20">
        <f t="shared" si="11"/>
        <v>2.6954535499999999</v>
      </c>
    </row>
    <row r="770" spans="1:7">
      <c r="A770" s="599">
        <v>44890</v>
      </c>
      <c r="B770" s="602">
        <v>3110</v>
      </c>
      <c r="C770" s="20">
        <v>194408930</v>
      </c>
      <c r="E770" s="599">
        <v>44890</v>
      </c>
      <c r="F770" s="602">
        <v>3110</v>
      </c>
      <c r="G770" s="20">
        <f t="shared" ref="G770:G833" si="12">C770/10^8</f>
        <v>1.9440892999999999</v>
      </c>
    </row>
    <row r="771" spans="1:7">
      <c r="A771" s="599">
        <v>44889</v>
      </c>
      <c r="B771" s="602">
        <v>3155</v>
      </c>
      <c r="C771" s="20">
        <v>614964125</v>
      </c>
      <c r="E771" s="599">
        <v>44889</v>
      </c>
      <c r="F771" s="602">
        <v>3155</v>
      </c>
      <c r="G771" s="20">
        <f t="shared" si="12"/>
        <v>6.1496412500000002</v>
      </c>
    </row>
    <row r="772" spans="1:7">
      <c r="A772" s="599">
        <v>44888</v>
      </c>
      <c r="B772" s="602">
        <v>3255</v>
      </c>
      <c r="C772" s="20">
        <v>69231000</v>
      </c>
      <c r="E772" s="599">
        <v>44888</v>
      </c>
      <c r="F772" s="602">
        <v>3255</v>
      </c>
      <c r="G772" s="20">
        <f t="shared" si="12"/>
        <v>0.69230999999999998</v>
      </c>
    </row>
    <row r="773" spans="1:7">
      <c r="A773" s="599">
        <v>44887</v>
      </c>
      <c r="B773" s="602">
        <v>3220</v>
      </c>
      <c r="C773" s="20">
        <v>39221555</v>
      </c>
      <c r="E773" s="599">
        <v>44887</v>
      </c>
      <c r="F773" s="602">
        <v>3220</v>
      </c>
      <c r="G773" s="20">
        <f t="shared" si="12"/>
        <v>0.39221555000000002</v>
      </c>
    </row>
    <row r="774" spans="1:7">
      <c r="A774" s="599">
        <v>44886</v>
      </c>
      <c r="B774" s="602">
        <v>3235</v>
      </c>
      <c r="C774" s="20">
        <v>117290490</v>
      </c>
      <c r="E774" s="599">
        <v>44886</v>
      </c>
      <c r="F774" s="602">
        <v>3235</v>
      </c>
      <c r="G774" s="20">
        <f t="shared" si="12"/>
        <v>1.1729049</v>
      </c>
    </row>
    <row r="775" spans="1:7">
      <c r="A775" s="599">
        <v>44883</v>
      </c>
      <c r="B775" s="602">
        <v>3360</v>
      </c>
      <c r="C775" s="20">
        <v>107546965</v>
      </c>
      <c r="E775" s="599">
        <v>44883</v>
      </c>
      <c r="F775" s="602">
        <v>3360</v>
      </c>
      <c r="G775" s="20">
        <f t="shared" si="12"/>
        <v>1.0754696500000001</v>
      </c>
    </row>
    <row r="776" spans="1:7">
      <c r="A776" s="599">
        <v>44882</v>
      </c>
      <c r="B776" s="602">
        <v>3400</v>
      </c>
      <c r="C776" s="20">
        <v>128891720</v>
      </c>
      <c r="E776" s="599">
        <v>44882</v>
      </c>
      <c r="F776" s="602">
        <v>3400</v>
      </c>
      <c r="G776" s="20">
        <f t="shared" si="12"/>
        <v>1.2889172</v>
      </c>
    </row>
    <row r="777" spans="1:7">
      <c r="A777" s="599">
        <v>44881</v>
      </c>
      <c r="B777" s="602">
        <v>3505</v>
      </c>
      <c r="C777" s="20">
        <v>255272185</v>
      </c>
      <c r="E777" s="599">
        <v>44881</v>
      </c>
      <c r="F777" s="602">
        <v>3505</v>
      </c>
      <c r="G777" s="20">
        <f t="shared" si="12"/>
        <v>2.5527218500000002</v>
      </c>
    </row>
    <row r="778" spans="1:7">
      <c r="A778" s="599">
        <v>44880</v>
      </c>
      <c r="B778" s="602">
        <v>3440</v>
      </c>
      <c r="C778" s="20">
        <v>209293475</v>
      </c>
      <c r="E778" s="599">
        <v>44880</v>
      </c>
      <c r="F778" s="602">
        <v>3440</v>
      </c>
      <c r="G778" s="20">
        <f t="shared" si="12"/>
        <v>2.09293475</v>
      </c>
    </row>
    <row r="779" spans="1:7">
      <c r="A779" s="599">
        <v>44879</v>
      </c>
      <c r="B779" s="602">
        <v>3350</v>
      </c>
      <c r="C779" s="20">
        <v>122854725</v>
      </c>
      <c r="E779" s="599">
        <v>44879</v>
      </c>
      <c r="F779" s="602">
        <v>3350</v>
      </c>
      <c r="G779" s="20">
        <f t="shared" si="12"/>
        <v>1.2285472500000001</v>
      </c>
    </row>
    <row r="780" spans="1:7">
      <c r="A780" s="599">
        <v>44876</v>
      </c>
      <c r="B780" s="602">
        <v>3395</v>
      </c>
      <c r="C780" s="20">
        <v>369953955</v>
      </c>
      <c r="E780" s="599">
        <v>44876</v>
      </c>
      <c r="F780" s="602">
        <v>3395</v>
      </c>
      <c r="G780" s="20">
        <f t="shared" si="12"/>
        <v>3.6995395499999999</v>
      </c>
    </row>
    <row r="781" spans="1:7">
      <c r="A781" s="599">
        <v>44875</v>
      </c>
      <c r="B781" s="602">
        <v>3210</v>
      </c>
      <c r="C781" s="20">
        <v>215589385</v>
      </c>
      <c r="E781" s="599">
        <v>44875</v>
      </c>
      <c r="F781" s="602">
        <v>3210</v>
      </c>
      <c r="G781" s="20">
        <f t="shared" si="12"/>
        <v>2.15589385</v>
      </c>
    </row>
    <row r="782" spans="1:7">
      <c r="A782" s="599">
        <v>44874</v>
      </c>
      <c r="B782" s="602">
        <v>3315</v>
      </c>
      <c r="C782" s="20">
        <v>295535865</v>
      </c>
      <c r="E782" s="599">
        <v>44874</v>
      </c>
      <c r="F782" s="602">
        <v>3315</v>
      </c>
      <c r="G782" s="20">
        <f t="shared" si="12"/>
        <v>2.95535865</v>
      </c>
    </row>
    <row r="783" spans="1:7">
      <c r="A783" s="599">
        <v>44873</v>
      </c>
      <c r="B783" s="602">
        <v>3385</v>
      </c>
      <c r="C783" s="20">
        <v>233653595</v>
      </c>
      <c r="E783" s="599">
        <v>44873</v>
      </c>
      <c r="F783" s="602">
        <v>3385</v>
      </c>
      <c r="G783" s="20">
        <f t="shared" si="12"/>
        <v>2.33653595</v>
      </c>
    </row>
    <row r="784" spans="1:7">
      <c r="A784" s="599">
        <v>44872</v>
      </c>
      <c r="B784" s="602">
        <v>3405</v>
      </c>
      <c r="C784" s="20">
        <v>443725155</v>
      </c>
      <c r="E784" s="599">
        <v>44872</v>
      </c>
      <c r="F784" s="602">
        <v>3405</v>
      </c>
      <c r="G784" s="20">
        <f t="shared" si="12"/>
        <v>4.43725155</v>
      </c>
    </row>
    <row r="785" spans="1:7">
      <c r="A785" s="599">
        <v>44869</v>
      </c>
      <c r="B785" s="602">
        <v>3260</v>
      </c>
      <c r="C785" s="20">
        <v>1865514425</v>
      </c>
      <c r="E785" s="599">
        <v>44869</v>
      </c>
      <c r="F785" s="602">
        <v>3260</v>
      </c>
      <c r="G785" s="20">
        <f t="shared" si="12"/>
        <v>18.655144249999999</v>
      </c>
    </row>
    <row r="786" spans="1:7">
      <c r="A786" s="599">
        <v>44868</v>
      </c>
      <c r="B786" s="602">
        <v>3425</v>
      </c>
      <c r="C786" s="20">
        <v>1718002520</v>
      </c>
      <c r="E786" s="599">
        <v>44868</v>
      </c>
      <c r="F786" s="602">
        <v>3425</v>
      </c>
      <c r="G786" s="20">
        <f t="shared" si="12"/>
        <v>17.180025199999999</v>
      </c>
    </row>
    <row r="787" spans="1:7">
      <c r="A787" s="599">
        <v>44867</v>
      </c>
      <c r="B787" s="602">
        <v>3174</v>
      </c>
      <c r="C787" s="20">
        <v>593798270</v>
      </c>
      <c r="E787" s="599">
        <v>44867</v>
      </c>
      <c r="F787" s="602">
        <v>3174</v>
      </c>
      <c r="G787" s="20">
        <f t="shared" si="12"/>
        <v>5.9379827000000001</v>
      </c>
    </row>
    <row r="788" spans="1:7">
      <c r="A788" s="599">
        <v>44866</v>
      </c>
      <c r="B788" s="602">
        <v>3391</v>
      </c>
      <c r="C788" s="20">
        <v>577415885</v>
      </c>
      <c r="E788" s="599">
        <v>44866</v>
      </c>
      <c r="F788" s="602">
        <v>3391</v>
      </c>
      <c r="G788" s="20">
        <f t="shared" si="12"/>
        <v>5.7741588500000001</v>
      </c>
    </row>
    <row r="789" spans="1:7">
      <c r="A789" s="599">
        <v>44865</v>
      </c>
      <c r="B789" s="602">
        <v>3347</v>
      </c>
      <c r="C789" s="20">
        <v>740103185</v>
      </c>
      <c r="E789" s="599">
        <v>44865</v>
      </c>
      <c r="F789" s="602">
        <v>3347</v>
      </c>
      <c r="G789" s="20">
        <f t="shared" si="12"/>
        <v>7.4010318499999999</v>
      </c>
    </row>
    <row r="790" spans="1:7">
      <c r="A790" s="599">
        <v>44862</v>
      </c>
      <c r="B790" s="602">
        <v>3198</v>
      </c>
      <c r="C790" s="20">
        <v>431869680</v>
      </c>
      <c r="E790" s="599">
        <v>44862</v>
      </c>
      <c r="F790" s="602">
        <v>3198</v>
      </c>
      <c r="G790" s="20">
        <f t="shared" si="12"/>
        <v>4.3186967999999997</v>
      </c>
    </row>
    <row r="791" spans="1:7">
      <c r="A791" s="599">
        <v>44861</v>
      </c>
      <c r="B791" s="602">
        <v>3350</v>
      </c>
      <c r="C791" s="20">
        <v>789900495</v>
      </c>
      <c r="E791" s="599">
        <v>44861</v>
      </c>
      <c r="F791" s="602">
        <v>3350</v>
      </c>
      <c r="G791" s="20">
        <f t="shared" si="12"/>
        <v>7.8990049500000001</v>
      </c>
    </row>
    <row r="792" spans="1:7">
      <c r="A792" s="599">
        <v>44860</v>
      </c>
      <c r="B792" s="602">
        <v>3252</v>
      </c>
      <c r="C792" s="20">
        <v>324901920</v>
      </c>
      <c r="E792" s="599">
        <v>44860</v>
      </c>
      <c r="F792" s="602">
        <v>3252</v>
      </c>
      <c r="G792" s="20">
        <f t="shared" si="12"/>
        <v>3.2490192000000002</v>
      </c>
    </row>
    <row r="793" spans="1:7">
      <c r="A793" s="599">
        <v>44859</v>
      </c>
      <c r="B793" s="602">
        <v>3283</v>
      </c>
      <c r="C793" s="20">
        <v>441982915</v>
      </c>
      <c r="E793" s="599">
        <v>44859</v>
      </c>
      <c r="F793" s="602">
        <v>3283</v>
      </c>
      <c r="G793" s="20">
        <f t="shared" si="12"/>
        <v>4.41982915</v>
      </c>
    </row>
    <row r="794" spans="1:7">
      <c r="A794" s="599">
        <v>44858</v>
      </c>
      <c r="B794" s="602">
        <v>3167</v>
      </c>
      <c r="C794" s="20">
        <v>310793835</v>
      </c>
      <c r="E794" s="599">
        <v>44858</v>
      </c>
      <c r="F794" s="602">
        <v>3167</v>
      </c>
      <c r="G794" s="20">
        <f t="shared" si="12"/>
        <v>3.10793835</v>
      </c>
    </row>
    <row r="795" spans="1:7">
      <c r="A795" s="599">
        <v>44855</v>
      </c>
      <c r="B795" s="602">
        <v>3137</v>
      </c>
      <c r="C795" s="20">
        <v>328650430</v>
      </c>
      <c r="E795" s="599">
        <v>44855</v>
      </c>
      <c r="F795" s="602">
        <v>3137</v>
      </c>
      <c r="G795" s="20">
        <f t="shared" si="12"/>
        <v>3.2865042999999998</v>
      </c>
    </row>
    <row r="796" spans="1:7">
      <c r="A796" s="599">
        <v>44854</v>
      </c>
      <c r="B796" s="602">
        <v>3235</v>
      </c>
      <c r="C796" s="20">
        <v>357028685</v>
      </c>
      <c r="E796" s="599">
        <v>44854</v>
      </c>
      <c r="F796" s="602">
        <v>3235</v>
      </c>
      <c r="G796" s="20">
        <f t="shared" si="12"/>
        <v>3.57028685</v>
      </c>
    </row>
    <row r="797" spans="1:7">
      <c r="A797" s="599">
        <v>44853</v>
      </c>
      <c r="B797" s="602">
        <v>3344</v>
      </c>
      <c r="C797" s="20">
        <v>598674075</v>
      </c>
      <c r="E797" s="599">
        <v>44853</v>
      </c>
      <c r="F797" s="602">
        <v>3344</v>
      </c>
      <c r="G797" s="20">
        <f t="shared" si="12"/>
        <v>5.9867407500000001</v>
      </c>
    </row>
    <row r="798" spans="1:7">
      <c r="A798" s="599">
        <v>44852</v>
      </c>
      <c r="B798" s="602">
        <v>3425</v>
      </c>
      <c r="C798" s="20">
        <v>700628135</v>
      </c>
      <c r="E798" s="599">
        <v>44852</v>
      </c>
      <c r="F798" s="602">
        <v>3425</v>
      </c>
      <c r="G798" s="20">
        <f t="shared" si="12"/>
        <v>7.0062813500000001</v>
      </c>
    </row>
    <row r="799" spans="1:7">
      <c r="A799" s="599">
        <v>44851</v>
      </c>
      <c r="B799" s="602">
        <v>3296</v>
      </c>
      <c r="C799" s="20">
        <v>571798675</v>
      </c>
      <c r="E799" s="599">
        <v>44851</v>
      </c>
      <c r="F799" s="602">
        <v>3296</v>
      </c>
      <c r="G799" s="20">
        <f t="shared" si="12"/>
        <v>5.7179867499999997</v>
      </c>
    </row>
    <row r="800" spans="1:7">
      <c r="A800" s="599">
        <v>44848</v>
      </c>
      <c r="B800" s="602">
        <v>3191</v>
      </c>
      <c r="C800" s="20">
        <v>13557254660</v>
      </c>
      <c r="E800" s="599">
        <v>44848</v>
      </c>
      <c r="F800" s="602">
        <v>3191</v>
      </c>
      <c r="G800" s="20">
        <f t="shared" si="12"/>
        <v>135.57254660000001</v>
      </c>
    </row>
    <row r="801" spans="1:7">
      <c r="A801" s="599">
        <v>44847</v>
      </c>
      <c r="B801" s="602">
        <v>3459</v>
      </c>
      <c r="C801" s="20">
        <v>1064197260</v>
      </c>
      <c r="E801" s="599">
        <v>44847</v>
      </c>
      <c r="F801" s="602">
        <v>3459</v>
      </c>
      <c r="G801" s="20">
        <f t="shared" si="12"/>
        <v>10.641972600000001</v>
      </c>
    </row>
    <row r="802" spans="1:7">
      <c r="A802" s="599">
        <v>44846</v>
      </c>
      <c r="B802" s="602">
        <v>3350</v>
      </c>
      <c r="C802" s="20">
        <v>885828465</v>
      </c>
      <c r="E802" s="599">
        <v>44846</v>
      </c>
      <c r="F802" s="602">
        <v>3350</v>
      </c>
      <c r="G802" s="20">
        <f t="shared" si="12"/>
        <v>8.8582846499999999</v>
      </c>
    </row>
    <row r="803" spans="1:7">
      <c r="A803" s="599">
        <v>44845</v>
      </c>
      <c r="B803" s="602">
        <v>3259</v>
      </c>
      <c r="C803" s="20">
        <v>293490640</v>
      </c>
      <c r="E803" s="599">
        <v>44845</v>
      </c>
      <c r="F803" s="602">
        <v>3259</v>
      </c>
      <c r="G803" s="20">
        <f t="shared" si="12"/>
        <v>2.9349064</v>
      </c>
    </row>
    <row r="804" spans="1:7">
      <c r="A804" s="599">
        <v>44844</v>
      </c>
      <c r="B804" s="602">
        <v>3418</v>
      </c>
      <c r="C804" s="20">
        <v>253293065</v>
      </c>
      <c r="E804" s="599">
        <v>44844</v>
      </c>
      <c r="F804" s="602">
        <v>3418</v>
      </c>
      <c r="G804" s="20">
        <f t="shared" si="12"/>
        <v>2.53293065</v>
      </c>
    </row>
    <row r="805" spans="1:7">
      <c r="A805" s="599">
        <v>44841</v>
      </c>
      <c r="B805" s="602">
        <v>3418</v>
      </c>
      <c r="C805" s="20">
        <v>253293065</v>
      </c>
      <c r="E805" s="599">
        <v>44841</v>
      </c>
      <c r="F805" s="602">
        <v>3418</v>
      </c>
      <c r="G805" s="20">
        <f t="shared" si="12"/>
        <v>2.53293065</v>
      </c>
    </row>
    <row r="806" spans="1:7">
      <c r="A806" s="599">
        <v>44840</v>
      </c>
      <c r="B806" s="602">
        <v>3425</v>
      </c>
      <c r="C806" s="20">
        <v>383404830</v>
      </c>
      <c r="E806" s="599">
        <v>44840</v>
      </c>
      <c r="F806" s="602">
        <v>3425</v>
      </c>
      <c r="G806" s="20">
        <f t="shared" si="12"/>
        <v>3.8340483000000001</v>
      </c>
    </row>
    <row r="807" spans="1:7">
      <c r="A807" s="599">
        <v>44839</v>
      </c>
      <c r="B807" s="602">
        <v>3269</v>
      </c>
      <c r="C807" s="20">
        <v>300650855</v>
      </c>
      <c r="E807" s="599">
        <v>44839</v>
      </c>
      <c r="F807" s="602">
        <v>3269</v>
      </c>
      <c r="G807" s="20">
        <f t="shared" si="12"/>
        <v>3.0065085499999999</v>
      </c>
    </row>
    <row r="808" spans="1:7">
      <c r="A808" s="599">
        <v>44838</v>
      </c>
      <c r="B808" s="602">
        <v>3211</v>
      </c>
      <c r="C808" s="20">
        <v>379643185</v>
      </c>
      <c r="E808" s="599">
        <v>44838</v>
      </c>
      <c r="F808" s="602">
        <v>3211</v>
      </c>
      <c r="G808" s="20">
        <f t="shared" si="12"/>
        <v>3.7964318499999998</v>
      </c>
    </row>
    <row r="809" spans="1:7">
      <c r="A809" s="599">
        <v>44837</v>
      </c>
      <c r="B809" s="602">
        <v>2974</v>
      </c>
      <c r="C809" s="20">
        <v>774174315</v>
      </c>
      <c r="E809" s="599">
        <v>44837</v>
      </c>
      <c r="F809" s="602">
        <v>2974</v>
      </c>
      <c r="G809" s="20">
        <f t="shared" si="12"/>
        <v>7.7417431499999996</v>
      </c>
    </row>
    <row r="810" spans="1:7">
      <c r="A810" s="599">
        <v>44834</v>
      </c>
      <c r="B810" s="602">
        <v>2974</v>
      </c>
      <c r="C810" s="20">
        <v>774174315</v>
      </c>
      <c r="E810" s="599">
        <v>44834</v>
      </c>
      <c r="F810" s="602">
        <v>2974</v>
      </c>
      <c r="G810" s="20">
        <f t="shared" si="12"/>
        <v>7.7417431499999996</v>
      </c>
    </row>
    <row r="811" spans="1:7">
      <c r="A811" s="599">
        <v>44833</v>
      </c>
      <c r="B811" s="602">
        <v>2842</v>
      </c>
      <c r="C811" s="20">
        <v>421803825</v>
      </c>
      <c r="E811" s="599">
        <v>44833</v>
      </c>
      <c r="F811" s="602">
        <v>2842</v>
      </c>
      <c r="G811" s="20">
        <f t="shared" si="12"/>
        <v>4.2180382500000002</v>
      </c>
    </row>
    <row r="812" spans="1:7">
      <c r="A812" s="599">
        <v>44832</v>
      </c>
      <c r="B812" s="602">
        <v>2981</v>
      </c>
      <c r="C812" s="20">
        <v>755095115</v>
      </c>
      <c r="E812" s="599">
        <v>44832</v>
      </c>
      <c r="F812" s="602">
        <v>2981</v>
      </c>
      <c r="G812" s="20">
        <f t="shared" si="12"/>
        <v>7.5509511500000004</v>
      </c>
    </row>
    <row r="813" spans="1:7">
      <c r="A813" s="599">
        <v>44831</v>
      </c>
      <c r="B813" s="602">
        <v>3167</v>
      </c>
      <c r="C813" s="20">
        <v>902679155</v>
      </c>
      <c r="E813" s="599">
        <v>44831</v>
      </c>
      <c r="F813" s="602">
        <v>3167</v>
      </c>
      <c r="G813" s="20">
        <f t="shared" si="12"/>
        <v>9.0267915500000004</v>
      </c>
    </row>
    <row r="814" spans="1:7">
      <c r="A814" s="599">
        <v>44830</v>
      </c>
      <c r="B814" s="602">
        <v>3086</v>
      </c>
      <c r="C814" s="20">
        <v>928257945</v>
      </c>
      <c r="E814" s="599">
        <v>44830</v>
      </c>
      <c r="F814" s="602">
        <v>3086</v>
      </c>
      <c r="G814" s="20">
        <f t="shared" si="12"/>
        <v>9.2825794500000001</v>
      </c>
    </row>
    <row r="815" spans="1:7">
      <c r="A815" s="599">
        <v>44827</v>
      </c>
      <c r="B815" s="602">
        <v>3367</v>
      </c>
      <c r="C815" s="20">
        <v>436571050</v>
      </c>
      <c r="E815" s="599">
        <v>44827</v>
      </c>
      <c r="F815" s="602">
        <v>3367</v>
      </c>
      <c r="G815" s="20">
        <f t="shared" si="12"/>
        <v>4.3657104999999996</v>
      </c>
    </row>
    <row r="816" spans="1:7">
      <c r="A816" s="599">
        <v>44826</v>
      </c>
      <c r="B816" s="602">
        <v>3479</v>
      </c>
      <c r="C816" s="20">
        <v>450694710</v>
      </c>
      <c r="E816" s="599">
        <v>44826</v>
      </c>
      <c r="F816" s="602">
        <v>3479</v>
      </c>
      <c r="G816" s="20">
        <f t="shared" si="12"/>
        <v>4.5069470999999997</v>
      </c>
    </row>
    <row r="817" spans="1:7">
      <c r="A817" s="599">
        <v>44825</v>
      </c>
      <c r="B817" s="602">
        <v>3486</v>
      </c>
      <c r="C817" s="20">
        <v>281808040</v>
      </c>
      <c r="E817" s="599">
        <v>44825</v>
      </c>
      <c r="F817" s="602">
        <v>3486</v>
      </c>
      <c r="G817" s="20">
        <f t="shared" si="12"/>
        <v>2.8180803999999999</v>
      </c>
    </row>
    <row r="818" spans="1:7">
      <c r="A818" s="599">
        <v>44824</v>
      </c>
      <c r="B818" s="602">
        <v>3547</v>
      </c>
      <c r="C818" s="20">
        <v>381088250</v>
      </c>
      <c r="E818" s="599">
        <v>44824</v>
      </c>
      <c r="F818" s="602">
        <v>3547</v>
      </c>
      <c r="G818" s="20">
        <f t="shared" si="12"/>
        <v>3.8108825</v>
      </c>
    </row>
    <row r="819" spans="1:7">
      <c r="A819" s="599">
        <v>44823</v>
      </c>
      <c r="B819" s="602">
        <v>3452</v>
      </c>
      <c r="C819" s="20">
        <v>723299230</v>
      </c>
      <c r="E819" s="599">
        <v>44823</v>
      </c>
      <c r="F819" s="602">
        <v>3452</v>
      </c>
      <c r="G819" s="20">
        <f t="shared" si="12"/>
        <v>7.2329923000000003</v>
      </c>
    </row>
    <row r="820" spans="1:7">
      <c r="A820" s="599">
        <v>44820</v>
      </c>
      <c r="B820" s="602">
        <v>3567</v>
      </c>
      <c r="C820" s="20">
        <v>688260690</v>
      </c>
      <c r="E820" s="599">
        <v>44820</v>
      </c>
      <c r="F820" s="602">
        <v>3567</v>
      </c>
      <c r="G820" s="20">
        <f t="shared" si="12"/>
        <v>6.8826068999999999</v>
      </c>
    </row>
    <row r="821" spans="1:7">
      <c r="A821" s="599">
        <v>44819</v>
      </c>
      <c r="B821" s="602">
        <v>3703</v>
      </c>
      <c r="C821" s="20">
        <v>1512982350</v>
      </c>
      <c r="E821" s="599">
        <v>44819</v>
      </c>
      <c r="F821" s="602">
        <v>3703</v>
      </c>
      <c r="G821" s="20">
        <f t="shared" si="12"/>
        <v>15.129823500000001</v>
      </c>
    </row>
    <row r="822" spans="1:7">
      <c r="A822" s="599">
        <v>44818</v>
      </c>
      <c r="B822" s="602">
        <v>3662</v>
      </c>
      <c r="C822" s="20">
        <v>1873743860</v>
      </c>
      <c r="E822" s="599">
        <v>44818</v>
      </c>
      <c r="F822" s="602">
        <v>3662</v>
      </c>
      <c r="G822" s="20">
        <f t="shared" si="12"/>
        <v>18.737438600000001</v>
      </c>
    </row>
    <row r="823" spans="1:7">
      <c r="A823" s="599">
        <v>44817</v>
      </c>
      <c r="B823" s="602">
        <v>3635</v>
      </c>
      <c r="C823" s="20">
        <v>1015700180</v>
      </c>
      <c r="E823" s="599">
        <v>44817</v>
      </c>
      <c r="F823" s="602">
        <v>3635</v>
      </c>
      <c r="G823" s="20">
        <f t="shared" si="12"/>
        <v>10.1570018</v>
      </c>
    </row>
    <row r="824" spans="1:7">
      <c r="A824" s="599">
        <v>44816</v>
      </c>
      <c r="B824" s="602">
        <v>3628</v>
      </c>
      <c r="C824" s="20">
        <v>333552140</v>
      </c>
      <c r="E824" s="599">
        <v>44816</v>
      </c>
      <c r="F824" s="602">
        <v>3628</v>
      </c>
      <c r="G824" s="20">
        <f t="shared" si="12"/>
        <v>3.3355214000000002</v>
      </c>
    </row>
    <row r="825" spans="1:7">
      <c r="A825" s="599">
        <v>44813</v>
      </c>
      <c r="B825" s="602">
        <v>3628</v>
      </c>
      <c r="C825" s="20">
        <v>333552140</v>
      </c>
      <c r="E825" s="599">
        <v>44813</v>
      </c>
      <c r="F825" s="602">
        <v>3628</v>
      </c>
      <c r="G825" s="20">
        <f t="shared" si="12"/>
        <v>3.3355214000000002</v>
      </c>
    </row>
    <row r="826" spans="1:7">
      <c r="A826" s="599">
        <v>44812</v>
      </c>
      <c r="B826" s="602">
        <v>3628</v>
      </c>
      <c r="C826" s="20">
        <v>333552140</v>
      </c>
      <c r="E826" s="599">
        <v>44812</v>
      </c>
      <c r="F826" s="602">
        <v>3628</v>
      </c>
      <c r="G826" s="20">
        <f t="shared" si="12"/>
        <v>3.3355214000000002</v>
      </c>
    </row>
    <row r="827" spans="1:7">
      <c r="A827" s="599">
        <v>44811</v>
      </c>
      <c r="B827" s="602">
        <v>3595</v>
      </c>
      <c r="C827" s="20">
        <v>352614470</v>
      </c>
      <c r="E827" s="599">
        <v>44811</v>
      </c>
      <c r="F827" s="602">
        <v>3595</v>
      </c>
      <c r="G827" s="20">
        <f t="shared" si="12"/>
        <v>3.5261447000000001</v>
      </c>
    </row>
    <row r="828" spans="1:7">
      <c r="A828" s="599">
        <v>44810</v>
      </c>
      <c r="B828" s="602">
        <v>3595</v>
      </c>
      <c r="C828" s="20">
        <v>285981520</v>
      </c>
      <c r="E828" s="599">
        <v>44810</v>
      </c>
      <c r="F828" s="602">
        <v>3595</v>
      </c>
      <c r="G828" s="20">
        <f t="shared" si="12"/>
        <v>2.8598151999999999</v>
      </c>
    </row>
    <row r="829" spans="1:7">
      <c r="A829" s="599">
        <v>44809</v>
      </c>
      <c r="B829" s="602">
        <v>3554</v>
      </c>
      <c r="C829" s="20">
        <v>492613130</v>
      </c>
      <c r="E829" s="599">
        <v>44809</v>
      </c>
      <c r="F829" s="602">
        <v>3554</v>
      </c>
      <c r="G829" s="20">
        <f t="shared" si="12"/>
        <v>4.9261312999999998</v>
      </c>
    </row>
    <row r="830" spans="1:7">
      <c r="A830" s="599">
        <v>44806</v>
      </c>
      <c r="B830" s="602">
        <v>3622</v>
      </c>
      <c r="C830" s="20">
        <v>675659580</v>
      </c>
      <c r="E830" s="599">
        <v>44806</v>
      </c>
      <c r="F830" s="602">
        <v>3622</v>
      </c>
      <c r="G830" s="20">
        <f t="shared" si="12"/>
        <v>6.7565958000000004</v>
      </c>
    </row>
    <row r="831" spans="1:7">
      <c r="A831" s="599">
        <v>44805</v>
      </c>
      <c r="B831" s="602">
        <v>3656</v>
      </c>
      <c r="C831" s="20">
        <v>624533130</v>
      </c>
      <c r="E831" s="599">
        <v>44805</v>
      </c>
      <c r="F831" s="602">
        <v>3656</v>
      </c>
      <c r="G831" s="20">
        <f t="shared" si="12"/>
        <v>6.2453313000000001</v>
      </c>
    </row>
    <row r="832" spans="1:7">
      <c r="A832" s="599">
        <v>44804</v>
      </c>
      <c r="B832" s="602">
        <v>3744</v>
      </c>
      <c r="C832" s="20">
        <v>1562229350</v>
      </c>
      <c r="E832" s="599">
        <v>44804</v>
      </c>
      <c r="F832" s="602">
        <v>3744</v>
      </c>
      <c r="G832" s="20">
        <f t="shared" si="12"/>
        <v>15.6222935</v>
      </c>
    </row>
    <row r="833" spans="1:7">
      <c r="A833" s="599">
        <v>44803</v>
      </c>
      <c r="B833" s="602">
        <v>3676</v>
      </c>
      <c r="C833" s="20">
        <v>755594070</v>
      </c>
      <c r="E833" s="599">
        <v>44803</v>
      </c>
      <c r="F833" s="602">
        <v>3676</v>
      </c>
      <c r="G833" s="20">
        <f t="shared" si="12"/>
        <v>7.5559406999999998</v>
      </c>
    </row>
    <row r="834" spans="1:7">
      <c r="A834" s="599">
        <v>44802</v>
      </c>
      <c r="B834" s="602">
        <v>3656</v>
      </c>
      <c r="C834" s="20">
        <v>712218100</v>
      </c>
      <c r="E834" s="599">
        <v>44802</v>
      </c>
      <c r="F834" s="602">
        <v>3656</v>
      </c>
      <c r="G834" s="20">
        <f t="shared" ref="G834:G897" si="13">C834/10^8</f>
        <v>7.1221810000000003</v>
      </c>
    </row>
    <row r="835" spans="1:7">
      <c r="A835" s="599">
        <v>44799</v>
      </c>
      <c r="B835" s="602">
        <v>3628</v>
      </c>
      <c r="C835" s="20">
        <v>1106291590</v>
      </c>
      <c r="E835" s="599">
        <v>44799</v>
      </c>
      <c r="F835" s="602">
        <v>3628</v>
      </c>
      <c r="G835" s="20">
        <f t="shared" si="13"/>
        <v>11.0629159</v>
      </c>
    </row>
    <row r="836" spans="1:7">
      <c r="A836" s="599">
        <v>44798</v>
      </c>
      <c r="B836" s="602">
        <v>3479</v>
      </c>
      <c r="C836" s="20">
        <v>2265569110</v>
      </c>
      <c r="E836" s="599">
        <v>44798</v>
      </c>
      <c r="F836" s="602">
        <v>3479</v>
      </c>
      <c r="G836" s="20">
        <f t="shared" si="13"/>
        <v>22.655691099999999</v>
      </c>
    </row>
    <row r="837" spans="1:7">
      <c r="A837" s="599">
        <v>44797</v>
      </c>
      <c r="B837" s="602">
        <v>3384</v>
      </c>
      <c r="C837" s="20">
        <v>587934800</v>
      </c>
      <c r="E837" s="599">
        <v>44797</v>
      </c>
      <c r="F837" s="602">
        <v>3384</v>
      </c>
      <c r="G837" s="20">
        <f t="shared" si="13"/>
        <v>5.8793480000000002</v>
      </c>
    </row>
    <row r="838" spans="1:7">
      <c r="A838" s="599">
        <v>44796</v>
      </c>
      <c r="B838" s="602">
        <v>3340</v>
      </c>
      <c r="C838" s="20">
        <v>567101635</v>
      </c>
      <c r="E838" s="599">
        <v>44796</v>
      </c>
      <c r="F838" s="602">
        <v>3340</v>
      </c>
      <c r="G838" s="20">
        <f t="shared" si="13"/>
        <v>5.6710163500000004</v>
      </c>
    </row>
    <row r="839" spans="1:7">
      <c r="A839" s="599">
        <v>44795</v>
      </c>
      <c r="B839" s="602">
        <v>3506</v>
      </c>
      <c r="C839" s="20">
        <v>642864390</v>
      </c>
      <c r="E839" s="599">
        <v>44795</v>
      </c>
      <c r="F839" s="602">
        <v>3506</v>
      </c>
      <c r="G839" s="20">
        <f t="shared" si="13"/>
        <v>6.4286439</v>
      </c>
    </row>
    <row r="840" spans="1:7">
      <c r="A840" s="599">
        <v>44792</v>
      </c>
      <c r="B840" s="602">
        <v>3608</v>
      </c>
      <c r="C840" s="20">
        <v>2556292730</v>
      </c>
      <c r="E840" s="599">
        <v>44792</v>
      </c>
      <c r="F840" s="602">
        <v>3608</v>
      </c>
      <c r="G840" s="20">
        <f t="shared" si="13"/>
        <v>25.562927299999998</v>
      </c>
    </row>
    <row r="841" spans="1:7">
      <c r="A841" s="599">
        <v>44791</v>
      </c>
      <c r="B841" s="602">
        <v>3486</v>
      </c>
      <c r="C841" s="20">
        <v>349783410</v>
      </c>
      <c r="E841" s="599">
        <v>44791</v>
      </c>
      <c r="F841" s="602">
        <v>3486</v>
      </c>
      <c r="G841" s="20">
        <f t="shared" si="13"/>
        <v>3.4978340999999999</v>
      </c>
    </row>
    <row r="842" spans="1:7">
      <c r="A842" s="599">
        <v>44790</v>
      </c>
      <c r="B842" s="602">
        <v>3520</v>
      </c>
      <c r="C842" s="20">
        <v>440690130</v>
      </c>
      <c r="E842" s="599">
        <v>44790</v>
      </c>
      <c r="F842" s="602">
        <v>3520</v>
      </c>
      <c r="G842" s="20">
        <f t="shared" si="13"/>
        <v>4.4069013000000004</v>
      </c>
    </row>
    <row r="843" spans="1:7">
      <c r="A843" s="599">
        <v>44789</v>
      </c>
      <c r="B843" s="602">
        <v>3506</v>
      </c>
      <c r="C843" s="20">
        <v>338939220</v>
      </c>
      <c r="E843" s="599">
        <v>44789</v>
      </c>
      <c r="F843" s="602">
        <v>3506</v>
      </c>
      <c r="G843" s="20">
        <f t="shared" si="13"/>
        <v>3.3893922000000001</v>
      </c>
    </row>
    <row r="844" spans="1:7">
      <c r="A844" s="599">
        <v>44788</v>
      </c>
      <c r="B844" s="602">
        <v>3445</v>
      </c>
      <c r="C844" s="20">
        <v>323842340</v>
      </c>
      <c r="E844" s="599">
        <v>44788</v>
      </c>
      <c r="F844" s="602">
        <v>3445</v>
      </c>
      <c r="G844" s="20">
        <f t="shared" si="13"/>
        <v>3.2384233999999998</v>
      </c>
    </row>
    <row r="845" spans="1:7">
      <c r="A845" s="599">
        <v>44785</v>
      </c>
      <c r="B845" s="602">
        <v>3445</v>
      </c>
      <c r="C845" s="20">
        <v>323842340</v>
      </c>
      <c r="E845" s="599">
        <v>44785</v>
      </c>
      <c r="F845" s="602">
        <v>3445</v>
      </c>
      <c r="G845" s="20">
        <f t="shared" si="13"/>
        <v>3.2384233999999998</v>
      </c>
    </row>
    <row r="846" spans="1:7">
      <c r="A846" s="599">
        <v>44784</v>
      </c>
      <c r="B846" s="602">
        <v>3452</v>
      </c>
      <c r="C846" s="20">
        <v>610968580</v>
      </c>
      <c r="E846" s="599">
        <v>44784</v>
      </c>
      <c r="F846" s="602">
        <v>3452</v>
      </c>
      <c r="G846" s="20">
        <f t="shared" si="13"/>
        <v>6.1096858000000003</v>
      </c>
    </row>
    <row r="847" spans="1:7">
      <c r="A847" s="599">
        <v>44783</v>
      </c>
      <c r="B847" s="602">
        <v>3367</v>
      </c>
      <c r="C847" s="20">
        <v>752512645</v>
      </c>
      <c r="E847" s="599">
        <v>44783</v>
      </c>
      <c r="F847" s="602">
        <v>3367</v>
      </c>
      <c r="G847" s="20">
        <f t="shared" si="13"/>
        <v>7.5251264500000001</v>
      </c>
    </row>
    <row r="848" spans="1:7">
      <c r="A848" s="599">
        <v>44782</v>
      </c>
      <c r="B848" s="602">
        <v>3405</v>
      </c>
      <c r="C848" s="20">
        <v>983494295</v>
      </c>
      <c r="E848" s="599">
        <v>44782</v>
      </c>
      <c r="F848" s="602">
        <v>3405</v>
      </c>
      <c r="G848" s="20">
        <f t="shared" si="13"/>
        <v>9.8349429500000003</v>
      </c>
    </row>
    <row r="849" spans="1:7">
      <c r="A849" s="599">
        <v>44781</v>
      </c>
      <c r="B849" s="602">
        <v>3547</v>
      </c>
      <c r="C849" s="20">
        <v>575758470</v>
      </c>
      <c r="E849" s="599">
        <v>44781</v>
      </c>
      <c r="F849" s="602">
        <v>3547</v>
      </c>
      <c r="G849" s="20">
        <f t="shared" si="13"/>
        <v>5.7575846999999998</v>
      </c>
    </row>
    <row r="850" spans="1:7">
      <c r="A850" s="599">
        <v>44778</v>
      </c>
      <c r="B850" s="602">
        <v>3574</v>
      </c>
      <c r="C850" s="20">
        <v>597463920</v>
      </c>
      <c r="E850" s="599">
        <v>44778</v>
      </c>
      <c r="F850" s="602">
        <v>3574</v>
      </c>
      <c r="G850" s="20">
        <f t="shared" si="13"/>
        <v>5.9746392000000004</v>
      </c>
    </row>
    <row r="851" spans="1:7">
      <c r="A851" s="599">
        <v>44777</v>
      </c>
      <c r="B851" s="602">
        <v>3561</v>
      </c>
      <c r="C851" s="20">
        <v>915778230</v>
      </c>
      <c r="E851" s="599">
        <v>44777</v>
      </c>
      <c r="F851" s="602">
        <v>3561</v>
      </c>
      <c r="G851" s="20">
        <f t="shared" si="13"/>
        <v>9.1577822999999992</v>
      </c>
    </row>
    <row r="852" spans="1:7">
      <c r="A852" s="599">
        <v>44776</v>
      </c>
      <c r="B852" s="602">
        <v>3595</v>
      </c>
      <c r="C852" s="20">
        <v>4633528260</v>
      </c>
      <c r="E852" s="599">
        <v>44776</v>
      </c>
      <c r="F852" s="602">
        <v>3595</v>
      </c>
      <c r="G852" s="20">
        <f t="shared" si="13"/>
        <v>46.335282599999999</v>
      </c>
    </row>
    <row r="853" spans="1:7">
      <c r="A853" s="599">
        <v>44775</v>
      </c>
      <c r="B853" s="602">
        <v>3561</v>
      </c>
      <c r="C853" s="20">
        <v>2253494300</v>
      </c>
      <c r="E853" s="599">
        <v>44775</v>
      </c>
      <c r="F853" s="602">
        <v>3561</v>
      </c>
      <c r="G853" s="20">
        <f t="shared" si="13"/>
        <v>22.534942999999998</v>
      </c>
    </row>
    <row r="854" spans="1:7">
      <c r="A854" s="599">
        <v>44774</v>
      </c>
      <c r="B854" s="602">
        <v>3534</v>
      </c>
      <c r="C854" s="20">
        <v>2756320290</v>
      </c>
      <c r="E854" s="599">
        <v>44774</v>
      </c>
      <c r="F854" s="602">
        <v>3534</v>
      </c>
      <c r="G854" s="20">
        <f t="shared" si="13"/>
        <v>27.5632029</v>
      </c>
    </row>
    <row r="855" spans="1:7">
      <c r="A855" s="599">
        <v>44771</v>
      </c>
      <c r="B855" s="602">
        <v>3690</v>
      </c>
      <c r="C855" s="20">
        <v>3806628540</v>
      </c>
      <c r="E855" s="599">
        <v>44771</v>
      </c>
      <c r="F855" s="602">
        <v>3690</v>
      </c>
      <c r="G855" s="20">
        <f t="shared" si="13"/>
        <v>38.066285399999998</v>
      </c>
    </row>
    <row r="856" spans="1:7">
      <c r="A856" s="599">
        <v>44770</v>
      </c>
      <c r="B856" s="602">
        <v>3656</v>
      </c>
      <c r="C856" s="20">
        <v>11444458830</v>
      </c>
      <c r="E856" s="599">
        <v>44770</v>
      </c>
      <c r="F856" s="602">
        <v>3656</v>
      </c>
      <c r="G856" s="20">
        <f t="shared" si="13"/>
        <v>114.44458830000001</v>
      </c>
    </row>
    <row r="857" spans="1:7">
      <c r="A857" s="599">
        <v>44769</v>
      </c>
      <c r="B857" s="602">
        <v>3771</v>
      </c>
      <c r="C857" s="20">
        <v>73407891610</v>
      </c>
      <c r="E857" s="599">
        <v>44769</v>
      </c>
      <c r="F857" s="602">
        <v>3771</v>
      </c>
      <c r="G857" s="20">
        <f t="shared" si="13"/>
        <v>734.07891610000001</v>
      </c>
    </row>
    <row r="858" spans="1:7">
      <c r="A858" s="599">
        <v>44768</v>
      </c>
      <c r="B858" s="602">
        <v>3622</v>
      </c>
      <c r="C858" s="20">
        <v>29175512080</v>
      </c>
      <c r="E858" s="599">
        <v>44768</v>
      </c>
      <c r="F858" s="602">
        <v>3622</v>
      </c>
      <c r="G858" s="20">
        <f t="shared" si="13"/>
        <v>291.75512079999999</v>
      </c>
    </row>
    <row r="859" spans="1:7">
      <c r="A859" s="599">
        <v>44767</v>
      </c>
      <c r="B859" s="602">
        <v>2791</v>
      </c>
      <c r="C859" s="20">
        <v>133295460</v>
      </c>
      <c r="E859" s="599">
        <v>44767</v>
      </c>
      <c r="F859" s="602">
        <v>2791</v>
      </c>
      <c r="G859" s="20">
        <f t="shared" si="13"/>
        <v>1.3329546000000001</v>
      </c>
    </row>
    <row r="860" spans="1:7">
      <c r="A860" s="599">
        <v>44764</v>
      </c>
      <c r="B860" s="602">
        <v>2832</v>
      </c>
      <c r="C860" s="20">
        <v>89440495</v>
      </c>
      <c r="E860" s="599">
        <v>44764</v>
      </c>
      <c r="F860" s="602">
        <v>2832</v>
      </c>
      <c r="G860" s="20">
        <f t="shared" si="13"/>
        <v>0.89440494999999998</v>
      </c>
    </row>
    <row r="861" spans="1:7">
      <c r="A861" s="599">
        <v>44763</v>
      </c>
      <c r="B861" s="602">
        <v>2855</v>
      </c>
      <c r="C861" s="20">
        <v>251195085</v>
      </c>
      <c r="E861" s="599">
        <v>44763</v>
      </c>
      <c r="F861" s="602">
        <v>2855</v>
      </c>
      <c r="G861" s="20">
        <f t="shared" si="13"/>
        <v>2.5119508499999998</v>
      </c>
    </row>
    <row r="862" spans="1:7">
      <c r="A862" s="599">
        <v>44762</v>
      </c>
      <c r="B862" s="602">
        <v>2764</v>
      </c>
      <c r="C862" s="20">
        <v>170456765</v>
      </c>
      <c r="E862" s="599">
        <v>44762</v>
      </c>
      <c r="F862" s="602">
        <v>2764</v>
      </c>
      <c r="G862" s="20">
        <f t="shared" si="13"/>
        <v>1.70456765</v>
      </c>
    </row>
    <row r="863" spans="1:7">
      <c r="A863" s="599">
        <v>44761</v>
      </c>
      <c r="B863" s="602">
        <v>2743</v>
      </c>
      <c r="C863" s="20">
        <v>100064055</v>
      </c>
      <c r="E863" s="599">
        <v>44761</v>
      </c>
      <c r="F863" s="602">
        <v>2743</v>
      </c>
      <c r="G863" s="20">
        <f t="shared" si="13"/>
        <v>1.00064055</v>
      </c>
    </row>
    <row r="864" spans="1:7">
      <c r="A864" s="599">
        <v>44760</v>
      </c>
      <c r="B864" s="602">
        <v>2730</v>
      </c>
      <c r="C864" s="20">
        <v>124863565</v>
      </c>
      <c r="E864" s="599">
        <v>44760</v>
      </c>
      <c r="F864" s="602">
        <v>2730</v>
      </c>
      <c r="G864" s="20">
        <f t="shared" si="13"/>
        <v>1.24863565</v>
      </c>
    </row>
    <row r="865" spans="1:7">
      <c r="A865" s="599">
        <v>44757</v>
      </c>
      <c r="B865" s="602">
        <v>2669</v>
      </c>
      <c r="C865" s="20">
        <v>77592125</v>
      </c>
      <c r="E865" s="599">
        <v>44757</v>
      </c>
      <c r="F865" s="602">
        <v>2669</v>
      </c>
      <c r="G865" s="20">
        <f t="shared" si="13"/>
        <v>0.77592125000000001</v>
      </c>
    </row>
    <row r="866" spans="1:7">
      <c r="A866" s="599">
        <v>44756</v>
      </c>
      <c r="B866" s="602">
        <v>2672</v>
      </c>
      <c r="C866" s="20">
        <v>63086260</v>
      </c>
      <c r="E866" s="599">
        <v>44756</v>
      </c>
      <c r="F866" s="602">
        <v>2672</v>
      </c>
      <c r="G866" s="20">
        <f t="shared" si="13"/>
        <v>0.63086260000000005</v>
      </c>
    </row>
    <row r="867" spans="1:7">
      <c r="A867" s="599">
        <v>44755</v>
      </c>
      <c r="B867" s="602">
        <v>2655</v>
      </c>
      <c r="C867" s="20">
        <v>129183070</v>
      </c>
      <c r="E867" s="599">
        <v>44755</v>
      </c>
      <c r="F867" s="602">
        <v>2655</v>
      </c>
      <c r="G867" s="20">
        <f t="shared" si="13"/>
        <v>1.2918307</v>
      </c>
    </row>
    <row r="868" spans="1:7">
      <c r="A868" s="599">
        <v>44754</v>
      </c>
      <c r="B868" s="602">
        <v>2642</v>
      </c>
      <c r="C868" s="20">
        <v>194570580</v>
      </c>
      <c r="E868" s="599">
        <v>44754</v>
      </c>
      <c r="F868" s="602">
        <v>2642</v>
      </c>
      <c r="G868" s="20">
        <f t="shared" si="13"/>
        <v>1.9457058</v>
      </c>
    </row>
    <row r="869" spans="1:7">
      <c r="A869" s="599">
        <v>44753</v>
      </c>
      <c r="B869" s="602">
        <v>2709</v>
      </c>
      <c r="C869" s="20">
        <v>97028660</v>
      </c>
      <c r="E869" s="599">
        <v>44753</v>
      </c>
      <c r="F869" s="602">
        <v>2709</v>
      </c>
      <c r="G869" s="20">
        <f t="shared" si="13"/>
        <v>0.9702866</v>
      </c>
    </row>
    <row r="870" spans="1:7">
      <c r="A870" s="599">
        <v>44750</v>
      </c>
      <c r="B870" s="602">
        <v>2713</v>
      </c>
      <c r="C870" s="20">
        <v>99341160</v>
      </c>
      <c r="E870" s="599">
        <v>44750</v>
      </c>
      <c r="F870" s="602">
        <v>2713</v>
      </c>
      <c r="G870" s="20">
        <f t="shared" si="13"/>
        <v>0.99341159999999995</v>
      </c>
    </row>
    <row r="871" spans="1:7">
      <c r="A871" s="599">
        <v>44749</v>
      </c>
      <c r="B871" s="602">
        <v>2733</v>
      </c>
      <c r="C871" s="20">
        <v>86655510</v>
      </c>
      <c r="E871" s="599">
        <v>44749</v>
      </c>
      <c r="F871" s="602">
        <v>2733</v>
      </c>
      <c r="G871" s="20">
        <f t="shared" si="13"/>
        <v>0.86655510000000002</v>
      </c>
    </row>
    <row r="872" spans="1:7">
      <c r="A872" s="599">
        <v>44748</v>
      </c>
      <c r="B872" s="602">
        <v>2699</v>
      </c>
      <c r="C872" s="20">
        <v>226638055</v>
      </c>
      <c r="E872" s="599">
        <v>44748</v>
      </c>
      <c r="F872" s="602">
        <v>2699</v>
      </c>
      <c r="G872" s="20">
        <f t="shared" si="13"/>
        <v>2.26638055</v>
      </c>
    </row>
    <row r="873" spans="1:7">
      <c r="A873" s="599">
        <v>44747</v>
      </c>
      <c r="B873" s="602">
        <v>2747</v>
      </c>
      <c r="C873" s="20">
        <v>519467935</v>
      </c>
      <c r="E873" s="599">
        <v>44747</v>
      </c>
      <c r="F873" s="602">
        <v>2747</v>
      </c>
      <c r="G873" s="20">
        <f t="shared" si="13"/>
        <v>5.1946793500000004</v>
      </c>
    </row>
    <row r="874" spans="1:7">
      <c r="A874" s="599">
        <v>44746</v>
      </c>
      <c r="B874" s="602">
        <v>2601</v>
      </c>
      <c r="C874" s="20">
        <v>424932140</v>
      </c>
      <c r="E874" s="599">
        <v>44746</v>
      </c>
      <c r="F874" s="602">
        <v>2601</v>
      </c>
      <c r="G874" s="20">
        <f t="shared" si="13"/>
        <v>4.2493214000000004</v>
      </c>
    </row>
    <row r="875" spans="1:7">
      <c r="A875" s="599">
        <v>44743</v>
      </c>
      <c r="B875" s="602">
        <v>2713</v>
      </c>
      <c r="C875" s="20">
        <v>553046125</v>
      </c>
      <c r="E875" s="599">
        <v>44743</v>
      </c>
      <c r="F875" s="602">
        <v>2713</v>
      </c>
      <c r="G875" s="20">
        <f t="shared" si="13"/>
        <v>5.5304612500000001</v>
      </c>
    </row>
    <row r="876" spans="1:7">
      <c r="A876" s="599">
        <v>44742</v>
      </c>
      <c r="B876" s="602">
        <v>2726</v>
      </c>
      <c r="C876" s="20">
        <v>663564995</v>
      </c>
      <c r="E876" s="599">
        <v>44742</v>
      </c>
      <c r="F876" s="602">
        <v>2726</v>
      </c>
      <c r="G876" s="20">
        <f t="shared" si="13"/>
        <v>6.6356499500000004</v>
      </c>
    </row>
    <row r="877" spans="1:7">
      <c r="A877" s="599">
        <v>44741</v>
      </c>
      <c r="B877" s="602">
        <v>2899</v>
      </c>
      <c r="C877" s="20">
        <v>187703135</v>
      </c>
      <c r="E877" s="599">
        <v>44741</v>
      </c>
      <c r="F877" s="602">
        <v>2899</v>
      </c>
      <c r="G877" s="20">
        <f t="shared" si="13"/>
        <v>1.87703135</v>
      </c>
    </row>
    <row r="878" spans="1:7">
      <c r="A878" s="599">
        <v>44740</v>
      </c>
      <c r="B878" s="602">
        <v>2977</v>
      </c>
      <c r="C878" s="20">
        <v>195699010</v>
      </c>
      <c r="E878" s="599">
        <v>44740</v>
      </c>
      <c r="F878" s="602">
        <v>2977</v>
      </c>
      <c r="G878" s="20">
        <f t="shared" si="13"/>
        <v>1.9569901000000001</v>
      </c>
    </row>
    <row r="879" spans="1:7">
      <c r="A879" s="599">
        <v>44739</v>
      </c>
      <c r="B879" s="602">
        <v>3045</v>
      </c>
      <c r="C879" s="20">
        <v>187892185</v>
      </c>
      <c r="E879" s="599">
        <v>44739</v>
      </c>
      <c r="F879" s="602">
        <v>3045</v>
      </c>
      <c r="G879" s="20">
        <f t="shared" si="13"/>
        <v>1.87892185</v>
      </c>
    </row>
    <row r="880" spans="1:7">
      <c r="A880" s="599">
        <v>44736</v>
      </c>
      <c r="B880" s="602">
        <v>3001</v>
      </c>
      <c r="C880" s="20">
        <v>655074195</v>
      </c>
      <c r="E880" s="599">
        <v>44736</v>
      </c>
      <c r="F880" s="602">
        <v>3001</v>
      </c>
      <c r="G880" s="20">
        <f t="shared" si="13"/>
        <v>6.5507419499999999</v>
      </c>
    </row>
    <row r="881" spans="1:7">
      <c r="A881" s="599">
        <v>44735</v>
      </c>
      <c r="B881" s="602">
        <v>2896</v>
      </c>
      <c r="C881" s="20">
        <v>634801465</v>
      </c>
      <c r="E881" s="599">
        <v>44735</v>
      </c>
      <c r="F881" s="602">
        <v>2896</v>
      </c>
      <c r="G881" s="20">
        <f t="shared" si="13"/>
        <v>6.3480146499999996</v>
      </c>
    </row>
    <row r="882" spans="1:7">
      <c r="A882" s="599">
        <v>44734</v>
      </c>
      <c r="B882" s="602">
        <v>2971</v>
      </c>
      <c r="C882" s="20">
        <v>415650675</v>
      </c>
      <c r="E882" s="599">
        <v>44734</v>
      </c>
      <c r="F882" s="602">
        <v>2971</v>
      </c>
      <c r="G882" s="20">
        <f t="shared" si="13"/>
        <v>4.1565067500000001</v>
      </c>
    </row>
    <row r="883" spans="1:7">
      <c r="A883" s="599">
        <v>44733</v>
      </c>
      <c r="B883" s="602">
        <v>3242</v>
      </c>
      <c r="C883" s="20">
        <v>132517550</v>
      </c>
      <c r="E883" s="599">
        <v>44733</v>
      </c>
      <c r="F883" s="602">
        <v>3242</v>
      </c>
      <c r="G883" s="20">
        <f t="shared" si="13"/>
        <v>1.3251755000000001</v>
      </c>
    </row>
    <row r="884" spans="1:7">
      <c r="A884" s="599">
        <v>44732</v>
      </c>
      <c r="B884" s="602">
        <v>3222</v>
      </c>
      <c r="C884" s="20">
        <v>461121045</v>
      </c>
      <c r="E884" s="599">
        <v>44732</v>
      </c>
      <c r="F884" s="602">
        <v>3222</v>
      </c>
      <c r="G884" s="20">
        <f t="shared" si="13"/>
        <v>4.6112104499999997</v>
      </c>
    </row>
    <row r="885" spans="1:7">
      <c r="A885" s="599">
        <v>44729</v>
      </c>
      <c r="B885" s="602">
        <v>3452</v>
      </c>
      <c r="C885" s="20">
        <v>244652075</v>
      </c>
      <c r="E885" s="599">
        <v>44729</v>
      </c>
      <c r="F885" s="602">
        <v>3452</v>
      </c>
      <c r="G885" s="20">
        <f t="shared" si="13"/>
        <v>2.4465207499999999</v>
      </c>
    </row>
    <row r="886" spans="1:7">
      <c r="A886" s="599">
        <v>44728</v>
      </c>
      <c r="B886" s="602">
        <v>3493</v>
      </c>
      <c r="C886" s="20">
        <v>151087910</v>
      </c>
      <c r="E886" s="599">
        <v>44728</v>
      </c>
      <c r="F886" s="602">
        <v>3493</v>
      </c>
      <c r="G886" s="20">
        <f t="shared" si="13"/>
        <v>1.5108790999999999</v>
      </c>
    </row>
    <row r="887" spans="1:7">
      <c r="A887" s="599">
        <v>44727</v>
      </c>
      <c r="B887" s="602">
        <v>3398</v>
      </c>
      <c r="C887" s="20">
        <v>205451020</v>
      </c>
      <c r="E887" s="599">
        <v>44727</v>
      </c>
      <c r="F887" s="602">
        <v>3398</v>
      </c>
      <c r="G887" s="20">
        <f t="shared" si="13"/>
        <v>2.0545102000000002</v>
      </c>
    </row>
    <row r="888" spans="1:7">
      <c r="A888" s="599">
        <v>44726</v>
      </c>
      <c r="B888" s="602">
        <v>3513</v>
      </c>
      <c r="C888" s="20">
        <v>505737710</v>
      </c>
      <c r="E888" s="599">
        <v>44726</v>
      </c>
      <c r="F888" s="602">
        <v>3513</v>
      </c>
      <c r="G888" s="20">
        <f t="shared" si="13"/>
        <v>5.0573771000000001</v>
      </c>
    </row>
    <row r="889" spans="1:7">
      <c r="A889" s="599">
        <v>44725</v>
      </c>
      <c r="B889" s="602">
        <v>3601</v>
      </c>
      <c r="C889" s="20">
        <v>480493570</v>
      </c>
      <c r="E889" s="599">
        <v>44725</v>
      </c>
      <c r="F889" s="602">
        <v>3601</v>
      </c>
      <c r="G889" s="20">
        <f t="shared" si="13"/>
        <v>4.8049356999999997</v>
      </c>
    </row>
    <row r="890" spans="1:7">
      <c r="A890" s="599">
        <v>44722</v>
      </c>
      <c r="B890" s="602">
        <v>3805</v>
      </c>
      <c r="C890" s="20">
        <v>87707870</v>
      </c>
      <c r="E890" s="599">
        <v>44722</v>
      </c>
      <c r="F890" s="602">
        <v>3805</v>
      </c>
      <c r="G890" s="20">
        <f t="shared" si="13"/>
        <v>0.87707869999999999</v>
      </c>
    </row>
    <row r="891" spans="1:7">
      <c r="A891" s="599">
        <v>44721</v>
      </c>
      <c r="B891" s="602">
        <v>3839</v>
      </c>
      <c r="C891" s="20">
        <v>88182160</v>
      </c>
      <c r="E891" s="599">
        <v>44721</v>
      </c>
      <c r="F891" s="602">
        <v>3839</v>
      </c>
      <c r="G891" s="20">
        <f t="shared" si="13"/>
        <v>0.88182159999999998</v>
      </c>
    </row>
    <row r="892" spans="1:7">
      <c r="A892" s="599">
        <v>44720</v>
      </c>
      <c r="B892" s="602">
        <v>3798</v>
      </c>
      <c r="C892" s="20">
        <v>243975370</v>
      </c>
      <c r="E892" s="599">
        <v>44720</v>
      </c>
      <c r="F892" s="602">
        <v>3798</v>
      </c>
      <c r="G892" s="20">
        <f t="shared" si="13"/>
        <v>2.4397536999999998</v>
      </c>
    </row>
    <row r="893" spans="1:7">
      <c r="A893" s="599">
        <v>44719</v>
      </c>
      <c r="B893" s="602">
        <v>3852</v>
      </c>
      <c r="C893" s="20">
        <v>175166850</v>
      </c>
      <c r="E893" s="599">
        <v>44719</v>
      </c>
      <c r="F893" s="602">
        <v>3852</v>
      </c>
      <c r="G893" s="20">
        <f t="shared" si="13"/>
        <v>1.7516685000000001</v>
      </c>
    </row>
    <row r="894" spans="1:7">
      <c r="A894" s="599">
        <v>44718</v>
      </c>
      <c r="B894" s="602">
        <v>3940</v>
      </c>
      <c r="C894" s="20">
        <v>328239520</v>
      </c>
      <c r="E894" s="599">
        <v>44718</v>
      </c>
      <c r="F894" s="602">
        <v>3940</v>
      </c>
      <c r="G894" s="20">
        <f t="shared" si="13"/>
        <v>3.2823951999999998</v>
      </c>
    </row>
    <row r="895" spans="1:7">
      <c r="A895" s="599">
        <v>44715</v>
      </c>
      <c r="B895" s="602">
        <v>3940</v>
      </c>
      <c r="C895" s="20">
        <v>328239520</v>
      </c>
      <c r="E895" s="599">
        <v>44715</v>
      </c>
      <c r="F895" s="602">
        <v>3940</v>
      </c>
      <c r="G895" s="20">
        <f t="shared" si="13"/>
        <v>3.2823951999999998</v>
      </c>
    </row>
    <row r="896" spans="1:7">
      <c r="A896" s="599">
        <v>44714</v>
      </c>
      <c r="B896" s="602">
        <v>3893</v>
      </c>
      <c r="C896" s="20">
        <v>172769950</v>
      </c>
      <c r="E896" s="599">
        <v>44714</v>
      </c>
      <c r="F896" s="602">
        <v>3893</v>
      </c>
      <c r="G896" s="20">
        <f t="shared" si="13"/>
        <v>1.7276994999999999</v>
      </c>
    </row>
    <row r="897" spans="1:7">
      <c r="A897" s="599">
        <v>44713</v>
      </c>
      <c r="B897" s="602">
        <v>3920</v>
      </c>
      <c r="C897" s="20">
        <v>239302060</v>
      </c>
      <c r="E897" s="599">
        <v>44713</v>
      </c>
      <c r="F897" s="602">
        <v>3920</v>
      </c>
      <c r="G897" s="20">
        <f t="shared" si="13"/>
        <v>2.3930205999999998</v>
      </c>
    </row>
    <row r="898" spans="1:7">
      <c r="A898" s="599">
        <v>44712</v>
      </c>
      <c r="B898" s="602">
        <v>3920</v>
      </c>
      <c r="C898" s="20">
        <v>239302060</v>
      </c>
      <c r="E898" s="599">
        <v>44712</v>
      </c>
      <c r="F898" s="602">
        <v>3920</v>
      </c>
      <c r="G898" s="20">
        <f t="shared" ref="G898:G961" si="14">C898/10^8</f>
        <v>2.3930205999999998</v>
      </c>
    </row>
    <row r="899" spans="1:7">
      <c r="A899" s="599">
        <v>44711</v>
      </c>
      <c r="B899" s="602">
        <v>3907</v>
      </c>
      <c r="C899" s="20">
        <v>297429120</v>
      </c>
      <c r="E899" s="599">
        <v>44711</v>
      </c>
      <c r="F899" s="602">
        <v>3907</v>
      </c>
      <c r="G899" s="20">
        <f t="shared" si="14"/>
        <v>2.9742912000000001</v>
      </c>
    </row>
    <row r="900" spans="1:7">
      <c r="A900" s="599">
        <v>44708</v>
      </c>
      <c r="B900" s="602">
        <v>3805</v>
      </c>
      <c r="C900" s="20">
        <v>256535180</v>
      </c>
      <c r="E900" s="599">
        <v>44708</v>
      </c>
      <c r="F900" s="602">
        <v>3805</v>
      </c>
      <c r="G900" s="20">
        <f t="shared" si="14"/>
        <v>2.5653518000000002</v>
      </c>
    </row>
    <row r="901" spans="1:7">
      <c r="A901" s="599">
        <v>44707</v>
      </c>
      <c r="B901" s="602">
        <v>3825</v>
      </c>
      <c r="C901" s="20">
        <v>142565040</v>
      </c>
      <c r="E901" s="599">
        <v>44707</v>
      </c>
      <c r="F901" s="602">
        <v>3825</v>
      </c>
      <c r="G901" s="20">
        <f t="shared" si="14"/>
        <v>1.4256504000000001</v>
      </c>
    </row>
    <row r="902" spans="1:7">
      <c r="A902" s="599">
        <v>44706</v>
      </c>
      <c r="B902" s="602">
        <v>3798</v>
      </c>
      <c r="C902" s="20">
        <v>130815010</v>
      </c>
      <c r="E902" s="599">
        <v>44706</v>
      </c>
      <c r="F902" s="602">
        <v>3798</v>
      </c>
      <c r="G902" s="20">
        <f t="shared" si="14"/>
        <v>1.3081501</v>
      </c>
    </row>
    <row r="903" spans="1:7">
      <c r="A903" s="599">
        <v>44705</v>
      </c>
      <c r="B903" s="602">
        <v>3805</v>
      </c>
      <c r="C903" s="20">
        <v>205218310</v>
      </c>
      <c r="E903" s="599">
        <v>44705</v>
      </c>
      <c r="F903" s="602">
        <v>3805</v>
      </c>
      <c r="G903" s="20">
        <f t="shared" si="14"/>
        <v>2.0521831000000001</v>
      </c>
    </row>
    <row r="904" spans="1:7">
      <c r="A904" s="599">
        <v>44704</v>
      </c>
      <c r="B904" s="602">
        <v>3920</v>
      </c>
      <c r="C904" s="20">
        <v>407472630</v>
      </c>
      <c r="E904" s="599">
        <v>44704</v>
      </c>
      <c r="F904" s="602">
        <v>3920</v>
      </c>
      <c r="G904" s="20">
        <f t="shared" si="14"/>
        <v>4.0747263</v>
      </c>
    </row>
    <row r="905" spans="1:7">
      <c r="A905" s="599">
        <v>44701</v>
      </c>
      <c r="B905" s="602">
        <v>4049</v>
      </c>
      <c r="C905" s="20">
        <v>348575700</v>
      </c>
      <c r="E905" s="599">
        <v>44701</v>
      </c>
      <c r="F905" s="602">
        <v>4049</v>
      </c>
      <c r="G905" s="20">
        <f t="shared" si="14"/>
        <v>3.485757</v>
      </c>
    </row>
    <row r="906" spans="1:7">
      <c r="A906" s="599">
        <v>44700</v>
      </c>
      <c r="B906" s="602">
        <v>3934</v>
      </c>
      <c r="C906" s="20">
        <v>601750290</v>
      </c>
      <c r="E906" s="599">
        <v>44700</v>
      </c>
      <c r="F906" s="602">
        <v>3934</v>
      </c>
      <c r="G906" s="20">
        <f t="shared" si="14"/>
        <v>6.0175029000000002</v>
      </c>
    </row>
    <row r="907" spans="1:7">
      <c r="A907" s="599">
        <v>44699</v>
      </c>
      <c r="B907" s="602">
        <v>3913</v>
      </c>
      <c r="C907" s="20">
        <v>322641080</v>
      </c>
      <c r="E907" s="599">
        <v>44699</v>
      </c>
      <c r="F907" s="602">
        <v>3913</v>
      </c>
      <c r="G907" s="20">
        <f t="shared" si="14"/>
        <v>3.2264108</v>
      </c>
    </row>
    <row r="908" spans="1:7">
      <c r="A908" s="599">
        <v>44698</v>
      </c>
      <c r="B908" s="602">
        <v>3907</v>
      </c>
      <c r="C908" s="20">
        <v>424747340</v>
      </c>
      <c r="E908" s="599">
        <v>44698</v>
      </c>
      <c r="F908" s="602">
        <v>3907</v>
      </c>
      <c r="G908" s="20">
        <f t="shared" si="14"/>
        <v>4.2474733999999996</v>
      </c>
    </row>
    <row r="909" spans="1:7">
      <c r="A909" s="599">
        <v>44697</v>
      </c>
      <c r="B909" s="602">
        <v>3913</v>
      </c>
      <c r="C909" s="20">
        <v>971442870</v>
      </c>
      <c r="E909" s="599">
        <v>44697</v>
      </c>
      <c r="F909" s="602">
        <v>3913</v>
      </c>
      <c r="G909" s="20">
        <f t="shared" si="14"/>
        <v>9.7144286999999991</v>
      </c>
    </row>
    <row r="910" spans="1:7">
      <c r="A910" s="599">
        <v>44694</v>
      </c>
      <c r="B910" s="602">
        <v>4063</v>
      </c>
      <c r="C910" s="20">
        <v>1631104700</v>
      </c>
      <c r="E910" s="599">
        <v>44694</v>
      </c>
      <c r="F910" s="602">
        <v>4063</v>
      </c>
      <c r="G910" s="20">
        <f t="shared" si="14"/>
        <v>16.311046999999999</v>
      </c>
    </row>
    <row r="911" spans="1:7">
      <c r="A911" s="599">
        <v>44693</v>
      </c>
      <c r="B911" s="602">
        <v>4273</v>
      </c>
      <c r="C911" s="20">
        <v>2259113940</v>
      </c>
      <c r="E911" s="599">
        <v>44693</v>
      </c>
      <c r="F911" s="602">
        <v>4273</v>
      </c>
      <c r="G911" s="20">
        <f t="shared" si="14"/>
        <v>22.591139399999999</v>
      </c>
    </row>
    <row r="912" spans="1:7">
      <c r="A912" s="599">
        <v>44692</v>
      </c>
      <c r="B912" s="602">
        <v>4117</v>
      </c>
      <c r="C912" s="20">
        <v>418085740</v>
      </c>
      <c r="E912" s="599">
        <v>44692</v>
      </c>
      <c r="F912" s="602">
        <v>4117</v>
      </c>
      <c r="G912" s="20">
        <f t="shared" si="14"/>
        <v>4.1808573999999998</v>
      </c>
    </row>
    <row r="913" spans="1:7">
      <c r="A913" s="599">
        <v>44691</v>
      </c>
      <c r="B913" s="602">
        <v>4117</v>
      </c>
      <c r="C913" s="20">
        <v>441860060</v>
      </c>
      <c r="E913" s="599">
        <v>44691</v>
      </c>
      <c r="F913" s="602">
        <v>4117</v>
      </c>
      <c r="G913" s="20">
        <f t="shared" si="14"/>
        <v>4.4186006000000004</v>
      </c>
    </row>
    <row r="914" spans="1:7">
      <c r="A914" s="599">
        <v>44690</v>
      </c>
      <c r="B914" s="602">
        <v>4124</v>
      </c>
      <c r="C914" s="20">
        <v>630611910</v>
      </c>
      <c r="E914" s="599">
        <v>44690</v>
      </c>
      <c r="F914" s="602">
        <v>4124</v>
      </c>
      <c r="G914" s="20">
        <f t="shared" si="14"/>
        <v>6.3061191000000001</v>
      </c>
    </row>
    <row r="915" spans="1:7">
      <c r="A915" s="599">
        <v>44687</v>
      </c>
      <c r="B915" s="602">
        <v>4252</v>
      </c>
      <c r="C915" s="20">
        <v>817443020</v>
      </c>
      <c r="E915" s="599">
        <v>44687</v>
      </c>
      <c r="F915" s="602">
        <v>4252</v>
      </c>
      <c r="G915" s="20">
        <f t="shared" si="14"/>
        <v>8.1744301999999998</v>
      </c>
    </row>
    <row r="916" spans="1:7">
      <c r="A916" s="599">
        <v>44686</v>
      </c>
      <c r="B916" s="602">
        <v>4361</v>
      </c>
      <c r="C916" s="20">
        <v>626777900</v>
      </c>
      <c r="E916" s="599">
        <v>44686</v>
      </c>
      <c r="F916" s="602">
        <v>4361</v>
      </c>
      <c r="G916" s="20">
        <f t="shared" si="14"/>
        <v>6.267779</v>
      </c>
    </row>
    <row r="917" spans="1:7">
      <c r="A917" s="599">
        <v>44685</v>
      </c>
      <c r="B917" s="602">
        <v>4361</v>
      </c>
      <c r="C917" s="20">
        <v>626777900</v>
      </c>
      <c r="E917" s="599">
        <v>44685</v>
      </c>
      <c r="F917" s="602">
        <v>4361</v>
      </c>
      <c r="G917" s="20">
        <f t="shared" si="14"/>
        <v>6.267779</v>
      </c>
    </row>
    <row r="918" spans="1:7">
      <c r="A918" s="599">
        <v>44684</v>
      </c>
      <c r="B918" s="602">
        <v>4320</v>
      </c>
      <c r="C918" s="20">
        <v>907086380</v>
      </c>
      <c r="E918" s="599">
        <v>44684</v>
      </c>
      <c r="F918" s="602">
        <v>4320</v>
      </c>
      <c r="G918" s="20">
        <f t="shared" si="14"/>
        <v>9.0708637999999997</v>
      </c>
    </row>
    <row r="919" spans="1:7">
      <c r="A919" s="599">
        <v>44683</v>
      </c>
      <c r="B919" s="602">
        <v>4436</v>
      </c>
      <c r="C919" s="20">
        <v>689376110</v>
      </c>
      <c r="E919" s="599">
        <v>44683</v>
      </c>
      <c r="F919" s="602">
        <v>4436</v>
      </c>
      <c r="G919" s="20">
        <f t="shared" si="14"/>
        <v>6.8937610999999999</v>
      </c>
    </row>
    <row r="920" spans="1:7">
      <c r="A920" s="599">
        <v>44680</v>
      </c>
      <c r="B920" s="602">
        <v>4375</v>
      </c>
      <c r="C920" s="20">
        <v>1067588460</v>
      </c>
      <c r="E920" s="599">
        <v>44680</v>
      </c>
      <c r="F920" s="602">
        <v>4375</v>
      </c>
      <c r="G920" s="20">
        <f t="shared" si="14"/>
        <v>10.6758846</v>
      </c>
    </row>
    <row r="921" spans="1:7">
      <c r="A921" s="599">
        <v>44679</v>
      </c>
      <c r="B921" s="602">
        <v>4408</v>
      </c>
      <c r="C921" s="20">
        <v>1887953170</v>
      </c>
      <c r="E921" s="599">
        <v>44679</v>
      </c>
      <c r="F921" s="602">
        <v>4408</v>
      </c>
      <c r="G921" s="20">
        <f t="shared" si="14"/>
        <v>18.879531700000001</v>
      </c>
    </row>
    <row r="922" spans="1:7">
      <c r="A922" s="599">
        <v>44678</v>
      </c>
      <c r="B922" s="602">
        <v>4232</v>
      </c>
      <c r="C922" s="20">
        <v>651951680</v>
      </c>
      <c r="E922" s="599">
        <v>44678</v>
      </c>
      <c r="F922" s="602">
        <v>4232</v>
      </c>
      <c r="G922" s="20">
        <f t="shared" si="14"/>
        <v>6.5195167999999999</v>
      </c>
    </row>
    <row r="923" spans="1:7">
      <c r="A923" s="599">
        <v>44677</v>
      </c>
      <c r="B923" s="602">
        <v>4219</v>
      </c>
      <c r="C923" s="20">
        <v>1730957490</v>
      </c>
      <c r="E923" s="599">
        <v>44677</v>
      </c>
      <c r="F923" s="602">
        <v>4219</v>
      </c>
      <c r="G923" s="20">
        <f t="shared" si="14"/>
        <v>17.309574900000001</v>
      </c>
    </row>
    <row r="924" spans="1:7">
      <c r="A924" s="599">
        <v>44676</v>
      </c>
      <c r="B924" s="602">
        <v>4110</v>
      </c>
      <c r="C924" s="20">
        <v>1063289870</v>
      </c>
      <c r="E924" s="599">
        <v>44676</v>
      </c>
      <c r="F924" s="602">
        <v>4110</v>
      </c>
      <c r="G924" s="20">
        <f t="shared" si="14"/>
        <v>10.6328987</v>
      </c>
    </row>
    <row r="925" spans="1:7">
      <c r="A925" s="599">
        <v>44673</v>
      </c>
      <c r="B925" s="602">
        <v>4117</v>
      </c>
      <c r="C925" s="20">
        <v>518573140</v>
      </c>
      <c r="E925" s="599">
        <v>44673</v>
      </c>
      <c r="F925" s="602">
        <v>4117</v>
      </c>
      <c r="G925" s="20">
        <f t="shared" si="14"/>
        <v>5.1857313999999999</v>
      </c>
    </row>
    <row r="926" spans="1:7">
      <c r="A926" s="599">
        <v>44672</v>
      </c>
      <c r="B926" s="602">
        <v>4151</v>
      </c>
      <c r="C926" s="20">
        <v>733661950</v>
      </c>
      <c r="E926" s="599">
        <v>44672</v>
      </c>
      <c r="F926" s="602">
        <v>4151</v>
      </c>
      <c r="G926" s="20">
        <f t="shared" si="14"/>
        <v>7.3366195000000003</v>
      </c>
    </row>
    <row r="927" spans="1:7">
      <c r="A927" s="599">
        <v>44671</v>
      </c>
      <c r="B927" s="602">
        <v>4096</v>
      </c>
      <c r="C927" s="20">
        <v>827404820</v>
      </c>
      <c r="E927" s="599">
        <v>44671</v>
      </c>
      <c r="F927" s="602">
        <v>4096</v>
      </c>
      <c r="G927" s="20">
        <f t="shared" si="14"/>
        <v>8.2740481999999993</v>
      </c>
    </row>
    <row r="928" spans="1:7">
      <c r="A928" s="599">
        <v>44670</v>
      </c>
      <c r="B928" s="602">
        <v>4029</v>
      </c>
      <c r="C928" s="20">
        <v>1265459540</v>
      </c>
      <c r="E928" s="599">
        <v>44670</v>
      </c>
      <c r="F928" s="602">
        <v>4029</v>
      </c>
      <c r="G928" s="20">
        <f t="shared" si="14"/>
        <v>12.6545954</v>
      </c>
    </row>
    <row r="929" spans="1:7">
      <c r="A929" s="599">
        <v>44669</v>
      </c>
      <c r="B929" s="602">
        <v>3879</v>
      </c>
      <c r="C929" s="20">
        <v>471248060</v>
      </c>
      <c r="E929" s="599">
        <v>44669</v>
      </c>
      <c r="F929" s="602">
        <v>3879</v>
      </c>
      <c r="G929" s="20">
        <f t="shared" si="14"/>
        <v>4.7124806000000001</v>
      </c>
    </row>
    <row r="930" spans="1:7">
      <c r="A930" s="599">
        <v>44666</v>
      </c>
      <c r="B930" s="602">
        <v>3954</v>
      </c>
      <c r="C930" s="20">
        <v>600533490</v>
      </c>
      <c r="E930" s="599">
        <v>44666</v>
      </c>
      <c r="F930" s="602">
        <v>3954</v>
      </c>
      <c r="G930" s="20">
        <f t="shared" si="14"/>
        <v>6.0053349000000003</v>
      </c>
    </row>
    <row r="931" spans="1:7">
      <c r="A931" s="599">
        <v>44665</v>
      </c>
      <c r="B931" s="602">
        <v>4035</v>
      </c>
      <c r="C931" s="20">
        <v>650513680</v>
      </c>
      <c r="E931" s="599">
        <v>44665</v>
      </c>
      <c r="F931" s="602">
        <v>4035</v>
      </c>
      <c r="G931" s="20">
        <f t="shared" si="14"/>
        <v>6.5051367999999998</v>
      </c>
    </row>
    <row r="932" spans="1:7">
      <c r="A932" s="599">
        <v>44664</v>
      </c>
      <c r="B932" s="602">
        <v>4069</v>
      </c>
      <c r="C932" s="20">
        <v>4328364380</v>
      </c>
      <c r="E932" s="599">
        <v>44664</v>
      </c>
      <c r="F932" s="602">
        <v>4069</v>
      </c>
      <c r="G932" s="20">
        <f t="shared" si="14"/>
        <v>43.2836438</v>
      </c>
    </row>
    <row r="933" spans="1:7">
      <c r="A933" s="599">
        <v>44663</v>
      </c>
      <c r="B933" s="602">
        <v>3784</v>
      </c>
      <c r="C933" s="20">
        <v>890166040</v>
      </c>
      <c r="E933" s="599">
        <v>44663</v>
      </c>
      <c r="F933" s="602">
        <v>3784</v>
      </c>
      <c r="G933" s="20">
        <f t="shared" si="14"/>
        <v>8.9016604000000008</v>
      </c>
    </row>
    <row r="934" spans="1:7">
      <c r="A934" s="599">
        <v>44662</v>
      </c>
      <c r="B934" s="602">
        <v>3676</v>
      </c>
      <c r="C934" s="20">
        <v>505177860</v>
      </c>
      <c r="E934" s="599">
        <v>44662</v>
      </c>
      <c r="F934" s="602">
        <v>3676</v>
      </c>
      <c r="G934" s="20">
        <f t="shared" si="14"/>
        <v>5.0517785999999996</v>
      </c>
    </row>
    <row r="935" spans="1:7">
      <c r="A935" s="599">
        <v>44659</v>
      </c>
      <c r="B935" s="602">
        <v>3723</v>
      </c>
      <c r="C935" s="20">
        <v>430533800</v>
      </c>
      <c r="E935" s="599">
        <v>44659</v>
      </c>
      <c r="F935" s="602">
        <v>3723</v>
      </c>
      <c r="G935" s="20">
        <f t="shared" si="14"/>
        <v>4.3053379999999999</v>
      </c>
    </row>
    <row r="936" spans="1:7">
      <c r="A936" s="599">
        <v>44658</v>
      </c>
      <c r="B936" s="602">
        <v>3696</v>
      </c>
      <c r="C936" s="20">
        <v>237330950</v>
      </c>
      <c r="E936" s="599">
        <v>44658</v>
      </c>
      <c r="F936" s="602">
        <v>3696</v>
      </c>
      <c r="G936" s="20">
        <f t="shared" si="14"/>
        <v>2.3733095</v>
      </c>
    </row>
    <row r="937" spans="1:7">
      <c r="A937" s="599">
        <v>44657</v>
      </c>
      <c r="B937" s="602">
        <v>3764</v>
      </c>
      <c r="C937" s="20">
        <v>194916360</v>
      </c>
      <c r="E937" s="599">
        <v>44657</v>
      </c>
      <c r="F937" s="602">
        <v>3764</v>
      </c>
      <c r="G937" s="20">
        <f t="shared" si="14"/>
        <v>1.9491636000000001</v>
      </c>
    </row>
    <row r="938" spans="1:7">
      <c r="A938" s="599">
        <v>44656</v>
      </c>
      <c r="B938" s="602">
        <v>3751</v>
      </c>
      <c r="C938" s="20">
        <v>99049910</v>
      </c>
      <c r="E938" s="599">
        <v>44656</v>
      </c>
      <c r="F938" s="602">
        <v>3751</v>
      </c>
      <c r="G938" s="20">
        <f t="shared" si="14"/>
        <v>0.99049909999999997</v>
      </c>
    </row>
    <row r="939" spans="1:7">
      <c r="A939" s="599">
        <v>44655</v>
      </c>
      <c r="B939" s="602">
        <v>3737</v>
      </c>
      <c r="C939" s="20">
        <v>105707980</v>
      </c>
      <c r="E939" s="599">
        <v>44655</v>
      </c>
      <c r="F939" s="602">
        <v>3737</v>
      </c>
      <c r="G939" s="20">
        <f t="shared" si="14"/>
        <v>1.0570797999999999</v>
      </c>
    </row>
    <row r="940" spans="1:7">
      <c r="A940" s="599">
        <v>44652</v>
      </c>
      <c r="B940" s="602">
        <v>3737</v>
      </c>
      <c r="C940" s="20">
        <v>234746550</v>
      </c>
      <c r="E940" s="599">
        <v>44652</v>
      </c>
      <c r="F940" s="602">
        <v>3737</v>
      </c>
      <c r="G940" s="20">
        <f t="shared" si="14"/>
        <v>2.3474655000000002</v>
      </c>
    </row>
    <row r="941" spans="1:7">
      <c r="A941" s="599">
        <v>44651</v>
      </c>
      <c r="B941" s="602">
        <v>3757</v>
      </c>
      <c r="C941" s="20">
        <v>212866930</v>
      </c>
      <c r="E941" s="599">
        <v>44651</v>
      </c>
      <c r="F941" s="602">
        <v>3757</v>
      </c>
      <c r="G941" s="20">
        <f t="shared" si="14"/>
        <v>2.1286692999999999</v>
      </c>
    </row>
    <row r="942" spans="1:7">
      <c r="A942" s="599">
        <v>44650</v>
      </c>
      <c r="B942" s="602">
        <v>3757</v>
      </c>
      <c r="C942" s="20">
        <v>119752180</v>
      </c>
      <c r="E942" s="599">
        <v>44650</v>
      </c>
      <c r="F942" s="602">
        <v>3757</v>
      </c>
      <c r="G942" s="20">
        <f t="shared" si="14"/>
        <v>1.1975218000000001</v>
      </c>
    </row>
    <row r="943" spans="1:7">
      <c r="A943" s="599">
        <v>44649</v>
      </c>
      <c r="B943" s="602">
        <v>3751</v>
      </c>
      <c r="C943" s="20">
        <v>179705010</v>
      </c>
      <c r="E943" s="599">
        <v>44649</v>
      </c>
      <c r="F943" s="602">
        <v>3751</v>
      </c>
      <c r="G943" s="20">
        <f t="shared" si="14"/>
        <v>1.7970501000000001</v>
      </c>
    </row>
    <row r="944" spans="1:7">
      <c r="A944" s="599">
        <v>44648</v>
      </c>
      <c r="B944" s="602">
        <v>3744</v>
      </c>
      <c r="C944" s="20">
        <v>130097030</v>
      </c>
      <c r="E944" s="599">
        <v>44648</v>
      </c>
      <c r="F944" s="602">
        <v>3744</v>
      </c>
      <c r="G944" s="20">
        <f t="shared" si="14"/>
        <v>1.3009702999999999</v>
      </c>
    </row>
    <row r="945" spans="1:7">
      <c r="A945" s="599">
        <v>44645</v>
      </c>
      <c r="B945" s="602">
        <v>3778</v>
      </c>
      <c r="C945" s="20">
        <v>177688200</v>
      </c>
      <c r="E945" s="599">
        <v>44645</v>
      </c>
      <c r="F945" s="602">
        <v>3778</v>
      </c>
      <c r="G945" s="20">
        <f t="shared" si="14"/>
        <v>1.7768820000000001</v>
      </c>
    </row>
    <row r="946" spans="1:7">
      <c r="A946" s="599">
        <v>44644</v>
      </c>
      <c r="B946" s="602">
        <v>3764</v>
      </c>
      <c r="C946" s="20">
        <v>163138740</v>
      </c>
      <c r="E946" s="599">
        <v>44644</v>
      </c>
      <c r="F946" s="602">
        <v>3764</v>
      </c>
      <c r="G946" s="20">
        <f t="shared" si="14"/>
        <v>1.6313873999999999</v>
      </c>
    </row>
    <row r="947" spans="1:7">
      <c r="A947" s="599">
        <v>44643</v>
      </c>
      <c r="B947" s="602">
        <v>3757</v>
      </c>
      <c r="C947" s="20">
        <v>282784510</v>
      </c>
      <c r="E947" s="599">
        <v>44643</v>
      </c>
      <c r="F947" s="602">
        <v>3757</v>
      </c>
      <c r="G947" s="20">
        <f t="shared" si="14"/>
        <v>2.8278450999999998</v>
      </c>
    </row>
    <row r="948" spans="1:7">
      <c r="A948" s="599">
        <v>44642</v>
      </c>
      <c r="B948" s="602">
        <v>3744</v>
      </c>
      <c r="C948" s="20">
        <v>258573040</v>
      </c>
      <c r="E948" s="599">
        <v>44642</v>
      </c>
      <c r="F948" s="602">
        <v>3744</v>
      </c>
      <c r="G948" s="20">
        <f t="shared" si="14"/>
        <v>2.5857304000000001</v>
      </c>
    </row>
    <row r="949" spans="1:7">
      <c r="A949" s="599">
        <v>44641</v>
      </c>
      <c r="B949" s="602">
        <v>3730</v>
      </c>
      <c r="C949" s="20">
        <v>332416070</v>
      </c>
      <c r="E949" s="599">
        <v>44641</v>
      </c>
      <c r="F949" s="602">
        <v>3730</v>
      </c>
      <c r="G949" s="20">
        <f t="shared" si="14"/>
        <v>3.3241607000000002</v>
      </c>
    </row>
    <row r="950" spans="1:7">
      <c r="A950" s="599">
        <v>44638</v>
      </c>
      <c r="B950" s="602">
        <v>3669</v>
      </c>
      <c r="C950" s="20">
        <v>177023070</v>
      </c>
      <c r="E950" s="599">
        <v>44638</v>
      </c>
      <c r="F950" s="602">
        <v>3669</v>
      </c>
      <c r="G950" s="20">
        <f t="shared" si="14"/>
        <v>1.7702306999999999</v>
      </c>
    </row>
    <row r="951" spans="1:7">
      <c r="A951" s="599">
        <v>44637</v>
      </c>
      <c r="B951" s="602">
        <v>3622</v>
      </c>
      <c r="C951" s="20">
        <v>452010780</v>
      </c>
      <c r="E951" s="599">
        <v>44637</v>
      </c>
      <c r="F951" s="602">
        <v>3622</v>
      </c>
      <c r="G951" s="20">
        <f t="shared" si="14"/>
        <v>4.5201077999999999</v>
      </c>
    </row>
    <row r="952" spans="1:7">
      <c r="A952" s="599">
        <v>44636</v>
      </c>
      <c r="B952" s="602">
        <v>3500</v>
      </c>
      <c r="C952" s="20">
        <v>104476080</v>
      </c>
      <c r="E952" s="599">
        <v>44636</v>
      </c>
      <c r="F952" s="602">
        <v>3500</v>
      </c>
      <c r="G952" s="20">
        <f t="shared" si="14"/>
        <v>1.0447607999999999</v>
      </c>
    </row>
    <row r="953" spans="1:7">
      <c r="A953" s="599">
        <v>44635</v>
      </c>
      <c r="B953" s="602">
        <v>3466</v>
      </c>
      <c r="C953" s="20">
        <v>116868920</v>
      </c>
      <c r="E953" s="599">
        <v>44635</v>
      </c>
      <c r="F953" s="602">
        <v>3466</v>
      </c>
      <c r="G953" s="20">
        <f t="shared" si="14"/>
        <v>1.1686892</v>
      </c>
    </row>
    <row r="954" spans="1:7">
      <c r="A954" s="599">
        <v>44634</v>
      </c>
      <c r="B954" s="602">
        <v>3506</v>
      </c>
      <c r="C954" s="20">
        <v>69866090</v>
      </c>
      <c r="E954" s="599">
        <v>44634</v>
      </c>
      <c r="F954" s="602">
        <v>3506</v>
      </c>
      <c r="G954" s="20">
        <f t="shared" si="14"/>
        <v>0.69866090000000003</v>
      </c>
    </row>
    <row r="955" spans="1:7">
      <c r="A955" s="599">
        <v>44631</v>
      </c>
      <c r="B955" s="602">
        <v>3527</v>
      </c>
      <c r="C955" s="20">
        <v>89880120</v>
      </c>
      <c r="E955" s="599">
        <v>44631</v>
      </c>
      <c r="F955" s="602">
        <v>3527</v>
      </c>
      <c r="G955" s="20">
        <f t="shared" si="14"/>
        <v>0.89880119999999997</v>
      </c>
    </row>
    <row r="956" spans="1:7">
      <c r="A956" s="599">
        <v>44630</v>
      </c>
      <c r="B956" s="602">
        <v>3506</v>
      </c>
      <c r="C956" s="20">
        <v>80559630</v>
      </c>
      <c r="E956" s="599">
        <v>44630</v>
      </c>
      <c r="F956" s="602">
        <v>3506</v>
      </c>
      <c r="G956" s="20">
        <f t="shared" si="14"/>
        <v>0.80559630000000004</v>
      </c>
    </row>
    <row r="957" spans="1:7">
      <c r="A957" s="599">
        <v>44629</v>
      </c>
      <c r="B957" s="602">
        <v>3439</v>
      </c>
      <c r="C957" s="20">
        <v>304674830</v>
      </c>
      <c r="E957" s="599">
        <v>44629</v>
      </c>
      <c r="F957" s="602">
        <v>3439</v>
      </c>
      <c r="G957" s="20">
        <f t="shared" si="14"/>
        <v>3.0467483</v>
      </c>
    </row>
    <row r="958" spans="1:7">
      <c r="A958" s="599">
        <v>44628</v>
      </c>
      <c r="B958" s="602">
        <v>3439</v>
      </c>
      <c r="C958" s="20">
        <v>304674830</v>
      </c>
      <c r="E958" s="599">
        <v>44628</v>
      </c>
      <c r="F958" s="602">
        <v>3439</v>
      </c>
      <c r="G958" s="20">
        <f t="shared" si="14"/>
        <v>3.0467483</v>
      </c>
    </row>
    <row r="959" spans="1:7">
      <c r="A959" s="599">
        <v>44627</v>
      </c>
      <c r="B959" s="602">
        <v>3486</v>
      </c>
      <c r="C959" s="20">
        <v>96917200</v>
      </c>
      <c r="E959" s="599">
        <v>44627</v>
      </c>
      <c r="F959" s="602">
        <v>3486</v>
      </c>
      <c r="G959" s="20">
        <f t="shared" si="14"/>
        <v>0.96917200000000003</v>
      </c>
    </row>
    <row r="960" spans="1:7">
      <c r="A960" s="599">
        <v>44624</v>
      </c>
      <c r="B960" s="602">
        <v>3527</v>
      </c>
      <c r="C960" s="20">
        <v>68605440</v>
      </c>
      <c r="E960" s="599">
        <v>44624</v>
      </c>
      <c r="F960" s="602">
        <v>3527</v>
      </c>
      <c r="G960" s="20">
        <f t="shared" si="14"/>
        <v>0.68605439999999995</v>
      </c>
    </row>
    <row r="961" spans="1:7">
      <c r="A961" s="599">
        <v>44623</v>
      </c>
      <c r="B961" s="602">
        <v>3547</v>
      </c>
      <c r="C961" s="20">
        <v>123284330</v>
      </c>
      <c r="E961" s="599">
        <v>44623</v>
      </c>
      <c r="F961" s="602">
        <v>3547</v>
      </c>
      <c r="G961" s="20">
        <f t="shared" si="14"/>
        <v>1.2328433000000001</v>
      </c>
    </row>
    <row r="962" spans="1:7">
      <c r="A962" s="599">
        <v>44622</v>
      </c>
      <c r="B962" s="602">
        <v>3486</v>
      </c>
      <c r="C962" s="20">
        <v>191037660</v>
      </c>
      <c r="E962" s="599">
        <v>44622</v>
      </c>
      <c r="F962" s="602">
        <v>3486</v>
      </c>
      <c r="G962" s="20">
        <f t="shared" ref="G962:G1025" si="15">C962/10^8</f>
        <v>1.9103766</v>
      </c>
    </row>
    <row r="963" spans="1:7">
      <c r="A963" s="599">
        <v>44621</v>
      </c>
      <c r="B963" s="602">
        <v>3479</v>
      </c>
      <c r="C963" s="20">
        <v>121431670</v>
      </c>
      <c r="E963" s="599">
        <v>44621</v>
      </c>
      <c r="F963" s="602">
        <v>3479</v>
      </c>
      <c r="G963" s="20">
        <f t="shared" si="15"/>
        <v>1.2143166999999999</v>
      </c>
    </row>
    <row r="964" spans="1:7">
      <c r="A964" s="599">
        <v>44620</v>
      </c>
      <c r="B964" s="602">
        <v>3479</v>
      </c>
      <c r="C964" s="20">
        <v>121431670</v>
      </c>
      <c r="E964" s="599">
        <v>44620</v>
      </c>
      <c r="F964" s="602">
        <v>3479</v>
      </c>
      <c r="G964" s="20">
        <f t="shared" si="15"/>
        <v>1.2143166999999999</v>
      </c>
    </row>
    <row r="965" spans="1:7">
      <c r="A965" s="599">
        <v>44617</v>
      </c>
      <c r="B965" s="602">
        <v>3486</v>
      </c>
      <c r="C965" s="20">
        <v>158355890</v>
      </c>
      <c r="E965" s="599">
        <v>44617</v>
      </c>
      <c r="F965" s="602">
        <v>3486</v>
      </c>
      <c r="G965" s="20">
        <f t="shared" si="15"/>
        <v>1.5835589000000001</v>
      </c>
    </row>
    <row r="966" spans="1:7">
      <c r="A966" s="599">
        <v>44616</v>
      </c>
      <c r="B966" s="602">
        <v>3472</v>
      </c>
      <c r="C966" s="20">
        <v>201727770</v>
      </c>
      <c r="E966" s="599">
        <v>44616</v>
      </c>
      <c r="F966" s="602">
        <v>3472</v>
      </c>
      <c r="G966" s="20">
        <f t="shared" si="15"/>
        <v>2.0172777000000002</v>
      </c>
    </row>
    <row r="967" spans="1:7">
      <c r="A967" s="599">
        <v>44615</v>
      </c>
      <c r="B967" s="602">
        <v>3561</v>
      </c>
      <c r="C967" s="20">
        <v>91523470</v>
      </c>
      <c r="E967" s="599">
        <v>44615</v>
      </c>
      <c r="F967" s="602">
        <v>3561</v>
      </c>
      <c r="G967" s="20">
        <f t="shared" si="15"/>
        <v>0.91523469999999996</v>
      </c>
    </row>
    <row r="968" spans="1:7">
      <c r="A968" s="599">
        <v>44614</v>
      </c>
      <c r="B968" s="602">
        <v>3540</v>
      </c>
      <c r="C968" s="20">
        <v>172000520</v>
      </c>
      <c r="E968" s="599">
        <v>44614</v>
      </c>
      <c r="F968" s="602">
        <v>3540</v>
      </c>
      <c r="G968" s="20">
        <f t="shared" si="15"/>
        <v>1.7200051999999999</v>
      </c>
    </row>
    <row r="969" spans="1:7">
      <c r="A969" s="599">
        <v>44613</v>
      </c>
      <c r="B969" s="602">
        <v>3628</v>
      </c>
      <c r="C969" s="20">
        <v>87433610</v>
      </c>
      <c r="E969" s="599">
        <v>44613</v>
      </c>
      <c r="F969" s="602">
        <v>3628</v>
      </c>
      <c r="G969" s="20">
        <f t="shared" si="15"/>
        <v>0.87433609999999995</v>
      </c>
    </row>
    <row r="970" spans="1:7">
      <c r="A970" s="599">
        <v>44610</v>
      </c>
      <c r="B970" s="602">
        <v>3642</v>
      </c>
      <c r="C970" s="20">
        <v>135210730</v>
      </c>
      <c r="E970" s="599">
        <v>44610</v>
      </c>
      <c r="F970" s="602">
        <v>3642</v>
      </c>
      <c r="G970" s="20">
        <f t="shared" si="15"/>
        <v>1.3521072999999999</v>
      </c>
    </row>
    <row r="971" spans="1:7">
      <c r="A971" s="599">
        <v>44609</v>
      </c>
      <c r="B971" s="602">
        <v>3615</v>
      </c>
      <c r="C971" s="20">
        <v>228822510</v>
      </c>
      <c r="E971" s="599">
        <v>44609</v>
      </c>
      <c r="F971" s="602">
        <v>3615</v>
      </c>
      <c r="G971" s="20">
        <f t="shared" si="15"/>
        <v>2.2882251</v>
      </c>
    </row>
    <row r="972" spans="1:7">
      <c r="A972" s="599">
        <v>44608</v>
      </c>
      <c r="B972" s="602">
        <v>3622</v>
      </c>
      <c r="C972" s="20">
        <v>203194860</v>
      </c>
      <c r="E972" s="599">
        <v>44608</v>
      </c>
      <c r="F972" s="602">
        <v>3622</v>
      </c>
      <c r="G972" s="20">
        <f t="shared" si="15"/>
        <v>2.0319486000000002</v>
      </c>
    </row>
    <row r="973" spans="1:7">
      <c r="A973" s="599">
        <v>44607</v>
      </c>
      <c r="B973" s="602">
        <v>3547</v>
      </c>
      <c r="C973" s="20">
        <v>403986260</v>
      </c>
      <c r="E973" s="599">
        <v>44607</v>
      </c>
      <c r="F973" s="602">
        <v>3547</v>
      </c>
      <c r="G973" s="20">
        <f t="shared" si="15"/>
        <v>4.0398626000000002</v>
      </c>
    </row>
    <row r="974" spans="1:7">
      <c r="A974" s="599">
        <v>44606</v>
      </c>
      <c r="B974" s="602">
        <v>3561</v>
      </c>
      <c r="C974" s="20">
        <v>534913440</v>
      </c>
      <c r="E974" s="599">
        <v>44606</v>
      </c>
      <c r="F974" s="602">
        <v>3561</v>
      </c>
      <c r="G974" s="20">
        <f t="shared" si="15"/>
        <v>5.3491343999999996</v>
      </c>
    </row>
    <row r="975" spans="1:7">
      <c r="A975" s="599">
        <v>44603</v>
      </c>
      <c r="B975" s="602">
        <v>3798</v>
      </c>
      <c r="C975" s="20">
        <v>171207900</v>
      </c>
      <c r="E975" s="599">
        <v>44603</v>
      </c>
      <c r="F975" s="602">
        <v>3798</v>
      </c>
      <c r="G975" s="20">
        <f t="shared" si="15"/>
        <v>1.7120789999999999</v>
      </c>
    </row>
    <row r="976" spans="1:7">
      <c r="A976" s="599">
        <v>44602</v>
      </c>
      <c r="B976" s="602">
        <v>3825</v>
      </c>
      <c r="C976" s="20">
        <v>76004750</v>
      </c>
      <c r="E976" s="599">
        <v>44602</v>
      </c>
      <c r="F976" s="602">
        <v>3825</v>
      </c>
      <c r="G976" s="20">
        <f t="shared" si="15"/>
        <v>0.76004749999999999</v>
      </c>
    </row>
    <row r="977" spans="1:7">
      <c r="A977" s="599">
        <v>44601</v>
      </c>
      <c r="B977" s="602">
        <v>3845</v>
      </c>
      <c r="C977" s="20">
        <v>101519720</v>
      </c>
      <c r="E977" s="599">
        <v>44601</v>
      </c>
      <c r="F977" s="602">
        <v>3845</v>
      </c>
      <c r="G977" s="20">
        <f t="shared" si="15"/>
        <v>1.0151972</v>
      </c>
    </row>
    <row r="978" spans="1:7">
      <c r="A978" s="599">
        <v>44600</v>
      </c>
      <c r="B978" s="602">
        <v>3805</v>
      </c>
      <c r="C978" s="20">
        <v>325633700</v>
      </c>
      <c r="E978" s="599">
        <v>44600</v>
      </c>
      <c r="F978" s="602">
        <v>3805</v>
      </c>
      <c r="G978" s="20">
        <f t="shared" si="15"/>
        <v>3.2563369999999998</v>
      </c>
    </row>
    <row r="979" spans="1:7">
      <c r="A979" s="599">
        <v>44599</v>
      </c>
      <c r="B979" s="602">
        <v>3798</v>
      </c>
      <c r="C979" s="20">
        <v>202225570</v>
      </c>
      <c r="E979" s="599">
        <v>44599</v>
      </c>
      <c r="F979" s="602">
        <v>3798</v>
      </c>
      <c r="G979" s="20">
        <f t="shared" si="15"/>
        <v>2.0222557000000001</v>
      </c>
    </row>
    <row r="980" spans="1:7">
      <c r="A980" s="599">
        <v>44596</v>
      </c>
      <c r="B980" s="602">
        <v>3818</v>
      </c>
      <c r="C980" s="20">
        <v>229402520</v>
      </c>
      <c r="E980" s="599">
        <v>44596</v>
      </c>
      <c r="F980" s="602">
        <v>3818</v>
      </c>
      <c r="G980" s="20">
        <f t="shared" si="15"/>
        <v>2.2940252000000001</v>
      </c>
    </row>
    <row r="981" spans="1:7">
      <c r="A981" s="599">
        <v>44595</v>
      </c>
      <c r="B981" s="602">
        <v>3798</v>
      </c>
      <c r="C981" s="20">
        <v>400260830</v>
      </c>
      <c r="E981" s="599">
        <v>44595</v>
      </c>
      <c r="F981" s="602">
        <v>3798</v>
      </c>
      <c r="G981" s="20">
        <f t="shared" si="15"/>
        <v>4.0026083000000003</v>
      </c>
    </row>
    <row r="982" spans="1:7">
      <c r="A982" s="599">
        <v>44594</v>
      </c>
      <c r="B982" s="602">
        <v>3662</v>
      </c>
      <c r="C982" s="20">
        <v>437475320</v>
      </c>
      <c r="E982" s="599">
        <v>44594</v>
      </c>
      <c r="F982" s="602">
        <v>3662</v>
      </c>
      <c r="G982" s="20">
        <f t="shared" si="15"/>
        <v>4.3747531999999998</v>
      </c>
    </row>
    <row r="983" spans="1:7">
      <c r="A983" s="599">
        <v>44593</v>
      </c>
      <c r="B983" s="602">
        <v>3662</v>
      </c>
      <c r="C983" s="20">
        <v>437475320</v>
      </c>
      <c r="E983" s="599">
        <v>44593</v>
      </c>
      <c r="F983" s="602">
        <v>3662</v>
      </c>
      <c r="G983" s="20">
        <f t="shared" si="15"/>
        <v>4.3747531999999998</v>
      </c>
    </row>
    <row r="984" spans="1:7">
      <c r="A984" s="599">
        <v>44592</v>
      </c>
      <c r="B984" s="602">
        <v>3662</v>
      </c>
      <c r="C984" s="20">
        <v>437475320</v>
      </c>
      <c r="E984" s="599">
        <v>44592</v>
      </c>
      <c r="F984" s="602">
        <v>3662</v>
      </c>
      <c r="G984" s="20">
        <f t="shared" si="15"/>
        <v>4.3747531999999998</v>
      </c>
    </row>
    <row r="985" spans="1:7">
      <c r="A985" s="599">
        <v>44589</v>
      </c>
      <c r="B985" s="602">
        <v>3662</v>
      </c>
      <c r="C985" s="20">
        <v>437475320</v>
      </c>
      <c r="E985" s="599">
        <v>44589</v>
      </c>
      <c r="F985" s="602">
        <v>3662</v>
      </c>
      <c r="G985" s="20">
        <f t="shared" si="15"/>
        <v>4.3747531999999998</v>
      </c>
    </row>
    <row r="986" spans="1:7">
      <c r="A986" s="599">
        <v>44588</v>
      </c>
      <c r="B986" s="602">
        <v>3459</v>
      </c>
      <c r="C986" s="20">
        <v>801805450</v>
      </c>
      <c r="E986" s="599">
        <v>44588</v>
      </c>
      <c r="F986" s="602">
        <v>3459</v>
      </c>
      <c r="G986" s="20">
        <f t="shared" si="15"/>
        <v>8.0180544999999999</v>
      </c>
    </row>
    <row r="987" spans="1:7">
      <c r="A987" s="599">
        <v>44587</v>
      </c>
      <c r="B987" s="602">
        <v>3690</v>
      </c>
      <c r="C987" s="20">
        <v>697027570</v>
      </c>
      <c r="E987" s="599">
        <v>44587</v>
      </c>
      <c r="F987" s="602">
        <v>3690</v>
      </c>
      <c r="G987" s="20">
        <f t="shared" si="15"/>
        <v>6.9702757000000002</v>
      </c>
    </row>
    <row r="988" spans="1:7">
      <c r="A988" s="599">
        <v>44586</v>
      </c>
      <c r="B988" s="602">
        <v>3812</v>
      </c>
      <c r="C988" s="20">
        <v>718777500</v>
      </c>
      <c r="E988" s="599">
        <v>44586</v>
      </c>
      <c r="F988" s="602">
        <v>3812</v>
      </c>
      <c r="G988" s="20">
        <f t="shared" si="15"/>
        <v>7.1877750000000002</v>
      </c>
    </row>
    <row r="989" spans="1:7">
      <c r="A989" s="599">
        <v>44585</v>
      </c>
      <c r="B989" s="602">
        <v>3974</v>
      </c>
      <c r="C989" s="20">
        <v>286531460</v>
      </c>
      <c r="E989" s="599">
        <v>44585</v>
      </c>
      <c r="F989" s="602">
        <v>3974</v>
      </c>
      <c r="G989" s="20">
        <f t="shared" si="15"/>
        <v>2.8653146</v>
      </c>
    </row>
    <row r="990" spans="1:7">
      <c r="A990" s="599">
        <v>44582</v>
      </c>
      <c r="B990" s="602">
        <v>4022</v>
      </c>
      <c r="C990" s="20">
        <v>422121960</v>
      </c>
      <c r="E990" s="599">
        <v>44582</v>
      </c>
      <c r="F990" s="602">
        <v>4022</v>
      </c>
      <c r="G990" s="20">
        <f t="shared" si="15"/>
        <v>4.2212196000000004</v>
      </c>
    </row>
    <row r="991" spans="1:7">
      <c r="A991" s="599">
        <v>44581</v>
      </c>
      <c r="B991" s="602">
        <v>4049</v>
      </c>
      <c r="C991" s="20">
        <v>383293830</v>
      </c>
      <c r="E991" s="599">
        <v>44581</v>
      </c>
      <c r="F991" s="602">
        <v>4049</v>
      </c>
      <c r="G991" s="20">
        <f t="shared" si="15"/>
        <v>3.8329382999999999</v>
      </c>
    </row>
    <row r="992" spans="1:7">
      <c r="A992" s="599">
        <v>44580</v>
      </c>
      <c r="B992" s="602">
        <v>4029</v>
      </c>
      <c r="C992" s="20">
        <v>707257980</v>
      </c>
      <c r="E992" s="599">
        <v>44580</v>
      </c>
      <c r="F992" s="602">
        <v>4029</v>
      </c>
      <c r="G992" s="20">
        <f t="shared" si="15"/>
        <v>7.0725797999999998</v>
      </c>
    </row>
    <row r="993" spans="1:7">
      <c r="A993" s="599">
        <v>44579</v>
      </c>
      <c r="B993" s="602">
        <v>4090</v>
      </c>
      <c r="C993" s="20">
        <v>629105040</v>
      </c>
      <c r="E993" s="599">
        <v>44579</v>
      </c>
      <c r="F993" s="602">
        <v>4090</v>
      </c>
      <c r="G993" s="20">
        <f t="shared" si="15"/>
        <v>6.2910503999999996</v>
      </c>
    </row>
    <row r="994" spans="1:7">
      <c r="A994" s="599">
        <v>44578</v>
      </c>
      <c r="B994" s="602">
        <v>4178</v>
      </c>
      <c r="C994" s="20">
        <v>313147660</v>
      </c>
      <c r="E994" s="599">
        <v>44578</v>
      </c>
      <c r="F994" s="602">
        <v>4178</v>
      </c>
      <c r="G994" s="20">
        <f t="shared" si="15"/>
        <v>3.1314766000000001</v>
      </c>
    </row>
    <row r="995" spans="1:7">
      <c r="A995" s="599">
        <v>44575</v>
      </c>
      <c r="B995" s="602">
        <v>4212</v>
      </c>
      <c r="C995" s="20">
        <v>330783550</v>
      </c>
      <c r="E995" s="599">
        <v>44575</v>
      </c>
      <c r="F995" s="602">
        <v>4212</v>
      </c>
      <c r="G995" s="20">
        <f t="shared" si="15"/>
        <v>3.3078354999999999</v>
      </c>
    </row>
    <row r="996" spans="1:7">
      <c r="A996" s="599">
        <v>44574</v>
      </c>
      <c r="B996" s="602">
        <v>4259</v>
      </c>
      <c r="C996" s="20">
        <v>370714700</v>
      </c>
      <c r="E996" s="599">
        <v>44574</v>
      </c>
      <c r="F996" s="602">
        <v>4259</v>
      </c>
      <c r="G996" s="20">
        <f t="shared" si="15"/>
        <v>3.707147</v>
      </c>
    </row>
    <row r="997" spans="1:7">
      <c r="A997" s="599">
        <v>44573</v>
      </c>
      <c r="B997" s="602">
        <v>4307</v>
      </c>
      <c r="C997" s="20">
        <v>516049970</v>
      </c>
      <c r="E997" s="599">
        <v>44573</v>
      </c>
      <c r="F997" s="602">
        <v>4307</v>
      </c>
      <c r="G997" s="20">
        <f t="shared" si="15"/>
        <v>5.1604996999999999</v>
      </c>
    </row>
    <row r="998" spans="1:7">
      <c r="A998" s="599">
        <v>44572</v>
      </c>
      <c r="B998" s="602">
        <v>4178</v>
      </c>
      <c r="C998" s="20">
        <v>854634690</v>
      </c>
      <c r="E998" s="599">
        <v>44572</v>
      </c>
      <c r="F998" s="602">
        <v>4178</v>
      </c>
      <c r="G998" s="20">
        <f t="shared" si="15"/>
        <v>8.5463468999999996</v>
      </c>
    </row>
    <row r="999" spans="1:7">
      <c r="A999" s="599">
        <v>44571</v>
      </c>
      <c r="B999" s="602">
        <v>4246</v>
      </c>
      <c r="C999" s="20">
        <v>981465540</v>
      </c>
      <c r="E999" s="599">
        <v>44571</v>
      </c>
      <c r="F999" s="602">
        <v>4246</v>
      </c>
      <c r="G999" s="20">
        <f t="shared" si="15"/>
        <v>9.8146553999999995</v>
      </c>
    </row>
    <row r="1000" spans="1:7">
      <c r="A1000" s="599">
        <v>44568</v>
      </c>
      <c r="B1000" s="602">
        <v>4327</v>
      </c>
      <c r="C1000" s="20">
        <v>587307980</v>
      </c>
      <c r="E1000" s="599">
        <v>44568</v>
      </c>
      <c r="F1000" s="602">
        <v>4327</v>
      </c>
      <c r="G1000" s="20">
        <f t="shared" si="15"/>
        <v>5.8730798000000002</v>
      </c>
    </row>
    <row r="1001" spans="1:7">
      <c r="A1001" s="599">
        <v>44567</v>
      </c>
      <c r="B1001" s="602">
        <v>4259</v>
      </c>
      <c r="C1001" s="20">
        <v>1034430020</v>
      </c>
      <c r="E1001" s="599">
        <v>44567</v>
      </c>
      <c r="F1001" s="602">
        <v>4259</v>
      </c>
      <c r="G1001" s="20">
        <f t="shared" si="15"/>
        <v>10.344300199999999</v>
      </c>
    </row>
    <row r="1002" spans="1:7">
      <c r="A1002" s="599">
        <v>44566</v>
      </c>
      <c r="B1002" s="602">
        <v>4273</v>
      </c>
      <c r="C1002" s="20">
        <v>887395160</v>
      </c>
      <c r="E1002" s="599">
        <v>44566</v>
      </c>
      <c r="F1002" s="602">
        <v>4273</v>
      </c>
      <c r="G1002" s="20">
        <f t="shared" si="15"/>
        <v>8.8739515999999998</v>
      </c>
    </row>
    <row r="1003" spans="1:7">
      <c r="A1003" s="599">
        <v>44565</v>
      </c>
      <c r="B1003" s="602">
        <v>4381</v>
      </c>
      <c r="C1003" s="20">
        <v>1047859230</v>
      </c>
      <c r="E1003" s="599">
        <v>44565</v>
      </c>
      <c r="F1003" s="602">
        <v>4381</v>
      </c>
      <c r="G1003" s="20">
        <f t="shared" si="15"/>
        <v>10.478592300000001</v>
      </c>
    </row>
    <row r="1004" spans="1:7">
      <c r="A1004" s="599">
        <v>44564</v>
      </c>
      <c r="B1004" s="602">
        <v>4442</v>
      </c>
      <c r="C1004" s="20">
        <v>766255520</v>
      </c>
      <c r="E1004" s="599">
        <v>44564</v>
      </c>
      <c r="F1004" s="602">
        <v>4442</v>
      </c>
      <c r="G1004" s="20">
        <f t="shared" si="15"/>
        <v>7.6625551999999999</v>
      </c>
    </row>
    <row r="1005" spans="1:7">
      <c r="A1005" s="599">
        <v>44561</v>
      </c>
      <c r="B1005" s="602">
        <v>4449</v>
      </c>
      <c r="C1005" s="20">
        <v>2184958100</v>
      </c>
      <c r="E1005" s="599">
        <v>44561</v>
      </c>
      <c r="F1005" s="602">
        <v>4449</v>
      </c>
      <c r="G1005" s="20">
        <f t="shared" si="15"/>
        <v>21.849581000000001</v>
      </c>
    </row>
    <row r="1006" spans="1:7">
      <c r="A1006" s="599">
        <v>44560</v>
      </c>
      <c r="B1006" s="602">
        <v>4449</v>
      </c>
      <c r="C1006" s="20">
        <v>2184958100</v>
      </c>
      <c r="E1006" s="599">
        <v>44560</v>
      </c>
      <c r="F1006" s="602">
        <v>4449</v>
      </c>
      <c r="G1006" s="20">
        <f t="shared" si="15"/>
        <v>21.849581000000001</v>
      </c>
    </row>
    <row r="1007" spans="1:7">
      <c r="A1007" s="599">
        <v>44559</v>
      </c>
      <c r="B1007" s="602">
        <v>4334</v>
      </c>
      <c r="C1007" s="20">
        <v>839952150</v>
      </c>
      <c r="E1007" s="599">
        <v>44559</v>
      </c>
      <c r="F1007" s="602">
        <v>4334</v>
      </c>
      <c r="G1007" s="20">
        <f t="shared" si="15"/>
        <v>8.3995215000000005</v>
      </c>
    </row>
    <row r="1008" spans="1:7">
      <c r="A1008" s="599">
        <v>44558</v>
      </c>
      <c r="B1008" s="602">
        <v>4293</v>
      </c>
      <c r="C1008" s="20">
        <v>1237205850</v>
      </c>
      <c r="E1008" s="599">
        <v>44558</v>
      </c>
      <c r="F1008" s="602">
        <v>4293</v>
      </c>
      <c r="G1008" s="20">
        <f t="shared" si="15"/>
        <v>12.3720585</v>
      </c>
    </row>
    <row r="1009" spans="1:7">
      <c r="A1009" s="599">
        <v>44557</v>
      </c>
      <c r="B1009" s="602">
        <v>4293</v>
      </c>
      <c r="C1009" s="20">
        <v>939189450</v>
      </c>
      <c r="E1009" s="599">
        <v>44557</v>
      </c>
      <c r="F1009" s="602">
        <v>4293</v>
      </c>
      <c r="G1009" s="20">
        <f t="shared" si="15"/>
        <v>9.3918944999999994</v>
      </c>
    </row>
    <row r="1010" spans="1:7">
      <c r="A1010" s="599">
        <v>44554</v>
      </c>
      <c r="B1010" s="602">
        <v>4300</v>
      </c>
      <c r="C1010" s="20">
        <v>1684109270</v>
      </c>
      <c r="E1010" s="599">
        <v>44554</v>
      </c>
      <c r="F1010" s="602">
        <v>4300</v>
      </c>
      <c r="G1010" s="20">
        <f t="shared" si="15"/>
        <v>16.841092700000001</v>
      </c>
    </row>
    <row r="1011" spans="1:7">
      <c r="A1011" s="599">
        <v>44553</v>
      </c>
      <c r="B1011" s="602">
        <v>4341</v>
      </c>
      <c r="C1011" s="20">
        <v>28327761990</v>
      </c>
      <c r="E1011" s="599">
        <v>44553</v>
      </c>
      <c r="F1011" s="602">
        <v>4341</v>
      </c>
      <c r="G1011" s="20">
        <f t="shared" si="15"/>
        <v>283.27761989999999</v>
      </c>
    </row>
    <row r="1012" spans="1:7">
      <c r="A1012" s="599">
        <v>44552</v>
      </c>
      <c r="B1012" s="602">
        <v>4171</v>
      </c>
      <c r="C1012" s="20">
        <v>1808514110</v>
      </c>
      <c r="E1012" s="599">
        <v>44552</v>
      </c>
      <c r="F1012" s="602">
        <v>4171</v>
      </c>
      <c r="G1012" s="20">
        <f t="shared" si="15"/>
        <v>18.085141100000001</v>
      </c>
    </row>
    <row r="1013" spans="1:7">
      <c r="A1013" s="599">
        <v>44551</v>
      </c>
      <c r="B1013" s="602">
        <v>4212</v>
      </c>
      <c r="C1013" s="20">
        <v>2184154320</v>
      </c>
      <c r="E1013" s="599">
        <v>44551</v>
      </c>
      <c r="F1013" s="602">
        <v>4212</v>
      </c>
      <c r="G1013" s="20">
        <f t="shared" si="15"/>
        <v>21.8415432</v>
      </c>
    </row>
    <row r="1014" spans="1:7">
      <c r="A1014" s="599">
        <v>44550</v>
      </c>
      <c r="B1014" s="602">
        <v>4008</v>
      </c>
      <c r="C1014" s="20">
        <v>1098459740</v>
      </c>
      <c r="E1014" s="599">
        <v>44550</v>
      </c>
      <c r="F1014" s="602">
        <v>4008</v>
      </c>
      <c r="G1014" s="20">
        <f t="shared" si="15"/>
        <v>10.9845974</v>
      </c>
    </row>
    <row r="1015" spans="1:7">
      <c r="A1015" s="599">
        <v>44547</v>
      </c>
      <c r="B1015" s="602">
        <v>4110</v>
      </c>
      <c r="C1015" s="20">
        <v>559335290</v>
      </c>
      <c r="E1015" s="599">
        <v>44547</v>
      </c>
      <c r="F1015" s="602">
        <v>4110</v>
      </c>
      <c r="G1015" s="20">
        <f t="shared" si="15"/>
        <v>5.5933529000000002</v>
      </c>
    </row>
    <row r="1016" spans="1:7">
      <c r="A1016" s="599">
        <v>44546</v>
      </c>
      <c r="B1016" s="602">
        <v>4083</v>
      </c>
      <c r="C1016" s="20">
        <v>391902000</v>
      </c>
      <c r="E1016" s="599">
        <v>44546</v>
      </c>
      <c r="F1016" s="602">
        <v>4083</v>
      </c>
      <c r="G1016" s="20">
        <f t="shared" si="15"/>
        <v>3.9190200000000002</v>
      </c>
    </row>
    <row r="1017" spans="1:7">
      <c r="A1017" s="599">
        <v>44545</v>
      </c>
      <c r="B1017" s="602">
        <v>4076</v>
      </c>
      <c r="C1017" s="20">
        <v>568661570</v>
      </c>
      <c r="E1017" s="599">
        <v>44545</v>
      </c>
      <c r="F1017" s="602">
        <v>4076</v>
      </c>
      <c r="G1017" s="20">
        <f t="shared" si="15"/>
        <v>5.6866156999999999</v>
      </c>
    </row>
    <row r="1018" spans="1:7">
      <c r="A1018" s="599">
        <v>44544</v>
      </c>
      <c r="B1018" s="602">
        <v>4130</v>
      </c>
      <c r="C1018" s="20">
        <v>636458240</v>
      </c>
      <c r="E1018" s="599">
        <v>44544</v>
      </c>
      <c r="F1018" s="602">
        <v>4130</v>
      </c>
      <c r="G1018" s="20">
        <f t="shared" si="15"/>
        <v>6.3645823999999998</v>
      </c>
    </row>
    <row r="1019" spans="1:7">
      <c r="A1019" s="599">
        <v>44543</v>
      </c>
      <c r="B1019" s="602">
        <v>4198</v>
      </c>
      <c r="C1019" s="20">
        <v>904442970</v>
      </c>
      <c r="E1019" s="599">
        <v>44543</v>
      </c>
      <c r="F1019" s="602">
        <v>4198</v>
      </c>
      <c r="G1019" s="20">
        <f t="shared" si="15"/>
        <v>9.0444297000000002</v>
      </c>
    </row>
    <row r="1020" spans="1:7">
      <c r="A1020" s="599">
        <v>44540</v>
      </c>
      <c r="B1020" s="602">
        <v>4076</v>
      </c>
      <c r="C1020" s="20">
        <v>563182030</v>
      </c>
      <c r="E1020" s="599">
        <v>44540</v>
      </c>
      <c r="F1020" s="602">
        <v>4076</v>
      </c>
      <c r="G1020" s="20">
        <f t="shared" si="15"/>
        <v>5.6318203000000002</v>
      </c>
    </row>
    <row r="1021" spans="1:7">
      <c r="A1021" s="599">
        <v>44539</v>
      </c>
      <c r="B1021" s="602">
        <v>4117</v>
      </c>
      <c r="C1021" s="20">
        <v>435241410</v>
      </c>
      <c r="E1021" s="599">
        <v>44539</v>
      </c>
      <c r="F1021" s="602">
        <v>4117</v>
      </c>
      <c r="G1021" s="20">
        <f t="shared" si="15"/>
        <v>4.3524140999999998</v>
      </c>
    </row>
    <row r="1022" spans="1:7">
      <c r="A1022" s="599">
        <v>44538</v>
      </c>
      <c r="B1022" s="602">
        <v>4096</v>
      </c>
      <c r="C1022" s="20">
        <v>2290103130</v>
      </c>
      <c r="E1022" s="599">
        <v>44538</v>
      </c>
      <c r="F1022" s="602">
        <v>4096</v>
      </c>
      <c r="G1022" s="20">
        <f t="shared" si="15"/>
        <v>22.9010313</v>
      </c>
    </row>
    <row r="1023" spans="1:7">
      <c r="A1023" s="599">
        <v>44537</v>
      </c>
      <c r="B1023" s="602">
        <v>4171</v>
      </c>
      <c r="C1023" s="20">
        <v>1206197360</v>
      </c>
      <c r="E1023" s="599">
        <v>44537</v>
      </c>
      <c r="F1023" s="602">
        <v>4171</v>
      </c>
      <c r="G1023" s="20">
        <f t="shared" si="15"/>
        <v>12.0619736</v>
      </c>
    </row>
    <row r="1024" spans="1:7">
      <c r="A1024" s="599">
        <v>44536</v>
      </c>
      <c r="B1024" s="602">
        <v>4124</v>
      </c>
      <c r="C1024" s="20">
        <v>929426340</v>
      </c>
      <c r="E1024" s="599">
        <v>44536</v>
      </c>
      <c r="F1024" s="602">
        <v>4124</v>
      </c>
      <c r="G1024" s="20">
        <f t="shared" si="15"/>
        <v>9.2942634000000002</v>
      </c>
    </row>
    <row r="1025" spans="1:7">
      <c r="A1025" s="599">
        <v>44533</v>
      </c>
      <c r="B1025" s="602">
        <v>4205</v>
      </c>
      <c r="C1025" s="20">
        <v>2245972840</v>
      </c>
      <c r="E1025" s="599">
        <v>44533</v>
      </c>
      <c r="F1025" s="602">
        <v>4205</v>
      </c>
      <c r="G1025" s="20">
        <f t="shared" si="15"/>
        <v>22.459728399999999</v>
      </c>
    </row>
    <row r="1026" spans="1:7">
      <c r="A1026" s="599">
        <v>44532</v>
      </c>
      <c r="B1026" s="602">
        <v>4117</v>
      </c>
      <c r="C1026" s="20">
        <v>1877569980</v>
      </c>
      <c r="E1026" s="599">
        <v>44532</v>
      </c>
      <c r="F1026" s="602">
        <v>4117</v>
      </c>
      <c r="G1026" s="20">
        <f t="shared" ref="G1026:G1089" si="16">C1026/10^8</f>
        <v>18.775699800000002</v>
      </c>
    </row>
    <row r="1027" spans="1:7">
      <c r="A1027" s="599">
        <v>44531</v>
      </c>
      <c r="B1027" s="602">
        <v>4110</v>
      </c>
      <c r="C1027" s="20">
        <v>2943152930</v>
      </c>
      <c r="E1027" s="599">
        <v>44531</v>
      </c>
      <c r="F1027" s="602">
        <v>4110</v>
      </c>
      <c r="G1027" s="20">
        <f t="shared" si="16"/>
        <v>29.431529300000001</v>
      </c>
    </row>
    <row r="1028" spans="1:7">
      <c r="A1028" s="599">
        <v>44530</v>
      </c>
      <c r="B1028" s="602">
        <v>4076</v>
      </c>
      <c r="C1028" s="20">
        <v>37591652510</v>
      </c>
      <c r="E1028" s="599">
        <v>44530</v>
      </c>
      <c r="F1028" s="602">
        <v>4076</v>
      </c>
      <c r="G1028" s="20">
        <f t="shared" si="16"/>
        <v>375.9165251</v>
      </c>
    </row>
    <row r="1029" spans="1:7">
      <c r="A1029" s="599">
        <v>44529</v>
      </c>
      <c r="B1029" s="602">
        <v>3954</v>
      </c>
      <c r="C1029" s="20">
        <v>1641517280</v>
      </c>
      <c r="E1029" s="599">
        <v>44529</v>
      </c>
      <c r="F1029" s="602">
        <v>3954</v>
      </c>
      <c r="G1029" s="20">
        <f t="shared" si="16"/>
        <v>16.415172800000001</v>
      </c>
    </row>
    <row r="1030" spans="1:7">
      <c r="A1030" s="599">
        <v>44526</v>
      </c>
      <c r="B1030" s="602">
        <v>4063</v>
      </c>
      <c r="C1030" s="20">
        <v>1812565640</v>
      </c>
      <c r="E1030" s="599">
        <v>44526</v>
      </c>
      <c r="F1030" s="602">
        <v>4063</v>
      </c>
      <c r="G1030" s="20">
        <f t="shared" si="16"/>
        <v>18.1256564</v>
      </c>
    </row>
    <row r="1031" spans="1:7">
      <c r="A1031" s="599">
        <v>44525</v>
      </c>
      <c r="B1031" s="602">
        <v>4259</v>
      </c>
      <c r="C1031" s="20">
        <v>1940184830</v>
      </c>
      <c r="E1031" s="599">
        <v>44525</v>
      </c>
      <c r="F1031" s="602">
        <v>4259</v>
      </c>
      <c r="G1031" s="20">
        <f t="shared" si="16"/>
        <v>19.401848300000001</v>
      </c>
    </row>
    <row r="1032" spans="1:7">
      <c r="A1032" s="599">
        <v>44524</v>
      </c>
      <c r="B1032" s="602">
        <v>4395</v>
      </c>
      <c r="C1032" s="20">
        <v>4186997280</v>
      </c>
      <c r="E1032" s="599">
        <v>44524</v>
      </c>
      <c r="F1032" s="602">
        <v>4395</v>
      </c>
      <c r="G1032" s="20">
        <f t="shared" si="16"/>
        <v>41.869972799999999</v>
      </c>
    </row>
    <row r="1033" spans="1:7">
      <c r="A1033" s="599">
        <v>44523</v>
      </c>
      <c r="B1033" s="602">
        <v>4646</v>
      </c>
      <c r="C1033" s="20">
        <v>5780050450</v>
      </c>
      <c r="E1033" s="599">
        <v>44523</v>
      </c>
      <c r="F1033" s="602">
        <v>4646</v>
      </c>
      <c r="G1033" s="20">
        <f t="shared" si="16"/>
        <v>57.800504500000002</v>
      </c>
    </row>
    <row r="1034" spans="1:7">
      <c r="A1034" s="599">
        <v>44522</v>
      </c>
      <c r="B1034" s="602">
        <v>4659</v>
      </c>
      <c r="C1034" s="20">
        <v>40230888210</v>
      </c>
      <c r="E1034" s="599">
        <v>44522</v>
      </c>
      <c r="F1034" s="602">
        <v>4659</v>
      </c>
      <c r="G1034" s="20">
        <f t="shared" si="16"/>
        <v>402.30888210000001</v>
      </c>
    </row>
    <row r="1035" spans="1:7">
      <c r="A1035" s="599">
        <v>44519</v>
      </c>
      <c r="B1035" s="602">
        <v>4069</v>
      </c>
      <c r="C1035" s="20">
        <v>253995500</v>
      </c>
      <c r="E1035" s="599">
        <v>44519</v>
      </c>
      <c r="F1035" s="602">
        <v>4069</v>
      </c>
      <c r="G1035" s="20">
        <f t="shared" si="16"/>
        <v>2.539955</v>
      </c>
    </row>
    <row r="1036" spans="1:7">
      <c r="A1036" s="599">
        <v>44518</v>
      </c>
      <c r="B1036" s="602">
        <v>3974</v>
      </c>
      <c r="C1036" s="20">
        <v>394587910</v>
      </c>
      <c r="E1036" s="599">
        <v>44518</v>
      </c>
      <c r="F1036" s="602">
        <v>3974</v>
      </c>
      <c r="G1036" s="20">
        <f t="shared" si="16"/>
        <v>3.9458791</v>
      </c>
    </row>
    <row r="1037" spans="1:7">
      <c r="A1037" s="599">
        <v>44517</v>
      </c>
      <c r="B1037" s="602">
        <v>4029</v>
      </c>
      <c r="C1037" s="20">
        <v>410438060</v>
      </c>
      <c r="E1037" s="599">
        <v>44517</v>
      </c>
      <c r="F1037" s="602">
        <v>4029</v>
      </c>
      <c r="G1037" s="20">
        <f t="shared" si="16"/>
        <v>4.1043805999999998</v>
      </c>
    </row>
    <row r="1038" spans="1:7">
      <c r="A1038" s="599">
        <v>44516</v>
      </c>
      <c r="B1038" s="602">
        <v>4130</v>
      </c>
      <c r="C1038" s="20">
        <v>548657060</v>
      </c>
      <c r="E1038" s="599">
        <v>44516</v>
      </c>
      <c r="F1038" s="602">
        <v>4130</v>
      </c>
      <c r="G1038" s="20">
        <f t="shared" si="16"/>
        <v>5.4865706000000003</v>
      </c>
    </row>
    <row r="1039" spans="1:7">
      <c r="A1039" s="599">
        <v>44515</v>
      </c>
      <c r="B1039" s="602">
        <v>4164</v>
      </c>
      <c r="C1039" s="20">
        <v>704726940</v>
      </c>
      <c r="E1039" s="599">
        <v>44515</v>
      </c>
      <c r="F1039" s="602">
        <v>4164</v>
      </c>
      <c r="G1039" s="20">
        <f t="shared" si="16"/>
        <v>7.0472694000000002</v>
      </c>
    </row>
    <row r="1040" spans="1:7">
      <c r="A1040" s="599">
        <v>44512</v>
      </c>
      <c r="B1040" s="602">
        <v>4076</v>
      </c>
      <c r="C1040" s="20">
        <v>370159930</v>
      </c>
      <c r="E1040" s="599">
        <v>44512</v>
      </c>
      <c r="F1040" s="602">
        <v>4076</v>
      </c>
      <c r="G1040" s="20">
        <f t="shared" si="16"/>
        <v>3.7015992999999998</v>
      </c>
    </row>
    <row r="1041" spans="1:7">
      <c r="A1041" s="599">
        <v>44511</v>
      </c>
      <c r="B1041" s="602">
        <v>3845</v>
      </c>
      <c r="C1041" s="20">
        <v>561066320</v>
      </c>
      <c r="E1041" s="599">
        <v>44511</v>
      </c>
      <c r="F1041" s="602">
        <v>3845</v>
      </c>
      <c r="G1041" s="20">
        <f t="shared" si="16"/>
        <v>5.6106632000000003</v>
      </c>
    </row>
    <row r="1042" spans="1:7">
      <c r="A1042" s="599">
        <v>44510</v>
      </c>
      <c r="B1042" s="602">
        <v>3981</v>
      </c>
      <c r="C1042" s="20">
        <v>490930980</v>
      </c>
      <c r="E1042" s="599">
        <v>44510</v>
      </c>
      <c r="F1042" s="602">
        <v>3981</v>
      </c>
      <c r="G1042" s="20">
        <f t="shared" si="16"/>
        <v>4.9093097999999999</v>
      </c>
    </row>
    <row r="1043" spans="1:7">
      <c r="A1043" s="599">
        <v>44509</v>
      </c>
      <c r="B1043" s="602">
        <v>4083</v>
      </c>
      <c r="C1043" s="20">
        <v>394414570</v>
      </c>
      <c r="E1043" s="599">
        <v>44509</v>
      </c>
      <c r="F1043" s="602">
        <v>4083</v>
      </c>
      <c r="G1043" s="20">
        <f t="shared" si="16"/>
        <v>3.9441457</v>
      </c>
    </row>
    <row r="1044" spans="1:7">
      <c r="A1044" s="599">
        <v>44508</v>
      </c>
      <c r="B1044" s="602">
        <v>4124</v>
      </c>
      <c r="C1044" s="20">
        <v>306641420</v>
      </c>
      <c r="E1044" s="599">
        <v>44508</v>
      </c>
      <c r="F1044" s="602">
        <v>4124</v>
      </c>
      <c r="G1044" s="20">
        <f t="shared" si="16"/>
        <v>3.0664142000000001</v>
      </c>
    </row>
    <row r="1045" spans="1:7">
      <c r="A1045" s="599">
        <v>44505</v>
      </c>
      <c r="B1045" s="602">
        <v>4110</v>
      </c>
      <c r="C1045" s="20">
        <v>387818880</v>
      </c>
      <c r="E1045" s="599">
        <v>44505</v>
      </c>
      <c r="F1045" s="602">
        <v>4110</v>
      </c>
      <c r="G1045" s="20">
        <f t="shared" si="16"/>
        <v>3.8781888000000002</v>
      </c>
    </row>
    <row r="1046" spans="1:7">
      <c r="A1046" s="599">
        <v>44504</v>
      </c>
      <c r="B1046" s="602">
        <v>4157</v>
      </c>
      <c r="C1046" s="20">
        <v>355783350</v>
      </c>
      <c r="E1046" s="599">
        <v>44504</v>
      </c>
      <c r="F1046" s="602">
        <v>4157</v>
      </c>
      <c r="G1046" s="20">
        <f t="shared" si="16"/>
        <v>3.5578335000000001</v>
      </c>
    </row>
    <row r="1047" spans="1:7">
      <c r="A1047" s="599">
        <v>44503</v>
      </c>
      <c r="B1047" s="602">
        <v>4219</v>
      </c>
      <c r="C1047" s="20">
        <v>228721990</v>
      </c>
      <c r="E1047" s="599">
        <v>44503</v>
      </c>
      <c r="F1047" s="602">
        <v>4219</v>
      </c>
      <c r="G1047" s="20">
        <f t="shared" si="16"/>
        <v>2.2872199000000002</v>
      </c>
    </row>
    <row r="1048" spans="1:7">
      <c r="A1048" s="599">
        <v>44502</v>
      </c>
      <c r="B1048" s="602">
        <v>4300</v>
      </c>
      <c r="C1048" s="20">
        <v>358583330</v>
      </c>
      <c r="E1048" s="599">
        <v>44502</v>
      </c>
      <c r="F1048" s="602">
        <v>4300</v>
      </c>
      <c r="G1048" s="20">
        <f t="shared" si="16"/>
        <v>3.5858333</v>
      </c>
    </row>
    <row r="1049" spans="1:7">
      <c r="A1049" s="599">
        <v>44501</v>
      </c>
      <c r="B1049" s="602">
        <v>4225</v>
      </c>
      <c r="C1049" s="20">
        <v>356303800</v>
      </c>
      <c r="E1049" s="599">
        <v>44501</v>
      </c>
      <c r="F1049" s="602">
        <v>4225</v>
      </c>
      <c r="G1049" s="20">
        <f t="shared" si="16"/>
        <v>3.5630380000000001</v>
      </c>
    </row>
    <row r="1050" spans="1:7">
      <c r="A1050" s="599">
        <v>44498</v>
      </c>
      <c r="B1050" s="602">
        <v>4341</v>
      </c>
      <c r="C1050" s="20">
        <v>543783590</v>
      </c>
      <c r="E1050" s="599">
        <v>44498</v>
      </c>
      <c r="F1050" s="602">
        <v>4341</v>
      </c>
      <c r="G1050" s="20">
        <f t="shared" si="16"/>
        <v>5.4378358999999996</v>
      </c>
    </row>
    <row r="1051" spans="1:7">
      <c r="A1051" s="599">
        <v>44497</v>
      </c>
      <c r="B1051" s="602">
        <v>4320</v>
      </c>
      <c r="C1051" s="20">
        <v>1067594010</v>
      </c>
      <c r="E1051" s="599">
        <v>44497</v>
      </c>
      <c r="F1051" s="602">
        <v>4320</v>
      </c>
      <c r="G1051" s="20">
        <f t="shared" si="16"/>
        <v>10.6759401</v>
      </c>
    </row>
    <row r="1052" spans="1:7">
      <c r="A1052" s="599">
        <v>44496</v>
      </c>
      <c r="B1052" s="602">
        <v>4273</v>
      </c>
      <c r="C1052" s="20">
        <v>338009720</v>
      </c>
      <c r="E1052" s="599">
        <v>44496</v>
      </c>
      <c r="F1052" s="602">
        <v>4273</v>
      </c>
      <c r="G1052" s="20">
        <f t="shared" si="16"/>
        <v>3.3800971999999998</v>
      </c>
    </row>
    <row r="1053" spans="1:7">
      <c r="A1053" s="599">
        <v>44495</v>
      </c>
      <c r="B1053" s="602">
        <v>4286</v>
      </c>
      <c r="C1053" s="20">
        <v>438581790</v>
      </c>
      <c r="E1053" s="599">
        <v>44495</v>
      </c>
      <c r="F1053" s="602">
        <v>4286</v>
      </c>
      <c r="G1053" s="20">
        <f t="shared" si="16"/>
        <v>4.3858179000000002</v>
      </c>
    </row>
    <row r="1054" spans="1:7">
      <c r="A1054" s="599">
        <v>44494</v>
      </c>
      <c r="B1054" s="602">
        <v>4178</v>
      </c>
      <c r="C1054" s="20">
        <v>636269310</v>
      </c>
      <c r="E1054" s="599">
        <v>44494</v>
      </c>
      <c r="F1054" s="602">
        <v>4178</v>
      </c>
      <c r="G1054" s="20">
        <f t="shared" si="16"/>
        <v>6.3626931000000004</v>
      </c>
    </row>
    <row r="1055" spans="1:7">
      <c r="A1055" s="599">
        <v>44491</v>
      </c>
      <c r="B1055" s="602">
        <v>4096</v>
      </c>
      <c r="C1055" s="20">
        <v>284522160</v>
      </c>
      <c r="E1055" s="599">
        <v>44491</v>
      </c>
      <c r="F1055" s="602">
        <v>4096</v>
      </c>
      <c r="G1055" s="20">
        <f t="shared" si="16"/>
        <v>2.8452215999999999</v>
      </c>
    </row>
    <row r="1056" spans="1:7">
      <c r="A1056" s="599">
        <v>44490</v>
      </c>
      <c r="B1056" s="602">
        <v>4144</v>
      </c>
      <c r="C1056" s="20">
        <v>531024390</v>
      </c>
      <c r="E1056" s="599">
        <v>44490</v>
      </c>
      <c r="F1056" s="602">
        <v>4144</v>
      </c>
      <c r="G1056" s="20">
        <f t="shared" si="16"/>
        <v>5.3102438999999997</v>
      </c>
    </row>
    <row r="1057" spans="1:7">
      <c r="A1057" s="599">
        <v>44489</v>
      </c>
      <c r="B1057" s="602">
        <v>4239</v>
      </c>
      <c r="C1057" s="20">
        <v>793512440</v>
      </c>
      <c r="E1057" s="599">
        <v>44489</v>
      </c>
      <c r="F1057" s="602">
        <v>4239</v>
      </c>
      <c r="G1057" s="20">
        <f t="shared" si="16"/>
        <v>7.9351244000000003</v>
      </c>
    </row>
    <row r="1058" spans="1:7">
      <c r="A1058" s="599">
        <v>44488</v>
      </c>
      <c r="B1058" s="602">
        <v>4354</v>
      </c>
      <c r="C1058" s="20">
        <v>521411320</v>
      </c>
      <c r="E1058" s="599">
        <v>44488</v>
      </c>
      <c r="F1058" s="602">
        <v>4354</v>
      </c>
      <c r="G1058" s="20">
        <f t="shared" si="16"/>
        <v>5.2141131999999999</v>
      </c>
    </row>
    <row r="1059" spans="1:7">
      <c r="A1059" s="599">
        <v>44487</v>
      </c>
      <c r="B1059" s="602">
        <v>4388</v>
      </c>
      <c r="C1059" s="20">
        <v>336581120</v>
      </c>
      <c r="E1059" s="599">
        <v>44487</v>
      </c>
      <c r="F1059" s="602">
        <v>4388</v>
      </c>
      <c r="G1059" s="20">
        <f t="shared" si="16"/>
        <v>3.3658112</v>
      </c>
    </row>
    <row r="1060" spans="1:7">
      <c r="A1060" s="599">
        <v>44484</v>
      </c>
      <c r="B1060" s="602">
        <v>4395</v>
      </c>
      <c r="C1060" s="20">
        <v>590120350</v>
      </c>
      <c r="E1060" s="599">
        <v>44484</v>
      </c>
      <c r="F1060" s="602">
        <v>4395</v>
      </c>
      <c r="G1060" s="20">
        <f t="shared" si="16"/>
        <v>5.9012035000000003</v>
      </c>
    </row>
    <row r="1061" spans="1:7">
      <c r="A1061" s="599">
        <v>44483</v>
      </c>
      <c r="B1061" s="602">
        <v>4381</v>
      </c>
      <c r="C1061" s="20">
        <v>1718691500</v>
      </c>
      <c r="E1061" s="599">
        <v>44483</v>
      </c>
      <c r="F1061" s="602">
        <v>4381</v>
      </c>
      <c r="G1061" s="20">
        <f t="shared" si="16"/>
        <v>17.186914999999999</v>
      </c>
    </row>
    <row r="1062" spans="1:7">
      <c r="A1062" s="599">
        <v>44482</v>
      </c>
      <c r="B1062" s="602">
        <v>4096</v>
      </c>
      <c r="C1062" s="20">
        <v>395247770</v>
      </c>
      <c r="E1062" s="599">
        <v>44482</v>
      </c>
      <c r="F1062" s="602">
        <v>4096</v>
      </c>
      <c r="G1062" s="20">
        <f t="shared" si="16"/>
        <v>3.9524777000000002</v>
      </c>
    </row>
    <row r="1063" spans="1:7">
      <c r="A1063" s="599">
        <v>44481</v>
      </c>
      <c r="B1063" s="602">
        <v>4001</v>
      </c>
      <c r="C1063" s="20">
        <v>508615300</v>
      </c>
      <c r="E1063" s="599">
        <v>44481</v>
      </c>
      <c r="F1063" s="602">
        <v>4001</v>
      </c>
      <c r="G1063" s="20">
        <f t="shared" si="16"/>
        <v>5.0861530000000004</v>
      </c>
    </row>
    <row r="1064" spans="1:7">
      <c r="A1064" s="599">
        <v>44480</v>
      </c>
      <c r="B1064" s="602">
        <v>4022</v>
      </c>
      <c r="C1064" s="20">
        <v>695876720</v>
      </c>
      <c r="E1064" s="599">
        <v>44480</v>
      </c>
      <c r="F1064" s="602">
        <v>4022</v>
      </c>
      <c r="G1064" s="20">
        <f t="shared" si="16"/>
        <v>6.9587671999999996</v>
      </c>
    </row>
    <row r="1065" spans="1:7">
      <c r="A1065" s="599">
        <v>44477</v>
      </c>
      <c r="B1065" s="602">
        <v>4022</v>
      </c>
      <c r="C1065" s="20">
        <v>695876720</v>
      </c>
      <c r="E1065" s="599">
        <v>44477</v>
      </c>
      <c r="F1065" s="602">
        <v>4022</v>
      </c>
      <c r="G1065" s="20">
        <f t="shared" si="16"/>
        <v>6.9587671999999996</v>
      </c>
    </row>
    <row r="1066" spans="1:7">
      <c r="A1066" s="599">
        <v>44476</v>
      </c>
      <c r="B1066" s="602">
        <v>4117</v>
      </c>
      <c r="C1066" s="20">
        <v>732586930</v>
      </c>
      <c r="E1066" s="599">
        <v>44476</v>
      </c>
      <c r="F1066" s="602">
        <v>4117</v>
      </c>
      <c r="G1066" s="20">
        <f t="shared" si="16"/>
        <v>7.3258692999999999</v>
      </c>
    </row>
    <row r="1067" spans="1:7">
      <c r="A1067" s="599">
        <v>44475</v>
      </c>
      <c r="B1067" s="602">
        <v>3995</v>
      </c>
      <c r="C1067" s="20">
        <v>1455389080</v>
      </c>
      <c r="E1067" s="599">
        <v>44475</v>
      </c>
      <c r="F1067" s="602">
        <v>3995</v>
      </c>
      <c r="G1067" s="20">
        <f t="shared" si="16"/>
        <v>14.5538908</v>
      </c>
    </row>
    <row r="1068" spans="1:7">
      <c r="A1068" s="599">
        <v>44474</v>
      </c>
      <c r="B1068" s="602">
        <v>4171</v>
      </c>
      <c r="C1068" s="20">
        <v>1695574990</v>
      </c>
      <c r="E1068" s="599">
        <v>44474</v>
      </c>
      <c r="F1068" s="602">
        <v>4171</v>
      </c>
      <c r="G1068" s="20">
        <f t="shared" si="16"/>
        <v>16.955749900000001</v>
      </c>
    </row>
    <row r="1069" spans="1:7">
      <c r="A1069" s="599">
        <v>44473</v>
      </c>
      <c r="B1069" s="602">
        <v>4429</v>
      </c>
      <c r="C1069" s="20">
        <v>2346220500</v>
      </c>
      <c r="E1069" s="599">
        <v>44473</v>
      </c>
      <c r="F1069" s="602">
        <v>4429</v>
      </c>
      <c r="G1069" s="20">
        <f t="shared" si="16"/>
        <v>23.462205000000001</v>
      </c>
    </row>
    <row r="1070" spans="1:7">
      <c r="A1070" s="599">
        <v>44470</v>
      </c>
      <c r="B1070" s="602">
        <v>4429</v>
      </c>
      <c r="C1070" s="20">
        <v>2346220500</v>
      </c>
      <c r="E1070" s="599">
        <v>44470</v>
      </c>
      <c r="F1070" s="602">
        <v>4429</v>
      </c>
      <c r="G1070" s="20">
        <f t="shared" si="16"/>
        <v>23.462205000000001</v>
      </c>
    </row>
    <row r="1071" spans="1:7">
      <c r="A1071" s="599">
        <v>44469</v>
      </c>
      <c r="B1071" s="602">
        <v>4558</v>
      </c>
      <c r="C1071" s="20">
        <v>3040586940</v>
      </c>
      <c r="E1071" s="599">
        <v>44469</v>
      </c>
      <c r="F1071" s="602">
        <v>4558</v>
      </c>
      <c r="G1071" s="20">
        <f t="shared" si="16"/>
        <v>30.4058694</v>
      </c>
    </row>
    <row r="1072" spans="1:7">
      <c r="A1072" s="599">
        <v>44468</v>
      </c>
      <c r="B1072" s="602">
        <v>4741</v>
      </c>
      <c r="C1072" s="20">
        <v>7936766480</v>
      </c>
      <c r="E1072" s="599">
        <v>44468</v>
      </c>
      <c r="F1072" s="602">
        <v>4741</v>
      </c>
      <c r="G1072" s="20">
        <f t="shared" si="16"/>
        <v>79.3676648</v>
      </c>
    </row>
    <row r="1073" spans="1:7">
      <c r="A1073" s="599">
        <v>44467</v>
      </c>
      <c r="B1073" s="602">
        <v>4931</v>
      </c>
      <c r="C1073" s="20">
        <v>1810824150</v>
      </c>
      <c r="E1073" s="599">
        <v>44467</v>
      </c>
      <c r="F1073" s="602">
        <v>4931</v>
      </c>
      <c r="G1073" s="20">
        <f t="shared" si="16"/>
        <v>18.108241499999998</v>
      </c>
    </row>
    <row r="1074" spans="1:7">
      <c r="A1074" s="599">
        <v>44466</v>
      </c>
      <c r="B1074" s="602">
        <v>4876</v>
      </c>
      <c r="C1074" s="20">
        <v>2283151780</v>
      </c>
      <c r="E1074" s="599">
        <v>44466</v>
      </c>
      <c r="F1074" s="602">
        <v>4876</v>
      </c>
      <c r="G1074" s="20">
        <f t="shared" si="16"/>
        <v>22.8315178</v>
      </c>
    </row>
    <row r="1075" spans="1:7">
      <c r="A1075" s="599">
        <v>44463</v>
      </c>
      <c r="B1075" s="602">
        <v>4754</v>
      </c>
      <c r="C1075" s="20">
        <v>2273288370</v>
      </c>
      <c r="E1075" s="599">
        <v>44463</v>
      </c>
      <c r="F1075" s="602">
        <v>4754</v>
      </c>
      <c r="G1075" s="20">
        <f t="shared" si="16"/>
        <v>22.732883699999999</v>
      </c>
    </row>
    <row r="1076" spans="1:7">
      <c r="A1076" s="599">
        <v>44462</v>
      </c>
      <c r="B1076" s="602">
        <v>4809</v>
      </c>
      <c r="C1076" s="20">
        <v>4699940340</v>
      </c>
      <c r="E1076" s="599">
        <v>44462</v>
      </c>
      <c r="F1076" s="602">
        <v>4809</v>
      </c>
      <c r="G1076" s="20">
        <f t="shared" si="16"/>
        <v>46.999403399999998</v>
      </c>
    </row>
    <row r="1077" spans="1:7">
      <c r="A1077" s="599">
        <v>44461</v>
      </c>
      <c r="B1077" s="602">
        <v>4992</v>
      </c>
      <c r="C1077" s="20">
        <v>44904415360</v>
      </c>
      <c r="E1077" s="599">
        <v>44461</v>
      </c>
      <c r="F1077" s="602">
        <v>4992</v>
      </c>
      <c r="G1077" s="20">
        <f t="shared" si="16"/>
        <v>449.04415360000002</v>
      </c>
    </row>
    <row r="1078" spans="1:7">
      <c r="A1078" s="599">
        <v>44460</v>
      </c>
      <c r="B1078" s="602">
        <v>4992</v>
      </c>
      <c r="C1078" s="20">
        <v>44904415360</v>
      </c>
      <c r="E1078" s="599">
        <v>44460</v>
      </c>
      <c r="F1078" s="602">
        <v>4992</v>
      </c>
      <c r="G1078" s="20">
        <f t="shared" si="16"/>
        <v>449.04415360000002</v>
      </c>
    </row>
    <row r="1079" spans="1:7">
      <c r="A1079" s="599">
        <v>44459</v>
      </c>
      <c r="B1079" s="602">
        <v>4992</v>
      </c>
      <c r="C1079" s="20">
        <v>44904415360</v>
      </c>
      <c r="E1079" s="599">
        <v>44459</v>
      </c>
      <c r="F1079" s="602">
        <v>4992</v>
      </c>
      <c r="G1079" s="20">
        <f t="shared" si="16"/>
        <v>449.04415360000002</v>
      </c>
    </row>
    <row r="1080" spans="1:7">
      <c r="A1080" s="599">
        <v>44456</v>
      </c>
      <c r="B1080" s="602">
        <v>4992</v>
      </c>
      <c r="C1080" s="20">
        <v>44904415360</v>
      </c>
      <c r="E1080" s="599">
        <v>44456</v>
      </c>
      <c r="F1080" s="602">
        <v>4992</v>
      </c>
      <c r="G1080" s="20">
        <f t="shared" si="16"/>
        <v>449.04415360000002</v>
      </c>
    </row>
    <row r="1081" spans="1:7">
      <c r="A1081" s="599">
        <v>44455</v>
      </c>
      <c r="B1081" s="602">
        <v>5256</v>
      </c>
      <c r="C1081" s="20">
        <v>2667699530</v>
      </c>
      <c r="E1081" s="599">
        <v>44455</v>
      </c>
      <c r="F1081" s="602">
        <v>5256</v>
      </c>
      <c r="G1081" s="20">
        <f t="shared" si="16"/>
        <v>26.676995300000002</v>
      </c>
    </row>
    <row r="1082" spans="1:7">
      <c r="A1082" s="599">
        <v>44454</v>
      </c>
      <c r="B1082" s="602">
        <v>5222</v>
      </c>
      <c r="C1082" s="20">
        <v>2025832030</v>
      </c>
      <c r="E1082" s="599">
        <v>44454</v>
      </c>
      <c r="F1082" s="602">
        <v>5222</v>
      </c>
      <c r="G1082" s="20">
        <f t="shared" si="16"/>
        <v>20.258320300000001</v>
      </c>
    </row>
    <row r="1083" spans="1:7">
      <c r="A1083" s="599">
        <v>44453</v>
      </c>
      <c r="B1083" s="602">
        <v>5195</v>
      </c>
      <c r="C1083" s="20">
        <v>1949008230</v>
      </c>
      <c r="E1083" s="599">
        <v>44453</v>
      </c>
      <c r="F1083" s="602">
        <v>5195</v>
      </c>
      <c r="G1083" s="20">
        <f t="shared" si="16"/>
        <v>19.490082300000001</v>
      </c>
    </row>
    <row r="1084" spans="1:7">
      <c r="A1084" s="599">
        <v>44452</v>
      </c>
      <c r="B1084" s="602">
        <v>5114</v>
      </c>
      <c r="C1084" s="20">
        <v>1100316490</v>
      </c>
      <c r="E1084" s="599">
        <v>44452</v>
      </c>
      <c r="F1084" s="602">
        <v>5114</v>
      </c>
      <c r="G1084" s="20">
        <f t="shared" si="16"/>
        <v>11.0031649</v>
      </c>
    </row>
    <row r="1085" spans="1:7">
      <c r="A1085" s="599">
        <v>44449</v>
      </c>
      <c r="B1085" s="602">
        <v>5263</v>
      </c>
      <c r="C1085" s="20">
        <v>1957709060</v>
      </c>
      <c r="E1085" s="599">
        <v>44449</v>
      </c>
      <c r="F1085" s="602">
        <v>5263</v>
      </c>
      <c r="G1085" s="20">
        <f t="shared" si="16"/>
        <v>19.577090599999998</v>
      </c>
    </row>
    <row r="1086" spans="1:7">
      <c r="A1086" s="599">
        <v>44448</v>
      </c>
      <c r="B1086" s="602">
        <v>5121</v>
      </c>
      <c r="C1086" s="20">
        <v>1049220990</v>
      </c>
      <c r="E1086" s="599">
        <v>44448</v>
      </c>
      <c r="F1086" s="602">
        <v>5121</v>
      </c>
      <c r="G1086" s="20">
        <f t="shared" si="16"/>
        <v>10.492209900000001</v>
      </c>
    </row>
    <row r="1087" spans="1:7">
      <c r="A1087" s="599">
        <v>44447</v>
      </c>
      <c r="B1087" s="602">
        <v>5188</v>
      </c>
      <c r="C1087" s="20">
        <v>1299638840</v>
      </c>
      <c r="E1087" s="599">
        <v>44447</v>
      </c>
      <c r="F1087" s="602">
        <v>5188</v>
      </c>
      <c r="G1087" s="20">
        <f t="shared" si="16"/>
        <v>12.996388400000001</v>
      </c>
    </row>
    <row r="1088" spans="1:7">
      <c r="A1088" s="599">
        <v>44446</v>
      </c>
      <c r="B1088" s="602">
        <v>5317</v>
      </c>
      <c r="C1088" s="20">
        <v>1935355590</v>
      </c>
      <c r="E1088" s="599">
        <v>44446</v>
      </c>
      <c r="F1088" s="602">
        <v>5317</v>
      </c>
      <c r="G1088" s="20">
        <f t="shared" si="16"/>
        <v>19.3535559</v>
      </c>
    </row>
    <row r="1089" spans="1:7">
      <c r="A1089" s="599">
        <v>44445</v>
      </c>
      <c r="B1089" s="602">
        <v>5338</v>
      </c>
      <c r="C1089" s="20">
        <v>1960374840</v>
      </c>
      <c r="E1089" s="599">
        <v>44445</v>
      </c>
      <c r="F1089" s="602">
        <v>5338</v>
      </c>
      <c r="G1089" s="20">
        <f t="shared" si="16"/>
        <v>19.603748400000001</v>
      </c>
    </row>
    <row r="1090" spans="1:7">
      <c r="A1090" s="599">
        <v>44442</v>
      </c>
      <c r="B1090" s="602">
        <v>5358</v>
      </c>
      <c r="C1090" s="20">
        <v>3327705840</v>
      </c>
      <c r="E1090" s="599">
        <v>44442</v>
      </c>
      <c r="F1090" s="602">
        <v>5358</v>
      </c>
      <c r="G1090" s="20">
        <f t="shared" ref="G1090:G1153" si="17">C1090/10^8</f>
        <v>33.277058400000001</v>
      </c>
    </row>
    <row r="1091" spans="1:7">
      <c r="A1091" s="599">
        <v>44441</v>
      </c>
      <c r="B1091" s="602">
        <v>5141</v>
      </c>
      <c r="C1091" s="20">
        <v>3920300710</v>
      </c>
      <c r="E1091" s="599">
        <v>44441</v>
      </c>
      <c r="F1091" s="602">
        <v>5141</v>
      </c>
      <c r="G1091" s="20">
        <f t="shared" si="17"/>
        <v>39.203007100000001</v>
      </c>
    </row>
    <row r="1092" spans="1:7">
      <c r="A1092" s="599">
        <v>44440</v>
      </c>
      <c r="B1092" s="602">
        <v>5168</v>
      </c>
      <c r="C1092" s="20">
        <v>2205452780</v>
      </c>
      <c r="E1092" s="599">
        <v>44440</v>
      </c>
      <c r="F1092" s="602">
        <v>5168</v>
      </c>
      <c r="G1092" s="20">
        <f t="shared" si="17"/>
        <v>22.054527799999999</v>
      </c>
    </row>
    <row r="1093" spans="1:7">
      <c r="A1093" s="599">
        <v>44439</v>
      </c>
      <c r="B1093" s="602">
        <v>5290</v>
      </c>
      <c r="C1093" s="20">
        <v>4785083870</v>
      </c>
      <c r="E1093" s="599">
        <v>44439</v>
      </c>
      <c r="F1093" s="602">
        <v>5290</v>
      </c>
      <c r="G1093" s="20">
        <f t="shared" si="17"/>
        <v>47.850838699999997</v>
      </c>
    </row>
    <row r="1094" spans="1:7">
      <c r="A1094" s="599">
        <v>44438</v>
      </c>
      <c r="B1094" s="602">
        <v>5243</v>
      </c>
      <c r="C1094" s="20">
        <v>7099688710</v>
      </c>
      <c r="E1094" s="599">
        <v>44438</v>
      </c>
      <c r="F1094" s="602">
        <v>5243</v>
      </c>
      <c r="G1094" s="20">
        <f t="shared" si="17"/>
        <v>70.996887099999995</v>
      </c>
    </row>
    <row r="1095" spans="1:7">
      <c r="A1095" s="599">
        <v>44435</v>
      </c>
      <c r="B1095" s="602">
        <v>5290</v>
      </c>
      <c r="C1095" s="20">
        <v>4882058270</v>
      </c>
      <c r="E1095" s="599">
        <v>44435</v>
      </c>
      <c r="F1095" s="602">
        <v>5290</v>
      </c>
      <c r="G1095" s="20">
        <f t="shared" si="17"/>
        <v>48.820582700000003</v>
      </c>
    </row>
    <row r="1096" spans="1:7">
      <c r="A1096" s="599">
        <v>44434</v>
      </c>
      <c r="B1096" s="602">
        <v>5263</v>
      </c>
      <c r="C1096" s="20">
        <v>3912586470</v>
      </c>
      <c r="E1096" s="599">
        <v>44434</v>
      </c>
      <c r="F1096" s="602">
        <v>5263</v>
      </c>
      <c r="G1096" s="20">
        <f t="shared" si="17"/>
        <v>39.125864700000001</v>
      </c>
    </row>
    <row r="1097" spans="1:7">
      <c r="A1097" s="599">
        <v>44433</v>
      </c>
      <c r="B1097" s="602">
        <v>5134</v>
      </c>
      <c r="C1097" s="20">
        <v>3857433080</v>
      </c>
      <c r="E1097" s="599">
        <v>44433</v>
      </c>
      <c r="F1097" s="602">
        <v>5134</v>
      </c>
      <c r="G1097" s="20">
        <f t="shared" si="17"/>
        <v>38.574330799999998</v>
      </c>
    </row>
    <row r="1098" spans="1:7">
      <c r="A1098" s="599">
        <v>44432</v>
      </c>
      <c r="B1098" s="602">
        <v>4917</v>
      </c>
      <c r="C1098" s="20">
        <v>1510456350</v>
      </c>
      <c r="E1098" s="599">
        <v>44432</v>
      </c>
      <c r="F1098" s="602">
        <v>4917</v>
      </c>
      <c r="G1098" s="20">
        <f t="shared" si="17"/>
        <v>15.104563499999999</v>
      </c>
    </row>
    <row r="1099" spans="1:7">
      <c r="A1099" s="599">
        <v>44431</v>
      </c>
      <c r="B1099" s="602">
        <v>4761</v>
      </c>
      <c r="C1099" s="20">
        <v>844418720</v>
      </c>
      <c r="E1099" s="599">
        <v>44431</v>
      </c>
      <c r="F1099" s="602">
        <v>4761</v>
      </c>
      <c r="G1099" s="20">
        <f t="shared" si="17"/>
        <v>8.4441872</v>
      </c>
    </row>
    <row r="1100" spans="1:7">
      <c r="A1100" s="599">
        <v>44428</v>
      </c>
      <c r="B1100" s="602">
        <v>4578</v>
      </c>
      <c r="C1100" s="20">
        <v>2159017790</v>
      </c>
      <c r="E1100" s="599">
        <v>44428</v>
      </c>
      <c r="F1100" s="602">
        <v>4578</v>
      </c>
      <c r="G1100" s="20">
        <f t="shared" si="17"/>
        <v>21.5901779</v>
      </c>
    </row>
    <row r="1101" spans="1:7">
      <c r="A1101" s="599">
        <v>44427</v>
      </c>
      <c r="B1101" s="602">
        <v>4673</v>
      </c>
      <c r="C1101" s="20">
        <v>1464816730</v>
      </c>
      <c r="E1101" s="599">
        <v>44427</v>
      </c>
      <c r="F1101" s="602">
        <v>4673</v>
      </c>
      <c r="G1101" s="20">
        <f t="shared" si="17"/>
        <v>14.648167300000001</v>
      </c>
    </row>
    <row r="1102" spans="1:7">
      <c r="A1102" s="599">
        <v>44426</v>
      </c>
      <c r="B1102" s="602">
        <v>4883</v>
      </c>
      <c r="C1102" s="20">
        <v>1366385230</v>
      </c>
      <c r="E1102" s="599">
        <v>44426</v>
      </c>
      <c r="F1102" s="602">
        <v>4883</v>
      </c>
      <c r="G1102" s="20">
        <f t="shared" si="17"/>
        <v>13.6638523</v>
      </c>
    </row>
    <row r="1103" spans="1:7">
      <c r="A1103" s="599">
        <v>44425</v>
      </c>
      <c r="B1103" s="602">
        <v>4781</v>
      </c>
      <c r="C1103" s="20">
        <v>1507491150</v>
      </c>
      <c r="E1103" s="599">
        <v>44425</v>
      </c>
      <c r="F1103" s="602">
        <v>4781</v>
      </c>
      <c r="G1103" s="20">
        <f t="shared" si="17"/>
        <v>15.074911500000001</v>
      </c>
    </row>
    <row r="1104" spans="1:7">
      <c r="A1104" s="599">
        <v>44424</v>
      </c>
      <c r="B1104" s="602">
        <v>4917</v>
      </c>
      <c r="C1104" s="20">
        <v>1941680600</v>
      </c>
      <c r="E1104" s="599">
        <v>44424</v>
      </c>
      <c r="F1104" s="602">
        <v>4917</v>
      </c>
      <c r="G1104" s="20">
        <f t="shared" si="17"/>
        <v>19.416806000000001</v>
      </c>
    </row>
    <row r="1105" spans="1:7">
      <c r="A1105" s="599">
        <v>44421</v>
      </c>
      <c r="B1105" s="602">
        <v>4917</v>
      </c>
      <c r="C1105" s="20">
        <v>1941680600</v>
      </c>
      <c r="E1105" s="599">
        <v>44421</v>
      </c>
      <c r="F1105" s="602">
        <v>4917</v>
      </c>
      <c r="G1105" s="20">
        <f t="shared" si="17"/>
        <v>19.416806000000001</v>
      </c>
    </row>
    <row r="1106" spans="1:7">
      <c r="A1106" s="599">
        <v>44420</v>
      </c>
      <c r="B1106" s="602">
        <v>5019</v>
      </c>
      <c r="C1106" s="20">
        <v>1533028980</v>
      </c>
      <c r="E1106" s="599">
        <v>44420</v>
      </c>
      <c r="F1106" s="602">
        <v>5019</v>
      </c>
      <c r="G1106" s="20">
        <f t="shared" si="17"/>
        <v>15.330289799999999</v>
      </c>
    </row>
    <row r="1107" spans="1:7">
      <c r="A1107" s="599">
        <v>44419</v>
      </c>
      <c r="B1107" s="602">
        <v>5066</v>
      </c>
      <c r="C1107" s="20">
        <v>1470018480</v>
      </c>
      <c r="E1107" s="599">
        <v>44419</v>
      </c>
      <c r="F1107" s="602">
        <v>5066</v>
      </c>
      <c r="G1107" s="20">
        <f t="shared" si="17"/>
        <v>14.700184800000001</v>
      </c>
    </row>
    <row r="1108" spans="1:7">
      <c r="A1108" s="599">
        <v>44418</v>
      </c>
      <c r="B1108" s="602">
        <v>5168</v>
      </c>
      <c r="C1108" s="20">
        <v>1535895750</v>
      </c>
      <c r="E1108" s="599">
        <v>44418</v>
      </c>
      <c r="F1108" s="602">
        <v>5168</v>
      </c>
      <c r="G1108" s="20">
        <f t="shared" si="17"/>
        <v>15.358957500000001</v>
      </c>
    </row>
    <row r="1109" spans="1:7">
      <c r="A1109" s="599">
        <v>44417</v>
      </c>
      <c r="B1109" s="602">
        <v>5283</v>
      </c>
      <c r="C1109" s="20">
        <v>1957086040</v>
      </c>
      <c r="E1109" s="599">
        <v>44417</v>
      </c>
      <c r="F1109" s="602">
        <v>5283</v>
      </c>
      <c r="G1109" s="20">
        <f t="shared" si="17"/>
        <v>19.570860400000001</v>
      </c>
    </row>
    <row r="1110" spans="1:7">
      <c r="A1110" s="599">
        <v>44414</v>
      </c>
      <c r="B1110" s="602">
        <v>5351</v>
      </c>
      <c r="C1110" s="20">
        <v>2445935950</v>
      </c>
      <c r="E1110" s="599">
        <v>44414</v>
      </c>
      <c r="F1110" s="602">
        <v>5351</v>
      </c>
      <c r="G1110" s="20">
        <f t="shared" si="17"/>
        <v>24.459359500000001</v>
      </c>
    </row>
    <row r="1111" spans="1:7">
      <c r="A1111" s="599">
        <v>44413</v>
      </c>
      <c r="B1111" s="602">
        <v>5358</v>
      </c>
      <c r="C1111" s="20">
        <v>4002709180</v>
      </c>
      <c r="E1111" s="599">
        <v>44413</v>
      </c>
      <c r="F1111" s="602">
        <v>5358</v>
      </c>
      <c r="G1111" s="20">
        <f t="shared" si="17"/>
        <v>40.027091800000001</v>
      </c>
    </row>
    <row r="1112" spans="1:7">
      <c r="A1112" s="599">
        <v>44412</v>
      </c>
      <c r="B1112" s="602">
        <v>5209</v>
      </c>
      <c r="C1112" s="20">
        <v>2192450740</v>
      </c>
      <c r="E1112" s="599">
        <v>44412</v>
      </c>
      <c r="F1112" s="602">
        <v>5209</v>
      </c>
      <c r="G1112" s="20">
        <f t="shared" si="17"/>
        <v>21.9245074</v>
      </c>
    </row>
    <row r="1113" spans="1:7">
      <c r="A1113" s="599">
        <v>44411</v>
      </c>
      <c r="B1113" s="602">
        <v>5304</v>
      </c>
      <c r="C1113" s="20">
        <v>8365737160</v>
      </c>
      <c r="E1113" s="599">
        <v>44411</v>
      </c>
      <c r="F1113" s="602">
        <v>5304</v>
      </c>
      <c r="G1113" s="20">
        <f t="shared" si="17"/>
        <v>83.657371600000005</v>
      </c>
    </row>
    <row r="1114" spans="1:7">
      <c r="A1114" s="599">
        <v>44410</v>
      </c>
      <c r="B1114" s="602">
        <v>5107</v>
      </c>
      <c r="C1114" s="20">
        <v>2142748780</v>
      </c>
      <c r="E1114" s="599">
        <v>44410</v>
      </c>
      <c r="F1114" s="602">
        <v>5107</v>
      </c>
      <c r="G1114" s="20">
        <f t="shared" si="17"/>
        <v>21.427487800000002</v>
      </c>
    </row>
    <row r="1115" spans="1:7">
      <c r="A1115" s="599">
        <v>44407</v>
      </c>
      <c r="B1115" s="602">
        <v>4951</v>
      </c>
      <c r="C1115" s="20">
        <v>1558313020</v>
      </c>
      <c r="E1115" s="599">
        <v>44407</v>
      </c>
      <c r="F1115" s="602">
        <v>4951</v>
      </c>
      <c r="G1115" s="20">
        <f t="shared" si="17"/>
        <v>15.583130199999999</v>
      </c>
    </row>
    <row r="1116" spans="1:7">
      <c r="A1116" s="599">
        <v>44406</v>
      </c>
      <c r="B1116" s="602">
        <v>5046</v>
      </c>
      <c r="C1116" s="20">
        <v>776213830</v>
      </c>
      <c r="E1116" s="599">
        <v>44406</v>
      </c>
      <c r="F1116" s="602">
        <v>5046</v>
      </c>
      <c r="G1116" s="20">
        <f t="shared" si="17"/>
        <v>7.7621383000000002</v>
      </c>
    </row>
    <row r="1117" spans="1:7">
      <c r="A1117" s="599">
        <v>44405</v>
      </c>
      <c r="B1117" s="602">
        <v>5032</v>
      </c>
      <c r="C1117" s="20">
        <v>2448171280</v>
      </c>
      <c r="E1117" s="599">
        <v>44405</v>
      </c>
      <c r="F1117" s="602">
        <v>5032</v>
      </c>
      <c r="G1117" s="20">
        <f t="shared" si="17"/>
        <v>24.4817128</v>
      </c>
    </row>
    <row r="1118" spans="1:7">
      <c r="A1118" s="599">
        <v>44404</v>
      </c>
      <c r="B1118" s="602">
        <v>5175</v>
      </c>
      <c r="C1118" s="20">
        <v>2371553190</v>
      </c>
      <c r="E1118" s="599">
        <v>44404</v>
      </c>
      <c r="F1118" s="602">
        <v>5175</v>
      </c>
      <c r="G1118" s="20">
        <f t="shared" si="17"/>
        <v>23.715531899999998</v>
      </c>
    </row>
    <row r="1119" spans="1:7">
      <c r="A1119" s="599">
        <v>44403</v>
      </c>
      <c r="B1119" s="602">
        <v>5161</v>
      </c>
      <c r="C1119" s="20">
        <v>6075896760</v>
      </c>
      <c r="E1119" s="599">
        <v>44403</v>
      </c>
      <c r="F1119" s="602">
        <v>5161</v>
      </c>
      <c r="G1119" s="20">
        <f t="shared" si="17"/>
        <v>60.758967599999998</v>
      </c>
    </row>
    <row r="1120" spans="1:7">
      <c r="A1120" s="599">
        <v>44400</v>
      </c>
      <c r="B1120" s="602">
        <v>5534</v>
      </c>
      <c r="C1120" s="20">
        <v>8241210830</v>
      </c>
      <c r="E1120" s="599">
        <v>44400</v>
      </c>
      <c r="F1120" s="602">
        <v>5534</v>
      </c>
      <c r="G1120" s="20">
        <f t="shared" si="17"/>
        <v>82.4121083</v>
      </c>
    </row>
    <row r="1121" spans="1:7">
      <c r="A1121" s="599">
        <v>44399</v>
      </c>
      <c r="B1121" s="602">
        <v>5561</v>
      </c>
      <c r="C1121" s="20">
        <v>23400917870</v>
      </c>
      <c r="E1121" s="599">
        <v>44399</v>
      </c>
      <c r="F1121" s="602">
        <v>5561</v>
      </c>
      <c r="G1121" s="20">
        <f t="shared" si="17"/>
        <v>234.00917870000001</v>
      </c>
    </row>
    <row r="1122" spans="1:7">
      <c r="A1122" s="599">
        <v>44398</v>
      </c>
      <c r="B1122" s="602">
        <v>5121</v>
      </c>
      <c r="C1122" s="20">
        <v>5068768580</v>
      </c>
      <c r="E1122" s="599">
        <v>44398</v>
      </c>
      <c r="F1122" s="602">
        <v>5121</v>
      </c>
      <c r="G1122" s="20">
        <f t="shared" si="17"/>
        <v>50.687685799999997</v>
      </c>
    </row>
    <row r="1123" spans="1:7">
      <c r="A1123" s="599">
        <v>44397</v>
      </c>
      <c r="B1123" s="602">
        <v>5297</v>
      </c>
      <c r="C1123" s="20">
        <v>9853451410</v>
      </c>
      <c r="E1123" s="599">
        <v>44397</v>
      </c>
      <c r="F1123" s="602">
        <v>5297</v>
      </c>
      <c r="G1123" s="20">
        <f t="shared" si="17"/>
        <v>98.534514099999996</v>
      </c>
    </row>
    <row r="1124" spans="1:7">
      <c r="A1124" s="599">
        <v>44396</v>
      </c>
      <c r="B1124" s="602">
        <v>5148</v>
      </c>
      <c r="C1124" s="20">
        <v>27100190580</v>
      </c>
      <c r="E1124" s="599">
        <v>44396</v>
      </c>
      <c r="F1124" s="602">
        <v>5148</v>
      </c>
      <c r="G1124" s="20">
        <f t="shared" si="17"/>
        <v>271.00190579999997</v>
      </c>
    </row>
    <row r="1125" spans="1:7">
      <c r="A1125" s="599">
        <v>44393</v>
      </c>
      <c r="B1125" s="602">
        <v>4985</v>
      </c>
      <c r="C1125" s="20">
        <v>35235938960</v>
      </c>
      <c r="E1125" s="599">
        <v>44393</v>
      </c>
      <c r="F1125" s="602">
        <v>4985</v>
      </c>
      <c r="G1125" s="20">
        <f t="shared" si="17"/>
        <v>352.35938959999999</v>
      </c>
    </row>
    <row r="1126" spans="1:7">
      <c r="A1126" s="599">
        <v>44392</v>
      </c>
      <c r="B1126" s="602">
        <v>4965</v>
      </c>
      <c r="C1126" s="20">
        <v>1536564280</v>
      </c>
      <c r="E1126" s="599">
        <v>44392</v>
      </c>
      <c r="F1126" s="602">
        <v>4965</v>
      </c>
      <c r="G1126" s="20">
        <f t="shared" si="17"/>
        <v>15.3656428</v>
      </c>
    </row>
    <row r="1127" spans="1:7">
      <c r="A1127" s="599">
        <v>44391</v>
      </c>
      <c r="B1127" s="602">
        <v>4822</v>
      </c>
      <c r="C1127" s="20">
        <v>387913460</v>
      </c>
      <c r="E1127" s="599">
        <v>44391</v>
      </c>
      <c r="F1127" s="602">
        <v>4822</v>
      </c>
      <c r="G1127" s="20">
        <f t="shared" si="17"/>
        <v>3.8791346</v>
      </c>
    </row>
    <row r="1128" spans="1:7">
      <c r="A1128" s="599">
        <v>44390</v>
      </c>
      <c r="B1128" s="602">
        <v>4781</v>
      </c>
      <c r="C1128" s="20">
        <v>298711670</v>
      </c>
      <c r="E1128" s="599">
        <v>44390</v>
      </c>
      <c r="F1128" s="602">
        <v>4781</v>
      </c>
      <c r="G1128" s="20">
        <f t="shared" si="17"/>
        <v>2.9871167000000001</v>
      </c>
    </row>
    <row r="1129" spans="1:7">
      <c r="A1129" s="599">
        <v>44389</v>
      </c>
      <c r="B1129" s="602">
        <v>4748</v>
      </c>
      <c r="C1129" s="20">
        <v>278480680</v>
      </c>
      <c r="E1129" s="599">
        <v>44389</v>
      </c>
      <c r="F1129" s="602">
        <v>4748</v>
      </c>
      <c r="G1129" s="20">
        <f t="shared" si="17"/>
        <v>2.7848068000000001</v>
      </c>
    </row>
    <row r="1130" spans="1:7">
      <c r="A1130" s="599">
        <v>44386</v>
      </c>
      <c r="B1130" s="602">
        <v>4741</v>
      </c>
      <c r="C1130" s="20">
        <v>680440290</v>
      </c>
      <c r="E1130" s="599">
        <v>44386</v>
      </c>
      <c r="F1130" s="602">
        <v>4741</v>
      </c>
      <c r="G1130" s="20">
        <f t="shared" si="17"/>
        <v>6.8044029000000004</v>
      </c>
    </row>
    <row r="1131" spans="1:7">
      <c r="A1131" s="599">
        <v>44385</v>
      </c>
      <c r="B1131" s="602">
        <v>4754</v>
      </c>
      <c r="C1131" s="20">
        <v>767592840</v>
      </c>
      <c r="E1131" s="599">
        <v>44385</v>
      </c>
      <c r="F1131" s="602">
        <v>4754</v>
      </c>
      <c r="G1131" s="20">
        <f t="shared" si="17"/>
        <v>7.6759284000000001</v>
      </c>
    </row>
    <row r="1132" spans="1:7">
      <c r="A1132" s="599">
        <v>44384</v>
      </c>
      <c r="B1132" s="602">
        <v>4836</v>
      </c>
      <c r="C1132" s="20">
        <v>256408570</v>
      </c>
      <c r="E1132" s="599">
        <v>44384</v>
      </c>
      <c r="F1132" s="602">
        <v>4836</v>
      </c>
      <c r="G1132" s="20">
        <f t="shared" si="17"/>
        <v>2.5640857000000001</v>
      </c>
    </row>
    <row r="1133" spans="1:7">
      <c r="A1133" s="599">
        <v>44383</v>
      </c>
      <c r="B1133" s="602">
        <v>4870</v>
      </c>
      <c r="C1133" s="20">
        <v>471891180</v>
      </c>
      <c r="E1133" s="599">
        <v>44383</v>
      </c>
      <c r="F1133" s="602">
        <v>4870</v>
      </c>
      <c r="G1133" s="20">
        <f t="shared" si="17"/>
        <v>4.7189117999999999</v>
      </c>
    </row>
    <row r="1134" spans="1:7">
      <c r="A1134" s="599">
        <v>44382</v>
      </c>
      <c r="B1134" s="602">
        <v>4876</v>
      </c>
      <c r="C1134" s="20">
        <v>464519890</v>
      </c>
      <c r="E1134" s="599">
        <v>44382</v>
      </c>
      <c r="F1134" s="602">
        <v>4876</v>
      </c>
      <c r="G1134" s="20">
        <f t="shared" si="17"/>
        <v>4.6451988999999996</v>
      </c>
    </row>
    <row r="1135" spans="1:7">
      <c r="A1135" s="599">
        <v>44379</v>
      </c>
      <c r="B1135" s="602">
        <v>4822</v>
      </c>
      <c r="C1135" s="20">
        <v>383768360</v>
      </c>
      <c r="E1135" s="599">
        <v>44379</v>
      </c>
      <c r="F1135" s="602">
        <v>4822</v>
      </c>
      <c r="G1135" s="20">
        <f t="shared" si="17"/>
        <v>3.8376836000000001</v>
      </c>
    </row>
    <row r="1136" spans="1:7">
      <c r="A1136" s="599">
        <v>44378</v>
      </c>
      <c r="B1136" s="602">
        <v>4829</v>
      </c>
      <c r="C1136" s="20">
        <v>534623030</v>
      </c>
      <c r="E1136" s="599">
        <v>44378</v>
      </c>
      <c r="F1136" s="602">
        <v>4829</v>
      </c>
      <c r="G1136" s="20">
        <f t="shared" si="17"/>
        <v>5.3462303000000002</v>
      </c>
    </row>
    <row r="1137" spans="1:7">
      <c r="A1137" s="599">
        <v>44377</v>
      </c>
      <c r="B1137" s="602">
        <v>4910</v>
      </c>
      <c r="C1137" s="20">
        <v>446641690</v>
      </c>
      <c r="E1137" s="599">
        <v>44377</v>
      </c>
      <c r="F1137" s="602">
        <v>4910</v>
      </c>
      <c r="G1137" s="20">
        <f t="shared" si="17"/>
        <v>4.4664168999999996</v>
      </c>
    </row>
    <row r="1138" spans="1:7">
      <c r="A1138" s="599">
        <v>44376</v>
      </c>
      <c r="B1138" s="602">
        <v>4876</v>
      </c>
      <c r="C1138" s="20">
        <v>883256130</v>
      </c>
      <c r="E1138" s="599">
        <v>44376</v>
      </c>
      <c r="F1138" s="602">
        <v>4876</v>
      </c>
      <c r="G1138" s="20">
        <f t="shared" si="17"/>
        <v>8.8325613000000001</v>
      </c>
    </row>
    <row r="1139" spans="1:7">
      <c r="A1139" s="599">
        <v>44375</v>
      </c>
      <c r="B1139" s="602">
        <v>4829</v>
      </c>
      <c r="C1139" s="20">
        <v>757064830</v>
      </c>
      <c r="E1139" s="599">
        <v>44375</v>
      </c>
      <c r="F1139" s="602">
        <v>4829</v>
      </c>
      <c r="G1139" s="20">
        <f t="shared" si="17"/>
        <v>7.5706483000000002</v>
      </c>
    </row>
    <row r="1140" spans="1:7">
      <c r="A1140" s="599">
        <v>44372</v>
      </c>
      <c r="B1140" s="602">
        <v>4781</v>
      </c>
      <c r="C1140" s="20">
        <v>992336740</v>
      </c>
      <c r="E1140" s="599">
        <v>44372</v>
      </c>
      <c r="F1140" s="602">
        <v>4781</v>
      </c>
      <c r="G1140" s="20">
        <f t="shared" si="17"/>
        <v>9.9233674000000001</v>
      </c>
    </row>
    <row r="1141" spans="1:7">
      <c r="A1141" s="599">
        <v>44371</v>
      </c>
      <c r="B1141" s="602">
        <v>4829</v>
      </c>
      <c r="C1141" s="20">
        <v>692290750</v>
      </c>
      <c r="E1141" s="599">
        <v>44371</v>
      </c>
      <c r="F1141" s="602">
        <v>4829</v>
      </c>
      <c r="G1141" s="20">
        <f t="shared" si="17"/>
        <v>6.9229075</v>
      </c>
    </row>
    <row r="1142" spans="1:7">
      <c r="A1142" s="599">
        <v>44370</v>
      </c>
      <c r="B1142" s="602">
        <v>4951</v>
      </c>
      <c r="C1142" s="20">
        <v>1398744160</v>
      </c>
      <c r="E1142" s="599">
        <v>44370</v>
      </c>
      <c r="F1142" s="602">
        <v>4951</v>
      </c>
      <c r="G1142" s="20">
        <f t="shared" si="17"/>
        <v>13.9874416</v>
      </c>
    </row>
    <row r="1143" spans="1:7">
      <c r="A1143" s="599">
        <v>44369</v>
      </c>
      <c r="B1143" s="602">
        <v>4971</v>
      </c>
      <c r="C1143" s="20">
        <v>1103470040</v>
      </c>
      <c r="E1143" s="599">
        <v>44369</v>
      </c>
      <c r="F1143" s="602">
        <v>4971</v>
      </c>
      <c r="G1143" s="20">
        <f t="shared" si="17"/>
        <v>11.0347004</v>
      </c>
    </row>
    <row r="1144" spans="1:7">
      <c r="A1144" s="599">
        <v>44368</v>
      </c>
      <c r="B1144" s="602">
        <v>4958</v>
      </c>
      <c r="C1144" s="20">
        <v>997446440</v>
      </c>
      <c r="E1144" s="599">
        <v>44368</v>
      </c>
      <c r="F1144" s="602">
        <v>4958</v>
      </c>
      <c r="G1144" s="20">
        <f t="shared" si="17"/>
        <v>9.9744644000000005</v>
      </c>
    </row>
    <row r="1145" spans="1:7">
      <c r="A1145" s="599">
        <v>44365</v>
      </c>
      <c r="B1145" s="602">
        <v>5066</v>
      </c>
      <c r="C1145" s="20">
        <v>1443385700</v>
      </c>
      <c r="E1145" s="599">
        <v>44365</v>
      </c>
      <c r="F1145" s="602">
        <v>5066</v>
      </c>
      <c r="G1145" s="20">
        <f t="shared" si="17"/>
        <v>14.433857</v>
      </c>
    </row>
    <row r="1146" spans="1:7">
      <c r="A1146" s="599">
        <v>44364</v>
      </c>
      <c r="B1146" s="602">
        <v>5046</v>
      </c>
      <c r="C1146" s="20">
        <v>2014021850</v>
      </c>
      <c r="E1146" s="599">
        <v>44364</v>
      </c>
      <c r="F1146" s="602">
        <v>5046</v>
      </c>
      <c r="G1146" s="20">
        <f t="shared" si="17"/>
        <v>20.1402185</v>
      </c>
    </row>
    <row r="1147" spans="1:7">
      <c r="A1147" s="599">
        <v>44363</v>
      </c>
      <c r="B1147" s="602">
        <v>5005</v>
      </c>
      <c r="C1147" s="20">
        <v>1294987900</v>
      </c>
      <c r="E1147" s="599">
        <v>44363</v>
      </c>
      <c r="F1147" s="602">
        <v>5005</v>
      </c>
      <c r="G1147" s="20">
        <f t="shared" si="17"/>
        <v>12.949878999999999</v>
      </c>
    </row>
    <row r="1148" spans="1:7">
      <c r="A1148" s="599">
        <v>44362</v>
      </c>
      <c r="B1148" s="602">
        <v>5107</v>
      </c>
      <c r="C1148" s="20">
        <v>2989554020</v>
      </c>
      <c r="E1148" s="599">
        <v>44362</v>
      </c>
      <c r="F1148" s="602">
        <v>5107</v>
      </c>
      <c r="G1148" s="20">
        <f t="shared" si="17"/>
        <v>29.895540199999999</v>
      </c>
    </row>
    <row r="1149" spans="1:7">
      <c r="A1149" s="599">
        <v>44361</v>
      </c>
      <c r="B1149" s="602">
        <v>5046</v>
      </c>
      <c r="C1149" s="20">
        <v>3853541760</v>
      </c>
      <c r="E1149" s="599">
        <v>44361</v>
      </c>
      <c r="F1149" s="602">
        <v>5046</v>
      </c>
      <c r="G1149" s="20">
        <f t="shared" si="17"/>
        <v>38.535417600000002</v>
      </c>
    </row>
    <row r="1150" spans="1:7">
      <c r="A1150" s="599">
        <v>44358</v>
      </c>
      <c r="B1150" s="602">
        <v>4978</v>
      </c>
      <c r="C1150" s="20">
        <v>4455916180</v>
      </c>
      <c r="E1150" s="599">
        <v>44358</v>
      </c>
      <c r="F1150" s="602">
        <v>4978</v>
      </c>
      <c r="G1150" s="20">
        <f t="shared" si="17"/>
        <v>44.559161799999998</v>
      </c>
    </row>
    <row r="1151" spans="1:7">
      <c r="A1151" s="599">
        <v>44357</v>
      </c>
      <c r="B1151" s="602">
        <v>4931</v>
      </c>
      <c r="C1151" s="20">
        <v>1453488640</v>
      </c>
      <c r="E1151" s="599">
        <v>44357</v>
      </c>
      <c r="F1151" s="602">
        <v>4931</v>
      </c>
      <c r="G1151" s="20">
        <f t="shared" si="17"/>
        <v>14.5348864</v>
      </c>
    </row>
    <row r="1152" spans="1:7">
      <c r="A1152" s="599">
        <v>44356</v>
      </c>
      <c r="B1152" s="602">
        <v>4910</v>
      </c>
      <c r="C1152" s="20">
        <v>2044219800</v>
      </c>
      <c r="E1152" s="599">
        <v>44356</v>
      </c>
      <c r="F1152" s="602">
        <v>4910</v>
      </c>
      <c r="G1152" s="20">
        <f t="shared" si="17"/>
        <v>20.442198000000001</v>
      </c>
    </row>
    <row r="1153" spans="1:7">
      <c r="A1153" s="599">
        <v>44355</v>
      </c>
      <c r="B1153" s="602">
        <v>5053</v>
      </c>
      <c r="C1153" s="20">
        <v>7302367430</v>
      </c>
      <c r="E1153" s="599">
        <v>44355</v>
      </c>
      <c r="F1153" s="602">
        <v>5053</v>
      </c>
      <c r="G1153" s="20">
        <f t="shared" si="17"/>
        <v>73.023674299999996</v>
      </c>
    </row>
    <row r="1154" spans="1:7">
      <c r="A1154" s="599">
        <v>44354</v>
      </c>
      <c r="B1154" s="602">
        <v>5053</v>
      </c>
      <c r="C1154" s="20">
        <v>7997336650</v>
      </c>
      <c r="E1154" s="599">
        <v>44354</v>
      </c>
      <c r="F1154" s="602">
        <v>5053</v>
      </c>
      <c r="G1154" s="20">
        <f t="shared" ref="G1154:G1217" si="18">C1154/10^8</f>
        <v>79.973366499999997</v>
      </c>
    </row>
    <row r="1155" spans="1:7">
      <c r="A1155" s="599">
        <v>44351</v>
      </c>
      <c r="B1155" s="602">
        <v>4754</v>
      </c>
      <c r="C1155" s="20">
        <v>1495498580</v>
      </c>
      <c r="E1155" s="599">
        <v>44351</v>
      </c>
      <c r="F1155" s="602">
        <v>4754</v>
      </c>
      <c r="G1155" s="20">
        <f t="shared" si="18"/>
        <v>14.954985799999999</v>
      </c>
    </row>
    <row r="1156" spans="1:7">
      <c r="A1156" s="599">
        <v>44350</v>
      </c>
      <c r="B1156" s="602">
        <v>4761</v>
      </c>
      <c r="C1156" s="20">
        <v>2196935880</v>
      </c>
      <c r="E1156" s="599">
        <v>44350</v>
      </c>
      <c r="F1156" s="602">
        <v>4761</v>
      </c>
      <c r="G1156" s="20">
        <f t="shared" si="18"/>
        <v>21.969358799999998</v>
      </c>
    </row>
    <row r="1157" spans="1:7">
      <c r="A1157" s="599">
        <v>44349</v>
      </c>
      <c r="B1157" s="602">
        <v>4680</v>
      </c>
      <c r="C1157" s="20">
        <v>662326980</v>
      </c>
      <c r="E1157" s="599">
        <v>44349</v>
      </c>
      <c r="F1157" s="602">
        <v>4680</v>
      </c>
      <c r="G1157" s="20">
        <f t="shared" si="18"/>
        <v>6.6232698000000001</v>
      </c>
    </row>
    <row r="1158" spans="1:7">
      <c r="A1158" s="599">
        <v>44348</v>
      </c>
      <c r="B1158" s="602">
        <v>4686</v>
      </c>
      <c r="C1158" s="20">
        <v>518769510</v>
      </c>
      <c r="E1158" s="599">
        <v>44348</v>
      </c>
      <c r="F1158" s="602">
        <v>4686</v>
      </c>
      <c r="G1158" s="20">
        <f t="shared" si="18"/>
        <v>5.1876951</v>
      </c>
    </row>
    <row r="1159" spans="1:7">
      <c r="A1159" s="599">
        <v>44347</v>
      </c>
      <c r="B1159" s="602">
        <v>4700</v>
      </c>
      <c r="C1159" s="20">
        <v>826897180</v>
      </c>
      <c r="E1159" s="599">
        <v>44347</v>
      </c>
      <c r="F1159" s="602">
        <v>4700</v>
      </c>
      <c r="G1159" s="20">
        <f t="shared" si="18"/>
        <v>8.2689717999999992</v>
      </c>
    </row>
    <row r="1160" spans="1:7">
      <c r="A1160" s="599">
        <v>44344</v>
      </c>
      <c r="B1160" s="602">
        <v>4646</v>
      </c>
      <c r="C1160" s="20">
        <v>670354500</v>
      </c>
      <c r="E1160" s="599">
        <v>44344</v>
      </c>
      <c r="F1160" s="602">
        <v>4646</v>
      </c>
      <c r="G1160" s="20">
        <f t="shared" si="18"/>
        <v>6.7035450000000001</v>
      </c>
    </row>
    <row r="1161" spans="1:7">
      <c r="A1161" s="599">
        <v>44343</v>
      </c>
      <c r="B1161" s="602">
        <v>4632</v>
      </c>
      <c r="C1161" s="20">
        <v>958877030</v>
      </c>
      <c r="E1161" s="599">
        <v>44343</v>
      </c>
      <c r="F1161" s="602">
        <v>4632</v>
      </c>
      <c r="G1161" s="20">
        <f t="shared" si="18"/>
        <v>9.5887703000000002</v>
      </c>
    </row>
    <row r="1162" spans="1:7">
      <c r="A1162" s="599">
        <v>44342</v>
      </c>
      <c r="B1162" s="602">
        <v>4612</v>
      </c>
      <c r="C1162" s="20">
        <v>3216230890</v>
      </c>
      <c r="E1162" s="599">
        <v>44342</v>
      </c>
      <c r="F1162" s="602">
        <v>4612</v>
      </c>
      <c r="G1162" s="20">
        <f t="shared" si="18"/>
        <v>32.162308899999999</v>
      </c>
    </row>
    <row r="1163" spans="1:7">
      <c r="A1163" s="599">
        <v>44341</v>
      </c>
      <c r="B1163" s="602">
        <v>4463</v>
      </c>
      <c r="C1163" s="20">
        <v>384053460</v>
      </c>
      <c r="E1163" s="599">
        <v>44341</v>
      </c>
      <c r="F1163" s="602">
        <v>4463</v>
      </c>
      <c r="G1163" s="20">
        <f t="shared" si="18"/>
        <v>3.8405345999999998</v>
      </c>
    </row>
    <row r="1164" spans="1:7">
      <c r="A1164" s="599">
        <v>44340</v>
      </c>
      <c r="B1164" s="602">
        <v>4361</v>
      </c>
      <c r="C1164" s="20">
        <v>506659000</v>
      </c>
      <c r="E1164" s="599">
        <v>44340</v>
      </c>
      <c r="F1164" s="602">
        <v>4361</v>
      </c>
      <c r="G1164" s="20">
        <f t="shared" si="18"/>
        <v>5.0665899999999997</v>
      </c>
    </row>
    <row r="1165" spans="1:7">
      <c r="A1165" s="599">
        <v>44337</v>
      </c>
      <c r="B1165" s="602">
        <v>4327</v>
      </c>
      <c r="C1165" s="20">
        <v>1310473370</v>
      </c>
      <c r="E1165" s="599">
        <v>44337</v>
      </c>
      <c r="F1165" s="602">
        <v>4327</v>
      </c>
      <c r="G1165" s="20">
        <f t="shared" si="18"/>
        <v>13.104733700000001</v>
      </c>
    </row>
    <row r="1166" spans="1:7">
      <c r="A1166" s="599">
        <v>44336</v>
      </c>
      <c r="B1166" s="602">
        <v>4497</v>
      </c>
      <c r="C1166" s="20">
        <v>340256400</v>
      </c>
      <c r="E1166" s="599">
        <v>44336</v>
      </c>
      <c r="F1166" s="602">
        <v>4497</v>
      </c>
      <c r="G1166" s="20">
        <f t="shared" si="18"/>
        <v>3.4025639999999999</v>
      </c>
    </row>
    <row r="1167" spans="1:7">
      <c r="A1167" s="599">
        <v>44335</v>
      </c>
      <c r="B1167" s="602">
        <v>4517</v>
      </c>
      <c r="C1167" s="20">
        <v>700390300</v>
      </c>
      <c r="E1167" s="599">
        <v>44335</v>
      </c>
      <c r="F1167" s="602">
        <v>4517</v>
      </c>
      <c r="G1167" s="20">
        <f t="shared" si="18"/>
        <v>7.0039030000000002</v>
      </c>
    </row>
    <row r="1168" spans="1:7">
      <c r="A1168" s="599">
        <v>44334</v>
      </c>
      <c r="B1168" s="602">
        <v>4517</v>
      </c>
      <c r="C1168" s="20">
        <v>700390300</v>
      </c>
      <c r="E1168" s="599">
        <v>44334</v>
      </c>
      <c r="F1168" s="602">
        <v>4517</v>
      </c>
      <c r="G1168" s="20">
        <f t="shared" si="18"/>
        <v>7.0039030000000002</v>
      </c>
    </row>
    <row r="1169" spans="1:7">
      <c r="A1169" s="599">
        <v>44333</v>
      </c>
      <c r="B1169" s="602">
        <v>4497</v>
      </c>
      <c r="C1169" s="20">
        <v>414720940</v>
      </c>
      <c r="E1169" s="599">
        <v>44333</v>
      </c>
      <c r="F1169" s="602">
        <v>4497</v>
      </c>
      <c r="G1169" s="20">
        <f t="shared" si="18"/>
        <v>4.1472094000000004</v>
      </c>
    </row>
    <row r="1170" spans="1:7">
      <c r="A1170" s="599">
        <v>44330</v>
      </c>
      <c r="B1170" s="602">
        <v>4530</v>
      </c>
      <c r="C1170" s="20">
        <v>392820000</v>
      </c>
      <c r="E1170" s="599">
        <v>44330</v>
      </c>
      <c r="F1170" s="602">
        <v>4530</v>
      </c>
      <c r="G1170" s="20">
        <f t="shared" si="18"/>
        <v>3.9281999999999999</v>
      </c>
    </row>
    <row r="1171" spans="1:7">
      <c r="A1171" s="599">
        <v>44329</v>
      </c>
      <c r="B1171" s="602">
        <v>4442</v>
      </c>
      <c r="C1171" s="20">
        <v>556306010</v>
      </c>
      <c r="E1171" s="599">
        <v>44329</v>
      </c>
      <c r="F1171" s="602">
        <v>4442</v>
      </c>
      <c r="G1171" s="20">
        <f t="shared" si="18"/>
        <v>5.5630601000000004</v>
      </c>
    </row>
    <row r="1172" spans="1:7">
      <c r="A1172" s="599">
        <v>44328</v>
      </c>
      <c r="B1172" s="602">
        <v>4510</v>
      </c>
      <c r="C1172" s="20">
        <v>821844970</v>
      </c>
      <c r="E1172" s="599">
        <v>44328</v>
      </c>
      <c r="F1172" s="602">
        <v>4510</v>
      </c>
      <c r="G1172" s="20">
        <f t="shared" si="18"/>
        <v>8.2184497000000007</v>
      </c>
    </row>
    <row r="1173" spans="1:7">
      <c r="A1173" s="599">
        <v>44327</v>
      </c>
      <c r="B1173" s="602">
        <v>4578</v>
      </c>
      <c r="C1173" s="20">
        <v>639398910</v>
      </c>
      <c r="E1173" s="599">
        <v>44327</v>
      </c>
      <c r="F1173" s="602">
        <v>4578</v>
      </c>
      <c r="G1173" s="20">
        <f t="shared" si="18"/>
        <v>6.3939890999999998</v>
      </c>
    </row>
    <row r="1174" spans="1:7">
      <c r="A1174" s="599">
        <v>44326</v>
      </c>
      <c r="B1174" s="602">
        <v>4625</v>
      </c>
      <c r="C1174" s="20">
        <v>675396400</v>
      </c>
      <c r="E1174" s="599">
        <v>44326</v>
      </c>
      <c r="F1174" s="602">
        <v>4625</v>
      </c>
      <c r="G1174" s="20">
        <f t="shared" si="18"/>
        <v>6.7539639999999999</v>
      </c>
    </row>
    <row r="1175" spans="1:7">
      <c r="A1175" s="599">
        <v>44323</v>
      </c>
      <c r="B1175" s="602">
        <v>4605</v>
      </c>
      <c r="C1175" s="20">
        <v>605186070</v>
      </c>
      <c r="E1175" s="599">
        <v>44323</v>
      </c>
      <c r="F1175" s="602">
        <v>4605</v>
      </c>
      <c r="G1175" s="20">
        <f t="shared" si="18"/>
        <v>6.0518606999999998</v>
      </c>
    </row>
    <row r="1176" spans="1:7">
      <c r="A1176" s="599">
        <v>44322</v>
      </c>
      <c r="B1176" s="602">
        <v>4592</v>
      </c>
      <c r="C1176" s="20">
        <v>396448360</v>
      </c>
      <c r="E1176" s="599">
        <v>44322</v>
      </c>
      <c r="F1176" s="602">
        <v>4592</v>
      </c>
      <c r="G1176" s="20">
        <f t="shared" si="18"/>
        <v>3.9644835999999999</v>
      </c>
    </row>
    <row r="1177" spans="1:7">
      <c r="A1177" s="599">
        <v>44321</v>
      </c>
      <c r="B1177" s="602">
        <v>4592</v>
      </c>
      <c r="C1177" s="20">
        <v>509113740</v>
      </c>
      <c r="E1177" s="599">
        <v>44321</v>
      </c>
      <c r="F1177" s="602">
        <v>4592</v>
      </c>
      <c r="G1177" s="20">
        <f t="shared" si="18"/>
        <v>5.0911374</v>
      </c>
    </row>
    <row r="1178" spans="1:7">
      <c r="A1178" s="599">
        <v>44320</v>
      </c>
      <c r="B1178" s="602">
        <v>4592</v>
      </c>
      <c r="C1178" s="20">
        <v>509113740</v>
      </c>
      <c r="E1178" s="599">
        <v>44320</v>
      </c>
      <c r="F1178" s="602">
        <v>4592</v>
      </c>
      <c r="G1178" s="20">
        <f t="shared" si="18"/>
        <v>5.0911374</v>
      </c>
    </row>
    <row r="1179" spans="1:7">
      <c r="A1179" s="599">
        <v>44319</v>
      </c>
      <c r="B1179" s="602">
        <v>4544</v>
      </c>
      <c r="C1179" s="20">
        <v>481279710</v>
      </c>
      <c r="E1179" s="599">
        <v>44319</v>
      </c>
      <c r="F1179" s="602">
        <v>4544</v>
      </c>
      <c r="G1179" s="20">
        <f t="shared" si="18"/>
        <v>4.8127971000000001</v>
      </c>
    </row>
    <row r="1180" spans="1:7">
      <c r="A1180" s="599">
        <v>44316</v>
      </c>
      <c r="B1180" s="602">
        <v>4592</v>
      </c>
      <c r="C1180" s="20">
        <v>1398482940</v>
      </c>
      <c r="E1180" s="599">
        <v>44316</v>
      </c>
      <c r="F1180" s="602">
        <v>4592</v>
      </c>
      <c r="G1180" s="20">
        <f t="shared" si="18"/>
        <v>13.984829400000001</v>
      </c>
    </row>
    <row r="1181" spans="1:7">
      <c r="A1181" s="599">
        <v>44315</v>
      </c>
      <c r="B1181" s="602">
        <v>4463</v>
      </c>
      <c r="C1181" s="20">
        <v>569827950</v>
      </c>
      <c r="E1181" s="599">
        <v>44315</v>
      </c>
      <c r="F1181" s="602">
        <v>4463</v>
      </c>
      <c r="G1181" s="20">
        <f t="shared" si="18"/>
        <v>5.6982794999999999</v>
      </c>
    </row>
    <row r="1182" spans="1:7">
      <c r="A1182" s="599">
        <v>44314</v>
      </c>
      <c r="B1182" s="602">
        <v>4476</v>
      </c>
      <c r="C1182" s="20">
        <v>1965805070</v>
      </c>
      <c r="E1182" s="599">
        <v>44314</v>
      </c>
      <c r="F1182" s="602">
        <v>4476</v>
      </c>
      <c r="G1182" s="20">
        <f t="shared" si="18"/>
        <v>19.6580507</v>
      </c>
    </row>
    <row r="1183" spans="1:7">
      <c r="A1183" s="599">
        <v>44313</v>
      </c>
      <c r="B1183" s="602">
        <v>4625</v>
      </c>
      <c r="C1183" s="20">
        <v>904501710</v>
      </c>
      <c r="E1183" s="599">
        <v>44313</v>
      </c>
      <c r="F1183" s="602">
        <v>4625</v>
      </c>
      <c r="G1183" s="20">
        <f t="shared" si="18"/>
        <v>9.0450171000000008</v>
      </c>
    </row>
    <row r="1184" spans="1:7">
      <c r="A1184" s="599">
        <v>44312</v>
      </c>
      <c r="B1184" s="602">
        <v>4686</v>
      </c>
      <c r="C1184" s="20">
        <v>799979050</v>
      </c>
      <c r="E1184" s="599">
        <v>44312</v>
      </c>
      <c r="F1184" s="602">
        <v>4686</v>
      </c>
      <c r="G1184" s="20">
        <f t="shared" si="18"/>
        <v>7.9997904999999996</v>
      </c>
    </row>
    <row r="1185" spans="1:7">
      <c r="A1185" s="599">
        <v>44309</v>
      </c>
      <c r="B1185" s="602">
        <v>4707</v>
      </c>
      <c r="C1185" s="20">
        <v>783970900</v>
      </c>
      <c r="E1185" s="599">
        <v>44309</v>
      </c>
      <c r="F1185" s="602">
        <v>4707</v>
      </c>
      <c r="G1185" s="20">
        <f t="shared" si="18"/>
        <v>7.839709</v>
      </c>
    </row>
    <row r="1186" spans="1:7">
      <c r="A1186" s="599">
        <v>44308</v>
      </c>
      <c r="B1186" s="602">
        <v>4741</v>
      </c>
      <c r="C1186" s="20">
        <v>1026616830</v>
      </c>
      <c r="E1186" s="599">
        <v>44308</v>
      </c>
      <c r="F1186" s="602">
        <v>4741</v>
      </c>
      <c r="G1186" s="20">
        <f t="shared" si="18"/>
        <v>10.2661683</v>
      </c>
    </row>
    <row r="1187" spans="1:7">
      <c r="A1187" s="599">
        <v>44307</v>
      </c>
      <c r="B1187" s="602">
        <v>4707</v>
      </c>
      <c r="C1187" s="20">
        <v>1474304480</v>
      </c>
      <c r="E1187" s="599">
        <v>44307</v>
      </c>
      <c r="F1187" s="602">
        <v>4707</v>
      </c>
      <c r="G1187" s="20">
        <f t="shared" si="18"/>
        <v>14.7430448</v>
      </c>
    </row>
    <row r="1188" spans="1:7">
      <c r="A1188" s="599">
        <v>44306</v>
      </c>
      <c r="B1188" s="602">
        <v>4822</v>
      </c>
      <c r="C1188" s="20">
        <v>1362594960</v>
      </c>
      <c r="E1188" s="599">
        <v>44306</v>
      </c>
      <c r="F1188" s="602">
        <v>4822</v>
      </c>
      <c r="G1188" s="20">
        <f t="shared" si="18"/>
        <v>13.6259496</v>
      </c>
    </row>
    <row r="1189" spans="1:7">
      <c r="A1189" s="599">
        <v>44305</v>
      </c>
      <c r="B1189" s="602">
        <v>4870</v>
      </c>
      <c r="C1189" s="20">
        <v>3100678520</v>
      </c>
      <c r="E1189" s="599">
        <v>44305</v>
      </c>
      <c r="F1189" s="602">
        <v>4870</v>
      </c>
      <c r="G1189" s="20">
        <f t="shared" si="18"/>
        <v>31.006785199999999</v>
      </c>
    </row>
    <row r="1190" spans="1:7">
      <c r="A1190" s="599">
        <v>44302</v>
      </c>
      <c r="B1190" s="602">
        <v>4673</v>
      </c>
      <c r="C1190" s="20">
        <v>934883960</v>
      </c>
      <c r="E1190" s="599">
        <v>44302</v>
      </c>
      <c r="F1190" s="602">
        <v>4673</v>
      </c>
      <c r="G1190" s="20">
        <f t="shared" si="18"/>
        <v>9.3488395999999998</v>
      </c>
    </row>
    <row r="1191" spans="1:7">
      <c r="A1191" s="599">
        <v>44301</v>
      </c>
      <c r="B1191" s="602">
        <v>4673</v>
      </c>
      <c r="C1191" s="20">
        <v>975889610</v>
      </c>
      <c r="E1191" s="599">
        <v>44301</v>
      </c>
      <c r="F1191" s="602">
        <v>4673</v>
      </c>
      <c r="G1191" s="20">
        <f t="shared" si="18"/>
        <v>9.7588960999999994</v>
      </c>
    </row>
    <row r="1192" spans="1:7">
      <c r="A1192" s="599">
        <v>44300</v>
      </c>
      <c r="B1192" s="602">
        <v>4693</v>
      </c>
      <c r="C1192" s="20">
        <v>1823210830</v>
      </c>
      <c r="E1192" s="599">
        <v>44300</v>
      </c>
      <c r="F1192" s="602">
        <v>4693</v>
      </c>
      <c r="G1192" s="20">
        <f t="shared" si="18"/>
        <v>18.2321083</v>
      </c>
    </row>
    <row r="1193" spans="1:7">
      <c r="A1193" s="599">
        <v>44299</v>
      </c>
      <c r="B1193" s="602">
        <v>4571</v>
      </c>
      <c r="C1193" s="20">
        <v>980936600</v>
      </c>
      <c r="E1193" s="599">
        <v>44299</v>
      </c>
      <c r="F1193" s="602">
        <v>4571</v>
      </c>
      <c r="G1193" s="20">
        <f t="shared" si="18"/>
        <v>9.8093660000000007</v>
      </c>
    </row>
    <row r="1194" spans="1:7">
      <c r="A1194" s="599">
        <v>44298</v>
      </c>
      <c r="B1194" s="602">
        <v>4598</v>
      </c>
      <c r="C1194" s="20">
        <v>808720960</v>
      </c>
      <c r="E1194" s="599">
        <v>44298</v>
      </c>
      <c r="F1194" s="602">
        <v>4598</v>
      </c>
      <c r="G1194" s="20">
        <f t="shared" si="18"/>
        <v>8.0872095999999996</v>
      </c>
    </row>
    <row r="1195" spans="1:7">
      <c r="A1195" s="599">
        <v>44295</v>
      </c>
      <c r="B1195" s="602">
        <v>4612</v>
      </c>
      <c r="C1195" s="20">
        <v>671729480</v>
      </c>
      <c r="E1195" s="599">
        <v>44295</v>
      </c>
      <c r="F1195" s="602">
        <v>4612</v>
      </c>
      <c r="G1195" s="20">
        <f t="shared" si="18"/>
        <v>6.7172948000000003</v>
      </c>
    </row>
    <row r="1196" spans="1:7">
      <c r="A1196" s="599">
        <v>44294</v>
      </c>
      <c r="B1196" s="602">
        <v>4612</v>
      </c>
      <c r="C1196" s="20">
        <v>1001293260</v>
      </c>
      <c r="E1196" s="599">
        <v>44294</v>
      </c>
      <c r="F1196" s="602">
        <v>4612</v>
      </c>
      <c r="G1196" s="20">
        <f t="shared" si="18"/>
        <v>10.012932599999999</v>
      </c>
    </row>
    <row r="1197" spans="1:7">
      <c r="A1197" s="599">
        <v>44293</v>
      </c>
      <c r="B1197" s="602">
        <v>4680</v>
      </c>
      <c r="C1197" s="20">
        <v>905746110</v>
      </c>
      <c r="E1197" s="599">
        <v>44293</v>
      </c>
      <c r="F1197" s="602">
        <v>4680</v>
      </c>
      <c r="G1197" s="20">
        <f t="shared" si="18"/>
        <v>9.0574610999999994</v>
      </c>
    </row>
    <row r="1198" spans="1:7">
      <c r="A1198" s="599">
        <v>44292</v>
      </c>
      <c r="B1198" s="602">
        <v>4741</v>
      </c>
      <c r="C1198" s="20">
        <v>1646121390</v>
      </c>
      <c r="E1198" s="599">
        <v>44292</v>
      </c>
      <c r="F1198" s="602">
        <v>4741</v>
      </c>
      <c r="G1198" s="20">
        <f t="shared" si="18"/>
        <v>16.461213900000001</v>
      </c>
    </row>
    <row r="1199" spans="1:7">
      <c r="A1199" s="599">
        <v>44291</v>
      </c>
      <c r="B1199" s="602">
        <v>4754</v>
      </c>
      <c r="C1199" s="20">
        <v>1949965650</v>
      </c>
      <c r="E1199" s="599">
        <v>44291</v>
      </c>
      <c r="F1199" s="602">
        <v>4754</v>
      </c>
      <c r="G1199" s="20">
        <f t="shared" si="18"/>
        <v>19.4996565</v>
      </c>
    </row>
    <row r="1200" spans="1:7">
      <c r="A1200" s="599">
        <v>44288</v>
      </c>
      <c r="B1200" s="602">
        <v>4585</v>
      </c>
      <c r="C1200" s="20">
        <v>797415150</v>
      </c>
      <c r="E1200" s="599">
        <v>44288</v>
      </c>
      <c r="F1200" s="602">
        <v>4585</v>
      </c>
      <c r="G1200" s="20">
        <f t="shared" si="18"/>
        <v>7.9741514999999996</v>
      </c>
    </row>
    <row r="1201" spans="1:7">
      <c r="A1201" s="599">
        <v>44287</v>
      </c>
      <c r="B1201" s="602">
        <v>4558</v>
      </c>
      <c r="C1201" s="20">
        <v>1105553640</v>
      </c>
      <c r="E1201" s="599">
        <v>44287</v>
      </c>
      <c r="F1201" s="602">
        <v>4558</v>
      </c>
      <c r="G1201" s="20">
        <f t="shared" si="18"/>
        <v>11.055536399999999</v>
      </c>
    </row>
    <row r="1202" spans="1:7">
      <c r="A1202" s="599">
        <v>44286</v>
      </c>
      <c r="B1202" s="602">
        <v>4395</v>
      </c>
      <c r="C1202" s="20">
        <v>858561990</v>
      </c>
      <c r="E1202" s="599">
        <v>44286</v>
      </c>
      <c r="F1202" s="602">
        <v>4395</v>
      </c>
      <c r="G1202" s="20">
        <f t="shared" si="18"/>
        <v>8.5856198999999993</v>
      </c>
    </row>
    <row r="1203" spans="1:7">
      <c r="A1203" s="599">
        <v>44285</v>
      </c>
      <c r="B1203" s="602">
        <v>4436</v>
      </c>
      <c r="C1203" s="20">
        <v>432539860</v>
      </c>
      <c r="E1203" s="599">
        <v>44285</v>
      </c>
      <c r="F1203" s="602">
        <v>4436</v>
      </c>
      <c r="G1203" s="20">
        <f t="shared" si="18"/>
        <v>4.3253985999999998</v>
      </c>
    </row>
    <row r="1204" spans="1:7">
      <c r="A1204" s="599">
        <v>44284</v>
      </c>
      <c r="B1204" s="602">
        <v>4442</v>
      </c>
      <c r="C1204" s="20">
        <v>768279720</v>
      </c>
      <c r="E1204" s="599">
        <v>44284</v>
      </c>
      <c r="F1204" s="602">
        <v>4442</v>
      </c>
      <c r="G1204" s="20">
        <f t="shared" si="18"/>
        <v>7.6827972000000004</v>
      </c>
    </row>
    <row r="1205" spans="1:7">
      <c r="A1205" s="599">
        <v>44281</v>
      </c>
      <c r="B1205" s="602">
        <v>4463</v>
      </c>
      <c r="C1205" s="20">
        <v>404281530</v>
      </c>
      <c r="E1205" s="599">
        <v>44281</v>
      </c>
      <c r="F1205" s="602">
        <v>4463</v>
      </c>
      <c r="G1205" s="20">
        <f t="shared" si="18"/>
        <v>4.0428153</v>
      </c>
    </row>
    <row r="1206" spans="1:7">
      <c r="A1206" s="599">
        <v>44280</v>
      </c>
      <c r="B1206" s="602">
        <v>4463</v>
      </c>
      <c r="C1206" s="20">
        <v>770737000</v>
      </c>
      <c r="E1206" s="599">
        <v>44280</v>
      </c>
      <c r="F1206" s="602">
        <v>4463</v>
      </c>
      <c r="G1206" s="20">
        <f t="shared" si="18"/>
        <v>7.7073700000000001</v>
      </c>
    </row>
    <row r="1207" spans="1:7">
      <c r="A1207" s="599">
        <v>44279</v>
      </c>
      <c r="B1207" s="602">
        <v>4510</v>
      </c>
      <c r="C1207" s="20">
        <v>401401030</v>
      </c>
      <c r="E1207" s="599">
        <v>44279</v>
      </c>
      <c r="F1207" s="602">
        <v>4510</v>
      </c>
      <c r="G1207" s="20">
        <f t="shared" si="18"/>
        <v>4.0140102999999998</v>
      </c>
    </row>
    <row r="1208" spans="1:7">
      <c r="A1208" s="599">
        <v>44278</v>
      </c>
      <c r="B1208" s="602">
        <v>4456</v>
      </c>
      <c r="C1208" s="20">
        <v>763373020</v>
      </c>
      <c r="E1208" s="599">
        <v>44278</v>
      </c>
      <c r="F1208" s="602">
        <v>4456</v>
      </c>
      <c r="G1208" s="20">
        <f t="shared" si="18"/>
        <v>7.6337301999999996</v>
      </c>
    </row>
    <row r="1209" spans="1:7">
      <c r="A1209" s="599">
        <v>44277</v>
      </c>
      <c r="B1209" s="602">
        <v>4503</v>
      </c>
      <c r="C1209" s="20">
        <v>864696370</v>
      </c>
      <c r="E1209" s="599">
        <v>44277</v>
      </c>
      <c r="F1209" s="602">
        <v>4503</v>
      </c>
      <c r="G1209" s="20">
        <f t="shared" si="18"/>
        <v>8.6469637000000006</v>
      </c>
    </row>
    <row r="1210" spans="1:7">
      <c r="A1210" s="599">
        <v>44274</v>
      </c>
      <c r="B1210" s="602">
        <v>4571</v>
      </c>
      <c r="C1210" s="20">
        <v>313834850</v>
      </c>
      <c r="E1210" s="599">
        <v>44274</v>
      </c>
      <c r="F1210" s="602">
        <v>4571</v>
      </c>
      <c r="G1210" s="20">
        <f t="shared" si="18"/>
        <v>3.1383485000000002</v>
      </c>
    </row>
    <row r="1211" spans="1:7">
      <c r="A1211" s="599">
        <v>44273</v>
      </c>
      <c r="B1211" s="602">
        <v>4564</v>
      </c>
      <c r="C1211" s="20">
        <v>462691300</v>
      </c>
      <c r="E1211" s="599">
        <v>44273</v>
      </c>
      <c r="F1211" s="602">
        <v>4564</v>
      </c>
      <c r="G1211" s="20">
        <f t="shared" si="18"/>
        <v>4.6269130000000001</v>
      </c>
    </row>
    <row r="1212" spans="1:7">
      <c r="A1212" s="599">
        <v>44272</v>
      </c>
      <c r="B1212" s="602">
        <v>4571</v>
      </c>
      <c r="C1212" s="20">
        <v>343473620</v>
      </c>
      <c r="E1212" s="599">
        <v>44272</v>
      </c>
      <c r="F1212" s="602">
        <v>4571</v>
      </c>
      <c r="G1212" s="20">
        <f t="shared" si="18"/>
        <v>3.4347362000000001</v>
      </c>
    </row>
    <row r="1213" spans="1:7">
      <c r="A1213" s="599">
        <v>44271</v>
      </c>
      <c r="B1213" s="602">
        <v>4598</v>
      </c>
      <c r="C1213" s="20">
        <v>553170310</v>
      </c>
      <c r="E1213" s="599">
        <v>44271</v>
      </c>
      <c r="F1213" s="602">
        <v>4598</v>
      </c>
      <c r="G1213" s="20">
        <f t="shared" si="18"/>
        <v>5.5317030999999997</v>
      </c>
    </row>
    <row r="1214" spans="1:7">
      <c r="A1214" s="599">
        <v>44270</v>
      </c>
      <c r="B1214" s="602">
        <v>4517</v>
      </c>
      <c r="C1214" s="20">
        <v>595211570</v>
      </c>
      <c r="E1214" s="599">
        <v>44270</v>
      </c>
      <c r="F1214" s="602">
        <v>4517</v>
      </c>
      <c r="G1214" s="20">
        <f t="shared" si="18"/>
        <v>5.9521157000000002</v>
      </c>
    </row>
    <row r="1215" spans="1:7">
      <c r="A1215" s="599">
        <v>44267</v>
      </c>
      <c r="B1215" s="602">
        <v>4585</v>
      </c>
      <c r="C1215" s="20">
        <v>865314450</v>
      </c>
      <c r="E1215" s="599">
        <v>44267</v>
      </c>
      <c r="F1215" s="602">
        <v>4585</v>
      </c>
      <c r="G1215" s="20">
        <f t="shared" si="18"/>
        <v>8.6531444999999998</v>
      </c>
    </row>
    <row r="1216" spans="1:7">
      <c r="A1216" s="599">
        <v>44266</v>
      </c>
      <c r="B1216" s="602">
        <v>4524</v>
      </c>
      <c r="C1216" s="20">
        <v>775180010</v>
      </c>
      <c r="E1216" s="599">
        <v>44266</v>
      </c>
      <c r="F1216" s="602">
        <v>4524</v>
      </c>
      <c r="G1216" s="20">
        <f t="shared" si="18"/>
        <v>7.7518000999999996</v>
      </c>
    </row>
    <row r="1217" spans="1:7">
      <c r="A1217" s="599">
        <v>44265</v>
      </c>
      <c r="B1217" s="602">
        <v>4524</v>
      </c>
      <c r="C1217" s="20">
        <v>544157840</v>
      </c>
      <c r="E1217" s="599">
        <v>44265</v>
      </c>
      <c r="F1217" s="602">
        <v>4524</v>
      </c>
      <c r="G1217" s="20">
        <f t="shared" si="18"/>
        <v>5.4415784</v>
      </c>
    </row>
    <row r="1218" spans="1:7">
      <c r="A1218" s="599">
        <v>44264</v>
      </c>
      <c r="B1218" s="602">
        <v>4544</v>
      </c>
      <c r="C1218" s="20">
        <v>1285539570</v>
      </c>
      <c r="E1218" s="599">
        <v>44264</v>
      </c>
      <c r="F1218" s="602">
        <v>4544</v>
      </c>
      <c r="G1218" s="20">
        <f t="shared" ref="G1218:G1281" si="19">C1218/10^8</f>
        <v>12.855395700000001</v>
      </c>
    </row>
    <row r="1219" spans="1:7">
      <c r="A1219" s="599">
        <v>44263</v>
      </c>
      <c r="B1219" s="602">
        <v>4578</v>
      </c>
      <c r="C1219" s="20">
        <v>666672480</v>
      </c>
      <c r="E1219" s="599">
        <v>44263</v>
      </c>
      <c r="F1219" s="602">
        <v>4578</v>
      </c>
      <c r="G1219" s="20">
        <f t="shared" si="19"/>
        <v>6.6667247999999999</v>
      </c>
    </row>
    <row r="1220" spans="1:7">
      <c r="A1220" s="599">
        <v>44260</v>
      </c>
      <c r="B1220" s="602">
        <v>4646</v>
      </c>
      <c r="C1220" s="20">
        <v>819156620</v>
      </c>
      <c r="E1220" s="599">
        <v>44260</v>
      </c>
      <c r="F1220" s="602">
        <v>4646</v>
      </c>
      <c r="G1220" s="20">
        <f t="shared" si="19"/>
        <v>8.1915662000000005</v>
      </c>
    </row>
    <row r="1221" spans="1:7">
      <c r="A1221" s="599">
        <v>44259</v>
      </c>
      <c r="B1221" s="602">
        <v>4632</v>
      </c>
      <c r="C1221" s="20">
        <v>448859310</v>
      </c>
      <c r="E1221" s="599">
        <v>44259</v>
      </c>
      <c r="F1221" s="602">
        <v>4632</v>
      </c>
      <c r="G1221" s="20">
        <f t="shared" si="19"/>
        <v>4.4885931000000001</v>
      </c>
    </row>
    <row r="1222" spans="1:7">
      <c r="A1222" s="599">
        <v>44258</v>
      </c>
      <c r="B1222" s="602">
        <v>4666</v>
      </c>
      <c r="C1222" s="20">
        <v>1225719440</v>
      </c>
      <c r="E1222" s="599">
        <v>44258</v>
      </c>
      <c r="F1222" s="602">
        <v>4666</v>
      </c>
      <c r="G1222" s="20">
        <f t="shared" si="19"/>
        <v>12.257194399999999</v>
      </c>
    </row>
    <row r="1223" spans="1:7">
      <c r="A1223" s="599">
        <v>44257</v>
      </c>
      <c r="B1223" s="602">
        <v>4714</v>
      </c>
      <c r="C1223" s="20">
        <v>1518930450</v>
      </c>
      <c r="E1223" s="599">
        <v>44257</v>
      </c>
      <c r="F1223" s="602">
        <v>4714</v>
      </c>
      <c r="G1223" s="20">
        <f t="shared" si="19"/>
        <v>15.1893045</v>
      </c>
    </row>
    <row r="1224" spans="1:7">
      <c r="A1224" s="599">
        <v>44256</v>
      </c>
      <c r="B1224" s="602">
        <v>4727</v>
      </c>
      <c r="C1224" s="20">
        <v>1544722150</v>
      </c>
      <c r="E1224" s="599">
        <v>44256</v>
      </c>
      <c r="F1224" s="602">
        <v>4727</v>
      </c>
      <c r="G1224" s="20">
        <f t="shared" si="19"/>
        <v>15.447221499999999</v>
      </c>
    </row>
    <row r="1225" spans="1:7">
      <c r="A1225" s="599">
        <v>44253</v>
      </c>
      <c r="B1225" s="602">
        <v>4727</v>
      </c>
      <c r="C1225" s="20">
        <v>1544722150</v>
      </c>
      <c r="E1225" s="599">
        <v>44253</v>
      </c>
      <c r="F1225" s="602">
        <v>4727</v>
      </c>
      <c r="G1225" s="20">
        <f t="shared" si="19"/>
        <v>15.447221499999999</v>
      </c>
    </row>
    <row r="1226" spans="1:7">
      <c r="A1226" s="599">
        <v>44252</v>
      </c>
      <c r="B1226" s="602">
        <v>4795</v>
      </c>
      <c r="C1226" s="20">
        <v>832089200</v>
      </c>
      <c r="E1226" s="599">
        <v>44252</v>
      </c>
      <c r="F1226" s="602">
        <v>4795</v>
      </c>
      <c r="G1226" s="20">
        <f t="shared" si="19"/>
        <v>8.3208920000000006</v>
      </c>
    </row>
    <row r="1227" spans="1:7">
      <c r="A1227" s="599">
        <v>44251</v>
      </c>
      <c r="B1227" s="602">
        <v>4680</v>
      </c>
      <c r="C1227" s="20">
        <v>1725884190</v>
      </c>
      <c r="E1227" s="599">
        <v>44251</v>
      </c>
      <c r="F1227" s="602">
        <v>4680</v>
      </c>
      <c r="G1227" s="20">
        <f t="shared" si="19"/>
        <v>17.2588419</v>
      </c>
    </row>
    <row r="1228" spans="1:7">
      <c r="A1228" s="599">
        <v>44250</v>
      </c>
      <c r="B1228" s="602">
        <v>4876</v>
      </c>
      <c r="C1228" s="20">
        <v>1458035000</v>
      </c>
      <c r="E1228" s="599">
        <v>44250</v>
      </c>
      <c r="F1228" s="602">
        <v>4876</v>
      </c>
      <c r="G1228" s="20">
        <f t="shared" si="19"/>
        <v>14.580349999999999</v>
      </c>
    </row>
    <row r="1229" spans="1:7">
      <c r="A1229" s="599">
        <v>44249</v>
      </c>
      <c r="B1229" s="602">
        <v>4965</v>
      </c>
      <c r="C1229" s="20">
        <v>1557711430</v>
      </c>
      <c r="E1229" s="599">
        <v>44249</v>
      </c>
      <c r="F1229" s="602">
        <v>4965</v>
      </c>
      <c r="G1229" s="20">
        <f t="shared" si="19"/>
        <v>15.5771143</v>
      </c>
    </row>
    <row r="1230" spans="1:7">
      <c r="A1230" s="599">
        <v>44246</v>
      </c>
      <c r="B1230" s="602">
        <v>4978</v>
      </c>
      <c r="C1230" s="20">
        <v>1726397230</v>
      </c>
      <c r="E1230" s="599">
        <v>44246</v>
      </c>
      <c r="F1230" s="602">
        <v>4978</v>
      </c>
      <c r="G1230" s="20">
        <f t="shared" si="19"/>
        <v>17.263972299999999</v>
      </c>
    </row>
    <row r="1231" spans="1:7">
      <c r="A1231" s="599">
        <v>44245</v>
      </c>
      <c r="B1231" s="602">
        <v>4992</v>
      </c>
      <c r="C1231" s="20">
        <v>1641741620</v>
      </c>
      <c r="E1231" s="599">
        <v>44245</v>
      </c>
      <c r="F1231" s="602">
        <v>4992</v>
      </c>
      <c r="G1231" s="20">
        <f t="shared" si="19"/>
        <v>16.417416200000002</v>
      </c>
    </row>
    <row r="1232" spans="1:7">
      <c r="A1232" s="599">
        <v>44244</v>
      </c>
      <c r="B1232" s="602">
        <v>5087</v>
      </c>
      <c r="C1232" s="20">
        <v>1621498160</v>
      </c>
      <c r="E1232" s="599">
        <v>44244</v>
      </c>
      <c r="F1232" s="602">
        <v>5087</v>
      </c>
      <c r="G1232" s="20">
        <f t="shared" si="19"/>
        <v>16.214981600000002</v>
      </c>
    </row>
    <row r="1233" spans="1:7">
      <c r="A1233" s="599">
        <v>44243</v>
      </c>
      <c r="B1233" s="602">
        <v>5032</v>
      </c>
      <c r="C1233" s="20">
        <v>1031457320</v>
      </c>
      <c r="E1233" s="599">
        <v>44243</v>
      </c>
      <c r="F1233" s="602">
        <v>5032</v>
      </c>
      <c r="G1233" s="20">
        <f t="shared" si="19"/>
        <v>10.3145732</v>
      </c>
    </row>
    <row r="1234" spans="1:7">
      <c r="A1234" s="599">
        <v>44242</v>
      </c>
      <c r="B1234" s="602">
        <v>5053</v>
      </c>
      <c r="C1234" s="20">
        <v>2112258000</v>
      </c>
      <c r="E1234" s="599">
        <v>44242</v>
      </c>
      <c r="F1234" s="602">
        <v>5053</v>
      </c>
      <c r="G1234" s="20">
        <f t="shared" si="19"/>
        <v>21.122579999999999</v>
      </c>
    </row>
    <row r="1235" spans="1:7">
      <c r="A1235" s="599">
        <v>44239</v>
      </c>
      <c r="B1235" s="602">
        <v>4971</v>
      </c>
      <c r="C1235" s="20">
        <v>1113211310</v>
      </c>
      <c r="E1235" s="599">
        <v>44239</v>
      </c>
      <c r="F1235" s="602">
        <v>4971</v>
      </c>
      <c r="G1235" s="20">
        <f t="shared" si="19"/>
        <v>11.1321131</v>
      </c>
    </row>
    <row r="1236" spans="1:7">
      <c r="A1236" s="599">
        <v>44238</v>
      </c>
      <c r="B1236" s="602">
        <v>4971</v>
      </c>
      <c r="C1236" s="20">
        <v>1113211310</v>
      </c>
      <c r="E1236" s="599">
        <v>44238</v>
      </c>
      <c r="F1236" s="602">
        <v>4971</v>
      </c>
      <c r="G1236" s="20">
        <f t="shared" si="19"/>
        <v>11.1321131</v>
      </c>
    </row>
    <row r="1237" spans="1:7">
      <c r="A1237" s="599">
        <v>44237</v>
      </c>
      <c r="B1237" s="602">
        <v>4971</v>
      </c>
      <c r="C1237" s="20">
        <v>1113211310</v>
      </c>
      <c r="E1237" s="599">
        <v>44237</v>
      </c>
      <c r="F1237" s="602">
        <v>4971</v>
      </c>
      <c r="G1237" s="20">
        <f t="shared" si="19"/>
        <v>11.1321131</v>
      </c>
    </row>
    <row r="1238" spans="1:7">
      <c r="A1238" s="599">
        <v>44236</v>
      </c>
      <c r="B1238" s="602">
        <v>4978</v>
      </c>
      <c r="C1238" s="20">
        <v>2799772470</v>
      </c>
      <c r="E1238" s="599">
        <v>44236</v>
      </c>
      <c r="F1238" s="602">
        <v>4978</v>
      </c>
      <c r="G1238" s="20">
        <f t="shared" si="19"/>
        <v>27.997724699999999</v>
      </c>
    </row>
    <row r="1239" spans="1:7">
      <c r="A1239" s="599">
        <v>44235</v>
      </c>
      <c r="B1239" s="602">
        <v>4876</v>
      </c>
      <c r="C1239" s="20">
        <v>1135378850</v>
      </c>
      <c r="E1239" s="599">
        <v>44235</v>
      </c>
      <c r="F1239" s="602">
        <v>4876</v>
      </c>
      <c r="G1239" s="20">
        <f t="shared" si="19"/>
        <v>11.3537885</v>
      </c>
    </row>
    <row r="1240" spans="1:7">
      <c r="A1240" s="599">
        <v>44232</v>
      </c>
      <c r="B1240" s="602">
        <v>4904</v>
      </c>
      <c r="C1240" s="20">
        <v>1688078750</v>
      </c>
      <c r="E1240" s="599">
        <v>44232</v>
      </c>
      <c r="F1240" s="602">
        <v>4904</v>
      </c>
      <c r="G1240" s="20">
        <f t="shared" si="19"/>
        <v>16.8807875</v>
      </c>
    </row>
    <row r="1241" spans="1:7">
      <c r="A1241" s="599">
        <v>44231</v>
      </c>
      <c r="B1241" s="602">
        <v>4842</v>
      </c>
      <c r="C1241" s="20">
        <v>1355647840</v>
      </c>
      <c r="E1241" s="599">
        <v>44231</v>
      </c>
      <c r="F1241" s="602">
        <v>4842</v>
      </c>
      <c r="G1241" s="20">
        <f t="shared" si="19"/>
        <v>13.5564784</v>
      </c>
    </row>
    <row r="1242" spans="1:7">
      <c r="A1242" s="599">
        <v>44230</v>
      </c>
      <c r="B1242" s="602">
        <v>4870</v>
      </c>
      <c r="C1242" s="20">
        <v>1682457260</v>
      </c>
      <c r="E1242" s="599">
        <v>44230</v>
      </c>
      <c r="F1242" s="602">
        <v>4870</v>
      </c>
      <c r="G1242" s="20">
        <f t="shared" si="19"/>
        <v>16.8245726</v>
      </c>
    </row>
    <row r="1243" spans="1:7">
      <c r="A1243" s="599">
        <v>44229</v>
      </c>
      <c r="B1243" s="602">
        <v>4700</v>
      </c>
      <c r="C1243" s="20">
        <v>1647906410</v>
      </c>
      <c r="E1243" s="599">
        <v>44229</v>
      </c>
      <c r="F1243" s="602">
        <v>4700</v>
      </c>
      <c r="G1243" s="20">
        <f t="shared" si="19"/>
        <v>16.479064099999999</v>
      </c>
    </row>
    <row r="1244" spans="1:7">
      <c r="A1244" s="599">
        <v>44228</v>
      </c>
      <c r="B1244" s="602">
        <v>4700</v>
      </c>
      <c r="C1244" s="20">
        <v>1298200890</v>
      </c>
      <c r="E1244" s="599">
        <v>44228</v>
      </c>
      <c r="F1244" s="602">
        <v>4700</v>
      </c>
      <c r="G1244" s="20">
        <f t="shared" si="19"/>
        <v>12.9820089</v>
      </c>
    </row>
    <row r="1245" spans="1:7">
      <c r="A1245" s="599">
        <v>44225</v>
      </c>
      <c r="B1245" s="602">
        <v>4469</v>
      </c>
      <c r="C1245" s="20">
        <v>3509621320</v>
      </c>
      <c r="E1245" s="599">
        <v>44225</v>
      </c>
      <c r="F1245" s="602">
        <v>4469</v>
      </c>
      <c r="G1245" s="20">
        <f t="shared" si="19"/>
        <v>35.096213200000001</v>
      </c>
    </row>
    <row r="1246" spans="1:7">
      <c r="A1246" s="599">
        <v>44224</v>
      </c>
      <c r="B1246" s="602">
        <v>4666</v>
      </c>
      <c r="C1246" s="20">
        <v>3443981780</v>
      </c>
      <c r="E1246" s="599">
        <v>44224</v>
      </c>
      <c r="F1246" s="602">
        <v>4666</v>
      </c>
      <c r="G1246" s="20">
        <f t="shared" si="19"/>
        <v>34.4398178</v>
      </c>
    </row>
    <row r="1247" spans="1:7">
      <c r="A1247" s="599">
        <v>44223</v>
      </c>
      <c r="B1247" s="602">
        <v>4897</v>
      </c>
      <c r="C1247" s="20">
        <v>16265177540</v>
      </c>
      <c r="E1247" s="599">
        <v>44223</v>
      </c>
      <c r="F1247" s="602">
        <v>4897</v>
      </c>
      <c r="G1247" s="20">
        <f t="shared" si="19"/>
        <v>162.65177539999999</v>
      </c>
    </row>
    <row r="1248" spans="1:7">
      <c r="A1248" s="599">
        <v>44222</v>
      </c>
      <c r="B1248" s="602">
        <v>4768</v>
      </c>
      <c r="C1248" s="20">
        <v>1291588290</v>
      </c>
      <c r="E1248" s="599">
        <v>44222</v>
      </c>
      <c r="F1248" s="602">
        <v>4768</v>
      </c>
      <c r="G1248" s="20">
        <f t="shared" si="19"/>
        <v>12.9158829</v>
      </c>
    </row>
    <row r="1249" spans="1:7">
      <c r="A1249" s="599">
        <v>44221</v>
      </c>
      <c r="B1249" s="602">
        <v>4822</v>
      </c>
      <c r="C1249" s="20">
        <v>2116429450</v>
      </c>
      <c r="E1249" s="599">
        <v>44221</v>
      </c>
      <c r="F1249" s="602">
        <v>4822</v>
      </c>
      <c r="G1249" s="20">
        <f t="shared" si="19"/>
        <v>21.1642945</v>
      </c>
    </row>
    <row r="1250" spans="1:7">
      <c r="A1250" s="599">
        <v>44218</v>
      </c>
      <c r="B1250" s="602">
        <v>4802</v>
      </c>
      <c r="C1250" s="20">
        <v>1309033550</v>
      </c>
      <c r="E1250" s="599">
        <v>44218</v>
      </c>
      <c r="F1250" s="602">
        <v>4802</v>
      </c>
      <c r="G1250" s="20">
        <f t="shared" si="19"/>
        <v>13.0903355</v>
      </c>
    </row>
    <row r="1251" spans="1:7">
      <c r="A1251" s="599">
        <v>44217</v>
      </c>
      <c r="B1251" s="602">
        <v>4829</v>
      </c>
      <c r="C1251" s="20">
        <v>1216863720</v>
      </c>
      <c r="E1251" s="599">
        <v>44217</v>
      </c>
      <c r="F1251" s="602">
        <v>4829</v>
      </c>
      <c r="G1251" s="20">
        <f t="shared" si="19"/>
        <v>12.168637199999999</v>
      </c>
    </row>
    <row r="1252" spans="1:7">
      <c r="A1252" s="599">
        <v>44216</v>
      </c>
      <c r="B1252" s="602">
        <v>4822</v>
      </c>
      <c r="C1252" s="20">
        <v>1618143870</v>
      </c>
      <c r="E1252" s="599">
        <v>44216</v>
      </c>
      <c r="F1252" s="602">
        <v>4822</v>
      </c>
      <c r="G1252" s="20">
        <f t="shared" si="19"/>
        <v>16.181438700000001</v>
      </c>
    </row>
    <row r="1253" spans="1:7">
      <c r="A1253" s="599">
        <v>44215</v>
      </c>
      <c r="B1253" s="602">
        <v>4775</v>
      </c>
      <c r="C1253" s="20">
        <v>1308253130</v>
      </c>
      <c r="E1253" s="599">
        <v>44215</v>
      </c>
      <c r="F1253" s="602">
        <v>4775</v>
      </c>
      <c r="G1253" s="20">
        <f t="shared" si="19"/>
        <v>13.082531299999999</v>
      </c>
    </row>
    <row r="1254" spans="1:7">
      <c r="A1254" s="599">
        <v>44214</v>
      </c>
      <c r="B1254" s="602">
        <v>4727</v>
      </c>
      <c r="C1254" s="20">
        <v>2244834590</v>
      </c>
      <c r="E1254" s="599">
        <v>44214</v>
      </c>
      <c r="F1254" s="602">
        <v>4727</v>
      </c>
      <c r="G1254" s="20">
        <f t="shared" si="19"/>
        <v>22.4483459</v>
      </c>
    </row>
    <row r="1255" spans="1:7">
      <c r="A1255" s="599">
        <v>44211</v>
      </c>
      <c r="B1255" s="602">
        <v>4924</v>
      </c>
      <c r="C1255" s="20">
        <v>1722049210</v>
      </c>
      <c r="E1255" s="599">
        <v>44211</v>
      </c>
      <c r="F1255" s="602">
        <v>4924</v>
      </c>
      <c r="G1255" s="20">
        <f t="shared" si="19"/>
        <v>17.220492100000001</v>
      </c>
    </row>
    <row r="1256" spans="1:7">
      <c r="A1256" s="599">
        <v>44210</v>
      </c>
      <c r="B1256" s="602">
        <v>4971</v>
      </c>
      <c r="C1256" s="20">
        <v>1317741110</v>
      </c>
      <c r="E1256" s="599">
        <v>44210</v>
      </c>
      <c r="F1256" s="602">
        <v>4971</v>
      </c>
      <c r="G1256" s="20">
        <f t="shared" si="19"/>
        <v>13.1774111</v>
      </c>
    </row>
    <row r="1257" spans="1:7">
      <c r="A1257" s="599">
        <v>44209</v>
      </c>
      <c r="B1257" s="602">
        <v>5066</v>
      </c>
      <c r="C1257" s="20">
        <v>2243097260</v>
      </c>
      <c r="E1257" s="599">
        <v>44209</v>
      </c>
      <c r="F1257" s="602">
        <v>5066</v>
      </c>
      <c r="G1257" s="20">
        <f t="shared" si="19"/>
        <v>22.4309726</v>
      </c>
    </row>
    <row r="1258" spans="1:7">
      <c r="A1258" s="599">
        <v>44208</v>
      </c>
      <c r="B1258" s="602">
        <v>5168</v>
      </c>
      <c r="C1258" s="20">
        <v>4951822490</v>
      </c>
      <c r="E1258" s="599">
        <v>44208</v>
      </c>
      <c r="F1258" s="602">
        <v>5168</v>
      </c>
      <c r="G1258" s="20">
        <f t="shared" si="19"/>
        <v>49.5182249</v>
      </c>
    </row>
    <row r="1259" spans="1:7">
      <c r="A1259" s="599">
        <v>44207</v>
      </c>
      <c r="B1259" s="602">
        <v>5060</v>
      </c>
      <c r="C1259" s="20">
        <v>3277031170</v>
      </c>
      <c r="E1259" s="599">
        <v>44207</v>
      </c>
      <c r="F1259" s="602">
        <v>5060</v>
      </c>
      <c r="G1259" s="20">
        <f t="shared" si="19"/>
        <v>32.770311700000001</v>
      </c>
    </row>
    <row r="1260" spans="1:7">
      <c r="A1260" s="599">
        <v>44204</v>
      </c>
      <c r="B1260" s="602">
        <v>5215</v>
      </c>
      <c r="C1260" s="20">
        <v>2852891980</v>
      </c>
      <c r="E1260" s="599">
        <v>44204</v>
      </c>
      <c r="F1260" s="602">
        <v>5215</v>
      </c>
      <c r="G1260" s="20">
        <f t="shared" si="19"/>
        <v>28.528919800000001</v>
      </c>
    </row>
    <row r="1261" spans="1:7">
      <c r="A1261" s="599">
        <v>44203</v>
      </c>
      <c r="B1261" s="602">
        <v>5114</v>
      </c>
      <c r="C1261" s="20">
        <v>2677984900</v>
      </c>
      <c r="E1261" s="599">
        <v>44203</v>
      </c>
      <c r="F1261" s="602">
        <v>5114</v>
      </c>
      <c r="G1261" s="20">
        <f t="shared" si="19"/>
        <v>26.779848999999999</v>
      </c>
    </row>
    <row r="1262" spans="1:7">
      <c r="A1262" s="599">
        <v>44202</v>
      </c>
      <c r="B1262" s="602">
        <v>5127</v>
      </c>
      <c r="C1262" s="20">
        <v>3324740550</v>
      </c>
      <c r="E1262" s="599">
        <v>44202</v>
      </c>
      <c r="F1262" s="602">
        <v>5127</v>
      </c>
      <c r="G1262" s="20">
        <f t="shared" si="19"/>
        <v>33.247405499999999</v>
      </c>
    </row>
    <row r="1263" spans="1:7">
      <c r="A1263" s="599">
        <v>44201</v>
      </c>
      <c r="B1263" s="602">
        <v>5141</v>
      </c>
      <c r="C1263" s="20">
        <v>2795051610</v>
      </c>
      <c r="E1263" s="599">
        <v>44201</v>
      </c>
      <c r="F1263" s="602">
        <v>5141</v>
      </c>
      <c r="G1263" s="20">
        <f t="shared" si="19"/>
        <v>27.950516100000002</v>
      </c>
    </row>
    <row r="1264" spans="1:7">
      <c r="A1264" s="599">
        <v>44200</v>
      </c>
      <c r="B1264" s="602">
        <v>5134</v>
      </c>
      <c r="C1264" s="20">
        <v>4449453130</v>
      </c>
      <c r="E1264" s="599">
        <v>44200</v>
      </c>
      <c r="F1264" s="602">
        <v>5134</v>
      </c>
      <c r="G1264" s="20">
        <f t="shared" si="19"/>
        <v>44.494531299999998</v>
      </c>
    </row>
    <row r="1265" spans="1:7">
      <c r="A1265" s="599">
        <v>44197</v>
      </c>
      <c r="B1265" s="602">
        <v>4904</v>
      </c>
      <c r="C1265" s="20">
        <v>3295482030</v>
      </c>
      <c r="E1265" s="599">
        <v>44197</v>
      </c>
      <c r="F1265" s="602">
        <v>4904</v>
      </c>
      <c r="G1265" s="20">
        <f t="shared" si="19"/>
        <v>32.954820300000002</v>
      </c>
    </row>
    <row r="1266" spans="1:7">
      <c r="A1266" s="599">
        <v>44196</v>
      </c>
      <c r="B1266" s="602">
        <v>4904</v>
      </c>
      <c r="C1266" s="20">
        <v>3295482030</v>
      </c>
      <c r="E1266" s="599">
        <v>44196</v>
      </c>
      <c r="F1266" s="602">
        <v>4904</v>
      </c>
      <c r="G1266" s="20">
        <f t="shared" si="19"/>
        <v>32.954820300000002</v>
      </c>
    </row>
    <row r="1267" spans="1:7">
      <c r="A1267" s="599">
        <v>44195</v>
      </c>
      <c r="B1267" s="602">
        <v>4904</v>
      </c>
      <c r="C1267" s="20">
        <v>3295482030</v>
      </c>
      <c r="E1267" s="599">
        <v>44195</v>
      </c>
      <c r="F1267" s="602">
        <v>4904</v>
      </c>
      <c r="G1267" s="20">
        <f t="shared" si="19"/>
        <v>32.954820300000002</v>
      </c>
    </row>
    <row r="1268" spans="1:7">
      <c r="A1268" s="599">
        <v>44194</v>
      </c>
      <c r="B1268" s="602">
        <v>4802</v>
      </c>
      <c r="C1268" s="20">
        <v>1556828110</v>
      </c>
      <c r="E1268" s="599">
        <v>44194</v>
      </c>
      <c r="F1268" s="602">
        <v>4802</v>
      </c>
      <c r="G1268" s="20">
        <f t="shared" si="19"/>
        <v>15.5682811</v>
      </c>
    </row>
    <row r="1269" spans="1:7">
      <c r="A1269" s="599">
        <v>44193</v>
      </c>
      <c r="B1269" s="602">
        <v>4686</v>
      </c>
      <c r="C1269" s="20">
        <v>1649873260</v>
      </c>
      <c r="E1269" s="599">
        <v>44193</v>
      </c>
      <c r="F1269" s="602">
        <v>4686</v>
      </c>
      <c r="G1269" s="20">
        <f t="shared" si="19"/>
        <v>16.4987326</v>
      </c>
    </row>
    <row r="1270" spans="1:7">
      <c r="A1270" s="599">
        <v>44190</v>
      </c>
      <c r="B1270" s="602">
        <v>4714</v>
      </c>
      <c r="C1270" s="20">
        <v>1993362350</v>
      </c>
      <c r="E1270" s="599">
        <v>44190</v>
      </c>
      <c r="F1270" s="602">
        <v>4714</v>
      </c>
      <c r="G1270" s="20">
        <f t="shared" si="19"/>
        <v>19.933623499999999</v>
      </c>
    </row>
    <row r="1271" spans="1:7">
      <c r="A1271" s="599">
        <v>44189</v>
      </c>
      <c r="B1271" s="602">
        <v>4714</v>
      </c>
      <c r="C1271" s="20">
        <v>1993362350</v>
      </c>
      <c r="E1271" s="599">
        <v>44189</v>
      </c>
      <c r="F1271" s="602">
        <v>4714</v>
      </c>
      <c r="G1271" s="20">
        <f t="shared" si="19"/>
        <v>19.933623499999999</v>
      </c>
    </row>
    <row r="1272" spans="1:7">
      <c r="A1272" s="599">
        <v>44188</v>
      </c>
      <c r="B1272" s="602">
        <v>4768</v>
      </c>
      <c r="C1272" s="20">
        <v>5244494700</v>
      </c>
      <c r="E1272" s="599">
        <v>44188</v>
      </c>
      <c r="F1272" s="602">
        <v>4768</v>
      </c>
      <c r="G1272" s="20">
        <f t="shared" si="19"/>
        <v>52.444946999999999</v>
      </c>
    </row>
    <row r="1273" spans="1:7">
      <c r="A1273" s="599">
        <v>44187</v>
      </c>
      <c r="B1273" s="602">
        <v>4619</v>
      </c>
      <c r="C1273" s="20">
        <v>2551666540</v>
      </c>
      <c r="E1273" s="599">
        <v>44187</v>
      </c>
      <c r="F1273" s="602">
        <v>4619</v>
      </c>
      <c r="G1273" s="20">
        <f t="shared" si="19"/>
        <v>25.516665400000001</v>
      </c>
    </row>
    <row r="1274" spans="1:7">
      <c r="A1274" s="599">
        <v>44186</v>
      </c>
      <c r="B1274" s="602">
        <v>4775</v>
      </c>
      <c r="C1274" s="20">
        <v>1912192300</v>
      </c>
      <c r="E1274" s="599">
        <v>44186</v>
      </c>
      <c r="F1274" s="602">
        <v>4775</v>
      </c>
      <c r="G1274" s="20">
        <f t="shared" si="19"/>
        <v>19.121922999999999</v>
      </c>
    </row>
    <row r="1275" spans="1:7">
      <c r="A1275" s="599">
        <v>44183</v>
      </c>
      <c r="B1275" s="602">
        <v>4829</v>
      </c>
      <c r="C1275" s="20">
        <v>11348842930</v>
      </c>
      <c r="E1275" s="599">
        <v>44183</v>
      </c>
      <c r="F1275" s="602">
        <v>4829</v>
      </c>
      <c r="G1275" s="20">
        <f t="shared" si="19"/>
        <v>113.48842930000001</v>
      </c>
    </row>
    <row r="1276" spans="1:7">
      <c r="A1276" s="599">
        <v>44182</v>
      </c>
      <c r="B1276" s="602">
        <v>4748</v>
      </c>
      <c r="C1276" s="20">
        <v>1893912910</v>
      </c>
      <c r="E1276" s="599">
        <v>44182</v>
      </c>
      <c r="F1276" s="602">
        <v>4748</v>
      </c>
      <c r="G1276" s="20">
        <f t="shared" si="19"/>
        <v>18.939129099999999</v>
      </c>
    </row>
    <row r="1277" spans="1:7">
      <c r="A1277" s="599">
        <v>44181</v>
      </c>
      <c r="B1277" s="602">
        <v>4693</v>
      </c>
      <c r="C1277" s="20">
        <v>1885715720</v>
      </c>
      <c r="E1277" s="599">
        <v>44181</v>
      </c>
      <c r="F1277" s="602">
        <v>4693</v>
      </c>
      <c r="G1277" s="20">
        <f t="shared" si="19"/>
        <v>18.8571572</v>
      </c>
    </row>
    <row r="1278" spans="1:7">
      <c r="A1278" s="599">
        <v>44180</v>
      </c>
      <c r="B1278" s="602">
        <v>4571</v>
      </c>
      <c r="C1278" s="20">
        <v>579102790</v>
      </c>
      <c r="E1278" s="599">
        <v>44180</v>
      </c>
      <c r="F1278" s="602">
        <v>4571</v>
      </c>
      <c r="G1278" s="20">
        <f t="shared" si="19"/>
        <v>5.7910278999999996</v>
      </c>
    </row>
    <row r="1279" spans="1:7">
      <c r="A1279" s="599">
        <v>44179</v>
      </c>
      <c r="B1279" s="602">
        <v>4503</v>
      </c>
      <c r="C1279" s="20">
        <v>1405693050</v>
      </c>
      <c r="E1279" s="599">
        <v>44179</v>
      </c>
      <c r="F1279" s="602">
        <v>4503</v>
      </c>
      <c r="G1279" s="20">
        <f t="shared" si="19"/>
        <v>14.0569305</v>
      </c>
    </row>
    <row r="1280" spans="1:7">
      <c r="A1280" s="599">
        <v>44176</v>
      </c>
      <c r="B1280" s="602">
        <v>4598</v>
      </c>
      <c r="C1280" s="20">
        <v>2590215190</v>
      </c>
      <c r="E1280" s="599">
        <v>44176</v>
      </c>
      <c r="F1280" s="602">
        <v>4598</v>
      </c>
      <c r="G1280" s="20">
        <f t="shared" si="19"/>
        <v>25.9021519</v>
      </c>
    </row>
    <row r="1281" spans="1:7">
      <c r="A1281" s="599">
        <v>44175</v>
      </c>
      <c r="B1281" s="602">
        <v>4680</v>
      </c>
      <c r="C1281" s="20">
        <v>792868600</v>
      </c>
      <c r="E1281" s="599">
        <v>44175</v>
      </c>
      <c r="F1281" s="602">
        <v>4680</v>
      </c>
      <c r="G1281" s="20">
        <f t="shared" si="19"/>
        <v>7.9286859999999999</v>
      </c>
    </row>
    <row r="1282" spans="1:7">
      <c r="A1282" s="599">
        <v>44174</v>
      </c>
      <c r="B1282" s="602">
        <v>4686</v>
      </c>
      <c r="C1282" s="20">
        <v>1371810710</v>
      </c>
      <c r="E1282" s="599">
        <v>44174</v>
      </c>
      <c r="F1282" s="602">
        <v>4686</v>
      </c>
      <c r="G1282" s="20">
        <f t="shared" ref="G1282:G1345" si="20">C1282/10^8</f>
        <v>13.718107099999999</v>
      </c>
    </row>
    <row r="1283" spans="1:7">
      <c r="A1283" s="599">
        <v>44173</v>
      </c>
      <c r="B1283" s="602">
        <v>4632</v>
      </c>
      <c r="C1283" s="20">
        <v>1383757250</v>
      </c>
      <c r="E1283" s="599">
        <v>44173</v>
      </c>
      <c r="F1283" s="602">
        <v>4632</v>
      </c>
      <c r="G1283" s="20">
        <f t="shared" si="20"/>
        <v>13.8375725</v>
      </c>
    </row>
    <row r="1284" spans="1:7">
      <c r="A1284" s="599">
        <v>44172</v>
      </c>
      <c r="B1284" s="602">
        <v>4686</v>
      </c>
      <c r="C1284" s="20">
        <v>1588759790</v>
      </c>
      <c r="E1284" s="599">
        <v>44172</v>
      </c>
      <c r="F1284" s="602">
        <v>4686</v>
      </c>
      <c r="G1284" s="20">
        <f t="shared" si="20"/>
        <v>15.887597899999999</v>
      </c>
    </row>
    <row r="1285" spans="1:7">
      <c r="A1285" s="599">
        <v>44169</v>
      </c>
      <c r="B1285" s="602">
        <v>4809</v>
      </c>
      <c r="C1285" s="20">
        <v>3507533140</v>
      </c>
      <c r="E1285" s="599">
        <v>44169</v>
      </c>
      <c r="F1285" s="602">
        <v>4809</v>
      </c>
      <c r="G1285" s="20">
        <f t="shared" si="20"/>
        <v>35.075331400000003</v>
      </c>
    </row>
    <row r="1286" spans="1:7">
      <c r="A1286" s="599">
        <v>44168</v>
      </c>
      <c r="B1286" s="602">
        <v>4741</v>
      </c>
      <c r="C1286" s="20">
        <v>2298345880</v>
      </c>
      <c r="E1286" s="599">
        <v>44168</v>
      </c>
      <c r="F1286" s="602">
        <v>4741</v>
      </c>
      <c r="G1286" s="20">
        <f t="shared" si="20"/>
        <v>22.983458800000001</v>
      </c>
    </row>
    <row r="1287" spans="1:7">
      <c r="A1287" s="599">
        <v>44167</v>
      </c>
      <c r="B1287" s="602">
        <v>4646</v>
      </c>
      <c r="C1287" s="20">
        <v>3786701900</v>
      </c>
      <c r="E1287" s="599">
        <v>44167</v>
      </c>
      <c r="F1287" s="602">
        <v>4646</v>
      </c>
      <c r="G1287" s="20">
        <f t="shared" si="20"/>
        <v>37.867018999999999</v>
      </c>
    </row>
    <row r="1288" spans="1:7">
      <c r="A1288" s="599">
        <v>44166</v>
      </c>
      <c r="B1288" s="602">
        <v>4646</v>
      </c>
      <c r="C1288" s="20">
        <v>983301580</v>
      </c>
      <c r="E1288" s="599">
        <v>44166</v>
      </c>
      <c r="F1288" s="602">
        <v>4646</v>
      </c>
      <c r="G1288" s="20">
        <f t="shared" si="20"/>
        <v>9.8330158000000001</v>
      </c>
    </row>
    <row r="1289" spans="1:7">
      <c r="A1289" s="599">
        <v>44165</v>
      </c>
      <c r="B1289" s="602">
        <v>4612</v>
      </c>
      <c r="C1289" s="20">
        <v>1769759700</v>
      </c>
      <c r="E1289" s="599">
        <v>44165</v>
      </c>
      <c r="F1289" s="602">
        <v>4612</v>
      </c>
      <c r="G1289" s="20">
        <f t="shared" si="20"/>
        <v>17.697596999999998</v>
      </c>
    </row>
    <row r="1290" spans="1:7">
      <c r="A1290" s="599">
        <v>44162</v>
      </c>
      <c r="B1290" s="602">
        <v>4605</v>
      </c>
      <c r="C1290" s="20">
        <v>1356815540</v>
      </c>
      <c r="E1290" s="599">
        <v>44162</v>
      </c>
      <c r="F1290" s="602">
        <v>4605</v>
      </c>
      <c r="G1290" s="20">
        <f t="shared" si="20"/>
        <v>13.5681554</v>
      </c>
    </row>
    <row r="1291" spans="1:7">
      <c r="A1291" s="599">
        <v>44161</v>
      </c>
      <c r="B1291" s="602">
        <v>4578</v>
      </c>
      <c r="C1291" s="20">
        <v>1094987450</v>
      </c>
      <c r="E1291" s="599">
        <v>44161</v>
      </c>
      <c r="F1291" s="602">
        <v>4578</v>
      </c>
      <c r="G1291" s="20">
        <f t="shared" si="20"/>
        <v>10.9498745</v>
      </c>
    </row>
    <row r="1292" spans="1:7">
      <c r="A1292" s="599">
        <v>44160</v>
      </c>
      <c r="B1292" s="602">
        <v>4490</v>
      </c>
      <c r="C1292" s="20">
        <v>1183724350</v>
      </c>
      <c r="E1292" s="599">
        <v>44160</v>
      </c>
      <c r="F1292" s="602">
        <v>4490</v>
      </c>
      <c r="G1292" s="20">
        <f t="shared" si="20"/>
        <v>11.8372435</v>
      </c>
    </row>
    <row r="1293" spans="1:7">
      <c r="A1293" s="599">
        <v>44159</v>
      </c>
      <c r="B1293" s="602">
        <v>4564</v>
      </c>
      <c r="C1293" s="20">
        <v>2537526880</v>
      </c>
      <c r="E1293" s="599">
        <v>44159</v>
      </c>
      <c r="F1293" s="602">
        <v>4564</v>
      </c>
      <c r="G1293" s="20">
        <f t="shared" si="20"/>
        <v>25.375268800000001</v>
      </c>
    </row>
    <row r="1294" spans="1:7">
      <c r="A1294" s="599">
        <v>44158</v>
      </c>
      <c r="B1294" s="602">
        <v>4442</v>
      </c>
      <c r="C1294" s="20">
        <v>1243973580</v>
      </c>
      <c r="E1294" s="599">
        <v>44158</v>
      </c>
      <c r="F1294" s="602">
        <v>4442</v>
      </c>
      <c r="G1294" s="20">
        <f t="shared" si="20"/>
        <v>12.439735799999999</v>
      </c>
    </row>
    <row r="1295" spans="1:7">
      <c r="A1295" s="599">
        <v>44155</v>
      </c>
      <c r="B1295" s="602">
        <v>4490</v>
      </c>
      <c r="C1295" s="20">
        <v>405203150</v>
      </c>
      <c r="E1295" s="599">
        <v>44155</v>
      </c>
      <c r="F1295" s="602">
        <v>4490</v>
      </c>
      <c r="G1295" s="20">
        <f t="shared" si="20"/>
        <v>4.0520315</v>
      </c>
    </row>
    <row r="1296" spans="1:7">
      <c r="A1296" s="599">
        <v>44154</v>
      </c>
      <c r="B1296" s="602">
        <v>4483</v>
      </c>
      <c r="C1296" s="20">
        <v>662332680</v>
      </c>
      <c r="E1296" s="599">
        <v>44154</v>
      </c>
      <c r="F1296" s="602">
        <v>4483</v>
      </c>
      <c r="G1296" s="20">
        <f t="shared" si="20"/>
        <v>6.6233268000000001</v>
      </c>
    </row>
    <row r="1297" spans="1:7">
      <c r="A1297" s="599">
        <v>44153</v>
      </c>
      <c r="B1297" s="602">
        <v>4510</v>
      </c>
      <c r="C1297" s="20">
        <v>705901640</v>
      </c>
      <c r="E1297" s="599">
        <v>44153</v>
      </c>
      <c r="F1297" s="602">
        <v>4510</v>
      </c>
      <c r="G1297" s="20">
        <f t="shared" si="20"/>
        <v>7.0590164</v>
      </c>
    </row>
    <row r="1298" spans="1:7">
      <c r="A1298" s="599">
        <v>44152</v>
      </c>
      <c r="B1298" s="602">
        <v>4537</v>
      </c>
      <c r="C1298" s="20">
        <v>882240990</v>
      </c>
      <c r="E1298" s="599">
        <v>44152</v>
      </c>
      <c r="F1298" s="602">
        <v>4537</v>
      </c>
      <c r="G1298" s="20">
        <f t="shared" si="20"/>
        <v>8.8224099000000002</v>
      </c>
    </row>
    <row r="1299" spans="1:7">
      <c r="A1299" s="599">
        <v>44151</v>
      </c>
      <c r="B1299" s="602">
        <v>4544</v>
      </c>
      <c r="C1299" s="20">
        <v>3105220870</v>
      </c>
      <c r="E1299" s="599">
        <v>44151</v>
      </c>
      <c r="F1299" s="602">
        <v>4544</v>
      </c>
      <c r="G1299" s="20">
        <f t="shared" si="20"/>
        <v>31.052208700000001</v>
      </c>
    </row>
    <row r="1300" spans="1:7">
      <c r="A1300" s="599">
        <v>44148</v>
      </c>
      <c r="B1300" s="602">
        <v>4408</v>
      </c>
      <c r="C1300" s="20">
        <v>339516730</v>
      </c>
      <c r="E1300" s="599">
        <v>44148</v>
      </c>
      <c r="F1300" s="602">
        <v>4408</v>
      </c>
      <c r="G1300" s="20">
        <f t="shared" si="20"/>
        <v>3.3951673000000002</v>
      </c>
    </row>
    <row r="1301" spans="1:7">
      <c r="A1301" s="599">
        <v>44147</v>
      </c>
      <c r="B1301" s="602">
        <v>4395</v>
      </c>
      <c r="C1301" s="20">
        <v>443778360</v>
      </c>
      <c r="E1301" s="599">
        <v>44147</v>
      </c>
      <c r="F1301" s="602">
        <v>4395</v>
      </c>
      <c r="G1301" s="20">
        <f t="shared" si="20"/>
        <v>4.4377836000000004</v>
      </c>
    </row>
    <row r="1302" spans="1:7">
      <c r="A1302" s="599">
        <v>44146</v>
      </c>
      <c r="B1302" s="602">
        <v>4375</v>
      </c>
      <c r="C1302" s="20">
        <v>787087790</v>
      </c>
      <c r="E1302" s="599">
        <v>44146</v>
      </c>
      <c r="F1302" s="602">
        <v>4375</v>
      </c>
      <c r="G1302" s="20">
        <f t="shared" si="20"/>
        <v>7.8708779</v>
      </c>
    </row>
    <row r="1303" spans="1:7">
      <c r="A1303" s="599">
        <v>44145</v>
      </c>
      <c r="B1303" s="602">
        <v>4422</v>
      </c>
      <c r="C1303" s="20">
        <v>778951020</v>
      </c>
      <c r="E1303" s="599">
        <v>44145</v>
      </c>
      <c r="F1303" s="602">
        <v>4422</v>
      </c>
      <c r="G1303" s="20">
        <f t="shared" si="20"/>
        <v>7.7895101999999996</v>
      </c>
    </row>
    <row r="1304" spans="1:7">
      <c r="A1304" s="599">
        <v>44144</v>
      </c>
      <c r="B1304" s="602">
        <v>4402</v>
      </c>
      <c r="C1304" s="20">
        <v>728469640</v>
      </c>
      <c r="E1304" s="599">
        <v>44144</v>
      </c>
      <c r="F1304" s="602">
        <v>4402</v>
      </c>
      <c r="G1304" s="20">
        <f t="shared" si="20"/>
        <v>7.2846963999999996</v>
      </c>
    </row>
    <row r="1305" spans="1:7">
      <c r="A1305" s="599">
        <v>44141</v>
      </c>
      <c r="B1305" s="602">
        <v>4422</v>
      </c>
      <c r="C1305" s="20">
        <v>1804208090</v>
      </c>
      <c r="E1305" s="599">
        <v>44141</v>
      </c>
      <c r="F1305" s="602">
        <v>4422</v>
      </c>
      <c r="G1305" s="20">
        <f t="shared" si="20"/>
        <v>18.042080899999998</v>
      </c>
    </row>
    <row r="1306" spans="1:7">
      <c r="A1306" s="599">
        <v>44140</v>
      </c>
      <c r="B1306" s="602">
        <v>4571</v>
      </c>
      <c r="C1306" s="20">
        <v>4015060650</v>
      </c>
      <c r="E1306" s="599">
        <v>44140</v>
      </c>
      <c r="F1306" s="602">
        <v>4571</v>
      </c>
      <c r="G1306" s="20">
        <f t="shared" si="20"/>
        <v>40.150606500000002</v>
      </c>
    </row>
    <row r="1307" spans="1:7">
      <c r="A1307" s="599">
        <v>44139</v>
      </c>
      <c r="B1307" s="602">
        <v>4395</v>
      </c>
      <c r="C1307" s="20">
        <v>1317643800</v>
      </c>
      <c r="E1307" s="599">
        <v>44139</v>
      </c>
      <c r="F1307" s="602">
        <v>4395</v>
      </c>
      <c r="G1307" s="20">
        <f t="shared" si="20"/>
        <v>13.176437999999999</v>
      </c>
    </row>
    <row r="1308" spans="1:7">
      <c r="A1308" s="599">
        <v>44138</v>
      </c>
      <c r="B1308" s="602">
        <v>4239</v>
      </c>
      <c r="C1308" s="20">
        <v>500635760</v>
      </c>
      <c r="E1308" s="599">
        <v>44138</v>
      </c>
      <c r="F1308" s="602">
        <v>4239</v>
      </c>
      <c r="G1308" s="20">
        <f t="shared" si="20"/>
        <v>5.0063576000000003</v>
      </c>
    </row>
    <row r="1309" spans="1:7">
      <c r="A1309" s="599">
        <v>44137</v>
      </c>
      <c r="B1309" s="602">
        <v>4178</v>
      </c>
      <c r="C1309" s="20">
        <v>200192700</v>
      </c>
      <c r="E1309" s="599">
        <v>44137</v>
      </c>
      <c r="F1309" s="602">
        <v>4178</v>
      </c>
      <c r="G1309" s="20">
        <f t="shared" si="20"/>
        <v>2.0019269999999998</v>
      </c>
    </row>
    <row r="1310" spans="1:7">
      <c r="A1310" s="599">
        <v>44134</v>
      </c>
      <c r="B1310" s="602">
        <v>4205</v>
      </c>
      <c r="C1310" s="20">
        <v>212439930</v>
      </c>
      <c r="E1310" s="599">
        <v>44134</v>
      </c>
      <c r="F1310" s="602">
        <v>4205</v>
      </c>
      <c r="G1310" s="20">
        <f t="shared" si="20"/>
        <v>2.1243992999999999</v>
      </c>
    </row>
    <row r="1311" spans="1:7">
      <c r="A1311" s="599">
        <v>44133</v>
      </c>
      <c r="B1311" s="602">
        <v>4286</v>
      </c>
      <c r="C1311" s="20">
        <v>395120770</v>
      </c>
      <c r="E1311" s="599">
        <v>44133</v>
      </c>
      <c r="F1311" s="602">
        <v>4286</v>
      </c>
      <c r="G1311" s="20">
        <f t="shared" si="20"/>
        <v>3.9512076999999999</v>
      </c>
    </row>
    <row r="1312" spans="1:7">
      <c r="A1312" s="599">
        <v>44132</v>
      </c>
      <c r="B1312" s="602">
        <v>4266</v>
      </c>
      <c r="C1312" s="20">
        <v>503310910</v>
      </c>
      <c r="E1312" s="599">
        <v>44132</v>
      </c>
      <c r="F1312" s="602">
        <v>4266</v>
      </c>
      <c r="G1312" s="20">
        <f t="shared" si="20"/>
        <v>5.0331090999999999</v>
      </c>
    </row>
    <row r="1313" spans="1:7">
      <c r="A1313" s="599">
        <v>44131</v>
      </c>
      <c r="B1313" s="602">
        <v>4164</v>
      </c>
      <c r="C1313" s="20">
        <v>626294370</v>
      </c>
      <c r="E1313" s="599">
        <v>44131</v>
      </c>
      <c r="F1313" s="602">
        <v>4164</v>
      </c>
      <c r="G1313" s="20">
        <f t="shared" si="20"/>
        <v>6.2629437000000001</v>
      </c>
    </row>
    <row r="1314" spans="1:7">
      <c r="A1314" s="599">
        <v>44130</v>
      </c>
      <c r="B1314" s="602">
        <v>4164</v>
      </c>
      <c r="C1314" s="20">
        <v>880393150</v>
      </c>
      <c r="E1314" s="599">
        <v>44130</v>
      </c>
      <c r="F1314" s="602">
        <v>4164</v>
      </c>
      <c r="G1314" s="20">
        <f t="shared" si="20"/>
        <v>8.8039314999999991</v>
      </c>
    </row>
    <row r="1315" spans="1:7">
      <c r="A1315" s="599">
        <v>44127</v>
      </c>
      <c r="B1315" s="602">
        <v>4313</v>
      </c>
      <c r="C1315" s="20">
        <v>478288660</v>
      </c>
      <c r="E1315" s="599">
        <v>44127</v>
      </c>
      <c r="F1315" s="602">
        <v>4313</v>
      </c>
      <c r="G1315" s="20">
        <f t="shared" si="20"/>
        <v>4.7828866000000003</v>
      </c>
    </row>
    <row r="1316" spans="1:7">
      <c r="A1316" s="599">
        <v>44126</v>
      </c>
      <c r="B1316" s="602">
        <v>4280</v>
      </c>
      <c r="C1316" s="20">
        <v>1108200860</v>
      </c>
      <c r="E1316" s="599">
        <v>44126</v>
      </c>
      <c r="F1316" s="602">
        <v>4280</v>
      </c>
      <c r="G1316" s="20">
        <f t="shared" si="20"/>
        <v>11.0820086</v>
      </c>
    </row>
    <row r="1317" spans="1:7">
      <c r="A1317" s="599">
        <v>44125</v>
      </c>
      <c r="B1317" s="602">
        <v>4395</v>
      </c>
      <c r="C1317" s="20">
        <v>832927800</v>
      </c>
      <c r="E1317" s="599">
        <v>44125</v>
      </c>
      <c r="F1317" s="602">
        <v>4395</v>
      </c>
      <c r="G1317" s="20">
        <f t="shared" si="20"/>
        <v>8.3292780000000004</v>
      </c>
    </row>
    <row r="1318" spans="1:7">
      <c r="A1318" s="599">
        <v>44124</v>
      </c>
      <c r="B1318" s="602">
        <v>4408</v>
      </c>
      <c r="C1318" s="20">
        <v>5251479360</v>
      </c>
      <c r="E1318" s="599">
        <v>44124</v>
      </c>
      <c r="F1318" s="602">
        <v>4408</v>
      </c>
      <c r="G1318" s="20">
        <f t="shared" si="20"/>
        <v>52.514793599999997</v>
      </c>
    </row>
    <row r="1319" spans="1:7">
      <c r="A1319" s="599">
        <v>44123</v>
      </c>
      <c r="B1319" s="602">
        <v>4286</v>
      </c>
      <c r="C1319" s="20">
        <v>1589986070</v>
      </c>
      <c r="E1319" s="599">
        <v>44123</v>
      </c>
      <c r="F1319" s="602">
        <v>4286</v>
      </c>
      <c r="G1319" s="20">
        <f t="shared" si="20"/>
        <v>15.8998607</v>
      </c>
    </row>
    <row r="1320" spans="1:7">
      <c r="A1320" s="599">
        <v>44120</v>
      </c>
      <c r="B1320" s="602">
        <v>4395</v>
      </c>
      <c r="C1320" s="20">
        <v>892890400</v>
      </c>
      <c r="E1320" s="599">
        <v>44120</v>
      </c>
      <c r="F1320" s="602">
        <v>4395</v>
      </c>
      <c r="G1320" s="20">
        <f t="shared" si="20"/>
        <v>8.9289039999999993</v>
      </c>
    </row>
    <row r="1321" spans="1:7">
      <c r="A1321" s="599">
        <v>44119</v>
      </c>
      <c r="B1321" s="602">
        <v>4476</v>
      </c>
      <c r="C1321" s="20">
        <v>515646340</v>
      </c>
      <c r="E1321" s="599">
        <v>44119</v>
      </c>
      <c r="F1321" s="602">
        <v>4476</v>
      </c>
      <c r="G1321" s="20">
        <f t="shared" si="20"/>
        <v>5.1564633999999998</v>
      </c>
    </row>
    <row r="1322" spans="1:7">
      <c r="A1322" s="599">
        <v>44118</v>
      </c>
      <c r="B1322" s="602">
        <v>4544</v>
      </c>
      <c r="C1322" s="20">
        <v>775642640</v>
      </c>
      <c r="E1322" s="599">
        <v>44118</v>
      </c>
      <c r="F1322" s="602">
        <v>4544</v>
      </c>
      <c r="G1322" s="20">
        <f t="shared" si="20"/>
        <v>7.7564263999999996</v>
      </c>
    </row>
    <row r="1323" spans="1:7">
      <c r="A1323" s="599">
        <v>44117</v>
      </c>
      <c r="B1323" s="602">
        <v>4592</v>
      </c>
      <c r="C1323" s="20">
        <v>534341030</v>
      </c>
      <c r="E1323" s="599">
        <v>44117</v>
      </c>
      <c r="F1323" s="602">
        <v>4592</v>
      </c>
      <c r="G1323" s="20">
        <f t="shared" si="20"/>
        <v>5.3434103000000004</v>
      </c>
    </row>
    <row r="1324" spans="1:7">
      <c r="A1324" s="599">
        <v>44116</v>
      </c>
      <c r="B1324" s="602">
        <v>4578</v>
      </c>
      <c r="C1324" s="20">
        <v>815873210</v>
      </c>
      <c r="E1324" s="599">
        <v>44116</v>
      </c>
      <c r="F1324" s="602">
        <v>4578</v>
      </c>
      <c r="G1324" s="20">
        <f t="shared" si="20"/>
        <v>8.1587320999999999</v>
      </c>
    </row>
    <row r="1325" spans="1:7">
      <c r="A1325" s="599">
        <v>44113</v>
      </c>
      <c r="B1325" s="602">
        <v>4612</v>
      </c>
      <c r="C1325" s="20">
        <v>1083387190</v>
      </c>
      <c r="E1325" s="599">
        <v>44113</v>
      </c>
      <c r="F1325" s="602">
        <v>4612</v>
      </c>
      <c r="G1325" s="20">
        <f t="shared" si="20"/>
        <v>10.8338719</v>
      </c>
    </row>
    <row r="1326" spans="1:7">
      <c r="A1326" s="599">
        <v>44112</v>
      </c>
      <c r="B1326" s="602">
        <v>4612</v>
      </c>
      <c r="C1326" s="20">
        <v>1083387190</v>
      </c>
      <c r="E1326" s="599">
        <v>44112</v>
      </c>
      <c r="F1326" s="602">
        <v>4612</v>
      </c>
      <c r="G1326" s="20">
        <f t="shared" si="20"/>
        <v>10.8338719</v>
      </c>
    </row>
    <row r="1327" spans="1:7">
      <c r="A1327" s="599">
        <v>44111</v>
      </c>
      <c r="B1327" s="602">
        <v>4558</v>
      </c>
      <c r="C1327" s="20">
        <v>507955010</v>
      </c>
      <c r="E1327" s="599">
        <v>44111</v>
      </c>
      <c r="F1327" s="602">
        <v>4558</v>
      </c>
      <c r="G1327" s="20">
        <f t="shared" si="20"/>
        <v>5.0795500999999996</v>
      </c>
    </row>
    <row r="1328" spans="1:7">
      <c r="A1328" s="599">
        <v>44110</v>
      </c>
      <c r="B1328" s="602">
        <v>4578</v>
      </c>
      <c r="C1328" s="20">
        <v>989340120</v>
      </c>
      <c r="E1328" s="599">
        <v>44110</v>
      </c>
      <c r="F1328" s="602">
        <v>4578</v>
      </c>
      <c r="G1328" s="20">
        <f t="shared" si="20"/>
        <v>9.8934011999999996</v>
      </c>
    </row>
    <row r="1329" spans="1:7">
      <c r="A1329" s="599">
        <v>44109</v>
      </c>
      <c r="B1329" s="602">
        <v>4476</v>
      </c>
      <c r="C1329" s="20">
        <v>429495110</v>
      </c>
      <c r="E1329" s="599">
        <v>44109</v>
      </c>
      <c r="F1329" s="602">
        <v>4476</v>
      </c>
      <c r="G1329" s="20">
        <f t="shared" si="20"/>
        <v>4.2949510999999996</v>
      </c>
    </row>
    <row r="1330" spans="1:7">
      <c r="A1330" s="599">
        <v>44106</v>
      </c>
      <c r="B1330" s="602">
        <v>4456</v>
      </c>
      <c r="C1330" s="20">
        <v>602406410</v>
      </c>
      <c r="E1330" s="599">
        <v>44106</v>
      </c>
      <c r="F1330" s="602">
        <v>4456</v>
      </c>
      <c r="G1330" s="20">
        <f t="shared" si="20"/>
        <v>6.0240641000000004</v>
      </c>
    </row>
    <row r="1331" spans="1:7">
      <c r="A1331" s="599">
        <v>44105</v>
      </c>
      <c r="B1331" s="602">
        <v>4456</v>
      </c>
      <c r="C1331" s="20">
        <v>602406410</v>
      </c>
      <c r="E1331" s="599">
        <v>44105</v>
      </c>
      <c r="F1331" s="602">
        <v>4456</v>
      </c>
      <c r="G1331" s="20">
        <f t="shared" si="20"/>
        <v>6.0240641000000004</v>
      </c>
    </row>
    <row r="1332" spans="1:7">
      <c r="A1332" s="599">
        <v>44104</v>
      </c>
      <c r="B1332" s="602">
        <v>4456</v>
      </c>
      <c r="C1332" s="20">
        <v>602406410</v>
      </c>
      <c r="E1332" s="599">
        <v>44104</v>
      </c>
      <c r="F1332" s="602">
        <v>4456</v>
      </c>
      <c r="G1332" s="20">
        <f t="shared" si="20"/>
        <v>6.0240641000000004</v>
      </c>
    </row>
    <row r="1333" spans="1:7">
      <c r="A1333" s="599">
        <v>44103</v>
      </c>
      <c r="B1333" s="602">
        <v>4456</v>
      </c>
      <c r="C1333" s="20">
        <v>602406410</v>
      </c>
      <c r="E1333" s="599">
        <v>44103</v>
      </c>
      <c r="F1333" s="602">
        <v>4456</v>
      </c>
      <c r="G1333" s="20">
        <f t="shared" si="20"/>
        <v>6.0240641000000004</v>
      </c>
    </row>
    <row r="1334" spans="1:7">
      <c r="A1334" s="599">
        <v>44102</v>
      </c>
      <c r="B1334" s="602">
        <v>4436</v>
      </c>
      <c r="C1334" s="20">
        <v>802530200</v>
      </c>
      <c r="E1334" s="599">
        <v>44102</v>
      </c>
      <c r="F1334" s="602">
        <v>4436</v>
      </c>
      <c r="G1334" s="20">
        <f t="shared" si="20"/>
        <v>8.0253019999999999</v>
      </c>
    </row>
    <row r="1335" spans="1:7">
      <c r="A1335" s="599">
        <v>44099</v>
      </c>
      <c r="B1335" s="602">
        <v>4395</v>
      </c>
      <c r="C1335" s="20">
        <v>616083880</v>
      </c>
      <c r="E1335" s="599">
        <v>44099</v>
      </c>
      <c r="F1335" s="602">
        <v>4395</v>
      </c>
      <c r="G1335" s="20">
        <f t="shared" si="20"/>
        <v>6.1608387999999996</v>
      </c>
    </row>
    <row r="1336" spans="1:7">
      <c r="A1336" s="599">
        <v>44098</v>
      </c>
      <c r="B1336" s="602">
        <v>4388</v>
      </c>
      <c r="C1336" s="20">
        <v>1141127660</v>
      </c>
      <c r="E1336" s="599">
        <v>44098</v>
      </c>
      <c r="F1336" s="602">
        <v>4388</v>
      </c>
      <c r="G1336" s="20">
        <f t="shared" si="20"/>
        <v>11.411276600000001</v>
      </c>
    </row>
    <row r="1337" spans="1:7">
      <c r="A1337" s="599">
        <v>44097</v>
      </c>
      <c r="B1337" s="602">
        <v>4503</v>
      </c>
      <c r="C1337" s="20">
        <v>1127934810</v>
      </c>
      <c r="E1337" s="599">
        <v>44097</v>
      </c>
      <c r="F1337" s="602">
        <v>4503</v>
      </c>
      <c r="G1337" s="20">
        <f t="shared" si="20"/>
        <v>11.2793481</v>
      </c>
    </row>
    <row r="1338" spans="1:7">
      <c r="A1338" s="599">
        <v>44096</v>
      </c>
      <c r="B1338" s="602">
        <v>4361</v>
      </c>
      <c r="C1338" s="20">
        <v>1874912480</v>
      </c>
      <c r="E1338" s="599">
        <v>44096</v>
      </c>
      <c r="F1338" s="602">
        <v>4361</v>
      </c>
      <c r="G1338" s="20">
        <f t="shared" si="20"/>
        <v>18.749124800000001</v>
      </c>
    </row>
    <row r="1339" spans="1:7">
      <c r="A1339" s="599">
        <v>44095</v>
      </c>
      <c r="B1339" s="602">
        <v>4442</v>
      </c>
      <c r="C1339" s="20">
        <v>2381322760</v>
      </c>
      <c r="E1339" s="599">
        <v>44095</v>
      </c>
      <c r="F1339" s="602">
        <v>4442</v>
      </c>
      <c r="G1339" s="20">
        <f t="shared" si="20"/>
        <v>23.813227600000001</v>
      </c>
    </row>
    <row r="1340" spans="1:7">
      <c r="A1340" s="599">
        <v>44092</v>
      </c>
      <c r="B1340" s="602">
        <v>4659</v>
      </c>
      <c r="C1340" s="20">
        <v>1379991830</v>
      </c>
      <c r="E1340" s="599">
        <v>44092</v>
      </c>
      <c r="F1340" s="602">
        <v>4659</v>
      </c>
      <c r="G1340" s="20">
        <f t="shared" si="20"/>
        <v>13.7999183</v>
      </c>
    </row>
    <row r="1341" spans="1:7">
      <c r="A1341" s="599">
        <v>44091</v>
      </c>
      <c r="B1341" s="602">
        <v>4632</v>
      </c>
      <c r="C1341" s="20">
        <v>1751780260</v>
      </c>
      <c r="E1341" s="599">
        <v>44091</v>
      </c>
      <c r="F1341" s="602">
        <v>4632</v>
      </c>
      <c r="G1341" s="20">
        <f t="shared" si="20"/>
        <v>17.5178026</v>
      </c>
    </row>
    <row r="1342" spans="1:7">
      <c r="A1342" s="599">
        <v>44090</v>
      </c>
      <c r="B1342" s="602">
        <v>4761</v>
      </c>
      <c r="C1342" s="20">
        <v>1528515350</v>
      </c>
      <c r="E1342" s="599">
        <v>44090</v>
      </c>
      <c r="F1342" s="602">
        <v>4761</v>
      </c>
      <c r="G1342" s="20">
        <f t="shared" si="20"/>
        <v>15.2851535</v>
      </c>
    </row>
    <row r="1343" spans="1:7">
      <c r="A1343" s="599">
        <v>44089</v>
      </c>
      <c r="B1343" s="602">
        <v>4829</v>
      </c>
      <c r="C1343" s="20">
        <v>2304948530</v>
      </c>
      <c r="E1343" s="599">
        <v>44089</v>
      </c>
      <c r="F1343" s="602">
        <v>4829</v>
      </c>
      <c r="G1343" s="20">
        <f t="shared" si="20"/>
        <v>23.049485300000001</v>
      </c>
    </row>
    <row r="1344" spans="1:7">
      <c r="A1344" s="599">
        <v>44088</v>
      </c>
      <c r="B1344" s="602">
        <v>4937</v>
      </c>
      <c r="C1344" s="20">
        <v>4958796040</v>
      </c>
      <c r="E1344" s="599">
        <v>44088</v>
      </c>
      <c r="F1344" s="602">
        <v>4937</v>
      </c>
      <c r="G1344" s="20">
        <f t="shared" si="20"/>
        <v>49.5879604</v>
      </c>
    </row>
    <row r="1345" spans="1:7">
      <c r="A1345" s="599">
        <v>44085</v>
      </c>
      <c r="B1345" s="602">
        <v>4883</v>
      </c>
      <c r="C1345" s="20">
        <v>3490392290</v>
      </c>
      <c r="E1345" s="599">
        <v>44085</v>
      </c>
      <c r="F1345" s="602">
        <v>4883</v>
      </c>
      <c r="G1345" s="20">
        <f t="shared" si="20"/>
        <v>34.903922899999998</v>
      </c>
    </row>
    <row r="1346" spans="1:7">
      <c r="A1346" s="599">
        <v>44084</v>
      </c>
      <c r="B1346" s="602">
        <v>4707</v>
      </c>
      <c r="C1346" s="20">
        <v>4748114980</v>
      </c>
      <c r="E1346" s="599">
        <v>44084</v>
      </c>
      <c r="F1346" s="602">
        <v>4707</v>
      </c>
      <c r="G1346" s="20">
        <f t="shared" ref="G1346:G1409" si="21">C1346/10^8</f>
        <v>47.481149799999997</v>
      </c>
    </row>
    <row r="1347" spans="1:7">
      <c r="A1347" s="599">
        <v>44083</v>
      </c>
      <c r="B1347" s="602">
        <v>4680</v>
      </c>
      <c r="C1347" s="20">
        <v>1868789800</v>
      </c>
      <c r="E1347" s="599">
        <v>44083</v>
      </c>
      <c r="F1347" s="602">
        <v>4680</v>
      </c>
      <c r="G1347" s="20">
        <f t="shared" si="21"/>
        <v>18.687898000000001</v>
      </c>
    </row>
    <row r="1348" spans="1:7">
      <c r="A1348" s="599">
        <v>44082</v>
      </c>
      <c r="B1348" s="602">
        <v>4802</v>
      </c>
      <c r="C1348" s="20">
        <v>3886447450</v>
      </c>
      <c r="E1348" s="599">
        <v>44082</v>
      </c>
      <c r="F1348" s="602">
        <v>4802</v>
      </c>
      <c r="G1348" s="20">
        <f t="shared" si="21"/>
        <v>38.8644745</v>
      </c>
    </row>
    <row r="1349" spans="1:7">
      <c r="A1349" s="599">
        <v>44081</v>
      </c>
      <c r="B1349" s="602">
        <v>4693</v>
      </c>
      <c r="C1349" s="20">
        <v>1675801550</v>
      </c>
      <c r="E1349" s="599">
        <v>44081</v>
      </c>
      <c r="F1349" s="602">
        <v>4693</v>
      </c>
      <c r="G1349" s="20">
        <f t="shared" si="21"/>
        <v>16.758015499999999</v>
      </c>
    </row>
    <row r="1350" spans="1:7">
      <c r="A1350" s="599">
        <v>44078</v>
      </c>
      <c r="B1350" s="602">
        <v>4646</v>
      </c>
      <c r="C1350" s="20">
        <v>3599941450</v>
      </c>
      <c r="E1350" s="599">
        <v>44078</v>
      </c>
      <c r="F1350" s="602">
        <v>4646</v>
      </c>
      <c r="G1350" s="20">
        <f t="shared" si="21"/>
        <v>35.9994145</v>
      </c>
    </row>
    <row r="1351" spans="1:7">
      <c r="A1351" s="599">
        <v>44077</v>
      </c>
      <c r="B1351" s="602">
        <v>4781</v>
      </c>
      <c r="C1351" s="20">
        <v>4848291710</v>
      </c>
      <c r="E1351" s="599">
        <v>44077</v>
      </c>
      <c r="F1351" s="602">
        <v>4781</v>
      </c>
      <c r="G1351" s="20">
        <f t="shared" si="21"/>
        <v>48.482917100000002</v>
      </c>
    </row>
    <row r="1352" spans="1:7">
      <c r="A1352" s="599">
        <v>44076</v>
      </c>
      <c r="B1352" s="602">
        <v>4686</v>
      </c>
      <c r="C1352" s="20">
        <v>4808714410</v>
      </c>
      <c r="E1352" s="599">
        <v>44076</v>
      </c>
      <c r="F1352" s="602">
        <v>4686</v>
      </c>
      <c r="G1352" s="20">
        <f t="shared" si="21"/>
        <v>48.087144100000003</v>
      </c>
    </row>
    <row r="1353" spans="1:7">
      <c r="A1353" s="599">
        <v>44075</v>
      </c>
      <c r="B1353" s="602">
        <v>4551</v>
      </c>
      <c r="C1353" s="20">
        <v>1397698730</v>
      </c>
      <c r="E1353" s="599">
        <v>44075</v>
      </c>
      <c r="F1353" s="602">
        <v>4551</v>
      </c>
      <c r="G1353" s="20">
        <f t="shared" si="21"/>
        <v>13.976987299999999</v>
      </c>
    </row>
    <row r="1354" spans="1:7">
      <c r="A1354" s="599">
        <v>44074</v>
      </c>
      <c r="B1354" s="602">
        <v>4517</v>
      </c>
      <c r="C1354" s="20">
        <v>2142377990</v>
      </c>
      <c r="E1354" s="599">
        <v>44074</v>
      </c>
      <c r="F1354" s="602">
        <v>4517</v>
      </c>
      <c r="G1354" s="20">
        <f t="shared" si="21"/>
        <v>21.4237799</v>
      </c>
    </row>
    <row r="1355" spans="1:7">
      <c r="A1355" s="599">
        <v>44071</v>
      </c>
      <c r="B1355" s="602">
        <v>4605</v>
      </c>
      <c r="C1355" s="20">
        <v>4111704330</v>
      </c>
      <c r="E1355" s="599">
        <v>44071</v>
      </c>
      <c r="F1355" s="602">
        <v>4605</v>
      </c>
      <c r="G1355" s="20">
        <f t="shared" si="21"/>
        <v>41.117043299999999</v>
      </c>
    </row>
    <row r="1356" spans="1:7">
      <c r="A1356" s="599">
        <v>44070</v>
      </c>
      <c r="B1356" s="602">
        <v>4646</v>
      </c>
      <c r="C1356" s="20">
        <v>8927466080</v>
      </c>
      <c r="E1356" s="599">
        <v>44070</v>
      </c>
      <c r="F1356" s="602">
        <v>4646</v>
      </c>
      <c r="G1356" s="20">
        <f t="shared" si="21"/>
        <v>89.274660800000007</v>
      </c>
    </row>
    <row r="1357" spans="1:7">
      <c r="A1357" s="599">
        <v>44069</v>
      </c>
      <c r="B1357" s="602">
        <v>4408</v>
      </c>
      <c r="C1357" s="20">
        <v>1977413900</v>
      </c>
      <c r="E1357" s="599">
        <v>44069</v>
      </c>
      <c r="F1357" s="602">
        <v>4408</v>
      </c>
      <c r="G1357" s="20">
        <f t="shared" si="21"/>
        <v>19.774139000000002</v>
      </c>
    </row>
    <row r="1358" spans="1:7">
      <c r="A1358" s="599">
        <v>44068</v>
      </c>
      <c r="B1358" s="602">
        <v>4246</v>
      </c>
      <c r="C1358" s="20">
        <v>1507551010</v>
      </c>
      <c r="E1358" s="599">
        <v>44068</v>
      </c>
      <c r="F1358" s="602">
        <v>4246</v>
      </c>
      <c r="G1358" s="20">
        <f t="shared" si="21"/>
        <v>15.075510100000001</v>
      </c>
    </row>
    <row r="1359" spans="1:7">
      <c r="A1359" s="599">
        <v>44067</v>
      </c>
      <c r="B1359" s="602">
        <v>4049</v>
      </c>
      <c r="C1359" s="20">
        <v>832174150</v>
      </c>
      <c r="E1359" s="599">
        <v>44067</v>
      </c>
      <c r="F1359" s="602">
        <v>4049</v>
      </c>
      <c r="G1359" s="20">
        <f t="shared" si="21"/>
        <v>8.3217414999999999</v>
      </c>
    </row>
    <row r="1360" spans="1:7">
      <c r="A1360" s="599">
        <v>44064</v>
      </c>
      <c r="B1360" s="602">
        <v>4069</v>
      </c>
      <c r="C1360" s="20">
        <v>963551730</v>
      </c>
      <c r="E1360" s="599">
        <v>44064</v>
      </c>
      <c r="F1360" s="602">
        <v>4069</v>
      </c>
      <c r="G1360" s="20">
        <f t="shared" si="21"/>
        <v>9.6355173000000001</v>
      </c>
    </row>
    <row r="1361" spans="1:7">
      <c r="A1361" s="599">
        <v>44063</v>
      </c>
      <c r="B1361" s="602">
        <v>4001</v>
      </c>
      <c r="C1361" s="20">
        <v>2864352290</v>
      </c>
      <c r="E1361" s="599">
        <v>44063</v>
      </c>
      <c r="F1361" s="602">
        <v>4001</v>
      </c>
      <c r="G1361" s="20">
        <f t="shared" si="21"/>
        <v>28.643522900000001</v>
      </c>
    </row>
    <row r="1362" spans="1:7">
      <c r="A1362" s="599">
        <v>44062</v>
      </c>
      <c r="B1362" s="602">
        <v>4246</v>
      </c>
      <c r="C1362" s="20">
        <v>1076801800</v>
      </c>
      <c r="E1362" s="599">
        <v>44062</v>
      </c>
      <c r="F1362" s="602">
        <v>4246</v>
      </c>
      <c r="G1362" s="20">
        <f t="shared" si="21"/>
        <v>10.768018</v>
      </c>
    </row>
    <row r="1363" spans="1:7">
      <c r="A1363" s="599">
        <v>44061</v>
      </c>
      <c r="B1363" s="602">
        <v>4178</v>
      </c>
      <c r="C1363" s="20">
        <v>2117999780</v>
      </c>
      <c r="E1363" s="599">
        <v>44061</v>
      </c>
      <c r="F1363" s="602">
        <v>4178</v>
      </c>
      <c r="G1363" s="20">
        <f t="shared" si="21"/>
        <v>21.179997799999999</v>
      </c>
    </row>
    <row r="1364" spans="1:7">
      <c r="A1364" s="599">
        <v>44060</v>
      </c>
      <c r="B1364" s="602">
        <v>4280</v>
      </c>
      <c r="C1364" s="20">
        <v>2218694430</v>
      </c>
      <c r="E1364" s="599">
        <v>44060</v>
      </c>
      <c r="F1364" s="602">
        <v>4280</v>
      </c>
      <c r="G1364" s="20">
        <f t="shared" si="21"/>
        <v>22.1869443</v>
      </c>
    </row>
    <row r="1365" spans="1:7">
      <c r="A1365" s="599">
        <v>44057</v>
      </c>
      <c r="B1365" s="602">
        <v>4280</v>
      </c>
      <c r="C1365" s="20">
        <v>2218694430</v>
      </c>
      <c r="E1365" s="599">
        <v>44057</v>
      </c>
      <c r="F1365" s="602">
        <v>4280</v>
      </c>
      <c r="G1365" s="20">
        <f t="shared" si="21"/>
        <v>22.1869443</v>
      </c>
    </row>
    <row r="1366" spans="1:7">
      <c r="A1366" s="599">
        <v>44056</v>
      </c>
      <c r="B1366" s="602">
        <v>4442</v>
      </c>
      <c r="C1366" s="20">
        <v>1414139980</v>
      </c>
      <c r="E1366" s="599">
        <v>44056</v>
      </c>
      <c r="F1366" s="602">
        <v>4442</v>
      </c>
      <c r="G1366" s="20">
        <f t="shared" si="21"/>
        <v>14.1413998</v>
      </c>
    </row>
    <row r="1367" spans="1:7">
      <c r="A1367" s="599">
        <v>44055</v>
      </c>
      <c r="B1367" s="602">
        <v>4442</v>
      </c>
      <c r="C1367" s="20">
        <v>1779476820</v>
      </c>
      <c r="E1367" s="599">
        <v>44055</v>
      </c>
      <c r="F1367" s="602">
        <v>4442</v>
      </c>
      <c r="G1367" s="20">
        <f t="shared" si="21"/>
        <v>17.7947682</v>
      </c>
    </row>
    <row r="1368" spans="1:7">
      <c r="A1368" s="599">
        <v>44054</v>
      </c>
      <c r="B1368" s="602">
        <v>4544</v>
      </c>
      <c r="C1368" s="20">
        <v>2934562540</v>
      </c>
      <c r="E1368" s="599">
        <v>44054</v>
      </c>
      <c r="F1368" s="602">
        <v>4544</v>
      </c>
      <c r="G1368" s="20">
        <f t="shared" si="21"/>
        <v>29.345625399999999</v>
      </c>
    </row>
    <row r="1369" spans="1:7">
      <c r="A1369" s="599">
        <v>44053</v>
      </c>
      <c r="B1369" s="602">
        <v>4592</v>
      </c>
      <c r="C1369" s="20">
        <v>2809939610</v>
      </c>
      <c r="E1369" s="599">
        <v>44053</v>
      </c>
      <c r="F1369" s="602">
        <v>4592</v>
      </c>
      <c r="G1369" s="20">
        <f t="shared" si="21"/>
        <v>28.0993961</v>
      </c>
    </row>
    <row r="1370" spans="1:7">
      <c r="A1370" s="599">
        <v>44050</v>
      </c>
      <c r="B1370" s="602">
        <v>4693</v>
      </c>
      <c r="C1370" s="20">
        <v>1815858330</v>
      </c>
      <c r="E1370" s="599">
        <v>44050</v>
      </c>
      <c r="F1370" s="602">
        <v>4693</v>
      </c>
      <c r="G1370" s="20">
        <f t="shared" si="21"/>
        <v>18.1585833</v>
      </c>
    </row>
    <row r="1371" spans="1:7">
      <c r="A1371" s="599">
        <v>44049</v>
      </c>
      <c r="B1371" s="602">
        <v>4815</v>
      </c>
      <c r="C1371" s="20">
        <v>1324323400</v>
      </c>
      <c r="E1371" s="599">
        <v>44049</v>
      </c>
      <c r="F1371" s="602">
        <v>4815</v>
      </c>
      <c r="G1371" s="20">
        <f t="shared" si="21"/>
        <v>13.243233999999999</v>
      </c>
    </row>
    <row r="1372" spans="1:7">
      <c r="A1372" s="599">
        <v>44048</v>
      </c>
      <c r="B1372" s="602">
        <v>4836</v>
      </c>
      <c r="C1372" s="20">
        <v>1357618590</v>
      </c>
      <c r="E1372" s="599">
        <v>44048</v>
      </c>
      <c r="F1372" s="602">
        <v>4836</v>
      </c>
      <c r="G1372" s="20">
        <f t="shared" si="21"/>
        <v>13.5761859</v>
      </c>
    </row>
    <row r="1373" spans="1:7">
      <c r="A1373" s="599">
        <v>44047</v>
      </c>
      <c r="B1373" s="602">
        <v>4815</v>
      </c>
      <c r="C1373" s="20">
        <v>1198298980</v>
      </c>
      <c r="E1373" s="599">
        <v>44047</v>
      </c>
      <c r="F1373" s="602">
        <v>4815</v>
      </c>
      <c r="G1373" s="20">
        <f t="shared" si="21"/>
        <v>11.9829898</v>
      </c>
    </row>
    <row r="1374" spans="1:7">
      <c r="A1374" s="599">
        <v>44046</v>
      </c>
      <c r="B1374" s="602">
        <v>4815</v>
      </c>
      <c r="C1374" s="20">
        <v>1971305320</v>
      </c>
      <c r="E1374" s="599">
        <v>44046</v>
      </c>
      <c r="F1374" s="602">
        <v>4815</v>
      </c>
      <c r="G1374" s="20">
        <f t="shared" si="21"/>
        <v>19.713053200000001</v>
      </c>
    </row>
    <row r="1375" spans="1:7">
      <c r="A1375" s="599">
        <v>44043</v>
      </c>
      <c r="B1375" s="602">
        <v>4931</v>
      </c>
      <c r="C1375" s="20">
        <v>2569777370</v>
      </c>
      <c r="E1375" s="599">
        <v>44043</v>
      </c>
      <c r="F1375" s="602">
        <v>4931</v>
      </c>
      <c r="G1375" s="20">
        <f t="shared" si="21"/>
        <v>25.697773699999999</v>
      </c>
    </row>
    <row r="1376" spans="1:7">
      <c r="A1376" s="599">
        <v>44042</v>
      </c>
      <c r="B1376" s="602">
        <v>4924</v>
      </c>
      <c r="C1376" s="20">
        <v>2909018200</v>
      </c>
      <c r="E1376" s="599">
        <v>44042</v>
      </c>
      <c r="F1376" s="602">
        <v>4924</v>
      </c>
      <c r="G1376" s="20">
        <f t="shared" si="21"/>
        <v>29.090181999999999</v>
      </c>
    </row>
    <row r="1377" spans="1:7">
      <c r="A1377" s="599">
        <v>44041</v>
      </c>
      <c r="B1377" s="602">
        <v>4768</v>
      </c>
      <c r="C1377" s="20">
        <v>1811730310</v>
      </c>
      <c r="E1377" s="599">
        <v>44041</v>
      </c>
      <c r="F1377" s="602">
        <v>4768</v>
      </c>
      <c r="G1377" s="20">
        <f t="shared" si="21"/>
        <v>18.117303100000001</v>
      </c>
    </row>
    <row r="1378" spans="1:7">
      <c r="A1378" s="599">
        <v>44040</v>
      </c>
      <c r="B1378" s="602">
        <v>4829</v>
      </c>
      <c r="C1378" s="20">
        <v>3205187270</v>
      </c>
      <c r="E1378" s="599">
        <v>44040</v>
      </c>
      <c r="F1378" s="602">
        <v>4829</v>
      </c>
      <c r="G1378" s="20">
        <f t="shared" si="21"/>
        <v>32.051872699999997</v>
      </c>
    </row>
    <row r="1379" spans="1:7">
      <c r="A1379" s="599">
        <v>44039</v>
      </c>
      <c r="B1379" s="602">
        <v>4809</v>
      </c>
      <c r="C1379" s="20">
        <v>2777497110</v>
      </c>
      <c r="E1379" s="599">
        <v>44039</v>
      </c>
      <c r="F1379" s="602">
        <v>4809</v>
      </c>
      <c r="G1379" s="20">
        <f t="shared" si="21"/>
        <v>27.774971099999998</v>
      </c>
    </row>
    <row r="1380" spans="1:7">
      <c r="A1380" s="599">
        <v>44036</v>
      </c>
      <c r="B1380" s="602">
        <v>4544</v>
      </c>
      <c r="C1380" s="20">
        <v>4407355490</v>
      </c>
      <c r="E1380" s="599">
        <v>44036</v>
      </c>
      <c r="F1380" s="602">
        <v>4544</v>
      </c>
      <c r="G1380" s="20">
        <f t="shared" si="21"/>
        <v>44.073554899999998</v>
      </c>
    </row>
    <row r="1381" spans="1:7">
      <c r="A1381" s="599">
        <v>44035</v>
      </c>
      <c r="B1381" s="602">
        <v>4748</v>
      </c>
      <c r="C1381" s="20">
        <v>5974936250</v>
      </c>
      <c r="E1381" s="599">
        <v>44035</v>
      </c>
      <c r="F1381" s="602">
        <v>4748</v>
      </c>
      <c r="G1381" s="20">
        <f t="shared" si="21"/>
        <v>59.749362499999997</v>
      </c>
    </row>
    <row r="1382" spans="1:7">
      <c r="A1382" s="599">
        <v>44034</v>
      </c>
      <c r="B1382" s="602">
        <v>4714</v>
      </c>
      <c r="C1382" s="20">
        <v>3825067880</v>
      </c>
      <c r="E1382" s="599">
        <v>44034</v>
      </c>
      <c r="F1382" s="602">
        <v>4714</v>
      </c>
      <c r="G1382" s="20">
        <f t="shared" si="21"/>
        <v>38.250678800000003</v>
      </c>
    </row>
    <row r="1383" spans="1:7">
      <c r="A1383" s="599">
        <v>44033</v>
      </c>
      <c r="B1383" s="602">
        <v>4910</v>
      </c>
      <c r="C1383" s="20">
        <v>4541695080</v>
      </c>
      <c r="E1383" s="599">
        <v>44033</v>
      </c>
      <c r="F1383" s="602">
        <v>4910</v>
      </c>
      <c r="G1383" s="20">
        <f t="shared" si="21"/>
        <v>45.416950800000002</v>
      </c>
    </row>
    <row r="1384" spans="1:7">
      <c r="A1384" s="599">
        <v>44032</v>
      </c>
      <c r="B1384" s="602">
        <v>4904</v>
      </c>
      <c r="C1384" s="20">
        <v>10583865760</v>
      </c>
      <c r="E1384" s="599">
        <v>44032</v>
      </c>
      <c r="F1384" s="602">
        <v>4904</v>
      </c>
      <c r="G1384" s="20">
        <f t="shared" si="21"/>
        <v>105.8386576</v>
      </c>
    </row>
    <row r="1385" spans="1:7">
      <c r="A1385" s="599">
        <v>44029</v>
      </c>
      <c r="B1385" s="602">
        <v>5290</v>
      </c>
      <c r="C1385" s="20">
        <v>21343177450</v>
      </c>
      <c r="E1385" s="599">
        <v>44029</v>
      </c>
      <c r="F1385" s="602">
        <v>5290</v>
      </c>
      <c r="G1385" s="20">
        <f t="shared" si="21"/>
        <v>213.43177449999999</v>
      </c>
    </row>
    <row r="1386" spans="1:7">
      <c r="A1386" s="599">
        <v>44028</v>
      </c>
      <c r="B1386" s="602">
        <v>4754</v>
      </c>
      <c r="C1386" s="20">
        <v>7727466430</v>
      </c>
      <c r="E1386" s="599">
        <v>44028</v>
      </c>
      <c r="F1386" s="602">
        <v>4754</v>
      </c>
      <c r="G1386" s="20">
        <f t="shared" si="21"/>
        <v>77.274664299999998</v>
      </c>
    </row>
    <row r="1387" spans="1:7">
      <c r="A1387" s="599">
        <v>44027</v>
      </c>
      <c r="B1387" s="602">
        <v>4571</v>
      </c>
      <c r="C1387" s="20">
        <v>2189871620</v>
      </c>
      <c r="E1387" s="599">
        <v>44027</v>
      </c>
      <c r="F1387" s="602">
        <v>4571</v>
      </c>
      <c r="G1387" s="20">
        <f t="shared" si="21"/>
        <v>21.898716199999999</v>
      </c>
    </row>
    <row r="1388" spans="1:7">
      <c r="A1388" s="599">
        <v>44026</v>
      </c>
      <c r="B1388" s="602">
        <v>4571</v>
      </c>
      <c r="C1388" s="20">
        <v>2144708820</v>
      </c>
      <c r="E1388" s="599">
        <v>44026</v>
      </c>
      <c r="F1388" s="602">
        <v>4571</v>
      </c>
      <c r="G1388" s="20">
        <f t="shared" si="21"/>
        <v>21.4470882</v>
      </c>
    </row>
    <row r="1389" spans="1:7">
      <c r="A1389" s="599">
        <v>44025</v>
      </c>
      <c r="B1389" s="602">
        <v>4537</v>
      </c>
      <c r="C1389" s="20">
        <v>4744438590</v>
      </c>
      <c r="E1389" s="599">
        <v>44025</v>
      </c>
      <c r="F1389" s="602">
        <v>4537</v>
      </c>
      <c r="G1389" s="20">
        <f t="shared" si="21"/>
        <v>47.4443859</v>
      </c>
    </row>
    <row r="1390" spans="1:7">
      <c r="A1390" s="599">
        <v>44022</v>
      </c>
      <c r="B1390" s="602">
        <v>4714</v>
      </c>
      <c r="C1390" s="20">
        <v>5726310420</v>
      </c>
      <c r="E1390" s="599">
        <v>44022</v>
      </c>
      <c r="F1390" s="602">
        <v>4714</v>
      </c>
      <c r="G1390" s="20">
        <f t="shared" si="21"/>
        <v>57.263104200000001</v>
      </c>
    </row>
    <row r="1391" spans="1:7">
      <c r="A1391" s="599">
        <v>44021</v>
      </c>
      <c r="B1391" s="602">
        <v>4917</v>
      </c>
      <c r="C1391" s="20">
        <v>4178867340</v>
      </c>
      <c r="E1391" s="599">
        <v>44021</v>
      </c>
      <c r="F1391" s="602">
        <v>4917</v>
      </c>
      <c r="G1391" s="20">
        <f t="shared" si="21"/>
        <v>41.7886734</v>
      </c>
    </row>
    <row r="1392" spans="1:7">
      <c r="A1392" s="599">
        <v>44020</v>
      </c>
      <c r="B1392" s="602">
        <v>4917</v>
      </c>
      <c r="C1392" s="20">
        <v>11023328460</v>
      </c>
      <c r="E1392" s="599">
        <v>44020</v>
      </c>
      <c r="F1392" s="602">
        <v>4917</v>
      </c>
      <c r="G1392" s="20">
        <f t="shared" si="21"/>
        <v>110.2332846</v>
      </c>
    </row>
    <row r="1393" spans="1:7">
      <c r="A1393" s="599">
        <v>44019</v>
      </c>
      <c r="B1393" s="602">
        <v>4632</v>
      </c>
      <c r="C1393" s="20">
        <v>2912625000</v>
      </c>
      <c r="E1393" s="599">
        <v>44019</v>
      </c>
      <c r="F1393" s="602">
        <v>4632</v>
      </c>
      <c r="G1393" s="20">
        <f t="shared" si="21"/>
        <v>29.126249999999999</v>
      </c>
    </row>
    <row r="1394" spans="1:7">
      <c r="A1394" s="599">
        <v>44018</v>
      </c>
      <c r="B1394" s="602">
        <v>4612</v>
      </c>
      <c r="C1394" s="20">
        <v>5221464730</v>
      </c>
      <c r="E1394" s="599">
        <v>44018</v>
      </c>
      <c r="F1394" s="602">
        <v>4612</v>
      </c>
      <c r="G1394" s="20">
        <f t="shared" si="21"/>
        <v>52.214647300000003</v>
      </c>
    </row>
    <row r="1395" spans="1:7">
      <c r="A1395" s="599">
        <v>44015</v>
      </c>
      <c r="B1395" s="602">
        <v>4761</v>
      </c>
      <c r="C1395" s="20">
        <v>13791860640</v>
      </c>
      <c r="E1395" s="599">
        <v>44015</v>
      </c>
      <c r="F1395" s="602">
        <v>4761</v>
      </c>
      <c r="G1395" s="20">
        <f t="shared" si="21"/>
        <v>137.91860639999999</v>
      </c>
    </row>
    <row r="1396" spans="1:7">
      <c r="A1396" s="599">
        <v>44014</v>
      </c>
      <c r="B1396" s="602">
        <v>4368</v>
      </c>
      <c r="C1396" s="20">
        <v>2371530550</v>
      </c>
      <c r="E1396" s="599">
        <v>44014</v>
      </c>
      <c r="F1396" s="602">
        <v>4368</v>
      </c>
      <c r="G1396" s="20">
        <f t="shared" si="21"/>
        <v>23.715305499999999</v>
      </c>
    </row>
    <row r="1397" spans="1:7">
      <c r="A1397" s="599">
        <v>44013</v>
      </c>
      <c r="B1397" s="602">
        <v>4157</v>
      </c>
      <c r="C1397" s="20">
        <v>2059718010</v>
      </c>
      <c r="E1397" s="599">
        <v>44013</v>
      </c>
      <c r="F1397" s="602">
        <v>4157</v>
      </c>
      <c r="G1397" s="20">
        <f t="shared" si="21"/>
        <v>20.597180099999999</v>
      </c>
    </row>
    <row r="1398" spans="1:7">
      <c r="A1398" s="599">
        <v>44012</v>
      </c>
      <c r="B1398" s="602">
        <v>4273</v>
      </c>
      <c r="C1398" s="20">
        <v>7929788840</v>
      </c>
      <c r="E1398" s="599">
        <v>44012</v>
      </c>
      <c r="F1398" s="602">
        <v>4273</v>
      </c>
      <c r="G1398" s="20">
        <f t="shared" si="21"/>
        <v>79.297888400000005</v>
      </c>
    </row>
    <row r="1399" spans="1:7">
      <c r="A1399" s="599">
        <v>44011</v>
      </c>
      <c r="B1399" s="602">
        <v>3974</v>
      </c>
      <c r="C1399" s="20">
        <v>3275159790</v>
      </c>
      <c r="E1399" s="599">
        <v>44011</v>
      </c>
      <c r="F1399" s="602">
        <v>3974</v>
      </c>
      <c r="G1399" s="20">
        <f t="shared" si="21"/>
        <v>32.7515979</v>
      </c>
    </row>
    <row r="1400" spans="1:7">
      <c r="A1400" s="599">
        <v>44008</v>
      </c>
      <c r="B1400" s="602">
        <v>3920</v>
      </c>
      <c r="C1400" s="20">
        <v>1504000490</v>
      </c>
      <c r="E1400" s="599">
        <v>44008</v>
      </c>
      <c r="F1400" s="602">
        <v>3920</v>
      </c>
      <c r="G1400" s="20">
        <f t="shared" si="21"/>
        <v>15.0400049</v>
      </c>
    </row>
    <row r="1401" spans="1:7">
      <c r="A1401" s="599">
        <v>44007</v>
      </c>
      <c r="B1401" s="602">
        <v>3947</v>
      </c>
      <c r="C1401" s="20">
        <v>1881058970</v>
      </c>
      <c r="E1401" s="599">
        <v>44007</v>
      </c>
      <c r="F1401" s="602">
        <v>3947</v>
      </c>
      <c r="G1401" s="20">
        <f t="shared" si="21"/>
        <v>18.810589700000001</v>
      </c>
    </row>
    <row r="1402" spans="1:7">
      <c r="A1402" s="599">
        <v>44006</v>
      </c>
      <c r="B1402" s="602">
        <v>4069</v>
      </c>
      <c r="C1402" s="20">
        <v>1531123160</v>
      </c>
      <c r="E1402" s="599">
        <v>44006</v>
      </c>
      <c r="F1402" s="602">
        <v>4069</v>
      </c>
      <c r="G1402" s="20">
        <f t="shared" si="21"/>
        <v>15.311231599999999</v>
      </c>
    </row>
    <row r="1403" spans="1:7">
      <c r="A1403" s="599">
        <v>44005</v>
      </c>
      <c r="B1403" s="602">
        <v>3988</v>
      </c>
      <c r="C1403" s="20">
        <v>1924275610</v>
      </c>
      <c r="E1403" s="599">
        <v>44005</v>
      </c>
      <c r="F1403" s="602">
        <v>3988</v>
      </c>
      <c r="G1403" s="20">
        <f t="shared" si="21"/>
        <v>19.242756100000001</v>
      </c>
    </row>
    <row r="1404" spans="1:7">
      <c r="A1404" s="599">
        <v>44004</v>
      </c>
      <c r="B1404" s="602">
        <v>4103</v>
      </c>
      <c r="C1404" s="20">
        <v>1734448680</v>
      </c>
      <c r="E1404" s="599">
        <v>44004</v>
      </c>
      <c r="F1404" s="602">
        <v>4103</v>
      </c>
      <c r="G1404" s="20">
        <f t="shared" si="21"/>
        <v>17.344486799999999</v>
      </c>
    </row>
    <row r="1405" spans="1:7">
      <c r="A1405" s="599">
        <v>44001</v>
      </c>
      <c r="B1405" s="602">
        <v>4232</v>
      </c>
      <c r="C1405" s="20">
        <v>1240669430</v>
      </c>
      <c r="E1405" s="599">
        <v>44001</v>
      </c>
      <c r="F1405" s="602">
        <v>4232</v>
      </c>
      <c r="G1405" s="20">
        <f t="shared" si="21"/>
        <v>12.4066943</v>
      </c>
    </row>
    <row r="1406" spans="1:7">
      <c r="A1406" s="599">
        <v>44000</v>
      </c>
      <c r="B1406" s="602">
        <v>4198</v>
      </c>
      <c r="C1406" s="20">
        <v>1017834290</v>
      </c>
      <c r="E1406" s="599">
        <v>44000</v>
      </c>
      <c r="F1406" s="602">
        <v>4198</v>
      </c>
      <c r="G1406" s="20">
        <f t="shared" si="21"/>
        <v>10.178342900000001</v>
      </c>
    </row>
    <row r="1407" spans="1:7">
      <c r="A1407" s="599">
        <v>43999</v>
      </c>
      <c r="B1407" s="602">
        <v>4212</v>
      </c>
      <c r="C1407" s="20">
        <v>2117410580</v>
      </c>
      <c r="E1407" s="599">
        <v>43999</v>
      </c>
      <c r="F1407" s="602">
        <v>4212</v>
      </c>
      <c r="G1407" s="20">
        <f t="shared" si="21"/>
        <v>21.1741058</v>
      </c>
    </row>
    <row r="1408" spans="1:7">
      <c r="A1408" s="599">
        <v>43998</v>
      </c>
      <c r="B1408" s="602">
        <v>4341</v>
      </c>
      <c r="C1408" s="20">
        <v>2749640100</v>
      </c>
      <c r="E1408" s="599">
        <v>43998</v>
      </c>
      <c r="F1408" s="602">
        <v>4341</v>
      </c>
      <c r="G1408" s="20">
        <f t="shared" si="21"/>
        <v>27.496400999999999</v>
      </c>
    </row>
    <row r="1409" spans="1:7">
      <c r="A1409" s="599">
        <v>43997</v>
      </c>
      <c r="B1409" s="602">
        <v>4273</v>
      </c>
      <c r="C1409" s="20">
        <v>4040704930</v>
      </c>
      <c r="E1409" s="599">
        <v>43997</v>
      </c>
      <c r="F1409" s="602">
        <v>4273</v>
      </c>
      <c r="G1409" s="20">
        <f t="shared" si="21"/>
        <v>40.407049299999997</v>
      </c>
    </row>
    <row r="1410" spans="1:7">
      <c r="A1410" s="599">
        <v>43994</v>
      </c>
      <c r="B1410" s="602">
        <v>4646</v>
      </c>
      <c r="C1410" s="20">
        <v>4896521980</v>
      </c>
      <c r="E1410" s="599">
        <v>43994</v>
      </c>
      <c r="F1410" s="602">
        <v>4646</v>
      </c>
      <c r="G1410" s="20">
        <f t="shared" ref="G1410:G1473" si="22">C1410/10^8</f>
        <v>48.9652198</v>
      </c>
    </row>
    <row r="1411" spans="1:7">
      <c r="A1411" s="599">
        <v>43993</v>
      </c>
      <c r="B1411" s="602">
        <v>4761</v>
      </c>
      <c r="C1411" s="20">
        <v>8339723990</v>
      </c>
      <c r="E1411" s="599">
        <v>43993</v>
      </c>
      <c r="F1411" s="602">
        <v>4761</v>
      </c>
      <c r="G1411" s="20">
        <f t="shared" si="22"/>
        <v>83.397239900000002</v>
      </c>
    </row>
    <row r="1412" spans="1:7">
      <c r="A1412" s="599">
        <v>43992</v>
      </c>
      <c r="B1412" s="602">
        <v>4639</v>
      </c>
      <c r="C1412" s="20">
        <v>1700800390</v>
      </c>
      <c r="E1412" s="599">
        <v>43992</v>
      </c>
      <c r="F1412" s="602">
        <v>4639</v>
      </c>
      <c r="G1412" s="20">
        <f t="shared" si="22"/>
        <v>17.008003899999999</v>
      </c>
    </row>
    <row r="1413" spans="1:7">
      <c r="A1413" s="599">
        <v>43991</v>
      </c>
      <c r="B1413" s="602">
        <v>4585</v>
      </c>
      <c r="C1413" s="20">
        <v>1968829850</v>
      </c>
      <c r="E1413" s="599">
        <v>43991</v>
      </c>
      <c r="F1413" s="602">
        <v>4585</v>
      </c>
      <c r="G1413" s="20">
        <f t="shared" si="22"/>
        <v>19.688298499999998</v>
      </c>
    </row>
    <row r="1414" spans="1:7">
      <c r="A1414" s="599">
        <v>43990</v>
      </c>
      <c r="B1414" s="602">
        <v>4524</v>
      </c>
      <c r="C1414" s="20">
        <v>2100761160</v>
      </c>
      <c r="E1414" s="599">
        <v>43990</v>
      </c>
      <c r="F1414" s="602">
        <v>4524</v>
      </c>
      <c r="G1414" s="20">
        <f t="shared" si="22"/>
        <v>21.007611600000001</v>
      </c>
    </row>
    <row r="1415" spans="1:7">
      <c r="A1415" s="599">
        <v>43987</v>
      </c>
      <c r="B1415" s="602">
        <v>4612</v>
      </c>
      <c r="C1415" s="20">
        <v>2283851550</v>
      </c>
      <c r="E1415" s="599">
        <v>43987</v>
      </c>
      <c r="F1415" s="602">
        <v>4612</v>
      </c>
      <c r="G1415" s="20">
        <f t="shared" si="22"/>
        <v>22.8385155</v>
      </c>
    </row>
    <row r="1416" spans="1:7">
      <c r="A1416" s="599">
        <v>43986</v>
      </c>
      <c r="B1416" s="602">
        <v>4530</v>
      </c>
      <c r="C1416" s="20">
        <v>4983763470</v>
      </c>
      <c r="E1416" s="599">
        <v>43986</v>
      </c>
      <c r="F1416" s="602">
        <v>4530</v>
      </c>
      <c r="G1416" s="20">
        <f t="shared" si="22"/>
        <v>49.837634700000002</v>
      </c>
    </row>
    <row r="1417" spans="1:7">
      <c r="A1417" s="599">
        <v>43985</v>
      </c>
      <c r="B1417" s="602">
        <v>4720</v>
      </c>
      <c r="C1417" s="20">
        <v>5425202820</v>
      </c>
      <c r="E1417" s="599">
        <v>43985</v>
      </c>
      <c r="F1417" s="602">
        <v>4720</v>
      </c>
      <c r="G1417" s="20">
        <f t="shared" si="22"/>
        <v>54.252028199999998</v>
      </c>
    </row>
    <row r="1418" spans="1:7">
      <c r="A1418" s="599">
        <v>43984</v>
      </c>
      <c r="B1418" s="602">
        <v>4910</v>
      </c>
      <c r="C1418" s="20">
        <v>18242841040</v>
      </c>
      <c r="E1418" s="599">
        <v>43984</v>
      </c>
      <c r="F1418" s="602">
        <v>4910</v>
      </c>
      <c r="G1418" s="20">
        <f t="shared" si="22"/>
        <v>182.42841039999999</v>
      </c>
    </row>
    <row r="1419" spans="1:7">
      <c r="A1419" s="599">
        <v>43983</v>
      </c>
      <c r="B1419" s="602">
        <v>4320</v>
      </c>
      <c r="C1419" s="20">
        <v>3529596070</v>
      </c>
      <c r="E1419" s="599">
        <v>43983</v>
      </c>
      <c r="F1419" s="602">
        <v>4320</v>
      </c>
      <c r="G1419" s="20">
        <f t="shared" si="22"/>
        <v>35.295960700000002</v>
      </c>
    </row>
    <row r="1420" spans="1:7">
      <c r="A1420" s="599">
        <v>43980</v>
      </c>
      <c r="B1420" s="602">
        <v>4042</v>
      </c>
      <c r="C1420" s="20">
        <v>1198121290</v>
      </c>
      <c r="E1420" s="599">
        <v>43980</v>
      </c>
      <c r="F1420" s="602">
        <v>4042</v>
      </c>
      <c r="G1420" s="20">
        <f t="shared" si="22"/>
        <v>11.981212899999999</v>
      </c>
    </row>
    <row r="1421" spans="1:7">
      <c r="A1421" s="599">
        <v>43979</v>
      </c>
      <c r="B1421" s="602">
        <v>4103</v>
      </c>
      <c r="C1421" s="20">
        <v>3426691450</v>
      </c>
      <c r="E1421" s="599">
        <v>43979</v>
      </c>
      <c r="F1421" s="602">
        <v>4103</v>
      </c>
      <c r="G1421" s="20">
        <f t="shared" si="22"/>
        <v>34.266914499999999</v>
      </c>
    </row>
    <row r="1422" spans="1:7">
      <c r="A1422" s="599">
        <v>43978</v>
      </c>
      <c r="B1422" s="602">
        <v>4219</v>
      </c>
      <c r="C1422" s="20">
        <v>1961317410</v>
      </c>
      <c r="E1422" s="599">
        <v>43978</v>
      </c>
      <c r="F1422" s="602">
        <v>4219</v>
      </c>
      <c r="G1422" s="20">
        <f t="shared" si="22"/>
        <v>19.613174099999998</v>
      </c>
    </row>
    <row r="1423" spans="1:7">
      <c r="A1423" s="599">
        <v>43977</v>
      </c>
      <c r="B1423" s="602">
        <v>4300</v>
      </c>
      <c r="C1423" s="20">
        <v>1904264170</v>
      </c>
      <c r="E1423" s="599">
        <v>43977</v>
      </c>
      <c r="F1423" s="602">
        <v>4300</v>
      </c>
      <c r="G1423" s="20">
        <f t="shared" si="22"/>
        <v>19.042641700000001</v>
      </c>
    </row>
    <row r="1424" spans="1:7">
      <c r="A1424" s="599">
        <v>43976</v>
      </c>
      <c r="B1424" s="602">
        <v>4375</v>
      </c>
      <c r="C1424" s="20">
        <v>2636898150</v>
      </c>
      <c r="E1424" s="599">
        <v>43976</v>
      </c>
      <c r="F1424" s="602">
        <v>4375</v>
      </c>
      <c r="G1424" s="20">
        <f t="shared" si="22"/>
        <v>26.3689815</v>
      </c>
    </row>
    <row r="1425" spans="1:7">
      <c r="A1425" s="599">
        <v>43973</v>
      </c>
      <c r="B1425" s="602">
        <v>4225</v>
      </c>
      <c r="C1425" s="20">
        <v>2186725200</v>
      </c>
      <c r="E1425" s="599">
        <v>43973</v>
      </c>
      <c r="F1425" s="602">
        <v>4225</v>
      </c>
      <c r="G1425" s="20">
        <f t="shared" si="22"/>
        <v>21.867252000000001</v>
      </c>
    </row>
    <row r="1426" spans="1:7">
      <c r="A1426" s="599">
        <v>43972</v>
      </c>
      <c r="B1426" s="602">
        <v>4266</v>
      </c>
      <c r="C1426" s="20">
        <v>3884344810</v>
      </c>
      <c r="E1426" s="599">
        <v>43972</v>
      </c>
      <c r="F1426" s="602">
        <v>4266</v>
      </c>
      <c r="G1426" s="20">
        <f t="shared" si="22"/>
        <v>38.843448100000003</v>
      </c>
    </row>
    <row r="1427" spans="1:7">
      <c r="A1427" s="599">
        <v>43971</v>
      </c>
      <c r="B1427" s="602">
        <v>4456</v>
      </c>
      <c r="C1427" s="20">
        <v>23962077290</v>
      </c>
      <c r="E1427" s="599">
        <v>43971</v>
      </c>
      <c r="F1427" s="602">
        <v>4456</v>
      </c>
      <c r="G1427" s="20">
        <f t="shared" si="22"/>
        <v>239.62077289999999</v>
      </c>
    </row>
    <row r="1428" spans="1:7">
      <c r="A1428" s="599">
        <v>43970</v>
      </c>
      <c r="B1428" s="602">
        <v>4049</v>
      </c>
      <c r="C1428" s="20">
        <v>1045948720</v>
      </c>
      <c r="E1428" s="599">
        <v>43970</v>
      </c>
      <c r="F1428" s="602">
        <v>4049</v>
      </c>
      <c r="G1428" s="20">
        <f t="shared" si="22"/>
        <v>10.4594872</v>
      </c>
    </row>
    <row r="1429" spans="1:7">
      <c r="A1429" s="599">
        <v>43969</v>
      </c>
      <c r="B1429" s="602">
        <v>3995</v>
      </c>
      <c r="C1429" s="20">
        <v>2258269190</v>
      </c>
      <c r="E1429" s="599">
        <v>43969</v>
      </c>
      <c r="F1429" s="602">
        <v>3995</v>
      </c>
      <c r="G1429" s="20">
        <f t="shared" si="22"/>
        <v>22.5826919</v>
      </c>
    </row>
    <row r="1430" spans="1:7">
      <c r="A1430" s="599">
        <v>43966</v>
      </c>
      <c r="B1430" s="602">
        <v>4164</v>
      </c>
      <c r="C1430" s="20">
        <v>2635065210</v>
      </c>
      <c r="E1430" s="599">
        <v>43966</v>
      </c>
      <c r="F1430" s="602">
        <v>4164</v>
      </c>
      <c r="G1430" s="20">
        <f t="shared" si="22"/>
        <v>26.350652100000001</v>
      </c>
    </row>
    <row r="1431" spans="1:7">
      <c r="A1431" s="599">
        <v>43965</v>
      </c>
      <c r="B1431" s="602">
        <v>4232</v>
      </c>
      <c r="C1431" s="20">
        <v>1064775470</v>
      </c>
      <c r="E1431" s="599">
        <v>43965</v>
      </c>
      <c r="F1431" s="602">
        <v>4232</v>
      </c>
      <c r="G1431" s="20">
        <f t="shared" si="22"/>
        <v>10.6477547</v>
      </c>
    </row>
    <row r="1432" spans="1:7">
      <c r="A1432" s="599">
        <v>43964</v>
      </c>
      <c r="B1432" s="602">
        <v>4307</v>
      </c>
      <c r="C1432" s="20">
        <v>951099510</v>
      </c>
      <c r="E1432" s="599">
        <v>43964</v>
      </c>
      <c r="F1432" s="602">
        <v>4307</v>
      </c>
      <c r="G1432" s="20">
        <f t="shared" si="22"/>
        <v>9.5109951000000006</v>
      </c>
    </row>
    <row r="1433" spans="1:7">
      <c r="A1433" s="599">
        <v>43963</v>
      </c>
      <c r="B1433" s="602">
        <v>4280</v>
      </c>
      <c r="C1433" s="20">
        <v>1910884520</v>
      </c>
      <c r="E1433" s="599">
        <v>43963</v>
      </c>
      <c r="F1433" s="602">
        <v>4280</v>
      </c>
      <c r="G1433" s="20">
        <f t="shared" si="22"/>
        <v>19.108845200000001</v>
      </c>
    </row>
    <row r="1434" spans="1:7">
      <c r="A1434" s="599">
        <v>43962</v>
      </c>
      <c r="B1434" s="602">
        <v>4361</v>
      </c>
      <c r="C1434" s="20">
        <v>2266842670</v>
      </c>
      <c r="E1434" s="599">
        <v>43962</v>
      </c>
      <c r="F1434" s="602">
        <v>4361</v>
      </c>
      <c r="G1434" s="20">
        <f t="shared" si="22"/>
        <v>22.668426700000001</v>
      </c>
    </row>
    <row r="1435" spans="1:7">
      <c r="A1435" s="599">
        <v>43959</v>
      </c>
      <c r="B1435" s="602">
        <v>4273</v>
      </c>
      <c r="C1435" s="20">
        <v>1237309100</v>
      </c>
      <c r="E1435" s="599">
        <v>43959</v>
      </c>
      <c r="F1435" s="602">
        <v>4273</v>
      </c>
      <c r="G1435" s="20">
        <f t="shared" si="22"/>
        <v>12.373091000000001</v>
      </c>
    </row>
    <row r="1436" spans="1:7">
      <c r="A1436" s="599">
        <v>43958</v>
      </c>
      <c r="B1436" s="602">
        <v>4232</v>
      </c>
      <c r="C1436" s="20">
        <v>2222731760</v>
      </c>
      <c r="E1436" s="599">
        <v>43958</v>
      </c>
      <c r="F1436" s="602">
        <v>4232</v>
      </c>
      <c r="G1436" s="20">
        <f t="shared" si="22"/>
        <v>22.227317599999999</v>
      </c>
    </row>
    <row r="1437" spans="1:7">
      <c r="A1437" s="599">
        <v>43957</v>
      </c>
      <c r="B1437" s="602">
        <v>4157</v>
      </c>
      <c r="C1437" s="20">
        <v>1464041880</v>
      </c>
      <c r="E1437" s="599">
        <v>43957</v>
      </c>
      <c r="F1437" s="602">
        <v>4157</v>
      </c>
      <c r="G1437" s="20">
        <f t="shared" si="22"/>
        <v>14.640418800000001</v>
      </c>
    </row>
    <row r="1438" spans="1:7">
      <c r="A1438" s="599">
        <v>43956</v>
      </c>
      <c r="B1438" s="602">
        <v>4090</v>
      </c>
      <c r="C1438" s="20">
        <v>1036157940</v>
      </c>
      <c r="E1438" s="599">
        <v>43956</v>
      </c>
      <c r="F1438" s="602">
        <v>4090</v>
      </c>
      <c r="G1438" s="20">
        <f t="shared" si="22"/>
        <v>10.3615794</v>
      </c>
    </row>
    <row r="1439" spans="1:7">
      <c r="A1439" s="599">
        <v>43955</v>
      </c>
      <c r="B1439" s="602">
        <v>4090</v>
      </c>
      <c r="C1439" s="20">
        <v>1036157940</v>
      </c>
      <c r="E1439" s="599">
        <v>43955</v>
      </c>
      <c r="F1439" s="602">
        <v>4090</v>
      </c>
      <c r="G1439" s="20">
        <f t="shared" si="22"/>
        <v>10.3615794</v>
      </c>
    </row>
    <row r="1440" spans="1:7">
      <c r="A1440" s="599">
        <v>43952</v>
      </c>
      <c r="B1440" s="602">
        <v>4191</v>
      </c>
      <c r="C1440" s="20">
        <v>1256581950</v>
      </c>
      <c r="E1440" s="599">
        <v>43952</v>
      </c>
      <c r="F1440" s="602">
        <v>4191</v>
      </c>
      <c r="G1440" s="20">
        <f t="shared" si="22"/>
        <v>12.5658195</v>
      </c>
    </row>
    <row r="1441" spans="1:7">
      <c r="A1441" s="599">
        <v>43951</v>
      </c>
      <c r="B1441" s="602">
        <v>4191</v>
      </c>
      <c r="C1441" s="20">
        <v>1256581950</v>
      </c>
      <c r="E1441" s="599">
        <v>43951</v>
      </c>
      <c r="F1441" s="602">
        <v>4191</v>
      </c>
      <c r="G1441" s="20">
        <f t="shared" si="22"/>
        <v>12.5658195</v>
      </c>
    </row>
    <row r="1442" spans="1:7">
      <c r="A1442" s="599">
        <v>43950</v>
      </c>
      <c r="B1442" s="602">
        <v>4191</v>
      </c>
      <c r="C1442" s="20">
        <v>1256581950</v>
      </c>
      <c r="E1442" s="599">
        <v>43950</v>
      </c>
      <c r="F1442" s="602">
        <v>4191</v>
      </c>
      <c r="G1442" s="20">
        <f t="shared" si="22"/>
        <v>12.5658195</v>
      </c>
    </row>
    <row r="1443" spans="1:7">
      <c r="A1443" s="599">
        <v>43949</v>
      </c>
      <c r="B1443" s="602">
        <v>4198</v>
      </c>
      <c r="C1443" s="20">
        <v>1050731900</v>
      </c>
      <c r="E1443" s="599">
        <v>43949</v>
      </c>
      <c r="F1443" s="602">
        <v>4198</v>
      </c>
      <c r="G1443" s="20">
        <f t="shared" si="22"/>
        <v>10.507319000000001</v>
      </c>
    </row>
    <row r="1444" spans="1:7">
      <c r="A1444" s="599">
        <v>43948</v>
      </c>
      <c r="B1444" s="602">
        <v>4205</v>
      </c>
      <c r="C1444" s="20">
        <v>3422817290</v>
      </c>
      <c r="E1444" s="599">
        <v>43948</v>
      </c>
      <c r="F1444" s="602">
        <v>4205</v>
      </c>
      <c r="G1444" s="20">
        <f t="shared" si="22"/>
        <v>34.228172899999997</v>
      </c>
    </row>
    <row r="1445" spans="1:7">
      <c r="A1445" s="599">
        <v>43945</v>
      </c>
      <c r="B1445" s="602">
        <v>4083</v>
      </c>
      <c r="C1445" s="20">
        <v>2895840910</v>
      </c>
      <c r="E1445" s="599">
        <v>43945</v>
      </c>
      <c r="F1445" s="602">
        <v>4083</v>
      </c>
      <c r="G1445" s="20">
        <f t="shared" si="22"/>
        <v>28.958409100000001</v>
      </c>
    </row>
    <row r="1446" spans="1:7">
      <c r="A1446" s="599">
        <v>43944</v>
      </c>
      <c r="B1446" s="602">
        <v>4252</v>
      </c>
      <c r="C1446" s="20">
        <v>6247719860</v>
      </c>
      <c r="E1446" s="599">
        <v>43944</v>
      </c>
      <c r="F1446" s="602">
        <v>4252</v>
      </c>
      <c r="G1446" s="20">
        <f t="shared" si="22"/>
        <v>62.477198600000001</v>
      </c>
    </row>
    <row r="1447" spans="1:7">
      <c r="A1447" s="599">
        <v>43943</v>
      </c>
      <c r="B1447" s="602">
        <v>4042</v>
      </c>
      <c r="C1447" s="20">
        <v>1690102560</v>
      </c>
      <c r="E1447" s="599">
        <v>43943</v>
      </c>
      <c r="F1447" s="602">
        <v>4042</v>
      </c>
      <c r="G1447" s="20">
        <f t="shared" si="22"/>
        <v>16.901025600000001</v>
      </c>
    </row>
    <row r="1448" spans="1:7">
      <c r="A1448" s="599">
        <v>43942</v>
      </c>
      <c r="B1448" s="602">
        <v>3900</v>
      </c>
      <c r="C1448" s="20">
        <v>2306998860</v>
      </c>
      <c r="E1448" s="599">
        <v>43942</v>
      </c>
      <c r="F1448" s="602">
        <v>3900</v>
      </c>
      <c r="G1448" s="20">
        <f t="shared" si="22"/>
        <v>23.069988599999999</v>
      </c>
    </row>
    <row r="1449" spans="1:7">
      <c r="A1449" s="599">
        <v>43941</v>
      </c>
      <c r="B1449" s="602">
        <v>4035</v>
      </c>
      <c r="C1449" s="20">
        <v>2391756860</v>
      </c>
      <c r="E1449" s="599">
        <v>43941</v>
      </c>
      <c r="F1449" s="602">
        <v>4035</v>
      </c>
      <c r="G1449" s="20">
        <f t="shared" si="22"/>
        <v>23.917568599999999</v>
      </c>
    </row>
    <row r="1450" spans="1:7">
      <c r="A1450" s="599">
        <v>43938</v>
      </c>
      <c r="B1450" s="602">
        <v>4042</v>
      </c>
      <c r="C1450" s="20">
        <v>3612957550</v>
      </c>
      <c r="E1450" s="599">
        <v>43938</v>
      </c>
      <c r="F1450" s="602">
        <v>4042</v>
      </c>
      <c r="G1450" s="20">
        <f t="shared" si="22"/>
        <v>36.129575500000001</v>
      </c>
    </row>
    <row r="1451" spans="1:7">
      <c r="A1451" s="599">
        <v>43937</v>
      </c>
      <c r="B1451" s="602">
        <v>3757</v>
      </c>
      <c r="C1451" s="20">
        <v>780915240</v>
      </c>
      <c r="E1451" s="599">
        <v>43937</v>
      </c>
      <c r="F1451" s="602">
        <v>3757</v>
      </c>
      <c r="G1451" s="20">
        <f t="shared" si="22"/>
        <v>7.8091524000000003</v>
      </c>
    </row>
    <row r="1452" spans="1:7">
      <c r="A1452" s="599">
        <v>43936</v>
      </c>
      <c r="B1452" s="602">
        <v>3723</v>
      </c>
      <c r="C1452" s="20">
        <v>1333466360</v>
      </c>
      <c r="E1452" s="599">
        <v>43936</v>
      </c>
      <c r="F1452" s="602">
        <v>3723</v>
      </c>
      <c r="G1452" s="20">
        <f t="shared" si="22"/>
        <v>13.334663600000001</v>
      </c>
    </row>
    <row r="1453" spans="1:7">
      <c r="A1453" s="599">
        <v>43935</v>
      </c>
      <c r="B1453" s="602">
        <v>3723</v>
      </c>
      <c r="C1453" s="20">
        <v>1333466360</v>
      </c>
      <c r="E1453" s="599">
        <v>43935</v>
      </c>
      <c r="F1453" s="602">
        <v>3723</v>
      </c>
      <c r="G1453" s="20">
        <f t="shared" si="22"/>
        <v>13.334663600000001</v>
      </c>
    </row>
    <row r="1454" spans="1:7">
      <c r="A1454" s="599">
        <v>43934</v>
      </c>
      <c r="B1454" s="602">
        <v>3574</v>
      </c>
      <c r="C1454" s="20">
        <v>2566668010</v>
      </c>
      <c r="E1454" s="599">
        <v>43934</v>
      </c>
      <c r="F1454" s="602">
        <v>3574</v>
      </c>
      <c r="G1454" s="20">
        <f t="shared" si="22"/>
        <v>25.666680100000001</v>
      </c>
    </row>
    <row r="1455" spans="1:7">
      <c r="A1455" s="599">
        <v>43931</v>
      </c>
      <c r="B1455" s="602">
        <v>3852</v>
      </c>
      <c r="C1455" s="20">
        <v>1776210640</v>
      </c>
      <c r="E1455" s="599">
        <v>43931</v>
      </c>
      <c r="F1455" s="602">
        <v>3852</v>
      </c>
      <c r="G1455" s="20">
        <f t="shared" si="22"/>
        <v>17.7621064</v>
      </c>
    </row>
    <row r="1456" spans="1:7">
      <c r="A1456" s="599">
        <v>43930</v>
      </c>
      <c r="B1456" s="602">
        <v>4001</v>
      </c>
      <c r="C1456" s="20">
        <v>1038985490</v>
      </c>
      <c r="E1456" s="599">
        <v>43930</v>
      </c>
      <c r="F1456" s="602">
        <v>4001</v>
      </c>
      <c r="G1456" s="20">
        <f t="shared" si="22"/>
        <v>10.3898549</v>
      </c>
    </row>
    <row r="1457" spans="1:7">
      <c r="A1457" s="599">
        <v>43929</v>
      </c>
      <c r="B1457" s="602">
        <v>4015</v>
      </c>
      <c r="C1457" s="20">
        <v>2090237720</v>
      </c>
      <c r="E1457" s="599">
        <v>43929</v>
      </c>
      <c r="F1457" s="602">
        <v>4015</v>
      </c>
      <c r="G1457" s="20">
        <f t="shared" si="22"/>
        <v>20.9023772</v>
      </c>
    </row>
    <row r="1458" spans="1:7">
      <c r="A1458" s="599">
        <v>43928</v>
      </c>
      <c r="B1458" s="602">
        <v>3981</v>
      </c>
      <c r="C1458" s="20">
        <v>1941956350</v>
      </c>
      <c r="E1458" s="599">
        <v>43928</v>
      </c>
      <c r="F1458" s="602">
        <v>3981</v>
      </c>
      <c r="G1458" s="20">
        <f t="shared" si="22"/>
        <v>19.419563499999999</v>
      </c>
    </row>
    <row r="1459" spans="1:7">
      <c r="A1459" s="599">
        <v>43927</v>
      </c>
      <c r="B1459" s="602">
        <v>3859</v>
      </c>
      <c r="C1459" s="20">
        <v>1663082530</v>
      </c>
      <c r="E1459" s="599">
        <v>43927</v>
      </c>
      <c r="F1459" s="602">
        <v>3859</v>
      </c>
      <c r="G1459" s="20">
        <f t="shared" si="22"/>
        <v>16.630825300000001</v>
      </c>
    </row>
    <row r="1460" spans="1:7">
      <c r="A1460" s="599">
        <v>43924</v>
      </c>
      <c r="B1460" s="602">
        <v>3771</v>
      </c>
      <c r="C1460" s="20">
        <v>2317233860</v>
      </c>
      <c r="E1460" s="599">
        <v>43924</v>
      </c>
      <c r="F1460" s="602">
        <v>3771</v>
      </c>
      <c r="G1460" s="20">
        <f t="shared" si="22"/>
        <v>23.1723386</v>
      </c>
    </row>
    <row r="1461" spans="1:7">
      <c r="A1461" s="599">
        <v>43923</v>
      </c>
      <c r="B1461" s="602">
        <v>3723</v>
      </c>
      <c r="C1461" s="20">
        <v>2808024905</v>
      </c>
      <c r="E1461" s="599">
        <v>43923</v>
      </c>
      <c r="F1461" s="602">
        <v>3723</v>
      </c>
      <c r="G1461" s="20">
        <f t="shared" si="22"/>
        <v>28.080249049999999</v>
      </c>
    </row>
    <row r="1462" spans="1:7">
      <c r="A1462" s="599">
        <v>43922</v>
      </c>
      <c r="B1462" s="602">
        <v>3405</v>
      </c>
      <c r="C1462" s="20">
        <v>3028554110</v>
      </c>
      <c r="E1462" s="599">
        <v>43922</v>
      </c>
      <c r="F1462" s="602">
        <v>3405</v>
      </c>
      <c r="G1462" s="20">
        <f t="shared" si="22"/>
        <v>30.2855411</v>
      </c>
    </row>
    <row r="1463" spans="1:7">
      <c r="A1463" s="599">
        <v>43921</v>
      </c>
      <c r="B1463" s="602">
        <v>3466</v>
      </c>
      <c r="C1463" s="20">
        <v>2894510770</v>
      </c>
      <c r="E1463" s="599">
        <v>43921</v>
      </c>
      <c r="F1463" s="602">
        <v>3466</v>
      </c>
      <c r="G1463" s="20">
        <f t="shared" si="22"/>
        <v>28.945107700000001</v>
      </c>
    </row>
    <row r="1464" spans="1:7">
      <c r="A1464" s="599">
        <v>43920</v>
      </c>
      <c r="B1464" s="602">
        <v>3093</v>
      </c>
      <c r="C1464" s="20">
        <v>920268040</v>
      </c>
      <c r="E1464" s="599">
        <v>43920</v>
      </c>
      <c r="F1464" s="602">
        <v>3093</v>
      </c>
      <c r="G1464" s="20">
        <f t="shared" si="22"/>
        <v>9.2026804000000002</v>
      </c>
    </row>
    <row r="1465" spans="1:7">
      <c r="A1465" s="599">
        <v>43917</v>
      </c>
      <c r="B1465" s="602">
        <v>3079</v>
      </c>
      <c r="C1465" s="20">
        <v>1610853660</v>
      </c>
      <c r="E1465" s="599">
        <v>43917</v>
      </c>
      <c r="F1465" s="602">
        <v>3079</v>
      </c>
      <c r="G1465" s="20">
        <f t="shared" si="22"/>
        <v>16.108536600000001</v>
      </c>
    </row>
    <row r="1466" spans="1:7">
      <c r="A1466" s="599">
        <v>43916</v>
      </c>
      <c r="B1466" s="602">
        <v>2967</v>
      </c>
      <c r="C1466" s="20">
        <v>1197304790</v>
      </c>
      <c r="E1466" s="599">
        <v>43916</v>
      </c>
      <c r="F1466" s="602">
        <v>2967</v>
      </c>
      <c r="G1466" s="20">
        <f t="shared" si="22"/>
        <v>11.973047899999999</v>
      </c>
    </row>
    <row r="1467" spans="1:7">
      <c r="A1467" s="599">
        <v>43915</v>
      </c>
      <c r="B1467" s="602">
        <v>3086</v>
      </c>
      <c r="C1467" s="20">
        <v>1745844225</v>
      </c>
      <c r="E1467" s="599">
        <v>43915</v>
      </c>
      <c r="F1467" s="602">
        <v>3086</v>
      </c>
      <c r="G1467" s="20">
        <f t="shared" si="22"/>
        <v>17.458442250000001</v>
      </c>
    </row>
    <row r="1468" spans="1:7">
      <c r="A1468" s="599">
        <v>43914</v>
      </c>
      <c r="B1468" s="602">
        <v>2920</v>
      </c>
      <c r="C1468" s="20">
        <v>1655060185</v>
      </c>
      <c r="E1468" s="599">
        <v>43914</v>
      </c>
      <c r="F1468" s="602">
        <v>2920</v>
      </c>
      <c r="G1468" s="20">
        <f t="shared" si="22"/>
        <v>16.55060185</v>
      </c>
    </row>
    <row r="1469" spans="1:7">
      <c r="A1469" s="599">
        <v>43913</v>
      </c>
      <c r="B1469" s="602">
        <v>2706</v>
      </c>
      <c r="C1469" s="20">
        <v>1259789445</v>
      </c>
      <c r="E1469" s="599">
        <v>43913</v>
      </c>
      <c r="F1469" s="602">
        <v>2706</v>
      </c>
      <c r="G1469" s="20">
        <f t="shared" si="22"/>
        <v>12.59789445</v>
      </c>
    </row>
    <row r="1470" spans="1:7">
      <c r="A1470" s="599">
        <v>43910</v>
      </c>
      <c r="B1470" s="602">
        <v>2882</v>
      </c>
      <c r="C1470" s="20">
        <v>1999737410</v>
      </c>
      <c r="E1470" s="599">
        <v>43910</v>
      </c>
      <c r="F1470" s="602">
        <v>2882</v>
      </c>
      <c r="G1470" s="20">
        <f t="shared" si="22"/>
        <v>19.997374099999998</v>
      </c>
    </row>
    <row r="1471" spans="1:7">
      <c r="A1471" s="599">
        <v>43909</v>
      </c>
      <c r="B1471" s="602">
        <v>2631</v>
      </c>
      <c r="C1471" s="20">
        <v>3470487840</v>
      </c>
      <c r="E1471" s="599">
        <v>43909</v>
      </c>
      <c r="F1471" s="602">
        <v>2631</v>
      </c>
      <c r="G1471" s="20">
        <f t="shared" si="22"/>
        <v>34.704878399999998</v>
      </c>
    </row>
    <row r="1472" spans="1:7">
      <c r="A1472" s="599">
        <v>43908</v>
      </c>
      <c r="B1472" s="602">
        <v>2862</v>
      </c>
      <c r="C1472" s="20">
        <v>3333156545</v>
      </c>
      <c r="E1472" s="599">
        <v>43908</v>
      </c>
      <c r="F1472" s="602">
        <v>2862</v>
      </c>
      <c r="G1472" s="20">
        <f t="shared" si="22"/>
        <v>33.331565449999999</v>
      </c>
    </row>
    <row r="1473" spans="1:7">
      <c r="A1473" s="599">
        <v>43907</v>
      </c>
      <c r="B1473" s="602">
        <v>2950</v>
      </c>
      <c r="C1473" s="20">
        <v>3158859265</v>
      </c>
      <c r="E1473" s="599">
        <v>43907</v>
      </c>
      <c r="F1473" s="602">
        <v>2950</v>
      </c>
      <c r="G1473" s="20">
        <f t="shared" si="22"/>
        <v>31.588592649999999</v>
      </c>
    </row>
    <row r="1474" spans="1:7">
      <c r="A1474" s="599">
        <v>43906</v>
      </c>
      <c r="B1474" s="602">
        <v>2679</v>
      </c>
      <c r="C1474" s="20">
        <v>2534844650</v>
      </c>
      <c r="E1474" s="599">
        <v>43906</v>
      </c>
      <c r="F1474" s="602">
        <v>2679</v>
      </c>
      <c r="G1474" s="20">
        <f t="shared" ref="G1474:G1537" si="23">C1474/10^8</f>
        <v>25.348446500000001</v>
      </c>
    </row>
    <row r="1475" spans="1:7">
      <c r="A1475" s="599">
        <v>43903</v>
      </c>
      <c r="B1475" s="602">
        <v>2849</v>
      </c>
      <c r="C1475" s="20">
        <v>5832003955</v>
      </c>
      <c r="E1475" s="599">
        <v>43903</v>
      </c>
      <c r="F1475" s="602">
        <v>2849</v>
      </c>
      <c r="G1475" s="20">
        <f t="shared" si="23"/>
        <v>58.320039549999997</v>
      </c>
    </row>
    <row r="1476" spans="1:7">
      <c r="A1476" s="599">
        <v>43902</v>
      </c>
      <c r="B1476" s="602">
        <v>3303</v>
      </c>
      <c r="C1476" s="20">
        <v>2462635200</v>
      </c>
      <c r="E1476" s="599">
        <v>43902</v>
      </c>
      <c r="F1476" s="602">
        <v>3303</v>
      </c>
      <c r="G1476" s="20">
        <f t="shared" si="23"/>
        <v>24.626352000000001</v>
      </c>
    </row>
    <row r="1477" spans="1:7">
      <c r="A1477" s="599">
        <v>43901</v>
      </c>
      <c r="B1477" s="602">
        <v>3561</v>
      </c>
      <c r="C1477" s="20">
        <v>1680439570</v>
      </c>
      <c r="E1477" s="599">
        <v>43901</v>
      </c>
      <c r="F1477" s="602">
        <v>3561</v>
      </c>
      <c r="G1477" s="20">
        <f t="shared" si="23"/>
        <v>16.804395700000001</v>
      </c>
    </row>
    <row r="1478" spans="1:7">
      <c r="A1478" s="599">
        <v>43900</v>
      </c>
      <c r="B1478" s="602">
        <v>3764</v>
      </c>
      <c r="C1478" s="20">
        <v>1504662930</v>
      </c>
      <c r="E1478" s="599">
        <v>43900</v>
      </c>
      <c r="F1478" s="602">
        <v>3764</v>
      </c>
      <c r="G1478" s="20">
        <f t="shared" si="23"/>
        <v>15.046629299999999</v>
      </c>
    </row>
    <row r="1479" spans="1:7">
      <c r="A1479" s="599">
        <v>43899</v>
      </c>
      <c r="B1479" s="602">
        <v>3730</v>
      </c>
      <c r="C1479" s="20">
        <v>1782407950</v>
      </c>
      <c r="E1479" s="599">
        <v>43899</v>
      </c>
      <c r="F1479" s="602">
        <v>3730</v>
      </c>
      <c r="G1479" s="20">
        <f t="shared" si="23"/>
        <v>17.8240795</v>
      </c>
    </row>
    <row r="1480" spans="1:7">
      <c r="A1480" s="599">
        <v>43896</v>
      </c>
      <c r="B1480" s="602">
        <v>3934</v>
      </c>
      <c r="C1480" s="20">
        <v>798165660</v>
      </c>
      <c r="E1480" s="599">
        <v>43896</v>
      </c>
      <c r="F1480" s="602">
        <v>3934</v>
      </c>
      <c r="G1480" s="20">
        <f t="shared" si="23"/>
        <v>7.9816566</v>
      </c>
    </row>
    <row r="1481" spans="1:7">
      <c r="A1481" s="599">
        <v>43895</v>
      </c>
      <c r="B1481" s="602">
        <v>4069</v>
      </c>
      <c r="C1481" s="20">
        <v>1032505380</v>
      </c>
      <c r="E1481" s="599">
        <v>43895</v>
      </c>
      <c r="F1481" s="602">
        <v>4069</v>
      </c>
      <c r="G1481" s="20">
        <f t="shared" si="23"/>
        <v>10.325053799999999</v>
      </c>
    </row>
    <row r="1482" spans="1:7">
      <c r="A1482" s="599">
        <v>43894</v>
      </c>
      <c r="B1482" s="602">
        <v>4096</v>
      </c>
      <c r="C1482" s="20">
        <v>1131629280</v>
      </c>
      <c r="E1482" s="599">
        <v>43894</v>
      </c>
      <c r="F1482" s="602">
        <v>4096</v>
      </c>
      <c r="G1482" s="20">
        <f t="shared" si="23"/>
        <v>11.316292799999999</v>
      </c>
    </row>
    <row r="1483" spans="1:7">
      <c r="A1483" s="599">
        <v>43893</v>
      </c>
      <c r="B1483" s="602">
        <v>3920</v>
      </c>
      <c r="C1483" s="20">
        <v>1119988790</v>
      </c>
      <c r="E1483" s="599">
        <v>43893</v>
      </c>
      <c r="F1483" s="602">
        <v>3920</v>
      </c>
      <c r="G1483" s="20">
        <f t="shared" si="23"/>
        <v>11.1998879</v>
      </c>
    </row>
    <row r="1484" spans="1:7">
      <c r="A1484" s="599">
        <v>43892</v>
      </c>
      <c r="B1484" s="602">
        <v>3873</v>
      </c>
      <c r="C1484" s="20">
        <v>1978444530</v>
      </c>
      <c r="E1484" s="599">
        <v>43892</v>
      </c>
      <c r="F1484" s="602">
        <v>3873</v>
      </c>
      <c r="G1484" s="20">
        <f t="shared" si="23"/>
        <v>19.784445300000002</v>
      </c>
    </row>
    <row r="1485" spans="1:7">
      <c r="A1485" s="599">
        <v>43889</v>
      </c>
      <c r="B1485" s="602">
        <v>3683</v>
      </c>
      <c r="C1485" s="20">
        <v>2161608760</v>
      </c>
      <c r="E1485" s="599">
        <v>43889</v>
      </c>
      <c r="F1485" s="602">
        <v>3683</v>
      </c>
      <c r="G1485" s="20">
        <f t="shared" si="23"/>
        <v>21.6160876</v>
      </c>
    </row>
    <row r="1486" spans="1:7">
      <c r="A1486" s="599">
        <v>43888</v>
      </c>
      <c r="B1486" s="602">
        <v>4001</v>
      </c>
      <c r="C1486" s="20">
        <v>1668574960</v>
      </c>
      <c r="E1486" s="599">
        <v>43888</v>
      </c>
      <c r="F1486" s="602">
        <v>4001</v>
      </c>
      <c r="G1486" s="20">
        <f t="shared" si="23"/>
        <v>16.685749600000001</v>
      </c>
    </row>
    <row r="1487" spans="1:7">
      <c r="A1487" s="599">
        <v>43887</v>
      </c>
      <c r="B1487" s="602">
        <v>4185</v>
      </c>
      <c r="C1487" s="20">
        <v>1368889270</v>
      </c>
      <c r="E1487" s="599">
        <v>43887</v>
      </c>
      <c r="F1487" s="602">
        <v>4185</v>
      </c>
      <c r="G1487" s="20">
        <f t="shared" si="23"/>
        <v>13.6888927</v>
      </c>
    </row>
    <row r="1488" spans="1:7">
      <c r="A1488" s="599">
        <v>43886</v>
      </c>
      <c r="B1488" s="602">
        <v>4354</v>
      </c>
      <c r="C1488" s="20">
        <v>1066043860</v>
      </c>
      <c r="E1488" s="599">
        <v>43886</v>
      </c>
      <c r="F1488" s="602">
        <v>4354</v>
      </c>
      <c r="G1488" s="20">
        <f t="shared" si="23"/>
        <v>10.660438600000001</v>
      </c>
    </row>
    <row r="1489" spans="1:7">
      <c r="A1489" s="599">
        <v>43885</v>
      </c>
      <c r="B1489" s="602">
        <v>4232</v>
      </c>
      <c r="C1489" s="20">
        <v>2527419120</v>
      </c>
      <c r="E1489" s="599">
        <v>43885</v>
      </c>
      <c r="F1489" s="602">
        <v>4232</v>
      </c>
      <c r="G1489" s="20">
        <f t="shared" si="23"/>
        <v>25.274191200000001</v>
      </c>
    </row>
    <row r="1490" spans="1:7">
      <c r="A1490" s="599">
        <v>43882</v>
      </c>
      <c r="B1490" s="602">
        <v>4544</v>
      </c>
      <c r="C1490" s="20">
        <v>1286529170</v>
      </c>
      <c r="E1490" s="599">
        <v>43882</v>
      </c>
      <c r="F1490" s="602">
        <v>4544</v>
      </c>
      <c r="G1490" s="20">
        <f t="shared" si="23"/>
        <v>12.8652917</v>
      </c>
    </row>
    <row r="1491" spans="1:7">
      <c r="A1491" s="599">
        <v>43881</v>
      </c>
      <c r="B1491" s="602">
        <v>4585</v>
      </c>
      <c r="C1491" s="20">
        <v>1783782510</v>
      </c>
      <c r="E1491" s="599">
        <v>43881</v>
      </c>
      <c r="F1491" s="602">
        <v>4585</v>
      </c>
      <c r="G1491" s="20">
        <f t="shared" si="23"/>
        <v>17.8378251</v>
      </c>
    </row>
    <row r="1492" spans="1:7">
      <c r="A1492" s="599">
        <v>43880</v>
      </c>
      <c r="B1492" s="602">
        <v>4544</v>
      </c>
      <c r="C1492" s="20">
        <v>1279068770</v>
      </c>
      <c r="E1492" s="599">
        <v>43880</v>
      </c>
      <c r="F1492" s="602">
        <v>4544</v>
      </c>
      <c r="G1492" s="20">
        <f t="shared" si="23"/>
        <v>12.790687699999999</v>
      </c>
    </row>
    <row r="1493" spans="1:7">
      <c r="A1493" s="599">
        <v>43879</v>
      </c>
      <c r="B1493" s="602">
        <v>4625</v>
      </c>
      <c r="C1493" s="20">
        <v>1302118220</v>
      </c>
      <c r="E1493" s="599">
        <v>43879</v>
      </c>
      <c r="F1493" s="602">
        <v>4625</v>
      </c>
      <c r="G1493" s="20">
        <f t="shared" si="23"/>
        <v>13.0211822</v>
      </c>
    </row>
    <row r="1494" spans="1:7">
      <c r="A1494" s="599">
        <v>43878</v>
      </c>
      <c r="B1494" s="602">
        <v>4727</v>
      </c>
      <c r="C1494" s="20">
        <v>739014400</v>
      </c>
      <c r="E1494" s="599">
        <v>43878</v>
      </c>
      <c r="F1494" s="602">
        <v>4727</v>
      </c>
      <c r="G1494" s="20">
        <f t="shared" si="23"/>
        <v>7.3901440000000003</v>
      </c>
    </row>
    <row r="1495" spans="1:7">
      <c r="A1495" s="599">
        <v>43875</v>
      </c>
      <c r="B1495" s="602">
        <v>4727</v>
      </c>
      <c r="C1495" s="20">
        <v>958737950</v>
      </c>
      <c r="E1495" s="599">
        <v>43875</v>
      </c>
      <c r="F1495" s="602">
        <v>4727</v>
      </c>
      <c r="G1495" s="20">
        <f t="shared" si="23"/>
        <v>9.5873795000000008</v>
      </c>
    </row>
    <row r="1496" spans="1:7">
      <c r="A1496" s="599">
        <v>43874</v>
      </c>
      <c r="B1496" s="602">
        <v>4714</v>
      </c>
      <c r="C1496" s="20">
        <v>1399924750</v>
      </c>
      <c r="E1496" s="599">
        <v>43874</v>
      </c>
      <c r="F1496" s="602">
        <v>4714</v>
      </c>
      <c r="G1496" s="20">
        <f t="shared" si="23"/>
        <v>13.999247499999999</v>
      </c>
    </row>
    <row r="1497" spans="1:7">
      <c r="A1497" s="599">
        <v>43873</v>
      </c>
      <c r="B1497" s="602">
        <v>4802</v>
      </c>
      <c r="C1497" s="20">
        <v>1491209330</v>
      </c>
      <c r="E1497" s="599">
        <v>43873</v>
      </c>
      <c r="F1497" s="602">
        <v>4802</v>
      </c>
      <c r="G1497" s="20">
        <f t="shared" si="23"/>
        <v>14.9120933</v>
      </c>
    </row>
    <row r="1498" spans="1:7">
      <c r="A1498" s="599">
        <v>43872</v>
      </c>
      <c r="B1498" s="602">
        <v>4673</v>
      </c>
      <c r="C1498" s="20">
        <v>667367960</v>
      </c>
      <c r="E1498" s="599">
        <v>43872</v>
      </c>
      <c r="F1498" s="602">
        <v>4673</v>
      </c>
      <c r="G1498" s="20">
        <f t="shared" si="23"/>
        <v>6.6736795999999998</v>
      </c>
    </row>
    <row r="1499" spans="1:7">
      <c r="A1499" s="599">
        <v>43871</v>
      </c>
      <c r="B1499" s="602">
        <v>4612</v>
      </c>
      <c r="C1499" s="20">
        <v>640231580</v>
      </c>
      <c r="E1499" s="599">
        <v>43871</v>
      </c>
      <c r="F1499" s="602">
        <v>4612</v>
      </c>
      <c r="G1499" s="20">
        <f t="shared" si="23"/>
        <v>6.4023158000000002</v>
      </c>
    </row>
    <row r="1500" spans="1:7">
      <c r="A1500" s="599">
        <v>43868</v>
      </c>
      <c r="B1500" s="602">
        <v>4571</v>
      </c>
      <c r="C1500" s="20">
        <v>1264682100</v>
      </c>
      <c r="E1500" s="599">
        <v>43868</v>
      </c>
      <c r="F1500" s="602">
        <v>4571</v>
      </c>
      <c r="G1500" s="20">
        <f t="shared" si="23"/>
        <v>12.646820999999999</v>
      </c>
    </row>
    <row r="1501" spans="1:7">
      <c r="A1501" s="599">
        <v>43867</v>
      </c>
      <c r="B1501" s="602">
        <v>4625</v>
      </c>
      <c r="C1501" s="20">
        <v>1573271270</v>
      </c>
      <c r="E1501" s="599">
        <v>43867</v>
      </c>
      <c r="F1501" s="602">
        <v>4625</v>
      </c>
      <c r="G1501" s="20">
        <f t="shared" si="23"/>
        <v>15.7327127</v>
      </c>
    </row>
    <row r="1502" spans="1:7">
      <c r="A1502" s="599">
        <v>43866</v>
      </c>
      <c r="B1502" s="602">
        <v>4653</v>
      </c>
      <c r="C1502" s="20">
        <v>5010306190</v>
      </c>
      <c r="E1502" s="599">
        <v>43866</v>
      </c>
      <c r="F1502" s="602">
        <v>4653</v>
      </c>
      <c r="G1502" s="20">
        <f t="shared" si="23"/>
        <v>50.1030619</v>
      </c>
    </row>
    <row r="1503" spans="1:7">
      <c r="A1503" s="599">
        <v>43865</v>
      </c>
      <c r="B1503" s="602">
        <v>4958</v>
      </c>
      <c r="C1503" s="20">
        <v>5065185620</v>
      </c>
      <c r="E1503" s="599">
        <v>43865</v>
      </c>
      <c r="F1503" s="602">
        <v>4958</v>
      </c>
      <c r="G1503" s="20">
        <f t="shared" si="23"/>
        <v>50.651856199999997</v>
      </c>
    </row>
    <row r="1504" spans="1:7">
      <c r="A1504" s="599">
        <v>43864</v>
      </c>
      <c r="B1504" s="602">
        <v>4537</v>
      </c>
      <c r="C1504" s="20">
        <v>2257989800</v>
      </c>
      <c r="E1504" s="599">
        <v>43864</v>
      </c>
      <c r="F1504" s="602">
        <v>4537</v>
      </c>
      <c r="G1504" s="20">
        <f t="shared" si="23"/>
        <v>22.579898</v>
      </c>
    </row>
    <row r="1505" spans="1:7">
      <c r="A1505" s="599">
        <v>43861</v>
      </c>
      <c r="B1505" s="602">
        <v>4483</v>
      </c>
      <c r="C1505" s="20">
        <v>2017725860</v>
      </c>
      <c r="E1505" s="599">
        <v>43861</v>
      </c>
      <c r="F1505" s="602">
        <v>4483</v>
      </c>
      <c r="G1505" s="20">
        <f t="shared" si="23"/>
        <v>20.177258599999998</v>
      </c>
    </row>
    <row r="1506" spans="1:7">
      <c r="A1506" s="599">
        <v>43860</v>
      </c>
      <c r="B1506" s="602">
        <v>4476</v>
      </c>
      <c r="C1506" s="20">
        <v>1378863230</v>
      </c>
      <c r="E1506" s="599">
        <v>43860</v>
      </c>
      <c r="F1506" s="602">
        <v>4476</v>
      </c>
      <c r="G1506" s="20">
        <f t="shared" si="23"/>
        <v>13.7886323</v>
      </c>
    </row>
    <row r="1507" spans="1:7">
      <c r="A1507" s="599">
        <v>43859</v>
      </c>
      <c r="B1507" s="602">
        <v>4693</v>
      </c>
      <c r="C1507" s="20">
        <v>2753023020</v>
      </c>
      <c r="E1507" s="599">
        <v>43859</v>
      </c>
      <c r="F1507" s="602">
        <v>4693</v>
      </c>
      <c r="G1507" s="20">
        <f t="shared" si="23"/>
        <v>27.530230199999998</v>
      </c>
    </row>
    <row r="1508" spans="1:7">
      <c r="A1508" s="599">
        <v>43858</v>
      </c>
      <c r="B1508" s="602">
        <v>4483</v>
      </c>
      <c r="C1508" s="20">
        <v>2283820460</v>
      </c>
      <c r="E1508" s="599">
        <v>43858</v>
      </c>
      <c r="F1508" s="602">
        <v>4483</v>
      </c>
      <c r="G1508" s="20">
        <f t="shared" si="23"/>
        <v>22.838204600000001</v>
      </c>
    </row>
    <row r="1509" spans="1:7">
      <c r="A1509" s="599">
        <v>43857</v>
      </c>
      <c r="B1509" s="602">
        <v>4714</v>
      </c>
      <c r="C1509" s="20">
        <v>1527524380</v>
      </c>
      <c r="E1509" s="599">
        <v>43857</v>
      </c>
      <c r="F1509" s="602">
        <v>4714</v>
      </c>
      <c r="G1509" s="20">
        <f t="shared" si="23"/>
        <v>15.2752438</v>
      </c>
    </row>
    <row r="1510" spans="1:7">
      <c r="A1510" s="599">
        <v>43854</v>
      </c>
      <c r="B1510" s="602">
        <v>4714</v>
      </c>
      <c r="C1510" s="20">
        <v>1527524380</v>
      </c>
      <c r="E1510" s="599">
        <v>43854</v>
      </c>
      <c r="F1510" s="602">
        <v>4714</v>
      </c>
      <c r="G1510" s="20">
        <f t="shared" si="23"/>
        <v>15.2752438</v>
      </c>
    </row>
    <row r="1511" spans="1:7">
      <c r="A1511" s="599">
        <v>43853</v>
      </c>
      <c r="B1511" s="602">
        <v>4714</v>
      </c>
      <c r="C1511" s="20">
        <v>1527524380</v>
      </c>
      <c r="E1511" s="599">
        <v>43853</v>
      </c>
      <c r="F1511" s="602">
        <v>4714</v>
      </c>
      <c r="G1511" s="20">
        <f t="shared" si="23"/>
        <v>15.2752438</v>
      </c>
    </row>
    <row r="1512" spans="1:7">
      <c r="A1512" s="599">
        <v>43852</v>
      </c>
      <c r="B1512" s="602">
        <v>4734</v>
      </c>
      <c r="C1512" s="20">
        <v>1636735510</v>
      </c>
      <c r="E1512" s="599">
        <v>43852</v>
      </c>
      <c r="F1512" s="602">
        <v>4734</v>
      </c>
      <c r="G1512" s="20">
        <f t="shared" si="23"/>
        <v>16.367355100000001</v>
      </c>
    </row>
    <row r="1513" spans="1:7">
      <c r="A1513" s="599">
        <v>43851</v>
      </c>
      <c r="B1513" s="602">
        <v>4469</v>
      </c>
      <c r="C1513" s="20">
        <v>1375686510</v>
      </c>
      <c r="E1513" s="599">
        <v>43851</v>
      </c>
      <c r="F1513" s="602">
        <v>4469</v>
      </c>
      <c r="G1513" s="20">
        <f t="shared" si="23"/>
        <v>13.756865100000001</v>
      </c>
    </row>
    <row r="1514" spans="1:7">
      <c r="A1514" s="599">
        <v>43850</v>
      </c>
      <c r="B1514" s="602">
        <v>4598</v>
      </c>
      <c r="C1514" s="20">
        <v>1631586370</v>
      </c>
      <c r="E1514" s="599">
        <v>43850</v>
      </c>
      <c r="F1514" s="602">
        <v>4598</v>
      </c>
      <c r="G1514" s="20">
        <f t="shared" si="23"/>
        <v>16.315863700000001</v>
      </c>
    </row>
    <row r="1515" spans="1:7">
      <c r="A1515" s="599">
        <v>43847</v>
      </c>
      <c r="B1515" s="602">
        <v>4754</v>
      </c>
      <c r="C1515" s="20">
        <v>3009945900</v>
      </c>
      <c r="E1515" s="599">
        <v>43847</v>
      </c>
      <c r="F1515" s="602">
        <v>4754</v>
      </c>
      <c r="G1515" s="20">
        <f t="shared" si="23"/>
        <v>30.099459</v>
      </c>
    </row>
    <row r="1516" spans="1:7">
      <c r="A1516" s="599">
        <v>43846</v>
      </c>
      <c r="B1516" s="602">
        <v>4612</v>
      </c>
      <c r="C1516" s="20">
        <v>2926599680</v>
      </c>
      <c r="E1516" s="599">
        <v>43846</v>
      </c>
      <c r="F1516" s="602">
        <v>4612</v>
      </c>
      <c r="G1516" s="20">
        <f t="shared" si="23"/>
        <v>29.2659968</v>
      </c>
    </row>
    <row r="1517" spans="1:7">
      <c r="A1517" s="599">
        <v>43845</v>
      </c>
      <c r="B1517" s="602">
        <v>4286</v>
      </c>
      <c r="C1517" s="20">
        <v>1269326050</v>
      </c>
      <c r="E1517" s="599">
        <v>43845</v>
      </c>
      <c r="F1517" s="602">
        <v>4286</v>
      </c>
      <c r="G1517" s="20">
        <f t="shared" si="23"/>
        <v>12.693260499999999</v>
      </c>
    </row>
    <row r="1518" spans="1:7">
      <c r="A1518" s="599">
        <v>43844</v>
      </c>
      <c r="B1518" s="602">
        <v>4246</v>
      </c>
      <c r="C1518" s="20">
        <v>1457209580</v>
      </c>
      <c r="E1518" s="599">
        <v>43844</v>
      </c>
      <c r="F1518" s="602">
        <v>4246</v>
      </c>
      <c r="G1518" s="20">
        <f t="shared" si="23"/>
        <v>14.5720958</v>
      </c>
    </row>
    <row r="1519" spans="1:7">
      <c r="A1519" s="599">
        <v>43843</v>
      </c>
      <c r="B1519" s="602">
        <v>4307</v>
      </c>
      <c r="C1519" s="20">
        <v>1200271820</v>
      </c>
      <c r="E1519" s="599">
        <v>43843</v>
      </c>
      <c r="F1519" s="602">
        <v>4307</v>
      </c>
      <c r="G1519" s="20">
        <f t="shared" si="23"/>
        <v>12.0027182</v>
      </c>
    </row>
    <row r="1520" spans="1:7">
      <c r="A1520" s="599">
        <v>43840</v>
      </c>
      <c r="B1520" s="602">
        <v>4266</v>
      </c>
      <c r="C1520" s="20">
        <v>1261320390</v>
      </c>
      <c r="E1520" s="599">
        <v>43840</v>
      </c>
      <c r="F1520" s="602">
        <v>4266</v>
      </c>
      <c r="G1520" s="20">
        <f t="shared" si="23"/>
        <v>12.6132039</v>
      </c>
    </row>
    <row r="1521" spans="1:7">
      <c r="A1521" s="599">
        <v>43839</v>
      </c>
      <c r="B1521" s="602">
        <v>4313</v>
      </c>
      <c r="C1521" s="20">
        <v>3014880420</v>
      </c>
      <c r="E1521" s="599">
        <v>43839</v>
      </c>
      <c r="F1521" s="602">
        <v>4313</v>
      </c>
      <c r="G1521" s="20">
        <f t="shared" si="23"/>
        <v>30.148804200000001</v>
      </c>
    </row>
    <row r="1522" spans="1:7">
      <c r="A1522" s="599">
        <v>43838</v>
      </c>
      <c r="B1522" s="602">
        <v>3900</v>
      </c>
      <c r="C1522" s="20">
        <v>1884645300</v>
      </c>
      <c r="E1522" s="599">
        <v>43838</v>
      </c>
      <c r="F1522" s="602">
        <v>3900</v>
      </c>
      <c r="G1522" s="20">
        <f t="shared" si="23"/>
        <v>18.846453</v>
      </c>
    </row>
    <row r="1523" spans="1:7">
      <c r="A1523" s="599">
        <v>43837</v>
      </c>
      <c r="B1523" s="602">
        <v>3995</v>
      </c>
      <c r="C1523" s="20">
        <v>952338430</v>
      </c>
      <c r="E1523" s="599">
        <v>43837</v>
      </c>
      <c r="F1523" s="602">
        <v>3995</v>
      </c>
      <c r="G1523" s="20">
        <f t="shared" si="23"/>
        <v>9.5233843</v>
      </c>
    </row>
    <row r="1524" spans="1:7">
      <c r="A1524" s="599">
        <v>43836</v>
      </c>
      <c r="B1524" s="602">
        <v>3900</v>
      </c>
      <c r="C1524" s="20">
        <v>847737630</v>
      </c>
      <c r="E1524" s="599">
        <v>43836</v>
      </c>
      <c r="F1524" s="602">
        <v>3900</v>
      </c>
      <c r="G1524" s="20">
        <f t="shared" si="23"/>
        <v>8.4773762999999995</v>
      </c>
    </row>
    <row r="1525" spans="1:7">
      <c r="A1525" s="599">
        <v>43833</v>
      </c>
      <c r="B1525" s="602">
        <v>4056</v>
      </c>
      <c r="C1525" s="20">
        <v>1013280610</v>
      </c>
      <c r="E1525" s="599">
        <v>43833</v>
      </c>
      <c r="F1525" s="602">
        <v>4056</v>
      </c>
      <c r="G1525" s="20">
        <f t="shared" si="23"/>
        <v>10.1328061</v>
      </c>
    </row>
    <row r="1526" spans="1:7">
      <c r="A1526" s="599">
        <v>43832</v>
      </c>
      <c r="B1526" s="602">
        <v>4157</v>
      </c>
      <c r="C1526" s="20">
        <v>1349940230</v>
      </c>
      <c r="E1526" s="599">
        <v>43832</v>
      </c>
      <c r="F1526" s="602">
        <v>4157</v>
      </c>
      <c r="G1526" s="20">
        <f t="shared" si="23"/>
        <v>13.4994023</v>
      </c>
    </row>
    <row r="1527" spans="1:7">
      <c r="A1527" s="599">
        <v>43831</v>
      </c>
      <c r="B1527" s="602">
        <v>4232</v>
      </c>
      <c r="C1527" s="20">
        <v>2119088340</v>
      </c>
      <c r="E1527" s="599">
        <v>43831</v>
      </c>
      <c r="F1527" s="602">
        <v>4232</v>
      </c>
      <c r="G1527" s="20">
        <f t="shared" si="23"/>
        <v>21.190883400000001</v>
      </c>
    </row>
    <row r="1528" spans="1:7">
      <c r="A1528" s="599">
        <v>43830</v>
      </c>
      <c r="B1528" s="602">
        <v>4232</v>
      </c>
      <c r="C1528" s="20">
        <v>2119088340</v>
      </c>
      <c r="E1528" s="599">
        <v>43830</v>
      </c>
      <c r="F1528" s="602">
        <v>4232</v>
      </c>
      <c r="G1528" s="20">
        <f t="shared" si="23"/>
        <v>21.190883400000001</v>
      </c>
    </row>
    <row r="1529" spans="1:7">
      <c r="A1529" s="599">
        <v>43829</v>
      </c>
      <c r="B1529" s="602">
        <v>4232</v>
      </c>
      <c r="C1529" s="20">
        <v>2119088340</v>
      </c>
      <c r="E1529" s="599">
        <v>43829</v>
      </c>
      <c r="F1529" s="602">
        <v>4232</v>
      </c>
      <c r="G1529" s="20">
        <f t="shared" si="23"/>
        <v>21.190883400000001</v>
      </c>
    </row>
    <row r="1530" spans="1:7">
      <c r="A1530" s="599">
        <v>43826</v>
      </c>
      <c r="B1530" s="602">
        <v>4008</v>
      </c>
      <c r="C1530" s="20">
        <v>1114858600</v>
      </c>
      <c r="E1530" s="599">
        <v>43826</v>
      </c>
      <c r="F1530" s="602">
        <v>4008</v>
      </c>
      <c r="G1530" s="20">
        <f t="shared" si="23"/>
        <v>11.148586</v>
      </c>
    </row>
    <row r="1531" spans="1:7">
      <c r="A1531" s="599">
        <v>43825</v>
      </c>
      <c r="B1531" s="602">
        <v>3845</v>
      </c>
      <c r="C1531" s="20">
        <v>1804245660</v>
      </c>
      <c r="E1531" s="599">
        <v>43825</v>
      </c>
      <c r="F1531" s="602">
        <v>3845</v>
      </c>
      <c r="G1531" s="20">
        <f t="shared" si="23"/>
        <v>18.042456600000001</v>
      </c>
    </row>
    <row r="1532" spans="1:7">
      <c r="A1532" s="599">
        <v>43824</v>
      </c>
      <c r="B1532" s="602">
        <v>3832</v>
      </c>
      <c r="C1532" s="20">
        <v>1005027600</v>
      </c>
      <c r="E1532" s="599">
        <v>43824</v>
      </c>
      <c r="F1532" s="602">
        <v>3832</v>
      </c>
      <c r="G1532" s="20">
        <f t="shared" si="23"/>
        <v>10.050276</v>
      </c>
    </row>
    <row r="1533" spans="1:7">
      <c r="A1533" s="599">
        <v>43823</v>
      </c>
      <c r="B1533" s="602">
        <v>3832</v>
      </c>
      <c r="C1533" s="20">
        <v>1005027600</v>
      </c>
      <c r="E1533" s="599">
        <v>43823</v>
      </c>
      <c r="F1533" s="602">
        <v>3832</v>
      </c>
      <c r="G1533" s="20">
        <f t="shared" si="23"/>
        <v>10.050276</v>
      </c>
    </row>
    <row r="1534" spans="1:7">
      <c r="A1534" s="599">
        <v>43822</v>
      </c>
      <c r="B1534" s="602">
        <v>3866</v>
      </c>
      <c r="C1534" s="20">
        <v>2195950610</v>
      </c>
      <c r="E1534" s="599">
        <v>43822</v>
      </c>
      <c r="F1534" s="602">
        <v>3866</v>
      </c>
      <c r="G1534" s="20">
        <f t="shared" si="23"/>
        <v>21.959506099999999</v>
      </c>
    </row>
    <row r="1535" spans="1:7">
      <c r="A1535" s="599">
        <v>43819</v>
      </c>
      <c r="B1535" s="602">
        <v>4049</v>
      </c>
      <c r="C1535" s="20">
        <v>2296224110</v>
      </c>
      <c r="E1535" s="599">
        <v>43819</v>
      </c>
      <c r="F1535" s="602">
        <v>4049</v>
      </c>
      <c r="G1535" s="20">
        <f t="shared" si="23"/>
        <v>22.9622411</v>
      </c>
    </row>
    <row r="1536" spans="1:7">
      <c r="A1536" s="599">
        <v>43818</v>
      </c>
      <c r="B1536" s="602">
        <v>4069</v>
      </c>
      <c r="C1536" s="20">
        <v>1382587580</v>
      </c>
      <c r="E1536" s="599">
        <v>43818</v>
      </c>
      <c r="F1536" s="602">
        <v>4069</v>
      </c>
      <c r="G1536" s="20">
        <f t="shared" si="23"/>
        <v>13.8258758</v>
      </c>
    </row>
    <row r="1537" spans="1:7">
      <c r="A1537" s="599">
        <v>43817</v>
      </c>
      <c r="B1537" s="602">
        <v>4110</v>
      </c>
      <c r="C1537" s="20">
        <v>2449672980</v>
      </c>
      <c r="E1537" s="599">
        <v>43817</v>
      </c>
      <c r="F1537" s="602">
        <v>4110</v>
      </c>
      <c r="G1537" s="20">
        <f t="shared" si="23"/>
        <v>24.496729800000001</v>
      </c>
    </row>
    <row r="1538" spans="1:7">
      <c r="A1538" s="599">
        <v>43816</v>
      </c>
      <c r="B1538" s="602">
        <v>4144</v>
      </c>
      <c r="C1538" s="20">
        <v>2578335830</v>
      </c>
      <c r="E1538" s="599">
        <v>43816</v>
      </c>
      <c r="F1538" s="602">
        <v>4144</v>
      </c>
      <c r="G1538" s="20">
        <f t="shared" ref="G1538:G1601" si="24">C1538/10^8</f>
        <v>25.7833583</v>
      </c>
    </row>
    <row r="1539" spans="1:7">
      <c r="A1539" s="599">
        <v>43815</v>
      </c>
      <c r="B1539" s="602">
        <v>4042</v>
      </c>
      <c r="C1539" s="20">
        <v>2357024970</v>
      </c>
      <c r="E1539" s="599">
        <v>43815</v>
      </c>
      <c r="F1539" s="602">
        <v>4042</v>
      </c>
      <c r="G1539" s="20">
        <f t="shared" si="24"/>
        <v>23.570249700000002</v>
      </c>
    </row>
    <row r="1540" spans="1:7">
      <c r="A1540" s="599">
        <v>43812</v>
      </c>
      <c r="B1540" s="602">
        <v>4049</v>
      </c>
      <c r="C1540" s="20">
        <v>5854241380</v>
      </c>
      <c r="E1540" s="599">
        <v>43812</v>
      </c>
      <c r="F1540" s="602">
        <v>4049</v>
      </c>
      <c r="G1540" s="20">
        <f t="shared" si="24"/>
        <v>58.542413799999999</v>
      </c>
    </row>
    <row r="1541" spans="1:7">
      <c r="A1541" s="599">
        <v>43811</v>
      </c>
      <c r="B1541" s="602">
        <v>3649</v>
      </c>
      <c r="C1541" s="20">
        <v>908749570</v>
      </c>
      <c r="E1541" s="599">
        <v>43811</v>
      </c>
      <c r="F1541" s="602">
        <v>3649</v>
      </c>
      <c r="G1541" s="20">
        <f t="shared" si="24"/>
        <v>9.0874956999999998</v>
      </c>
    </row>
    <row r="1542" spans="1:7">
      <c r="A1542" s="599">
        <v>43810</v>
      </c>
      <c r="B1542" s="602">
        <v>3534</v>
      </c>
      <c r="C1542" s="20">
        <v>627306050</v>
      </c>
      <c r="E1542" s="599">
        <v>43810</v>
      </c>
      <c r="F1542" s="602">
        <v>3534</v>
      </c>
      <c r="G1542" s="20">
        <f t="shared" si="24"/>
        <v>6.2730604999999997</v>
      </c>
    </row>
    <row r="1543" spans="1:7">
      <c r="A1543" s="599">
        <v>43809</v>
      </c>
      <c r="B1543" s="602">
        <v>3554</v>
      </c>
      <c r="C1543" s="20">
        <v>558468930</v>
      </c>
      <c r="E1543" s="599">
        <v>43809</v>
      </c>
      <c r="F1543" s="602">
        <v>3554</v>
      </c>
      <c r="G1543" s="20">
        <f t="shared" si="24"/>
        <v>5.5846893</v>
      </c>
    </row>
    <row r="1544" spans="1:7">
      <c r="A1544" s="599">
        <v>43808</v>
      </c>
      <c r="B1544" s="602">
        <v>3432</v>
      </c>
      <c r="C1544" s="20">
        <v>326733660</v>
      </c>
      <c r="E1544" s="599">
        <v>43808</v>
      </c>
      <c r="F1544" s="602">
        <v>3432</v>
      </c>
      <c r="G1544" s="20">
        <f t="shared" si="24"/>
        <v>3.2673366000000001</v>
      </c>
    </row>
    <row r="1545" spans="1:7">
      <c r="A1545" s="599">
        <v>43805</v>
      </c>
      <c r="B1545" s="602">
        <v>3405</v>
      </c>
      <c r="C1545" s="20">
        <v>218269925</v>
      </c>
      <c r="E1545" s="599">
        <v>43805</v>
      </c>
      <c r="F1545" s="602">
        <v>3405</v>
      </c>
      <c r="G1545" s="20">
        <f t="shared" si="24"/>
        <v>2.1826992500000002</v>
      </c>
    </row>
    <row r="1546" spans="1:7">
      <c r="A1546" s="599">
        <v>43804</v>
      </c>
      <c r="B1546" s="602">
        <v>3357</v>
      </c>
      <c r="C1546" s="20">
        <v>122666195</v>
      </c>
      <c r="E1546" s="599">
        <v>43804</v>
      </c>
      <c r="F1546" s="602">
        <v>3357</v>
      </c>
      <c r="G1546" s="20">
        <f t="shared" si="24"/>
        <v>1.22666195</v>
      </c>
    </row>
    <row r="1547" spans="1:7">
      <c r="A1547" s="599">
        <v>43803</v>
      </c>
      <c r="B1547" s="602">
        <v>3316</v>
      </c>
      <c r="C1547" s="20">
        <v>280285995</v>
      </c>
      <c r="E1547" s="599">
        <v>43803</v>
      </c>
      <c r="F1547" s="602">
        <v>3316</v>
      </c>
      <c r="G1547" s="20">
        <f t="shared" si="24"/>
        <v>2.8028599500000002</v>
      </c>
    </row>
    <row r="1548" spans="1:7">
      <c r="A1548" s="599">
        <v>43802</v>
      </c>
      <c r="B1548" s="602">
        <v>3398</v>
      </c>
      <c r="C1548" s="20">
        <v>199323085</v>
      </c>
      <c r="E1548" s="599">
        <v>43802</v>
      </c>
      <c r="F1548" s="602">
        <v>3398</v>
      </c>
      <c r="G1548" s="20">
        <f t="shared" si="24"/>
        <v>1.99323085</v>
      </c>
    </row>
    <row r="1549" spans="1:7">
      <c r="A1549" s="599">
        <v>43801</v>
      </c>
      <c r="B1549" s="602">
        <v>3398</v>
      </c>
      <c r="C1549" s="20">
        <v>148844490</v>
      </c>
      <c r="E1549" s="599">
        <v>43801</v>
      </c>
      <c r="F1549" s="602">
        <v>3398</v>
      </c>
      <c r="G1549" s="20">
        <f t="shared" si="24"/>
        <v>1.4884449</v>
      </c>
    </row>
    <row r="1550" spans="1:7">
      <c r="A1550" s="599">
        <v>43798</v>
      </c>
      <c r="B1550" s="602">
        <v>3411</v>
      </c>
      <c r="C1550" s="20">
        <v>211016360</v>
      </c>
      <c r="E1550" s="599">
        <v>43798</v>
      </c>
      <c r="F1550" s="602">
        <v>3411</v>
      </c>
      <c r="G1550" s="20">
        <f t="shared" si="24"/>
        <v>2.1101635999999999</v>
      </c>
    </row>
    <row r="1551" spans="1:7">
      <c r="A1551" s="599">
        <v>43797</v>
      </c>
      <c r="B1551" s="602">
        <v>3384</v>
      </c>
      <c r="C1551" s="20">
        <v>298137635</v>
      </c>
      <c r="E1551" s="599">
        <v>43797</v>
      </c>
      <c r="F1551" s="602">
        <v>3384</v>
      </c>
      <c r="G1551" s="20">
        <f t="shared" si="24"/>
        <v>2.9813763500000001</v>
      </c>
    </row>
    <row r="1552" spans="1:7">
      <c r="A1552" s="599">
        <v>43796</v>
      </c>
      <c r="B1552" s="602">
        <v>3479</v>
      </c>
      <c r="C1552" s="20">
        <v>201871050</v>
      </c>
      <c r="E1552" s="599">
        <v>43796</v>
      </c>
      <c r="F1552" s="602">
        <v>3479</v>
      </c>
      <c r="G1552" s="20">
        <f t="shared" si="24"/>
        <v>2.0187105000000001</v>
      </c>
    </row>
    <row r="1553" spans="1:7">
      <c r="A1553" s="599">
        <v>43795</v>
      </c>
      <c r="B1553" s="602">
        <v>3581</v>
      </c>
      <c r="C1553" s="20">
        <v>914706350</v>
      </c>
      <c r="E1553" s="599">
        <v>43795</v>
      </c>
      <c r="F1553" s="602">
        <v>3581</v>
      </c>
      <c r="G1553" s="20">
        <f t="shared" si="24"/>
        <v>9.1470634999999998</v>
      </c>
    </row>
    <row r="1554" spans="1:7">
      <c r="A1554" s="599">
        <v>43794</v>
      </c>
      <c r="B1554" s="602">
        <v>3425</v>
      </c>
      <c r="C1554" s="20">
        <v>337505285</v>
      </c>
      <c r="E1554" s="599">
        <v>43794</v>
      </c>
      <c r="F1554" s="602">
        <v>3425</v>
      </c>
      <c r="G1554" s="20">
        <f t="shared" si="24"/>
        <v>3.3750528499999999</v>
      </c>
    </row>
    <row r="1555" spans="1:7">
      <c r="A1555" s="599">
        <v>43791</v>
      </c>
      <c r="B1555" s="602">
        <v>3354</v>
      </c>
      <c r="C1555" s="20">
        <v>147900350</v>
      </c>
      <c r="E1555" s="599">
        <v>43791</v>
      </c>
      <c r="F1555" s="602">
        <v>3354</v>
      </c>
      <c r="G1555" s="20">
        <f t="shared" si="24"/>
        <v>1.4790034999999999</v>
      </c>
    </row>
    <row r="1556" spans="1:7">
      <c r="A1556" s="599">
        <v>43790</v>
      </c>
      <c r="B1556" s="602">
        <v>3357</v>
      </c>
      <c r="C1556" s="20">
        <v>726495580</v>
      </c>
      <c r="E1556" s="599">
        <v>43790</v>
      </c>
      <c r="F1556" s="602">
        <v>3357</v>
      </c>
      <c r="G1556" s="20">
        <f t="shared" si="24"/>
        <v>7.2649558000000001</v>
      </c>
    </row>
    <row r="1557" spans="1:7">
      <c r="A1557" s="599">
        <v>43789</v>
      </c>
      <c r="B1557" s="602">
        <v>3452</v>
      </c>
      <c r="C1557" s="20">
        <v>669184145</v>
      </c>
      <c r="E1557" s="599">
        <v>43789</v>
      </c>
      <c r="F1557" s="602">
        <v>3452</v>
      </c>
      <c r="G1557" s="20">
        <f t="shared" si="24"/>
        <v>6.6918414500000001</v>
      </c>
    </row>
    <row r="1558" spans="1:7">
      <c r="A1558" s="599">
        <v>43788</v>
      </c>
      <c r="B1558" s="602">
        <v>3466</v>
      </c>
      <c r="C1558" s="20">
        <v>308561050</v>
      </c>
      <c r="E1558" s="599">
        <v>43788</v>
      </c>
      <c r="F1558" s="602">
        <v>3466</v>
      </c>
      <c r="G1558" s="20">
        <f t="shared" si="24"/>
        <v>3.0856105</v>
      </c>
    </row>
    <row r="1559" spans="1:7">
      <c r="A1559" s="599">
        <v>43787</v>
      </c>
      <c r="B1559" s="602">
        <v>3527</v>
      </c>
      <c r="C1559" s="20">
        <v>133986400</v>
      </c>
      <c r="E1559" s="599">
        <v>43787</v>
      </c>
      <c r="F1559" s="602">
        <v>3527</v>
      </c>
      <c r="G1559" s="20">
        <f t="shared" si="24"/>
        <v>1.3398639999999999</v>
      </c>
    </row>
    <row r="1560" spans="1:7">
      <c r="A1560" s="599">
        <v>43784</v>
      </c>
      <c r="B1560" s="602">
        <v>3513</v>
      </c>
      <c r="C1560" s="20">
        <v>323200650</v>
      </c>
      <c r="E1560" s="599">
        <v>43784</v>
      </c>
      <c r="F1560" s="602">
        <v>3513</v>
      </c>
      <c r="G1560" s="20">
        <f t="shared" si="24"/>
        <v>3.2320064999999998</v>
      </c>
    </row>
    <row r="1561" spans="1:7">
      <c r="A1561" s="599">
        <v>43783</v>
      </c>
      <c r="B1561" s="602">
        <v>3439</v>
      </c>
      <c r="C1561" s="20">
        <v>226174350</v>
      </c>
      <c r="E1561" s="599">
        <v>43783</v>
      </c>
      <c r="F1561" s="602">
        <v>3439</v>
      </c>
      <c r="G1561" s="20">
        <f t="shared" si="24"/>
        <v>2.2617435000000001</v>
      </c>
    </row>
    <row r="1562" spans="1:7">
      <c r="A1562" s="599">
        <v>43782</v>
      </c>
      <c r="B1562" s="602">
        <v>3432</v>
      </c>
      <c r="C1562" s="20">
        <v>541791400</v>
      </c>
      <c r="E1562" s="599">
        <v>43782</v>
      </c>
      <c r="F1562" s="602">
        <v>3432</v>
      </c>
      <c r="G1562" s="20">
        <f t="shared" si="24"/>
        <v>5.4179139999999997</v>
      </c>
    </row>
    <row r="1563" spans="1:7">
      <c r="A1563" s="599">
        <v>43781</v>
      </c>
      <c r="B1563" s="602">
        <v>3506</v>
      </c>
      <c r="C1563" s="20">
        <v>282021670</v>
      </c>
      <c r="E1563" s="599">
        <v>43781</v>
      </c>
      <c r="F1563" s="602">
        <v>3506</v>
      </c>
      <c r="G1563" s="20">
        <f t="shared" si="24"/>
        <v>2.8202167</v>
      </c>
    </row>
    <row r="1564" spans="1:7">
      <c r="A1564" s="599">
        <v>43780</v>
      </c>
      <c r="B1564" s="602">
        <v>3506</v>
      </c>
      <c r="C1564" s="20">
        <v>158674270</v>
      </c>
      <c r="E1564" s="599">
        <v>43780</v>
      </c>
      <c r="F1564" s="602">
        <v>3506</v>
      </c>
      <c r="G1564" s="20">
        <f t="shared" si="24"/>
        <v>1.5867427000000001</v>
      </c>
    </row>
    <row r="1565" spans="1:7">
      <c r="A1565" s="599">
        <v>43777</v>
      </c>
      <c r="B1565" s="602">
        <v>3547</v>
      </c>
      <c r="C1565" s="20">
        <v>304230540</v>
      </c>
      <c r="E1565" s="599">
        <v>43777</v>
      </c>
      <c r="F1565" s="602">
        <v>3547</v>
      </c>
      <c r="G1565" s="20">
        <f t="shared" si="24"/>
        <v>3.0423054</v>
      </c>
    </row>
    <row r="1566" spans="1:7">
      <c r="A1566" s="599">
        <v>43776</v>
      </c>
      <c r="B1566" s="602">
        <v>3554</v>
      </c>
      <c r="C1566" s="20">
        <v>393882830</v>
      </c>
      <c r="E1566" s="599">
        <v>43776</v>
      </c>
      <c r="F1566" s="602">
        <v>3554</v>
      </c>
      <c r="G1566" s="20">
        <f t="shared" si="24"/>
        <v>3.9388282999999999</v>
      </c>
    </row>
    <row r="1567" spans="1:7">
      <c r="A1567" s="599">
        <v>43775</v>
      </c>
      <c r="B1567" s="602">
        <v>3588</v>
      </c>
      <c r="C1567" s="20">
        <v>573122020</v>
      </c>
      <c r="E1567" s="599">
        <v>43775</v>
      </c>
      <c r="F1567" s="602">
        <v>3588</v>
      </c>
      <c r="G1567" s="20">
        <f t="shared" si="24"/>
        <v>5.7312202000000001</v>
      </c>
    </row>
    <row r="1568" spans="1:7">
      <c r="A1568" s="599">
        <v>43774</v>
      </c>
      <c r="B1568" s="602">
        <v>3615</v>
      </c>
      <c r="C1568" s="20">
        <v>394072390</v>
      </c>
      <c r="E1568" s="599">
        <v>43774</v>
      </c>
      <c r="F1568" s="602">
        <v>3615</v>
      </c>
      <c r="G1568" s="20">
        <f t="shared" si="24"/>
        <v>3.9407239000000001</v>
      </c>
    </row>
    <row r="1569" spans="1:7">
      <c r="A1569" s="599">
        <v>43773</v>
      </c>
      <c r="B1569" s="602">
        <v>3656</v>
      </c>
      <c r="C1569" s="20">
        <v>372893380</v>
      </c>
      <c r="E1569" s="599">
        <v>43773</v>
      </c>
      <c r="F1569" s="602">
        <v>3656</v>
      </c>
      <c r="G1569" s="20">
        <f t="shared" si="24"/>
        <v>3.7289338000000001</v>
      </c>
    </row>
    <row r="1570" spans="1:7">
      <c r="A1570" s="599">
        <v>43770</v>
      </c>
      <c r="B1570" s="602">
        <v>3595</v>
      </c>
      <c r="C1570" s="20">
        <v>373909230</v>
      </c>
      <c r="E1570" s="599">
        <v>43770</v>
      </c>
      <c r="F1570" s="602">
        <v>3595</v>
      </c>
      <c r="G1570" s="20">
        <f t="shared" si="24"/>
        <v>3.7390922999999998</v>
      </c>
    </row>
    <row r="1571" spans="1:7">
      <c r="A1571" s="599">
        <v>43769</v>
      </c>
      <c r="B1571" s="602">
        <v>3656</v>
      </c>
      <c r="C1571" s="20">
        <v>435666950</v>
      </c>
      <c r="E1571" s="599">
        <v>43769</v>
      </c>
      <c r="F1571" s="602">
        <v>3656</v>
      </c>
      <c r="G1571" s="20">
        <f t="shared" si="24"/>
        <v>4.3566694999999998</v>
      </c>
    </row>
    <row r="1572" spans="1:7">
      <c r="A1572" s="599">
        <v>43768</v>
      </c>
      <c r="B1572" s="602">
        <v>3683</v>
      </c>
      <c r="C1572" s="20">
        <v>472611620</v>
      </c>
      <c r="E1572" s="599">
        <v>43768</v>
      </c>
      <c r="F1572" s="602">
        <v>3683</v>
      </c>
      <c r="G1572" s="20">
        <f t="shared" si="24"/>
        <v>4.7261161999999999</v>
      </c>
    </row>
    <row r="1573" spans="1:7">
      <c r="A1573" s="599">
        <v>43767</v>
      </c>
      <c r="B1573" s="602">
        <v>3683</v>
      </c>
      <c r="C1573" s="20">
        <v>621907930</v>
      </c>
      <c r="E1573" s="599">
        <v>43767</v>
      </c>
      <c r="F1573" s="602">
        <v>3683</v>
      </c>
      <c r="G1573" s="20">
        <f t="shared" si="24"/>
        <v>6.2190792999999998</v>
      </c>
    </row>
    <row r="1574" spans="1:7">
      <c r="A1574" s="599">
        <v>43766</v>
      </c>
      <c r="B1574" s="602">
        <v>3771</v>
      </c>
      <c r="C1574" s="20">
        <v>341145300</v>
      </c>
      <c r="E1574" s="599">
        <v>43766</v>
      </c>
      <c r="F1574" s="602">
        <v>3771</v>
      </c>
      <c r="G1574" s="20">
        <f t="shared" si="24"/>
        <v>3.4114529999999998</v>
      </c>
    </row>
    <row r="1575" spans="1:7">
      <c r="A1575" s="599">
        <v>43763</v>
      </c>
      <c r="B1575" s="602">
        <v>3784</v>
      </c>
      <c r="C1575" s="20">
        <v>801525270</v>
      </c>
      <c r="E1575" s="599">
        <v>43763</v>
      </c>
      <c r="F1575" s="602">
        <v>3784</v>
      </c>
      <c r="G1575" s="20">
        <f t="shared" si="24"/>
        <v>8.0152526999999996</v>
      </c>
    </row>
    <row r="1576" spans="1:7">
      <c r="A1576" s="599">
        <v>43762</v>
      </c>
      <c r="B1576" s="602">
        <v>3608</v>
      </c>
      <c r="C1576" s="20">
        <v>603652130</v>
      </c>
      <c r="E1576" s="599">
        <v>43762</v>
      </c>
      <c r="F1576" s="602">
        <v>3608</v>
      </c>
      <c r="G1576" s="20">
        <f t="shared" si="24"/>
        <v>6.0365213000000004</v>
      </c>
    </row>
    <row r="1577" spans="1:7">
      <c r="A1577" s="599">
        <v>43761</v>
      </c>
      <c r="B1577" s="602">
        <v>3595</v>
      </c>
      <c r="C1577" s="20">
        <v>408778130</v>
      </c>
      <c r="E1577" s="599">
        <v>43761</v>
      </c>
      <c r="F1577" s="602">
        <v>3595</v>
      </c>
      <c r="G1577" s="20">
        <f t="shared" si="24"/>
        <v>4.0877812999999996</v>
      </c>
    </row>
    <row r="1578" spans="1:7">
      <c r="A1578" s="599">
        <v>43760</v>
      </c>
      <c r="B1578" s="602">
        <v>3615</v>
      </c>
      <c r="C1578" s="20">
        <v>811800060</v>
      </c>
      <c r="E1578" s="599">
        <v>43760</v>
      </c>
      <c r="F1578" s="602">
        <v>3615</v>
      </c>
      <c r="G1578" s="20">
        <f t="shared" si="24"/>
        <v>8.1180006000000002</v>
      </c>
    </row>
    <row r="1579" spans="1:7">
      <c r="A1579" s="599">
        <v>43759</v>
      </c>
      <c r="B1579" s="602">
        <v>3595</v>
      </c>
      <c r="C1579" s="20">
        <v>468665900</v>
      </c>
      <c r="E1579" s="599">
        <v>43759</v>
      </c>
      <c r="F1579" s="602">
        <v>3595</v>
      </c>
      <c r="G1579" s="20">
        <f t="shared" si="24"/>
        <v>4.6866589999999997</v>
      </c>
    </row>
    <row r="1580" spans="1:7">
      <c r="A1580" s="599">
        <v>43756</v>
      </c>
      <c r="B1580" s="602">
        <v>3635</v>
      </c>
      <c r="C1580" s="20">
        <v>603190750</v>
      </c>
      <c r="E1580" s="599">
        <v>43756</v>
      </c>
      <c r="F1580" s="602">
        <v>3635</v>
      </c>
      <c r="G1580" s="20">
        <f t="shared" si="24"/>
        <v>6.0319075</v>
      </c>
    </row>
    <row r="1581" spans="1:7">
      <c r="A1581" s="599">
        <v>43755</v>
      </c>
      <c r="B1581" s="602">
        <v>3757</v>
      </c>
      <c r="C1581" s="20">
        <v>1397028760</v>
      </c>
      <c r="E1581" s="599">
        <v>43755</v>
      </c>
      <c r="F1581" s="602">
        <v>3757</v>
      </c>
      <c r="G1581" s="20">
        <f t="shared" si="24"/>
        <v>13.970287600000001</v>
      </c>
    </row>
    <row r="1582" spans="1:7">
      <c r="A1582" s="599">
        <v>43754</v>
      </c>
      <c r="B1582" s="602">
        <v>3920</v>
      </c>
      <c r="C1582" s="20">
        <v>1738571170</v>
      </c>
      <c r="E1582" s="599">
        <v>43754</v>
      </c>
      <c r="F1582" s="602">
        <v>3920</v>
      </c>
      <c r="G1582" s="20">
        <f t="shared" si="24"/>
        <v>17.385711700000002</v>
      </c>
    </row>
    <row r="1583" spans="1:7">
      <c r="A1583" s="599">
        <v>43753</v>
      </c>
      <c r="B1583" s="602">
        <v>3778</v>
      </c>
      <c r="C1583" s="20">
        <v>371062660</v>
      </c>
      <c r="E1583" s="599">
        <v>43753</v>
      </c>
      <c r="F1583" s="602">
        <v>3778</v>
      </c>
      <c r="G1583" s="20">
        <f t="shared" si="24"/>
        <v>3.7106265999999999</v>
      </c>
    </row>
    <row r="1584" spans="1:7">
      <c r="A1584" s="599">
        <v>43752</v>
      </c>
      <c r="B1584" s="602">
        <v>3832</v>
      </c>
      <c r="C1584" s="20">
        <v>1074037870</v>
      </c>
      <c r="E1584" s="599">
        <v>43752</v>
      </c>
      <c r="F1584" s="602">
        <v>3832</v>
      </c>
      <c r="G1584" s="20">
        <f t="shared" si="24"/>
        <v>10.740378700000001</v>
      </c>
    </row>
    <row r="1585" spans="1:7">
      <c r="A1585" s="599">
        <v>43749</v>
      </c>
      <c r="B1585" s="602">
        <v>3656</v>
      </c>
      <c r="C1585" s="20">
        <v>622528650</v>
      </c>
      <c r="E1585" s="599">
        <v>43749</v>
      </c>
      <c r="F1585" s="602">
        <v>3656</v>
      </c>
      <c r="G1585" s="20">
        <f t="shared" si="24"/>
        <v>6.2252865000000002</v>
      </c>
    </row>
    <row r="1586" spans="1:7">
      <c r="A1586" s="599">
        <v>43748</v>
      </c>
      <c r="B1586" s="602">
        <v>3554</v>
      </c>
      <c r="C1586" s="20">
        <v>537137860</v>
      </c>
      <c r="E1586" s="599">
        <v>43748</v>
      </c>
      <c r="F1586" s="602">
        <v>3554</v>
      </c>
      <c r="G1586" s="20">
        <f t="shared" si="24"/>
        <v>5.3713785999999999</v>
      </c>
    </row>
    <row r="1587" spans="1:7">
      <c r="A1587" s="599">
        <v>43747</v>
      </c>
      <c r="B1587" s="602">
        <v>3710</v>
      </c>
      <c r="C1587" s="20">
        <v>397090960</v>
      </c>
      <c r="E1587" s="599">
        <v>43747</v>
      </c>
      <c r="F1587" s="602">
        <v>3710</v>
      </c>
      <c r="G1587" s="20">
        <f t="shared" si="24"/>
        <v>3.9709096000000002</v>
      </c>
    </row>
    <row r="1588" spans="1:7">
      <c r="A1588" s="599">
        <v>43746</v>
      </c>
      <c r="B1588" s="602">
        <v>3710</v>
      </c>
      <c r="C1588" s="20">
        <v>397090960</v>
      </c>
      <c r="E1588" s="599">
        <v>43746</v>
      </c>
      <c r="F1588" s="602">
        <v>3710</v>
      </c>
      <c r="G1588" s="20">
        <f t="shared" si="24"/>
        <v>3.9709096000000002</v>
      </c>
    </row>
    <row r="1589" spans="1:7">
      <c r="A1589" s="599">
        <v>43745</v>
      </c>
      <c r="B1589" s="602">
        <v>3710</v>
      </c>
      <c r="C1589" s="20">
        <v>510678490</v>
      </c>
      <c r="E1589" s="599">
        <v>43745</v>
      </c>
      <c r="F1589" s="602">
        <v>3710</v>
      </c>
      <c r="G1589" s="20">
        <f t="shared" si="24"/>
        <v>5.1067849000000001</v>
      </c>
    </row>
    <row r="1590" spans="1:7">
      <c r="A1590" s="599">
        <v>43742</v>
      </c>
      <c r="B1590" s="602">
        <v>3744</v>
      </c>
      <c r="C1590" s="20">
        <v>580629620</v>
      </c>
      <c r="E1590" s="599">
        <v>43742</v>
      </c>
      <c r="F1590" s="602">
        <v>3744</v>
      </c>
      <c r="G1590" s="20">
        <f t="shared" si="24"/>
        <v>5.8062962000000002</v>
      </c>
    </row>
    <row r="1591" spans="1:7">
      <c r="A1591" s="599">
        <v>43741</v>
      </c>
      <c r="B1591" s="602">
        <v>3893</v>
      </c>
      <c r="C1591" s="20">
        <v>1519012730</v>
      </c>
      <c r="E1591" s="599">
        <v>43741</v>
      </c>
      <c r="F1591" s="602">
        <v>3893</v>
      </c>
      <c r="G1591" s="20">
        <f t="shared" si="24"/>
        <v>15.1901273</v>
      </c>
    </row>
    <row r="1592" spans="1:7">
      <c r="A1592" s="599">
        <v>43740</v>
      </c>
      <c r="B1592" s="602">
        <v>3893</v>
      </c>
      <c r="C1592" s="20">
        <v>1519012730</v>
      </c>
      <c r="E1592" s="599">
        <v>43740</v>
      </c>
      <c r="F1592" s="602">
        <v>3893</v>
      </c>
      <c r="G1592" s="20">
        <f t="shared" si="24"/>
        <v>15.1901273</v>
      </c>
    </row>
    <row r="1593" spans="1:7">
      <c r="A1593" s="599">
        <v>43739</v>
      </c>
      <c r="B1593" s="602">
        <v>3879</v>
      </c>
      <c r="C1593" s="20">
        <v>560424250</v>
      </c>
      <c r="E1593" s="599">
        <v>43739</v>
      </c>
      <c r="F1593" s="602">
        <v>3879</v>
      </c>
      <c r="G1593" s="20">
        <f t="shared" si="24"/>
        <v>5.6042424999999998</v>
      </c>
    </row>
    <row r="1594" spans="1:7">
      <c r="A1594" s="599">
        <v>43738</v>
      </c>
      <c r="B1594" s="602">
        <v>3873</v>
      </c>
      <c r="C1594" s="20">
        <v>783366960</v>
      </c>
      <c r="E1594" s="599">
        <v>43738</v>
      </c>
      <c r="F1594" s="602">
        <v>3873</v>
      </c>
      <c r="G1594" s="20">
        <f t="shared" si="24"/>
        <v>7.8336696000000003</v>
      </c>
    </row>
    <row r="1595" spans="1:7">
      <c r="A1595" s="599">
        <v>43735</v>
      </c>
      <c r="B1595" s="602">
        <v>3954</v>
      </c>
      <c r="C1595" s="20">
        <v>1401996890</v>
      </c>
      <c r="E1595" s="599">
        <v>43735</v>
      </c>
      <c r="F1595" s="602">
        <v>3954</v>
      </c>
      <c r="G1595" s="20">
        <f t="shared" si="24"/>
        <v>14.0199689</v>
      </c>
    </row>
    <row r="1596" spans="1:7">
      <c r="A1596" s="599">
        <v>43734</v>
      </c>
      <c r="B1596" s="602">
        <v>3784</v>
      </c>
      <c r="C1596" s="20">
        <v>1242244140</v>
      </c>
      <c r="E1596" s="599">
        <v>43734</v>
      </c>
      <c r="F1596" s="602">
        <v>3784</v>
      </c>
      <c r="G1596" s="20">
        <f t="shared" si="24"/>
        <v>12.4224414</v>
      </c>
    </row>
    <row r="1597" spans="1:7">
      <c r="A1597" s="599">
        <v>43733</v>
      </c>
      <c r="B1597" s="602">
        <v>3547</v>
      </c>
      <c r="C1597" s="20">
        <v>1128117030</v>
      </c>
      <c r="E1597" s="599">
        <v>43733</v>
      </c>
      <c r="F1597" s="602">
        <v>3547</v>
      </c>
      <c r="G1597" s="20">
        <f t="shared" si="24"/>
        <v>11.281170299999999</v>
      </c>
    </row>
    <row r="1598" spans="1:7">
      <c r="A1598" s="599">
        <v>43732</v>
      </c>
      <c r="B1598" s="602">
        <v>3649</v>
      </c>
      <c r="C1598" s="20">
        <v>963814440</v>
      </c>
      <c r="E1598" s="599">
        <v>43732</v>
      </c>
      <c r="F1598" s="602">
        <v>3649</v>
      </c>
      <c r="G1598" s="20">
        <f t="shared" si="24"/>
        <v>9.6381443999999998</v>
      </c>
    </row>
    <row r="1599" spans="1:7">
      <c r="A1599" s="599">
        <v>43731</v>
      </c>
      <c r="B1599" s="602">
        <v>3710</v>
      </c>
      <c r="C1599" s="20">
        <v>546796840</v>
      </c>
      <c r="E1599" s="599">
        <v>43731</v>
      </c>
      <c r="F1599" s="602">
        <v>3710</v>
      </c>
      <c r="G1599" s="20">
        <f t="shared" si="24"/>
        <v>5.4679684000000002</v>
      </c>
    </row>
    <row r="1600" spans="1:7">
      <c r="A1600" s="599">
        <v>43728</v>
      </c>
      <c r="B1600" s="602">
        <v>3812</v>
      </c>
      <c r="C1600" s="20">
        <v>591403560</v>
      </c>
      <c r="E1600" s="599">
        <v>43728</v>
      </c>
      <c r="F1600" s="602">
        <v>3812</v>
      </c>
      <c r="G1600" s="20">
        <f t="shared" si="24"/>
        <v>5.9140356000000001</v>
      </c>
    </row>
    <row r="1601" spans="1:7">
      <c r="A1601" s="599">
        <v>43727</v>
      </c>
      <c r="B1601" s="602">
        <v>3628</v>
      </c>
      <c r="C1601" s="20">
        <v>1130908400</v>
      </c>
      <c r="E1601" s="599">
        <v>43727</v>
      </c>
      <c r="F1601" s="602">
        <v>3628</v>
      </c>
      <c r="G1601" s="20">
        <f t="shared" si="24"/>
        <v>11.309084</v>
      </c>
    </row>
    <row r="1602" spans="1:7">
      <c r="A1602" s="599">
        <v>43726</v>
      </c>
      <c r="B1602" s="602">
        <v>3615</v>
      </c>
      <c r="C1602" s="20">
        <v>394579150</v>
      </c>
      <c r="E1602" s="599">
        <v>43726</v>
      </c>
      <c r="F1602" s="602">
        <v>3615</v>
      </c>
      <c r="G1602" s="20">
        <f t="shared" ref="G1602:G1665" si="25">C1602/10^8</f>
        <v>3.9457914999999999</v>
      </c>
    </row>
    <row r="1603" spans="1:7">
      <c r="A1603" s="599">
        <v>43725</v>
      </c>
      <c r="B1603" s="602">
        <v>3601</v>
      </c>
      <c r="C1603" s="20">
        <v>334766900</v>
      </c>
      <c r="E1603" s="599">
        <v>43725</v>
      </c>
      <c r="F1603" s="602">
        <v>3601</v>
      </c>
      <c r="G1603" s="20">
        <f t="shared" si="25"/>
        <v>3.3476689999999998</v>
      </c>
    </row>
    <row r="1604" spans="1:7">
      <c r="A1604" s="599">
        <v>43724</v>
      </c>
      <c r="B1604" s="602">
        <v>3642</v>
      </c>
      <c r="C1604" s="20">
        <v>322206040</v>
      </c>
      <c r="E1604" s="599">
        <v>43724</v>
      </c>
      <c r="F1604" s="602">
        <v>3642</v>
      </c>
      <c r="G1604" s="20">
        <f t="shared" si="25"/>
        <v>3.2220604000000002</v>
      </c>
    </row>
    <row r="1605" spans="1:7">
      <c r="A1605" s="599">
        <v>43721</v>
      </c>
      <c r="B1605" s="602">
        <v>3628</v>
      </c>
      <c r="C1605" s="20">
        <v>329046180</v>
      </c>
      <c r="E1605" s="599">
        <v>43721</v>
      </c>
      <c r="F1605" s="602">
        <v>3628</v>
      </c>
      <c r="G1605" s="20">
        <f t="shared" si="25"/>
        <v>3.2904618000000001</v>
      </c>
    </row>
    <row r="1606" spans="1:7">
      <c r="A1606" s="599">
        <v>43720</v>
      </c>
      <c r="B1606" s="602">
        <v>3628</v>
      </c>
      <c r="C1606" s="20">
        <v>329046180</v>
      </c>
      <c r="E1606" s="599">
        <v>43720</v>
      </c>
      <c r="F1606" s="602">
        <v>3628</v>
      </c>
      <c r="G1606" s="20">
        <f t="shared" si="25"/>
        <v>3.2904618000000001</v>
      </c>
    </row>
    <row r="1607" spans="1:7">
      <c r="A1607" s="599">
        <v>43719</v>
      </c>
      <c r="B1607" s="602">
        <v>3628</v>
      </c>
      <c r="C1607" s="20">
        <v>329046180</v>
      </c>
      <c r="E1607" s="599">
        <v>43719</v>
      </c>
      <c r="F1607" s="602">
        <v>3628</v>
      </c>
      <c r="G1607" s="20">
        <f t="shared" si="25"/>
        <v>3.2904618000000001</v>
      </c>
    </row>
    <row r="1608" spans="1:7">
      <c r="A1608" s="599">
        <v>43718</v>
      </c>
      <c r="B1608" s="602">
        <v>3669</v>
      </c>
      <c r="C1608" s="20">
        <v>310549590</v>
      </c>
      <c r="E1608" s="599">
        <v>43718</v>
      </c>
      <c r="F1608" s="602">
        <v>3669</v>
      </c>
      <c r="G1608" s="20">
        <f t="shared" si="25"/>
        <v>3.1054959000000002</v>
      </c>
    </row>
    <row r="1609" spans="1:7">
      <c r="A1609" s="599">
        <v>43717</v>
      </c>
      <c r="B1609" s="602">
        <v>3676</v>
      </c>
      <c r="C1609" s="20">
        <v>347379600</v>
      </c>
      <c r="E1609" s="599">
        <v>43717</v>
      </c>
      <c r="F1609" s="602">
        <v>3676</v>
      </c>
      <c r="G1609" s="20">
        <f t="shared" si="25"/>
        <v>3.4737960000000001</v>
      </c>
    </row>
    <row r="1610" spans="1:7">
      <c r="A1610" s="599">
        <v>43714</v>
      </c>
      <c r="B1610" s="602">
        <v>3730</v>
      </c>
      <c r="C1610" s="20">
        <v>936161940</v>
      </c>
      <c r="E1610" s="599">
        <v>43714</v>
      </c>
      <c r="F1610" s="602">
        <v>3730</v>
      </c>
      <c r="G1610" s="20">
        <f t="shared" si="25"/>
        <v>9.3616194000000004</v>
      </c>
    </row>
    <row r="1611" spans="1:7">
      <c r="A1611" s="599">
        <v>43713</v>
      </c>
      <c r="B1611" s="602">
        <v>3723</v>
      </c>
      <c r="C1611" s="20">
        <v>997043280</v>
      </c>
      <c r="E1611" s="599">
        <v>43713</v>
      </c>
      <c r="F1611" s="602">
        <v>3723</v>
      </c>
      <c r="G1611" s="20">
        <f t="shared" si="25"/>
        <v>9.9704327999999993</v>
      </c>
    </row>
    <row r="1612" spans="1:7">
      <c r="A1612" s="599">
        <v>43712</v>
      </c>
      <c r="B1612" s="602">
        <v>3656</v>
      </c>
      <c r="C1612" s="20">
        <v>578916410</v>
      </c>
      <c r="E1612" s="599">
        <v>43712</v>
      </c>
      <c r="F1612" s="602">
        <v>3656</v>
      </c>
      <c r="G1612" s="20">
        <f t="shared" si="25"/>
        <v>5.7891640999999998</v>
      </c>
    </row>
    <row r="1613" spans="1:7">
      <c r="A1613" s="599">
        <v>43711</v>
      </c>
      <c r="B1613" s="602">
        <v>3574</v>
      </c>
      <c r="C1613" s="20">
        <v>375028140</v>
      </c>
      <c r="E1613" s="599">
        <v>43711</v>
      </c>
      <c r="F1613" s="602">
        <v>3574</v>
      </c>
      <c r="G1613" s="20">
        <f t="shared" si="25"/>
        <v>3.7502814</v>
      </c>
    </row>
    <row r="1614" spans="1:7">
      <c r="A1614" s="599">
        <v>43710</v>
      </c>
      <c r="B1614" s="602">
        <v>3500</v>
      </c>
      <c r="C1614" s="20">
        <v>324554700</v>
      </c>
      <c r="E1614" s="599">
        <v>43710</v>
      </c>
      <c r="F1614" s="602">
        <v>3500</v>
      </c>
      <c r="G1614" s="20">
        <f t="shared" si="25"/>
        <v>3.2455470000000002</v>
      </c>
    </row>
    <row r="1615" spans="1:7">
      <c r="A1615" s="599">
        <v>43707</v>
      </c>
      <c r="B1615" s="602">
        <v>3472</v>
      </c>
      <c r="C1615" s="20">
        <v>399594125</v>
      </c>
      <c r="E1615" s="599">
        <v>43707</v>
      </c>
      <c r="F1615" s="602">
        <v>3472</v>
      </c>
      <c r="G1615" s="20">
        <f t="shared" si="25"/>
        <v>3.99594125</v>
      </c>
    </row>
    <row r="1616" spans="1:7">
      <c r="A1616" s="599">
        <v>43706</v>
      </c>
      <c r="B1616" s="602">
        <v>3364</v>
      </c>
      <c r="C1616" s="20">
        <v>393279010</v>
      </c>
      <c r="E1616" s="599">
        <v>43706</v>
      </c>
      <c r="F1616" s="602">
        <v>3364</v>
      </c>
      <c r="G1616" s="20">
        <f t="shared" si="25"/>
        <v>3.9327901000000001</v>
      </c>
    </row>
    <row r="1617" spans="1:7">
      <c r="A1617" s="599">
        <v>43705</v>
      </c>
      <c r="B1617" s="602">
        <v>3405</v>
      </c>
      <c r="C1617" s="20">
        <v>535686550</v>
      </c>
      <c r="E1617" s="599">
        <v>43705</v>
      </c>
      <c r="F1617" s="602">
        <v>3405</v>
      </c>
      <c r="G1617" s="20">
        <f t="shared" si="25"/>
        <v>5.3568654999999996</v>
      </c>
    </row>
    <row r="1618" spans="1:7">
      <c r="A1618" s="599">
        <v>43704</v>
      </c>
      <c r="B1618" s="602">
        <v>3303</v>
      </c>
      <c r="C1618" s="20">
        <v>243687360</v>
      </c>
      <c r="E1618" s="599">
        <v>43704</v>
      </c>
      <c r="F1618" s="602">
        <v>3303</v>
      </c>
      <c r="G1618" s="20">
        <f t="shared" si="25"/>
        <v>2.4368736000000002</v>
      </c>
    </row>
    <row r="1619" spans="1:7">
      <c r="A1619" s="599">
        <v>43703</v>
      </c>
      <c r="B1619" s="602">
        <v>3252</v>
      </c>
      <c r="C1619" s="20">
        <v>296305535</v>
      </c>
      <c r="E1619" s="599">
        <v>43703</v>
      </c>
      <c r="F1619" s="602">
        <v>3252</v>
      </c>
      <c r="G1619" s="20">
        <f t="shared" si="25"/>
        <v>2.9630553499999999</v>
      </c>
    </row>
    <row r="1620" spans="1:7">
      <c r="A1620" s="599">
        <v>43700</v>
      </c>
      <c r="B1620" s="602">
        <v>3323</v>
      </c>
      <c r="C1620" s="20">
        <v>287262835</v>
      </c>
      <c r="E1620" s="599">
        <v>43700</v>
      </c>
      <c r="F1620" s="602">
        <v>3323</v>
      </c>
      <c r="G1620" s="20">
        <f t="shared" si="25"/>
        <v>2.8726283499999998</v>
      </c>
    </row>
    <row r="1621" spans="1:7">
      <c r="A1621" s="599">
        <v>43699</v>
      </c>
      <c r="B1621" s="602">
        <v>3323</v>
      </c>
      <c r="C1621" s="20">
        <v>393003700</v>
      </c>
      <c r="E1621" s="599">
        <v>43699</v>
      </c>
      <c r="F1621" s="602">
        <v>3323</v>
      </c>
      <c r="G1621" s="20">
        <f t="shared" si="25"/>
        <v>3.930037</v>
      </c>
    </row>
    <row r="1622" spans="1:7">
      <c r="A1622" s="599">
        <v>43698</v>
      </c>
      <c r="B1622" s="602">
        <v>3354</v>
      </c>
      <c r="C1622" s="20">
        <v>481247255</v>
      </c>
      <c r="E1622" s="599">
        <v>43698</v>
      </c>
      <c r="F1622" s="602">
        <v>3354</v>
      </c>
      <c r="G1622" s="20">
        <f t="shared" si="25"/>
        <v>4.8124725499999998</v>
      </c>
    </row>
    <row r="1623" spans="1:7">
      <c r="A1623" s="599">
        <v>43697</v>
      </c>
      <c r="B1623" s="602">
        <v>3323</v>
      </c>
      <c r="C1623" s="20">
        <v>370702135</v>
      </c>
      <c r="E1623" s="599">
        <v>43697</v>
      </c>
      <c r="F1623" s="602">
        <v>3323</v>
      </c>
      <c r="G1623" s="20">
        <f t="shared" si="25"/>
        <v>3.7070213500000002</v>
      </c>
    </row>
    <row r="1624" spans="1:7">
      <c r="A1624" s="599">
        <v>43696</v>
      </c>
      <c r="B1624" s="602">
        <v>3289</v>
      </c>
      <c r="C1624" s="20">
        <v>312377725</v>
      </c>
      <c r="E1624" s="599">
        <v>43696</v>
      </c>
      <c r="F1624" s="602">
        <v>3289</v>
      </c>
      <c r="G1624" s="20">
        <f t="shared" si="25"/>
        <v>3.1237772499999998</v>
      </c>
    </row>
    <row r="1625" spans="1:7">
      <c r="A1625" s="599">
        <v>43693</v>
      </c>
      <c r="B1625" s="602">
        <v>3296</v>
      </c>
      <c r="C1625" s="20">
        <v>661748385</v>
      </c>
      <c r="E1625" s="599">
        <v>43693</v>
      </c>
      <c r="F1625" s="602">
        <v>3296</v>
      </c>
      <c r="G1625" s="20">
        <f t="shared" si="25"/>
        <v>6.6174838500000002</v>
      </c>
    </row>
    <row r="1626" spans="1:7">
      <c r="A1626" s="599">
        <v>43692</v>
      </c>
      <c r="B1626" s="602">
        <v>3527</v>
      </c>
      <c r="C1626" s="20">
        <v>920985370</v>
      </c>
      <c r="E1626" s="599">
        <v>43692</v>
      </c>
      <c r="F1626" s="602">
        <v>3527</v>
      </c>
      <c r="G1626" s="20">
        <f t="shared" si="25"/>
        <v>9.2098537</v>
      </c>
    </row>
    <row r="1627" spans="1:7">
      <c r="A1627" s="599">
        <v>43691</v>
      </c>
      <c r="B1627" s="602">
        <v>3527</v>
      </c>
      <c r="C1627" s="20">
        <v>920985370</v>
      </c>
      <c r="E1627" s="599">
        <v>43691</v>
      </c>
      <c r="F1627" s="602">
        <v>3527</v>
      </c>
      <c r="G1627" s="20">
        <f t="shared" si="25"/>
        <v>9.2098537</v>
      </c>
    </row>
    <row r="1628" spans="1:7">
      <c r="A1628" s="599">
        <v>43690</v>
      </c>
      <c r="B1628" s="602">
        <v>3418</v>
      </c>
      <c r="C1628" s="20">
        <v>369457310</v>
      </c>
      <c r="E1628" s="599">
        <v>43690</v>
      </c>
      <c r="F1628" s="602">
        <v>3418</v>
      </c>
      <c r="G1628" s="20">
        <f t="shared" si="25"/>
        <v>3.6945730999999999</v>
      </c>
    </row>
    <row r="1629" spans="1:7">
      <c r="A1629" s="599">
        <v>43689</v>
      </c>
      <c r="B1629" s="602">
        <v>3323</v>
      </c>
      <c r="C1629" s="20">
        <v>284063940</v>
      </c>
      <c r="E1629" s="599">
        <v>43689</v>
      </c>
      <c r="F1629" s="602">
        <v>3323</v>
      </c>
      <c r="G1629" s="20">
        <f t="shared" si="25"/>
        <v>2.8406394000000001</v>
      </c>
    </row>
    <row r="1630" spans="1:7">
      <c r="A1630" s="599">
        <v>43686</v>
      </c>
      <c r="B1630" s="602">
        <v>3188</v>
      </c>
      <c r="C1630" s="20">
        <v>208387445</v>
      </c>
      <c r="E1630" s="599">
        <v>43686</v>
      </c>
      <c r="F1630" s="602">
        <v>3188</v>
      </c>
      <c r="G1630" s="20">
        <f t="shared" si="25"/>
        <v>2.0838744500000002</v>
      </c>
    </row>
    <row r="1631" spans="1:7">
      <c r="A1631" s="599">
        <v>43685</v>
      </c>
      <c r="B1631" s="602">
        <v>3140</v>
      </c>
      <c r="C1631" s="20">
        <v>471385370</v>
      </c>
      <c r="E1631" s="599">
        <v>43685</v>
      </c>
      <c r="F1631" s="602">
        <v>3140</v>
      </c>
      <c r="G1631" s="20">
        <f t="shared" si="25"/>
        <v>4.7138536999999996</v>
      </c>
    </row>
    <row r="1632" spans="1:7">
      <c r="A1632" s="599">
        <v>43684</v>
      </c>
      <c r="B1632" s="602">
        <v>3079</v>
      </c>
      <c r="C1632" s="20">
        <v>439082565</v>
      </c>
      <c r="E1632" s="599">
        <v>43684</v>
      </c>
      <c r="F1632" s="602">
        <v>3079</v>
      </c>
      <c r="G1632" s="20">
        <f t="shared" si="25"/>
        <v>4.39082565</v>
      </c>
    </row>
    <row r="1633" spans="1:7">
      <c r="A1633" s="599">
        <v>43683</v>
      </c>
      <c r="B1633" s="602">
        <v>3079</v>
      </c>
      <c r="C1633" s="20">
        <v>1013904455</v>
      </c>
      <c r="E1633" s="599">
        <v>43683</v>
      </c>
      <c r="F1633" s="602">
        <v>3079</v>
      </c>
      <c r="G1633" s="20">
        <f t="shared" si="25"/>
        <v>10.139044549999999</v>
      </c>
    </row>
    <row r="1634" spans="1:7">
      <c r="A1634" s="599">
        <v>43682</v>
      </c>
      <c r="B1634" s="602">
        <v>3147</v>
      </c>
      <c r="C1634" s="20">
        <v>1060364365</v>
      </c>
      <c r="E1634" s="599">
        <v>43682</v>
      </c>
      <c r="F1634" s="602">
        <v>3147</v>
      </c>
      <c r="G1634" s="20">
        <f t="shared" si="25"/>
        <v>10.60364365</v>
      </c>
    </row>
    <row r="1635" spans="1:7">
      <c r="A1635" s="599">
        <v>43679</v>
      </c>
      <c r="B1635" s="602">
        <v>3418</v>
      </c>
      <c r="C1635" s="20">
        <v>313616195</v>
      </c>
      <c r="E1635" s="599">
        <v>43679</v>
      </c>
      <c r="F1635" s="602">
        <v>3418</v>
      </c>
      <c r="G1635" s="20">
        <f t="shared" si="25"/>
        <v>3.13616195</v>
      </c>
    </row>
    <row r="1636" spans="1:7">
      <c r="A1636" s="599">
        <v>43678</v>
      </c>
      <c r="B1636" s="602">
        <v>3432</v>
      </c>
      <c r="C1636" s="20">
        <v>438175815</v>
      </c>
      <c r="E1636" s="599">
        <v>43678</v>
      </c>
      <c r="F1636" s="602">
        <v>3432</v>
      </c>
      <c r="G1636" s="20">
        <f t="shared" si="25"/>
        <v>4.3817581499999996</v>
      </c>
    </row>
    <row r="1637" spans="1:7">
      <c r="A1637" s="599">
        <v>43677</v>
      </c>
      <c r="B1637" s="602">
        <v>3554</v>
      </c>
      <c r="C1637" s="20">
        <v>613647760</v>
      </c>
      <c r="E1637" s="599">
        <v>43677</v>
      </c>
      <c r="F1637" s="602">
        <v>3554</v>
      </c>
      <c r="G1637" s="20">
        <f t="shared" si="25"/>
        <v>6.1364776000000001</v>
      </c>
    </row>
    <row r="1638" spans="1:7">
      <c r="A1638" s="599">
        <v>43676</v>
      </c>
      <c r="B1638" s="602">
        <v>3452</v>
      </c>
      <c r="C1638" s="20">
        <v>778572165</v>
      </c>
      <c r="E1638" s="599">
        <v>43676</v>
      </c>
      <c r="F1638" s="602">
        <v>3452</v>
      </c>
      <c r="G1638" s="20">
        <f t="shared" si="25"/>
        <v>7.7857216500000002</v>
      </c>
    </row>
    <row r="1639" spans="1:7">
      <c r="A1639" s="599">
        <v>43675</v>
      </c>
      <c r="B1639" s="602">
        <v>3391</v>
      </c>
      <c r="C1639" s="20">
        <v>838127805</v>
      </c>
      <c r="E1639" s="599">
        <v>43675</v>
      </c>
      <c r="F1639" s="602">
        <v>3391</v>
      </c>
      <c r="G1639" s="20">
        <f t="shared" si="25"/>
        <v>8.3812780500000006</v>
      </c>
    </row>
    <row r="1640" spans="1:7">
      <c r="A1640" s="599">
        <v>43672</v>
      </c>
      <c r="B1640" s="602">
        <v>3710</v>
      </c>
      <c r="C1640" s="20">
        <v>1084273320</v>
      </c>
      <c r="E1640" s="599">
        <v>43672</v>
      </c>
      <c r="F1640" s="602">
        <v>3710</v>
      </c>
      <c r="G1640" s="20">
        <f t="shared" si="25"/>
        <v>10.8427332</v>
      </c>
    </row>
    <row r="1641" spans="1:7">
      <c r="A1641" s="599">
        <v>43671</v>
      </c>
      <c r="B1641" s="602">
        <v>3900</v>
      </c>
      <c r="C1641" s="20">
        <v>477283230</v>
      </c>
      <c r="E1641" s="599">
        <v>43671</v>
      </c>
      <c r="F1641" s="602">
        <v>3900</v>
      </c>
      <c r="G1641" s="20">
        <f t="shared" si="25"/>
        <v>4.7728323000000001</v>
      </c>
    </row>
    <row r="1642" spans="1:7">
      <c r="A1642" s="599">
        <v>43670</v>
      </c>
      <c r="B1642" s="602">
        <v>3934</v>
      </c>
      <c r="C1642" s="20">
        <v>846815450</v>
      </c>
      <c r="E1642" s="599">
        <v>43670</v>
      </c>
      <c r="F1642" s="602">
        <v>3934</v>
      </c>
      <c r="G1642" s="20">
        <f t="shared" si="25"/>
        <v>8.4681545000000007</v>
      </c>
    </row>
    <row r="1643" spans="1:7">
      <c r="A1643" s="599">
        <v>43669</v>
      </c>
      <c r="B1643" s="602">
        <v>4035</v>
      </c>
      <c r="C1643" s="20">
        <v>3119901860</v>
      </c>
      <c r="E1643" s="599">
        <v>43669</v>
      </c>
      <c r="F1643" s="602">
        <v>4035</v>
      </c>
      <c r="G1643" s="20">
        <f t="shared" si="25"/>
        <v>31.199018599999999</v>
      </c>
    </row>
    <row r="1644" spans="1:7">
      <c r="A1644" s="599">
        <v>43668</v>
      </c>
      <c r="B1644" s="602">
        <v>3859</v>
      </c>
      <c r="C1644" s="20">
        <v>849946620</v>
      </c>
      <c r="E1644" s="599">
        <v>43668</v>
      </c>
      <c r="F1644" s="602">
        <v>3859</v>
      </c>
      <c r="G1644" s="20">
        <f t="shared" si="25"/>
        <v>8.4994662000000005</v>
      </c>
    </row>
    <row r="1645" spans="1:7">
      <c r="A1645" s="599">
        <v>43665</v>
      </c>
      <c r="B1645" s="602">
        <v>3628</v>
      </c>
      <c r="C1645" s="20">
        <v>335330890</v>
      </c>
      <c r="E1645" s="599">
        <v>43665</v>
      </c>
      <c r="F1645" s="602">
        <v>3628</v>
      </c>
      <c r="G1645" s="20">
        <f t="shared" si="25"/>
        <v>3.3533089</v>
      </c>
    </row>
    <row r="1646" spans="1:7">
      <c r="A1646" s="599">
        <v>43664</v>
      </c>
      <c r="B1646" s="602">
        <v>3622</v>
      </c>
      <c r="C1646" s="20">
        <v>382063930</v>
      </c>
      <c r="E1646" s="599">
        <v>43664</v>
      </c>
      <c r="F1646" s="602">
        <v>3622</v>
      </c>
      <c r="G1646" s="20">
        <f t="shared" si="25"/>
        <v>3.8206392999999998</v>
      </c>
    </row>
    <row r="1647" spans="1:7">
      <c r="A1647" s="599">
        <v>43663</v>
      </c>
      <c r="B1647" s="602">
        <v>3595</v>
      </c>
      <c r="C1647" s="20">
        <v>626187470</v>
      </c>
      <c r="E1647" s="599">
        <v>43663</v>
      </c>
      <c r="F1647" s="602">
        <v>3595</v>
      </c>
      <c r="G1647" s="20">
        <f t="shared" si="25"/>
        <v>6.2618746999999999</v>
      </c>
    </row>
    <row r="1648" spans="1:7">
      <c r="A1648" s="599">
        <v>43662</v>
      </c>
      <c r="B1648" s="602">
        <v>3669</v>
      </c>
      <c r="C1648" s="20">
        <v>448077290</v>
      </c>
      <c r="E1648" s="599">
        <v>43662</v>
      </c>
      <c r="F1648" s="602">
        <v>3669</v>
      </c>
      <c r="G1648" s="20">
        <f t="shared" si="25"/>
        <v>4.4807728999999998</v>
      </c>
    </row>
    <row r="1649" spans="1:7">
      <c r="A1649" s="599">
        <v>43661</v>
      </c>
      <c r="B1649" s="602">
        <v>3581</v>
      </c>
      <c r="C1649" s="20">
        <v>487748020</v>
      </c>
      <c r="E1649" s="599">
        <v>43661</v>
      </c>
      <c r="F1649" s="602">
        <v>3581</v>
      </c>
      <c r="G1649" s="20">
        <f t="shared" si="25"/>
        <v>4.8774801999999999</v>
      </c>
    </row>
    <row r="1650" spans="1:7">
      <c r="A1650" s="599">
        <v>43658</v>
      </c>
      <c r="B1650" s="602">
        <v>3696</v>
      </c>
      <c r="C1650" s="20">
        <v>347041550</v>
      </c>
      <c r="E1650" s="599">
        <v>43658</v>
      </c>
      <c r="F1650" s="602">
        <v>3696</v>
      </c>
      <c r="G1650" s="20">
        <f t="shared" si="25"/>
        <v>3.4704155000000001</v>
      </c>
    </row>
    <row r="1651" spans="1:7">
      <c r="A1651" s="599">
        <v>43657</v>
      </c>
      <c r="B1651" s="602">
        <v>3649</v>
      </c>
      <c r="C1651" s="20">
        <v>489796500</v>
      </c>
      <c r="E1651" s="599">
        <v>43657</v>
      </c>
      <c r="F1651" s="602">
        <v>3649</v>
      </c>
      <c r="G1651" s="20">
        <f t="shared" si="25"/>
        <v>4.8979650000000001</v>
      </c>
    </row>
    <row r="1652" spans="1:7">
      <c r="A1652" s="599">
        <v>43656</v>
      </c>
      <c r="B1652" s="602">
        <v>3608</v>
      </c>
      <c r="C1652" s="20">
        <v>670395550</v>
      </c>
      <c r="E1652" s="599">
        <v>43656</v>
      </c>
      <c r="F1652" s="602">
        <v>3608</v>
      </c>
      <c r="G1652" s="20">
        <f t="shared" si="25"/>
        <v>6.7039555000000002</v>
      </c>
    </row>
    <row r="1653" spans="1:7">
      <c r="A1653" s="599">
        <v>43655</v>
      </c>
      <c r="B1653" s="602">
        <v>3459</v>
      </c>
      <c r="C1653" s="20">
        <v>748665620</v>
      </c>
      <c r="E1653" s="599">
        <v>43655</v>
      </c>
      <c r="F1653" s="602">
        <v>3459</v>
      </c>
      <c r="G1653" s="20">
        <f t="shared" si="25"/>
        <v>7.4866561999999997</v>
      </c>
    </row>
    <row r="1654" spans="1:7">
      <c r="A1654" s="599">
        <v>43654</v>
      </c>
      <c r="B1654" s="602">
        <v>3459</v>
      </c>
      <c r="C1654" s="20">
        <v>1953932620</v>
      </c>
      <c r="E1654" s="599">
        <v>43654</v>
      </c>
      <c r="F1654" s="602">
        <v>3459</v>
      </c>
      <c r="G1654" s="20">
        <f t="shared" si="25"/>
        <v>19.539326200000001</v>
      </c>
    </row>
    <row r="1655" spans="1:7">
      <c r="A1655" s="599">
        <v>43651</v>
      </c>
      <c r="B1655" s="602">
        <v>3805</v>
      </c>
      <c r="C1655" s="20">
        <v>721910680</v>
      </c>
      <c r="E1655" s="599">
        <v>43651</v>
      </c>
      <c r="F1655" s="602">
        <v>3805</v>
      </c>
      <c r="G1655" s="20">
        <f t="shared" si="25"/>
        <v>7.2191067999999996</v>
      </c>
    </row>
    <row r="1656" spans="1:7">
      <c r="A1656" s="599">
        <v>43650</v>
      </c>
      <c r="B1656" s="602">
        <v>3778</v>
      </c>
      <c r="C1656" s="20">
        <v>1766987200</v>
      </c>
      <c r="E1656" s="599">
        <v>43650</v>
      </c>
      <c r="F1656" s="602">
        <v>3778</v>
      </c>
      <c r="G1656" s="20">
        <f t="shared" si="25"/>
        <v>17.669872000000002</v>
      </c>
    </row>
    <row r="1657" spans="1:7">
      <c r="A1657" s="599">
        <v>43649</v>
      </c>
      <c r="B1657" s="602">
        <v>4022</v>
      </c>
      <c r="C1657" s="20">
        <v>627440860</v>
      </c>
      <c r="E1657" s="599">
        <v>43649</v>
      </c>
      <c r="F1657" s="602">
        <v>4022</v>
      </c>
      <c r="G1657" s="20">
        <f t="shared" si="25"/>
        <v>6.2744086000000001</v>
      </c>
    </row>
    <row r="1658" spans="1:7">
      <c r="A1658" s="599">
        <v>43648</v>
      </c>
      <c r="B1658" s="602">
        <v>4069</v>
      </c>
      <c r="C1658" s="20">
        <v>534400570</v>
      </c>
      <c r="E1658" s="599">
        <v>43648</v>
      </c>
      <c r="F1658" s="602">
        <v>4069</v>
      </c>
      <c r="G1658" s="20">
        <f t="shared" si="25"/>
        <v>5.3440057000000003</v>
      </c>
    </row>
    <row r="1659" spans="1:7">
      <c r="A1659" s="599">
        <v>43647</v>
      </c>
      <c r="B1659" s="602">
        <v>4063</v>
      </c>
      <c r="C1659" s="20">
        <v>929224900</v>
      </c>
      <c r="E1659" s="599">
        <v>43647</v>
      </c>
      <c r="F1659" s="602">
        <v>4063</v>
      </c>
      <c r="G1659" s="20">
        <f t="shared" si="25"/>
        <v>9.292249</v>
      </c>
    </row>
    <row r="1660" spans="1:7">
      <c r="A1660" s="599">
        <v>43644</v>
      </c>
      <c r="B1660" s="602">
        <v>4185</v>
      </c>
      <c r="C1660" s="20">
        <v>364646420</v>
      </c>
      <c r="E1660" s="599">
        <v>43644</v>
      </c>
      <c r="F1660" s="602">
        <v>4185</v>
      </c>
      <c r="G1660" s="20">
        <f t="shared" si="25"/>
        <v>3.6464642</v>
      </c>
    </row>
    <row r="1661" spans="1:7">
      <c r="A1661" s="599">
        <v>43643</v>
      </c>
      <c r="B1661" s="602">
        <v>4117</v>
      </c>
      <c r="C1661" s="20">
        <v>553214900</v>
      </c>
      <c r="E1661" s="599">
        <v>43643</v>
      </c>
      <c r="F1661" s="602">
        <v>4117</v>
      </c>
      <c r="G1661" s="20">
        <f t="shared" si="25"/>
        <v>5.5321490000000004</v>
      </c>
    </row>
    <row r="1662" spans="1:7">
      <c r="A1662" s="599">
        <v>43642</v>
      </c>
      <c r="B1662" s="602">
        <v>4219</v>
      </c>
      <c r="C1662" s="20">
        <v>421104900</v>
      </c>
      <c r="E1662" s="599">
        <v>43642</v>
      </c>
      <c r="F1662" s="602">
        <v>4219</v>
      </c>
      <c r="G1662" s="20">
        <f t="shared" si="25"/>
        <v>4.211049</v>
      </c>
    </row>
    <row r="1663" spans="1:7">
      <c r="A1663" s="599">
        <v>43641</v>
      </c>
      <c r="B1663" s="602">
        <v>4212</v>
      </c>
      <c r="C1663" s="20">
        <v>1396300770</v>
      </c>
      <c r="E1663" s="599">
        <v>43641</v>
      </c>
      <c r="F1663" s="602">
        <v>4212</v>
      </c>
      <c r="G1663" s="20">
        <f t="shared" si="25"/>
        <v>13.9630077</v>
      </c>
    </row>
    <row r="1664" spans="1:7">
      <c r="A1664" s="599">
        <v>43640</v>
      </c>
      <c r="B1664" s="602">
        <v>4408</v>
      </c>
      <c r="C1664" s="20">
        <v>874575970</v>
      </c>
      <c r="E1664" s="599">
        <v>43640</v>
      </c>
      <c r="F1664" s="602">
        <v>4408</v>
      </c>
      <c r="G1664" s="20">
        <f t="shared" si="25"/>
        <v>8.7457597000000007</v>
      </c>
    </row>
    <row r="1665" spans="1:7">
      <c r="A1665" s="599">
        <v>43637</v>
      </c>
      <c r="B1665" s="602">
        <v>4422</v>
      </c>
      <c r="C1665" s="20">
        <v>1044417030</v>
      </c>
      <c r="E1665" s="599">
        <v>43637</v>
      </c>
      <c r="F1665" s="602">
        <v>4422</v>
      </c>
      <c r="G1665" s="20">
        <f t="shared" si="25"/>
        <v>10.4441703</v>
      </c>
    </row>
    <row r="1666" spans="1:7">
      <c r="A1666" s="599">
        <v>43636</v>
      </c>
      <c r="B1666" s="602">
        <v>4408</v>
      </c>
      <c r="C1666" s="20">
        <v>1187787020</v>
      </c>
      <c r="E1666" s="599">
        <v>43636</v>
      </c>
      <c r="F1666" s="602">
        <v>4408</v>
      </c>
      <c r="G1666" s="20">
        <f t="shared" ref="G1666:G1729" si="26">C1666/10^8</f>
        <v>11.8778702</v>
      </c>
    </row>
    <row r="1667" spans="1:7">
      <c r="A1667" s="599">
        <v>43635</v>
      </c>
      <c r="B1667" s="602">
        <v>4293</v>
      </c>
      <c r="C1667" s="20">
        <v>639641230</v>
      </c>
      <c r="E1667" s="599">
        <v>43635</v>
      </c>
      <c r="F1667" s="602">
        <v>4293</v>
      </c>
      <c r="G1667" s="20">
        <f t="shared" si="26"/>
        <v>6.3964122999999997</v>
      </c>
    </row>
    <row r="1668" spans="1:7">
      <c r="A1668" s="599">
        <v>43634</v>
      </c>
      <c r="B1668" s="602">
        <v>4273</v>
      </c>
      <c r="C1668" s="20">
        <v>738094330</v>
      </c>
      <c r="E1668" s="599">
        <v>43634</v>
      </c>
      <c r="F1668" s="602">
        <v>4273</v>
      </c>
      <c r="G1668" s="20">
        <f t="shared" si="26"/>
        <v>7.3809433000000002</v>
      </c>
    </row>
    <row r="1669" spans="1:7">
      <c r="A1669" s="599">
        <v>43633</v>
      </c>
      <c r="B1669" s="602">
        <v>4300</v>
      </c>
      <c r="C1669" s="20">
        <v>838737200</v>
      </c>
      <c r="E1669" s="599">
        <v>43633</v>
      </c>
      <c r="F1669" s="602">
        <v>4300</v>
      </c>
      <c r="G1669" s="20">
        <f t="shared" si="26"/>
        <v>8.3873719999999992</v>
      </c>
    </row>
    <row r="1670" spans="1:7">
      <c r="A1670" s="599">
        <v>43630</v>
      </c>
      <c r="B1670" s="602">
        <v>4334</v>
      </c>
      <c r="C1670" s="20">
        <v>1078475050</v>
      </c>
      <c r="E1670" s="599">
        <v>43630</v>
      </c>
      <c r="F1670" s="602">
        <v>4334</v>
      </c>
      <c r="G1670" s="20">
        <f t="shared" si="26"/>
        <v>10.784750499999999</v>
      </c>
    </row>
    <row r="1671" spans="1:7">
      <c r="A1671" s="599">
        <v>43629</v>
      </c>
      <c r="B1671" s="602">
        <v>4375</v>
      </c>
      <c r="C1671" s="20">
        <v>1188595500</v>
      </c>
      <c r="E1671" s="599">
        <v>43629</v>
      </c>
      <c r="F1671" s="602">
        <v>4375</v>
      </c>
      <c r="G1671" s="20">
        <f t="shared" si="26"/>
        <v>11.885954999999999</v>
      </c>
    </row>
    <row r="1672" spans="1:7">
      <c r="A1672" s="599">
        <v>43628</v>
      </c>
      <c r="B1672" s="602">
        <v>4334</v>
      </c>
      <c r="C1672" s="20">
        <v>595877660</v>
      </c>
      <c r="E1672" s="599">
        <v>43628</v>
      </c>
      <c r="F1672" s="602">
        <v>4334</v>
      </c>
      <c r="G1672" s="20">
        <f t="shared" si="26"/>
        <v>5.9587766000000002</v>
      </c>
    </row>
    <row r="1673" spans="1:7">
      <c r="A1673" s="599">
        <v>43627</v>
      </c>
      <c r="B1673" s="602">
        <v>4354</v>
      </c>
      <c r="C1673" s="20">
        <v>586667790</v>
      </c>
      <c r="E1673" s="599">
        <v>43627</v>
      </c>
      <c r="F1673" s="602">
        <v>4354</v>
      </c>
      <c r="G1673" s="20">
        <f t="shared" si="26"/>
        <v>5.8666779</v>
      </c>
    </row>
    <row r="1674" spans="1:7">
      <c r="A1674" s="599">
        <v>43626</v>
      </c>
      <c r="B1674" s="602">
        <v>4273</v>
      </c>
      <c r="C1674" s="20">
        <v>1807624340</v>
      </c>
      <c r="E1674" s="599">
        <v>43626</v>
      </c>
      <c r="F1674" s="602">
        <v>4273</v>
      </c>
      <c r="G1674" s="20">
        <f t="shared" si="26"/>
        <v>18.076243399999999</v>
      </c>
    </row>
    <row r="1675" spans="1:7">
      <c r="A1675" s="599">
        <v>43623</v>
      </c>
      <c r="B1675" s="602">
        <v>4476</v>
      </c>
      <c r="C1675" s="20">
        <v>1482741780</v>
      </c>
      <c r="E1675" s="599">
        <v>43623</v>
      </c>
      <c r="F1675" s="602">
        <v>4476</v>
      </c>
      <c r="G1675" s="20">
        <f t="shared" si="26"/>
        <v>14.827417799999999</v>
      </c>
    </row>
    <row r="1676" spans="1:7">
      <c r="A1676" s="599">
        <v>43622</v>
      </c>
      <c r="B1676" s="602">
        <v>4422</v>
      </c>
      <c r="C1676" s="20">
        <v>2628273150</v>
      </c>
      <c r="E1676" s="599">
        <v>43622</v>
      </c>
      <c r="F1676" s="602">
        <v>4422</v>
      </c>
      <c r="G1676" s="20">
        <f t="shared" si="26"/>
        <v>26.282731500000001</v>
      </c>
    </row>
    <row r="1677" spans="1:7">
      <c r="A1677" s="599">
        <v>43621</v>
      </c>
      <c r="B1677" s="602">
        <v>4422</v>
      </c>
      <c r="C1677" s="20">
        <v>2628273150</v>
      </c>
      <c r="E1677" s="599">
        <v>43621</v>
      </c>
      <c r="F1677" s="602">
        <v>4422</v>
      </c>
      <c r="G1677" s="20">
        <f t="shared" si="26"/>
        <v>26.282731500000001</v>
      </c>
    </row>
    <row r="1678" spans="1:7">
      <c r="A1678" s="599">
        <v>43620</v>
      </c>
      <c r="B1678" s="602">
        <v>4205</v>
      </c>
      <c r="C1678" s="20">
        <v>906156010</v>
      </c>
      <c r="E1678" s="599">
        <v>43620</v>
      </c>
      <c r="F1678" s="602">
        <v>4205</v>
      </c>
      <c r="G1678" s="20">
        <f t="shared" si="26"/>
        <v>9.0615600999999995</v>
      </c>
    </row>
    <row r="1679" spans="1:7">
      <c r="A1679" s="599">
        <v>43619</v>
      </c>
      <c r="B1679" s="602">
        <v>4205</v>
      </c>
      <c r="C1679" s="20">
        <v>1184576340</v>
      </c>
      <c r="E1679" s="599">
        <v>43619</v>
      </c>
      <c r="F1679" s="602">
        <v>4205</v>
      </c>
      <c r="G1679" s="20">
        <f t="shared" si="26"/>
        <v>11.845763399999999</v>
      </c>
    </row>
    <row r="1680" spans="1:7">
      <c r="A1680" s="599">
        <v>43616</v>
      </c>
      <c r="B1680" s="602">
        <v>4307</v>
      </c>
      <c r="C1680" s="20">
        <v>725567790</v>
      </c>
      <c r="E1680" s="599">
        <v>43616</v>
      </c>
      <c r="F1680" s="602">
        <v>4307</v>
      </c>
      <c r="G1680" s="20">
        <f t="shared" si="26"/>
        <v>7.2556779000000002</v>
      </c>
    </row>
    <row r="1681" spans="1:7">
      <c r="A1681" s="599">
        <v>43615</v>
      </c>
      <c r="B1681" s="602">
        <v>4266</v>
      </c>
      <c r="C1681" s="20">
        <v>544214960</v>
      </c>
      <c r="E1681" s="599">
        <v>43615</v>
      </c>
      <c r="F1681" s="602">
        <v>4266</v>
      </c>
      <c r="G1681" s="20">
        <f t="shared" si="26"/>
        <v>5.4421495999999996</v>
      </c>
    </row>
    <row r="1682" spans="1:7">
      <c r="A1682" s="599">
        <v>43614</v>
      </c>
      <c r="B1682" s="602">
        <v>4300</v>
      </c>
      <c r="C1682" s="20">
        <v>854270410</v>
      </c>
      <c r="E1682" s="599">
        <v>43614</v>
      </c>
      <c r="F1682" s="602">
        <v>4300</v>
      </c>
      <c r="G1682" s="20">
        <f t="shared" si="26"/>
        <v>8.5427040999999999</v>
      </c>
    </row>
    <row r="1683" spans="1:7">
      <c r="A1683" s="599">
        <v>43613</v>
      </c>
      <c r="B1683" s="602">
        <v>4273</v>
      </c>
      <c r="C1683" s="20">
        <v>1418205600</v>
      </c>
      <c r="E1683" s="599">
        <v>43613</v>
      </c>
      <c r="F1683" s="602">
        <v>4273</v>
      </c>
      <c r="G1683" s="20">
        <f t="shared" si="26"/>
        <v>14.182055999999999</v>
      </c>
    </row>
    <row r="1684" spans="1:7">
      <c r="A1684" s="599">
        <v>43612</v>
      </c>
      <c r="B1684" s="602">
        <v>4246</v>
      </c>
      <c r="C1684" s="20">
        <v>1237305410</v>
      </c>
      <c r="E1684" s="599">
        <v>43612</v>
      </c>
      <c r="F1684" s="602">
        <v>4246</v>
      </c>
      <c r="G1684" s="20">
        <f t="shared" si="26"/>
        <v>12.373054099999999</v>
      </c>
    </row>
    <row r="1685" spans="1:7">
      <c r="A1685" s="599">
        <v>43609</v>
      </c>
      <c r="B1685" s="602">
        <v>4178</v>
      </c>
      <c r="C1685" s="20">
        <v>859632970</v>
      </c>
      <c r="E1685" s="599">
        <v>43609</v>
      </c>
      <c r="F1685" s="602">
        <v>4178</v>
      </c>
      <c r="G1685" s="20">
        <f t="shared" si="26"/>
        <v>8.5963297000000001</v>
      </c>
    </row>
    <row r="1686" spans="1:7">
      <c r="A1686" s="599">
        <v>43608</v>
      </c>
      <c r="B1686" s="602">
        <v>4130</v>
      </c>
      <c r="C1686" s="20">
        <v>1625437460</v>
      </c>
      <c r="E1686" s="599">
        <v>43608</v>
      </c>
      <c r="F1686" s="602">
        <v>4130</v>
      </c>
      <c r="G1686" s="20">
        <f t="shared" si="26"/>
        <v>16.254374599999998</v>
      </c>
    </row>
    <row r="1687" spans="1:7">
      <c r="A1687" s="599">
        <v>43607</v>
      </c>
      <c r="B1687" s="602">
        <v>4042</v>
      </c>
      <c r="C1687" s="20">
        <v>1759492540</v>
      </c>
      <c r="E1687" s="599">
        <v>43607</v>
      </c>
      <c r="F1687" s="602">
        <v>4042</v>
      </c>
      <c r="G1687" s="20">
        <f t="shared" si="26"/>
        <v>17.594925400000001</v>
      </c>
    </row>
    <row r="1688" spans="1:7">
      <c r="A1688" s="599">
        <v>43606</v>
      </c>
      <c r="B1688" s="602">
        <v>4205</v>
      </c>
      <c r="C1688" s="20">
        <v>1617933610</v>
      </c>
      <c r="E1688" s="599">
        <v>43606</v>
      </c>
      <c r="F1688" s="602">
        <v>4205</v>
      </c>
      <c r="G1688" s="20">
        <f t="shared" si="26"/>
        <v>16.1793361</v>
      </c>
    </row>
    <row r="1689" spans="1:7">
      <c r="A1689" s="599">
        <v>43605</v>
      </c>
      <c r="B1689" s="602">
        <v>4205</v>
      </c>
      <c r="C1689" s="20">
        <v>1059021010</v>
      </c>
      <c r="E1689" s="599">
        <v>43605</v>
      </c>
      <c r="F1689" s="602">
        <v>4205</v>
      </c>
      <c r="G1689" s="20">
        <f t="shared" si="26"/>
        <v>10.5902101</v>
      </c>
    </row>
    <row r="1690" spans="1:7">
      <c r="A1690" s="599">
        <v>43602</v>
      </c>
      <c r="B1690" s="602">
        <v>4347</v>
      </c>
      <c r="C1690" s="20">
        <v>1090150820</v>
      </c>
      <c r="E1690" s="599">
        <v>43602</v>
      </c>
      <c r="F1690" s="602">
        <v>4347</v>
      </c>
      <c r="G1690" s="20">
        <f t="shared" si="26"/>
        <v>10.9015082</v>
      </c>
    </row>
    <row r="1691" spans="1:7">
      <c r="A1691" s="599">
        <v>43601</v>
      </c>
      <c r="B1691" s="602">
        <v>4469</v>
      </c>
      <c r="C1691" s="20">
        <v>1785390570</v>
      </c>
      <c r="E1691" s="599">
        <v>43601</v>
      </c>
      <c r="F1691" s="602">
        <v>4469</v>
      </c>
      <c r="G1691" s="20">
        <f t="shared" si="26"/>
        <v>17.853905699999999</v>
      </c>
    </row>
    <row r="1692" spans="1:7">
      <c r="A1692" s="599">
        <v>43600</v>
      </c>
      <c r="B1692" s="602">
        <v>4720</v>
      </c>
      <c r="C1692" s="20">
        <v>729690660</v>
      </c>
      <c r="E1692" s="599">
        <v>43600</v>
      </c>
      <c r="F1692" s="602">
        <v>4720</v>
      </c>
      <c r="G1692" s="20">
        <f t="shared" si="26"/>
        <v>7.2969065999999998</v>
      </c>
    </row>
    <row r="1693" spans="1:7">
      <c r="A1693" s="599">
        <v>43599</v>
      </c>
      <c r="B1693" s="602">
        <v>4666</v>
      </c>
      <c r="C1693" s="20">
        <v>1001630310</v>
      </c>
      <c r="E1693" s="599">
        <v>43599</v>
      </c>
      <c r="F1693" s="602">
        <v>4666</v>
      </c>
      <c r="G1693" s="20">
        <f t="shared" si="26"/>
        <v>10.0163031</v>
      </c>
    </row>
    <row r="1694" spans="1:7">
      <c r="A1694" s="599">
        <v>43598</v>
      </c>
      <c r="B1694" s="602">
        <v>4605</v>
      </c>
      <c r="C1694" s="20">
        <v>449798160</v>
      </c>
      <c r="E1694" s="599">
        <v>43598</v>
      </c>
      <c r="F1694" s="602">
        <v>4605</v>
      </c>
      <c r="G1694" s="20">
        <f t="shared" si="26"/>
        <v>4.4979816000000001</v>
      </c>
    </row>
    <row r="1695" spans="1:7">
      <c r="A1695" s="599">
        <v>43595</v>
      </c>
      <c r="B1695" s="602">
        <v>4598</v>
      </c>
      <c r="C1695" s="20">
        <v>1703002900</v>
      </c>
      <c r="E1695" s="599">
        <v>43595</v>
      </c>
      <c r="F1695" s="602">
        <v>4598</v>
      </c>
      <c r="G1695" s="20">
        <f t="shared" si="26"/>
        <v>17.030028999999999</v>
      </c>
    </row>
    <row r="1696" spans="1:7">
      <c r="A1696" s="599">
        <v>43594</v>
      </c>
      <c r="B1696" s="602">
        <v>4673</v>
      </c>
      <c r="C1696" s="20">
        <v>1833729550</v>
      </c>
      <c r="E1696" s="599">
        <v>43594</v>
      </c>
      <c r="F1696" s="602">
        <v>4673</v>
      </c>
      <c r="G1696" s="20">
        <f t="shared" si="26"/>
        <v>18.3372955</v>
      </c>
    </row>
    <row r="1697" spans="1:7">
      <c r="A1697" s="599">
        <v>43593</v>
      </c>
      <c r="B1697" s="602">
        <v>4870</v>
      </c>
      <c r="C1697" s="20">
        <v>793598840</v>
      </c>
      <c r="E1697" s="599">
        <v>43593</v>
      </c>
      <c r="F1697" s="602">
        <v>4870</v>
      </c>
      <c r="G1697" s="20">
        <f t="shared" si="26"/>
        <v>7.9359884000000003</v>
      </c>
    </row>
    <row r="1698" spans="1:7">
      <c r="A1698" s="599">
        <v>43592</v>
      </c>
      <c r="B1698" s="602">
        <v>4965</v>
      </c>
      <c r="C1698" s="20">
        <v>874183530</v>
      </c>
      <c r="E1698" s="599">
        <v>43592</v>
      </c>
      <c r="F1698" s="602">
        <v>4965</v>
      </c>
      <c r="G1698" s="20">
        <f t="shared" si="26"/>
        <v>8.7418353</v>
      </c>
    </row>
    <row r="1699" spans="1:7">
      <c r="A1699" s="599">
        <v>43591</v>
      </c>
      <c r="B1699" s="602">
        <v>5032</v>
      </c>
      <c r="C1699" s="20">
        <v>595523480</v>
      </c>
      <c r="E1699" s="599">
        <v>43591</v>
      </c>
      <c r="F1699" s="602">
        <v>5032</v>
      </c>
      <c r="G1699" s="20">
        <f t="shared" si="26"/>
        <v>5.9552348000000004</v>
      </c>
    </row>
    <row r="1700" spans="1:7">
      <c r="A1700" s="599">
        <v>43588</v>
      </c>
      <c r="B1700" s="602">
        <v>5032</v>
      </c>
      <c r="C1700" s="20">
        <v>595523480</v>
      </c>
      <c r="E1700" s="599">
        <v>43588</v>
      </c>
      <c r="F1700" s="602">
        <v>5032</v>
      </c>
      <c r="G1700" s="20">
        <f t="shared" si="26"/>
        <v>5.9552348000000004</v>
      </c>
    </row>
    <row r="1701" spans="1:7">
      <c r="A1701" s="599">
        <v>43587</v>
      </c>
      <c r="B1701" s="602">
        <v>5012</v>
      </c>
      <c r="C1701" s="20">
        <v>1903316830</v>
      </c>
      <c r="E1701" s="599">
        <v>43587</v>
      </c>
      <c r="F1701" s="602">
        <v>5012</v>
      </c>
      <c r="G1701" s="20">
        <f t="shared" si="26"/>
        <v>19.0331683</v>
      </c>
    </row>
    <row r="1702" spans="1:7">
      <c r="A1702" s="599">
        <v>43586</v>
      </c>
      <c r="B1702" s="602">
        <v>5127</v>
      </c>
      <c r="C1702" s="20">
        <v>1536276400</v>
      </c>
      <c r="E1702" s="599">
        <v>43586</v>
      </c>
      <c r="F1702" s="602">
        <v>5127</v>
      </c>
      <c r="G1702" s="20">
        <f t="shared" si="26"/>
        <v>15.362764</v>
      </c>
    </row>
    <row r="1703" spans="1:7">
      <c r="A1703" s="599">
        <v>43585</v>
      </c>
      <c r="B1703" s="602">
        <v>5127</v>
      </c>
      <c r="C1703" s="20">
        <v>1536276400</v>
      </c>
      <c r="E1703" s="599">
        <v>43585</v>
      </c>
      <c r="F1703" s="602">
        <v>5127</v>
      </c>
      <c r="G1703" s="20">
        <f t="shared" si="26"/>
        <v>15.362764</v>
      </c>
    </row>
    <row r="1704" spans="1:7">
      <c r="A1704" s="599">
        <v>43584</v>
      </c>
      <c r="B1704" s="602">
        <v>4965</v>
      </c>
      <c r="C1704" s="20">
        <v>2357563460</v>
      </c>
      <c r="E1704" s="599">
        <v>43584</v>
      </c>
      <c r="F1704" s="602">
        <v>4965</v>
      </c>
      <c r="G1704" s="20">
        <f t="shared" si="26"/>
        <v>23.575634600000001</v>
      </c>
    </row>
    <row r="1705" spans="1:7">
      <c r="A1705" s="599">
        <v>43581</v>
      </c>
      <c r="B1705" s="602">
        <v>5066</v>
      </c>
      <c r="C1705" s="20">
        <v>2154460060</v>
      </c>
      <c r="E1705" s="599">
        <v>43581</v>
      </c>
      <c r="F1705" s="602">
        <v>5066</v>
      </c>
      <c r="G1705" s="20">
        <f t="shared" si="26"/>
        <v>21.544600599999999</v>
      </c>
    </row>
    <row r="1706" spans="1:7">
      <c r="A1706" s="599">
        <v>43580</v>
      </c>
      <c r="B1706" s="602">
        <v>5073</v>
      </c>
      <c r="C1706" s="20">
        <v>1604033330</v>
      </c>
      <c r="E1706" s="599">
        <v>43580</v>
      </c>
      <c r="F1706" s="602">
        <v>5073</v>
      </c>
      <c r="G1706" s="20">
        <f t="shared" si="26"/>
        <v>16.0403333</v>
      </c>
    </row>
    <row r="1707" spans="1:7">
      <c r="A1707" s="599">
        <v>43579</v>
      </c>
      <c r="B1707" s="602">
        <v>5019</v>
      </c>
      <c r="C1707" s="20">
        <v>1984167100</v>
      </c>
      <c r="E1707" s="599">
        <v>43579</v>
      </c>
      <c r="F1707" s="602">
        <v>5019</v>
      </c>
      <c r="G1707" s="20">
        <f t="shared" si="26"/>
        <v>19.841671000000002</v>
      </c>
    </row>
    <row r="1708" spans="1:7">
      <c r="A1708" s="599">
        <v>43578</v>
      </c>
      <c r="B1708" s="602">
        <v>5093</v>
      </c>
      <c r="C1708" s="20">
        <v>4310121170</v>
      </c>
      <c r="E1708" s="599">
        <v>43578</v>
      </c>
      <c r="F1708" s="602">
        <v>5093</v>
      </c>
      <c r="G1708" s="20">
        <f t="shared" si="26"/>
        <v>43.1012117</v>
      </c>
    </row>
    <row r="1709" spans="1:7">
      <c r="A1709" s="599">
        <v>43577</v>
      </c>
      <c r="B1709" s="602">
        <v>5277</v>
      </c>
      <c r="C1709" s="20">
        <v>3293741990</v>
      </c>
      <c r="E1709" s="599">
        <v>43577</v>
      </c>
      <c r="F1709" s="602">
        <v>5277</v>
      </c>
      <c r="G1709" s="20">
        <f t="shared" si="26"/>
        <v>32.937419900000002</v>
      </c>
    </row>
    <row r="1710" spans="1:7">
      <c r="A1710" s="599">
        <v>43574</v>
      </c>
      <c r="B1710" s="602">
        <v>5460</v>
      </c>
      <c r="C1710" s="20">
        <v>2407843790</v>
      </c>
      <c r="E1710" s="599">
        <v>43574</v>
      </c>
      <c r="F1710" s="602">
        <v>5460</v>
      </c>
      <c r="G1710" s="20">
        <f t="shared" si="26"/>
        <v>24.078437900000001</v>
      </c>
    </row>
    <row r="1711" spans="1:7">
      <c r="A1711" s="599">
        <v>43573</v>
      </c>
      <c r="B1711" s="602">
        <v>5256</v>
      </c>
      <c r="C1711" s="20">
        <v>2952552260</v>
      </c>
      <c r="E1711" s="599">
        <v>43573</v>
      </c>
      <c r="F1711" s="602">
        <v>5256</v>
      </c>
      <c r="G1711" s="20">
        <f t="shared" si="26"/>
        <v>29.525522599999999</v>
      </c>
    </row>
    <row r="1712" spans="1:7">
      <c r="A1712" s="599">
        <v>43572</v>
      </c>
      <c r="B1712" s="602">
        <v>5460</v>
      </c>
      <c r="C1712" s="20">
        <v>3306729730</v>
      </c>
      <c r="E1712" s="599">
        <v>43572</v>
      </c>
      <c r="F1712" s="602">
        <v>5460</v>
      </c>
      <c r="G1712" s="20">
        <f t="shared" si="26"/>
        <v>33.0672973</v>
      </c>
    </row>
    <row r="1713" spans="1:7">
      <c r="A1713" s="599">
        <v>43571</v>
      </c>
      <c r="B1713" s="602">
        <v>5568</v>
      </c>
      <c r="C1713" s="20">
        <v>2411039870</v>
      </c>
      <c r="E1713" s="599">
        <v>43571</v>
      </c>
      <c r="F1713" s="602">
        <v>5568</v>
      </c>
      <c r="G1713" s="20">
        <f t="shared" si="26"/>
        <v>24.110398700000001</v>
      </c>
    </row>
    <row r="1714" spans="1:7">
      <c r="A1714" s="599">
        <v>43570</v>
      </c>
      <c r="B1714" s="602">
        <v>5799</v>
      </c>
      <c r="C1714" s="20">
        <v>6002973200</v>
      </c>
      <c r="E1714" s="599">
        <v>43570</v>
      </c>
      <c r="F1714" s="602">
        <v>5799</v>
      </c>
      <c r="G1714" s="20">
        <f t="shared" si="26"/>
        <v>60.029732000000003</v>
      </c>
    </row>
    <row r="1715" spans="1:7">
      <c r="A1715" s="599">
        <v>43567</v>
      </c>
      <c r="B1715" s="602">
        <v>5663</v>
      </c>
      <c r="C1715" s="20">
        <v>2057347330</v>
      </c>
      <c r="E1715" s="599">
        <v>43567</v>
      </c>
      <c r="F1715" s="602">
        <v>5663</v>
      </c>
      <c r="G1715" s="20">
        <f t="shared" si="26"/>
        <v>20.5734733</v>
      </c>
    </row>
    <row r="1716" spans="1:7">
      <c r="A1716" s="599">
        <v>43566</v>
      </c>
      <c r="B1716" s="602">
        <v>5426</v>
      </c>
      <c r="C1716" s="20">
        <v>1993880980</v>
      </c>
      <c r="E1716" s="599">
        <v>43566</v>
      </c>
      <c r="F1716" s="602">
        <v>5426</v>
      </c>
      <c r="G1716" s="20">
        <f t="shared" si="26"/>
        <v>19.938809800000001</v>
      </c>
    </row>
    <row r="1717" spans="1:7">
      <c r="A1717" s="599">
        <v>43565</v>
      </c>
      <c r="B1717" s="602">
        <v>5541</v>
      </c>
      <c r="C1717" s="20">
        <v>2449245100</v>
      </c>
      <c r="E1717" s="599">
        <v>43565</v>
      </c>
      <c r="F1717" s="602">
        <v>5541</v>
      </c>
      <c r="G1717" s="20">
        <f t="shared" si="26"/>
        <v>24.492450999999999</v>
      </c>
    </row>
    <row r="1718" spans="1:7">
      <c r="A1718" s="599">
        <v>43564</v>
      </c>
      <c r="B1718" s="602">
        <v>5473</v>
      </c>
      <c r="C1718" s="20">
        <v>3275939280</v>
      </c>
      <c r="E1718" s="599">
        <v>43564</v>
      </c>
      <c r="F1718" s="602">
        <v>5473</v>
      </c>
      <c r="G1718" s="20">
        <f t="shared" si="26"/>
        <v>32.759392800000001</v>
      </c>
    </row>
    <row r="1719" spans="1:7">
      <c r="A1719" s="599">
        <v>43563</v>
      </c>
      <c r="B1719" s="602">
        <v>5324</v>
      </c>
      <c r="C1719" s="20">
        <v>5008184270</v>
      </c>
      <c r="E1719" s="599">
        <v>43563</v>
      </c>
      <c r="F1719" s="602">
        <v>5324</v>
      </c>
      <c r="G1719" s="20">
        <f t="shared" si="26"/>
        <v>50.081842700000003</v>
      </c>
    </row>
    <row r="1720" spans="1:7">
      <c r="A1720" s="599">
        <v>43560</v>
      </c>
      <c r="B1720" s="602">
        <v>5582</v>
      </c>
      <c r="C1720" s="20">
        <v>3658546760</v>
      </c>
      <c r="E1720" s="599">
        <v>43560</v>
      </c>
      <c r="F1720" s="602">
        <v>5582</v>
      </c>
      <c r="G1720" s="20">
        <f t="shared" si="26"/>
        <v>36.585467600000001</v>
      </c>
    </row>
    <row r="1721" spans="1:7">
      <c r="A1721" s="599">
        <v>43559</v>
      </c>
      <c r="B1721" s="602">
        <v>5561</v>
      </c>
      <c r="C1721" s="20">
        <v>9009692710</v>
      </c>
      <c r="E1721" s="599">
        <v>43559</v>
      </c>
      <c r="F1721" s="602">
        <v>5561</v>
      </c>
      <c r="G1721" s="20">
        <f t="shared" si="26"/>
        <v>90.096927100000002</v>
      </c>
    </row>
    <row r="1722" spans="1:7">
      <c r="A1722" s="599">
        <v>43558</v>
      </c>
      <c r="B1722" s="602">
        <v>5141</v>
      </c>
      <c r="C1722" s="20">
        <v>6141558300</v>
      </c>
      <c r="E1722" s="599">
        <v>43558</v>
      </c>
      <c r="F1722" s="602">
        <v>5141</v>
      </c>
      <c r="G1722" s="20">
        <f t="shared" si="26"/>
        <v>61.415582999999998</v>
      </c>
    </row>
    <row r="1723" spans="1:7">
      <c r="A1723" s="599">
        <v>43557</v>
      </c>
      <c r="B1723" s="602">
        <v>5283</v>
      </c>
      <c r="C1723" s="20">
        <v>6386656820</v>
      </c>
      <c r="E1723" s="599">
        <v>43557</v>
      </c>
      <c r="F1723" s="602">
        <v>5283</v>
      </c>
      <c r="G1723" s="20">
        <f t="shared" si="26"/>
        <v>63.866568200000003</v>
      </c>
    </row>
    <row r="1724" spans="1:7">
      <c r="A1724" s="599">
        <v>43556</v>
      </c>
      <c r="B1724" s="602">
        <v>4883</v>
      </c>
      <c r="C1724" s="20">
        <v>4763247970</v>
      </c>
      <c r="E1724" s="599">
        <v>43556</v>
      </c>
      <c r="F1724" s="602">
        <v>4883</v>
      </c>
      <c r="G1724" s="20">
        <f t="shared" si="26"/>
        <v>47.632479699999998</v>
      </c>
    </row>
    <row r="1725" spans="1:7">
      <c r="A1725" s="599">
        <v>43553</v>
      </c>
      <c r="B1725" s="602">
        <v>4530</v>
      </c>
      <c r="C1725" s="20">
        <v>1022566750</v>
      </c>
      <c r="E1725" s="599">
        <v>43553</v>
      </c>
      <c r="F1725" s="602">
        <v>4530</v>
      </c>
      <c r="G1725" s="20">
        <f t="shared" si="26"/>
        <v>10.2256675</v>
      </c>
    </row>
    <row r="1726" spans="1:7">
      <c r="A1726" s="599">
        <v>43552</v>
      </c>
      <c r="B1726" s="602">
        <v>4510</v>
      </c>
      <c r="C1726" s="20">
        <v>1093892430</v>
      </c>
      <c r="E1726" s="599">
        <v>43552</v>
      </c>
      <c r="F1726" s="602">
        <v>4510</v>
      </c>
      <c r="G1726" s="20">
        <f t="shared" si="26"/>
        <v>10.9389243</v>
      </c>
    </row>
    <row r="1727" spans="1:7">
      <c r="A1727" s="599">
        <v>43551</v>
      </c>
      <c r="B1727" s="602">
        <v>4510</v>
      </c>
      <c r="C1727" s="20">
        <v>1772718330</v>
      </c>
      <c r="E1727" s="599">
        <v>43551</v>
      </c>
      <c r="F1727" s="602">
        <v>4510</v>
      </c>
      <c r="G1727" s="20">
        <f t="shared" si="26"/>
        <v>17.7271833</v>
      </c>
    </row>
    <row r="1728" spans="1:7">
      <c r="A1728" s="599">
        <v>43550</v>
      </c>
      <c r="B1728" s="602">
        <v>4476</v>
      </c>
      <c r="C1728" s="20">
        <v>1553295000</v>
      </c>
      <c r="E1728" s="599">
        <v>43550</v>
      </c>
      <c r="F1728" s="602">
        <v>4476</v>
      </c>
      <c r="G1728" s="20">
        <f t="shared" si="26"/>
        <v>15.53295</v>
      </c>
    </row>
    <row r="1729" spans="1:7">
      <c r="A1729" s="599">
        <v>43549</v>
      </c>
      <c r="B1729" s="602">
        <v>4476</v>
      </c>
      <c r="C1729" s="20">
        <v>2647724730</v>
      </c>
      <c r="E1729" s="599">
        <v>43549</v>
      </c>
      <c r="F1729" s="602">
        <v>4476</v>
      </c>
      <c r="G1729" s="20">
        <f t="shared" si="26"/>
        <v>26.477247299999998</v>
      </c>
    </row>
    <row r="1730" spans="1:7">
      <c r="A1730" s="599">
        <v>43546</v>
      </c>
      <c r="B1730" s="602">
        <v>4442</v>
      </c>
      <c r="C1730" s="20">
        <v>4732711960</v>
      </c>
      <c r="E1730" s="599">
        <v>43546</v>
      </c>
      <c r="F1730" s="602">
        <v>4442</v>
      </c>
      <c r="G1730" s="20">
        <f t="shared" ref="G1730:G1788" si="27">C1730/10^8</f>
        <v>47.327119600000003</v>
      </c>
    </row>
    <row r="1731" spans="1:7">
      <c r="A1731" s="599">
        <v>43545</v>
      </c>
      <c r="B1731" s="602">
        <v>4280</v>
      </c>
      <c r="C1731" s="20">
        <v>7364102660</v>
      </c>
      <c r="E1731" s="599">
        <v>43545</v>
      </c>
      <c r="F1731" s="602">
        <v>4280</v>
      </c>
      <c r="G1731" s="20">
        <f t="shared" si="27"/>
        <v>73.641026600000004</v>
      </c>
    </row>
    <row r="1732" spans="1:7">
      <c r="A1732" s="599">
        <v>43544</v>
      </c>
      <c r="B1732" s="602">
        <v>4103</v>
      </c>
      <c r="C1732" s="20">
        <v>6917721710</v>
      </c>
      <c r="E1732" s="599">
        <v>43544</v>
      </c>
      <c r="F1732" s="602">
        <v>4103</v>
      </c>
      <c r="G1732" s="20">
        <f t="shared" si="27"/>
        <v>69.177217099999993</v>
      </c>
    </row>
    <row r="1733" spans="1:7">
      <c r="A1733" s="599">
        <v>43543</v>
      </c>
      <c r="B1733" s="602">
        <v>3730</v>
      </c>
      <c r="C1733" s="20">
        <v>1345429500</v>
      </c>
      <c r="E1733" s="599">
        <v>43543</v>
      </c>
      <c r="F1733" s="602">
        <v>3730</v>
      </c>
      <c r="G1733" s="20">
        <f t="shared" si="27"/>
        <v>13.454295</v>
      </c>
    </row>
    <row r="1734" spans="1:7">
      <c r="A1734" s="599">
        <v>43542</v>
      </c>
      <c r="B1734" s="602">
        <v>3608</v>
      </c>
      <c r="C1734" s="20">
        <v>611660100</v>
      </c>
      <c r="E1734" s="599">
        <v>43542</v>
      </c>
      <c r="F1734" s="602">
        <v>3608</v>
      </c>
      <c r="G1734" s="20">
        <f t="shared" si="27"/>
        <v>6.1166010000000002</v>
      </c>
    </row>
    <row r="1735" spans="1:7">
      <c r="A1735" s="599">
        <v>43539</v>
      </c>
      <c r="B1735" s="602">
        <v>3628</v>
      </c>
      <c r="C1735" s="20">
        <v>1268711550</v>
      </c>
      <c r="E1735" s="599">
        <v>43539</v>
      </c>
      <c r="F1735" s="602">
        <v>3628</v>
      </c>
      <c r="G1735" s="20">
        <f t="shared" si="27"/>
        <v>12.687115500000001</v>
      </c>
    </row>
    <row r="1736" spans="1:7">
      <c r="A1736" s="599">
        <v>43538</v>
      </c>
      <c r="B1736" s="602">
        <v>3669</v>
      </c>
      <c r="C1736" s="20">
        <v>1432975470</v>
      </c>
      <c r="E1736" s="599">
        <v>43538</v>
      </c>
      <c r="F1736" s="602">
        <v>3669</v>
      </c>
      <c r="G1736" s="20">
        <f t="shared" si="27"/>
        <v>14.329754700000001</v>
      </c>
    </row>
    <row r="1737" spans="1:7">
      <c r="A1737" s="599">
        <v>43537</v>
      </c>
      <c r="B1737" s="602">
        <v>3588</v>
      </c>
      <c r="C1737" s="20">
        <v>880182140</v>
      </c>
      <c r="E1737" s="599">
        <v>43537</v>
      </c>
      <c r="F1737" s="602">
        <v>3588</v>
      </c>
      <c r="G1737" s="20">
        <f t="shared" si="27"/>
        <v>8.8018213999999997</v>
      </c>
    </row>
    <row r="1738" spans="1:7">
      <c r="A1738" s="599">
        <v>43536</v>
      </c>
      <c r="B1738" s="602">
        <v>3581</v>
      </c>
      <c r="C1738" s="20">
        <v>1182445715</v>
      </c>
      <c r="E1738" s="599">
        <v>43536</v>
      </c>
      <c r="F1738" s="602">
        <v>3581</v>
      </c>
      <c r="G1738" s="20">
        <f t="shared" si="27"/>
        <v>11.824457150000001</v>
      </c>
    </row>
    <row r="1739" spans="1:7">
      <c r="A1739" s="599">
        <v>43535</v>
      </c>
      <c r="B1739" s="602">
        <v>3425</v>
      </c>
      <c r="C1739" s="20">
        <v>958816950</v>
      </c>
      <c r="E1739" s="599">
        <v>43535</v>
      </c>
      <c r="F1739" s="602">
        <v>3425</v>
      </c>
      <c r="G1739" s="20">
        <f t="shared" si="27"/>
        <v>9.5881694999999993</v>
      </c>
    </row>
    <row r="1740" spans="1:7">
      <c r="A1740" s="599">
        <v>43532</v>
      </c>
      <c r="B1740" s="602">
        <v>3418</v>
      </c>
      <c r="C1740" s="20">
        <v>1011691400</v>
      </c>
      <c r="E1740" s="599">
        <v>43532</v>
      </c>
      <c r="F1740" s="602">
        <v>3418</v>
      </c>
      <c r="G1740" s="20">
        <f t="shared" si="27"/>
        <v>10.116914</v>
      </c>
    </row>
    <row r="1741" spans="1:7">
      <c r="A1741" s="599">
        <v>43531</v>
      </c>
      <c r="B1741" s="602">
        <v>3547</v>
      </c>
      <c r="C1741" s="20">
        <v>1362857740</v>
      </c>
      <c r="E1741" s="599">
        <v>43531</v>
      </c>
      <c r="F1741" s="602">
        <v>3547</v>
      </c>
      <c r="G1741" s="20">
        <f t="shared" si="27"/>
        <v>13.628577399999999</v>
      </c>
    </row>
    <row r="1742" spans="1:7">
      <c r="A1742" s="599">
        <v>43530</v>
      </c>
      <c r="B1742" s="602">
        <v>3635</v>
      </c>
      <c r="C1742" s="20">
        <v>1798982750</v>
      </c>
      <c r="E1742" s="599">
        <v>43530</v>
      </c>
      <c r="F1742" s="602">
        <v>3635</v>
      </c>
      <c r="G1742" s="20">
        <f t="shared" si="27"/>
        <v>17.989827500000001</v>
      </c>
    </row>
    <row r="1743" spans="1:7">
      <c r="A1743" s="599">
        <v>43529</v>
      </c>
      <c r="B1743" s="602">
        <v>3649</v>
      </c>
      <c r="C1743" s="20">
        <v>11591990945</v>
      </c>
      <c r="E1743" s="599">
        <v>43529</v>
      </c>
      <c r="F1743" s="602">
        <v>3649</v>
      </c>
      <c r="G1743" s="20">
        <f t="shared" si="27"/>
        <v>115.91990945000001</v>
      </c>
    </row>
    <row r="1744" spans="1:7">
      <c r="A1744" s="599">
        <v>43528</v>
      </c>
      <c r="B1744" s="602">
        <v>3316</v>
      </c>
      <c r="C1744" s="20">
        <v>1392297695</v>
      </c>
      <c r="E1744" s="599">
        <v>43528</v>
      </c>
      <c r="F1744" s="602">
        <v>3316</v>
      </c>
      <c r="G1744" s="20">
        <f t="shared" si="27"/>
        <v>13.922976950000001</v>
      </c>
    </row>
    <row r="1745" spans="1:7">
      <c r="A1745" s="599">
        <v>43525</v>
      </c>
      <c r="B1745" s="602">
        <v>3116</v>
      </c>
      <c r="C1745" s="20">
        <v>2154308375</v>
      </c>
      <c r="E1745" s="599">
        <v>43525</v>
      </c>
      <c r="F1745" s="602">
        <v>3116</v>
      </c>
      <c r="G1745" s="20">
        <f t="shared" si="27"/>
        <v>21.543083750000001</v>
      </c>
    </row>
    <row r="1746" spans="1:7">
      <c r="A1746" s="599">
        <v>43524</v>
      </c>
      <c r="B1746" s="602">
        <v>3116</v>
      </c>
      <c r="C1746" s="20">
        <v>2154308375</v>
      </c>
      <c r="E1746" s="599">
        <v>43524</v>
      </c>
      <c r="F1746" s="602">
        <v>3116</v>
      </c>
      <c r="G1746" s="20">
        <f t="shared" si="27"/>
        <v>21.543083750000001</v>
      </c>
    </row>
    <row r="1747" spans="1:7">
      <c r="A1747" s="599">
        <v>43523</v>
      </c>
      <c r="B1747" s="602">
        <v>3323</v>
      </c>
      <c r="C1747" s="20">
        <v>1120799940</v>
      </c>
      <c r="E1747" s="599">
        <v>43523</v>
      </c>
      <c r="F1747" s="602">
        <v>3323</v>
      </c>
      <c r="G1747" s="20">
        <f t="shared" si="27"/>
        <v>11.2079994</v>
      </c>
    </row>
    <row r="1748" spans="1:7">
      <c r="A1748" s="599">
        <v>43522</v>
      </c>
      <c r="B1748" s="602">
        <v>3384</v>
      </c>
      <c r="C1748" s="20">
        <v>901709190</v>
      </c>
      <c r="E1748" s="599">
        <v>43522</v>
      </c>
      <c r="F1748" s="602">
        <v>3384</v>
      </c>
      <c r="G1748" s="20">
        <f t="shared" si="27"/>
        <v>9.0170919000000005</v>
      </c>
    </row>
    <row r="1749" spans="1:7">
      <c r="A1749" s="599">
        <v>43521</v>
      </c>
      <c r="B1749" s="602">
        <v>3534</v>
      </c>
      <c r="C1749" s="20">
        <v>340249210</v>
      </c>
      <c r="E1749" s="599">
        <v>43521</v>
      </c>
      <c r="F1749" s="602">
        <v>3534</v>
      </c>
      <c r="G1749" s="20">
        <f t="shared" si="27"/>
        <v>3.4024920999999999</v>
      </c>
    </row>
    <row r="1750" spans="1:7">
      <c r="A1750" s="599">
        <v>43518</v>
      </c>
      <c r="B1750" s="602">
        <v>3554</v>
      </c>
      <c r="C1750" s="20">
        <v>1211412170</v>
      </c>
      <c r="E1750" s="599">
        <v>43518</v>
      </c>
      <c r="F1750" s="602">
        <v>3554</v>
      </c>
      <c r="G1750" s="20">
        <f t="shared" si="27"/>
        <v>12.1141217</v>
      </c>
    </row>
    <row r="1751" spans="1:7">
      <c r="A1751" s="599">
        <v>43517</v>
      </c>
      <c r="B1751" s="602">
        <v>3540</v>
      </c>
      <c r="C1751" s="20">
        <v>770628960</v>
      </c>
      <c r="E1751" s="599">
        <v>43517</v>
      </c>
      <c r="F1751" s="602">
        <v>3540</v>
      </c>
      <c r="G1751" s="20">
        <f t="shared" si="27"/>
        <v>7.7062895999999999</v>
      </c>
    </row>
    <row r="1752" spans="1:7">
      <c r="A1752" s="599">
        <v>43516</v>
      </c>
      <c r="B1752" s="602">
        <v>3595</v>
      </c>
      <c r="C1752" s="20">
        <v>746192970</v>
      </c>
      <c r="E1752" s="599">
        <v>43516</v>
      </c>
      <c r="F1752" s="602">
        <v>3595</v>
      </c>
      <c r="G1752" s="20">
        <f t="shared" si="27"/>
        <v>7.4619296999999998</v>
      </c>
    </row>
    <row r="1753" spans="1:7">
      <c r="A1753" s="599">
        <v>43515</v>
      </c>
      <c r="B1753" s="602">
        <v>3595</v>
      </c>
      <c r="C1753" s="20">
        <v>767558570</v>
      </c>
      <c r="E1753" s="599">
        <v>43515</v>
      </c>
      <c r="F1753" s="602">
        <v>3595</v>
      </c>
      <c r="G1753" s="20">
        <f t="shared" si="27"/>
        <v>7.6755857000000001</v>
      </c>
    </row>
    <row r="1754" spans="1:7">
      <c r="A1754" s="599">
        <v>43514</v>
      </c>
      <c r="B1754" s="602">
        <v>3595</v>
      </c>
      <c r="C1754" s="20">
        <v>1147604300</v>
      </c>
      <c r="E1754" s="599">
        <v>43514</v>
      </c>
      <c r="F1754" s="602">
        <v>3595</v>
      </c>
      <c r="G1754" s="20">
        <f t="shared" si="27"/>
        <v>11.476043000000001</v>
      </c>
    </row>
    <row r="1755" spans="1:7">
      <c r="A1755" s="599">
        <v>43511</v>
      </c>
      <c r="B1755" s="602">
        <v>3466</v>
      </c>
      <c r="C1755" s="20">
        <v>1071321210</v>
      </c>
      <c r="E1755" s="599">
        <v>43511</v>
      </c>
      <c r="F1755" s="602">
        <v>3466</v>
      </c>
      <c r="G1755" s="20">
        <f t="shared" si="27"/>
        <v>10.7132121</v>
      </c>
    </row>
    <row r="1756" spans="1:7">
      <c r="A1756" s="599">
        <v>43510</v>
      </c>
      <c r="B1756" s="602">
        <v>3574</v>
      </c>
      <c r="C1756" s="20">
        <v>1508198200</v>
      </c>
      <c r="E1756" s="599">
        <v>43510</v>
      </c>
      <c r="F1756" s="602">
        <v>3574</v>
      </c>
      <c r="G1756" s="20">
        <f t="shared" si="27"/>
        <v>15.081982</v>
      </c>
    </row>
    <row r="1757" spans="1:7">
      <c r="A1757" s="599">
        <v>43509</v>
      </c>
      <c r="B1757" s="602">
        <v>3466</v>
      </c>
      <c r="C1757" s="20">
        <v>1847791395</v>
      </c>
      <c r="E1757" s="599">
        <v>43509</v>
      </c>
      <c r="F1757" s="602">
        <v>3466</v>
      </c>
      <c r="G1757" s="20">
        <f t="shared" si="27"/>
        <v>18.477913950000001</v>
      </c>
    </row>
    <row r="1758" spans="1:7">
      <c r="A1758" s="599">
        <v>43508</v>
      </c>
      <c r="B1758" s="602">
        <v>3337</v>
      </c>
      <c r="C1758" s="20">
        <v>829564095</v>
      </c>
      <c r="E1758" s="599">
        <v>43508</v>
      </c>
      <c r="F1758" s="602">
        <v>3337</v>
      </c>
      <c r="G1758" s="20">
        <f t="shared" si="27"/>
        <v>8.2956409499999992</v>
      </c>
    </row>
    <row r="1759" spans="1:7">
      <c r="A1759" s="599">
        <v>43507</v>
      </c>
      <c r="B1759" s="602">
        <v>3300</v>
      </c>
      <c r="C1759" s="20">
        <v>995718780</v>
      </c>
      <c r="E1759" s="599">
        <v>43507</v>
      </c>
      <c r="F1759" s="602">
        <v>3300</v>
      </c>
      <c r="G1759" s="20">
        <f t="shared" si="27"/>
        <v>9.9571877999999998</v>
      </c>
    </row>
    <row r="1760" spans="1:7">
      <c r="A1760" s="599">
        <v>43504</v>
      </c>
      <c r="B1760" s="602">
        <v>3269</v>
      </c>
      <c r="C1760" s="20">
        <v>1023261520</v>
      </c>
      <c r="E1760" s="599">
        <v>43504</v>
      </c>
      <c r="F1760" s="602">
        <v>3269</v>
      </c>
      <c r="G1760" s="20">
        <f t="shared" si="27"/>
        <v>10.2326152</v>
      </c>
    </row>
    <row r="1761" spans="1:7">
      <c r="A1761" s="599">
        <v>43503</v>
      </c>
      <c r="B1761" s="602">
        <v>3293</v>
      </c>
      <c r="C1761" s="20">
        <v>926866610</v>
      </c>
      <c r="E1761" s="599">
        <v>43503</v>
      </c>
      <c r="F1761" s="602">
        <v>3293</v>
      </c>
      <c r="G1761" s="20">
        <f t="shared" si="27"/>
        <v>9.2686661000000008</v>
      </c>
    </row>
    <row r="1762" spans="1:7">
      <c r="A1762" s="599">
        <v>43502</v>
      </c>
      <c r="B1762" s="602">
        <v>3201</v>
      </c>
      <c r="C1762" s="20">
        <v>955089980</v>
      </c>
      <c r="E1762" s="599">
        <v>43502</v>
      </c>
      <c r="F1762" s="602">
        <v>3201</v>
      </c>
      <c r="G1762" s="20">
        <f t="shared" si="27"/>
        <v>9.5508997999999998</v>
      </c>
    </row>
    <row r="1763" spans="1:7">
      <c r="A1763" s="599">
        <v>43501</v>
      </c>
      <c r="B1763" s="602">
        <v>3201</v>
      </c>
      <c r="C1763" s="20">
        <v>955089980</v>
      </c>
      <c r="E1763" s="599">
        <v>43501</v>
      </c>
      <c r="F1763" s="602">
        <v>3201</v>
      </c>
      <c r="G1763" s="20">
        <f t="shared" si="27"/>
        <v>9.5508997999999998</v>
      </c>
    </row>
    <row r="1764" spans="1:7">
      <c r="A1764" s="599">
        <v>43500</v>
      </c>
      <c r="B1764" s="602">
        <v>3201</v>
      </c>
      <c r="C1764" s="20">
        <v>955089980</v>
      </c>
      <c r="E1764" s="599">
        <v>43500</v>
      </c>
      <c r="F1764" s="602">
        <v>3201</v>
      </c>
      <c r="G1764" s="20">
        <f t="shared" si="27"/>
        <v>9.5508997999999998</v>
      </c>
    </row>
    <row r="1765" spans="1:7">
      <c r="A1765" s="599">
        <v>43497</v>
      </c>
      <c r="B1765" s="602">
        <v>3201</v>
      </c>
      <c r="C1765" s="20">
        <v>955089980</v>
      </c>
      <c r="E1765" s="599">
        <v>43497</v>
      </c>
      <c r="F1765" s="602">
        <v>3201</v>
      </c>
      <c r="G1765" s="20">
        <f t="shared" si="27"/>
        <v>9.5508997999999998</v>
      </c>
    </row>
    <row r="1766" spans="1:7">
      <c r="A1766" s="599">
        <v>43496</v>
      </c>
      <c r="B1766" s="602">
        <v>3238</v>
      </c>
      <c r="C1766" s="20">
        <v>1453798570</v>
      </c>
      <c r="E1766" s="599">
        <v>43496</v>
      </c>
      <c r="F1766" s="602">
        <v>3238</v>
      </c>
      <c r="G1766" s="20">
        <f t="shared" si="27"/>
        <v>14.5379857</v>
      </c>
    </row>
    <row r="1767" spans="1:7">
      <c r="A1767" s="599">
        <v>43495</v>
      </c>
      <c r="B1767" s="602">
        <v>3177</v>
      </c>
      <c r="C1767" s="20">
        <v>1535207655</v>
      </c>
      <c r="E1767" s="599">
        <v>43495</v>
      </c>
      <c r="F1767" s="602">
        <v>3177</v>
      </c>
      <c r="G1767" s="20">
        <f t="shared" si="27"/>
        <v>15.35207655</v>
      </c>
    </row>
    <row r="1768" spans="1:7">
      <c r="A1768" s="599">
        <v>43494</v>
      </c>
      <c r="B1768" s="602">
        <v>3015</v>
      </c>
      <c r="C1768" s="20">
        <v>553188320</v>
      </c>
      <c r="E1768" s="599">
        <v>43494</v>
      </c>
      <c r="F1768" s="602">
        <v>3015</v>
      </c>
      <c r="G1768" s="20">
        <f t="shared" si="27"/>
        <v>5.5318832000000002</v>
      </c>
    </row>
    <row r="1769" spans="1:7">
      <c r="A1769" s="599">
        <v>43493</v>
      </c>
      <c r="B1769" s="602">
        <v>3011</v>
      </c>
      <c r="C1769" s="20">
        <v>759555400</v>
      </c>
      <c r="E1769" s="599">
        <v>43493</v>
      </c>
      <c r="F1769" s="602">
        <v>3011</v>
      </c>
      <c r="G1769" s="20">
        <f t="shared" si="27"/>
        <v>7.5955539999999999</v>
      </c>
    </row>
    <row r="1770" spans="1:7">
      <c r="A1770" s="599">
        <v>43490</v>
      </c>
      <c r="B1770" s="602">
        <v>3005</v>
      </c>
      <c r="C1770" s="20">
        <v>1023389680</v>
      </c>
      <c r="E1770" s="599">
        <v>43490</v>
      </c>
      <c r="F1770" s="602">
        <v>3005</v>
      </c>
      <c r="G1770" s="20">
        <f t="shared" si="27"/>
        <v>10.2338968</v>
      </c>
    </row>
    <row r="1771" spans="1:7">
      <c r="A1771" s="599">
        <v>43489</v>
      </c>
      <c r="B1771" s="602">
        <v>2930</v>
      </c>
      <c r="C1771" s="20">
        <v>737358485</v>
      </c>
      <c r="E1771" s="599">
        <v>43489</v>
      </c>
      <c r="F1771" s="602">
        <v>2930</v>
      </c>
      <c r="G1771" s="20">
        <f t="shared" si="27"/>
        <v>7.3735848500000003</v>
      </c>
    </row>
    <row r="1772" spans="1:7">
      <c r="A1772" s="599">
        <v>43488</v>
      </c>
      <c r="B1772" s="602">
        <v>2845</v>
      </c>
      <c r="C1772" s="20">
        <v>298188670</v>
      </c>
      <c r="E1772" s="599">
        <v>43488</v>
      </c>
      <c r="F1772" s="602">
        <v>2845</v>
      </c>
      <c r="G1772" s="20">
        <f t="shared" si="27"/>
        <v>2.9818867</v>
      </c>
    </row>
    <row r="1773" spans="1:7">
      <c r="A1773" s="599">
        <v>43487</v>
      </c>
      <c r="B1773" s="602">
        <v>2838</v>
      </c>
      <c r="C1773" s="20">
        <v>1242923910</v>
      </c>
      <c r="E1773" s="599">
        <v>43487</v>
      </c>
      <c r="F1773" s="602">
        <v>2838</v>
      </c>
      <c r="G1773" s="20">
        <f t="shared" si="27"/>
        <v>12.4292391</v>
      </c>
    </row>
    <row r="1774" spans="1:7">
      <c r="A1774" s="599">
        <v>43486</v>
      </c>
      <c r="B1774" s="602">
        <v>2957</v>
      </c>
      <c r="C1774" s="20">
        <v>2491284630</v>
      </c>
      <c r="E1774" s="599">
        <v>43486</v>
      </c>
      <c r="F1774" s="602">
        <v>2957</v>
      </c>
      <c r="G1774" s="20">
        <f t="shared" si="27"/>
        <v>24.912846300000002</v>
      </c>
    </row>
    <row r="1775" spans="1:7">
      <c r="A1775" s="599">
        <v>43483</v>
      </c>
      <c r="B1775" s="602">
        <v>2971</v>
      </c>
      <c r="C1775" s="20">
        <v>544815835</v>
      </c>
      <c r="E1775" s="599">
        <v>43483</v>
      </c>
      <c r="F1775" s="602">
        <v>2971</v>
      </c>
      <c r="G1775" s="20">
        <f t="shared" si="27"/>
        <v>5.4481583499999999</v>
      </c>
    </row>
    <row r="1776" spans="1:7">
      <c r="A1776" s="599">
        <v>43482</v>
      </c>
      <c r="B1776" s="602">
        <v>2957</v>
      </c>
      <c r="C1776" s="20">
        <v>476708725</v>
      </c>
      <c r="E1776" s="599">
        <v>43482</v>
      </c>
      <c r="F1776" s="602">
        <v>2957</v>
      </c>
      <c r="G1776" s="20">
        <f t="shared" si="27"/>
        <v>4.7670872500000003</v>
      </c>
    </row>
    <row r="1777" spans="1:7">
      <c r="A1777" s="599">
        <v>43481</v>
      </c>
      <c r="B1777" s="602">
        <v>2940</v>
      </c>
      <c r="C1777" s="20">
        <v>752660190</v>
      </c>
      <c r="E1777" s="599">
        <v>43481</v>
      </c>
      <c r="F1777" s="602">
        <v>2940</v>
      </c>
      <c r="G1777" s="20">
        <f t="shared" si="27"/>
        <v>7.5266019000000002</v>
      </c>
    </row>
    <row r="1778" spans="1:7">
      <c r="A1778" s="599">
        <v>43480</v>
      </c>
      <c r="B1778" s="602">
        <v>2879</v>
      </c>
      <c r="C1778" s="20">
        <v>343373970</v>
      </c>
      <c r="E1778" s="599">
        <v>43480</v>
      </c>
      <c r="F1778" s="602">
        <v>2879</v>
      </c>
      <c r="G1778" s="20">
        <f t="shared" si="27"/>
        <v>3.4337396999999998</v>
      </c>
    </row>
    <row r="1779" spans="1:7">
      <c r="A1779" s="599">
        <v>43479</v>
      </c>
      <c r="B1779" s="602">
        <v>2879</v>
      </c>
      <c r="C1779" s="20">
        <v>384897810</v>
      </c>
      <c r="E1779" s="599">
        <v>43479</v>
      </c>
      <c r="F1779" s="602">
        <v>2879</v>
      </c>
      <c r="G1779" s="20">
        <f t="shared" si="27"/>
        <v>3.8489781000000001</v>
      </c>
    </row>
    <row r="1780" spans="1:7">
      <c r="A1780" s="599">
        <v>43476</v>
      </c>
      <c r="B1780" s="602">
        <v>2845</v>
      </c>
      <c r="C1780" s="20">
        <v>579610140</v>
      </c>
      <c r="E1780" s="599">
        <v>43476</v>
      </c>
      <c r="F1780" s="602">
        <v>2845</v>
      </c>
      <c r="G1780" s="20">
        <f t="shared" si="27"/>
        <v>5.7961014000000004</v>
      </c>
    </row>
    <row r="1781" spans="1:7">
      <c r="A1781" s="599">
        <v>43475</v>
      </c>
      <c r="B1781" s="602">
        <v>2845</v>
      </c>
      <c r="C1781" s="20">
        <v>671334235</v>
      </c>
      <c r="E1781" s="599">
        <v>43475</v>
      </c>
      <c r="F1781" s="602">
        <v>2845</v>
      </c>
      <c r="G1781" s="20">
        <f t="shared" si="27"/>
        <v>6.7133423499999996</v>
      </c>
    </row>
    <row r="1782" spans="1:7">
      <c r="A1782" s="599">
        <v>43474</v>
      </c>
      <c r="B1782" s="602">
        <v>2845</v>
      </c>
      <c r="C1782" s="20">
        <v>1456456885</v>
      </c>
      <c r="E1782" s="599">
        <v>43474</v>
      </c>
      <c r="F1782" s="602">
        <v>2845</v>
      </c>
      <c r="G1782" s="20">
        <f t="shared" si="27"/>
        <v>14.564568850000001</v>
      </c>
    </row>
    <row r="1783" spans="1:7">
      <c r="A1783" s="599">
        <v>43473</v>
      </c>
      <c r="B1783" s="602">
        <v>2645</v>
      </c>
      <c r="C1783" s="20">
        <v>394849015</v>
      </c>
      <c r="E1783" s="599">
        <v>43473</v>
      </c>
      <c r="F1783" s="602">
        <v>2645</v>
      </c>
      <c r="G1783" s="20">
        <f t="shared" si="27"/>
        <v>3.94849015</v>
      </c>
    </row>
    <row r="1784" spans="1:7">
      <c r="A1784" s="599">
        <v>43472</v>
      </c>
      <c r="B1784" s="602">
        <v>2625</v>
      </c>
      <c r="C1784" s="20">
        <v>565529050</v>
      </c>
      <c r="E1784" s="599">
        <v>43472</v>
      </c>
      <c r="F1784" s="602">
        <v>2625</v>
      </c>
      <c r="G1784" s="20">
        <f t="shared" si="27"/>
        <v>5.6552905000000004</v>
      </c>
    </row>
    <row r="1785" spans="1:7">
      <c r="A1785" s="599">
        <v>43469</v>
      </c>
      <c r="B1785" s="602">
        <v>2492</v>
      </c>
      <c r="C1785" s="20">
        <v>762992990</v>
      </c>
      <c r="E1785" s="599">
        <v>43469</v>
      </c>
      <c r="F1785" s="602">
        <v>2492</v>
      </c>
      <c r="G1785" s="20">
        <f t="shared" si="27"/>
        <v>7.6299298999999996</v>
      </c>
    </row>
    <row r="1786" spans="1:7">
      <c r="A1786" s="599">
        <v>43468</v>
      </c>
      <c r="B1786" s="602">
        <v>2567</v>
      </c>
      <c r="C1786" s="20">
        <v>666444625</v>
      </c>
      <c r="E1786" s="599">
        <v>43468</v>
      </c>
      <c r="F1786" s="602">
        <v>2567</v>
      </c>
      <c r="G1786" s="20">
        <f t="shared" si="27"/>
        <v>6.6644462500000001</v>
      </c>
    </row>
    <row r="1787" spans="1:7">
      <c r="A1787" s="599">
        <v>43467</v>
      </c>
      <c r="B1787" s="602">
        <v>2676</v>
      </c>
      <c r="C1787" s="20">
        <v>374518405</v>
      </c>
      <c r="E1787" s="599">
        <v>43467</v>
      </c>
      <c r="F1787" s="602">
        <v>2676</v>
      </c>
      <c r="G1787" s="20">
        <f t="shared" si="27"/>
        <v>3.7451840500000002</v>
      </c>
    </row>
    <row r="1788" spans="1:7">
      <c r="A1788" s="599">
        <v>43466</v>
      </c>
      <c r="B1788" s="602">
        <v>2709</v>
      </c>
      <c r="C1788" s="20">
        <v>474839150</v>
      </c>
      <c r="E1788" s="599">
        <v>43466</v>
      </c>
      <c r="F1788" s="602">
        <v>2709</v>
      </c>
      <c r="G1788" s="20">
        <f t="shared" si="27"/>
        <v>4.7483915000000003</v>
      </c>
    </row>
    <row r="1789" spans="1:7">
      <c r="A1789" s="599">
        <v>43465</v>
      </c>
      <c r="B1789" s="602">
        <v>2709</v>
      </c>
      <c r="C1789" s="20">
        <v>474839150</v>
      </c>
    </row>
    <row r="1790" spans="1:7">
      <c r="A1790" s="599">
        <v>43462</v>
      </c>
      <c r="B1790" s="602">
        <v>2709</v>
      </c>
      <c r="C1790" s="20">
        <v>474839150</v>
      </c>
    </row>
    <row r="1791" spans="1:7">
      <c r="A1791" s="599">
        <v>43461</v>
      </c>
      <c r="B1791" s="602">
        <v>2611</v>
      </c>
      <c r="C1791" s="20">
        <v>402484215</v>
      </c>
    </row>
    <row r="1792" spans="1:7">
      <c r="A1792" s="599">
        <v>43460</v>
      </c>
      <c r="B1792" s="602">
        <v>2577</v>
      </c>
      <c r="C1792" s="20">
        <v>811484720</v>
      </c>
    </row>
    <row r="1793" spans="1:3">
      <c r="A1793" s="599">
        <v>43459</v>
      </c>
      <c r="B1793" s="602">
        <v>2679</v>
      </c>
      <c r="C1793" s="20">
        <v>376261175</v>
      </c>
    </row>
    <row r="1794" spans="1:3">
      <c r="A1794" s="599">
        <v>43458</v>
      </c>
      <c r="B1794" s="602">
        <v>2679</v>
      </c>
      <c r="C1794" s="20">
        <v>376261175</v>
      </c>
    </row>
    <row r="1795" spans="1:3">
      <c r="A1795" s="599">
        <v>43455</v>
      </c>
      <c r="B1795" s="602">
        <v>2713</v>
      </c>
      <c r="C1795" s="20">
        <v>359925435</v>
      </c>
    </row>
    <row r="1796" spans="1:3">
      <c r="A1796" s="599">
        <v>43454</v>
      </c>
      <c r="B1796" s="602">
        <v>2726</v>
      </c>
      <c r="C1796" s="20">
        <v>318738365</v>
      </c>
    </row>
    <row r="1797" spans="1:3">
      <c r="A1797" s="599">
        <v>43453</v>
      </c>
      <c r="B1797" s="602">
        <v>2750</v>
      </c>
      <c r="C1797" s="20">
        <v>545550450</v>
      </c>
    </row>
    <row r="1798" spans="1:3">
      <c r="A1798" s="599">
        <v>43452</v>
      </c>
      <c r="B1798" s="602">
        <v>2716</v>
      </c>
      <c r="C1798" s="20">
        <v>851027905</v>
      </c>
    </row>
    <row r="1799" spans="1:3">
      <c r="A1799" s="599">
        <v>43451</v>
      </c>
      <c r="B1799" s="602">
        <v>2672</v>
      </c>
      <c r="C1799" s="20">
        <v>1583951700</v>
      </c>
    </row>
    <row r="1800" spans="1:3">
      <c r="A1800" s="599">
        <v>43448</v>
      </c>
      <c r="B1800" s="602">
        <v>2811</v>
      </c>
      <c r="C1800" s="20">
        <v>777466560</v>
      </c>
    </row>
    <row r="1801" spans="1:3">
      <c r="A1801" s="599">
        <v>43447</v>
      </c>
      <c r="B1801" s="602">
        <v>2920</v>
      </c>
      <c r="C1801" s="20">
        <v>646421220</v>
      </c>
    </row>
    <row r="1802" spans="1:3">
      <c r="A1802" s="599">
        <v>43446</v>
      </c>
      <c r="B1802" s="602">
        <v>2916</v>
      </c>
      <c r="C1802" s="20">
        <v>871220740</v>
      </c>
    </row>
    <row r="1803" spans="1:3">
      <c r="A1803" s="599">
        <v>43445</v>
      </c>
      <c r="B1803" s="602">
        <v>2794</v>
      </c>
      <c r="C1803" s="20">
        <v>715092135</v>
      </c>
    </row>
    <row r="1804" spans="1:3">
      <c r="A1804" s="599">
        <v>43444</v>
      </c>
      <c r="B1804" s="602">
        <v>2920</v>
      </c>
      <c r="C1804" s="20">
        <v>597491215</v>
      </c>
    </row>
    <row r="1805" spans="1:3">
      <c r="A1805" s="599">
        <v>43441</v>
      </c>
      <c r="B1805" s="602">
        <v>2994</v>
      </c>
      <c r="C1805" s="20">
        <v>1152017025</v>
      </c>
    </row>
    <row r="1806" spans="1:3">
      <c r="A1806" s="599">
        <v>43440</v>
      </c>
      <c r="B1806" s="602">
        <v>2960</v>
      </c>
      <c r="C1806" s="20">
        <v>1816410450</v>
      </c>
    </row>
    <row r="1807" spans="1:3">
      <c r="A1807" s="599">
        <v>43439</v>
      </c>
      <c r="B1807" s="602">
        <v>3079</v>
      </c>
      <c r="C1807" s="20">
        <v>1441340435</v>
      </c>
    </row>
    <row r="1808" spans="1:3">
      <c r="A1808" s="599">
        <v>43438</v>
      </c>
      <c r="B1808" s="602">
        <v>3144</v>
      </c>
      <c r="C1808" s="20">
        <v>845896880</v>
      </c>
    </row>
    <row r="1809" spans="1:3">
      <c r="A1809" s="599">
        <v>43437</v>
      </c>
      <c r="B1809" s="602">
        <v>3123</v>
      </c>
      <c r="C1809" s="20">
        <v>2140986310</v>
      </c>
    </row>
    <row r="1810" spans="1:3">
      <c r="A1810" s="599">
        <v>43434</v>
      </c>
      <c r="B1810" s="602">
        <v>3238</v>
      </c>
      <c r="C1810" s="20">
        <v>2224738910</v>
      </c>
    </row>
    <row r="1811" spans="1:3">
      <c r="A1811" s="599">
        <v>43433</v>
      </c>
      <c r="B1811" s="602">
        <v>3055</v>
      </c>
      <c r="C1811" s="20">
        <v>1552148640</v>
      </c>
    </row>
    <row r="1812" spans="1:3">
      <c r="A1812" s="599">
        <v>43432</v>
      </c>
      <c r="B1812" s="602">
        <v>3194</v>
      </c>
      <c r="C1812" s="20">
        <v>951934685</v>
      </c>
    </row>
    <row r="1813" spans="1:3">
      <c r="A1813" s="599">
        <v>43431</v>
      </c>
      <c r="B1813" s="602">
        <v>3245</v>
      </c>
      <c r="C1813" s="20">
        <v>1230218590</v>
      </c>
    </row>
    <row r="1814" spans="1:3">
      <c r="A1814" s="599">
        <v>43430</v>
      </c>
      <c r="B1814" s="602">
        <v>3120</v>
      </c>
      <c r="C1814" s="20">
        <v>1033245595</v>
      </c>
    </row>
    <row r="1815" spans="1:3">
      <c r="A1815" s="599">
        <v>43427</v>
      </c>
      <c r="B1815" s="602">
        <v>3008</v>
      </c>
      <c r="C1815" s="20">
        <v>1721768390</v>
      </c>
    </row>
    <row r="1816" spans="1:3">
      <c r="A1816" s="599">
        <v>43426</v>
      </c>
      <c r="B1816" s="602">
        <v>3154</v>
      </c>
      <c r="C1816" s="20">
        <v>1839021615</v>
      </c>
    </row>
    <row r="1817" spans="1:3">
      <c r="A1817" s="599">
        <v>43425</v>
      </c>
      <c r="B1817" s="602">
        <v>3276</v>
      </c>
      <c r="C1817" s="20">
        <v>2313935975</v>
      </c>
    </row>
    <row r="1818" spans="1:3">
      <c r="A1818" s="599">
        <v>43424</v>
      </c>
      <c r="B1818" s="602">
        <v>3225</v>
      </c>
      <c r="C1818" s="20">
        <v>6032540300</v>
      </c>
    </row>
    <row r="1819" spans="1:3">
      <c r="A1819" s="599">
        <v>43423</v>
      </c>
      <c r="B1819" s="602">
        <v>3567</v>
      </c>
      <c r="C1819" s="20">
        <v>3756942000</v>
      </c>
    </row>
    <row r="1820" spans="1:3">
      <c r="A1820" s="599">
        <v>43420</v>
      </c>
      <c r="B1820" s="602">
        <v>3913</v>
      </c>
      <c r="C1820" s="20">
        <v>1665127500</v>
      </c>
    </row>
    <row r="1821" spans="1:3">
      <c r="A1821" s="599">
        <v>43419</v>
      </c>
      <c r="B1821" s="602">
        <v>3995</v>
      </c>
      <c r="C1821" s="20">
        <v>4459767470</v>
      </c>
    </row>
    <row r="1822" spans="1:3">
      <c r="A1822" s="599">
        <v>43418</v>
      </c>
      <c r="B1822" s="602">
        <v>3954</v>
      </c>
      <c r="C1822" s="20">
        <v>3743489430</v>
      </c>
    </row>
    <row r="1823" spans="1:3">
      <c r="A1823" s="599">
        <v>43417</v>
      </c>
      <c r="B1823" s="602">
        <v>3676</v>
      </c>
      <c r="C1823" s="20">
        <v>1463719845</v>
      </c>
    </row>
    <row r="1824" spans="1:3">
      <c r="A1824" s="599">
        <v>43416</v>
      </c>
      <c r="B1824" s="602">
        <v>3696</v>
      </c>
      <c r="C1824" s="20">
        <v>865094070</v>
      </c>
    </row>
    <row r="1825" spans="1:3">
      <c r="A1825" s="599">
        <v>43413</v>
      </c>
      <c r="B1825" s="602">
        <v>3723</v>
      </c>
      <c r="C1825" s="20">
        <v>1039761580</v>
      </c>
    </row>
    <row r="1826" spans="1:3">
      <c r="A1826" s="599">
        <v>43412</v>
      </c>
      <c r="B1826" s="602">
        <v>3676</v>
      </c>
      <c r="C1826" s="20">
        <v>1354939450</v>
      </c>
    </row>
    <row r="1827" spans="1:3">
      <c r="A1827" s="599">
        <v>43411</v>
      </c>
      <c r="B1827" s="602">
        <v>3388</v>
      </c>
      <c r="C1827" s="20">
        <v>671232225</v>
      </c>
    </row>
    <row r="1828" spans="1:3">
      <c r="A1828" s="599">
        <v>43410</v>
      </c>
      <c r="B1828" s="602">
        <v>3354</v>
      </c>
      <c r="C1828" s="20">
        <v>450664765</v>
      </c>
    </row>
    <row r="1829" spans="1:3">
      <c r="A1829" s="599">
        <v>43409</v>
      </c>
      <c r="B1829" s="602">
        <v>3439</v>
      </c>
      <c r="C1829" s="20">
        <v>670685850</v>
      </c>
    </row>
    <row r="1830" spans="1:3">
      <c r="A1830" s="599">
        <v>43406</v>
      </c>
      <c r="B1830" s="602">
        <v>3554</v>
      </c>
      <c r="C1830" s="20">
        <v>1056307950</v>
      </c>
    </row>
    <row r="1831" spans="1:3">
      <c r="A1831" s="599">
        <v>43405</v>
      </c>
      <c r="B1831" s="602">
        <v>3333</v>
      </c>
      <c r="C1831" s="20">
        <v>967745190</v>
      </c>
    </row>
    <row r="1832" spans="1:3">
      <c r="A1832" s="599">
        <v>43404</v>
      </c>
      <c r="B1832" s="602">
        <v>3367</v>
      </c>
      <c r="C1832" s="20">
        <v>1660834450</v>
      </c>
    </row>
    <row r="1833" spans="1:3">
      <c r="A1833" s="599">
        <v>43403</v>
      </c>
      <c r="B1833" s="602">
        <v>3181</v>
      </c>
      <c r="C1833" s="20">
        <v>1193622945</v>
      </c>
    </row>
    <row r="1834" spans="1:3">
      <c r="A1834" s="599">
        <v>43402</v>
      </c>
      <c r="B1834" s="602">
        <v>2988</v>
      </c>
      <c r="C1834" s="20">
        <v>844728520</v>
      </c>
    </row>
    <row r="1835" spans="1:3">
      <c r="A1835" s="599">
        <v>43399</v>
      </c>
      <c r="B1835" s="602">
        <v>3242</v>
      </c>
      <c r="C1835" s="20">
        <v>799550710</v>
      </c>
    </row>
    <row r="1836" spans="1:3">
      <c r="A1836" s="599">
        <v>43398</v>
      </c>
      <c r="B1836" s="602">
        <v>3289</v>
      </c>
      <c r="C1836" s="20">
        <v>1497535140</v>
      </c>
    </row>
    <row r="1837" spans="1:3">
      <c r="A1837" s="599">
        <v>43397</v>
      </c>
      <c r="B1837" s="602">
        <v>3364</v>
      </c>
      <c r="C1837" s="20">
        <v>1333557290</v>
      </c>
    </row>
    <row r="1838" spans="1:3">
      <c r="A1838" s="599">
        <v>43396</v>
      </c>
      <c r="B1838" s="602">
        <v>3581</v>
      </c>
      <c r="C1838" s="20">
        <v>983880570</v>
      </c>
    </row>
    <row r="1839" spans="1:3">
      <c r="A1839" s="599">
        <v>43395</v>
      </c>
      <c r="B1839" s="602">
        <v>3791</v>
      </c>
      <c r="C1839" s="20">
        <v>762970590</v>
      </c>
    </row>
    <row r="1840" spans="1:3">
      <c r="A1840" s="599">
        <v>43392</v>
      </c>
      <c r="B1840" s="602">
        <v>3859</v>
      </c>
      <c r="C1840" s="20">
        <v>1245837140</v>
      </c>
    </row>
    <row r="1841" spans="1:3">
      <c r="A1841" s="599">
        <v>43391</v>
      </c>
      <c r="B1841" s="602">
        <v>3940</v>
      </c>
      <c r="C1841" s="20">
        <v>1577828420</v>
      </c>
    </row>
    <row r="1842" spans="1:3">
      <c r="A1842" s="599">
        <v>43390</v>
      </c>
      <c r="B1842" s="602">
        <v>3866</v>
      </c>
      <c r="C1842" s="20">
        <v>3839819000</v>
      </c>
    </row>
    <row r="1843" spans="1:3">
      <c r="A1843" s="599">
        <v>43389</v>
      </c>
      <c r="B1843" s="602">
        <v>3479</v>
      </c>
      <c r="C1843" s="20">
        <v>737943120</v>
      </c>
    </row>
    <row r="1844" spans="1:3">
      <c r="A1844" s="599">
        <v>43388</v>
      </c>
      <c r="B1844" s="602">
        <v>3337</v>
      </c>
      <c r="C1844" s="20">
        <v>1158357910</v>
      </c>
    </row>
    <row r="1845" spans="1:3">
      <c r="A1845" s="599">
        <v>43385</v>
      </c>
      <c r="B1845" s="602">
        <v>3486</v>
      </c>
      <c r="C1845" s="20">
        <v>2164533820</v>
      </c>
    </row>
    <row r="1846" spans="1:3">
      <c r="A1846" s="599">
        <v>43384</v>
      </c>
      <c r="B1846" s="602">
        <v>3320</v>
      </c>
      <c r="C1846" s="20">
        <v>2339014745</v>
      </c>
    </row>
    <row r="1847" spans="1:3">
      <c r="A1847" s="599">
        <v>43383</v>
      </c>
      <c r="B1847" s="602">
        <v>3798</v>
      </c>
      <c r="C1847" s="20">
        <v>1101819910</v>
      </c>
    </row>
    <row r="1848" spans="1:3">
      <c r="A1848" s="599">
        <v>43382</v>
      </c>
      <c r="B1848" s="602">
        <v>3825</v>
      </c>
      <c r="C1848" s="20">
        <v>1157971620</v>
      </c>
    </row>
    <row r="1849" spans="1:3">
      <c r="A1849" s="599">
        <v>43381</v>
      </c>
      <c r="B1849" s="602">
        <v>3825</v>
      </c>
      <c r="C1849" s="20">
        <v>1157971620</v>
      </c>
    </row>
    <row r="1850" spans="1:3">
      <c r="A1850" s="599">
        <v>43378</v>
      </c>
      <c r="B1850" s="602">
        <v>3723</v>
      </c>
      <c r="C1850" s="20">
        <v>900481840</v>
      </c>
    </row>
    <row r="1851" spans="1:3">
      <c r="A1851" s="599">
        <v>43377</v>
      </c>
      <c r="B1851" s="602">
        <v>3737</v>
      </c>
      <c r="C1851" s="20">
        <v>3154248000</v>
      </c>
    </row>
    <row r="1852" spans="1:3">
      <c r="A1852" s="599">
        <v>43376</v>
      </c>
      <c r="B1852" s="602">
        <v>3886</v>
      </c>
      <c r="C1852" s="20">
        <v>761832910</v>
      </c>
    </row>
    <row r="1853" spans="1:3">
      <c r="A1853" s="599">
        <v>43375</v>
      </c>
      <c r="B1853" s="602">
        <v>3886</v>
      </c>
      <c r="C1853" s="20">
        <v>761832910</v>
      </c>
    </row>
    <row r="1854" spans="1:3">
      <c r="A1854" s="599">
        <v>43374</v>
      </c>
      <c r="B1854" s="602">
        <v>4001</v>
      </c>
      <c r="C1854" s="20">
        <v>1255227000</v>
      </c>
    </row>
    <row r="1855" spans="1:3">
      <c r="A1855" s="599">
        <v>43371</v>
      </c>
      <c r="B1855" s="602">
        <v>3927</v>
      </c>
      <c r="C1855" s="20">
        <v>2149965410</v>
      </c>
    </row>
    <row r="1856" spans="1:3">
      <c r="A1856" s="599">
        <v>43370</v>
      </c>
      <c r="B1856" s="602">
        <v>3974</v>
      </c>
      <c r="C1856" s="20">
        <v>4966316010</v>
      </c>
    </row>
    <row r="1857" spans="1:3">
      <c r="A1857" s="599">
        <v>43369</v>
      </c>
      <c r="B1857" s="602">
        <v>4307</v>
      </c>
      <c r="C1857" s="20">
        <v>1127960410</v>
      </c>
    </row>
    <row r="1858" spans="1:3">
      <c r="A1858" s="599">
        <v>43368</v>
      </c>
      <c r="B1858" s="602">
        <v>4307</v>
      </c>
      <c r="C1858" s="20">
        <v>1127960410</v>
      </c>
    </row>
    <row r="1859" spans="1:3">
      <c r="A1859" s="599">
        <v>43367</v>
      </c>
      <c r="B1859" s="602">
        <v>4307</v>
      </c>
      <c r="C1859" s="20">
        <v>1127960410</v>
      </c>
    </row>
    <row r="1860" spans="1:3">
      <c r="A1860" s="599">
        <v>43364</v>
      </c>
      <c r="B1860" s="602">
        <v>4307</v>
      </c>
      <c r="C1860" s="20">
        <v>1127960410</v>
      </c>
    </row>
    <row r="1861" spans="1:3">
      <c r="A1861" s="599">
        <v>43363</v>
      </c>
      <c r="B1861" s="602">
        <v>4171</v>
      </c>
      <c r="C1861" s="20">
        <v>1874361970</v>
      </c>
    </row>
    <row r="1862" spans="1:3">
      <c r="A1862" s="599">
        <v>43362</v>
      </c>
      <c r="B1862" s="602">
        <v>4164</v>
      </c>
      <c r="C1862" s="20">
        <v>2749316620</v>
      </c>
    </row>
    <row r="1863" spans="1:3">
      <c r="A1863" s="599">
        <v>43361</v>
      </c>
      <c r="B1863" s="602">
        <v>4137</v>
      </c>
      <c r="C1863" s="20">
        <v>3460894950</v>
      </c>
    </row>
    <row r="1864" spans="1:3">
      <c r="A1864" s="599">
        <v>43360</v>
      </c>
      <c r="B1864" s="602">
        <v>4273</v>
      </c>
      <c r="C1864" s="20">
        <v>4442738430</v>
      </c>
    </row>
    <row r="1865" spans="1:3">
      <c r="A1865" s="599">
        <v>43357</v>
      </c>
      <c r="B1865" s="602">
        <v>4544</v>
      </c>
      <c r="C1865" s="20">
        <v>2092298970</v>
      </c>
    </row>
    <row r="1866" spans="1:3">
      <c r="A1866" s="599">
        <v>43356</v>
      </c>
      <c r="B1866" s="602">
        <v>4524</v>
      </c>
      <c r="C1866" s="20">
        <v>2762593130</v>
      </c>
    </row>
    <row r="1867" spans="1:3">
      <c r="A1867" s="599">
        <v>43355</v>
      </c>
      <c r="B1867" s="602">
        <v>4612</v>
      </c>
      <c r="C1867" s="20">
        <v>3654009420</v>
      </c>
    </row>
    <row r="1868" spans="1:3">
      <c r="A1868" s="599">
        <v>43354</v>
      </c>
      <c r="B1868" s="602">
        <v>4395</v>
      </c>
      <c r="C1868" s="20">
        <v>2559414670</v>
      </c>
    </row>
    <row r="1869" spans="1:3">
      <c r="A1869" s="599">
        <v>43353</v>
      </c>
      <c r="B1869" s="602">
        <v>4164</v>
      </c>
      <c r="C1869" s="20">
        <v>2217156760</v>
      </c>
    </row>
    <row r="1870" spans="1:3">
      <c r="A1870" s="599">
        <v>43350</v>
      </c>
      <c r="B1870" s="602">
        <v>4164</v>
      </c>
      <c r="C1870" s="20">
        <v>2755802290</v>
      </c>
    </row>
    <row r="1871" spans="1:3">
      <c r="A1871" s="599">
        <v>43349</v>
      </c>
      <c r="B1871" s="602">
        <v>4164</v>
      </c>
      <c r="C1871" s="20">
        <v>2218299890</v>
      </c>
    </row>
    <row r="1872" spans="1:3">
      <c r="A1872" s="599">
        <v>43348</v>
      </c>
      <c r="B1872" s="602">
        <v>4069</v>
      </c>
      <c r="C1872" s="20">
        <v>1808760790</v>
      </c>
    </row>
    <row r="1873" spans="1:3">
      <c r="A1873" s="599">
        <v>43347</v>
      </c>
      <c r="B1873" s="602">
        <v>4049</v>
      </c>
      <c r="C1873" s="20">
        <v>4082519730</v>
      </c>
    </row>
    <row r="1874" spans="1:3">
      <c r="A1874" s="599">
        <v>43346</v>
      </c>
      <c r="B1874" s="602">
        <v>3879</v>
      </c>
      <c r="C1874" s="20">
        <v>2605513090</v>
      </c>
    </row>
    <row r="1875" spans="1:3">
      <c r="A1875" s="599">
        <v>43343</v>
      </c>
      <c r="B1875" s="602">
        <v>3751</v>
      </c>
      <c r="C1875" s="20">
        <v>3971369190</v>
      </c>
    </row>
    <row r="1876" spans="1:3">
      <c r="A1876" s="599">
        <v>43342</v>
      </c>
      <c r="B1876" s="602">
        <v>3900</v>
      </c>
      <c r="C1876" s="20">
        <v>2463338930</v>
      </c>
    </row>
    <row r="1877" spans="1:3">
      <c r="A1877" s="599">
        <v>43341</v>
      </c>
      <c r="B1877" s="602">
        <v>3859</v>
      </c>
      <c r="C1877" s="20">
        <v>3350093110</v>
      </c>
    </row>
    <row r="1878" spans="1:3">
      <c r="A1878" s="599">
        <v>43340</v>
      </c>
      <c r="B1878" s="602">
        <v>3879</v>
      </c>
      <c r="C1878" s="20">
        <v>5716685660</v>
      </c>
    </row>
    <row r="1879" spans="1:3">
      <c r="A1879" s="599">
        <v>43339</v>
      </c>
      <c r="B1879" s="602">
        <v>3622</v>
      </c>
      <c r="C1879" s="20">
        <v>8526998370</v>
      </c>
    </row>
    <row r="1880" spans="1:3">
      <c r="A1880" s="599">
        <v>43336</v>
      </c>
      <c r="B1880" s="602">
        <v>3527</v>
      </c>
      <c r="C1880" s="20">
        <v>16047147275</v>
      </c>
    </row>
    <row r="1881" spans="1:3">
      <c r="A1881" s="599">
        <v>43335</v>
      </c>
      <c r="B1881" s="602">
        <v>3269</v>
      </c>
      <c r="C1881" s="20">
        <v>2181397885</v>
      </c>
    </row>
    <row r="1882" spans="1:3">
      <c r="A1882" s="599">
        <v>43334</v>
      </c>
      <c r="B1882" s="602">
        <v>3147</v>
      </c>
      <c r="C1882" s="20">
        <v>1646656695</v>
      </c>
    </row>
    <row r="1883" spans="1:3">
      <c r="A1883" s="599">
        <v>43333</v>
      </c>
      <c r="B1883" s="602">
        <v>3171</v>
      </c>
      <c r="C1883" s="20">
        <v>3999766010</v>
      </c>
    </row>
    <row r="1884" spans="1:3">
      <c r="A1884" s="599">
        <v>43332</v>
      </c>
      <c r="B1884" s="602">
        <v>3045</v>
      </c>
      <c r="C1884" s="20">
        <v>3425835375</v>
      </c>
    </row>
    <row r="1885" spans="1:3">
      <c r="A1885" s="599">
        <v>43329</v>
      </c>
      <c r="B1885" s="602">
        <v>3110</v>
      </c>
      <c r="C1885" s="20">
        <v>3451969380</v>
      </c>
    </row>
    <row r="1886" spans="1:3">
      <c r="A1886" s="599">
        <v>43328</v>
      </c>
      <c r="B1886" s="602">
        <v>3167</v>
      </c>
      <c r="C1886" s="20">
        <v>9662216865</v>
      </c>
    </row>
    <row r="1887" spans="1:3">
      <c r="A1887" s="599">
        <v>43327</v>
      </c>
      <c r="B1887" s="602">
        <v>2862</v>
      </c>
      <c r="C1887" s="20">
        <v>2537597355</v>
      </c>
    </row>
    <row r="1888" spans="1:3">
      <c r="A1888" s="599">
        <v>43326</v>
      </c>
      <c r="B1888" s="602">
        <v>2862</v>
      </c>
      <c r="C1888" s="20">
        <v>2537597355</v>
      </c>
    </row>
    <row r="1889" spans="1:3">
      <c r="A1889" s="599">
        <v>43325</v>
      </c>
      <c r="B1889" s="602">
        <v>2676</v>
      </c>
      <c r="C1889" s="20">
        <v>1992565355</v>
      </c>
    </row>
    <row r="1890" spans="1:3">
      <c r="A1890" s="599">
        <v>43322</v>
      </c>
      <c r="B1890" s="602">
        <v>2832</v>
      </c>
      <c r="C1890" s="20">
        <v>1141533945</v>
      </c>
    </row>
    <row r="1891" spans="1:3">
      <c r="A1891" s="599">
        <v>43321</v>
      </c>
      <c r="B1891" s="602">
        <v>2916</v>
      </c>
      <c r="C1891" s="20">
        <v>4096676555</v>
      </c>
    </row>
    <row r="1892" spans="1:3">
      <c r="A1892" s="599">
        <v>43320</v>
      </c>
      <c r="B1892" s="602">
        <v>2852</v>
      </c>
      <c r="C1892" s="20">
        <v>1552822775</v>
      </c>
    </row>
    <row r="1893" spans="1:3">
      <c r="A1893" s="599">
        <v>43319</v>
      </c>
      <c r="B1893" s="602">
        <v>2852</v>
      </c>
      <c r="C1893" s="20">
        <v>1608658070</v>
      </c>
    </row>
    <row r="1894" spans="1:3">
      <c r="A1894" s="599">
        <v>43318</v>
      </c>
      <c r="B1894" s="602">
        <v>2811</v>
      </c>
      <c r="C1894" s="20">
        <v>2228276020</v>
      </c>
    </row>
    <row r="1895" spans="1:3">
      <c r="A1895" s="599">
        <v>43315</v>
      </c>
      <c r="B1895" s="602">
        <v>2869</v>
      </c>
      <c r="C1895" s="20">
        <v>4577681520</v>
      </c>
    </row>
    <row r="1896" spans="1:3">
      <c r="A1896" s="599">
        <v>43314</v>
      </c>
      <c r="B1896" s="602">
        <v>2896</v>
      </c>
      <c r="C1896" s="20">
        <v>4302954375</v>
      </c>
    </row>
    <row r="1897" spans="1:3">
      <c r="A1897" s="599">
        <v>43313</v>
      </c>
      <c r="B1897" s="602">
        <v>2957</v>
      </c>
      <c r="C1897" s="20">
        <v>40647532010</v>
      </c>
    </row>
    <row r="1898" spans="1:3">
      <c r="A1898" s="599">
        <v>43312</v>
      </c>
      <c r="B1898" s="602">
        <v>2693</v>
      </c>
      <c r="C1898" s="20">
        <v>3906086055</v>
      </c>
    </row>
    <row r="1899" spans="1:3">
      <c r="A1899" s="599">
        <v>43311</v>
      </c>
      <c r="B1899" s="602">
        <v>2703</v>
      </c>
      <c r="C1899" s="20">
        <v>2809157560</v>
      </c>
    </row>
    <row r="1900" spans="1:3">
      <c r="A1900" s="599">
        <v>43308</v>
      </c>
      <c r="B1900" s="602">
        <v>2693</v>
      </c>
      <c r="C1900" s="20">
        <v>4172403845</v>
      </c>
    </row>
    <row r="1901" spans="1:3">
      <c r="A1901" s="599">
        <v>43307</v>
      </c>
      <c r="B1901" s="602">
        <v>2703</v>
      </c>
      <c r="C1901" s="20">
        <v>5257086710</v>
      </c>
    </row>
    <row r="1902" spans="1:3">
      <c r="A1902" s="599">
        <v>43306</v>
      </c>
      <c r="B1902" s="602">
        <v>2503</v>
      </c>
      <c r="C1902" s="20">
        <v>3678143115</v>
      </c>
    </row>
    <row r="1903" spans="1:3">
      <c r="A1903" s="599">
        <v>43305</v>
      </c>
      <c r="B1903" s="602">
        <v>2340</v>
      </c>
      <c r="C1903" s="20">
        <v>544842270</v>
      </c>
    </row>
    <row r="1904" spans="1:3">
      <c r="A1904" s="599">
        <v>43304</v>
      </c>
      <c r="B1904" s="602">
        <v>2316</v>
      </c>
      <c r="C1904" s="20">
        <v>1047514365</v>
      </c>
    </row>
    <row r="1905" spans="1:3">
      <c r="A1905" s="599">
        <v>43301</v>
      </c>
      <c r="B1905" s="602">
        <v>2414</v>
      </c>
      <c r="C1905" s="20">
        <v>1838032755</v>
      </c>
    </row>
    <row r="1906" spans="1:3">
      <c r="A1906" s="599">
        <v>43300</v>
      </c>
      <c r="B1906" s="602">
        <v>2537</v>
      </c>
      <c r="C1906" s="20">
        <v>2443332130</v>
      </c>
    </row>
    <row r="1907" spans="1:3">
      <c r="A1907" s="599">
        <v>43299</v>
      </c>
      <c r="B1907" s="602">
        <v>2503</v>
      </c>
      <c r="C1907" s="20">
        <v>14697922785</v>
      </c>
    </row>
    <row r="1908" spans="1:3">
      <c r="A1908" s="599">
        <v>43298</v>
      </c>
      <c r="B1908" s="602">
        <v>2225</v>
      </c>
      <c r="C1908" s="20">
        <v>358902290</v>
      </c>
    </row>
    <row r="1909" spans="1:3">
      <c r="A1909" s="599">
        <v>43297</v>
      </c>
      <c r="B1909" s="602">
        <v>2235</v>
      </c>
      <c r="C1909" s="20">
        <v>187992310</v>
      </c>
    </row>
    <row r="1910" spans="1:3">
      <c r="A1910" s="599">
        <v>43294</v>
      </c>
      <c r="B1910" s="602">
        <v>2167</v>
      </c>
      <c r="C1910" s="20">
        <v>76337145</v>
      </c>
    </row>
    <row r="1911" spans="1:3">
      <c r="A1911" s="599">
        <v>43293</v>
      </c>
      <c r="B1911" s="602">
        <v>2147</v>
      </c>
      <c r="C1911" s="20">
        <v>125863930</v>
      </c>
    </row>
    <row r="1912" spans="1:3">
      <c r="A1912" s="599">
        <v>43292</v>
      </c>
      <c r="B1912" s="602">
        <v>2143</v>
      </c>
      <c r="C1912" s="20">
        <v>181179670</v>
      </c>
    </row>
    <row r="1913" spans="1:3">
      <c r="A1913" s="599">
        <v>43291</v>
      </c>
      <c r="B1913" s="602">
        <v>2160</v>
      </c>
      <c r="C1913" s="20">
        <v>309367705</v>
      </c>
    </row>
    <row r="1914" spans="1:3">
      <c r="A1914" s="599">
        <v>43290</v>
      </c>
      <c r="B1914" s="602">
        <v>2143</v>
      </c>
      <c r="C1914" s="20">
        <v>280904585</v>
      </c>
    </row>
    <row r="1915" spans="1:3">
      <c r="A1915" s="599">
        <v>43287</v>
      </c>
      <c r="B1915" s="602">
        <v>2228</v>
      </c>
      <c r="C1915" s="20">
        <v>348124905</v>
      </c>
    </row>
    <row r="1916" spans="1:3">
      <c r="A1916" s="599">
        <v>43286</v>
      </c>
      <c r="B1916" s="602">
        <v>2252</v>
      </c>
      <c r="C1916" s="20">
        <v>229303645</v>
      </c>
    </row>
    <row r="1917" spans="1:3">
      <c r="A1917" s="599">
        <v>43285</v>
      </c>
      <c r="B1917" s="602">
        <v>2282</v>
      </c>
      <c r="C1917" s="20">
        <v>153964815</v>
      </c>
    </row>
    <row r="1918" spans="1:3">
      <c r="A1918" s="599">
        <v>43284</v>
      </c>
      <c r="B1918" s="602">
        <v>2275</v>
      </c>
      <c r="C1918" s="20">
        <v>300347020</v>
      </c>
    </row>
    <row r="1919" spans="1:3">
      <c r="A1919" s="599">
        <v>43283</v>
      </c>
      <c r="B1919" s="602">
        <v>2265</v>
      </c>
      <c r="C1919" s="20">
        <v>304930550</v>
      </c>
    </row>
    <row r="1920" spans="1:3">
      <c r="A1920" s="599">
        <v>43280</v>
      </c>
      <c r="B1920" s="602">
        <v>2320</v>
      </c>
      <c r="C1920" s="20">
        <v>294714650</v>
      </c>
    </row>
    <row r="1921" spans="1:3">
      <c r="A1921" s="599">
        <v>43279</v>
      </c>
      <c r="B1921" s="602">
        <v>2303</v>
      </c>
      <c r="C1921" s="20">
        <v>333680865</v>
      </c>
    </row>
    <row r="1922" spans="1:3">
      <c r="A1922" s="599">
        <v>43278</v>
      </c>
      <c r="B1922" s="602">
        <v>2299</v>
      </c>
      <c r="C1922" s="20">
        <v>145660115</v>
      </c>
    </row>
    <row r="1923" spans="1:3">
      <c r="A1923" s="599">
        <v>43277</v>
      </c>
      <c r="B1923" s="602">
        <v>2330</v>
      </c>
      <c r="C1923" s="20">
        <v>593688775</v>
      </c>
    </row>
    <row r="1924" spans="1:3">
      <c r="A1924" s="599">
        <v>43276</v>
      </c>
      <c r="B1924" s="602">
        <v>2374</v>
      </c>
      <c r="C1924" s="20">
        <v>184374385</v>
      </c>
    </row>
    <row r="1925" spans="1:3">
      <c r="A1925" s="599">
        <v>43273</v>
      </c>
      <c r="B1925" s="602">
        <v>2374</v>
      </c>
      <c r="C1925" s="20">
        <v>366762110</v>
      </c>
    </row>
    <row r="1926" spans="1:3">
      <c r="A1926" s="599">
        <v>43272</v>
      </c>
      <c r="B1926" s="602">
        <v>2374</v>
      </c>
      <c r="C1926" s="20">
        <v>355721405</v>
      </c>
    </row>
    <row r="1927" spans="1:3">
      <c r="A1927" s="599">
        <v>43271</v>
      </c>
      <c r="B1927" s="602">
        <v>2340</v>
      </c>
      <c r="C1927" s="20">
        <v>281373900</v>
      </c>
    </row>
    <row r="1928" spans="1:3">
      <c r="A1928" s="599">
        <v>43270</v>
      </c>
      <c r="B1928" s="602">
        <v>2286</v>
      </c>
      <c r="C1928" s="20">
        <v>450798585</v>
      </c>
    </row>
    <row r="1929" spans="1:3">
      <c r="A1929" s="599">
        <v>43269</v>
      </c>
      <c r="B1929" s="602">
        <v>2336</v>
      </c>
      <c r="C1929" s="20">
        <v>573324205</v>
      </c>
    </row>
    <row r="1930" spans="1:3">
      <c r="A1930" s="599">
        <v>43266</v>
      </c>
      <c r="B1930" s="602">
        <v>2431</v>
      </c>
      <c r="C1930" s="20">
        <v>462019275</v>
      </c>
    </row>
    <row r="1931" spans="1:3">
      <c r="A1931" s="599">
        <v>43265</v>
      </c>
      <c r="B1931" s="602">
        <v>2408</v>
      </c>
      <c r="C1931" s="20">
        <v>609926275</v>
      </c>
    </row>
    <row r="1932" spans="1:3">
      <c r="A1932" s="599">
        <v>43264</v>
      </c>
      <c r="B1932" s="602">
        <v>2469</v>
      </c>
      <c r="C1932" s="20">
        <v>720156640</v>
      </c>
    </row>
    <row r="1933" spans="1:3">
      <c r="A1933" s="599">
        <v>43263</v>
      </c>
      <c r="B1933" s="602">
        <v>2469</v>
      </c>
      <c r="C1933" s="20">
        <v>720156640</v>
      </c>
    </row>
    <row r="1934" spans="1:3">
      <c r="A1934" s="599">
        <v>43262</v>
      </c>
      <c r="B1934" s="602">
        <v>2469</v>
      </c>
      <c r="C1934" s="20">
        <v>477233365</v>
      </c>
    </row>
    <row r="1935" spans="1:3">
      <c r="A1935" s="599">
        <v>43259</v>
      </c>
      <c r="B1935" s="602">
        <v>2506</v>
      </c>
      <c r="C1935" s="20">
        <v>1058886840</v>
      </c>
    </row>
    <row r="1936" spans="1:3">
      <c r="A1936" s="599">
        <v>43258</v>
      </c>
      <c r="B1936" s="602">
        <v>2574</v>
      </c>
      <c r="C1936" s="20">
        <v>855181225</v>
      </c>
    </row>
    <row r="1937" spans="1:3">
      <c r="A1937" s="599">
        <v>43257</v>
      </c>
      <c r="B1937" s="602">
        <v>2499</v>
      </c>
      <c r="C1937" s="20">
        <v>551832135</v>
      </c>
    </row>
    <row r="1938" spans="1:3">
      <c r="A1938" s="599">
        <v>43256</v>
      </c>
      <c r="B1938" s="602">
        <v>2499</v>
      </c>
      <c r="C1938" s="20">
        <v>551832135</v>
      </c>
    </row>
    <row r="1939" spans="1:3">
      <c r="A1939" s="599">
        <v>43255</v>
      </c>
      <c r="B1939" s="602">
        <v>2509</v>
      </c>
      <c r="C1939" s="20">
        <v>541471115</v>
      </c>
    </row>
    <row r="1940" spans="1:3">
      <c r="A1940" s="599">
        <v>43252</v>
      </c>
      <c r="B1940" s="602">
        <v>2553</v>
      </c>
      <c r="C1940" s="20">
        <v>822891555</v>
      </c>
    </row>
    <row r="1941" spans="1:3">
      <c r="A1941" s="599">
        <v>43251</v>
      </c>
      <c r="B1941" s="602">
        <v>2591</v>
      </c>
      <c r="C1941" s="20">
        <v>900241720</v>
      </c>
    </row>
    <row r="1942" spans="1:3">
      <c r="A1942" s="599">
        <v>43250</v>
      </c>
      <c r="B1942" s="602">
        <v>2581</v>
      </c>
      <c r="C1942" s="20">
        <v>1615154485</v>
      </c>
    </row>
    <row r="1943" spans="1:3">
      <c r="A1943" s="599">
        <v>43249</v>
      </c>
      <c r="B1943" s="602">
        <v>2621</v>
      </c>
      <c r="C1943" s="20">
        <v>2900366110</v>
      </c>
    </row>
    <row r="1944" spans="1:3">
      <c r="A1944" s="599">
        <v>43248</v>
      </c>
      <c r="B1944" s="602">
        <v>2469</v>
      </c>
      <c r="C1944" s="20">
        <v>1025591565</v>
      </c>
    </row>
    <row r="1945" spans="1:3">
      <c r="A1945" s="599">
        <v>43245</v>
      </c>
      <c r="B1945" s="602">
        <v>2397</v>
      </c>
      <c r="C1945" s="20">
        <v>831882660</v>
      </c>
    </row>
    <row r="1946" spans="1:3">
      <c r="A1946" s="599">
        <v>43244</v>
      </c>
      <c r="B1946" s="602">
        <v>2442</v>
      </c>
      <c r="C1946" s="20">
        <v>1072684025</v>
      </c>
    </row>
    <row r="1947" spans="1:3">
      <c r="A1947" s="599">
        <v>43243</v>
      </c>
      <c r="B1947" s="602">
        <v>2475</v>
      </c>
      <c r="C1947" s="20">
        <v>1275908490</v>
      </c>
    </row>
    <row r="1948" spans="1:3">
      <c r="A1948" s="599">
        <v>43242</v>
      </c>
      <c r="B1948" s="602">
        <v>2482</v>
      </c>
      <c r="C1948" s="20">
        <v>1069964345</v>
      </c>
    </row>
    <row r="1949" spans="1:3">
      <c r="A1949" s="599">
        <v>43241</v>
      </c>
      <c r="B1949" s="602">
        <v>2482</v>
      </c>
      <c r="C1949" s="20">
        <v>1069964345</v>
      </c>
    </row>
    <row r="1950" spans="1:3">
      <c r="A1950" s="599">
        <v>43238</v>
      </c>
      <c r="B1950" s="602">
        <v>2496</v>
      </c>
      <c r="C1950" s="20">
        <v>1988922665</v>
      </c>
    </row>
    <row r="1951" spans="1:3">
      <c r="A1951" s="599">
        <v>43237</v>
      </c>
      <c r="B1951" s="602">
        <v>2516</v>
      </c>
      <c r="C1951" s="20">
        <v>5535069285</v>
      </c>
    </row>
    <row r="1952" spans="1:3">
      <c r="A1952" s="599">
        <v>43236</v>
      </c>
      <c r="B1952" s="602">
        <v>2455</v>
      </c>
      <c r="C1952" s="20">
        <v>3806268845</v>
      </c>
    </row>
    <row r="1953" spans="1:3">
      <c r="A1953" s="599">
        <v>43235</v>
      </c>
      <c r="B1953" s="602">
        <v>2282</v>
      </c>
      <c r="C1953" s="20">
        <v>331851340</v>
      </c>
    </row>
    <row r="1954" spans="1:3">
      <c r="A1954" s="599">
        <v>43234</v>
      </c>
      <c r="B1954" s="602">
        <v>2275</v>
      </c>
      <c r="C1954" s="20">
        <v>394531275</v>
      </c>
    </row>
    <row r="1955" spans="1:3">
      <c r="A1955" s="599">
        <v>43231</v>
      </c>
      <c r="B1955" s="602">
        <v>2245</v>
      </c>
      <c r="C1955" s="20">
        <v>301088245</v>
      </c>
    </row>
    <row r="1956" spans="1:3">
      <c r="A1956" s="599">
        <v>43230</v>
      </c>
      <c r="B1956" s="602">
        <v>2255</v>
      </c>
      <c r="C1956" s="20">
        <v>321794720</v>
      </c>
    </row>
    <row r="1957" spans="1:3">
      <c r="A1957" s="599">
        <v>43229</v>
      </c>
      <c r="B1957" s="602">
        <v>2208</v>
      </c>
      <c r="C1957" s="20">
        <v>413242775</v>
      </c>
    </row>
    <row r="1958" spans="1:3">
      <c r="A1958" s="599">
        <v>43228</v>
      </c>
      <c r="B1958" s="602">
        <v>2197</v>
      </c>
      <c r="C1958" s="20">
        <v>815465310</v>
      </c>
    </row>
    <row r="1959" spans="1:3">
      <c r="A1959" s="599">
        <v>43227</v>
      </c>
      <c r="B1959" s="602">
        <v>2211</v>
      </c>
      <c r="C1959" s="20">
        <v>602480695</v>
      </c>
    </row>
    <row r="1960" spans="1:3">
      <c r="A1960" s="599">
        <v>43224</v>
      </c>
      <c r="B1960" s="602">
        <v>2211</v>
      </c>
      <c r="C1960" s="20">
        <v>602480695</v>
      </c>
    </row>
    <row r="1961" spans="1:3">
      <c r="A1961" s="599">
        <v>43223</v>
      </c>
      <c r="B1961" s="602">
        <v>2197</v>
      </c>
      <c r="C1961" s="20">
        <v>479320550</v>
      </c>
    </row>
    <row r="1962" spans="1:3">
      <c r="A1962" s="599">
        <v>43222</v>
      </c>
      <c r="B1962" s="602">
        <v>2211</v>
      </c>
      <c r="C1962" s="20">
        <v>667705865</v>
      </c>
    </row>
    <row r="1963" spans="1:3">
      <c r="A1963" s="599">
        <v>43221</v>
      </c>
      <c r="B1963" s="602">
        <v>2292</v>
      </c>
      <c r="C1963" s="20">
        <v>486619565</v>
      </c>
    </row>
    <row r="1964" spans="1:3">
      <c r="A1964" s="599">
        <v>43220</v>
      </c>
      <c r="B1964" s="602">
        <v>2292</v>
      </c>
      <c r="C1964" s="20">
        <v>486619565</v>
      </c>
    </row>
    <row r="1965" spans="1:3">
      <c r="A1965" s="599">
        <v>43217</v>
      </c>
      <c r="B1965" s="602">
        <v>2326</v>
      </c>
      <c r="C1965" s="20">
        <v>290796435</v>
      </c>
    </row>
    <row r="1966" spans="1:3">
      <c r="A1966" s="599">
        <v>43216</v>
      </c>
      <c r="B1966" s="602">
        <v>2316</v>
      </c>
      <c r="C1966" s="20">
        <v>446494505</v>
      </c>
    </row>
    <row r="1967" spans="1:3">
      <c r="A1967" s="599">
        <v>43215</v>
      </c>
      <c r="B1967" s="602">
        <v>2350</v>
      </c>
      <c r="C1967" s="20">
        <v>502334525</v>
      </c>
    </row>
    <row r="1968" spans="1:3">
      <c r="A1968" s="599">
        <v>43214</v>
      </c>
      <c r="B1968" s="602">
        <v>2394</v>
      </c>
      <c r="C1968" s="20">
        <v>422970615</v>
      </c>
    </row>
    <row r="1969" spans="1:3">
      <c r="A1969" s="599">
        <v>43213</v>
      </c>
      <c r="B1969" s="602">
        <v>2408</v>
      </c>
      <c r="C1969" s="20">
        <v>564725840</v>
      </c>
    </row>
    <row r="1970" spans="1:3">
      <c r="A1970" s="599">
        <v>43210</v>
      </c>
      <c r="B1970" s="602">
        <v>2438</v>
      </c>
      <c r="C1970" s="20">
        <v>461658495</v>
      </c>
    </row>
    <row r="1971" spans="1:3">
      <c r="A1971" s="599">
        <v>43209</v>
      </c>
      <c r="B1971" s="602">
        <v>2384</v>
      </c>
      <c r="C1971" s="20">
        <v>942238910</v>
      </c>
    </row>
    <row r="1972" spans="1:3">
      <c r="A1972" s="599">
        <v>43208</v>
      </c>
      <c r="B1972" s="602">
        <v>2438</v>
      </c>
      <c r="C1972" s="20">
        <v>520878165</v>
      </c>
    </row>
    <row r="1973" spans="1:3">
      <c r="A1973" s="599">
        <v>43207</v>
      </c>
      <c r="B1973" s="602">
        <v>2455</v>
      </c>
      <c r="C1973" s="20">
        <v>2578967650</v>
      </c>
    </row>
    <row r="1974" spans="1:3">
      <c r="A1974" s="599">
        <v>43206</v>
      </c>
      <c r="B1974" s="602">
        <v>2448</v>
      </c>
      <c r="C1974" s="20">
        <v>916590750</v>
      </c>
    </row>
    <row r="1975" spans="1:3">
      <c r="A1975" s="599">
        <v>43203</v>
      </c>
      <c r="B1975" s="602">
        <v>2428</v>
      </c>
      <c r="C1975" s="20">
        <v>674752190</v>
      </c>
    </row>
    <row r="1976" spans="1:3">
      <c r="A1976" s="599">
        <v>43202</v>
      </c>
      <c r="B1976" s="602">
        <v>2397</v>
      </c>
      <c r="C1976" s="20">
        <v>1213646310</v>
      </c>
    </row>
    <row r="1977" spans="1:3">
      <c r="A1977" s="599">
        <v>43201</v>
      </c>
      <c r="B1977" s="602">
        <v>2425</v>
      </c>
      <c r="C1977" s="20">
        <v>1197293565</v>
      </c>
    </row>
    <row r="1978" spans="1:3">
      <c r="A1978" s="599">
        <v>43200</v>
      </c>
      <c r="B1978" s="602">
        <v>2299</v>
      </c>
      <c r="C1978" s="20">
        <v>366523405</v>
      </c>
    </row>
    <row r="1979" spans="1:3">
      <c r="A1979" s="599">
        <v>43199</v>
      </c>
      <c r="B1979" s="602">
        <v>2299</v>
      </c>
      <c r="C1979" s="20">
        <v>373687565</v>
      </c>
    </row>
    <row r="1980" spans="1:3">
      <c r="A1980" s="599">
        <v>43196</v>
      </c>
      <c r="B1980" s="602">
        <v>2289</v>
      </c>
      <c r="C1980" s="20">
        <v>434579570</v>
      </c>
    </row>
    <row r="1981" spans="1:3">
      <c r="A1981" s="599">
        <v>43195</v>
      </c>
      <c r="B1981" s="602">
        <v>2333</v>
      </c>
      <c r="C1981" s="20">
        <v>839598960</v>
      </c>
    </row>
    <row r="1982" spans="1:3">
      <c r="A1982" s="599">
        <v>43194</v>
      </c>
      <c r="B1982" s="602">
        <v>2394</v>
      </c>
      <c r="C1982" s="20">
        <v>909391985</v>
      </c>
    </row>
    <row r="1983" spans="1:3">
      <c r="A1983" s="599">
        <v>43193</v>
      </c>
      <c r="B1983" s="602">
        <v>2448</v>
      </c>
      <c r="C1983" s="20">
        <v>1019085315</v>
      </c>
    </row>
    <row r="1984" spans="1:3">
      <c r="A1984" s="599">
        <v>43192</v>
      </c>
      <c r="B1984" s="602">
        <v>2492</v>
      </c>
      <c r="C1984" s="20">
        <v>1638895840</v>
      </c>
    </row>
    <row r="1985" spans="1:3">
      <c r="A1985" s="599">
        <v>43189</v>
      </c>
      <c r="B1985" s="602">
        <v>2387</v>
      </c>
      <c r="C1985" s="20">
        <v>792332715</v>
      </c>
    </row>
    <row r="1986" spans="1:3">
      <c r="A1986" s="599">
        <v>43188</v>
      </c>
      <c r="B1986" s="602">
        <v>2336</v>
      </c>
      <c r="C1986" s="20">
        <v>527597535</v>
      </c>
    </row>
    <row r="1987" spans="1:3">
      <c r="A1987" s="599">
        <v>43187</v>
      </c>
      <c r="B1987" s="602">
        <v>2340</v>
      </c>
      <c r="C1987" s="20">
        <v>826146665</v>
      </c>
    </row>
    <row r="1988" spans="1:3">
      <c r="A1988" s="599">
        <v>43186</v>
      </c>
      <c r="B1988" s="602">
        <v>2408</v>
      </c>
      <c r="C1988" s="20">
        <v>1453060480</v>
      </c>
    </row>
    <row r="1989" spans="1:3">
      <c r="A1989" s="599">
        <v>43185</v>
      </c>
      <c r="B1989" s="602">
        <v>2303</v>
      </c>
      <c r="C1989" s="20">
        <v>1343351875</v>
      </c>
    </row>
    <row r="1990" spans="1:3">
      <c r="A1990" s="599">
        <v>43182</v>
      </c>
      <c r="B1990" s="602">
        <v>2323</v>
      </c>
      <c r="C1990" s="20">
        <v>2221939615</v>
      </c>
    </row>
    <row r="1991" spans="1:3">
      <c r="A1991" s="599">
        <v>43181</v>
      </c>
      <c r="B1991" s="602">
        <v>2469</v>
      </c>
      <c r="C1991" s="20">
        <v>1217246950</v>
      </c>
    </row>
    <row r="1992" spans="1:3">
      <c r="A1992" s="599">
        <v>43180</v>
      </c>
      <c r="B1992" s="602">
        <v>2469</v>
      </c>
      <c r="C1992" s="20">
        <v>1885089755</v>
      </c>
    </row>
    <row r="1993" spans="1:3">
      <c r="A1993" s="599">
        <v>43179</v>
      </c>
      <c r="B1993" s="602">
        <v>2598</v>
      </c>
      <c r="C1993" s="20">
        <v>1356628990</v>
      </c>
    </row>
    <row r="1994" spans="1:3">
      <c r="A1994" s="599">
        <v>43178</v>
      </c>
      <c r="B1994" s="602">
        <v>2557</v>
      </c>
      <c r="C1994" s="20">
        <v>2675272885</v>
      </c>
    </row>
    <row r="1995" spans="1:3">
      <c r="A1995" s="599">
        <v>43175</v>
      </c>
      <c r="B1995" s="602">
        <v>2604</v>
      </c>
      <c r="C1995" s="20">
        <v>6622162555</v>
      </c>
    </row>
    <row r="1996" spans="1:3">
      <c r="A1996" s="599">
        <v>43174</v>
      </c>
      <c r="B1996" s="602">
        <v>2459</v>
      </c>
      <c r="C1996" s="20">
        <v>6048904245</v>
      </c>
    </row>
    <row r="1997" spans="1:3">
      <c r="A1997" s="599">
        <v>43173</v>
      </c>
      <c r="B1997" s="602">
        <v>2384</v>
      </c>
      <c r="C1997" s="20">
        <v>7778559570</v>
      </c>
    </row>
    <row r="1998" spans="1:3">
      <c r="A1998" s="599">
        <v>43172</v>
      </c>
      <c r="B1998" s="602">
        <v>2211</v>
      </c>
      <c r="C1998" s="20">
        <v>376888435</v>
      </c>
    </row>
    <row r="1999" spans="1:3">
      <c r="A1999" s="599">
        <v>43171</v>
      </c>
      <c r="B1999" s="602">
        <v>2187</v>
      </c>
      <c r="C1999" s="20">
        <v>326241940</v>
      </c>
    </row>
    <row r="2000" spans="1:3">
      <c r="A2000" s="599">
        <v>43168</v>
      </c>
      <c r="B2000" s="602">
        <v>2177</v>
      </c>
      <c r="C2000" s="20">
        <v>951900455</v>
      </c>
    </row>
    <row r="2001" spans="1:3">
      <c r="A2001" s="599">
        <v>43167</v>
      </c>
      <c r="B2001" s="602">
        <v>2130</v>
      </c>
      <c r="C2001" s="20">
        <v>276065175</v>
      </c>
    </row>
    <row r="2002" spans="1:3">
      <c r="A2002" s="599">
        <v>43166</v>
      </c>
      <c r="B2002" s="602">
        <v>2089</v>
      </c>
      <c r="C2002" s="20">
        <v>353673145</v>
      </c>
    </row>
    <row r="2003" spans="1:3">
      <c r="A2003" s="599">
        <v>43165</v>
      </c>
      <c r="B2003" s="602">
        <v>2109</v>
      </c>
      <c r="C2003" s="20">
        <v>327506260</v>
      </c>
    </row>
    <row r="2004" spans="1:3">
      <c r="A2004" s="599">
        <v>43164</v>
      </c>
      <c r="B2004" s="602">
        <v>2055</v>
      </c>
      <c r="C2004" s="20">
        <v>306359545</v>
      </c>
    </row>
    <row r="2005" spans="1:3">
      <c r="A2005" s="599">
        <v>43161</v>
      </c>
      <c r="B2005" s="602">
        <v>2106</v>
      </c>
      <c r="C2005" s="20">
        <v>348656480</v>
      </c>
    </row>
    <row r="2006" spans="1:3">
      <c r="A2006" s="599">
        <v>43160</v>
      </c>
      <c r="B2006" s="602">
        <v>2102</v>
      </c>
      <c r="C2006" s="20">
        <v>387367730</v>
      </c>
    </row>
    <row r="2007" spans="1:3">
      <c r="A2007" s="599">
        <v>43159</v>
      </c>
      <c r="B2007" s="602">
        <v>2102</v>
      </c>
      <c r="C2007" s="20">
        <v>387367730</v>
      </c>
    </row>
    <row r="2008" spans="1:3">
      <c r="A2008" s="599">
        <v>43158</v>
      </c>
      <c r="B2008" s="602">
        <v>2130</v>
      </c>
      <c r="C2008" s="20">
        <v>403217845</v>
      </c>
    </row>
    <row r="2009" spans="1:3">
      <c r="A2009" s="599">
        <v>43157</v>
      </c>
      <c r="B2009" s="602">
        <v>2126</v>
      </c>
      <c r="C2009" s="20">
        <v>1060120320</v>
      </c>
    </row>
    <row r="2010" spans="1:3">
      <c r="A2010" s="599">
        <v>43154</v>
      </c>
      <c r="B2010" s="602">
        <v>2126</v>
      </c>
      <c r="C2010" s="20">
        <v>590874990</v>
      </c>
    </row>
    <row r="2011" spans="1:3">
      <c r="A2011" s="599">
        <v>43153</v>
      </c>
      <c r="B2011" s="602">
        <v>2102</v>
      </c>
      <c r="C2011" s="20">
        <v>5609005585</v>
      </c>
    </row>
    <row r="2012" spans="1:3">
      <c r="A2012" s="599">
        <v>43152</v>
      </c>
      <c r="B2012" s="602">
        <v>2082</v>
      </c>
      <c r="C2012" s="20">
        <v>476667250</v>
      </c>
    </row>
    <row r="2013" spans="1:3">
      <c r="A2013" s="599">
        <v>43151</v>
      </c>
      <c r="B2013" s="602">
        <v>2072</v>
      </c>
      <c r="C2013" s="20">
        <v>305254030</v>
      </c>
    </row>
    <row r="2014" spans="1:3">
      <c r="A2014" s="599">
        <v>43150</v>
      </c>
      <c r="B2014" s="602">
        <v>2038</v>
      </c>
      <c r="C2014" s="20">
        <v>190340225</v>
      </c>
    </row>
    <row r="2015" spans="1:3">
      <c r="A2015" s="599">
        <v>43147</v>
      </c>
      <c r="B2015" s="602">
        <v>1980</v>
      </c>
      <c r="C2015" s="20">
        <v>202341125</v>
      </c>
    </row>
    <row r="2016" spans="1:3">
      <c r="A2016" s="599">
        <v>43146</v>
      </c>
      <c r="B2016" s="602">
        <v>1980</v>
      </c>
      <c r="C2016" s="20">
        <v>202341125</v>
      </c>
    </row>
    <row r="2017" spans="1:3">
      <c r="A2017" s="599">
        <v>43145</v>
      </c>
      <c r="B2017" s="602">
        <v>1980</v>
      </c>
      <c r="C2017" s="20">
        <v>202341125</v>
      </c>
    </row>
    <row r="2018" spans="1:3">
      <c r="A2018" s="599">
        <v>43144</v>
      </c>
      <c r="B2018" s="602">
        <v>1970</v>
      </c>
      <c r="C2018" s="20">
        <v>212198465</v>
      </c>
    </row>
    <row r="2019" spans="1:3">
      <c r="A2019" s="599">
        <v>43143</v>
      </c>
      <c r="B2019" s="602">
        <v>2001</v>
      </c>
      <c r="C2019" s="20">
        <v>264376420</v>
      </c>
    </row>
    <row r="2020" spans="1:3">
      <c r="A2020" s="599">
        <v>43140</v>
      </c>
      <c r="B2020" s="602">
        <v>2035</v>
      </c>
      <c r="C2020" s="20">
        <v>410179735</v>
      </c>
    </row>
    <row r="2021" spans="1:3">
      <c r="A2021" s="599">
        <v>43139</v>
      </c>
      <c r="B2021" s="602">
        <v>2041</v>
      </c>
      <c r="C2021" s="20">
        <v>471199215</v>
      </c>
    </row>
    <row r="2022" spans="1:3">
      <c r="A2022" s="599">
        <v>43138</v>
      </c>
      <c r="B2022" s="602">
        <v>2055</v>
      </c>
      <c r="C2022" s="20">
        <v>1006491490</v>
      </c>
    </row>
    <row r="2023" spans="1:3">
      <c r="A2023" s="599">
        <v>43137</v>
      </c>
      <c r="B2023" s="602">
        <v>2079</v>
      </c>
      <c r="C2023" s="20">
        <v>1527309775</v>
      </c>
    </row>
    <row r="2024" spans="1:3">
      <c r="A2024" s="599">
        <v>43136</v>
      </c>
      <c r="B2024" s="602">
        <v>2052</v>
      </c>
      <c r="C2024" s="20">
        <v>1476884015</v>
      </c>
    </row>
    <row r="2025" spans="1:3">
      <c r="A2025" s="599">
        <v>43133</v>
      </c>
      <c r="B2025" s="602">
        <v>2225</v>
      </c>
      <c r="C2025" s="20">
        <v>3071911420</v>
      </c>
    </row>
    <row r="2026" spans="1:3">
      <c r="A2026" s="599">
        <v>43132</v>
      </c>
      <c r="B2026" s="602">
        <v>2340</v>
      </c>
      <c r="C2026" s="20">
        <v>2663810445</v>
      </c>
    </row>
    <row r="2027" spans="1:3">
      <c r="A2027" s="599">
        <v>43131</v>
      </c>
      <c r="B2027" s="602">
        <v>2262</v>
      </c>
      <c r="C2027" s="20">
        <v>6135392710</v>
      </c>
    </row>
    <row r="2028" spans="1:3">
      <c r="A2028" s="599">
        <v>43130</v>
      </c>
      <c r="B2028" s="602">
        <v>2072</v>
      </c>
      <c r="C2028" s="20">
        <v>674132410</v>
      </c>
    </row>
    <row r="2029" spans="1:3">
      <c r="A2029" s="599">
        <v>43129</v>
      </c>
      <c r="B2029" s="602">
        <v>2109</v>
      </c>
      <c r="C2029" s="20">
        <v>1603963940</v>
      </c>
    </row>
    <row r="2030" spans="1:3">
      <c r="A2030" s="599">
        <v>43126</v>
      </c>
      <c r="B2030" s="602">
        <v>2082</v>
      </c>
      <c r="C2030" s="20">
        <v>1404424240</v>
      </c>
    </row>
    <row r="2031" spans="1:3">
      <c r="A2031" s="599">
        <v>43125</v>
      </c>
      <c r="B2031" s="602">
        <v>1997</v>
      </c>
      <c r="C2031" s="20">
        <v>673952985</v>
      </c>
    </row>
    <row r="2032" spans="1:3">
      <c r="A2032" s="599">
        <v>43124</v>
      </c>
      <c r="B2032" s="602">
        <v>1960</v>
      </c>
      <c r="C2032" s="20">
        <v>1220407175</v>
      </c>
    </row>
    <row r="2033" spans="1:3">
      <c r="A2033" s="599">
        <v>43123</v>
      </c>
      <c r="B2033" s="602">
        <v>2035</v>
      </c>
      <c r="C2033" s="20">
        <v>942184590</v>
      </c>
    </row>
    <row r="2034" spans="1:3">
      <c r="A2034" s="599">
        <v>43122</v>
      </c>
      <c r="B2034" s="602">
        <v>2035</v>
      </c>
      <c r="C2034" s="20">
        <v>1612126715</v>
      </c>
    </row>
    <row r="2035" spans="1:3">
      <c r="A2035" s="599">
        <v>43119</v>
      </c>
      <c r="B2035" s="602">
        <v>1943</v>
      </c>
      <c r="C2035" s="20">
        <v>1305601630</v>
      </c>
    </row>
    <row r="2036" spans="1:3">
      <c r="A2036" s="599">
        <v>43118</v>
      </c>
      <c r="B2036" s="602">
        <v>1868</v>
      </c>
      <c r="C2036" s="20">
        <v>485566950</v>
      </c>
    </row>
    <row r="2037" spans="1:3">
      <c r="A2037" s="599">
        <v>43117</v>
      </c>
      <c r="B2037" s="602">
        <v>1868</v>
      </c>
      <c r="C2037" s="20">
        <v>1450231120</v>
      </c>
    </row>
    <row r="2038" spans="1:3">
      <c r="A2038" s="599">
        <v>43116</v>
      </c>
      <c r="B2038" s="602">
        <v>1780</v>
      </c>
      <c r="C2038" s="20">
        <v>319693845</v>
      </c>
    </row>
    <row r="2039" spans="1:3">
      <c r="A2039" s="599">
        <v>43115</v>
      </c>
      <c r="B2039" s="602">
        <v>1790</v>
      </c>
      <c r="C2039" s="20">
        <v>324929140</v>
      </c>
    </row>
    <row r="2040" spans="1:3">
      <c r="A2040" s="599">
        <v>43112</v>
      </c>
      <c r="B2040" s="602">
        <v>1801</v>
      </c>
      <c r="C2040" s="20">
        <v>376420750</v>
      </c>
    </row>
    <row r="2041" spans="1:3">
      <c r="A2041" s="599">
        <v>43111</v>
      </c>
      <c r="B2041" s="602">
        <v>1841</v>
      </c>
      <c r="C2041" s="20">
        <v>181404335</v>
      </c>
    </row>
    <row r="2042" spans="1:3">
      <c r="A2042" s="599">
        <v>43110</v>
      </c>
      <c r="B2042" s="602">
        <v>1828</v>
      </c>
      <c r="C2042" s="20">
        <v>307164750</v>
      </c>
    </row>
    <row r="2043" spans="1:3">
      <c r="A2043" s="599">
        <v>43109</v>
      </c>
      <c r="B2043" s="602">
        <v>1858</v>
      </c>
      <c r="C2043" s="20">
        <v>315610365</v>
      </c>
    </row>
    <row r="2044" spans="1:3">
      <c r="A2044" s="599">
        <v>43108</v>
      </c>
      <c r="B2044" s="602">
        <v>1879</v>
      </c>
      <c r="C2044" s="20">
        <v>259881805</v>
      </c>
    </row>
    <row r="2045" spans="1:3">
      <c r="A2045" s="599">
        <v>43105</v>
      </c>
      <c r="B2045" s="602">
        <v>1875</v>
      </c>
      <c r="C2045" s="20">
        <v>497462040</v>
      </c>
    </row>
    <row r="2046" spans="1:3">
      <c r="A2046" s="599">
        <v>43104</v>
      </c>
      <c r="B2046" s="602">
        <v>1892</v>
      </c>
      <c r="C2046" s="20">
        <v>246331305</v>
      </c>
    </row>
    <row r="2047" spans="1:3">
      <c r="A2047" s="599">
        <v>43103</v>
      </c>
      <c r="B2047" s="602">
        <v>1916</v>
      </c>
      <c r="C2047" s="20">
        <v>401419600</v>
      </c>
    </row>
    <row r="2048" spans="1:3">
      <c r="A2048" s="599">
        <v>43102</v>
      </c>
      <c r="B2048" s="602">
        <v>1858</v>
      </c>
      <c r="C2048" s="20">
        <v>311552935</v>
      </c>
    </row>
    <row r="2049" spans="1:3">
      <c r="A2049" s="599">
        <v>43101</v>
      </c>
      <c r="B2049" s="602">
        <v>1831</v>
      </c>
      <c r="C2049" s="20">
        <v>241099770</v>
      </c>
    </row>
    <row r="2050" spans="1:3">
      <c r="A2050" s="599">
        <v>43098</v>
      </c>
      <c r="B2050" s="602">
        <v>1831</v>
      </c>
      <c r="C2050" s="20">
        <v>241099770</v>
      </c>
    </row>
    <row r="2051" spans="1:3">
      <c r="A2051" s="599">
        <v>43097</v>
      </c>
      <c r="B2051" s="602">
        <v>1831</v>
      </c>
      <c r="C2051" s="20">
        <v>241099770</v>
      </c>
    </row>
    <row r="2052" spans="1:3">
      <c r="A2052" s="599">
        <v>43096</v>
      </c>
      <c r="B2052" s="602">
        <v>1797</v>
      </c>
      <c r="C2052" s="20">
        <v>131972820</v>
      </c>
    </row>
    <row r="2053" spans="1:3">
      <c r="A2053" s="599">
        <v>43095</v>
      </c>
      <c r="B2053" s="602">
        <v>1784</v>
      </c>
      <c r="C2053" s="20">
        <v>341863935</v>
      </c>
    </row>
    <row r="2054" spans="1:3">
      <c r="A2054" s="599">
        <v>43094</v>
      </c>
      <c r="B2054" s="602">
        <v>1794</v>
      </c>
      <c r="C2054" s="20">
        <v>188172660</v>
      </c>
    </row>
    <row r="2055" spans="1:3">
      <c r="A2055" s="599">
        <v>43091</v>
      </c>
      <c r="B2055" s="602">
        <v>1794</v>
      </c>
      <c r="C2055" s="20">
        <v>188172660</v>
      </c>
    </row>
    <row r="2056" spans="1:3">
      <c r="A2056" s="599">
        <v>43090</v>
      </c>
      <c r="B2056" s="602">
        <v>1797</v>
      </c>
      <c r="C2056" s="20">
        <v>365329670</v>
      </c>
    </row>
    <row r="2057" spans="1:3">
      <c r="A2057" s="599">
        <v>43089</v>
      </c>
      <c r="B2057" s="602">
        <v>1845</v>
      </c>
      <c r="C2057" s="20">
        <v>308255565</v>
      </c>
    </row>
    <row r="2058" spans="1:3">
      <c r="A2058" s="599">
        <v>43088</v>
      </c>
      <c r="B2058" s="602">
        <v>1845</v>
      </c>
      <c r="C2058" s="20">
        <v>556617380</v>
      </c>
    </row>
    <row r="2059" spans="1:3">
      <c r="A2059" s="599">
        <v>43087</v>
      </c>
      <c r="B2059" s="602">
        <v>1926</v>
      </c>
      <c r="C2059" s="20">
        <v>395368060</v>
      </c>
    </row>
    <row r="2060" spans="1:3">
      <c r="A2060" s="599">
        <v>43084</v>
      </c>
      <c r="B2060" s="602">
        <v>1967</v>
      </c>
      <c r="C2060" s="20">
        <v>252505010</v>
      </c>
    </row>
    <row r="2061" spans="1:3">
      <c r="A2061" s="599">
        <v>43083</v>
      </c>
      <c r="B2061" s="602">
        <v>1984</v>
      </c>
      <c r="C2061" s="20">
        <v>290269025</v>
      </c>
    </row>
    <row r="2062" spans="1:3">
      <c r="A2062" s="599">
        <v>43082</v>
      </c>
      <c r="B2062" s="602">
        <v>1977</v>
      </c>
      <c r="C2062" s="20">
        <v>169432605</v>
      </c>
    </row>
    <row r="2063" spans="1:3">
      <c r="A2063" s="599">
        <v>43081</v>
      </c>
      <c r="B2063" s="602">
        <v>1940</v>
      </c>
      <c r="C2063" s="20">
        <v>388675225</v>
      </c>
    </row>
    <row r="2064" spans="1:3">
      <c r="A2064" s="599">
        <v>43080</v>
      </c>
      <c r="B2064" s="602">
        <v>1987</v>
      </c>
      <c r="C2064" s="20">
        <v>192029135</v>
      </c>
    </row>
    <row r="2065" spans="1:3">
      <c r="A2065" s="599">
        <v>43077</v>
      </c>
      <c r="B2065" s="602">
        <v>1994</v>
      </c>
      <c r="C2065" s="20">
        <v>500996920</v>
      </c>
    </row>
    <row r="2066" spans="1:3">
      <c r="A2066" s="599">
        <v>43076</v>
      </c>
      <c r="B2066" s="602">
        <v>2021</v>
      </c>
      <c r="C2066" s="20">
        <v>723940710</v>
      </c>
    </row>
    <row r="2067" spans="1:3">
      <c r="A2067" s="599">
        <v>43075</v>
      </c>
      <c r="B2067" s="602">
        <v>2075</v>
      </c>
      <c r="C2067" s="20">
        <v>1612571190</v>
      </c>
    </row>
    <row r="2068" spans="1:3">
      <c r="A2068" s="599">
        <v>43074</v>
      </c>
      <c r="B2068" s="602">
        <v>2099</v>
      </c>
      <c r="C2068" s="20">
        <v>635214385</v>
      </c>
    </row>
    <row r="2069" spans="1:3">
      <c r="A2069" s="599">
        <v>43073</v>
      </c>
      <c r="B2069" s="602">
        <v>2072</v>
      </c>
      <c r="C2069" s="20">
        <v>656003360</v>
      </c>
    </row>
    <row r="2070" spans="1:3">
      <c r="A2070" s="599">
        <v>43070</v>
      </c>
      <c r="B2070" s="602">
        <v>2079</v>
      </c>
      <c r="C2070" s="20">
        <v>368235855</v>
      </c>
    </row>
    <row r="2071" spans="1:3">
      <c r="A2071" s="599">
        <v>43069</v>
      </c>
      <c r="B2071" s="602">
        <v>2048</v>
      </c>
      <c r="C2071" s="20">
        <v>669658860</v>
      </c>
    </row>
    <row r="2072" spans="1:3">
      <c r="A2072" s="599">
        <v>43068</v>
      </c>
      <c r="B2072" s="602">
        <v>2082</v>
      </c>
      <c r="C2072" s="20">
        <v>669018685</v>
      </c>
    </row>
    <row r="2073" spans="1:3">
      <c r="A2073" s="599">
        <v>43067</v>
      </c>
      <c r="B2073" s="602">
        <v>2082</v>
      </c>
      <c r="C2073" s="20">
        <v>914343400</v>
      </c>
    </row>
    <row r="2074" spans="1:3">
      <c r="A2074" s="599">
        <v>43066</v>
      </c>
      <c r="B2074" s="602">
        <v>2153</v>
      </c>
      <c r="C2074" s="20">
        <v>1153863755</v>
      </c>
    </row>
    <row r="2075" spans="1:3">
      <c r="A2075" s="599">
        <v>43063</v>
      </c>
      <c r="B2075" s="602">
        <v>2238</v>
      </c>
      <c r="C2075" s="20">
        <v>2659805010</v>
      </c>
    </row>
    <row r="2076" spans="1:3">
      <c r="A2076" s="599">
        <v>43062</v>
      </c>
      <c r="B2076" s="602">
        <v>2258</v>
      </c>
      <c r="C2076" s="20">
        <v>3972289855</v>
      </c>
    </row>
    <row r="2077" spans="1:3">
      <c r="A2077" s="599">
        <v>43061</v>
      </c>
      <c r="B2077" s="602">
        <v>2113</v>
      </c>
      <c r="C2077" s="20">
        <v>885332770</v>
      </c>
    </row>
    <row r="2078" spans="1:3">
      <c r="A2078" s="599">
        <v>43060</v>
      </c>
      <c r="B2078" s="602">
        <v>2133</v>
      </c>
      <c r="C2078" s="20">
        <v>715884870</v>
      </c>
    </row>
    <row r="2079" spans="1:3">
      <c r="A2079" s="599">
        <v>43059</v>
      </c>
      <c r="B2079" s="602">
        <v>2089</v>
      </c>
      <c r="C2079" s="20">
        <v>2488253125</v>
      </c>
    </row>
    <row r="2080" spans="1:3">
      <c r="A2080" s="599">
        <v>43056</v>
      </c>
      <c r="B2080" s="602">
        <v>2102</v>
      </c>
      <c r="C2080" s="20">
        <v>705451890</v>
      </c>
    </row>
    <row r="2081" spans="1:3">
      <c r="A2081" s="599">
        <v>43055</v>
      </c>
      <c r="B2081" s="602">
        <v>2041</v>
      </c>
      <c r="C2081" s="20">
        <v>241256970</v>
      </c>
    </row>
    <row r="2082" spans="1:3">
      <c r="A2082" s="599">
        <v>43054</v>
      </c>
      <c r="B2082" s="602">
        <v>2038</v>
      </c>
      <c r="C2082" s="20">
        <v>716425610</v>
      </c>
    </row>
    <row r="2083" spans="1:3">
      <c r="A2083" s="599">
        <v>43053</v>
      </c>
      <c r="B2083" s="602">
        <v>2086</v>
      </c>
      <c r="C2083" s="20">
        <v>766489765</v>
      </c>
    </row>
    <row r="2084" spans="1:3">
      <c r="A2084" s="599">
        <v>43052</v>
      </c>
      <c r="B2084" s="602">
        <v>2092</v>
      </c>
      <c r="C2084" s="20">
        <v>694269670</v>
      </c>
    </row>
    <row r="2085" spans="1:3">
      <c r="A2085" s="599">
        <v>43049</v>
      </c>
      <c r="B2085" s="602">
        <v>2055</v>
      </c>
      <c r="C2085" s="20">
        <v>313733295</v>
      </c>
    </row>
    <row r="2086" spans="1:3">
      <c r="A2086" s="599">
        <v>43048</v>
      </c>
      <c r="B2086" s="602">
        <v>2014</v>
      </c>
      <c r="C2086" s="20">
        <v>397004945</v>
      </c>
    </row>
    <row r="2087" spans="1:3">
      <c r="A2087" s="599">
        <v>43047</v>
      </c>
      <c r="B2087" s="602">
        <v>2045</v>
      </c>
      <c r="C2087" s="20">
        <v>444518870</v>
      </c>
    </row>
    <row r="2088" spans="1:3">
      <c r="A2088" s="599">
        <v>43046</v>
      </c>
      <c r="B2088" s="602">
        <v>2072</v>
      </c>
      <c r="C2088" s="20">
        <v>477340105</v>
      </c>
    </row>
    <row r="2089" spans="1:3">
      <c r="A2089" s="599">
        <v>43045</v>
      </c>
      <c r="B2089" s="602">
        <v>2038</v>
      </c>
      <c r="C2089" s="20">
        <v>650239020</v>
      </c>
    </row>
    <row r="2090" spans="1:3">
      <c r="A2090" s="599">
        <v>43042</v>
      </c>
      <c r="B2090" s="602">
        <v>2062</v>
      </c>
      <c r="C2090" s="20">
        <v>1073612600</v>
      </c>
    </row>
    <row r="2091" spans="1:3">
      <c r="A2091" s="599">
        <v>43041</v>
      </c>
      <c r="B2091" s="602">
        <v>2113</v>
      </c>
      <c r="C2091" s="20">
        <v>3543194360</v>
      </c>
    </row>
    <row r="2092" spans="1:3">
      <c r="A2092" s="599">
        <v>43040</v>
      </c>
      <c r="B2092" s="602">
        <v>2041</v>
      </c>
      <c r="C2092" s="20">
        <v>492219745</v>
      </c>
    </row>
    <row r="2093" spans="1:3">
      <c r="A2093" s="599">
        <v>43039</v>
      </c>
      <c r="B2093" s="602">
        <v>2035</v>
      </c>
      <c r="C2093" s="20">
        <v>717616255</v>
      </c>
    </row>
    <row r="2094" spans="1:3">
      <c r="A2094" s="599">
        <v>43038</v>
      </c>
      <c r="B2094" s="602">
        <v>2038</v>
      </c>
      <c r="C2094" s="20">
        <v>1279311270</v>
      </c>
    </row>
    <row r="2095" spans="1:3">
      <c r="A2095" s="599">
        <v>43035</v>
      </c>
      <c r="B2095" s="602">
        <v>2055</v>
      </c>
      <c r="C2095" s="20">
        <v>4299140525</v>
      </c>
    </row>
    <row r="2096" spans="1:3">
      <c r="A2096" s="599">
        <v>43034</v>
      </c>
      <c r="B2096" s="602">
        <v>2082</v>
      </c>
      <c r="C2096" s="20">
        <v>3335634720</v>
      </c>
    </row>
    <row r="2097" spans="1:3">
      <c r="A2097" s="599">
        <v>43033</v>
      </c>
      <c r="B2097" s="602">
        <v>2113</v>
      </c>
      <c r="C2097" s="20">
        <v>22690413325</v>
      </c>
    </row>
    <row r="2098" spans="1:3">
      <c r="A2098" s="599">
        <v>43032</v>
      </c>
      <c r="B2098" s="602">
        <v>1828</v>
      </c>
      <c r="C2098" s="20">
        <v>339726520</v>
      </c>
    </row>
    <row r="2099" spans="1:3">
      <c r="A2099" s="599">
        <v>43031</v>
      </c>
      <c r="B2099" s="602">
        <v>1818</v>
      </c>
      <c r="C2099" s="20">
        <v>318505725</v>
      </c>
    </row>
    <row r="2100" spans="1:3">
      <c r="A2100" s="599">
        <v>43028</v>
      </c>
      <c r="B2100" s="602">
        <v>1831</v>
      </c>
      <c r="C2100" s="20">
        <v>309673705</v>
      </c>
    </row>
    <row r="2101" spans="1:3">
      <c r="A2101" s="599">
        <v>43027</v>
      </c>
      <c r="B2101" s="602">
        <v>1831</v>
      </c>
      <c r="C2101" s="20">
        <v>370710915</v>
      </c>
    </row>
    <row r="2102" spans="1:3">
      <c r="A2102" s="599">
        <v>43026</v>
      </c>
      <c r="B2102" s="602">
        <v>1872</v>
      </c>
      <c r="C2102" s="20">
        <v>262619125</v>
      </c>
    </row>
    <row r="2103" spans="1:3">
      <c r="A2103" s="599">
        <v>43025</v>
      </c>
      <c r="B2103" s="602">
        <v>1875</v>
      </c>
      <c r="C2103" s="20">
        <v>779297585</v>
      </c>
    </row>
    <row r="2104" spans="1:3">
      <c r="A2104" s="599">
        <v>43024</v>
      </c>
      <c r="B2104" s="602">
        <v>1831</v>
      </c>
      <c r="C2104" s="20">
        <v>449264595</v>
      </c>
    </row>
    <row r="2105" spans="1:3">
      <c r="A2105" s="599">
        <v>43021</v>
      </c>
      <c r="B2105" s="602">
        <v>1946</v>
      </c>
      <c r="C2105" s="20">
        <v>265958265</v>
      </c>
    </row>
    <row r="2106" spans="1:3">
      <c r="A2106" s="599">
        <v>43020</v>
      </c>
      <c r="B2106" s="602">
        <v>1994</v>
      </c>
      <c r="C2106" s="20">
        <v>264136275</v>
      </c>
    </row>
    <row r="2107" spans="1:3">
      <c r="A2107" s="599">
        <v>43019</v>
      </c>
      <c r="B2107" s="602">
        <v>1994</v>
      </c>
      <c r="C2107" s="20">
        <v>207289560</v>
      </c>
    </row>
    <row r="2108" spans="1:3">
      <c r="A2108" s="599">
        <v>43018</v>
      </c>
      <c r="B2108" s="602">
        <v>1963</v>
      </c>
      <c r="C2108" s="20">
        <v>334904115</v>
      </c>
    </row>
    <row r="2109" spans="1:3">
      <c r="A2109" s="599">
        <v>43017</v>
      </c>
      <c r="B2109" s="602">
        <v>1991</v>
      </c>
      <c r="C2109" s="20">
        <v>341785970</v>
      </c>
    </row>
    <row r="2110" spans="1:3">
      <c r="A2110" s="599">
        <v>43014</v>
      </c>
      <c r="B2110" s="602">
        <v>1991</v>
      </c>
      <c r="C2110" s="20">
        <v>341785970</v>
      </c>
    </row>
    <row r="2111" spans="1:3">
      <c r="A2111" s="599">
        <v>43013</v>
      </c>
      <c r="B2111" s="602">
        <v>1991</v>
      </c>
      <c r="C2111" s="20">
        <v>341785970</v>
      </c>
    </row>
    <row r="2112" spans="1:3">
      <c r="A2112" s="599">
        <v>43012</v>
      </c>
      <c r="B2112" s="602">
        <v>1991</v>
      </c>
      <c r="C2112" s="20">
        <v>341785970</v>
      </c>
    </row>
    <row r="2113" spans="1:3">
      <c r="A2113" s="599">
        <v>43011</v>
      </c>
      <c r="B2113" s="602">
        <v>1991</v>
      </c>
      <c r="C2113" s="20">
        <v>341785970</v>
      </c>
    </row>
    <row r="2114" spans="1:3">
      <c r="A2114" s="599">
        <v>43010</v>
      </c>
      <c r="B2114" s="602">
        <v>1991</v>
      </c>
      <c r="C2114" s="20">
        <v>341785970</v>
      </c>
    </row>
    <row r="2115" spans="1:3">
      <c r="A2115" s="599">
        <v>43007</v>
      </c>
      <c r="B2115" s="602">
        <v>1991</v>
      </c>
      <c r="C2115" s="20">
        <v>341785970</v>
      </c>
    </row>
    <row r="2116" spans="1:3">
      <c r="A2116" s="599">
        <v>43006</v>
      </c>
      <c r="B2116" s="602">
        <v>1926</v>
      </c>
      <c r="C2116" s="20">
        <v>241425680</v>
      </c>
    </row>
    <row r="2117" spans="1:3">
      <c r="A2117" s="599">
        <v>43005</v>
      </c>
      <c r="B2117" s="602">
        <v>1926</v>
      </c>
      <c r="C2117" s="20">
        <v>438273610</v>
      </c>
    </row>
    <row r="2118" spans="1:3">
      <c r="A2118" s="599">
        <v>43004</v>
      </c>
      <c r="B2118" s="602">
        <v>1899</v>
      </c>
      <c r="C2118" s="20">
        <v>3015689545</v>
      </c>
    </row>
    <row r="2119" spans="1:3">
      <c r="A2119" s="599">
        <v>43003</v>
      </c>
      <c r="B2119" s="602">
        <v>1831</v>
      </c>
      <c r="C2119" s="20">
        <v>1058180670</v>
      </c>
    </row>
    <row r="2120" spans="1:3">
      <c r="A2120" s="599">
        <v>43000</v>
      </c>
      <c r="B2120" s="602">
        <v>1980</v>
      </c>
      <c r="C2120" s="20">
        <v>656277775</v>
      </c>
    </row>
    <row r="2121" spans="1:3">
      <c r="A2121" s="599">
        <v>42999</v>
      </c>
      <c r="B2121" s="602">
        <v>2031</v>
      </c>
      <c r="C2121" s="20">
        <v>877675370</v>
      </c>
    </row>
    <row r="2122" spans="1:3">
      <c r="A2122" s="599">
        <v>42998</v>
      </c>
      <c r="B2122" s="602">
        <v>2143</v>
      </c>
      <c r="C2122" s="20">
        <v>512867110</v>
      </c>
    </row>
    <row r="2123" spans="1:3">
      <c r="A2123" s="599">
        <v>42997</v>
      </c>
      <c r="B2123" s="602">
        <v>2208</v>
      </c>
      <c r="C2123" s="20">
        <v>527968270</v>
      </c>
    </row>
    <row r="2124" spans="1:3">
      <c r="A2124" s="599">
        <v>42996</v>
      </c>
      <c r="B2124" s="602">
        <v>2248</v>
      </c>
      <c r="C2124" s="20">
        <v>1303837540</v>
      </c>
    </row>
    <row r="2125" spans="1:3">
      <c r="A2125" s="599">
        <v>42993</v>
      </c>
      <c r="B2125" s="602">
        <v>2170</v>
      </c>
      <c r="C2125" s="20">
        <v>1166908205</v>
      </c>
    </row>
    <row r="2126" spans="1:3">
      <c r="A2126" s="599">
        <v>42992</v>
      </c>
      <c r="B2126" s="602">
        <v>2116</v>
      </c>
      <c r="C2126" s="20">
        <v>1028186905</v>
      </c>
    </row>
    <row r="2127" spans="1:3">
      <c r="A2127" s="599">
        <v>42991</v>
      </c>
      <c r="B2127" s="602">
        <v>2160</v>
      </c>
      <c r="C2127" s="20">
        <v>668383755</v>
      </c>
    </row>
    <row r="2128" spans="1:3">
      <c r="A2128" s="599">
        <v>42990</v>
      </c>
      <c r="B2128" s="602">
        <v>2201</v>
      </c>
      <c r="C2128" s="20">
        <v>564453510</v>
      </c>
    </row>
    <row r="2129" spans="1:3">
      <c r="A2129" s="599">
        <v>42989</v>
      </c>
      <c r="B2129" s="602">
        <v>2170</v>
      </c>
      <c r="C2129" s="20">
        <v>782536125</v>
      </c>
    </row>
    <row r="2130" spans="1:3">
      <c r="A2130" s="599">
        <v>42986</v>
      </c>
      <c r="B2130" s="602">
        <v>2184</v>
      </c>
      <c r="C2130" s="20">
        <v>721124640</v>
      </c>
    </row>
    <row r="2131" spans="1:3">
      <c r="A2131" s="599">
        <v>42985</v>
      </c>
      <c r="B2131" s="602">
        <v>2187</v>
      </c>
      <c r="C2131" s="20">
        <v>1285883550</v>
      </c>
    </row>
    <row r="2132" spans="1:3">
      <c r="A2132" s="599">
        <v>42984</v>
      </c>
      <c r="B2132" s="602">
        <v>2245</v>
      </c>
      <c r="C2132" s="20">
        <v>849870155</v>
      </c>
    </row>
    <row r="2133" spans="1:3">
      <c r="A2133" s="599">
        <v>42983</v>
      </c>
      <c r="B2133" s="602">
        <v>2286</v>
      </c>
      <c r="C2133" s="20">
        <v>889823840</v>
      </c>
    </row>
    <row r="2134" spans="1:3">
      <c r="A2134" s="599">
        <v>42982</v>
      </c>
      <c r="B2134" s="602">
        <v>2282</v>
      </c>
      <c r="C2134" s="20">
        <v>673930290</v>
      </c>
    </row>
    <row r="2135" spans="1:3">
      <c r="A2135" s="599">
        <v>42979</v>
      </c>
      <c r="B2135" s="602">
        <v>2347</v>
      </c>
      <c r="C2135" s="20">
        <v>739040765</v>
      </c>
    </row>
    <row r="2136" spans="1:3">
      <c r="A2136" s="599">
        <v>42978</v>
      </c>
      <c r="B2136" s="602">
        <v>2336</v>
      </c>
      <c r="C2136" s="20">
        <v>727352900</v>
      </c>
    </row>
    <row r="2137" spans="1:3">
      <c r="A2137" s="599">
        <v>42977</v>
      </c>
      <c r="B2137" s="602">
        <v>2357</v>
      </c>
      <c r="C2137" s="20">
        <v>586583940</v>
      </c>
    </row>
    <row r="2138" spans="1:3">
      <c r="A2138" s="599">
        <v>42976</v>
      </c>
      <c r="B2138" s="602">
        <v>2381</v>
      </c>
      <c r="C2138" s="20">
        <v>638220690</v>
      </c>
    </row>
    <row r="2139" spans="1:3">
      <c r="A2139" s="599">
        <v>42975</v>
      </c>
      <c r="B2139" s="602">
        <v>2377</v>
      </c>
      <c r="C2139" s="20">
        <v>1251455140</v>
      </c>
    </row>
    <row r="2140" spans="1:3">
      <c r="A2140" s="599">
        <v>42972</v>
      </c>
      <c r="B2140" s="602">
        <v>2408</v>
      </c>
      <c r="C2140" s="20">
        <v>979606325</v>
      </c>
    </row>
    <row r="2141" spans="1:3">
      <c r="A2141" s="599">
        <v>42971</v>
      </c>
      <c r="B2141" s="602">
        <v>2462</v>
      </c>
      <c r="C2141" s="20">
        <v>2020230600</v>
      </c>
    </row>
    <row r="2142" spans="1:3">
      <c r="A2142" s="599">
        <v>42970</v>
      </c>
      <c r="B2142" s="602">
        <v>2496</v>
      </c>
      <c r="C2142" s="20">
        <v>938716245</v>
      </c>
    </row>
    <row r="2143" spans="1:3">
      <c r="A2143" s="599">
        <v>42969</v>
      </c>
      <c r="B2143" s="602">
        <v>2448</v>
      </c>
      <c r="C2143" s="20">
        <v>1189023290</v>
      </c>
    </row>
    <row r="2144" spans="1:3">
      <c r="A2144" s="599">
        <v>42968</v>
      </c>
      <c r="B2144" s="602">
        <v>2543</v>
      </c>
      <c r="C2144" s="20">
        <v>758675885</v>
      </c>
    </row>
    <row r="2145" spans="1:3">
      <c r="A2145" s="599">
        <v>42965</v>
      </c>
      <c r="B2145" s="602">
        <v>2509</v>
      </c>
      <c r="C2145" s="20">
        <v>613106800</v>
      </c>
    </row>
    <row r="2146" spans="1:3">
      <c r="A2146" s="599">
        <v>42964</v>
      </c>
      <c r="B2146" s="602">
        <v>2516</v>
      </c>
      <c r="C2146" s="20">
        <v>1026050695</v>
      </c>
    </row>
    <row r="2147" spans="1:3">
      <c r="A2147" s="599">
        <v>42963</v>
      </c>
      <c r="B2147" s="602">
        <v>2530</v>
      </c>
      <c r="C2147" s="20">
        <v>1861943740</v>
      </c>
    </row>
    <row r="2148" spans="1:3">
      <c r="A2148" s="599">
        <v>42962</v>
      </c>
      <c r="B2148" s="602">
        <v>2462</v>
      </c>
      <c r="C2148" s="20">
        <v>4035954805</v>
      </c>
    </row>
    <row r="2149" spans="1:3">
      <c r="A2149" s="599">
        <v>42961</v>
      </c>
      <c r="B2149" s="602">
        <v>2462</v>
      </c>
      <c r="C2149" s="20">
        <v>4035954805</v>
      </c>
    </row>
    <row r="2150" spans="1:3">
      <c r="A2150" s="599">
        <v>42958</v>
      </c>
      <c r="B2150" s="602">
        <v>2333</v>
      </c>
      <c r="C2150" s="20">
        <v>1082947090</v>
      </c>
    </row>
    <row r="2151" spans="1:3">
      <c r="A2151" s="599">
        <v>42957</v>
      </c>
      <c r="B2151" s="602">
        <v>2397</v>
      </c>
      <c r="C2151" s="20">
        <v>936415685</v>
      </c>
    </row>
    <row r="2152" spans="1:3">
      <c r="A2152" s="599">
        <v>42956</v>
      </c>
      <c r="B2152" s="602">
        <v>2459</v>
      </c>
      <c r="C2152" s="20">
        <v>974723320</v>
      </c>
    </row>
    <row r="2153" spans="1:3">
      <c r="A2153" s="599">
        <v>42955</v>
      </c>
      <c r="B2153" s="602">
        <v>2499</v>
      </c>
      <c r="C2153" s="20">
        <v>957313060</v>
      </c>
    </row>
    <row r="2154" spans="1:3">
      <c r="A2154" s="599">
        <v>42954</v>
      </c>
      <c r="B2154" s="602">
        <v>2520</v>
      </c>
      <c r="C2154" s="20">
        <v>1017541855</v>
      </c>
    </row>
    <row r="2155" spans="1:3">
      <c r="A2155" s="599">
        <v>42951</v>
      </c>
      <c r="B2155" s="602">
        <v>2448</v>
      </c>
      <c r="C2155" s="20">
        <v>1236997245</v>
      </c>
    </row>
    <row r="2156" spans="1:3">
      <c r="A2156" s="599">
        <v>42950</v>
      </c>
      <c r="B2156" s="602">
        <v>2482</v>
      </c>
      <c r="C2156" s="20">
        <v>2028499110</v>
      </c>
    </row>
    <row r="2157" spans="1:3">
      <c r="A2157" s="599">
        <v>42949</v>
      </c>
      <c r="B2157" s="602">
        <v>2604</v>
      </c>
      <c r="C2157" s="20">
        <v>1124194200</v>
      </c>
    </row>
    <row r="2158" spans="1:3">
      <c r="A2158" s="599">
        <v>42948</v>
      </c>
      <c r="B2158" s="602">
        <v>2601</v>
      </c>
      <c r="C2158" s="20">
        <v>3594494695</v>
      </c>
    </row>
    <row r="2159" spans="1:3">
      <c r="A2159" s="599">
        <v>42947</v>
      </c>
      <c r="B2159" s="602">
        <v>2492</v>
      </c>
      <c r="C2159" s="20">
        <v>3177782040</v>
      </c>
    </row>
    <row r="2160" spans="1:3">
      <c r="A2160" s="599">
        <v>42944</v>
      </c>
      <c r="B2160" s="602">
        <v>2591</v>
      </c>
      <c r="C2160" s="20">
        <v>5263575925</v>
      </c>
    </row>
    <row r="2161" spans="1:3">
      <c r="A2161" s="599">
        <v>42943</v>
      </c>
      <c r="B2161" s="602">
        <v>2791</v>
      </c>
      <c r="C2161" s="20">
        <v>22987183600</v>
      </c>
    </row>
    <row r="2162" spans="1:3">
      <c r="A2162" s="599">
        <v>42942</v>
      </c>
      <c r="B2162" s="602">
        <v>2496</v>
      </c>
      <c r="C2162" s="20">
        <v>5317822115</v>
      </c>
    </row>
    <row r="2163" spans="1:3">
      <c r="A2163" s="599">
        <v>42941</v>
      </c>
      <c r="B2163" s="602">
        <v>2655</v>
      </c>
      <c r="C2163" s="20">
        <v>3268249560</v>
      </c>
    </row>
    <row r="2164" spans="1:3">
      <c r="A2164" s="599">
        <v>42940</v>
      </c>
      <c r="B2164" s="602">
        <v>2740</v>
      </c>
      <c r="C2164" s="20">
        <v>2772726205</v>
      </c>
    </row>
    <row r="2165" spans="1:3">
      <c r="A2165" s="599">
        <v>42937</v>
      </c>
      <c r="B2165" s="602">
        <v>2791</v>
      </c>
      <c r="C2165" s="20">
        <v>2119895375</v>
      </c>
    </row>
    <row r="2166" spans="1:3">
      <c r="A2166" s="599">
        <v>42936</v>
      </c>
      <c r="B2166" s="602">
        <v>2794</v>
      </c>
      <c r="C2166" s="20">
        <v>3000063190</v>
      </c>
    </row>
    <row r="2167" spans="1:3">
      <c r="A2167" s="599">
        <v>42935</v>
      </c>
      <c r="B2167" s="602">
        <v>2852</v>
      </c>
      <c r="C2167" s="20">
        <v>4830141235</v>
      </c>
    </row>
    <row r="2168" spans="1:3">
      <c r="A2168" s="599">
        <v>42934</v>
      </c>
      <c r="B2168" s="602">
        <v>2852</v>
      </c>
      <c r="C2168" s="20">
        <v>10029637360</v>
      </c>
    </row>
    <row r="2169" spans="1:3">
      <c r="A2169" s="599">
        <v>42933</v>
      </c>
      <c r="B2169" s="602">
        <v>2723</v>
      </c>
      <c r="C2169" s="20">
        <v>3967924570</v>
      </c>
    </row>
    <row r="2170" spans="1:3">
      <c r="A2170" s="599">
        <v>42930</v>
      </c>
      <c r="B2170" s="602">
        <v>2784</v>
      </c>
      <c r="C2170" s="20">
        <v>4404570600</v>
      </c>
    </row>
    <row r="2171" spans="1:3">
      <c r="A2171" s="599">
        <v>42929</v>
      </c>
      <c r="B2171" s="602">
        <v>2804</v>
      </c>
      <c r="C2171" s="20">
        <v>7003087915</v>
      </c>
    </row>
    <row r="2172" spans="1:3">
      <c r="A2172" s="599">
        <v>42928</v>
      </c>
      <c r="B2172" s="602">
        <v>2889</v>
      </c>
      <c r="C2172" s="20">
        <v>8935265520</v>
      </c>
    </row>
    <row r="2173" spans="1:3">
      <c r="A2173" s="599">
        <v>42927</v>
      </c>
      <c r="B2173" s="602">
        <v>3045</v>
      </c>
      <c r="C2173" s="20">
        <v>15445449850</v>
      </c>
    </row>
    <row r="2174" spans="1:3">
      <c r="A2174" s="599">
        <v>42926</v>
      </c>
      <c r="B2174" s="602">
        <v>3066</v>
      </c>
      <c r="C2174" s="20">
        <v>29063043635</v>
      </c>
    </row>
    <row r="2175" spans="1:3">
      <c r="A2175" s="599">
        <v>42923</v>
      </c>
      <c r="B2175" s="602">
        <v>3384</v>
      </c>
      <c r="C2175" s="20">
        <v>100416863675</v>
      </c>
    </row>
    <row r="2176" spans="1:3">
      <c r="A2176" s="599">
        <v>42922</v>
      </c>
      <c r="B2176" s="602">
        <v>3839</v>
      </c>
      <c r="C2176" s="20">
        <v>44705909230</v>
      </c>
    </row>
    <row r="2177" spans="1:3">
      <c r="A2177" s="599">
        <v>42921</v>
      </c>
      <c r="B2177" s="602">
        <v>3567</v>
      </c>
      <c r="C2177" s="20">
        <v>20965671680</v>
      </c>
    </row>
    <row r="2178" spans="1:3">
      <c r="A2178" s="599">
        <v>42920</v>
      </c>
      <c r="B2178" s="602">
        <v>3432</v>
      </c>
      <c r="C2178" s="20">
        <v>26477026900</v>
      </c>
    </row>
    <row r="2179" spans="1:3">
      <c r="A2179" s="599">
        <v>42919</v>
      </c>
      <c r="B2179" s="602">
        <v>3581</v>
      </c>
      <c r="C2179" s="20">
        <v>33812203020</v>
      </c>
    </row>
    <row r="2180" spans="1:3">
      <c r="A2180" s="599">
        <v>42916</v>
      </c>
      <c r="B2180" s="602">
        <v>3411</v>
      </c>
      <c r="C2180" s="20">
        <v>82191969625</v>
      </c>
    </row>
    <row r="2181" spans="1:3">
      <c r="A2181" s="599">
        <v>42915</v>
      </c>
      <c r="B2181" s="602">
        <v>3184</v>
      </c>
      <c r="C2181" s="20">
        <v>43059186550</v>
      </c>
    </row>
    <row r="2182" spans="1:3">
      <c r="A2182" s="599">
        <v>42914</v>
      </c>
      <c r="B2182" s="602">
        <v>3066</v>
      </c>
      <c r="C2182" s="20">
        <v>30632433635</v>
      </c>
    </row>
    <row r="2183" spans="1:3">
      <c r="A2183" s="599">
        <v>42913</v>
      </c>
      <c r="B2183" s="602">
        <v>3300</v>
      </c>
      <c r="C2183" s="20">
        <v>113381884855</v>
      </c>
    </row>
    <row r="2184" spans="1:3">
      <c r="A2184" s="599">
        <v>42912</v>
      </c>
      <c r="B2184" s="602">
        <v>3052</v>
      </c>
      <c r="C2184" s="20">
        <v>3171481645</v>
      </c>
    </row>
    <row r="2185" spans="1:3">
      <c r="A2185" s="599">
        <v>42909</v>
      </c>
      <c r="B2185" s="602">
        <v>2943</v>
      </c>
      <c r="C2185" s="20">
        <v>1347825455</v>
      </c>
    </row>
    <row r="2186" spans="1:3">
      <c r="A2186" s="599">
        <v>42908</v>
      </c>
      <c r="B2186" s="602">
        <v>2852</v>
      </c>
      <c r="C2186" s="20">
        <v>1839181825</v>
      </c>
    </row>
    <row r="2187" spans="1:3">
      <c r="A2187" s="599">
        <v>42907</v>
      </c>
      <c r="B2187" s="602">
        <v>2801</v>
      </c>
      <c r="C2187" s="20">
        <v>747861925</v>
      </c>
    </row>
    <row r="2188" spans="1:3">
      <c r="A2188" s="599">
        <v>42906</v>
      </c>
      <c r="B2188" s="602">
        <v>2811</v>
      </c>
      <c r="C2188" s="20">
        <v>893053820</v>
      </c>
    </row>
    <row r="2189" spans="1:3">
      <c r="A2189" s="599">
        <v>42905</v>
      </c>
      <c r="B2189" s="602">
        <v>2760</v>
      </c>
      <c r="C2189" s="20">
        <v>733249550</v>
      </c>
    </row>
    <row r="2190" spans="1:3">
      <c r="A2190" s="599">
        <v>42902</v>
      </c>
      <c r="B2190" s="602">
        <v>2754</v>
      </c>
      <c r="C2190" s="20">
        <v>678761685</v>
      </c>
    </row>
    <row r="2191" spans="1:3">
      <c r="A2191" s="599">
        <v>42901</v>
      </c>
      <c r="B2191" s="602">
        <v>2733</v>
      </c>
      <c r="C2191" s="20">
        <v>1733184335</v>
      </c>
    </row>
    <row r="2192" spans="1:3">
      <c r="A2192" s="599">
        <v>42900</v>
      </c>
      <c r="B2192" s="602">
        <v>2808</v>
      </c>
      <c r="C2192" s="20">
        <v>2984619925</v>
      </c>
    </row>
    <row r="2193" spans="1:3">
      <c r="A2193" s="599">
        <v>42899</v>
      </c>
      <c r="B2193" s="602">
        <v>2994</v>
      </c>
      <c r="C2193" s="20">
        <v>1227153075</v>
      </c>
    </row>
    <row r="2194" spans="1:3">
      <c r="A2194" s="599">
        <v>42898</v>
      </c>
      <c r="B2194" s="602">
        <v>2977</v>
      </c>
      <c r="C2194" s="20">
        <v>1411676875</v>
      </c>
    </row>
    <row r="2195" spans="1:3">
      <c r="A2195" s="599">
        <v>42895</v>
      </c>
      <c r="B2195" s="602">
        <v>3005</v>
      </c>
      <c r="C2195" s="20">
        <v>5123915965</v>
      </c>
    </row>
    <row r="2196" spans="1:3">
      <c r="A2196" s="599">
        <v>42894</v>
      </c>
      <c r="B2196" s="602">
        <v>2825</v>
      </c>
      <c r="C2196" s="20">
        <v>1180111725</v>
      </c>
    </row>
    <row r="2197" spans="1:3">
      <c r="A2197" s="599">
        <v>42893</v>
      </c>
      <c r="B2197" s="602">
        <v>2757</v>
      </c>
      <c r="C2197" s="20">
        <v>703890500</v>
      </c>
    </row>
    <row r="2198" spans="1:3">
      <c r="A2198" s="599">
        <v>42892</v>
      </c>
      <c r="B2198" s="602">
        <v>2798</v>
      </c>
      <c r="C2198" s="20">
        <v>477252935</v>
      </c>
    </row>
    <row r="2199" spans="1:3">
      <c r="A2199" s="599">
        <v>42891</v>
      </c>
      <c r="B2199" s="602">
        <v>2798</v>
      </c>
      <c r="C2199" s="20">
        <v>477252935</v>
      </c>
    </row>
    <row r="2200" spans="1:3">
      <c r="A2200" s="599">
        <v>42888</v>
      </c>
      <c r="B2200" s="602">
        <v>2804</v>
      </c>
      <c r="C2200" s="20">
        <v>784179940</v>
      </c>
    </row>
    <row r="2201" spans="1:3">
      <c r="A2201" s="599">
        <v>42887</v>
      </c>
      <c r="B2201" s="602">
        <v>2757</v>
      </c>
      <c r="C2201" s="20">
        <v>631208375</v>
      </c>
    </row>
    <row r="2202" spans="1:3">
      <c r="A2202" s="599">
        <v>42886</v>
      </c>
      <c r="B2202" s="602">
        <v>2787</v>
      </c>
      <c r="C2202" s="20">
        <v>554593895</v>
      </c>
    </row>
    <row r="2203" spans="1:3">
      <c r="A2203" s="599">
        <v>42885</v>
      </c>
      <c r="B2203" s="602">
        <v>2794</v>
      </c>
      <c r="C2203" s="20">
        <v>808239045</v>
      </c>
    </row>
    <row r="2204" spans="1:3">
      <c r="A2204" s="599">
        <v>42884</v>
      </c>
      <c r="B2204" s="602">
        <v>2771</v>
      </c>
      <c r="C2204" s="20">
        <v>800862090</v>
      </c>
    </row>
    <row r="2205" spans="1:3">
      <c r="A2205" s="599">
        <v>42881</v>
      </c>
      <c r="B2205" s="602">
        <v>2737</v>
      </c>
      <c r="C2205" s="20">
        <v>820130035</v>
      </c>
    </row>
    <row r="2206" spans="1:3">
      <c r="A2206" s="599">
        <v>42880</v>
      </c>
      <c r="B2206" s="602">
        <v>2723</v>
      </c>
      <c r="C2206" s="20">
        <v>1581903380</v>
      </c>
    </row>
    <row r="2207" spans="1:3">
      <c r="A2207" s="599">
        <v>42879</v>
      </c>
      <c r="B2207" s="602">
        <v>2774</v>
      </c>
      <c r="C2207" s="20">
        <v>612074970</v>
      </c>
    </row>
    <row r="2208" spans="1:3">
      <c r="A2208" s="599">
        <v>42878</v>
      </c>
      <c r="B2208" s="602">
        <v>2781</v>
      </c>
      <c r="C2208" s="20">
        <v>725310870</v>
      </c>
    </row>
    <row r="2209" spans="1:3">
      <c r="A2209" s="599">
        <v>42877</v>
      </c>
      <c r="B2209" s="602">
        <v>2791</v>
      </c>
      <c r="C2209" s="20">
        <v>1118088795</v>
      </c>
    </row>
    <row r="2210" spans="1:3">
      <c r="A2210" s="599">
        <v>42874</v>
      </c>
      <c r="B2210" s="602">
        <v>2815</v>
      </c>
      <c r="C2210" s="20">
        <v>1257034460</v>
      </c>
    </row>
    <row r="2211" spans="1:3">
      <c r="A2211" s="599">
        <v>42873</v>
      </c>
      <c r="B2211" s="602">
        <v>2818</v>
      </c>
      <c r="C2211" s="20">
        <v>1301116570</v>
      </c>
    </row>
    <row r="2212" spans="1:3">
      <c r="A2212" s="599">
        <v>42872</v>
      </c>
      <c r="B2212" s="602">
        <v>2801</v>
      </c>
      <c r="C2212" s="20">
        <v>3450091765</v>
      </c>
    </row>
    <row r="2213" spans="1:3">
      <c r="A2213" s="599">
        <v>42871</v>
      </c>
      <c r="B2213" s="602">
        <v>2967</v>
      </c>
      <c r="C2213" s="20">
        <v>13514356850</v>
      </c>
    </row>
    <row r="2214" spans="1:3">
      <c r="A2214" s="599">
        <v>42870</v>
      </c>
      <c r="B2214" s="602">
        <v>2774</v>
      </c>
      <c r="C2214" s="20">
        <v>577403045</v>
      </c>
    </row>
    <row r="2215" spans="1:3">
      <c r="A2215" s="599">
        <v>42867</v>
      </c>
      <c r="B2215" s="602">
        <v>2811</v>
      </c>
      <c r="C2215" s="20">
        <v>2980300160</v>
      </c>
    </row>
    <row r="2216" spans="1:3">
      <c r="A2216" s="599">
        <v>42866</v>
      </c>
      <c r="B2216" s="602">
        <v>2906</v>
      </c>
      <c r="C2216" s="20">
        <v>670931320</v>
      </c>
    </row>
    <row r="2217" spans="1:3">
      <c r="A2217" s="599">
        <v>42865</v>
      </c>
      <c r="B2217" s="602">
        <v>2869</v>
      </c>
      <c r="C2217" s="20">
        <v>909561485</v>
      </c>
    </row>
    <row r="2218" spans="1:3">
      <c r="A2218" s="599">
        <v>42864</v>
      </c>
      <c r="B2218" s="602">
        <v>2920</v>
      </c>
      <c r="C2218" s="20">
        <v>1084789590</v>
      </c>
    </row>
    <row r="2219" spans="1:3">
      <c r="A2219" s="599">
        <v>42863</v>
      </c>
      <c r="B2219" s="602">
        <v>2920</v>
      </c>
      <c r="C2219" s="20">
        <v>1084789590</v>
      </c>
    </row>
    <row r="2220" spans="1:3">
      <c r="A2220" s="599">
        <v>42860</v>
      </c>
      <c r="B2220" s="602">
        <v>2906</v>
      </c>
      <c r="C2220" s="20">
        <v>1487674530</v>
      </c>
    </row>
    <row r="2221" spans="1:3">
      <c r="A2221" s="599">
        <v>42859</v>
      </c>
      <c r="B2221" s="602">
        <v>2906</v>
      </c>
      <c r="C2221" s="20">
        <v>1487674530</v>
      </c>
    </row>
    <row r="2222" spans="1:3">
      <c r="A2222" s="599">
        <v>42858</v>
      </c>
      <c r="B2222" s="602">
        <v>2821</v>
      </c>
      <c r="C2222" s="20">
        <v>1470331065</v>
      </c>
    </row>
    <row r="2223" spans="1:3">
      <c r="A2223" s="599">
        <v>42857</v>
      </c>
      <c r="B2223" s="602">
        <v>2821</v>
      </c>
      <c r="C2223" s="20">
        <v>1470331065</v>
      </c>
    </row>
    <row r="2224" spans="1:3">
      <c r="A2224" s="599">
        <v>42856</v>
      </c>
      <c r="B2224" s="602">
        <v>2706</v>
      </c>
      <c r="C2224" s="20">
        <v>1543457305</v>
      </c>
    </row>
    <row r="2225" spans="1:3">
      <c r="A2225" s="599">
        <v>42853</v>
      </c>
      <c r="B2225" s="602">
        <v>2706</v>
      </c>
      <c r="C2225" s="20">
        <v>1543457305</v>
      </c>
    </row>
    <row r="2226" spans="1:3">
      <c r="A2226" s="599">
        <v>42852</v>
      </c>
      <c r="B2226" s="602">
        <v>2804</v>
      </c>
      <c r="C2226" s="20">
        <v>1140278080</v>
      </c>
    </row>
    <row r="2227" spans="1:3">
      <c r="A2227" s="599">
        <v>42851</v>
      </c>
      <c r="B2227" s="602">
        <v>2903</v>
      </c>
      <c r="C2227" s="20">
        <v>1308947410</v>
      </c>
    </row>
    <row r="2228" spans="1:3">
      <c r="A2228" s="599">
        <v>42850</v>
      </c>
      <c r="B2228" s="602">
        <v>2920</v>
      </c>
      <c r="C2228" s="20">
        <v>2519208425</v>
      </c>
    </row>
    <row r="2229" spans="1:3">
      <c r="A2229" s="599">
        <v>42849</v>
      </c>
      <c r="B2229" s="602">
        <v>2855</v>
      </c>
      <c r="C2229" s="20">
        <v>4594986640</v>
      </c>
    </row>
    <row r="2230" spans="1:3">
      <c r="A2230" s="599">
        <v>42846</v>
      </c>
      <c r="B2230" s="602">
        <v>2777</v>
      </c>
      <c r="C2230" s="20">
        <v>5177062555</v>
      </c>
    </row>
    <row r="2231" spans="1:3">
      <c r="A2231" s="599">
        <v>42845</v>
      </c>
      <c r="B2231" s="602">
        <v>2957</v>
      </c>
      <c r="C2231" s="20">
        <v>6770391390</v>
      </c>
    </row>
    <row r="2232" spans="1:3">
      <c r="A2232" s="599">
        <v>42844</v>
      </c>
      <c r="B2232" s="602">
        <v>3171</v>
      </c>
      <c r="C2232" s="20">
        <v>6280944990</v>
      </c>
    </row>
    <row r="2233" spans="1:3">
      <c r="A2233" s="599">
        <v>42843</v>
      </c>
      <c r="B2233" s="602">
        <v>3357</v>
      </c>
      <c r="C2233" s="20">
        <v>12977877600</v>
      </c>
    </row>
    <row r="2234" spans="1:3">
      <c r="A2234" s="599">
        <v>42842</v>
      </c>
      <c r="B2234" s="602">
        <v>3418</v>
      </c>
      <c r="C2234" s="20">
        <v>31985869145</v>
      </c>
    </row>
    <row r="2235" spans="1:3">
      <c r="A2235" s="599">
        <v>42839</v>
      </c>
      <c r="B2235" s="602">
        <v>3201</v>
      </c>
      <c r="C2235" s="20">
        <v>37447879955</v>
      </c>
    </row>
    <row r="2236" spans="1:3">
      <c r="A2236" s="599">
        <v>42838</v>
      </c>
      <c r="B2236" s="602">
        <v>2923</v>
      </c>
      <c r="C2236" s="20">
        <v>3217376140</v>
      </c>
    </row>
    <row r="2237" spans="1:3">
      <c r="A2237" s="599">
        <v>42837</v>
      </c>
      <c r="B2237" s="602">
        <v>2971</v>
      </c>
      <c r="C2237" s="20">
        <v>6787559070</v>
      </c>
    </row>
    <row r="2238" spans="1:3">
      <c r="A2238" s="599">
        <v>42836</v>
      </c>
      <c r="B2238" s="602">
        <v>2923</v>
      </c>
      <c r="C2238" s="20">
        <v>1943311680</v>
      </c>
    </row>
    <row r="2239" spans="1:3">
      <c r="A2239" s="599">
        <v>42835</v>
      </c>
      <c r="B2239" s="602">
        <v>2950</v>
      </c>
      <c r="C2239" s="20">
        <v>9342279480</v>
      </c>
    </row>
    <row r="2240" spans="1:3">
      <c r="A2240" s="599">
        <v>42832</v>
      </c>
      <c r="B2240" s="602">
        <v>3082</v>
      </c>
      <c r="C2240" s="20">
        <v>4193470590</v>
      </c>
    </row>
    <row r="2241" spans="1:3">
      <c r="A2241" s="599">
        <v>42831</v>
      </c>
      <c r="B2241" s="602">
        <v>3021</v>
      </c>
      <c r="C2241" s="20">
        <v>4756338480</v>
      </c>
    </row>
    <row r="2242" spans="1:3">
      <c r="A2242" s="599">
        <v>42830</v>
      </c>
      <c r="B2242" s="602">
        <v>3025</v>
      </c>
      <c r="C2242" s="20">
        <v>13737278025</v>
      </c>
    </row>
    <row r="2243" spans="1:3">
      <c r="A2243" s="599">
        <v>42829</v>
      </c>
      <c r="B2243" s="602">
        <v>2706</v>
      </c>
      <c r="C2243" s="20">
        <v>2403846070</v>
      </c>
    </row>
    <row r="2244" spans="1:3">
      <c r="A2244" s="599">
        <v>42828</v>
      </c>
      <c r="B2244" s="602">
        <v>2801</v>
      </c>
      <c r="C2244" s="20">
        <v>2659934310</v>
      </c>
    </row>
    <row r="2245" spans="1:3">
      <c r="A2245" s="599">
        <v>42825</v>
      </c>
      <c r="B2245" s="602">
        <v>2811</v>
      </c>
      <c r="C2245" s="20">
        <v>4063103665</v>
      </c>
    </row>
    <row r="2246" spans="1:3">
      <c r="A2246" s="599">
        <v>42824</v>
      </c>
      <c r="B2246" s="602">
        <v>2787</v>
      </c>
      <c r="C2246" s="20">
        <v>9602391660</v>
      </c>
    </row>
    <row r="2247" spans="1:3">
      <c r="A2247" s="599">
        <v>42823</v>
      </c>
      <c r="B2247" s="602">
        <v>2954</v>
      </c>
      <c r="C2247" s="20">
        <v>31697480930</v>
      </c>
    </row>
    <row r="2248" spans="1:3">
      <c r="A2248" s="599">
        <v>42822</v>
      </c>
      <c r="B2248" s="602">
        <v>2977</v>
      </c>
      <c r="C2248" s="20">
        <v>4851894330</v>
      </c>
    </row>
    <row r="2249" spans="1:3">
      <c r="A2249" s="599">
        <v>42821</v>
      </c>
      <c r="B2249" s="602">
        <v>2832</v>
      </c>
      <c r="C2249" s="20">
        <v>8173777755</v>
      </c>
    </row>
    <row r="2250" spans="1:3">
      <c r="A2250" s="599">
        <v>42818</v>
      </c>
      <c r="B2250" s="602">
        <v>2845</v>
      </c>
      <c r="C2250" s="20">
        <v>21682725165</v>
      </c>
    </row>
    <row r="2251" spans="1:3">
      <c r="A2251" s="599">
        <v>42817</v>
      </c>
      <c r="B2251" s="602">
        <v>2509</v>
      </c>
      <c r="C2251" s="20">
        <v>1073153180</v>
      </c>
    </row>
    <row r="2252" spans="1:3">
      <c r="A2252" s="599">
        <v>42816</v>
      </c>
      <c r="B2252" s="602">
        <v>2459</v>
      </c>
      <c r="C2252" s="20">
        <v>1358531570</v>
      </c>
    </row>
    <row r="2253" spans="1:3">
      <c r="A2253" s="599">
        <v>42815</v>
      </c>
      <c r="B2253" s="602">
        <v>2475</v>
      </c>
      <c r="C2253" s="20">
        <v>1253404545</v>
      </c>
    </row>
    <row r="2254" spans="1:3">
      <c r="A2254" s="599">
        <v>42814</v>
      </c>
      <c r="B2254" s="602">
        <v>2411</v>
      </c>
      <c r="C2254" s="20">
        <v>1384491150</v>
      </c>
    </row>
    <row r="2255" spans="1:3">
      <c r="A2255" s="599">
        <v>42811</v>
      </c>
      <c r="B2255" s="602">
        <v>2489</v>
      </c>
      <c r="C2255" s="20">
        <v>1505456720</v>
      </c>
    </row>
    <row r="2256" spans="1:3">
      <c r="A2256" s="599">
        <v>42810</v>
      </c>
      <c r="B2256" s="602">
        <v>2509</v>
      </c>
      <c r="C2256" s="20">
        <v>3237634970</v>
      </c>
    </row>
    <row r="2257" spans="1:3">
      <c r="A2257" s="599">
        <v>42809</v>
      </c>
      <c r="B2257" s="602">
        <v>2381</v>
      </c>
      <c r="C2257" s="20">
        <v>1787729490</v>
      </c>
    </row>
    <row r="2258" spans="1:3">
      <c r="A2258" s="599">
        <v>42808</v>
      </c>
      <c r="B2258" s="602">
        <v>2435</v>
      </c>
      <c r="C2258" s="20">
        <v>4129199220</v>
      </c>
    </row>
    <row r="2259" spans="1:3">
      <c r="A2259" s="599">
        <v>42807</v>
      </c>
      <c r="B2259" s="602">
        <v>2289</v>
      </c>
      <c r="C2259" s="20">
        <v>6837430765</v>
      </c>
    </row>
    <row r="2260" spans="1:3">
      <c r="A2260" s="599">
        <v>42804</v>
      </c>
      <c r="B2260" s="602">
        <v>2089</v>
      </c>
      <c r="C2260" s="20">
        <v>585218995</v>
      </c>
    </row>
    <row r="2261" spans="1:3">
      <c r="A2261" s="599">
        <v>42803</v>
      </c>
      <c r="B2261" s="602">
        <v>2082</v>
      </c>
      <c r="C2261" s="20">
        <v>478105955</v>
      </c>
    </row>
    <row r="2262" spans="1:3">
      <c r="A2262" s="599">
        <v>42802</v>
      </c>
      <c r="B2262" s="602">
        <v>2096</v>
      </c>
      <c r="C2262" s="20">
        <v>674367890</v>
      </c>
    </row>
    <row r="2263" spans="1:3">
      <c r="A2263" s="599">
        <v>42801</v>
      </c>
      <c r="B2263" s="602">
        <v>2028</v>
      </c>
      <c r="C2263" s="20">
        <v>262481065</v>
      </c>
    </row>
    <row r="2264" spans="1:3">
      <c r="A2264" s="599">
        <v>42800</v>
      </c>
      <c r="B2264" s="602">
        <v>2014</v>
      </c>
      <c r="C2264" s="20">
        <v>302690190</v>
      </c>
    </row>
    <row r="2265" spans="1:3">
      <c r="A2265" s="599">
        <v>42797</v>
      </c>
      <c r="B2265" s="602">
        <v>2024</v>
      </c>
      <c r="C2265" s="20">
        <v>226852660</v>
      </c>
    </row>
    <row r="2266" spans="1:3">
      <c r="A2266" s="599">
        <v>42796</v>
      </c>
      <c r="B2266" s="602">
        <v>2055</v>
      </c>
      <c r="C2266" s="20">
        <v>432974580</v>
      </c>
    </row>
    <row r="2267" spans="1:3">
      <c r="A2267" s="599">
        <v>42795</v>
      </c>
      <c r="B2267" s="602">
        <v>2079</v>
      </c>
      <c r="C2267" s="20">
        <v>325416980</v>
      </c>
    </row>
    <row r="2268" spans="1:3">
      <c r="A2268" s="599">
        <v>42794</v>
      </c>
      <c r="B2268" s="602">
        <v>2079</v>
      </c>
      <c r="C2268" s="20">
        <v>325416980</v>
      </c>
    </row>
    <row r="2269" spans="1:3">
      <c r="A2269" s="599">
        <v>42793</v>
      </c>
      <c r="B2269" s="602">
        <v>2082</v>
      </c>
      <c r="C2269" s="20">
        <v>276979660</v>
      </c>
    </row>
    <row r="2270" spans="1:3">
      <c r="A2270" s="599">
        <v>42790</v>
      </c>
      <c r="B2270" s="602">
        <v>2086</v>
      </c>
      <c r="C2270" s="20">
        <v>346509430</v>
      </c>
    </row>
    <row r="2271" spans="1:3">
      <c r="A2271" s="599">
        <v>42789</v>
      </c>
      <c r="B2271" s="602">
        <v>2136</v>
      </c>
      <c r="C2271" s="20">
        <v>440938680</v>
      </c>
    </row>
    <row r="2272" spans="1:3">
      <c r="A2272" s="599">
        <v>42788</v>
      </c>
      <c r="B2272" s="602">
        <v>2123</v>
      </c>
      <c r="C2272" s="20">
        <v>949956460</v>
      </c>
    </row>
    <row r="2273" spans="1:3">
      <c r="A2273" s="599">
        <v>42787</v>
      </c>
      <c r="B2273" s="602">
        <v>2045</v>
      </c>
      <c r="C2273" s="20">
        <v>388704145</v>
      </c>
    </row>
    <row r="2274" spans="1:3">
      <c r="A2274" s="599">
        <v>42786</v>
      </c>
      <c r="B2274" s="602">
        <v>2035</v>
      </c>
      <c r="C2274" s="20">
        <v>483352505</v>
      </c>
    </row>
    <row r="2275" spans="1:3">
      <c r="A2275" s="599">
        <v>42783</v>
      </c>
      <c r="B2275" s="602">
        <v>2035</v>
      </c>
      <c r="C2275" s="20">
        <v>575664715</v>
      </c>
    </row>
    <row r="2276" spans="1:3">
      <c r="A2276" s="599">
        <v>42782</v>
      </c>
      <c r="B2276" s="602">
        <v>2021</v>
      </c>
      <c r="C2276" s="20">
        <v>956035120</v>
      </c>
    </row>
    <row r="2277" spans="1:3">
      <c r="A2277" s="599">
        <v>42781</v>
      </c>
      <c r="B2277" s="602">
        <v>2024</v>
      </c>
      <c r="C2277" s="20">
        <v>5094474200</v>
      </c>
    </row>
    <row r="2278" spans="1:3">
      <c r="A2278" s="599">
        <v>42780</v>
      </c>
      <c r="B2278" s="602">
        <v>2153</v>
      </c>
      <c r="C2278" s="20">
        <v>1603999050</v>
      </c>
    </row>
    <row r="2279" spans="1:3">
      <c r="A2279" s="599">
        <v>42779</v>
      </c>
      <c r="B2279" s="602">
        <v>2058</v>
      </c>
      <c r="C2279" s="20">
        <v>235186860</v>
      </c>
    </row>
    <row r="2280" spans="1:3">
      <c r="A2280" s="599">
        <v>42776</v>
      </c>
      <c r="B2280" s="602">
        <v>2062</v>
      </c>
      <c r="C2280" s="20">
        <v>289223730</v>
      </c>
    </row>
    <row r="2281" spans="1:3">
      <c r="A2281" s="599">
        <v>42775</v>
      </c>
      <c r="B2281" s="602">
        <v>2096</v>
      </c>
      <c r="C2281" s="20">
        <v>367921020</v>
      </c>
    </row>
    <row r="2282" spans="1:3">
      <c r="A2282" s="599">
        <v>42774</v>
      </c>
      <c r="B2282" s="602">
        <v>2130</v>
      </c>
      <c r="C2282" s="20">
        <v>917082120</v>
      </c>
    </row>
    <row r="2283" spans="1:3">
      <c r="A2283" s="599">
        <v>42773</v>
      </c>
      <c r="B2283" s="602">
        <v>2096</v>
      </c>
      <c r="C2283" s="20">
        <v>627932285</v>
      </c>
    </row>
    <row r="2284" spans="1:3">
      <c r="A2284" s="599">
        <v>42772</v>
      </c>
      <c r="B2284" s="602">
        <v>2072</v>
      </c>
      <c r="C2284" s="20">
        <v>341976920</v>
      </c>
    </row>
    <row r="2285" spans="1:3">
      <c r="A2285" s="599">
        <v>42769</v>
      </c>
      <c r="B2285" s="602">
        <v>2028</v>
      </c>
      <c r="C2285" s="20">
        <v>575728410</v>
      </c>
    </row>
    <row r="2286" spans="1:3">
      <c r="A2286" s="599">
        <v>42768</v>
      </c>
      <c r="B2286" s="602">
        <v>2069</v>
      </c>
      <c r="C2286" s="20">
        <v>571246880</v>
      </c>
    </row>
    <row r="2287" spans="1:3">
      <c r="A2287" s="599">
        <v>42767</v>
      </c>
      <c r="B2287" s="602">
        <v>2069</v>
      </c>
      <c r="C2287" s="20">
        <v>581898715</v>
      </c>
    </row>
    <row r="2288" spans="1:3">
      <c r="A2288" s="599">
        <v>42766</v>
      </c>
      <c r="B2288" s="602">
        <v>2096</v>
      </c>
      <c r="C2288" s="20">
        <v>1008465745</v>
      </c>
    </row>
    <row r="2289" spans="1:3">
      <c r="A2289" s="599">
        <v>42765</v>
      </c>
      <c r="B2289" s="602">
        <v>1997</v>
      </c>
      <c r="C2289" s="20">
        <v>2152170800</v>
      </c>
    </row>
    <row r="2290" spans="1:3">
      <c r="A2290" s="599">
        <v>42762</v>
      </c>
      <c r="B2290" s="602">
        <v>1997</v>
      </c>
      <c r="C2290" s="20">
        <v>2152170800</v>
      </c>
    </row>
    <row r="2291" spans="1:3">
      <c r="A2291" s="599">
        <v>42761</v>
      </c>
      <c r="B2291" s="602">
        <v>1997</v>
      </c>
      <c r="C2291" s="20">
        <v>2152170800</v>
      </c>
    </row>
    <row r="2292" spans="1:3">
      <c r="A2292" s="599">
        <v>42760</v>
      </c>
      <c r="B2292" s="602">
        <v>2126</v>
      </c>
      <c r="C2292" s="20">
        <v>1178378340</v>
      </c>
    </row>
    <row r="2293" spans="1:3">
      <c r="A2293" s="599">
        <v>42759</v>
      </c>
      <c r="B2293" s="602">
        <v>2225</v>
      </c>
      <c r="C2293" s="20">
        <v>693537360</v>
      </c>
    </row>
    <row r="2294" spans="1:3">
      <c r="A2294" s="599">
        <v>42758</v>
      </c>
      <c r="B2294" s="602">
        <v>2242</v>
      </c>
      <c r="C2294" s="20">
        <v>2516612790</v>
      </c>
    </row>
    <row r="2295" spans="1:3">
      <c r="A2295" s="599">
        <v>42755</v>
      </c>
      <c r="B2295" s="602">
        <v>2140</v>
      </c>
      <c r="C2295" s="20">
        <v>350291400</v>
      </c>
    </row>
    <row r="2296" spans="1:3">
      <c r="A2296" s="599">
        <v>42754</v>
      </c>
      <c r="B2296" s="602">
        <v>2133</v>
      </c>
      <c r="C2296" s="20">
        <v>880222995</v>
      </c>
    </row>
    <row r="2297" spans="1:3">
      <c r="A2297" s="599">
        <v>42753</v>
      </c>
      <c r="B2297" s="602">
        <v>2092</v>
      </c>
      <c r="C2297" s="20">
        <v>766227435</v>
      </c>
    </row>
    <row r="2298" spans="1:3">
      <c r="A2298" s="599">
        <v>42752</v>
      </c>
      <c r="B2298" s="602">
        <v>2045</v>
      </c>
      <c r="C2298" s="20">
        <v>1214923570</v>
      </c>
    </row>
    <row r="2299" spans="1:3">
      <c r="A2299" s="599">
        <v>42751</v>
      </c>
      <c r="B2299" s="602">
        <v>2126</v>
      </c>
      <c r="C2299" s="20">
        <v>1174721545</v>
      </c>
    </row>
    <row r="2300" spans="1:3">
      <c r="A2300" s="599">
        <v>42748</v>
      </c>
      <c r="B2300" s="602">
        <v>2238</v>
      </c>
      <c r="C2300" s="20">
        <v>878684840</v>
      </c>
    </row>
    <row r="2301" spans="1:3">
      <c r="A2301" s="599">
        <v>42747</v>
      </c>
      <c r="B2301" s="602">
        <v>2289</v>
      </c>
      <c r="C2301" s="20">
        <v>1229824760</v>
      </c>
    </row>
    <row r="2302" spans="1:3">
      <c r="A2302" s="599">
        <v>42746</v>
      </c>
      <c r="B2302" s="602">
        <v>2211</v>
      </c>
      <c r="C2302" s="20">
        <v>672655415</v>
      </c>
    </row>
    <row r="2303" spans="1:3">
      <c r="A2303" s="599">
        <v>42745</v>
      </c>
      <c r="B2303" s="602">
        <v>2204</v>
      </c>
      <c r="C2303" s="20">
        <v>1211427710</v>
      </c>
    </row>
    <row r="2304" spans="1:3">
      <c r="A2304" s="599">
        <v>42744</v>
      </c>
      <c r="B2304" s="602">
        <v>2299</v>
      </c>
      <c r="C2304" s="20">
        <v>1540507705</v>
      </c>
    </row>
    <row r="2305" spans="1:3">
      <c r="A2305" s="599">
        <v>42741</v>
      </c>
      <c r="B2305" s="602">
        <v>2333</v>
      </c>
      <c r="C2305" s="20">
        <v>858888570</v>
      </c>
    </row>
    <row r="2306" spans="1:3">
      <c r="A2306" s="599">
        <v>42740</v>
      </c>
      <c r="B2306" s="602">
        <v>2333</v>
      </c>
      <c r="C2306" s="20">
        <v>1403584345</v>
      </c>
    </row>
    <row r="2307" spans="1:3">
      <c r="A2307" s="599">
        <v>42739</v>
      </c>
      <c r="B2307" s="602">
        <v>2336</v>
      </c>
      <c r="C2307" s="20">
        <v>2958838015</v>
      </c>
    </row>
    <row r="2308" spans="1:3">
      <c r="A2308" s="599">
        <v>42738</v>
      </c>
      <c r="B2308" s="602">
        <v>2282</v>
      </c>
      <c r="C2308" s="20">
        <v>5908676115</v>
      </c>
    </row>
    <row r="2309" spans="1:3">
      <c r="A2309" s="599">
        <v>42737</v>
      </c>
      <c r="B2309" s="602">
        <v>2113</v>
      </c>
      <c r="C2309" s="20">
        <v>657107325</v>
      </c>
    </row>
    <row r="2310" spans="1:3">
      <c r="A2310" s="599">
        <v>42734</v>
      </c>
      <c r="B2310" s="602">
        <v>2102</v>
      </c>
      <c r="C2310" s="20">
        <v>962434815</v>
      </c>
    </row>
    <row r="2311" spans="1:3">
      <c r="A2311" s="599">
        <v>42733</v>
      </c>
      <c r="B2311" s="602">
        <v>2102</v>
      </c>
      <c r="C2311" s="20">
        <v>962434815</v>
      </c>
    </row>
    <row r="2312" spans="1:3">
      <c r="A2312" s="599">
        <v>42732</v>
      </c>
      <c r="B2312" s="602">
        <v>2089</v>
      </c>
      <c r="C2312" s="20">
        <v>2986520980</v>
      </c>
    </row>
    <row r="2313" spans="1:3">
      <c r="A2313" s="599">
        <v>42731</v>
      </c>
      <c r="B2313" s="602">
        <v>2099</v>
      </c>
      <c r="C2313" s="20">
        <v>4738836655</v>
      </c>
    </row>
    <row r="2314" spans="1:3">
      <c r="A2314" s="599">
        <v>42730</v>
      </c>
      <c r="B2314" s="602">
        <v>2136</v>
      </c>
      <c r="C2314" s="20">
        <v>2378264450</v>
      </c>
    </row>
    <row r="2315" spans="1:3">
      <c r="A2315" s="599">
        <v>42727</v>
      </c>
      <c r="B2315" s="602">
        <v>2170</v>
      </c>
      <c r="C2315" s="20">
        <v>3200651865</v>
      </c>
    </row>
    <row r="2316" spans="1:3">
      <c r="A2316" s="599">
        <v>42726</v>
      </c>
      <c r="B2316" s="602">
        <v>2102</v>
      </c>
      <c r="C2316" s="20">
        <v>3089398600</v>
      </c>
    </row>
    <row r="2317" spans="1:3">
      <c r="A2317" s="599">
        <v>42725</v>
      </c>
      <c r="B2317" s="602">
        <v>2089</v>
      </c>
      <c r="C2317" s="20">
        <v>3413481155</v>
      </c>
    </row>
    <row r="2318" spans="1:3">
      <c r="A2318" s="599">
        <v>42724</v>
      </c>
      <c r="B2318" s="602">
        <v>1967</v>
      </c>
      <c r="C2318" s="20">
        <v>944089075</v>
      </c>
    </row>
    <row r="2319" spans="1:3">
      <c r="A2319" s="599">
        <v>42723</v>
      </c>
      <c r="B2319" s="602">
        <v>1967</v>
      </c>
      <c r="C2319" s="20">
        <v>863203195</v>
      </c>
    </row>
    <row r="2320" spans="1:3">
      <c r="A2320" s="599">
        <v>42720</v>
      </c>
      <c r="B2320" s="602">
        <v>1916</v>
      </c>
      <c r="C2320" s="20">
        <v>1323704730</v>
      </c>
    </row>
    <row r="2321" spans="1:3">
      <c r="A2321" s="599">
        <v>42719</v>
      </c>
      <c r="B2321" s="602">
        <v>1946</v>
      </c>
      <c r="C2321" s="20">
        <v>6430364830</v>
      </c>
    </row>
    <row r="2322" spans="1:3">
      <c r="A2322" s="599">
        <v>42718</v>
      </c>
      <c r="B2322" s="602">
        <v>1862</v>
      </c>
      <c r="C2322" s="20">
        <v>2281002920</v>
      </c>
    </row>
    <row r="2323" spans="1:3">
      <c r="A2323" s="599">
        <v>42717</v>
      </c>
      <c r="B2323" s="602">
        <v>1967</v>
      </c>
      <c r="C2323" s="20">
        <v>2387186400</v>
      </c>
    </row>
    <row r="2324" spans="1:3">
      <c r="A2324" s="599">
        <v>42716</v>
      </c>
      <c r="B2324" s="602">
        <v>1831</v>
      </c>
      <c r="C2324" s="20">
        <v>883304605</v>
      </c>
    </row>
    <row r="2325" spans="1:3">
      <c r="A2325" s="599">
        <v>42713</v>
      </c>
      <c r="B2325" s="602">
        <v>1807</v>
      </c>
      <c r="C2325" s="20">
        <v>670919255</v>
      </c>
    </row>
    <row r="2326" spans="1:3">
      <c r="A2326" s="599">
        <v>42712</v>
      </c>
      <c r="B2326" s="602">
        <v>1716</v>
      </c>
      <c r="C2326" s="20">
        <v>255139405</v>
      </c>
    </row>
    <row r="2327" spans="1:3">
      <c r="A2327" s="599">
        <v>42711</v>
      </c>
      <c r="B2327" s="602">
        <v>1675</v>
      </c>
      <c r="C2327" s="20">
        <v>680409550</v>
      </c>
    </row>
    <row r="2328" spans="1:3">
      <c r="A2328" s="599">
        <v>42710</v>
      </c>
      <c r="B2328" s="602">
        <v>1662</v>
      </c>
      <c r="C2328" s="20">
        <v>518944870</v>
      </c>
    </row>
    <row r="2329" spans="1:3">
      <c r="A2329" s="599">
        <v>42709</v>
      </c>
      <c r="B2329" s="602">
        <v>1662</v>
      </c>
      <c r="C2329" s="20">
        <v>589525630</v>
      </c>
    </row>
    <row r="2330" spans="1:3">
      <c r="A2330" s="599">
        <v>42706</v>
      </c>
      <c r="B2330" s="602">
        <v>1733</v>
      </c>
      <c r="C2330" s="20">
        <v>833267540</v>
      </c>
    </row>
    <row r="2331" spans="1:3">
      <c r="A2331" s="599">
        <v>42705</v>
      </c>
      <c r="B2331" s="602">
        <v>1858</v>
      </c>
      <c r="C2331" s="20">
        <v>1228618990</v>
      </c>
    </row>
    <row r="2332" spans="1:3">
      <c r="A2332" s="599">
        <v>42704</v>
      </c>
      <c r="B2332" s="602">
        <v>1777</v>
      </c>
      <c r="C2332" s="20">
        <v>255349440</v>
      </c>
    </row>
    <row r="2333" spans="1:3">
      <c r="A2333" s="599">
        <v>42703</v>
      </c>
      <c r="B2333" s="602">
        <v>1770</v>
      </c>
      <c r="C2333" s="20">
        <v>457685575</v>
      </c>
    </row>
    <row r="2334" spans="1:3">
      <c r="A2334" s="599">
        <v>42702</v>
      </c>
      <c r="B2334" s="602">
        <v>1770</v>
      </c>
      <c r="C2334" s="20">
        <v>396103405</v>
      </c>
    </row>
    <row r="2335" spans="1:3">
      <c r="A2335" s="599">
        <v>42699</v>
      </c>
      <c r="B2335" s="602">
        <v>1750</v>
      </c>
      <c r="C2335" s="20">
        <v>271935570</v>
      </c>
    </row>
    <row r="2336" spans="1:3">
      <c r="A2336" s="599">
        <v>42698</v>
      </c>
      <c r="B2336" s="602">
        <v>1760</v>
      </c>
      <c r="C2336" s="20">
        <v>312437790</v>
      </c>
    </row>
    <row r="2337" spans="1:3">
      <c r="A2337" s="599">
        <v>42697</v>
      </c>
      <c r="B2337" s="602">
        <v>1767</v>
      </c>
      <c r="C2337" s="20">
        <v>261247370</v>
      </c>
    </row>
    <row r="2338" spans="1:3">
      <c r="A2338" s="599">
        <v>42696</v>
      </c>
      <c r="B2338" s="602">
        <v>1763</v>
      </c>
      <c r="C2338" s="20">
        <v>417389470</v>
      </c>
    </row>
    <row r="2339" spans="1:3">
      <c r="A2339" s="599">
        <v>42695</v>
      </c>
      <c r="B2339" s="602">
        <v>1736</v>
      </c>
      <c r="C2339" s="20">
        <v>914347600</v>
      </c>
    </row>
    <row r="2340" spans="1:3">
      <c r="A2340" s="599">
        <v>42692</v>
      </c>
      <c r="B2340" s="602">
        <v>1855</v>
      </c>
      <c r="C2340" s="20">
        <v>306974565</v>
      </c>
    </row>
    <row r="2341" spans="1:3">
      <c r="A2341" s="599">
        <v>42691</v>
      </c>
      <c r="B2341" s="602">
        <v>1828</v>
      </c>
      <c r="C2341" s="20">
        <v>543684780</v>
      </c>
    </row>
    <row r="2342" spans="1:3">
      <c r="A2342" s="599">
        <v>42690</v>
      </c>
      <c r="B2342" s="602">
        <v>1875</v>
      </c>
      <c r="C2342" s="20">
        <v>474627190</v>
      </c>
    </row>
    <row r="2343" spans="1:3">
      <c r="A2343" s="599">
        <v>42689</v>
      </c>
      <c r="B2343" s="602">
        <v>1892</v>
      </c>
      <c r="C2343" s="20">
        <v>506755820</v>
      </c>
    </row>
    <row r="2344" spans="1:3">
      <c r="A2344" s="599">
        <v>42688</v>
      </c>
      <c r="B2344" s="602">
        <v>1899</v>
      </c>
      <c r="C2344" s="20">
        <v>1302196670</v>
      </c>
    </row>
    <row r="2345" spans="1:3">
      <c r="A2345" s="599">
        <v>42685</v>
      </c>
      <c r="B2345" s="602">
        <v>1936</v>
      </c>
      <c r="C2345" s="20">
        <v>1552272545</v>
      </c>
    </row>
    <row r="2346" spans="1:3">
      <c r="A2346" s="599">
        <v>42684</v>
      </c>
      <c r="B2346" s="602">
        <v>1862</v>
      </c>
      <c r="C2346" s="20">
        <v>1001796335</v>
      </c>
    </row>
    <row r="2347" spans="1:3">
      <c r="A2347" s="599">
        <v>42683</v>
      </c>
      <c r="B2347" s="602">
        <v>1763</v>
      </c>
      <c r="C2347" s="20">
        <v>1381037470</v>
      </c>
    </row>
    <row r="2348" spans="1:3">
      <c r="A2348" s="599">
        <v>42682</v>
      </c>
      <c r="B2348" s="602">
        <v>1845</v>
      </c>
      <c r="C2348" s="20">
        <v>568462260</v>
      </c>
    </row>
    <row r="2349" spans="1:3">
      <c r="A2349" s="599">
        <v>42681</v>
      </c>
      <c r="B2349" s="602">
        <v>1845</v>
      </c>
      <c r="C2349" s="20">
        <v>1721708040</v>
      </c>
    </row>
    <row r="2350" spans="1:3">
      <c r="A2350" s="599">
        <v>42678</v>
      </c>
      <c r="B2350" s="602">
        <v>1780</v>
      </c>
      <c r="C2350" s="20">
        <v>499708440</v>
      </c>
    </row>
    <row r="2351" spans="1:3">
      <c r="A2351" s="599">
        <v>42677</v>
      </c>
      <c r="B2351" s="602">
        <v>1733</v>
      </c>
      <c r="C2351" s="20">
        <v>501021425</v>
      </c>
    </row>
    <row r="2352" spans="1:3">
      <c r="A2352" s="599">
        <v>42676</v>
      </c>
      <c r="B2352" s="602">
        <v>1696</v>
      </c>
      <c r="C2352" s="20">
        <v>510804525</v>
      </c>
    </row>
    <row r="2353" spans="1:3">
      <c r="A2353" s="599">
        <v>42675</v>
      </c>
      <c r="B2353" s="602">
        <v>1675</v>
      </c>
      <c r="C2353" s="20">
        <v>613882055</v>
      </c>
    </row>
    <row r="2354" spans="1:3">
      <c r="A2354" s="599">
        <v>42674</v>
      </c>
      <c r="B2354" s="602">
        <v>1763</v>
      </c>
      <c r="C2354" s="20">
        <v>512754845</v>
      </c>
    </row>
    <row r="2355" spans="1:3">
      <c r="A2355" s="599">
        <v>42671</v>
      </c>
      <c r="B2355" s="602">
        <v>1794</v>
      </c>
      <c r="C2355" s="20">
        <v>373104565</v>
      </c>
    </row>
    <row r="2356" spans="1:3">
      <c r="A2356" s="599">
        <v>42670</v>
      </c>
      <c r="B2356" s="602">
        <v>1746</v>
      </c>
      <c r="C2356" s="20">
        <v>237032545</v>
      </c>
    </row>
    <row r="2357" spans="1:3">
      <c r="A2357" s="599">
        <v>42669</v>
      </c>
      <c r="B2357" s="602">
        <v>1774</v>
      </c>
      <c r="C2357" s="20">
        <v>382928835</v>
      </c>
    </row>
    <row r="2358" spans="1:3">
      <c r="A2358" s="599">
        <v>42668</v>
      </c>
      <c r="B2358" s="602">
        <v>1794</v>
      </c>
      <c r="C2358" s="20">
        <v>1145970090</v>
      </c>
    </row>
    <row r="2359" spans="1:3">
      <c r="A2359" s="599">
        <v>42667</v>
      </c>
      <c r="B2359" s="602">
        <v>1821</v>
      </c>
      <c r="C2359" s="20">
        <v>221720255</v>
      </c>
    </row>
    <row r="2360" spans="1:3">
      <c r="A2360" s="599">
        <v>42664</v>
      </c>
      <c r="B2360" s="602">
        <v>1828</v>
      </c>
      <c r="C2360" s="20">
        <v>608502040</v>
      </c>
    </row>
    <row r="2361" spans="1:3">
      <c r="A2361" s="599">
        <v>42663</v>
      </c>
      <c r="B2361" s="602">
        <v>1838</v>
      </c>
      <c r="C2361" s="20">
        <v>541352200</v>
      </c>
    </row>
    <row r="2362" spans="1:3">
      <c r="A2362" s="599">
        <v>42662</v>
      </c>
      <c r="B2362" s="602">
        <v>1875</v>
      </c>
      <c r="C2362" s="20">
        <v>305974645</v>
      </c>
    </row>
    <row r="2363" spans="1:3">
      <c r="A2363" s="599">
        <v>42661</v>
      </c>
      <c r="B2363" s="602">
        <v>1868</v>
      </c>
      <c r="C2363" s="20">
        <v>1468354640</v>
      </c>
    </row>
    <row r="2364" spans="1:3">
      <c r="A2364" s="599">
        <v>42660</v>
      </c>
      <c r="B2364" s="602">
        <v>1828</v>
      </c>
      <c r="C2364" s="20">
        <v>995268420</v>
      </c>
    </row>
    <row r="2365" spans="1:3">
      <c r="A2365" s="599">
        <v>42657</v>
      </c>
      <c r="B2365" s="602">
        <v>1896</v>
      </c>
      <c r="C2365" s="20">
        <v>1077452330</v>
      </c>
    </row>
    <row r="2366" spans="1:3">
      <c r="A2366" s="599">
        <v>42656</v>
      </c>
      <c r="B2366" s="602">
        <v>1899</v>
      </c>
      <c r="C2366" s="20">
        <v>423646435</v>
      </c>
    </row>
    <row r="2367" spans="1:3">
      <c r="A2367" s="599">
        <v>42655</v>
      </c>
      <c r="B2367" s="602">
        <v>1899</v>
      </c>
      <c r="C2367" s="20">
        <v>862340765</v>
      </c>
    </row>
    <row r="2368" spans="1:3">
      <c r="A2368" s="599">
        <v>42654</v>
      </c>
      <c r="B2368" s="602">
        <v>1896</v>
      </c>
      <c r="C2368" s="20">
        <v>589485540</v>
      </c>
    </row>
    <row r="2369" spans="1:3">
      <c r="A2369" s="599">
        <v>42653</v>
      </c>
      <c r="B2369" s="602">
        <v>1879</v>
      </c>
      <c r="C2369" s="20">
        <v>662409130</v>
      </c>
    </row>
    <row r="2370" spans="1:3">
      <c r="A2370" s="599">
        <v>42650</v>
      </c>
      <c r="B2370" s="602">
        <v>1821</v>
      </c>
      <c r="C2370" s="20">
        <v>901663410</v>
      </c>
    </row>
    <row r="2371" spans="1:3">
      <c r="A2371" s="599">
        <v>42649</v>
      </c>
      <c r="B2371" s="602">
        <v>1899</v>
      </c>
      <c r="C2371" s="20">
        <v>1436877895</v>
      </c>
    </row>
    <row r="2372" spans="1:3">
      <c r="A2372" s="599">
        <v>42648</v>
      </c>
      <c r="B2372" s="602">
        <v>1926</v>
      </c>
      <c r="C2372" s="20">
        <v>1695003225</v>
      </c>
    </row>
    <row r="2373" spans="1:3">
      <c r="A2373" s="599">
        <v>42647</v>
      </c>
      <c r="B2373" s="602">
        <v>1930</v>
      </c>
      <c r="C2373" s="20">
        <v>2901116930</v>
      </c>
    </row>
    <row r="2374" spans="1:3">
      <c r="A2374" s="599">
        <v>42646</v>
      </c>
      <c r="B2374" s="602">
        <v>1865</v>
      </c>
      <c r="C2374" s="20">
        <v>948806110</v>
      </c>
    </row>
    <row r="2375" spans="1:3">
      <c r="A2375" s="599">
        <v>42643</v>
      </c>
      <c r="B2375" s="602">
        <v>1865</v>
      </c>
      <c r="C2375" s="20">
        <v>948806110</v>
      </c>
    </row>
    <row r="2376" spans="1:3">
      <c r="A2376" s="599">
        <v>42642</v>
      </c>
      <c r="B2376" s="602">
        <v>1902</v>
      </c>
      <c r="C2376" s="20">
        <v>1425781965</v>
      </c>
    </row>
    <row r="2377" spans="1:3">
      <c r="A2377" s="599">
        <v>42641</v>
      </c>
      <c r="B2377" s="602">
        <v>1865</v>
      </c>
      <c r="C2377" s="20">
        <v>986840875</v>
      </c>
    </row>
    <row r="2378" spans="1:3">
      <c r="A2378" s="599">
        <v>42640</v>
      </c>
      <c r="B2378" s="602">
        <v>1865</v>
      </c>
      <c r="C2378" s="20">
        <v>1286124990</v>
      </c>
    </row>
    <row r="2379" spans="1:3">
      <c r="A2379" s="599">
        <v>42639</v>
      </c>
      <c r="B2379" s="602">
        <v>1875</v>
      </c>
      <c r="C2379" s="20">
        <v>3099588150</v>
      </c>
    </row>
    <row r="2380" spans="1:3">
      <c r="A2380" s="599">
        <v>42636</v>
      </c>
      <c r="B2380" s="602">
        <v>1831</v>
      </c>
      <c r="C2380" s="20">
        <v>1134192560</v>
      </c>
    </row>
    <row r="2381" spans="1:3">
      <c r="A2381" s="599">
        <v>42635</v>
      </c>
      <c r="B2381" s="602">
        <v>1852</v>
      </c>
      <c r="C2381" s="20">
        <v>922291435</v>
      </c>
    </row>
    <row r="2382" spans="1:3">
      <c r="A2382" s="599">
        <v>42634</v>
      </c>
      <c r="B2382" s="602">
        <v>1838</v>
      </c>
      <c r="C2382" s="20">
        <v>779030700</v>
      </c>
    </row>
    <row r="2383" spans="1:3">
      <c r="A2383" s="599">
        <v>42633</v>
      </c>
      <c r="B2383" s="602">
        <v>1831</v>
      </c>
      <c r="C2383" s="20">
        <v>1283823600</v>
      </c>
    </row>
    <row r="2384" spans="1:3">
      <c r="A2384" s="599">
        <v>42632</v>
      </c>
      <c r="B2384" s="602">
        <v>1811</v>
      </c>
      <c r="C2384" s="20">
        <v>483927195</v>
      </c>
    </row>
    <row r="2385" spans="1:3">
      <c r="A2385" s="599">
        <v>42629</v>
      </c>
      <c r="B2385" s="602">
        <v>1780</v>
      </c>
      <c r="C2385" s="20">
        <v>1049274935</v>
      </c>
    </row>
    <row r="2386" spans="1:3">
      <c r="A2386" s="599">
        <v>42628</v>
      </c>
      <c r="B2386" s="602">
        <v>1780</v>
      </c>
      <c r="C2386" s="20">
        <v>1049274935</v>
      </c>
    </row>
    <row r="2387" spans="1:3">
      <c r="A2387" s="599">
        <v>42627</v>
      </c>
      <c r="B2387" s="602">
        <v>1780</v>
      </c>
      <c r="C2387" s="20">
        <v>1049274935</v>
      </c>
    </row>
    <row r="2388" spans="1:3">
      <c r="A2388" s="599">
        <v>42626</v>
      </c>
      <c r="B2388" s="602">
        <v>1780</v>
      </c>
      <c r="C2388" s="20">
        <v>1049274935</v>
      </c>
    </row>
    <row r="2389" spans="1:3">
      <c r="A2389" s="599">
        <v>42625</v>
      </c>
      <c r="B2389" s="602">
        <v>1763</v>
      </c>
      <c r="C2389" s="20">
        <v>803070530</v>
      </c>
    </row>
    <row r="2390" spans="1:3">
      <c r="A2390" s="599">
        <v>42622</v>
      </c>
      <c r="B2390" s="602">
        <v>1804</v>
      </c>
      <c r="C2390" s="20">
        <v>1188936765</v>
      </c>
    </row>
    <row r="2391" spans="1:3">
      <c r="A2391" s="599">
        <v>42621</v>
      </c>
      <c r="B2391" s="602">
        <v>1818</v>
      </c>
      <c r="C2391" s="20">
        <v>2270107115</v>
      </c>
    </row>
    <row r="2392" spans="1:3">
      <c r="A2392" s="599">
        <v>42620</v>
      </c>
      <c r="B2392" s="602">
        <v>1811</v>
      </c>
      <c r="C2392" s="20">
        <v>5201794155</v>
      </c>
    </row>
    <row r="2393" spans="1:3">
      <c r="A2393" s="599">
        <v>42619</v>
      </c>
      <c r="B2393" s="602">
        <v>1821</v>
      </c>
      <c r="C2393" s="20">
        <v>3722992265</v>
      </c>
    </row>
    <row r="2394" spans="1:3">
      <c r="A2394" s="599">
        <v>42618</v>
      </c>
      <c r="B2394" s="602">
        <v>1845</v>
      </c>
      <c r="C2394" s="20">
        <v>5423047830</v>
      </c>
    </row>
    <row r="2395" spans="1:3">
      <c r="A2395" s="599">
        <v>42615</v>
      </c>
      <c r="B2395" s="602">
        <v>1933</v>
      </c>
      <c r="C2395" s="20">
        <v>6450542655</v>
      </c>
    </row>
    <row r="2396" spans="1:3">
      <c r="A2396" s="599">
        <v>42614</v>
      </c>
      <c r="B2396" s="602">
        <v>2021</v>
      </c>
      <c r="C2396" s="20">
        <v>14748366645</v>
      </c>
    </row>
    <row r="2397" spans="1:3">
      <c r="A2397" s="599">
        <v>42613</v>
      </c>
      <c r="B2397" s="602">
        <v>2096</v>
      </c>
      <c r="C2397" s="20">
        <v>25382031400</v>
      </c>
    </row>
    <row r="2398" spans="1:3">
      <c r="A2398" s="599">
        <v>42612</v>
      </c>
      <c r="B2398" s="602">
        <v>1811</v>
      </c>
      <c r="C2398" s="20">
        <v>2619084330</v>
      </c>
    </row>
    <row r="2399" spans="1:3">
      <c r="A2399" s="599">
        <v>42611</v>
      </c>
      <c r="B2399" s="602">
        <v>1696</v>
      </c>
      <c r="C2399" s="20">
        <v>582577680</v>
      </c>
    </row>
    <row r="2400" spans="1:3">
      <c r="A2400" s="599">
        <v>42608</v>
      </c>
      <c r="B2400" s="602">
        <v>1712</v>
      </c>
      <c r="C2400" s="20">
        <v>408551860</v>
      </c>
    </row>
    <row r="2401" spans="1:3">
      <c r="A2401" s="599">
        <v>42607</v>
      </c>
      <c r="B2401" s="602">
        <v>1743</v>
      </c>
      <c r="C2401" s="20">
        <v>441665440</v>
      </c>
    </row>
    <row r="2402" spans="1:3">
      <c r="A2402" s="599">
        <v>42606</v>
      </c>
      <c r="B2402" s="602">
        <v>1709</v>
      </c>
      <c r="C2402" s="20">
        <v>436050905</v>
      </c>
    </row>
    <row r="2403" spans="1:3">
      <c r="A2403" s="599">
        <v>42605</v>
      </c>
      <c r="B2403" s="602">
        <v>1729</v>
      </c>
      <c r="C2403" s="20">
        <v>925138270</v>
      </c>
    </row>
    <row r="2404" spans="1:3">
      <c r="A2404" s="599">
        <v>42604</v>
      </c>
      <c r="B2404" s="602">
        <v>1757</v>
      </c>
      <c r="C2404" s="20">
        <v>360366330</v>
      </c>
    </row>
    <row r="2405" spans="1:3">
      <c r="A2405" s="599">
        <v>42601</v>
      </c>
      <c r="B2405" s="602">
        <v>1780</v>
      </c>
      <c r="C2405" s="20">
        <v>319746065</v>
      </c>
    </row>
    <row r="2406" spans="1:3">
      <c r="A2406" s="599">
        <v>42600</v>
      </c>
      <c r="B2406" s="602">
        <v>1774</v>
      </c>
      <c r="C2406" s="20">
        <v>295767850</v>
      </c>
    </row>
    <row r="2407" spans="1:3">
      <c r="A2407" s="599">
        <v>42599</v>
      </c>
      <c r="B2407" s="602">
        <v>1757</v>
      </c>
      <c r="C2407" s="20">
        <v>409733720</v>
      </c>
    </row>
    <row r="2408" spans="1:3">
      <c r="A2408" s="599">
        <v>42598</v>
      </c>
      <c r="B2408" s="602">
        <v>1767</v>
      </c>
      <c r="C2408" s="20">
        <v>416724605</v>
      </c>
    </row>
    <row r="2409" spans="1:3">
      <c r="A2409" s="599">
        <v>42597</v>
      </c>
      <c r="B2409" s="602">
        <v>1787</v>
      </c>
      <c r="C2409" s="20">
        <v>674796515</v>
      </c>
    </row>
    <row r="2410" spans="1:3">
      <c r="A2410" s="599">
        <v>42594</v>
      </c>
      <c r="B2410" s="602">
        <v>1787</v>
      </c>
      <c r="C2410" s="20">
        <v>674796515</v>
      </c>
    </row>
    <row r="2411" spans="1:3">
      <c r="A2411" s="599">
        <v>42593</v>
      </c>
      <c r="B2411" s="602">
        <v>1797</v>
      </c>
      <c r="C2411" s="20">
        <v>515102965</v>
      </c>
    </row>
    <row r="2412" spans="1:3">
      <c r="A2412" s="599">
        <v>42592</v>
      </c>
      <c r="B2412" s="602">
        <v>1821</v>
      </c>
      <c r="C2412" s="20">
        <v>2636568290</v>
      </c>
    </row>
    <row r="2413" spans="1:3">
      <c r="A2413" s="599">
        <v>42591</v>
      </c>
      <c r="B2413" s="602">
        <v>1858</v>
      </c>
      <c r="C2413" s="20">
        <v>638697100</v>
      </c>
    </row>
    <row r="2414" spans="1:3">
      <c r="A2414" s="599">
        <v>42590</v>
      </c>
      <c r="B2414" s="602">
        <v>1852</v>
      </c>
      <c r="C2414" s="20">
        <v>908028300</v>
      </c>
    </row>
    <row r="2415" spans="1:3">
      <c r="A2415" s="599">
        <v>42587</v>
      </c>
      <c r="B2415" s="602">
        <v>1845</v>
      </c>
      <c r="C2415" s="20">
        <v>870094115</v>
      </c>
    </row>
    <row r="2416" spans="1:3">
      <c r="A2416" s="599">
        <v>42586</v>
      </c>
      <c r="B2416" s="602">
        <v>1852</v>
      </c>
      <c r="C2416" s="20">
        <v>359761635</v>
      </c>
    </row>
    <row r="2417" spans="1:3">
      <c r="A2417" s="599">
        <v>42585</v>
      </c>
      <c r="B2417" s="602">
        <v>1855</v>
      </c>
      <c r="C2417" s="20">
        <v>525997100</v>
      </c>
    </row>
    <row r="2418" spans="1:3">
      <c r="A2418" s="599">
        <v>42584</v>
      </c>
      <c r="B2418" s="602">
        <v>1868</v>
      </c>
      <c r="C2418" s="20">
        <v>1156201735</v>
      </c>
    </row>
    <row r="2419" spans="1:3">
      <c r="A2419" s="599">
        <v>42583</v>
      </c>
      <c r="B2419" s="602">
        <v>1885</v>
      </c>
      <c r="C2419" s="20">
        <v>668304865</v>
      </c>
    </row>
    <row r="2420" spans="1:3">
      <c r="A2420" s="599">
        <v>42580</v>
      </c>
      <c r="B2420" s="602">
        <v>1913</v>
      </c>
      <c r="C2420" s="20">
        <v>531785830</v>
      </c>
    </row>
    <row r="2421" spans="1:3">
      <c r="A2421" s="599">
        <v>42579</v>
      </c>
      <c r="B2421" s="602">
        <v>1923</v>
      </c>
      <c r="C2421" s="20">
        <v>1418913990</v>
      </c>
    </row>
    <row r="2422" spans="1:3">
      <c r="A2422" s="599">
        <v>42578</v>
      </c>
      <c r="B2422" s="602">
        <v>1899</v>
      </c>
      <c r="C2422" s="20">
        <v>1168439635</v>
      </c>
    </row>
    <row r="2423" spans="1:3">
      <c r="A2423" s="599">
        <v>42577</v>
      </c>
      <c r="B2423" s="602">
        <v>1967</v>
      </c>
      <c r="C2423" s="20">
        <v>2190964430</v>
      </c>
    </row>
    <row r="2424" spans="1:3">
      <c r="A2424" s="599">
        <v>42576</v>
      </c>
      <c r="B2424" s="602">
        <v>1997</v>
      </c>
      <c r="C2424" s="20">
        <v>3078052810</v>
      </c>
    </row>
    <row r="2425" spans="1:3">
      <c r="A2425" s="599">
        <v>42573</v>
      </c>
      <c r="B2425" s="602">
        <v>1868</v>
      </c>
      <c r="C2425" s="20">
        <v>2780698090</v>
      </c>
    </row>
    <row r="2426" spans="1:3">
      <c r="A2426" s="599">
        <v>42572</v>
      </c>
      <c r="B2426" s="602">
        <v>1770</v>
      </c>
      <c r="C2426" s="20">
        <v>744256670</v>
      </c>
    </row>
    <row r="2427" spans="1:3">
      <c r="A2427" s="599">
        <v>42571</v>
      </c>
      <c r="B2427" s="602">
        <v>1780</v>
      </c>
      <c r="C2427" s="20">
        <v>612093450</v>
      </c>
    </row>
    <row r="2428" spans="1:3">
      <c r="A2428" s="599">
        <v>42570</v>
      </c>
      <c r="B2428" s="602">
        <v>1790</v>
      </c>
      <c r="C2428" s="20">
        <v>718878100</v>
      </c>
    </row>
    <row r="2429" spans="1:3">
      <c r="A2429" s="599">
        <v>42569</v>
      </c>
      <c r="B2429" s="602">
        <v>1828</v>
      </c>
      <c r="C2429" s="20">
        <v>702604960</v>
      </c>
    </row>
    <row r="2430" spans="1:3">
      <c r="A2430" s="599">
        <v>42566</v>
      </c>
      <c r="B2430" s="602">
        <v>1780</v>
      </c>
      <c r="C2430" s="20">
        <v>953087815</v>
      </c>
    </row>
    <row r="2431" spans="1:3">
      <c r="A2431" s="599">
        <v>42565</v>
      </c>
      <c r="B2431" s="602">
        <v>1746</v>
      </c>
      <c r="C2431" s="20">
        <v>841134495</v>
      </c>
    </row>
    <row r="2432" spans="1:3">
      <c r="A2432" s="599">
        <v>42564</v>
      </c>
      <c r="B2432" s="602">
        <v>1729</v>
      </c>
      <c r="C2432" s="20">
        <v>2103084375</v>
      </c>
    </row>
    <row r="2433" spans="1:3">
      <c r="A2433" s="599">
        <v>42563</v>
      </c>
      <c r="B2433" s="602">
        <v>1797</v>
      </c>
      <c r="C2433" s="20">
        <v>452548225</v>
      </c>
    </row>
    <row r="2434" spans="1:3">
      <c r="A2434" s="599">
        <v>42562</v>
      </c>
      <c r="B2434" s="602">
        <v>1804</v>
      </c>
      <c r="C2434" s="20">
        <v>1422206310</v>
      </c>
    </row>
    <row r="2435" spans="1:3">
      <c r="A2435" s="599">
        <v>42559</v>
      </c>
      <c r="B2435" s="602">
        <v>1811</v>
      </c>
      <c r="C2435" s="20">
        <v>1135194000</v>
      </c>
    </row>
    <row r="2436" spans="1:3">
      <c r="A2436" s="599">
        <v>42558</v>
      </c>
      <c r="B2436" s="602">
        <v>1750</v>
      </c>
      <c r="C2436" s="20">
        <v>897014790</v>
      </c>
    </row>
    <row r="2437" spans="1:3">
      <c r="A2437" s="599">
        <v>42557</v>
      </c>
      <c r="B2437" s="602">
        <v>1743</v>
      </c>
      <c r="C2437" s="20">
        <v>316875540</v>
      </c>
    </row>
    <row r="2438" spans="1:3">
      <c r="A2438" s="599">
        <v>42556</v>
      </c>
      <c r="B2438" s="602">
        <v>1757</v>
      </c>
      <c r="C2438" s="20">
        <v>903891900</v>
      </c>
    </row>
    <row r="2439" spans="1:3">
      <c r="A2439" s="599">
        <v>42555</v>
      </c>
      <c r="B2439" s="602">
        <v>1807</v>
      </c>
      <c r="C2439" s="20">
        <v>387207110</v>
      </c>
    </row>
    <row r="2440" spans="1:3">
      <c r="A2440" s="599">
        <v>42552</v>
      </c>
      <c r="B2440" s="602">
        <v>1831</v>
      </c>
      <c r="C2440" s="20">
        <v>743867530</v>
      </c>
    </row>
    <row r="2441" spans="1:3">
      <c r="A2441" s="599">
        <v>42551</v>
      </c>
      <c r="B2441" s="602">
        <v>1753</v>
      </c>
      <c r="C2441" s="20">
        <v>660758930</v>
      </c>
    </row>
    <row r="2442" spans="1:3">
      <c r="A2442" s="599">
        <v>42550</v>
      </c>
      <c r="B2442" s="602">
        <v>1807</v>
      </c>
      <c r="C2442" s="20">
        <v>574616390</v>
      </c>
    </row>
    <row r="2443" spans="1:3">
      <c r="A2443" s="599">
        <v>42549</v>
      </c>
      <c r="B2443" s="602">
        <v>1760</v>
      </c>
      <c r="C2443" s="20">
        <v>529114520</v>
      </c>
    </row>
    <row r="2444" spans="1:3">
      <c r="A2444" s="599">
        <v>42548</v>
      </c>
      <c r="B2444" s="602">
        <v>1743</v>
      </c>
      <c r="C2444" s="20">
        <v>552464955</v>
      </c>
    </row>
    <row r="2445" spans="1:3">
      <c r="A2445" s="599">
        <v>42545</v>
      </c>
      <c r="B2445" s="602">
        <v>1729</v>
      </c>
      <c r="C2445" s="20">
        <v>1818215235</v>
      </c>
    </row>
    <row r="2446" spans="1:3">
      <c r="A2446" s="599">
        <v>42544</v>
      </c>
      <c r="B2446" s="602">
        <v>1838</v>
      </c>
      <c r="C2446" s="20">
        <v>1375410300</v>
      </c>
    </row>
    <row r="2447" spans="1:3">
      <c r="A2447" s="599">
        <v>42543</v>
      </c>
      <c r="B2447" s="602">
        <v>1784</v>
      </c>
      <c r="C2447" s="20">
        <v>1539824865</v>
      </c>
    </row>
    <row r="2448" spans="1:3">
      <c r="A2448" s="599">
        <v>42542</v>
      </c>
      <c r="B2448" s="602">
        <v>1835</v>
      </c>
      <c r="C2448" s="20">
        <v>2439120000</v>
      </c>
    </row>
    <row r="2449" spans="1:3">
      <c r="A2449" s="599">
        <v>42541</v>
      </c>
      <c r="B2449" s="602">
        <v>1774</v>
      </c>
      <c r="C2449" s="20">
        <v>1387050440</v>
      </c>
    </row>
    <row r="2450" spans="1:3">
      <c r="A2450" s="599">
        <v>42538</v>
      </c>
      <c r="B2450" s="602">
        <v>1838</v>
      </c>
      <c r="C2450" s="20">
        <v>13481175010</v>
      </c>
    </row>
    <row r="2451" spans="1:3">
      <c r="A2451" s="599">
        <v>42537</v>
      </c>
      <c r="B2451" s="602">
        <v>1862</v>
      </c>
      <c r="C2451" s="20">
        <v>2740983070</v>
      </c>
    </row>
    <row r="2452" spans="1:3">
      <c r="A2452" s="599">
        <v>42536</v>
      </c>
      <c r="B2452" s="602">
        <v>1767</v>
      </c>
      <c r="C2452" s="20">
        <v>575819285</v>
      </c>
    </row>
    <row r="2453" spans="1:3">
      <c r="A2453" s="599">
        <v>42535</v>
      </c>
      <c r="B2453" s="602">
        <v>1794</v>
      </c>
      <c r="C2453" s="20">
        <v>1035539040</v>
      </c>
    </row>
    <row r="2454" spans="1:3">
      <c r="A2454" s="599">
        <v>42534</v>
      </c>
      <c r="B2454" s="602">
        <v>1767</v>
      </c>
      <c r="C2454" s="20">
        <v>1252552050</v>
      </c>
    </row>
    <row r="2455" spans="1:3">
      <c r="A2455" s="599">
        <v>42531</v>
      </c>
      <c r="B2455" s="602">
        <v>1804</v>
      </c>
      <c r="C2455" s="20">
        <v>4320144355</v>
      </c>
    </row>
    <row r="2456" spans="1:3">
      <c r="A2456" s="599">
        <v>42530</v>
      </c>
      <c r="B2456" s="602">
        <v>1831</v>
      </c>
      <c r="C2456" s="20">
        <v>4190927480</v>
      </c>
    </row>
    <row r="2457" spans="1:3">
      <c r="A2457" s="599">
        <v>42529</v>
      </c>
      <c r="B2457" s="602">
        <v>1641</v>
      </c>
      <c r="C2457" s="20">
        <v>434037730</v>
      </c>
    </row>
    <row r="2458" spans="1:3">
      <c r="A2458" s="599">
        <v>42528</v>
      </c>
      <c r="B2458" s="602">
        <v>1655</v>
      </c>
      <c r="C2458" s="20">
        <v>581856470</v>
      </c>
    </row>
    <row r="2459" spans="1:3">
      <c r="A2459" s="599">
        <v>42527</v>
      </c>
      <c r="B2459" s="602">
        <v>1655</v>
      </c>
      <c r="C2459" s="20">
        <v>975310555</v>
      </c>
    </row>
    <row r="2460" spans="1:3">
      <c r="A2460" s="599">
        <v>42524</v>
      </c>
      <c r="B2460" s="602">
        <v>1655</v>
      </c>
      <c r="C2460" s="20">
        <v>975310555</v>
      </c>
    </row>
    <row r="2461" spans="1:3">
      <c r="A2461" s="599">
        <v>42523</v>
      </c>
      <c r="B2461" s="602">
        <v>1587</v>
      </c>
      <c r="C2461" s="20">
        <v>910115080</v>
      </c>
    </row>
    <row r="2462" spans="1:3">
      <c r="A2462" s="599">
        <v>42522</v>
      </c>
      <c r="B2462" s="602">
        <v>1645</v>
      </c>
      <c r="C2462" s="20">
        <v>236900565</v>
      </c>
    </row>
    <row r="2463" spans="1:3">
      <c r="A2463" s="599">
        <v>42521</v>
      </c>
      <c r="B2463" s="602">
        <v>1648</v>
      </c>
      <c r="C2463" s="20">
        <v>558021210</v>
      </c>
    </row>
    <row r="2464" spans="1:3">
      <c r="A2464" s="599">
        <v>42520</v>
      </c>
      <c r="B2464" s="602">
        <v>1635</v>
      </c>
      <c r="C2464" s="20">
        <v>791938935</v>
      </c>
    </row>
    <row r="2465" spans="1:3">
      <c r="A2465" s="599">
        <v>42517</v>
      </c>
      <c r="B2465" s="602">
        <v>1628</v>
      </c>
      <c r="C2465" s="20">
        <v>1906661155</v>
      </c>
    </row>
    <row r="2466" spans="1:3">
      <c r="A2466" s="599">
        <v>42516</v>
      </c>
      <c r="B2466" s="602">
        <v>1685</v>
      </c>
      <c r="C2466" s="20">
        <v>1865198045</v>
      </c>
    </row>
    <row r="2467" spans="1:3">
      <c r="A2467" s="599">
        <v>42515</v>
      </c>
      <c r="B2467" s="602">
        <v>1733</v>
      </c>
      <c r="C2467" s="20">
        <v>2154771845</v>
      </c>
    </row>
    <row r="2468" spans="1:3">
      <c r="A2468" s="599">
        <v>42514</v>
      </c>
      <c r="B2468" s="602">
        <v>1712</v>
      </c>
      <c r="C2468" s="20">
        <v>8284775140</v>
      </c>
    </row>
    <row r="2469" spans="1:3">
      <c r="A2469" s="599">
        <v>42513</v>
      </c>
      <c r="B2469" s="602">
        <v>1611</v>
      </c>
      <c r="C2469" s="20">
        <v>1670003460</v>
      </c>
    </row>
    <row r="2470" spans="1:3">
      <c r="A2470" s="599">
        <v>42510</v>
      </c>
      <c r="B2470" s="602">
        <v>1543</v>
      </c>
      <c r="C2470" s="20">
        <v>902327700</v>
      </c>
    </row>
    <row r="2471" spans="1:3">
      <c r="A2471" s="599">
        <v>42509</v>
      </c>
      <c r="B2471" s="602">
        <v>1536</v>
      </c>
      <c r="C2471" s="20">
        <v>1413085705</v>
      </c>
    </row>
    <row r="2472" spans="1:3">
      <c r="A2472" s="599">
        <v>42508</v>
      </c>
      <c r="B2472" s="602">
        <v>1475</v>
      </c>
      <c r="C2472" s="20">
        <v>2047285185</v>
      </c>
    </row>
    <row r="2473" spans="1:3">
      <c r="A2473" s="599">
        <v>42507</v>
      </c>
      <c r="B2473" s="602">
        <v>1390</v>
      </c>
      <c r="C2473" s="20">
        <v>685388780</v>
      </c>
    </row>
    <row r="2474" spans="1:3">
      <c r="A2474" s="599">
        <v>42506</v>
      </c>
      <c r="B2474" s="602">
        <v>1434</v>
      </c>
      <c r="C2474" s="20">
        <v>795749655</v>
      </c>
    </row>
    <row r="2475" spans="1:3">
      <c r="A2475" s="599">
        <v>42503</v>
      </c>
      <c r="B2475" s="602">
        <v>1462</v>
      </c>
      <c r="C2475" s="20">
        <v>571567010</v>
      </c>
    </row>
    <row r="2476" spans="1:3">
      <c r="A2476" s="599">
        <v>42502</v>
      </c>
      <c r="B2476" s="602">
        <v>1462</v>
      </c>
      <c r="C2476" s="20">
        <v>565928845</v>
      </c>
    </row>
    <row r="2477" spans="1:3">
      <c r="A2477" s="599">
        <v>42501</v>
      </c>
      <c r="B2477" s="602">
        <v>1462</v>
      </c>
      <c r="C2477" s="20">
        <v>1922510370</v>
      </c>
    </row>
    <row r="2478" spans="1:3">
      <c r="A2478" s="599">
        <v>42500</v>
      </c>
      <c r="B2478" s="602">
        <v>1441</v>
      </c>
      <c r="C2478" s="20">
        <v>1607964065</v>
      </c>
    </row>
    <row r="2479" spans="1:3">
      <c r="A2479" s="599">
        <v>42499</v>
      </c>
      <c r="B2479" s="602">
        <v>1339</v>
      </c>
      <c r="C2479" s="20">
        <v>575706980</v>
      </c>
    </row>
    <row r="2480" spans="1:3">
      <c r="A2480" s="599">
        <v>42496</v>
      </c>
      <c r="B2480" s="602">
        <v>1336</v>
      </c>
      <c r="C2480" s="20">
        <v>1379484340</v>
      </c>
    </row>
    <row r="2481" spans="1:3">
      <c r="A2481" s="599">
        <v>42495</v>
      </c>
      <c r="B2481" s="602">
        <v>1336</v>
      </c>
      <c r="C2481" s="20">
        <v>1379484340</v>
      </c>
    </row>
    <row r="2482" spans="1:3">
      <c r="A2482" s="599">
        <v>42494</v>
      </c>
      <c r="B2482" s="602">
        <v>1336</v>
      </c>
      <c r="C2482" s="20">
        <v>1379484340</v>
      </c>
    </row>
    <row r="2483" spans="1:3">
      <c r="A2483" s="599">
        <v>42493</v>
      </c>
      <c r="B2483" s="602">
        <v>1384</v>
      </c>
      <c r="C2483" s="20">
        <v>1529875380</v>
      </c>
    </row>
    <row r="2484" spans="1:3">
      <c r="A2484" s="599">
        <v>42492</v>
      </c>
      <c r="B2484" s="602">
        <v>1424</v>
      </c>
      <c r="C2484" s="20">
        <v>1175638515</v>
      </c>
    </row>
    <row r="2485" spans="1:3">
      <c r="A2485" s="599">
        <v>42489</v>
      </c>
      <c r="B2485" s="602">
        <v>1451</v>
      </c>
      <c r="C2485" s="20">
        <v>735402545</v>
      </c>
    </row>
    <row r="2486" spans="1:3">
      <c r="A2486" s="599">
        <v>42488</v>
      </c>
      <c r="B2486" s="602">
        <v>1451</v>
      </c>
      <c r="C2486" s="20">
        <v>994884960</v>
      </c>
    </row>
    <row r="2487" spans="1:3">
      <c r="A2487" s="599">
        <v>42487</v>
      </c>
      <c r="B2487" s="602">
        <v>1475</v>
      </c>
      <c r="C2487" s="20">
        <v>874858200</v>
      </c>
    </row>
    <row r="2488" spans="1:3">
      <c r="A2488" s="599">
        <v>42486</v>
      </c>
      <c r="B2488" s="602">
        <v>1492</v>
      </c>
      <c r="C2488" s="20">
        <v>2575256245</v>
      </c>
    </row>
    <row r="2489" spans="1:3">
      <c r="A2489" s="599">
        <v>42485</v>
      </c>
      <c r="B2489" s="602">
        <v>1536</v>
      </c>
      <c r="C2489" s="20">
        <v>825288885</v>
      </c>
    </row>
    <row r="2490" spans="1:3">
      <c r="A2490" s="599">
        <v>42482</v>
      </c>
      <c r="B2490" s="602">
        <v>1529</v>
      </c>
      <c r="C2490" s="20">
        <v>1299803605</v>
      </c>
    </row>
    <row r="2491" spans="1:3">
      <c r="A2491" s="599">
        <v>42481</v>
      </c>
      <c r="B2491" s="602">
        <v>1506</v>
      </c>
      <c r="C2491" s="20">
        <v>2197833105</v>
      </c>
    </row>
    <row r="2492" spans="1:3">
      <c r="A2492" s="599">
        <v>42480</v>
      </c>
      <c r="B2492" s="602">
        <v>1550</v>
      </c>
      <c r="C2492" s="20">
        <v>2255647905</v>
      </c>
    </row>
    <row r="2493" spans="1:3">
      <c r="A2493" s="599">
        <v>42479</v>
      </c>
      <c r="B2493" s="602">
        <v>1607</v>
      </c>
      <c r="C2493" s="20">
        <v>3746447470</v>
      </c>
    </row>
    <row r="2494" spans="1:3">
      <c r="A2494" s="599">
        <v>42478</v>
      </c>
      <c r="B2494" s="602">
        <v>1692</v>
      </c>
      <c r="C2494" s="20">
        <v>7274617425</v>
      </c>
    </row>
    <row r="2495" spans="1:3">
      <c r="A2495" s="599">
        <v>42475</v>
      </c>
      <c r="B2495" s="602">
        <v>2099</v>
      </c>
      <c r="C2495" s="20">
        <v>2853703905</v>
      </c>
    </row>
    <row r="2496" spans="1:3">
      <c r="A2496" s="599">
        <v>42474</v>
      </c>
      <c r="B2496" s="602">
        <v>2024</v>
      </c>
      <c r="C2496" s="20">
        <v>5619647790</v>
      </c>
    </row>
    <row r="2497" spans="1:3">
      <c r="A2497" s="599">
        <v>42473</v>
      </c>
      <c r="B2497" s="602">
        <v>1953</v>
      </c>
      <c r="C2497" s="20">
        <v>3882634665</v>
      </c>
    </row>
    <row r="2498" spans="1:3">
      <c r="A2498" s="599">
        <v>42472</v>
      </c>
      <c r="B2498" s="602">
        <v>1953</v>
      </c>
      <c r="C2498" s="20">
        <v>3882634665</v>
      </c>
    </row>
    <row r="2499" spans="1:3">
      <c r="A2499" s="599">
        <v>42471</v>
      </c>
      <c r="B2499" s="602">
        <v>1801</v>
      </c>
      <c r="C2499" s="20">
        <v>1496422260</v>
      </c>
    </row>
    <row r="2500" spans="1:3">
      <c r="A2500" s="599">
        <v>42468</v>
      </c>
      <c r="B2500" s="602">
        <v>1753</v>
      </c>
      <c r="C2500" s="20">
        <v>1451341515</v>
      </c>
    </row>
    <row r="2501" spans="1:3">
      <c r="A2501" s="599">
        <v>42467</v>
      </c>
      <c r="B2501" s="602">
        <v>1757</v>
      </c>
      <c r="C2501" s="20">
        <v>2388096390</v>
      </c>
    </row>
    <row r="2502" spans="1:3">
      <c r="A2502" s="599">
        <v>42466</v>
      </c>
      <c r="B2502" s="602">
        <v>1797</v>
      </c>
      <c r="C2502" s="20">
        <v>2625839815</v>
      </c>
    </row>
    <row r="2503" spans="1:3">
      <c r="A2503" s="599">
        <v>42465</v>
      </c>
      <c r="B2503" s="602">
        <v>1763</v>
      </c>
      <c r="C2503" s="20">
        <v>956560380</v>
      </c>
    </row>
    <row r="2504" spans="1:3">
      <c r="A2504" s="599">
        <v>42464</v>
      </c>
      <c r="B2504" s="602">
        <v>1763</v>
      </c>
      <c r="C2504" s="20">
        <v>2667605785</v>
      </c>
    </row>
    <row r="2505" spans="1:3">
      <c r="A2505" s="599">
        <v>42461</v>
      </c>
      <c r="B2505" s="602">
        <v>1648</v>
      </c>
      <c r="C2505" s="20">
        <v>2120638660</v>
      </c>
    </row>
    <row r="2506" spans="1:3">
      <c r="A2506" s="599">
        <v>42460</v>
      </c>
      <c r="B2506" s="602">
        <v>1580</v>
      </c>
      <c r="C2506" s="20">
        <v>390909310</v>
      </c>
    </row>
    <row r="2507" spans="1:3">
      <c r="A2507" s="599">
        <v>42459</v>
      </c>
      <c r="B2507" s="602">
        <v>1577</v>
      </c>
      <c r="C2507" s="20">
        <v>419194565</v>
      </c>
    </row>
    <row r="2508" spans="1:3">
      <c r="A2508" s="599">
        <v>42458</v>
      </c>
      <c r="B2508" s="602">
        <v>1540</v>
      </c>
      <c r="C2508" s="20">
        <v>1060524065</v>
      </c>
    </row>
    <row r="2509" spans="1:3">
      <c r="A2509" s="599">
        <v>42457</v>
      </c>
      <c r="B2509" s="602">
        <v>1560</v>
      </c>
      <c r="C2509" s="20">
        <v>2953160355</v>
      </c>
    </row>
    <row r="2510" spans="1:3">
      <c r="A2510" s="599">
        <v>42454</v>
      </c>
      <c r="B2510" s="602">
        <v>1465</v>
      </c>
      <c r="C2510" s="20">
        <v>564238700</v>
      </c>
    </row>
    <row r="2511" spans="1:3">
      <c r="A2511" s="599">
        <v>42453</v>
      </c>
      <c r="B2511" s="602">
        <v>1451</v>
      </c>
      <c r="C2511" s="20">
        <v>267531525</v>
      </c>
    </row>
    <row r="2512" spans="1:3">
      <c r="A2512" s="599">
        <v>42452</v>
      </c>
      <c r="B2512" s="602">
        <v>1455</v>
      </c>
      <c r="C2512" s="20">
        <v>265514810</v>
      </c>
    </row>
    <row r="2513" spans="1:3">
      <c r="A2513" s="599">
        <v>42451</v>
      </c>
      <c r="B2513" s="602">
        <v>1472</v>
      </c>
      <c r="C2513" s="20">
        <v>430492810</v>
      </c>
    </row>
    <row r="2514" spans="1:3">
      <c r="A2514" s="599">
        <v>42450</v>
      </c>
      <c r="B2514" s="602">
        <v>1485</v>
      </c>
      <c r="C2514" s="20">
        <v>450413995</v>
      </c>
    </row>
    <row r="2515" spans="1:3">
      <c r="A2515" s="599">
        <v>42447</v>
      </c>
      <c r="B2515" s="602">
        <v>1475</v>
      </c>
      <c r="C2515" s="20">
        <v>300355425</v>
      </c>
    </row>
    <row r="2516" spans="1:3">
      <c r="A2516" s="599">
        <v>42446</v>
      </c>
      <c r="B2516" s="602">
        <v>1451</v>
      </c>
      <c r="C2516" s="20">
        <v>925624930</v>
      </c>
    </row>
    <row r="2517" spans="1:3">
      <c r="A2517" s="599">
        <v>42445</v>
      </c>
      <c r="B2517" s="602">
        <v>1411</v>
      </c>
      <c r="C2517" s="20">
        <v>916151215</v>
      </c>
    </row>
    <row r="2518" spans="1:3">
      <c r="A2518" s="599">
        <v>42444</v>
      </c>
      <c r="B2518" s="602">
        <v>1404</v>
      </c>
      <c r="C2518" s="20">
        <v>312591615</v>
      </c>
    </row>
    <row r="2519" spans="1:3">
      <c r="A2519" s="599">
        <v>42443</v>
      </c>
      <c r="B2519" s="602">
        <v>1404</v>
      </c>
      <c r="C2519" s="20">
        <v>371901155</v>
      </c>
    </row>
    <row r="2520" spans="1:3">
      <c r="A2520" s="599">
        <v>42440</v>
      </c>
      <c r="B2520" s="602">
        <v>1401</v>
      </c>
      <c r="C2520" s="20">
        <v>265697685</v>
      </c>
    </row>
    <row r="2521" spans="1:3">
      <c r="A2521" s="599">
        <v>42439</v>
      </c>
      <c r="B2521" s="602">
        <v>1397</v>
      </c>
      <c r="C2521" s="20">
        <v>444114225</v>
      </c>
    </row>
    <row r="2522" spans="1:3">
      <c r="A2522" s="599">
        <v>42438</v>
      </c>
      <c r="B2522" s="602">
        <v>1397</v>
      </c>
      <c r="C2522" s="20">
        <v>619022800</v>
      </c>
    </row>
    <row r="2523" spans="1:3">
      <c r="A2523" s="599">
        <v>42437</v>
      </c>
      <c r="B2523" s="602">
        <v>1394</v>
      </c>
      <c r="C2523" s="20">
        <v>977301920</v>
      </c>
    </row>
    <row r="2524" spans="1:3">
      <c r="A2524" s="599">
        <v>42436</v>
      </c>
      <c r="B2524" s="602">
        <v>1421</v>
      </c>
      <c r="C2524" s="20">
        <v>825814235</v>
      </c>
    </row>
    <row r="2525" spans="1:3">
      <c r="A2525" s="599">
        <v>42433</v>
      </c>
      <c r="B2525" s="602">
        <v>1414</v>
      </c>
      <c r="C2525" s="20">
        <v>1023781050</v>
      </c>
    </row>
    <row r="2526" spans="1:3">
      <c r="A2526" s="599">
        <v>42432</v>
      </c>
      <c r="B2526" s="602">
        <v>1424</v>
      </c>
      <c r="C2526" s="20">
        <v>1016482495</v>
      </c>
    </row>
    <row r="2527" spans="1:3">
      <c r="A2527" s="599">
        <v>42431</v>
      </c>
      <c r="B2527" s="602">
        <v>1468</v>
      </c>
      <c r="C2527" s="20">
        <v>391631010</v>
      </c>
    </row>
    <row r="2528" spans="1:3">
      <c r="A2528" s="599">
        <v>42430</v>
      </c>
      <c r="B2528" s="602">
        <v>1489</v>
      </c>
      <c r="C2528" s="20">
        <v>507901320</v>
      </c>
    </row>
    <row r="2529" spans="1:3">
      <c r="A2529" s="599">
        <v>42429</v>
      </c>
      <c r="B2529" s="602">
        <v>1489</v>
      </c>
      <c r="C2529" s="20">
        <v>507901320</v>
      </c>
    </row>
    <row r="2530" spans="1:3">
      <c r="A2530" s="599">
        <v>42426</v>
      </c>
      <c r="B2530" s="602">
        <v>1489</v>
      </c>
      <c r="C2530" s="20">
        <v>880564450</v>
      </c>
    </row>
    <row r="2531" spans="1:3">
      <c r="A2531" s="599">
        <v>42425</v>
      </c>
      <c r="B2531" s="602">
        <v>1492</v>
      </c>
      <c r="C2531" s="20">
        <v>2046446400</v>
      </c>
    </row>
    <row r="2532" spans="1:3">
      <c r="A2532" s="599">
        <v>42424</v>
      </c>
      <c r="B2532" s="602">
        <v>1618</v>
      </c>
      <c r="C2532" s="20">
        <v>1089377915</v>
      </c>
    </row>
    <row r="2533" spans="1:3">
      <c r="A2533" s="599">
        <v>42423</v>
      </c>
      <c r="B2533" s="602">
        <v>1597</v>
      </c>
      <c r="C2533" s="20">
        <v>1674689485</v>
      </c>
    </row>
    <row r="2534" spans="1:3">
      <c r="A2534" s="599">
        <v>42422</v>
      </c>
      <c r="B2534" s="602">
        <v>1665</v>
      </c>
      <c r="C2534" s="20">
        <v>907565530</v>
      </c>
    </row>
    <row r="2535" spans="1:3">
      <c r="A2535" s="599">
        <v>42419</v>
      </c>
      <c r="B2535" s="602">
        <v>1601</v>
      </c>
      <c r="C2535" s="20">
        <v>515365820</v>
      </c>
    </row>
    <row r="2536" spans="1:3">
      <c r="A2536" s="599">
        <v>42418</v>
      </c>
      <c r="B2536" s="602">
        <v>1536</v>
      </c>
      <c r="C2536" s="20">
        <v>398535335</v>
      </c>
    </row>
    <row r="2537" spans="1:3">
      <c r="A2537" s="599">
        <v>42417</v>
      </c>
      <c r="B2537" s="602">
        <v>1543</v>
      </c>
      <c r="C2537" s="20">
        <v>608170150</v>
      </c>
    </row>
    <row r="2538" spans="1:3">
      <c r="A2538" s="599">
        <v>42416</v>
      </c>
      <c r="B2538" s="602">
        <v>1546</v>
      </c>
      <c r="C2538" s="20">
        <v>735421700</v>
      </c>
    </row>
    <row r="2539" spans="1:3">
      <c r="A2539" s="599">
        <v>42415</v>
      </c>
      <c r="B2539" s="602">
        <v>1455</v>
      </c>
      <c r="C2539" s="20">
        <v>585739710</v>
      </c>
    </row>
    <row r="2540" spans="1:3">
      <c r="A2540" s="599">
        <v>42412</v>
      </c>
      <c r="B2540" s="602">
        <v>1370</v>
      </c>
      <c r="C2540" s="20">
        <v>1490448920</v>
      </c>
    </row>
    <row r="2541" spans="1:3">
      <c r="A2541" s="599">
        <v>42411</v>
      </c>
      <c r="B2541" s="602">
        <v>1468</v>
      </c>
      <c r="C2541" s="20">
        <v>897872075</v>
      </c>
    </row>
    <row r="2542" spans="1:3">
      <c r="A2542" s="599">
        <v>42410</v>
      </c>
      <c r="B2542" s="602">
        <v>1573</v>
      </c>
      <c r="C2542" s="20">
        <v>987423960</v>
      </c>
    </row>
    <row r="2543" spans="1:3">
      <c r="A2543" s="599">
        <v>42409</v>
      </c>
      <c r="B2543" s="602">
        <v>1573</v>
      </c>
      <c r="C2543" s="20">
        <v>987423960</v>
      </c>
    </row>
    <row r="2544" spans="1:3">
      <c r="A2544" s="599">
        <v>42408</v>
      </c>
      <c r="B2544" s="602">
        <v>1573</v>
      </c>
      <c r="C2544" s="20">
        <v>987423960</v>
      </c>
    </row>
    <row r="2545" spans="1:3">
      <c r="A2545" s="599">
        <v>42405</v>
      </c>
      <c r="B2545" s="602">
        <v>1573</v>
      </c>
      <c r="C2545" s="20">
        <v>987423960</v>
      </c>
    </row>
    <row r="2546" spans="1:3">
      <c r="A2546" s="599">
        <v>42404</v>
      </c>
      <c r="B2546" s="602">
        <v>1628</v>
      </c>
      <c r="C2546" s="20">
        <v>2467846590</v>
      </c>
    </row>
    <row r="2547" spans="1:3">
      <c r="A2547" s="599">
        <v>42403</v>
      </c>
      <c r="B2547" s="602">
        <v>1536</v>
      </c>
      <c r="C2547" s="20">
        <v>2339216345</v>
      </c>
    </row>
    <row r="2548" spans="1:3">
      <c r="A2548" s="599">
        <v>42402</v>
      </c>
      <c r="B2548" s="602">
        <v>1618</v>
      </c>
      <c r="C2548" s="20">
        <v>1623308950</v>
      </c>
    </row>
    <row r="2549" spans="1:3">
      <c r="A2549" s="599">
        <v>42401</v>
      </c>
      <c r="B2549" s="602">
        <v>1587</v>
      </c>
      <c r="C2549" s="20">
        <v>5928913360</v>
      </c>
    </row>
    <row r="2550" spans="1:3">
      <c r="A2550" s="599">
        <v>42398</v>
      </c>
      <c r="B2550" s="602">
        <v>1621</v>
      </c>
      <c r="C2550" s="20">
        <v>11057090995</v>
      </c>
    </row>
    <row r="2551" spans="1:3">
      <c r="A2551" s="599">
        <v>42397</v>
      </c>
      <c r="B2551" s="602">
        <v>1546</v>
      </c>
      <c r="C2551" s="20">
        <v>2216929230</v>
      </c>
    </row>
    <row r="2552" spans="1:3">
      <c r="A2552" s="599">
        <v>42396</v>
      </c>
      <c r="B2552" s="602">
        <v>1499</v>
      </c>
      <c r="C2552" s="20">
        <v>2594999230</v>
      </c>
    </row>
    <row r="2553" spans="1:3">
      <c r="A2553" s="599">
        <v>42395</v>
      </c>
      <c r="B2553" s="602">
        <v>1455</v>
      </c>
      <c r="C2553" s="20">
        <v>2177382235</v>
      </c>
    </row>
    <row r="2554" spans="1:3">
      <c r="A2554" s="599">
        <v>42394</v>
      </c>
      <c r="B2554" s="602">
        <v>1394</v>
      </c>
      <c r="C2554" s="20">
        <v>1081719565</v>
      </c>
    </row>
    <row r="2555" spans="1:3">
      <c r="A2555" s="599">
        <v>42391</v>
      </c>
      <c r="B2555" s="602">
        <v>1377</v>
      </c>
      <c r="C2555" s="20">
        <v>433569360</v>
      </c>
    </row>
    <row r="2556" spans="1:3">
      <c r="A2556" s="599">
        <v>42390</v>
      </c>
      <c r="B2556" s="602">
        <v>1380</v>
      </c>
      <c r="C2556" s="20">
        <v>603886465</v>
      </c>
    </row>
    <row r="2557" spans="1:3">
      <c r="A2557" s="599">
        <v>42389</v>
      </c>
      <c r="B2557" s="602">
        <v>1377</v>
      </c>
      <c r="C2557" s="20">
        <v>1480212550</v>
      </c>
    </row>
    <row r="2558" spans="1:3">
      <c r="A2558" s="599">
        <v>42388</v>
      </c>
      <c r="B2558" s="602">
        <v>1356</v>
      </c>
      <c r="C2558" s="20">
        <v>1507482425</v>
      </c>
    </row>
    <row r="2559" spans="1:3">
      <c r="A2559" s="599">
        <v>42387</v>
      </c>
      <c r="B2559" s="602">
        <v>1434</v>
      </c>
      <c r="C2559" s="20">
        <v>1901117030</v>
      </c>
    </row>
    <row r="2560" spans="1:3">
      <c r="A2560" s="599">
        <v>42384</v>
      </c>
      <c r="B2560" s="602">
        <v>1390</v>
      </c>
      <c r="C2560" s="20">
        <v>2313780385</v>
      </c>
    </row>
    <row r="2561" spans="1:3">
      <c r="A2561" s="599">
        <v>42383</v>
      </c>
      <c r="B2561" s="602">
        <v>1329</v>
      </c>
      <c r="C2561" s="20">
        <v>495851445</v>
      </c>
    </row>
    <row r="2562" spans="1:3">
      <c r="A2562" s="599">
        <v>42382</v>
      </c>
      <c r="B2562" s="602">
        <v>1316</v>
      </c>
      <c r="C2562" s="20">
        <v>791868830</v>
      </c>
    </row>
    <row r="2563" spans="1:3">
      <c r="A2563" s="599">
        <v>42381</v>
      </c>
      <c r="B2563" s="602">
        <v>1377</v>
      </c>
      <c r="C2563" s="20">
        <v>1198713540</v>
      </c>
    </row>
    <row r="2564" spans="1:3">
      <c r="A2564" s="599">
        <v>42380</v>
      </c>
      <c r="B2564" s="602">
        <v>1323</v>
      </c>
      <c r="C2564" s="20">
        <v>1682149795</v>
      </c>
    </row>
    <row r="2565" spans="1:3">
      <c r="A2565" s="599">
        <v>42377</v>
      </c>
      <c r="B2565" s="602">
        <v>1380</v>
      </c>
      <c r="C2565" s="20">
        <v>3111168535</v>
      </c>
    </row>
    <row r="2566" spans="1:3">
      <c r="A2566" s="599">
        <v>42376</v>
      </c>
      <c r="B2566" s="602">
        <v>1289</v>
      </c>
      <c r="C2566" s="20">
        <v>759701235</v>
      </c>
    </row>
    <row r="2567" spans="1:3">
      <c r="A2567" s="599">
        <v>42375</v>
      </c>
      <c r="B2567" s="602">
        <v>1261</v>
      </c>
      <c r="C2567" s="20">
        <v>3147276010</v>
      </c>
    </row>
    <row r="2568" spans="1:3">
      <c r="A2568" s="599">
        <v>42374</v>
      </c>
      <c r="B2568" s="602">
        <v>1200</v>
      </c>
      <c r="C2568" s="20">
        <v>181240475</v>
      </c>
    </row>
    <row r="2569" spans="1:3">
      <c r="A2569" s="599">
        <v>42373</v>
      </c>
      <c r="B2569" s="602">
        <v>1194</v>
      </c>
      <c r="C2569" s="20">
        <v>295858670</v>
      </c>
    </row>
    <row r="2570" spans="1:3">
      <c r="A2570" s="599">
        <v>42370</v>
      </c>
      <c r="B2570" s="602">
        <v>1200</v>
      </c>
      <c r="C2570" s="20">
        <v>355665505</v>
      </c>
    </row>
    <row r="2571" spans="1:3">
      <c r="A2571" s="599">
        <v>42369</v>
      </c>
      <c r="B2571" s="602">
        <v>1200</v>
      </c>
      <c r="C2571" s="20">
        <v>355665505</v>
      </c>
    </row>
    <row r="2572" spans="1:3">
      <c r="A2572" s="599">
        <v>42368</v>
      </c>
      <c r="B2572" s="602">
        <v>1200</v>
      </c>
      <c r="C2572" s="20">
        <v>355665505</v>
      </c>
    </row>
    <row r="2573" spans="1:3">
      <c r="A2573" s="599">
        <v>42367</v>
      </c>
      <c r="B2573" s="602">
        <v>1207</v>
      </c>
      <c r="C2573" s="20">
        <v>87450415</v>
      </c>
    </row>
    <row r="2574" spans="1:3">
      <c r="A2574" s="599">
        <v>42366</v>
      </c>
      <c r="B2574" s="602">
        <v>1194</v>
      </c>
      <c r="C2574" s="20">
        <v>187401465</v>
      </c>
    </row>
    <row r="2575" spans="1:3">
      <c r="A2575" s="599">
        <v>42363</v>
      </c>
      <c r="B2575" s="602">
        <v>1207</v>
      </c>
      <c r="C2575" s="20">
        <v>233002485</v>
      </c>
    </row>
    <row r="2576" spans="1:3">
      <c r="A2576" s="599">
        <v>42362</v>
      </c>
      <c r="B2576" s="602">
        <v>1207</v>
      </c>
      <c r="C2576" s="20">
        <v>233002485</v>
      </c>
    </row>
    <row r="2577" spans="1:3">
      <c r="A2577" s="599">
        <v>42361</v>
      </c>
      <c r="B2577" s="602">
        <v>1221</v>
      </c>
      <c r="C2577" s="20">
        <v>352119310</v>
      </c>
    </row>
    <row r="2578" spans="1:3">
      <c r="A2578" s="599">
        <v>42360</v>
      </c>
      <c r="B2578" s="602">
        <v>1207</v>
      </c>
      <c r="C2578" s="20">
        <v>292801350</v>
      </c>
    </row>
    <row r="2579" spans="1:3">
      <c r="A2579" s="599">
        <v>42359</v>
      </c>
      <c r="B2579" s="602">
        <v>1238</v>
      </c>
      <c r="C2579" s="20">
        <v>444230280</v>
      </c>
    </row>
    <row r="2580" spans="1:3">
      <c r="A2580" s="599">
        <v>42356</v>
      </c>
      <c r="B2580" s="602">
        <v>1268</v>
      </c>
      <c r="C2580" s="20">
        <v>403296410</v>
      </c>
    </row>
    <row r="2581" spans="1:3">
      <c r="A2581" s="599">
        <v>42355</v>
      </c>
      <c r="B2581" s="602">
        <v>1299</v>
      </c>
      <c r="C2581" s="20">
        <v>1039853360</v>
      </c>
    </row>
    <row r="2582" spans="1:3">
      <c r="A2582" s="599">
        <v>42354</v>
      </c>
      <c r="B2582" s="602">
        <v>1200</v>
      </c>
      <c r="C2582" s="20">
        <v>176944995</v>
      </c>
    </row>
    <row r="2583" spans="1:3">
      <c r="A2583" s="599">
        <v>42353</v>
      </c>
      <c r="B2583" s="602">
        <v>1221</v>
      </c>
      <c r="C2583" s="20">
        <v>158294430</v>
      </c>
    </row>
    <row r="2584" spans="1:3">
      <c r="A2584" s="599">
        <v>42352</v>
      </c>
      <c r="B2584" s="602">
        <v>1207</v>
      </c>
      <c r="C2584" s="20">
        <v>160796250</v>
      </c>
    </row>
    <row r="2585" spans="1:3">
      <c r="A2585" s="599">
        <v>42349</v>
      </c>
      <c r="B2585" s="602">
        <v>1234</v>
      </c>
      <c r="C2585" s="20">
        <v>216132640</v>
      </c>
    </row>
    <row r="2586" spans="1:3">
      <c r="A2586" s="599">
        <v>42348</v>
      </c>
      <c r="B2586" s="602">
        <v>1241</v>
      </c>
      <c r="C2586" s="20">
        <v>266998510</v>
      </c>
    </row>
    <row r="2587" spans="1:3">
      <c r="A2587" s="599">
        <v>42347</v>
      </c>
      <c r="B2587" s="602">
        <v>1261</v>
      </c>
      <c r="C2587" s="20">
        <v>372368465</v>
      </c>
    </row>
    <row r="2588" spans="1:3">
      <c r="A2588" s="599">
        <v>42346</v>
      </c>
      <c r="B2588" s="602">
        <v>1204</v>
      </c>
      <c r="C2588" s="20">
        <v>150573080</v>
      </c>
    </row>
    <row r="2589" spans="1:3">
      <c r="A2589" s="599">
        <v>42345</v>
      </c>
      <c r="B2589" s="602">
        <v>1238</v>
      </c>
      <c r="C2589" s="20">
        <v>164028355</v>
      </c>
    </row>
    <row r="2590" spans="1:3">
      <c r="A2590" s="599">
        <v>42342</v>
      </c>
      <c r="B2590" s="602">
        <v>1265</v>
      </c>
      <c r="C2590" s="20">
        <v>151736070</v>
      </c>
    </row>
    <row r="2591" spans="1:3">
      <c r="A2591" s="599">
        <v>42341</v>
      </c>
      <c r="B2591" s="602">
        <v>1278</v>
      </c>
      <c r="C2591" s="20">
        <v>324267020</v>
      </c>
    </row>
    <row r="2592" spans="1:3">
      <c r="A2592" s="599">
        <v>42340</v>
      </c>
      <c r="B2592" s="602">
        <v>1285</v>
      </c>
      <c r="C2592" s="20">
        <v>526558460</v>
      </c>
    </row>
    <row r="2593" spans="1:3">
      <c r="A2593" s="599">
        <v>42339</v>
      </c>
      <c r="B2593" s="602">
        <v>1323</v>
      </c>
      <c r="C2593" s="20">
        <v>993382510</v>
      </c>
    </row>
    <row r="2594" spans="1:3">
      <c r="A2594" s="599">
        <v>42338</v>
      </c>
      <c r="B2594" s="602">
        <v>1261</v>
      </c>
      <c r="C2594" s="20">
        <v>694539320</v>
      </c>
    </row>
    <row r="2595" spans="1:3">
      <c r="A2595" s="599">
        <v>42335</v>
      </c>
      <c r="B2595" s="602">
        <v>1302</v>
      </c>
      <c r="C2595" s="20">
        <v>4261763900</v>
      </c>
    </row>
    <row r="2596" spans="1:3">
      <c r="A2596" s="599">
        <v>42334</v>
      </c>
      <c r="B2596" s="602">
        <v>1265</v>
      </c>
      <c r="C2596" s="20">
        <v>420782580</v>
      </c>
    </row>
    <row r="2597" spans="1:3">
      <c r="A2597" s="599">
        <v>42333</v>
      </c>
      <c r="B2597" s="602">
        <v>1289</v>
      </c>
      <c r="C2597" s="20">
        <v>332375300</v>
      </c>
    </row>
    <row r="2598" spans="1:3">
      <c r="A2598" s="599">
        <v>42332</v>
      </c>
      <c r="B2598" s="602">
        <v>1295</v>
      </c>
      <c r="C2598" s="20">
        <v>869745405</v>
      </c>
    </row>
    <row r="2599" spans="1:3">
      <c r="A2599" s="599">
        <v>42331</v>
      </c>
      <c r="B2599" s="602">
        <v>1261</v>
      </c>
      <c r="C2599" s="20">
        <v>646991790</v>
      </c>
    </row>
    <row r="2600" spans="1:3">
      <c r="A2600" s="599">
        <v>42328</v>
      </c>
      <c r="B2600" s="602">
        <v>1255</v>
      </c>
      <c r="C2600" s="20">
        <v>549555560</v>
      </c>
    </row>
    <row r="2601" spans="1:3">
      <c r="A2601" s="599">
        <v>42327</v>
      </c>
      <c r="B2601" s="602">
        <v>1207</v>
      </c>
      <c r="C2601" s="20">
        <v>628505045</v>
      </c>
    </row>
    <row r="2602" spans="1:3">
      <c r="A2602" s="599">
        <v>42326</v>
      </c>
      <c r="B2602" s="602">
        <v>1207</v>
      </c>
      <c r="C2602" s="20">
        <v>927795330</v>
      </c>
    </row>
    <row r="2603" spans="1:3">
      <c r="A2603" s="599">
        <v>42325</v>
      </c>
      <c r="B2603" s="602">
        <v>1119</v>
      </c>
      <c r="C2603" s="20">
        <v>221206725</v>
      </c>
    </row>
    <row r="2604" spans="1:3">
      <c r="A2604" s="599">
        <v>42324</v>
      </c>
      <c r="B2604" s="602">
        <v>1051</v>
      </c>
      <c r="C2604" s="20">
        <v>108336080</v>
      </c>
    </row>
    <row r="2605" spans="1:3">
      <c r="A2605" s="599">
        <v>42321</v>
      </c>
      <c r="B2605" s="602">
        <v>1082</v>
      </c>
      <c r="C2605" s="20">
        <v>218938045</v>
      </c>
    </row>
    <row r="2606" spans="1:3">
      <c r="A2606" s="599">
        <v>42320</v>
      </c>
      <c r="B2606" s="602">
        <v>1133</v>
      </c>
      <c r="C2606" s="20">
        <v>92403455</v>
      </c>
    </row>
    <row r="2607" spans="1:3">
      <c r="A2607" s="599">
        <v>42319</v>
      </c>
      <c r="B2607" s="602">
        <v>1116</v>
      </c>
      <c r="C2607" s="20">
        <v>191695385</v>
      </c>
    </row>
    <row r="2608" spans="1:3">
      <c r="A2608" s="599">
        <v>42318</v>
      </c>
      <c r="B2608" s="602">
        <v>1102</v>
      </c>
      <c r="C2608" s="20">
        <v>123371375</v>
      </c>
    </row>
    <row r="2609" spans="1:3">
      <c r="A2609" s="599">
        <v>42317</v>
      </c>
      <c r="B2609" s="602">
        <v>1099</v>
      </c>
      <c r="C2609" s="20">
        <v>141229410</v>
      </c>
    </row>
    <row r="2610" spans="1:3">
      <c r="A2610" s="599">
        <v>42314</v>
      </c>
      <c r="B2610" s="602">
        <v>1153</v>
      </c>
      <c r="C2610" s="20">
        <v>95793790</v>
      </c>
    </row>
    <row r="2611" spans="1:3">
      <c r="A2611" s="599">
        <v>42313</v>
      </c>
      <c r="B2611" s="602">
        <v>1190</v>
      </c>
      <c r="C2611" s="20">
        <v>126262370</v>
      </c>
    </row>
    <row r="2612" spans="1:3">
      <c r="A2612" s="599">
        <v>42312</v>
      </c>
      <c r="B2612" s="602">
        <v>1167</v>
      </c>
      <c r="C2612" s="20">
        <v>54478950</v>
      </c>
    </row>
    <row r="2613" spans="1:3">
      <c r="A2613" s="599">
        <v>42311</v>
      </c>
      <c r="B2613" s="602">
        <v>1153</v>
      </c>
      <c r="C2613" s="20">
        <v>45979790</v>
      </c>
    </row>
    <row r="2614" spans="1:3">
      <c r="A2614" s="599">
        <v>42310</v>
      </c>
      <c r="B2614" s="602">
        <v>1143</v>
      </c>
      <c r="C2614" s="20">
        <v>90372715</v>
      </c>
    </row>
    <row r="2615" spans="1:3">
      <c r="A2615" s="599">
        <v>42307</v>
      </c>
      <c r="B2615" s="602">
        <v>1150</v>
      </c>
      <c r="C2615" s="20">
        <v>89597815</v>
      </c>
    </row>
    <row r="2616" spans="1:3">
      <c r="A2616" s="599">
        <v>42306</v>
      </c>
      <c r="B2616" s="602">
        <v>1150</v>
      </c>
      <c r="C2616" s="20">
        <v>182713390</v>
      </c>
    </row>
    <row r="2617" spans="1:3">
      <c r="A2617" s="599">
        <v>42305</v>
      </c>
      <c r="B2617" s="602">
        <v>1143</v>
      </c>
      <c r="C2617" s="20">
        <v>180777855</v>
      </c>
    </row>
    <row r="2618" spans="1:3">
      <c r="A2618" s="599">
        <v>42304</v>
      </c>
      <c r="B2618" s="602">
        <v>1163</v>
      </c>
      <c r="C2618" s="20">
        <v>133317760</v>
      </c>
    </row>
    <row r="2619" spans="1:3">
      <c r="A2619" s="599">
        <v>42303</v>
      </c>
      <c r="B2619" s="602">
        <v>1187</v>
      </c>
      <c r="C2619" s="20">
        <v>155723275</v>
      </c>
    </row>
    <row r="2620" spans="1:3">
      <c r="A2620" s="599">
        <v>42300</v>
      </c>
      <c r="B2620" s="602">
        <v>1180</v>
      </c>
      <c r="C2620" s="20">
        <v>126961050</v>
      </c>
    </row>
    <row r="2621" spans="1:3">
      <c r="A2621" s="599">
        <v>42299</v>
      </c>
      <c r="B2621" s="602">
        <v>1211</v>
      </c>
      <c r="C2621" s="20">
        <v>294343120</v>
      </c>
    </row>
    <row r="2622" spans="1:3">
      <c r="A2622" s="599">
        <v>42298</v>
      </c>
      <c r="B2622" s="602">
        <v>1177</v>
      </c>
      <c r="C2622" s="20">
        <v>261396530</v>
      </c>
    </row>
    <row r="2623" spans="1:3">
      <c r="A2623" s="599">
        <v>42297</v>
      </c>
      <c r="B2623" s="602">
        <v>1234</v>
      </c>
      <c r="C2623" s="20">
        <v>246952230</v>
      </c>
    </row>
    <row r="2624" spans="1:3">
      <c r="A2624" s="599">
        <v>42296</v>
      </c>
      <c r="B2624" s="602">
        <v>1241</v>
      </c>
      <c r="C2624" s="20">
        <v>475293080</v>
      </c>
    </row>
    <row r="2625" spans="1:3">
      <c r="A2625" s="599">
        <v>42293</v>
      </c>
      <c r="B2625" s="602">
        <v>1221</v>
      </c>
      <c r="C2625" s="20">
        <v>540807570</v>
      </c>
    </row>
    <row r="2626" spans="1:3">
      <c r="A2626" s="599">
        <v>42292</v>
      </c>
      <c r="B2626" s="602">
        <v>1187</v>
      </c>
      <c r="C2626" s="20">
        <v>360697340</v>
      </c>
    </row>
    <row r="2627" spans="1:3">
      <c r="A2627" s="599">
        <v>42291</v>
      </c>
      <c r="B2627" s="602">
        <v>1116</v>
      </c>
      <c r="C2627" s="20">
        <v>276073360</v>
      </c>
    </row>
    <row r="2628" spans="1:3">
      <c r="A2628" s="599">
        <v>42290</v>
      </c>
      <c r="B2628" s="602">
        <v>1139</v>
      </c>
      <c r="C2628" s="20">
        <v>124663365</v>
      </c>
    </row>
    <row r="2629" spans="1:3">
      <c r="A2629" s="599">
        <v>42289</v>
      </c>
      <c r="B2629" s="602">
        <v>1139</v>
      </c>
      <c r="C2629" s="20">
        <v>146206165</v>
      </c>
    </row>
    <row r="2630" spans="1:3">
      <c r="A2630" s="599">
        <v>42286</v>
      </c>
      <c r="B2630" s="602">
        <v>1133</v>
      </c>
      <c r="C2630" s="20">
        <v>54362460</v>
      </c>
    </row>
    <row r="2631" spans="1:3">
      <c r="A2631" s="599">
        <v>42285</v>
      </c>
      <c r="B2631" s="602">
        <v>1133</v>
      </c>
      <c r="C2631" s="20">
        <v>54362460</v>
      </c>
    </row>
    <row r="2632" spans="1:3">
      <c r="A2632" s="599">
        <v>42284</v>
      </c>
      <c r="B2632" s="602">
        <v>1129</v>
      </c>
      <c r="C2632" s="20">
        <v>203422550</v>
      </c>
    </row>
    <row r="2633" spans="1:3">
      <c r="A2633" s="599">
        <v>42283</v>
      </c>
      <c r="B2633" s="602">
        <v>1139</v>
      </c>
      <c r="C2633" s="20">
        <v>287561985</v>
      </c>
    </row>
    <row r="2634" spans="1:3">
      <c r="A2634" s="599">
        <v>42282</v>
      </c>
      <c r="B2634" s="20">
        <v>1153</v>
      </c>
      <c r="C2634" s="20">
        <v>122035890</v>
      </c>
    </row>
    <row r="2635" spans="1:3">
      <c r="A2635" s="599">
        <v>42279</v>
      </c>
      <c r="B2635" s="20">
        <v>1163</v>
      </c>
      <c r="C2635" s="20">
        <v>91385450</v>
      </c>
    </row>
    <row r="2636" spans="1:3">
      <c r="A2636" s="599">
        <v>42278</v>
      </c>
      <c r="B2636" s="20">
        <v>1146</v>
      </c>
      <c r="C2636" s="20">
        <v>155787860</v>
      </c>
    </row>
    <row r="2637" spans="1:3">
      <c r="A2637" s="599">
        <v>42277</v>
      </c>
      <c r="B2637" s="20">
        <v>1156</v>
      </c>
      <c r="C2637" s="20">
        <v>185745920</v>
      </c>
    </row>
    <row r="2638" spans="1:3">
      <c r="A2638" s="599">
        <v>42276</v>
      </c>
      <c r="B2638" s="20">
        <v>1170</v>
      </c>
      <c r="C2638" s="20">
        <v>405723035</v>
      </c>
    </row>
    <row r="2639" spans="1:3">
      <c r="A2639" s="599">
        <v>42275</v>
      </c>
      <c r="B2639" s="20">
        <v>1170</v>
      </c>
      <c r="C2639" s="20">
        <v>405723035</v>
      </c>
    </row>
    <row r="2640" spans="1:3">
      <c r="A2640" s="599">
        <v>42272</v>
      </c>
      <c r="B2640" s="20">
        <v>1170</v>
      </c>
      <c r="C2640" s="20">
        <v>405723035</v>
      </c>
    </row>
    <row r="2641" spans="1:3">
      <c r="A2641" s="599">
        <v>42271</v>
      </c>
      <c r="B2641" s="20">
        <v>1119</v>
      </c>
      <c r="C2641" s="20">
        <v>196544985</v>
      </c>
    </row>
    <row r="2642" spans="1:3">
      <c r="A2642" s="599">
        <v>42270</v>
      </c>
      <c r="B2642" s="20">
        <v>1139</v>
      </c>
      <c r="C2642" s="20">
        <v>544791785</v>
      </c>
    </row>
    <row r="2643" spans="1:3">
      <c r="A2643" s="599">
        <v>42269</v>
      </c>
      <c r="B2643" s="20">
        <v>1112</v>
      </c>
      <c r="C2643" s="20">
        <v>263376060</v>
      </c>
    </row>
    <row r="2644" spans="1:3">
      <c r="A2644" s="599">
        <v>42268</v>
      </c>
      <c r="B2644" s="20">
        <v>1075</v>
      </c>
      <c r="C2644" s="20">
        <v>147097535</v>
      </c>
    </row>
    <row r="2645" spans="1:3">
      <c r="A2645" s="599">
        <v>42265</v>
      </c>
      <c r="B2645" s="20">
        <v>1089</v>
      </c>
      <c r="C2645" s="20">
        <v>166164900</v>
      </c>
    </row>
    <row r="2646" spans="1:3">
      <c r="A2646" s="599">
        <v>42264</v>
      </c>
      <c r="B2646" s="20">
        <v>1092</v>
      </c>
      <c r="C2646" s="20">
        <v>127486695</v>
      </c>
    </row>
    <row r="2647" spans="1:3">
      <c r="A2647" s="599">
        <v>42263</v>
      </c>
      <c r="B2647" s="20">
        <v>1075</v>
      </c>
      <c r="C2647" s="20">
        <v>175238190</v>
      </c>
    </row>
    <row r="2648" spans="1:3">
      <c r="A2648" s="599">
        <v>42262</v>
      </c>
      <c r="B2648" s="20">
        <v>1095</v>
      </c>
      <c r="C2648" s="20">
        <v>146793430</v>
      </c>
    </row>
    <row r="2649" spans="1:3">
      <c r="A2649" s="599">
        <v>42261</v>
      </c>
      <c r="B2649" s="20">
        <v>1058</v>
      </c>
      <c r="C2649" s="20">
        <v>56191470</v>
      </c>
    </row>
    <row r="2650" spans="1:3">
      <c r="A2650" s="599">
        <v>42258</v>
      </c>
      <c r="B2650" s="20">
        <v>1082</v>
      </c>
      <c r="C2650" s="20">
        <v>168120075</v>
      </c>
    </row>
    <row r="2651" spans="1:3">
      <c r="A2651" s="599">
        <v>42257</v>
      </c>
      <c r="B2651" s="20">
        <v>1027</v>
      </c>
      <c r="C2651" s="20">
        <v>137056615</v>
      </c>
    </row>
    <row r="2652" spans="1:3">
      <c r="A2652" s="599">
        <v>42256</v>
      </c>
      <c r="B2652" s="20">
        <v>1021</v>
      </c>
      <c r="C2652" s="20">
        <v>220221205</v>
      </c>
    </row>
    <row r="2653" spans="1:3">
      <c r="A2653" s="599">
        <v>42255</v>
      </c>
      <c r="B2653" s="20">
        <v>994</v>
      </c>
      <c r="C2653" s="20">
        <v>226317745</v>
      </c>
    </row>
    <row r="2654" spans="1:3">
      <c r="A2654" s="599">
        <v>42254</v>
      </c>
      <c r="B2654" s="20">
        <v>1075</v>
      </c>
      <c r="C2654" s="20">
        <v>39714180</v>
      </c>
    </row>
    <row r="2655" spans="1:3">
      <c r="A2655" s="599">
        <v>42251</v>
      </c>
      <c r="B2655" s="20">
        <v>1075</v>
      </c>
      <c r="C2655" s="20">
        <v>113320045</v>
      </c>
    </row>
    <row r="2656" spans="1:3">
      <c r="A2656" s="599">
        <v>42250</v>
      </c>
      <c r="B2656" s="20">
        <v>1082</v>
      </c>
      <c r="C2656" s="20">
        <v>80400230</v>
      </c>
    </row>
    <row r="2657" spans="1:3">
      <c r="A2657" s="599">
        <v>42249</v>
      </c>
      <c r="B2657" s="20">
        <v>1061</v>
      </c>
      <c r="C2657" s="20">
        <v>84542840</v>
      </c>
    </row>
    <row r="2658" spans="1:3">
      <c r="A2658" s="599">
        <v>42248</v>
      </c>
      <c r="B2658" s="20">
        <v>1051</v>
      </c>
      <c r="C2658" s="20">
        <v>150878835</v>
      </c>
    </row>
    <row r="2659" spans="1:3">
      <c r="A2659" s="599">
        <v>42247</v>
      </c>
      <c r="B2659" s="20">
        <v>1095</v>
      </c>
      <c r="C2659" s="20">
        <v>118871125</v>
      </c>
    </row>
    <row r="2660" spans="1:3">
      <c r="A2660" s="599">
        <v>42244</v>
      </c>
      <c r="B2660" s="20">
        <v>1095</v>
      </c>
      <c r="C2660" s="20">
        <v>106348050</v>
      </c>
    </row>
    <row r="2661" spans="1:3">
      <c r="A2661" s="599">
        <v>42243</v>
      </c>
      <c r="B2661" s="20">
        <v>1095</v>
      </c>
      <c r="C2661" s="20">
        <v>101384065</v>
      </c>
    </row>
    <row r="2662" spans="1:3">
      <c r="A2662" s="599">
        <v>42242</v>
      </c>
      <c r="B2662" s="20">
        <v>1092</v>
      </c>
      <c r="C2662" s="20">
        <v>146936765</v>
      </c>
    </row>
    <row r="2663" spans="1:3">
      <c r="A2663" s="599">
        <v>42241</v>
      </c>
      <c r="B2663" s="20">
        <v>1061</v>
      </c>
      <c r="C2663" s="20">
        <v>256912320</v>
      </c>
    </row>
    <row r="2664" spans="1:3">
      <c r="A2664" s="599">
        <v>42240</v>
      </c>
      <c r="B2664" s="20">
        <v>983</v>
      </c>
      <c r="C2664" s="20">
        <v>183823305</v>
      </c>
    </row>
    <row r="2665" spans="1:3">
      <c r="A2665" s="599">
        <v>42237</v>
      </c>
      <c r="B2665" s="20">
        <v>1004</v>
      </c>
      <c r="C2665" s="20">
        <v>323683490</v>
      </c>
    </row>
    <row r="2666" spans="1:3">
      <c r="A2666" s="599">
        <v>42236</v>
      </c>
      <c r="B2666" s="20">
        <v>1051</v>
      </c>
      <c r="C2666" s="20">
        <v>164756225</v>
      </c>
    </row>
    <row r="2667" spans="1:3">
      <c r="A2667" s="599">
        <v>42235</v>
      </c>
      <c r="B2667" s="20">
        <v>1089</v>
      </c>
      <c r="C2667" s="20">
        <v>469507080</v>
      </c>
    </row>
    <row r="2668" spans="1:3">
      <c r="A2668" s="599">
        <v>42234</v>
      </c>
      <c r="B2668" s="20">
        <v>1156</v>
      </c>
      <c r="C2668" s="20">
        <v>242252030</v>
      </c>
    </row>
    <row r="2669" spans="1:3">
      <c r="A2669" s="599">
        <v>42233</v>
      </c>
      <c r="B2669" s="20">
        <v>1197</v>
      </c>
      <c r="C2669" s="20">
        <v>170162605</v>
      </c>
    </row>
    <row r="2670" spans="1:3">
      <c r="A2670" s="599">
        <v>42230</v>
      </c>
      <c r="B2670" s="20">
        <v>1183</v>
      </c>
      <c r="C2670" s="20">
        <v>131852445</v>
      </c>
    </row>
    <row r="2671" spans="1:3">
      <c r="A2671" s="599">
        <v>42229</v>
      </c>
      <c r="B2671" s="20">
        <v>1183</v>
      </c>
      <c r="C2671" s="20">
        <v>131852445</v>
      </c>
    </row>
    <row r="2672" spans="1:3">
      <c r="A2672" s="599">
        <v>42228</v>
      </c>
      <c r="B2672" s="20">
        <v>1167</v>
      </c>
      <c r="C2672" s="20">
        <v>190310580</v>
      </c>
    </row>
    <row r="2673" spans="1:3">
      <c r="A2673" s="599">
        <v>42227</v>
      </c>
      <c r="B2673" s="20">
        <v>1183</v>
      </c>
      <c r="C2673" s="20">
        <v>145303745</v>
      </c>
    </row>
    <row r="2674" spans="1:3">
      <c r="A2674" s="599">
        <v>42226</v>
      </c>
      <c r="B2674" s="20">
        <v>1217</v>
      </c>
      <c r="C2674" s="20">
        <v>60083275</v>
      </c>
    </row>
    <row r="2675" spans="1:3">
      <c r="A2675" s="599">
        <v>42223</v>
      </c>
      <c r="B2675" s="20">
        <v>1228</v>
      </c>
      <c r="C2675" s="20">
        <v>104502905</v>
      </c>
    </row>
    <row r="2676" spans="1:3">
      <c r="A2676" s="599">
        <v>42222</v>
      </c>
      <c r="B2676" s="20">
        <v>1211</v>
      </c>
      <c r="C2676" s="20">
        <v>112907320</v>
      </c>
    </row>
    <row r="2677" spans="1:3">
      <c r="A2677" s="599">
        <v>42221</v>
      </c>
      <c r="B2677" s="20">
        <v>1224</v>
      </c>
      <c r="C2677" s="20">
        <v>134911750</v>
      </c>
    </row>
    <row r="2678" spans="1:3">
      <c r="A2678" s="599">
        <v>42220</v>
      </c>
      <c r="B2678" s="20">
        <v>1190</v>
      </c>
      <c r="C2678" s="20">
        <v>109216210</v>
      </c>
    </row>
    <row r="2679" spans="1:3">
      <c r="A2679" s="599">
        <v>42219</v>
      </c>
      <c r="B2679" s="20">
        <v>1170</v>
      </c>
      <c r="C2679" s="20">
        <v>288192305</v>
      </c>
    </row>
    <row r="2680" spans="1:3">
      <c r="A2680" s="599">
        <v>42216</v>
      </c>
      <c r="B2680" s="20">
        <v>1204</v>
      </c>
      <c r="C2680" s="20">
        <v>245584880</v>
      </c>
    </row>
    <row r="2681" spans="1:3">
      <c r="A2681" s="599">
        <v>42215</v>
      </c>
      <c r="B2681" s="20">
        <v>1221</v>
      </c>
      <c r="C2681" s="20">
        <v>278555695</v>
      </c>
    </row>
    <row r="2682" spans="1:3">
      <c r="A2682" s="599">
        <v>42214</v>
      </c>
      <c r="B2682" s="20">
        <v>1251</v>
      </c>
      <c r="C2682" s="20">
        <v>259731920</v>
      </c>
    </row>
    <row r="2683" spans="1:3">
      <c r="A2683" s="599">
        <v>42213</v>
      </c>
      <c r="B2683" s="20">
        <v>1261</v>
      </c>
      <c r="C2683" s="20">
        <v>263049375</v>
      </c>
    </row>
    <row r="2684" spans="1:3">
      <c r="A2684" s="599">
        <v>42212</v>
      </c>
      <c r="B2684" s="20">
        <v>1275</v>
      </c>
      <c r="C2684" s="20">
        <v>455167690</v>
      </c>
    </row>
    <row r="2685" spans="1:3">
      <c r="A2685" s="599">
        <v>42209</v>
      </c>
      <c r="B2685" s="20">
        <v>1316</v>
      </c>
      <c r="C2685" s="20">
        <v>658391015</v>
      </c>
    </row>
    <row r="2686" spans="1:3">
      <c r="A2686" s="599">
        <v>42208</v>
      </c>
      <c r="B2686" s="20">
        <v>1370</v>
      </c>
      <c r="C2686" s="20">
        <v>1697915385</v>
      </c>
    </row>
    <row r="2687" spans="1:3">
      <c r="A2687" s="599">
        <v>42207</v>
      </c>
      <c r="B2687" s="20">
        <v>1343</v>
      </c>
      <c r="C2687" s="20">
        <v>390671415</v>
      </c>
    </row>
    <row r="2688" spans="1:3">
      <c r="A2688" s="599">
        <v>42206</v>
      </c>
      <c r="B2688" s="20">
        <v>1326</v>
      </c>
      <c r="C2688" s="20">
        <v>393955500</v>
      </c>
    </row>
    <row r="2689" spans="1:3">
      <c r="A2689" s="599">
        <v>42205</v>
      </c>
      <c r="B2689" s="20">
        <v>1316</v>
      </c>
      <c r="C2689" s="20">
        <v>410447925</v>
      </c>
    </row>
    <row r="2690" spans="1:3">
      <c r="A2690" s="599">
        <v>42202</v>
      </c>
      <c r="B2690" s="20">
        <v>1295</v>
      </c>
      <c r="C2690" s="20">
        <v>267753450</v>
      </c>
    </row>
    <row r="2691" spans="1:3">
      <c r="A2691" s="599">
        <v>42201</v>
      </c>
      <c r="B2691" s="20">
        <v>1299</v>
      </c>
      <c r="C2691" s="20">
        <v>298489690</v>
      </c>
    </row>
    <row r="2692" spans="1:3">
      <c r="A2692" s="599">
        <v>42200</v>
      </c>
      <c r="B2692" s="20">
        <v>1285</v>
      </c>
      <c r="C2692" s="20">
        <v>396826715</v>
      </c>
    </row>
    <row r="2693" spans="1:3">
      <c r="A2693" s="599">
        <v>42199</v>
      </c>
      <c r="B2693" s="20">
        <v>1295</v>
      </c>
      <c r="C2693" s="20">
        <v>307008090</v>
      </c>
    </row>
    <row r="2694" spans="1:3">
      <c r="A2694" s="599">
        <v>42198</v>
      </c>
      <c r="B2694" s="20">
        <v>1285</v>
      </c>
      <c r="C2694" s="20">
        <v>326050400</v>
      </c>
    </row>
    <row r="2695" spans="1:3">
      <c r="A2695" s="599">
        <v>42195</v>
      </c>
      <c r="B2695" s="20">
        <v>1268</v>
      </c>
      <c r="C2695" s="20">
        <v>747301780</v>
      </c>
    </row>
    <row r="2696" spans="1:3">
      <c r="A2696" s="599">
        <v>42194</v>
      </c>
      <c r="B2696" s="20">
        <v>1299</v>
      </c>
      <c r="C2696" s="20">
        <v>277032615</v>
      </c>
    </row>
    <row r="2697" spans="1:3">
      <c r="A2697" s="599">
        <v>42193</v>
      </c>
      <c r="B2697" s="20">
        <v>1323</v>
      </c>
      <c r="C2697" s="20">
        <v>398065845</v>
      </c>
    </row>
    <row r="2698" spans="1:3">
      <c r="A2698" s="599">
        <v>42192</v>
      </c>
      <c r="B2698" s="20">
        <v>1289</v>
      </c>
      <c r="C2698" s="20">
        <v>356793060</v>
      </c>
    </row>
    <row r="2699" spans="1:3">
      <c r="A2699" s="599">
        <v>42191</v>
      </c>
      <c r="B2699" s="20">
        <v>1302</v>
      </c>
      <c r="C2699" s="20">
        <v>488624855</v>
      </c>
    </row>
    <row r="2700" spans="1:3">
      <c r="A2700" s="599">
        <v>42188</v>
      </c>
      <c r="B2700" s="20">
        <v>1333</v>
      </c>
      <c r="C2700" s="20">
        <v>270861245</v>
      </c>
    </row>
    <row r="2701" spans="1:3">
      <c r="A2701" s="599">
        <v>42187</v>
      </c>
      <c r="B2701" s="20">
        <v>1356</v>
      </c>
      <c r="C2701" s="20">
        <v>276249585</v>
      </c>
    </row>
    <row r="2702" spans="1:3">
      <c r="A2702" s="599">
        <v>42186</v>
      </c>
      <c r="B2702" s="20">
        <v>1353</v>
      </c>
      <c r="C2702" s="20">
        <v>235333735</v>
      </c>
    </row>
    <row r="2703" spans="1:3">
      <c r="A2703" s="599">
        <v>42185</v>
      </c>
      <c r="B2703" s="20">
        <v>1329</v>
      </c>
      <c r="C2703" s="20">
        <v>573218500</v>
      </c>
    </row>
    <row r="2704" spans="1:3">
      <c r="A2704" s="599">
        <v>42184</v>
      </c>
      <c r="B2704" s="20">
        <v>1346</v>
      </c>
      <c r="C2704" s="20">
        <v>664567500</v>
      </c>
    </row>
    <row r="2705" spans="1:3">
      <c r="A2705" s="599">
        <v>42181</v>
      </c>
      <c r="B2705" s="20">
        <v>1397</v>
      </c>
      <c r="C2705" s="20">
        <v>412623050</v>
      </c>
    </row>
    <row r="2706" spans="1:3">
      <c r="A2706" s="599">
        <v>42180</v>
      </c>
      <c r="B2706" s="20">
        <v>1397</v>
      </c>
      <c r="C2706" s="20">
        <v>400923835</v>
      </c>
    </row>
    <row r="2707" spans="1:3">
      <c r="A2707" s="599">
        <v>42179</v>
      </c>
      <c r="B2707" s="20">
        <v>1401</v>
      </c>
      <c r="C2707" s="20">
        <v>358603660</v>
      </c>
    </row>
    <row r="2708" spans="1:3">
      <c r="A2708" s="599">
        <v>42178</v>
      </c>
      <c r="B2708" s="20">
        <v>1404</v>
      </c>
      <c r="C2708" s="20">
        <v>648917590</v>
      </c>
    </row>
    <row r="2709" spans="1:3">
      <c r="A2709" s="599">
        <v>42177</v>
      </c>
      <c r="B2709" s="20">
        <v>1414</v>
      </c>
      <c r="C2709" s="20">
        <v>530648220</v>
      </c>
    </row>
    <row r="2710" spans="1:3">
      <c r="A2710" s="599">
        <v>42174</v>
      </c>
      <c r="B2710" s="20">
        <v>1370</v>
      </c>
      <c r="C2710" s="20">
        <v>213438665</v>
      </c>
    </row>
    <row r="2711" spans="1:3">
      <c r="A2711" s="599">
        <v>42173</v>
      </c>
      <c r="B2711" s="20">
        <v>1360</v>
      </c>
      <c r="C2711" s="20">
        <v>367492360</v>
      </c>
    </row>
    <row r="2712" spans="1:3">
      <c r="A2712" s="599">
        <v>42172</v>
      </c>
      <c r="B2712" s="20">
        <v>1377</v>
      </c>
      <c r="C2712" s="20">
        <v>270998145</v>
      </c>
    </row>
    <row r="2713" spans="1:3">
      <c r="A2713" s="599">
        <v>42171</v>
      </c>
      <c r="B2713" s="20">
        <v>1343</v>
      </c>
      <c r="C2713" s="20">
        <v>366214680</v>
      </c>
    </row>
    <row r="2714" spans="1:3">
      <c r="A2714" s="599">
        <v>42170</v>
      </c>
      <c r="B2714" s="20">
        <v>1373</v>
      </c>
      <c r="C2714" s="20">
        <v>305424665</v>
      </c>
    </row>
    <row r="2715" spans="1:3">
      <c r="A2715" s="599">
        <v>42167</v>
      </c>
      <c r="B2715" s="20">
        <v>1401</v>
      </c>
      <c r="C2715" s="20">
        <v>345362650</v>
      </c>
    </row>
    <row r="2716" spans="1:3">
      <c r="A2716" s="599">
        <v>42166</v>
      </c>
      <c r="B2716" s="20">
        <v>1411</v>
      </c>
      <c r="C2716" s="20">
        <v>255089540</v>
      </c>
    </row>
    <row r="2717" spans="1:3">
      <c r="A2717" s="599">
        <v>42165</v>
      </c>
      <c r="B2717" s="20">
        <v>1411</v>
      </c>
      <c r="C2717" s="20">
        <v>452118145</v>
      </c>
    </row>
    <row r="2718" spans="1:3">
      <c r="A2718" s="599">
        <v>42164</v>
      </c>
      <c r="B2718" s="20">
        <v>1407</v>
      </c>
      <c r="C2718" s="20">
        <v>877077080</v>
      </c>
    </row>
    <row r="2719" spans="1:3">
      <c r="A2719" s="599">
        <v>42163</v>
      </c>
      <c r="B2719" s="20">
        <v>1353</v>
      </c>
      <c r="C2719" s="20">
        <v>429853655</v>
      </c>
    </row>
    <row r="2720" spans="1:3">
      <c r="A2720" s="599">
        <v>42160</v>
      </c>
      <c r="B2720" s="20">
        <v>1356</v>
      </c>
      <c r="C2720" s="20">
        <v>583332780</v>
      </c>
    </row>
    <row r="2721" spans="1:3">
      <c r="A2721" s="599">
        <v>42159</v>
      </c>
      <c r="B2721" s="20">
        <v>1356</v>
      </c>
      <c r="C2721" s="20">
        <v>528591335</v>
      </c>
    </row>
    <row r="2722" spans="1:3">
      <c r="A2722" s="599">
        <v>42158</v>
      </c>
      <c r="B2722" s="20">
        <v>1353</v>
      </c>
      <c r="C2722" s="20">
        <v>873276965</v>
      </c>
    </row>
    <row r="2723" spans="1:3">
      <c r="A2723" s="599">
        <v>42157</v>
      </c>
      <c r="B2723" s="20">
        <v>1384</v>
      </c>
      <c r="C2723" s="20">
        <v>788383475</v>
      </c>
    </row>
    <row r="2724" spans="1:3">
      <c r="A2724" s="599">
        <v>42156</v>
      </c>
      <c r="B2724" s="20">
        <v>1414</v>
      </c>
      <c r="C2724" s="20">
        <v>1093922030</v>
      </c>
    </row>
    <row r="2725" spans="1:3">
      <c r="A2725" s="599">
        <v>42153</v>
      </c>
      <c r="B2725" s="20">
        <v>1451</v>
      </c>
      <c r="C2725" s="20">
        <v>507196885</v>
      </c>
    </row>
    <row r="2726" spans="1:3">
      <c r="A2726" s="599">
        <v>42152</v>
      </c>
      <c r="B2726" s="20">
        <v>1445</v>
      </c>
      <c r="C2726" s="20">
        <v>591807795</v>
      </c>
    </row>
    <row r="2727" spans="1:3">
      <c r="A2727" s="599">
        <v>42151</v>
      </c>
      <c r="B2727" s="20">
        <v>1441</v>
      </c>
      <c r="C2727" s="20">
        <v>974149230</v>
      </c>
    </row>
    <row r="2728" spans="1:3">
      <c r="A2728" s="599">
        <v>42150</v>
      </c>
      <c r="B2728" s="20">
        <v>1489</v>
      </c>
      <c r="C2728" s="20">
        <v>786543845</v>
      </c>
    </row>
    <row r="2729" spans="1:3">
      <c r="A2729" s="599">
        <v>42149</v>
      </c>
      <c r="B2729" s="20">
        <v>1516</v>
      </c>
      <c r="C2729" s="20">
        <v>1439894770</v>
      </c>
    </row>
    <row r="2730" spans="1:3">
      <c r="A2730" s="599">
        <v>42146</v>
      </c>
      <c r="B2730" s="20">
        <v>1516</v>
      </c>
      <c r="C2730" s="20">
        <v>1439894770</v>
      </c>
    </row>
    <row r="2731" spans="1:3">
      <c r="A2731" s="599">
        <v>42145</v>
      </c>
      <c r="B2731" s="20">
        <v>1479</v>
      </c>
      <c r="C2731" s="20">
        <v>1075296740</v>
      </c>
    </row>
    <row r="2732" spans="1:3">
      <c r="A2732" s="599">
        <v>42144</v>
      </c>
      <c r="B2732" s="20">
        <v>1462</v>
      </c>
      <c r="C2732" s="20">
        <v>1869962870</v>
      </c>
    </row>
    <row r="2733" spans="1:3">
      <c r="A2733" s="599">
        <v>42143</v>
      </c>
      <c r="B2733" s="20">
        <v>1519</v>
      </c>
      <c r="C2733" s="20">
        <v>1537981895</v>
      </c>
    </row>
    <row r="2734" spans="1:3">
      <c r="A2734" s="599">
        <v>42142</v>
      </c>
      <c r="B2734" s="20">
        <v>1492</v>
      </c>
      <c r="C2734" s="20">
        <v>2735750880</v>
      </c>
    </row>
    <row r="2735" spans="1:3">
      <c r="A2735" s="599">
        <v>42139</v>
      </c>
      <c r="B2735" s="20">
        <v>1594</v>
      </c>
      <c r="C2735" s="20">
        <v>3039708550</v>
      </c>
    </row>
    <row r="2736" spans="1:3">
      <c r="A2736" s="599">
        <v>42138</v>
      </c>
      <c r="B2736" s="20">
        <v>1651</v>
      </c>
      <c r="C2736" s="20">
        <v>2542618555</v>
      </c>
    </row>
    <row r="2737" spans="1:3">
      <c r="A2737" s="599">
        <v>42137</v>
      </c>
      <c r="B2737" s="20">
        <v>1648</v>
      </c>
      <c r="C2737" s="20">
        <v>6410136230</v>
      </c>
    </row>
    <row r="2738" spans="1:3">
      <c r="A2738" s="599">
        <v>42136</v>
      </c>
      <c r="B2738" s="20">
        <v>1607</v>
      </c>
      <c r="C2738" s="20">
        <v>6174227465</v>
      </c>
    </row>
    <row r="2739" spans="1:3">
      <c r="A2739" s="599">
        <v>42135</v>
      </c>
      <c r="B2739" s="20">
        <v>1526</v>
      </c>
      <c r="C2739" s="20">
        <v>1113517610</v>
      </c>
    </row>
    <row r="2740" spans="1:3">
      <c r="A2740" s="599">
        <v>42132</v>
      </c>
      <c r="B2740" s="20">
        <v>1523</v>
      </c>
      <c r="C2740" s="20">
        <v>860448695</v>
      </c>
    </row>
    <row r="2741" spans="1:3">
      <c r="A2741" s="599">
        <v>42131</v>
      </c>
      <c r="B2741" s="20">
        <v>1472</v>
      </c>
      <c r="C2741" s="20">
        <v>718372530</v>
      </c>
    </row>
    <row r="2742" spans="1:3">
      <c r="A2742" s="599">
        <v>42130</v>
      </c>
      <c r="B2742" s="20">
        <v>1472</v>
      </c>
      <c r="C2742" s="20">
        <v>1447096110</v>
      </c>
    </row>
    <row r="2743" spans="1:3">
      <c r="A2743" s="599">
        <v>42129</v>
      </c>
      <c r="B2743" s="20">
        <v>1540</v>
      </c>
      <c r="C2743" s="20">
        <v>1008876975</v>
      </c>
    </row>
    <row r="2744" spans="1:3">
      <c r="A2744" s="599">
        <v>42128</v>
      </c>
      <c r="B2744" s="20">
        <v>1540</v>
      </c>
      <c r="C2744" s="20">
        <v>1008876975</v>
      </c>
    </row>
    <row r="2745" spans="1:3">
      <c r="A2745" s="599">
        <v>42125</v>
      </c>
      <c r="B2745" s="20">
        <v>1526</v>
      </c>
      <c r="C2745" s="20">
        <v>2296034695</v>
      </c>
    </row>
    <row r="2746" spans="1:3">
      <c r="A2746" s="599">
        <v>42124</v>
      </c>
      <c r="B2746" s="20">
        <v>1526</v>
      </c>
      <c r="C2746" s="20">
        <v>2296034695</v>
      </c>
    </row>
    <row r="2747" spans="1:3">
      <c r="A2747" s="599">
        <v>42123</v>
      </c>
      <c r="B2747" s="20">
        <v>1560</v>
      </c>
      <c r="C2747" s="20">
        <v>1607906190</v>
      </c>
    </row>
    <row r="2748" spans="1:3">
      <c r="A2748" s="599">
        <v>42122</v>
      </c>
      <c r="B2748" s="20">
        <v>1465</v>
      </c>
      <c r="C2748" s="20">
        <v>644821495</v>
      </c>
    </row>
    <row r="2749" spans="1:3">
      <c r="A2749" s="599">
        <v>42121</v>
      </c>
      <c r="B2749" s="20">
        <v>1485</v>
      </c>
      <c r="C2749" s="20">
        <v>568183175</v>
      </c>
    </row>
    <row r="2750" spans="1:3">
      <c r="A2750" s="599">
        <v>42118</v>
      </c>
      <c r="B2750" s="20">
        <v>1479</v>
      </c>
      <c r="C2750" s="20">
        <v>693832560</v>
      </c>
    </row>
    <row r="2751" spans="1:3">
      <c r="A2751" s="599">
        <v>42117</v>
      </c>
      <c r="B2751" s="20">
        <v>1438</v>
      </c>
      <c r="C2751" s="20">
        <v>1301485940</v>
      </c>
    </row>
    <row r="2752" spans="1:3">
      <c r="A2752" s="599">
        <v>42116</v>
      </c>
      <c r="B2752" s="20">
        <v>1516</v>
      </c>
      <c r="C2752" s="20">
        <v>1617533505</v>
      </c>
    </row>
    <row r="2753" spans="1:3">
      <c r="A2753" s="599">
        <v>42115</v>
      </c>
      <c r="B2753" s="20">
        <v>1570</v>
      </c>
      <c r="C2753" s="20">
        <v>1387954235</v>
      </c>
    </row>
    <row r="2754" spans="1:3">
      <c r="A2754" s="599">
        <v>42114</v>
      </c>
      <c r="B2754" s="20">
        <v>1546</v>
      </c>
      <c r="C2754" s="20">
        <v>780408840</v>
      </c>
    </row>
    <row r="2755" spans="1:3">
      <c r="A2755" s="599">
        <v>42111</v>
      </c>
      <c r="B2755" s="20">
        <v>1533</v>
      </c>
      <c r="C2755" s="20">
        <v>1165628690</v>
      </c>
    </row>
    <row r="2756" spans="1:3">
      <c r="A2756" s="599">
        <v>42110</v>
      </c>
      <c r="B2756" s="20">
        <v>1557</v>
      </c>
      <c r="C2756" s="20">
        <v>1955912255</v>
      </c>
    </row>
    <row r="2757" spans="1:3">
      <c r="A2757" s="599">
        <v>42109</v>
      </c>
      <c r="B2757" s="20">
        <v>1594</v>
      </c>
      <c r="C2757" s="20">
        <v>2236618555</v>
      </c>
    </row>
    <row r="2758" spans="1:3">
      <c r="A2758" s="599">
        <v>42108</v>
      </c>
      <c r="B2758" s="20">
        <v>1492</v>
      </c>
      <c r="C2758" s="20">
        <v>1623808275</v>
      </c>
    </row>
    <row r="2759" spans="1:3">
      <c r="A2759" s="599">
        <v>42107</v>
      </c>
      <c r="B2759" s="20">
        <v>1536</v>
      </c>
      <c r="C2759" s="20">
        <v>1252034625</v>
      </c>
    </row>
    <row r="2760" spans="1:3">
      <c r="A2760" s="599">
        <v>42104</v>
      </c>
      <c r="B2760" s="20">
        <v>1550</v>
      </c>
      <c r="C2760" s="20">
        <v>1986920145</v>
      </c>
    </row>
    <row r="2761" spans="1:3">
      <c r="A2761" s="599">
        <v>42103</v>
      </c>
      <c r="B2761" s="20">
        <v>1570</v>
      </c>
      <c r="C2761" s="20">
        <v>6326049350</v>
      </c>
    </row>
    <row r="2762" spans="1:3">
      <c r="A2762" s="599">
        <v>42102</v>
      </c>
      <c r="B2762" s="20">
        <v>1499</v>
      </c>
      <c r="C2762" s="20">
        <v>912733810</v>
      </c>
    </row>
    <row r="2763" spans="1:3">
      <c r="A2763" s="599">
        <v>42101</v>
      </c>
      <c r="B2763" s="20">
        <v>1512</v>
      </c>
      <c r="C2763" s="20">
        <v>1283284230</v>
      </c>
    </row>
    <row r="2764" spans="1:3">
      <c r="A2764" s="599">
        <v>42100</v>
      </c>
      <c r="B2764" s="20">
        <v>1533</v>
      </c>
      <c r="C2764" s="20">
        <v>2746263685</v>
      </c>
    </row>
    <row r="2765" spans="1:3">
      <c r="A2765" s="599">
        <v>42097</v>
      </c>
      <c r="B2765" s="20">
        <v>1462</v>
      </c>
      <c r="C2765" s="20">
        <v>814389090</v>
      </c>
    </row>
    <row r="2766" spans="1:3">
      <c r="A2766" s="599">
        <v>42096</v>
      </c>
      <c r="B2766" s="20">
        <v>1417</v>
      </c>
      <c r="C2766" s="20">
        <v>544033005</v>
      </c>
    </row>
    <row r="2767" spans="1:3">
      <c r="A2767" s="599">
        <v>42095</v>
      </c>
      <c r="B2767" s="20">
        <v>1421</v>
      </c>
      <c r="C2767" s="20">
        <v>467129250</v>
      </c>
    </row>
    <row r="2768" spans="1:3">
      <c r="A2768" s="599">
        <v>42094</v>
      </c>
      <c r="B2768" s="20">
        <v>1448</v>
      </c>
      <c r="C2768" s="20">
        <v>682156385</v>
      </c>
    </row>
    <row r="2769" spans="1:3">
      <c r="A2769" s="599">
        <v>42093</v>
      </c>
      <c r="B2769" s="20">
        <v>1414</v>
      </c>
      <c r="C2769" s="20">
        <v>836314170</v>
      </c>
    </row>
    <row r="2770" spans="1:3">
      <c r="A2770" s="599">
        <v>42090</v>
      </c>
      <c r="B2770" s="20">
        <v>1401</v>
      </c>
      <c r="C2770" s="20">
        <v>1327944535</v>
      </c>
    </row>
    <row r="2771" spans="1:3">
      <c r="A2771" s="599">
        <v>42089</v>
      </c>
      <c r="B2771" s="20">
        <v>1451</v>
      </c>
      <c r="C2771" s="20">
        <v>1002509530</v>
      </c>
    </row>
    <row r="2772" spans="1:3">
      <c r="A2772" s="599">
        <v>42088</v>
      </c>
      <c r="B2772" s="20">
        <v>1499</v>
      </c>
      <c r="C2772" s="20">
        <v>946892260</v>
      </c>
    </row>
    <row r="2773" spans="1:3">
      <c r="A2773" s="599">
        <v>42087</v>
      </c>
      <c r="B2773" s="20">
        <v>1540</v>
      </c>
      <c r="C2773" s="20">
        <v>1078986520</v>
      </c>
    </row>
    <row r="2774" spans="1:3">
      <c r="A2774" s="599">
        <v>42086</v>
      </c>
      <c r="B2774" s="20">
        <v>1540</v>
      </c>
      <c r="C2774" s="20">
        <v>1872317825</v>
      </c>
    </row>
    <row r="2775" spans="1:3">
      <c r="A2775" s="599">
        <v>42083</v>
      </c>
      <c r="B2775" s="20">
        <v>1462</v>
      </c>
      <c r="C2775" s="20">
        <v>467207315</v>
      </c>
    </row>
    <row r="2776" spans="1:3">
      <c r="A2776" s="599">
        <v>42082</v>
      </c>
      <c r="B2776" s="20">
        <v>1465</v>
      </c>
      <c r="C2776" s="20">
        <v>851338830</v>
      </c>
    </row>
    <row r="2777" spans="1:3">
      <c r="A2777" s="599">
        <v>42081</v>
      </c>
      <c r="B2777" s="20">
        <v>1495</v>
      </c>
      <c r="C2777" s="20">
        <v>921977530</v>
      </c>
    </row>
    <row r="2778" spans="1:3">
      <c r="A2778" s="599">
        <v>42080</v>
      </c>
      <c r="B2778" s="20">
        <v>1479</v>
      </c>
      <c r="C2778" s="20">
        <v>551641615</v>
      </c>
    </row>
    <row r="2779" spans="1:3">
      <c r="A2779" s="599">
        <v>42079</v>
      </c>
      <c r="B2779" s="20">
        <v>1468</v>
      </c>
      <c r="C2779" s="20">
        <v>608111885</v>
      </c>
    </row>
    <row r="2780" spans="1:3">
      <c r="A2780" s="599">
        <v>42076</v>
      </c>
      <c r="B2780" s="20">
        <v>1502</v>
      </c>
      <c r="C2780" s="20">
        <v>1493593325</v>
      </c>
    </row>
    <row r="2781" spans="1:3">
      <c r="A2781" s="599">
        <v>42075</v>
      </c>
      <c r="B2781" s="20">
        <v>1512</v>
      </c>
      <c r="C2781" s="20">
        <v>1497081320</v>
      </c>
    </row>
    <row r="2782" spans="1:3">
      <c r="A2782" s="599">
        <v>42074</v>
      </c>
      <c r="B2782" s="20">
        <v>1499</v>
      </c>
      <c r="C2782" s="20">
        <v>3618418360</v>
      </c>
    </row>
    <row r="2783" spans="1:3">
      <c r="A2783" s="599">
        <v>42073</v>
      </c>
      <c r="B2783" s="20">
        <v>1492</v>
      </c>
      <c r="C2783" s="20">
        <v>1278897150</v>
      </c>
    </row>
    <row r="2784" spans="1:3">
      <c r="A2784" s="599">
        <v>42072</v>
      </c>
      <c r="B2784" s="20">
        <v>1441</v>
      </c>
      <c r="C2784" s="20">
        <v>1171442465</v>
      </c>
    </row>
    <row r="2785" spans="1:3">
      <c r="A2785" s="599">
        <v>42069</v>
      </c>
      <c r="B2785" s="20">
        <v>1468</v>
      </c>
      <c r="C2785" s="20">
        <v>1202920675</v>
      </c>
    </row>
    <row r="2786" spans="1:3">
      <c r="A2786" s="599">
        <v>42068</v>
      </c>
      <c r="B2786" s="20">
        <v>1465</v>
      </c>
      <c r="C2786" s="20">
        <v>2568617435</v>
      </c>
    </row>
    <row r="2787" spans="1:3">
      <c r="A2787" s="599">
        <v>42067</v>
      </c>
      <c r="B2787" s="20">
        <v>1394</v>
      </c>
      <c r="C2787" s="20">
        <v>430283425</v>
      </c>
    </row>
    <row r="2788" spans="1:3">
      <c r="A2788" s="599">
        <v>42066</v>
      </c>
      <c r="B2788" s="20">
        <v>1384</v>
      </c>
      <c r="C2788" s="20">
        <v>510515610</v>
      </c>
    </row>
    <row r="2789" spans="1:3">
      <c r="A2789" s="599">
        <v>42065</v>
      </c>
      <c r="B2789" s="20">
        <v>1397</v>
      </c>
      <c r="C2789" s="20">
        <v>582594410</v>
      </c>
    </row>
    <row r="2790" spans="1:3">
      <c r="A2790" s="599">
        <v>42062</v>
      </c>
      <c r="B2790" s="20">
        <v>1363</v>
      </c>
      <c r="C2790" s="20">
        <v>1016871035</v>
      </c>
    </row>
    <row r="2791" spans="1:3">
      <c r="A2791" s="599">
        <v>42061</v>
      </c>
      <c r="B2791" s="20">
        <v>1380</v>
      </c>
      <c r="C2791" s="20">
        <v>1284662790</v>
      </c>
    </row>
    <row r="2792" spans="1:3">
      <c r="A2792" s="599">
        <v>42060</v>
      </c>
      <c r="B2792" s="20">
        <v>1428</v>
      </c>
      <c r="C2792" s="20">
        <v>685786210</v>
      </c>
    </row>
    <row r="2793" spans="1:3">
      <c r="A2793" s="599">
        <v>42059</v>
      </c>
      <c r="B2793" s="20">
        <v>1421</v>
      </c>
      <c r="C2793" s="20">
        <v>1063501150</v>
      </c>
    </row>
    <row r="2794" spans="1:3">
      <c r="A2794" s="599">
        <v>42058</v>
      </c>
      <c r="B2794" s="20">
        <v>1390</v>
      </c>
      <c r="C2794" s="20">
        <v>914282990</v>
      </c>
    </row>
    <row r="2795" spans="1:3">
      <c r="A2795" s="599">
        <v>42055</v>
      </c>
      <c r="B2795" s="20">
        <v>1404</v>
      </c>
      <c r="C2795" s="20">
        <v>1090218375</v>
      </c>
    </row>
    <row r="2796" spans="1:3">
      <c r="A2796" s="599">
        <v>42054</v>
      </c>
      <c r="B2796" s="20">
        <v>1404</v>
      </c>
      <c r="C2796" s="20">
        <v>1090218375</v>
      </c>
    </row>
    <row r="2797" spans="1:3">
      <c r="A2797" s="599">
        <v>42053</v>
      </c>
      <c r="B2797" s="20">
        <v>1404</v>
      </c>
      <c r="C2797" s="20">
        <v>1090218375</v>
      </c>
    </row>
    <row r="2798" spans="1:3">
      <c r="A2798" s="599">
        <v>42052</v>
      </c>
      <c r="B2798" s="20">
        <v>1404</v>
      </c>
      <c r="C2798" s="20">
        <v>1090218375</v>
      </c>
    </row>
    <row r="2799" spans="1:3">
      <c r="A2799" s="599">
        <v>42051</v>
      </c>
      <c r="B2799" s="20">
        <v>1404</v>
      </c>
      <c r="C2799" s="20">
        <v>3542123585</v>
      </c>
    </row>
    <row r="2800" spans="1:3">
      <c r="A2800" s="599">
        <v>42048</v>
      </c>
      <c r="B2800" s="20">
        <v>1536</v>
      </c>
      <c r="C2800" s="20">
        <v>1912868835</v>
      </c>
    </row>
    <row r="2801" spans="1:3">
      <c r="A2801" s="599">
        <v>42047</v>
      </c>
      <c r="B2801" s="20">
        <v>1529</v>
      </c>
      <c r="C2801" s="20">
        <v>2249431270</v>
      </c>
    </row>
    <row r="2802" spans="1:3">
      <c r="A2802" s="599">
        <v>42046</v>
      </c>
      <c r="B2802" s="20">
        <v>1533</v>
      </c>
      <c r="C2802" s="20">
        <v>3966614110</v>
      </c>
    </row>
    <row r="2803" spans="1:3">
      <c r="A2803" s="599">
        <v>42045</v>
      </c>
      <c r="B2803" s="20">
        <v>1648</v>
      </c>
      <c r="C2803" s="20">
        <v>5392902315</v>
      </c>
    </row>
    <row r="2804" spans="1:3">
      <c r="A2804" s="599">
        <v>42044</v>
      </c>
      <c r="B2804" s="20">
        <v>1631</v>
      </c>
      <c r="C2804" s="20">
        <v>7281124585</v>
      </c>
    </row>
    <row r="2805" spans="1:3">
      <c r="A2805" s="599">
        <v>42041</v>
      </c>
      <c r="B2805" s="20">
        <v>1526</v>
      </c>
      <c r="C2805" s="20">
        <v>7223708230</v>
      </c>
    </row>
    <row r="2806" spans="1:3">
      <c r="A2806" s="599">
        <v>42040</v>
      </c>
      <c r="B2806" s="20">
        <v>1546</v>
      </c>
      <c r="C2806" s="20">
        <v>3964546910</v>
      </c>
    </row>
    <row r="2807" spans="1:3">
      <c r="A2807" s="599">
        <v>42039</v>
      </c>
      <c r="B2807" s="20">
        <v>1465</v>
      </c>
      <c r="C2807" s="20">
        <v>1287292385</v>
      </c>
    </row>
    <row r="2808" spans="1:3">
      <c r="A2808" s="599">
        <v>42038</v>
      </c>
      <c r="B2808" s="20">
        <v>1465</v>
      </c>
      <c r="C2808" s="20">
        <v>1713971195</v>
      </c>
    </row>
    <row r="2809" spans="1:3">
      <c r="A2809" s="599">
        <v>42037</v>
      </c>
      <c r="B2809" s="20">
        <v>1465</v>
      </c>
      <c r="C2809" s="20">
        <v>1510784500</v>
      </c>
    </row>
    <row r="2810" spans="1:3">
      <c r="A2810" s="599">
        <v>42034</v>
      </c>
      <c r="B2810" s="20">
        <v>1387</v>
      </c>
      <c r="C2810" s="20">
        <v>1819653350</v>
      </c>
    </row>
    <row r="2811" spans="1:3">
      <c r="A2811" s="599">
        <v>42033</v>
      </c>
      <c r="B2811" s="20">
        <v>1438</v>
      </c>
      <c r="C2811" s="20">
        <v>2814907655</v>
      </c>
    </row>
    <row r="2812" spans="1:3">
      <c r="A2812" s="599">
        <v>42032</v>
      </c>
      <c r="B2812" s="20">
        <v>1485</v>
      </c>
      <c r="C2812" s="20">
        <v>2576612290</v>
      </c>
    </row>
    <row r="2813" spans="1:3">
      <c r="A2813" s="599">
        <v>42031</v>
      </c>
      <c r="B2813" s="20">
        <v>1479</v>
      </c>
      <c r="C2813" s="20">
        <v>3364717310</v>
      </c>
    </row>
    <row r="2814" spans="1:3">
      <c r="A2814" s="599">
        <v>42030</v>
      </c>
      <c r="B2814" s="20">
        <v>1479</v>
      </c>
      <c r="C2814" s="20">
        <v>4605148955</v>
      </c>
    </row>
    <row r="2815" spans="1:3">
      <c r="A2815" s="599">
        <v>42027</v>
      </c>
      <c r="B2815" s="20">
        <v>1479</v>
      </c>
      <c r="C2815" s="20">
        <v>6237344060</v>
      </c>
    </row>
    <row r="2816" spans="1:3">
      <c r="A2816" s="599">
        <v>42026</v>
      </c>
      <c r="B2816" s="20">
        <v>1526</v>
      </c>
      <c r="C2816" s="20">
        <v>13566944470</v>
      </c>
    </row>
    <row r="2817" spans="1:3">
      <c r="A2817" s="599">
        <v>42025</v>
      </c>
      <c r="B2817" s="20">
        <v>1424</v>
      </c>
      <c r="C2817" s="20">
        <v>8507180160</v>
      </c>
    </row>
    <row r="2818" spans="1:3">
      <c r="A2818" s="599">
        <v>42024</v>
      </c>
      <c r="B2818" s="20">
        <v>1275</v>
      </c>
      <c r="C2818" s="20">
        <v>1443034370</v>
      </c>
    </row>
    <row r="2819" spans="1:3">
      <c r="A2819" s="599">
        <v>42023</v>
      </c>
      <c r="B2819" s="20">
        <v>1316</v>
      </c>
      <c r="C2819" s="20">
        <v>1294007750</v>
      </c>
    </row>
    <row r="2820" spans="1:3">
      <c r="A2820" s="599">
        <v>42020</v>
      </c>
      <c r="B2820" s="20">
        <v>1295</v>
      </c>
      <c r="C2820" s="20">
        <v>3650069465</v>
      </c>
    </row>
    <row r="2821" spans="1:3">
      <c r="A2821" s="599">
        <v>42019</v>
      </c>
      <c r="B2821" s="20">
        <v>1401</v>
      </c>
      <c r="C2821" s="20">
        <v>2196521460</v>
      </c>
    </row>
    <row r="2822" spans="1:3">
      <c r="A2822" s="599">
        <v>42018</v>
      </c>
      <c r="B2822" s="20">
        <v>1394</v>
      </c>
      <c r="C2822" s="20">
        <v>3459368235</v>
      </c>
    </row>
    <row r="2823" spans="1:3">
      <c r="A2823" s="599">
        <v>42017</v>
      </c>
      <c r="B2823" s="20">
        <v>1384</v>
      </c>
      <c r="C2823" s="20">
        <v>4441235515</v>
      </c>
    </row>
    <row r="2824" spans="1:3">
      <c r="A2824" s="599">
        <v>42016</v>
      </c>
      <c r="B2824" s="20">
        <v>1377</v>
      </c>
      <c r="C2824" s="20">
        <v>4122076870</v>
      </c>
    </row>
    <row r="2825" spans="1:3">
      <c r="A2825" s="599">
        <v>42013</v>
      </c>
      <c r="B2825" s="20">
        <v>1367</v>
      </c>
      <c r="C2825" s="20">
        <v>2020812990</v>
      </c>
    </row>
    <row r="2826" spans="1:3">
      <c r="A2826" s="599">
        <v>42012</v>
      </c>
      <c r="B2826" s="20">
        <v>1380</v>
      </c>
      <c r="C2826" s="20">
        <v>1995737690</v>
      </c>
    </row>
    <row r="2827" spans="1:3">
      <c r="A2827" s="599">
        <v>42011</v>
      </c>
      <c r="B2827" s="20">
        <v>1397</v>
      </c>
      <c r="C2827" s="20">
        <v>4256292260</v>
      </c>
    </row>
    <row r="2828" spans="1:3">
      <c r="A2828" s="599">
        <v>42010</v>
      </c>
      <c r="B2828" s="20">
        <v>1373</v>
      </c>
      <c r="C2828" s="20">
        <v>2821070440</v>
      </c>
    </row>
    <row r="2829" spans="1:3">
      <c r="A2829" s="599">
        <v>42009</v>
      </c>
      <c r="B2829" s="20">
        <v>1424</v>
      </c>
      <c r="C2829" s="20">
        <v>5810143945</v>
      </c>
    </row>
    <row r="2830" spans="1:3">
      <c r="A2830" s="599">
        <v>42006</v>
      </c>
      <c r="B2830" s="20">
        <v>1397</v>
      </c>
      <c r="C2830" s="20">
        <v>2318122435</v>
      </c>
    </row>
    <row r="2831" spans="1:3">
      <c r="A2831" s="599">
        <v>42005</v>
      </c>
      <c r="B2831" s="20">
        <v>1424</v>
      </c>
      <c r="C2831" s="20">
        <v>6290356095</v>
      </c>
    </row>
    <row r="2832" spans="1:3">
      <c r="A2832" s="599">
        <v>42004</v>
      </c>
      <c r="B2832" s="20">
        <v>1424</v>
      </c>
      <c r="C2832" s="20">
        <v>6290356095</v>
      </c>
    </row>
    <row r="2833" spans="1:3">
      <c r="A2833" s="599">
        <v>42003</v>
      </c>
      <c r="B2833" s="20">
        <v>1424</v>
      </c>
      <c r="C2833" s="20">
        <v>6290356095</v>
      </c>
    </row>
    <row r="2834" spans="1:3">
      <c r="A2834" s="599"/>
      <c r="B2834" s="20"/>
      <c r="C2834" s="20"/>
    </row>
    <row r="2835" spans="1:3">
      <c r="A2835" s="599"/>
      <c r="B2835" s="20"/>
      <c r="C2835" s="20"/>
    </row>
    <row r="2836" spans="1:3">
      <c r="A2836" s="599"/>
      <c r="B2836" s="600"/>
    </row>
    <row r="2837" spans="1:3">
      <c r="A2837" s="599"/>
      <c r="B2837" s="600"/>
    </row>
    <row r="2838" spans="1:3">
      <c r="A2838" s="599"/>
      <c r="B2838" s="600"/>
    </row>
    <row r="2839" spans="1:3">
      <c r="A2839" s="599"/>
      <c r="B2839" s="600"/>
    </row>
    <row r="2840" spans="1:3">
      <c r="A2840" s="599"/>
      <c r="B2840" s="600"/>
    </row>
    <row r="2841" spans="1:3">
      <c r="A2841" s="599"/>
      <c r="B2841" s="600"/>
    </row>
    <row r="2842" spans="1:3">
      <c r="A2842" s="599"/>
      <c r="B2842" s="600"/>
    </row>
    <row r="2843" spans="1:3">
      <c r="A2843" s="599"/>
      <c r="B2843" s="600"/>
    </row>
    <row r="2844" spans="1:3">
      <c r="A2844" s="599"/>
      <c r="B2844" s="600"/>
    </row>
    <row r="2845" spans="1:3">
      <c r="A2845" s="599"/>
      <c r="B2845" s="600"/>
    </row>
    <row r="2846" spans="1:3">
      <c r="A2846" s="599"/>
      <c r="B2846" s="600"/>
    </row>
    <row r="2847" spans="1:3">
      <c r="A2847" s="599"/>
      <c r="B2847" s="600"/>
    </row>
    <row r="2848" spans="1:3">
      <c r="A2848" s="599"/>
      <c r="B2848" s="600"/>
    </row>
    <row r="2849" spans="1:2">
      <c r="A2849" s="599"/>
      <c r="B2849" s="600"/>
    </row>
    <row r="2850" spans="1:2">
      <c r="A2850" s="599"/>
      <c r="B2850" s="600"/>
    </row>
    <row r="2851" spans="1:2">
      <c r="A2851" s="599"/>
      <c r="B2851" s="600"/>
    </row>
    <row r="2852" spans="1:2">
      <c r="A2852" s="599"/>
      <c r="B2852" s="600"/>
    </row>
    <row r="2853" spans="1:2">
      <c r="A2853" s="599"/>
      <c r="B2853" s="600"/>
    </row>
    <row r="2854" spans="1:2">
      <c r="A2854" s="599"/>
      <c r="B2854" s="600"/>
    </row>
    <row r="2855" spans="1:2">
      <c r="A2855" s="599"/>
      <c r="B2855" s="600"/>
    </row>
    <row r="2856" spans="1:2">
      <c r="A2856" s="599"/>
      <c r="B2856" s="600"/>
    </row>
    <row r="2857" spans="1:2">
      <c r="A2857" s="599"/>
      <c r="B2857" s="600"/>
    </row>
    <row r="2858" spans="1:2">
      <c r="A2858" s="599"/>
      <c r="B2858" s="600"/>
    </row>
    <row r="2859" spans="1:2">
      <c r="A2859" s="599"/>
      <c r="B2859" s="600"/>
    </row>
    <row r="2860" spans="1:2">
      <c r="A2860" s="599"/>
      <c r="B2860" s="600"/>
    </row>
    <row r="2861" spans="1:2">
      <c r="A2861" s="599"/>
      <c r="B2861" s="600"/>
    </row>
    <row r="2862" spans="1:2">
      <c r="A2862" s="599"/>
      <c r="B2862" s="600"/>
    </row>
    <row r="2863" spans="1:2">
      <c r="A2863" s="599"/>
      <c r="B2863" s="600"/>
    </row>
    <row r="2864" spans="1:2">
      <c r="A2864" s="599"/>
      <c r="B2864" s="600"/>
    </row>
    <row r="2865" spans="1:2">
      <c r="A2865" s="599"/>
      <c r="B2865" s="600"/>
    </row>
    <row r="2866" spans="1:2">
      <c r="A2866" s="599"/>
      <c r="B2866" s="600"/>
    </row>
    <row r="2867" spans="1:2">
      <c r="A2867" s="599"/>
      <c r="B2867" s="600"/>
    </row>
    <row r="2868" spans="1:2">
      <c r="A2868" s="599"/>
      <c r="B2868" s="600"/>
    </row>
    <row r="2869" spans="1:2">
      <c r="A2869" s="599"/>
      <c r="B2869" s="600"/>
    </row>
    <row r="2870" spans="1:2">
      <c r="A2870" s="599"/>
      <c r="B2870" s="600"/>
    </row>
    <row r="2871" spans="1:2">
      <c r="A2871" s="599"/>
      <c r="B2871" s="600"/>
    </row>
    <row r="2872" spans="1:2">
      <c r="A2872" s="599"/>
      <c r="B2872" s="600"/>
    </row>
    <row r="2873" spans="1:2">
      <c r="A2873" s="599"/>
      <c r="B2873" s="600"/>
    </row>
    <row r="2874" spans="1:2">
      <c r="A2874" s="599"/>
      <c r="B2874" s="600"/>
    </row>
    <row r="2875" spans="1:2">
      <c r="A2875" s="599"/>
      <c r="B2875" s="600"/>
    </row>
    <row r="2876" spans="1:2">
      <c r="A2876" s="599"/>
      <c r="B2876" s="600"/>
    </row>
    <row r="2877" spans="1:2">
      <c r="A2877" s="599"/>
      <c r="B2877" s="600"/>
    </row>
    <row r="2878" spans="1:2">
      <c r="A2878" s="599"/>
      <c r="B2878" s="600"/>
    </row>
    <row r="2879" spans="1:2">
      <c r="A2879" s="599"/>
      <c r="B2879" s="600"/>
    </row>
    <row r="2880" spans="1:2">
      <c r="A2880" s="599"/>
      <c r="B2880" s="600"/>
    </row>
    <row r="2881" spans="1:2">
      <c r="A2881" s="599"/>
      <c r="B2881" s="600"/>
    </row>
    <row r="2882" spans="1:2">
      <c r="A2882" s="599"/>
      <c r="B2882" s="600"/>
    </row>
    <row r="2883" spans="1:2">
      <c r="A2883" s="599"/>
      <c r="B2883" s="600"/>
    </row>
    <row r="2884" spans="1:2">
      <c r="A2884" s="599"/>
      <c r="B2884" s="600"/>
    </row>
    <row r="2885" spans="1:2">
      <c r="A2885" s="599"/>
      <c r="B2885" s="600"/>
    </row>
    <row r="2886" spans="1:2">
      <c r="A2886" s="599"/>
      <c r="B2886" s="600"/>
    </row>
    <row r="2887" spans="1:2">
      <c r="A2887" s="599"/>
      <c r="B2887" s="600"/>
    </row>
    <row r="2888" spans="1:2">
      <c r="A2888" s="599"/>
      <c r="B2888" s="600"/>
    </row>
    <row r="2889" spans="1:2">
      <c r="A2889" s="599"/>
      <c r="B2889" s="600"/>
    </row>
    <row r="2890" spans="1:2">
      <c r="A2890" s="599"/>
      <c r="B2890" s="600"/>
    </row>
    <row r="2891" spans="1:2">
      <c r="A2891" s="599"/>
      <c r="B2891" s="600"/>
    </row>
    <row r="2892" spans="1:2">
      <c r="A2892" s="599"/>
      <c r="B2892" s="600"/>
    </row>
    <row r="2893" spans="1:2">
      <c r="A2893" s="599"/>
      <c r="B2893" s="600"/>
    </row>
    <row r="2894" spans="1:2">
      <c r="A2894" s="599"/>
      <c r="B2894" s="600"/>
    </row>
    <row r="2895" spans="1:2">
      <c r="A2895" s="599"/>
      <c r="B2895" s="600"/>
    </row>
    <row r="2896" spans="1:2">
      <c r="A2896" s="599"/>
      <c r="B2896" s="600"/>
    </row>
    <row r="2897" spans="1:2">
      <c r="A2897" s="599"/>
      <c r="B2897" s="600"/>
    </row>
    <row r="2898" spans="1:2">
      <c r="A2898" s="599"/>
      <c r="B2898" s="600"/>
    </row>
    <row r="2899" spans="1:2">
      <c r="A2899" s="599"/>
      <c r="B2899" s="600"/>
    </row>
    <row r="2900" spans="1:2">
      <c r="A2900" s="599"/>
      <c r="B2900" s="600"/>
    </row>
    <row r="2901" spans="1:2">
      <c r="A2901" s="599"/>
      <c r="B2901" s="600"/>
    </row>
    <row r="2902" spans="1:2">
      <c r="A2902" s="599"/>
      <c r="B2902" s="600"/>
    </row>
    <row r="2903" spans="1:2">
      <c r="A2903" s="599"/>
      <c r="B2903" s="600"/>
    </row>
    <row r="2904" spans="1:2">
      <c r="A2904" s="599"/>
      <c r="B2904" s="600"/>
    </row>
    <row r="2905" spans="1:2">
      <c r="A2905" s="599"/>
      <c r="B2905" s="600"/>
    </row>
    <row r="2906" spans="1:2">
      <c r="A2906" s="599"/>
      <c r="B2906" s="600"/>
    </row>
    <row r="2907" spans="1:2">
      <c r="A2907" s="599"/>
      <c r="B2907" s="600"/>
    </row>
    <row r="2908" spans="1:2">
      <c r="A2908" s="599"/>
      <c r="B2908" s="600"/>
    </row>
    <row r="2909" spans="1:2">
      <c r="A2909" s="599"/>
      <c r="B2909" s="600"/>
    </row>
    <row r="2910" spans="1:2">
      <c r="A2910" s="599"/>
      <c r="B2910" s="600"/>
    </row>
    <row r="2911" spans="1:2">
      <c r="A2911" s="599"/>
      <c r="B2911" s="600"/>
    </row>
    <row r="2912" spans="1:2">
      <c r="A2912" s="599"/>
      <c r="B2912" s="20"/>
    </row>
    <row r="2913" spans="1:2">
      <c r="A2913" s="599"/>
      <c r="B2913" s="600"/>
    </row>
    <row r="2914" spans="1:2">
      <c r="A2914" s="599"/>
      <c r="B2914" s="600"/>
    </row>
    <row r="2915" spans="1:2">
      <c r="A2915" s="599"/>
      <c r="B2915" s="600"/>
    </row>
    <row r="2916" spans="1:2">
      <c r="A2916" s="599"/>
      <c r="B2916" s="600"/>
    </row>
    <row r="2917" spans="1:2">
      <c r="A2917" s="599"/>
      <c r="B2917" s="600"/>
    </row>
    <row r="2918" spans="1:2">
      <c r="A2918" s="599"/>
      <c r="B2918" s="600"/>
    </row>
    <row r="2919" spans="1:2">
      <c r="A2919" s="599"/>
      <c r="B2919" s="600"/>
    </row>
    <row r="2920" spans="1:2">
      <c r="A2920" s="599"/>
      <c r="B2920" s="600"/>
    </row>
    <row r="2921" spans="1:2">
      <c r="A2921" s="599"/>
      <c r="B2921" s="600"/>
    </row>
    <row r="2922" spans="1:2">
      <c r="A2922" s="599"/>
      <c r="B2922" s="600"/>
    </row>
    <row r="2923" spans="1:2">
      <c r="A2923" s="599"/>
      <c r="B2923" s="600"/>
    </row>
    <row r="2924" spans="1:2">
      <c r="A2924" s="599"/>
      <c r="B2924" s="600"/>
    </row>
    <row r="2925" spans="1:2">
      <c r="A2925" s="599"/>
      <c r="B2925" s="600"/>
    </row>
    <row r="2926" spans="1:2">
      <c r="A2926" s="599"/>
      <c r="B2926" s="600"/>
    </row>
    <row r="2927" spans="1:2">
      <c r="A2927" s="599"/>
      <c r="B2927" s="600"/>
    </row>
    <row r="2928" spans="1:2">
      <c r="A2928" s="599"/>
      <c r="B2928" s="600"/>
    </row>
    <row r="2929" spans="1:2">
      <c r="A2929" s="599"/>
      <c r="B2929" s="600"/>
    </row>
    <row r="2930" spans="1:2">
      <c r="A2930" s="599"/>
      <c r="B2930" s="600"/>
    </row>
    <row r="2931" spans="1:2">
      <c r="A2931" s="599"/>
      <c r="B2931" s="600"/>
    </row>
    <row r="2932" spans="1:2">
      <c r="A2932" s="599"/>
      <c r="B2932" s="600"/>
    </row>
    <row r="2933" spans="1:2">
      <c r="A2933" s="599"/>
      <c r="B2933" s="600"/>
    </row>
    <row r="2934" spans="1:2">
      <c r="A2934" s="599"/>
      <c r="B2934" s="600"/>
    </row>
    <row r="2935" spans="1:2">
      <c r="A2935" s="599"/>
      <c r="B2935" s="600"/>
    </row>
    <row r="2936" spans="1:2">
      <c r="A2936" s="599"/>
      <c r="B2936" s="20"/>
    </row>
    <row r="2937" spans="1:2">
      <c r="A2937" s="599"/>
      <c r="B2937" s="20"/>
    </row>
    <row r="2938" spans="1:2">
      <c r="A2938" s="599"/>
      <c r="B2938" s="20"/>
    </row>
    <row r="2939" spans="1:2">
      <c r="A2939" s="599"/>
      <c r="B2939" s="600"/>
    </row>
    <row r="2940" spans="1:2">
      <c r="A2940" s="599"/>
      <c r="B2940" s="600"/>
    </row>
    <row r="2941" spans="1:2">
      <c r="A2941" s="599"/>
      <c r="B2941" s="600"/>
    </row>
    <row r="2942" spans="1:2">
      <c r="A2942" s="599"/>
      <c r="B2942" s="600"/>
    </row>
    <row r="2943" spans="1:2">
      <c r="A2943" s="599"/>
      <c r="B2943" s="600"/>
    </row>
    <row r="2944" spans="1:2">
      <c r="A2944" s="599"/>
      <c r="B2944" s="600"/>
    </row>
    <row r="2945" spans="1:2">
      <c r="A2945" s="599"/>
      <c r="B2945" s="600"/>
    </row>
    <row r="2946" spans="1:2">
      <c r="A2946" s="599"/>
      <c r="B2946" s="20"/>
    </row>
    <row r="2947" spans="1:2">
      <c r="A2947" s="599"/>
      <c r="B2947" s="600"/>
    </row>
    <row r="2948" spans="1:2">
      <c r="A2948" s="599"/>
      <c r="B2948" s="20"/>
    </row>
    <row r="2949" spans="1:2">
      <c r="A2949" s="599"/>
      <c r="B2949" s="600"/>
    </row>
    <row r="2950" spans="1:2">
      <c r="A2950" s="599"/>
      <c r="B2950" s="600"/>
    </row>
    <row r="2951" spans="1:2">
      <c r="A2951" s="599"/>
      <c r="B2951" s="600"/>
    </row>
    <row r="2952" spans="1:2">
      <c r="A2952" s="599"/>
      <c r="B2952" s="600"/>
    </row>
    <row r="2953" spans="1:2">
      <c r="A2953" s="599"/>
      <c r="B2953" s="600"/>
    </row>
    <row r="2954" spans="1:2">
      <c r="A2954" s="599"/>
      <c r="B2954" s="600"/>
    </row>
    <row r="2955" spans="1:2">
      <c r="A2955" s="599"/>
      <c r="B2955" s="600"/>
    </row>
    <row r="2956" spans="1:2">
      <c r="A2956" s="599"/>
      <c r="B2956" s="600"/>
    </row>
    <row r="2957" spans="1:2">
      <c r="A2957" s="599"/>
      <c r="B2957" s="600"/>
    </row>
    <row r="2958" spans="1:2">
      <c r="A2958" s="599"/>
      <c r="B2958" s="600"/>
    </row>
    <row r="2959" spans="1:2">
      <c r="A2959" s="599"/>
      <c r="B2959" s="600"/>
    </row>
    <row r="2960" spans="1:2">
      <c r="A2960" s="599"/>
      <c r="B2960" s="600"/>
    </row>
    <row r="2961" spans="1:2">
      <c r="A2961" s="599"/>
      <c r="B2961" s="600"/>
    </row>
    <row r="2962" spans="1:2">
      <c r="A2962" s="599"/>
      <c r="B2962" s="600"/>
    </row>
    <row r="2963" spans="1:2">
      <c r="A2963" s="599"/>
      <c r="B2963" s="600"/>
    </row>
    <row r="2964" spans="1:2">
      <c r="A2964" s="599"/>
      <c r="B2964" s="600"/>
    </row>
    <row r="2965" spans="1:2">
      <c r="A2965" s="599"/>
      <c r="B2965" s="600"/>
    </row>
    <row r="2966" spans="1:2">
      <c r="A2966" s="599"/>
      <c r="B2966" s="600"/>
    </row>
    <row r="2967" spans="1:2">
      <c r="A2967" s="599"/>
      <c r="B2967" s="600"/>
    </row>
    <row r="2968" spans="1:2">
      <c r="A2968" s="599"/>
      <c r="B2968" s="600"/>
    </row>
    <row r="2969" spans="1:2">
      <c r="A2969" s="599"/>
      <c r="B2969" s="600"/>
    </row>
    <row r="2970" spans="1:2">
      <c r="A2970" s="599"/>
      <c r="B2970" s="600"/>
    </row>
    <row r="2971" spans="1:2">
      <c r="A2971" s="599"/>
      <c r="B2971" s="600"/>
    </row>
    <row r="2972" spans="1:2">
      <c r="A2972" s="599"/>
      <c r="B2972" s="600"/>
    </row>
    <row r="2973" spans="1:2">
      <c r="A2973" s="599"/>
      <c r="B2973" s="600"/>
    </row>
    <row r="2974" spans="1:2">
      <c r="A2974" s="599"/>
      <c r="B2974" s="600"/>
    </row>
    <row r="2975" spans="1:2">
      <c r="A2975" s="599"/>
      <c r="B2975" s="600"/>
    </row>
    <row r="2976" spans="1:2">
      <c r="A2976" s="599"/>
      <c r="B2976" s="600"/>
    </row>
    <row r="2977" spans="1:2">
      <c r="A2977" s="599"/>
      <c r="B2977" s="600"/>
    </row>
    <row r="2978" spans="1:2">
      <c r="A2978" s="599"/>
      <c r="B2978" s="600"/>
    </row>
    <row r="2979" spans="1:2">
      <c r="A2979" s="599"/>
      <c r="B2979" s="20"/>
    </row>
    <row r="2980" spans="1:2">
      <c r="A2980" s="599"/>
      <c r="B2980" s="600"/>
    </row>
    <row r="2981" spans="1:2">
      <c r="A2981" s="599"/>
      <c r="B2981" s="600"/>
    </row>
    <row r="2982" spans="1:2">
      <c r="A2982" s="599"/>
      <c r="B2982" s="600"/>
    </row>
    <row r="2983" spans="1:2">
      <c r="A2983" s="599"/>
      <c r="B2983" s="600"/>
    </row>
    <row r="2984" spans="1:2">
      <c r="A2984" s="599"/>
      <c r="B2984" s="600"/>
    </row>
    <row r="2985" spans="1:2">
      <c r="A2985" s="599"/>
      <c r="B2985" s="600"/>
    </row>
    <row r="2986" spans="1:2">
      <c r="A2986" s="599"/>
      <c r="B2986" s="600"/>
    </row>
    <row r="2987" spans="1:2">
      <c r="A2987" s="599"/>
      <c r="B2987" s="600"/>
    </row>
    <row r="2988" spans="1:2">
      <c r="A2988" s="599"/>
      <c r="B2988" s="600"/>
    </row>
    <row r="2989" spans="1:2">
      <c r="A2989" s="599"/>
      <c r="B2989" s="600"/>
    </row>
    <row r="2990" spans="1:2">
      <c r="A2990" s="599"/>
      <c r="B2990" s="600"/>
    </row>
    <row r="2991" spans="1:2">
      <c r="A2991" s="599"/>
      <c r="B2991" s="600"/>
    </row>
    <row r="2992" spans="1:2">
      <c r="A2992" s="599"/>
      <c r="B2992" s="600"/>
    </row>
    <row r="2993" spans="1:2">
      <c r="A2993" s="599"/>
      <c r="B2993" s="600"/>
    </row>
    <row r="2994" spans="1:2">
      <c r="A2994" s="599"/>
      <c r="B2994" s="600"/>
    </row>
    <row r="2995" spans="1:2">
      <c r="A2995" s="599"/>
      <c r="B2995" s="600"/>
    </row>
    <row r="2996" spans="1:2">
      <c r="A2996" s="599"/>
      <c r="B2996" s="600"/>
    </row>
    <row r="2997" spans="1:2">
      <c r="A2997" s="599"/>
      <c r="B2997" s="600"/>
    </row>
    <row r="2998" spans="1:2">
      <c r="A2998" s="599"/>
      <c r="B2998" s="600"/>
    </row>
    <row r="2999" spans="1:2">
      <c r="A2999" s="599"/>
      <c r="B2999" s="600"/>
    </row>
    <row r="3000" spans="1:2">
      <c r="A3000" s="599"/>
      <c r="B3000" s="600"/>
    </row>
    <row r="3001" spans="1:2">
      <c r="A3001" s="599"/>
      <c r="B3001" s="600"/>
    </row>
    <row r="3002" spans="1:2">
      <c r="A3002" s="599"/>
      <c r="B3002" s="600"/>
    </row>
    <row r="3003" spans="1:2">
      <c r="A3003" s="599"/>
      <c r="B3003" s="600"/>
    </row>
    <row r="3004" spans="1:2">
      <c r="A3004" s="599"/>
      <c r="B3004" s="600"/>
    </row>
    <row r="3005" spans="1:2">
      <c r="A3005" s="599"/>
      <c r="B3005" s="600"/>
    </row>
    <row r="3006" spans="1:2">
      <c r="A3006" s="599"/>
      <c r="B3006" s="600"/>
    </row>
    <row r="3007" spans="1:2">
      <c r="A3007" s="599"/>
      <c r="B3007" s="600"/>
    </row>
    <row r="3008" spans="1:2">
      <c r="A3008" s="599"/>
      <c r="B3008" s="600"/>
    </row>
    <row r="3009" spans="1:2">
      <c r="A3009" s="599"/>
      <c r="B3009" s="600"/>
    </row>
    <row r="3010" spans="1:2">
      <c r="A3010" s="599"/>
      <c r="B3010" s="600"/>
    </row>
    <row r="3011" spans="1:2">
      <c r="A3011" s="599"/>
      <c r="B3011" s="600"/>
    </row>
    <row r="3012" spans="1:2">
      <c r="A3012" s="599"/>
      <c r="B3012" s="600"/>
    </row>
    <row r="3013" spans="1:2">
      <c r="A3013" s="599"/>
      <c r="B3013" s="600"/>
    </row>
    <row r="3014" spans="1:2">
      <c r="A3014" s="599"/>
      <c r="B3014" s="600"/>
    </row>
    <row r="3015" spans="1:2">
      <c r="A3015" s="599"/>
      <c r="B3015" s="600"/>
    </row>
    <row r="3016" spans="1:2">
      <c r="A3016" s="599"/>
      <c r="B3016" s="600"/>
    </row>
    <row r="3017" spans="1:2">
      <c r="A3017" s="599"/>
      <c r="B3017" s="600"/>
    </row>
    <row r="3018" spans="1:2">
      <c r="A3018" s="599"/>
      <c r="B3018" s="600"/>
    </row>
    <row r="3019" spans="1:2">
      <c r="A3019" s="599"/>
      <c r="B3019" s="600"/>
    </row>
    <row r="3020" spans="1:2">
      <c r="A3020" s="599"/>
      <c r="B3020" s="600"/>
    </row>
    <row r="3021" spans="1:2">
      <c r="A3021" s="599"/>
      <c r="B3021" s="600"/>
    </row>
    <row r="3022" spans="1:2">
      <c r="A3022" s="599"/>
      <c r="B3022" s="600"/>
    </row>
    <row r="3023" spans="1:2">
      <c r="A3023" s="599"/>
      <c r="B3023" s="600"/>
    </row>
    <row r="3024" spans="1:2">
      <c r="A3024" s="599"/>
      <c r="B3024" s="600"/>
    </row>
    <row r="3025" spans="1:2">
      <c r="A3025" s="599"/>
      <c r="B3025" s="600"/>
    </row>
    <row r="3026" spans="1:2">
      <c r="A3026" s="599"/>
      <c r="B3026" s="600"/>
    </row>
    <row r="3027" spans="1:2">
      <c r="A3027" s="599"/>
      <c r="B3027" s="600"/>
    </row>
    <row r="3028" spans="1:2">
      <c r="A3028" s="599"/>
      <c r="B3028" s="600"/>
    </row>
    <row r="3029" spans="1:2">
      <c r="A3029" s="599"/>
      <c r="B3029" s="600"/>
    </row>
    <row r="3030" spans="1:2">
      <c r="A3030" s="599"/>
      <c r="B3030" s="600"/>
    </row>
    <row r="3031" spans="1:2">
      <c r="A3031" s="599"/>
      <c r="B3031" s="600"/>
    </row>
    <row r="3032" spans="1:2">
      <c r="A3032" s="599"/>
      <c r="B3032" s="600"/>
    </row>
    <row r="3033" spans="1:2">
      <c r="A3033" s="599"/>
      <c r="B3033" s="600"/>
    </row>
    <row r="3034" spans="1:2">
      <c r="A3034" s="599"/>
      <c r="B3034" s="600"/>
    </row>
    <row r="3035" spans="1:2">
      <c r="A3035" s="599"/>
      <c r="B3035" s="600"/>
    </row>
    <row r="3036" spans="1:2">
      <c r="A3036" s="599"/>
      <c r="B3036" s="600"/>
    </row>
    <row r="3037" spans="1:2">
      <c r="A3037" s="599"/>
      <c r="B3037" s="600"/>
    </row>
    <row r="3038" spans="1:2">
      <c r="A3038" s="599"/>
      <c r="B3038" s="600"/>
    </row>
    <row r="3039" spans="1:2">
      <c r="A3039" s="599"/>
      <c r="B3039" s="600"/>
    </row>
    <row r="3040" spans="1:2">
      <c r="A3040" s="599"/>
      <c r="B3040" s="600"/>
    </row>
    <row r="3041" spans="1:2">
      <c r="A3041" s="599"/>
      <c r="B3041" s="600"/>
    </row>
    <row r="3042" spans="1:2">
      <c r="A3042" s="599"/>
      <c r="B3042" s="600"/>
    </row>
    <row r="3043" spans="1:2">
      <c r="A3043" s="599"/>
      <c r="B3043" s="600"/>
    </row>
    <row r="3044" spans="1:2">
      <c r="A3044" s="599"/>
      <c r="B3044" s="600"/>
    </row>
    <row r="3045" spans="1:2">
      <c r="A3045" s="599"/>
      <c r="B3045" s="600"/>
    </row>
    <row r="3046" spans="1:2">
      <c r="A3046" s="599"/>
      <c r="B3046" s="600"/>
    </row>
    <row r="3047" spans="1:2">
      <c r="A3047" s="599"/>
      <c r="B3047" s="600"/>
    </row>
    <row r="3048" spans="1:2">
      <c r="A3048" s="599"/>
      <c r="B3048" s="600"/>
    </row>
    <row r="3049" spans="1:2">
      <c r="A3049" s="599"/>
      <c r="B3049" s="600"/>
    </row>
    <row r="3050" spans="1:2">
      <c r="A3050" s="599"/>
      <c r="B3050" s="600"/>
    </row>
    <row r="3051" spans="1:2">
      <c r="A3051" s="599"/>
      <c r="B3051" s="600"/>
    </row>
    <row r="3052" spans="1:2">
      <c r="A3052" s="599"/>
      <c r="B3052" s="600"/>
    </row>
    <row r="3053" spans="1:2">
      <c r="A3053" s="599"/>
      <c r="B3053" s="600"/>
    </row>
    <row r="3054" spans="1:2">
      <c r="A3054" s="599"/>
      <c r="B3054" s="600"/>
    </row>
    <row r="3055" spans="1:2">
      <c r="A3055" s="599"/>
      <c r="B3055" s="600"/>
    </row>
    <row r="3056" spans="1:2">
      <c r="A3056" s="599"/>
      <c r="B3056" s="600"/>
    </row>
    <row r="3057" spans="1:2">
      <c r="A3057" s="599"/>
      <c r="B3057" s="600"/>
    </row>
    <row r="3058" spans="1:2">
      <c r="A3058" s="599"/>
      <c r="B3058" s="600"/>
    </row>
    <row r="3059" spans="1:2">
      <c r="A3059" s="599"/>
      <c r="B3059" s="600"/>
    </row>
    <row r="3060" spans="1:2">
      <c r="A3060" s="599"/>
      <c r="B3060" s="600"/>
    </row>
    <row r="3061" spans="1:2">
      <c r="A3061" s="599"/>
      <c r="B3061" s="600"/>
    </row>
    <row r="3062" spans="1:2">
      <c r="A3062" s="599"/>
      <c r="B3062" s="600"/>
    </row>
    <row r="3063" spans="1:2">
      <c r="A3063" s="599"/>
      <c r="B3063" s="600"/>
    </row>
    <row r="3064" spans="1:2">
      <c r="A3064" s="599"/>
      <c r="B3064" s="600"/>
    </row>
    <row r="3065" spans="1:2">
      <c r="A3065" s="599"/>
      <c r="B3065" s="600"/>
    </row>
    <row r="3066" spans="1:2">
      <c r="A3066" s="599"/>
      <c r="B3066" s="600"/>
    </row>
    <row r="3067" spans="1:2">
      <c r="A3067" s="599"/>
      <c r="B3067" s="600"/>
    </row>
    <row r="3068" spans="1:2">
      <c r="A3068" s="599"/>
      <c r="B3068" s="600"/>
    </row>
    <row r="3069" spans="1:2">
      <c r="A3069" s="599"/>
      <c r="B3069" s="600"/>
    </row>
    <row r="3070" spans="1:2">
      <c r="A3070" s="599"/>
      <c r="B3070" s="600"/>
    </row>
    <row r="3071" spans="1:2">
      <c r="A3071" s="599"/>
      <c r="B3071" s="600"/>
    </row>
    <row r="3072" spans="1:2">
      <c r="A3072" s="599"/>
      <c r="B3072" s="600"/>
    </row>
    <row r="3073" spans="1:2">
      <c r="A3073" s="599"/>
      <c r="B3073" s="600"/>
    </row>
    <row r="3074" spans="1:2">
      <c r="A3074" s="599"/>
      <c r="B3074" s="600"/>
    </row>
    <row r="3075" spans="1:2">
      <c r="A3075" s="599"/>
      <c r="B3075" s="600"/>
    </row>
    <row r="3076" spans="1:2">
      <c r="A3076" s="599"/>
      <c r="B3076" s="600"/>
    </row>
    <row r="3077" spans="1:2">
      <c r="A3077" s="599"/>
      <c r="B3077" s="600"/>
    </row>
    <row r="3078" spans="1:2">
      <c r="A3078" s="599"/>
      <c r="B3078" s="600"/>
    </row>
    <row r="3079" spans="1:2">
      <c r="A3079" s="599"/>
      <c r="B3079" s="600"/>
    </row>
    <row r="3080" spans="1:2">
      <c r="A3080" s="599"/>
      <c r="B3080" s="600"/>
    </row>
    <row r="3081" spans="1:2">
      <c r="A3081" s="599"/>
      <c r="B3081" s="600"/>
    </row>
    <row r="3082" spans="1:2">
      <c r="A3082" s="599"/>
      <c r="B3082" s="600"/>
    </row>
    <row r="3083" spans="1:2">
      <c r="A3083" s="599"/>
      <c r="B3083" s="600"/>
    </row>
    <row r="3084" spans="1:2">
      <c r="A3084" s="599"/>
      <c r="B3084" s="600"/>
    </row>
    <row r="3085" spans="1:2">
      <c r="A3085" s="599"/>
      <c r="B3085" s="600"/>
    </row>
    <row r="3086" spans="1:2">
      <c r="A3086" s="599"/>
      <c r="B3086" s="600"/>
    </row>
    <row r="3087" spans="1:2">
      <c r="A3087" s="599"/>
      <c r="B3087" s="600"/>
    </row>
    <row r="3088" spans="1:2">
      <c r="A3088" s="599"/>
      <c r="B3088" s="600"/>
    </row>
    <row r="3089" spans="1:2">
      <c r="A3089" s="599"/>
      <c r="B3089" s="600"/>
    </row>
    <row r="3090" spans="1:2">
      <c r="A3090" s="599"/>
      <c r="B3090" s="600"/>
    </row>
    <row r="3091" spans="1:2">
      <c r="A3091" s="599"/>
      <c r="B3091" s="600"/>
    </row>
    <row r="3092" spans="1:2">
      <c r="A3092" s="599"/>
      <c r="B3092" s="600"/>
    </row>
    <row r="3093" spans="1:2">
      <c r="A3093" s="599"/>
      <c r="B3093" s="600"/>
    </row>
    <row r="3094" spans="1:2">
      <c r="A3094" s="599"/>
      <c r="B3094" s="600"/>
    </row>
    <row r="3095" spans="1:2">
      <c r="A3095" s="599"/>
      <c r="B3095" s="600"/>
    </row>
    <row r="3096" spans="1:2">
      <c r="A3096" s="599"/>
      <c r="B3096" s="600"/>
    </row>
    <row r="3097" spans="1:2">
      <c r="A3097" s="599"/>
      <c r="B3097" s="600"/>
    </row>
    <row r="3098" spans="1:2">
      <c r="A3098" s="599"/>
      <c r="B3098" s="600"/>
    </row>
    <row r="3099" spans="1:2">
      <c r="A3099" s="599"/>
      <c r="B3099" s="600"/>
    </row>
    <row r="3100" spans="1:2">
      <c r="A3100" s="599"/>
      <c r="B3100" s="600"/>
    </row>
    <row r="3101" spans="1:2">
      <c r="A3101" s="599"/>
      <c r="B3101" s="600"/>
    </row>
    <row r="3102" spans="1:2">
      <c r="A3102" s="599"/>
      <c r="B3102" s="600"/>
    </row>
    <row r="3103" spans="1:2">
      <c r="A3103" s="599"/>
      <c r="B3103" s="600"/>
    </row>
    <row r="3104" spans="1:2">
      <c r="A3104" s="599"/>
      <c r="B3104" s="600"/>
    </row>
    <row r="3105" spans="1:2">
      <c r="A3105" s="599"/>
      <c r="B3105" s="600"/>
    </row>
    <row r="3106" spans="1:2">
      <c r="A3106" s="599"/>
      <c r="B3106" s="600"/>
    </row>
    <row r="3107" spans="1:2">
      <c r="A3107" s="599"/>
      <c r="B3107" s="600"/>
    </row>
    <row r="3108" spans="1:2">
      <c r="A3108" s="599"/>
      <c r="B3108" s="600"/>
    </row>
    <row r="3109" spans="1:2">
      <c r="A3109" s="599"/>
      <c r="B3109" s="600"/>
    </row>
    <row r="3110" spans="1:2">
      <c r="A3110" s="599"/>
      <c r="B3110" s="600"/>
    </row>
    <row r="3111" spans="1:2">
      <c r="A3111" s="599"/>
      <c r="B3111" s="600"/>
    </row>
    <row r="3112" spans="1:2">
      <c r="A3112" s="599"/>
      <c r="B3112" s="600"/>
    </row>
    <row r="3113" spans="1:2">
      <c r="A3113" s="599"/>
      <c r="B3113" s="600"/>
    </row>
    <row r="3114" spans="1:2">
      <c r="A3114" s="599"/>
      <c r="B3114" s="600"/>
    </row>
    <row r="3115" spans="1:2">
      <c r="A3115" s="599"/>
      <c r="B3115" s="600"/>
    </row>
    <row r="3116" spans="1:2">
      <c r="A3116" s="599"/>
      <c r="B3116" s="600"/>
    </row>
    <row r="3117" spans="1:2">
      <c r="A3117" s="599"/>
      <c r="B3117" s="600"/>
    </row>
    <row r="3118" spans="1:2">
      <c r="A3118" s="599"/>
      <c r="B3118" s="600"/>
    </row>
    <row r="3119" spans="1:2">
      <c r="A3119" s="599"/>
      <c r="B3119" s="600"/>
    </row>
    <row r="3120" spans="1:2">
      <c r="A3120" s="599"/>
      <c r="B3120" s="600"/>
    </row>
    <row r="3121" spans="1:2">
      <c r="A3121" s="599"/>
      <c r="B3121" s="600"/>
    </row>
    <row r="3122" spans="1:2">
      <c r="A3122" s="599"/>
      <c r="B3122" s="600"/>
    </row>
    <row r="3123" spans="1:2">
      <c r="A3123" s="599"/>
      <c r="B3123" s="600"/>
    </row>
    <row r="3124" spans="1:2">
      <c r="A3124" s="599"/>
      <c r="B3124" s="600"/>
    </row>
    <row r="3125" spans="1:2">
      <c r="A3125" s="599"/>
      <c r="B3125" s="600"/>
    </row>
    <row r="3126" spans="1:2">
      <c r="A3126" s="599"/>
      <c r="B3126" s="600"/>
    </row>
    <row r="3127" spans="1:2">
      <c r="A3127" s="599"/>
      <c r="B3127" s="600"/>
    </row>
    <row r="3128" spans="1:2">
      <c r="A3128" s="599"/>
      <c r="B3128" s="600"/>
    </row>
    <row r="3129" spans="1:2">
      <c r="A3129" s="599"/>
      <c r="B3129" s="600"/>
    </row>
    <row r="3130" spans="1:2">
      <c r="A3130" s="599"/>
      <c r="B3130" s="600"/>
    </row>
    <row r="3131" spans="1:2">
      <c r="A3131" s="599"/>
      <c r="B3131" s="600"/>
    </row>
    <row r="3132" spans="1:2">
      <c r="A3132" s="599"/>
      <c r="B3132" s="600"/>
    </row>
    <row r="3133" spans="1:2">
      <c r="A3133" s="599"/>
      <c r="B3133" s="600"/>
    </row>
    <row r="3134" spans="1:2">
      <c r="A3134" s="599"/>
      <c r="B3134" s="600"/>
    </row>
    <row r="3135" spans="1:2">
      <c r="A3135" s="599"/>
      <c r="B3135" s="600"/>
    </row>
    <row r="3136" spans="1:2">
      <c r="A3136" s="599"/>
      <c r="B3136" s="600"/>
    </row>
    <row r="3137" spans="1:2">
      <c r="A3137" s="599"/>
      <c r="B3137" s="600"/>
    </row>
    <row r="3138" spans="1:2">
      <c r="A3138" s="599"/>
      <c r="B3138" s="600"/>
    </row>
    <row r="3139" spans="1:2">
      <c r="A3139" s="599"/>
      <c r="B3139" s="600"/>
    </row>
    <row r="3140" spans="1:2">
      <c r="A3140" s="599"/>
      <c r="B3140" s="600"/>
    </row>
    <row r="3141" spans="1:2">
      <c r="A3141" s="599"/>
      <c r="B3141" s="600"/>
    </row>
    <row r="3142" spans="1:2">
      <c r="A3142" s="599"/>
      <c r="B3142" s="600"/>
    </row>
    <row r="3143" spans="1:2">
      <c r="A3143" s="599"/>
      <c r="B3143" s="600"/>
    </row>
    <row r="3144" spans="1:2">
      <c r="A3144" s="599"/>
      <c r="B3144" s="600"/>
    </row>
    <row r="3145" spans="1:2">
      <c r="A3145" s="599"/>
      <c r="B3145" s="600"/>
    </row>
    <row r="3146" spans="1:2">
      <c r="A3146" s="599"/>
      <c r="B3146" s="600"/>
    </row>
    <row r="3147" spans="1:2">
      <c r="A3147" s="599"/>
      <c r="B3147" s="600"/>
    </row>
    <row r="3148" spans="1:2">
      <c r="A3148" s="599"/>
      <c r="B3148" s="600"/>
    </row>
    <row r="3149" spans="1:2">
      <c r="A3149" s="599"/>
      <c r="B3149" s="600"/>
    </row>
    <row r="3150" spans="1:2">
      <c r="A3150" s="599"/>
      <c r="B3150" s="600"/>
    </row>
    <row r="3151" spans="1:2">
      <c r="A3151" s="599"/>
      <c r="B3151" s="600"/>
    </row>
    <row r="3152" spans="1:2">
      <c r="A3152" s="599"/>
      <c r="B3152" s="600"/>
    </row>
    <row r="3153" spans="1:2">
      <c r="A3153" s="599"/>
      <c r="B3153" s="600"/>
    </row>
    <row r="3154" spans="1:2">
      <c r="A3154" s="599"/>
      <c r="B3154" s="600"/>
    </row>
    <row r="3155" spans="1:2">
      <c r="A3155" s="599"/>
      <c r="B3155" s="600"/>
    </row>
    <row r="3156" spans="1:2">
      <c r="A3156" s="599"/>
      <c r="B3156" s="600"/>
    </row>
    <row r="3157" spans="1:2">
      <c r="A3157" s="599"/>
      <c r="B3157" s="600"/>
    </row>
    <row r="3158" spans="1:2">
      <c r="A3158" s="599"/>
      <c r="B3158" s="600"/>
    </row>
    <row r="3159" spans="1:2">
      <c r="A3159" s="599"/>
      <c r="B3159" s="600"/>
    </row>
    <row r="3160" spans="1:2">
      <c r="A3160" s="599"/>
      <c r="B3160" s="600"/>
    </row>
    <row r="3161" spans="1:2">
      <c r="A3161" s="599"/>
      <c r="B3161" s="600"/>
    </row>
    <row r="3162" spans="1:2">
      <c r="A3162" s="599"/>
      <c r="B3162" s="600"/>
    </row>
    <row r="3163" spans="1:2">
      <c r="A3163" s="599"/>
      <c r="B3163" s="600"/>
    </row>
    <row r="3164" spans="1:2">
      <c r="A3164" s="599"/>
      <c r="B3164" s="600"/>
    </row>
    <row r="3165" spans="1:2">
      <c r="A3165" s="599"/>
      <c r="B3165" s="600"/>
    </row>
    <row r="3166" spans="1:2">
      <c r="A3166" s="599"/>
      <c r="B3166" s="600"/>
    </row>
    <row r="3167" spans="1:2">
      <c r="A3167" s="599"/>
      <c r="B3167" s="600"/>
    </row>
    <row r="3168" spans="1:2">
      <c r="A3168" s="599"/>
      <c r="B3168" s="600"/>
    </row>
    <row r="3169" spans="1:2">
      <c r="A3169" s="599"/>
      <c r="B3169" s="600"/>
    </row>
    <row r="3170" spans="1:2">
      <c r="A3170" s="599"/>
      <c r="B3170" s="600"/>
    </row>
    <row r="3171" spans="1:2">
      <c r="A3171" s="599"/>
      <c r="B3171" s="600"/>
    </row>
    <row r="3172" spans="1:2">
      <c r="A3172" s="599"/>
      <c r="B3172" s="600"/>
    </row>
    <row r="3173" spans="1:2">
      <c r="A3173" s="599"/>
      <c r="B3173" s="600"/>
    </row>
    <row r="3174" spans="1:2">
      <c r="A3174" s="599"/>
      <c r="B3174" s="600"/>
    </row>
    <row r="3175" spans="1:2">
      <c r="A3175" s="599"/>
      <c r="B3175" s="600"/>
    </row>
    <row r="3176" spans="1:2">
      <c r="A3176" s="599"/>
      <c r="B3176" s="600"/>
    </row>
    <row r="3177" spans="1:2">
      <c r="A3177" s="599"/>
      <c r="B3177" s="600"/>
    </row>
    <row r="3178" spans="1:2">
      <c r="A3178" s="599"/>
      <c r="B3178" s="600"/>
    </row>
    <row r="3179" spans="1:2">
      <c r="A3179" s="599"/>
      <c r="B3179" s="600"/>
    </row>
    <row r="3180" spans="1:2">
      <c r="A3180" s="599"/>
      <c r="B3180" s="600"/>
    </row>
    <row r="3181" spans="1:2">
      <c r="A3181" s="599"/>
      <c r="B3181" s="600"/>
    </row>
    <row r="3182" spans="1:2">
      <c r="A3182" s="599"/>
      <c r="B3182" s="600"/>
    </row>
    <row r="3183" spans="1:2">
      <c r="A3183" s="599"/>
      <c r="B3183" s="600"/>
    </row>
    <row r="3184" spans="1:2">
      <c r="A3184" s="599"/>
      <c r="B3184" s="600"/>
    </row>
    <row r="3185" spans="1:2">
      <c r="A3185" s="599"/>
      <c r="B3185" s="600"/>
    </row>
    <row r="3186" spans="1:2">
      <c r="A3186" s="599"/>
      <c r="B3186" s="600"/>
    </row>
    <row r="3187" spans="1:2">
      <c r="A3187" s="599"/>
      <c r="B3187" s="600"/>
    </row>
    <row r="3188" spans="1:2">
      <c r="A3188" s="599"/>
      <c r="B3188" s="600"/>
    </row>
    <row r="3189" spans="1:2">
      <c r="A3189" s="599"/>
      <c r="B3189" s="600"/>
    </row>
    <row r="3190" spans="1:2">
      <c r="A3190" s="599"/>
      <c r="B3190" s="600"/>
    </row>
    <row r="3191" spans="1:2">
      <c r="A3191" s="599"/>
      <c r="B3191" s="600"/>
    </row>
    <row r="3192" spans="1:2">
      <c r="A3192" s="599"/>
      <c r="B3192" s="600"/>
    </row>
    <row r="3193" spans="1:2">
      <c r="A3193" s="599"/>
      <c r="B3193" s="600"/>
    </row>
    <row r="3194" spans="1:2">
      <c r="A3194" s="599"/>
      <c r="B3194" s="600"/>
    </row>
    <row r="3195" spans="1:2">
      <c r="A3195" s="599"/>
      <c r="B3195" s="600"/>
    </row>
    <row r="3196" spans="1:2">
      <c r="A3196" s="599"/>
      <c r="B3196" s="600"/>
    </row>
    <row r="3197" spans="1:2">
      <c r="A3197" s="599"/>
      <c r="B3197" s="600"/>
    </row>
    <row r="3198" spans="1:2">
      <c r="A3198" s="599"/>
      <c r="B3198" s="600"/>
    </row>
    <row r="3199" spans="1:2">
      <c r="A3199" s="599"/>
      <c r="B3199" s="600"/>
    </row>
    <row r="3200" spans="1:2">
      <c r="A3200" s="599"/>
      <c r="B3200" s="600"/>
    </row>
    <row r="3201" spans="1:2">
      <c r="A3201" s="599"/>
      <c r="B3201" s="600"/>
    </row>
    <row r="3202" spans="1:2">
      <c r="A3202" s="599"/>
      <c r="B3202" s="600"/>
    </row>
    <row r="3203" spans="1:2">
      <c r="A3203" s="599"/>
      <c r="B3203" s="600"/>
    </row>
    <row r="3204" spans="1:2">
      <c r="A3204" s="599"/>
      <c r="B3204" s="600"/>
    </row>
    <row r="3205" spans="1:2">
      <c r="A3205" s="599"/>
      <c r="B3205" s="600"/>
    </row>
    <row r="3206" spans="1:2">
      <c r="A3206" s="599"/>
      <c r="B3206" s="600"/>
    </row>
    <row r="3207" spans="1:2">
      <c r="A3207" s="599"/>
      <c r="B3207" s="600"/>
    </row>
    <row r="3208" spans="1:2">
      <c r="A3208" s="599"/>
      <c r="B3208" s="600"/>
    </row>
    <row r="3209" spans="1:2">
      <c r="A3209" s="599"/>
      <c r="B3209" s="600"/>
    </row>
    <row r="3210" spans="1:2">
      <c r="A3210" s="599"/>
      <c r="B3210" s="600"/>
    </row>
    <row r="3211" spans="1:2">
      <c r="A3211" s="599"/>
      <c r="B3211" s="600"/>
    </row>
    <row r="3212" spans="1:2">
      <c r="A3212" s="599"/>
      <c r="B3212" s="600"/>
    </row>
    <row r="3213" spans="1:2">
      <c r="A3213" s="599"/>
      <c r="B3213" s="600"/>
    </row>
    <row r="3214" spans="1:2">
      <c r="A3214" s="599"/>
      <c r="B3214" s="600"/>
    </row>
    <row r="3215" spans="1:2">
      <c r="A3215" s="599"/>
      <c r="B3215" s="600"/>
    </row>
    <row r="3216" spans="1:2">
      <c r="A3216" s="599"/>
      <c r="B3216" s="600"/>
    </row>
    <row r="3217" spans="1:2">
      <c r="A3217" s="599"/>
      <c r="B3217" s="600"/>
    </row>
    <row r="3218" spans="1:2">
      <c r="A3218" s="599"/>
      <c r="B3218" s="600"/>
    </row>
    <row r="3219" spans="1:2">
      <c r="A3219" s="599"/>
      <c r="B3219" s="600"/>
    </row>
    <row r="3220" spans="1:2">
      <c r="A3220" s="599"/>
      <c r="B3220" s="600"/>
    </row>
    <row r="3221" spans="1:2">
      <c r="A3221" s="599"/>
      <c r="B3221" s="600"/>
    </row>
    <row r="3222" spans="1:2">
      <c r="A3222" s="599"/>
      <c r="B3222" s="600"/>
    </row>
    <row r="3223" spans="1:2">
      <c r="A3223" s="599"/>
      <c r="B3223" s="600"/>
    </row>
    <row r="3224" spans="1:2">
      <c r="A3224" s="599"/>
      <c r="B3224" s="600"/>
    </row>
    <row r="3225" spans="1:2">
      <c r="A3225" s="599"/>
      <c r="B3225" s="600"/>
    </row>
    <row r="3226" spans="1:2">
      <c r="A3226" s="599"/>
      <c r="B3226" s="600"/>
    </row>
    <row r="3227" spans="1:2">
      <c r="A3227" s="599"/>
      <c r="B3227" s="600"/>
    </row>
    <row r="3228" spans="1:2">
      <c r="A3228" s="599"/>
      <c r="B3228" s="600"/>
    </row>
    <row r="3229" spans="1:2">
      <c r="A3229" s="599"/>
      <c r="B3229" s="600"/>
    </row>
    <row r="3230" spans="1:2">
      <c r="A3230" s="599"/>
      <c r="B3230" s="600"/>
    </row>
    <row r="3231" spans="1:2">
      <c r="A3231" s="599"/>
      <c r="B3231" s="600"/>
    </row>
    <row r="3232" spans="1:2">
      <c r="A3232" s="599"/>
      <c r="B3232" s="600"/>
    </row>
    <row r="3233" spans="1:2">
      <c r="A3233" s="599"/>
      <c r="B3233" s="600"/>
    </row>
    <row r="3234" spans="1:2">
      <c r="A3234" s="599"/>
      <c r="B3234" s="600"/>
    </row>
    <row r="3235" spans="1:2">
      <c r="A3235" s="599"/>
      <c r="B3235" s="600"/>
    </row>
    <row r="3236" spans="1:2">
      <c r="A3236" s="599"/>
      <c r="B3236" s="600"/>
    </row>
    <row r="3237" spans="1:2">
      <c r="A3237" s="599"/>
      <c r="B3237" s="600"/>
    </row>
    <row r="3238" spans="1:2">
      <c r="A3238" s="599"/>
      <c r="B3238" s="600"/>
    </row>
    <row r="3239" spans="1:2">
      <c r="A3239" s="599"/>
      <c r="B3239" s="600"/>
    </row>
    <row r="3240" spans="1:2">
      <c r="A3240" s="599"/>
      <c r="B3240" s="600"/>
    </row>
    <row r="3241" spans="1:2">
      <c r="A3241" s="599"/>
      <c r="B3241" s="600"/>
    </row>
    <row r="3242" spans="1:2">
      <c r="A3242" s="599"/>
      <c r="B3242" s="600"/>
    </row>
    <row r="3243" spans="1:2">
      <c r="A3243" s="599"/>
      <c r="B3243" s="600"/>
    </row>
    <row r="3244" spans="1:2">
      <c r="A3244" s="599"/>
      <c r="B3244" s="600"/>
    </row>
    <row r="3245" spans="1:2">
      <c r="A3245" s="599"/>
      <c r="B3245" s="600"/>
    </row>
    <row r="3246" spans="1:2">
      <c r="A3246" s="599"/>
      <c r="B3246" s="600"/>
    </row>
    <row r="3247" spans="1:2">
      <c r="A3247" s="599"/>
      <c r="B3247" s="600"/>
    </row>
    <row r="3248" spans="1:2">
      <c r="A3248" s="599"/>
      <c r="B3248" s="600"/>
    </row>
    <row r="3249" spans="1:2">
      <c r="A3249" s="599"/>
      <c r="B3249" s="600"/>
    </row>
    <row r="3250" spans="1:2">
      <c r="A3250" s="599"/>
      <c r="B3250" s="600"/>
    </row>
    <row r="3251" spans="1:2">
      <c r="A3251" s="599"/>
      <c r="B3251" s="600"/>
    </row>
    <row r="3252" spans="1:2">
      <c r="A3252" s="599"/>
      <c r="B3252" s="600"/>
    </row>
    <row r="3253" spans="1:2">
      <c r="A3253" s="599"/>
      <c r="B3253" s="600"/>
    </row>
    <row r="3254" spans="1:2">
      <c r="A3254" s="599"/>
      <c r="B3254" s="600"/>
    </row>
    <row r="3255" spans="1:2">
      <c r="A3255" s="599"/>
      <c r="B3255" s="600"/>
    </row>
    <row r="3256" spans="1:2">
      <c r="A3256" s="599"/>
      <c r="B3256" s="600"/>
    </row>
    <row r="3257" spans="1:2">
      <c r="A3257" s="599"/>
      <c r="B3257" s="600"/>
    </row>
    <row r="3258" spans="1:2">
      <c r="A3258" s="599"/>
      <c r="B3258" s="600"/>
    </row>
    <row r="3259" spans="1:2">
      <c r="A3259" s="599"/>
      <c r="B3259" s="600"/>
    </row>
    <row r="3260" spans="1:2">
      <c r="A3260" s="599"/>
      <c r="B3260" s="600"/>
    </row>
    <row r="3261" spans="1:2">
      <c r="A3261" s="599"/>
      <c r="B3261" s="600"/>
    </row>
    <row r="3262" spans="1:2">
      <c r="A3262" s="599"/>
      <c r="B3262" s="600"/>
    </row>
    <row r="3263" spans="1:2">
      <c r="A3263" s="599"/>
      <c r="B3263" s="600"/>
    </row>
    <row r="3264" spans="1:2">
      <c r="A3264" s="599"/>
      <c r="B3264" s="600"/>
    </row>
    <row r="3265" spans="1:2">
      <c r="A3265" s="599"/>
      <c r="B3265" s="600"/>
    </row>
    <row r="3266" spans="1:2">
      <c r="A3266" s="599"/>
      <c r="B3266" s="600"/>
    </row>
    <row r="3267" spans="1:2">
      <c r="A3267" s="599"/>
      <c r="B3267" s="600"/>
    </row>
    <row r="3268" spans="1:2">
      <c r="A3268" s="599"/>
      <c r="B3268" s="600"/>
    </row>
    <row r="3269" spans="1:2">
      <c r="A3269" s="599"/>
      <c r="B3269" s="600"/>
    </row>
    <row r="3270" spans="1:2">
      <c r="A3270" s="599"/>
      <c r="B3270" s="600"/>
    </row>
    <row r="3271" spans="1:2">
      <c r="A3271" s="599"/>
      <c r="B3271" s="600"/>
    </row>
    <row r="3272" spans="1:2">
      <c r="A3272" s="599"/>
      <c r="B3272" s="600"/>
    </row>
    <row r="3273" spans="1:2">
      <c r="A3273" s="599"/>
      <c r="B3273" s="600"/>
    </row>
    <row r="3274" spans="1:2">
      <c r="A3274" s="599"/>
      <c r="B3274" s="600"/>
    </row>
    <row r="3275" spans="1:2">
      <c r="A3275" s="599"/>
      <c r="B3275" s="600"/>
    </row>
    <row r="3276" spans="1:2">
      <c r="A3276" s="599"/>
      <c r="B3276" s="600"/>
    </row>
    <row r="3277" spans="1:2">
      <c r="A3277" s="599"/>
      <c r="B3277" s="600"/>
    </row>
    <row r="3278" spans="1:2">
      <c r="A3278" s="599"/>
      <c r="B3278" s="600"/>
    </row>
    <row r="3279" spans="1:2">
      <c r="A3279" s="599"/>
      <c r="B3279" s="600"/>
    </row>
    <row r="3280" spans="1:2">
      <c r="A3280" s="599"/>
      <c r="B3280" s="600"/>
    </row>
    <row r="3281" spans="1:2">
      <c r="A3281" s="599"/>
      <c r="B3281" s="600"/>
    </row>
    <row r="3282" spans="1:2">
      <c r="A3282" s="599"/>
      <c r="B3282" s="600"/>
    </row>
    <row r="3283" spans="1:2">
      <c r="A3283" s="599"/>
      <c r="B3283" s="600"/>
    </row>
    <row r="3284" spans="1:2">
      <c r="A3284" s="599"/>
      <c r="B3284" s="600"/>
    </row>
    <row r="3285" spans="1:2">
      <c r="A3285" s="599"/>
      <c r="B3285" s="600"/>
    </row>
    <row r="3286" spans="1:2">
      <c r="A3286" s="599"/>
      <c r="B3286" s="600"/>
    </row>
    <row r="3287" spans="1:2">
      <c r="A3287" s="599"/>
      <c r="B3287" s="600"/>
    </row>
    <row r="3288" spans="1:2">
      <c r="A3288" s="599"/>
      <c r="B3288" s="600"/>
    </row>
    <row r="3289" spans="1:2">
      <c r="A3289" s="599"/>
      <c r="B3289" s="600"/>
    </row>
    <row r="3290" spans="1:2">
      <c r="A3290" s="599"/>
      <c r="B3290" s="600"/>
    </row>
    <row r="3291" spans="1:2">
      <c r="A3291" s="599"/>
      <c r="B3291" s="600"/>
    </row>
    <row r="3292" spans="1:2">
      <c r="A3292" s="599"/>
      <c r="B3292" s="600"/>
    </row>
    <row r="3293" spans="1:2">
      <c r="A3293" s="599"/>
      <c r="B3293" s="600"/>
    </row>
    <row r="3294" spans="1:2">
      <c r="A3294" s="599"/>
      <c r="B3294" s="600"/>
    </row>
    <row r="3295" spans="1:2">
      <c r="A3295" s="599"/>
      <c r="B3295" s="600"/>
    </row>
    <row r="3296" spans="1:2">
      <c r="A3296" s="599"/>
      <c r="B3296" s="600"/>
    </row>
    <row r="3297" spans="1:2">
      <c r="A3297" s="599"/>
      <c r="B3297" s="600"/>
    </row>
    <row r="3298" spans="1:2">
      <c r="A3298" s="599"/>
      <c r="B3298" s="600"/>
    </row>
    <row r="3299" spans="1:2">
      <c r="A3299" s="599"/>
      <c r="B3299" s="600"/>
    </row>
    <row r="3300" spans="1:2">
      <c r="A3300" s="599"/>
      <c r="B3300" s="600"/>
    </row>
    <row r="3301" spans="1:2">
      <c r="A3301" s="599"/>
      <c r="B3301" s="600"/>
    </row>
    <row r="3302" spans="1:2">
      <c r="A3302" s="599"/>
      <c r="B3302" s="600"/>
    </row>
    <row r="3303" spans="1:2">
      <c r="A3303" s="599"/>
      <c r="B3303" s="600"/>
    </row>
    <row r="3304" spans="1:2">
      <c r="A3304" s="599"/>
      <c r="B3304" s="600"/>
    </row>
    <row r="3305" spans="1:2">
      <c r="A3305" s="599"/>
      <c r="B3305" s="600"/>
    </row>
    <row r="3306" spans="1:2">
      <c r="A3306" s="599"/>
      <c r="B3306" s="600"/>
    </row>
    <row r="3307" spans="1:2">
      <c r="A3307" s="599"/>
      <c r="B3307" s="600"/>
    </row>
    <row r="3308" spans="1:2">
      <c r="A3308" s="599"/>
      <c r="B3308" s="600"/>
    </row>
    <row r="3309" spans="1:2">
      <c r="A3309" s="599"/>
      <c r="B3309" s="600"/>
    </row>
    <row r="3310" spans="1:2">
      <c r="A3310" s="599"/>
      <c r="B3310" s="600"/>
    </row>
    <row r="3311" spans="1:2">
      <c r="A3311" s="599"/>
      <c r="B3311" s="600"/>
    </row>
    <row r="3312" spans="1:2">
      <c r="A3312" s="599"/>
      <c r="B3312" s="600"/>
    </row>
    <row r="3313" spans="1:2">
      <c r="A3313" s="599"/>
      <c r="B3313" s="600"/>
    </row>
    <row r="3314" spans="1:2">
      <c r="A3314" s="599"/>
      <c r="B3314" s="600"/>
    </row>
    <row r="3315" spans="1:2">
      <c r="A3315" s="599"/>
      <c r="B3315" s="600"/>
    </row>
    <row r="3316" spans="1:2">
      <c r="A3316" s="599"/>
      <c r="B3316" s="600"/>
    </row>
    <row r="3317" spans="1:2">
      <c r="A3317" s="599"/>
      <c r="B3317" s="600"/>
    </row>
    <row r="3318" spans="1:2">
      <c r="A3318" s="599"/>
      <c r="B3318" s="600"/>
    </row>
    <row r="3319" spans="1:2">
      <c r="A3319" s="599"/>
      <c r="B3319" s="600"/>
    </row>
    <row r="3320" spans="1:2">
      <c r="A3320" s="599"/>
      <c r="B3320" s="600"/>
    </row>
    <row r="3321" spans="1:2">
      <c r="A3321" s="599"/>
      <c r="B3321" s="600"/>
    </row>
    <row r="3322" spans="1:2">
      <c r="A3322" s="599"/>
      <c r="B3322" s="600"/>
    </row>
    <row r="3323" spans="1:2">
      <c r="A3323" s="599"/>
      <c r="B3323" s="600"/>
    </row>
    <row r="3324" spans="1:2">
      <c r="A3324" s="599"/>
      <c r="B3324" s="600"/>
    </row>
    <row r="3325" spans="1:2">
      <c r="A3325" s="599"/>
      <c r="B3325" s="600"/>
    </row>
    <row r="3326" spans="1:2">
      <c r="A3326" s="599"/>
      <c r="B3326" s="600"/>
    </row>
    <row r="3327" spans="1:2">
      <c r="A3327" s="599"/>
      <c r="B3327" s="600"/>
    </row>
    <row r="3328" spans="1:2">
      <c r="A3328" s="599"/>
      <c r="B3328" s="600"/>
    </row>
    <row r="3329" spans="1:2">
      <c r="A3329" s="599"/>
      <c r="B3329" s="600"/>
    </row>
    <row r="3330" spans="1:2">
      <c r="A3330" s="599"/>
      <c r="B3330" s="600"/>
    </row>
    <row r="3331" spans="1:2">
      <c r="A3331" s="599"/>
      <c r="B3331" s="600"/>
    </row>
    <row r="3332" spans="1:2">
      <c r="A3332" s="599"/>
      <c r="B3332" s="600"/>
    </row>
    <row r="3333" spans="1:2">
      <c r="A3333" s="599"/>
      <c r="B3333" s="600"/>
    </row>
    <row r="3334" spans="1:2">
      <c r="A3334" s="599"/>
      <c r="B3334" s="600"/>
    </row>
    <row r="3335" spans="1:2">
      <c r="A3335" s="599"/>
      <c r="B3335" s="600"/>
    </row>
    <row r="3336" spans="1:2">
      <c r="A3336" s="599"/>
      <c r="B3336" s="600"/>
    </row>
    <row r="3337" spans="1:2">
      <c r="A3337" s="599"/>
      <c r="B3337" s="600"/>
    </row>
    <row r="3338" spans="1:2">
      <c r="A3338" s="599"/>
      <c r="B3338" s="600"/>
    </row>
    <row r="3339" spans="1:2">
      <c r="A3339" s="599"/>
      <c r="B3339" s="600"/>
    </row>
    <row r="3340" spans="1:2">
      <c r="A3340" s="599"/>
      <c r="B3340" s="600"/>
    </row>
    <row r="3341" spans="1:2">
      <c r="A3341" s="599"/>
      <c r="B3341" s="600"/>
    </row>
    <row r="3342" spans="1:2">
      <c r="A3342" s="599"/>
      <c r="B3342" s="600"/>
    </row>
    <row r="3343" spans="1:2">
      <c r="A3343" s="599"/>
      <c r="B3343" s="600"/>
    </row>
    <row r="3344" spans="1:2">
      <c r="A3344" s="599"/>
      <c r="B3344" s="600"/>
    </row>
    <row r="3345" spans="1:2">
      <c r="A3345" s="599"/>
      <c r="B3345" s="600"/>
    </row>
    <row r="3346" spans="1:2">
      <c r="A3346" s="599"/>
      <c r="B3346" s="600"/>
    </row>
    <row r="3347" spans="1:2">
      <c r="A3347" s="599"/>
      <c r="B3347" s="600"/>
    </row>
    <row r="3348" spans="1:2">
      <c r="A3348" s="599"/>
      <c r="B3348" s="600"/>
    </row>
    <row r="3349" spans="1:2">
      <c r="A3349" s="599"/>
      <c r="B3349" s="600"/>
    </row>
    <row r="3350" spans="1:2">
      <c r="A3350" s="599"/>
      <c r="B3350" s="600"/>
    </row>
    <row r="3351" spans="1:2">
      <c r="A3351" s="599"/>
      <c r="B3351" s="600"/>
    </row>
    <row r="3352" spans="1:2">
      <c r="A3352" s="599"/>
      <c r="B3352" s="600"/>
    </row>
    <row r="3353" spans="1:2">
      <c r="A3353" s="599"/>
      <c r="B3353" s="600"/>
    </row>
    <row r="3354" spans="1:2">
      <c r="A3354" s="599"/>
      <c r="B3354" s="600"/>
    </row>
    <row r="3355" spans="1:2">
      <c r="A3355" s="599"/>
      <c r="B3355" s="600"/>
    </row>
    <row r="3356" spans="1:2">
      <c r="A3356" s="599"/>
      <c r="B3356" s="600"/>
    </row>
    <row r="3357" spans="1:2">
      <c r="A3357" s="599"/>
      <c r="B3357" s="600"/>
    </row>
    <row r="3358" spans="1:2">
      <c r="A3358" s="599"/>
      <c r="B3358" s="600"/>
    </row>
    <row r="3359" spans="1:2">
      <c r="A3359" s="599"/>
      <c r="B3359" s="600"/>
    </row>
    <row r="3360" spans="1:2">
      <c r="A3360" s="599"/>
      <c r="B3360" s="600"/>
    </row>
    <row r="3361" spans="1:2">
      <c r="A3361" s="599"/>
      <c r="B3361" s="600"/>
    </row>
    <row r="3362" spans="1:2">
      <c r="A3362" s="599"/>
      <c r="B3362" s="600"/>
    </row>
    <row r="3363" spans="1:2">
      <c r="A3363" s="599"/>
      <c r="B3363" s="600"/>
    </row>
    <row r="3364" spans="1:2">
      <c r="A3364" s="599"/>
      <c r="B3364" s="600"/>
    </row>
    <row r="3365" spans="1:2">
      <c r="A3365" s="599"/>
      <c r="B3365" s="600"/>
    </row>
    <row r="3366" spans="1:2">
      <c r="A3366" s="599"/>
      <c r="B3366" s="600"/>
    </row>
    <row r="3367" spans="1:2">
      <c r="A3367" s="599"/>
      <c r="B3367" s="600"/>
    </row>
    <row r="3368" spans="1:2">
      <c r="A3368" s="599"/>
      <c r="B3368" s="600"/>
    </row>
    <row r="3369" spans="1:2">
      <c r="A3369" s="599"/>
      <c r="B3369" s="600"/>
    </row>
    <row r="3370" spans="1:2">
      <c r="A3370" s="599"/>
      <c r="B3370" s="600"/>
    </row>
    <row r="3371" spans="1:2">
      <c r="A3371" s="599"/>
      <c r="B3371" s="600"/>
    </row>
    <row r="3372" spans="1:2">
      <c r="A3372" s="599"/>
      <c r="B3372" s="600"/>
    </row>
    <row r="3373" spans="1:2">
      <c r="A3373" s="599"/>
      <c r="B3373" s="600"/>
    </row>
    <row r="3374" spans="1:2">
      <c r="A3374" s="599"/>
      <c r="B3374" s="600"/>
    </row>
    <row r="3375" spans="1:2">
      <c r="A3375" s="599"/>
      <c r="B3375" s="600"/>
    </row>
    <row r="3376" spans="1:2">
      <c r="A3376" s="599"/>
      <c r="B3376" s="600"/>
    </row>
    <row r="3377" spans="1:2">
      <c r="A3377" s="599"/>
      <c r="B3377" s="600"/>
    </row>
    <row r="3378" spans="1:2">
      <c r="A3378" s="599"/>
      <c r="B3378" s="600"/>
    </row>
    <row r="3379" spans="1:2">
      <c r="A3379" s="599"/>
      <c r="B3379" s="600"/>
    </row>
    <row r="3380" spans="1:2">
      <c r="A3380" s="599"/>
      <c r="B3380" s="600"/>
    </row>
    <row r="3381" spans="1:2">
      <c r="A3381" s="599"/>
      <c r="B3381" s="600"/>
    </row>
    <row r="3382" spans="1:2">
      <c r="A3382" s="599"/>
      <c r="B3382" s="600"/>
    </row>
    <row r="3383" spans="1:2">
      <c r="A3383" s="599"/>
      <c r="B3383" s="600"/>
    </row>
    <row r="3384" spans="1:2">
      <c r="A3384" s="599"/>
      <c r="B3384" s="600"/>
    </row>
    <row r="3385" spans="1:2">
      <c r="A3385" s="599"/>
      <c r="B3385" s="600"/>
    </row>
    <row r="3386" spans="1:2">
      <c r="A3386" s="599"/>
      <c r="B3386" s="600"/>
    </row>
    <row r="3387" spans="1:2">
      <c r="A3387" s="599"/>
      <c r="B3387" s="600"/>
    </row>
    <row r="3388" spans="1:2">
      <c r="A3388" s="599"/>
      <c r="B3388" s="600"/>
    </row>
    <row r="3389" spans="1:2">
      <c r="A3389" s="599"/>
      <c r="B3389" s="600"/>
    </row>
    <row r="3390" spans="1:2">
      <c r="A3390" s="599"/>
      <c r="B3390" s="600"/>
    </row>
    <row r="3391" spans="1:2">
      <c r="A3391" s="599"/>
      <c r="B3391" s="600"/>
    </row>
    <row r="3392" spans="1:2">
      <c r="A3392" s="599"/>
      <c r="B3392" s="600"/>
    </row>
    <row r="3393" spans="1:2">
      <c r="A3393" s="599"/>
      <c r="B3393" s="600"/>
    </row>
    <row r="3394" spans="1:2">
      <c r="A3394" s="599"/>
      <c r="B3394" s="600"/>
    </row>
    <row r="3395" spans="1:2">
      <c r="A3395" s="599"/>
      <c r="B3395" s="600"/>
    </row>
    <row r="3396" spans="1:2">
      <c r="A3396" s="599"/>
      <c r="B3396" s="600"/>
    </row>
    <row r="3397" spans="1:2">
      <c r="A3397" s="599"/>
      <c r="B3397" s="600"/>
    </row>
    <row r="3398" spans="1:2">
      <c r="A3398" s="599"/>
      <c r="B3398" s="600"/>
    </row>
    <row r="3399" spans="1:2">
      <c r="A3399" s="599"/>
      <c r="B3399" s="600"/>
    </row>
    <row r="3400" spans="1:2">
      <c r="A3400" s="599"/>
      <c r="B3400" s="600"/>
    </row>
    <row r="3401" spans="1:2">
      <c r="A3401" s="599"/>
      <c r="B3401" s="600"/>
    </row>
    <row r="3402" spans="1:2">
      <c r="A3402" s="599"/>
      <c r="B3402" s="600"/>
    </row>
    <row r="3403" spans="1:2">
      <c r="A3403" s="599"/>
      <c r="B3403" s="600"/>
    </row>
    <row r="3404" spans="1:2">
      <c r="A3404" s="599"/>
      <c r="B3404" s="600"/>
    </row>
    <row r="3405" spans="1:2">
      <c r="A3405" s="599"/>
      <c r="B3405" s="600"/>
    </row>
    <row r="3406" spans="1:2">
      <c r="A3406" s="599"/>
      <c r="B3406" s="600"/>
    </row>
    <row r="3407" spans="1:2">
      <c r="A3407" s="599"/>
      <c r="B3407" s="600"/>
    </row>
    <row r="3408" spans="1:2">
      <c r="A3408" s="599"/>
      <c r="B3408" s="600"/>
    </row>
    <row r="3409" spans="1:2">
      <c r="A3409" s="599"/>
      <c r="B3409" s="600"/>
    </row>
    <row r="3410" spans="1:2">
      <c r="A3410" s="599"/>
      <c r="B3410" s="600"/>
    </row>
    <row r="3411" spans="1:2">
      <c r="A3411" s="599"/>
      <c r="B3411" s="600"/>
    </row>
    <row r="3412" spans="1:2">
      <c r="A3412" s="599"/>
      <c r="B3412" s="600"/>
    </row>
    <row r="3413" spans="1:2">
      <c r="A3413" s="599"/>
      <c r="B3413" s="600"/>
    </row>
    <row r="3414" spans="1:2">
      <c r="A3414" s="599"/>
      <c r="B3414" s="600"/>
    </row>
    <row r="3415" spans="1:2">
      <c r="A3415" s="599"/>
      <c r="B3415" s="600"/>
    </row>
    <row r="3416" spans="1:2">
      <c r="A3416" s="599"/>
      <c r="B3416" s="600"/>
    </row>
    <row r="3417" spans="1:2">
      <c r="A3417" s="599"/>
      <c r="B3417" s="600"/>
    </row>
    <row r="3418" spans="1:2">
      <c r="A3418" s="599"/>
      <c r="B3418" s="600"/>
    </row>
    <row r="3419" spans="1:2">
      <c r="A3419" s="599"/>
      <c r="B3419" s="600"/>
    </row>
    <row r="3420" spans="1:2">
      <c r="A3420" s="599"/>
      <c r="B3420" s="600"/>
    </row>
    <row r="3421" spans="1:2">
      <c r="A3421" s="599"/>
      <c r="B3421" s="600"/>
    </row>
    <row r="3422" spans="1:2">
      <c r="A3422" s="599"/>
      <c r="B3422" s="600"/>
    </row>
    <row r="3423" spans="1:2">
      <c r="A3423" s="599"/>
      <c r="B3423" s="600"/>
    </row>
    <row r="3424" spans="1:2">
      <c r="A3424" s="599"/>
      <c r="B3424" s="600"/>
    </row>
    <row r="3425" spans="1:2">
      <c r="A3425" s="599"/>
      <c r="B3425" s="600"/>
    </row>
    <row r="3426" spans="1:2">
      <c r="A3426" s="599"/>
      <c r="B3426" s="600"/>
    </row>
    <row r="3427" spans="1:2">
      <c r="A3427" s="599"/>
      <c r="B3427" s="600"/>
    </row>
    <row r="3428" spans="1:2">
      <c r="A3428" s="599"/>
      <c r="B3428" s="600"/>
    </row>
    <row r="3429" spans="1:2">
      <c r="A3429" s="599"/>
      <c r="B3429" s="600"/>
    </row>
    <row r="3430" spans="1:2">
      <c r="A3430" s="599"/>
      <c r="B3430" s="600"/>
    </row>
    <row r="3431" spans="1:2">
      <c r="A3431" s="599"/>
      <c r="B3431" s="600"/>
    </row>
    <row r="3432" spans="1:2">
      <c r="A3432" s="599"/>
      <c r="B3432" s="600"/>
    </row>
    <row r="3433" spans="1:2">
      <c r="A3433" s="599"/>
      <c r="B3433" s="600"/>
    </row>
    <row r="3434" spans="1:2">
      <c r="A3434" s="599"/>
      <c r="B3434" s="600"/>
    </row>
    <row r="3435" spans="1:2">
      <c r="A3435" s="599"/>
      <c r="B3435" s="600"/>
    </row>
    <row r="3436" spans="1:2">
      <c r="A3436" s="599"/>
      <c r="B3436" s="600"/>
    </row>
    <row r="3437" spans="1:2">
      <c r="A3437" s="599"/>
      <c r="B3437" s="600"/>
    </row>
    <row r="3438" spans="1:2">
      <c r="A3438" s="599"/>
      <c r="B3438" s="600"/>
    </row>
    <row r="3439" spans="1:2">
      <c r="A3439" s="599"/>
      <c r="B3439" s="600"/>
    </row>
    <row r="3440" spans="1:2">
      <c r="A3440" s="599"/>
      <c r="B3440" s="600"/>
    </row>
    <row r="3441" spans="1:2">
      <c r="A3441" s="599"/>
      <c r="B3441" s="600"/>
    </row>
    <row r="3442" spans="1:2">
      <c r="A3442" s="599"/>
      <c r="B3442" s="600"/>
    </row>
    <row r="3443" spans="1:2">
      <c r="A3443" s="599"/>
      <c r="B3443" s="600"/>
    </row>
    <row r="3444" spans="1:2">
      <c r="A3444" s="599"/>
      <c r="B3444" s="600"/>
    </row>
    <row r="3445" spans="1:2">
      <c r="A3445" s="599"/>
      <c r="B3445" s="600"/>
    </row>
    <row r="3446" spans="1:2">
      <c r="A3446" s="599"/>
      <c r="B3446" s="600"/>
    </row>
    <row r="3447" spans="1:2">
      <c r="A3447" s="599"/>
      <c r="B3447" s="600"/>
    </row>
    <row r="3448" spans="1:2">
      <c r="A3448" s="599"/>
      <c r="B3448" s="600"/>
    </row>
    <row r="3449" spans="1:2">
      <c r="A3449" s="599"/>
      <c r="B3449" s="20"/>
    </row>
    <row r="3450" spans="1:2">
      <c r="A3450" s="599"/>
      <c r="B3450" s="600"/>
    </row>
    <row r="3451" spans="1:2">
      <c r="A3451" s="599"/>
      <c r="B3451" s="600"/>
    </row>
    <row r="3452" spans="1:2">
      <c r="A3452" s="599"/>
      <c r="B3452" s="600"/>
    </row>
    <row r="3453" spans="1:2">
      <c r="A3453" s="599"/>
      <c r="B3453" s="600"/>
    </row>
    <row r="3454" spans="1:2">
      <c r="A3454" s="599"/>
      <c r="B3454" s="600"/>
    </row>
    <row r="3455" spans="1:2">
      <c r="A3455" s="599"/>
      <c r="B3455" s="600"/>
    </row>
    <row r="3456" spans="1:2">
      <c r="A3456" s="599"/>
      <c r="B3456" s="600"/>
    </row>
    <row r="3457" spans="1:2">
      <c r="A3457" s="599"/>
      <c r="B3457" s="600"/>
    </row>
    <row r="3458" spans="1:2">
      <c r="A3458" s="599"/>
      <c r="B3458" s="600"/>
    </row>
    <row r="3459" spans="1:2">
      <c r="A3459" s="599"/>
      <c r="B3459" s="600"/>
    </row>
    <row r="3460" spans="1:2">
      <c r="A3460" s="599"/>
      <c r="B3460" s="600"/>
    </row>
    <row r="3461" spans="1:2">
      <c r="A3461" s="599"/>
      <c r="B3461" s="600"/>
    </row>
    <row r="3462" spans="1:2">
      <c r="A3462" s="599"/>
      <c r="B3462" s="600"/>
    </row>
    <row r="3463" spans="1:2">
      <c r="A3463" s="599"/>
      <c r="B3463" s="600"/>
    </row>
    <row r="3464" spans="1:2">
      <c r="A3464" s="599"/>
      <c r="B3464" s="600"/>
    </row>
    <row r="3465" spans="1:2">
      <c r="A3465" s="599"/>
      <c r="B3465" s="600"/>
    </row>
    <row r="3466" spans="1:2">
      <c r="A3466" s="599"/>
      <c r="B3466" s="600"/>
    </row>
    <row r="3467" spans="1:2">
      <c r="A3467" s="599"/>
      <c r="B3467" s="600"/>
    </row>
    <row r="3468" spans="1:2">
      <c r="A3468" s="599"/>
      <c r="B3468" s="600"/>
    </row>
    <row r="3469" spans="1:2">
      <c r="A3469" s="599"/>
      <c r="B3469" s="600"/>
    </row>
    <row r="3470" spans="1:2">
      <c r="A3470" s="599"/>
      <c r="B3470" s="600"/>
    </row>
    <row r="3471" spans="1:2">
      <c r="A3471" s="599"/>
      <c r="B3471" s="600"/>
    </row>
    <row r="3472" spans="1:2">
      <c r="A3472" s="599"/>
      <c r="B3472" s="600"/>
    </row>
    <row r="3473" spans="1:2">
      <c r="A3473" s="599"/>
      <c r="B3473" s="600"/>
    </row>
    <row r="3474" spans="1:2">
      <c r="A3474" s="599"/>
      <c r="B3474" s="600"/>
    </row>
    <row r="3475" spans="1:2">
      <c r="A3475" s="599"/>
      <c r="B3475" s="600"/>
    </row>
    <row r="3476" spans="1:2">
      <c r="A3476" s="599"/>
      <c r="B3476" s="600"/>
    </row>
    <row r="3477" spans="1:2">
      <c r="A3477" s="599"/>
      <c r="B3477" s="600"/>
    </row>
    <row r="3478" spans="1:2">
      <c r="A3478" s="599"/>
      <c r="B3478" s="600"/>
    </row>
    <row r="3479" spans="1:2">
      <c r="A3479" s="599"/>
      <c r="B3479" s="600"/>
    </row>
    <row r="3480" spans="1:2">
      <c r="A3480" s="599"/>
      <c r="B3480" s="600"/>
    </row>
    <row r="3481" spans="1:2">
      <c r="A3481" s="599"/>
      <c r="B3481" s="600"/>
    </row>
    <row r="3482" spans="1:2">
      <c r="A3482" s="599"/>
      <c r="B3482" s="20"/>
    </row>
    <row r="3483" spans="1:2">
      <c r="A3483" s="599"/>
      <c r="B3483" s="600"/>
    </row>
    <row r="3484" spans="1:2">
      <c r="A3484" s="599"/>
      <c r="B3484" s="600"/>
    </row>
    <row r="3485" spans="1:2">
      <c r="A3485" s="599"/>
      <c r="B3485" s="600"/>
    </row>
    <row r="3486" spans="1:2">
      <c r="A3486" s="599"/>
      <c r="B3486" s="600"/>
    </row>
    <row r="3487" spans="1:2">
      <c r="A3487" s="599"/>
      <c r="B3487" s="600"/>
    </row>
    <row r="3488" spans="1:2">
      <c r="A3488" s="599"/>
      <c r="B3488" s="600"/>
    </row>
    <row r="3489" spans="1:2">
      <c r="A3489" s="599"/>
      <c r="B3489" s="600"/>
    </row>
    <row r="3490" spans="1:2">
      <c r="A3490" s="599"/>
      <c r="B3490" s="600"/>
    </row>
    <row r="3491" spans="1:2">
      <c r="A3491" s="599"/>
      <c r="B3491" s="600"/>
    </row>
    <row r="3492" spans="1:2">
      <c r="A3492" s="599"/>
      <c r="B3492" s="600"/>
    </row>
    <row r="3493" spans="1:2">
      <c r="A3493" s="599"/>
      <c r="B3493" s="600"/>
    </row>
    <row r="3494" spans="1:2">
      <c r="A3494" s="599"/>
      <c r="B3494" s="600"/>
    </row>
    <row r="3495" spans="1:2">
      <c r="A3495" s="599"/>
      <c r="B3495" s="600"/>
    </row>
    <row r="3496" spans="1:2">
      <c r="A3496" s="599"/>
      <c r="B3496" s="600"/>
    </row>
    <row r="3497" spans="1:2">
      <c r="A3497" s="599"/>
      <c r="B3497" s="600"/>
    </row>
    <row r="3498" spans="1:2">
      <c r="A3498" s="599"/>
      <c r="B3498" s="600"/>
    </row>
    <row r="3499" spans="1:2">
      <c r="A3499" s="599"/>
      <c r="B3499" s="20"/>
    </row>
    <row r="3500" spans="1:2">
      <c r="A3500" s="599"/>
      <c r="B3500" s="600"/>
    </row>
    <row r="3501" spans="1:2">
      <c r="A3501" s="599"/>
      <c r="B3501" s="600"/>
    </row>
    <row r="3502" spans="1:2">
      <c r="A3502" s="599"/>
      <c r="B3502" s="600"/>
    </row>
    <row r="3503" spans="1:2">
      <c r="A3503" s="599"/>
      <c r="B3503" s="600"/>
    </row>
    <row r="3504" spans="1:2">
      <c r="A3504" s="599"/>
      <c r="B3504" s="600"/>
    </row>
    <row r="3505" spans="1:2">
      <c r="A3505" s="599"/>
      <c r="B3505" s="600"/>
    </row>
    <row r="3506" spans="1:2">
      <c r="A3506" s="599"/>
      <c r="B3506" s="20"/>
    </row>
    <row r="3507" spans="1:2">
      <c r="A3507" s="599"/>
      <c r="B3507" s="600"/>
    </row>
    <row r="3508" spans="1:2">
      <c r="A3508" s="599"/>
      <c r="B3508" s="600"/>
    </row>
    <row r="3509" spans="1:2">
      <c r="A3509" s="599"/>
      <c r="B3509" s="600"/>
    </row>
    <row r="3510" spans="1:2">
      <c r="A3510" s="599"/>
      <c r="B3510" s="600"/>
    </row>
    <row r="3511" spans="1:2">
      <c r="A3511" s="599"/>
      <c r="B3511" s="600"/>
    </row>
    <row r="3512" spans="1:2">
      <c r="A3512" s="599"/>
      <c r="B3512" s="600"/>
    </row>
    <row r="3513" spans="1:2">
      <c r="A3513" s="599"/>
      <c r="B3513" s="600"/>
    </row>
    <row r="3514" spans="1:2">
      <c r="A3514" s="599"/>
      <c r="B3514" s="600"/>
    </row>
    <row r="3515" spans="1:2">
      <c r="A3515" s="599"/>
      <c r="B3515" s="600"/>
    </row>
    <row r="3516" spans="1:2">
      <c r="A3516" s="599"/>
      <c r="B3516" s="600"/>
    </row>
    <row r="3517" spans="1:2">
      <c r="A3517" s="599"/>
      <c r="B3517" s="600"/>
    </row>
    <row r="3518" spans="1:2">
      <c r="A3518" s="599"/>
      <c r="B3518" s="600"/>
    </row>
    <row r="3519" spans="1:2">
      <c r="A3519" s="599"/>
      <c r="B3519" s="600"/>
    </row>
    <row r="3520" spans="1:2">
      <c r="A3520" s="599"/>
      <c r="B3520" s="600"/>
    </row>
    <row r="3521" spans="1:2">
      <c r="A3521" s="599"/>
      <c r="B3521" s="600"/>
    </row>
    <row r="3522" spans="1:2">
      <c r="A3522" s="599"/>
      <c r="B3522" s="600"/>
    </row>
    <row r="3523" spans="1:2">
      <c r="A3523" s="599"/>
      <c r="B3523" s="600"/>
    </row>
    <row r="3524" spans="1:2">
      <c r="A3524" s="599"/>
      <c r="B3524" s="600"/>
    </row>
    <row r="3525" spans="1:2">
      <c r="A3525" s="599"/>
      <c r="B3525" s="600"/>
    </row>
    <row r="3526" spans="1:2">
      <c r="A3526" s="599"/>
      <c r="B3526" s="600"/>
    </row>
    <row r="3527" spans="1:2">
      <c r="A3527" s="599"/>
      <c r="B3527" s="600"/>
    </row>
    <row r="3528" spans="1:2">
      <c r="A3528" s="599"/>
      <c r="B3528" s="600"/>
    </row>
    <row r="3529" spans="1:2">
      <c r="A3529" s="599"/>
      <c r="B3529" s="600"/>
    </row>
    <row r="3530" spans="1:2">
      <c r="A3530" s="599"/>
      <c r="B3530" s="600"/>
    </row>
    <row r="3531" spans="1:2">
      <c r="A3531" s="599"/>
      <c r="B3531" s="600"/>
    </row>
    <row r="3532" spans="1:2">
      <c r="A3532" s="599"/>
      <c r="B3532" s="600"/>
    </row>
    <row r="3533" spans="1:2">
      <c r="A3533" s="599"/>
      <c r="B3533" s="600"/>
    </row>
    <row r="3534" spans="1:2">
      <c r="A3534" s="599"/>
      <c r="B3534" s="600"/>
    </row>
    <row r="3535" spans="1:2">
      <c r="A3535" s="599"/>
      <c r="B3535" s="600"/>
    </row>
    <row r="3536" spans="1:2">
      <c r="A3536" s="599"/>
      <c r="B3536" s="600"/>
    </row>
    <row r="3537" spans="1:2">
      <c r="A3537" s="599"/>
      <c r="B3537" s="600"/>
    </row>
    <row r="3538" spans="1:2">
      <c r="A3538" s="599"/>
      <c r="B3538" s="600"/>
    </row>
    <row r="3539" spans="1:2">
      <c r="A3539" s="599"/>
      <c r="B3539" s="600"/>
    </row>
    <row r="3540" spans="1:2">
      <c r="A3540" s="599"/>
      <c r="B3540" s="600"/>
    </row>
    <row r="3541" spans="1:2">
      <c r="A3541" s="599"/>
      <c r="B3541" s="600"/>
    </row>
    <row r="3542" spans="1:2">
      <c r="A3542" s="599"/>
      <c r="B3542" s="600"/>
    </row>
    <row r="3543" spans="1:2">
      <c r="A3543" s="599"/>
      <c r="B3543" s="600"/>
    </row>
    <row r="3544" spans="1:2">
      <c r="A3544" s="599"/>
      <c r="B3544" s="600"/>
    </row>
    <row r="3545" spans="1:2">
      <c r="A3545" s="599"/>
      <c r="B3545" s="600"/>
    </row>
    <row r="3546" spans="1:2">
      <c r="A3546" s="599"/>
      <c r="B3546" s="600"/>
    </row>
    <row r="3547" spans="1:2">
      <c r="A3547" s="599"/>
      <c r="B3547" s="600"/>
    </row>
    <row r="3548" spans="1:2">
      <c r="A3548" s="599"/>
      <c r="B3548" s="600"/>
    </row>
    <row r="3549" spans="1:2">
      <c r="A3549" s="599"/>
      <c r="B3549" s="600"/>
    </row>
    <row r="3550" spans="1:2">
      <c r="A3550" s="599"/>
      <c r="B3550" s="600"/>
    </row>
    <row r="3551" spans="1:2">
      <c r="A3551" s="599"/>
      <c r="B3551" s="600"/>
    </row>
    <row r="3552" spans="1:2">
      <c r="A3552" s="599"/>
      <c r="B3552" s="600"/>
    </row>
    <row r="3553" spans="1:2">
      <c r="A3553" s="599"/>
      <c r="B3553" s="600"/>
    </row>
    <row r="3554" spans="1:2">
      <c r="A3554" s="599"/>
      <c r="B3554" s="600"/>
    </row>
    <row r="3555" spans="1:2">
      <c r="A3555" s="599"/>
      <c r="B3555" s="600"/>
    </row>
    <row r="3556" spans="1:2">
      <c r="A3556" s="599"/>
      <c r="B3556" s="600"/>
    </row>
    <row r="3557" spans="1:2">
      <c r="A3557" s="599"/>
      <c r="B3557" s="600"/>
    </row>
    <row r="3558" spans="1:2">
      <c r="A3558" s="599"/>
      <c r="B3558" s="600"/>
    </row>
    <row r="3559" spans="1:2">
      <c r="A3559" s="599"/>
      <c r="B3559" s="600"/>
    </row>
    <row r="3560" spans="1:2">
      <c r="A3560" s="599"/>
      <c r="B3560" s="600"/>
    </row>
    <row r="3561" spans="1:2">
      <c r="A3561" s="599"/>
      <c r="B3561" s="600"/>
    </row>
    <row r="3562" spans="1:2">
      <c r="A3562" s="599"/>
      <c r="B3562" s="600"/>
    </row>
    <row r="3563" spans="1:2">
      <c r="A3563" s="599"/>
      <c r="B3563" s="600"/>
    </row>
    <row r="3564" spans="1:2">
      <c r="A3564" s="599"/>
      <c r="B3564" s="600"/>
    </row>
    <row r="3565" spans="1:2">
      <c r="A3565" s="599"/>
      <c r="B3565" s="600"/>
    </row>
    <row r="3566" spans="1:2">
      <c r="A3566" s="599"/>
      <c r="B3566" s="600"/>
    </row>
    <row r="3567" spans="1:2">
      <c r="A3567" s="599"/>
      <c r="B3567" s="600"/>
    </row>
    <row r="3568" spans="1:2">
      <c r="A3568" s="599"/>
      <c r="B3568" s="600"/>
    </row>
    <row r="3569" spans="1:2">
      <c r="A3569" s="599"/>
      <c r="B3569" s="600"/>
    </row>
    <row r="3570" spans="1:2">
      <c r="A3570" s="599"/>
      <c r="B3570" s="600"/>
    </row>
    <row r="3571" spans="1:2">
      <c r="A3571" s="599"/>
      <c r="B3571" s="600"/>
    </row>
    <row r="3572" spans="1:2">
      <c r="A3572" s="599"/>
      <c r="B3572" s="600"/>
    </row>
    <row r="3573" spans="1:2">
      <c r="A3573" s="599"/>
      <c r="B3573" s="600"/>
    </row>
    <row r="3574" spans="1:2">
      <c r="A3574" s="599"/>
      <c r="B3574" s="600"/>
    </row>
    <row r="3575" spans="1:2">
      <c r="A3575" s="599"/>
      <c r="B3575" s="600"/>
    </row>
    <row r="3576" spans="1:2">
      <c r="A3576" s="599"/>
      <c r="B3576" s="600"/>
    </row>
    <row r="3577" spans="1:2">
      <c r="A3577" s="599"/>
      <c r="B3577" s="600"/>
    </row>
    <row r="3578" spans="1:2">
      <c r="A3578" s="599"/>
      <c r="B3578" s="600"/>
    </row>
    <row r="3579" spans="1:2">
      <c r="A3579" s="599"/>
      <c r="B3579" s="600"/>
    </row>
    <row r="3580" spans="1:2">
      <c r="A3580" s="599"/>
      <c r="B3580" s="600"/>
    </row>
    <row r="3581" spans="1:2">
      <c r="A3581" s="599"/>
      <c r="B3581" s="600"/>
    </row>
    <row r="3582" spans="1:2">
      <c r="A3582" s="599"/>
      <c r="B3582" s="600"/>
    </row>
    <row r="3583" spans="1:2">
      <c r="A3583" s="599"/>
      <c r="B3583" s="600"/>
    </row>
    <row r="3584" spans="1:2">
      <c r="A3584" s="599"/>
      <c r="B3584" s="600"/>
    </row>
    <row r="3585" spans="1:2">
      <c r="A3585" s="599"/>
      <c r="B3585" s="600"/>
    </row>
    <row r="3586" spans="1:2">
      <c r="A3586" s="599"/>
      <c r="B3586" s="600"/>
    </row>
    <row r="3587" spans="1:2">
      <c r="A3587" s="599"/>
      <c r="B3587" s="600"/>
    </row>
    <row r="3588" spans="1:2">
      <c r="A3588" s="599"/>
      <c r="B3588" s="600"/>
    </row>
    <row r="3589" spans="1:2">
      <c r="A3589" s="599"/>
      <c r="B3589" s="600"/>
    </row>
    <row r="3590" spans="1:2">
      <c r="A3590" s="599"/>
      <c r="B3590" s="600"/>
    </row>
    <row r="3591" spans="1:2">
      <c r="A3591" s="599"/>
      <c r="B3591" s="600"/>
    </row>
    <row r="3592" spans="1:2">
      <c r="A3592" s="599"/>
      <c r="B3592" s="600"/>
    </row>
    <row r="3593" spans="1:2">
      <c r="A3593" s="599"/>
      <c r="B3593" s="600"/>
    </row>
    <row r="3594" spans="1:2">
      <c r="A3594" s="599"/>
      <c r="B3594" s="600"/>
    </row>
    <row r="3595" spans="1:2">
      <c r="A3595" s="599"/>
      <c r="B3595" s="600"/>
    </row>
    <row r="3596" spans="1:2">
      <c r="A3596" s="599"/>
      <c r="B3596" s="600"/>
    </row>
    <row r="3597" spans="1:2">
      <c r="A3597" s="599"/>
      <c r="B3597" s="600"/>
    </row>
    <row r="3598" spans="1:2">
      <c r="A3598" s="599"/>
      <c r="B3598" s="600"/>
    </row>
    <row r="3599" spans="1:2">
      <c r="A3599" s="599"/>
      <c r="B3599" s="600"/>
    </row>
    <row r="3600" spans="1:2">
      <c r="A3600" s="599"/>
      <c r="B3600" s="600"/>
    </row>
    <row r="3601" spans="1:2">
      <c r="A3601" s="599"/>
      <c r="B3601" s="600"/>
    </row>
    <row r="3602" spans="1:2">
      <c r="A3602" s="599"/>
      <c r="B3602" s="600"/>
    </row>
    <row r="3603" spans="1:2">
      <c r="A3603" s="599"/>
      <c r="B3603" s="600"/>
    </row>
    <row r="3604" spans="1:2">
      <c r="A3604" s="599"/>
      <c r="B3604" s="600"/>
    </row>
    <row r="3605" spans="1:2">
      <c r="A3605" s="599"/>
      <c r="B3605" s="600"/>
    </row>
    <row r="3606" spans="1:2">
      <c r="A3606" s="599"/>
      <c r="B3606" s="600"/>
    </row>
    <row r="3607" spans="1:2">
      <c r="A3607" s="599"/>
      <c r="B3607" s="600"/>
    </row>
    <row r="3608" spans="1:2">
      <c r="A3608" s="599"/>
      <c r="B3608" s="600"/>
    </row>
    <row r="3609" spans="1:2">
      <c r="A3609" s="599"/>
      <c r="B3609" s="600"/>
    </row>
    <row r="3610" spans="1:2">
      <c r="A3610" s="599"/>
      <c r="B3610" s="600"/>
    </row>
    <row r="3611" spans="1:2">
      <c r="A3611" s="599"/>
      <c r="B3611" s="600"/>
    </row>
    <row r="3612" spans="1:2">
      <c r="A3612" s="599"/>
      <c r="B3612" s="600"/>
    </row>
    <row r="3613" spans="1:2">
      <c r="A3613" s="599"/>
      <c r="B3613" s="600"/>
    </row>
    <row r="3614" spans="1:2">
      <c r="A3614" s="599"/>
      <c r="B3614" s="600"/>
    </row>
    <row r="3615" spans="1:2">
      <c r="A3615" s="599"/>
      <c r="B3615" s="600"/>
    </row>
    <row r="3616" spans="1:2">
      <c r="A3616" s="599"/>
      <c r="B3616" s="600"/>
    </row>
    <row r="3617" spans="1:2">
      <c r="A3617" s="599"/>
      <c r="B3617" s="600"/>
    </row>
    <row r="3618" spans="1:2">
      <c r="A3618" s="599"/>
      <c r="B3618" s="600"/>
    </row>
    <row r="3619" spans="1:2">
      <c r="A3619" s="599"/>
      <c r="B3619" s="600"/>
    </row>
    <row r="3620" spans="1:2">
      <c r="A3620" s="599"/>
      <c r="B3620" s="600"/>
    </row>
    <row r="3621" spans="1:2">
      <c r="A3621" s="599"/>
      <c r="B3621" s="600"/>
    </row>
    <row r="3622" spans="1:2">
      <c r="A3622" s="599"/>
      <c r="B3622" s="600"/>
    </row>
    <row r="3623" spans="1:2">
      <c r="A3623" s="599"/>
      <c r="B3623" s="600"/>
    </row>
    <row r="3624" spans="1:2">
      <c r="A3624" s="599"/>
      <c r="B3624" s="600"/>
    </row>
    <row r="3625" spans="1:2">
      <c r="A3625" s="599"/>
      <c r="B3625" s="600"/>
    </row>
    <row r="3626" spans="1:2">
      <c r="A3626" s="599"/>
      <c r="B3626" s="600"/>
    </row>
    <row r="3627" spans="1:2">
      <c r="A3627" s="599"/>
      <c r="B3627" s="600"/>
    </row>
    <row r="3628" spans="1:2">
      <c r="A3628" s="599"/>
      <c r="B3628" s="600"/>
    </row>
    <row r="3629" spans="1:2">
      <c r="A3629" s="599"/>
      <c r="B3629" s="600"/>
    </row>
    <row r="3630" spans="1:2">
      <c r="A3630" s="599"/>
      <c r="B3630" s="600"/>
    </row>
    <row r="3631" spans="1:2">
      <c r="A3631" s="599"/>
      <c r="B3631" s="600"/>
    </row>
    <row r="3632" spans="1:2">
      <c r="A3632" s="599"/>
      <c r="B3632" s="600"/>
    </row>
    <row r="3633" spans="1:2">
      <c r="A3633" s="599"/>
      <c r="B3633" s="600"/>
    </row>
    <row r="3634" spans="1:2">
      <c r="A3634" s="599"/>
      <c r="B3634" s="600"/>
    </row>
    <row r="3635" spans="1:2">
      <c r="A3635" s="599"/>
      <c r="B3635" s="600"/>
    </row>
    <row r="3636" spans="1:2">
      <c r="A3636" s="599"/>
      <c r="B3636" s="600"/>
    </row>
    <row r="3637" spans="1:2">
      <c r="A3637" s="599"/>
      <c r="B3637" s="600"/>
    </row>
    <row r="3638" spans="1:2">
      <c r="A3638" s="599"/>
      <c r="B3638" s="600"/>
    </row>
    <row r="3639" spans="1:2">
      <c r="A3639" s="599"/>
      <c r="B3639" s="600"/>
    </row>
    <row r="3640" spans="1:2">
      <c r="A3640" s="599"/>
      <c r="B3640" s="600"/>
    </row>
    <row r="3641" spans="1:2">
      <c r="A3641" s="599"/>
      <c r="B3641" s="600"/>
    </row>
    <row r="3642" spans="1:2">
      <c r="A3642" s="599"/>
      <c r="B3642" s="600"/>
    </row>
    <row r="3643" spans="1:2">
      <c r="A3643" s="599"/>
      <c r="B3643" s="600"/>
    </row>
    <row r="3644" spans="1:2">
      <c r="A3644" s="599"/>
      <c r="B3644" s="600"/>
    </row>
    <row r="3645" spans="1:2">
      <c r="A3645" s="599"/>
      <c r="B3645" s="600"/>
    </row>
    <row r="3646" spans="1:2">
      <c r="A3646" s="599"/>
      <c r="B3646" s="600"/>
    </row>
    <row r="3647" spans="1:2">
      <c r="A3647" s="599"/>
      <c r="B3647" s="600"/>
    </row>
    <row r="3648" spans="1:2">
      <c r="A3648" s="599"/>
      <c r="B3648" s="600"/>
    </row>
    <row r="3649" spans="1:2">
      <c r="A3649" s="599"/>
      <c r="B3649" s="600"/>
    </row>
    <row r="3650" spans="1:2">
      <c r="A3650" s="599"/>
      <c r="B3650" s="600"/>
    </row>
    <row r="3651" spans="1:2">
      <c r="A3651" s="599"/>
      <c r="B3651" s="600"/>
    </row>
    <row r="3652" spans="1:2">
      <c r="A3652" s="599"/>
      <c r="B3652" s="600"/>
    </row>
    <row r="3653" spans="1:2">
      <c r="A3653" s="599"/>
      <c r="B3653" s="600"/>
    </row>
    <row r="3654" spans="1:2">
      <c r="A3654" s="599"/>
      <c r="B3654" s="600"/>
    </row>
    <row r="3655" spans="1:2">
      <c r="A3655" s="599"/>
      <c r="B3655" s="600"/>
    </row>
    <row r="3656" spans="1:2">
      <c r="A3656" s="599"/>
      <c r="B3656" s="600"/>
    </row>
    <row r="3657" spans="1:2">
      <c r="A3657" s="599"/>
      <c r="B3657" s="600"/>
    </row>
    <row r="3658" spans="1:2">
      <c r="A3658" s="599"/>
      <c r="B3658" s="600"/>
    </row>
    <row r="3659" spans="1:2">
      <c r="A3659" s="599"/>
      <c r="B3659" s="600"/>
    </row>
    <row r="3660" spans="1:2">
      <c r="A3660" s="599"/>
      <c r="B3660" s="600"/>
    </row>
    <row r="3661" spans="1:2">
      <c r="A3661" s="599"/>
      <c r="B3661" s="600"/>
    </row>
    <row r="3662" spans="1:2">
      <c r="A3662" s="599"/>
      <c r="B3662" s="600"/>
    </row>
    <row r="3663" spans="1:2">
      <c r="A3663" s="599"/>
      <c r="B3663" s="600"/>
    </row>
    <row r="3664" spans="1:2">
      <c r="A3664" s="599"/>
      <c r="B3664" s="600"/>
    </row>
    <row r="3665" spans="1:2">
      <c r="A3665" s="599"/>
      <c r="B3665" s="600"/>
    </row>
    <row r="3666" spans="1:2">
      <c r="A3666" s="599"/>
      <c r="B3666" s="600"/>
    </row>
    <row r="3667" spans="1:2">
      <c r="A3667" s="599"/>
      <c r="B3667" s="600"/>
    </row>
    <row r="3668" spans="1:2">
      <c r="A3668" s="599"/>
      <c r="B3668" s="600"/>
    </row>
    <row r="3669" spans="1:2">
      <c r="A3669" s="599"/>
      <c r="B3669" s="600"/>
    </row>
    <row r="3670" spans="1:2">
      <c r="A3670" s="599"/>
      <c r="B3670" s="600"/>
    </row>
    <row r="3671" spans="1:2">
      <c r="A3671" s="599"/>
      <c r="B3671" s="600"/>
    </row>
    <row r="3672" spans="1:2">
      <c r="A3672" s="599"/>
      <c r="B3672" s="600"/>
    </row>
    <row r="3673" spans="1:2">
      <c r="A3673" s="599"/>
      <c r="B3673" s="600"/>
    </row>
    <row r="3674" spans="1:2">
      <c r="A3674" s="599"/>
      <c r="B3674" s="600"/>
    </row>
    <row r="3675" spans="1:2">
      <c r="A3675" s="599"/>
      <c r="B3675" s="600"/>
    </row>
    <row r="3676" spans="1:2">
      <c r="A3676" s="599"/>
      <c r="B3676" s="600"/>
    </row>
    <row r="3677" spans="1:2">
      <c r="A3677" s="599"/>
      <c r="B3677" s="600"/>
    </row>
    <row r="3678" spans="1:2">
      <c r="A3678" s="599"/>
      <c r="B3678" s="600"/>
    </row>
    <row r="3679" spans="1:2">
      <c r="A3679" s="599"/>
      <c r="B3679" s="600"/>
    </row>
    <row r="3680" spans="1:2">
      <c r="A3680" s="599"/>
      <c r="B3680" s="600"/>
    </row>
    <row r="3681" spans="1:2">
      <c r="A3681" s="599"/>
      <c r="B3681" s="600"/>
    </row>
    <row r="3682" spans="1:2">
      <c r="A3682" s="599"/>
      <c r="B3682" s="600"/>
    </row>
    <row r="3683" spans="1:2">
      <c r="A3683" s="599"/>
      <c r="B3683" s="600"/>
    </row>
    <row r="3684" spans="1:2">
      <c r="A3684" s="599"/>
      <c r="B3684" s="600"/>
    </row>
    <row r="3685" spans="1:2">
      <c r="A3685" s="599"/>
      <c r="B3685" s="600"/>
    </row>
    <row r="3686" spans="1:2">
      <c r="A3686" s="599"/>
      <c r="B3686" s="600"/>
    </row>
    <row r="3687" spans="1:2">
      <c r="A3687" s="599"/>
      <c r="B3687" s="600"/>
    </row>
    <row r="3688" spans="1:2">
      <c r="A3688" s="599"/>
      <c r="B3688" s="600"/>
    </row>
    <row r="3689" spans="1:2">
      <c r="A3689" s="599"/>
      <c r="B3689" s="600"/>
    </row>
    <row r="3690" spans="1:2">
      <c r="A3690" s="599"/>
      <c r="B3690" s="600"/>
    </row>
    <row r="3691" spans="1:2">
      <c r="A3691" s="599"/>
      <c r="B3691" s="600"/>
    </row>
    <row r="3692" spans="1:2">
      <c r="A3692" s="599"/>
      <c r="B3692" s="600"/>
    </row>
    <row r="3693" spans="1:2">
      <c r="A3693" s="599"/>
      <c r="B3693" s="600"/>
    </row>
    <row r="3694" spans="1:2">
      <c r="A3694" s="599"/>
      <c r="B3694" s="600"/>
    </row>
    <row r="3695" spans="1:2">
      <c r="A3695" s="599"/>
      <c r="B3695" s="600"/>
    </row>
    <row r="3696" spans="1:2">
      <c r="A3696" s="599"/>
      <c r="B3696" s="600"/>
    </row>
    <row r="3697" spans="1:2">
      <c r="A3697" s="599"/>
      <c r="B3697" s="600"/>
    </row>
    <row r="3698" spans="1:2">
      <c r="A3698" s="599"/>
      <c r="B3698" s="600"/>
    </row>
    <row r="3699" spans="1:2">
      <c r="A3699" s="599"/>
      <c r="B3699" s="600"/>
    </row>
    <row r="3700" spans="1:2">
      <c r="A3700" s="599"/>
      <c r="B3700" s="600"/>
    </row>
    <row r="3701" spans="1:2">
      <c r="A3701" s="599"/>
      <c r="B3701" s="600"/>
    </row>
    <row r="3702" spans="1:2">
      <c r="A3702" s="599"/>
      <c r="B3702" s="600"/>
    </row>
    <row r="3703" spans="1:2">
      <c r="A3703" s="599"/>
      <c r="B3703" s="600"/>
    </row>
    <row r="3704" spans="1:2">
      <c r="A3704" s="599"/>
      <c r="B3704" s="600"/>
    </row>
    <row r="3705" spans="1:2">
      <c r="A3705" s="599"/>
      <c r="B3705" s="600"/>
    </row>
    <row r="3706" spans="1:2">
      <c r="A3706" s="599"/>
      <c r="B3706" s="600"/>
    </row>
    <row r="3707" spans="1:2">
      <c r="A3707" s="599"/>
      <c r="B3707" s="600"/>
    </row>
    <row r="3708" spans="1:2">
      <c r="A3708" s="599"/>
      <c r="B3708" s="600"/>
    </row>
    <row r="3709" spans="1:2">
      <c r="A3709" s="599"/>
      <c r="B3709" s="600"/>
    </row>
    <row r="3710" spans="1:2">
      <c r="A3710" s="599"/>
      <c r="B3710" s="600"/>
    </row>
    <row r="3711" spans="1:2">
      <c r="A3711" s="599"/>
      <c r="B3711" s="600"/>
    </row>
    <row r="3712" spans="1:2">
      <c r="A3712" s="599"/>
      <c r="B3712" s="600"/>
    </row>
    <row r="3713" spans="1:2">
      <c r="A3713" s="599"/>
      <c r="B3713" s="600"/>
    </row>
    <row r="3714" spans="1:2">
      <c r="A3714" s="599"/>
      <c r="B3714" s="600"/>
    </row>
    <row r="3715" spans="1:2">
      <c r="A3715" s="599"/>
      <c r="B3715" s="600"/>
    </row>
    <row r="3716" spans="1:2">
      <c r="A3716" s="599"/>
      <c r="B3716" s="600"/>
    </row>
    <row r="3717" spans="1:2">
      <c r="A3717" s="599"/>
      <c r="B3717" s="600"/>
    </row>
    <row r="3718" spans="1:2">
      <c r="A3718" s="599"/>
      <c r="B3718" s="600"/>
    </row>
    <row r="3719" spans="1:2">
      <c r="A3719" s="599"/>
      <c r="B3719" s="600"/>
    </row>
    <row r="3720" spans="1:2">
      <c r="A3720" s="599"/>
      <c r="B3720" s="600"/>
    </row>
    <row r="3721" spans="1:2">
      <c r="A3721" s="599"/>
      <c r="B3721" s="600"/>
    </row>
    <row r="3722" spans="1:2">
      <c r="A3722" s="599"/>
      <c r="B3722" s="600"/>
    </row>
    <row r="3723" spans="1:2">
      <c r="A3723" s="599"/>
      <c r="B3723" s="600"/>
    </row>
    <row r="3724" spans="1:2">
      <c r="A3724" s="599"/>
      <c r="B3724" s="600"/>
    </row>
    <row r="3725" spans="1:2">
      <c r="A3725" s="599"/>
      <c r="B3725" s="600"/>
    </row>
    <row r="3726" spans="1:2">
      <c r="A3726" s="599"/>
      <c r="B3726" s="600"/>
    </row>
    <row r="3727" spans="1:2">
      <c r="A3727" s="599"/>
      <c r="B3727" s="600"/>
    </row>
    <row r="3728" spans="1:2">
      <c r="A3728" s="599"/>
      <c r="B3728" s="600"/>
    </row>
    <row r="3729" spans="1:2">
      <c r="A3729" s="599"/>
      <c r="B3729" s="600"/>
    </row>
    <row r="3730" spans="1:2">
      <c r="A3730" s="599"/>
      <c r="B3730" s="600"/>
    </row>
    <row r="3731" spans="1:2">
      <c r="A3731" s="599"/>
      <c r="B3731" s="600"/>
    </row>
    <row r="3732" spans="1:2">
      <c r="A3732" s="599"/>
      <c r="B3732" s="600"/>
    </row>
    <row r="3733" spans="1:2">
      <c r="A3733" s="599"/>
      <c r="B3733" s="600"/>
    </row>
    <row r="3734" spans="1:2">
      <c r="A3734" s="599"/>
      <c r="B3734" s="600"/>
    </row>
    <row r="3735" spans="1:2">
      <c r="A3735" s="599"/>
      <c r="B3735" s="600"/>
    </row>
    <row r="3736" spans="1:2">
      <c r="A3736" s="599"/>
      <c r="B3736" s="600"/>
    </row>
    <row r="3737" spans="1:2">
      <c r="A3737" s="599"/>
      <c r="B3737" s="600"/>
    </row>
    <row r="3738" spans="1:2">
      <c r="A3738" s="599"/>
      <c r="B3738" s="600"/>
    </row>
    <row r="3739" spans="1:2">
      <c r="A3739" s="599"/>
      <c r="B3739" s="600"/>
    </row>
    <row r="3740" spans="1:2">
      <c r="A3740" s="599"/>
      <c r="B3740" s="600"/>
    </row>
    <row r="3741" spans="1:2">
      <c r="A3741" s="599"/>
      <c r="B3741" s="600"/>
    </row>
    <row r="3742" spans="1:2">
      <c r="A3742" s="599"/>
      <c r="B3742" s="600"/>
    </row>
    <row r="3743" spans="1:2">
      <c r="A3743" s="599"/>
      <c r="B3743" s="600"/>
    </row>
    <row r="3744" spans="1:2">
      <c r="A3744" s="599"/>
      <c r="B3744" s="20"/>
    </row>
    <row r="3745" spans="1:2">
      <c r="A3745" s="599"/>
      <c r="B3745" s="600"/>
    </row>
    <row r="3746" spans="1:2">
      <c r="A3746" s="599"/>
      <c r="B3746" s="600"/>
    </row>
    <row r="3747" spans="1:2">
      <c r="A3747" s="599"/>
      <c r="B3747" s="600"/>
    </row>
    <row r="3748" spans="1:2">
      <c r="A3748" s="599"/>
      <c r="B3748" s="600"/>
    </row>
    <row r="3749" spans="1:2">
      <c r="A3749" s="599"/>
      <c r="B3749" s="600"/>
    </row>
    <row r="3750" spans="1:2">
      <c r="A3750" s="599"/>
      <c r="B3750" s="600"/>
    </row>
    <row r="3751" spans="1:2">
      <c r="A3751" s="599"/>
      <c r="B3751" s="600"/>
    </row>
    <row r="3752" spans="1:2">
      <c r="A3752" s="599"/>
      <c r="B3752" s="600"/>
    </row>
    <row r="3753" spans="1:2">
      <c r="A3753" s="599"/>
      <c r="B3753" s="600"/>
    </row>
    <row r="3754" spans="1:2">
      <c r="A3754" s="599"/>
      <c r="B3754" s="600"/>
    </row>
    <row r="3755" spans="1:2">
      <c r="A3755" s="599"/>
      <c r="B3755" s="600"/>
    </row>
    <row r="3756" spans="1:2">
      <c r="A3756" s="599"/>
      <c r="B3756" s="600"/>
    </row>
    <row r="3757" spans="1:2">
      <c r="A3757" s="599"/>
      <c r="B3757" s="600"/>
    </row>
    <row r="3758" spans="1:2">
      <c r="A3758" s="599"/>
      <c r="B3758" s="600"/>
    </row>
    <row r="3759" spans="1:2">
      <c r="A3759" s="599"/>
      <c r="B3759" s="600"/>
    </row>
    <row r="3760" spans="1:2">
      <c r="A3760" s="599"/>
      <c r="B3760" s="600"/>
    </row>
    <row r="3761" spans="1:2">
      <c r="A3761" s="599"/>
      <c r="B3761" s="600"/>
    </row>
    <row r="3762" spans="1:2">
      <c r="A3762" s="599"/>
      <c r="B3762" s="600"/>
    </row>
    <row r="3763" spans="1:2">
      <c r="A3763" s="599"/>
      <c r="B3763" s="600"/>
    </row>
    <row r="3764" spans="1:2">
      <c r="A3764" s="599"/>
      <c r="B3764" s="600"/>
    </row>
    <row r="3765" spans="1:2">
      <c r="A3765" s="599"/>
      <c r="B3765" s="600"/>
    </row>
    <row r="3766" spans="1:2">
      <c r="A3766" s="599"/>
      <c r="B3766" s="600"/>
    </row>
    <row r="3767" spans="1:2">
      <c r="A3767" s="599"/>
      <c r="B3767" s="600"/>
    </row>
    <row r="3768" spans="1:2">
      <c r="A3768" s="599"/>
      <c r="B3768" s="600"/>
    </row>
    <row r="3769" spans="1:2">
      <c r="A3769" s="599"/>
      <c r="B3769" s="600"/>
    </row>
    <row r="3770" spans="1:2">
      <c r="A3770" s="599"/>
      <c r="B3770" s="600"/>
    </row>
    <row r="3771" spans="1:2">
      <c r="A3771" s="599"/>
      <c r="B3771" s="600"/>
    </row>
    <row r="3772" spans="1:2">
      <c r="A3772" s="599"/>
      <c r="B3772" s="600"/>
    </row>
    <row r="3773" spans="1:2">
      <c r="A3773" s="599"/>
      <c r="B3773" s="600"/>
    </row>
    <row r="3774" spans="1:2">
      <c r="A3774" s="599"/>
      <c r="B3774" s="600"/>
    </row>
    <row r="3775" spans="1:2">
      <c r="A3775" s="599"/>
      <c r="B3775" s="600"/>
    </row>
    <row r="3776" spans="1:2">
      <c r="A3776" s="599"/>
      <c r="B3776" s="600"/>
    </row>
    <row r="3777" spans="1:2">
      <c r="A3777" s="599"/>
      <c r="B3777" s="600"/>
    </row>
    <row r="3778" spans="1:2">
      <c r="A3778" s="599"/>
      <c r="B3778" s="600"/>
    </row>
    <row r="3779" spans="1:2">
      <c r="A3779" s="599"/>
      <c r="B3779" s="600"/>
    </row>
    <row r="3780" spans="1:2">
      <c r="A3780" s="599"/>
      <c r="B3780" s="600"/>
    </row>
    <row r="3781" spans="1:2">
      <c r="A3781" s="599"/>
      <c r="B3781" s="600"/>
    </row>
    <row r="3782" spans="1:2">
      <c r="A3782" s="599"/>
      <c r="B3782" s="600"/>
    </row>
    <row r="3783" spans="1:2">
      <c r="A3783" s="599"/>
      <c r="B3783" s="600"/>
    </row>
    <row r="3784" spans="1:2">
      <c r="A3784" s="599"/>
      <c r="B3784" s="600"/>
    </row>
    <row r="3785" spans="1:2">
      <c r="A3785" s="599"/>
      <c r="B3785" s="600"/>
    </row>
    <row r="3786" spans="1:2">
      <c r="A3786" s="599"/>
      <c r="B3786" s="600"/>
    </row>
    <row r="3787" spans="1:2">
      <c r="A3787" s="599"/>
      <c r="B3787" s="600"/>
    </row>
    <row r="3788" spans="1:2">
      <c r="A3788" s="599"/>
      <c r="B3788" s="600"/>
    </row>
    <row r="3789" spans="1:2">
      <c r="A3789" s="599"/>
      <c r="B3789" s="600"/>
    </row>
    <row r="3790" spans="1:2">
      <c r="A3790" s="599"/>
      <c r="B3790" s="600"/>
    </row>
    <row r="3791" spans="1:2">
      <c r="A3791" s="599"/>
      <c r="B3791" s="600"/>
    </row>
    <row r="3792" spans="1:2">
      <c r="A3792" s="599"/>
      <c r="B3792" s="600"/>
    </row>
    <row r="3793" spans="1:2">
      <c r="A3793" s="599"/>
      <c r="B3793" s="600"/>
    </row>
    <row r="3794" spans="1:2">
      <c r="A3794" s="599"/>
      <c r="B3794" s="600"/>
    </row>
    <row r="3795" spans="1:2">
      <c r="A3795" s="599"/>
      <c r="B3795" s="600"/>
    </row>
    <row r="3796" spans="1:2">
      <c r="A3796" s="599"/>
      <c r="B3796" s="600"/>
    </row>
    <row r="3797" spans="1:2">
      <c r="A3797" s="599"/>
      <c r="B3797" s="600"/>
    </row>
    <row r="3798" spans="1:2">
      <c r="A3798" s="599"/>
      <c r="B3798" s="600"/>
    </row>
    <row r="3799" spans="1:2">
      <c r="A3799" s="599"/>
      <c r="B3799" s="600"/>
    </row>
    <row r="3800" spans="1:2">
      <c r="A3800" s="599"/>
      <c r="B3800" s="600"/>
    </row>
    <row r="3801" spans="1:2">
      <c r="A3801" s="599"/>
      <c r="B3801" s="600"/>
    </row>
    <row r="3802" spans="1:2">
      <c r="A3802" s="599"/>
      <c r="B3802" s="600"/>
    </row>
    <row r="3803" spans="1:2">
      <c r="A3803" s="599"/>
      <c r="B3803" s="600"/>
    </row>
    <row r="3804" spans="1:2">
      <c r="A3804" s="599"/>
      <c r="B3804" s="600"/>
    </row>
    <row r="3805" spans="1:2">
      <c r="A3805" s="599"/>
      <c r="B3805" s="600"/>
    </row>
    <row r="3806" spans="1:2">
      <c r="A3806" s="599"/>
      <c r="B3806" s="600"/>
    </row>
    <row r="3807" spans="1:2">
      <c r="A3807" s="599"/>
      <c r="B3807" s="600"/>
    </row>
    <row r="3808" spans="1:2">
      <c r="A3808" s="599"/>
      <c r="B3808" s="600"/>
    </row>
    <row r="3809" spans="1:2">
      <c r="A3809" s="599"/>
      <c r="B3809" s="600"/>
    </row>
    <row r="3810" spans="1:2">
      <c r="A3810" s="599"/>
      <c r="B3810" s="600"/>
    </row>
    <row r="3811" spans="1:2">
      <c r="A3811" s="599"/>
      <c r="B3811" s="600"/>
    </row>
    <row r="3812" spans="1:2">
      <c r="A3812" s="599"/>
      <c r="B3812" s="600"/>
    </row>
    <row r="3813" spans="1:2">
      <c r="A3813" s="599"/>
      <c r="B3813" s="600"/>
    </row>
    <row r="3814" spans="1:2">
      <c r="A3814" s="599"/>
      <c r="B3814" s="600"/>
    </row>
    <row r="3815" spans="1:2">
      <c r="A3815" s="599"/>
      <c r="B3815" s="600"/>
    </row>
    <row r="3816" spans="1:2">
      <c r="A3816" s="599"/>
      <c r="B3816" s="600"/>
    </row>
    <row r="3817" spans="1:2">
      <c r="A3817" s="599"/>
      <c r="B3817" s="600"/>
    </row>
    <row r="3818" spans="1:2">
      <c r="A3818" s="599"/>
      <c r="B3818" s="600"/>
    </row>
    <row r="3819" spans="1:2">
      <c r="A3819" s="599"/>
      <c r="B3819" s="600"/>
    </row>
    <row r="3820" spans="1:2">
      <c r="A3820" s="599"/>
      <c r="B3820" s="600"/>
    </row>
    <row r="3821" spans="1:2">
      <c r="A3821" s="599"/>
      <c r="B3821" s="600"/>
    </row>
    <row r="3822" spans="1:2">
      <c r="A3822" s="599"/>
      <c r="B3822" s="600"/>
    </row>
    <row r="3823" spans="1:2">
      <c r="A3823" s="599"/>
      <c r="B3823" s="600"/>
    </row>
    <row r="3824" spans="1:2">
      <c r="A3824" s="599"/>
      <c r="B3824" s="600"/>
    </row>
    <row r="3825" spans="1:2">
      <c r="A3825" s="599"/>
      <c r="B3825" s="600"/>
    </row>
    <row r="3826" spans="1:2">
      <c r="A3826" s="599"/>
      <c r="B3826" s="600"/>
    </row>
    <row r="3827" spans="1:2">
      <c r="A3827" s="599"/>
      <c r="B3827" s="600"/>
    </row>
    <row r="3828" spans="1:2">
      <c r="A3828" s="599"/>
      <c r="B3828" s="600"/>
    </row>
    <row r="3829" spans="1:2">
      <c r="A3829" s="599"/>
      <c r="B3829" s="600"/>
    </row>
    <row r="3830" spans="1:2">
      <c r="A3830" s="599"/>
      <c r="B3830" s="600"/>
    </row>
    <row r="3831" spans="1:2">
      <c r="A3831" s="599"/>
      <c r="B3831" s="600"/>
    </row>
    <row r="3832" spans="1:2">
      <c r="A3832" s="599"/>
      <c r="B3832" s="600"/>
    </row>
    <row r="3833" spans="1:2">
      <c r="A3833" s="599"/>
      <c r="B3833" s="600"/>
    </row>
    <row r="3834" spans="1:2">
      <c r="A3834" s="599"/>
      <c r="B3834" s="600"/>
    </row>
    <row r="3835" spans="1:2">
      <c r="A3835" s="599"/>
      <c r="B3835" s="600"/>
    </row>
    <row r="3836" spans="1:2">
      <c r="A3836" s="599"/>
      <c r="B3836" s="600"/>
    </row>
    <row r="3837" spans="1:2">
      <c r="A3837" s="599"/>
      <c r="B3837" s="600"/>
    </row>
    <row r="3838" spans="1:2">
      <c r="A3838" s="599"/>
      <c r="B3838" s="600"/>
    </row>
    <row r="3839" spans="1:2">
      <c r="A3839" s="599"/>
      <c r="B3839" s="600"/>
    </row>
    <row r="3840" spans="1:2">
      <c r="A3840" s="599"/>
      <c r="B3840" s="600"/>
    </row>
    <row r="3841" spans="1:2">
      <c r="A3841" s="599"/>
      <c r="B3841" s="600"/>
    </row>
    <row r="3842" spans="1:2">
      <c r="A3842" s="599"/>
      <c r="B3842" s="600"/>
    </row>
    <row r="3843" spans="1:2">
      <c r="A3843" s="599"/>
      <c r="B3843" s="600"/>
    </row>
    <row r="3844" spans="1:2">
      <c r="A3844" s="599"/>
      <c r="B3844" s="600"/>
    </row>
    <row r="3845" spans="1:2">
      <c r="A3845" s="599"/>
      <c r="B3845" s="600"/>
    </row>
    <row r="3846" spans="1:2">
      <c r="A3846" s="599"/>
      <c r="B3846" s="600"/>
    </row>
    <row r="3847" spans="1:2">
      <c r="A3847" s="599"/>
      <c r="B3847" s="600"/>
    </row>
    <row r="3848" spans="1:2">
      <c r="A3848" s="599"/>
      <c r="B3848" s="600"/>
    </row>
    <row r="3849" spans="1:2">
      <c r="A3849" s="599"/>
      <c r="B3849" s="600"/>
    </row>
    <row r="3850" spans="1:2">
      <c r="A3850" s="599"/>
      <c r="B3850" s="600"/>
    </row>
    <row r="3851" spans="1:2">
      <c r="A3851" s="599"/>
      <c r="B3851" s="600"/>
    </row>
    <row r="3852" spans="1:2">
      <c r="A3852" s="599"/>
      <c r="B3852" s="600"/>
    </row>
    <row r="3853" spans="1:2">
      <c r="A3853" s="599"/>
      <c r="B3853" s="600"/>
    </row>
    <row r="3854" spans="1:2">
      <c r="A3854" s="599"/>
      <c r="B3854" s="600"/>
    </row>
    <row r="3855" spans="1:2">
      <c r="A3855" s="599"/>
      <c r="B3855" s="600"/>
    </row>
    <row r="3856" spans="1:2">
      <c r="A3856" s="599"/>
      <c r="B3856" s="600"/>
    </row>
    <row r="3857" spans="1:2">
      <c r="A3857" s="599"/>
      <c r="B3857" s="600"/>
    </row>
    <row r="3858" spans="1:2">
      <c r="A3858" s="599"/>
      <c r="B3858" s="600"/>
    </row>
    <row r="3859" spans="1:2">
      <c r="A3859" s="599"/>
      <c r="B3859" s="600"/>
    </row>
    <row r="3860" spans="1:2">
      <c r="A3860" s="599"/>
      <c r="B3860" s="600"/>
    </row>
    <row r="3861" spans="1:2">
      <c r="A3861" s="599"/>
      <c r="B3861" s="600"/>
    </row>
    <row r="3862" spans="1:2">
      <c r="A3862" s="599"/>
      <c r="B3862" s="600"/>
    </row>
    <row r="3863" spans="1:2">
      <c r="A3863" s="599"/>
      <c r="B3863" s="600"/>
    </row>
    <row r="3864" spans="1:2">
      <c r="A3864" s="599"/>
      <c r="B3864" s="600"/>
    </row>
    <row r="3865" spans="1:2">
      <c r="A3865" s="599"/>
      <c r="B3865" s="600"/>
    </row>
    <row r="3866" spans="1:2">
      <c r="A3866" s="599"/>
      <c r="B3866" s="600"/>
    </row>
    <row r="3867" spans="1:2">
      <c r="A3867" s="599"/>
      <c r="B3867" s="600"/>
    </row>
    <row r="3868" spans="1:2">
      <c r="A3868" s="599"/>
      <c r="B3868" s="600"/>
    </row>
    <row r="3869" spans="1:2">
      <c r="A3869" s="599"/>
      <c r="B3869" s="600"/>
    </row>
    <row r="3870" spans="1:2">
      <c r="A3870" s="599"/>
      <c r="B3870" s="600"/>
    </row>
    <row r="3871" spans="1:2">
      <c r="A3871" s="599"/>
      <c r="B3871" s="600"/>
    </row>
    <row r="3872" spans="1:2">
      <c r="A3872" s="599"/>
      <c r="B3872" s="600"/>
    </row>
    <row r="3873" spans="1:2">
      <c r="A3873" s="599"/>
      <c r="B3873" s="600"/>
    </row>
    <row r="3874" spans="1:2">
      <c r="A3874" s="599"/>
      <c r="B3874" s="600"/>
    </row>
    <row r="3875" spans="1:2">
      <c r="A3875" s="599"/>
      <c r="B3875" s="600"/>
    </row>
    <row r="3876" spans="1:2">
      <c r="A3876" s="599"/>
      <c r="B3876" s="600"/>
    </row>
    <row r="3877" spans="1:2">
      <c r="A3877" s="599"/>
      <c r="B3877" s="600"/>
    </row>
    <row r="3878" spans="1:2">
      <c r="A3878" s="599"/>
      <c r="B3878" s="600"/>
    </row>
    <row r="3879" spans="1:2">
      <c r="A3879" s="599"/>
      <c r="B3879" s="600"/>
    </row>
    <row r="3880" spans="1:2">
      <c r="A3880" s="599"/>
      <c r="B3880" s="600"/>
    </row>
    <row r="3881" spans="1:2">
      <c r="A3881" s="599"/>
      <c r="B3881" s="600"/>
    </row>
    <row r="3882" spans="1:2">
      <c r="A3882" s="599"/>
      <c r="B3882" s="600"/>
    </row>
    <row r="3883" spans="1:2">
      <c r="A3883" s="599"/>
      <c r="B3883" s="600"/>
    </row>
    <row r="3884" spans="1:2">
      <c r="A3884" s="599"/>
      <c r="B3884" s="600"/>
    </row>
    <row r="3885" spans="1:2">
      <c r="A3885" s="599"/>
      <c r="B3885" s="600"/>
    </row>
    <row r="3886" spans="1:2">
      <c r="A3886" s="599"/>
      <c r="B3886" s="600"/>
    </row>
    <row r="3887" spans="1:2">
      <c r="A3887" s="599"/>
      <c r="B3887" s="600"/>
    </row>
    <row r="3888" spans="1:2">
      <c r="A3888" s="599"/>
      <c r="B3888" s="600"/>
    </row>
    <row r="3889" spans="1:2">
      <c r="A3889" s="599"/>
      <c r="B3889" s="600"/>
    </row>
    <row r="3890" spans="1:2">
      <c r="A3890" s="599"/>
      <c r="B3890" s="600"/>
    </row>
    <row r="3891" spans="1:2">
      <c r="A3891" s="599"/>
      <c r="B3891" s="600"/>
    </row>
    <row r="3892" spans="1:2">
      <c r="A3892" s="599"/>
      <c r="B3892" s="600"/>
    </row>
    <row r="3893" spans="1:2">
      <c r="A3893" s="599"/>
      <c r="B3893" s="600"/>
    </row>
    <row r="3894" spans="1:2">
      <c r="A3894" s="599"/>
      <c r="B3894" s="600"/>
    </row>
    <row r="3895" spans="1:2">
      <c r="A3895" s="599"/>
      <c r="B3895" s="600"/>
    </row>
    <row r="3896" spans="1:2">
      <c r="A3896" s="599"/>
      <c r="B3896" s="600"/>
    </row>
    <row r="3897" spans="1:2">
      <c r="A3897" s="599"/>
      <c r="B3897" s="600"/>
    </row>
    <row r="3898" spans="1:2">
      <c r="A3898" s="599"/>
      <c r="B3898" s="600"/>
    </row>
    <row r="3899" spans="1:2">
      <c r="A3899" s="599"/>
      <c r="B3899" s="600"/>
    </row>
    <row r="3900" spans="1:2">
      <c r="A3900" s="599"/>
      <c r="B3900" s="600"/>
    </row>
    <row r="3901" spans="1:2">
      <c r="A3901" s="599"/>
      <c r="B3901" s="600"/>
    </row>
    <row r="3902" spans="1:2">
      <c r="A3902" s="599"/>
      <c r="B3902" s="600"/>
    </row>
    <row r="3903" spans="1:2">
      <c r="A3903" s="599"/>
      <c r="B3903" s="600"/>
    </row>
    <row r="3904" spans="1:2">
      <c r="A3904" s="599"/>
      <c r="B3904" s="600"/>
    </row>
    <row r="3905" spans="1:2">
      <c r="A3905" s="599"/>
      <c r="B3905" s="600"/>
    </row>
    <row r="3906" spans="1:2">
      <c r="A3906" s="599"/>
      <c r="B3906" s="600"/>
    </row>
    <row r="3907" spans="1:2">
      <c r="A3907" s="599"/>
      <c r="B3907" s="600"/>
    </row>
    <row r="3908" spans="1:2">
      <c r="A3908" s="599"/>
      <c r="B3908" s="600"/>
    </row>
    <row r="3909" spans="1:2">
      <c r="A3909" s="599"/>
      <c r="B3909" s="600"/>
    </row>
    <row r="3910" spans="1:2">
      <c r="A3910" s="599"/>
      <c r="B3910" s="600"/>
    </row>
    <row r="3911" spans="1:2">
      <c r="A3911" s="599"/>
      <c r="B3911" s="600"/>
    </row>
    <row r="3912" spans="1:2">
      <c r="A3912" s="599"/>
      <c r="B3912" s="600"/>
    </row>
    <row r="3913" spans="1:2">
      <c r="A3913" s="599"/>
      <c r="B3913" s="600"/>
    </row>
    <row r="3914" spans="1:2">
      <c r="A3914" s="599"/>
      <c r="B3914" s="600"/>
    </row>
    <row r="3915" spans="1:2">
      <c r="A3915" s="599"/>
      <c r="B3915" s="600"/>
    </row>
    <row r="3916" spans="1:2">
      <c r="A3916" s="599"/>
      <c r="B3916" s="600"/>
    </row>
    <row r="3917" spans="1:2">
      <c r="A3917" s="599"/>
      <c r="B3917" s="600"/>
    </row>
    <row r="3918" spans="1:2">
      <c r="A3918" s="599"/>
      <c r="B3918" s="600"/>
    </row>
    <row r="3919" spans="1:2">
      <c r="A3919" s="599"/>
      <c r="B3919" s="600"/>
    </row>
    <row r="3920" spans="1:2">
      <c r="A3920" s="599"/>
      <c r="B3920" s="600"/>
    </row>
    <row r="3921" spans="1:2">
      <c r="A3921" s="599"/>
      <c r="B3921" s="600"/>
    </row>
    <row r="3922" spans="1:2">
      <c r="A3922" s="599"/>
      <c r="B3922" s="600"/>
    </row>
    <row r="3923" spans="1:2">
      <c r="A3923" s="599"/>
      <c r="B3923" s="600"/>
    </row>
    <row r="3924" spans="1:2">
      <c r="A3924" s="599"/>
      <c r="B3924" s="600"/>
    </row>
    <row r="3925" spans="1:2">
      <c r="A3925" s="599"/>
      <c r="B3925" s="600"/>
    </row>
    <row r="3926" spans="1:2">
      <c r="A3926" s="599"/>
      <c r="B3926" s="600"/>
    </row>
    <row r="3927" spans="1:2">
      <c r="A3927" s="599"/>
      <c r="B3927" s="600"/>
    </row>
    <row r="3928" spans="1:2">
      <c r="A3928" s="599"/>
      <c r="B3928" s="600"/>
    </row>
    <row r="3929" spans="1:2">
      <c r="A3929" s="599"/>
      <c r="B3929" s="600"/>
    </row>
    <row r="3930" spans="1:2">
      <c r="A3930" s="599"/>
      <c r="B3930" s="600"/>
    </row>
    <row r="3931" spans="1:2">
      <c r="A3931" s="599"/>
      <c r="B3931" s="600"/>
    </row>
    <row r="3932" spans="1:2">
      <c r="A3932" s="599"/>
      <c r="B3932" s="600"/>
    </row>
    <row r="3933" spans="1:2">
      <c r="A3933" s="599"/>
      <c r="B3933" s="600"/>
    </row>
    <row r="3934" spans="1:2">
      <c r="A3934" s="599"/>
      <c r="B3934" s="600"/>
    </row>
    <row r="3935" spans="1:2">
      <c r="A3935" s="599"/>
      <c r="B3935" s="600"/>
    </row>
    <row r="3936" spans="1:2">
      <c r="A3936" s="599"/>
      <c r="B3936" s="600"/>
    </row>
    <row r="3937" spans="1:2">
      <c r="A3937" s="599"/>
      <c r="B3937" s="600"/>
    </row>
    <row r="3938" spans="1:2">
      <c r="A3938" s="599"/>
      <c r="B3938" s="600"/>
    </row>
    <row r="3939" spans="1:2">
      <c r="A3939" s="599"/>
      <c r="B3939" s="600"/>
    </row>
    <row r="3940" spans="1:2">
      <c r="A3940" s="599"/>
      <c r="B3940" s="600"/>
    </row>
    <row r="3941" spans="1:2">
      <c r="A3941" s="599"/>
      <c r="B3941" s="600"/>
    </row>
    <row r="3942" spans="1:2">
      <c r="A3942" s="599"/>
      <c r="B3942" s="600"/>
    </row>
    <row r="3943" spans="1:2">
      <c r="A3943" s="599"/>
      <c r="B3943" s="600"/>
    </row>
    <row r="3944" spans="1:2">
      <c r="A3944" s="599"/>
      <c r="B3944" s="600"/>
    </row>
    <row r="3945" spans="1:2">
      <c r="A3945" s="599"/>
      <c r="B3945" s="600"/>
    </row>
    <row r="3946" spans="1:2">
      <c r="A3946" s="599"/>
      <c r="B3946" s="600"/>
    </row>
    <row r="3947" spans="1:2">
      <c r="A3947" s="599"/>
      <c r="B3947" s="600"/>
    </row>
    <row r="3948" spans="1:2">
      <c r="A3948" s="599"/>
      <c r="B3948" s="600"/>
    </row>
    <row r="3949" spans="1:2">
      <c r="A3949" s="599"/>
      <c r="B3949" s="600"/>
    </row>
    <row r="3950" spans="1:2">
      <c r="A3950" s="599"/>
      <c r="B3950" s="600"/>
    </row>
    <row r="3951" spans="1:2">
      <c r="A3951" s="599"/>
      <c r="B3951" s="600"/>
    </row>
    <row r="3952" spans="1:2">
      <c r="A3952" s="599"/>
      <c r="B3952" s="600"/>
    </row>
    <row r="3953" spans="1:2">
      <c r="A3953" s="599"/>
      <c r="B3953" s="600"/>
    </row>
    <row r="3954" spans="1:2">
      <c r="A3954" s="599"/>
      <c r="B3954" s="600"/>
    </row>
    <row r="3955" spans="1:2">
      <c r="A3955" s="599"/>
      <c r="B3955" s="600"/>
    </row>
    <row r="3956" spans="1:2">
      <c r="A3956" s="599"/>
      <c r="B3956" s="600"/>
    </row>
    <row r="3957" spans="1:2">
      <c r="A3957" s="599"/>
      <c r="B3957" s="600"/>
    </row>
    <row r="3958" spans="1:2">
      <c r="A3958" s="599"/>
      <c r="B3958" s="600"/>
    </row>
    <row r="3959" spans="1:2">
      <c r="A3959" s="599"/>
      <c r="B3959" s="600"/>
    </row>
    <row r="3960" spans="1:2">
      <c r="A3960" s="599"/>
      <c r="B3960" s="600"/>
    </row>
    <row r="3961" spans="1:2">
      <c r="A3961" s="599"/>
      <c r="B3961" s="600"/>
    </row>
    <row r="3962" spans="1:2">
      <c r="A3962" s="599"/>
      <c r="B3962" s="600"/>
    </row>
    <row r="3963" spans="1:2">
      <c r="A3963" s="599"/>
      <c r="B3963" s="600"/>
    </row>
    <row r="3964" spans="1:2">
      <c r="A3964" s="599"/>
      <c r="B3964" s="600"/>
    </row>
    <row r="3965" spans="1:2">
      <c r="A3965" s="599"/>
      <c r="B3965" s="600"/>
    </row>
    <row r="3966" spans="1:2">
      <c r="A3966" s="599"/>
      <c r="B3966" s="600"/>
    </row>
    <row r="3967" spans="1:2">
      <c r="A3967" s="599"/>
      <c r="B3967" s="600"/>
    </row>
    <row r="3968" spans="1:2">
      <c r="A3968" s="599"/>
      <c r="B3968" s="600"/>
    </row>
    <row r="3969" spans="1:2">
      <c r="A3969" s="599"/>
      <c r="B3969" s="600"/>
    </row>
    <row r="3970" spans="1:2">
      <c r="A3970" s="599"/>
      <c r="B3970" s="600"/>
    </row>
    <row r="3971" spans="1:2">
      <c r="A3971" s="599"/>
      <c r="B3971" s="600"/>
    </row>
    <row r="3972" spans="1:2">
      <c r="A3972" s="599"/>
      <c r="B3972" s="600"/>
    </row>
    <row r="3973" spans="1:2">
      <c r="A3973" s="599"/>
      <c r="B3973" s="600"/>
    </row>
    <row r="3974" spans="1:2">
      <c r="A3974" s="599"/>
      <c r="B3974" s="600"/>
    </row>
    <row r="3975" spans="1:2">
      <c r="A3975" s="599"/>
      <c r="B3975" s="600"/>
    </row>
    <row r="3976" spans="1:2">
      <c r="A3976" s="599"/>
      <c r="B3976" s="600"/>
    </row>
    <row r="3977" spans="1:2">
      <c r="A3977" s="599"/>
      <c r="B3977" s="600"/>
    </row>
    <row r="3978" spans="1:2">
      <c r="A3978" s="599"/>
      <c r="B3978" s="600"/>
    </row>
    <row r="3979" spans="1:2">
      <c r="A3979" s="599"/>
      <c r="B3979" s="600"/>
    </row>
    <row r="3980" spans="1:2">
      <c r="A3980" s="599"/>
      <c r="B3980" s="600"/>
    </row>
    <row r="3981" spans="1:2">
      <c r="A3981" s="599"/>
      <c r="B3981" s="600"/>
    </row>
    <row r="3982" spans="1:2">
      <c r="A3982" s="599"/>
      <c r="B3982" s="600"/>
    </row>
    <row r="3983" spans="1:2">
      <c r="A3983" s="599"/>
      <c r="B3983" s="600"/>
    </row>
    <row r="3984" spans="1:2">
      <c r="A3984" s="599"/>
      <c r="B3984" s="600"/>
    </row>
    <row r="3985" spans="1:2">
      <c r="A3985" s="599"/>
      <c r="B3985" s="600"/>
    </row>
    <row r="3986" spans="1:2">
      <c r="A3986" s="599"/>
      <c r="B3986" s="600"/>
    </row>
    <row r="3987" spans="1:2">
      <c r="A3987" s="599"/>
      <c r="B3987" s="600"/>
    </row>
    <row r="3988" spans="1:2">
      <c r="A3988" s="599"/>
      <c r="B3988" s="600"/>
    </row>
    <row r="3989" spans="1:2">
      <c r="A3989" s="599"/>
      <c r="B3989" s="600"/>
    </row>
    <row r="3990" spans="1:2">
      <c r="A3990" s="599"/>
      <c r="B3990" s="600"/>
    </row>
    <row r="3991" spans="1:2">
      <c r="A3991" s="599"/>
      <c r="B3991" s="600"/>
    </row>
    <row r="3992" spans="1:2">
      <c r="A3992" s="599"/>
      <c r="B3992" s="600"/>
    </row>
    <row r="3993" spans="1:2">
      <c r="A3993" s="599"/>
      <c r="B3993" s="600"/>
    </row>
    <row r="3994" spans="1:2">
      <c r="A3994" s="599"/>
      <c r="B3994" s="600"/>
    </row>
    <row r="3995" spans="1:2">
      <c r="A3995" s="599"/>
      <c r="B3995" s="600"/>
    </row>
    <row r="3996" spans="1:2">
      <c r="A3996" s="599"/>
      <c r="B3996" s="600"/>
    </row>
    <row r="3997" spans="1:2">
      <c r="A3997" s="599"/>
      <c r="B3997" s="600"/>
    </row>
    <row r="3998" spans="1:2">
      <c r="A3998" s="599"/>
      <c r="B3998" s="600"/>
    </row>
    <row r="3999" spans="1:2">
      <c r="A3999" s="599"/>
      <c r="B3999" s="600"/>
    </row>
    <row r="4000" spans="1:2">
      <c r="A4000" s="599"/>
      <c r="B4000" s="600"/>
    </row>
    <row r="4001" spans="1:2">
      <c r="A4001" s="599"/>
      <c r="B4001" s="600"/>
    </row>
    <row r="4002" spans="1:2">
      <c r="A4002" s="599"/>
      <c r="B4002" s="600"/>
    </row>
    <row r="4003" spans="1:2">
      <c r="A4003" s="599"/>
      <c r="B4003" s="600"/>
    </row>
    <row r="4004" spans="1:2">
      <c r="A4004" s="599"/>
      <c r="B4004" s="600"/>
    </row>
    <row r="4005" spans="1:2">
      <c r="A4005" s="599"/>
      <c r="B4005" s="600"/>
    </row>
    <row r="4006" spans="1:2">
      <c r="A4006" s="599"/>
      <c r="B4006" s="600"/>
    </row>
    <row r="4007" spans="1:2">
      <c r="A4007" s="599"/>
      <c r="B4007" s="600"/>
    </row>
    <row r="4008" spans="1:2">
      <c r="A4008" s="599"/>
      <c r="B4008" s="600"/>
    </row>
    <row r="4009" spans="1:2">
      <c r="A4009" s="599"/>
      <c r="B4009" s="600"/>
    </row>
    <row r="4010" spans="1:2">
      <c r="A4010" s="599"/>
      <c r="B4010" s="600"/>
    </row>
    <row r="4011" spans="1:2">
      <c r="A4011" s="599"/>
      <c r="B4011" s="600"/>
    </row>
    <row r="4012" spans="1:2">
      <c r="A4012" s="599"/>
      <c r="B4012" s="600"/>
    </row>
    <row r="4013" spans="1:2">
      <c r="A4013" s="599"/>
      <c r="B4013" s="600"/>
    </row>
    <row r="4014" spans="1:2">
      <c r="A4014" s="599"/>
      <c r="B4014" s="600"/>
    </row>
    <row r="4015" spans="1:2">
      <c r="A4015" s="599"/>
      <c r="B4015" s="600"/>
    </row>
    <row r="4016" spans="1:2">
      <c r="A4016" s="599"/>
      <c r="B4016" s="600"/>
    </row>
    <row r="4017" spans="1:2">
      <c r="A4017" s="599"/>
      <c r="B4017" s="600"/>
    </row>
    <row r="4018" spans="1:2">
      <c r="A4018" s="599"/>
      <c r="B4018" s="600"/>
    </row>
    <row r="4019" spans="1:2">
      <c r="A4019" s="599"/>
      <c r="B4019" s="600"/>
    </row>
    <row r="4020" spans="1:2">
      <c r="A4020" s="599"/>
      <c r="B4020" s="600"/>
    </row>
    <row r="4021" spans="1:2">
      <c r="A4021" s="599"/>
      <c r="B4021" s="600"/>
    </row>
    <row r="4022" spans="1:2">
      <c r="A4022" s="599"/>
      <c r="B4022" s="600"/>
    </row>
    <row r="4023" spans="1:2">
      <c r="A4023" s="599"/>
      <c r="B4023" s="600"/>
    </row>
    <row r="4024" spans="1:2">
      <c r="A4024" s="599"/>
      <c r="B4024" s="600"/>
    </row>
    <row r="4025" spans="1:2">
      <c r="A4025" s="599"/>
      <c r="B4025" s="600"/>
    </row>
    <row r="4026" spans="1:2">
      <c r="A4026" s="599"/>
      <c r="B4026" s="600"/>
    </row>
    <row r="4027" spans="1:2">
      <c r="A4027" s="599"/>
      <c r="B4027" s="600"/>
    </row>
    <row r="4028" spans="1:2">
      <c r="A4028" s="599"/>
      <c r="B4028" s="600"/>
    </row>
    <row r="4029" spans="1:2">
      <c r="A4029" s="599"/>
      <c r="B4029" s="600"/>
    </row>
    <row r="4030" spans="1:2">
      <c r="A4030" s="599"/>
      <c r="B4030" s="600"/>
    </row>
    <row r="4031" spans="1:2">
      <c r="A4031" s="599"/>
      <c r="B4031" s="600"/>
    </row>
    <row r="4032" spans="1:2">
      <c r="A4032" s="599"/>
      <c r="B4032" s="600"/>
    </row>
    <row r="4033" spans="1:2">
      <c r="A4033" s="599"/>
      <c r="B4033" s="600"/>
    </row>
    <row r="4034" spans="1:2">
      <c r="A4034" s="599"/>
      <c r="B4034" s="600"/>
    </row>
    <row r="4035" spans="1:2">
      <c r="A4035" s="599"/>
      <c r="B4035" s="600"/>
    </row>
    <row r="4036" spans="1:2">
      <c r="A4036" s="599"/>
      <c r="B4036" s="600"/>
    </row>
    <row r="4037" spans="1:2">
      <c r="A4037" s="599"/>
      <c r="B4037" s="600"/>
    </row>
    <row r="4038" spans="1:2">
      <c r="A4038" s="599"/>
      <c r="B4038" s="600"/>
    </row>
    <row r="4039" spans="1:2">
      <c r="A4039" s="599"/>
      <c r="B4039" s="600"/>
    </row>
    <row r="4040" spans="1:2">
      <c r="A4040" s="599"/>
      <c r="B4040" s="600"/>
    </row>
    <row r="4041" spans="1:2">
      <c r="A4041" s="599"/>
      <c r="B4041" s="600"/>
    </row>
    <row r="4042" spans="1:2">
      <c r="A4042" s="599"/>
      <c r="B4042" s="600"/>
    </row>
    <row r="4043" spans="1:2">
      <c r="A4043" s="599"/>
      <c r="B4043" s="600"/>
    </row>
    <row r="4044" spans="1:2">
      <c r="A4044" s="599"/>
      <c r="B4044" s="600"/>
    </row>
    <row r="4045" spans="1:2">
      <c r="A4045" s="599"/>
      <c r="B4045" s="600"/>
    </row>
    <row r="4046" spans="1:2">
      <c r="A4046" s="599"/>
      <c r="B4046" s="600"/>
    </row>
    <row r="4047" spans="1:2">
      <c r="A4047" s="599"/>
      <c r="B4047" s="600"/>
    </row>
    <row r="4048" spans="1:2">
      <c r="A4048" s="599"/>
      <c r="B4048" s="600"/>
    </row>
    <row r="4049" spans="1:2">
      <c r="A4049" s="599"/>
      <c r="B4049" s="600"/>
    </row>
    <row r="4050" spans="1:2">
      <c r="A4050" s="599"/>
      <c r="B4050" s="600"/>
    </row>
    <row r="4051" spans="1:2">
      <c r="A4051" s="599"/>
      <c r="B4051" s="600"/>
    </row>
    <row r="4052" spans="1:2">
      <c r="A4052" s="599"/>
      <c r="B4052" s="600"/>
    </row>
    <row r="4053" spans="1:2">
      <c r="A4053" s="599"/>
      <c r="B4053" s="600"/>
    </row>
    <row r="4054" spans="1:2">
      <c r="A4054" s="599"/>
      <c r="B4054" s="600"/>
    </row>
    <row r="4055" spans="1:2">
      <c r="A4055" s="599"/>
      <c r="B4055" s="600"/>
    </row>
    <row r="4056" spans="1:2">
      <c r="A4056" s="599"/>
      <c r="B4056" s="600"/>
    </row>
    <row r="4057" spans="1:2">
      <c r="A4057" s="599"/>
      <c r="B4057" s="600"/>
    </row>
    <row r="4058" spans="1:2">
      <c r="A4058" s="599"/>
      <c r="B4058" s="600"/>
    </row>
    <row r="4059" spans="1:2">
      <c r="A4059" s="599"/>
      <c r="B4059" s="600"/>
    </row>
    <row r="4060" spans="1:2">
      <c r="A4060" s="599"/>
      <c r="B4060" s="600"/>
    </row>
    <row r="4061" spans="1:2">
      <c r="A4061" s="599"/>
      <c r="B4061" s="600"/>
    </row>
    <row r="4062" spans="1:2">
      <c r="A4062" s="599"/>
      <c r="B4062" s="600"/>
    </row>
    <row r="4063" spans="1:2">
      <c r="A4063" s="599"/>
      <c r="B4063" s="600"/>
    </row>
    <row r="4064" spans="1:2">
      <c r="A4064" s="599"/>
      <c r="B4064" s="600"/>
    </row>
    <row r="4065" spans="1:2">
      <c r="A4065" s="599"/>
      <c r="B4065" s="600"/>
    </row>
    <row r="4066" spans="1:2">
      <c r="A4066" s="599"/>
      <c r="B4066" s="600"/>
    </row>
    <row r="4067" spans="1:2">
      <c r="A4067" s="599"/>
      <c r="B4067" s="600"/>
    </row>
    <row r="4068" spans="1:2">
      <c r="A4068" s="599"/>
      <c r="B4068" s="600"/>
    </row>
    <row r="4069" spans="1:2">
      <c r="A4069" s="599"/>
      <c r="B4069" s="600"/>
    </row>
    <row r="4070" spans="1:2">
      <c r="A4070" s="599"/>
      <c r="B4070" s="600"/>
    </row>
    <row r="4071" spans="1:2">
      <c r="A4071" s="599"/>
      <c r="B4071" s="600"/>
    </row>
    <row r="4072" spans="1:2">
      <c r="A4072" s="599"/>
      <c r="B4072" s="600"/>
    </row>
    <row r="4073" spans="1:2">
      <c r="A4073" s="599"/>
      <c r="B4073" s="600"/>
    </row>
    <row r="4074" spans="1:2">
      <c r="A4074" s="599"/>
      <c r="B4074" s="600"/>
    </row>
    <row r="4075" spans="1:2">
      <c r="A4075" s="599"/>
      <c r="B4075" s="600"/>
    </row>
    <row r="4076" spans="1:2">
      <c r="A4076" s="599"/>
      <c r="B4076" s="600"/>
    </row>
    <row r="4077" spans="1:2">
      <c r="A4077" s="599"/>
      <c r="B4077" s="600"/>
    </row>
    <row r="4078" spans="1:2">
      <c r="A4078" s="599"/>
      <c r="B4078" s="600"/>
    </row>
    <row r="4079" spans="1:2">
      <c r="A4079" s="599"/>
      <c r="B4079" s="600"/>
    </row>
    <row r="4080" spans="1:2">
      <c r="A4080" s="599"/>
      <c r="B4080" s="600"/>
    </row>
    <row r="4081" spans="1:2">
      <c r="A4081" s="599"/>
      <c r="B4081" s="600"/>
    </row>
    <row r="4082" spans="1:2">
      <c r="A4082" s="599"/>
      <c r="B4082" s="600"/>
    </row>
    <row r="4083" spans="1:2">
      <c r="A4083" s="599"/>
      <c r="B4083" s="600"/>
    </row>
    <row r="4084" spans="1:2">
      <c r="A4084" s="599"/>
      <c r="B4084" s="600"/>
    </row>
    <row r="4085" spans="1:2">
      <c r="A4085" s="599"/>
      <c r="B4085" s="600"/>
    </row>
    <row r="4086" spans="1:2">
      <c r="A4086" s="599"/>
      <c r="B4086" s="600"/>
    </row>
    <row r="4087" spans="1:2">
      <c r="A4087" s="599"/>
      <c r="B4087" s="600"/>
    </row>
    <row r="4088" spans="1:2">
      <c r="A4088" s="599"/>
      <c r="B4088" s="600"/>
    </row>
    <row r="4089" spans="1:2">
      <c r="A4089" s="599"/>
      <c r="B4089" s="600"/>
    </row>
    <row r="4090" spans="1:2">
      <c r="A4090" s="599"/>
      <c r="B4090" s="600"/>
    </row>
    <row r="4091" spans="1:2">
      <c r="A4091" s="599"/>
      <c r="B4091" s="600"/>
    </row>
    <row r="4092" spans="1:2">
      <c r="A4092" s="599"/>
      <c r="B4092" s="19"/>
    </row>
    <row r="4093" spans="1:2">
      <c r="A4093" s="599"/>
      <c r="B4093" s="19"/>
    </row>
    <row r="4094" spans="1:2">
      <c r="A4094" s="599"/>
      <c r="B4094" s="19"/>
    </row>
    <row r="4095" spans="1:2">
      <c r="A4095" s="599"/>
      <c r="B4095" s="19"/>
    </row>
    <row r="4096" spans="1:2">
      <c r="A4096" s="599"/>
      <c r="B4096" s="19"/>
    </row>
    <row r="4097" spans="1:2">
      <c r="A4097" s="599"/>
      <c r="B4097" s="19"/>
    </row>
    <row r="4098" spans="1:2">
      <c r="A4098" s="599"/>
      <c r="B4098" s="19"/>
    </row>
    <row r="4099" spans="1:2">
      <c r="A4099" s="599"/>
      <c r="B4099" s="19"/>
    </row>
    <row r="4100" spans="1:2">
      <c r="A4100" s="599"/>
      <c r="B4100" s="19"/>
    </row>
    <row r="4101" spans="1:2">
      <c r="A4101" s="599"/>
      <c r="B4101" s="19"/>
    </row>
    <row r="4102" spans="1:2">
      <c r="A4102" s="599"/>
      <c r="B4102" s="19"/>
    </row>
    <row r="4103" spans="1:2">
      <c r="A4103" s="599"/>
      <c r="B4103" s="19"/>
    </row>
    <row r="4104" spans="1:2">
      <c r="A4104" s="599"/>
      <c r="B4104" s="19"/>
    </row>
    <row r="4105" spans="1:2">
      <c r="A4105" s="599"/>
      <c r="B4105" s="19"/>
    </row>
    <row r="4106" spans="1:2">
      <c r="A4106" s="599"/>
      <c r="B4106" s="19"/>
    </row>
    <row r="4107" spans="1:2">
      <c r="A4107" s="599"/>
      <c r="B4107" s="19"/>
    </row>
    <row r="4108" spans="1:2">
      <c r="A4108" s="599"/>
      <c r="B4108" s="19"/>
    </row>
    <row r="4109" spans="1:2">
      <c r="A4109" s="599"/>
      <c r="B4109" s="19"/>
    </row>
    <row r="4110" spans="1:2">
      <c r="A4110" s="599"/>
      <c r="B4110" s="19"/>
    </row>
    <row r="4111" spans="1:2">
      <c r="A4111" s="599"/>
      <c r="B4111" s="19"/>
    </row>
    <row r="4112" spans="1:2">
      <c r="A4112" s="599"/>
      <c r="B4112" s="19"/>
    </row>
    <row r="4113" spans="1:2">
      <c r="A4113" s="599"/>
      <c r="B4113" s="19"/>
    </row>
    <row r="4114" spans="1:2">
      <c r="A4114" s="599"/>
      <c r="B4114" s="19"/>
    </row>
    <row r="4115" spans="1:2">
      <c r="A4115" s="599"/>
      <c r="B4115" s="19"/>
    </row>
    <row r="4116" spans="1:2">
      <c r="A4116" s="599"/>
      <c r="B4116" s="19"/>
    </row>
    <row r="4117" spans="1:2">
      <c r="A4117" s="599"/>
      <c r="B4117" s="19"/>
    </row>
    <row r="4118" spans="1:2">
      <c r="A4118" s="599"/>
      <c r="B4118" s="19"/>
    </row>
    <row r="4119" spans="1:2">
      <c r="A4119" s="599"/>
      <c r="B4119" s="19"/>
    </row>
    <row r="4120" spans="1:2">
      <c r="A4120" s="599"/>
      <c r="B4120" s="19"/>
    </row>
    <row r="4121" spans="1:2">
      <c r="A4121" s="599"/>
      <c r="B4121" s="19"/>
    </row>
    <row r="4122" spans="1:2">
      <c r="A4122" s="599"/>
      <c r="B4122" s="19"/>
    </row>
    <row r="4123" spans="1:2">
      <c r="A4123" s="599"/>
      <c r="B4123" s="19"/>
    </row>
    <row r="4124" spans="1:2">
      <c r="A4124" s="599"/>
      <c r="B4124" s="19"/>
    </row>
    <row r="4125" spans="1:2">
      <c r="A4125" s="599"/>
      <c r="B4125" s="19"/>
    </row>
    <row r="4126" spans="1:2">
      <c r="A4126" s="599"/>
      <c r="B4126" s="19"/>
    </row>
    <row r="4127" spans="1:2">
      <c r="A4127" s="599"/>
      <c r="B4127" s="19"/>
    </row>
    <row r="4128" spans="1:2">
      <c r="A4128" s="599"/>
      <c r="B4128" s="19"/>
    </row>
    <row r="4129" spans="1:2">
      <c r="A4129" s="599"/>
      <c r="B4129" s="19"/>
    </row>
    <row r="4130" spans="1:2">
      <c r="A4130" s="599"/>
      <c r="B4130" s="19"/>
    </row>
    <row r="4131" spans="1:2">
      <c r="A4131" s="599"/>
      <c r="B4131" s="19"/>
    </row>
    <row r="4132" spans="1:2">
      <c r="A4132" s="599"/>
      <c r="B4132" s="19"/>
    </row>
    <row r="4133" spans="1:2">
      <c r="A4133" s="599"/>
      <c r="B4133" s="19"/>
    </row>
    <row r="4134" spans="1:2">
      <c r="A4134" s="599"/>
      <c r="B4134" s="1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5ED2-7898-304D-8CD1-5B9BC4C9C036}">
  <dimension ref="A1:CZ1088"/>
  <sheetViews>
    <sheetView workbookViewId="0"/>
  </sheetViews>
  <sheetFormatPr baseColWidth="10" defaultColWidth="9" defaultRowHeight="15" outlineLevelCol="1"/>
  <cols>
    <col min="1" max="2" width="16.5" style="618" customWidth="1"/>
    <col min="3" max="3" width="8.5" style="622" bestFit="1" customWidth="1"/>
    <col min="4" max="4" width="11.5" style="622" bestFit="1" customWidth="1" outlineLevel="1"/>
    <col min="5" max="5" width="12" style="621" bestFit="1" customWidth="1"/>
    <col min="6" max="6" width="12.33203125" style="618" bestFit="1" customWidth="1"/>
    <col min="7" max="8" width="12.33203125" style="618" bestFit="1" customWidth="1" outlineLevel="1"/>
    <col min="9" max="10" width="13.5" style="618" bestFit="1" customWidth="1" outlineLevel="1"/>
    <col min="11" max="15" width="16.5" style="618" customWidth="1"/>
    <col min="16" max="33" width="16.5" style="620" customWidth="1"/>
    <col min="34" max="72" width="16.5" style="618" customWidth="1" outlineLevel="1"/>
    <col min="73" max="93" width="16.5" style="618" customWidth="1"/>
    <col min="94" max="95" width="16.83203125" style="619" customWidth="1"/>
    <col min="96" max="97" width="16.83203125" style="618" customWidth="1"/>
    <col min="98" max="101" width="12" style="618" bestFit="1" customWidth="1"/>
    <col min="102" max="103" width="9" style="618"/>
    <col min="104" max="104" width="18.5" style="618" bestFit="1" customWidth="1"/>
    <col min="105" max="16384" width="9" style="618"/>
  </cols>
  <sheetData>
    <row r="1" spans="1:104" ht="15" customHeight="1">
      <c r="A1" s="647" t="s">
        <v>0</v>
      </c>
      <c r="B1" s="618" t="s">
        <v>772</v>
      </c>
    </row>
    <row r="3" spans="1:104">
      <c r="A3" s="646" t="s">
        <v>771</v>
      </c>
    </row>
    <row r="4" spans="1:104">
      <c r="A4" s="639" t="s">
        <v>770</v>
      </c>
      <c r="B4" s="639" t="s">
        <v>769</v>
      </c>
      <c r="C4" s="645" t="s">
        <v>1</v>
      </c>
    </row>
    <row r="5" spans="1:104">
      <c r="A5" s="626"/>
      <c r="B5" s="626"/>
    </row>
    <row r="6" spans="1:104">
      <c r="A6" s="626"/>
      <c r="B6" s="626"/>
    </row>
    <row r="7" spans="1:104">
      <c r="A7" s="644"/>
      <c r="B7" s="644"/>
      <c r="C7" s="635"/>
      <c r="CF7" s="643"/>
      <c r="CG7" s="643"/>
      <c r="CH7" s="643"/>
      <c r="CI7" s="643"/>
      <c r="CJ7" s="643"/>
      <c r="CK7" s="643"/>
      <c r="CL7" s="643"/>
      <c r="CM7" s="643"/>
      <c r="CN7" s="643"/>
    </row>
    <row r="8" spans="1:104" s="622" customFormat="1"/>
    <row r="9" spans="1:104">
      <c r="A9" s="639"/>
      <c r="B9" s="639" t="s">
        <v>768</v>
      </c>
      <c r="C9" s="639" t="s">
        <v>767</v>
      </c>
      <c r="D9" s="639" t="s">
        <v>766</v>
      </c>
      <c r="E9" s="642" t="s">
        <v>765</v>
      </c>
      <c r="F9" s="639" t="s">
        <v>764</v>
      </c>
      <c r="G9" s="639" t="s">
        <v>763</v>
      </c>
      <c r="H9" s="596" t="s">
        <v>637</v>
      </c>
      <c r="I9" s="596" t="s">
        <v>762</v>
      </c>
      <c r="J9" s="596" t="s">
        <v>640</v>
      </c>
      <c r="K9" s="639" t="s">
        <v>761</v>
      </c>
      <c r="L9" s="639" t="s">
        <v>760</v>
      </c>
      <c r="M9" s="639" t="s">
        <v>759</v>
      </c>
      <c r="N9" s="640" t="s">
        <v>758</v>
      </c>
      <c r="O9" s="640" t="s">
        <v>757</v>
      </c>
      <c r="P9" s="641" t="s">
        <v>756</v>
      </c>
      <c r="Q9" s="641" t="s">
        <v>756</v>
      </c>
      <c r="R9" s="641" t="s">
        <v>756</v>
      </c>
      <c r="S9" s="641" t="s">
        <v>756</v>
      </c>
      <c r="T9" s="641" t="s">
        <v>591</v>
      </c>
      <c r="U9" s="641" t="s">
        <v>591</v>
      </c>
      <c r="V9" s="641" t="s">
        <v>755</v>
      </c>
      <c r="W9" s="641" t="s">
        <v>755</v>
      </c>
      <c r="X9" s="641" t="s">
        <v>755</v>
      </c>
      <c r="Y9" s="641" t="s">
        <v>755</v>
      </c>
      <c r="Z9" s="641" t="s">
        <v>590</v>
      </c>
      <c r="AA9" s="641" t="s">
        <v>590</v>
      </c>
      <c r="AB9" s="641" t="s">
        <v>754</v>
      </c>
      <c r="AC9" s="641" t="s">
        <v>754</v>
      </c>
      <c r="AD9" s="641" t="s">
        <v>754</v>
      </c>
      <c r="AE9" s="641" t="s">
        <v>754</v>
      </c>
      <c r="AF9" s="641" t="s">
        <v>589</v>
      </c>
      <c r="AG9" s="641" t="s">
        <v>589</v>
      </c>
      <c r="AH9" s="639" t="s">
        <v>753</v>
      </c>
      <c r="AI9" s="639" t="s">
        <v>753</v>
      </c>
      <c r="AJ9" s="639" t="s">
        <v>753</v>
      </c>
      <c r="AK9" s="639" t="s">
        <v>753</v>
      </c>
      <c r="AL9" s="639" t="s">
        <v>752</v>
      </c>
      <c r="AM9" s="639" t="s">
        <v>752</v>
      </c>
      <c r="AN9" s="639" t="s">
        <v>751</v>
      </c>
      <c r="AO9" s="639" t="s">
        <v>751</v>
      </c>
      <c r="AP9" s="639" t="s">
        <v>751</v>
      </c>
      <c r="AQ9" s="639" t="s">
        <v>751</v>
      </c>
      <c r="AR9" s="639" t="s">
        <v>751</v>
      </c>
      <c r="AS9" s="639" t="s">
        <v>751</v>
      </c>
      <c r="AT9" s="639" t="s">
        <v>750</v>
      </c>
      <c r="AU9" s="639" t="s">
        <v>750</v>
      </c>
      <c r="AV9" s="639" t="s">
        <v>750</v>
      </c>
      <c r="AW9" s="639" t="s">
        <v>750</v>
      </c>
      <c r="AX9" s="639" t="s">
        <v>749</v>
      </c>
      <c r="AY9" s="639" t="s">
        <v>749</v>
      </c>
      <c r="AZ9" s="639" t="s">
        <v>748</v>
      </c>
      <c r="BA9" s="639" t="s">
        <v>748</v>
      </c>
      <c r="BB9" s="639" t="s">
        <v>748</v>
      </c>
      <c r="BC9" s="639" t="s">
        <v>748</v>
      </c>
      <c r="BD9" s="639" t="s">
        <v>747</v>
      </c>
      <c r="BE9" s="639" t="s">
        <v>747</v>
      </c>
      <c r="BF9" s="639" t="s">
        <v>746</v>
      </c>
      <c r="BG9" s="639" t="s">
        <v>746</v>
      </c>
      <c r="BH9" s="639" t="s">
        <v>746</v>
      </c>
      <c r="BI9" s="639" t="s">
        <v>746</v>
      </c>
      <c r="BJ9" s="639" t="s">
        <v>745</v>
      </c>
      <c r="BK9" s="639" t="s">
        <v>745</v>
      </c>
      <c r="BL9" s="639" t="s">
        <v>744</v>
      </c>
      <c r="BM9" s="639" t="s">
        <v>743</v>
      </c>
      <c r="BN9" s="639" t="s">
        <v>742</v>
      </c>
      <c r="BO9" s="639" t="s">
        <v>741</v>
      </c>
      <c r="BP9" s="639" t="s">
        <v>740</v>
      </c>
      <c r="BQ9" s="639" t="s">
        <v>739</v>
      </c>
      <c r="BR9" s="639" t="s">
        <v>738</v>
      </c>
      <c r="BS9" s="639" t="s">
        <v>737</v>
      </c>
      <c r="BT9" s="639" t="s">
        <v>736</v>
      </c>
      <c r="BU9" s="639" t="s">
        <v>735</v>
      </c>
      <c r="BV9" s="639" t="s">
        <v>734</v>
      </c>
      <c r="BW9" s="639" t="s">
        <v>733</v>
      </c>
      <c r="BX9" s="641" t="s">
        <v>732</v>
      </c>
      <c r="BY9" s="641" t="s">
        <v>732</v>
      </c>
      <c r="BZ9" s="639" t="s">
        <v>731</v>
      </c>
      <c r="CA9" s="639" t="s">
        <v>731</v>
      </c>
      <c r="CB9" s="639" t="s">
        <v>730</v>
      </c>
      <c r="CC9" s="639" t="s">
        <v>730</v>
      </c>
      <c r="CD9" s="639" t="s">
        <v>729</v>
      </c>
      <c r="CE9" s="639" t="s">
        <v>728</v>
      </c>
      <c r="CF9" s="640" t="s">
        <v>727</v>
      </c>
      <c r="CG9" s="640" t="s">
        <v>727</v>
      </c>
      <c r="CH9" s="640" t="s">
        <v>727</v>
      </c>
      <c r="CI9" s="640" t="s">
        <v>726</v>
      </c>
      <c r="CJ9" s="640" t="s">
        <v>726</v>
      </c>
      <c r="CK9" s="640" t="s">
        <v>726</v>
      </c>
      <c r="CL9" s="640" t="s">
        <v>725</v>
      </c>
      <c r="CM9" s="640" t="s">
        <v>725</v>
      </c>
      <c r="CN9" s="640" t="s">
        <v>725</v>
      </c>
      <c r="CO9" s="640" t="s">
        <v>724</v>
      </c>
      <c r="CP9" s="640" t="s">
        <v>723</v>
      </c>
      <c r="CQ9" s="640" t="s">
        <v>723</v>
      </c>
      <c r="CR9" s="640" t="s">
        <v>723</v>
      </c>
      <c r="CS9" s="640" t="s">
        <v>723</v>
      </c>
      <c r="CT9" s="640" t="s">
        <v>722</v>
      </c>
      <c r="CU9" s="640" t="s">
        <v>722</v>
      </c>
      <c r="CV9" s="640" t="s">
        <v>722</v>
      </c>
      <c r="CW9" s="640" t="s">
        <v>722</v>
      </c>
      <c r="CX9" s="639" t="s">
        <v>721</v>
      </c>
      <c r="CY9" s="639" t="s">
        <v>720</v>
      </c>
      <c r="CZ9" s="639" t="s">
        <v>719</v>
      </c>
    </row>
    <row r="10" spans="1:104">
      <c r="A10" s="626"/>
      <c r="B10" s="626" t="s">
        <v>718</v>
      </c>
      <c r="C10" s="626"/>
      <c r="D10" s="626"/>
      <c r="E10" s="626" t="s">
        <v>631</v>
      </c>
      <c r="F10" s="626" t="s">
        <v>631</v>
      </c>
      <c r="G10" s="626"/>
      <c r="H10" s="554" t="s">
        <v>631</v>
      </c>
      <c r="I10" s="554"/>
      <c r="J10" s="554" t="s">
        <v>631</v>
      </c>
      <c r="K10" s="626" t="s">
        <v>631</v>
      </c>
      <c r="L10" s="626" t="s">
        <v>631</v>
      </c>
      <c r="M10" s="626" t="s">
        <v>631</v>
      </c>
      <c r="N10" s="626" t="s">
        <v>714</v>
      </c>
      <c r="O10" s="626" t="s">
        <v>714</v>
      </c>
      <c r="P10" s="637" t="s">
        <v>717</v>
      </c>
      <c r="Q10" s="637" t="s">
        <v>716</v>
      </c>
      <c r="R10" s="637" t="s">
        <v>715</v>
      </c>
      <c r="S10" s="637" t="s">
        <v>714</v>
      </c>
      <c r="T10" s="637" t="s">
        <v>588</v>
      </c>
      <c r="U10" s="637" t="s">
        <v>587</v>
      </c>
      <c r="V10" s="637" t="s">
        <v>717</v>
      </c>
      <c r="W10" s="637" t="s">
        <v>716</v>
      </c>
      <c r="X10" s="637" t="s">
        <v>715</v>
      </c>
      <c r="Y10" s="637" t="s">
        <v>714</v>
      </c>
      <c r="Z10" s="637" t="s">
        <v>588</v>
      </c>
      <c r="AA10" s="637" t="s">
        <v>587</v>
      </c>
      <c r="AB10" s="637" t="s">
        <v>717</v>
      </c>
      <c r="AC10" s="637" t="s">
        <v>716</v>
      </c>
      <c r="AD10" s="637" t="s">
        <v>715</v>
      </c>
      <c r="AE10" s="637" t="s">
        <v>714</v>
      </c>
      <c r="AF10" s="637" t="s">
        <v>588</v>
      </c>
      <c r="AG10" s="637" t="s">
        <v>587</v>
      </c>
      <c r="AH10" s="637" t="s">
        <v>717</v>
      </c>
      <c r="AI10" s="637" t="s">
        <v>716</v>
      </c>
      <c r="AJ10" s="637" t="s">
        <v>715</v>
      </c>
      <c r="AK10" s="637" t="s">
        <v>714</v>
      </c>
      <c r="AL10" s="637" t="s">
        <v>588</v>
      </c>
      <c r="AM10" s="637" t="s">
        <v>587</v>
      </c>
      <c r="AN10" s="637" t="s">
        <v>717</v>
      </c>
      <c r="AO10" s="637" t="s">
        <v>716</v>
      </c>
      <c r="AP10" s="637" t="s">
        <v>715</v>
      </c>
      <c r="AQ10" s="637" t="s">
        <v>714</v>
      </c>
      <c r="AR10" s="626">
        <f>+AS10-100</f>
        <v>202406</v>
      </c>
      <c r="AS10" s="626">
        <f>'#보고서'!$E$2</f>
        <v>202506</v>
      </c>
      <c r="AT10" s="637" t="s">
        <v>717</v>
      </c>
      <c r="AU10" s="637" t="s">
        <v>716</v>
      </c>
      <c r="AV10" s="637" t="s">
        <v>715</v>
      </c>
      <c r="AW10" s="637" t="s">
        <v>714</v>
      </c>
      <c r="AX10" s="637" t="s">
        <v>588</v>
      </c>
      <c r="AY10" s="637" t="s">
        <v>587</v>
      </c>
      <c r="AZ10" s="637" t="s">
        <v>717</v>
      </c>
      <c r="BA10" s="637" t="s">
        <v>716</v>
      </c>
      <c r="BB10" s="637" t="s">
        <v>715</v>
      </c>
      <c r="BC10" s="637" t="s">
        <v>714</v>
      </c>
      <c r="BD10" s="637" t="s">
        <v>588</v>
      </c>
      <c r="BE10" s="637" t="s">
        <v>587</v>
      </c>
      <c r="BF10" s="637" t="s">
        <v>717</v>
      </c>
      <c r="BG10" s="637" t="s">
        <v>716</v>
      </c>
      <c r="BH10" s="637" t="s">
        <v>715</v>
      </c>
      <c r="BI10" s="637" t="s">
        <v>714</v>
      </c>
      <c r="BJ10" s="637" t="s">
        <v>588</v>
      </c>
      <c r="BK10" s="637" t="s">
        <v>587</v>
      </c>
      <c r="BL10" s="626" t="s">
        <v>631</v>
      </c>
      <c r="BM10" s="626" t="s">
        <v>631</v>
      </c>
      <c r="BN10" s="626" t="s">
        <v>631</v>
      </c>
      <c r="BO10" s="626" t="s">
        <v>631</v>
      </c>
      <c r="BP10" s="626" t="s">
        <v>631</v>
      </c>
      <c r="BQ10" s="626" t="s">
        <v>631</v>
      </c>
      <c r="BR10" s="626" t="s">
        <v>714</v>
      </c>
      <c r="BS10" s="626" t="s">
        <v>714</v>
      </c>
      <c r="BT10" s="626" t="s">
        <v>714</v>
      </c>
      <c r="BU10" s="626" t="s">
        <v>714</v>
      </c>
      <c r="BV10" s="626">
        <f>'#보고서'!$E$2</f>
        <v>202506</v>
      </c>
      <c r="BW10" s="626">
        <f>'#보고서'!$E$2</f>
        <v>202506</v>
      </c>
      <c r="BX10" s="626">
        <f>+BY10-100</f>
        <v>202406</v>
      </c>
      <c r="BY10" s="626">
        <f>'#보고서'!$E$2</f>
        <v>202506</v>
      </c>
      <c r="BZ10" s="626">
        <f>+CA10-100</f>
        <v>202406</v>
      </c>
      <c r="CA10" s="626">
        <f>'#보고서'!$E$2</f>
        <v>202506</v>
      </c>
      <c r="CB10" s="626">
        <f>+CC10-100</f>
        <v>202406</v>
      </c>
      <c r="CC10" s="626">
        <f>'#보고서'!$E$2</f>
        <v>202506</v>
      </c>
      <c r="CD10" s="626" t="s">
        <v>714</v>
      </c>
      <c r="CE10" s="626">
        <f>'#보고서'!$E$2</f>
        <v>202506</v>
      </c>
      <c r="CF10" s="626" t="s">
        <v>716</v>
      </c>
      <c r="CG10" s="626" t="s">
        <v>715</v>
      </c>
      <c r="CH10" s="626" t="s">
        <v>714</v>
      </c>
      <c r="CI10" s="626" t="s">
        <v>716</v>
      </c>
      <c r="CJ10" s="626" t="s">
        <v>715</v>
      </c>
      <c r="CK10" s="626" t="s">
        <v>714</v>
      </c>
      <c r="CL10" s="626" t="s">
        <v>716</v>
      </c>
      <c r="CM10" s="626" t="s">
        <v>715</v>
      </c>
      <c r="CN10" s="626" t="s">
        <v>714</v>
      </c>
      <c r="CO10" s="626" t="s">
        <v>714</v>
      </c>
      <c r="CP10" s="626" t="s">
        <v>717</v>
      </c>
      <c r="CQ10" s="626" t="s">
        <v>716</v>
      </c>
      <c r="CR10" s="626" t="s">
        <v>715</v>
      </c>
      <c r="CS10" s="626" t="s">
        <v>714</v>
      </c>
      <c r="CT10" s="626" t="s">
        <v>717</v>
      </c>
      <c r="CU10" s="626" t="s">
        <v>716</v>
      </c>
      <c r="CV10" s="626" t="s">
        <v>715</v>
      </c>
      <c r="CW10" s="626" t="s">
        <v>714</v>
      </c>
      <c r="CX10" s="626" t="s">
        <v>631</v>
      </c>
      <c r="CY10" s="626" t="s">
        <v>631</v>
      </c>
      <c r="CZ10" s="626" t="s">
        <v>631</v>
      </c>
    </row>
    <row r="11" spans="1:104">
      <c r="A11" s="626"/>
      <c r="B11" s="626" t="s">
        <v>713</v>
      </c>
      <c r="C11" s="626" t="s">
        <v>634</v>
      </c>
      <c r="D11" s="626" t="s">
        <v>634</v>
      </c>
      <c r="E11" s="638" t="s">
        <v>711</v>
      </c>
      <c r="F11" s="626" t="s">
        <v>8</v>
      </c>
      <c r="G11" s="626" t="s">
        <v>8</v>
      </c>
      <c r="H11" s="554" t="s">
        <v>630</v>
      </c>
      <c r="I11" s="554" t="s">
        <v>630</v>
      </c>
      <c r="J11" s="554" t="s">
        <v>630</v>
      </c>
      <c r="K11" s="626" t="s">
        <v>634</v>
      </c>
      <c r="L11" s="626" t="s">
        <v>634</v>
      </c>
      <c r="M11" s="626" t="s">
        <v>634</v>
      </c>
      <c r="N11" s="636" t="s">
        <v>634</v>
      </c>
      <c r="O11" s="636" t="s">
        <v>634</v>
      </c>
      <c r="P11" s="638" t="s">
        <v>711</v>
      </c>
      <c r="Q11" s="638" t="s">
        <v>711</v>
      </c>
      <c r="R11" s="638" t="s">
        <v>711</v>
      </c>
      <c r="S11" s="638" t="s">
        <v>711</v>
      </c>
      <c r="T11" s="638" t="s">
        <v>711</v>
      </c>
      <c r="U11" s="638" t="s">
        <v>711</v>
      </c>
      <c r="V11" s="638" t="s">
        <v>711</v>
      </c>
      <c r="W11" s="638" t="s">
        <v>711</v>
      </c>
      <c r="X11" s="638" t="s">
        <v>711</v>
      </c>
      <c r="Y11" s="638" t="s">
        <v>711</v>
      </c>
      <c r="Z11" s="638" t="s">
        <v>711</v>
      </c>
      <c r="AA11" s="638" t="s">
        <v>711</v>
      </c>
      <c r="AB11" s="638" t="s">
        <v>711</v>
      </c>
      <c r="AC11" s="638" t="s">
        <v>711</v>
      </c>
      <c r="AD11" s="638" t="s">
        <v>711</v>
      </c>
      <c r="AE11" s="638" t="s">
        <v>711</v>
      </c>
      <c r="AF11" s="638" t="s">
        <v>711</v>
      </c>
      <c r="AG11" s="638" t="s">
        <v>711</v>
      </c>
      <c r="AH11" s="626" t="s">
        <v>630</v>
      </c>
      <c r="AI11" s="626" t="s">
        <v>630</v>
      </c>
      <c r="AJ11" s="626" t="s">
        <v>630</v>
      </c>
      <c r="AK11" s="626" t="s">
        <v>630</v>
      </c>
      <c r="AL11" s="626" t="s">
        <v>630</v>
      </c>
      <c r="AM11" s="626" t="s">
        <v>630</v>
      </c>
      <c r="AN11" s="638" t="s">
        <v>711</v>
      </c>
      <c r="AO11" s="638" t="s">
        <v>711</v>
      </c>
      <c r="AP11" s="638" t="s">
        <v>711</v>
      </c>
      <c r="AQ11" s="638" t="s">
        <v>711</v>
      </c>
      <c r="AR11" s="638" t="s">
        <v>711</v>
      </c>
      <c r="AS11" s="638" t="s">
        <v>711</v>
      </c>
      <c r="AT11" s="626" t="s">
        <v>630</v>
      </c>
      <c r="AU11" s="626" t="s">
        <v>630</v>
      </c>
      <c r="AV11" s="626" t="s">
        <v>630</v>
      </c>
      <c r="AW11" s="626" t="s">
        <v>630</v>
      </c>
      <c r="AX11" s="626" t="s">
        <v>630</v>
      </c>
      <c r="AY11" s="626" t="s">
        <v>630</v>
      </c>
      <c r="AZ11" s="626" t="s">
        <v>630</v>
      </c>
      <c r="BA11" s="626" t="s">
        <v>630</v>
      </c>
      <c r="BB11" s="626" t="s">
        <v>630</v>
      </c>
      <c r="BC11" s="626" t="s">
        <v>630</v>
      </c>
      <c r="BD11" s="626" t="s">
        <v>630</v>
      </c>
      <c r="BE11" s="626" t="s">
        <v>630</v>
      </c>
      <c r="BF11" s="626" t="s">
        <v>633</v>
      </c>
      <c r="BG11" s="626" t="s">
        <v>633</v>
      </c>
      <c r="BH11" s="626" t="s">
        <v>633</v>
      </c>
      <c r="BI11" s="626" t="s">
        <v>633</v>
      </c>
      <c r="BJ11" s="626" t="s">
        <v>633</v>
      </c>
      <c r="BK11" s="626" t="s">
        <v>633</v>
      </c>
      <c r="BL11" s="626" t="s">
        <v>633</v>
      </c>
      <c r="BM11" s="626" t="s">
        <v>633</v>
      </c>
      <c r="BN11" s="626" t="s">
        <v>633</v>
      </c>
      <c r="BO11" s="626" t="s">
        <v>633</v>
      </c>
      <c r="BP11" s="626" t="s">
        <v>633</v>
      </c>
      <c r="BQ11" s="626" t="s">
        <v>633</v>
      </c>
      <c r="BR11" s="638" t="s">
        <v>711</v>
      </c>
      <c r="BS11" s="638" t="s">
        <v>711</v>
      </c>
      <c r="BT11" s="626" t="s">
        <v>8</v>
      </c>
      <c r="BU11" s="626" t="s">
        <v>633</v>
      </c>
      <c r="BV11" s="638" t="s">
        <v>711</v>
      </c>
      <c r="BW11" s="638" t="s">
        <v>711</v>
      </c>
      <c r="BX11" s="638" t="s">
        <v>711</v>
      </c>
      <c r="BY11" s="638" t="s">
        <v>711</v>
      </c>
      <c r="BZ11" s="638" t="s">
        <v>711</v>
      </c>
      <c r="CA11" s="638" t="s">
        <v>711</v>
      </c>
      <c r="CB11" s="638" t="s">
        <v>711</v>
      </c>
      <c r="CC11" s="638" t="s">
        <v>711</v>
      </c>
      <c r="CD11" s="626" t="s">
        <v>630</v>
      </c>
      <c r="CE11" s="626" t="s">
        <v>630</v>
      </c>
      <c r="CF11" s="636" t="s">
        <v>712</v>
      </c>
      <c r="CG11" s="636" t="s">
        <v>712</v>
      </c>
      <c r="CH11" s="636" t="s">
        <v>712</v>
      </c>
      <c r="CI11" s="636" t="s">
        <v>712</v>
      </c>
      <c r="CJ11" s="636" t="s">
        <v>712</v>
      </c>
      <c r="CK11" s="636" t="s">
        <v>712</v>
      </c>
      <c r="CL11" s="636" t="s">
        <v>712</v>
      </c>
      <c r="CM11" s="636" t="s">
        <v>712</v>
      </c>
      <c r="CN11" s="636" t="s">
        <v>712</v>
      </c>
      <c r="CO11" s="636" t="s">
        <v>634</v>
      </c>
      <c r="CP11" s="638" t="s">
        <v>711</v>
      </c>
      <c r="CQ11" s="638" t="s">
        <v>711</v>
      </c>
      <c r="CR11" s="638" t="s">
        <v>711</v>
      </c>
      <c r="CS11" s="638" t="s">
        <v>711</v>
      </c>
      <c r="CT11" s="638" t="s">
        <v>711</v>
      </c>
      <c r="CU11" s="638" t="s">
        <v>711</v>
      </c>
      <c r="CV11" s="638" t="s">
        <v>711</v>
      </c>
      <c r="CW11" s="638" t="s">
        <v>711</v>
      </c>
      <c r="CX11" s="626" t="s">
        <v>8</v>
      </c>
      <c r="CY11" s="626" t="s">
        <v>8</v>
      </c>
      <c r="CZ11" s="626" t="s">
        <v>19</v>
      </c>
    </row>
    <row r="12" spans="1:104">
      <c r="B12" s="618" t="s">
        <v>710</v>
      </c>
      <c r="C12" s="626"/>
      <c r="D12" s="626"/>
      <c r="E12" s="638"/>
      <c r="F12" s="626"/>
      <c r="G12" s="626" t="s">
        <v>631</v>
      </c>
      <c r="H12" s="554" t="s">
        <v>629</v>
      </c>
      <c r="I12" s="554" t="s">
        <v>631</v>
      </c>
      <c r="J12" s="554"/>
      <c r="K12" s="626"/>
      <c r="L12" s="626"/>
      <c r="M12" s="626"/>
      <c r="N12" s="636"/>
      <c r="O12" s="636"/>
      <c r="P12" s="637" t="s">
        <v>709</v>
      </c>
      <c r="Q12" s="637" t="s">
        <v>709</v>
      </c>
      <c r="R12" s="637" t="s">
        <v>709</v>
      </c>
      <c r="S12" s="637" t="s">
        <v>709</v>
      </c>
      <c r="T12" s="637" t="s">
        <v>709</v>
      </c>
      <c r="U12" s="637" t="s">
        <v>709</v>
      </c>
      <c r="V12" s="637" t="s">
        <v>709</v>
      </c>
      <c r="W12" s="637" t="s">
        <v>709</v>
      </c>
      <c r="X12" s="637" t="s">
        <v>709</v>
      </c>
      <c r="Y12" s="637" t="s">
        <v>709</v>
      </c>
      <c r="Z12" s="637" t="s">
        <v>709</v>
      </c>
      <c r="AA12" s="637" t="s">
        <v>709</v>
      </c>
      <c r="AB12" s="637" t="s">
        <v>709</v>
      </c>
      <c r="AC12" s="637" t="s">
        <v>709</v>
      </c>
      <c r="AD12" s="637" t="s">
        <v>709</v>
      </c>
      <c r="AE12" s="637" t="s">
        <v>709</v>
      </c>
      <c r="AF12" s="637" t="s">
        <v>709</v>
      </c>
      <c r="AG12" s="637" t="s">
        <v>709</v>
      </c>
      <c r="AH12" s="626" t="s">
        <v>709</v>
      </c>
      <c r="AI12" s="626" t="s">
        <v>709</v>
      </c>
      <c r="AJ12" s="626" t="s">
        <v>709</v>
      </c>
      <c r="AK12" s="626" t="s">
        <v>709</v>
      </c>
      <c r="AL12" s="626" t="s">
        <v>709</v>
      </c>
      <c r="AM12" s="626" t="s">
        <v>709</v>
      </c>
      <c r="AN12" s="626" t="s">
        <v>709</v>
      </c>
      <c r="AO12" s="626" t="s">
        <v>709</v>
      </c>
      <c r="AP12" s="626" t="s">
        <v>709</v>
      </c>
      <c r="AQ12" s="626" t="s">
        <v>709</v>
      </c>
      <c r="AR12" s="626" t="s">
        <v>709</v>
      </c>
      <c r="AS12" s="626" t="s">
        <v>709</v>
      </c>
      <c r="AT12" s="626" t="s">
        <v>709</v>
      </c>
      <c r="AU12" s="626" t="s">
        <v>709</v>
      </c>
      <c r="AV12" s="626" t="s">
        <v>709</v>
      </c>
      <c r="AW12" s="626" t="s">
        <v>709</v>
      </c>
      <c r="AX12" s="626" t="s">
        <v>709</v>
      </c>
      <c r="AY12" s="626" t="s">
        <v>709</v>
      </c>
      <c r="AZ12" s="626" t="s">
        <v>709</v>
      </c>
      <c r="BA12" s="626" t="s">
        <v>709</v>
      </c>
      <c r="BB12" s="626" t="s">
        <v>709</v>
      </c>
      <c r="BC12" s="626" t="s">
        <v>709</v>
      </c>
      <c r="BD12" s="626" t="s">
        <v>709</v>
      </c>
      <c r="BE12" s="626" t="s">
        <v>709</v>
      </c>
      <c r="BF12" s="626" t="s">
        <v>709</v>
      </c>
      <c r="BG12" s="626" t="s">
        <v>709</v>
      </c>
      <c r="BH12" s="626" t="s">
        <v>709</v>
      </c>
      <c r="BI12" s="626" t="s">
        <v>709</v>
      </c>
      <c r="BJ12" s="626" t="s">
        <v>709</v>
      </c>
      <c r="BK12" s="626" t="s">
        <v>709</v>
      </c>
      <c r="BL12" s="626"/>
      <c r="BM12" s="626"/>
      <c r="BN12" s="626"/>
      <c r="BO12" s="626"/>
      <c r="BP12" s="626"/>
      <c r="BQ12" s="626"/>
      <c r="BR12" s="626"/>
      <c r="BS12" s="626"/>
      <c r="BT12" s="626"/>
      <c r="BU12" s="626"/>
      <c r="BV12" s="626"/>
      <c r="BW12" s="626"/>
      <c r="BX12" s="626"/>
      <c r="BY12" s="626"/>
      <c r="BZ12" s="626"/>
      <c r="CA12" s="626"/>
      <c r="CB12" s="626"/>
      <c r="CC12" s="626"/>
      <c r="CD12" s="626" t="s">
        <v>709</v>
      </c>
      <c r="CE12" s="626" t="s">
        <v>709</v>
      </c>
      <c r="CF12" s="636"/>
      <c r="CG12" s="636"/>
      <c r="CH12" s="636"/>
      <c r="CI12" s="636"/>
      <c r="CJ12" s="636"/>
      <c r="CK12" s="636"/>
      <c r="CL12" s="636"/>
      <c r="CM12" s="636"/>
      <c r="CN12" s="636"/>
      <c r="CO12" s="636"/>
      <c r="CP12" s="636"/>
      <c r="CQ12" s="636"/>
      <c r="CR12" s="636"/>
      <c r="CS12" s="636"/>
      <c r="CT12" s="636"/>
      <c r="CU12" s="636"/>
      <c r="CV12" s="636"/>
      <c r="CW12" s="636"/>
      <c r="CX12" s="626"/>
      <c r="CY12" s="626"/>
      <c r="CZ12" s="626"/>
    </row>
    <row r="13" spans="1:104">
      <c r="A13" s="635" t="s">
        <v>708</v>
      </c>
      <c r="B13" s="631" t="s">
        <v>707</v>
      </c>
      <c r="C13" s="635" t="s">
        <v>706</v>
      </c>
      <c r="D13" s="635" t="s">
        <v>705</v>
      </c>
      <c r="E13" s="634" t="s">
        <v>704</v>
      </c>
      <c r="F13" s="631" t="s">
        <v>703</v>
      </c>
      <c r="G13" s="633" t="s">
        <v>702</v>
      </c>
      <c r="H13" s="606" t="s">
        <v>618</v>
      </c>
      <c r="I13" s="606" t="s">
        <v>621</v>
      </c>
      <c r="J13" s="606" t="s">
        <v>621</v>
      </c>
      <c r="K13" s="631" t="s">
        <v>701</v>
      </c>
      <c r="L13" s="631" t="s">
        <v>700</v>
      </c>
      <c r="M13" s="631" t="s">
        <v>699</v>
      </c>
      <c r="N13" s="632" t="s">
        <v>698</v>
      </c>
      <c r="O13" s="632" t="s">
        <v>697</v>
      </c>
      <c r="P13" s="633" t="s">
        <v>696</v>
      </c>
      <c r="Q13" s="633" t="s">
        <v>696</v>
      </c>
      <c r="R13" s="633" t="s">
        <v>696</v>
      </c>
      <c r="S13" s="633" t="s">
        <v>696</v>
      </c>
      <c r="T13" s="633" t="s">
        <v>696</v>
      </c>
      <c r="U13" s="633" t="s">
        <v>696</v>
      </c>
      <c r="V13" s="633" t="s">
        <v>695</v>
      </c>
      <c r="W13" s="633" t="s">
        <v>695</v>
      </c>
      <c r="X13" s="633" t="s">
        <v>695</v>
      </c>
      <c r="Y13" s="633" t="s">
        <v>695</v>
      </c>
      <c r="Z13" s="633" t="s">
        <v>695</v>
      </c>
      <c r="AA13" s="633" t="s">
        <v>695</v>
      </c>
      <c r="AB13" s="633" t="s">
        <v>694</v>
      </c>
      <c r="AC13" s="633" t="s">
        <v>694</v>
      </c>
      <c r="AD13" s="633" t="s">
        <v>694</v>
      </c>
      <c r="AE13" s="633" t="s">
        <v>694</v>
      </c>
      <c r="AF13" s="633" t="s">
        <v>694</v>
      </c>
      <c r="AG13" s="633" t="s">
        <v>694</v>
      </c>
      <c r="AH13" s="633" t="s">
        <v>693</v>
      </c>
      <c r="AI13" s="633" t="s">
        <v>693</v>
      </c>
      <c r="AJ13" s="633" t="s">
        <v>693</v>
      </c>
      <c r="AK13" s="633" t="s">
        <v>693</v>
      </c>
      <c r="AL13" s="633" t="s">
        <v>693</v>
      </c>
      <c r="AM13" s="633" t="s">
        <v>693</v>
      </c>
      <c r="AN13" s="633" t="s">
        <v>676</v>
      </c>
      <c r="AO13" s="633" t="s">
        <v>676</v>
      </c>
      <c r="AP13" s="633" t="s">
        <v>676</v>
      </c>
      <c r="AQ13" s="633" t="s">
        <v>676</v>
      </c>
      <c r="AR13" s="633" t="s">
        <v>676</v>
      </c>
      <c r="AS13" s="633" t="s">
        <v>676</v>
      </c>
      <c r="AT13" s="633" t="s">
        <v>692</v>
      </c>
      <c r="AU13" s="633" t="s">
        <v>692</v>
      </c>
      <c r="AV13" s="633" t="s">
        <v>692</v>
      </c>
      <c r="AW13" s="633" t="s">
        <v>692</v>
      </c>
      <c r="AX13" s="633" t="s">
        <v>691</v>
      </c>
      <c r="AY13" s="633" t="s">
        <v>691</v>
      </c>
      <c r="AZ13" s="633" t="s">
        <v>690</v>
      </c>
      <c r="BA13" s="633" t="s">
        <v>690</v>
      </c>
      <c r="BB13" s="633" t="s">
        <v>690</v>
      </c>
      <c r="BC13" s="633" t="s">
        <v>690</v>
      </c>
      <c r="BD13" s="633" t="s">
        <v>689</v>
      </c>
      <c r="BE13" s="633" t="s">
        <v>689</v>
      </c>
      <c r="BF13" s="633" t="s">
        <v>688</v>
      </c>
      <c r="BG13" s="633" t="s">
        <v>688</v>
      </c>
      <c r="BH13" s="633" t="s">
        <v>688</v>
      </c>
      <c r="BI13" s="633" t="s">
        <v>688</v>
      </c>
      <c r="BJ13" s="633" t="s">
        <v>688</v>
      </c>
      <c r="BK13" s="633" t="s">
        <v>688</v>
      </c>
      <c r="BL13" s="633" t="s">
        <v>687</v>
      </c>
      <c r="BM13" s="633" t="s">
        <v>686</v>
      </c>
      <c r="BN13" s="633" t="s">
        <v>685</v>
      </c>
      <c r="BO13" s="633" t="s">
        <v>684</v>
      </c>
      <c r="BP13" s="633" t="s">
        <v>683</v>
      </c>
      <c r="BQ13" s="633" t="s">
        <v>682</v>
      </c>
      <c r="BR13" s="633" t="s">
        <v>681</v>
      </c>
      <c r="BS13" s="633" t="s">
        <v>680</v>
      </c>
      <c r="BT13" s="633" t="s">
        <v>679</v>
      </c>
      <c r="BU13" s="633" t="s">
        <v>678</v>
      </c>
      <c r="BV13" s="633" t="s">
        <v>677</v>
      </c>
      <c r="BW13" s="633" t="s">
        <v>676</v>
      </c>
      <c r="BX13" s="633" t="s">
        <v>675</v>
      </c>
      <c r="BY13" s="633" t="s">
        <v>675</v>
      </c>
      <c r="BZ13" s="633" t="s">
        <v>674</v>
      </c>
      <c r="CA13" s="633" t="s">
        <v>674</v>
      </c>
      <c r="CB13" s="633" t="s">
        <v>673</v>
      </c>
      <c r="CC13" s="633" t="s">
        <v>673</v>
      </c>
      <c r="CD13" s="633" t="s">
        <v>672</v>
      </c>
      <c r="CE13" s="633" t="s">
        <v>671</v>
      </c>
      <c r="CF13" s="632" t="s">
        <v>670</v>
      </c>
      <c r="CG13" s="632" t="s">
        <v>670</v>
      </c>
      <c r="CH13" s="632" t="s">
        <v>670</v>
      </c>
      <c r="CI13" s="632" t="s">
        <v>669</v>
      </c>
      <c r="CJ13" s="632" t="s">
        <v>669</v>
      </c>
      <c r="CK13" s="632" t="s">
        <v>669</v>
      </c>
      <c r="CL13" s="632" t="s">
        <v>668</v>
      </c>
      <c r="CM13" s="632" t="s">
        <v>668</v>
      </c>
      <c r="CN13" s="632" t="s">
        <v>668</v>
      </c>
      <c r="CO13" s="632" t="s">
        <v>667</v>
      </c>
      <c r="CP13" s="632" t="s">
        <v>666</v>
      </c>
      <c r="CQ13" s="632" t="s">
        <v>666</v>
      </c>
      <c r="CR13" s="632" t="s">
        <v>666</v>
      </c>
      <c r="CS13" s="632" t="s">
        <v>666</v>
      </c>
      <c r="CT13" s="632" t="s">
        <v>665</v>
      </c>
      <c r="CU13" s="632" t="s">
        <v>665</v>
      </c>
      <c r="CV13" s="632" t="s">
        <v>665</v>
      </c>
      <c r="CW13" s="632" t="s">
        <v>665</v>
      </c>
      <c r="CX13" s="631" t="s">
        <v>664</v>
      </c>
      <c r="CY13" s="631" t="s">
        <v>663</v>
      </c>
      <c r="CZ13" s="631" t="s">
        <v>662</v>
      </c>
    </row>
    <row r="14" spans="1:104">
      <c r="A14" s="622" t="str">
        <f>'#보고서'!B2</f>
        <v>A200470</v>
      </c>
      <c r="B14" s="626" t="s">
        <v>661</v>
      </c>
      <c r="C14" s="622">
        <v>12</v>
      </c>
      <c r="D14" s="622" t="s">
        <v>660</v>
      </c>
      <c r="E14" s="628">
        <v>2111.75</v>
      </c>
      <c r="F14" s="628">
        <v>4985</v>
      </c>
      <c r="G14" s="628"/>
      <c r="H14" s="623">
        <v>-4.16</v>
      </c>
      <c r="I14" s="623"/>
      <c r="J14" s="623"/>
      <c r="K14" s="619" t="s">
        <v>658</v>
      </c>
      <c r="L14" s="619" t="s">
        <v>659</v>
      </c>
      <c r="M14" s="619" t="s">
        <v>658</v>
      </c>
      <c r="N14" s="619" t="s">
        <v>657</v>
      </c>
      <c r="O14" s="619" t="s">
        <v>656</v>
      </c>
      <c r="P14" s="623">
        <v>472.17</v>
      </c>
      <c r="Q14" s="623">
        <v>736.46</v>
      </c>
      <c r="R14" s="623">
        <v>937.42</v>
      </c>
      <c r="S14" s="623">
        <v>867.23</v>
      </c>
      <c r="T14" s="623">
        <v>1051</v>
      </c>
      <c r="U14" s="623"/>
      <c r="V14" s="623">
        <v>40.200000000000003</v>
      </c>
      <c r="W14" s="623">
        <v>45.86</v>
      </c>
      <c r="X14" s="623">
        <v>-228.8</v>
      </c>
      <c r="Y14" s="623">
        <v>-215.33</v>
      </c>
      <c r="Z14" s="623">
        <v>12</v>
      </c>
      <c r="AA14" s="623"/>
      <c r="AB14" s="623">
        <v>26.65</v>
      </c>
      <c r="AC14" s="623">
        <v>30.9</v>
      </c>
      <c r="AD14" s="623">
        <v>-166.55</v>
      </c>
      <c r="AE14" s="623">
        <v>-507.17</v>
      </c>
      <c r="AF14" s="623">
        <v>8</v>
      </c>
      <c r="AG14" s="623"/>
      <c r="AH14" s="623">
        <v>8.73</v>
      </c>
      <c r="AI14" s="623">
        <v>9.41</v>
      </c>
      <c r="AJ14" s="623">
        <v>80.790000000000006</v>
      </c>
      <c r="AK14" s="623" t="s">
        <v>655</v>
      </c>
      <c r="AL14" s="623">
        <v>17.600000000000001</v>
      </c>
      <c r="AM14" s="623"/>
      <c r="AN14" s="623">
        <v>708.92</v>
      </c>
      <c r="AO14" s="623">
        <v>1147.73</v>
      </c>
      <c r="AP14" s="623">
        <v>980.81</v>
      </c>
      <c r="AQ14" s="623">
        <v>552.36</v>
      </c>
      <c r="AR14" s="623">
        <v>892.44</v>
      </c>
      <c r="AS14" s="623">
        <v>509.57</v>
      </c>
      <c r="AT14" s="623">
        <v>43.51</v>
      </c>
      <c r="AU14" s="623">
        <v>24.02</v>
      </c>
      <c r="AV14" s="623" t="s">
        <v>654</v>
      </c>
      <c r="AW14" s="623" t="s">
        <v>653</v>
      </c>
      <c r="AX14" s="623">
        <v>262.64</v>
      </c>
      <c r="AY14" s="623"/>
      <c r="AZ14" s="623">
        <v>1.68</v>
      </c>
      <c r="BA14" s="623">
        <v>0.88</v>
      </c>
      <c r="BB14" s="623">
        <v>1.36</v>
      </c>
      <c r="BC14" s="623">
        <v>1.65</v>
      </c>
      <c r="BD14" s="623">
        <v>3.8</v>
      </c>
      <c r="BE14" s="623"/>
      <c r="BF14" s="623">
        <v>3.86</v>
      </c>
      <c r="BG14" s="623">
        <v>3.33</v>
      </c>
      <c r="BH14" s="623">
        <v>-15.65</v>
      </c>
      <c r="BI14" s="623">
        <v>-66.16</v>
      </c>
      <c r="BJ14" s="623">
        <v>1.45</v>
      </c>
      <c r="BK14" s="623"/>
      <c r="BL14" s="623">
        <v>-2.64</v>
      </c>
      <c r="BM14" s="623">
        <v>-2.4500000000000002</v>
      </c>
      <c r="BN14" s="623">
        <v>88.11</v>
      </c>
      <c r="BO14" s="623">
        <v>132.4</v>
      </c>
      <c r="BP14" s="623">
        <v>75.84</v>
      </c>
      <c r="BQ14" s="623">
        <v>132.4</v>
      </c>
      <c r="BR14" s="623">
        <v>0</v>
      </c>
      <c r="BS14" s="623">
        <v>-49.92</v>
      </c>
      <c r="BT14" s="623">
        <v>0</v>
      </c>
      <c r="BU14" s="623">
        <v>0</v>
      </c>
      <c r="BV14" s="623">
        <v>793.6</v>
      </c>
      <c r="BW14" s="625">
        <v>509.57</v>
      </c>
      <c r="BX14" s="623">
        <v>790.04</v>
      </c>
      <c r="BY14" s="623">
        <v>948.66</v>
      </c>
      <c r="BZ14" s="623">
        <v>-263.5</v>
      </c>
      <c r="CA14" s="623">
        <v>-99.57</v>
      </c>
      <c r="CB14" s="623">
        <v>-247.89</v>
      </c>
      <c r="CC14" s="623">
        <v>-372.98</v>
      </c>
      <c r="CD14" s="623" t="s">
        <v>652</v>
      </c>
      <c r="CE14" s="623" t="s">
        <v>651</v>
      </c>
      <c r="CF14" s="623">
        <v>12.72236</v>
      </c>
      <c r="CG14" s="623">
        <v>12.27364</v>
      </c>
      <c r="CH14" s="623">
        <v>13.078860000000001</v>
      </c>
      <c r="CI14" s="623">
        <v>17.710640000000001</v>
      </c>
      <c r="CJ14" s="623">
        <v>14.207179999999999</v>
      </c>
      <c r="CK14" s="623">
        <v>20.495629999999998</v>
      </c>
      <c r="CL14" s="623">
        <v>21.394590000000001</v>
      </c>
      <c r="CM14" s="623">
        <v>19.63693</v>
      </c>
      <c r="CN14" s="623">
        <v>22.233499999999999</v>
      </c>
      <c r="CO14">
        <v>400</v>
      </c>
      <c r="CP14" s="625">
        <v>139.38</v>
      </c>
      <c r="CQ14" s="625">
        <v>69.33</v>
      </c>
      <c r="CR14" s="625">
        <v>-5.93</v>
      </c>
      <c r="CS14" s="625">
        <v>5.74</v>
      </c>
      <c r="CT14" s="625">
        <v>5.21</v>
      </c>
      <c r="CU14" s="625">
        <v>78.97</v>
      </c>
      <c r="CV14" s="625">
        <v>184.82</v>
      </c>
      <c r="CW14" s="625">
        <v>121.98</v>
      </c>
      <c r="CX14" s="621">
        <v>1710</v>
      </c>
      <c r="CY14" s="621">
        <v>5820</v>
      </c>
      <c r="CZ14" s="621">
        <v>1594911308</v>
      </c>
    </row>
    <row r="15" spans="1:104">
      <c r="A15" s="630"/>
      <c r="B15" s="626"/>
      <c r="E15" s="628"/>
      <c r="F15" s="628"/>
      <c r="G15" s="628"/>
      <c r="H15" s="623"/>
      <c r="I15" s="623"/>
      <c r="J15" s="623"/>
      <c r="K15" s="619"/>
      <c r="L15" s="619"/>
      <c r="M15" s="619"/>
      <c r="N15" s="619"/>
      <c r="O15" s="619"/>
      <c r="P15" s="623"/>
      <c r="Q15" s="623"/>
      <c r="R15" s="623"/>
      <c r="S15" s="623"/>
      <c r="T15" s="623"/>
      <c r="U15" s="623"/>
      <c r="V15" s="623"/>
      <c r="W15" s="623"/>
      <c r="X15" s="623"/>
      <c r="Y15" s="623"/>
      <c r="Z15" s="623"/>
      <c r="AA15" s="623"/>
      <c r="AB15" s="623"/>
      <c r="AC15" s="623"/>
      <c r="AD15" s="623"/>
      <c r="AE15" s="623"/>
      <c r="AF15" s="623"/>
      <c r="AG15" s="623"/>
      <c r="AH15" s="623"/>
      <c r="AI15" s="623"/>
      <c r="AJ15" s="623"/>
      <c r="AK15" s="623"/>
      <c r="AL15" s="623"/>
      <c r="AM15" s="623"/>
      <c r="AN15" s="623"/>
      <c r="AO15" s="623"/>
      <c r="AP15" s="623"/>
      <c r="AQ15" s="623"/>
      <c r="AR15" s="623"/>
      <c r="AS15" s="623"/>
      <c r="AT15" s="623"/>
      <c r="AU15" s="623"/>
      <c r="AV15" s="623"/>
      <c r="AW15" s="623"/>
      <c r="AX15" s="623"/>
      <c r="AY15" s="623"/>
      <c r="AZ15" s="623"/>
      <c r="BA15" s="623"/>
      <c r="BB15" s="623"/>
      <c r="BC15" s="623"/>
      <c r="BD15" s="623"/>
      <c r="BE15" s="623"/>
      <c r="BF15" s="623"/>
      <c r="BG15" s="623"/>
      <c r="BH15" s="623"/>
      <c r="BI15" s="623"/>
      <c r="BJ15" s="623"/>
      <c r="BK15" s="623"/>
      <c r="BL15" s="623"/>
      <c r="BM15" s="623"/>
      <c r="BN15" s="623"/>
      <c r="BO15" s="623"/>
      <c r="BP15" s="623"/>
      <c r="BQ15" s="623"/>
      <c r="BR15" s="623"/>
      <c r="BS15" s="623"/>
      <c r="BT15" s="623"/>
      <c r="BU15" s="623"/>
      <c r="BV15" s="623"/>
      <c r="BW15" s="625"/>
      <c r="BX15" s="623"/>
      <c r="BY15" s="623"/>
      <c r="BZ15" s="623"/>
      <c r="CA15" s="623"/>
      <c r="CB15" s="623"/>
      <c r="CC15" s="623"/>
      <c r="CD15" s="623"/>
      <c r="CE15" s="623"/>
      <c r="CF15" s="623"/>
      <c r="CG15" s="623"/>
      <c r="CH15" s="623"/>
      <c r="CI15" s="623"/>
      <c r="CJ15" s="623"/>
      <c r="CK15" s="623"/>
      <c r="CL15" s="623"/>
      <c r="CM15" s="623"/>
      <c r="CN15" s="623"/>
      <c r="CO15"/>
      <c r="CP15" s="628"/>
      <c r="CQ15" s="628"/>
      <c r="CR15" s="628"/>
      <c r="CS15" s="628"/>
      <c r="CT15" s="628"/>
      <c r="CU15" s="628"/>
      <c r="CV15" s="628"/>
      <c r="CW15" s="628"/>
      <c r="CX15" s="621"/>
      <c r="CY15" s="621"/>
      <c r="CZ15" s="621"/>
    </row>
    <row r="16" spans="1:104">
      <c r="A16" s="630"/>
      <c r="B16" s="626"/>
      <c r="E16" s="628"/>
      <c r="F16" s="628"/>
      <c r="G16" s="628"/>
      <c r="H16" s="623"/>
      <c r="I16" s="623"/>
      <c r="J16" s="623"/>
      <c r="K16" s="619"/>
      <c r="L16" s="619"/>
      <c r="M16" s="619"/>
      <c r="N16" s="619"/>
      <c r="O16" s="619"/>
      <c r="P16" s="623"/>
      <c r="Q16" s="623"/>
      <c r="R16" s="623"/>
      <c r="S16" s="623"/>
      <c r="T16" s="623"/>
      <c r="U16" s="623"/>
      <c r="V16" s="623"/>
      <c r="W16" s="623"/>
      <c r="X16" s="623"/>
      <c r="Y16" s="623"/>
      <c r="Z16" s="623"/>
      <c r="AA16" s="623"/>
      <c r="AB16" s="623"/>
      <c r="AC16" s="623"/>
      <c r="AD16" s="623"/>
      <c r="AE16" s="623"/>
      <c r="AF16" s="623"/>
      <c r="AG16" s="623"/>
      <c r="AH16" s="623"/>
      <c r="AI16" s="623"/>
      <c r="AJ16" s="623"/>
      <c r="AK16" s="623"/>
      <c r="AL16" s="623"/>
      <c r="AM16" s="623"/>
      <c r="AN16" s="623"/>
      <c r="AO16" s="623"/>
      <c r="AP16" s="623"/>
      <c r="AQ16" s="623"/>
      <c r="AR16" s="623"/>
      <c r="AS16" s="623"/>
      <c r="AT16" s="623"/>
      <c r="AU16" s="623"/>
      <c r="AV16" s="623"/>
      <c r="AW16" s="623"/>
      <c r="AX16" s="623"/>
      <c r="AY16" s="623"/>
      <c r="AZ16" s="623"/>
      <c r="BA16" s="623"/>
      <c r="BB16" s="623"/>
      <c r="BC16" s="623"/>
      <c r="BD16" s="623"/>
      <c r="BE16" s="623"/>
      <c r="BF16" s="623"/>
      <c r="BG16" s="623"/>
      <c r="BH16" s="623"/>
      <c r="BI16" s="623"/>
      <c r="BJ16" s="623"/>
      <c r="BK16" s="623"/>
      <c r="BL16" s="623"/>
      <c r="BM16" s="623"/>
      <c r="BN16" s="623"/>
      <c r="BO16" s="623"/>
      <c r="BP16" s="623"/>
      <c r="BQ16" s="623"/>
      <c r="BR16" s="623"/>
      <c r="BS16" s="623"/>
      <c r="BT16" s="623"/>
      <c r="BU16" s="623"/>
      <c r="BV16" s="623"/>
      <c r="BW16" s="625"/>
      <c r="BX16" s="623"/>
      <c r="BY16" s="623"/>
      <c r="BZ16" s="623"/>
      <c r="CA16" s="623"/>
      <c r="CB16" s="623"/>
      <c r="CC16" s="623"/>
      <c r="CD16" s="623"/>
      <c r="CE16" s="623"/>
      <c r="CF16" s="623"/>
      <c r="CG16" s="623"/>
      <c r="CH16" s="623"/>
      <c r="CI16" s="623"/>
      <c r="CJ16" s="623"/>
      <c r="CK16" s="623"/>
      <c r="CL16" s="623"/>
      <c r="CM16" s="623"/>
      <c r="CN16" s="623"/>
      <c r="CO16"/>
      <c r="CP16" s="628"/>
      <c r="CQ16" s="628"/>
      <c r="CR16" s="628"/>
      <c r="CS16" s="628"/>
      <c r="CT16" s="628"/>
      <c r="CU16" s="628"/>
      <c r="CV16" s="628"/>
      <c r="CW16" s="628"/>
      <c r="CX16" s="621"/>
      <c r="CY16" s="621"/>
      <c r="CZ16" s="621"/>
    </row>
    <row r="17" spans="1:104">
      <c r="A17" s="630"/>
      <c r="B17" s="626"/>
      <c r="E17" s="628"/>
      <c r="F17" s="628"/>
      <c r="G17" s="628"/>
      <c r="H17" s="623"/>
      <c r="I17" s="623"/>
      <c r="J17" s="623"/>
      <c r="K17" s="619"/>
      <c r="L17" s="619"/>
      <c r="M17" s="619"/>
      <c r="N17" s="619"/>
      <c r="O17" s="619"/>
      <c r="P17" s="623"/>
      <c r="Q17" s="623"/>
      <c r="R17" s="623"/>
      <c r="S17" s="623"/>
      <c r="T17" s="623"/>
      <c r="U17" s="623"/>
      <c r="V17" s="623"/>
      <c r="W17" s="623"/>
      <c r="X17" s="623"/>
      <c r="Y17" s="623"/>
      <c r="Z17" s="623"/>
      <c r="AA17" s="623"/>
      <c r="AB17" s="623"/>
      <c r="AC17" s="623"/>
      <c r="AD17" s="623"/>
      <c r="AE17" s="623"/>
      <c r="AF17" s="623"/>
      <c r="AG17" s="623"/>
      <c r="AH17" s="623"/>
      <c r="AI17" s="623"/>
      <c r="AJ17" s="623"/>
      <c r="AK17" s="623"/>
      <c r="AL17" s="623"/>
      <c r="AM17" s="623"/>
      <c r="AN17" s="623"/>
      <c r="AO17" s="623"/>
      <c r="AP17" s="623"/>
      <c r="AQ17" s="623"/>
      <c r="AR17" s="623"/>
      <c r="AS17" s="623"/>
      <c r="AT17" s="623"/>
      <c r="AU17" s="623"/>
      <c r="AV17" s="623"/>
      <c r="AW17" s="623"/>
      <c r="AX17" s="623"/>
      <c r="AY17" s="623"/>
      <c r="AZ17" s="623"/>
      <c r="BA17" s="623"/>
      <c r="BB17" s="623"/>
      <c r="BC17" s="623"/>
      <c r="BD17" s="623"/>
      <c r="BE17" s="623"/>
      <c r="BF17" s="623"/>
      <c r="BG17" s="623"/>
      <c r="BH17" s="623"/>
      <c r="BI17" s="623"/>
      <c r="BJ17" s="623"/>
      <c r="BK17" s="623"/>
      <c r="BL17" s="623"/>
      <c r="BM17" s="623"/>
      <c r="BN17" s="623"/>
      <c r="BO17" s="623"/>
      <c r="BP17" s="623"/>
      <c r="BQ17" s="623"/>
      <c r="BR17" s="623"/>
      <c r="BS17" s="623"/>
      <c r="BT17" s="623"/>
      <c r="BU17" s="623"/>
      <c r="BV17" s="623"/>
      <c r="BW17" s="625"/>
      <c r="BX17" s="623"/>
      <c r="BY17" s="623"/>
      <c r="BZ17" s="623"/>
      <c r="CA17" s="623"/>
      <c r="CB17" s="623"/>
      <c r="CC17" s="623"/>
      <c r="CD17" s="623"/>
      <c r="CE17" s="623"/>
      <c r="CF17" s="623"/>
      <c r="CG17" s="623"/>
      <c r="CH17" s="623"/>
      <c r="CI17" s="623"/>
      <c r="CJ17" s="623"/>
      <c r="CK17" s="623"/>
      <c r="CL17" s="623"/>
      <c r="CM17" s="623"/>
      <c r="CN17" s="623"/>
      <c r="CO17"/>
      <c r="CR17" s="619"/>
      <c r="CS17" s="619"/>
      <c r="CT17" s="619"/>
      <c r="CU17" s="619"/>
      <c r="CV17" s="619"/>
      <c r="CW17" s="619"/>
      <c r="CX17" s="621"/>
      <c r="CY17" s="621"/>
      <c r="CZ17" s="621"/>
    </row>
    <row r="18" spans="1:104">
      <c r="A18" s="630"/>
      <c r="B18" s="626"/>
      <c r="E18" s="628"/>
      <c r="F18" s="628"/>
      <c r="G18" s="628"/>
      <c r="H18" s="623"/>
      <c r="I18" s="623"/>
      <c r="J18" s="623"/>
      <c r="K18" s="619"/>
      <c r="L18" s="619"/>
      <c r="M18" s="619"/>
      <c r="N18" s="619"/>
      <c r="O18" s="619"/>
      <c r="P18" s="623"/>
      <c r="Q18" s="623"/>
      <c r="R18" s="623"/>
      <c r="S18" s="623"/>
      <c r="T18" s="623"/>
      <c r="U18" s="623"/>
      <c r="V18" s="623"/>
      <c r="W18" s="623"/>
      <c r="X18" s="623"/>
      <c r="Y18" s="623"/>
      <c r="Z18" s="623"/>
      <c r="AA18" s="623"/>
      <c r="AB18" s="623"/>
      <c r="AC18" s="623"/>
      <c r="AD18" s="623"/>
      <c r="AE18" s="623"/>
      <c r="AF18" s="623"/>
      <c r="AG18" s="623"/>
      <c r="AH18" s="623"/>
      <c r="AI18" s="623"/>
      <c r="AJ18" s="623"/>
      <c r="AK18" s="623"/>
      <c r="AL18" s="623"/>
      <c r="AM18" s="623"/>
      <c r="AN18" s="623"/>
      <c r="AO18" s="623"/>
      <c r="AP18" s="623"/>
      <c r="AQ18" s="623"/>
      <c r="AR18" s="623"/>
      <c r="AS18" s="623"/>
      <c r="AT18" s="623"/>
      <c r="AU18" s="623"/>
      <c r="AV18" s="623"/>
      <c r="AW18" s="623"/>
      <c r="AX18" s="623"/>
      <c r="AY18" s="623"/>
      <c r="AZ18" s="623"/>
      <c r="BA18" s="623"/>
      <c r="BB18" s="623"/>
      <c r="BC18" s="623"/>
      <c r="BD18" s="623"/>
      <c r="BE18" s="623"/>
      <c r="BF18" s="623"/>
      <c r="BG18" s="623"/>
      <c r="BH18" s="623"/>
      <c r="BI18" s="623"/>
      <c r="BJ18" s="623"/>
      <c r="BK18" s="623"/>
      <c r="BL18" s="623"/>
      <c r="BM18" s="623"/>
      <c r="BN18" s="623"/>
      <c r="BO18" s="623"/>
      <c r="BP18" s="623"/>
      <c r="BQ18" s="623"/>
      <c r="BR18" s="623"/>
      <c r="BS18" s="623"/>
      <c r="BT18" s="623"/>
      <c r="BU18" s="623"/>
      <c r="BV18" s="623"/>
      <c r="BW18" s="625"/>
      <c r="BX18" s="623"/>
      <c r="BY18" s="623"/>
      <c r="BZ18" s="623"/>
      <c r="CA18" s="623"/>
      <c r="CB18" s="623"/>
      <c r="CC18" s="623"/>
      <c r="CD18" s="623"/>
      <c r="CE18" s="623"/>
      <c r="CF18" s="623"/>
      <c r="CG18" s="623"/>
      <c r="CH18" s="623"/>
      <c r="CI18" s="623"/>
      <c r="CJ18" s="623"/>
      <c r="CK18" s="623"/>
      <c r="CL18" s="623"/>
      <c r="CM18" s="623"/>
      <c r="CN18" s="623"/>
      <c r="CO18"/>
      <c r="CR18" s="619"/>
      <c r="CS18" s="619"/>
      <c r="CT18" s="619"/>
      <c r="CU18" s="619"/>
      <c r="CV18" s="619"/>
      <c r="CW18" s="625"/>
      <c r="CX18" s="621"/>
      <c r="CY18" s="621"/>
      <c r="CZ18" s="621"/>
    </row>
    <row r="19" spans="1:104">
      <c r="A19" s="630"/>
      <c r="B19" s="626"/>
      <c r="E19" s="628"/>
      <c r="F19" s="628"/>
      <c r="G19" s="628"/>
      <c r="H19" s="623"/>
      <c r="I19" s="623"/>
      <c r="J19" s="623"/>
      <c r="K19" s="619"/>
      <c r="L19" s="619"/>
      <c r="M19" s="619"/>
      <c r="N19" s="619"/>
      <c r="O19" s="619"/>
      <c r="P19" s="623"/>
      <c r="Q19" s="623"/>
      <c r="R19" s="623"/>
      <c r="S19" s="623"/>
      <c r="T19" s="623"/>
      <c r="U19" s="623"/>
      <c r="V19" s="623"/>
      <c r="W19" s="623"/>
      <c r="X19" s="623"/>
      <c r="Y19" s="623"/>
      <c r="Z19" s="623"/>
      <c r="AA19" s="623"/>
      <c r="AB19" s="623"/>
      <c r="AC19" s="623"/>
      <c r="AD19" s="623"/>
      <c r="AE19" s="623"/>
      <c r="AF19" s="623"/>
      <c r="AG19" s="623"/>
      <c r="AH19" s="623"/>
      <c r="AI19" s="623"/>
      <c r="AJ19" s="623"/>
      <c r="AK19" s="623"/>
      <c r="AL19" s="623"/>
      <c r="AM19" s="623"/>
      <c r="AN19" s="623"/>
      <c r="AO19" s="623"/>
      <c r="AP19" s="623"/>
      <c r="AQ19" s="623"/>
      <c r="AR19" s="623"/>
      <c r="AS19" s="623"/>
      <c r="AT19" s="623"/>
      <c r="AU19" s="623"/>
      <c r="AV19" s="623"/>
      <c r="AW19" s="623"/>
      <c r="AX19" s="623"/>
      <c r="AY19" s="623"/>
      <c r="AZ19" s="623"/>
      <c r="BA19" s="623"/>
      <c r="BB19" s="623"/>
      <c r="BC19" s="623"/>
      <c r="BD19" s="623"/>
      <c r="BE19" s="623"/>
      <c r="BF19" s="623"/>
      <c r="BG19" s="623"/>
      <c r="BH19" s="623"/>
      <c r="BI19" s="623"/>
      <c r="BJ19" s="623"/>
      <c r="BK19" s="623"/>
      <c r="BL19" s="623"/>
      <c r="BM19" s="623"/>
      <c r="BN19" s="623"/>
      <c r="BO19" s="623"/>
      <c r="BP19" s="623"/>
      <c r="BQ19" s="623"/>
      <c r="BR19" s="623"/>
      <c r="BS19" s="623"/>
      <c r="BT19" s="623"/>
      <c r="BU19" s="623"/>
      <c r="BV19" s="623"/>
      <c r="BW19" s="625"/>
      <c r="BX19" s="623"/>
      <c r="BY19" s="623"/>
      <c r="BZ19" s="623"/>
      <c r="CA19" s="623"/>
      <c r="CB19" s="623"/>
      <c r="CC19" s="623"/>
      <c r="CD19" s="623"/>
      <c r="CE19" s="623"/>
      <c r="CF19" s="623"/>
      <c r="CG19" s="623"/>
      <c r="CH19" s="623"/>
      <c r="CI19" s="623"/>
      <c r="CJ19" s="623"/>
      <c r="CK19" s="623"/>
      <c r="CL19" s="623"/>
      <c r="CM19" s="623"/>
      <c r="CN19" s="623"/>
      <c r="CO19"/>
      <c r="CP19" s="628"/>
      <c r="CQ19" s="628"/>
      <c r="CR19" s="628"/>
      <c r="CS19" s="628"/>
      <c r="CT19" s="628"/>
      <c r="CU19" s="628"/>
      <c r="CV19" s="628"/>
      <c r="CW19" s="628"/>
      <c r="CX19" s="621"/>
      <c r="CY19" s="621"/>
      <c r="CZ19" s="621"/>
    </row>
    <row r="20" spans="1:104">
      <c r="A20" s="630"/>
      <c r="B20" s="626"/>
      <c r="E20" s="628"/>
      <c r="F20" s="628"/>
      <c r="G20" s="628"/>
      <c r="H20" s="623"/>
      <c r="I20" s="623"/>
      <c r="J20" s="623"/>
      <c r="K20" s="619"/>
      <c r="L20" s="619"/>
      <c r="M20" s="619"/>
      <c r="N20" s="619"/>
      <c r="O20" s="619"/>
      <c r="P20" s="623"/>
      <c r="Q20" s="623"/>
      <c r="R20" s="623"/>
      <c r="S20" s="623"/>
      <c r="T20" s="623"/>
      <c r="U20" s="623"/>
      <c r="V20" s="623"/>
      <c r="W20" s="623"/>
      <c r="X20" s="623"/>
      <c r="Y20" s="623"/>
      <c r="Z20" s="623"/>
      <c r="AA20" s="623"/>
      <c r="AB20" s="623"/>
      <c r="AC20" s="623"/>
      <c r="AD20" s="623"/>
      <c r="AE20" s="623"/>
      <c r="AF20" s="623"/>
      <c r="AG20" s="623"/>
      <c r="AH20" s="623"/>
      <c r="AI20" s="623"/>
      <c r="AJ20" s="623"/>
      <c r="AK20" s="623"/>
      <c r="AL20" s="623"/>
      <c r="AM20" s="623"/>
      <c r="AN20" s="623"/>
      <c r="AO20" s="623"/>
      <c r="AP20" s="623"/>
      <c r="AQ20" s="623"/>
      <c r="AR20" s="623"/>
      <c r="AS20" s="623"/>
      <c r="AT20" s="623"/>
      <c r="AU20" s="623"/>
      <c r="AV20" s="623"/>
      <c r="AW20" s="623"/>
      <c r="AX20" s="623"/>
      <c r="AY20" s="623"/>
      <c r="AZ20" s="623"/>
      <c r="BA20" s="623"/>
      <c r="BB20" s="623"/>
      <c r="BC20" s="623"/>
      <c r="BD20" s="623"/>
      <c r="BE20" s="623"/>
      <c r="BF20" s="623"/>
      <c r="BG20" s="623"/>
      <c r="BH20" s="623"/>
      <c r="BI20" s="623"/>
      <c r="BJ20" s="623"/>
      <c r="BK20" s="623"/>
      <c r="BL20" s="623"/>
      <c r="BM20" s="623"/>
      <c r="BN20" s="623"/>
      <c r="BO20" s="623"/>
      <c r="BP20" s="623"/>
      <c r="BQ20" s="623"/>
      <c r="BR20" s="623"/>
      <c r="BS20" s="623"/>
      <c r="BT20" s="623"/>
      <c r="BU20" s="623"/>
      <c r="BV20" s="623"/>
      <c r="BW20" s="625"/>
      <c r="BX20" s="623"/>
      <c r="BY20" s="623"/>
      <c r="BZ20" s="623"/>
      <c r="CA20" s="623"/>
      <c r="CB20" s="623"/>
      <c r="CC20" s="623"/>
      <c r="CD20" s="623"/>
      <c r="CE20" s="623"/>
      <c r="CF20" s="623"/>
      <c r="CG20" s="623"/>
      <c r="CH20" s="623"/>
      <c r="CI20" s="623"/>
      <c r="CJ20" s="623"/>
      <c r="CK20" s="623"/>
      <c r="CL20" s="623"/>
      <c r="CM20" s="623"/>
      <c r="CN20" s="623"/>
      <c r="CO20"/>
      <c r="CR20" s="619"/>
      <c r="CS20" s="619"/>
      <c r="CT20" s="619"/>
      <c r="CU20" s="619"/>
      <c r="CV20" s="619"/>
      <c r="CW20" s="619"/>
      <c r="CX20" s="621"/>
      <c r="CY20" s="621"/>
      <c r="CZ20" s="621"/>
    </row>
    <row r="21" spans="1:104">
      <c r="A21" s="630"/>
      <c r="B21" s="626"/>
      <c r="E21" s="628"/>
      <c r="F21" s="628"/>
      <c r="G21" s="628"/>
      <c r="H21" s="623"/>
      <c r="I21" s="623"/>
      <c r="J21" s="623"/>
      <c r="K21" s="619"/>
      <c r="L21" s="619"/>
      <c r="M21" s="619"/>
      <c r="N21" s="619"/>
      <c r="O21" s="619"/>
      <c r="P21" s="623"/>
      <c r="Q21" s="623"/>
      <c r="R21" s="623"/>
      <c r="S21" s="623"/>
      <c r="T21" s="623"/>
      <c r="U21" s="623"/>
      <c r="V21" s="623"/>
      <c r="W21" s="623"/>
      <c r="X21" s="623"/>
      <c r="Y21" s="623"/>
      <c r="Z21" s="623"/>
      <c r="AA21" s="623"/>
      <c r="AB21" s="623"/>
      <c r="AC21" s="623"/>
      <c r="AD21" s="623"/>
      <c r="AE21" s="623"/>
      <c r="AF21" s="623"/>
      <c r="AG21" s="623"/>
      <c r="AH21" s="623"/>
      <c r="AI21" s="623"/>
      <c r="AJ21" s="623"/>
      <c r="AK21" s="623"/>
      <c r="AL21" s="623"/>
      <c r="AM21" s="623"/>
      <c r="AN21" s="623"/>
      <c r="AO21" s="623"/>
      <c r="AP21" s="623"/>
      <c r="AQ21" s="623"/>
      <c r="AR21" s="623"/>
      <c r="AS21" s="623"/>
      <c r="AT21" s="623"/>
      <c r="AU21" s="623"/>
      <c r="AV21" s="623"/>
      <c r="AW21" s="623"/>
      <c r="AX21" s="623"/>
      <c r="AY21" s="623"/>
      <c r="AZ21" s="623"/>
      <c r="BA21" s="623"/>
      <c r="BB21" s="623"/>
      <c r="BC21" s="623"/>
      <c r="BD21" s="623"/>
      <c r="BE21" s="623"/>
      <c r="BF21" s="623"/>
      <c r="BG21" s="623"/>
      <c r="BH21" s="623"/>
      <c r="BI21" s="623"/>
      <c r="BJ21" s="623"/>
      <c r="BK21" s="623"/>
      <c r="BL21" s="623"/>
      <c r="BM21" s="623"/>
      <c r="BN21" s="623"/>
      <c r="BO21" s="623"/>
      <c r="BP21" s="623"/>
      <c r="BQ21" s="623"/>
      <c r="BR21" s="623"/>
      <c r="BS21" s="623"/>
      <c r="BT21" s="623"/>
      <c r="BU21" s="623"/>
      <c r="BV21" s="623"/>
      <c r="BW21" s="625"/>
      <c r="BX21" s="623"/>
      <c r="BY21" s="623"/>
      <c r="BZ21" s="623"/>
      <c r="CA21" s="623"/>
      <c r="CB21" s="623"/>
      <c r="CC21" s="623"/>
      <c r="CD21" s="623"/>
      <c r="CE21" s="623"/>
      <c r="CF21" s="623"/>
      <c r="CG21" s="623"/>
      <c r="CH21" s="623"/>
      <c r="CI21" s="623"/>
      <c r="CJ21" s="623"/>
      <c r="CK21" s="623"/>
      <c r="CL21" s="623"/>
      <c r="CM21" s="623"/>
      <c r="CN21" s="623"/>
      <c r="CO21"/>
      <c r="CR21" s="619"/>
      <c r="CS21" s="619"/>
      <c r="CT21" s="619"/>
      <c r="CU21" s="619"/>
      <c r="CV21" s="619"/>
      <c r="CW21" s="619"/>
      <c r="CX21" s="621"/>
      <c r="CY21" s="621"/>
      <c r="CZ21" s="621"/>
    </row>
    <row r="22" spans="1:104">
      <c r="A22" s="630"/>
      <c r="B22" s="626"/>
      <c r="E22" s="628"/>
      <c r="F22" s="628"/>
      <c r="G22" s="628"/>
      <c r="H22" s="623"/>
      <c r="I22" s="623"/>
      <c r="J22" s="623"/>
      <c r="K22" s="619"/>
      <c r="L22" s="619"/>
      <c r="M22" s="619"/>
      <c r="N22" s="619"/>
      <c r="O22" s="619"/>
      <c r="P22" s="623"/>
      <c r="Q22" s="623"/>
      <c r="R22" s="623"/>
      <c r="S22" s="623"/>
      <c r="T22" s="623"/>
      <c r="U22" s="623"/>
      <c r="V22" s="623"/>
      <c r="W22" s="623"/>
      <c r="X22" s="623"/>
      <c r="Y22" s="623"/>
      <c r="Z22" s="623"/>
      <c r="AA22" s="623"/>
      <c r="AB22" s="623"/>
      <c r="AC22" s="623"/>
      <c r="AD22" s="623"/>
      <c r="AE22" s="623"/>
      <c r="AF22" s="623"/>
      <c r="AG22" s="623"/>
      <c r="AH22" s="623"/>
      <c r="AI22" s="623"/>
      <c r="AJ22" s="623"/>
      <c r="AK22" s="623"/>
      <c r="AL22" s="623"/>
      <c r="AM22" s="623"/>
      <c r="AN22" s="623"/>
      <c r="AO22" s="623"/>
      <c r="AP22" s="623"/>
      <c r="AQ22" s="623"/>
      <c r="AR22" s="623"/>
      <c r="AS22" s="623"/>
      <c r="AT22" s="623"/>
      <c r="AU22" s="623"/>
      <c r="AV22" s="623"/>
      <c r="AW22" s="623"/>
      <c r="AX22" s="623"/>
      <c r="AY22" s="623"/>
      <c r="AZ22" s="623"/>
      <c r="BA22" s="623"/>
      <c r="BB22" s="623"/>
      <c r="BC22" s="623"/>
      <c r="BD22" s="623"/>
      <c r="BE22" s="623"/>
      <c r="BF22" s="623"/>
      <c r="BG22" s="623"/>
      <c r="BH22" s="623"/>
      <c r="BI22" s="623"/>
      <c r="BJ22" s="623"/>
      <c r="BK22" s="623"/>
      <c r="BL22" s="623"/>
      <c r="BM22" s="623"/>
      <c r="BN22" s="623"/>
      <c r="BO22" s="623"/>
      <c r="BP22" s="623"/>
      <c r="BQ22" s="623"/>
      <c r="BR22" s="623"/>
      <c r="BS22" s="623"/>
      <c r="BT22" s="623"/>
      <c r="BU22" s="623"/>
      <c r="BV22" s="623"/>
      <c r="BW22" s="625"/>
      <c r="BX22" s="623"/>
      <c r="BY22" s="623"/>
      <c r="BZ22" s="623"/>
      <c r="CA22" s="623"/>
      <c r="CB22" s="623"/>
      <c r="CC22" s="623"/>
      <c r="CD22" s="623"/>
      <c r="CE22" s="623"/>
      <c r="CF22" s="623"/>
      <c r="CG22" s="623"/>
      <c r="CH22" s="623"/>
      <c r="CI22" s="623"/>
      <c r="CJ22" s="623"/>
      <c r="CK22" s="623"/>
      <c r="CL22" s="623"/>
      <c r="CM22" s="623"/>
      <c r="CN22" s="623"/>
      <c r="CO22"/>
      <c r="CP22" s="625"/>
      <c r="CQ22" s="625"/>
      <c r="CR22" s="629"/>
      <c r="CS22" s="620"/>
      <c r="CT22" s="620"/>
      <c r="CU22" s="620"/>
      <c r="CV22" s="628"/>
      <c r="CW22" s="628"/>
      <c r="CX22" s="621"/>
      <c r="CY22" s="621"/>
      <c r="CZ22" s="621"/>
    </row>
    <row r="23" spans="1:104">
      <c r="A23" s="630"/>
      <c r="B23" s="626"/>
      <c r="E23" s="628"/>
      <c r="F23" s="628"/>
      <c r="G23" s="628"/>
      <c r="H23" s="623"/>
      <c r="I23" s="623"/>
      <c r="J23" s="623"/>
      <c r="K23" s="619"/>
      <c r="L23" s="619"/>
      <c r="M23" s="619"/>
      <c r="N23" s="619"/>
      <c r="O23" s="619"/>
      <c r="P23" s="623"/>
      <c r="Q23" s="623"/>
      <c r="R23" s="623"/>
      <c r="S23" s="623"/>
      <c r="T23" s="623"/>
      <c r="U23" s="623"/>
      <c r="V23" s="623"/>
      <c r="W23" s="623"/>
      <c r="X23" s="623"/>
      <c r="Y23" s="623"/>
      <c r="Z23" s="623"/>
      <c r="AA23" s="623"/>
      <c r="AB23" s="623"/>
      <c r="AC23" s="623"/>
      <c r="AD23" s="623"/>
      <c r="AE23" s="623"/>
      <c r="AF23" s="623"/>
      <c r="AG23" s="623"/>
      <c r="AH23" s="623"/>
      <c r="AI23" s="623"/>
      <c r="AJ23" s="623"/>
      <c r="AK23" s="623"/>
      <c r="AL23" s="623"/>
      <c r="AM23" s="623"/>
      <c r="AN23" s="623"/>
      <c r="AO23" s="623"/>
      <c r="AP23" s="623"/>
      <c r="AQ23" s="623"/>
      <c r="AR23" s="623"/>
      <c r="AS23" s="623"/>
      <c r="AT23" s="623"/>
      <c r="AU23" s="623"/>
      <c r="AV23" s="623"/>
      <c r="AW23" s="623"/>
      <c r="AX23" s="623"/>
      <c r="AY23" s="623"/>
      <c r="AZ23" s="623"/>
      <c r="BA23" s="623"/>
      <c r="BB23" s="623"/>
      <c r="BC23" s="623"/>
      <c r="BD23" s="623"/>
      <c r="BE23" s="623"/>
      <c r="BF23" s="623"/>
      <c r="BG23" s="623"/>
      <c r="BH23" s="623"/>
      <c r="BI23" s="623"/>
      <c r="BJ23" s="623"/>
      <c r="BK23" s="623"/>
      <c r="BL23" s="623"/>
      <c r="BM23" s="623"/>
      <c r="BN23" s="623"/>
      <c r="BO23" s="623"/>
      <c r="BP23" s="623"/>
      <c r="BQ23" s="623"/>
      <c r="BR23" s="623"/>
      <c r="BS23" s="623"/>
      <c r="BT23" s="623"/>
      <c r="BU23" s="623"/>
      <c r="BV23" s="623"/>
      <c r="BW23" s="625"/>
      <c r="BX23" s="623"/>
      <c r="BY23" s="623"/>
      <c r="BZ23" s="623"/>
      <c r="CA23" s="623"/>
      <c r="CB23" s="623"/>
      <c r="CC23" s="623"/>
      <c r="CD23" s="623"/>
      <c r="CE23" s="623"/>
      <c r="CF23" s="623"/>
      <c r="CG23" s="623"/>
      <c r="CH23" s="623"/>
      <c r="CI23" s="623"/>
      <c r="CJ23" s="623"/>
      <c r="CK23" s="623"/>
      <c r="CL23" s="623"/>
      <c r="CM23" s="623"/>
      <c r="CN23" s="623"/>
      <c r="CO23"/>
      <c r="CX23" s="621"/>
      <c r="CY23" s="621"/>
      <c r="CZ23" s="621"/>
    </row>
    <row r="24" spans="1:104">
      <c r="A24" s="630"/>
      <c r="B24" s="626"/>
      <c r="E24" s="628"/>
      <c r="F24" s="628"/>
      <c r="G24" s="628"/>
      <c r="H24" s="623"/>
      <c r="I24" s="623"/>
      <c r="J24" s="623"/>
      <c r="K24" s="619"/>
      <c r="L24" s="619"/>
      <c r="M24" s="619"/>
      <c r="N24" s="619"/>
      <c r="O24" s="619"/>
      <c r="P24" s="623"/>
      <c r="Q24" s="623"/>
      <c r="R24" s="623"/>
      <c r="S24" s="623"/>
      <c r="T24" s="623"/>
      <c r="U24" s="623"/>
      <c r="V24" s="623"/>
      <c r="W24" s="623"/>
      <c r="X24" s="623"/>
      <c r="Y24" s="623"/>
      <c r="Z24" s="623"/>
      <c r="AA24" s="623"/>
      <c r="AB24" s="623"/>
      <c r="AC24" s="623"/>
      <c r="AD24" s="623"/>
      <c r="AE24" s="623"/>
      <c r="AF24" s="623"/>
      <c r="AG24" s="623"/>
      <c r="AH24" s="623"/>
      <c r="AI24" s="623"/>
      <c r="AJ24" s="623"/>
      <c r="AK24" s="623"/>
      <c r="AL24" s="623"/>
      <c r="AM24" s="623"/>
      <c r="AN24" s="623"/>
      <c r="AO24" s="623"/>
      <c r="AP24" s="623"/>
      <c r="AQ24" s="623"/>
      <c r="AR24" s="623"/>
      <c r="AS24" s="623"/>
      <c r="AT24" s="623"/>
      <c r="AU24" s="623"/>
      <c r="AV24" s="623"/>
      <c r="AW24" s="623"/>
      <c r="AX24" s="623"/>
      <c r="AY24" s="623"/>
      <c r="AZ24" s="623"/>
      <c r="BA24" s="623"/>
      <c r="BB24" s="623"/>
      <c r="BC24" s="623"/>
      <c r="BD24" s="623"/>
      <c r="BE24" s="623"/>
      <c r="BF24" s="623"/>
      <c r="BG24" s="623"/>
      <c r="BH24" s="623"/>
      <c r="BI24" s="623"/>
      <c r="BJ24" s="623"/>
      <c r="BK24" s="623"/>
      <c r="BL24" s="623"/>
      <c r="BM24" s="623"/>
      <c r="BN24" s="623"/>
      <c r="BO24" s="623"/>
      <c r="BP24" s="623"/>
      <c r="BQ24" s="623"/>
      <c r="BR24" s="623"/>
      <c r="BS24" s="623"/>
      <c r="BT24" s="623"/>
      <c r="BU24" s="623"/>
      <c r="BV24" s="623"/>
      <c r="BW24" s="625"/>
      <c r="BX24" s="623"/>
      <c r="BY24" s="623"/>
      <c r="BZ24" s="623"/>
      <c r="CA24" s="623"/>
      <c r="CB24" s="623"/>
      <c r="CC24" s="623"/>
      <c r="CD24" s="623"/>
      <c r="CE24" s="623"/>
      <c r="CF24" s="623"/>
      <c r="CG24" s="623"/>
      <c r="CH24" s="623"/>
      <c r="CI24" s="623"/>
      <c r="CJ24" s="623"/>
      <c r="CK24" s="623"/>
      <c r="CL24" s="623"/>
      <c r="CM24" s="623"/>
      <c r="CN24" s="623"/>
      <c r="CO24"/>
      <c r="CP24" s="625"/>
      <c r="CQ24" s="625"/>
      <c r="CR24" s="629"/>
      <c r="CS24" s="620"/>
      <c r="CT24" s="620"/>
      <c r="CU24" s="620"/>
      <c r="CV24" s="628"/>
      <c r="CW24" s="628"/>
      <c r="CX24" s="621"/>
      <c r="CY24" s="621"/>
      <c r="CZ24" s="621"/>
    </row>
    <row r="25" spans="1:104">
      <c r="A25" s="630"/>
      <c r="B25" s="626"/>
      <c r="E25" s="628"/>
      <c r="F25" s="628"/>
      <c r="G25" s="628"/>
      <c r="H25" s="623"/>
      <c r="I25" s="623"/>
      <c r="J25" s="623"/>
      <c r="K25" s="619"/>
      <c r="L25" s="619"/>
      <c r="M25" s="619"/>
      <c r="N25" s="619"/>
      <c r="O25" s="619"/>
      <c r="P25" s="623"/>
      <c r="Q25" s="623"/>
      <c r="R25" s="623"/>
      <c r="S25" s="623"/>
      <c r="T25" s="623"/>
      <c r="U25" s="623"/>
      <c r="V25" s="623"/>
      <c r="W25" s="623"/>
      <c r="X25" s="623"/>
      <c r="Y25" s="623"/>
      <c r="Z25" s="623"/>
      <c r="AA25" s="623"/>
      <c r="AB25" s="623"/>
      <c r="AC25" s="623"/>
      <c r="AD25" s="623"/>
      <c r="AE25" s="623"/>
      <c r="AF25" s="623"/>
      <c r="AG25" s="623"/>
      <c r="AH25" s="623"/>
      <c r="AI25" s="623"/>
      <c r="AJ25" s="623"/>
      <c r="AK25" s="623"/>
      <c r="AL25" s="623"/>
      <c r="AM25" s="623"/>
      <c r="AN25" s="623"/>
      <c r="AO25" s="623"/>
      <c r="AP25" s="623"/>
      <c r="AQ25" s="623"/>
      <c r="AR25" s="623"/>
      <c r="AS25" s="623"/>
      <c r="AT25" s="623"/>
      <c r="AU25" s="623"/>
      <c r="AV25" s="623"/>
      <c r="AW25" s="623"/>
      <c r="AX25" s="623"/>
      <c r="AY25" s="623"/>
      <c r="AZ25" s="623"/>
      <c r="BA25" s="623"/>
      <c r="BB25" s="623"/>
      <c r="BC25" s="623"/>
      <c r="BD25" s="623"/>
      <c r="BE25" s="623"/>
      <c r="BF25" s="623"/>
      <c r="BG25" s="623"/>
      <c r="BH25" s="623"/>
      <c r="BI25" s="623"/>
      <c r="BJ25" s="623"/>
      <c r="BK25" s="623"/>
      <c r="BL25" s="623"/>
      <c r="BM25" s="623"/>
      <c r="BN25" s="623"/>
      <c r="BO25" s="623"/>
      <c r="BP25" s="623"/>
      <c r="BQ25" s="623"/>
      <c r="BR25" s="623"/>
      <c r="BS25" s="623"/>
      <c r="BT25" s="623"/>
      <c r="BU25" s="623"/>
      <c r="BV25" s="623"/>
      <c r="BW25" s="625"/>
      <c r="BX25" s="623"/>
      <c r="BY25" s="623"/>
      <c r="BZ25" s="623"/>
      <c r="CA25" s="623"/>
      <c r="CB25" s="623"/>
      <c r="CC25" s="623"/>
      <c r="CD25" s="623"/>
      <c r="CE25" s="623"/>
      <c r="CF25" s="623"/>
      <c r="CG25" s="623"/>
      <c r="CH25" s="623"/>
      <c r="CI25" s="623"/>
      <c r="CJ25" s="623"/>
      <c r="CK25" s="623"/>
      <c r="CL25" s="623"/>
      <c r="CM25" s="623"/>
      <c r="CN25" s="623"/>
      <c r="CO25"/>
      <c r="CP25" s="625"/>
      <c r="CQ25" s="625"/>
      <c r="CR25" s="629"/>
      <c r="CS25" s="620"/>
      <c r="CT25" s="620"/>
      <c r="CU25" s="620"/>
      <c r="CV25" s="628"/>
      <c r="CW25" s="628"/>
      <c r="CX25" s="621"/>
      <c r="CY25" s="621"/>
      <c r="CZ25" s="621"/>
    </row>
    <row r="26" spans="1:104">
      <c r="A26" s="630"/>
      <c r="B26" s="626"/>
      <c r="E26" s="628"/>
      <c r="F26" s="628"/>
      <c r="G26" s="628"/>
      <c r="H26" s="623"/>
      <c r="I26" s="623"/>
      <c r="J26" s="623"/>
      <c r="K26" s="619"/>
      <c r="L26" s="619"/>
      <c r="M26" s="619"/>
      <c r="N26" s="619"/>
      <c r="O26" s="619"/>
      <c r="P26" s="623"/>
      <c r="Q26" s="623"/>
      <c r="R26" s="623"/>
      <c r="S26" s="623"/>
      <c r="T26" s="623"/>
      <c r="U26" s="623"/>
      <c r="V26" s="623"/>
      <c r="W26" s="623"/>
      <c r="X26" s="623"/>
      <c r="Y26" s="623"/>
      <c r="Z26" s="623"/>
      <c r="AA26" s="623"/>
      <c r="AB26" s="623"/>
      <c r="AC26" s="623"/>
      <c r="AD26" s="623"/>
      <c r="AE26" s="623"/>
      <c r="AF26" s="623"/>
      <c r="AG26" s="623"/>
      <c r="AH26" s="623"/>
      <c r="AI26" s="623"/>
      <c r="AJ26" s="623"/>
      <c r="AK26" s="623"/>
      <c r="AL26" s="623"/>
      <c r="AM26" s="623"/>
      <c r="AN26" s="623"/>
      <c r="AO26" s="623"/>
      <c r="AP26" s="623"/>
      <c r="AQ26" s="623"/>
      <c r="AR26" s="623"/>
      <c r="AS26" s="623"/>
      <c r="AT26" s="623"/>
      <c r="AU26" s="623"/>
      <c r="AV26" s="623"/>
      <c r="AW26" s="623"/>
      <c r="AX26" s="623"/>
      <c r="AY26" s="623"/>
      <c r="AZ26" s="623"/>
      <c r="BA26" s="623"/>
      <c r="BB26" s="623"/>
      <c r="BC26" s="623"/>
      <c r="BD26" s="623"/>
      <c r="BE26" s="623"/>
      <c r="BF26" s="623"/>
      <c r="BG26" s="623"/>
      <c r="BH26" s="623"/>
      <c r="BI26" s="623"/>
      <c r="BJ26" s="623"/>
      <c r="BK26" s="623"/>
      <c r="BL26" s="623"/>
      <c r="BM26" s="623"/>
      <c r="BN26" s="623"/>
      <c r="BO26" s="623"/>
      <c r="BP26" s="623"/>
      <c r="BQ26" s="623"/>
      <c r="BR26" s="623"/>
      <c r="BS26" s="623"/>
      <c r="BT26" s="623"/>
      <c r="BU26" s="623"/>
      <c r="BV26" s="623"/>
      <c r="BW26" s="625"/>
      <c r="BX26" s="623"/>
      <c r="BY26" s="623"/>
      <c r="BZ26" s="623"/>
      <c r="CA26" s="623"/>
      <c r="CB26" s="623"/>
      <c r="CC26" s="623"/>
      <c r="CD26" s="623"/>
      <c r="CE26" s="623"/>
      <c r="CF26" s="623"/>
      <c r="CG26" s="623"/>
      <c r="CH26" s="623"/>
      <c r="CI26" s="623"/>
      <c r="CJ26" s="623"/>
      <c r="CK26" s="623"/>
      <c r="CL26" s="623"/>
      <c r="CM26" s="623"/>
      <c r="CN26" s="623"/>
      <c r="CO26"/>
      <c r="CP26" s="625"/>
      <c r="CQ26" s="625"/>
      <c r="CR26" s="629"/>
      <c r="CS26" s="620"/>
      <c r="CT26" s="620"/>
      <c r="CU26" s="620"/>
      <c r="CV26" s="628"/>
      <c r="CW26" s="628"/>
      <c r="CY26" s="621"/>
      <c r="CZ26" s="621"/>
    </row>
    <row r="27" spans="1:104">
      <c r="A27" s="630"/>
      <c r="B27" s="626"/>
      <c r="E27" s="628"/>
      <c r="F27" s="628"/>
      <c r="G27" s="623"/>
      <c r="H27" s="623"/>
      <c r="I27" s="623"/>
      <c r="J27" s="623"/>
      <c r="K27" s="619"/>
      <c r="L27" s="619"/>
      <c r="M27" s="619"/>
      <c r="N27" s="619"/>
      <c r="O27" s="619"/>
      <c r="P27" s="623"/>
      <c r="Q27" s="623"/>
      <c r="R27" s="623"/>
      <c r="S27" s="623"/>
      <c r="T27" s="623"/>
      <c r="U27" s="623"/>
      <c r="V27" s="623"/>
      <c r="W27" s="623"/>
      <c r="X27" s="623"/>
      <c r="Y27" s="623"/>
      <c r="Z27" s="623"/>
      <c r="AA27" s="623"/>
      <c r="AB27" s="623"/>
      <c r="AC27" s="623"/>
      <c r="AD27" s="623"/>
      <c r="AE27" s="623"/>
      <c r="AF27" s="623"/>
      <c r="AG27" s="623"/>
      <c r="AH27" s="623"/>
      <c r="AI27" s="623"/>
      <c r="AJ27" s="623"/>
      <c r="AK27" s="623"/>
      <c r="AL27" s="623"/>
      <c r="AM27" s="623"/>
      <c r="AN27" s="623"/>
      <c r="AO27" s="623"/>
      <c r="AP27" s="623"/>
      <c r="AQ27" s="623"/>
      <c r="AR27" s="623"/>
      <c r="AS27" s="623"/>
      <c r="AT27" s="623"/>
      <c r="AU27" s="623"/>
      <c r="AV27" s="623"/>
      <c r="AW27" s="623"/>
      <c r="AX27" s="623"/>
      <c r="AY27" s="623"/>
      <c r="AZ27" s="623"/>
      <c r="BA27" s="623"/>
      <c r="BB27" s="623"/>
      <c r="BC27" s="623"/>
      <c r="BD27" s="623"/>
      <c r="BE27" s="623"/>
      <c r="BF27" s="623"/>
      <c r="BG27" s="623"/>
      <c r="BH27" s="623"/>
      <c r="BI27" s="623"/>
      <c r="BJ27" s="623"/>
      <c r="BK27" s="623"/>
      <c r="BL27" s="623"/>
      <c r="BM27" s="623"/>
      <c r="BN27" s="623"/>
      <c r="BO27" s="623"/>
      <c r="BP27" s="623"/>
      <c r="BQ27" s="623"/>
      <c r="BR27" s="623"/>
      <c r="BS27" s="623"/>
      <c r="BT27" s="623"/>
      <c r="BU27" s="623"/>
      <c r="BV27" s="623"/>
      <c r="BW27" s="625"/>
      <c r="BX27" s="623"/>
      <c r="BY27" s="623"/>
      <c r="BZ27" s="623"/>
      <c r="CA27" s="623"/>
      <c r="CB27" s="623"/>
      <c r="CC27" s="623"/>
      <c r="CD27" s="623"/>
      <c r="CE27" s="623"/>
      <c r="CF27" s="623"/>
      <c r="CG27" s="623"/>
      <c r="CH27" s="623"/>
      <c r="CI27" s="623"/>
      <c r="CJ27" s="623"/>
      <c r="CK27" s="623"/>
      <c r="CL27" s="623"/>
      <c r="CM27" s="623"/>
      <c r="CN27" s="623"/>
      <c r="CO27" s="19"/>
      <c r="CP27" s="625"/>
      <c r="CQ27" s="625"/>
      <c r="CR27" s="629"/>
      <c r="CS27" s="620"/>
      <c r="CT27" s="620"/>
      <c r="CU27" s="620"/>
      <c r="CV27" s="628"/>
      <c r="CW27" s="628"/>
    </row>
    <row r="28" spans="1:104">
      <c r="A28" s="630"/>
      <c r="B28" s="626"/>
      <c r="E28" s="628"/>
      <c r="F28" s="628"/>
      <c r="G28" s="623"/>
      <c r="H28" s="623"/>
      <c r="I28" s="623"/>
      <c r="J28" s="623"/>
      <c r="K28" s="619"/>
      <c r="L28" s="619"/>
      <c r="M28" s="619"/>
      <c r="N28" s="619"/>
      <c r="O28" s="619"/>
      <c r="P28" s="623"/>
      <c r="Q28" s="623"/>
      <c r="R28" s="623"/>
      <c r="S28" s="623"/>
      <c r="T28" s="623"/>
      <c r="U28" s="623"/>
      <c r="V28" s="623"/>
      <c r="W28" s="623"/>
      <c r="X28" s="623"/>
      <c r="Y28" s="623"/>
      <c r="Z28" s="623"/>
      <c r="AA28" s="623"/>
      <c r="AB28" s="623"/>
      <c r="AC28" s="623"/>
      <c r="AD28" s="623"/>
      <c r="AE28" s="623"/>
      <c r="AF28" s="623"/>
      <c r="AG28" s="623"/>
      <c r="AH28" s="623"/>
      <c r="AI28" s="623"/>
      <c r="AJ28" s="623"/>
      <c r="AK28" s="623"/>
      <c r="AL28" s="623"/>
      <c r="AM28" s="623"/>
      <c r="AN28" s="623"/>
      <c r="AO28" s="623"/>
      <c r="AP28" s="623"/>
      <c r="AQ28" s="623"/>
      <c r="AR28" s="623"/>
      <c r="AS28" s="623"/>
      <c r="AT28" s="623"/>
      <c r="AU28" s="623"/>
      <c r="AV28" s="623"/>
      <c r="AW28" s="623"/>
      <c r="AX28" s="623"/>
      <c r="AY28" s="623"/>
      <c r="AZ28" s="623"/>
      <c r="BA28" s="623"/>
      <c r="BB28" s="623"/>
      <c r="BC28" s="623"/>
      <c r="BD28" s="623"/>
      <c r="BE28" s="623"/>
      <c r="BF28" s="623"/>
      <c r="BG28" s="623"/>
      <c r="BH28" s="623"/>
      <c r="BI28" s="623"/>
      <c r="BJ28" s="623"/>
      <c r="BK28" s="623"/>
      <c r="BL28" s="623"/>
      <c r="BM28" s="623"/>
      <c r="BN28" s="623"/>
      <c r="BO28" s="623"/>
      <c r="BP28" s="623"/>
      <c r="BQ28" s="623"/>
      <c r="BR28" s="623"/>
      <c r="BS28" s="623"/>
      <c r="BT28" s="623"/>
      <c r="BU28" s="623"/>
      <c r="BV28" s="623"/>
      <c r="BW28" s="625"/>
      <c r="BX28" s="623"/>
      <c r="BY28" s="623"/>
      <c r="BZ28" s="623"/>
      <c r="CA28" s="623"/>
      <c r="CB28" s="623"/>
      <c r="CC28" s="623"/>
      <c r="CD28" s="623"/>
      <c r="CE28" s="623"/>
      <c r="CF28" s="623"/>
      <c r="CG28" s="623"/>
      <c r="CH28" s="623"/>
      <c r="CI28" s="623"/>
      <c r="CJ28" s="623"/>
      <c r="CK28" s="623"/>
      <c r="CL28" s="623"/>
      <c r="CM28" s="623"/>
      <c r="CN28" s="623"/>
      <c r="CO28" s="19"/>
      <c r="CP28" s="625"/>
      <c r="CQ28" s="625"/>
      <c r="CR28" s="629"/>
      <c r="CS28" s="620"/>
      <c r="CT28" s="620"/>
      <c r="CU28" s="620"/>
      <c r="CV28" s="628"/>
      <c r="CW28" s="628"/>
    </row>
    <row r="29" spans="1:104">
      <c r="A29" s="630"/>
      <c r="B29" s="626"/>
      <c r="E29" s="628"/>
      <c r="F29" s="628"/>
      <c r="G29" s="623"/>
      <c r="H29" s="623"/>
      <c r="I29" s="623"/>
      <c r="J29" s="623"/>
      <c r="K29" s="619"/>
      <c r="L29" s="619"/>
      <c r="M29" s="619"/>
      <c r="N29" s="619"/>
      <c r="O29" s="619"/>
      <c r="P29" s="623"/>
      <c r="Q29" s="623"/>
      <c r="R29" s="623"/>
      <c r="S29" s="623"/>
      <c r="T29" s="623"/>
      <c r="U29" s="623"/>
      <c r="V29" s="623"/>
      <c r="W29" s="623"/>
      <c r="X29" s="623"/>
      <c r="Y29" s="623"/>
      <c r="Z29" s="623"/>
      <c r="AA29" s="623"/>
      <c r="AB29" s="623"/>
      <c r="AC29" s="623"/>
      <c r="AD29" s="623"/>
      <c r="AE29" s="623"/>
      <c r="AF29" s="623"/>
      <c r="AG29" s="623"/>
      <c r="AH29" s="623"/>
      <c r="AI29" s="623"/>
      <c r="AJ29" s="623"/>
      <c r="AK29" s="623"/>
      <c r="AL29" s="623"/>
      <c r="AM29" s="623"/>
      <c r="AN29" s="623"/>
      <c r="AO29" s="623"/>
      <c r="AP29" s="623"/>
      <c r="AQ29" s="623"/>
      <c r="AR29" s="623"/>
      <c r="AS29" s="623"/>
      <c r="AT29" s="623"/>
      <c r="AU29" s="623"/>
      <c r="AV29" s="623"/>
      <c r="AW29" s="623"/>
      <c r="AX29" s="623"/>
      <c r="AY29" s="623"/>
      <c r="AZ29" s="623"/>
      <c r="BA29" s="623"/>
      <c r="BB29" s="623"/>
      <c r="BC29" s="623"/>
      <c r="BD29" s="623"/>
      <c r="BE29" s="623"/>
      <c r="BF29" s="623"/>
      <c r="BG29" s="623"/>
      <c r="BH29" s="623"/>
      <c r="BI29" s="623"/>
      <c r="BJ29" s="623"/>
      <c r="BK29" s="623"/>
      <c r="BL29" s="623"/>
      <c r="BM29" s="623"/>
      <c r="BN29" s="623"/>
      <c r="BO29" s="623"/>
      <c r="BP29" s="623"/>
      <c r="BQ29" s="623"/>
      <c r="BR29" s="623"/>
      <c r="BS29" s="623"/>
      <c r="BT29" s="623"/>
      <c r="BU29" s="623"/>
      <c r="BV29" s="623"/>
      <c r="BW29" s="625"/>
      <c r="BX29" s="623"/>
      <c r="BY29" s="623"/>
      <c r="BZ29" s="623"/>
      <c r="CA29" s="623"/>
      <c r="CB29" s="623"/>
      <c r="CC29" s="623"/>
      <c r="CD29" s="623"/>
      <c r="CE29" s="623"/>
      <c r="CF29" s="623"/>
      <c r="CG29" s="623"/>
      <c r="CH29" s="623"/>
      <c r="CI29" s="623"/>
      <c r="CJ29" s="623"/>
      <c r="CK29" s="623"/>
      <c r="CL29" s="623"/>
      <c r="CM29" s="623"/>
      <c r="CN29" s="623"/>
      <c r="CO29" s="19"/>
      <c r="CP29" s="625"/>
      <c r="CQ29" s="625"/>
      <c r="CR29" s="629"/>
      <c r="CS29" s="620"/>
      <c r="CT29" s="620"/>
      <c r="CU29" s="620"/>
      <c r="CV29" s="628"/>
      <c r="CW29" s="628"/>
    </row>
    <row r="30" spans="1:104" s="624" customFormat="1">
      <c r="A30" s="618"/>
      <c r="B30" s="627"/>
      <c r="C30" s="622"/>
      <c r="D30" s="622"/>
      <c r="E30" s="621"/>
      <c r="F30" s="618"/>
      <c r="G30" s="618"/>
      <c r="H30" s="618"/>
      <c r="I30" s="618"/>
      <c r="J30" s="618"/>
      <c r="K30" s="618"/>
      <c r="L30" s="618"/>
      <c r="M30" s="618"/>
      <c r="N30" s="619"/>
      <c r="O30" s="619"/>
      <c r="P30" s="620"/>
      <c r="Q30" s="620"/>
      <c r="R30" s="620"/>
      <c r="S30" s="620"/>
      <c r="T30" s="620"/>
      <c r="U30" s="620"/>
      <c r="V30" s="620"/>
      <c r="W30" s="620"/>
      <c r="X30" s="620"/>
      <c r="Y30" s="620"/>
      <c r="Z30" s="620"/>
      <c r="AA30" s="620"/>
      <c r="AB30" s="620"/>
      <c r="AC30" s="620"/>
      <c r="AD30" s="620"/>
      <c r="AE30" s="620"/>
      <c r="AF30" s="620"/>
      <c r="AG30" s="620"/>
      <c r="AH30" s="618"/>
      <c r="AI30" s="618"/>
      <c r="AJ30" s="618"/>
      <c r="AK30" s="618"/>
      <c r="AL30" s="618"/>
      <c r="AM30" s="618"/>
      <c r="AN30" s="618"/>
      <c r="AO30" s="618"/>
      <c r="AP30" s="618"/>
      <c r="AQ30" s="618"/>
      <c r="AR30" s="618"/>
      <c r="AS30" s="618"/>
      <c r="AT30" s="618"/>
      <c r="AU30" s="618"/>
      <c r="AV30" s="618"/>
      <c r="AW30" s="618"/>
      <c r="AX30" s="618"/>
      <c r="AY30" s="618"/>
      <c r="AZ30" s="618"/>
      <c r="BA30" s="618"/>
      <c r="BB30" s="618"/>
      <c r="BC30" s="618"/>
      <c r="BD30" s="618"/>
      <c r="BE30" s="618"/>
      <c r="BF30" s="618"/>
      <c r="BG30" s="618"/>
      <c r="BH30" s="618"/>
      <c r="BI30" s="618"/>
      <c r="BJ30" s="618"/>
      <c r="BK30" s="618"/>
      <c r="BL30" s="618"/>
      <c r="BM30" s="618"/>
      <c r="BN30" s="618"/>
      <c r="BO30" s="618"/>
      <c r="BP30" s="618"/>
      <c r="BQ30" s="618"/>
      <c r="BR30" s="618"/>
      <c r="BS30" s="618"/>
      <c r="BT30" s="618"/>
      <c r="BU30" s="618"/>
      <c r="BV30" s="618"/>
      <c r="BW30" s="619"/>
      <c r="BX30" s="618"/>
      <c r="BY30" s="618"/>
      <c r="BZ30" s="618"/>
      <c r="CA30" s="618"/>
      <c r="CB30" s="623"/>
      <c r="CC30" s="623"/>
      <c r="CD30" s="618"/>
      <c r="CE30" s="618"/>
      <c r="CF30" s="623"/>
      <c r="CG30" s="623"/>
      <c r="CH30" s="623"/>
      <c r="CI30" s="623"/>
      <c r="CJ30" s="623"/>
      <c r="CK30" s="623"/>
      <c r="CL30" s="623"/>
      <c r="CM30" s="623"/>
      <c r="CN30" s="623"/>
      <c r="CO30" s="618"/>
      <c r="CP30" s="619"/>
      <c r="CQ30" s="619"/>
      <c r="CR30" s="618"/>
      <c r="CS30" s="618"/>
      <c r="CT30" s="618"/>
      <c r="CU30" s="618"/>
      <c r="CV30" s="618"/>
      <c r="CW30" s="618"/>
    </row>
    <row r="31" spans="1:104" s="624" customFormat="1">
      <c r="A31" s="618"/>
      <c r="B31" s="627"/>
      <c r="C31" s="622"/>
      <c r="D31" s="622"/>
      <c r="E31" s="621"/>
      <c r="F31" s="618"/>
      <c r="G31" s="618"/>
      <c r="H31" s="618"/>
      <c r="I31" s="618"/>
      <c r="J31" s="618"/>
      <c r="K31" s="618"/>
      <c r="L31" s="618"/>
      <c r="M31" s="618"/>
      <c r="N31" s="619"/>
      <c r="O31" s="619"/>
      <c r="P31" s="620"/>
      <c r="Q31" s="620"/>
      <c r="R31" s="620"/>
      <c r="S31" s="620"/>
      <c r="T31" s="620"/>
      <c r="U31" s="620"/>
      <c r="V31" s="620"/>
      <c r="W31" s="620"/>
      <c r="X31" s="620"/>
      <c r="Y31" s="620"/>
      <c r="Z31" s="620"/>
      <c r="AA31" s="620"/>
      <c r="AB31" s="620"/>
      <c r="AC31" s="620"/>
      <c r="AD31" s="620"/>
      <c r="AE31" s="620"/>
      <c r="AF31" s="620"/>
      <c r="AG31" s="620"/>
      <c r="AH31" s="618"/>
      <c r="AI31" s="618"/>
      <c r="AJ31" s="618"/>
      <c r="AK31" s="618"/>
      <c r="AL31" s="618"/>
      <c r="AM31" s="618"/>
      <c r="AN31" s="618"/>
      <c r="AO31" s="618"/>
      <c r="AP31" s="618"/>
      <c r="AQ31" s="618"/>
      <c r="AR31" s="618"/>
      <c r="AS31" s="618"/>
      <c r="AT31" s="618"/>
      <c r="AU31" s="618"/>
      <c r="AV31" s="618"/>
      <c r="AW31" s="618"/>
      <c r="AX31" s="618"/>
      <c r="AY31" s="618"/>
      <c r="AZ31" s="618"/>
      <c r="BA31" s="618"/>
      <c r="BB31" s="618"/>
      <c r="BC31" s="618"/>
      <c r="BD31" s="618"/>
      <c r="BE31" s="618"/>
      <c r="BF31" s="618"/>
      <c r="BG31" s="618"/>
      <c r="BH31" s="618"/>
      <c r="BI31" s="618"/>
      <c r="BJ31" s="618"/>
      <c r="BK31" s="618"/>
      <c r="BL31" s="618"/>
      <c r="BM31" s="618"/>
      <c r="BN31" s="618"/>
      <c r="BO31" s="618"/>
      <c r="BP31" s="618"/>
      <c r="BQ31" s="618"/>
      <c r="BR31" s="618"/>
      <c r="BS31" s="618"/>
      <c r="BT31" s="618"/>
      <c r="BU31" s="618"/>
      <c r="BV31" s="618"/>
      <c r="BW31" s="623"/>
      <c r="BX31" s="618"/>
      <c r="BY31" s="618"/>
      <c r="BZ31" s="618"/>
      <c r="CA31" s="618"/>
      <c r="CB31" s="623"/>
      <c r="CC31" s="623"/>
      <c r="CD31" s="618"/>
      <c r="CE31" s="618"/>
      <c r="CF31" s="623"/>
      <c r="CG31" s="623"/>
      <c r="CH31" s="623"/>
      <c r="CI31" s="623"/>
      <c r="CJ31" s="623"/>
      <c r="CK31" s="623"/>
      <c r="CL31" s="623"/>
      <c r="CM31" s="623"/>
      <c r="CN31" s="623"/>
      <c r="CO31" s="618"/>
      <c r="CP31" s="619"/>
      <c r="CQ31" s="619"/>
      <c r="CR31" s="618"/>
      <c r="CS31" s="618"/>
      <c r="CT31" s="618"/>
      <c r="CU31" s="618"/>
      <c r="CV31" s="618"/>
      <c r="CW31" s="618"/>
    </row>
    <row r="32" spans="1:104" s="624" customFormat="1">
      <c r="A32" s="618"/>
      <c r="B32" s="627"/>
      <c r="C32" s="622"/>
      <c r="D32" s="622"/>
      <c r="E32" s="621"/>
      <c r="F32" s="618"/>
      <c r="G32" s="618"/>
      <c r="H32" s="618"/>
      <c r="I32" s="618"/>
      <c r="J32" s="618"/>
      <c r="K32" s="618"/>
      <c r="L32" s="618"/>
      <c r="M32" s="618"/>
      <c r="N32" s="619"/>
      <c r="O32" s="619"/>
      <c r="P32" s="620"/>
      <c r="Q32" s="620"/>
      <c r="R32" s="620"/>
      <c r="S32" s="620"/>
      <c r="T32" s="620"/>
      <c r="U32" s="620"/>
      <c r="V32" s="620"/>
      <c r="W32" s="620"/>
      <c r="X32" s="620"/>
      <c r="Y32" s="620"/>
      <c r="Z32" s="620"/>
      <c r="AA32" s="620"/>
      <c r="AB32" s="620"/>
      <c r="AC32" s="620"/>
      <c r="AD32" s="620"/>
      <c r="AE32" s="620"/>
      <c r="AF32" s="620"/>
      <c r="AG32" s="620"/>
      <c r="AH32" s="618"/>
      <c r="AI32" s="618"/>
      <c r="AJ32" s="618"/>
      <c r="AK32" s="618"/>
      <c r="AL32" s="618"/>
      <c r="AM32" s="618"/>
      <c r="AN32" s="618"/>
      <c r="AO32" s="618"/>
      <c r="AP32" s="618"/>
      <c r="AQ32" s="618"/>
      <c r="AR32" s="618"/>
      <c r="AS32" s="618"/>
      <c r="AT32" s="618"/>
      <c r="AU32" s="618"/>
      <c r="AV32" s="618"/>
      <c r="AW32" s="618"/>
      <c r="AX32" s="618"/>
      <c r="AY32" s="618"/>
      <c r="AZ32" s="618"/>
      <c r="BA32" s="618"/>
      <c r="BB32" s="618"/>
      <c r="BC32" s="618"/>
      <c r="BD32" s="618"/>
      <c r="BE32" s="618"/>
      <c r="BF32" s="618"/>
      <c r="BG32" s="618"/>
      <c r="BH32" s="618"/>
      <c r="BI32" s="618"/>
      <c r="BJ32" s="618"/>
      <c r="BK32" s="618"/>
      <c r="BL32" s="618"/>
      <c r="BM32" s="618"/>
      <c r="BN32" s="618"/>
      <c r="BO32" s="618"/>
      <c r="BP32" s="618"/>
      <c r="BQ32" s="618"/>
      <c r="BR32" s="618"/>
      <c r="BS32" s="618"/>
      <c r="BT32" s="618"/>
      <c r="BU32" s="618"/>
      <c r="BV32" s="618"/>
      <c r="BW32" s="623"/>
      <c r="BX32" s="618"/>
      <c r="BY32" s="618"/>
      <c r="BZ32" s="618"/>
      <c r="CA32" s="618"/>
      <c r="CB32" s="623"/>
      <c r="CC32" s="623"/>
      <c r="CD32" s="618"/>
      <c r="CE32" s="618"/>
      <c r="CF32" s="623"/>
      <c r="CG32" s="623"/>
      <c r="CH32" s="623"/>
      <c r="CI32" s="623"/>
      <c r="CJ32" s="623"/>
      <c r="CK32" s="623"/>
      <c r="CL32" s="623"/>
      <c r="CM32" s="623"/>
      <c r="CN32" s="623"/>
      <c r="CO32" s="618"/>
      <c r="CP32" s="619"/>
      <c r="CQ32" s="619"/>
      <c r="CR32" s="618"/>
      <c r="CS32" s="618"/>
      <c r="CT32" s="618"/>
      <c r="CU32" s="618"/>
      <c r="CV32" s="618"/>
      <c r="CW32" s="618"/>
    </row>
    <row r="33" spans="1:101" s="624" customFormat="1">
      <c r="A33" s="618"/>
      <c r="C33" s="622"/>
      <c r="D33" s="622"/>
      <c r="E33" s="621"/>
      <c r="F33" s="618"/>
      <c r="G33" s="618"/>
      <c r="H33" s="618"/>
      <c r="I33" s="618"/>
      <c r="J33" s="618"/>
      <c r="K33" s="618"/>
      <c r="L33" s="618"/>
      <c r="M33" s="618"/>
      <c r="N33" s="619"/>
      <c r="O33" s="619"/>
      <c r="P33" s="620"/>
      <c r="Q33" s="620"/>
      <c r="R33" s="620"/>
      <c r="S33" s="620"/>
      <c r="T33" s="620"/>
      <c r="U33" s="620"/>
      <c r="V33" s="620"/>
      <c r="W33" s="620"/>
      <c r="X33" s="620"/>
      <c r="Y33" s="620"/>
      <c r="Z33" s="620"/>
      <c r="AA33" s="620"/>
      <c r="AB33" s="620"/>
      <c r="AC33" s="620"/>
      <c r="AD33" s="620"/>
      <c r="AE33" s="620"/>
      <c r="AF33" s="620"/>
      <c r="AG33" s="620"/>
      <c r="AH33" s="618"/>
      <c r="AI33" s="618"/>
      <c r="AJ33" s="618"/>
      <c r="AK33" s="618"/>
      <c r="AL33" s="618"/>
      <c r="AM33" s="618"/>
      <c r="AN33" s="618"/>
      <c r="AO33" s="618"/>
      <c r="AP33" s="618"/>
      <c r="AQ33" s="618"/>
      <c r="AR33" s="618"/>
      <c r="AS33" s="618"/>
      <c r="AT33" s="618"/>
      <c r="AU33" s="618"/>
      <c r="AV33" s="618"/>
      <c r="AW33" s="618"/>
      <c r="AX33" s="618"/>
      <c r="AY33" s="618"/>
      <c r="AZ33" s="618"/>
      <c r="BA33" s="618"/>
      <c r="BB33" s="618"/>
      <c r="BC33" s="618"/>
      <c r="BD33" s="618"/>
      <c r="BE33" s="618"/>
      <c r="BF33" s="618"/>
      <c r="BG33" s="618"/>
      <c r="BH33" s="618"/>
      <c r="BI33" s="618"/>
      <c r="BJ33" s="618"/>
      <c r="BK33" s="618"/>
      <c r="BL33" s="618"/>
      <c r="BM33" s="618"/>
      <c r="BN33" s="618"/>
      <c r="BO33" s="618"/>
      <c r="BP33" s="618"/>
      <c r="BQ33" s="618"/>
      <c r="BR33" s="618"/>
      <c r="BS33" s="618"/>
      <c r="BT33" s="618"/>
      <c r="BU33" s="618"/>
      <c r="BV33" s="618"/>
      <c r="BW33" s="619"/>
      <c r="BX33" s="618"/>
      <c r="BY33" s="618"/>
      <c r="BZ33" s="618"/>
      <c r="CA33" s="618"/>
      <c r="CB33" s="623"/>
      <c r="CC33" s="623"/>
      <c r="CD33" s="618"/>
      <c r="CE33" s="618"/>
      <c r="CF33" s="623"/>
      <c r="CG33" s="623"/>
      <c r="CH33" s="623"/>
      <c r="CI33" s="623"/>
      <c r="CJ33" s="623"/>
      <c r="CK33" s="623"/>
      <c r="CL33" s="623"/>
      <c r="CM33" s="623"/>
      <c r="CN33" s="623"/>
      <c r="CO33" s="618"/>
      <c r="CP33" s="619"/>
      <c r="CQ33" s="619"/>
      <c r="CR33" s="618"/>
      <c r="CS33" s="618"/>
      <c r="CT33" s="618"/>
      <c r="CU33" s="618"/>
      <c r="CV33" s="618"/>
      <c r="CW33" s="618"/>
    </row>
    <row r="34" spans="1:101" s="624" customFormat="1">
      <c r="A34" s="622"/>
      <c r="B34" s="626"/>
      <c r="C34" s="622"/>
      <c r="D34" s="622"/>
      <c r="E34" s="621"/>
      <c r="F34" s="618"/>
      <c r="G34" s="618"/>
      <c r="H34" s="618"/>
      <c r="I34" s="618"/>
      <c r="J34" s="618"/>
      <c r="K34" s="618"/>
      <c r="L34" s="618"/>
      <c r="M34" s="618"/>
      <c r="N34" s="619"/>
      <c r="O34" s="619"/>
      <c r="P34" s="620"/>
      <c r="Q34" s="620"/>
      <c r="R34" s="620"/>
      <c r="S34" s="620"/>
      <c r="T34" s="620"/>
      <c r="U34" s="620"/>
      <c r="V34" s="620"/>
      <c r="W34" s="620"/>
      <c r="X34" s="620"/>
      <c r="Y34" s="620"/>
      <c r="Z34" s="620"/>
      <c r="AA34" s="620"/>
      <c r="AB34" s="620"/>
      <c r="AC34" s="620"/>
      <c r="AD34" s="620"/>
      <c r="AE34" s="620"/>
      <c r="AF34" s="620"/>
      <c r="AG34" s="620"/>
      <c r="AH34" s="618"/>
      <c r="AI34" s="618"/>
      <c r="AJ34" s="618"/>
      <c r="AK34" s="618"/>
      <c r="AL34" s="618"/>
      <c r="AM34" s="618"/>
      <c r="AN34" s="618"/>
      <c r="AO34" s="618"/>
      <c r="AP34" s="618"/>
      <c r="AQ34" s="618"/>
      <c r="AR34" s="618"/>
      <c r="AS34" s="618"/>
      <c r="AT34" s="618"/>
      <c r="AU34" s="618"/>
      <c r="AV34" s="618"/>
      <c r="AW34" s="618"/>
      <c r="AX34" s="618"/>
      <c r="AY34" s="618"/>
      <c r="AZ34" s="618"/>
      <c r="BA34" s="618"/>
      <c r="BB34" s="618"/>
      <c r="BC34" s="618"/>
      <c r="BD34" s="618"/>
      <c r="BE34" s="618"/>
      <c r="BF34" s="618"/>
      <c r="BG34" s="618"/>
      <c r="BH34" s="618"/>
      <c r="BI34" s="618"/>
      <c r="BJ34" s="618"/>
      <c r="BK34" s="618"/>
      <c r="BL34" s="618"/>
      <c r="BM34" s="618"/>
      <c r="BN34" s="618"/>
      <c r="BO34" s="618"/>
      <c r="BP34" s="618"/>
      <c r="BQ34" s="618"/>
      <c r="BR34" s="618"/>
      <c r="BS34" s="618"/>
      <c r="BT34" s="618"/>
      <c r="BU34" s="618"/>
      <c r="BV34" s="618"/>
      <c r="BW34" s="623"/>
      <c r="BX34" s="618"/>
      <c r="BY34" s="618"/>
      <c r="BZ34" s="618"/>
      <c r="CA34" s="618"/>
      <c r="CB34" s="623"/>
      <c r="CC34" s="623"/>
      <c r="CD34" s="618"/>
      <c r="CE34" s="618"/>
      <c r="CF34" s="623"/>
      <c r="CG34" s="623"/>
      <c r="CH34" s="623"/>
      <c r="CI34" s="623"/>
      <c r="CJ34" s="623"/>
      <c r="CK34" s="623"/>
      <c r="CL34" s="623"/>
      <c r="CM34" s="623"/>
      <c r="CN34" s="623"/>
      <c r="CO34" s="618"/>
      <c r="CP34" s="619"/>
      <c r="CQ34" s="619"/>
      <c r="CR34" s="618"/>
      <c r="CS34" s="618"/>
      <c r="CT34" s="618"/>
      <c r="CU34" s="618"/>
      <c r="CV34" s="618"/>
      <c r="CW34" s="618"/>
    </row>
    <row r="35" spans="1:101" s="624" customFormat="1">
      <c r="A35" s="618"/>
      <c r="B35" s="618"/>
      <c r="C35" s="622"/>
      <c r="D35" s="622"/>
      <c r="E35" s="621"/>
      <c r="F35" s="618"/>
      <c r="G35" s="618"/>
      <c r="H35" s="618"/>
      <c r="I35" s="618"/>
      <c r="J35" s="618"/>
      <c r="K35" s="618"/>
      <c r="L35" s="618"/>
      <c r="M35" s="618"/>
      <c r="N35" s="619"/>
      <c r="O35" s="619"/>
      <c r="P35" s="620"/>
      <c r="Q35" s="620"/>
      <c r="R35" s="620"/>
      <c r="S35" s="620"/>
      <c r="T35" s="620"/>
      <c r="U35" s="620"/>
      <c r="V35" s="620"/>
      <c r="W35" s="620"/>
      <c r="X35" s="620"/>
      <c r="Y35" s="620"/>
      <c r="Z35" s="620"/>
      <c r="AA35" s="620"/>
      <c r="AB35" s="620"/>
      <c r="AC35" s="620"/>
      <c r="AD35" s="620"/>
      <c r="AE35" s="620"/>
      <c r="AF35" s="620"/>
      <c r="AG35" s="620"/>
      <c r="AH35" s="618"/>
      <c r="AI35" s="618"/>
      <c r="AJ35" s="618"/>
      <c r="AK35" s="618"/>
      <c r="AL35" s="618"/>
      <c r="AM35" s="618"/>
      <c r="AN35" s="618"/>
      <c r="AO35" s="618"/>
      <c r="AP35" s="618"/>
      <c r="AQ35" s="618"/>
      <c r="AR35" s="618"/>
      <c r="AS35" s="618"/>
      <c r="AT35" s="618"/>
      <c r="AU35" s="618"/>
      <c r="AV35" s="618"/>
      <c r="AW35" s="618"/>
      <c r="AX35" s="618"/>
      <c r="AY35" s="618"/>
      <c r="AZ35" s="618"/>
      <c r="BA35" s="618"/>
      <c r="BB35" s="618"/>
      <c r="BC35" s="618"/>
      <c r="BD35" s="618"/>
      <c r="BE35" s="618"/>
      <c r="BF35" s="618"/>
      <c r="BG35" s="618"/>
      <c r="BH35" s="618"/>
      <c r="BI35" s="618"/>
      <c r="BJ35" s="618"/>
      <c r="BK35" s="618"/>
      <c r="BL35" s="618"/>
      <c r="BM35" s="618"/>
      <c r="BN35" s="618"/>
      <c r="BO35" s="618"/>
      <c r="BP35" s="618"/>
      <c r="BQ35" s="618"/>
      <c r="BR35" s="618"/>
      <c r="BS35" s="618"/>
      <c r="BT35" s="618"/>
      <c r="BU35" s="618"/>
      <c r="BV35" s="618"/>
      <c r="BW35" s="619"/>
      <c r="BX35" s="618"/>
      <c r="BY35" s="618"/>
      <c r="BZ35" s="618"/>
      <c r="CA35" s="618"/>
      <c r="CB35" s="623"/>
      <c r="CC35" s="623"/>
      <c r="CD35" s="618"/>
      <c r="CE35" s="618"/>
      <c r="CF35" s="623"/>
      <c r="CG35" s="623"/>
      <c r="CH35" s="623"/>
      <c r="CI35" s="623"/>
      <c r="CJ35" s="623"/>
      <c r="CK35" s="623"/>
      <c r="CL35" s="623"/>
      <c r="CM35" s="623"/>
      <c r="CN35" s="623"/>
      <c r="CO35" s="618"/>
      <c r="CP35" s="619"/>
      <c r="CQ35" s="619"/>
      <c r="CR35" s="618"/>
      <c r="CS35" s="618"/>
      <c r="CT35" s="618"/>
      <c r="CU35" s="618"/>
      <c r="CV35" s="618"/>
      <c r="CW35" s="618"/>
    </row>
    <row r="36" spans="1:101" s="624" customFormat="1">
      <c r="A36" s="618"/>
      <c r="B36" s="618"/>
      <c r="C36" s="622"/>
      <c r="D36" s="622"/>
      <c r="E36" s="621"/>
      <c r="F36" s="618"/>
      <c r="G36" s="618"/>
      <c r="H36" s="618"/>
      <c r="I36" s="618"/>
      <c r="J36" s="618"/>
      <c r="K36" s="618"/>
      <c r="L36" s="618"/>
      <c r="M36" s="618"/>
      <c r="N36" s="619"/>
      <c r="O36" s="619"/>
      <c r="P36" s="620"/>
      <c r="Q36" s="620"/>
      <c r="R36" s="620"/>
      <c r="S36" s="620"/>
      <c r="T36" s="620"/>
      <c r="U36" s="620"/>
      <c r="V36" s="620"/>
      <c r="W36" s="620"/>
      <c r="X36" s="620"/>
      <c r="Y36" s="620"/>
      <c r="Z36" s="620"/>
      <c r="AA36" s="620"/>
      <c r="AB36" s="620"/>
      <c r="AC36" s="620"/>
      <c r="AD36" s="620"/>
      <c r="AE36" s="620"/>
      <c r="AF36" s="620"/>
      <c r="AG36" s="620"/>
      <c r="AH36" s="618"/>
      <c r="AI36" s="618"/>
      <c r="AJ36" s="618"/>
      <c r="AK36" s="618"/>
      <c r="AL36" s="618"/>
      <c r="AM36" s="618"/>
      <c r="AN36" s="618"/>
      <c r="AO36" s="618"/>
      <c r="AP36" s="618"/>
      <c r="AQ36" s="618"/>
      <c r="AR36" s="618"/>
      <c r="AS36" s="618"/>
      <c r="AT36" s="618"/>
      <c r="AU36" s="618"/>
      <c r="AV36" s="618"/>
      <c r="AW36" s="618"/>
      <c r="AX36" s="618"/>
      <c r="AY36" s="618"/>
      <c r="AZ36" s="618"/>
      <c r="BA36" s="618"/>
      <c r="BB36" s="618"/>
      <c r="BC36" s="618"/>
      <c r="BD36" s="618"/>
      <c r="BE36" s="618"/>
      <c r="BF36" s="618"/>
      <c r="BG36" s="618"/>
      <c r="BH36" s="618"/>
      <c r="BI36" s="618"/>
      <c r="BJ36" s="618"/>
      <c r="BK36" s="618"/>
      <c r="BL36" s="618"/>
      <c r="BM36" s="618"/>
      <c r="BN36" s="618"/>
      <c r="BO36" s="618"/>
      <c r="BP36" s="618"/>
      <c r="BQ36" s="618"/>
      <c r="BR36" s="618"/>
      <c r="BS36" s="618"/>
      <c r="BT36" s="618"/>
      <c r="BU36" s="618"/>
      <c r="BV36" s="618"/>
      <c r="BW36" s="623"/>
      <c r="BX36" s="618"/>
      <c r="BY36" s="618"/>
      <c r="BZ36" s="618"/>
      <c r="CA36" s="618"/>
      <c r="CB36" s="623"/>
      <c r="CC36" s="623"/>
      <c r="CD36" s="618"/>
      <c r="CE36" s="618"/>
      <c r="CF36" s="623"/>
      <c r="CG36" s="623"/>
      <c r="CH36" s="623"/>
      <c r="CI36" s="623"/>
      <c r="CJ36" s="623"/>
      <c r="CK36" s="623"/>
      <c r="CL36" s="623"/>
      <c r="CM36" s="623"/>
      <c r="CN36" s="623"/>
      <c r="CO36" s="618"/>
      <c r="CP36" s="619"/>
      <c r="CQ36" s="619"/>
      <c r="CR36" s="618"/>
      <c r="CS36" s="618"/>
      <c r="CT36" s="618"/>
      <c r="CU36" s="618"/>
      <c r="CV36" s="618"/>
      <c r="CW36" s="618"/>
    </row>
    <row r="37" spans="1:101" s="624" customFormat="1">
      <c r="A37" s="618"/>
      <c r="B37" s="618"/>
      <c r="C37" s="622"/>
      <c r="D37" s="622"/>
      <c r="E37" s="621"/>
      <c r="F37" s="618"/>
      <c r="G37" s="618"/>
      <c r="H37" s="618"/>
      <c r="I37" s="618"/>
      <c r="J37" s="618"/>
      <c r="K37" s="618"/>
      <c r="L37" s="618"/>
      <c r="M37" s="618"/>
      <c r="N37" s="619"/>
      <c r="O37" s="619"/>
      <c r="P37" s="620"/>
      <c r="Q37" s="620"/>
      <c r="R37" s="620"/>
      <c r="S37" s="620"/>
      <c r="T37" s="620"/>
      <c r="U37" s="620"/>
      <c r="V37" s="620"/>
      <c r="W37" s="620"/>
      <c r="X37" s="620"/>
      <c r="Y37" s="620"/>
      <c r="Z37" s="620"/>
      <c r="AA37" s="620"/>
      <c r="AB37" s="620"/>
      <c r="AC37" s="620"/>
      <c r="AD37" s="620"/>
      <c r="AE37" s="620"/>
      <c r="AF37" s="620"/>
      <c r="AG37" s="620"/>
      <c r="AH37" s="618"/>
      <c r="AI37" s="618"/>
      <c r="AJ37" s="618"/>
      <c r="AK37" s="618"/>
      <c r="AL37" s="618"/>
      <c r="AM37" s="618"/>
      <c r="AN37" s="618"/>
      <c r="AO37" s="618"/>
      <c r="AP37" s="618"/>
      <c r="AQ37" s="618"/>
      <c r="AR37" s="618"/>
      <c r="AS37" s="618"/>
      <c r="AT37" s="618"/>
      <c r="AU37" s="618"/>
      <c r="AV37" s="618"/>
      <c r="AW37" s="618"/>
      <c r="AX37" s="618"/>
      <c r="AY37" s="618"/>
      <c r="AZ37" s="618"/>
      <c r="BA37" s="618"/>
      <c r="BB37" s="618"/>
      <c r="BC37" s="618"/>
      <c r="BD37" s="618"/>
      <c r="BE37" s="618"/>
      <c r="BF37" s="618"/>
      <c r="BG37" s="618"/>
      <c r="BH37" s="618"/>
      <c r="BI37" s="618"/>
      <c r="BJ37" s="618"/>
      <c r="BK37" s="618"/>
      <c r="BL37" s="618"/>
      <c r="BM37" s="618"/>
      <c r="BN37" s="618"/>
      <c r="BO37" s="618"/>
      <c r="BP37" s="618"/>
      <c r="BQ37" s="618"/>
      <c r="BR37" s="618"/>
      <c r="BS37" s="618"/>
      <c r="BT37" s="618"/>
      <c r="BU37" s="618"/>
      <c r="BV37" s="618"/>
      <c r="BW37" s="619"/>
      <c r="BX37" s="618"/>
      <c r="BY37" s="618"/>
      <c r="BZ37" s="618"/>
      <c r="CA37" s="618"/>
      <c r="CB37" s="623"/>
      <c r="CC37" s="623"/>
      <c r="CD37" s="618"/>
      <c r="CE37" s="618"/>
      <c r="CF37" s="623"/>
      <c r="CG37" s="623"/>
      <c r="CH37" s="623"/>
      <c r="CI37" s="623"/>
      <c r="CJ37" s="623"/>
      <c r="CK37" s="623"/>
      <c r="CL37" s="623"/>
      <c r="CM37" s="623"/>
      <c r="CN37" s="623"/>
      <c r="CO37" s="618"/>
      <c r="CP37" s="619"/>
      <c r="CQ37" s="619"/>
      <c r="CR37" s="618"/>
      <c r="CS37" s="618"/>
      <c r="CT37" s="618"/>
      <c r="CU37" s="618"/>
      <c r="CV37" s="618"/>
      <c r="CW37" s="618"/>
    </row>
    <row r="38" spans="1:101" s="624" customFormat="1">
      <c r="A38" s="618"/>
      <c r="B38" s="618"/>
      <c r="C38" s="622"/>
      <c r="D38" s="622"/>
      <c r="E38" s="621"/>
      <c r="F38" s="618"/>
      <c r="G38" s="618"/>
      <c r="H38" s="618"/>
      <c r="I38" s="618"/>
      <c r="J38" s="618"/>
      <c r="K38" s="618"/>
      <c r="L38" s="618"/>
      <c r="M38" s="618"/>
      <c r="N38" s="619"/>
      <c r="O38" s="619"/>
      <c r="P38" s="620"/>
      <c r="Q38" s="620"/>
      <c r="R38" s="620"/>
      <c r="S38" s="620"/>
      <c r="T38" s="620"/>
      <c r="U38" s="620"/>
      <c r="V38" s="620"/>
      <c r="W38" s="620"/>
      <c r="X38" s="620"/>
      <c r="Y38" s="620"/>
      <c r="Z38" s="620"/>
      <c r="AA38" s="620"/>
      <c r="AB38" s="620"/>
      <c r="AC38" s="620"/>
      <c r="AD38" s="620"/>
      <c r="AE38" s="620"/>
      <c r="AF38" s="620"/>
      <c r="AG38" s="620"/>
      <c r="AH38" s="618"/>
      <c r="AI38" s="618"/>
      <c r="AJ38" s="618"/>
      <c r="AK38" s="618"/>
      <c r="AL38" s="618"/>
      <c r="AM38" s="618"/>
      <c r="AN38" s="618"/>
      <c r="AO38" s="618"/>
      <c r="AP38" s="618"/>
      <c r="AQ38" s="618"/>
      <c r="AR38" s="618"/>
      <c r="AS38" s="618"/>
      <c r="AT38" s="618"/>
      <c r="AU38" s="618"/>
      <c r="AV38" s="618"/>
      <c r="AW38" s="618"/>
      <c r="AX38" s="618"/>
      <c r="AY38" s="618"/>
      <c r="AZ38" s="618"/>
      <c r="BA38" s="618"/>
      <c r="BB38" s="618"/>
      <c r="BC38" s="618"/>
      <c r="BD38" s="618"/>
      <c r="BE38" s="618"/>
      <c r="BF38" s="618"/>
      <c r="BG38" s="618"/>
      <c r="BH38" s="618"/>
      <c r="BI38" s="618"/>
      <c r="BJ38" s="618"/>
      <c r="BK38" s="618"/>
      <c r="BL38" s="618"/>
      <c r="BM38" s="618"/>
      <c r="BN38" s="618"/>
      <c r="BO38" s="618"/>
      <c r="BP38" s="618"/>
      <c r="BQ38" s="618"/>
      <c r="BR38" s="618"/>
      <c r="BS38" s="618"/>
      <c r="BT38" s="618"/>
      <c r="BU38" s="618"/>
      <c r="BV38" s="618"/>
      <c r="BW38" s="619"/>
      <c r="BX38" s="618"/>
      <c r="BY38" s="618"/>
      <c r="BZ38" s="618"/>
      <c r="CA38" s="618"/>
      <c r="CB38" s="623"/>
      <c r="CC38" s="623"/>
      <c r="CD38" s="618"/>
      <c r="CE38" s="618"/>
      <c r="CF38" s="623"/>
      <c r="CG38" s="623"/>
      <c r="CH38" s="623"/>
      <c r="CI38" s="623"/>
      <c r="CJ38" s="623"/>
      <c r="CK38" s="623"/>
      <c r="CL38" s="623"/>
      <c r="CM38" s="623"/>
      <c r="CN38" s="623"/>
      <c r="CO38" s="618"/>
      <c r="CP38" s="619"/>
      <c r="CQ38" s="619"/>
      <c r="CR38" s="618"/>
      <c r="CS38" s="618"/>
      <c r="CT38" s="618"/>
      <c r="CU38" s="618"/>
      <c r="CV38" s="618"/>
      <c r="CW38" s="618"/>
    </row>
    <row r="39" spans="1:101" s="624" customFormat="1">
      <c r="A39" s="618"/>
      <c r="B39" s="618"/>
      <c r="C39" s="622"/>
      <c r="D39" s="622"/>
      <c r="E39" s="621"/>
      <c r="F39" s="618"/>
      <c r="G39" s="618"/>
      <c r="H39" s="618"/>
      <c r="I39" s="618"/>
      <c r="J39" s="618"/>
      <c r="K39" s="618"/>
      <c r="L39" s="618"/>
      <c r="M39" s="618"/>
      <c r="N39" s="619"/>
      <c r="O39" s="619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20"/>
      <c r="AB39" s="620"/>
      <c r="AC39" s="620"/>
      <c r="AD39" s="620"/>
      <c r="AE39" s="620"/>
      <c r="AF39" s="620"/>
      <c r="AG39" s="620"/>
      <c r="AH39" s="618"/>
      <c r="AI39" s="618"/>
      <c r="AJ39" s="618"/>
      <c r="AK39" s="618"/>
      <c r="AL39" s="618"/>
      <c r="AM39" s="618"/>
      <c r="AN39" s="618"/>
      <c r="AO39" s="618"/>
      <c r="AP39" s="618"/>
      <c r="AQ39" s="618"/>
      <c r="AR39" s="618"/>
      <c r="AS39" s="618"/>
      <c r="AT39" s="618"/>
      <c r="AU39" s="618"/>
      <c r="AV39" s="618"/>
      <c r="AW39" s="618"/>
      <c r="AX39" s="618"/>
      <c r="AY39" s="618"/>
      <c r="AZ39" s="618"/>
      <c r="BA39" s="618"/>
      <c r="BB39" s="618"/>
      <c r="BC39" s="618"/>
      <c r="BD39" s="618"/>
      <c r="BE39" s="618"/>
      <c r="BF39" s="618"/>
      <c r="BG39" s="618"/>
      <c r="BH39" s="618"/>
      <c r="BI39" s="618"/>
      <c r="BJ39" s="618"/>
      <c r="BK39" s="618"/>
      <c r="BL39" s="618"/>
      <c r="BM39" s="618"/>
      <c r="BN39" s="618"/>
      <c r="BO39" s="618"/>
      <c r="BP39" s="618"/>
      <c r="BQ39" s="618"/>
      <c r="BR39" s="618"/>
      <c r="BS39" s="618"/>
      <c r="BT39" s="618"/>
      <c r="BU39" s="618"/>
      <c r="BV39" s="618"/>
      <c r="BW39" s="619"/>
      <c r="BX39" s="618"/>
      <c r="BY39" s="618"/>
      <c r="BZ39" s="618"/>
      <c r="CA39" s="618"/>
      <c r="CB39" s="623"/>
      <c r="CC39" s="623"/>
      <c r="CD39" s="618"/>
      <c r="CE39" s="618"/>
      <c r="CF39" s="623"/>
      <c r="CG39" s="623"/>
      <c r="CH39" s="623"/>
      <c r="CI39" s="623"/>
      <c r="CJ39" s="623"/>
      <c r="CK39" s="623"/>
      <c r="CL39" s="623"/>
      <c r="CM39" s="623"/>
      <c r="CN39" s="623"/>
      <c r="CO39" s="618"/>
      <c r="CP39" s="619"/>
      <c r="CQ39" s="619"/>
      <c r="CR39" s="618"/>
      <c r="CS39" s="618"/>
      <c r="CT39" s="618"/>
      <c r="CU39" s="618"/>
      <c r="CV39" s="618"/>
      <c r="CW39" s="618"/>
    </row>
    <row r="40" spans="1:101" s="624" customFormat="1">
      <c r="A40" s="618"/>
      <c r="B40" s="618"/>
      <c r="C40" s="622"/>
      <c r="D40" s="622"/>
      <c r="E40" s="621"/>
      <c r="F40" s="618"/>
      <c r="G40" s="618"/>
      <c r="H40" s="618"/>
      <c r="I40" s="618"/>
      <c r="J40" s="618"/>
      <c r="K40" s="618"/>
      <c r="L40" s="618"/>
      <c r="M40" s="618"/>
      <c r="N40" s="619"/>
      <c r="O40" s="619"/>
      <c r="P40" s="620"/>
      <c r="Q40" s="620"/>
      <c r="R40" s="620"/>
      <c r="S40" s="620"/>
      <c r="T40" s="620"/>
      <c r="U40" s="620"/>
      <c r="V40" s="620"/>
      <c r="W40" s="620"/>
      <c r="X40" s="620"/>
      <c r="Y40" s="620"/>
      <c r="Z40" s="620"/>
      <c r="AA40" s="620"/>
      <c r="AB40" s="620"/>
      <c r="AC40" s="620"/>
      <c r="AD40" s="620"/>
      <c r="AE40" s="620"/>
      <c r="AF40" s="620"/>
      <c r="AG40" s="620"/>
      <c r="AH40" s="618"/>
      <c r="AI40" s="618"/>
      <c r="AJ40" s="618"/>
      <c r="AK40" s="618"/>
      <c r="AL40" s="618"/>
      <c r="AM40" s="618"/>
      <c r="AN40" s="618"/>
      <c r="AO40" s="618"/>
      <c r="AP40" s="618"/>
      <c r="AQ40" s="618"/>
      <c r="AR40" s="618"/>
      <c r="AS40" s="618"/>
      <c r="AT40" s="618"/>
      <c r="AU40" s="618"/>
      <c r="AV40" s="618"/>
      <c r="AW40" s="618"/>
      <c r="AX40" s="618"/>
      <c r="AY40" s="618"/>
      <c r="AZ40" s="618"/>
      <c r="BA40" s="618"/>
      <c r="BB40" s="618"/>
      <c r="BC40" s="618"/>
      <c r="BD40" s="618"/>
      <c r="BE40" s="618"/>
      <c r="BF40" s="618"/>
      <c r="BG40" s="618"/>
      <c r="BH40" s="618"/>
      <c r="BI40" s="618"/>
      <c r="BJ40" s="618"/>
      <c r="BK40" s="618"/>
      <c r="BL40" s="618"/>
      <c r="BM40" s="618"/>
      <c r="BN40" s="618"/>
      <c r="BO40" s="618"/>
      <c r="BP40" s="618"/>
      <c r="BQ40" s="618"/>
      <c r="BR40" s="618"/>
      <c r="BS40" s="618"/>
      <c r="BT40" s="618"/>
      <c r="BU40" s="618"/>
      <c r="BV40" s="618"/>
      <c r="BW40" s="619"/>
      <c r="BX40" s="618"/>
      <c r="BY40" s="618"/>
      <c r="BZ40" s="618"/>
      <c r="CA40" s="618"/>
      <c r="CB40" s="623"/>
      <c r="CC40" s="623"/>
      <c r="CD40" s="618"/>
      <c r="CE40" s="618"/>
      <c r="CF40" s="623"/>
      <c r="CG40" s="623"/>
      <c r="CH40" s="623"/>
      <c r="CI40" s="623"/>
      <c r="CJ40" s="623"/>
      <c r="CK40" s="623"/>
      <c r="CL40" s="623"/>
      <c r="CM40" s="623"/>
      <c r="CN40" s="623"/>
      <c r="CO40" s="618"/>
      <c r="CP40" s="619"/>
      <c r="CQ40" s="619"/>
      <c r="CR40" s="618"/>
      <c r="CS40" s="618"/>
      <c r="CT40" s="618"/>
      <c r="CU40" s="618"/>
      <c r="CV40" s="618"/>
      <c r="CW40" s="618"/>
    </row>
    <row r="41" spans="1:101" s="624" customFormat="1">
      <c r="A41" s="618"/>
      <c r="B41" s="618"/>
      <c r="C41" s="622"/>
      <c r="D41" s="622"/>
      <c r="E41" s="621"/>
      <c r="F41" s="618"/>
      <c r="G41" s="618"/>
      <c r="H41" s="618"/>
      <c r="I41" s="618"/>
      <c r="J41" s="618"/>
      <c r="K41" s="618"/>
      <c r="L41" s="618"/>
      <c r="M41" s="618"/>
      <c r="N41" s="619"/>
      <c r="O41" s="619"/>
      <c r="P41" s="620"/>
      <c r="Q41" s="620"/>
      <c r="R41" s="620"/>
      <c r="S41" s="620"/>
      <c r="T41" s="620"/>
      <c r="U41" s="620"/>
      <c r="V41" s="620"/>
      <c r="W41" s="620"/>
      <c r="X41" s="620"/>
      <c r="Y41" s="620"/>
      <c r="Z41" s="620"/>
      <c r="AA41" s="620"/>
      <c r="AB41" s="620"/>
      <c r="AC41" s="620"/>
      <c r="AD41" s="620"/>
      <c r="AE41" s="620"/>
      <c r="AF41" s="620"/>
      <c r="AG41" s="620"/>
      <c r="AH41" s="618"/>
      <c r="AI41" s="618"/>
      <c r="AJ41" s="618"/>
      <c r="AK41" s="618"/>
      <c r="AL41" s="618"/>
      <c r="AM41" s="618"/>
      <c r="AN41" s="618"/>
      <c r="AO41" s="618"/>
      <c r="AP41" s="618"/>
      <c r="AQ41" s="618"/>
      <c r="AR41" s="618"/>
      <c r="AS41" s="618"/>
      <c r="AT41" s="618"/>
      <c r="AU41" s="618"/>
      <c r="AV41" s="618"/>
      <c r="AW41" s="618"/>
      <c r="AX41" s="618"/>
      <c r="AY41" s="618"/>
      <c r="AZ41" s="618"/>
      <c r="BA41" s="618"/>
      <c r="BB41" s="618"/>
      <c r="BC41" s="618"/>
      <c r="BD41" s="618"/>
      <c r="BE41" s="618"/>
      <c r="BF41" s="618"/>
      <c r="BG41" s="618"/>
      <c r="BH41" s="618"/>
      <c r="BI41" s="618"/>
      <c r="BJ41" s="618"/>
      <c r="BK41" s="618"/>
      <c r="BL41" s="618"/>
      <c r="BM41" s="618"/>
      <c r="BN41" s="618"/>
      <c r="BO41" s="618"/>
      <c r="BP41" s="618"/>
      <c r="BQ41" s="618"/>
      <c r="BR41" s="618"/>
      <c r="BS41" s="618"/>
      <c r="BT41" s="618"/>
      <c r="BU41" s="618"/>
      <c r="BV41" s="618"/>
      <c r="BW41" s="623"/>
      <c r="BX41" s="618"/>
      <c r="BY41" s="618"/>
      <c r="BZ41" s="618"/>
      <c r="CA41" s="618"/>
      <c r="CB41" s="623"/>
      <c r="CC41" s="623"/>
      <c r="CD41" s="618"/>
      <c r="CE41" s="618"/>
      <c r="CF41" s="623"/>
      <c r="CG41" s="623"/>
      <c r="CH41" s="623"/>
      <c r="CI41" s="623"/>
      <c r="CJ41" s="623"/>
      <c r="CK41" s="623"/>
      <c r="CL41" s="623"/>
      <c r="CM41" s="623"/>
      <c r="CN41" s="623"/>
      <c r="CO41" s="618"/>
      <c r="CP41" s="619"/>
      <c r="CQ41" s="619"/>
      <c r="CR41" s="618"/>
      <c r="CS41" s="618"/>
      <c r="CT41" s="618"/>
      <c r="CU41" s="618"/>
      <c r="CV41" s="618"/>
      <c r="CW41" s="618"/>
    </row>
    <row r="42" spans="1:101" s="624" customFormat="1">
      <c r="A42" s="618"/>
      <c r="B42" s="618"/>
      <c r="C42" s="622"/>
      <c r="D42" s="622"/>
      <c r="E42" s="621"/>
      <c r="F42" s="618"/>
      <c r="G42" s="618"/>
      <c r="H42" s="618"/>
      <c r="I42" s="618"/>
      <c r="J42" s="618"/>
      <c r="K42" s="618"/>
      <c r="L42" s="618"/>
      <c r="M42" s="618"/>
      <c r="N42" s="619"/>
      <c r="O42" s="619"/>
      <c r="P42" s="620"/>
      <c r="Q42" s="620"/>
      <c r="R42" s="620"/>
      <c r="S42" s="620"/>
      <c r="T42" s="620"/>
      <c r="U42" s="620"/>
      <c r="V42" s="620"/>
      <c r="W42" s="620"/>
      <c r="X42" s="620"/>
      <c r="Y42" s="620"/>
      <c r="Z42" s="620"/>
      <c r="AA42" s="620"/>
      <c r="AB42" s="620"/>
      <c r="AC42" s="620"/>
      <c r="AD42" s="620"/>
      <c r="AE42" s="620"/>
      <c r="AF42" s="620"/>
      <c r="AG42" s="620"/>
      <c r="AH42" s="618"/>
      <c r="AI42" s="618"/>
      <c r="AJ42" s="618"/>
      <c r="AK42" s="618"/>
      <c r="AL42" s="618"/>
      <c r="AM42" s="618"/>
      <c r="AN42" s="618"/>
      <c r="AO42" s="618"/>
      <c r="AP42" s="618"/>
      <c r="AQ42" s="618"/>
      <c r="AR42" s="618"/>
      <c r="AS42" s="618"/>
      <c r="AT42" s="618"/>
      <c r="AU42" s="618"/>
      <c r="AV42" s="618"/>
      <c r="AW42" s="618"/>
      <c r="AX42" s="618"/>
      <c r="AY42" s="618"/>
      <c r="AZ42" s="618"/>
      <c r="BA42" s="618"/>
      <c r="BB42" s="618"/>
      <c r="BC42" s="618"/>
      <c r="BD42" s="618"/>
      <c r="BE42" s="618"/>
      <c r="BF42" s="618"/>
      <c r="BG42" s="618"/>
      <c r="BH42" s="618"/>
      <c r="BI42" s="618"/>
      <c r="BJ42" s="618"/>
      <c r="BK42" s="618"/>
      <c r="BL42" s="618"/>
      <c r="BM42" s="618"/>
      <c r="BN42" s="618"/>
      <c r="BO42" s="618"/>
      <c r="BP42" s="618"/>
      <c r="BQ42" s="618"/>
      <c r="BR42" s="618"/>
      <c r="BS42" s="618"/>
      <c r="BT42" s="618"/>
      <c r="BU42" s="618"/>
      <c r="BV42" s="618"/>
      <c r="BW42" s="623"/>
      <c r="BX42" s="618"/>
      <c r="BY42" s="618"/>
      <c r="BZ42" s="618"/>
      <c r="CA42" s="618"/>
      <c r="CB42" s="623"/>
      <c r="CC42" s="623"/>
      <c r="CD42" s="618"/>
      <c r="CE42" s="618"/>
      <c r="CF42" s="623"/>
      <c r="CG42" s="623"/>
      <c r="CH42" s="623"/>
      <c r="CI42" s="623"/>
      <c r="CJ42" s="623"/>
      <c r="CK42" s="623"/>
      <c r="CL42" s="623"/>
      <c r="CM42" s="623"/>
      <c r="CN42" s="623"/>
      <c r="CO42" s="618"/>
      <c r="CP42" s="619"/>
      <c r="CQ42" s="619"/>
      <c r="CR42" s="618"/>
      <c r="CS42" s="618"/>
      <c r="CT42" s="618"/>
      <c r="CU42" s="618"/>
      <c r="CV42" s="618"/>
      <c r="CW42" s="618"/>
    </row>
    <row r="43" spans="1:101" s="624" customFormat="1">
      <c r="A43" s="618"/>
      <c r="B43" s="618"/>
      <c r="C43" s="622"/>
      <c r="D43" s="622"/>
      <c r="E43" s="621"/>
      <c r="F43" s="618"/>
      <c r="G43" s="618"/>
      <c r="H43" s="618"/>
      <c r="I43" s="618"/>
      <c r="J43" s="618"/>
      <c r="K43" s="618"/>
      <c r="L43" s="618"/>
      <c r="M43" s="618"/>
      <c r="N43" s="619"/>
      <c r="O43" s="619"/>
      <c r="P43" s="620"/>
      <c r="Q43" s="620"/>
      <c r="R43" s="620"/>
      <c r="S43" s="620"/>
      <c r="T43" s="620"/>
      <c r="U43" s="620"/>
      <c r="V43" s="620"/>
      <c r="W43" s="620"/>
      <c r="X43" s="620"/>
      <c r="Y43" s="620"/>
      <c r="Z43" s="620"/>
      <c r="AA43" s="620"/>
      <c r="AB43" s="620"/>
      <c r="AC43" s="620"/>
      <c r="AD43" s="620"/>
      <c r="AE43" s="620"/>
      <c r="AF43" s="620"/>
      <c r="AG43" s="620"/>
      <c r="AH43" s="618"/>
      <c r="AI43" s="618"/>
      <c r="AJ43" s="618"/>
      <c r="AK43" s="618"/>
      <c r="AL43" s="618"/>
      <c r="AM43" s="618"/>
      <c r="AN43" s="618"/>
      <c r="AO43" s="618"/>
      <c r="AP43" s="618"/>
      <c r="AQ43" s="618"/>
      <c r="AR43" s="618"/>
      <c r="AS43" s="618"/>
      <c r="AT43" s="618"/>
      <c r="AU43" s="618"/>
      <c r="AV43" s="618"/>
      <c r="AW43" s="618"/>
      <c r="AX43" s="618"/>
      <c r="AY43" s="618"/>
      <c r="AZ43" s="618"/>
      <c r="BA43" s="618"/>
      <c r="BB43" s="618"/>
      <c r="BC43" s="618"/>
      <c r="BD43" s="618"/>
      <c r="BE43" s="618"/>
      <c r="BF43" s="618"/>
      <c r="BG43" s="618"/>
      <c r="BH43" s="618"/>
      <c r="BI43" s="618"/>
      <c r="BJ43" s="618"/>
      <c r="BK43" s="618"/>
      <c r="BL43" s="618"/>
      <c r="BM43" s="618"/>
      <c r="BN43" s="618"/>
      <c r="BO43" s="618"/>
      <c r="BP43" s="618"/>
      <c r="BQ43" s="618"/>
      <c r="BR43" s="618"/>
      <c r="BS43" s="618"/>
      <c r="BT43" s="618"/>
      <c r="BU43" s="618"/>
      <c r="BV43" s="618"/>
      <c r="BW43" s="625"/>
      <c r="BX43" s="618"/>
      <c r="BY43" s="618"/>
      <c r="BZ43" s="618"/>
      <c r="CA43" s="618"/>
      <c r="CB43" s="623"/>
      <c r="CC43" s="623"/>
      <c r="CD43" s="618"/>
      <c r="CE43" s="618"/>
      <c r="CF43" s="623"/>
      <c r="CG43" s="623"/>
      <c r="CH43" s="623"/>
      <c r="CI43" s="623"/>
      <c r="CJ43" s="623"/>
      <c r="CK43" s="623"/>
      <c r="CL43" s="623"/>
      <c r="CM43" s="623"/>
      <c r="CN43" s="623"/>
      <c r="CO43" s="618"/>
      <c r="CP43" s="619"/>
      <c r="CQ43" s="619"/>
      <c r="CR43" s="618"/>
      <c r="CS43" s="618"/>
      <c r="CT43" s="618"/>
      <c r="CU43" s="618"/>
      <c r="CV43" s="618"/>
      <c r="CW43" s="618"/>
    </row>
    <row r="44" spans="1:101" s="624" customFormat="1">
      <c r="A44" s="618"/>
      <c r="B44" s="618"/>
      <c r="C44" s="622"/>
      <c r="D44" s="622"/>
      <c r="E44" s="621"/>
      <c r="F44" s="618"/>
      <c r="G44" s="618"/>
      <c r="H44" s="618"/>
      <c r="I44" s="618"/>
      <c r="J44" s="618"/>
      <c r="K44" s="618"/>
      <c r="L44" s="618"/>
      <c r="M44" s="618"/>
      <c r="N44" s="619"/>
      <c r="O44" s="619"/>
      <c r="P44" s="620"/>
      <c r="Q44" s="620"/>
      <c r="R44" s="620"/>
      <c r="S44" s="620"/>
      <c r="T44" s="620"/>
      <c r="U44" s="620"/>
      <c r="V44" s="620"/>
      <c r="W44" s="620"/>
      <c r="X44" s="620"/>
      <c r="Y44" s="620"/>
      <c r="Z44" s="620"/>
      <c r="AA44" s="620"/>
      <c r="AB44" s="620"/>
      <c r="AC44" s="620"/>
      <c r="AD44" s="620"/>
      <c r="AE44" s="620"/>
      <c r="AF44" s="620"/>
      <c r="AG44" s="620"/>
      <c r="AH44" s="618"/>
      <c r="AI44" s="618"/>
      <c r="AJ44" s="618"/>
      <c r="AK44" s="618"/>
      <c r="AL44" s="618"/>
      <c r="AM44" s="618"/>
      <c r="AN44" s="618"/>
      <c r="AO44" s="618"/>
      <c r="AP44" s="618"/>
      <c r="AQ44" s="618"/>
      <c r="AR44" s="618"/>
      <c r="AS44" s="618"/>
      <c r="AT44" s="618"/>
      <c r="AU44" s="618"/>
      <c r="AV44" s="618"/>
      <c r="AW44" s="618"/>
      <c r="AX44" s="618"/>
      <c r="AY44" s="618"/>
      <c r="AZ44" s="618"/>
      <c r="BA44" s="618"/>
      <c r="BB44" s="618"/>
      <c r="BC44" s="618"/>
      <c r="BD44" s="618"/>
      <c r="BE44" s="618"/>
      <c r="BF44" s="618"/>
      <c r="BG44" s="618"/>
      <c r="BH44" s="618"/>
      <c r="BI44" s="618"/>
      <c r="BJ44" s="618"/>
      <c r="BK44" s="618"/>
      <c r="BL44" s="618"/>
      <c r="BM44" s="618"/>
      <c r="BN44" s="618"/>
      <c r="BO44" s="618"/>
      <c r="BP44" s="618"/>
      <c r="BQ44" s="618"/>
      <c r="BR44" s="618"/>
      <c r="BS44" s="618"/>
      <c r="BT44" s="618"/>
      <c r="BU44" s="618"/>
      <c r="BV44" s="618"/>
      <c r="BW44" s="623"/>
      <c r="BX44" s="618"/>
      <c r="BY44" s="618"/>
      <c r="BZ44" s="618"/>
      <c r="CA44" s="618"/>
      <c r="CB44" s="623"/>
      <c r="CC44" s="623"/>
      <c r="CD44" s="618"/>
      <c r="CE44" s="618"/>
      <c r="CF44" s="623"/>
      <c r="CG44" s="623"/>
      <c r="CH44" s="623"/>
      <c r="CI44" s="623"/>
      <c r="CJ44" s="623"/>
      <c r="CK44" s="623"/>
      <c r="CL44" s="623"/>
      <c r="CM44" s="623"/>
      <c r="CN44" s="623"/>
      <c r="CO44" s="618"/>
      <c r="CP44" s="619"/>
      <c r="CQ44" s="619"/>
      <c r="CR44" s="618"/>
      <c r="CS44" s="618"/>
      <c r="CT44" s="618"/>
      <c r="CU44" s="618"/>
      <c r="CV44" s="618"/>
      <c r="CW44" s="618"/>
    </row>
    <row r="45" spans="1:101" s="624" customFormat="1">
      <c r="A45" s="618"/>
      <c r="B45" s="618"/>
      <c r="C45" s="622"/>
      <c r="D45" s="622"/>
      <c r="E45" s="621"/>
      <c r="F45" s="618"/>
      <c r="G45" s="618"/>
      <c r="H45" s="618"/>
      <c r="I45" s="618"/>
      <c r="J45" s="618"/>
      <c r="K45" s="618"/>
      <c r="L45" s="618"/>
      <c r="M45" s="618"/>
      <c r="N45" s="619"/>
      <c r="O45" s="619"/>
      <c r="P45" s="620"/>
      <c r="Q45" s="620"/>
      <c r="R45" s="620"/>
      <c r="S45" s="620"/>
      <c r="T45" s="620"/>
      <c r="U45" s="620"/>
      <c r="V45" s="620"/>
      <c r="W45" s="620"/>
      <c r="X45" s="620"/>
      <c r="Y45" s="620"/>
      <c r="Z45" s="620"/>
      <c r="AA45" s="620"/>
      <c r="AB45" s="620"/>
      <c r="AC45" s="620"/>
      <c r="AD45" s="620"/>
      <c r="AE45" s="620"/>
      <c r="AF45" s="620"/>
      <c r="AG45" s="620"/>
      <c r="AH45" s="618"/>
      <c r="AI45" s="618"/>
      <c r="AJ45" s="618"/>
      <c r="AK45" s="618"/>
      <c r="AL45" s="618"/>
      <c r="AM45" s="618"/>
      <c r="AN45" s="618"/>
      <c r="AO45" s="618"/>
      <c r="AP45" s="618"/>
      <c r="AQ45" s="618"/>
      <c r="AR45" s="618"/>
      <c r="AS45" s="618"/>
      <c r="AT45" s="618"/>
      <c r="AU45" s="618"/>
      <c r="AV45" s="618"/>
      <c r="AW45" s="618"/>
      <c r="AX45" s="618"/>
      <c r="AY45" s="618"/>
      <c r="AZ45" s="618"/>
      <c r="BA45" s="618"/>
      <c r="BB45" s="618"/>
      <c r="BC45" s="618"/>
      <c r="BD45" s="618"/>
      <c r="BE45" s="618"/>
      <c r="BF45" s="618"/>
      <c r="BG45" s="618"/>
      <c r="BH45" s="618"/>
      <c r="BI45" s="618"/>
      <c r="BJ45" s="618"/>
      <c r="BK45" s="618"/>
      <c r="BL45" s="618"/>
      <c r="BM45" s="618"/>
      <c r="BN45" s="618"/>
      <c r="BO45" s="618"/>
      <c r="BP45" s="618"/>
      <c r="BQ45" s="618"/>
      <c r="BR45" s="618"/>
      <c r="BS45" s="618"/>
      <c r="BT45" s="618"/>
      <c r="BU45" s="618"/>
      <c r="BV45" s="618"/>
      <c r="BW45" s="619"/>
      <c r="BX45" s="618"/>
      <c r="BY45" s="618"/>
      <c r="BZ45" s="618"/>
      <c r="CA45" s="618"/>
      <c r="CB45" s="623"/>
      <c r="CC45" s="623"/>
      <c r="CD45" s="618"/>
      <c r="CE45" s="618"/>
      <c r="CF45" s="623"/>
      <c r="CG45" s="623"/>
      <c r="CH45" s="623"/>
      <c r="CI45" s="623"/>
      <c r="CJ45" s="623"/>
      <c r="CK45" s="623"/>
      <c r="CL45" s="623"/>
      <c r="CM45" s="623"/>
      <c r="CN45" s="623"/>
      <c r="CO45" s="618"/>
      <c r="CP45" s="619"/>
      <c r="CQ45" s="619"/>
      <c r="CR45" s="618"/>
      <c r="CS45" s="618"/>
      <c r="CT45" s="618"/>
      <c r="CU45" s="618"/>
      <c r="CV45" s="618"/>
      <c r="CW45" s="618"/>
    </row>
    <row r="46" spans="1:101" s="624" customFormat="1">
      <c r="A46" s="618"/>
      <c r="B46" s="618"/>
      <c r="C46" s="622"/>
      <c r="D46" s="622"/>
      <c r="E46" s="621"/>
      <c r="F46" s="618"/>
      <c r="G46" s="618"/>
      <c r="H46" s="618"/>
      <c r="I46" s="618"/>
      <c r="J46" s="618"/>
      <c r="K46" s="618"/>
      <c r="L46" s="618"/>
      <c r="M46" s="618"/>
      <c r="N46" s="619"/>
      <c r="O46" s="619"/>
      <c r="P46" s="620"/>
      <c r="Q46" s="620"/>
      <c r="R46" s="620"/>
      <c r="S46" s="620"/>
      <c r="T46" s="620"/>
      <c r="U46" s="620"/>
      <c r="V46" s="620"/>
      <c r="W46" s="620"/>
      <c r="X46" s="620"/>
      <c r="Y46" s="620"/>
      <c r="Z46" s="620"/>
      <c r="AA46" s="620"/>
      <c r="AB46" s="620"/>
      <c r="AC46" s="620"/>
      <c r="AD46" s="620"/>
      <c r="AE46" s="620"/>
      <c r="AF46" s="620"/>
      <c r="AG46" s="620"/>
      <c r="AH46" s="618"/>
      <c r="AI46" s="618"/>
      <c r="AJ46" s="618"/>
      <c r="AK46" s="618"/>
      <c r="AL46" s="618"/>
      <c r="AM46" s="618"/>
      <c r="AN46" s="618"/>
      <c r="AO46" s="618"/>
      <c r="AP46" s="618"/>
      <c r="AQ46" s="618"/>
      <c r="AR46" s="618"/>
      <c r="AS46" s="618"/>
      <c r="AT46" s="618"/>
      <c r="AU46" s="618"/>
      <c r="AV46" s="618"/>
      <c r="AW46" s="618"/>
      <c r="AX46" s="618"/>
      <c r="AY46" s="618"/>
      <c r="AZ46" s="618"/>
      <c r="BA46" s="618"/>
      <c r="BB46" s="618"/>
      <c r="BC46" s="618"/>
      <c r="BD46" s="618"/>
      <c r="BE46" s="618"/>
      <c r="BF46" s="618"/>
      <c r="BG46" s="618"/>
      <c r="BH46" s="618"/>
      <c r="BI46" s="618"/>
      <c r="BJ46" s="618"/>
      <c r="BK46" s="618"/>
      <c r="BL46" s="618"/>
      <c r="BM46" s="618"/>
      <c r="BN46" s="618"/>
      <c r="BO46" s="618"/>
      <c r="BP46" s="618"/>
      <c r="BQ46" s="618"/>
      <c r="BR46" s="618"/>
      <c r="BS46" s="618"/>
      <c r="BT46" s="618"/>
      <c r="BU46" s="618"/>
      <c r="BV46" s="618"/>
      <c r="BW46" s="623"/>
      <c r="BX46" s="618"/>
      <c r="BY46" s="618"/>
      <c r="BZ46" s="618"/>
      <c r="CA46" s="618"/>
      <c r="CB46" s="623"/>
      <c r="CC46" s="623"/>
      <c r="CD46" s="618"/>
      <c r="CE46" s="618"/>
      <c r="CF46" s="623"/>
      <c r="CG46" s="623"/>
      <c r="CH46" s="623"/>
      <c r="CI46" s="623"/>
      <c r="CJ46" s="623"/>
      <c r="CK46" s="623"/>
      <c r="CL46" s="623"/>
      <c r="CM46" s="623"/>
      <c r="CN46" s="623"/>
      <c r="CO46" s="618"/>
      <c r="CP46" s="619"/>
      <c r="CQ46" s="619"/>
      <c r="CR46" s="618"/>
      <c r="CS46" s="618"/>
      <c r="CT46" s="618"/>
      <c r="CU46" s="618"/>
      <c r="CV46" s="618"/>
      <c r="CW46" s="618"/>
    </row>
    <row r="47" spans="1:101" s="624" customFormat="1">
      <c r="A47" s="618"/>
      <c r="B47" s="618"/>
      <c r="C47" s="622"/>
      <c r="D47" s="622"/>
      <c r="E47" s="621"/>
      <c r="F47" s="618"/>
      <c r="G47" s="618"/>
      <c r="H47" s="618"/>
      <c r="I47" s="618"/>
      <c r="J47" s="618"/>
      <c r="K47" s="618"/>
      <c r="L47" s="618"/>
      <c r="M47" s="618"/>
      <c r="N47" s="619"/>
      <c r="O47" s="619"/>
      <c r="P47" s="620"/>
      <c r="Q47" s="620"/>
      <c r="R47" s="620"/>
      <c r="S47" s="620"/>
      <c r="T47" s="620"/>
      <c r="U47" s="620"/>
      <c r="V47" s="620"/>
      <c r="W47" s="620"/>
      <c r="X47" s="620"/>
      <c r="Y47" s="620"/>
      <c r="Z47" s="620"/>
      <c r="AA47" s="620"/>
      <c r="AB47" s="620"/>
      <c r="AC47" s="620"/>
      <c r="AD47" s="620"/>
      <c r="AE47" s="620"/>
      <c r="AF47" s="620"/>
      <c r="AG47" s="620"/>
      <c r="AH47" s="618"/>
      <c r="AI47" s="618"/>
      <c r="AJ47" s="618"/>
      <c r="AK47" s="618"/>
      <c r="AL47" s="618"/>
      <c r="AM47" s="618"/>
      <c r="AN47" s="618"/>
      <c r="AO47" s="618"/>
      <c r="AP47" s="618"/>
      <c r="AQ47" s="618"/>
      <c r="AR47" s="618"/>
      <c r="AS47" s="618"/>
      <c r="AT47" s="618"/>
      <c r="AU47" s="618"/>
      <c r="AV47" s="618"/>
      <c r="AW47" s="618"/>
      <c r="AX47" s="618"/>
      <c r="AY47" s="618"/>
      <c r="AZ47" s="618"/>
      <c r="BA47" s="618"/>
      <c r="BB47" s="618"/>
      <c r="BC47" s="618"/>
      <c r="BD47" s="618"/>
      <c r="BE47" s="618"/>
      <c r="BF47" s="618"/>
      <c r="BG47" s="618"/>
      <c r="BH47" s="618"/>
      <c r="BI47" s="618"/>
      <c r="BJ47" s="618"/>
      <c r="BK47" s="618"/>
      <c r="BL47" s="618"/>
      <c r="BM47" s="618"/>
      <c r="BN47" s="618"/>
      <c r="BO47" s="618"/>
      <c r="BP47" s="618"/>
      <c r="BQ47" s="618"/>
      <c r="BR47" s="618"/>
      <c r="BS47" s="618"/>
      <c r="BT47" s="618"/>
      <c r="BU47" s="618"/>
      <c r="BV47" s="618"/>
      <c r="BW47" s="619"/>
      <c r="BX47" s="618"/>
      <c r="BY47" s="618"/>
      <c r="BZ47" s="618"/>
      <c r="CA47" s="618"/>
      <c r="CB47" s="623"/>
      <c r="CC47" s="623"/>
      <c r="CD47" s="618"/>
      <c r="CE47" s="618"/>
      <c r="CF47" s="623"/>
      <c r="CG47" s="623"/>
      <c r="CH47" s="623"/>
      <c r="CI47" s="623"/>
      <c r="CJ47" s="623"/>
      <c r="CK47" s="623"/>
      <c r="CL47" s="623"/>
      <c r="CM47" s="623"/>
      <c r="CN47" s="623"/>
      <c r="CO47" s="618"/>
      <c r="CP47" s="619"/>
      <c r="CQ47" s="619"/>
      <c r="CR47" s="618"/>
      <c r="CS47" s="618"/>
      <c r="CT47" s="618"/>
      <c r="CU47" s="618"/>
      <c r="CV47" s="618"/>
      <c r="CW47" s="618"/>
    </row>
    <row r="48" spans="1:101" s="624" customFormat="1">
      <c r="A48" s="618"/>
      <c r="B48" s="618"/>
      <c r="C48" s="622"/>
      <c r="D48" s="622"/>
      <c r="E48" s="621"/>
      <c r="F48" s="618"/>
      <c r="G48" s="618"/>
      <c r="H48" s="618"/>
      <c r="I48" s="618"/>
      <c r="J48" s="618"/>
      <c r="K48" s="618"/>
      <c r="L48" s="618"/>
      <c r="M48" s="618"/>
      <c r="N48" s="619"/>
      <c r="O48" s="619"/>
      <c r="P48" s="620"/>
      <c r="Q48" s="620"/>
      <c r="R48" s="620"/>
      <c r="S48" s="620"/>
      <c r="T48" s="620"/>
      <c r="U48" s="620"/>
      <c r="V48" s="620"/>
      <c r="W48" s="620"/>
      <c r="X48" s="620"/>
      <c r="Y48" s="620"/>
      <c r="Z48" s="620"/>
      <c r="AA48" s="620"/>
      <c r="AB48" s="620"/>
      <c r="AC48" s="620"/>
      <c r="AD48" s="620"/>
      <c r="AE48" s="620"/>
      <c r="AF48" s="620"/>
      <c r="AG48" s="620"/>
      <c r="AH48" s="618"/>
      <c r="AI48" s="618"/>
      <c r="AJ48" s="618"/>
      <c r="AK48" s="618"/>
      <c r="AL48" s="618"/>
      <c r="AM48" s="618"/>
      <c r="AN48" s="618"/>
      <c r="AO48" s="618"/>
      <c r="AP48" s="618"/>
      <c r="AQ48" s="618"/>
      <c r="AR48" s="618"/>
      <c r="AS48" s="618"/>
      <c r="AT48" s="618"/>
      <c r="AU48" s="618"/>
      <c r="AV48" s="618"/>
      <c r="AW48" s="618"/>
      <c r="AX48" s="618"/>
      <c r="AY48" s="618"/>
      <c r="AZ48" s="618"/>
      <c r="BA48" s="618"/>
      <c r="BB48" s="618"/>
      <c r="BC48" s="618"/>
      <c r="BD48" s="618"/>
      <c r="BE48" s="618"/>
      <c r="BF48" s="618"/>
      <c r="BG48" s="618"/>
      <c r="BH48" s="618"/>
      <c r="BI48" s="618"/>
      <c r="BJ48" s="618"/>
      <c r="BK48" s="618"/>
      <c r="BL48" s="618"/>
      <c r="BM48" s="618"/>
      <c r="BN48" s="618"/>
      <c r="BO48" s="618"/>
      <c r="BP48" s="618"/>
      <c r="BQ48" s="618"/>
      <c r="BR48" s="618"/>
      <c r="BS48" s="618"/>
      <c r="BT48" s="618"/>
      <c r="BU48" s="618"/>
      <c r="BV48" s="618"/>
      <c r="BW48" s="619"/>
      <c r="BX48" s="618"/>
      <c r="BY48" s="618"/>
      <c r="BZ48" s="618"/>
      <c r="CA48" s="618"/>
      <c r="CB48" s="623"/>
      <c r="CC48" s="623"/>
      <c r="CD48" s="618"/>
      <c r="CE48" s="618"/>
      <c r="CF48" s="623"/>
      <c r="CG48" s="623"/>
      <c r="CH48" s="623"/>
      <c r="CI48" s="623"/>
      <c r="CJ48" s="623"/>
      <c r="CK48" s="623"/>
      <c r="CL48" s="623"/>
      <c r="CM48" s="623"/>
      <c r="CN48" s="623"/>
      <c r="CO48" s="618"/>
      <c r="CP48" s="619"/>
      <c r="CQ48" s="619"/>
      <c r="CR48" s="618"/>
      <c r="CS48" s="618"/>
      <c r="CT48" s="618"/>
      <c r="CU48" s="618"/>
      <c r="CV48" s="618"/>
      <c r="CW48" s="618"/>
    </row>
    <row r="49" spans="1:101" s="624" customFormat="1">
      <c r="A49" s="618"/>
      <c r="B49" s="618"/>
      <c r="C49" s="622"/>
      <c r="D49" s="622"/>
      <c r="E49" s="621"/>
      <c r="F49" s="618"/>
      <c r="G49" s="618"/>
      <c r="H49" s="618"/>
      <c r="I49" s="618"/>
      <c r="J49" s="618"/>
      <c r="K49" s="618"/>
      <c r="L49" s="618"/>
      <c r="M49" s="618"/>
      <c r="N49" s="619"/>
      <c r="O49" s="619"/>
      <c r="P49" s="620"/>
      <c r="Q49" s="620"/>
      <c r="R49" s="620"/>
      <c r="S49" s="620"/>
      <c r="T49" s="620"/>
      <c r="U49" s="620"/>
      <c r="V49" s="620"/>
      <c r="W49" s="620"/>
      <c r="X49" s="620"/>
      <c r="Y49" s="620"/>
      <c r="Z49" s="620"/>
      <c r="AA49" s="620"/>
      <c r="AB49" s="620"/>
      <c r="AC49" s="620"/>
      <c r="AD49" s="620"/>
      <c r="AE49" s="620"/>
      <c r="AF49" s="620"/>
      <c r="AG49" s="620"/>
      <c r="AH49" s="618"/>
      <c r="AI49" s="618"/>
      <c r="AJ49" s="618"/>
      <c r="AK49" s="618"/>
      <c r="AL49" s="618"/>
      <c r="AM49" s="618"/>
      <c r="AN49" s="618"/>
      <c r="AO49" s="618"/>
      <c r="AP49" s="618"/>
      <c r="AQ49" s="618"/>
      <c r="AR49" s="618"/>
      <c r="AS49" s="618"/>
      <c r="AT49" s="618"/>
      <c r="AU49" s="618"/>
      <c r="AV49" s="618"/>
      <c r="AW49" s="618"/>
      <c r="AX49" s="618"/>
      <c r="AY49" s="618"/>
      <c r="AZ49" s="618"/>
      <c r="BA49" s="618"/>
      <c r="BB49" s="618"/>
      <c r="BC49" s="618"/>
      <c r="BD49" s="618"/>
      <c r="BE49" s="618"/>
      <c r="BF49" s="618"/>
      <c r="BG49" s="618"/>
      <c r="BH49" s="618"/>
      <c r="BI49" s="618"/>
      <c r="BJ49" s="618"/>
      <c r="BK49" s="618"/>
      <c r="BL49" s="618"/>
      <c r="BM49" s="618"/>
      <c r="BN49" s="618"/>
      <c r="BO49" s="618"/>
      <c r="BP49" s="618"/>
      <c r="BQ49" s="618"/>
      <c r="BR49" s="618"/>
      <c r="BS49" s="618"/>
      <c r="BT49" s="618"/>
      <c r="BU49" s="618"/>
      <c r="BV49" s="618"/>
      <c r="BW49" s="619"/>
      <c r="BX49" s="618"/>
      <c r="BY49" s="618"/>
      <c r="BZ49" s="618"/>
      <c r="CA49" s="618"/>
      <c r="CB49" s="623"/>
      <c r="CC49" s="623"/>
      <c r="CD49" s="618"/>
      <c r="CE49" s="618"/>
      <c r="CF49" s="623"/>
      <c r="CG49" s="623"/>
      <c r="CH49" s="623"/>
      <c r="CI49" s="623"/>
      <c r="CJ49" s="623"/>
      <c r="CK49" s="623"/>
      <c r="CL49" s="623"/>
      <c r="CM49" s="623"/>
      <c r="CN49" s="623"/>
      <c r="CO49" s="618"/>
      <c r="CP49" s="619"/>
      <c r="CQ49" s="619"/>
      <c r="CR49" s="618"/>
      <c r="CS49" s="618"/>
      <c r="CT49" s="618"/>
      <c r="CU49" s="618"/>
      <c r="CV49" s="618"/>
      <c r="CW49" s="618"/>
    </row>
    <row r="50" spans="1:101" s="624" customFormat="1">
      <c r="A50" s="618"/>
      <c r="B50" s="618"/>
      <c r="C50" s="622"/>
      <c r="D50" s="622"/>
      <c r="E50" s="621"/>
      <c r="F50" s="618"/>
      <c r="G50" s="618"/>
      <c r="H50" s="618"/>
      <c r="I50" s="618"/>
      <c r="J50" s="618"/>
      <c r="K50" s="618"/>
      <c r="L50" s="618"/>
      <c r="M50" s="618"/>
      <c r="N50" s="619"/>
      <c r="O50" s="619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20"/>
      <c r="AB50" s="620"/>
      <c r="AC50" s="620"/>
      <c r="AD50" s="620"/>
      <c r="AE50" s="620"/>
      <c r="AF50" s="620"/>
      <c r="AG50" s="620"/>
      <c r="AH50" s="618"/>
      <c r="AI50" s="618"/>
      <c r="AJ50" s="618"/>
      <c r="AK50" s="618"/>
      <c r="AL50" s="618"/>
      <c r="AM50" s="618"/>
      <c r="AN50" s="618"/>
      <c r="AO50" s="618"/>
      <c r="AP50" s="618"/>
      <c r="AQ50" s="618"/>
      <c r="AR50" s="618"/>
      <c r="AS50" s="618"/>
      <c r="AT50" s="618"/>
      <c r="AU50" s="618"/>
      <c r="AV50" s="618"/>
      <c r="AW50" s="618"/>
      <c r="AX50" s="618"/>
      <c r="AY50" s="618"/>
      <c r="AZ50" s="618"/>
      <c r="BA50" s="618"/>
      <c r="BB50" s="618"/>
      <c r="BC50" s="618"/>
      <c r="BD50" s="618"/>
      <c r="BE50" s="618"/>
      <c r="BF50" s="618"/>
      <c r="BG50" s="618"/>
      <c r="BH50" s="618"/>
      <c r="BI50" s="618"/>
      <c r="BJ50" s="618"/>
      <c r="BK50" s="618"/>
      <c r="BL50" s="618"/>
      <c r="BM50" s="618"/>
      <c r="BN50" s="618"/>
      <c r="BO50" s="618"/>
      <c r="BP50" s="618"/>
      <c r="BQ50" s="618"/>
      <c r="BR50" s="618"/>
      <c r="BS50" s="618"/>
      <c r="BT50" s="618"/>
      <c r="BU50" s="618"/>
      <c r="BV50" s="618"/>
      <c r="BW50" s="625"/>
      <c r="BX50" s="618"/>
      <c r="BY50" s="618"/>
      <c r="BZ50" s="618"/>
      <c r="CA50" s="618"/>
      <c r="CB50" s="623"/>
      <c r="CC50" s="623"/>
      <c r="CD50" s="618"/>
      <c r="CE50" s="618"/>
      <c r="CF50" s="623"/>
      <c r="CG50" s="623"/>
      <c r="CH50" s="623"/>
      <c r="CI50" s="623"/>
      <c r="CJ50" s="623"/>
      <c r="CK50" s="623"/>
      <c r="CL50" s="623"/>
      <c r="CM50" s="623"/>
      <c r="CN50" s="623"/>
      <c r="CO50" s="618"/>
      <c r="CP50" s="619"/>
      <c r="CQ50" s="619"/>
      <c r="CR50" s="618"/>
      <c r="CS50" s="618"/>
      <c r="CT50" s="618"/>
      <c r="CU50" s="618"/>
      <c r="CV50" s="618"/>
      <c r="CW50" s="618"/>
    </row>
    <row r="51" spans="1:101" s="624" customFormat="1">
      <c r="A51" s="618"/>
      <c r="B51" s="618"/>
      <c r="C51" s="622"/>
      <c r="D51" s="622"/>
      <c r="E51" s="621"/>
      <c r="F51" s="618"/>
      <c r="G51" s="618"/>
      <c r="H51" s="618"/>
      <c r="I51" s="618"/>
      <c r="J51" s="618"/>
      <c r="K51" s="618"/>
      <c r="L51" s="618"/>
      <c r="M51" s="618"/>
      <c r="N51" s="619"/>
      <c r="O51" s="619"/>
      <c r="P51" s="620"/>
      <c r="Q51" s="620"/>
      <c r="R51" s="620"/>
      <c r="S51" s="620"/>
      <c r="T51" s="620"/>
      <c r="U51" s="620"/>
      <c r="V51" s="620"/>
      <c r="W51" s="620"/>
      <c r="X51" s="620"/>
      <c r="Y51" s="620"/>
      <c r="Z51" s="620"/>
      <c r="AA51" s="620"/>
      <c r="AB51" s="620"/>
      <c r="AC51" s="620"/>
      <c r="AD51" s="620"/>
      <c r="AE51" s="620"/>
      <c r="AF51" s="620"/>
      <c r="AG51" s="620"/>
      <c r="AH51" s="618"/>
      <c r="AI51" s="618"/>
      <c r="AJ51" s="618"/>
      <c r="AK51" s="618"/>
      <c r="AL51" s="618"/>
      <c r="AM51" s="618"/>
      <c r="AN51" s="618"/>
      <c r="AO51" s="618"/>
      <c r="AP51" s="618"/>
      <c r="AQ51" s="618"/>
      <c r="AR51" s="618"/>
      <c r="AS51" s="618"/>
      <c r="AT51" s="618"/>
      <c r="AU51" s="618"/>
      <c r="AV51" s="618"/>
      <c r="AW51" s="618"/>
      <c r="AX51" s="618"/>
      <c r="AY51" s="618"/>
      <c r="AZ51" s="618"/>
      <c r="BA51" s="618"/>
      <c r="BB51" s="618"/>
      <c r="BC51" s="618"/>
      <c r="BD51" s="618"/>
      <c r="BE51" s="618"/>
      <c r="BF51" s="618"/>
      <c r="BG51" s="618"/>
      <c r="BH51" s="618"/>
      <c r="BI51" s="618"/>
      <c r="BJ51" s="618"/>
      <c r="BK51" s="618"/>
      <c r="BL51" s="618"/>
      <c r="BM51" s="618"/>
      <c r="BN51" s="618"/>
      <c r="BO51" s="618"/>
      <c r="BP51" s="618"/>
      <c r="BQ51" s="618"/>
      <c r="BR51" s="618"/>
      <c r="BS51" s="618"/>
      <c r="BT51" s="618"/>
      <c r="BU51" s="618"/>
      <c r="BV51" s="618"/>
      <c r="BW51" s="619"/>
      <c r="BX51" s="618"/>
      <c r="BY51" s="618"/>
      <c r="BZ51" s="618"/>
      <c r="CA51" s="618"/>
      <c r="CB51" s="623"/>
      <c r="CC51" s="623"/>
      <c r="CD51" s="618"/>
      <c r="CE51" s="618"/>
      <c r="CF51" s="623"/>
      <c r="CG51" s="623"/>
      <c r="CH51" s="623"/>
      <c r="CI51" s="623"/>
      <c r="CJ51" s="623"/>
      <c r="CK51" s="623"/>
      <c r="CL51" s="623"/>
      <c r="CM51" s="623"/>
      <c r="CN51" s="623"/>
      <c r="CO51" s="618"/>
      <c r="CP51" s="619"/>
      <c r="CQ51" s="619"/>
      <c r="CR51" s="618"/>
      <c r="CS51" s="618"/>
      <c r="CT51" s="618"/>
      <c r="CU51" s="618"/>
      <c r="CV51" s="618"/>
      <c r="CW51" s="618"/>
    </row>
    <row r="52" spans="1:101" s="624" customFormat="1">
      <c r="A52" s="618"/>
      <c r="B52" s="618"/>
      <c r="C52" s="622"/>
      <c r="D52" s="622"/>
      <c r="E52" s="621"/>
      <c r="F52" s="618"/>
      <c r="G52" s="618"/>
      <c r="H52" s="618"/>
      <c r="I52" s="618"/>
      <c r="J52" s="618"/>
      <c r="K52" s="618"/>
      <c r="L52" s="618"/>
      <c r="M52" s="618"/>
      <c r="N52" s="619"/>
      <c r="O52" s="619"/>
      <c r="P52" s="620"/>
      <c r="Q52" s="620"/>
      <c r="R52" s="620"/>
      <c r="S52" s="620"/>
      <c r="T52" s="620"/>
      <c r="U52" s="620"/>
      <c r="V52" s="620"/>
      <c r="W52" s="620"/>
      <c r="X52" s="620"/>
      <c r="Y52" s="620"/>
      <c r="Z52" s="620"/>
      <c r="AA52" s="620"/>
      <c r="AB52" s="620"/>
      <c r="AC52" s="620"/>
      <c r="AD52" s="620"/>
      <c r="AE52" s="620"/>
      <c r="AF52" s="620"/>
      <c r="AG52" s="620"/>
      <c r="AH52" s="618"/>
      <c r="AI52" s="618"/>
      <c r="AJ52" s="618"/>
      <c r="AK52" s="618"/>
      <c r="AL52" s="618"/>
      <c r="AM52" s="618"/>
      <c r="AN52" s="618"/>
      <c r="AO52" s="618"/>
      <c r="AP52" s="618"/>
      <c r="AQ52" s="618"/>
      <c r="AR52" s="618"/>
      <c r="AS52" s="618"/>
      <c r="AT52" s="618"/>
      <c r="AU52" s="618"/>
      <c r="AV52" s="618"/>
      <c r="AW52" s="618"/>
      <c r="AX52" s="618"/>
      <c r="AY52" s="618"/>
      <c r="AZ52" s="618"/>
      <c r="BA52" s="618"/>
      <c r="BB52" s="618"/>
      <c r="BC52" s="618"/>
      <c r="BD52" s="618"/>
      <c r="BE52" s="618"/>
      <c r="BF52" s="618"/>
      <c r="BG52" s="618"/>
      <c r="BH52" s="618"/>
      <c r="BI52" s="618"/>
      <c r="BJ52" s="618"/>
      <c r="BK52" s="618"/>
      <c r="BL52" s="618"/>
      <c r="BM52" s="618"/>
      <c r="BN52" s="618"/>
      <c r="BO52" s="618"/>
      <c r="BP52" s="618"/>
      <c r="BQ52" s="618"/>
      <c r="BR52" s="618"/>
      <c r="BS52" s="618"/>
      <c r="BT52" s="618"/>
      <c r="BU52" s="618"/>
      <c r="BV52" s="618"/>
      <c r="BW52" s="619"/>
      <c r="BX52" s="618"/>
      <c r="BY52" s="618"/>
      <c r="BZ52" s="618"/>
      <c r="CA52" s="618"/>
      <c r="CB52" s="623"/>
      <c r="CC52" s="623"/>
      <c r="CD52" s="618"/>
      <c r="CE52" s="618"/>
      <c r="CF52" s="623"/>
      <c r="CG52" s="623"/>
      <c r="CH52" s="623"/>
      <c r="CI52" s="623"/>
      <c r="CJ52" s="623"/>
      <c r="CK52" s="623"/>
      <c r="CL52" s="623"/>
      <c r="CM52" s="623"/>
      <c r="CN52" s="623"/>
      <c r="CO52" s="618"/>
      <c r="CP52" s="619"/>
      <c r="CQ52" s="619"/>
      <c r="CR52" s="618"/>
      <c r="CS52" s="618"/>
      <c r="CT52" s="618"/>
      <c r="CU52" s="618"/>
      <c r="CV52" s="618"/>
      <c r="CW52" s="618"/>
    </row>
    <row r="53" spans="1:101" s="624" customFormat="1">
      <c r="A53" s="618"/>
      <c r="B53" s="618"/>
      <c r="C53" s="622"/>
      <c r="D53" s="622"/>
      <c r="E53" s="621"/>
      <c r="F53" s="618"/>
      <c r="G53" s="618"/>
      <c r="H53" s="618"/>
      <c r="I53" s="618"/>
      <c r="J53" s="618"/>
      <c r="K53" s="618"/>
      <c r="L53" s="618"/>
      <c r="M53" s="618"/>
      <c r="N53" s="619"/>
      <c r="O53" s="619"/>
      <c r="P53" s="620"/>
      <c r="Q53" s="620"/>
      <c r="R53" s="620"/>
      <c r="S53" s="620"/>
      <c r="T53" s="620"/>
      <c r="U53" s="620"/>
      <c r="V53" s="620"/>
      <c r="W53" s="620"/>
      <c r="X53" s="620"/>
      <c r="Y53" s="620"/>
      <c r="Z53" s="620"/>
      <c r="AA53" s="620"/>
      <c r="AB53" s="620"/>
      <c r="AC53" s="620"/>
      <c r="AD53" s="620"/>
      <c r="AE53" s="620"/>
      <c r="AF53" s="620"/>
      <c r="AG53" s="620"/>
      <c r="AH53" s="618"/>
      <c r="AI53" s="618"/>
      <c r="AJ53" s="618"/>
      <c r="AK53" s="618"/>
      <c r="AL53" s="618"/>
      <c r="AM53" s="618"/>
      <c r="AN53" s="618"/>
      <c r="AO53" s="618"/>
      <c r="AP53" s="618"/>
      <c r="AQ53" s="618"/>
      <c r="AR53" s="618"/>
      <c r="AS53" s="618"/>
      <c r="AT53" s="618"/>
      <c r="AU53" s="618"/>
      <c r="AV53" s="618"/>
      <c r="AW53" s="618"/>
      <c r="AX53" s="618"/>
      <c r="AY53" s="618"/>
      <c r="AZ53" s="618"/>
      <c r="BA53" s="618"/>
      <c r="BB53" s="618"/>
      <c r="BC53" s="618"/>
      <c r="BD53" s="618"/>
      <c r="BE53" s="618"/>
      <c r="BF53" s="618"/>
      <c r="BG53" s="618"/>
      <c r="BH53" s="618"/>
      <c r="BI53" s="618"/>
      <c r="BJ53" s="618"/>
      <c r="BK53" s="618"/>
      <c r="BL53" s="618"/>
      <c r="BM53" s="618"/>
      <c r="BN53" s="618"/>
      <c r="BO53" s="618"/>
      <c r="BP53" s="618"/>
      <c r="BQ53" s="618"/>
      <c r="BR53" s="618"/>
      <c r="BS53" s="618"/>
      <c r="BT53" s="618"/>
      <c r="BU53" s="618"/>
      <c r="BV53" s="618"/>
      <c r="BW53" s="623"/>
      <c r="BX53" s="618"/>
      <c r="BY53" s="618"/>
      <c r="BZ53" s="618"/>
      <c r="CA53" s="618"/>
      <c r="CB53" s="623"/>
      <c r="CC53" s="623"/>
      <c r="CD53" s="618"/>
      <c r="CE53" s="618"/>
      <c r="CF53" s="623"/>
      <c r="CG53" s="623"/>
      <c r="CH53" s="623"/>
      <c r="CI53" s="623"/>
      <c r="CJ53" s="623"/>
      <c r="CK53" s="623"/>
      <c r="CL53" s="623"/>
      <c r="CM53" s="623"/>
      <c r="CN53" s="623"/>
      <c r="CO53" s="618"/>
      <c r="CP53" s="619"/>
      <c r="CQ53" s="619"/>
      <c r="CR53" s="618"/>
      <c r="CS53" s="618"/>
      <c r="CT53" s="618"/>
      <c r="CU53" s="618"/>
      <c r="CV53" s="618"/>
      <c r="CW53" s="618"/>
    </row>
    <row r="54" spans="1:101" s="624" customFormat="1">
      <c r="A54" s="618"/>
      <c r="B54" s="618"/>
      <c r="C54" s="622"/>
      <c r="D54" s="622"/>
      <c r="E54" s="621"/>
      <c r="F54" s="618"/>
      <c r="G54" s="618"/>
      <c r="H54" s="618"/>
      <c r="I54" s="618"/>
      <c r="J54" s="618"/>
      <c r="K54" s="618"/>
      <c r="L54" s="618"/>
      <c r="M54" s="618"/>
      <c r="N54" s="619"/>
      <c r="O54" s="619"/>
      <c r="P54" s="620"/>
      <c r="Q54" s="620"/>
      <c r="R54" s="620"/>
      <c r="S54" s="620"/>
      <c r="T54" s="620"/>
      <c r="U54" s="620"/>
      <c r="V54" s="620"/>
      <c r="W54" s="620"/>
      <c r="X54" s="620"/>
      <c r="Y54" s="620"/>
      <c r="Z54" s="620"/>
      <c r="AA54" s="620"/>
      <c r="AB54" s="620"/>
      <c r="AC54" s="620"/>
      <c r="AD54" s="620"/>
      <c r="AE54" s="620"/>
      <c r="AF54" s="620"/>
      <c r="AG54" s="620"/>
      <c r="AH54" s="618"/>
      <c r="AI54" s="618"/>
      <c r="AJ54" s="618"/>
      <c r="AK54" s="618"/>
      <c r="AL54" s="618"/>
      <c r="AM54" s="618"/>
      <c r="AN54" s="618"/>
      <c r="AO54" s="618"/>
      <c r="AP54" s="618"/>
      <c r="AQ54" s="618"/>
      <c r="AR54" s="618"/>
      <c r="AS54" s="618"/>
      <c r="AT54" s="618"/>
      <c r="AU54" s="618"/>
      <c r="AV54" s="618"/>
      <c r="AW54" s="618"/>
      <c r="AX54" s="618"/>
      <c r="AY54" s="618"/>
      <c r="AZ54" s="618"/>
      <c r="BA54" s="618"/>
      <c r="BB54" s="618"/>
      <c r="BC54" s="618"/>
      <c r="BD54" s="618"/>
      <c r="BE54" s="618"/>
      <c r="BF54" s="618"/>
      <c r="BG54" s="618"/>
      <c r="BH54" s="618"/>
      <c r="BI54" s="618"/>
      <c r="BJ54" s="618"/>
      <c r="BK54" s="618"/>
      <c r="BL54" s="618"/>
      <c r="BM54" s="618"/>
      <c r="BN54" s="618"/>
      <c r="BO54" s="618"/>
      <c r="BP54" s="618"/>
      <c r="BQ54" s="618"/>
      <c r="BR54" s="618"/>
      <c r="BS54" s="618"/>
      <c r="BT54" s="618"/>
      <c r="BU54" s="618"/>
      <c r="BV54" s="618"/>
      <c r="BW54" s="623"/>
      <c r="BX54" s="618"/>
      <c r="BY54" s="618"/>
      <c r="BZ54" s="618"/>
      <c r="CA54" s="618"/>
      <c r="CB54" s="623"/>
      <c r="CC54" s="623"/>
      <c r="CD54" s="618"/>
      <c r="CE54" s="618"/>
      <c r="CF54" s="623"/>
      <c r="CG54" s="623"/>
      <c r="CH54" s="623"/>
      <c r="CI54" s="623"/>
      <c r="CJ54" s="623"/>
      <c r="CK54" s="623"/>
      <c r="CL54" s="623"/>
      <c r="CM54" s="623"/>
      <c r="CN54" s="623"/>
      <c r="CO54" s="618"/>
      <c r="CP54" s="619"/>
      <c r="CQ54" s="619"/>
      <c r="CR54" s="618"/>
      <c r="CS54" s="618"/>
      <c r="CT54" s="618"/>
      <c r="CU54" s="618"/>
      <c r="CV54" s="618"/>
      <c r="CW54" s="618"/>
    </row>
    <row r="55" spans="1:101" s="624" customFormat="1">
      <c r="A55" s="618"/>
      <c r="B55" s="618"/>
      <c r="C55" s="622"/>
      <c r="D55" s="622"/>
      <c r="E55" s="621"/>
      <c r="F55" s="618"/>
      <c r="G55" s="618"/>
      <c r="H55" s="618"/>
      <c r="I55" s="618"/>
      <c r="J55" s="618"/>
      <c r="K55" s="618"/>
      <c r="L55" s="618"/>
      <c r="M55" s="618"/>
      <c r="N55" s="619"/>
      <c r="O55" s="619"/>
      <c r="P55" s="620"/>
      <c r="Q55" s="620"/>
      <c r="R55" s="620"/>
      <c r="S55" s="620"/>
      <c r="T55" s="620"/>
      <c r="U55" s="620"/>
      <c r="V55" s="620"/>
      <c r="W55" s="620"/>
      <c r="X55" s="620"/>
      <c r="Y55" s="620"/>
      <c r="Z55" s="620"/>
      <c r="AA55" s="620"/>
      <c r="AB55" s="620"/>
      <c r="AC55" s="620"/>
      <c r="AD55" s="620"/>
      <c r="AE55" s="620"/>
      <c r="AF55" s="620"/>
      <c r="AG55" s="620"/>
      <c r="AH55" s="618"/>
      <c r="AI55" s="618"/>
      <c r="AJ55" s="618"/>
      <c r="AK55" s="618"/>
      <c r="AL55" s="618"/>
      <c r="AM55" s="618"/>
      <c r="AN55" s="618"/>
      <c r="AO55" s="618"/>
      <c r="AP55" s="618"/>
      <c r="AQ55" s="618"/>
      <c r="AR55" s="618"/>
      <c r="AS55" s="618"/>
      <c r="AT55" s="618"/>
      <c r="AU55" s="618"/>
      <c r="AV55" s="618"/>
      <c r="AW55" s="618"/>
      <c r="AX55" s="618"/>
      <c r="AY55" s="618"/>
      <c r="AZ55" s="618"/>
      <c r="BA55" s="618"/>
      <c r="BB55" s="618"/>
      <c r="BC55" s="618"/>
      <c r="BD55" s="618"/>
      <c r="BE55" s="618"/>
      <c r="BF55" s="618"/>
      <c r="BG55" s="618"/>
      <c r="BH55" s="618"/>
      <c r="BI55" s="618"/>
      <c r="BJ55" s="618"/>
      <c r="BK55" s="618"/>
      <c r="BL55" s="618"/>
      <c r="BM55" s="618"/>
      <c r="BN55" s="618"/>
      <c r="BO55" s="618"/>
      <c r="BP55" s="618"/>
      <c r="BQ55" s="618"/>
      <c r="BR55" s="618"/>
      <c r="BS55" s="618"/>
      <c r="BT55" s="618"/>
      <c r="BU55" s="618"/>
      <c r="BV55" s="618"/>
      <c r="BW55" s="619"/>
      <c r="BX55" s="618"/>
      <c r="BY55" s="618"/>
      <c r="BZ55" s="618"/>
      <c r="CA55" s="618"/>
      <c r="CB55" s="623"/>
      <c r="CC55" s="623"/>
      <c r="CD55" s="618"/>
      <c r="CE55" s="618"/>
      <c r="CF55" s="623"/>
      <c r="CG55" s="623"/>
      <c r="CH55" s="623"/>
      <c r="CI55" s="623"/>
      <c r="CJ55" s="623"/>
      <c r="CK55" s="623"/>
      <c r="CL55" s="623"/>
      <c r="CM55" s="623"/>
      <c r="CN55" s="623"/>
      <c r="CO55" s="618"/>
      <c r="CP55" s="619"/>
      <c r="CQ55" s="619"/>
      <c r="CR55" s="618"/>
      <c r="CS55" s="618"/>
      <c r="CT55" s="618"/>
      <c r="CU55" s="618"/>
      <c r="CV55" s="618"/>
      <c r="CW55" s="618"/>
    </row>
    <row r="56" spans="1:101" s="624" customFormat="1">
      <c r="A56" s="618"/>
      <c r="B56" s="618"/>
      <c r="C56" s="622"/>
      <c r="D56" s="622"/>
      <c r="E56" s="621"/>
      <c r="F56" s="618"/>
      <c r="G56" s="618"/>
      <c r="H56" s="618"/>
      <c r="I56" s="618"/>
      <c r="J56" s="618"/>
      <c r="K56" s="618"/>
      <c r="L56" s="618"/>
      <c r="M56" s="618"/>
      <c r="N56" s="619"/>
      <c r="O56" s="619"/>
      <c r="P56" s="620"/>
      <c r="Q56" s="620"/>
      <c r="R56" s="620"/>
      <c r="S56" s="620"/>
      <c r="T56" s="620"/>
      <c r="U56" s="620"/>
      <c r="V56" s="620"/>
      <c r="W56" s="620"/>
      <c r="X56" s="620"/>
      <c r="Y56" s="620"/>
      <c r="Z56" s="620"/>
      <c r="AA56" s="620"/>
      <c r="AB56" s="620"/>
      <c r="AC56" s="620"/>
      <c r="AD56" s="620"/>
      <c r="AE56" s="620"/>
      <c r="AF56" s="620"/>
      <c r="AG56" s="620"/>
      <c r="AH56" s="618"/>
      <c r="AI56" s="618"/>
      <c r="AJ56" s="618"/>
      <c r="AK56" s="618"/>
      <c r="AL56" s="618"/>
      <c r="AM56" s="618"/>
      <c r="AN56" s="618"/>
      <c r="AO56" s="618"/>
      <c r="AP56" s="618"/>
      <c r="AQ56" s="618"/>
      <c r="AR56" s="618"/>
      <c r="AS56" s="618"/>
      <c r="AT56" s="618"/>
      <c r="AU56" s="618"/>
      <c r="AV56" s="618"/>
      <c r="AW56" s="618"/>
      <c r="AX56" s="618"/>
      <c r="AY56" s="618"/>
      <c r="AZ56" s="618"/>
      <c r="BA56" s="618"/>
      <c r="BB56" s="618"/>
      <c r="BC56" s="618"/>
      <c r="BD56" s="618"/>
      <c r="BE56" s="618"/>
      <c r="BF56" s="618"/>
      <c r="BG56" s="618"/>
      <c r="BH56" s="618"/>
      <c r="BI56" s="618"/>
      <c r="BJ56" s="618"/>
      <c r="BK56" s="618"/>
      <c r="BL56" s="618"/>
      <c r="BM56" s="618"/>
      <c r="BN56" s="618"/>
      <c r="BO56" s="618"/>
      <c r="BP56" s="618"/>
      <c r="BQ56" s="618"/>
      <c r="BR56" s="618"/>
      <c r="BS56" s="618"/>
      <c r="BT56" s="618"/>
      <c r="BU56" s="618"/>
      <c r="BV56" s="618"/>
      <c r="BW56" s="619"/>
      <c r="BX56" s="618"/>
      <c r="BY56" s="618"/>
      <c r="BZ56" s="618"/>
      <c r="CA56" s="618"/>
      <c r="CB56" s="623"/>
      <c r="CC56" s="623"/>
      <c r="CD56" s="618"/>
      <c r="CE56" s="618"/>
      <c r="CF56" s="623"/>
      <c r="CG56" s="623"/>
      <c r="CH56" s="623"/>
      <c r="CI56" s="623"/>
      <c r="CJ56" s="623"/>
      <c r="CK56" s="623"/>
      <c r="CL56" s="623"/>
      <c r="CM56" s="623"/>
      <c r="CN56" s="623"/>
      <c r="CO56" s="618"/>
      <c r="CP56" s="619"/>
      <c r="CQ56" s="619"/>
      <c r="CR56" s="618"/>
      <c r="CS56" s="618"/>
      <c r="CT56" s="618"/>
      <c r="CU56" s="618"/>
      <c r="CV56" s="618"/>
      <c r="CW56" s="618"/>
    </row>
    <row r="57" spans="1:101" s="624" customFormat="1">
      <c r="A57" s="618"/>
      <c r="B57" s="618"/>
      <c r="C57" s="622"/>
      <c r="D57" s="622"/>
      <c r="E57" s="621"/>
      <c r="F57" s="618"/>
      <c r="G57" s="618"/>
      <c r="H57" s="618"/>
      <c r="I57" s="618"/>
      <c r="J57" s="618"/>
      <c r="K57" s="618"/>
      <c r="L57" s="618"/>
      <c r="M57" s="618"/>
      <c r="N57" s="619"/>
      <c r="O57" s="619"/>
      <c r="P57" s="620"/>
      <c r="Q57" s="620"/>
      <c r="R57" s="620"/>
      <c r="S57" s="620"/>
      <c r="T57" s="620"/>
      <c r="U57" s="620"/>
      <c r="V57" s="620"/>
      <c r="W57" s="620"/>
      <c r="X57" s="620"/>
      <c r="Y57" s="620"/>
      <c r="Z57" s="620"/>
      <c r="AA57" s="620"/>
      <c r="AB57" s="620"/>
      <c r="AC57" s="620"/>
      <c r="AD57" s="620"/>
      <c r="AE57" s="620"/>
      <c r="AF57" s="620"/>
      <c r="AG57" s="620"/>
      <c r="AH57" s="618"/>
      <c r="AI57" s="618"/>
      <c r="AJ57" s="618"/>
      <c r="AK57" s="618"/>
      <c r="AL57" s="618"/>
      <c r="AM57" s="618"/>
      <c r="AN57" s="618"/>
      <c r="AO57" s="618"/>
      <c r="AP57" s="618"/>
      <c r="AQ57" s="618"/>
      <c r="AR57" s="618"/>
      <c r="AS57" s="618"/>
      <c r="AT57" s="618"/>
      <c r="AU57" s="618"/>
      <c r="AV57" s="618"/>
      <c r="AW57" s="618"/>
      <c r="AX57" s="618"/>
      <c r="AY57" s="618"/>
      <c r="AZ57" s="618"/>
      <c r="BA57" s="618"/>
      <c r="BB57" s="618"/>
      <c r="BC57" s="618"/>
      <c r="BD57" s="618"/>
      <c r="BE57" s="618"/>
      <c r="BF57" s="618"/>
      <c r="BG57" s="618"/>
      <c r="BH57" s="618"/>
      <c r="BI57" s="618"/>
      <c r="BJ57" s="618"/>
      <c r="BK57" s="618"/>
      <c r="BL57" s="618"/>
      <c r="BM57" s="618"/>
      <c r="BN57" s="618"/>
      <c r="BO57" s="618"/>
      <c r="BP57" s="618"/>
      <c r="BQ57" s="618"/>
      <c r="BR57" s="618"/>
      <c r="BS57" s="618"/>
      <c r="BT57" s="618"/>
      <c r="BU57" s="618"/>
      <c r="BV57" s="618"/>
      <c r="BW57" s="623"/>
      <c r="BX57" s="618"/>
      <c r="BY57" s="618"/>
      <c r="BZ57" s="618"/>
      <c r="CA57" s="618"/>
      <c r="CB57" s="623"/>
      <c r="CC57" s="623"/>
      <c r="CD57" s="618"/>
      <c r="CE57" s="618"/>
      <c r="CF57" s="623"/>
      <c r="CG57" s="623"/>
      <c r="CH57" s="623"/>
      <c r="CI57" s="623"/>
      <c r="CJ57" s="623"/>
      <c r="CK57" s="623"/>
      <c r="CL57" s="623"/>
      <c r="CM57" s="623"/>
      <c r="CN57" s="623"/>
      <c r="CO57" s="618"/>
      <c r="CP57" s="619"/>
      <c r="CQ57" s="619"/>
      <c r="CR57" s="618"/>
      <c r="CS57" s="618"/>
      <c r="CT57" s="618"/>
      <c r="CU57" s="618"/>
      <c r="CV57" s="618"/>
      <c r="CW57" s="618"/>
    </row>
    <row r="58" spans="1:101" s="624" customFormat="1">
      <c r="A58" s="618"/>
      <c r="B58" s="618"/>
      <c r="C58" s="622"/>
      <c r="D58" s="622"/>
      <c r="E58" s="621"/>
      <c r="F58" s="618"/>
      <c r="G58" s="618"/>
      <c r="H58" s="618"/>
      <c r="I58" s="618"/>
      <c r="J58" s="618"/>
      <c r="K58" s="618"/>
      <c r="L58" s="618"/>
      <c r="M58" s="618"/>
      <c r="N58" s="619"/>
      <c r="O58" s="619"/>
      <c r="P58" s="620"/>
      <c r="Q58" s="620"/>
      <c r="R58" s="620"/>
      <c r="S58" s="620"/>
      <c r="T58" s="620"/>
      <c r="U58" s="620"/>
      <c r="V58" s="620"/>
      <c r="W58" s="620"/>
      <c r="X58" s="620"/>
      <c r="Y58" s="620"/>
      <c r="Z58" s="620"/>
      <c r="AA58" s="620"/>
      <c r="AB58" s="620"/>
      <c r="AC58" s="620"/>
      <c r="AD58" s="620"/>
      <c r="AE58" s="620"/>
      <c r="AF58" s="620"/>
      <c r="AG58" s="620"/>
      <c r="AH58" s="618"/>
      <c r="AI58" s="618"/>
      <c r="AJ58" s="618"/>
      <c r="AK58" s="618"/>
      <c r="AL58" s="618"/>
      <c r="AM58" s="618"/>
      <c r="AN58" s="618"/>
      <c r="AO58" s="618"/>
      <c r="AP58" s="618"/>
      <c r="AQ58" s="618"/>
      <c r="AR58" s="618"/>
      <c r="AS58" s="618"/>
      <c r="AT58" s="618"/>
      <c r="AU58" s="618"/>
      <c r="AV58" s="618"/>
      <c r="AW58" s="618"/>
      <c r="AX58" s="618"/>
      <c r="AY58" s="618"/>
      <c r="AZ58" s="618"/>
      <c r="BA58" s="618"/>
      <c r="BB58" s="618"/>
      <c r="BC58" s="618"/>
      <c r="BD58" s="618"/>
      <c r="BE58" s="618"/>
      <c r="BF58" s="618"/>
      <c r="BG58" s="618"/>
      <c r="BH58" s="618"/>
      <c r="BI58" s="618"/>
      <c r="BJ58" s="618"/>
      <c r="BK58" s="618"/>
      <c r="BL58" s="618"/>
      <c r="BM58" s="618"/>
      <c r="BN58" s="618"/>
      <c r="BO58" s="618"/>
      <c r="BP58" s="618"/>
      <c r="BQ58" s="618"/>
      <c r="BR58" s="618"/>
      <c r="BS58" s="618"/>
      <c r="BT58" s="618"/>
      <c r="BU58" s="618"/>
      <c r="BV58" s="618"/>
      <c r="BW58" s="623"/>
      <c r="BX58" s="618"/>
      <c r="BY58" s="618"/>
      <c r="BZ58" s="618"/>
      <c r="CA58" s="618"/>
      <c r="CB58" s="623"/>
      <c r="CC58" s="623"/>
      <c r="CD58" s="618"/>
      <c r="CE58" s="618"/>
      <c r="CF58" s="623"/>
      <c r="CG58" s="623"/>
      <c r="CH58" s="623"/>
      <c r="CI58" s="623"/>
      <c r="CJ58" s="623"/>
      <c r="CK58" s="623"/>
      <c r="CL58" s="623"/>
      <c r="CM58" s="623"/>
      <c r="CN58" s="623"/>
      <c r="CO58" s="618"/>
      <c r="CP58" s="619"/>
      <c r="CQ58" s="619"/>
      <c r="CR58" s="618"/>
      <c r="CS58" s="618"/>
      <c r="CT58" s="618"/>
      <c r="CU58" s="618"/>
      <c r="CV58" s="618"/>
      <c r="CW58" s="618"/>
    </row>
    <row r="59" spans="1:101" s="624" customFormat="1">
      <c r="A59" s="618"/>
      <c r="B59" s="618"/>
      <c r="C59" s="622"/>
      <c r="D59" s="622"/>
      <c r="E59" s="621"/>
      <c r="F59" s="618"/>
      <c r="G59" s="618"/>
      <c r="H59" s="618"/>
      <c r="I59" s="618"/>
      <c r="J59" s="618"/>
      <c r="K59" s="618"/>
      <c r="L59" s="618"/>
      <c r="M59" s="618"/>
      <c r="N59" s="619"/>
      <c r="O59" s="619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20"/>
      <c r="AB59" s="620"/>
      <c r="AC59" s="620"/>
      <c r="AD59" s="620"/>
      <c r="AE59" s="620"/>
      <c r="AF59" s="620"/>
      <c r="AG59" s="620"/>
      <c r="AH59" s="618"/>
      <c r="AI59" s="618"/>
      <c r="AJ59" s="618"/>
      <c r="AK59" s="618"/>
      <c r="AL59" s="618"/>
      <c r="AM59" s="618"/>
      <c r="AN59" s="618"/>
      <c r="AO59" s="618"/>
      <c r="AP59" s="618"/>
      <c r="AQ59" s="618"/>
      <c r="AR59" s="618"/>
      <c r="AS59" s="618"/>
      <c r="AT59" s="618"/>
      <c r="AU59" s="618"/>
      <c r="AV59" s="618"/>
      <c r="AW59" s="618"/>
      <c r="AX59" s="618"/>
      <c r="AY59" s="618"/>
      <c r="AZ59" s="618"/>
      <c r="BA59" s="618"/>
      <c r="BB59" s="618"/>
      <c r="BC59" s="618"/>
      <c r="BD59" s="618"/>
      <c r="BE59" s="618"/>
      <c r="BF59" s="618"/>
      <c r="BG59" s="618"/>
      <c r="BH59" s="618"/>
      <c r="BI59" s="618"/>
      <c r="BJ59" s="618"/>
      <c r="BK59" s="618"/>
      <c r="BL59" s="618"/>
      <c r="BM59" s="618"/>
      <c r="BN59" s="618"/>
      <c r="BO59" s="618"/>
      <c r="BP59" s="618"/>
      <c r="BQ59" s="618"/>
      <c r="BR59" s="618"/>
      <c r="BS59" s="618"/>
      <c r="BT59" s="618"/>
      <c r="BU59" s="618"/>
      <c r="BV59" s="618"/>
      <c r="BW59" s="619"/>
      <c r="BX59" s="618"/>
      <c r="BY59" s="618"/>
      <c r="BZ59" s="618"/>
      <c r="CA59" s="618"/>
      <c r="CB59" s="623"/>
      <c r="CC59" s="623"/>
      <c r="CD59" s="618"/>
      <c r="CE59" s="618"/>
      <c r="CF59" s="623"/>
      <c r="CG59" s="623"/>
      <c r="CH59" s="623"/>
      <c r="CI59" s="623"/>
      <c r="CJ59" s="623"/>
      <c r="CK59" s="623"/>
      <c r="CL59" s="623"/>
      <c r="CM59" s="623"/>
      <c r="CN59" s="623"/>
      <c r="CO59" s="618"/>
      <c r="CP59" s="619"/>
      <c r="CQ59" s="619"/>
      <c r="CR59" s="618"/>
      <c r="CS59" s="618"/>
      <c r="CT59" s="618"/>
      <c r="CU59" s="618"/>
      <c r="CV59" s="618"/>
      <c r="CW59" s="618"/>
    </row>
    <row r="60" spans="1:101" s="624" customFormat="1">
      <c r="A60" s="618"/>
      <c r="B60" s="618"/>
      <c r="C60" s="622"/>
      <c r="D60" s="622"/>
      <c r="E60" s="621"/>
      <c r="F60" s="618"/>
      <c r="G60" s="618"/>
      <c r="H60" s="618"/>
      <c r="I60" s="618"/>
      <c r="J60" s="618"/>
      <c r="K60" s="618"/>
      <c r="L60" s="618"/>
      <c r="M60" s="618"/>
      <c r="N60" s="619"/>
      <c r="O60" s="619"/>
      <c r="P60" s="620"/>
      <c r="Q60" s="620"/>
      <c r="R60" s="620"/>
      <c r="S60" s="620"/>
      <c r="T60" s="620"/>
      <c r="U60" s="620"/>
      <c r="V60" s="620"/>
      <c r="W60" s="620"/>
      <c r="X60" s="620"/>
      <c r="Y60" s="620"/>
      <c r="Z60" s="620"/>
      <c r="AA60" s="620"/>
      <c r="AB60" s="620"/>
      <c r="AC60" s="620"/>
      <c r="AD60" s="620"/>
      <c r="AE60" s="620"/>
      <c r="AF60" s="620"/>
      <c r="AG60" s="620"/>
      <c r="AH60" s="618"/>
      <c r="AI60" s="618"/>
      <c r="AJ60" s="618"/>
      <c r="AK60" s="618"/>
      <c r="AL60" s="618"/>
      <c r="AM60" s="618"/>
      <c r="AN60" s="618"/>
      <c r="AO60" s="618"/>
      <c r="AP60" s="618"/>
      <c r="AQ60" s="618"/>
      <c r="AR60" s="618"/>
      <c r="AS60" s="618"/>
      <c r="AT60" s="618"/>
      <c r="AU60" s="618"/>
      <c r="AV60" s="618"/>
      <c r="AW60" s="618"/>
      <c r="AX60" s="618"/>
      <c r="AY60" s="618"/>
      <c r="AZ60" s="618"/>
      <c r="BA60" s="618"/>
      <c r="BB60" s="618"/>
      <c r="BC60" s="618"/>
      <c r="BD60" s="618"/>
      <c r="BE60" s="618"/>
      <c r="BF60" s="618"/>
      <c r="BG60" s="618"/>
      <c r="BH60" s="618"/>
      <c r="BI60" s="618"/>
      <c r="BJ60" s="618"/>
      <c r="BK60" s="618"/>
      <c r="BL60" s="618"/>
      <c r="BM60" s="618"/>
      <c r="BN60" s="618"/>
      <c r="BO60" s="618"/>
      <c r="BP60" s="618"/>
      <c r="BQ60" s="618"/>
      <c r="BR60" s="618"/>
      <c r="BS60" s="618"/>
      <c r="BT60" s="618"/>
      <c r="BU60" s="618"/>
      <c r="BV60" s="618"/>
      <c r="BW60" s="623"/>
      <c r="BX60" s="618"/>
      <c r="BY60" s="618"/>
      <c r="BZ60" s="618"/>
      <c r="CA60" s="618"/>
      <c r="CB60" s="623"/>
      <c r="CC60" s="623"/>
      <c r="CD60" s="618"/>
      <c r="CE60" s="618"/>
      <c r="CF60" s="623"/>
      <c r="CG60" s="623"/>
      <c r="CH60" s="623"/>
      <c r="CI60" s="623"/>
      <c r="CJ60" s="623"/>
      <c r="CK60" s="623"/>
      <c r="CL60" s="623"/>
      <c r="CM60" s="623"/>
      <c r="CN60" s="623"/>
      <c r="CO60" s="618"/>
      <c r="CP60" s="619"/>
      <c r="CQ60" s="619"/>
      <c r="CR60" s="618"/>
      <c r="CS60" s="618"/>
      <c r="CT60" s="618"/>
      <c r="CU60" s="618"/>
      <c r="CV60" s="618"/>
      <c r="CW60" s="618"/>
    </row>
    <row r="61" spans="1:101" s="624" customFormat="1">
      <c r="A61" s="618"/>
      <c r="B61" s="618"/>
      <c r="C61" s="622"/>
      <c r="D61" s="622"/>
      <c r="E61" s="621"/>
      <c r="F61" s="618"/>
      <c r="G61" s="618"/>
      <c r="H61" s="618"/>
      <c r="I61" s="618"/>
      <c r="J61" s="618"/>
      <c r="K61" s="618"/>
      <c r="L61" s="618"/>
      <c r="M61" s="618"/>
      <c r="N61" s="619"/>
      <c r="O61" s="619"/>
      <c r="P61" s="620"/>
      <c r="Q61" s="620"/>
      <c r="R61" s="620"/>
      <c r="S61" s="620"/>
      <c r="T61" s="620"/>
      <c r="U61" s="620"/>
      <c r="V61" s="620"/>
      <c r="W61" s="620"/>
      <c r="X61" s="620"/>
      <c r="Y61" s="620"/>
      <c r="Z61" s="620"/>
      <c r="AA61" s="620"/>
      <c r="AB61" s="620"/>
      <c r="AC61" s="620"/>
      <c r="AD61" s="620"/>
      <c r="AE61" s="620"/>
      <c r="AF61" s="620"/>
      <c r="AG61" s="620"/>
      <c r="AH61" s="618"/>
      <c r="AI61" s="618"/>
      <c r="AJ61" s="618"/>
      <c r="AK61" s="618"/>
      <c r="AL61" s="618"/>
      <c r="AM61" s="618"/>
      <c r="AN61" s="618"/>
      <c r="AO61" s="618"/>
      <c r="AP61" s="618"/>
      <c r="AQ61" s="618"/>
      <c r="AR61" s="618"/>
      <c r="AS61" s="618"/>
      <c r="AT61" s="618"/>
      <c r="AU61" s="618"/>
      <c r="AV61" s="618"/>
      <c r="AW61" s="618"/>
      <c r="AX61" s="618"/>
      <c r="AY61" s="618"/>
      <c r="AZ61" s="618"/>
      <c r="BA61" s="618"/>
      <c r="BB61" s="618"/>
      <c r="BC61" s="618"/>
      <c r="BD61" s="618"/>
      <c r="BE61" s="618"/>
      <c r="BF61" s="618"/>
      <c r="BG61" s="618"/>
      <c r="BH61" s="618"/>
      <c r="BI61" s="618"/>
      <c r="BJ61" s="618"/>
      <c r="BK61" s="618"/>
      <c r="BL61" s="618"/>
      <c r="BM61" s="618"/>
      <c r="BN61" s="618"/>
      <c r="BO61" s="618"/>
      <c r="BP61" s="618"/>
      <c r="BQ61" s="618"/>
      <c r="BR61" s="618"/>
      <c r="BS61" s="618"/>
      <c r="BT61" s="618"/>
      <c r="BU61" s="618"/>
      <c r="BV61" s="618"/>
      <c r="BW61" s="619"/>
      <c r="BX61" s="618"/>
      <c r="BY61" s="618"/>
      <c r="BZ61" s="618"/>
      <c r="CA61" s="618"/>
      <c r="CB61" s="623"/>
      <c r="CC61" s="623"/>
      <c r="CD61" s="618"/>
      <c r="CE61" s="618"/>
      <c r="CF61" s="623"/>
      <c r="CG61" s="623"/>
      <c r="CH61" s="623"/>
      <c r="CI61" s="623"/>
      <c r="CJ61" s="623"/>
      <c r="CK61" s="623"/>
      <c r="CL61" s="623"/>
      <c r="CM61" s="623"/>
      <c r="CN61" s="623"/>
      <c r="CO61" s="618"/>
      <c r="CP61" s="619"/>
      <c r="CQ61" s="619"/>
      <c r="CR61" s="618"/>
      <c r="CS61" s="618"/>
      <c r="CT61" s="618"/>
      <c r="CU61" s="618"/>
      <c r="CV61" s="618"/>
      <c r="CW61" s="618"/>
    </row>
    <row r="62" spans="1:101" s="624" customFormat="1">
      <c r="A62" s="618"/>
      <c r="B62" s="618"/>
      <c r="C62" s="622"/>
      <c r="D62" s="622"/>
      <c r="E62" s="621"/>
      <c r="F62" s="618"/>
      <c r="G62" s="618"/>
      <c r="H62" s="618"/>
      <c r="I62" s="618"/>
      <c r="J62" s="618"/>
      <c r="K62" s="618"/>
      <c r="L62" s="618"/>
      <c r="M62" s="618"/>
      <c r="N62" s="619"/>
      <c r="O62" s="619"/>
      <c r="P62" s="620"/>
      <c r="Q62" s="620"/>
      <c r="R62" s="620"/>
      <c r="S62" s="620"/>
      <c r="T62" s="620"/>
      <c r="U62" s="620"/>
      <c r="V62" s="620"/>
      <c r="W62" s="620"/>
      <c r="X62" s="620"/>
      <c r="Y62" s="620"/>
      <c r="Z62" s="620"/>
      <c r="AA62" s="620"/>
      <c r="AB62" s="620"/>
      <c r="AC62" s="620"/>
      <c r="AD62" s="620"/>
      <c r="AE62" s="620"/>
      <c r="AF62" s="620"/>
      <c r="AG62" s="620"/>
      <c r="AH62" s="618"/>
      <c r="AI62" s="618"/>
      <c r="AJ62" s="618"/>
      <c r="AK62" s="618"/>
      <c r="AL62" s="618"/>
      <c r="AM62" s="618"/>
      <c r="AN62" s="618"/>
      <c r="AO62" s="618"/>
      <c r="AP62" s="618"/>
      <c r="AQ62" s="618"/>
      <c r="AR62" s="618"/>
      <c r="AS62" s="618"/>
      <c r="AT62" s="618"/>
      <c r="AU62" s="618"/>
      <c r="AV62" s="618"/>
      <c r="AW62" s="618"/>
      <c r="AX62" s="618"/>
      <c r="AY62" s="618"/>
      <c r="AZ62" s="618"/>
      <c r="BA62" s="618"/>
      <c r="BB62" s="618"/>
      <c r="BC62" s="618"/>
      <c r="BD62" s="618"/>
      <c r="BE62" s="618"/>
      <c r="BF62" s="618"/>
      <c r="BG62" s="618"/>
      <c r="BH62" s="618"/>
      <c r="BI62" s="618"/>
      <c r="BJ62" s="618"/>
      <c r="BK62" s="618"/>
      <c r="BL62" s="618"/>
      <c r="BM62" s="618"/>
      <c r="BN62" s="618"/>
      <c r="BO62" s="618"/>
      <c r="BP62" s="618"/>
      <c r="BQ62" s="618"/>
      <c r="BR62" s="618"/>
      <c r="BS62" s="618"/>
      <c r="BT62" s="618"/>
      <c r="BU62" s="618"/>
      <c r="BV62" s="618"/>
      <c r="BW62" s="623"/>
      <c r="BX62" s="618"/>
      <c r="BY62" s="618"/>
      <c r="BZ62" s="618"/>
      <c r="CA62" s="618"/>
      <c r="CB62" s="623"/>
      <c r="CC62" s="623"/>
      <c r="CD62" s="618"/>
      <c r="CE62" s="618"/>
      <c r="CF62" s="623"/>
      <c r="CG62" s="623"/>
      <c r="CH62" s="623"/>
      <c r="CI62" s="623"/>
      <c r="CJ62" s="623"/>
      <c r="CK62" s="623"/>
      <c r="CL62" s="623"/>
      <c r="CM62" s="623"/>
      <c r="CN62" s="623"/>
      <c r="CO62" s="618"/>
      <c r="CP62" s="619"/>
      <c r="CQ62" s="619"/>
      <c r="CR62" s="618"/>
      <c r="CS62" s="618"/>
      <c r="CT62" s="618"/>
      <c r="CU62" s="618"/>
      <c r="CV62" s="618"/>
      <c r="CW62" s="618"/>
    </row>
    <row r="63" spans="1:101" s="624" customFormat="1">
      <c r="A63" s="618"/>
      <c r="B63" s="618"/>
      <c r="C63" s="622"/>
      <c r="D63" s="622"/>
      <c r="E63" s="621"/>
      <c r="F63" s="618"/>
      <c r="G63" s="618"/>
      <c r="H63" s="618"/>
      <c r="I63" s="618"/>
      <c r="J63" s="618"/>
      <c r="K63" s="618"/>
      <c r="L63" s="618"/>
      <c r="M63" s="618"/>
      <c r="N63" s="619"/>
      <c r="O63" s="619"/>
      <c r="P63" s="620"/>
      <c r="Q63" s="620"/>
      <c r="R63" s="620"/>
      <c r="S63" s="620"/>
      <c r="T63" s="620"/>
      <c r="U63" s="620"/>
      <c r="V63" s="620"/>
      <c r="W63" s="620"/>
      <c r="X63" s="620"/>
      <c r="Y63" s="620"/>
      <c r="Z63" s="620"/>
      <c r="AA63" s="620"/>
      <c r="AB63" s="620"/>
      <c r="AC63" s="620"/>
      <c r="AD63" s="620"/>
      <c r="AE63" s="620"/>
      <c r="AF63" s="620"/>
      <c r="AG63" s="620"/>
      <c r="AH63" s="618"/>
      <c r="AI63" s="618"/>
      <c r="AJ63" s="618"/>
      <c r="AK63" s="618"/>
      <c r="AL63" s="618"/>
      <c r="AM63" s="618"/>
      <c r="AN63" s="618"/>
      <c r="AO63" s="618"/>
      <c r="AP63" s="618"/>
      <c r="AQ63" s="618"/>
      <c r="AR63" s="618"/>
      <c r="AS63" s="618"/>
      <c r="AT63" s="618"/>
      <c r="AU63" s="618"/>
      <c r="AV63" s="618"/>
      <c r="AW63" s="618"/>
      <c r="AX63" s="618"/>
      <c r="AY63" s="618"/>
      <c r="AZ63" s="618"/>
      <c r="BA63" s="618"/>
      <c r="BB63" s="618"/>
      <c r="BC63" s="618"/>
      <c r="BD63" s="618"/>
      <c r="BE63" s="618"/>
      <c r="BF63" s="618"/>
      <c r="BG63" s="618"/>
      <c r="BH63" s="618"/>
      <c r="BI63" s="618"/>
      <c r="BJ63" s="618"/>
      <c r="BK63" s="618"/>
      <c r="BL63" s="618"/>
      <c r="BM63" s="618"/>
      <c r="BN63" s="618"/>
      <c r="BO63" s="618"/>
      <c r="BP63" s="618"/>
      <c r="BQ63" s="618"/>
      <c r="BR63" s="618"/>
      <c r="BS63" s="618"/>
      <c r="BT63" s="618"/>
      <c r="BU63" s="618"/>
      <c r="BV63" s="618"/>
      <c r="BW63" s="619"/>
      <c r="BX63" s="618"/>
      <c r="BY63" s="618"/>
      <c r="BZ63" s="618"/>
      <c r="CA63" s="618"/>
      <c r="CB63" s="623"/>
      <c r="CC63" s="623"/>
      <c r="CD63" s="618"/>
      <c r="CE63" s="618"/>
      <c r="CF63" s="623"/>
      <c r="CG63" s="623"/>
      <c r="CH63" s="623"/>
      <c r="CI63" s="623"/>
      <c r="CJ63" s="623"/>
      <c r="CK63" s="623"/>
      <c r="CL63" s="623"/>
      <c r="CM63" s="623"/>
      <c r="CN63" s="623"/>
      <c r="CO63" s="618"/>
      <c r="CP63" s="619"/>
      <c r="CQ63" s="619"/>
      <c r="CR63" s="618"/>
      <c r="CS63" s="618"/>
      <c r="CT63" s="618"/>
      <c r="CU63" s="618"/>
      <c r="CV63" s="618"/>
      <c r="CW63" s="618"/>
    </row>
    <row r="64" spans="1:101" s="624" customFormat="1">
      <c r="A64" s="618"/>
      <c r="B64" s="618"/>
      <c r="C64" s="622"/>
      <c r="D64" s="622"/>
      <c r="E64" s="621"/>
      <c r="F64" s="618"/>
      <c r="G64" s="618"/>
      <c r="H64" s="618"/>
      <c r="I64" s="618"/>
      <c r="J64" s="618"/>
      <c r="K64" s="618"/>
      <c r="L64" s="618"/>
      <c r="M64" s="618"/>
      <c r="N64" s="619"/>
      <c r="O64" s="619"/>
      <c r="P64" s="620"/>
      <c r="Q64" s="620"/>
      <c r="R64" s="620"/>
      <c r="S64" s="620"/>
      <c r="T64" s="620"/>
      <c r="U64" s="620"/>
      <c r="V64" s="620"/>
      <c r="W64" s="620"/>
      <c r="X64" s="620"/>
      <c r="Y64" s="620"/>
      <c r="Z64" s="620"/>
      <c r="AA64" s="620"/>
      <c r="AB64" s="620"/>
      <c r="AC64" s="620"/>
      <c r="AD64" s="620"/>
      <c r="AE64" s="620"/>
      <c r="AF64" s="620"/>
      <c r="AG64" s="620"/>
      <c r="AH64" s="618"/>
      <c r="AI64" s="618"/>
      <c r="AJ64" s="618"/>
      <c r="AK64" s="618"/>
      <c r="AL64" s="618"/>
      <c r="AM64" s="618"/>
      <c r="AN64" s="618"/>
      <c r="AO64" s="618"/>
      <c r="AP64" s="618"/>
      <c r="AQ64" s="618"/>
      <c r="AR64" s="618"/>
      <c r="AS64" s="618"/>
      <c r="AT64" s="618"/>
      <c r="AU64" s="618"/>
      <c r="AV64" s="618"/>
      <c r="AW64" s="618"/>
      <c r="AX64" s="618"/>
      <c r="AY64" s="618"/>
      <c r="AZ64" s="618"/>
      <c r="BA64" s="618"/>
      <c r="BB64" s="618"/>
      <c r="BC64" s="618"/>
      <c r="BD64" s="618"/>
      <c r="BE64" s="618"/>
      <c r="BF64" s="618"/>
      <c r="BG64" s="618"/>
      <c r="BH64" s="618"/>
      <c r="BI64" s="618"/>
      <c r="BJ64" s="618"/>
      <c r="BK64" s="618"/>
      <c r="BL64" s="618"/>
      <c r="BM64" s="618"/>
      <c r="BN64" s="618"/>
      <c r="BO64" s="618"/>
      <c r="BP64" s="618"/>
      <c r="BQ64" s="618"/>
      <c r="BR64" s="618"/>
      <c r="BS64" s="618"/>
      <c r="BT64" s="618"/>
      <c r="BU64" s="618"/>
      <c r="BV64" s="618"/>
      <c r="BW64" s="623"/>
      <c r="BX64" s="618"/>
      <c r="BY64" s="618"/>
      <c r="BZ64" s="618"/>
      <c r="CA64" s="618"/>
      <c r="CB64" s="623"/>
      <c r="CC64" s="623"/>
      <c r="CD64" s="618"/>
      <c r="CE64" s="618"/>
      <c r="CF64" s="623"/>
      <c r="CG64" s="623"/>
      <c r="CH64" s="623"/>
      <c r="CI64" s="623"/>
      <c r="CJ64" s="623"/>
      <c r="CK64" s="623"/>
      <c r="CL64" s="623"/>
      <c r="CM64" s="623"/>
      <c r="CN64" s="623"/>
      <c r="CO64" s="618"/>
      <c r="CP64" s="619"/>
      <c r="CQ64" s="619"/>
      <c r="CR64" s="618"/>
      <c r="CS64" s="618"/>
      <c r="CT64" s="618"/>
      <c r="CU64" s="618"/>
      <c r="CV64" s="618"/>
      <c r="CW64" s="618"/>
    </row>
    <row r="65" spans="1:101" s="624" customFormat="1">
      <c r="A65" s="618"/>
      <c r="B65" s="618"/>
      <c r="C65" s="622"/>
      <c r="D65" s="622"/>
      <c r="E65" s="621"/>
      <c r="F65" s="618"/>
      <c r="G65" s="618"/>
      <c r="H65" s="618"/>
      <c r="I65" s="618"/>
      <c r="J65" s="618"/>
      <c r="K65" s="618"/>
      <c r="L65" s="618"/>
      <c r="M65" s="618"/>
      <c r="N65" s="619"/>
      <c r="O65" s="619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20"/>
      <c r="AB65" s="620"/>
      <c r="AC65" s="620"/>
      <c r="AD65" s="620"/>
      <c r="AE65" s="620"/>
      <c r="AF65" s="620"/>
      <c r="AG65" s="620"/>
      <c r="AH65" s="618"/>
      <c r="AI65" s="618"/>
      <c r="AJ65" s="618"/>
      <c r="AK65" s="618"/>
      <c r="AL65" s="618"/>
      <c r="AM65" s="618"/>
      <c r="AN65" s="618"/>
      <c r="AO65" s="618"/>
      <c r="AP65" s="618"/>
      <c r="AQ65" s="618"/>
      <c r="AR65" s="618"/>
      <c r="AS65" s="618"/>
      <c r="AT65" s="618"/>
      <c r="AU65" s="618"/>
      <c r="AV65" s="618"/>
      <c r="AW65" s="618"/>
      <c r="AX65" s="618"/>
      <c r="AY65" s="618"/>
      <c r="AZ65" s="618"/>
      <c r="BA65" s="618"/>
      <c r="BB65" s="618"/>
      <c r="BC65" s="618"/>
      <c r="BD65" s="618"/>
      <c r="BE65" s="618"/>
      <c r="BF65" s="618"/>
      <c r="BG65" s="618"/>
      <c r="BH65" s="618"/>
      <c r="BI65" s="618"/>
      <c r="BJ65" s="618"/>
      <c r="BK65" s="618"/>
      <c r="BL65" s="618"/>
      <c r="BM65" s="618"/>
      <c r="BN65" s="618"/>
      <c r="BO65" s="618"/>
      <c r="BP65" s="618"/>
      <c r="BQ65" s="618"/>
      <c r="BR65" s="618"/>
      <c r="BS65" s="618"/>
      <c r="BT65" s="618"/>
      <c r="BU65" s="618"/>
      <c r="BV65" s="618"/>
      <c r="BW65" s="619"/>
      <c r="BX65" s="618"/>
      <c r="BY65" s="618"/>
      <c r="BZ65" s="618"/>
      <c r="CA65" s="618"/>
      <c r="CB65" s="623"/>
      <c r="CC65" s="623"/>
      <c r="CD65" s="618"/>
      <c r="CE65" s="618"/>
      <c r="CF65" s="623"/>
      <c r="CG65" s="623"/>
      <c r="CH65" s="623"/>
      <c r="CI65" s="623"/>
      <c r="CJ65" s="623"/>
      <c r="CK65" s="623"/>
      <c r="CL65" s="623"/>
      <c r="CM65" s="623"/>
      <c r="CN65" s="623"/>
      <c r="CO65" s="618"/>
      <c r="CP65" s="619"/>
      <c r="CQ65" s="619"/>
      <c r="CR65" s="618"/>
      <c r="CS65" s="618"/>
      <c r="CT65" s="618"/>
      <c r="CU65" s="618"/>
      <c r="CV65" s="618"/>
      <c r="CW65" s="618"/>
    </row>
    <row r="66" spans="1:101" s="624" customFormat="1">
      <c r="A66" s="618"/>
      <c r="B66" s="618"/>
      <c r="C66" s="622"/>
      <c r="D66" s="622"/>
      <c r="E66" s="621"/>
      <c r="F66" s="618"/>
      <c r="G66" s="618"/>
      <c r="H66" s="618"/>
      <c r="I66" s="618"/>
      <c r="J66" s="618"/>
      <c r="K66" s="618"/>
      <c r="L66" s="618"/>
      <c r="M66" s="618"/>
      <c r="N66" s="619"/>
      <c r="O66" s="619"/>
      <c r="P66" s="620"/>
      <c r="Q66" s="620"/>
      <c r="R66" s="620"/>
      <c r="S66" s="620"/>
      <c r="T66" s="620"/>
      <c r="U66" s="620"/>
      <c r="V66" s="620"/>
      <c r="W66" s="620"/>
      <c r="X66" s="620"/>
      <c r="Y66" s="620"/>
      <c r="Z66" s="620"/>
      <c r="AA66" s="620"/>
      <c r="AB66" s="620"/>
      <c r="AC66" s="620"/>
      <c r="AD66" s="620"/>
      <c r="AE66" s="620"/>
      <c r="AF66" s="620"/>
      <c r="AG66" s="620"/>
      <c r="AH66" s="618"/>
      <c r="AI66" s="618"/>
      <c r="AJ66" s="618"/>
      <c r="AK66" s="618"/>
      <c r="AL66" s="618"/>
      <c r="AM66" s="618"/>
      <c r="AN66" s="618"/>
      <c r="AO66" s="618"/>
      <c r="AP66" s="618"/>
      <c r="AQ66" s="618"/>
      <c r="AR66" s="618"/>
      <c r="AS66" s="618"/>
      <c r="AT66" s="618"/>
      <c r="AU66" s="618"/>
      <c r="AV66" s="618"/>
      <c r="AW66" s="618"/>
      <c r="AX66" s="618"/>
      <c r="AY66" s="618"/>
      <c r="AZ66" s="618"/>
      <c r="BA66" s="618"/>
      <c r="BB66" s="618"/>
      <c r="BC66" s="618"/>
      <c r="BD66" s="618"/>
      <c r="BE66" s="618"/>
      <c r="BF66" s="618"/>
      <c r="BG66" s="618"/>
      <c r="BH66" s="618"/>
      <c r="BI66" s="618"/>
      <c r="BJ66" s="618"/>
      <c r="BK66" s="618"/>
      <c r="BL66" s="618"/>
      <c r="BM66" s="618"/>
      <c r="BN66" s="618"/>
      <c r="BO66" s="618"/>
      <c r="BP66" s="618"/>
      <c r="BQ66" s="618"/>
      <c r="BR66" s="618"/>
      <c r="BS66" s="618"/>
      <c r="BT66" s="618"/>
      <c r="BU66" s="618"/>
      <c r="BV66" s="618"/>
      <c r="BW66" s="619"/>
      <c r="BX66" s="618"/>
      <c r="BY66" s="618"/>
      <c r="BZ66" s="618"/>
      <c r="CA66" s="618"/>
      <c r="CB66" s="623"/>
      <c r="CC66" s="623"/>
      <c r="CD66" s="618"/>
      <c r="CE66" s="618"/>
      <c r="CF66" s="623"/>
      <c r="CG66" s="623"/>
      <c r="CH66" s="623"/>
      <c r="CI66" s="623"/>
      <c r="CJ66" s="623"/>
      <c r="CK66" s="623"/>
      <c r="CL66" s="623"/>
      <c r="CM66" s="623"/>
      <c r="CN66" s="623"/>
      <c r="CO66" s="618"/>
      <c r="CP66" s="619"/>
      <c r="CQ66" s="619"/>
      <c r="CR66" s="618"/>
      <c r="CS66" s="618"/>
      <c r="CT66" s="618"/>
      <c r="CU66" s="618"/>
      <c r="CV66" s="618"/>
      <c r="CW66" s="618"/>
    </row>
    <row r="67" spans="1:101" s="624" customFormat="1">
      <c r="A67" s="618"/>
      <c r="B67" s="618"/>
      <c r="C67" s="622"/>
      <c r="D67" s="622"/>
      <c r="E67" s="621"/>
      <c r="F67" s="618"/>
      <c r="G67" s="618"/>
      <c r="H67" s="618"/>
      <c r="I67" s="618"/>
      <c r="J67" s="618"/>
      <c r="K67" s="618"/>
      <c r="L67" s="618"/>
      <c r="M67" s="618"/>
      <c r="N67" s="619"/>
      <c r="O67" s="619"/>
      <c r="P67" s="620"/>
      <c r="Q67" s="620"/>
      <c r="R67" s="620"/>
      <c r="S67" s="620"/>
      <c r="T67" s="620"/>
      <c r="U67" s="620"/>
      <c r="V67" s="620"/>
      <c r="W67" s="620"/>
      <c r="X67" s="620"/>
      <c r="Y67" s="620"/>
      <c r="Z67" s="620"/>
      <c r="AA67" s="620"/>
      <c r="AB67" s="620"/>
      <c r="AC67" s="620"/>
      <c r="AD67" s="620"/>
      <c r="AE67" s="620"/>
      <c r="AF67" s="620"/>
      <c r="AG67" s="620"/>
      <c r="AH67" s="618"/>
      <c r="AI67" s="618"/>
      <c r="AJ67" s="618"/>
      <c r="AK67" s="618"/>
      <c r="AL67" s="618"/>
      <c r="AM67" s="618"/>
      <c r="AN67" s="618"/>
      <c r="AO67" s="618"/>
      <c r="AP67" s="618"/>
      <c r="AQ67" s="618"/>
      <c r="AR67" s="618"/>
      <c r="AS67" s="618"/>
      <c r="AT67" s="618"/>
      <c r="AU67" s="618"/>
      <c r="AV67" s="618"/>
      <c r="AW67" s="618"/>
      <c r="AX67" s="618"/>
      <c r="AY67" s="618"/>
      <c r="AZ67" s="618"/>
      <c r="BA67" s="618"/>
      <c r="BB67" s="618"/>
      <c r="BC67" s="618"/>
      <c r="BD67" s="618"/>
      <c r="BE67" s="618"/>
      <c r="BF67" s="618"/>
      <c r="BG67" s="618"/>
      <c r="BH67" s="618"/>
      <c r="BI67" s="618"/>
      <c r="BJ67" s="618"/>
      <c r="BK67" s="618"/>
      <c r="BL67" s="618"/>
      <c r="BM67" s="618"/>
      <c r="BN67" s="618"/>
      <c r="BO67" s="618"/>
      <c r="BP67" s="618"/>
      <c r="BQ67" s="618"/>
      <c r="BR67" s="618"/>
      <c r="BS67" s="618"/>
      <c r="BT67" s="618"/>
      <c r="BU67" s="618"/>
      <c r="BV67" s="618"/>
      <c r="BW67" s="623"/>
      <c r="BX67" s="618"/>
      <c r="BY67" s="618"/>
      <c r="BZ67" s="618"/>
      <c r="CA67" s="618"/>
      <c r="CB67" s="623"/>
      <c r="CC67" s="623"/>
      <c r="CD67" s="618"/>
      <c r="CE67" s="618"/>
      <c r="CF67" s="623"/>
      <c r="CG67" s="623"/>
      <c r="CH67" s="623"/>
      <c r="CI67" s="623"/>
      <c r="CJ67" s="623"/>
      <c r="CK67" s="623"/>
      <c r="CL67" s="623"/>
      <c r="CM67" s="623"/>
      <c r="CN67" s="623"/>
      <c r="CO67" s="618"/>
      <c r="CP67" s="619"/>
      <c r="CQ67" s="619"/>
      <c r="CR67" s="618"/>
      <c r="CS67" s="618"/>
      <c r="CT67" s="618"/>
      <c r="CU67" s="618"/>
      <c r="CV67" s="618"/>
      <c r="CW67" s="618"/>
    </row>
    <row r="68" spans="1:101" s="624" customFormat="1">
      <c r="A68" s="618"/>
      <c r="B68" s="618"/>
      <c r="C68" s="622"/>
      <c r="D68" s="622"/>
      <c r="E68" s="621"/>
      <c r="F68" s="618"/>
      <c r="G68" s="618"/>
      <c r="H68" s="618"/>
      <c r="I68" s="618"/>
      <c r="J68" s="618"/>
      <c r="K68" s="618"/>
      <c r="L68" s="618"/>
      <c r="M68" s="618"/>
      <c r="N68" s="619"/>
      <c r="O68" s="619"/>
      <c r="P68" s="620"/>
      <c r="Q68" s="620"/>
      <c r="R68" s="620"/>
      <c r="S68" s="620"/>
      <c r="T68" s="620"/>
      <c r="U68" s="620"/>
      <c r="V68" s="620"/>
      <c r="W68" s="620"/>
      <c r="X68" s="620"/>
      <c r="Y68" s="620"/>
      <c r="Z68" s="620"/>
      <c r="AA68" s="620"/>
      <c r="AB68" s="620"/>
      <c r="AC68" s="620"/>
      <c r="AD68" s="620"/>
      <c r="AE68" s="620"/>
      <c r="AF68" s="620"/>
      <c r="AG68" s="620"/>
      <c r="AH68" s="618"/>
      <c r="AI68" s="618"/>
      <c r="AJ68" s="618"/>
      <c r="AK68" s="618"/>
      <c r="AL68" s="618"/>
      <c r="AM68" s="618"/>
      <c r="AN68" s="618"/>
      <c r="AO68" s="618"/>
      <c r="AP68" s="618"/>
      <c r="AQ68" s="618"/>
      <c r="AR68" s="618"/>
      <c r="AS68" s="618"/>
      <c r="AT68" s="618"/>
      <c r="AU68" s="618"/>
      <c r="AV68" s="618"/>
      <c r="AW68" s="618"/>
      <c r="AX68" s="618"/>
      <c r="AY68" s="618"/>
      <c r="AZ68" s="618"/>
      <c r="BA68" s="618"/>
      <c r="BB68" s="618"/>
      <c r="BC68" s="618"/>
      <c r="BD68" s="618"/>
      <c r="BE68" s="618"/>
      <c r="BF68" s="618"/>
      <c r="BG68" s="618"/>
      <c r="BH68" s="618"/>
      <c r="BI68" s="618"/>
      <c r="BJ68" s="618"/>
      <c r="BK68" s="618"/>
      <c r="BL68" s="618"/>
      <c r="BM68" s="618"/>
      <c r="BN68" s="618"/>
      <c r="BO68" s="618"/>
      <c r="BP68" s="618"/>
      <c r="BQ68" s="618"/>
      <c r="BR68" s="618"/>
      <c r="BS68" s="618"/>
      <c r="BT68" s="618"/>
      <c r="BU68" s="618"/>
      <c r="BV68" s="618"/>
      <c r="BW68" s="623"/>
      <c r="BX68" s="618"/>
      <c r="BY68" s="618"/>
      <c r="BZ68" s="618"/>
      <c r="CA68" s="618"/>
      <c r="CB68" s="623"/>
      <c r="CC68" s="623"/>
      <c r="CD68" s="618"/>
      <c r="CE68" s="618"/>
      <c r="CF68" s="623"/>
      <c r="CG68" s="623"/>
      <c r="CH68" s="623"/>
      <c r="CI68" s="623"/>
      <c r="CJ68" s="623"/>
      <c r="CK68" s="623"/>
      <c r="CL68" s="623"/>
      <c r="CM68" s="623"/>
      <c r="CN68" s="623"/>
      <c r="CO68" s="618"/>
      <c r="CP68" s="619"/>
      <c r="CQ68" s="619"/>
      <c r="CR68" s="618"/>
      <c r="CS68" s="618"/>
      <c r="CT68" s="618"/>
      <c r="CU68" s="618"/>
      <c r="CV68" s="618"/>
      <c r="CW68" s="618"/>
    </row>
    <row r="69" spans="1:101" s="624" customFormat="1">
      <c r="A69" s="618"/>
      <c r="B69" s="618"/>
      <c r="C69" s="622"/>
      <c r="D69" s="622"/>
      <c r="E69" s="621"/>
      <c r="F69" s="618"/>
      <c r="G69" s="618"/>
      <c r="H69" s="618"/>
      <c r="I69" s="618"/>
      <c r="J69" s="618"/>
      <c r="K69" s="618"/>
      <c r="L69" s="618"/>
      <c r="M69" s="618"/>
      <c r="N69" s="619"/>
      <c r="O69" s="619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20"/>
      <c r="AB69" s="620"/>
      <c r="AC69" s="620"/>
      <c r="AD69" s="620"/>
      <c r="AE69" s="620"/>
      <c r="AF69" s="620"/>
      <c r="AG69" s="620"/>
      <c r="AH69" s="618"/>
      <c r="AI69" s="618"/>
      <c r="AJ69" s="618"/>
      <c r="AK69" s="618"/>
      <c r="AL69" s="618"/>
      <c r="AM69" s="618"/>
      <c r="AN69" s="618"/>
      <c r="AO69" s="618"/>
      <c r="AP69" s="618"/>
      <c r="AQ69" s="618"/>
      <c r="AR69" s="618"/>
      <c r="AS69" s="618"/>
      <c r="AT69" s="618"/>
      <c r="AU69" s="618"/>
      <c r="AV69" s="618"/>
      <c r="AW69" s="618"/>
      <c r="AX69" s="618"/>
      <c r="AY69" s="618"/>
      <c r="AZ69" s="618"/>
      <c r="BA69" s="618"/>
      <c r="BB69" s="618"/>
      <c r="BC69" s="618"/>
      <c r="BD69" s="618"/>
      <c r="BE69" s="618"/>
      <c r="BF69" s="618"/>
      <c r="BG69" s="618"/>
      <c r="BH69" s="618"/>
      <c r="BI69" s="618"/>
      <c r="BJ69" s="618"/>
      <c r="BK69" s="618"/>
      <c r="BL69" s="618"/>
      <c r="BM69" s="618"/>
      <c r="BN69" s="618"/>
      <c r="BO69" s="618"/>
      <c r="BP69" s="618"/>
      <c r="BQ69" s="618"/>
      <c r="BR69" s="618"/>
      <c r="BS69" s="618"/>
      <c r="BT69" s="618"/>
      <c r="BU69" s="618"/>
      <c r="BV69" s="618"/>
      <c r="BW69" s="619"/>
      <c r="BX69" s="618"/>
      <c r="BY69" s="618"/>
      <c r="BZ69" s="618"/>
      <c r="CA69" s="618"/>
      <c r="CB69" s="623"/>
      <c r="CC69" s="623"/>
      <c r="CD69" s="618"/>
      <c r="CE69" s="618"/>
      <c r="CF69" s="623"/>
      <c r="CG69" s="623"/>
      <c r="CH69" s="623"/>
      <c r="CI69" s="623"/>
      <c r="CJ69" s="623"/>
      <c r="CK69" s="623"/>
      <c r="CL69" s="623"/>
      <c r="CM69" s="623"/>
      <c r="CN69" s="623"/>
      <c r="CO69" s="618"/>
      <c r="CP69" s="619"/>
      <c r="CQ69" s="619"/>
      <c r="CR69" s="618"/>
      <c r="CS69" s="618"/>
      <c r="CT69" s="618"/>
      <c r="CU69" s="618"/>
      <c r="CV69" s="618"/>
      <c r="CW69" s="618"/>
    </row>
    <row r="70" spans="1:101" s="624" customFormat="1">
      <c r="A70" s="618"/>
      <c r="B70" s="618"/>
      <c r="C70" s="622"/>
      <c r="D70" s="622"/>
      <c r="E70" s="621"/>
      <c r="F70" s="618"/>
      <c r="G70" s="618"/>
      <c r="H70" s="618"/>
      <c r="I70" s="618"/>
      <c r="J70" s="618"/>
      <c r="K70" s="618"/>
      <c r="L70" s="618"/>
      <c r="M70" s="618"/>
      <c r="N70" s="619"/>
      <c r="O70" s="619"/>
      <c r="P70" s="620"/>
      <c r="Q70" s="620"/>
      <c r="R70" s="620"/>
      <c r="S70" s="620"/>
      <c r="T70" s="620"/>
      <c r="U70" s="620"/>
      <c r="V70" s="620"/>
      <c r="W70" s="620"/>
      <c r="X70" s="620"/>
      <c r="Y70" s="620"/>
      <c r="Z70" s="620"/>
      <c r="AA70" s="620"/>
      <c r="AB70" s="620"/>
      <c r="AC70" s="620"/>
      <c r="AD70" s="620"/>
      <c r="AE70" s="620"/>
      <c r="AF70" s="620"/>
      <c r="AG70" s="620"/>
      <c r="AH70" s="618"/>
      <c r="AI70" s="618"/>
      <c r="AJ70" s="618"/>
      <c r="AK70" s="618"/>
      <c r="AL70" s="618"/>
      <c r="AM70" s="618"/>
      <c r="AN70" s="618"/>
      <c r="AO70" s="618"/>
      <c r="AP70" s="618"/>
      <c r="AQ70" s="618"/>
      <c r="AR70" s="618"/>
      <c r="AS70" s="618"/>
      <c r="AT70" s="618"/>
      <c r="AU70" s="618"/>
      <c r="AV70" s="618"/>
      <c r="AW70" s="618"/>
      <c r="AX70" s="618"/>
      <c r="AY70" s="618"/>
      <c r="AZ70" s="618"/>
      <c r="BA70" s="618"/>
      <c r="BB70" s="618"/>
      <c r="BC70" s="618"/>
      <c r="BD70" s="618"/>
      <c r="BE70" s="618"/>
      <c r="BF70" s="618"/>
      <c r="BG70" s="618"/>
      <c r="BH70" s="618"/>
      <c r="BI70" s="618"/>
      <c r="BJ70" s="618"/>
      <c r="BK70" s="618"/>
      <c r="BL70" s="618"/>
      <c r="BM70" s="618"/>
      <c r="BN70" s="618"/>
      <c r="BO70" s="618"/>
      <c r="BP70" s="618"/>
      <c r="BQ70" s="618"/>
      <c r="BR70" s="618"/>
      <c r="BS70" s="618"/>
      <c r="BT70" s="618"/>
      <c r="BU70" s="618"/>
      <c r="BV70" s="618"/>
      <c r="BW70" s="623"/>
      <c r="BX70" s="618"/>
      <c r="BY70" s="618"/>
      <c r="BZ70" s="618"/>
      <c r="CA70" s="618"/>
      <c r="CB70" s="623"/>
      <c r="CC70" s="623"/>
      <c r="CD70" s="618"/>
      <c r="CE70" s="618"/>
      <c r="CF70" s="623"/>
      <c r="CG70" s="623"/>
      <c r="CH70" s="623"/>
      <c r="CI70" s="623"/>
      <c r="CJ70" s="623"/>
      <c r="CK70" s="623"/>
      <c r="CL70" s="623"/>
      <c r="CM70" s="623"/>
      <c r="CN70" s="623"/>
      <c r="CO70" s="618"/>
      <c r="CP70" s="619"/>
      <c r="CQ70" s="619"/>
      <c r="CR70" s="618"/>
      <c r="CS70" s="618"/>
      <c r="CT70" s="618"/>
      <c r="CU70" s="618"/>
      <c r="CV70" s="618"/>
      <c r="CW70" s="618"/>
    </row>
    <row r="71" spans="1:101" s="624" customFormat="1">
      <c r="A71" s="618"/>
      <c r="B71" s="618"/>
      <c r="C71" s="622"/>
      <c r="D71" s="622"/>
      <c r="E71" s="621"/>
      <c r="F71" s="618"/>
      <c r="G71" s="618"/>
      <c r="H71" s="618"/>
      <c r="I71" s="618"/>
      <c r="J71" s="618"/>
      <c r="K71" s="618"/>
      <c r="L71" s="618"/>
      <c r="M71" s="618"/>
      <c r="N71" s="619"/>
      <c r="O71" s="619"/>
      <c r="P71" s="620"/>
      <c r="Q71" s="620"/>
      <c r="R71" s="620"/>
      <c r="S71" s="620"/>
      <c r="T71" s="620"/>
      <c r="U71" s="620"/>
      <c r="V71" s="620"/>
      <c r="W71" s="620"/>
      <c r="X71" s="620"/>
      <c r="Y71" s="620"/>
      <c r="Z71" s="620"/>
      <c r="AA71" s="620"/>
      <c r="AB71" s="620"/>
      <c r="AC71" s="620"/>
      <c r="AD71" s="620"/>
      <c r="AE71" s="620"/>
      <c r="AF71" s="620"/>
      <c r="AG71" s="620"/>
      <c r="AH71" s="618"/>
      <c r="AI71" s="618"/>
      <c r="AJ71" s="618"/>
      <c r="AK71" s="618"/>
      <c r="AL71" s="618"/>
      <c r="AM71" s="618"/>
      <c r="AN71" s="618"/>
      <c r="AO71" s="618"/>
      <c r="AP71" s="618"/>
      <c r="AQ71" s="618"/>
      <c r="AR71" s="618"/>
      <c r="AS71" s="618"/>
      <c r="AT71" s="618"/>
      <c r="AU71" s="618"/>
      <c r="AV71" s="618"/>
      <c r="AW71" s="618"/>
      <c r="AX71" s="618"/>
      <c r="AY71" s="618"/>
      <c r="AZ71" s="618"/>
      <c r="BA71" s="618"/>
      <c r="BB71" s="618"/>
      <c r="BC71" s="618"/>
      <c r="BD71" s="618"/>
      <c r="BE71" s="618"/>
      <c r="BF71" s="618"/>
      <c r="BG71" s="618"/>
      <c r="BH71" s="618"/>
      <c r="BI71" s="618"/>
      <c r="BJ71" s="618"/>
      <c r="BK71" s="618"/>
      <c r="BL71" s="618"/>
      <c r="BM71" s="618"/>
      <c r="BN71" s="618"/>
      <c r="BO71" s="618"/>
      <c r="BP71" s="618"/>
      <c r="BQ71" s="618"/>
      <c r="BR71" s="618"/>
      <c r="BS71" s="618"/>
      <c r="BT71" s="618"/>
      <c r="BU71" s="618"/>
      <c r="BV71" s="618"/>
      <c r="BW71" s="623"/>
      <c r="BX71" s="618"/>
      <c r="BY71" s="618"/>
      <c r="BZ71" s="618"/>
      <c r="CA71" s="618"/>
      <c r="CB71" s="623"/>
      <c r="CC71" s="623"/>
      <c r="CD71" s="618"/>
      <c r="CE71" s="618"/>
      <c r="CF71" s="623"/>
      <c r="CG71" s="623"/>
      <c r="CH71" s="623"/>
      <c r="CI71" s="623"/>
      <c r="CJ71" s="623"/>
      <c r="CK71" s="623"/>
      <c r="CL71" s="623"/>
      <c r="CM71" s="623"/>
      <c r="CN71" s="623"/>
      <c r="CO71" s="618"/>
      <c r="CP71" s="619"/>
      <c r="CQ71" s="619"/>
      <c r="CR71" s="618"/>
      <c r="CS71" s="618"/>
      <c r="CT71" s="618"/>
      <c r="CU71" s="618"/>
      <c r="CV71" s="618"/>
      <c r="CW71" s="618"/>
    </row>
    <row r="72" spans="1:101" s="624" customFormat="1">
      <c r="A72" s="618"/>
      <c r="B72" s="618"/>
      <c r="C72" s="622"/>
      <c r="D72" s="622"/>
      <c r="E72" s="621"/>
      <c r="F72" s="618"/>
      <c r="G72" s="618"/>
      <c r="H72" s="618"/>
      <c r="I72" s="618"/>
      <c r="J72" s="618"/>
      <c r="K72" s="618"/>
      <c r="L72" s="618"/>
      <c r="M72" s="618"/>
      <c r="N72" s="619"/>
      <c r="O72" s="619"/>
      <c r="P72" s="620"/>
      <c r="Q72" s="620"/>
      <c r="R72" s="620"/>
      <c r="S72" s="620"/>
      <c r="T72" s="620"/>
      <c r="U72" s="620"/>
      <c r="V72" s="620"/>
      <c r="W72" s="620"/>
      <c r="X72" s="620"/>
      <c r="Y72" s="620"/>
      <c r="Z72" s="620"/>
      <c r="AA72" s="620"/>
      <c r="AB72" s="620"/>
      <c r="AC72" s="620"/>
      <c r="AD72" s="620"/>
      <c r="AE72" s="620"/>
      <c r="AF72" s="620"/>
      <c r="AG72" s="620"/>
      <c r="AH72" s="618"/>
      <c r="AI72" s="618"/>
      <c r="AJ72" s="618"/>
      <c r="AK72" s="618"/>
      <c r="AL72" s="618"/>
      <c r="AM72" s="618"/>
      <c r="AN72" s="618"/>
      <c r="AO72" s="618"/>
      <c r="AP72" s="618"/>
      <c r="AQ72" s="618"/>
      <c r="AR72" s="618"/>
      <c r="AS72" s="618"/>
      <c r="AT72" s="618"/>
      <c r="AU72" s="618"/>
      <c r="AV72" s="618"/>
      <c r="AW72" s="618"/>
      <c r="AX72" s="618"/>
      <c r="AY72" s="618"/>
      <c r="AZ72" s="618"/>
      <c r="BA72" s="618"/>
      <c r="BB72" s="618"/>
      <c r="BC72" s="618"/>
      <c r="BD72" s="618"/>
      <c r="BE72" s="618"/>
      <c r="BF72" s="618"/>
      <c r="BG72" s="618"/>
      <c r="BH72" s="618"/>
      <c r="BI72" s="618"/>
      <c r="BJ72" s="618"/>
      <c r="BK72" s="618"/>
      <c r="BL72" s="618"/>
      <c r="BM72" s="618"/>
      <c r="BN72" s="618"/>
      <c r="BO72" s="618"/>
      <c r="BP72" s="618"/>
      <c r="BQ72" s="618"/>
      <c r="BR72" s="618"/>
      <c r="BS72" s="618"/>
      <c r="BT72" s="618"/>
      <c r="BU72" s="618"/>
      <c r="BV72" s="618"/>
      <c r="BW72" s="623"/>
      <c r="BX72" s="618"/>
      <c r="BY72" s="618"/>
      <c r="BZ72" s="618"/>
      <c r="CA72" s="618"/>
      <c r="CB72" s="623"/>
      <c r="CC72" s="623"/>
      <c r="CD72" s="618"/>
      <c r="CE72" s="618"/>
      <c r="CF72" s="623"/>
      <c r="CG72" s="623"/>
      <c r="CH72" s="623"/>
      <c r="CI72" s="623"/>
      <c r="CJ72" s="623"/>
      <c r="CK72" s="623"/>
      <c r="CL72" s="623"/>
      <c r="CM72" s="623"/>
      <c r="CN72" s="623"/>
      <c r="CO72" s="618"/>
      <c r="CP72" s="619"/>
      <c r="CQ72" s="619"/>
      <c r="CR72" s="618"/>
      <c r="CS72" s="618"/>
      <c r="CT72" s="618"/>
      <c r="CU72" s="618"/>
      <c r="CV72" s="618"/>
      <c r="CW72" s="618"/>
    </row>
    <row r="73" spans="1:101" s="624" customFormat="1">
      <c r="A73" s="618"/>
      <c r="B73" s="618"/>
      <c r="C73" s="622"/>
      <c r="D73" s="622"/>
      <c r="E73" s="621"/>
      <c r="F73" s="618"/>
      <c r="G73" s="618"/>
      <c r="H73" s="618"/>
      <c r="I73" s="618"/>
      <c r="J73" s="618"/>
      <c r="K73" s="618"/>
      <c r="L73" s="618"/>
      <c r="M73" s="618"/>
      <c r="N73" s="619"/>
      <c r="O73" s="619"/>
      <c r="P73" s="620"/>
      <c r="Q73" s="620"/>
      <c r="R73" s="620"/>
      <c r="S73" s="620"/>
      <c r="T73" s="620"/>
      <c r="U73" s="620"/>
      <c r="V73" s="620"/>
      <c r="W73" s="620"/>
      <c r="X73" s="620"/>
      <c r="Y73" s="620"/>
      <c r="Z73" s="620"/>
      <c r="AA73" s="620"/>
      <c r="AB73" s="620"/>
      <c r="AC73" s="620"/>
      <c r="AD73" s="620"/>
      <c r="AE73" s="620"/>
      <c r="AF73" s="620"/>
      <c r="AG73" s="620"/>
      <c r="AH73" s="618"/>
      <c r="AI73" s="618"/>
      <c r="AJ73" s="618"/>
      <c r="AK73" s="618"/>
      <c r="AL73" s="618"/>
      <c r="AM73" s="618"/>
      <c r="AN73" s="618"/>
      <c r="AO73" s="618"/>
      <c r="AP73" s="618"/>
      <c r="AQ73" s="618"/>
      <c r="AR73" s="618"/>
      <c r="AS73" s="618"/>
      <c r="AT73" s="618"/>
      <c r="AU73" s="618"/>
      <c r="AV73" s="618"/>
      <c r="AW73" s="618"/>
      <c r="AX73" s="618"/>
      <c r="AY73" s="618"/>
      <c r="AZ73" s="618"/>
      <c r="BA73" s="618"/>
      <c r="BB73" s="618"/>
      <c r="BC73" s="618"/>
      <c r="BD73" s="618"/>
      <c r="BE73" s="618"/>
      <c r="BF73" s="618"/>
      <c r="BG73" s="618"/>
      <c r="BH73" s="618"/>
      <c r="BI73" s="618"/>
      <c r="BJ73" s="618"/>
      <c r="BK73" s="618"/>
      <c r="BL73" s="618"/>
      <c r="BM73" s="618"/>
      <c r="BN73" s="618"/>
      <c r="BO73" s="618"/>
      <c r="BP73" s="618"/>
      <c r="BQ73" s="618"/>
      <c r="BR73" s="618"/>
      <c r="BS73" s="618"/>
      <c r="BT73" s="618"/>
      <c r="BU73" s="618"/>
      <c r="BV73" s="618"/>
      <c r="BW73" s="619"/>
      <c r="BX73" s="618"/>
      <c r="BY73" s="618"/>
      <c r="BZ73" s="618"/>
      <c r="CA73" s="618"/>
      <c r="CB73" s="623"/>
      <c r="CC73" s="623"/>
      <c r="CD73" s="618"/>
      <c r="CE73" s="618"/>
      <c r="CF73" s="623"/>
      <c r="CG73" s="623"/>
      <c r="CH73" s="623"/>
      <c r="CI73" s="623"/>
      <c r="CJ73" s="623"/>
      <c r="CK73" s="623"/>
      <c r="CL73" s="623"/>
      <c r="CM73" s="623"/>
      <c r="CN73" s="623"/>
      <c r="CO73" s="618"/>
      <c r="CP73" s="619"/>
      <c r="CQ73" s="619"/>
      <c r="CR73" s="618"/>
      <c r="CS73" s="618"/>
      <c r="CT73" s="618"/>
      <c r="CU73" s="618"/>
      <c r="CV73" s="618"/>
      <c r="CW73" s="618"/>
    </row>
    <row r="74" spans="1:101" s="624" customFormat="1">
      <c r="A74" s="618"/>
      <c r="B74" s="618"/>
      <c r="C74" s="622"/>
      <c r="D74" s="622"/>
      <c r="E74" s="621"/>
      <c r="F74" s="618"/>
      <c r="G74" s="618"/>
      <c r="H74" s="618"/>
      <c r="I74" s="618"/>
      <c r="J74" s="618"/>
      <c r="K74" s="618"/>
      <c r="L74" s="618"/>
      <c r="M74" s="618"/>
      <c r="N74" s="619"/>
      <c r="O74" s="619"/>
      <c r="P74" s="620"/>
      <c r="Q74" s="620"/>
      <c r="R74" s="620"/>
      <c r="S74" s="620"/>
      <c r="T74" s="620"/>
      <c r="U74" s="620"/>
      <c r="V74" s="620"/>
      <c r="W74" s="620"/>
      <c r="X74" s="620"/>
      <c r="Y74" s="620"/>
      <c r="Z74" s="620"/>
      <c r="AA74" s="620"/>
      <c r="AB74" s="620"/>
      <c r="AC74" s="620"/>
      <c r="AD74" s="620"/>
      <c r="AE74" s="620"/>
      <c r="AF74" s="620"/>
      <c r="AG74" s="620"/>
      <c r="AH74" s="618"/>
      <c r="AI74" s="618"/>
      <c r="AJ74" s="618"/>
      <c r="AK74" s="618"/>
      <c r="AL74" s="618"/>
      <c r="AM74" s="618"/>
      <c r="AN74" s="618"/>
      <c r="AO74" s="618"/>
      <c r="AP74" s="618"/>
      <c r="AQ74" s="618"/>
      <c r="AR74" s="618"/>
      <c r="AS74" s="618"/>
      <c r="AT74" s="618"/>
      <c r="AU74" s="618"/>
      <c r="AV74" s="618"/>
      <c r="AW74" s="618"/>
      <c r="AX74" s="618"/>
      <c r="AY74" s="618"/>
      <c r="AZ74" s="618"/>
      <c r="BA74" s="618"/>
      <c r="BB74" s="618"/>
      <c r="BC74" s="618"/>
      <c r="BD74" s="618"/>
      <c r="BE74" s="618"/>
      <c r="BF74" s="618"/>
      <c r="BG74" s="618"/>
      <c r="BH74" s="618"/>
      <c r="BI74" s="618"/>
      <c r="BJ74" s="618"/>
      <c r="BK74" s="618"/>
      <c r="BL74" s="618"/>
      <c r="BM74" s="618"/>
      <c r="BN74" s="618"/>
      <c r="BO74" s="618"/>
      <c r="BP74" s="618"/>
      <c r="BQ74" s="618"/>
      <c r="BR74" s="618"/>
      <c r="BS74" s="618"/>
      <c r="BT74" s="618"/>
      <c r="BU74" s="618"/>
      <c r="BV74" s="618"/>
      <c r="BW74" s="619"/>
      <c r="BX74" s="618"/>
      <c r="BY74" s="618"/>
      <c r="BZ74" s="618"/>
      <c r="CA74" s="618"/>
      <c r="CB74" s="623"/>
      <c r="CC74" s="623"/>
      <c r="CD74" s="618"/>
      <c r="CE74" s="618"/>
      <c r="CF74" s="623"/>
      <c r="CG74" s="623"/>
      <c r="CH74" s="623"/>
      <c r="CI74" s="623"/>
      <c r="CJ74" s="623"/>
      <c r="CK74" s="623"/>
      <c r="CL74" s="623"/>
      <c r="CM74" s="623"/>
      <c r="CN74" s="623"/>
      <c r="CO74" s="618"/>
      <c r="CP74" s="619"/>
      <c r="CQ74" s="619"/>
      <c r="CR74" s="618"/>
      <c r="CS74" s="618"/>
      <c r="CT74" s="618"/>
      <c r="CU74" s="618"/>
      <c r="CV74" s="618"/>
      <c r="CW74" s="618"/>
    </row>
    <row r="75" spans="1:101" s="624" customFormat="1">
      <c r="A75" s="618"/>
      <c r="B75" s="618"/>
      <c r="C75" s="622"/>
      <c r="D75" s="622"/>
      <c r="E75" s="621"/>
      <c r="F75" s="618"/>
      <c r="G75" s="618"/>
      <c r="H75" s="618"/>
      <c r="I75" s="618"/>
      <c r="J75" s="618"/>
      <c r="K75" s="618"/>
      <c r="L75" s="618"/>
      <c r="M75" s="618"/>
      <c r="N75" s="619"/>
      <c r="O75" s="619"/>
      <c r="P75" s="620"/>
      <c r="Q75" s="620"/>
      <c r="R75" s="620"/>
      <c r="S75" s="620"/>
      <c r="T75" s="620"/>
      <c r="U75" s="620"/>
      <c r="V75" s="620"/>
      <c r="W75" s="620"/>
      <c r="X75" s="620"/>
      <c r="Y75" s="620"/>
      <c r="Z75" s="620"/>
      <c r="AA75" s="620"/>
      <c r="AB75" s="620"/>
      <c r="AC75" s="620"/>
      <c r="AD75" s="620"/>
      <c r="AE75" s="620"/>
      <c r="AF75" s="620"/>
      <c r="AG75" s="620"/>
      <c r="AH75" s="618"/>
      <c r="AI75" s="618"/>
      <c r="AJ75" s="618"/>
      <c r="AK75" s="618"/>
      <c r="AL75" s="618"/>
      <c r="AM75" s="618"/>
      <c r="AN75" s="618"/>
      <c r="AO75" s="618"/>
      <c r="AP75" s="618"/>
      <c r="AQ75" s="618"/>
      <c r="AR75" s="618"/>
      <c r="AS75" s="618"/>
      <c r="AT75" s="618"/>
      <c r="AU75" s="618"/>
      <c r="AV75" s="618"/>
      <c r="AW75" s="618"/>
      <c r="AX75" s="618"/>
      <c r="AY75" s="618"/>
      <c r="AZ75" s="618"/>
      <c r="BA75" s="618"/>
      <c r="BB75" s="618"/>
      <c r="BC75" s="618"/>
      <c r="BD75" s="618"/>
      <c r="BE75" s="618"/>
      <c r="BF75" s="618"/>
      <c r="BG75" s="618"/>
      <c r="BH75" s="618"/>
      <c r="BI75" s="618"/>
      <c r="BJ75" s="618"/>
      <c r="BK75" s="618"/>
      <c r="BL75" s="618"/>
      <c r="BM75" s="618"/>
      <c r="BN75" s="618"/>
      <c r="BO75" s="618"/>
      <c r="BP75" s="618"/>
      <c r="BQ75" s="618"/>
      <c r="BR75" s="618"/>
      <c r="BS75" s="618"/>
      <c r="BT75" s="618"/>
      <c r="BU75" s="618"/>
      <c r="BV75" s="618"/>
      <c r="BW75" s="619"/>
      <c r="BX75" s="618"/>
      <c r="BY75" s="618"/>
      <c r="BZ75" s="618"/>
      <c r="CA75" s="618"/>
      <c r="CB75" s="623"/>
      <c r="CC75" s="623"/>
      <c r="CD75" s="618"/>
      <c r="CE75" s="618"/>
      <c r="CF75" s="623"/>
      <c r="CG75" s="623"/>
      <c r="CH75" s="623"/>
      <c r="CI75" s="623"/>
      <c r="CJ75" s="623"/>
      <c r="CK75" s="623"/>
      <c r="CL75" s="623"/>
      <c r="CM75" s="623"/>
      <c r="CN75" s="623"/>
      <c r="CO75" s="618"/>
      <c r="CP75" s="619"/>
      <c r="CQ75" s="619"/>
      <c r="CR75" s="618"/>
      <c r="CS75" s="618"/>
      <c r="CT75" s="618"/>
      <c r="CU75" s="618"/>
      <c r="CV75" s="618"/>
      <c r="CW75" s="618"/>
    </row>
    <row r="76" spans="1:101" s="624" customFormat="1">
      <c r="A76" s="618"/>
      <c r="B76" s="618"/>
      <c r="C76" s="622"/>
      <c r="D76" s="622"/>
      <c r="E76" s="621"/>
      <c r="F76" s="618"/>
      <c r="G76" s="618"/>
      <c r="H76" s="618"/>
      <c r="I76" s="618"/>
      <c r="J76" s="618"/>
      <c r="K76" s="618"/>
      <c r="L76" s="618"/>
      <c r="M76" s="618"/>
      <c r="N76" s="619"/>
      <c r="O76" s="619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20"/>
      <c r="AB76" s="620"/>
      <c r="AC76" s="620"/>
      <c r="AD76" s="620"/>
      <c r="AE76" s="620"/>
      <c r="AF76" s="620"/>
      <c r="AG76" s="620"/>
      <c r="AH76" s="618"/>
      <c r="AI76" s="618"/>
      <c r="AJ76" s="618"/>
      <c r="AK76" s="618"/>
      <c r="AL76" s="618"/>
      <c r="AM76" s="618"/>
      <c r="AN76" s="618"/>
      <c r="AO76" s="618"/>
      <c r="AP76" s="618"/>
      <c r="AQ76" s="618"/>
      <c r="AR76" s="618"/>
      <c r="AS76" s="618"/>
      <c r="AT76" s="618"/>
      <c r="AU76" s="618"/>
      <c r="AV76" s="618"/>
      <c r="AW76" s="618"/>
      <c r="AX76" s="618"/>
      <c r="AY76" s="618"/>
      <c r="AZ76" s="618"/>
      <c r="BA76" s="618"/>
      <c r="BB76" s="618"/>
      <c r="BC76" s="618"/>
      <c r="BD76" s="618"/>
      <c r="BE76" s="618"/>
      <c r="BF76" s="618"/>
      <c r="BG76" s="618"/>
      <c r="BH76" s="618"/>
      <c r="BI76" s="618"/>
      <c r="BJ76" s="618"/>
      <c r="BK76" s="618"/>
      <c r="BL76" s="618"/>
      <c r="BM76" s="618"/>
      <c r="BN76" s="618"/>
      <c r="BO76" s="618"/>
      <c r="BP76" s="618"/>
      <c r="BQ76" s="618"/>
      <c r="BR76" s="618"/>
      <c r="BS76" s="618"/>
      <c r="BT76" s="618"/>
      <c r="BU76" s="618"/>
      <c r="BV76" s="618"/>
      <c r="BW76" s="623"/>
      <c r="BX76" s="618"/>
      <c r="BY76" s="618"/>
      <c r="BZ76" s="618"/>
      <c r="CA76" s="618"/>
      <c r="CB76" s="623"/>
      <c r="CC76" s="623"/>
      <c r="CD76" s="618"/>
      <c r="CE76" s="618"/>
      <c r="CF76" s="623"/>
      <c r="CG76" s="623"/>
      <c r="CH76" s="623"/>
      <c r="CI76" s="623"/>
      <c r="CJ76" s="623"/>
      <c r="CK76" s="623"/>
      <c r="CL76" s="623"/>
      <c r="CM76" s="623"/>
      <c r="CN76" s="623"/>
      <c r="CO76" s="618"/>
      <c r="CP76" s="619"/>
      <c r="CQ76" s="619"/>
      <c r="CR76" s="618"/>
      <c r="CS76" s="618"/>
      <c r="CT76" s="618"/>
      <c r="CU76" s="618"/>
      <c r="CV76" s="618"/>
      <c r="CW76" s="618"/>
    </row>
    <row r="77" spans="1:101" s="624" customFormat="1">
      <c r="A77" s="618"/>
      <c r="B77" s="618"/>
      <c r="C77" s="622"/>
      <c r="D77" s="622"/>
      <c r="E77" s="621"/>
      <c r="F77" s="618"/>
      <c r="G77" s="618"/>
      <c r="H77" s="618"/>
      <c r="I77" s="618"/>
      <c r="J77" s="618"/>
      <c r="K77" s="618"/>
      <c r="L77" s="618"/>
      <c r="M77" s="618"/>
      <c r="N77" s="619"/>
      <c r="O77" s="619"/>
      <c r="P77" s="620"/>
      <c r="Q77" s="620"/>
      <c r="R77" s="620"/>
      <c r="S77" s="620"/>
      <c r="T77" s="620"/>
      <c r="U77" s="620"/>
      <c r="V77" s="620"/>
      <c r="W77" s="620"/>
      <c r="X77" s="620"/>
      <c r="Y77" s="620"/>
      <c r="Z77" s="620"/>
      <c r="AA77" s="620"/>
      <c r="AB77" s="620"/>
      <c r="AC77" s="620"/>
      <c r="AD77" s="620"/>
      <c r="AE77" s="620"/>
      <c r="AF77" s="620"/>
      <c r="AG77" s="620"/>
      <c r="AH77" s="618"/>
      <c r="AI77" s="618"/>
      <c r="AJ77" s="618"/>
      <c r="AK77" s="618"/>
      <c r="AL77" s="618"/>
      <c r="AM77" s="618"/>
      <c r="AN77" s="618"/>
      <c r="AO77" s="618"/>
      <c r="AP77" s="618"/>
      <c r="AQ77" s="618"/>
      <c r="AR77" s="618"/>
      <c r="AS77" s="618"/>
      <c r="AT77" s="618"/>
      <c r="AU77" s="618"/>
      <c r="AV77" s="618"/>
      <c r="AW77" s="618"/>
      <c r="AX77" s="618"/>
      <c r="AY77" s="618"/>
      <c r="AZ77" s="618"/>
      <c r="BA77" s="618"/>
      <c r="BB77" s="618"/>
      <c r="BC77" s="618"/>
      <c r="BD77" s="618"/>
      <c r="BE77" s="618"/>
      <c r="BF77" s="618"/>
      <c r="BG77" s="618"/>
      <c r="BH77" s="618"/>
      <c r="BI77" s="618"/>
      <c r="BJ77" s="618"/>
      <c r="BK77" s="618"/>
      <c r="BL77" s="618"/>
      <c r="BM77" s="618"/>
      <c r="BN77" s="618"/>
      <c r="BO77" s="618"/>
      <c r="BP77" s="618"/>
      <c r="BQ77" s="618"/>
      <c r="BR77" s="618"/>
      <c r="BS77" s="618"/>
      <c r="BT77" s="618"/>
      <c r="BU77" s="618"/>
      <c r="BV77" s="618"/>
      <c r="BW77" s="623"/>
      <c r="BX77" s="618"/>
      <c r="BY77" s="618"/>
      <c r="BZ77" s="618"/>
      <c r="CA77" s="618"/>
      <c r="CB77" s="623"/>
      <c r="CC77" s="623"/>
      <c r="CD77" s="618"/>
      <c r="CE77" s="618"/>
      <c r="CF77" s="623"/>
      <c r="CG77" s="623"/>
      <c r="CH77" s="623"/>
      <c r="CI77" s="623"/>
      <c r="CJ77" s="623"/>
      <c r="CK77" s="623"/>
      <c r="CL77" s="623"/>
      <c r="CM77" s="623"/>
      <c r="CN77" s="623"/>
      <c r="CO77" s="618"/>
      <c r="CP77" s="619"/>
      <c r="CQ77" s="619"/>
      <c r="CR77" s="618"/>
      <c r="CS77" s="618"/>
      <c r="CT77" s="618"/>
      <c r="CU77" s="618"/>
      <c r="CV77" s="618"/>
      <c r="CW77" s="618"/>
    </row>
    <row r="78" spans="1:101" s="624" customFormat="1">
      <c r="A78" s="618"/>
      <c r="B78" s="618"/>
      <c r="C78" s="622"/>
      <c r="D78" s="622"/>
      <c r="E78" s="621"/>
      <c r="F78" s="618"/>
      <c r="G78" s="618"/>
      <c r="H78" s="618"/>
      <c r="I78" s="618"/>
      <c r="J78" s="618"/>
      <c r="K78" s="618"/>
      <c r="L78" s="618"/>
      <c r="M78" s="618"/>
      <c r="N78" s="619"/>
      <c r="O78" s="619"/>
      <c r="P78" s="620"/>
      <c r="Q78" s="620"/>
      <c r="R78" s="620"/>
      <c r="S78" s="620"/>
      <c r="T78" s="620"/>
      <c r="U78" s="620"/>
      <c r="V78" s="620"/>
      <c r="W78" s="620"/>
      <c r="X78" s="620"/>
      <c r="Y78" s="620"/>
      <c r="Z78" s="620"/>
      <c r="AA78" s="620"/>
      <c r="AB78" s="620"/>
      <c r="AC78" s="620"/>
      <c r="AD78" s="620"/>
      <c r="AE78" s="620"/>
      <c r="AF78" s="620"/>
      <c r="AG78" s="620"/>
      <c r="AH78" s="618"/>
      <c r="AI78" s="618"/>
      <c r="AJ78" s="618"/>
      <c r="AK78" s="618"/>
      <c r="AL78" s="618"/>
      <c r="AM78" s="618"/>
      <c r="AN78" s="618"/>
      <c r="AO78" s="618"/>
      <c r="AP78" s="618"/>
      <c r="AQ78" s="618"/>
      <c r="AR78" s="618"/>
      <c r="AS78" s="618"/>
      <c r="AT78" s="618"/>
      <c r="AU78" s="618"/>
      <c r="AV78" s="618"/>
      <c r="AW78" s="618"/>
      <c r="AX78" s="618"/>
      <c r="AY78" s="618"/>
      <c r="AZ78" s="618"/>
      <c r="BA78" s="618"/>
      <c r="BB78" s="618"/>
      <c r="BC78" s="618"/>
      <c r="BD78" s="618"/>
      <c r="BE78" s="618"/>
      <c r="BF78" s="618"/>
      <c r="BG78" s="618"/>
      <c r="BH78" s="618"/>
      <c r="BI78" s="618"/>
      <c r="BJ78" s="618"/>
      <c r="BK78" s="618"/>
      <c r="BL78" s="618"/>
      <c r="BM78" s="618"/>
      <c r="BN78" s="618"/>
      <c r="BO78" s="618"/>
      <c r="BP78" s="618"/>
      <c r="BQ78" s="618"/>
      <c r="BR78" s="618"/>
      <c r="BS78" s="618"/>
      <c r="BT78" s="618"/>
      <c r="BU78" s="618"/>
      <c r="BV78" s="618"/>
      <c r="BW78" s="619"/>
      <c r="BX78" s="618"/>
      <c r="BY78" s="618"/>
      <c r="BZ78" s="618"/>
      <c r="CA78" s="618"/>
      <c r="CB78" s="623"/>
      <c r="CC78" s="623"/>
      <c r="CD78" s="618"/>
      <c r="CE78" s="618"/>
      <c r="CF78" s="623"/>
      <c r="CG78" s="623"/>
      <c r="CH78" s="623"/>
      <c r="CI78" s="623"/>
      <c r="CJ78" s="623"/>
      <c r="CK78" s="623"/>
      <c r="CL78" s="623"/>
      <c r="CM78" s="623"/>
      <c r="CN78" s="623"/>
      <c r="CO78" s="618"/>
      <c r="CP78" s="619"/>
      <c r="CQ78" s="619"/>
      <c r="CR78" s="618"/>
      <c r="CS78" s="618"/>
      <c r="CT78" s="618"/>
      <c r="CU78" s="618"/>
      <c r="CV78" s="618"/>
      <c r="CW78" s="618"/>
    </row>
    <row r="79" spans="1:101" s="624" customFormat="1">
      <c r="A79" s="618"/>
      <c r="B79" s="618"/>
      <c r="C79" s="622"/>
      <c r="D79" s="622"/>
      <c r="E79" s="621"/>
      <c r="F79" s="618"/>
      <c r="G79" s="618"/>
      <c r="H79" s="618"/>
      <c r="I79" s="618"/>
      <c r="J79" s="618"/>
      <c r="K79" s="618"/>
      <c r="L79" s="618"/>
      <c r="M79" s="618"/>
      <c r="N79" s="619"/>
      <c r="O79" s="619"/>
      <c r="P79" s="620"/>
      <c r="Q79" s="620"/>
      <c r="R79" s="620"/>
      <c r="S79" s="620"/>
      <c r="T79" s="620"/>
      <c r="U79" s="620"/>
      <c r="V79" s="620"/>
      <c r="W79" s="620"/>
      <c r="X79" s="620"/>
      <c r="Y79" s="620"/>
      <c r="Z79" s="620"/>
      <c r="AA79" s="620"/>
      <c r="AB79" s="620"/>
      <c r="AC79" s="620"/>
      <c r="AD79" s="620"/>
      <c r="AE79" s="620"/>
      <c r="AF79" s="620"/>
      <c r="AG79" s="620"/>
      <c r="AH79" s="618"/>
      <c r="AI79" s="618"/>
      <c r="AJ79" s="618"/>
      <c r="AK79" s="618"/>
      <c r="AL79" s="618"/>
      <c r="AM79" s="618"/>
      <c r="AN79" s="618"/>
      <c r="AO79" s="618"/>
      <c r="AP79" s="618"/>
      <c r="AQ79" s="618"/>
      <c r="AR79" s="618"/>
      <c r="AS79" s="618"/>
      <c r="AT79" s="618"/>
      <c r="AU79" s="618"/>
      <c r="AV79" s="618"/>
      <c r="AW79" s="618"/>
      <c r="AX79" s="618"/>
      <c r="AY79" s="618"/>
      <c r="AZ79" s="618"/>
      <c r="BA79" s="618"/>
      <c r="BB79" s="618"/>
      <c r="BC79" s="618"/>
      <c r="BD79" s="618"/>
      <c r="BE79" s="618"/>
      <c r="BF79" s="618"/>
      <c r="BG79" s="618"/>
      <c r="BH79" s="618"/>
      <c r="BI79" s="618"/>
      <c r="BJ79" s="618"/>
      <c r="BK79" s="618"/>
      <c r="BL79" s="618"/>
      <c r="BM79" s="618"/>
      <c r="BN79" s="618"/>
      <c r="BO79" s="618"/>
      <c r="BP79" s="618"/>
      <c r="BQ79" s="618"/>
      <c r="BR79" s="618"/>
      <c r="BS79" s="618"/>
      <c r="BT79" s="618"/>
      <c r="BU79" s="618"/>
      <c r="BV79" s="618"/>
      <c r="BW79" s="619"/>
      <c r="BX79" s="618"/>
      <c r="BY79" s="618"/>
      <c r="BZ79" s="618"/>
      <c r="CA79" s="618"/>
      <c r="CB79" s="623"/>
      <c r="CC79" s="623"/>
      <c r="CD79" s="618"/>
      <c r="CE79" s="618"/>
      <c r="CF79" s="623"/>
      <c r="CG79" s="623"/>
      <c r="CH79" s="623"/>
      <c r="CI79" s="623"/>
      <c r="CJ79" s="623"/>
      <c r="CK79" s="623"/>
      <c r="CL79" s="623"/>
      <c r="CM79" s="623"/>
      <c r="CN79" s="623"/>
      <c r="CO79" s="618"/>
      <c r="CP79" s="619"/>
      <c r="CQ79" s="619"/>
      <c r="CR79" s="618"/>
      <c r="CS79" s="618"/>
      <c r="CT79" s="618"/>
      <c r="CU79" s="618"/>
      <c r="CV79" s="618"/>
      <c r="CW79" s="618"/>
    </row>
    <row r="80" spans="1:101" s="624" customFormat="1">
      <c r="A80" s="618"/>
      <c r="B80" s="618"/>
      <c r="C80" s="622"/>
      <c r="D80" s="622"/>
      <c r="E80" s="621"/>
      <c r="F80" s="618"/>
      <c r="G80" s="618"/>
      <c r="H80" s="618"/>
      <c r="I80" s="618"/>
      <c r="J80" s="618"/>
      <c r="K80" s="618"/>
      <c r="L80" s="618"/>
      <c r="M80" s="618"/>
      <c r="N80" s="619"/>
      <c r="O80" s="619"/>
      <c r="P80" s="620"/>
      <c r="Q80" s="620"/>
      <c r="R80" s="620"/>
      <c r="S80" s="620"/>
      <c r="T80" s="620"/>
      <c r="U80" s="620"/>
      <c r="V80" s="620"/>
      <c r="W80" s="620"/>
      <c r="X80" s="620"/>
      <c r="Y80" s="620"/>
      <c r="Z80" s="620"/>
      <c r="AA80" s="620"/>
      <c r="AB80" s="620"/>
      <c r="AC80" s="620"/>
      <c r="AD80" s="620"/>
      <c r="AE80" s="620"/>
      <c r="AF80" s="620"/>
      <c r="AG80" s="620"/>
      <c r="AH80" s="618"/>
      <c r="AI80" s="618"/>
      <c r="AJ80" s="618"/>
      <c r="AK80" s="618"/>
      <c r="AL80" s="618"/>
      <c r="AM80" s="618"/>
      <c r="AN80" s="618"/>
      <c r="AO80" s="618"/>
      <c r="AP80" s="618"/>
      <c r="AQ80" s="618"/>
      <c r="AR80" s="618"/>
      <c r="AS80" s="618"/>
      <c r="AT80" s="618"/>
      <c r="AU80" s="618"/>
      <c r="AV80" s="618"/>
      <c r="AW80" s="618"/>
      <c r="AX80" s="618"/>
      <c r="AY80" s="618"/>
      <c r="AZ80" s="618"/>
      <c r="BA80" s="618"/>
      <c r="BB80" s="618"/>
      <c r="BC80" s="618"/>
      <c r="BD80" s="618"/>
      <c r="BE80" s="618"/>
      <c r="BF80" s="618"/>
      <c r="BG80" s="618"/>
      <c r="BH80" s="618"/>
      <c r="BI80" s="618"/>
      <c r="BJ80" s="618"/>
      <c r="BK80" s="618"/>
      <c r="BL80" s="618"/>
      <c r="BM80" s="618"/>
      <c r="BN80" s="618"/>
      <c r="BO80" s="618"/>
      <c r="BP80" s="618"/>
      <c r="BQ80" s="618"/>
      <c r="BR80" s="618"/>
      <c r="BS80" s="618"/>
      <c r="BT80" s="618"/>
      <c r="BU80" s="618"/>
      <c r="BV80" s="618"/>
      <c r="BW80" s="623"/>
      <c r="BX80" s="618"/>
      <c r="BY80" s="618"/>
      <c r="BZ80" s="618"/>
      <c r="CA80" s="618"/>
      <c r="CB80" s="623"/>
      <c r="CC80" s="623"/>
      <c r="CD80" s="618"/>
      <c r="CE80" s="618"/>
      <c r="CF80" s="623"/>
      <c r="CG80" s="623"/>
      <c r="CH80" s="623"/>
      <c r="CI80" s="623"/>
      <c r="CJ80" s="623"/>
      <c r="CK80" s="623"/>
      <c r="CL80" s="623"/>
      <c r="CM80" s="623"/>
      <c r="CN80" s="623"/>
      <c r="CO80" s="618"/>
      <c r="CP80" s="619"/>
      <c r="CQ80" s="619"/>
      <c r="CR80" s="618"/>
      <c r="CS80" s="618"/>
      <c r="CT80" s="618"/>
      <c r="CU80" s="618"/>
      <c r="CV80" s="618"/>
      <c r="CW80" s="618"/>
    </row>
    <row r="81" spans="1:101" s="624" customFormat="1">
      <c r="A81" s="618"/>
      <c r="B81" s="618"/>
      <c r="C81" s="622"/>
      <c r="D81" s="622"/>
      <c r="E81" s="621"/>
      <c r="F81" s="618"/>
      <c r="G81" s="618"/>
      <c r="H81" s="618"/>
      <c r="I81" s="618"/>
      <c r="J81" s="618"/>
      <c r="K81" s="618"/>
      <c r="L81" s="618"/>
      <c r="M81" s="618"/>
      <c r="N81" s="619"/>
      <c r="O81" s="619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20"/>
      <c r="AB81" s="620"/>
      <c r="AC81" s="620"/>
      <c r="AD81" s="620"/>
      <c r="AE81" s="620"/>
      <c r="AF81" s="620"/>
      <c r="AG81" s="620"/>
      <c r="AH81" s="618"/>
      <c r="AI81" s="618"/>
      <c r="AJ81" s="618"/>
      <c r="AK81" s="618"/>
      <c r="AL81" s="618"/>
      <c r="AM81" s="618"/>
      <c r="AN81" s="618"/>
      <c r="AO81" s="618"/>
      <c r="AP81" s="618"/>
      <c r="AQ81" s="618"/>
      <c r="AR81" s="618"/>
      <c r="AS81" s="618"/>
      <c r="AT81" s="618"/>
      <c r="AU81" s="618"/>
      <c r="AV81" s="618"/>
      <c r="AW81" s="618"/>
      <c r="AX81" s="618"/>
      <c r="AY81" s="618"/>
      <c r="AZ81" s="618"/>
      <c r="BA81" s="618"/>
      <c r="BB81" s="618"/>
      <c r="BC81" s="618"/>
      <c r="BD81" s="618"/>
      <c r="BE81" s="618"/>
      <c r="BF81" s="618"/>
      <c r="BG81" s="618"/>
      <c r="BH81" s="618"/>
      <c r="BI81" s="618"/>
      <c r="BJ81" s="618"/>
      <c r="BK81" s="618"/>
      <c r="BL81" s="618"/>
      <c r="BM81" s="618"/>
      <c r="BN81" s="618"/>
      <c r="BO81" s="618"/>
      <c r="BP81" s="618"/>
      <c r="BQ81" s="618"/>
      <c r="BR81" s="618"/>
      <c r="BS81" s="618"/>
      <c r="BT81" s="618"/>
      <c r="BU81" s="618"/>
      <c r="BV81" s="618"/>
      <c r="BW81" s="623"/>
      <c r="BX81" s="618"/>
      <c r="BY81" s="618"/>
      <c r="BZ81" s="618"/>
      <c r="CA81" s="618"/>
      <c r="CB81" s="623"/>
      <c r="CC81" s="623"/>
      <c r="CD81" s="618"/>
      <c r="CE81" s="618"/>
      <c r="CF81" s="623"/>
      <c r="CG81" s="623"/>
      <c r="CH81" s="623"/>
      <c r="CI81" s="623"/>
      <c r="CJ81" s="623"/>
      <c r="CK81" s="623"/>
      <c r="CL81" s="623"/>
      <c r="CM81" s="623"/>
      <c r="CN81" s="623"/>
      <c r="CO81" s="618"/>
      <c r="CP81" s="619"/>
      <c r="CQ81" s="619"/>
      <c r="CR81" s="618"/>
      <c r="CS81" s="618"/>
      <c r="CT81" s="618"/>
      <c r="CU81" s="618"/>
      <c r="CV81" s="618"/>
      <c r="CW81" s="618"/>
    </row>
    <row r="82" spans="1:101" s="624" customFormat="1">
      <c r="A82" s="618"/>
      <c r="B82" s="618"/>
      <c r="C82" s="622"/>
      <c r="D82" s="622"/>
      <c r="E82" s="621"/>
      <c r="F82" s="618"/>
      <c r="G82" s="618"/>
      <c r="H82" s="618"/>
      <c r="I82" s="618"/>
      <c r="J82" s="618"/>
      <c r="K82" s="618"/>
      <c r="L82" s="618"/>
      <c r="M82" s="618"/>
      <c r="N82" s="619"/>
      <c r="O82" s="619"/>
      <c r="P82" s="620"/>
      <c r="Q82" s="620"/>
      <c r="R82" s="620"/>
      <c r="S82" s="620"/>
      <c r="T82" s="620"/>
      <c r="U82" s="620"/>
      <c r="V82" s="620"/>
      <c r="W82" s="620"/>
      <c r="X82" s="620"/>
      <c r="Y82" s="620"/>
      <c r="Z82" s="620"/>
      <c r="AA82" s="620"/>
      <c r="AB82" s="620"/>
      <c r="AC82" s="620"/>
      <c r="AD82" s="620"/>
      <c r="AE82" s="620"/>
      <c r="AF82" s="620"/>
      <c r="AG82" s="620"/>
      <c r="AH82" s="618"/>
      <c r="AI82" s="618"/>
      <c r="AJ82" s="618"/>
      <c r="AK82" s="618"/>
      <c r="AL82" s="618"/>
      <c r="AM82" s="618"/>
      <c r="AN82" s="618"/>
      <c r="AO82" s="618"/>
      <c r="AP82" s="618"/>
      <c r="AQ82" s="618"/>
      <c r="AR82" s="618"/>
      <c r="AS82" s="618"/>
      <c r="AT82" s="618"/>
      <c r="AU82" s="618"/>
      <c r="AV82" s="618"/>
      <c r="AW82" s="618"/>
      <c r="AX82" s="618"/>
      <c r="AY82" s="618"/>
      <c r="AZ82" s="618"/>
      <c r="BA82" s="618"/>
      <c r="BB82" s="618"/>
      <c r="BC82" s="618"/>
      <c r="BD82" s="618"/>
      <c r="BE82" s="618"/>
      <c r="BF82" s="618"/>
      <c r="BG82" s="618"/>
      <c r="BH82" s="618"/>
      <c r="BI82" s="618"/>
      <c r="BJ82" s="618"/>
      <c r="BK82" s="618"/>
      <c r="BL82" s="618"/>
      <c r="BM82" s="618"/>
      <c r="BN82" s="618"/>
      <c r="BO82" s="618"/>
      <c r="BP82" s="618"/>
      <c r="BQ82" s="618"/>
      <c r="BR82" s="618"/>
      <c r="BS82" s="618"/>
      <c r="BT82" s="618"/>
      <c r="BU82" s="618"/>
      <c r="BV82" s="618"/>
      <c r="BW82" s="623"/>
      <c r="BX82" s="618"/>
      <c r="BY82" s="618"/>
      <c r="BZ82" s="618"/>
      <c r="CA82" s="618"/>
      <c r="CB82" s="623"/>
      <c r="CC82" s="623"/>
      <c r="CD82" s="618"/>
      <c r="CE82" s="618"/>
      <c r="CF82" s="623"/>
      <c r="CG82" s="623"/>
      <c r="CH82" s="623"/>
      <c r="CI82" s="623"/>
      <c r="CJ82" s="623"/>
      <c r="CK82" s="623"/>
      <c r="CL82" s="623"/>
      <c r="CM82" s="623"/>
      <c r="CN82" s="623"/>
      <c r="CO82" s="618"/>
      <c r="CP82" s="619"/>
      <c r="CQ82" s="619"/>
      <c r="CR82" s="618"/>
      <c r="CS82" s="618"/>
      <c r="CT82" s="618"/>
      <c r="CU82" s="618"/>
      <c r="CV82" s="618"/>
      <c r="CW82" s="618"/>
    </row>
    <row r="83" spans="1:101" s="624" customFormat="1">
      <c r="A83" s="618"/>
      <c r="B83" s="618"/>
      <c r="C83" s="622"/>
      <c r="D83" s="622"/>
      <c r="E83" s="621"/>
      <c r="F83" s="618"/>
      <c r="G83" s="618"/>
      <c r="H83" s="618"/>
      <c r="I83" s="618"/>
      <c r="J83" s="618"/>
      <c r="K83" s="618"/>
      <c r="L83" s="618"/>
      <c r="M83" s="618"/>
      <c r="N83" s="619"/>
      <c r="O83" s="619"/>
      <c r="P83" s="620"/>
      <c r="Q83" s="620"/>
      <c r="R83" s="620"/>
      <c r="S83" s="620"/>
      <c r="T83" s="620"/>
      <c r="U83" s="620"/>
      <c r="V83" s="620"/>
      <c r="W83" s="620"/>
      <c r="X83" s="620"/>
      <c r="Y83" s="620"/>
      <c r="Z83" s="620"/>
      <c r="AA83" s="620"/>
      <c r="AB83" s="620"/>
      <c r="AC83" s="620"/>
      <c r="AD83" s="620"/>
      <c r="AE83" s="620"/>
      <c r="AF83" s="620"/>
      <c r="AG83" s="620"/>
      <c r="AH83" s="618"/>
      <c r="AI83" s="618"/>
      <c r="AJ83" s="618"/>
      <c r="AK83" s="618"/>
      <c r="AL83" s="618"/>
      <c r="AM83" s="618"/>
      <c r="AN83" s="618"/>
      <c r="AO83" s="618"/>
      <c r="AP83" s="618"/>
      <c r="AQ83" s="618"/>
      <c r="AR83" s="618"/>
      <c r="AS83" s="618"/>
      <c r="AT83" s="618"/>
      <c r="AU83" s="618"/>
      <c r="AV83" s="618"/>
      <c r="AW83" s="618"/>
      <c r="AX83" s="618"/>
      <c r="AY83" s="618"/>
      <c r="AZ83" s="618"/>
      <c r="BA83" s="618"/>
      <c r="BB83" s="618"/>
      <c r="BC83" s="618"/>
      <c r="BD83" s="618"/>
      <c r="BE83" s="618"/>
      <c r="BF83" s="618"/>
      <c r="BG83" s="618"/>
      <c r="BH83" s="618"/>
      <c r="BI83" s="618"/>
      <c r="BJ83" s="618"/>
      <c r="BK83" s="618"/>
      <c r="BL83" s="618"/>
      <c r="BM83" s="618"/>
      <c r="BN83" s="618"/>
      <c r="BO83" s="618"/>
      <c r="BP83" s="618"/>
      <c r="BQ83" s="618"/>
      <c r="BR83" s="618"/>
      <c r="BS83" s="618"/>
      <c r="BT83" s="618"/>
      <c r="BU83" s="618"/>
      <c r="BV83" s="618"/>
      <c r="BW83" s="619"/>
      <c r="BX83" s="618"/>
      <c r="BY83" s="618"/>
      <c r="BZ83" s="618"/>
      <c r="CA83" s="618"/>
      <c r="CB83" s="623"/>
      <c r="CC83" s="623"/>
      <c r="CD83" s="618"/>
      <c r="CE83" s="618"/>
      <c r="CF83" s="623"/>
      <c r="CG83" s="623"/>
      <c r="CH83" s="623"/>
      <c r="CI83" s="623"/>
      <c r="CJ83" s="623"/>
      <c r="CK83" s="623"/>
      <c r="CL83" s="623"/>
      <c r="CM83" s="623"/>
      <c r="CN83" s="623"/>
      <c r="CO83" s="618"/>
      <c r="CP83" s="619"/>
      <c r="CQ83" s="619"/>
      <c r="CR83" s="618"/>
      <c r="CS83" s="618"/>
      <c r="CT83" s="618"/>
      <c r="CU83" s="618"/>
      <c r="CV83" s="618"/>
      <c r="CW83" s="618"/>
    </row>
    <row r="84" spans="1:101" s="624" customFormat="1">
      <c r="A84" s="618"/>
      <c r="B84" s="618"/>
      <c r="C84" s="622"/>
      <c r="D84" s="622"/>
      <c r="E84" s="621"/>
      <c r="F84" s="618"/>
      <c r="G84" s="618"/>
      <c r="H84" s="618"/>
      <c r="I84" s="618"/>
      <c r="J84" s="618"/>
      <c r="K84" s="618"/>
      <c r="L84" s="618"/>
      <c r="M84" s="618"/>
      <c r="N84" s="619"/>
      <c r="O84" s="619"/>
      <c r="P84" s="620"/>
      <c r="Q84" s="620"/>
      <c r="R84" s="620"/>
      <c r="S84" s="620"/>
      <c r="T84" s="620"/>
      <c r="U84" s="620"/>
      <c r="V84" s="620"/>
      <c r="W84" s="620"/>
      <c r="X84" s="620"/>
      <c r="Y84" s="620"/>
      <c r="Z84" s="620"/>
      <c r="AA84" s="620"/>
      <c r="AB84" s="620"/>
      <c r="AC84" s="620"/>
      <c r="AD84" s="620"/>
      <c r="AE84" s="620"/>
      <c r="AF84" s="620"/>
      <c r="AG84" s="620"/>
      <c r="AH84" s="618"/>
      <c r="AI84" s="618"/>
      <c r="AJ84" s="618"/>
      <c r="AK84" s="618"/>
      <c r="AL84" s="618"/>
      <c r="AM84" s="618"/>
      <c r="AN84" s="618"/>
      <c r="AO84" s="618"/>
      <c r="AP84" s="618"/>
      <c r="AQ84" s="618"/>
      <c r="AR84" s="618"/>
      <c r="AS84" s="618"/>
      <c r="AT84" s="618"/>
      <c r="AU84" s="618"/>
      <c r="AV84" s="618"/>
      <c r="AW84" s="618"/>
      <c r="AX84" s="618"/>
      <c r="AY84" s="618"/>
      <c r="AZ84" s="618"/>
      <c r="BA84" s="618"/>
      <c r="BB84" s="618"/>
      <c r="BC84" s="618"/>
      <c r="BD84" s="618"/>
      <c r="BE84" s="618"/>
      <c r="BF84" s="618"/>
      <c r="BG84" s="618"/>
      <c r="BH84" s="618"/>
      <c r="BI84" s="618"/>
      <c r="BJ84" s="618"/>
      <c r="BK84" s="618"/>
      <c r="BL84" s="618"/>
      <c r="BM84" s="618"/>
      <c r="BN84" s="618"/>
      <c r="BO84" s="618"/>
      <c r="BP84" s="618"/>
      <c r="BQ84" s="618"/>
      <c r="BR84" s="618"/>
      <c r="BS84" s="618"/>
      <c r="BT84" s="618"/>
      <c r="BU84" s="618"/>
      <c r="BV84" s="618"/>
      <c r="BW84" s="623"/>
      <c r="BX84" s="618"/>
      <c r="BY84" s="618"/>
      <c r="BZ84" s="618"/>
      <c r="CA84" s="618"/>
      <c r="CB84" s="623"/>
      <c r="CC84" s="623"/>
      <c r="CD84" s="618"/>
      <c r="CE84" s="618"/>
      <c r="CF84" s="623"/>
      <c r="CG84" s="623"/>
      <c r="CH84" s="623"/>
      <c r="CI84" s="623"/>
      <c r="CJ84" s="623"/>
      <c r="CK84" s="623"/>
      <c r="CL84" s="623"/>
      <c r="CM84" s="623"/>
      <c r="CN84" s="623"/>
      <c r="CO84" s="618"/>
      <c r="CP84" s="619"/>
      <c r="CQ84" s="619"/>
      <c r="CR84" s="618"/>
      <c r="CS84" s="618"/>
      <c r="CT84" s="618"/>
      <c r="CU84" s="618"/>
      <c r="CV84" s="618"/>
      <c r="CW84" s="618"/>
    </row>
    <row r="85" spans="1:101" s="624" customFormat="1">
      <c r="A85" s="618"/>
      <c r="B85" s="618"/>
      <c r="C85" s="622"/>
      <c r="D85" s="622"/>
      <c r="E85" s="621"/>
      <c r="F85" s="618"/>
      <c r="G85" s="618"/>
      <c r="H85" s="618"/>
      <c r="I85" s="618"/>
      <c r="J85" s="618"/>
      <c r="K85" s="618"/>
      <c r="L85" s="618"/>
      <c r="M85" s="618"/>
      <c r="N85" s="619"/>
      <c r="O85" s="619"/>
      <c r="P85" s="620"/>
      <c r="Q85" s="620"/>
      <c r="R85" s="620"/>
      <c r="S85" s="620"/>
      <c r="T85" s="620"/>
      <c r="U85" s="620"/>
      <c r="V85" s="620"/>
      <c r="W85" s="620"/>
      <c r="X85" s="620"/>
      <c r="Y85" s="620"/>
      <c r="Z85" s="620"/>
      <c r="AA85" s="620"/>
      <c r="AB85" s="620"/>
      <c r="AC85" s="620"/>
      <c r="AD85" s="620"/>
      <c r="AE85" s="620"/>
      <c r="AF85" s="620"/>
      <c r="AG85" s="620"/>
      <c r="AH85" s="618"/>
      <c r="AI85" s="618"/>
      <c r="AJ85" s="618"/>
      <c r="AK85" s="618"/>
      <c r="AL85" s="618"/>
      <c r="AM85" s="618"/>
      <c r="AN85" s="618"/>
      <c r="AO85" s="618"/>
      <c r="AP85" s="618"/>
      <c r="AQ85" s="618"/>
      <c r="AR85" s="618"/>
      <c r="AS85" s="618"/>
      <c r="AT85" s="618"/>
      <c r="AU85" s="618"/>
      <c r="AV85" s="618"/>
      <c r="AW85" s="618"/>
      <c r="AX85" s="618"/>
      <c r="AY85" s="618"/>
      <c r="AZ85" s="618"/>
      <c r="BA85" s="618"/>
      <c r="BB85" s="618"/>
      <c r="BC85" s="618"/>
      <c r="BD85" s="618"/>
      <c r="BE85" s="618"/>
      <c r="BF85" s="618"/>
      <c r="BG85" s="618"/>
      <c r="BH85" s="618"/>
      <c r="BI85" s="618"/>
      <c r="BJ85" s="618"/>
      <c r="BK85" s="618"/>
      <c r="BL85" s="618"/>
      <c r="BM85" s="618"/>
      <c r="BN85" s="618"/>
      <c r="BO85" s="618"/>
      <c r="BP85" s="618"/>
      <c r="BQ85" s="618"/>
      <c r="BR85" s="618"/>
      <c r="BS85" s="618"/>
      <c r="BT85" s="618"/>
      <c r="BU85" s="618"/>
      <c r="BV85" s="618"/>
      <c r="BW85" s="619"/>
      <c r="BX85" s="618"/>
      <c r="BY85" s="618"/>
      <c r="BZ85" s="618"/>
      <c r="CA85" s="618"/>
      <c r="CB85" s="623"/>
      <c r="CC85" s="623"/>
      <c r="CD85" s="618"/>
      <c r="CE85" s="618"/>
      <c r="CF85" s="623"/>
      <c r="CG85" s="623"/>
      <c r="CH85" s="623"/>
      <c r="CI85" s="623"/>
      <c r="CJ85" s="623"/>
      <c r="CK85" s="623"/>
      <c r="CL85" s="623"/>
      <c r="CM85" s="623"/>
      <c r="CN85" s="623"/>
      <c r="CO85" s="618"/>
      <c r="CP85" s="619"/>
      <c r="CQ85" s="619"/>
      <c r="CR85" s="618"/>
      <c r="CS85" s="618"/>
      <c r="CT85" s="618"/>
      <c r="CU85" s="618"/>
      <c r="CV85" s="618"/>
      <c r="CW85" s="618"/>
    </row>
    <row r="86" spans="1:101" s="624" customFormat="1">
      <c r="A86" s="618"/>
      <c r="B86" s="618"/>
      <c r="C86" s="622"/>
      <c r="D86" s="622"/>
      <c r="E86" s="621"/>
      <c r="F86" s="618"/>
      <c r="G86" s="618"/>
      <c r="H86" s="618"/>
      <c r="I86" s="618"/>
      <c r="J86" s="618"/>
      <c r="K86" s="618"/>
      <c r="L86" s="618"/>
      <c r="M86" s="618"/>
      <c r="N86" s="619"/>
      <c r="O86" s="619"/>
      <c r="P86" s="620"/>
      <c r="Q86" s="620"/>
      <c r="R86" s="620"/>
      <c r="S86" s="620"/>
      <c r="T86" s="620"/>
      <c r="U86" s="620"/>
      <c r="V86" s="620"/>
      <c r="W86" s="620"/>
      <c r="X86" s="620"/>
      <c r="Y86" s="620"/>
      <c r="Z86" s="620"/>
      <c r="AA86" s="620"/>
      <c r="AB86" s="620"/>
      <c r="AC86" s="620"/>
      <c r="AD86" s="620"/>
      <c r="AE86" s="620"/>
      <c r="AF86" s="620"/>
      <c r="AG86" s="620"/>
      <c r="AH86" s="618"/>
      <c r="AI86" s="618"/>
      <c r="AJ86" s="618"/>
      <c r="AK86" s="618"/>
      <c r="AL86" s="618"/>
      <c r="AM86" s="618"/>
      <c r="AN86" s="618"/>
      <c r="AO86" s="618"/>
      <c r="AP86" s="618"/>
      <c r="AQ86" s="618"/>
      <c r="AR86" s="618"/>
      <c r="AS86" s="618"/>
      <c r="AT86" s="618"/>
      <c r="AU86" s="618"/>
      <c r="AV86" s="618"/>
      <c r="AW86" s="618"/>
      <c r="AX86" s="618"/>
      <c r="AY86" s="618"/>
      <c r="AZ86" s="618"/>
      <c r="BA86" s="618"/>
      <c r="BB86" s="618"/>
      <c r="BC86" s="618"/>
      <c r="BD86" s="618"/>
      <c r="BE86" s="618"/>
      <c r="BF86" s="618"/>
      <c r="BG86" s="618"/>
      <c r="BH86" s="618"/>
      <c r="BI86" s="618"/>
      <c r="BJ86" s="618"/>
      <c r="BK86" s="618"/>
      <c r="BL86" s="618"/>
      <c r="BM86" s="618"/>
      <c r="BN86" s="618"/>
      <c r="BO86" s="618"/>
      <c r="BP86" s="618"/>
      <c r="BQ86" s="618"/>
      <c r="BR86" s="618"/>
      <c r="BS86" s="618"/>
      <c r="BT86" s="618"/>
      <c r="BU86" s="618"/>
      <c r="BV86" s="618"/>
      <c r="BW86" s="623"/>
      <c r="BX86" s="618"/>
      <c r="BY86" s="618"/>
      <c r="BZ86" s="618"/>
      <c r="CA86" s="618"/>
      <c r="CB86" s="623"/>
      <c r="CC86" s="623"/>
      <c r="CD86" s="618"/>
      <c r="CE86" s="618"/>
      <c r="CF86" s="623"/>
      <c r="CG86" s="623"/>
      <c r="CH86" s="623"/>
      <c r="CI86" s="623"/>
      <c r="CJ86" s="623"/>
      <c r="CK86" s="623"/>
      <c r="CL86" s="623"/>
      <c r="CM86" s="623"/>
      <c r="CN86" s="623"/>
      <c r="CO86" s="618"/>
      <c r="CP86" s="619"/>
      <c r="CQ86" s="619"/>
      <c r="CR86" s="618"/>
      <c r="CS86" s="618"/>
      <c r="CT86" s="618"/>
      <c r="CU86" s="618"/>
      <c r="CV86" s="618"/>
      <c r="CW86" s="618"/>
    </row>
    <row r="87" spans="1:101" s="624" customFormat="1">
      <c r="A87" s="618"/>
      <c r="B87" s="618"/>
      <c r="C87" s="622"/>
      <c r="D87" s="622"/>
      <c r="E87" s="621"/>
      <c r="F87" s="618"/>
      <c r="G87" s="618"/>
      <c r="H87" s="618"/>
      <c r="I87" s="618"/>
      <c r="J87" s="618"/>
      <c r="K87" s="618"/>
      <c r="L87" s="618"/>
      <c r="M87" s="618"/>
      <c r="N87" s="619"/>
      <c r="O87" s="619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20"/>
      <c r="AB87" s="620"/>
      <c r="AC87" s="620"/>
      <c r="AD87" s="620"/>
      <c r="AE87" s="620"/>
      <c r="AF87" s="620"/>
      <c r="AG87" s="620"/>
      <c r="AH87" s="618"/>
      <c r="AI87" s="618"/>
      <c r="AJ87" s="618"/>
      <c r="AK87" s="618"/>
      <c r="AL87" s="618"/>
      <c r="AM87" s="618"/>
      <c r="AN87" s="618"/>
      <c r="AO87" s="618"/>
      <c r="AP87" s="618"/>
      <c r="AQ87" s="618"/>
      <c r="AR87" s="618"/>
      <c r="AS87" s="618"/>
      <c r="AT87" s="618"/>
      <c r="AU87" s="618"/>
      <c r="AV87" s="618"/>
      <c r="AW87" s="618"/>
      <c r="AX87" s="618"/>
      <c r="AY87" s="618"/>
      <c r="AZ87" s="618"/>
      <c r="BA87" s="618"/>
      <c r="BB87" s="618"/>
      <c r="BC87" s="618"/>
      <c r="BD87" s="618"/>
      <c r="BE87" s="618"/>
      <c r="BF87" s="618"/>
      <c r="BG87" s="618"/>
      <c r="BH87" s="618"/>
      <c r="BI87" s="618"/>
      <c r="BJ87" s="618"/>
      <c r="BK87" s="618"/>
      <c r="BL87" s="618"/>
      <c r="BM87" s="618"/>
      <c r="BN87" s="618"/>
      <c r="BO87" s="618"/>
      <c r="BP87" s="618"/>
      <c r="BQ87" s="618"/>
      <c r="BR87" s="618"/>
      <c r="BS87" s="618"/>
      <c r="BT87" s="618"/>
      <c r="BU87" s="618"/>
      <c r="BV87" s="618"/>
      <c r="BW87" s="623"/>
      <c r="BX87" s="618"/>
      <c r="BY87" s="618"/>
      <c r="BZ87" s="618"/>
      <c r="CA87" s="618"/>
      <c r="CB87" s="623"/>
      <c r="CC87" s="623"/>
      <c r="CD87" s="618"/>
      <c r="CE87" s="618"/>
      <c r="CF87" s="623"/>
      <c r="CG87" s="623"/>
      <c r="CH87" s="623"/>
      <c r="CI87" s="623"/>
      <c r="CJ87" s="623"/>
      <c r="CK87" s="623"/>
      <c r="CL87" s="623"/>
      <c r="CM87" s="623"/>
      <c r="CN87" s="623"/>
      <c r="CO87" s="618"/>
      <c r="CP87" s="619"/>
      <c r="CQ87" s="619"/>
      <c r="CR87" s="618"/>
      <c r="CS87" s="618"/>
      <c r="CT87" s="618"/>
      <c r="CU87" s="618"/>
      <c r="CV87" s="618"/>
      <c r="CW87" s="618"/>
    </row>
    <row r="88" spans="1:101" s="624" customFormat="1">
      <c r="A88" s="618"/>
      <c r="B88" s="618"/>
      <c r="C88" s="622"/>
      <c r="D88" s="622"/>
      <c r="E88" s="621"/>
      <c r="F88" s="618"/>
      <c r="G88" s="618"/>
      <c r="H88" s="618"/>
      <c r="I88" s="618"/>
      <c r="J88" s="618"/>
      <c r="K88" s="618"/>
      <c r="L88" s="618"/>
      <c r="M88" s="618"/>
      <c r="N88" s="619"/>
      <c r="O88" s="619"/>
      <c r="P88" s="620"/>
      <c r="Q88" s="620"/>
      <c r="R88" s="620"/>
      <c r="S88" s="620"/>
      <c r="T88" s="620"/>
      <c r="U88" s="620"/>
      <c r="V88" s="620"/>
      <c r="W88" s="620"/>
      <c r="X88" s="620"/>
      <c r="Y88" s="620"/>
      <c r="Z88" s="620"/>
      <c r="AA88" s="620"/>
      <c r="AB88" s="620"/>
      <c r="AC88" s="620"/>
      <c r="AD88" s="620"/>
      <c r="AE88" s="620"/>
      <c r="AF88" s="620"/>
      <c r="AG88" s="620"/>
      <c r="AH88" s="618"/>
      <c r="AI88" s="618"/>
      <c r="AJ88" s="618"/>
      <c r="AK88" s="618"/>
      <c r="AL88" s="618"/>
      <c r="AM88" s="618"/>
      <c r="AN88" s="618"/>
      <c r="AO88" s="618"/>
      <c r="AP88" s="618"/>
      <c r="AQ88" s="618"/>
      <c r="AR88" s="618"/>
      <c r="AS88" s="618"/>
      <c r="AT88" s="618"/>
      <c r="AU88" s="618"/>
      <c r="AV88" s="618"/>
      <c r="AW88" s="618"/>
      <c r="AX88" s="618"/>
      <c r="AY88" s="618"/>
      <c r="AZ88" s="618"/>
      <c r="BA88" s="618"/>
      <c r="BB88" s="618"/>
      <c r="BC88" s="618"/>
      <c r="BD88" s="618"/>
      <c r="BE88" s="618"/>
      <c r="BF88" s="618"/>
      <c r="BG88" s="618"/>
      <c r="BH88" s="618"/>
      <c r="BI88" s="618"/>
      <c r="BJ88" s="618"/>
      <c r="BK88" s="618"/>
      <c r="BL88" s="618"/>
      <c r="BM88" s="618"/>
      <c r="BN88" s="618"/>
      <c r="BO88" s="618"/>
      <c r="BP88" s="618"/>
      <c r="BQ88" s="618"/>
      <c r="BR88" s="618"/>
      <c r="BS88" s="618"/>
      <c r="BT88" s="618"/>
      <c r="BU88" s="618"/>
      <c r="BV88" s="618"/>
      <c r="BW88" s="623"/>
      <c r="BX88" s="618"/>
      <c r="BY88" s="618"/>
      <c r="BZ88" s="618"/>
      <c r="CA88" s="618"/>
      <c r="CB88" s="623"/>
      <c r="CC88" s="623"/>
      <c r="CD88" s="618"/>
      <c r="CE88" s="618"/>
      <c r="CF88" s="623"/>
      <c r="CG88" s="623"/>
      <c r="CH88" s="623"/>
      <c r="CI88" s="623"/>
      <c r="CJ88" s="623"/>
      <c r="CK88" s="623"/>
      <c r="CL88" s="623"/>
      <c r="CM88" s="623"/>
      <c r="CN88" s="623"/>
      <c r="CO88" s="618"/>
      <c r="CP88" s="619"/>
      <c r="CQ88" s="619"/>
      <c r="CR88" s="618"/>
      <c r="CS88" s="618"/>
      <c r="CT88" s="618"/>
      <c r="CU88" s="618"/>
      <c r="CV88" s="618"/>
      <c r="CW88" s="618"/>
    </row>
    <row r="89" spans="1:101" s="624" customFormat="1">
      <c r="A89" s="618"/>
      <c r="B89" s="618"/>
      <c r="C89" s="622"/>
      <c r="D89" s="622"/>
      <c r="E89" s="621"/>
      <c r="F89" s="618"/>
      <c r="G89" s="618"/>
      <c r="H89" s="618"/>
      <c r="I89" s="618"/>
      <c r="J89" s="618"/>
      <c r="K89" s="618"/>
      <c r="L89" s="618"/>
      <c r="M89" s="618"/>
      <c r="N89" s="619"/>
      <c r="O89" s="619"/>
      <c r="P89" s="620"/>
      <c r="Q89" s="620"/>
      <c r="R89" s="620"/>
      <c r="S89" s="620"/>
      <c r="T89" s="620"/>
      <c r="U89" s="620"/>
      <c r="V89" s="620"/>
      <c r="W89" s="620"/>
      <c r="X89" s="620"/>
      <c r="Y89" s="620"/>
      <c r="Z89" s="620"/>
      <c r="AA89" s="620"/>
      <c r="AB89" s="620"/>
      <c r="AC89" s="620"/>
      <c r="AD89" s="620"/>
      <c r="AE89" s="620"/>
      <c r="AF89" s="620"/>
      <c r="AG89" s="620"/>
      <c r="AH89" s="618"/>
      <c r="AI89" s="618"/>
      <c r="AJ89" s="618"/>
      <c r="AK89" s="618"/>
      <c r="AL89" s="618"/>
      <c r="AM89" s="618"/>
      <c r="AN89" s="618"/>
      <c r="AO89" s="618"/>
      <c r="AP89" s="618"/>
      <c r="AQ89" s="618"/>
      <c r="AR89" s="618"/>
      <c r="AS89" s="618"/>
      <c r="AT89" s="618"/>
      <c r="AU89" s="618"/>
      <c r="AV89" s="618"/>
      <c r="AW89" s="618"/>
      <c r="AX89" s="618"/>
      <c r="AY89" s="618"/>
      <c r="AZ89" s="618"/>
      <c r="BA89" s="618"/>
      <c r="BB89" s="618"/>
      <c r="BC89" s="618"/>
      <c r="BD89" s="618"/>
      <c r="BE89" s="618"/>
      <c r="BF89" s="618"/>
      <c r="BG89" s="618"/>
      <c r="BH89" s="618"/>
      <c r="BI89" s="618"/>
      <c r="BJ89" s="618"/>
      <c r="BK89" s="618"/>
      <c r="BL89" s="618"/>
      <c r="BM89" s="618"/>
      <c r="BN89" s="618"/>
      <c r="BO89" s="618"/>
      <c r="BP89" s="618"/>
      <c r="BQ89" s="618"/>
      <c r="BR89" s="618"/>
      <c r="BS89" s="618"/>
      <c r="BT89" s="618"/>
      <c r="BU89" s="618"/>
      <c r="BV89" s="618"/>
      <c r="BW89" s="619"/>
      <c r="BX89" s="618"/>
      <c r="BY89" s="618"/>
      <c r="BZ89" s="618"/>
      <c r="CA89" s="618"/>
      <c r="CB89" s="623"/>
      <c r="CC89" s="623"/>
      <c r="CD89" s="618"/>
      <c r="CE89" s="618"/>
      <c r="CF89" s="623"/>
      <c r="CG89" s="623"/>
      <c r="CH89" s="623"/>
      <c r="CI89" s="623"/>
      <c r="CJ89" s="623"/>
      <c r="CK89" s="623"/>
      <c r="CL89" s="623"/>
      <c r="CM89" s="623"/>
      <c r="CN89" s="623"/>
      <c r="CO89" s="618"/>
      <c r="CP89" s="619"/>
      <c r="CQ89" s="619"/>
      <c r="CR89" s="618"/>
      <c r="CS89" s="618"/>
      <c r="CT89" s="618"/>
      <c r="CU89" s="618"/>
      <c r="CV89" s="618"/>
      <c r="CW89" s="618"/>
    </row>
    <row r="90" spans="1:101" s="624" customFormat="1">
      <c r="A90" s="618"/>
      <c r="B90" s="618"/>
      <c r="C90" s="622"/>
      <c r="D90" s="622"/>
      <c r="E90" s="621"/>
      <c r="F90" s="618"/>
      <c r="G90" s="618"/>
      <c r="H90" s="618"/>
      <c r="I90" s="618"/>
      <c r="J90" s="618"/>
      <c r="K90" s="618"/>
      <c r="L90" s="618"/>
      <c r="M90" s="618"/>
      <c r="N90" s="619"/>
      <c r="O90" s="619"/>
      <c r="P90" s="620"/>
      <c r="Q90" s="620"/>
      <c r="R90" s="620"/>
      <c r="S90" s="620"/>
      <c r="T90" s="620"/>
      <c r="U90" s="620"/>
      <c r="V90" s="620"/>
      <c r="W90" s="620"/>
      <c r="X90" s="620"/>
      <c r="Y90" s="620"/>
      <c r="Z90" s="620"/>
      <c r="AA90" s="620"/>
      <c r="AB90" s="620"/>
      <c r="AC90" s="620"/>
      <c r="AD90" s="620"/>
      <c r="AE90" s="620"/>
      <c r="AF90" s="620"/>
      <c r="AG90" s="620"/>
      <c r="AH90" s="618"/>
      <c r="AI90" s="618"/>
      <c r="AJ90" s="618"/>
      <c r="AK90" s="618"/>
      <c r="AL90" s="618"/>
      <c r="AM90" s="618"/>
      <c r="AN90" s="618"/>
      <c r="AO90" s="618"/>
      <c r="AP90" s="618"/>
      <c r="AQ90" s="618"/>
      <c r="AR90" s="618"/>
      <c r="AS90" s="618"/>
      <c r="AT90" s="618"/>
      <c r="AU90" s="618"/>
      <c r="AV90" s="618"/>
      <c r="AW90" s="618"/>
      <c r="AX90" s="618"/>
      <c r="AY90" s="618"/>
      <c r="AZ90" s="618"/>
      <c r="BA90" s="618"/>
      <c r="BB90" s="618"/>
      <c r="BC90" s="618"/>
      <c r="BD90" s="618"/>
      <c r="BE90" s="618"/>
      <c r="BF90" s="618"/>
      <c r="BG90" s="618"/>
      <c r="BH90" s="618"/>
      <c r="BI90" s="618"/>
      <c r="BJ90" s="618"/>
      <c r="BK90" s="618"/>
      <c r="BL90" s="618"/>
      <c r="BM90" s="618"/>
      <c r="BN90" s="618"/>
      <c r="BO90" s="618"/>
      <c r="BP90" s="618"/>
      <c r="BQ90" s="618"/>
      <c r="BR90" s="618"/>
      <c r="BS90" s="618"/>
      <c r="BT90" s="618"/>
      <c r="BU90" s="618"/>
      <c r="BV90" s="618"/>
      <c r="BW90" s="619"/>
      <c r="BX90" s="618"/>
      <c r="BY90" s="618"/>
      <c r="BZ90" s="618"/>
      <c r="CA90" s="618"/>
      <c r="CB90" s="623"/>
      <c r="CC90" s="623"/>
      <c r="CD90" s="618"/>
      <c r="CE90" s="618"/>
      <c r="CF90" s="623"/>
      <c r="CG90" s="623"/>
      <c r="CH90" s="623"/>
      <c r="CI90" s="623"/>
      <c r="CJ90" s="623"/>
      <c r="CK90" s="623"/>
      <c r="CL90" s="623"/>
      <c r="CM90" s="623"/>
      <c r="CN90" s="623"/>
      <c r="CO90" s="618"/>
      <c r="CP90" s="619"/>
      <c r="CQ90" s="619"/>
      <c r="CR90" s="618"/>
      <c r="CS90" s="618"/>
      <c r="CT90" s="618"/>
      <c r="CU90" s="618"/>
      <c r="CV90" s="618"/>
      <c r="CW90" s="618"/>
    </row>
    <row r="91" spans="1:101" s="624" customFormat="1">
      <c r="A91" s="618"/>
      <c r="B91" s="618"/>
      <c r="C91" s="622"/>
      <c r="D91" s="622"/>
      <c r="E91" s="621"/>
      <c r="F91" s="618"/>
      <c r="G91" s="618"/>
      <c r="H91" s="618"/>
      <c r="I91" s="618"/>
      <c r="J91" s="618"/>
      <c r="K91" s="618"/>
      <c r="L91" s="618"/>
      <c r="M91" s="618"/>
      <c r="N91" s="619"/>
      <c r="O91" s="619"/>
      <c r="P91" s="620"/>
      <c r="Q91" s="620"/>
      <c r="R91" s="620"/>
      <c r="S91" s="620"/>
      <c r="T91" s="620"/>
      <c r="U91" s="620"/>
      <c r="V91" s="620"/>
      <c r="W91" s="620"/>
      <c r="X91" s="620"/>
      <c r="Y91" s="620"/>
      <c r="Z91" s="620"/>
      <c r="AA91" s="620"/>
      <c r="AB91" s="620"/>
      <c r="AC91" s="620"/>
      <c r="AD91" s="620"/>
      <c r="AE91" s="620"/>
      <c r="AF91" s="620"/>
      <c r="AG91" s="620"/>
      <c r="AH91" s="618"/>
      <c r="AI91" s="618"/>
      <c r="AJ91" s="618"/>
      <c r="AK91" s="618"/>
      <c r="AL91" s="618"/>
      <c r="AM91" s="618"/>
      <c r="AN91" s="618"/>
      <c r="AO91" s="618"/>
      <c r="AP91" s="618"/>
      <c r="AQ91" s="618"/>
      <c r="AR91" s="618"/>
      <c r="AS91" s="618"/>
      <c r="AT91" s="618"/>
      <c r="AU91" s="618"/>
      <c r="AV91" s="618"/>
      <c r="AW91" s="618"/>
      <c r="AX91" s="618"/>
      <c r="AY91" s="618"/>
      <c r="AZ91" s="618"/>
      <c r="BA91" s="618"/>
      <c r="BB91" s="618"/>
      <c r="BC91" s="618"/>
      <c r="BD91" s="618"/>
      <c r="BE91" s="618"/>
      <c r="BF91" s="618"/>
      <c r="BG91" s="618"/>
      <c r="BH91" s="618"/>
      <c r="BI91" s="618"/>
      <c r="BJ91" s="618"/>
      <c r="BK91" s="618"/>
      <c r="BL91" s="618"/>
      <c r="BM91" s="618"/>
      <c r="BN91" s="618"/>
      <c r="BO91" s="618"/>
      <c r="BP91" s="618"/>
      <c r="BQ91" s="618"/>
      <c r="BR91" s="618"/>
      <c r="BS91" s="618"/>
      <c r="BT91" s="618"/>
      <c r="BU91" s="618"/>
      <c r="BV91" s="618"/>
      <c r="BW91" s="619"/>
      <c r="BX91" s="618"/>
      <c r="BY91" s="618"/>
      <c r="BZ91" s="618"/>
      <c r="CA91" s="618"/>
      <c r="CB91" s="623"/>
      <c r="CC91" s="623"/>
      <c r="CD91" s="618"/>
      <c r="CE91" s="618"/>
      <c r="CF91" s="623"/>
      <c r="CG91" s="623"/>
      <c r="CH91" s="623"/>
      <c r="CI91" s="623"/>
      <c r="CJ91" s="623"/>
      <c r="CK91" s="623"/>
      <c r="CL91" s="623"/>
      <c r="CM91" s="623"/>
      <c r="CN91" s="623"/>
      <c r="CO91" s="618"/>
      <c r="CP91" s="619"/>
      <c r="CQ91" s="619"/>
      <c r="CR91" s="618"/>
      <c r="CS91" s="618"/>
      <c r="CT91" s="618"/>
      <c r="CU91" s="618"/>
      <c r="CV91" s="618"/>
      <c r="CW91" s="618"/>
    </row>
    <row r="92" spans="1:101" s="624" customFormat="1">
      <c r="A92" s="618"/>
      <c r="B92" s="618"/>
      <c r="C92" s="622"/>
      <c r="D92" s="622"/>
      <c r="E92" s="621"/>
      <c r="F92" s="618"/>
      <c r="G92" s="618"/>
      <c r="H92" s="618"/>
      <c r="I92" s="618"/>
      <c r="J92" s="618"/>
      <c r="K92" s="618"/>
      <c r="L92" s="618"/>
      <c r="M92" s="618"/>
      <c r="N92" s="619"/>
      <c r="O92" s="619"/>
      <c r="P92" s="620"/>
      <c r="Q92" s="620"/>
      <c r="R92" s="620"/>
      <c r="S92" s="620"/>
      <c r="T92" s="620"/>
      <c r="U92" s="620"/>
      <c r="V92" s="620"/>
      <c r="W92" s="620"/>
      <c r="X92" s="620"/>
      <c r="Y92" s="620"/>
      <c r="Z92" s="620"/>
      <c r="AA92" s="620"/>
      <c r="AB92" s="620"/>
      <c r="AC92" s="620"/>
      <c r="AD92" s="620"/>
      <c r="AE92" s="620"/>
      <c r="AF92" s="620"/>
      <c r="AG92" s="620"/>
      <c r="AH92" s="618"/>
      <c r="AI92" s="618"/>
      <c r="AJ92" s="618"/>
      <c r="AK92" s="618"/>
      <c r="AL92" s="618"/>
      <c r="AM92" s="618"/>
      <c r="AN92" s="618"/>
      <c r="AO92" s="618"/>
      <c r="AP92" s="618"/>
      <c r="AQ92" s="618"/>
      <c r="AR92" s="618"/>
      <c r="AS92" s="618"/>
      <c r="AT92" s="618"/>
      <c r="AU92" s="618"/>
      <c r="AV92" s="618"/>
      <c r="AW92" s="618"/>
      <c r="AX92" s="618"/>
      <c r="AY92" s="618"/>
      <c r="AZ92" s="618"/>
      <c r="BA92" s="618"/>
      <c r="BB92" s="618"/>
      <c r="BC92" s="618"/>
      <c r="BD92" s="618"/>
      <c r="BE92" s="618"/>
      <c r="BF92" s="618"/>
      <c r="BG92" s="618"/>
      <c r="BH92" s="618"/>
      <c r="BI92" s="618"/>
      <c r="BJ92" s="618"/>
      <c r="BK92" s="618"/>
      <c r="BL92" s="618"/>
      <c r="BM92" s="618"/>
      <c r="BN92" s="618"/>
      <c r="BO92" s="618"/>
      <c r="BP92" s="618"/>
      <c r="BQ92" s="618"/>
      <c r="BR92" s="618"/>
      <c r="BS92" s="618"/>
      <c r="BT92" s="618"/>
      <c r="BU92" s="618"/>
      <c r="BV92" s="618"/>
      <c r="BW92" s="623"/>
      <c r="BX92" s="618"/>
      <c r="BY92" s="618"/>
      <c r="BZ92" s="618"/>
      <c r="CA92" s="618"/>
      <c r="CB92" s="623"/>
      <c r="CC92" s="623"/>
      <c r="CD92" s="618"/>
      <c r="CE92" s="618"/>
      <c r="CF92" s="623"/>
      <c r="CG92" s="623"/>
      <c r="CH92" s="623"/>
      <c r="CI92" s="623"/>
      <c r="CJ92" s="623"/>
      <c r="CK92" s="623"/>
      <c r="CL92" s="623"/>
      <c r="CM92" s="623"/>
      <c r="CN92" s="623"/>
      <c r="CO92" s="618"/>
      <c r="CP92" s="619"/>
      <c r="CQ92" s="619"/>
      <c r="CR92" s="618"/>
      <c r="CS92" s="618"/>
      <c r="CT92" s="618"/>
      <c r="CU92" s="618"/>
      <c r="CV92" s="618"/>
      <c r="CW92" s="618"/>
    </row>
    <row r="93" spans="1:101" s="624" customFormat="1">
      <c r="A93" s="618"/>
      <c r="B93" s="618"/>
      <c r="C93" s="622"/>
      <c r="D93" s="622"/>
      <c r="E93" s="621"/>
      <c r="F93" s="618"/>
      <c r="G93" s="618"/>
      <c r="H93" s="618"/>
      <c r="I93" s="618"/>
      <c r="J93" s="618"/>
      <c r="K93" s="618"/>
      <c r="L93" s="618"/>
      <c r="M93" s="618"/>
      <c r="N93" s="619"/>
      <c r="O93" s="619"/>
      <c r="P93" s="620"/>
      <c r="Q93" s="620"/>
      <c r="R93" s="620"/>
      <c r="S93" s="620"/>
      <c r="T93" s="620"/>
      <c r="U93" s="620"/>
      <c r="V93" s="620"/>
      <c r="W93" s="620"/>
      <c r="X93" s="620"/>
      <c r="Y93" s="620"/>
      <c r="Z93" s="620"/>
      <c r="AA93" s="620"/>
      <c r="AB93" s="620"/>
      <c r="AC93" s="620"/>
      <c r="AD93" s="620"/>
      <c r="AE93" s="620"/>
      <c r="AF93" s="620"/>
      <c r="AG93" s="620"/>
      <c r="AH93" s="618"/>
      <c r="AI93" s="618"/>
      <c r="AJ93" s="618"/>
      <c r="AK93" s="618"/>
      <c r="AL93" s="618"/>
      <c r="AM93" s="618"/>
      <c r="AN93" s="618"/>
      <c r="AO93" s="618"/>
      <c r="AP93" s="618"/>
      <c r="AQ93" s="618"/>
      <c r="AR93" s="618"/>
      <c r="AS93" s="618"/>
      <c r="AT93" s="618"/>
      <c r="AU93" s="618"/>
      <c r="AV93" s="618"/>
      <c r="AW93" s="618"/>
      <c r="AX93" s="618"/>
      <c r="AY93" s="618"/>
      <c r="AZ93" s="618"/>
      <c r="BA93" s="618"/>
      <c r="BB93" s="618"/>
      <c r="BC93" s="618"/>
      <c r="BD93" s="618"/>
      <c r="BE93" s="618"/>
      <c r="BF93" s="618"/>
      <c r="BG93" s="618"/>
      <c r="BH93" s="618"/>
      <c r="BI93" s="618"/>
      <c r="BJ93" s="618"/>
      <c r="BK93" s="618"/>
      <c r="BL93" s="618"/>
      <c r="BM93" s="618"/>
      <c r="BN93" s="618"/>
      <c r="BO93" s="618"/>
      <c r="BP93" s="618"/>
      <c r="BQ93" s="618"/>
      <c r="BR93" s="618"/>
      <c r="BS93" s="618"/>
      <c r="BT93" s="618"/>
      <c r="BU93" s="618"/>
      <c r="BV93" s="618"/>
      <c r="BW93" s="623"/>
      <c r="BX93" s="618"/>
      <c r="BY93" s="618"/>
      <c r="BZ93" s="618"/>
      <c r="CA93" s="618"/>
      <c r="CB93" s="623"/>
      <c r="CC93" s="623"/>
      <c r="CD93" s="618"/>
      <c r="CE93" s="618"/>
      <c r="CF93" s="623"/>
      <c r="CG93" s="623"/>
      <c r="CH93" s="623"/>
      <c r="CI93" s="623"/>
      <c r="CJ93" s="623"/>
      <c r="CK93" s="623"/>
      <c r="CL93" s="623"/>
      <c r="CM93" s="623"/>
      <c r="CN93" s="623"/>
      <c r="CO93" s="618"/>
      <c r="CP93" s="619"/>
      <c r="CQ93" s="619"/>
      <c r="CR93" s="618"/>
      <c r="CS93" s="618"/>
      <c r="CT93" s="618"/>
      <c r="CU93" s="618"/>
      <c r="CV93" s="618"/>
      <c r="CW93" s="618"/>
    </row>
    <row r="94" spans="1:101" s="624" customFormat="1">
      <c r="A94" s="618"/>
      <c r="B94" s="618"/>
      <c r="C94" s="622"/>
      <c r="D94" s="622"/>
      <c r="E94" s="621"/>
      <c r="F94" s="618"/>
      <c r="G94" s="618"/>
      <c r="H94" s="618"/>
      <c r="I94" s="618"/>
      <c r="J94" s="618"/>
      <c r="K94" s="618"/>
      <c r="L94" s="618"/>
      <c r="M94" s="618"/>
      <c r="N94" s="619"/>
      <c r="O94" s="619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20"/>
      <c r="AB94" s="620"/>
      <c r="AC94" s="620"/>
      <c r="AD94" s="620"/>
      <c r="AE94" s="620"/>
      <c r="AF94" s="620"/>
      <c r="AG94" s="620"/>
      <c r="AH94" s="618"/>
      <c r="AI94" s="618"/>
      <c r="AJ94" s="618"/>
      <c r="AK94" s="618"/>
      <c r="AL94" s="618"/>
      <c r="AM94" s="618"/>
      <c r="AN94" s="618"/>
      <c r="AO94" s="618"/>
      <c r="AP94" s="618"/>
      <c r="AQ94" s="618"/>
      <c r="AR94" s="618"/>
      <c r="AS94" s="618"/>
      <c r="AT94" s="618"/>
      <c r="AU94" s="618"/>
      <c r="AV94" s="618"/>
      <c r="AW94" s="618"/>
      <c r="AX94" s="618"/>
      <c r="AY94" s="618"/>
      <c r="AZ94" s="618"/>
      <c r="BA94" s="618"/>
      <c r="BB94" s="618"/>
      <c r="BC94" s="618"/>
      <c r="BD94" s="618"/>
      <c r="BE94" s="618"/>
      <c r="BF94" s="618"/>
      <c r="BG94" s="618"/>
      <c r="BH94" s="618"/>
      <c r="BI94" s="618"/>
      <c r="BJ94" s="618"/>
      <c r="BK94" s="618"/>
      <c r="BL94" s="618"/>
      <c r="BM94" s="618"/>
      <c r="BN94" s="618"/>
      <c r="BO94" s="618"/>
      <c r="BP94" s="618"/>
      <c r="BQ94" s="618"/>
      <c r="BR94" s="618"/>
      <c r="BS94" s="618"/>
      <c r="BT94" s="618"/>
      <c r="BU94" s="618"/>
      <c r="BV94" s="618"/>
      <c r="BW94" s="619"/>
      <c r="BX94" s="618"/>
      <c r="BY94" s="618"/>
      <c r="BZ94" s="618"/>
      <c r="CA94" s="618"/>
      <c r="CB94" s="623"/>
      <c r="CC94" s="623"/>
      <c r="CD94" s="618"/>
      <c r="CE94" s="618"/>
      <c r="CF94" s="623"/>
      <c r="CG94" s="623"/>
      <c r="CH94" s="623"/>
      <c r="CI94" s="623"/>
      <c r="CJ94" s="623"/>
      <c r="CK94" s="623"/>
      <c r="CL94" s="623"/>
      <c r="CM94" s="623"/>
      <c r="CN94" s="623"/>
      <c r="CO94" s="618"/>
      <c r="CP94" s="619"/>
      <c r="CQ94" s="619"/>
      <c r="CR94" s="618"/>
      <c r="CS94" s="618"/>
      <c r="CT94" s="618"/>
      <c r="CU94" s="618"/>
      <c r="CV94" s="618"/>
      <c r="CW94" s="618"/>
    </row>
    <row r="95" spans="1:101" s="624" customFormat="1">
      <c r="A95" s="618"/>
      <c r="B95" s="618"/>
      <c r="C95" s="622"/>
      <c r="D95" s="622"/>
      <c r="E95" s="621"/>
      <c r="F95" s="618"/>
      <c r="G95" s="618"/>
      <c r="H95" s="618"/>
      <c r="I95" s="618"/>
      <c r="J95" s="618"/>
      <c r="K95" s="618"/>
      <c r="L95" s="618"/>
      <c r="M95" s="618"/>
      <c r="N95" s="619"/>
      <c r="O95" s="619"/>
      <c r="P95" s="620"/>
      <c r="Q95" s="620"/>
      <c r="R95" s="620"/>
      <c r="S95" s="620"/>
      <c r="T95" s="620"/>
      <c r="U95" s="620"/>
      <c r="V95" s="620"/>
      <c r="W95" s="620"/>
      <c r="X95" s="620"/>
      <c r="Y95" s="620"/>
      <c r="Z95" s="620"/>
      <c r="AA95" s="620"/>
      <c r="AB95" s="620"/>
      <c r="AC95" s="620"/>
      <c r="AD95" s="620"/>
      <c r="AE95" s="620"/>
      <c r="AF95" s="620"/>
      <c r="AG95" s="620"/>
      <c r="AH95" s="618"/>
      <c r="AI95" s="618"/>
      <c r="AJ95" s="618"/>
      <c r="AK95" s="618"/>
      <c r="AL95" s="618"/>
      <c r="AM95" s="618"/>
      <c r="AN95" s="618"/>
      <c r="AO95" s="618"/>
      <c r="AP95" s="618"/>
      <c r="AQ95" s="618"/>
      <c r="AR95" s="618"/>
      <c r="AS95" s="618"/>
      <c r="AT95" s="618"/>
      <c r="AU95" s="618"/>
      <c r="AV95" s="618"/>
      <c r="AW95" s="618"/>
      <c r="AX95" s="618"/>
      <c r="AY95" s="618"/>
      <c r="AZ95" s="618"/>
      <c r="BA95" s="618"/>
      <c r="BB95" s="618"/>
      <c r="BC95" s="618"/>
      <c r="BD95" s="618"/>
      <c r="BE95" s="618"/>
      <c r="BF95" s="618"/>
      <c r="BG95" s="618"/>
      <c r="BH95" s="618"/>
      <c r="BI95" s="618"/>
      <c r="BJ95" s="618"/>
      <c r="BK95" s="618"/>
      <c r="BL95" s="618"/>
      <c r="BM95" s="618"/>
      <c r="BN95" s="618"/>
      <c r="BO95" s="618"/>
      <c r="BP95" s="618"/>
      <c r="BQ95" s="618"/>
      <c r="BR95" s="618"/>
      <c r="BS95" s="618"/>
      <c r="BT95" s="618"/>
      <c r="BU95" s="618"/>
      <c r="BV95" s="618"/>
      <c r="BW95" s="623"/>
      <c r="BX95" s="618"/>
      <c r="BY95" s="618"/>
      <c r="BZ95" s="618"/>
      <c r="CA95" s="618"/>
      <c r="CB95" s="623"/>
      <c r="CC95" s="623"/>
      <c r="CD95" s="618"/>
      <c r="CE95" s="618"/>
      <c r="CF95" s="623"/>
      <c r="CG95" s="623"/>
      <c r="CH95" s="623"/>
      <c r="CI95" s="623"/>
      <c r="CJ95" s="623"/>
      <c r="CK95" s="623"/>
      <c r="CL95" s="623"/>
      <c r="CM95" s="623"/>
      <c r="CN95" s="623"/>
      <c r="CO95" s="618"/>
      <c r="CP95" s="619"/>
      <c r="CQ95" s="619"/>
      <c r="CR95" s="618"/>
      <c r="CS95" s="618"/>
      <c r="CT95" s="618"/>
      <c r="CU95" s="618"/>
      <c r="CV95" s="618"/>
      <c r="CW95" s="618"/>
    </row>
    <row r="96" spans="1:101" s="624" customFormat="1">
      <c r="A96" s="618"/>
      <c r="B96" s="618"/>
      <c r="C96" s="622"/>
      <c r="D96" s="622"/>
      <c r="E96" s="621"/>
      <c r="F96" s="618"/>
      <c r="G96" s="618"/>
      <c r="H96" s="618"/>
      <c r="I96" s="618"/>
      <c r="J96" s="618"/>
      <c r="K96" s="618"/>
      <c r="L96" s="618"/>
      <c r="M96" s="618"/>
      <c r="N96" s="619"/>
      <c r="O96" s="619"/>
      <c r="P96" s="620"/>
      <c r="Q96" s="620"/>
      <c r="R96" s="620"/>
      <c r="S96" s="620"/>
      <c r="T96" s="620"/>
      <c r="U96" s="620"/>
      <c r="V96" s="620"/>
      <c r="W96" s="620"/>
      <c r="X96" s="620"/>
      <c r="Y96" s="620"/>
      <c r="Z96" s="620"/>
      <c r="AA96" s="620"/>
      <c r="AB96" s="620"/>
      <c r="AC96" s="620"/>
      <c r="AD96" s="620"/>
      <c r="AE96" s="620"/>
      <c r="AF96" s="620"/>
      <c r="AG96" s="620"/>
      <c r="AH96" s="618"/>
      <c r="AI96" s="618"/>
      <c r="AJ96" s="618"/>
      <c r="AK96" s="618"/>
      <c r="AL96" s="618"/>
      <c r="AM96" s="618"/>
      <c r="AN96" s="618"/>
      <c r="AO96" s="618"/>
      <c r="AP96" s="618"/>
      <c r="AQ96" s="618"/>
      <c r="AR96" s="618"/>
      <c r="AS96" s="618"/>
      <c r="AT96" s="618"/>
      <c r="AU96" s="618"/>
      <c r="AV96" s="618"/>
      <c r="AW96" s="618"/>
      <c r="AX96" s="618"/>
      <c r="AY96" s="618"/>
      <c r="AZ96" s="618"/>
      <c r="BA96" s="618"/>
      <c r="BB96" s="618"/>
      <c r="BC96" s="618"/>
      <c r="BD96" s="618"/>
      <c r="BE96" s="618"/>
      <c r="BF96" s="618"/>
      <c r="BG96" s="618"/>
      <c r="BH96" s="618"/>
      <c r="BI96" s="618"/>
      <c r="BJ96" s="618"/>
      <c r="BK96" s="618"/>
      <c r="BL96" s="618"/>
      <c r="BM96" s="618"/>
      <c r="BN96" s="618"/>
      <c r="BO96" s="618"/>
      <c r="BP96" s="618"/>
      <c r="BQ96" s="618"/>
      <c r="BR96" s="618"/>
      <c r="BS96" s="618"/>
      <c r="BT96" s="618"/>
      <c r="BU96" s="618"/>
      <c r="BV96" s="618"/>
      <c r="BW96" s="619"/>
      <c r="BX96" s="618"/>
      <c r="BY96" s="618"/>
      <c r="BZ96" s="618"/>
      <c r="CA96" s="618"/>
      <c r="CB96" s="623"/>
      <c r="CC96" s="623"/>
      <c r="CD96" s="618"/>
      <c r="CE96" s="618"/>
      <c r="CF96" s="623"/>
      <c r="CG96" s="623"/>
      <c r="CH96" s="623"/>
      <c r="CI96" s="623"/>
      <c r="CJ96" s="623"/>
      <c r="CK96" s="623"/>
      <c r="CL96" s="623"/>
      <c r="CM96" s="623"/>
      <c r="CN96" s="623"/>
      <c r="CO96" s="618"/>
      <c r="CP96" s="619"/>
      <c r="CQ96" s="619"/>
      <c r="CR96" s="618"/>
      <c r="CS96" s="618"/>
      <c r="CT96" s="618"/>
      <c r="CU96" s="618"/>
      <c r="CV96" s="618"/>
      <c r="CW96" s="618"/>
    </row>
    <row r="97" spans="1:101" s="624" customFormat="1">
      <c r="A97" s="618"/>
      <c r="B97" s="618"/>
      <c r="C97" s="622"/>
      <c r="D97" s="622"/>
      <c r="E97" s="621"/>
      <c r="F97" s="618"/>
      <c r="G97" s="618"/>
      <c r="H97" s="618"/>
      <c r="I97" s="618"/>
      <c r="J97" s="618"/>
      <c r="K97" s="618"/>
      <c r="L97" s="618"/>
      <c r="M97" s="618"/>
      <c r="N97" s="619"/>
      <c r="O97" s="619"/>
      <c r="P97" s="620"/>
      <c r="Q97" s="620"/>
      <c r="R97" s="620"/>
      <c r="S97" s="620"/>
      <c r="T97" s="620"/>
      <c r="U97" s="620"/>
      <c r="V97" s="620"/>
      <c r="W97" s="620"/>
      <c r="X97" s="620"/>
      <c r="Y97" s="620"/>
      <c r="Z97" s="620"/>
      <c r="AA97" s="620"/>
      <c r="AB97" s="620"/>
      <c r="AC97" s="620"/>
      <c r="AD97" s="620"/>
      <c r="AE97" s="620"/>
      <c r="AF97" s="620"/>
      <c r="AG97" s="620"/>
      <c r="AH97" s="618"/>
      <c r="AI97" s="618"/>
      <c r="AJ97" s="618"/>
      <c r="AK97" s="618"/>
      <c r="AL97" s="618"/>
      <c r="AM97" s="618"/>
      <c r="AN97" s="618"/>
      <c r="AO97" s="618"/>
      <c r="AP97" s="618"/>
      <c r="AQ97" s="618"/>
      <c r="AR97" s="618"/>
      <c r="AS97" s="618"/>
      <c r="AT97" s="618"/>
      <c r="AU97" s="618"/>
      <c r="AV97" s="618"/>
      <c r="AW97" s="618"/>
      <c r="AX97" s="618"/>
      <c r="AY97" s="618"/>
      <c r="AZ97" s="618"/>
      <c r="BA97" s="618"/>
      <c r="BB97" s="618"/>
      <c r="BC97" s="618"/>
      <c r="BD97" s="618"/>
      <c r="BE97" s="618"/>
      <c r="BF97" s="618"/>
      <c r="BG97" s="618"/>
      <c r="BH97" s="618"/>
      <c r="BI97" s="618"/>
      <c r="BJ97" s="618"/>
      <c r="BK97" s="618"/>
      <c r="BL97" s="618"/>
      <c r="BM97" s="618"/>
      <c r="BN97" s="618"/>
      <c r="BO97" s="618"/>
      <c r="BP97" s="618"/>
      <c r="BQ97" s="618"/>
      <c r="BR97" s="618"/>
      <c r="BS97" s="618"/>
      <c r="BT97" s="618"/>
      <c r="BU97" s="618"/>
      <c r="BV97" s="618"/>
      <c r="BW97" s="619"/>
      <c r="BX97" s="618"/>
      <c r="BY97" s="618"/>
      <c r="BZ97" s="618"/>
      <c r="CA97" s="618"/>
      <c r="CB97" s="623"/>
      <c r="CC97" s="623"/>
      <c r="CD97" s="618"/>
      <c r="CE97" s="618"/>
      <c r="CF97" s="623"/>
      <c r="CG97" s="623"/>
      <c r="CH97" s="623"/>
      <c r="CI97" s="623"/>
      <c r="CJ97" s="623"/>
      <c r="CK97" s="623"/>
      <c r="CL97" s="623"/>
      <c r="CM97" s="623"/>
      <c r="CN97" s="623"/>
      <c r="CO97" s="618"/>
      <c r="CP97" s="619"/>
      <c r="CQ97" s="619"/>
      <c r="CR97" s="618"/>
      <c r="CS97" s="618"/>
      <c r="CT97" s="618"/>
      <c r="CU97" s="618"/>
      <c r="CV97" s="618"/>
      <c r="CW97" s="618"/>
    </row>
    <row r="98" spans="1:101" s="624" customFormat="1">
      <c r="A98" s="618"/>
      <c r="B98" s="618"/>
      <c r="C98" s="622"/>
      <c r="D98" s="622"/>
      <c r="E98" s="621"/>
      <c r="F98" s="618"/>
      <c r="G98" s="618"/>
      <c r="H98" s="618"/>
      <c r="I98" s="618"/>
      <c r="J98" s="618"/>
      <c r="K98" s="618"/>
      <c r="L98" s="618"/>
      <c r="M98" s="618"/>
      <c r="N98" s="619"/>
      <c r="O98" s="619"/>
      <c r="P98" s="620"/>
      <c r="Q98" s="620"/>
      <c r="R98" s="620"/>
      <c r="S98" s="620"/>
      <c r="T98" s="620"/>
      <c r="U98" s="620"/>
      <c r="V98" s="620"/>
      <c r="W98" s="620"/>
      <c r="X98" s="620"/>
      <c r="Y98" s="620"/>
      <c r="Z98" s="620"/>
      <c r="AA98" s="620"/>
      <c r="AB98" s="620"/>
      <c r="AC98" s="620"/>
      <c r="AD98" s="620"/>
      <c r="AE98" s="620"/>
      <c r="AF98" s="620"/>
      <c r="AG98" s="620"/>
      <c r="AH98" s="618"/>
      <c r="AI98" s="618"/>
      <c r="AJ98" s="618"/>
      <c r="AK98" s="618"/>
      <c r="AL98" s="618"/>
      <c r="AM98" s="618"/>
      <c r="AN98" s="618"/>
      <c r="AO98" s="618"/>
      <c r="AP98" s="618"/>
      <c r="AQ98" s="618"/>
      <c r="AR98" s="618"/>
      <c r="AS98" s="618"/>
      <c r="AT98" s="618"/>
      <c r="AU98" s="618"/>
      <c r="AV98" s="618"/>
      <c r="AW98" s="618"/>
      <c r="AX98" s="618"/>
      <c r="AY98" s="618"/>
      <c r="AZ98" s="618"/>
      <c r="BA98" s="618"/>
      <c r="BB98" s="618"/>
      <c r="BC98" s="618"/>
      <c r="BD98" s="618"/>
      <c r="BE98" s="618"/>
      <c r="BF98" s="618"/>
      <c r="BG98" s="618"/>
      <c r="BH98" s="618"/>
      <c r="BI98" s="618"/>
      <c r="BJ98" s="618"/>
      <c r="BK98" s="618"/>
      <c r="BL98" s="618"/>
      <c r="BM98" s="618"/>
      <c r="BN98" s="618"/>
      <c r="BO98" s="618"/>
      <c r="BP98" s="618"/>
      <c r="BQ98" s="618"/>
      <c r="BR98" s="618"/>
      <c r="BS98" s="618"/>
      <c r="BT98" s="618"/>
      <c r="BU98" s="618"/>
      <c r="BV98" s="618"/>
      <c r="BW98" s="625"/>
      <c r="BX98" s="618"/>
      <c r="BY98" s="618"/>
      <c r="BZ98" s="618"/>
      <c r="CA98" s="618"/>
      <c r="CB98" s="623"/>
      <c r="CC98" s="623"/>
      <c r="CD98" s="618"/>
      <c r="CE98" s="618"/>
      <c r="CF98" s="623"/>
      <c r="CG98" s="623"/>
      <c r="CH98" s="623"/>
      <c r="CI98" s="623"/>
      <c r="CJ98" s="623"/>
      <c r="CK98" s="623"/>
      <c r="CL98" s="623"/>
      <c r="CM98" s="623"/>
      <c r="CN98" s="623"/>
      <c r="CO98" s="618"/>
      <c r="CP98" s="619"/>
      <c r="CQ98" s="619"/>
      <c r="CR98" s="618"/>
      <c r="CS98" s="618"/>
      <c r="CT98" s="618"/>
      <c r="CU98" s="618"/>
      <c r="CV98" s="618"/>
      <c r="CW98" s="618"/>
    </row>
    <row r="99" spans="1:101" s="624" customFormat="1">
      <c r="A99" s="618"/>
      <c r="B99" s="618"/>
      <c r="C99" s="622"/>
      <c r="D99" s="622"/>
      <c r="E99" s="621"/>
      <c r="F99" s="618"/>
      <c r="G99" s="618"/>
      <c r="H99" s="618"/>
      <c r="I99" s="618"/>
      <c r="J99" s="618"/>
      <c r="K99" s="618"/>
      <c r="L99" s="618"/>
      <c r="M99" s="618"/>
      <c r="N99" s="619"/>
      <c r="O99" s="619"/>
      <c r="P99" s="620"/>
      <c r="Q99" s="620"/>
      <c r="R99" s="620"/>
      <c r="S99" s="620"/>
      <c r="T99" s="620"/>
      <c r="U99" s="620"/>
      <c r="V99" s="620"/>
      <c r="W99" s="620"/>
      <c r="X99" s="620"/>
      <c r="Y99" s="620"/>
      <c r="Z99" s="620"/>
      <c r="AA99" s="620"/>
      <c r="AB99" s="620"/>
      <c r="AC99" s="620"/>
      <c r="AD99" s="620"/>
      <c r="AE99" s="620"/>
      <c r="AF99" s="620"/>
      <c r="AG99" s="620"/>
      <c r="AH99" s="618"/>
      <c r="AI99" s="618"/>
      <c r="AJ99" s="618"/>
      <c r="AK99" s="618"/>
      <c r="AL99" s="618"/>
      <c r="AM99" s="618"/>
      <c r="AN99" s="618"/>
      <c r="AO99" s="618"/>
      <c r="AP99" s="618"/>
      <c r="AQ99" s="618"/>
      <c r="AR99" s="618"/>
      <c r="AS99" s="618"/>
      <c r="AT99" s="618"/>
      <c r="AU99" s="618"/>
      <c r="AV99" s="618"/>
      <c r="AW99" s="618"/>
      <c r="AX99" s="618"/>
      <c r="AY99" s="618"/>
      <c r="AZ99" s="618"/>
      <c r="BA99" s="618"/>
      <c r="BB99" s="618"/>
      <c r="BC99" s="618"/>
      <c r="BD99" s="618"/>
      <c r="BE99" s="618"/>
      <c r="BF99" s="618"/>
      <c r="BG99" s="618"/>
      <c r="BH99" s="618"/>
      <c r="BI99" s="618"/>
      <c r="BJ99" s="618"/>
      <c r="BK99" s="618"/>
      <c r="BL99" s="618"/>
      <c r="BM99" s="618"/>
      <c r="BN99" s="618"/>
      <c r="BO99" s="618"/>
      <c r="BP99" s="618"/>
      <c r="BQ99" s="618"/>
      <c r="BR99" s="618"/>
      <c r="BS99" s="618"/>
      <c r="BT99" s="618"/>
      <c r="BU99" s="618"/>
      <c r="BV99" s="618"/>
      <c r="BW99" s="619"/>
      <c r="BX99" s="618"/>
      <c r="BY99" s="618"/>
      <c r="BZ99" s="618"/>
      <c r="CA99" s="618"/>
      <c r="CB99" s="623"/>
      <c r="CC99" s="623"/>
      <c r="CD99" s="618"/>
      <c r="CE99" s="618"/>
      <c r="CF99" s="623"/>
      <c r="CG99" s="623"/>
      <c r="CH99" s="623"/>
      <c r="CI99" s="623"/>
      <c r="CJ99" s="623"/>
      <c r="CK99" s="623"/>
      <c r="CL99" s="623"/>
      <c r="CM99" s="623"/>
      <c r="CN99" s="623"/>
      <c r="CO99" s="618"/>
      <c r="CP99" s="619"/>
      <c r="CQ99" s="619"/>
      <c r="CR99" s="618"/>
      <c r="CS99" s="618"/>
      <c r="CT99" s="618"/>
      <c r="CU99" s="618"/>
      <c r="CV99" s="618"/>
      <c r="CW99" s="618"/>
    </row>
    <row r="100" spans="1:101" s="624" customFormat="1">
      <c r="A100" s="618"/>
      <c r="B100" s="618"/>
      <c r="C100" s="622"/>
      <c r="D100" s="622"/>
      <c r="E100" s="621"/>
      <c r="F100" s="618"/>
      <c r="G100" s="618"/>
      <c r="H100" s="618"/>
      <c r="I100" s="618"/>
      <c r="J100" s="618"/>
      <c r="K100" s="618"/>
      <c r="L100" s="618"/>
      <c r="M100" s="618"/>
      <c r="N100" s="619"/>
      <c r="O100" s="619"/>
      <c r="P100" s="620"/>
      <c r="Q100" s="620"/>
      <c r="R100" s="620"/>
      <c r="S100" s="620"/>
      <c r="T100" s="620"/>
      <c r="U100" s="620"/>
      <c r="V100" s="620"/>
      <c r="W100" s="620"/>
      <c r="X100" s="620"/>
      <c r="Y100" s="620"/>
      <c r="Z100" s="620"/>
      <c r="AA100" s="620"/>
      <c r="AB100" s="620"/>
      <c r="AC100" s="620"/>
      <c r="AD100" s="620"/>
      <c r="AE100" s="620"/>
      <c r="AF100" s="620"/>
      <c r="AG100" s="620"/>
      <c r="AH100" s="618"/>
      <c r="AI100" s="618"/>
      <c r="AJ100" s="618"/>
      <c r="AK100" s="618"/>
      <c r="AL100" s="618"/>
      <c r="AM100" s="618"/>
      <c r="AN100" s="618"/>
      <c r="AO100" s="618"/>
      <c r="AP100" s="618"/>
      <c r="AQ100" s="618"/>
      <c r="AR100" s="618"/>
      <c r="AS100" s="618"/>
      <c r="AT100" s="618"/>
      <c r="AU100" s="618"/>
      <c r="AV100" s="618"/>
      <c r="AW100" s="618"/>
      <c r="AX100" s="618"/>
      <c r="AY100" s="618"/>
      <c r="AZ100" s="618"/>
      <c r="BA100" s="618"/>
      <c r="BB100" s="618"/>
      <c r="BC100" s="618"/>
      <c r="BD100" s="618"/>
      <c r="BE100" s="618"/>
      <c r="BF100" s="618"/>
      <c r="BG100" s="618"/>
      <c r="BH100" s="618"/>
      <c r="BI100" s="618"/>
      <c r="BJ100" s="618"/>
      <c r="BK100" s="618"/>
      <c r="BL100" s="618"/>
      <c r="BM100" s="618"/>
      <c r="BN100" s="618"/>
      <c r="BO100" s="618"/>
      <c r="BP100" s="618"/>
      <c r="BQ100" s="618"/>
      <c r="BR100" s="618"/>
      <c r="BS100" s="618"/>
      <c r="BT100" s="618"/>
      <c r="BU100" s="618"/>
      <c r="BV100" s="618"/>
      <c r="BW100" s="623"/>
      <c r="BX100" s="618"/>
      <c r="BY100" s="618"/>
      <c r="BZ100" s="618"/>
      <c r="CA100" s="618"/>
      <c r="CB100" s="623"/>
      <c r="CC100" s="623"/>
      <c r="CD100" s="618"/>
      <c r="CE100" s="618"/>
      <c r="CF100" s="623"/>
      <c r="CG100" s="623"/>
      <c r="CH100" s="623"/>
      <c r="CI100" s="623"/>
      <c r="CJ100" s="623"/>
      <c r="CK100" s="623"/>
      <c r="CL100" s="623"/>
      <c r="CM100" s="623"/>
      <c r="CN100" s="623"/>
      <c r="CO100" s="618"/>
      <c r="CP100" s="619"/>
      <c r="CQ100" s="619"/>
      <c r="CR100" s="618"/>
      <c r="CS100" s="618"/>
      <c r="CT100" s="618"/>
      <c r="CU100" s="618"/>
      <c r="CV100" s="618"/>
      <c r="CW100" s="618"/>
    </row>
    <row r="101" spans="1:101" s="624" customFormat="1">
      <c r="A101" s="618"/>
      <c r="B101" s="618"/>
      <c r="C101" s="622"/>
      <c r="D101" s="622"/>
      <c r="E101" s="621"/>
      <c r="F101" s="618"/>
      <c r="G101" s="618"/>
      <c r="H101" s="618"/>
      <c r="I101" s="618"/>
      <c r="J101" s="618"/>
      <c r="K101" s="618"/>
      <c r="L101" s="618"/>
      <c r="M101" s="618"/>
      <c r="N101" s="619"/>
      <c r="O101" s="619"/>
      <c r="P101" s="620"/>
      <c r="Q101" s="620"/>
      <c r="R101" s="620"/>
      <c r="S101" s="620"/>
      <c r="T101" s="620"/>
      <c r="U101" s="620"/>
      <c r="V101" s="620"/>
      <c r="W101" s="620"/>
      <c r="X101" s="620"/>
      <c r="Y101" s="620"/>
      <c r="Z101" s="620"/>
      <c r="AA101" s="620"/>
      <c r="AB101" s="620"/>
      <c r="AC101" s="620"/>
      <c r="AD101" s="620"/>
      <c r="AE101" s="620"/>
      <c r="AF101" s="620"/>
      <c r="AG101" s="620"/>
      <c r="AH101" s="618"/>
      <c r="AI101" s="618"/>
      <c r="AJ101" s="618"/>
      <c r="AK101" s="618"/>
      <c r="AL101" s="618"/>
      <c r="AM101" s="618"/>
      <c r="AN101" s="618"/>
      <c r="AO101" s="618"/>
      <c r="AP101" s="618"/>
      <c r="AQ101" s="618"/>
      <c r="AR101" s="618"/>
      <c r="AS101" s="618"/>
      <c r="AT101" s="618"/>
      <c r="AU101" s="618"/>
      <c r="AV101" s="618"/>
      <c r="AW101" s="618"/>
      <c r="AX101" s="618"/>
      <c r="AY101" s="618"/>
      <c r="AZ101" s="618"/>
      <c r="BA101" s="618"/>
      <c r="BB101" s="618"/>
      <c r="BC101" s="618"/>
      <c r="BD101" s="618"/>
      <c r="BE101" s="618"/>
      <c r="BF101" s="618"/>
      <c r="BG101" s="618"/>
      <c r="BH101" s="618"/>
      <c r="BI101" s="618"/>
      <c r="BJ101" s="618"/>
      <c r="BK101" s="618"/>
      <c r="BL101" s="618"/>
      <c r="BM101" s="618"/>
      <c r="BN101" s="618"/>
      <c r="BO101" s="618"/>
      <c r="BP101" s="618"/>
      <c r="BQ101" s="618"/>
      <c r="BR101" s="618"/>
      <c r="BS101" s="618"/>
      <c r="BT101" s="618"/>
      <c r="BU101" s="618"/>
      <c r="BV101" s="618"/>
      <c r="BW101" s="623"/>
      <c r="BX101" s="618"/>
      <c r="BY101" s="618"/>
      <c r="BZ101" s="618"/>
      <c r="CA101" s="618"/>
      <c r="CB101" s="623"/>
      <c r="CC101" s="623"/>
      <c r="CD101" s="618"/>
      <c r="CE101" s="618"/>
      <c r="CF101" s="623"/>
      <c r="CG101" s="623"/>
      <c r="CH101" s="623"/>
      <c r="CI101" s="623"/>
      <c r="CJ101" s="623"/>
      <c r="CK101" s="623"/>
      <c r="CL101" s="623"/>
      <c r="CM101" s="623"/>
      <c r="CN101" s="623"/>
      <c r="CO101" s="618"/>
      <c r="CP101" s="619"/>
      <c r="CQ101" s="619"/>
      <c r="CR101" s="618"/>
      <c r="CS101" s="618"/>
      <c r="CT101" s="618"/>
      <c r="CU101" s="618"/>
      <c r="CV101" s="618"/>
      <c r="CW101" s="618"/>
    </row>
    <row r="102" spans="1:101" s="624" customFormat="1">
      <c r="A102" s="618"/>
      <c r="B102" s="618"/>
      <c r="C102" s="622"/>
      <c r="D102" s="622"/>
      <c r="E102" s="621"/>
      <c r="F102" s="618"/>
      <c r="G102" s="618"/>
      <c r="H102" s="618"/>
      <c r="I102" s="618"/>
      <c r="J102" s="618"/>
      <c r="K102" s="618"/>
      <c r="L102" s="618"/>
      <c r="M102" s="618"/>
      <c r="N102" s="619"/>
      <c r="O102" s="619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20"/>
      <c r="AB102" s="620"/>
      <c r="AC102" s="620"/>
      <c r="AD102" s="620"/>
      <c r="AE102" s="620"/>
      <c r="AF102" s="620"/>
      <c r="AG102" s="620"/>
      <c r="AH102" s="618"/>
      <c r="AI102" s="618"/>
      <c r="AJ102" s="618"/>
      <c r="AK102" s="618"/>
      <c r="AL102" s="618"/>
      <c r="AM102" s="618"/>
      <c r="AN102" s="618"/>
      <c r="AO102" s="618"/>
      <c r="AP102" s="618"/>
      <c r="AQ102" s="618"/>
      <c r="AR102" s="618"/>
      <c r="AS102" s="618"/>
      <c r="AT102" s="618"/>
      <c r="AU102" s="618"/>
      <c r="AV102" s="618"/>
      <c r="AW102" s="618"/>
      <c r="AX102" s="618"/>
      <c r="AY102" s="618"/>
      <c r="AZ102" s="618"/>
      <c r="BA102" s="618"/>
      <c r="BB102" s="618"/>
      <c r="BC102" s="618"/>
      <c r="BD102" s="618"/>
      <c r="BE102" s="618"/>
      <c r="BF102" s="618"/>
      <c r="BG102" s="618"/>
      <c r="BH102" s="618"/>
      <c r="BI102" s="618"/>
      <c r="BJ102" s="618"/>
      <c r="BK102" s="618"/>
      <c r="BL102" s="618"/>
      <c r="BM102" s="618"/>
      <c r="BN102" s="618"/>
      <c r="BO102" s="618"/>
      <c r="BP102" s="618"/>
      <c r="BQ102" s="618"/>
      <c r="BR102" s="618"/>
      <c r="BS102" s="618"/>
      <c r="BT102" s="618"/>
      <c r="BU102" s="618"/>
      <c r="BV102" s="618"/>
      <c r="BW102" s="619"/>
      <c r="BX102" s="618"/>
      <c r="BY102" s="618"/>
      <c r="BZ102" s="618"/>
      <c r="CA102" s="618"/>
      <c r="CB102" s="623"/>
      <c r="CC102" s="623"/>
      <c r="CD102" s="618"/>
      <c r="CE102" s="618"/>
      <c r="CF102" s="623"/>
      <c r="CG102" s="623"/>
      <c r="CH102" s="623"/>
      <c r="CI102" s="623"/>
      <c r="CJ102" s="623"/>
      <c r="CK102" s="623"/>
      <c r="CL102" s="623"/>
      <c r="CM102" s="623"/>
      <c r="CN102" s="623"/>
      <c r="CO102" s="618"/>
      <c r="CP102" s="619"/>
      <c r="CQ102" s="619"/>
      <c r="CR102" s="618"/>
      <c r="CS102" s="618"/>
      <c r="CT102" s="618"/>
      <c r="CU102" s="618"/>
      <c r="CV102" s="618"/>
      <c r="CW102" s="618"/>
    </row>
    <row r="103" spans="1:101" s="624" customFormat="1">
      <c r="A103" s="618"/>
      <c r="B103" s="618"/>
      <c r="C103" s="622"/>
      <c r="D103" s="622"/>
      <c r="E103" s="621"/>
      <c r="F103" s="618"/>
      <c r="G103" s="618"/>
      <c r="H103" s="618"/>
      <c r="I103" s="618"/>
      <c r="J103" s="618"/>
      <c r="K103" s="618"/>
      <c r="L103" s="618"/>
      <c r="M103" s="618"/>
      <c r="N103" s="619"/>
      <c r="O103" s="619"/>
      <c r="P103" s="620"/>
      <c r="Q103" s="620"/>
      <c r="R103" s="620"/>
      <c r="S103" s="620"/>
      <c r="T103" s="620"/>
      <c r="U103" s="620"/>
      <c r="V103" s="620"/>
      <c r="W103" s="620"/>
      <c r="X103" s="620"/>
      <c r="Y103" s="620"/>
      <c r="Z103" s="620"/>
      <c r="AA103" s="620"/>
      <c r="AB103" s="620"/>
      <c r="AC103" s="620"/>
      <c r="AD103" s="620"/>
      <c r="AE103" s="620"/>
      <c r="AF103" s="620"/>
      <c r="AG103" s="620"/>
      <c r="AH103" s="618"/>
      <c r="AI103" s="618"/>
      <c r="AJ103" s="618"/>
      <c r="AK103" s="618"/>
      <c r="AL103" s="618"/>
      <c r="AM103" s="618"/>
      <c r="AN103" s="618"/>
      <c r="AO103" s="618"/>
      <c r="AP103" s="618"/>
      <c r="AQ103" s="618"/>
      <c r="AR103" s="618"/>
      <c r="AS103" s="618"/>
      <c r="AT103" s="618"/>
      <c r="AU103" s="618"/>
      <c r="AV103" s="618"/>
      <c r="AW103" s="618"/>
      <c r="AX103" s="618"/>
      <c r="AY103" s="618"/>
      <c r="AZ103" s="618"/>
      <c r="BA103" s="618"/>
      <c r="BB103" s="618"/>
      <c r="BC103" s="618"/>
      <c r="BD103" s="618"/>
      <c r="BE103" s="618"/>
      <c r="BF103" s="618"/>
      <c r="BG103" s="618"/>
      <c r="BH103" s="618"/>
      <c r="BI103" s="618"/>
      <c r="BJ103" s="618"/>
      <c r="BK103" s="618"/>
      <c r="BL103" s="618"/>
      <c r="BM103" s="618"/>
      <c r="BN103" s="618"/>
      <c r="BO103" s="618"/>
      <c r="BP103" s="618"/>
      <c r="BQ103" s="618"/>
      <c r="BR103" s="618"/>
      <c r="BS103" s="618"/>
      <c r="BT103" s="618"/>
      <c r="BU103" s="618"/>
      <c r="BV103" s="618"/>
      <c r="BW103" s="619"/>
      <c r="BX103" s="618"/>
      <c r="BY103" s="618"/>
      <c r="BZ103" s="618"/>
      <c r="CA103" s="618"/>
      <c r="CB103" s="623"/>
      <c r="CC103" s="623"/>
      <c r="CD103" s="618"/>
      <c r="CE103" s="618"/>
      <c r="CF103" s="623"/>
      <c r="CG103" s="623"/>
      <c r="CH103" s="623"/>
      <c r="CI103" s="623"/>
      <c r="CJ103" s="623"/>
      <c r="CK103" s="623"/>
      <c r="CL103" s="623"/>
      <c r="CM103" s="623"/>
      <c r="CN103" s="623"/>
      <c r="CO103" s="618"/>
      <c r="CP103" s="619"/>
      <c r="CQ103" s="619"/>
      <c r="CR103" s="618"/>
      <c r="CS103" s="618"/>
      <c r="CT103" s="618"/>
      <c r="CU103" s="618"/>
      <c r="CV103" s="618"/>
      <c r="CW103" s="618"/>
    </row>
    <row r="104" spans="1:101" s="624" customFormat="1">
      <c r="A104" s="618"/>
      <c r="B104" s="618"/>
      <c r="C104" s="622"/>
      <c r="D104" s="622"/>
      <c r="E104" s="621"/>
      <c r="F104" s="618"/>
      <c r="G104" s="618"/>
      <c r="H104" s="618"/>
      <c r="I104" s="618"/>
      <c r="J104" s="618"/>
      <c r="K104" s="618"/>
      <c r="L104" s="618"/>
      <c r="M104" s="618"/>
      <c r="N104" s="619"/>
      <c r="O104" s="619"/>
      <c r="P104" s="620"/>
      <c r="Q104" s="620"/>
      <c r="R104" s="620"/>
      <c r="S104" s="620"/>
      <c r="T104" s="620"/>
      <c r="U104" s="620"/>
      <c r="V104" s="620"/>
      <c r="W104" s="620"/>
      <c r="X104" s="620"/>
      <c r="Y104" s="620"/>
      <c r="Z104" s="620"/>
      <c r="AA104" s="620"/>
      <c r="AB104" s="620"/>
      <c r="AC104" s="620"/>
      <c r="AD104" s="620"/>
      <c r="AE104" s="620"/>
      <c r="AF104" s="620"/>
      <c r="AG104" s="620"/>
      <c r="AH104" s="618"/>
      <c r="AI104" s="618"/>
      <c r="AJ104" s="618"/>
      <c r="AK104" s="618"/>
      <c r="AL104" s="618"/>
      <c r="AM104" s="618"/>
      <c r="AN104" s="618"/>
      <c r="AO104" s="618"/>
      <c r="AP104" s="618"/>
      <c r="AQ104" s="618"/>
      <c r="AR104" s="618"/>
      <c r="AS104" s="618"/>
      <c r="AT104" s="618"/>
      <c r="AU104" s="618"/>
      <c r="AV104" s="618"/>
      <c r="AW104" s="618"/>
      <c r="AX104" s="618"/>
      <c r="AY104" s="618"/>
      <c r="AZ104" s="618"/>
      <c r="BA104" s="618"/>
      <c r="BB104" s="618"/>
      <c r="BC104" s="618"/>
      <c r="BD104" s="618"/>
      <c r="BE104" s="618"/>
      <c r="BF104" s="618"/>
      <c r="BG104" s="618"/>
      <c r="BH104" s="618"/>
      <c r="BI104" s="618"/>
      <c r="BJ104" s="618"/>
      <c r="BK104" s="618"/>
      <c r="BL104" s="618"/>
      <c r="BM104" s="618"/>
      <c r="BN104" s="618"/>
      <c r="BO104" s="618"/>
      <c r="BP104" s="618"/>
      <c r="BQ104" s="618"/>
      <c r="BR104" s="618"/>
      <c r="BS104" s="618"/>
      <c r="BT104" s="618"/>
      <c r="BU104" s="618"/>
      <c r="BV104" s="618"/>
      <c r="BW104" s="619"/>
      <c r="BX104" s="618"/>
      <c r="BY104" s="618"/>
      <c r="BZ104" s="618"/>
      <c r="CA104" s="618"/>
      <c r="CB104" s="623"/>
      <c r="CC104" s="623"/>
      <c r="CD104" s="618"/>
      <c r="CE104" s="618"/>
      <c r="CF104" s="623"/>
      <c r="CG104" s="623"/>
      <c r="CH104" s="623"/>
      <c r="CI104" s="623"/>
      <c r="CJ104" s="623"/>
      <c r="CK104" s="623"/>
      <c r="CL104" s="623"/>
      <c r="CM104" s="623"/>
      <c r="CN104" s="623"/>
      <c r="CO104" s="618"/>
      <c r="CP104" s="619"/>
      <c r="CQ104" s="619"/>
      <c r="CR104" s="618"/>
      <c r="CS104" s="618"/>
      <c r="CT104" s="618"/>
      <c r="CU104" s="618"/>
      <c r="CV104" s="618"/>
      <c r="CW104" s="618"/>
    </row>
    <row r="105" spans="1:101" s="624" customFormat="1">
      <c r="A105" s="618"/>
      <c r="B105" s="618"/>
      <c r="C105" s="622"/>
      <c r="D105" s="622"/>
      <c r="E105" s="621"/>
      <c r="F105" s="618"/>
      <c r="G105" s="618"/>
      <c r="H105" s="618"/>
      <c r="I105" s="618"/>
      <c r="J105" s="618"/>
      <c r="K105" s="618"/>
      <c r="L105" s="618"/>
      <c r="M105" s="618"/>
      <c r="N105" s="619"/>
      <c r="O105" s="619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20"/>
      <c r="AB105" s="620"/>
      <c r="AC105" s="620"/>
      <c r="AD105" s="620"/>
      <c r="AE105" s="620"/>
      <c r="AF105" s="620"/>
      <c r="AG105" s="620"/>
      <c r="AH105" s="618"/>
      <c r="AI105" s="618"/>
      <c r="AJ105" s="618"/>
      <c r="AK105" s="618"/>
      <c r="AL105" s="618"/>
      <c r="AM105" s="618"/>
      <c r="AN105" s="618"/>
      <c r="AO105" s="618"/>
      <c r="AP105" s="618"/>
      <c r="AQ105" s="618"/>
      <c r="AR105" s="618"/>
      <c r="AS105" s="618"/>
      <c r="AT105" s="618"/>
      <c r="AU105" s="618"/>
      <c r="AV105" s="618"/>
      <c r="AW105" s="618"/>
      <c r="AX105" s="618"/>
      <c r="AY105" s="618"/>
      <c r="AZ105" s="618"/>
      <c r="BA105" s="618"/>
      <c r="BB105" s="618"/>
      <c r="BC105" s="618"/>
      <c r="BD105" s="618"/>
      <c r="BE105" s="618"/>
      <c r="BF105" s="618"/>
      <c r="BG105" s="618"/>
      <c r="BH105" s="618"/>
      <c r="BI105" s="618"/>
      <c r="BJ105" s="618"/>
      <c r="BK105" s="618"/>
      <c r="BL105" s="618"/>
      <c r="BM105" s="618"/>
      <c r="BN105" s="618"/>
      <c r="BO105" s="618"/>
      <c r="BP105" s="618"/>
      <c r="BQ105" s="618"/>
      <c r="BR105" s="618"/>
      <c r="BS105" s="618"/>
      <c r="BT105" s="618"/>
      <c r="BU105" s="618"/>
      <c r="BV105" s="618"/>
      <c r="BW105" s="623"/>
      <c r="BX105" s="618"/>
      <c r="BY105" s="618"/>
      <c r="BZ105" s="618"/>
      <c r="CA105" s="618"/>
      <c r="CB105" s="623"/>
      <c r="CC105" s="623"/>
      <c r="CD105" s="618"/>
      <c r="CE105" s="618"/>
      <c r="CF105" s="623"/>
      <c r="CG105" s="623"/>
      <c r="CH105" s="623"/>
      <c r="CI105" s="623"/>
      <c r="CJ105" s="623"/>
      <c r="CK105" s="623"/>
      <c r="CL105" s="623"/>
      <c r="CM105" s="623"/>
      <c r="CN105" s="623"/>
      <c r="CO105" s="618"/>
      <c r="CP105" s="619"/>
      <c r="CQ105" s="619"/>
      <c r="CR105" s="618"/>
      <c r="CS105" s="618"/>
      <c r="CT105" s="618"/>
      <c r="CU105" s="618"/>
      <c r="CV105" s="618"/>
      <c r="CW105" s="618"/>
    </row>
    <row r="106" spans="1:101" s="624" customFormat="1">
      <c r="A106" s="618"/>
      <c r="B106" s="618"/>
      <c r="C106" s="622"/>
      <c r="D106" s="622"/>
      <c r="E106" s="621"/>
      <c r="F106" s="618"/>
      <c r="G106" s="618"/>
      <c r="H106" s="618"/>
      <c r="I106" s="618"/>
      <c r="J106" s="618"/>
      <c r="K106" s="618"/>
      <c r="L106" s="618"/>
      <c r="M106" s="618"/>
      <c r="N106" s="619"/>
      <c r="O106" s="619"/>
      <c r="P106" s="620"/>
      <c r="Q106" s="620"/>
      <c r="R106" s="620"/>
      <c r="S106" s="620"/>
      <c r="T106" s="620"/>
      <c r="U106" s="620"/>
      <c r="V106" s="620"/>
      <c r="W106" s="620"/>
      <c r="X106" s="620"/>
      <c r="Y106" s="620"/>
      <c r="Z106" s="620"/>
      <c r="AA106" s="620"/>
      <c r="AB106" s="620"/>
      <c r="AC106" s="620"/>
      <c r="AD106" s="620"/>
      <c r="AE106" s="620"/>
      <c r="AF106" s="620"/>
      <c r="AG106" s="620"/>
      <c r="AH106" s="618"/>
      <c r="AI106" s="618"/>
      <c r="AJ106" s="618"/>
      <c r="AK106" s="618"/>
      <c r="AL106" s="618"/>
      <c r="AM106" s="618"/>
      <c r="AN106" s="618"/>
      <c r="AO106" s="618"/>
      <c r="AP106" s="618"/>
      <c r="AQ106" s="618"/>
      <c r="AR106" s="618"/>
      <c r="AS106" s="618"/>
      <c r="AT106" s="618"/>
      <c r="AU106" s="618"/>
      <c r="AV106" s="618"/>
      <c r="AW106" s="618"/>
      <c r="AX106" s="618"/>
      <c r="AY106" s="618"/>
      <c r="AZ106" s="618"/>
      <c r="BA106" s="618"/>
      <c r="BB106" s="618"/>
      <c r="BC106" s="618"/>
      <c r="BD106" s="618"/>
      <c r="BE106" s="618"/>
      <c r="BF106" s="618"/>
      <c r="BG106" s="618"/>
      <c r="BH106" s="618"/>
      <c r="BI106" s="618"/>
      <c r="BJ106" s="618"/>
      <c r="BK106" s="618"/>
      <c r="BL106" s="618"/>
      <c r="BM106" s="618"/>
      <c r="BN106" s="618"/>
      <c r="BO106" s="618"/>
      <c r="BP106" s="618"/>
      <c r="BQ106" s="618"/>
      <c r="BR106" s="618"/>
      <c r="BS106" s="618"/>
      <c r="BT106" s="618"/>
      <c r="BU106" s="618"/>
      <c r="BV106" s="618"/>
      <c r="BW106" s="623"/>
      <c r="BX106" s="618"/>
      <c r="BY106" s="618"/>
      <c r="BZ106" s="618"/>
      <c r="CA106" s="618"/>
      <c r="CB106" s="623"/>
      <c r="CC106" s="623"/>
      <c r="CD106" s="618"/>
      <c r="CE106" s="618"/>
      <c r="CF106" s="623"/>
      <c r="CG106" s="623"/>
      <c r="CH106" s="623"/>
      <c r="CI106" s="623"/>
      <c r="CJ106" s="623"/>
      <c r="CK106" s="623"/>
      <c r="CL106" s="623"/>
      <c r="CM106" s="623"/>
      <c r="CN106" s="623"/>
      <c r="CO106" s="618"/>
      <c r="CP106" s="619"/>
      <c r="CQ106" s="619"/>
      <c r="CR106" s="618"/>
      <c r="CS106" s="618"/>
      <c r="CT106" s="618"/>
      <c r="CU106" s="618"/>
      <c r="CV106" s="618"/>
      <c r="CW106" s="618"/>
    </row>
    <row r="107" spans="1:101" s="624" customFormat="1">
      <c r="A107" s="618"/>
      <c r="B107" s="618"/>
      <c r="C107" s="622"/>
      <c r="D107" s="622"/>
      <c r="E107" s="621"/>
      <c r="F107" s="618"/>
      <c r="G107" s="618"/>
      <c r="H107" s="618"/>
      <c r="I107" s="618"/>
      <c r="J107" s="618"/>
      <c r="K107" s="618"/>
      <c r="L107" s="618"/>
      <c r="M107" s="618"/>
      <c r="N107" s="619"/>
      <c r="O107" s="619"/>
      <c r="P107" s="620"/>
      <c r="Q107" s="620"/>
      <c r="R107" s="620"/>
      <c r="S107" s="620"/>
      <c r="T107" s="620"/>
      <c r="U107" s="620"/>
      <c r="V107" s="620"/>
      <c r="W107" s="620"/>
      <c r="X107" s="620"/>
      <c r="Y107" s="620"/>
      <c r="Z107" s="620"/>
      <c r="AA107" s="620"/>
      <c r="AB107" s="620"/>
      <c r="AC107" s="620"/>
      <c r="AD107" s="620"/>
      <c r="AE107" s="620"/>
      <c r="AF107" s="620"/>
      <c r="AG107" s="620"/>
      <c r="AH107" s="618"/>
      <c r="AI107" s="618"/>
      <c r="AJ107" s="618"/>
      <c r="AK107" s="618"/>
      <c r="AL107" s="618"/>
      <c r="AM107" s="618"/>
      <c r="AN107" s="618"/>
      <c r="AO107" s="618"/>
      <c r="AP107" s="618"/>
      <c r="AQ107" s="618"/>
      <c r="AR107" s="618"/>
      <c r="AS107" s="618"/>
      <c r="AT107" s="618"/>
      <c r="AU107" s="618"/>
      <c r="AV107" s="618"/>
      <c r="AW107" s="618"/>
      <c r="AX107" s="618"/>
      <c r="AY107" s="618"/>
      <c r="AZ107" s="618"/>
      <c r="BA107" s="618"/>
      <c r="BB107" s="618"/>
      <c r="BC107" s="618"/>
      <c r="BD107" s="618"/>
      <c r="BE107" s="618"/>
      <c r="BF107" s="618"/>
      <c r="BG107" s="618"/>
      <c r="BH107" s="618"/>
      <c r="BI107" s="618"/>
      <c r="BJ107" s="618"/>
      <c r="BK107" s="618"/>
      <c r="BL107" s="618"/>
      <c r="BM107" s="618"/>
      <c r="BN107" s="618"/>
      <c r="BO107" s="618"/>
      <c r="BP107" s="618"/>
      <c r="BQ107" s="618"/>
      <c r="BR107" s="618"/>
      <c r="BS107" s="618"/>
      <c r="BT107" s="618"/>
      <c r="BU107" s="618"/>
      <c r="BV107" s="618"/>
      <c r="BW107" s="623"/>
      <c r="BX107" s="618"/>
      <c r="BY107" s="618"/>
      <c r="BZ107" s="618"/>
      <c r="CA107" s="618"/>
      <c r="CB107" s="623"/>
      <c r="CC107" s="623"/>
      <c r="CD107" s="618"/>
      <c r="CE107" s="618"/>
      <c r="CF107" s="623"/>
      <c r="CG107" s="623"/>
      <c r="CH107" s="623"/>
      <c r="CI107" s="623"/>
      <c r="CJ107" s="623"/>
      <c r="CK107" s="623"/>
      <c r="CL107" s="623"/>
      <c r="CM107" s="623"/>
      <c r="CN107" s="623"/>
      <c r="CO107" s="618"/>
      <c r="CP107" s="619"/>
      <c r="CQ107" s="619"/>
      <c r="CR107" s="618"/>
      <c r="CS107" s="618"/>
      <c r="CT107" s="618"/>
      <c r="CU107" s="618"/>
      <c r="CV107" s="618"/>
      <c r="CW107" s="618"/>
    </row>
    <row r="108" spans="1:101" s="624" customFormat="1">
      <c r="A108" s="618"/>
      <c r="B108" s="618"/>
      <c r="C108" s="622"/>
      <c r="D108" s="622"/>
      <c r="E108" s="621"/>
      <c r="F108" s="618"/>
      <c r="G108" s="618"/>
      <c r="H108" s="618"/>
      <c r="I108" s="618"/>
      <c r="J108" s="618"/>
      <c r="K108" s="618"/>
      <c r="L108" s="618"/>
      <c r="M108" s="618"/>
      <c r="N108" s="619"/>
      <c r="O108" s="619"/>
      <c r="P108" s="620"/>
      <c r="Q108" s="620"/>
      <c r="R108" s="620"/>
      <c r="S108" s="620"/>
      <c r="T108" s="620"/>
      <c r="U108" s="620"/>
      <c r="V108" s="620"/>
      <c r="W108" s="620"/>
      <c r="X108" s="620"/>
      <c r="Y108" s="620"/>
      <c r="Z108" s="620"/>
      <c r="AA108" s="620"/>
      <c r="AB108" s="620"/>
      <c r="AC108" s="620"/>
      <c r="AD108" s="620"/>
      <c r="AE108" s="620"/>
      <c r="AF108" s="620"/>
      <c r="AG108" s="620"/>
      <c r="AH108" s="618"/>
      <c r="AI108" s="618"/>
      <c r="AJ108" s="618"/>
      <c r="AK108" s="618"/>
      <c r="AL108" s="618"/>
      <c r="AM108" s="618"/>
      <c r="AN108" s="618"/>
      <c r="AO108" s="618"/>
      <c r="AP108" s="618"/>
      <c r="AQ108" s="618"/>
      <c r="AR108" s="618"/>
      <c r="AS108" s="618"/>
      <c r="AT108" s="618"/>
      <c r="AU108" s="618"/>
      <c r="AV108" s="618"/>
      <c r="AW108" s="618"/>
      <c r="AX108" s="618"/>
      <c r="AY108" s="618"/>
      <c r="AZ108" s="618"/>
      <c r="BA108" s="618"/>
      <c r="BB108" s="618"/>
      <c r="BC108" s="618"/>
      <c r="BD108" s="618"/>
      <c r="BE108" s="618"/>
      <c r="BF108" s="618"/>
      <c r="BG108" s="618"/>
      <c r="BH108" s="618"/>
      <c r="BI108" s="618"/>
      <c r="BJ108" s="618"/>
      <c r="BK108" s="618"/>
      <c r="BL108" s="618"/>
      <c r="BM108" s="618"/>
      <c r="BN108" s="618"/>
      <c r="BO108" s="618"/>
      <c r="BP108" s="618"/>
      <c r="BQ108" s="618"/>
      <c r="BR108" s="618"/>
      <c r="BS108" s="618"/>
      <c r="BT108" s="618"/>
      <c r="BU108" s="618"/>
      <c r="BV108" s="618"/>
      <c r="BW108" s="623"/>
      <c r="BX108" s="618"/>
      <c r="BY108" s="618"/>
      <c r="BZ108" s="618"/>
      <c r="CA108" s="618"/>
      <c r="CB108" s="623"/>
      <c r="CC108" s="623"/>
      <c r="CD108" s="618"/>
      <c r="CE108" s="618"/>
      <c r="CF108" s="623"/>
      <c r="CG108" s="623"/>
      <c r="CH108" s="623"/>
      <c r="CI108" s="623"/>
      <c r="CJ108" s="623"/>
      <c r="CK108" s="623"/>
      <c r="CL108" s="623"/>
      <c r="CM108" s="623"/>
      <c r="CN108" s="623"/>
      <c r="CO108" s="618"/>
      <c r="CP108" s="619"/>
      <c r="CQ108" s="619"/>
      <c r="CR108" s="618"/>
      <c r="CS108" s="618"/>
      <c r="CT108" s="618"/>
      <c r="CU108" s="618"/>
      <c r="CV108" s="618"/>
      <c r="CW108" s="618"/>
    </row>
    <row r="109" spans="1:101" s="624" customFormat="1">
      <c r="A109" s="618"/>
      <c r="B109" s="618"/>
      <c r="C109" s="622"/>
      <c r="D109" s="622"/>
      <c r="E109" s="621"/>
      <c r="F109" s="618"/>
      <c r="G109" s="618"/>
      <c r="H109" s="618"/>
      <c r="I109" s="618"/>
      <c r="J109" s="618"/>
      <c r="K109" s="618"/>
      <c r="L109" s="618"/>
      <c r="M109" s="618"/>
      <c r="N109" s="619"/>
      <c r="O109" s="619"/>
      <c r="P109" s="620"/>
      <c r="Q109" s="620"/>
      <c r="R109" s="620"/>
      <c r="S109" s="620"/>
      <c r="T109" s="620"/>
      <c r="U109" s="620"/>
      <c r="V109" s="620"/>
      <c r="W109" s="620"/>
      <c r="X109" s="620"/>
      <c r="Y109" s="620"/>
      <c r="Z109" s="620"/>
      <c r="AA109" s="620"/>
      <c r="AB109" s="620"/>
      <c r="AC109" s="620"/>
      <c r="AD109" s="620"/>
      <c r="AE109" s="620"/>
      <c r="AF109" s="620"/>
      <c r="AG109" s="620"/>
      <c r="AH109" s="618"/>
      <c r="AI109" s="618"/>
      <c r="AJ109" s="618"/>
      <c r="AK109" s="618"/>
      <c r="AL109" s="618"/>
      <c r="AM109" s="618"/>
      <c r="AN109" s="618"/>
      <c r="AO109" s="618"/>
      <c r="AP109" s="618"/>
      <c r="AQ109" s="618"/>
      <c r="AR109" s="618"/>
      <c r="AS109" s="618"/>
      <c r="AT109" s="618"/>
      <c r="AU109" s="618"/>
      <c r="AV109" s="618"/>
      <c r="AW109" s="618"/>
      <c r="AX109" s="618"/>
      <c r="AY109" s="618"/>
      <c r="AZ109" s="618"/>
      <c r="BA109" s="618"/>
      <c r="BB109" s="618"/>
      <c r="BC109" s="618"/>
      <c r="BD109" s="618"/>
      <c r="BE109" s="618"/>
      <c r="BF109" s="618"/>
      <c r="BG109" s="618"/>
      <c r="BH109" s="618"/>
      <c r="BI109" s="618"/>
      <c r="BJ109" s="618"/>
      <c r="BK109" s="618"/>
      <c r="BL109" s="618"/>
      <c r="BM109" s="618"/>
      <c r="BN109" s="618"/>
      <c r="BO109" s="618"/>
      <c r="BP109" s="618"/>
      <c r="BQ109" s="618"/>
      <c r="BR109" s="618"/>
      <c r="BS109" s="618"/>
      <c r="BT109" s="618"/>
      <c r="BU109" s="618"/>
      <c r="BV109" s="618"/>
      <c r="BW109" s="619"/>
      <c r="BX109" s="618"/>
      <c r="BY109" s="618"/>
      <c r="BZ109" s="618"/>
      <c r="CA109" s="618"/>
      <c r="CB109" s="623"/>
      <c r="CC109" s="623"/>
      <c r="CD109" s="618"/>
      <c r="CE109" s="618"/>
      <c r="CF109" s="623"/>
      <c r="CG109" s="623"/>
      <c r="CH109" s="623"/>
      <c r="CI109" s="623"/>
      <c r="CJ109" s="623"/>
      <c r="CK109" s="623"/>
      <c r="CL109" s="623"/>
      <c r="CM109" s="623"/>
      <c r="CN109" s="623"/>
      <c r="CO109" s="618"/>
      <c r="CP109" s="619"/>
      <c r="CQ109" s="619"/>
      <c r="CR109" s="618"/>
      <c r="CS109" s="618"/>
      <c r="CT109" s="618"/>
      <c r="CU109" s="618"/>
      <c r="CV109" s="618"/>
      <c r="CW109" s="618"/>
    </row>
    <row r="110" spans="1:101" s="624" customFormat="1">
      <c r="A110" s="618"/>
      <c r="B110" s="618"/>
      <c r="C110" s="622"/>
      <c r="D110" s="622"/>
      <c r="E110" s="621"/>
      <c r="F110" s="618"/>
      <c r="G110" s="618"/>
      <c r="H110" s="618"/>
      <c r="I110" s="618"/>
      <c r="J110" s="618"/>
      <c r="K110" s="618"/>
      <c r="L110" s="618"/>
      <c r="M110" s="618"/>
      <c r="N110" s="619"/>
      <c r="O110" s="619"/>
      <c r="P110" s="620"/>
      <c r="Q110" s="620"/>
      <c r="R110" s="620"/>
      <c r="S110" s="620"/>
      <c r="T110" s="620"/>
      <c r="U110" s="620"/>
      <c r="V110" s="620"/>
      <c r="W110" s="620"/>
      <c r="X110" s="620"/>
      <c r="Y110" s="620"/>
      <c r="Z110" s="620"/>
      <c r="AA110" s="620"/>
      <c r="AB110" s="620"/>
      <c r="AC110" s="620"/>
      <c r="AD110" s="620"/>
      <c r="AE110" s="620"/>
      <c r="AF110" s="620"/>
      <c r="AG110" s="620"/>
      <c r="AH110" s="618"/>
      <c r="AI110" s="618"/>
      <c r="AJ110" s="618"/>
      <c r="AK110" s="618"/>
      <c r="AL110" s="618"/>
      <c r="AM110" s="618"/>
      <c r="AN110" s="618"/>
      <c r="AO110" s="618"/>
      <c r="AP110" s="618"/>
      <c r="AQ110" s="618"/>
      <c r="AR110" s="618"/>
      <c r="AS110" s="618"/>
      <c r="AT110" s="618"/>
      <c r="AU110" s="618"/>
      <c r="AV110" s="618"/>
      <c r="AW110" s="618"/>
      <c r="AX110" s="618"/>
      <c r="AY110" s="618"/>
      <c r="AZ110" s="618"/>
      <c r="BA110" s="618"/>
      <c r="BB110" s="618"/>
      <c r="BC110" s="618"/>
      <c r="BD110" s="618"/>
      <c r="BE110" s="618"/>
      <c r="BF110" s="618"/>
      <c r="BG110" s="618"/>
      <c r="BH110" s="618"/>
      <c r="BI110" s="618"/>
      <c r="BJ110" s="618"/>
      <c r="BK110" s="618"/>
      <c r="BL110" s="618"/>
      <c r="BM110" s="618"/>
      <c r="BN110" s="618"/>
      <c r="BO110" s="618"/>
      <c r="BP110" s="618"/>
      <c r="BQ110" s="618"/>
      <c r="BR110" s="618"/>
      <c r="BS110" s="618"/>
      <c r="BT110" s="618"/>
      <c r="BU110" s="618"/>
      <c r="BV110" s="618"/>
      <c r="BW110" s="623"/>
      <c r="BX110" s="618"/>
      <c r="BY110" s="618"/>
      <c r="BZ110" s="618"/>
      <c r="CA110" s="618"/>
      <c r="CB110" s="623"/>
      <c r="CC110" s="623"/>
      <c r="CD110" s="618"/>
      <c r="CE110" s="618"/>
      <c r="CF110" s="623"/>
      <c r="CG110" s="623"/>
      <c r="CH110" s="623"/>
      <c r="CI110" s="623"/>
      <c r="CJ110" s="623"/>
      <c r="CK110" s="623"/>
      <c r="CL110" s="623"/>
      <c r="CM110" s="623"/>
      <c r="CN110" s="623"/>
      <c r="CO110" s="618"/>
      <c r="CP110" s="619"/>
      <c r="CQ110" s="619"/>
      <c r="CR110" s="618"/>
      <c r="CS110" s="618"/>
      <c r="CT110" s="618"/>
      <c r="CU110" s="618"/>
      <c r="CV110" s="618"/>
      <c r="CW110" s="618"/>
    </row>
    <row r="111" spans="1:101" s="624" customFormat="1">
      <c r="A111" s="618"/>
      <c r="B111" s="618"/>
      <c r="C111" s="622"/>
      <c r="D111" s="622"/>
      <c r="E111" s="621"/>
      <c r="F111" s="618"/>
      <c r="G111" s="618"/>
      <c r="H111" s="618"/>
      <c r="I111" s="618"/>
      <c r="J111" s="618"/>
      <c r="K111" s="618"/>
      <c r="L111" s="618"/>
      <c r="M111" s="618"/>
      <c r="N111" s="619"/>
      <c r="O111" s="619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20"/>
      <c r="AB111" s="620"/>
      <c r="AC111" s="620"/>
      <c r="AD111" s="620"/>
      <c r="AE111" s="620"/>
      <c r="AF111" s="620"/>
      <c r="AG111" s="620"/>
      <c r="AH111" s="618"/>
      <c r="AI111" s="618"/>
      <c r="AJ111" s="618"/>
      <c r="AK111" s="618"/>
      <c r="AL111" s="618"/>
      <c r="AM111" s="618"/>
      <c r="AN111" s="618"/>
      <c r="AO111" s="618"/>
      <c r="AP111" s="618"/>
      <c r="AQ111" s="618"/>
      <c r="AR111" s="618"/>
      <c r="AS111" s="618"/>
      <c r="AT111" s="618"/>
      <c r="AU111" s="618"/>
      <c r="AV111" s="618"/>
      <c r="AW111" s="618"/>
      <c r="AX111" s="618"/>
      <c r="AY111" s="618"/>
      <c r="AZ111" s="618"/>
      <c r="BA111" s="618"/>
      <c r="BB111" s="618"/>
      <c r="BC111" s="618"/>
      <c r="BD111" s="618"/>
      <c r="BE111" s="618"/>
      <c r="BF111" s="618"/>
      <c r="BG111" s="618"/>
      <c r="BH111" s="618"/>
      <c r="BI111" s="618"/>
      <c r="BJ111" s="618"/>
      <c r="BK111" s="618"/>
      <c r="BL111" s="618"/>
      <c r="BM111" s="618"/>
      <c r="BN111" s="618"/>
      <c r="BO111" s="618"/>
      <c r="BP111" s="618"/>
      <c r="BQ111" s="618"/>
      <c r="BR111" s="618"/>
      <c r="BS111" s="618"/>
      <c r="BT111" s="618"/>
      <c r="BU111" s="618"/>
      <c r="BV111" s="618"/>
      <c r="BW111" s="623"/>
      <c r="BX111" s="618"/>
      <c r="BY111" s="618"/>
      <c r="BZ111" s="618"/>
      <c r="CA111" s="618"/>
      <c r="CB111" s="623"/>
      <c r="CC111" s="623"/>
      <c r="CD111" s="618"/>
      <c r="CE111" s="618"/>
      <c r="CF111" s="623"/>
      <c r="CG111" s="623"/>
      <c r="CH111" s="623"/>
      <c r="CI111" s="623"/>
      <c r="CJ111" s="623"/>
      <c r="CK111" s="623"/>
      <c r="CL111" s="623"/>
      <c r="CM111" s="623"/>
      <c r="CN111" s="623"/>
      <c r="CO111" s="618"/>
      <c r="CP111" s="619"/>
      <c r="CQ111" s="619"/>
      <c r="CR111" s="618"/>
      <c r="CS111" s="618"/>
      <c r="CT111" s="618"/>
      <c r="CU111" s="618"/>
      <c r="CV111" s="618"/>
      <c r="CW111" s="618"/>
    </row>
    <row r="112" spans="1:101" s="624" customFormat="1">
      <c r="A112" s="618"/>
      <c r="B112" s="618"/>
      <c r="C112" s="622"/>
      <c r="D112" s="622"/>
      <c r="E112" s="621"/>
      <c r="F112" s="618"/>
      <c r="G112" s="618"/>
      <c r="H112" s="618"/>
      <c r="I112" s="618"/>
      <c r="J112" s="618"/>
      <c r="K112" s="618"/>
      <c r="L112" s="618"/>
      <c r="M112" s="618"/>
      <c r="N112" s="619"/>
      <c r="O112" s="619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20"/>
      <c r="AB112" s="620"/>
      <c r="AC112" s="620"/>
      <c r="AD112" s="620"/>
      <c r="AE112" s="620"/>
      <c r="AF112" s="620"/>
      <c r="AG112" s="620"/>
      <c r="AH112" s="618"/>
      <c r="AI112" s="618"/>
      <c r="AJ112" s="618"/>
      <c r="AK112" s="618"/>
      <c r="AL112" s="618"/>
      <c r="AM112" s="618"/>
      <c r="AN112" s="618"/>
      <c r="AO112" s="618"/>
      <c r="AP112" s="618"/>
      <c r="AQ112" s="618"/>
      <c r="AR112" s="618"/>
      <c r="AS112" s="618"/>
      <c r="AT112" s="618"/>
      <c r="AU112" s="618"/>
      <c r="AV112" s="618"/>
      <c r="AW112" s="618"/>
      <c r="AX112" s="618"/>
      <c r="AY112" s="618"/>
      <c r="AZ112" s="618"/>
      <c r="BA112" s="618"/>
      <c r="BB112" s="618"/>
      <c r="BC112" s="618"/>
      <c r="BD112" s="618"/>
      <c r="BE112" s="618"/>
      <c r="BF112" s="618"/>
      <c r="BG112" s="618"/>
      <c r="BH112" s="618"/>
      <c r="BI112" s="618"/>
      <c r="BJ112" s="618"/>
      <c r="BK112" s="618"/>
      <c r="BL112" s="618"/>
      <c r="BM112" s="618"/>
      <c r="BN112" s="618"/>
      <c r="BO112" s="618"/>
      <c r="BP112" s="618"/>
      <c r="BQ112" s="618"/>
      <c r="BR112" s="618"/>
      <c r="BS112" s="618"/>
      <c r="BT112" s="618"/>
      <c r="BU112" s="618"/>
      <c r="BV112" s="618"/>
      <c r="BW112" s="623"/>
      <c r="BX112" s="618"/>
      <c r="BY112" s="618"/>
      <c r="BZ112" s="618"/>
      <c r="CA112" s="618"/>
      <c r="CB112" s="623"/>
      <c r="CC112" s="623"/>
      <c r="CD112" s="618"/>
      <c r="CE112" s="618"/>
      <c r="CF112" s="623"/>
      <c r="CG112" s="623"/>
      <c r="CH112" s="623"/>
      <c r="CI112" s="623"/>
      <c r="CJ112" s="623"/>
      <c r="CK112" s="623"/>
      <c r="CL112" s="623"/>
      <c r="CM112" s="623"/>
      <c r="CN112" s="623"/>
      <c r="CO112" s="618"/>
      <c r="CP112" s="619"/>
      <c r="CQ112" s="619"/>
      <c r="CR112" s="618"/>
      <c r="CS112" s="618"/>
      <c r="CT112" s="618"/>
      <c r="CU112" s="618"/>
      <c r="CV112" s="618"/>
      <c r="CW112" s="618"/>
    </row>
    <row r="113" spans="1:101" s="624" customFormat="1">
      <c r="A113" s="618"/>
      <c r="B113" s="618"/>
      <c r="C113" s="622"/>
      <c r="D113" s="622"/>
      <c r="E113" s="621"/>
      <c r="F113" s="618"/>
      <c r="G113" s="618"/>
      <c r="H113" s="618"/>
      <c r="I113" s="618"/>
      <c r="J113" s="618"/>
      <c r="K113" s="618"/>
      <c r="L113" s="618"/>
      <c r="M113" s="618"/>
      <c r="N113" s="619"/>
      <c r="O113" s="619"/>
      <c r="P113" s="620"/>
      <c r="Q113" s="620"/>
      <c r="R113" s="620"/>
      <c r="S113" s="620"/>
      <c r="T113" s="620"/>
      <c r="U113" s="620"/>
      <c r="V113" s="620"/>
      <c r="W113" s="620"/>
      <c r="X113" s="620"/>
      <c r="Y113" s="620"/>
      <c r="Z113" s="620"/>
      <c r="AA113" s="620"/>
      <c r="AB113" s="620"/>
      <c r="AC113" s="620"/>
      <c r="AD113" s="620"/>
      <c r="AE113" s="620"/>
      <c r="AF113" s="620"/>
      <c r="AG113" s="620"/>
      <c r="AH113" s="618"/>
      <c r="AI113" s="618"/>
      <c r="AJ113" s="618"/>
      <c r="AK113" s="618"/>
      <c r="AL113" s="618"/>
      <c r="AM113" s="618"/>
      <c r="AN113" s="618"/>
      <c r="AO113" s="618"/>
      <c r="AP113" s="618"/>
      <c r="AQ113" s="618"/>
      <c r="AR113" s="618"/>
      <c r="AS113" s="618"/>
      <c r="AT113" s="618"/>
      <c r="AU113" s="618"/>
      <c r="AV113" s="618"/>
      <c r="AW113" s="618"/>
      <c r="AX113" s="618"/>
      <c r="AY113" s="618"/>
      <c r="AZ113" s="618"/>
      <c r="BA113" s="618"/>
      <c r="BB113" s="618"/>
      <c r="BC113" s="618"/>
      <c r="BD113" s="618"/>
      <c r="BE113" s="618"/>
      <c r="BF113" s="618"/>
      <c r="BG113" s="618"/>
      <c r="BH113" s="618"/>
      <c r="BI113" s="618"/>
      <c r="BJ113" s="618"/>
      <c r="BK113" s="618"/>
      <c r="BL113" s="618"/>
      <c r="BM113" s="618"/>
      <c r="BN113" s="618"/>
      <c r="BO113" s="618"/>
      <c r="BP113" s="618"/>
      <c r="BQ113" s="618"/>
      <c r="BR113" s="618"/>
      <c r="BS113" s="618"/>
      <c r="BT113" s="618"/>
      <c r="BU113" s="618"/>
      <c r="BV113" s="618"/>
      <c r="BW113" s="619"/>
      <c r="BX113" s="618"/>
      <c r="BY113" s="618"/>
      <c r="BZ113" s="618"/>
      <c r="CA113" s="618"/>
      <c r="CB113" s="623"/>
      <c r="CC113" s="623"/>
      <c r="CD113" s="618"/>
      <c r="CE113" s="618"/>
      <c r="CF113" s="623"/>
      <c r="CG113" s="623"/>
      <c r="CH113" s="623"/>
      <c r="CI113" s="623"/>
      <c r="CJ113" s="623"/>
      <c r="CK113" s="623"/>
      <c r="CL113" s="623"/>
      <c r="CM113" s="623"/>
      <c r="CN113" s="623"/>
      <c r="CO113" s="618"/>
      <c r="CP113" s="619"/>
      <c r="CQ113" s="619"/>
      <c r="CR113" s="618"/>
      <c r="CS113" s="618"/>
      <c r="CT113" s="618"/>
      <c r="CU113" s="618"/>
      <c r="CV113" s="618"/>
      <c r="CW113" s="618"/>
    </row>
    <row r="114" spans="1:101" s="624" customFormat="1">
      <c r="A114" s="618"/>
      <c r="B114" s="618"/>
      <c r="C114" s="622"/>
      <c r="D114" s="622"/>
      <c r="E114" s="621"/>
      <c r="F114" s="618"/>
      <c r="G114" s="618"/>
      <c r="H114" s="618"/>
      <c r="I114" s="618"/>
      <c r="J114" s="618"/>
      <c r="K114" s="618"/>
      <c r="L114" s="618"/>
      <c r="M114" s="618"/>
      <c r="N114" s="619"/>
      <c r="O114" s="619"/>
      <c r="P114" s="620"/>
      <c r="Q114" s="620"/>
      <c r="R114" s="620"/>
      <c r="S114" s="620"/>
      <c r="T114" s="620"/>
      <c r="U114" s="620"/>
      <c r="V114" s="620"/>
      <c r="W114" s="620"/>
      <c r="X114" s="620"/>
      <c r="Y114" s="620"/>
      <c r="Z114" s="620"/>
      <c r="AA114" s="620"/>
      <c r="AB114" s="620"/>
      <c r="AC114" s="620"/>
      <c r="AD114" s="620"/>
      <c r="AE114" s="620"/>
      <c r="AF114" s="620"/>
      <c r="AG114" s="620"/>
      <c r="AH114" s="618"/>
      <c r="AI114" s="618"/>
      <c r="AJ114" s="618"/>
      <c r="AK114" s="618"/>
      <c r="AL114" s="618"/>
      <c r="AM114" s="618"/>
      <c r="AN114" s="618"/>
      <c r="AO114" s="618"/>
      <c r="AP114" s="618"/>
      <c r="AQ114" s="618"/>
      <c r="AR114" s="618"/>
      <c r="AS114" s="618"/>
      <c r="AT114" s="618"/>
      <c r="AU114" s="618"/>
      <c r="AV114" s="618"/>
      <c r="AW114" s="618"/>
      <c r="AX114" s="618"/>
      <c r="AY114" s="618"/>
      <c r="AZ114" s="618"/>
      <c r="BA114" s="618"/>
      <c r="BB114" s="618"/>
      <c r="BC114" s="618"/>
      <c r="BD114" s="618"/>
      <c r="BE114" s="618"/>
      <c r="BF114" s="618"/>
      <c r="BG114" s="618"/>
      <c r="BH114" s="618"/>
      <c r="BI114" s="618"/>
      <c r="BJ114" s="618"/>
      <c r="BK114" s="618"/>
      <c r="BL114" s="618"/>
      <c r="BM114" s="618"/>
      <c r="BN114" s="618"/>
      <c r="BO114" s="618"/>
      <c r="BP114" s="618"/>
      <c r="BQ114" s="618"/>
      <c r="BR114" s="618"/>
      <c r="BS114" s="618"/>
      <c r="BT114" s="618"/>
      <c r="BU114" s="618"/>
      <c r="BV114" s="618"/>
      <c r="BW114" s="623"/>
      <c r="BX114" s="618"/>
      <c r="BY114" s="618"/>
      <c r="BZ114" s="618"/>
      <c r="CA114" s="618"/>
      <c r="CB114" s="623"/>
      <c r="CC114" s="623"/>
      <c r="CD114" s="618"/>
      <c r="CE114" s="618"/>
      <c r="CF114" s="623"/>
      <c r="CG114" s="623"/>
      <c r="CH114" s="623"/>
      <c r="CI114" s="623"/>
      <c r="CJ114" s="623"/>
      <c r="CK114" s="623"/>
      <c r="CL114" s="623"/>
      <c r="CM114" s="623"/>
      <c r="CN114" s="623"/>
      <c r="CO114" s="618"/>
      <c r="CP114" s="619"/>
      <c r="CQ114" s="619"/>
      <c r="CR114" s="618"/>
      <c r="CS114" s="618"/>
      <c r="CT114" s="618"/>
      <c r="CU114" s="618"/>
      <c r="CV114" s="618"/>
      <c r="CW114" s="618"/>
    </row>
    <row r="115" spans="1:101" s="624" customFormat="1">
      <c r="A115" s="618"/>
      <c r="B115" s="618"/>
      <c r="C115" s="622"/>
      <c r="D115" s="622"/>
      <c r="E115" s="621"/>
      <c r="F115" s="618"/>
      <c r="G115" s="618"/>
      <c r="H115" s="618"/>
      <c r="I115" s="618"/>
      <c r="J115" s="618"/>
      <c r="K115" s="618"/>
      <c r="L115" s="618"/>
      <c r="M115" s="618"/>
      <c r="N115" s="619"/>
      <c r="O115" s="619"/>
      <c r="P115" s="620"/>
      <c r="Q115" s="620"/>
      <c r="R115" s="620"/>
      <c r="S115" s="620"/>
      <c r="T115" s="620"/>
      <c r="U115" s="620"/>
      <c r="V115" s="620"/>
      <c r="W115" s="620"/>
      <c r="X115" s="620"/>
      <c r="Y115" s="620"/>
      <c r="Z115" s="620"/>
      <c r="AA115" s="620"/>
      <c r="AB115" s="620"/>
      <c r="AC115" s="620"/>
      <c r="AD115" s="620"/>
      <c r="AE115" s="620"/>
      <c r="AF115" s="620"/>
      <c r="AG115" s="620"/>
      <c r="AH115" s="618"/>
      <c r="AI115" s="618"/>
      <c r="AJ115" s="618"/>
      <c r="AK115" s="618"/>
      <c r="AL115" s="618"/>
      <c r="AM115" s="618"/>
      <c r="AN115" s="618"/>
      <c r="AO115" s="618"/>
      <c r="AP115" s="618"/>
      <c r="AQ115" s="618"/>
      <c r="AR115" s="618"/>
      <c r="AS115" s="618"/>
      <c r="AT115" s="618"/>
      <c r="AU115" s="618"/>
      <c r="AV115" s="618"/>
      <c r="AW115" s="618"/>
      <c r="AX115" s="618"/>
      <c r="AY115" s="618"/>
      <c r="AZ115" s="618"/>
      <c r="BA115" s="618"/>
      <c r="BB115" s="618"/>
      <c r="BC115" s="618"/>
      <c r="BD115" s="618"/>
      <c r="BE115" s="618"/>
      <c r="BF115" s="618"/>
      <c r="BG115" s="618"/>
      <c r="BH115" s="618"/>
      <c r="BI115" s="618"/>
      <c r="BJ115" s="618"/>
      <c r="BK115" s="618"/>
      <c r="BL115" s="618"/>
      <c r="BM115" s="618"/>
      <c r="BN115" s="618"/>
      <c r="BO115" s="618"/>
      <c r="BP115" s="618"/>
      <c r="BQ115" s="618"/>
      <c r="BR115" s="618"/>
      <c r="BS115" s="618"/>
      <c r="BT115" s="618"/>
      <c r="BU115" s="618"/>
      <c r="BV115" s="618"/>
      <c r="BW115" s="619"/>
      <c r="BX115" s="618"/>
      <c r="BY115" s="618"/>
      <c r="BZ115" s="618"/>
      <c r="CA115" s="618"/>
      <c r="CB115" s="623"/>
      <c r="CC115" s="623"/>
      <c r="CD115" s="618"/>
      <c r="CE115" s="618"/>
      <c r="CF115" s="623"/>
      <c r="CG115" s="623"/>
      <c r="CH115" s="623"/>
      <c r="CI115" s="623"/>
      <c r="CJ115" s="623"/>
      <c r="CK115" s="623"/>
      <c r="CL115" s="623"/>
      <c r="CM115" s="623"/>
      <c r="CN115" s="623"/>
      <c r="CO115" s="618"/>
      <c r="CP115" s="619"/>
      <c r="CQ115" s="619"/>
      <c r="CR115" s="618"/>
      <c r="CS115" s="618"/>
      <c r="CT115" s="618"/>
      <c r="CU115" s="618"/>
      <c r="CV115" s="618"/>
      <c r="CW115" s="618"/>
    </row>
    <row r="116" spans="1:101" s="624" customFormat="1">
      <c r="A116" s="618"/>
      <c r="B116" s="618"/>
      <c r="C116" s="622"/>
      <c r="D116" s="622"/>
      <c r="E116" s="621"/>
      <c r="F116" s="618"/>
      <c r="G116" s="618"/>
      <c r="H116" s="618"/>
      <c r="I116" s="618"/>
      <c r="J116" s="618"/>
      <c r="K116" s="618"/>
      <c r="L116" s="618"/>
      <c r="M116" s="618"/>
      <c r="N116" s="619"/>
      <c r="O116" s="619"/>
      <c r="P116" s="620"/>
      <c r="Q116" s="620"/>
      <c r="R116" s="620"/>
      <c r="S116" s="620"/>
      <c r="T116" s="620"/>
      <c r="U116" s="620"/>
      <c r="V116" s="620"/>
      <c r="W116" s="620"/>
      <c r="X116" s="620"/>
      <c r="Y116" s="620"/>
      <c r="Z116" s="620"/>
      <c r="AA116" s="620"/>
      <c r="AB116" s="620"/>
      <c r="AC116" s="620"/>
      <c r="AD116" s="620"/>
      <c r="AE116" s="620"/>
      <c r="AF116" s="620"/>
      <c r="AG116" s="620"/>
      <c r="AH116" s="618"/>
      <c r="AI116" s="618"/>
      <c r="AJ116" s="618"/>
      <c r="AK116" s="618"/>
      <c r="AL116" s="618"/>
      <c r="AM116" s="618"/>
      <c r="AN116" s="618"/>
      <c r="AO116" s="618"/>
      <c r="AP116" s="618"/>
      <c r="AQ116" s="618"/>
      <c r="AR116" s="618"/>
      <c r="AS116" s="618"/>
      <c r="AT116" s="618"/>
      <c r="AU116" s="618"/>
      <c r="AV116" s="618"/>
      <c r="AW116" s="618"/>
      <c r="AX116" s="618"/>
      <c r="AY116" s="618"/>
      <c r="AZ116" s="618"/>
      <c r="BA116" s="618"/>
      <c r="BB116" s="618"/>
      <c r="BC116" s="618"/>
      <c r="BD116" s="618"/>
      <c r="BE116" s="618"/>
      <c r="BF116" s="618"/>
      <c r="BG116" s="618"/>
      <c r="BH116" s="618"/>
      <c r="BI116" s="618"/>
      <c r="BJ116" s="618"/>
      <c r="BK116" s="618"/>
      <c r="BL116" s="618"/>
      <c r="BM116" s="618"/>
      <c r="BN116" s="618"/>
      <c r="BO116" s="618"/>
      <c r="BP116" s="618"/>
      <c r="BQ116" s="618"/>
      <c r="BR116" s="618"/>
      <c r="BS116" s="618"/>
      <c r="BT116" s="618"/>
      <c r="BU116" s="618"/>
      <c r="BV116" s="618"/>
      <c r="BW116" s="619"/>
      <c r="BX116" s="618"/>
      <c r="BY116" s="618"/>
      <c r="BZ116" s="618"/>
      <c r="CA116" s="618"/>
      <c r="CB116" s="623"/>
      <c r="CC116" s="623"/>
      <c r="CD116" s="618"/>
      <c r="CE116" s="618"/>
      <c r="CF116" s="623"/>
      <c r="CG116" s="623"/>
      <c r="CH116" s="623"/>
      <c r="CI116" s="623"/>
      <c r="CJ116" s="623"/>
      <c r="CK116" s="623"/>
      <c r="CL116" s="623"/>
      <c r="CM116" s="623"/>
      <c r="CN116" s="623"/>
      <c r="CO116" s="618"/>
      <c r="CP116" s="619"/>
      <c r="CQ116" s="619"/>
      <c r="CR116" s="618"/>
      <c r="CS116" s="618"/>
      <c r="CT116" s="618"/>
      <c r="CU116" s="618"/>
      <c r="CV116" s="618"/>
      <c r="CW116" s="618"/>
    </row>
    <row r="117" spans="1:101" s="624" customFormat="1">
      <c r="A117" s="618"/>
      <c r="B117" s="618"/>
      <c r="C117" s="622"/>
      <c r="D117" s="622"/>
      <c r="E117" s="621"/>
      <c r="F117" s="618"/>
      <c r="G117" s="618"/>
      <c r="H117" s="618"/>
      <c r="I117" s="618"/>
      <c r="J117" s="618"/>
      <c r="K117" s="618"/>
      <c r="L117" s="618"/>
      <c r="M117" s="618"/>
      <c r="N117" s="619"/>
      <c r="O117" s="619"/>
      <c r="P117" s="620"/>
      <c r="Q117" s="620"/>
      <c r="R117" s="620"/>
      <c r="S117" s="620"/>
      <c r="T117" s="620"/>
      <c r="U117" s="620"/>
      <c r="V117" s="620"/>
      <c r="W117" s="620"/>
      <c r="X117" s="620"/>
      <c r="Y117" s="620"/>
      <c r="Z117" s="620"/>
      <c r="AA117" s="620"/>
      <c r="AB117" s="620"/>
      <c r="AC117" s="620"/>
      <c r="AD117" s="620"/>
      <c r="AE117" s="620"/>
      <c r="AF117" s="620"/>
      <c r="AG117" s="620"/>
      <c r="AH117" s="618"/>
      <c r="AI117" s="618"/>
      <c r="AJ117" s="618"/>
      <c r="AK117" s="618"/>
      <c r="AL117" s="618"/>
      <c r="AM117" s="618"/>
      <c r="AN117" s="618"/>
      <c r="AO117" s="618"/>
      <c r="AP117" s="618"/>
      <c r="AQ117" s="618"/>
      <c r="AR117" s="618"/>
      <c r="AS117" s="618"/>
      <c r="AT117" s="618"/>
      <c r="AU117" s="618"/>
      <c r="AV117" s="618"/>
      <c r="AW117" s="618"/>
      <c r="AX117" s="618"/>
      <c r="AY117" s="618"/>
      <c r="AZ117" s="618"/>
      <c r="BA117" s="618"/>
      <c r="BB117" s="618"/>
      <c r="BC117" s="618"/>
      <c r="BD117" s="618"/>
      <c r="BE117" s="618"/>
      <c r="BF117" s="618"/>
      <c r="BG117" s="618"/>
      <c r="BH117" s="618"/>
      <c r="BI117" s="618"/>
      <c r="BJ117" s="618"/>
      <c r="BK117" s="618"/>
      <c r="BL117" s="618"/>
      <c r="BM117" s="618"/>
      <c r="BN117" s="618"/>
      <c r="BO117" s="618"/>
      <c r="BP117" s="618"/>
      <c r="BQ117" s="618"/>
      <c r="BR117" s="618"/>
      <c r="BS117" s="618"/>
      <c r="BT117" s="618"/>
      <c r="BU117" s="618"/>
      <c r="BV117" s="618"/>
      <c r="BW117" s="623"/>
      <c r="BX117" s="618"/>
      <c r="BY117" s="618"/>
      <c r="BZ117" s="618"/>
      <c r="CA117" s="618"/>
      <c r="CB117" s="623"/>
      <c r="CC117" s="623"/>
      <c r="CD117" s="618"/>
      <c r="CE117" s="618"/>
      <c r="CF117" s="623"/>
      <c r="CG117" s="623"/>
      <c r="CH117" s="623"/>
      <c r="CI117" s="623"/>
      <c r="CJ117" s="623"/>
      <c r="CK117" s="623"/>
      <c r="CL117" s="623"/>
      <c r="CM117" s="623"/>
      <c r="CN117" s="623"/>
      <c r="CO117" s="618"/>
      <c r="CP117" s="619"/>
      <c r="CQ117" s="619"/>
      <c r="CR117" s="618"/>
      <c r="CS117" s="618"/>
      <c r="CT117" s="618"/>
      <c r="CU117" s="618"/>
      <c r="CV117" s="618"/>
      <c r="CW117" s="618"/>
    </row>
    <row r="118" spans="1:101" s="624" customFormat="1">
      <c r="A118" s="618"/>
      <c r="B118" s="618"/>
      <c r="C118" s="622"/>
      <c r="D118" s="622"/>
      <c r="E118" s="621"/>
      <c r="F118" s="618"/>
      <c r="G118" s="618"/>
      <c r="H118" s="618"/>
      <c r="I118" s="618"/>
      <c r="J118" s="618"/>
      <c r="K118" s="618"/>
      <c r="L118" s="618"/>
      <c r="M118" s="618"/>
      <c r="N118" s="619"/>
      <c r="O118" s="619"/>
      <c r="P118" s="620"/>
      <c r="Q118" s="620"/>
      <c r="R118" s="620"/>
      <c r="S118" s="620"/>
      <c r="T118" s="620"/>
      <c r="U118" s="620"/>
      <c r="V118" s="620"/>
      <c r="W118" s="620"/>
      <c r="X118" s="620"/>
      <c r="Y118" s="620"/>
      <c r="Z118" s="620"/>
      <c r="AA118" s="620"/>
      <c r="AB118" s="620"/>
      <c r="AC118" s="620"/>
      <c r="AD118" s="620"/>
      <c r="AE118" s="620"/>
      <c r="AF118" s="620"/>
      <c r="AG118" s="620"/>
      <c r="AH118" s="618"/>
      <c r="AI118" s="618"/>
      <c r="AJ118" s="618"/>
      <c r="AK118" s="618"/>
      <c r="AL118" s="618"/>
      <c r="AM118" s="618"/>
      <c r="AN118" s="618"/>
      <c r="AO118" s="618"/>
      <c r="AP118" s="618"/>
      <c r="AQ118" s="618"/>
      <c r="AR118" s="618"/>
      <c r="AS118" s="618"/>
      <c r="AT118" s="618"/>
      <c r="AU118" s="618"/>
      <c r="AV118" s="618"/>
      <c r="AW118" s="618"/>
      <c r="AX118" s="618"/>
      <c r="AY118" s="618"/>
      <c r="AZ118" s="618"/>
      <c r="BA118" s="618"/>
      <c r="BB118" s="618"/>
      <c r="BC118" s="618"/>
      <c r="BD118" s="618"/>
      <c r="BE118" s="618"/>
      <c r="BF118" s="618"/>
      <c r="BG118" s="618"/>
      <c r="BH118" s="618"/>
      <c r="BI118" s="618"/>
      <c r="BJ118" s="618"/>
      <c r="BK118" s="618"/>
      <c r="BL118" s="618"/>
      <c r="BM118" s="618"/>
      <c r="BN118" s="618"/>
      <c r="BO118" s="618"/>
      <c r="BP118" s="618"/>
      <c r="BQ118" s="618"/>
      <c r="BR118" s="618"/>
      <c r="BS118" s="618"/>
      <c r="BT118" s="618"/>
      <c r="BU118" s="618"/>
      <c r="BV118" s="618"/>
      <c r="BW118" s="623"/>
      <c r="BX118" s="618"/>
      <c r="BY118" s="618"/>
      <c r="BZ118" s="618"/>
      <c r="CA118" s="618"/>
      <c r="CB118" s="623"/>
      <c r="CC118" s="623"/>
      <c r="CD118" s="618"/>
      <c r="CE118" s="618"/>
      <c r="CF118" s="623"/>
      <c r="CG118" s="623"/>
      <c r="CH118" s="623"/>
      <c r="CI118" s="623"/>
      <c r="CJ118" s="623"/>
      <c r="CK118" s="623"/>
      <c r="CL118" s="623"/>
      <c r="CM118" s="623"/>
      <c r="CN118" s="623"/>
      <c r="CO118" s="618"/>
      <c r="CP118" s="619"/>
      <c r="CQ118" s="619"/>
      <c r="CR118" s="618"/>
      <c r="CS118" s="618"/>
      <c r="CT118" s="618"/>
      <c r="CU118" s="618"/>
      <c r="CV118" s="618"/>
      <c r="CW118" s="618"/>
    </row>
    <row r="119" spans="1:101" s="624" customFormat="1">
      <c r="A119" s="618"/>
      <c r="B119" s="618"/>
      <c r="C119" s="622"/>
      <c r="D119" s="622"/>
      <c r="E119" s="621"/>
      <c r="F119" s="618"/>
      <c r="G119" s="618"/>
      <c r="H119" s="618"/>
      <c r="I119" s="618"/>
      <c r="J119" s="618"/>
      <c r="K119" s="618"/>
      <c r="L119" s="618"/>
      <c r="M119" s="618"/>
      <c r="N119" s="619"/>
      <c r="O119" s="619"/>
      <c r="P119" s="620"/>
      <c r="Q119" s="620"/>
      <c r="R119" s="620"/>
      <c r="S119" s="620"/>
      <c r="T119" s="620"/>
      <c r="U119" s="620"/>
      <c r="V119" s="620"/>
      <c r="W119" s="620"/>
      <c r="X119" s="620"/>
      <c r="Y119" s="620"/>
      <c r="Z119" s="620"/>
      <c r="AA119" s="620"/>
      <c r="AB119" s="620"/>
      <c r="AC119" s="620"/>
      <c r="AD119" s="620"/>
      <c r="AE119" s="620"/>
      <c r="AF119" s="620"/>
      <c r="AG119" s="620"/>
      <c r="AH119" s="618"/>
      <c r="AI119" s="618"/>
      <c r="AJ119" s="618"/>
      <c r="AK119" s="618"/>
      <c r="AL119" s="618"/>
      <c r="AM119" s="618"/>
      <c r="AN119" s="618"/>
      <c r="AO119" s="618"/>
      <c r="AP119" s="618"/>
      <c r="AQ119" s="618"/>
      <c r="AR119" s="618"/>
      <c r="AS119" s="618"/>
      <c r="AT119" s="618"/>
      <c r="AU119" s="618"/>
      <c r="AV119" s="618"/>
      <c r="AW119" s="618"/>
      <c r="AX119" s="618"/>
      <c r="AY119" s="618"/>
      <c r="AZ119" s="618"/>
      <c r="BA119" s="618"/>
      <c r="BB119" s="618"/>
      <c r="BC119" s="618"/>
      <c r="BD119" s="618"/>
      <c r="BE119" s="618"/>
      <c r="BF119" s="618"/>
      <c r="BG119" s="618"/>
      <c r="BH119" s="618"/>
      <c r="BI119" s="618"/>
      <c r="BJ119" s="618"/>
      <c r="BK119" s="618"/>
      <c r="BL119" s="618"/>
      <c r="BM119" s="618"/>
      <c r="BN119" s="618"/>
      <c r="BO119" s="618"/>
      <c r="BP119" s="618"/>
      <c r="BQ119" s="618"/>
      <c r="BR119" s="618"/>
      <c r="BS119" s="618"/>
      <c r="BT119" s="618"/>
      <c r="BU119" s="618"/>
      <c r="BV119" s="618"/>
      <c r="BW119" s="619"/>
      <c r="BX119" s="618"/>
      <c r="BY119" s="618"/>
      <c r="BZ119" s="618"/>
      <c r="CA119" s="618"/>
      <c r="CB119" s="623"/>
      <c r="CC119" s="623"/>
      <c r="CD119" s="618"/>
      <c r="CE119" s="618"/>
      <c r="CF119" s="623"/>
      <c r="CG119" s="623"/>
      <c r="CH119" s="623"/>
      <c r="CI119" s="623"/>
      <c r="CJ119" s="623"/>
      <c r="CK119" s="623"/>
      <c r="CL119" s="623"/>
      <c r="CM119" s="623"/>
      <c r="CN119" s="623"/>
      <c r="CO119" s="618"/>
      <c r="CP119" s="619"/>
      <c r="CQ119" s="619"/>
      <c r="CR119" s="618"/>
      <c r="CS119" s="618"/>
      <c r="CT119" s="618"/>
      <c r="CU119" s="618"/>
      <c r="CV119" s="618"/>
      <c r="CW119" s="618"/>
    </row>
    <row r="120" spans="1:101" s="624" customFormat="1">
      <c r="A120" s="618"/>
      <c r="B120" s="618"/>
      <c r="C120" s="622"/>
      <c r="D120" s="622"/>
      <c r="E120" s="621"/>
      <c r="F120" s="618"/>
      <c r="G120" s="618"/>
      <c r="H120" s="618"/>
      <c r="I120" s="618"/>
      <c r="J120" s="618"/>
      <c r="K120" s="618"/>
      <c r="L120" s="618"/>
      <c r="M120" s="618"/>
      <c r="N120" s="619"/>
      <c r="O120" s="619"/>
      <c r="P120" s="620"/>
      <c r="Q120" s="620"/>
      <c r="R120" s="620"/>
      <c r="S120" s="620"/>
      <c r="T120" s="620"/>
      <c r="U120" s="620"/>
      <c r="V120" s="620"/>
      <c r="W120" s="620"/>
      <c r="X120" s="620"/>
      <c r="Y120" s="620"/>
      <c r="Z120" s="620"/>
      <c r="AA120" s="620"/>
      <c r="AB120" s="620"/>
      <c r="AC120" s="620"/>
      <c r="AD120" s="620"/>
      <c r="AE120" s="620"/>
      <c r="AF120" s="620"/>
      <c r="AG120" s="620"/>
      <c r="AH120" s="618"/>
      <c r="AI120" s="618"/>
      <c r="AJ120" s="618"/>
      <c r="AK120" s="618"/>
      <c r="AL120" s="618"/>
      <c r="AM120" s="618"/>
      <c r="AN120" s="618"/>
      <c r="AO120" s="618"/>
      <c r="AP120" s="618"/>
      <c r="AQ120" s="618"/>
      <c r="AR120" s="618"/>
      <c r="AS120" s="618"/>
      <c r="AT120" s="618"/>
      <c r="AU120" s="618"/>
      <c r="AV120" s="618"/>
      <c r="AW120" s="618"/>
      <c r="AX120" s="618"/>
      <c r="AY120" s="618"/>
      <c r="AZ120" s="618"/>
      <c r="BA120" s="618"/>
      <c r="BB120" s="618"/>
      <c r="BC120" s="618"/>
      <c r="BD120" s="618"/>
      <c r="BE120" s="618"/>
      <c r="BF120" s="618"/>
      <c r="BG120" s="618"/>
      <c r="BH120" s="618"/>
      <c r="BI120" s="618"/>
      <c r="BJ120" s="618"/>
      <c r="BK120" s="618"/>
      <c r="BL120" s="618"/>
      <c r="BM120" s="618"/>
      <c r="BN120" s="618"/>
      <c r="BO120" s="618"/>
      <c r="BP120" s="618"/>
      <c r="BQ120" s="618"/>
      <c r="BR120" s="618"/>
      <c r="BS120" s="618"/>
      <c r="BT120" s="618"/>
      <c r="BU120" s="618"/>
      <c r="BV120" s="618"/>
      <c r="BW120" s="619"/>
      <c r="BX120" s="618"/>
      <c r="BY120" s="618"/>
      <c r="BZ120" s="618"/>
      <c r="CA120" s="618"/>
      <c r="CB120" s="623"/>
      <c r="CC120" s="623"/>
      <c r="CD120" s="618"/>
      <c r="CE120" s="618"/>
      <c r="CF120" s="623"/>
      <c r="CG120" s="623"/>
      <c r="CH120" s="623"/>
      <c r="CI120" s="623"/>
      <c r="CJ120" s="623"/>
      <c r="CK120" s="623"/>
      <c r="CL120" s="623"/>
      <c r="CM120" s="623"/>
      <c r="CN120" s="623"/>
      <c r="CO120" s="618"/>
      <c r="CP120" s="619"/>
      <c r="CQ120" s="619"/>
      <c r="CR120" s="618"/>
      <c r="CS120" s="618"/>
      <c r="CT120" s="618"/>
      <c r="CU120" s="618"/>
      <c r="CV120" s="618"/>
      <c r="CW120" s="618"/>
    </row>
    <row r="121" spans="1:101" s="624" customFormat="1">
      <c r="A121" s="618"/>
      <c r="B121" s="618"/>
      <c r="C121" s="622"/>
      <c r="D121" s="622"/>
      <c r="E121" s="621"/>
      <c r="F121" s="618"/>
      <c r="G121" s="618"/>
      <c r="H121" s="618"/>
      <c r="I121" s="618"/>
      <c r="J121" s="618"/>
      <c r="K121" s="618"/>
      <c r="L121" s="618"/>
      <c r="M121" s="618"/>
      <c r="N121" s="619"/>
      <c r="O121" s="619"/>
      <c r="P121" s="620"/>
      <c r="Q121" s="620"/>
      <c r="R121" s="620"/>
      <c r="S121" s="620"/>
      <c r="T121" s="620"/>
      <c r="U121" s="620"/>
      <c r="V121" s="620"/>
      <c r="W121" s="620"/>
      <c r="X121" s="620"/>
      <c r="Y121" s="620"/>
      <c r="Z121" s="620"/>
      <c r="AA121" s="620"/>
      <c r="AB121" s="620"/>
      <c r="AC121" s="620"/>
      <c r="AD121" s="620"/>
      <c r="AE121" s="620"/>
      <c r="AF121" s="620"/>
      <c r="AG121" s="620"/>
      <c r="AH121" s="618"/>
      <c r="AI121" s="618"/>
      <c r="AJ121" s="618"/>
      <c r="AK121" s="618"/>
      <c r="AL121" s="618"/>
      <c r="AM121" s="618"/>
      <c r="AN121" s="618"/>
      <c r="AO121" s="618"/>
      <c r="AP121" s="618"/>
      <c r="AQ121" s="618"/>
      <c r="AR121" s="618"/>
      <c r="AS121" s="618"/>
      <c r="AT121" s="618"/>
      <c r="AU121" s="618"/>
      <c r="AV121" s="618"/>
      <c r="AW121" s="618"/>
      <c r="AX121" s="618"/>
      <c r="AY121" s="618"/>
      <c r="AZ121" s="618"/>
      <c r="BA121" s="618"/>
      <c r="BB121" s="618"/>
      <c r="BC121" s="618"/>
      <c r="BD121" s="618"/>
      <c r="BE121" s="618"/>
      <c r="BF121" s="618"/>
      <c r="BG121" s="618"/>
      <c r="BH121" s="618"/>
      <c r="BI121" s="618"/>
      <c r="BJ121" s="618"/>
      <c r="BK121" s="618"/>
      <c r="BL121" s="618"/>
      <c r="BM121" s="618"/>
      <c r="BN121" s="618"/>
      <c r="BO121" s="618"/>
      <c r="BP121" s="618"/>
      <c r="BQ121" s="618"/>
      <c r="BR121" s="618"/>
      <c r="BS121" s="618"/>
      <c r="BT121" s="618"/>
      <c r="BU121" s="618"/>
      <c r="BV121" s="618"/>
      <c r="BW121" s="619"/>
      <c r="BX121" s="618"/>
      <c r="BY121" s="618"/>
      <c r="BZ121" s="618"/>
      <c r="CA121" s="618"/>
      <c r="CB121" s="623"/>
      <c r="CC121" s="623"/>
      <c r="CD121" s="618"/>
      <c r="CE121" s="618"/>
      <c r="CF121" s="623"/>
      <c r="CG121" s="623"/>
      <c r="CH121" s="623"/>
      <c r="CI121" s="623"/>
      <c r="CJ121" s="623"/>
      <c r="CK121" s="623"/>
      <c r="CL121" s="623"/>
      <c r="CM121" s="623"/>
      <c r="CN121" s="623"/>
      <c r="CO121" s="618"/>
      <c r="CP121" s="619"/>
      <c r="CQ121" s="619"/>
      <c r="CR121" s="618"/>
      <c r="CS121" s="618"/>
      <c r="CT121" s="618"/>
      <c r="CU121" s="618"/>
      <c r="CV121" s="618"/>
      <c r="CW121" s="618"/>
    </row>
    <row r="122" spans="1:101" s="624" customFormat="1">
      <c r="A122" s="618"/>
      <c r="B122" s="618"/>
      <c r="C122" s="622"/>
      <c r="D122" s="622"/>
      <c r="E122" s="621"/>
      <c r="F122" s="618"/>
      <c r="G122" s="618"/>
      <c r="H122" s="618"/>
      <c r="I122" s="618"/>
      <c r="J122" s="618"/>
      <c r="K122" s="618"/>
      <c r="L122" s="618"/>
      <c r="M122" s="618"/>
      <c r="N122" s="619"/>
      <c r="O122" s="619"/>
      <c r="P122" s="620"/>
      <c r="Q122" s="620"/>
      <c r="R122" s="620"/>
      <c r="S122" s="620"/>
      <c r="T122" s="620"/>
      <c r="U122" s="620"/>
      <c r="V122" s="620"/>
      <c r="W122" s="620"/>
      <c r="X122" s="620"/>
      <c r="Y122" s="620"/>
      <c r="Z122" s="620"/>
      <c r="AA122" s="620"/>
      <c r="AB122" s="620"/>
      <c r="AC122" s="620"/>
      <c r="AD122" s="620"/>
      <c r="AE122" s="620"/>
      <c r="AF122" s="620"/>
      <c r="AG122" s="620"/>
      <c r="AH122" s="618"/>
      <c r="AI122" s="618"/>
      <c r="AJ122" s="618"/>
      <c r="AK122" s="618"/>
      <c r="AL122" s="618"/>
      <c r="AM122" s="618"/>
      <c r="AN122" s="618"/>
      <c r="AO122" s="618"/>
      <c r="AP122" s="618"/>
      <c r="AQ122" s="618"/>
      <c r="AR122" s="618"/>
      <c r="AS122" s="618"/>
      <c r="AT122" s="618"/>
      <c r="AU122" s="618"/>
      <c r="AV122" s="618"/>
      <c r="AW122" s="618"/>
      <c r="AX122" s="618"/>
      <c r="AY122" s="618"/>
      <c r="AZ122" s="618"/>
      <c r="BA122" s="618"/>
      <c r="BB122" s="618"/>
      <c r="BC122" s="618"/>
      <c r="BD122" s="618"/>
      <c r="BE122" s="618"/>
      <c r="BF122" s="618"/>
      <c r="BG122" s="618"/>
      <c r="BH122" s="618"/>
      <c r="BI122" s="618"/>
      <c r="BJ122" s="618"/>
      <c r="BK122" s="618"/>
      <c r="BL122" s="618"/>
      <c r="BM122" s="618"/>
      <c r="BN122" s="618"/>
      <c r="BO122" s="618"/>
      <c r="BP122" s="618"/>
      <c r="BQ122" s="618"/>
      <c r="BR122" s="618"/>
      <c r="BS122" s="618"/>
      <c r="BT122" s="618"/>
      <c r="BU122" s="618"/>
      <c r="BV122" s="618"/>
      <c r="BW122" s="623"/>
      <c r="BX122" s="618"/>
      <c r="BY122" s="618"/>
      <c r="BZ122" s="618"/>
      <c r="CA122" s="618"/>
      <c r="CB122" s="623"/>
      <c r="CC122" s="623"/>
      <c r="CD122" s="618"/>
      <c r="CE122" s="618"/>
      <c r="CF122" s="623"/>
      <c r="CG122" s="623"/>
      <c r="CH122" s="623"/>
      <c r="CI122" s="623"/>
      <c r="CJ122" s="623"/>
      <c r="CK122" s="623"/>
      <c r="CL122" s="623"/>
      <c r="CM122" s="623"/>
      <c r="CN122" s="623"/>
      <c r="CO122" s="618"/>
      <c r="CP122" s="619"/>
      <c r="CQ122" s="619"/>
      <c r="CR122" s="618"/>
      <c r="CS122" s="618"/>
      <c r="CT122" s="618"/>
      <c r="CU122" s="618"/>
      <c r="CV122" s="618"/>
      <c r="CW122" s="618"/>
    </row>
    <row r="123" spans="1:101" s="624" customFormat="1">
      <c r="A123" s="618"/>
      <c r="B123" s="618"/>
      <c r="C123" s="622"/>
      <c r="D123" s="622"/>
      <c r="E123" s="621"/>
      <c r="F123" s="618"/>
      <c r="G123" s="618"/>
      <c r="H123" s="618"/>
      <c r="I123" s="618"/>
      <c r="J123" s="618"/>
      <c r="K123" s="618"/>
      <c r="L123" s="618"/>
      <c r="M123" s="618"/>
      <c r="N123" s="619"/>
      <c r="O123" s="619"/>
      <c r="P123" s="620"/>
      <c r="Q123" s="620"/>
      <c r="R123" s="620"/>
      <c r="S123" s="620"/>
      <c r="T123" s="620"/>
      <c r="U123" s="620"/>
      <c r="V123" s="620"/>
      <c r="W123" s="620"/>
      <c r="X123" s="620"/>
      <c r="Y123" s="620"/>
      <c r="Z123" s="620"/>
      <c r="AA123" s="620"/>
      <c r="AB123" s="620"/>
      <c r="AC123" s="620"/>
      <c r="AD123" s="620"/>
      <c r="AE123" s="620"/>
      <c r="AF123" s="620"/>
      <c r="AG123" s="620"/>
      <c r="AH123" s="618"/>
      <c r="AI123" s="618"/>
      <c r="AJ123" s="618"/>
      <c r="AK123" s="618"/>
      <c r="AL123" s="618"/>
      <c r="AM123" s="618"/>
      <c r="AN123" s="618"/>
      <c r="AO123" s="618"/>
      <c r="AP123" s="618"/>
      <c r="AQ123" s="618"/>
      <c r="AR123" s="618"/>
      <c r="AS123" s="618"/>
      <c r="AT123" s="618"/>
      <c r="AU123" s="618"/>
      <c r="AV123" s="618"/>
      <c r="AW123" s="618"/>
      <c r="AX123" s="618"/>
      <c r="AY123" s="618"/>
      <c r="AZ123" s="618"/>
      <c r="BA123" s="618"/>
      <c r="BB123" s="618"/>
      <c r="BC123" s="618"/>
      <c r="BD123" s="618"/>
      <c r="BE123" s="618"/>
      <c r="BF123" s="618"/>
      <c r="BG123" s="618"/>
      <c r="BH123" s="618"/>
      <c r="BI123" s="618"/>
      <c r="BJ123" s="618"/>
      <c r="BK123" s="618"/>
      <c r="BL123" s="618"/>
      <c r="BM123" s="618"/>
      <c r="BN123" s="618"/>
      <c r="BO123" s="618"/>
      <c r="BP123" s="618"/>
      <c r="BQ123" s="618"/>
      <c r="BR123" s="618"/>
      <c r="BS123" s="618"/>
      <c r="BT123" s="618"/>
      <c r="BU123" s="618"/>
      <c r="BV123" s="618"/>
      <c r="BW123" s="619"/>
      <c r="BX123" s="618"/>
      <c r="BY123" s="618"/>
      <c r="BZ123" s="618"/>
      <c r="CA123" s="618"/>
      <c r="CB123" s="623"/>
      <c r="CC123" s="623"/>
      <c r="CD123" s="618"/>
      <c r="CE123" s="618"/>
      <c r="CF123" s="623"/>
      <c r="CG123" s="623"/>
      <c r="CH123" s="623"/>
      <c r="CI123" s="623"/>
      <c r="CJ123" s="623"/>
      <c r="CK123" s="623"/>
      <c r="CL123" s="623"/>
      <c r="CM123" s="623"/>
      <c r="CN123" s="623"/>
      <c r="CO123" s="618"/>
      <c r="CP123" s="619"/>
      <c r="CQ123" s="619"/>
      <c r="CR123" s="618"/>
      <c r="CS123" s="618"/>
      <c r="CT123" s="618"/>
      <c r="CU123" s="618"/>
      <c r="CV123" s="618"/>
      <c r="CW123" s="618"/>
    </row>
    <row r="124" spans="1:101" s="624" customFormat="1">
      <c r="A124" s="618"/>
      <c r="B124" s="618"/>
      <c r="C124" s="622"/>
      <c r="D124" s="622"/>
      <c r="E124" s="621"/>
      <c r="F124" s="618"/>
      <c r="G124" s="618"/>
      <c r="H124" s="618"/>
      <c r="I124" s="618"/>
      <c r="J124" s="618"/>
      <c r="K124" s="618"/>
      <c r="L124" s="618"/>
      <c r="M124" s="618"/>
      <c r="N124" s="619"/>
      <c r="O124" s="619"/>
      <c r="P124" s="620"/>
      <c r="Q124" s="620"/>
      <c r="R124" s="620"/>
      <c r="S124" s="620"/>
      <c r="T124" s="620"/>
      <c r="U124" s="620"/>
      <c r="V124" s="620"/>
      <c r="W124" s="620"/>
      <c r="X124" s="620"/>
      <c r="Y124" s="620"/>
      <c r="Z124" s="620"/>
      <c r="AA124" s="620"/>
      <c r="AB124" s="620"/>
      <c r="AC124" s="620"/>
      <c r="AD124" s="620"/>
      <c r="AE124" s="620"/>
      <c r="AF124" s="620"/>
      <c r="AG124" s="620"/>
      <c r="AH124" s="618"/>
      <c r="AI124" s="618"/>
      <c r="AJ124" s="618"/>
      <c r="AK124" s="618"/>
      <c r="AL124" s="618"/>
      <c r="AM124" s="618"/>
      <c r="AN124" s="618"/>
      <c r="AO124" s="618"/>
      <c r="AP124" s="618"/>
      <c r="AQ124" s="618"/>
      <c r="AR124" s="618"/>
      <c r="AS124" s="618"/>
      <c r="AT124" s="618"/>
      <c r="AU124" s="618"/>
      <c r="AV124" s="618"/>
      <c r="AW124" s="618"/>
      <c r="AX124" s="618"/>
      <c r="AY124" s="618"/>
      <c r="AZ124" s="618"/>
      <c r="BA124" s="618"/>
      <c r="BB124" s="618"/>
      <c r="BC124" s="618"/>
      <c r="BD124" s="618"/>
      <c r="BE124" s="618"/>
      <c r="BF124" s="618"/>
      <c r="BG124" s="618"/>
      <c r="BH124" s="618"/>
      <c r="BI124" s="618"/>
      <c r="BJ124" s="618"/>
      <c r="BK124" s="618"/>
      <c r="BL124" s="618"/>
      <c r="BM124" s="618"/>
      <c r="BN124" s="618"/>
      <c r="BO124" s="618"/>
      <c r="BP124" s="618"/>
      <c r="BQ124" s="618"/>
      <c r="BR124" s="618"/>
      <c r="BS124" s="618"/>
      <c r="BT124" s="618"/>
      <c r="BU124" s="618"/>
      <c r="BV124" s="618"/>
      <c r="BW124" s="623"/>
      <c r="BX124" s="618"/>
      <c r="BY124" s="618"/>
      <c r="BZ124" s="618"/>
      <c r="CA124" s="618"/>
      <c r="CB124" s="623"/>
      <c r="CC124" s="623"/>
      <c r="CD124" s="618"/>
      <c r="CE124" s="618"/>
      <c r="CF124" s="623"/>
      <c r="CG124" s="623"/>
      <c r="CH124" s="623"/>
      <c r="CI124" s="623"/>
      <c r="CJ124" s="623"/>
      <c r="CK124" s="623"/>
      <c r="CL124" s="623"/>
      <c r="CM124" s="623"/>
      <c r="CN124" s="623"/>
      <c r="CO124" s="618"/>
      <c r="CP124" s="619"/>
      <c r="CQ124" s="619"/>
      <c r="CR124" s="618"/>
      <c r="CS124" s="618"/>
      <c r="CT124" s="618"/>
      <c r="CU124" s="618"/>
      <c r="CV124" s="618"/>
      <c r="CW124" s="618"/>
    </row>
    <row r="125" spans="1:101" s="624" customFormat="1">
      <c r="A125" s="618"/>
      <c r="B125" s="618"/>
      <c r="C125" s="622"/>
      <c r="D125" s="622"/>
      <c r="E125" s="621"/>
      <c r="F125" s="618"/>
      <c r="G125" s="618"/>
      <c r="H125" s="618"/>
      <c r="I125" s="618"/>
      <c r="J125" s="618"/>
      <c r="K125" s="618"/>
      <c r="L125" s="618"/>
      <c r="M125" s="618"/>
      <c r="N125" s="619"/>
      <c r="O125" s="619"/>
      <c r="P125" s="620"/>
      <c r="Q125" s="620"/>
      <c r="R125" s="620"/>
      <c r="S125" s="620"/>
      <c r="T125" s="620"/>
      <c r="U125" s="620"/>
      <c r="V125" s="620"/>
      <c r="W125" s="620"/>
      <c r="X125" s="620"/>
      <c r="Y125" s="620"/>
      <c r="Z125" s="620"/>
      <c r="AA125" s="620"/>
      <c r="AB125" s="620"/>
      <c r="AC125" s="620"/>
      <c r="AD125" s="620"/>
      <c r="AE125" s="620"/>
      <c r="AF125" s="620"/>
      <c r="AG125" s="620"/>
      <c r="AH125" s="618"/>
      <c r="AI125" s="618"/>
      <c r="AJ125" s="618"/>
      <c r="AK125" s="618"/>
      <c r="AL125" s="618"/>
      <c r="AM125" s="618"/>
      <c r="AN125" s="618"/>
      <c r="AO125" s="618"/>
      <c r="AP125" s="618"/>
      <c r="AQ125" s="618"/>
      <c r="AR125" s="618"/>
      <c r="AS125" s="618"/>
      <c r="AT125" s="618"/>
      <c r="AU125" s="618"/>
      <c r="AV125" s="618"/>
      <c r="AW125" s="618"/>
      <c r="AX125" s="618"/>
      <c r="AY125" s="618"/>
      <c r="AZ125" s="618"/>
      <c r="BA125" s="618"/>
      <c r="BB125" s="618"/>
      <c r="BC125" s="618"/>
      <c r="BD125" s="618"/>
      <c r="BE125" s="618"/>
      <c r="BF125" s="618"/>
      <c r="BG125" s="618"/>
      <c r="BH125" s="618"/>
      <c r="BI125" s="618"/>
      <c r="BJ125" s="618"/>
      <c r="BK125" s="618"/>
      <c r="BL125" s="618"/>
      <c r="BM125" s="618"/>
      <c r="BN125" s="618"/>
      <c r="BO125" s="618"/>
      <c r="BP125" s="618"/>
      <c r="BQ125" s="618"/>
      <c r="BR125" s="618"/>
      <c r="BS125" s="618"/>
      <c r="BT125" s="618"/>
      <c r="BU125" s="618"/>
      <c r="BV125" s="618"/>
      <c r="BW125" s="619"/>
      <c r="BX125" s="618"/>
      <c r="BY125" s="618"/>
      <c r="BZ125" s="618"/>
      <c r="CA125" s="618"/>
      <c r="CB125" s="623"/>
      <c r="CC125" s="623"/>
      <c r="CD125" s="618"/>
      <c r="CE125" s="618"/>
      <c r="CF125" s="623"/>
      <c r="CG125" s="623"/>
      <c r="CH125" s="623"/>
      <c r="CI125" s="623"/>
      <c r="CJ125" s="623"/>
      <c r="CK125" s="623"/>
      <c r="CL125" s="623"/>
      <c r="CM125" s="623"/>
      <c r="CN125" s="623"/>
      <c r="CO125" s="618"/>
      <c r="CP125" s="619"/>
      <c r="CQ125" s="619"/>
      <c r="CR125" s="618"/>
      <c r="CS125" s="618"/>
      <c r="CT125" s="618"/>
      <c r="CU125" s="618"/>
      <c r="CV125" s="618"/>
      <c r="CW125" s="618"/>
    </row>
    <row r="126" spans="1:101" s="624" customFormat="1">
      <c r="A126" s="618"/>
      <c r="B126" s="618"/>
      <c r="C126" s="622"/>
      <c r="D126" s="622"/>
      <c r="E126" s="621"/>
      <c r="F126" s="618"/>
      <c r="G126" s="618"/>
      <c r="H126" s="618"/>
      <c r="I126" s="618"/>
      <c r="J126" s="618"/>
      <c r="K126" s="618"/>
      <c r="L126" s="618"/>
      <c r="M126" s="618"/>
      <c r="N126" s="619"/>
      <c r="O126" s="619"/>
      <c r="P126" s="620"/>
      <c r="Q126" s="620"/>
      <c r="R126" s="620"/>
      <c r="S126" s="620"/>
      <c r="T126" s="620"/>
      <c r="U126" s="620"/>
      <c r="V126" s="620"/>
      <c r="W126" s="620"/>
      <c r="X126" s="620"/>
      <c r="Y126" s="620"/>
      <c r="Z126" s="620"/>
      <c r="AA126" s="620"/>
      <c r="AB126" s="620"/>
      <c r="AC126" s="620"/>
      <c r="AD126" s="620"/>
      <c r="AE126" s="620"/>
      <c r="AF126" s="620"/>
      <c r="AG126" s="620"/>
      <c r="AH126" s="618"/>
      <c r="AI126" s="618"/>
      <c r="AJ126" s="618"/>
      <c r="AK126" s="618"/>
      <c r="AL126" s="618"/>
      <c r="AM126" s="618"/>
      <c r="AN126" s="618"/>
      <c r="AO126" s="618"/>
      <c r="AP126" s="618"/>
      <c r="AQ126" s="618"/>
      <c r="AR126" s="618"/>
      <c r="AS126" s="618"/>
      <c r="AT126" s="618"/>
      <c r="AU126" s="618"/>
      <c r="AV126" s="618"/>
      <c r="AW126" s="618"/>
      <c r="AX126" s="618"/>
      <c r="AY126" s="618"/>
      <c r="AZ126" s="618"/>
      <c r="BA126" s="618"/>
      <c r="BB126" s="618"/>
      <c r="BC126" s="618"/>
      <c r="BD126" s="618"/>
      <c r="BE126" s="618"/>
      <c r="BF126" s="618"/>
      <c r="BG126" s="618"/>
      <c r="BH126" s="618"/>
      <c r="BI126" s="618"/>
      <c r="BJ126" s="618"/>
      <c r="BK126" s="618"/>
      <c r="BL126" s="618"/>
      <c r="BM126" s="618"/>
      <c r="BN126" s="618"/>
      <c r="BO126" s="618"/>
      <c r="BP126" s="618"/>
      <c r="BQ126" s="618"/>
      <c r="BR126" s="618"/>
      <c r="BS126" s="618"/>
      <c r="BT126" s="618"/>
      <c r="BU126" s="618"/>
      <c r="BV126" s="618"/>
      <c r="BW126" s="623"/>
      <c r="BX126" s="618"/>
      <c r="BY126" s="618"/>
      <c r="BZ126" s="618"/>
      <c r="CA126" s="618"/>
      <c r="CB126" s="623"/>
      <c r="CC126" s="623"/>
      <c r="CD126" s="618"/>
      <c r="CE126" s="618"/>
      <c r="CF126" s="623"/>
      <c r="CG126" s="623"/>
      <c r="CH126" s="623"/>
      <c r="CI126" s="623"/>
      <c r="CJ126" s="623"/>
      <c r="CK126" s="623"/>
      <c r="CL126" s="623"/>
      <c r="CM126" s="623"/>
      <c r="CN126" s="623"/>
      <c r="CO126" s="618"/>
      <c r="CP126" s="619"/>
      <c r="CQ126" s="619"/>
      <c r="CR126" s="618"/>
      <c r="CS126" s="618"/>
      <c r="CT126" s="618"/>
      <c r="CU126" s="618"/>
      <c r="CV126" s="618"/>
      <c r="CW126" s="618"/>
    </row>
    <row r="127" spans="1:101" s="624" customFormat="1">
      <c r="A127" s="618"/>
      <c r="B127" s="618"/>
      <c r="C127" s="622"/>
      <c r="D127" s="622"/>
      <c r="E127" s="621"/>
      <c r="F127" s="618"/>
      <c r="G127" s="618"/>
      <c r="H127" s="618"/>
      <c r="I127" s="618"/>
      <c r="J127" s="618"/>
      <c r="K127" s="618"/>
      <c r="L127" s="618"/>
      <c r="M127" s="618"/>
      <c r="N127" s="619"/>
      <c r="O127" s="619"/>
      <c r="P127" s="620"/>
      <c r="Q127" s="620"/>
      <c r="R127" s="620"/>
      <c r="S127" s="620"/>
      <c r="T127" s="620"/>
      <c r="U127" s="620"/>
      <c r="V127" s="620"/>
      <c r="W127" s="620"/>
      <c r="X127" s="620"/>
      <c r="Y127" s="620"/>
      <c r="Z127" s="620"/>
      <c r="AA127" s="620"/>
      <c r="AB127" s="620"/>
      <c r="AC127" s="620"/>
      <c r="AD127" s="620"/>
      <c r="AE127" s="620"/>
      <c r="AF127" s="620"/>
      <c r="AG127" s="620"/>
      <c r="AH127" s="618"/>
      <c r="AI127" s="618"/>
      <c r="AJ127" s="618"/>
      <c r="AK127" s="618"/>
      <c r="AL127" s="618"/>
      <c r="AM127" s="618"/>
      <c r="AN127" s="618"/>
      <c r="AO127" s="618"/>
      <c r="AP127" s="618"/>
      <c r="AQ127" s="618"/>
      <c r="AR127" s="618"/>
      <c r="AS127" s="618"/>
      <c r="AT127" s="618"/>
      <c r="AU127" s="618"/>
      <c r="AV127" s="618"/>
      <c r="AW127" s="618"/>
      <c r="AX127" s="618"/>
      <c r="AY127" s="618"/>
      <c r="AZ127" s="618"/>
      <c r="BA127" s="618"/>
      <c r="BB127" s="618"/>
      <c r="BC127" s="618"/>
      <c r="BD127" s="618"/>
      <c r="BE127" s="618"/>
      <c r="BF127" s="618"/>
      <c r="BG127" s="618"/>
      <c r="BH127" s="618"/>
      <c r="BI127" s="618"/>
      <c r="BJ127" s="618"/>
      <c r="BK127" s="618"/>
      <c r="BL127" s="618"/>
      <c r="BM127" s="618"/>
      <c r="BN127" s="618"/>
      <c r="BO127" s="618"/>
      <c r="BP127" s="618"/>
      <c r="BQ127" s="618"/>
      <c r="BR127" s="618"/>
      <c r="BS127" s="618"/>
      <c r="BT127" s="618"/>
      <c r="BU127" s="618"/>
      <c r="BV127" s="618"/>
      <c r="BW127" s="619"/>
      <c r="BX127" s="618"/>
      <c r="BY127" s="618"/>
      <c r="BZ127" s="618"/>
      <c r="CA127" s="618"/>
      <c r="CB127" s="623"/>
      <c r="CC127" s="623"/>
      <c r="CD127" s="618"/>
      <c r="CE127" s="618"/>
      <c r="CF127" s="623"/>
      <c r="CG127" s="623"/>
      <c r="CH127" s="623"/>
      <c r="CI127" s="623"/>
      <c r="CJ127" s="623"/>
      <c r="CK127" s="623"/>
      <c r="CL127" s="623"/>
      <c r="CM127" s="623"/>
      <c r="CN127" s="623"/>
      <c r="CO127" s="618"/>
      <c r="CP127" s="619"/>
      <c r="CQ127" s="619"/>
      <c r="CR127" s="618"/>
      <c r="CS127" s="618"/>
      <c r="CT127" s="618"/>
      <c r="CU127" s="618"/>
      <c r="CV127" s="618"/>
      <c r="CW127" s="618"/>
    </row>
    <row r="128" spans="1:101" s="624" customFormat="1">
      <c r="A128" s="618"/>
      <c r="B128" s="618"/>
      <c r="C128" s="622"/>
      <c r="D128" s="622"/>
      <c r="E128" s="621"/>
      <c r="F128" s="618"/>
      <c r="G128" s="618"/>
      <c r="H128" s="618"/>
      <c r="I128" s="618"/>
      <c r="J128" s="618"/>
      <c r="K128" s="618"/>
      <c r="L128" s="618"/>
      <c r="M128" s="618"/>
      <c r="N128" s="619"/>
      <c r="O128" s="619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20"/>
      <c r="AB128" s="620"/>
      <c r="AC128" s="620"/>
      <c r="AD128" s="620"/>
      <c r="AE128" s="620"/>
      <c r="AF128" s="620"/>
      <c r="AG128" s="620"/>
      <c r="AH128" s="618"/>
      <c r="AI128" s="618"/>
      <c r="AJ128" s="618"/>
      <c r="AK128" s="618"/>
      <c r="AL128" s="618"/>
      <c r="AM128" s="618"/>
      <c r="AN128" s="618"/>
      <c r="AO128" s="618"/>
      <c r="AP128" s="618"/>
      <c r="AQ128" s="618"/>
      <c r="AR128" s="618"/>
      <c r="AS128" s="618"/>
      <c r="AT128" s="618"/>
      <c r="AU128" s="618"/>
      <c r="AV128" s="618"/>
      <c r="AW128" s="618"/>
      <c r="AX128" s="618"/>
      <c r="AY128" s="618"/>
      <c r="AZ128" s="618"/>
      <c r="BA128" s="618"/>
      <c r="BB128" s="618"/>
      <c r="BC128" s="618"/>
      <c r="BD128" s="618"/>
      <c r="BE128" s="618"/>
      <c r="BF128" s="618"/>
      <c r="BG128" s="618"/>
      <c r="BH128" s="618"/>
      <c r="BI128" s="618"/>
      <c r="BJ128" s="618"/>
      <c r="BK128" s="618"/>
      <c r="BL128" s="618"/>
      <c r="BM128" s="618"/>
      <c r="BN128" s="618"/>
      <c r="BO128" s="618"/>
      <c r="BP128" s="618"/>
      <c r="BQ128" s="618"/>
      <c r="BR128" s="618"/>
      <c r="BS128" s="618"/>
      <c r="BT128" s="618"/>
      <c r="BU128" s="618"/>
      <c r="BV128" s="618"/>
      <c r="BW128" s="623"/>
      <c r="BX128" s="618"/>
      <c r="BY128" s="618"/>
      <c r="BZ128" s="618"/>
      <c r="CA128" s="618"/>
      <c r="CB128" s="623"/>
      <c r="CC128" s="623"/>
      <c r="CD128" s="618"/>
      <c r="CE128" s="618"/>
      <c r="CF128" s="623"/>
      <c r="CG128" s="623"/>
      <c r="CH128" s="623"/>
      <c r="CI128" s="623"/>
      <c r="CJ128" s="623"/>
      <c r="CK128" s="623"/>
      <c r="CL128" s="623"/>
      <c r="CM128" s="623"/>
      <c r="CN128" s="623"/>
      <c r="CO128" s="618"/>
      <c r="CP128" s="619"/>
      <c r="CQ128" s="619"/>
      <c r="CR128" s="618"/>
      <c r="CS128" s="618"/>
      <c r="CT128" s="618"/>
      <c r="CU128" s="618"/>
      <c r="CV128" s="618"/>
      <c r="CW128" s="618"/>
    </row>
    <row r="129" spans="1:101" s="624" customFormat="1">
      <c r="A129" s="618"/>
      <c r="B129" s="618"/>
      <c r="C129" s="622"/>
      <c r="D129" s="622"/>
      <c r="E129" s="621"/>
      <c r="F129" s="618"/>
      <c r="G129" s="618"/>
      <c r="H129" s="618"/>
      <c r="I129" s="618"/>
      <c r="J129" s="618"/>
      <c r="K129" s="618"/>
      <c r="L129" s="618"/>
      <c r="M129" s="618"/>
      <c r="N129" s="619"/>
      <c r="O129" s="619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620"/>
      <c r="AB129" s="620"/>
      <c r="AC129" s="620"/>
      <c r="AD129" s="620"/>
      <c r="AE129" s="620"/>
      <c r="AF129" s="620"/>
      <c r="AG129" s="620"/>
      <c r="AH129" s="618"/>
      <c r="AI129" s="618"/>
      <c r="AJ129" s="618"/>
      <c r="AK129" s="618"/>
      <c r="AL129" s="618"/>
      <c r="AM129" s="618"/>
      <c r="AN129" s="618"/>
      <c r="AO129" s="618"/>
      <c r="AP129" s="618"/>
      <c r="AQ129" s="618"/>
      <c r="AR129" s="618"/>
      <c r="AS129" s="618"/>
      <c r="AT129" s="618"/>
      <c r="AU129" s="618"/>
      <c r="AV129" s="618"/>
      <c r="AW129" s="618"/>
      <c r="AX129" s="618"/>
      <c r="AY129" s="618"/>
      <c r="AZ129" s="618"/>
      <c r="BA129" s="618"/>
      <c r="BB129" s="618"/>
      <c r="BC129" s="618"/>
      <c r="BD129" s="618"/>
      <c r="BE129" s="618"/>
      <c r="BF129" s="618"/>
      <c r="BG129" s="618"/>
      <c r="BH129" s="618"/>
      <c r="BI129" s="618"/>
      <c r="BJ129" s="618"/>
      <c r="BK129" s="618"/>
      <c r="BL129" s="618"/>
      <c r="BM129" s="618"/>
      <c r="BN129" s="618"/>
      <c r="BO129" s="618"/>
      <c r="BP129" s="618"/>
      <c r="BQ129" s="618"/>
      <c r="BR129" s="618"/>
      <c r="BS129" s="618"/>
      <c r="BT129" s="618"/>
      <c r="BU129" s="618"/>
      <c r="BV129" s="618"/>
      <c r="BW129" s="619"/>
      <c r="BX129" s="618"/>
      <c r="BY129" s="618"/>
      <c r="BZ129" s="618"/>
      <c r="CA129" s="618"/>
      <c r="CB129" s="623"/>
      <c r="CC129" s="623"/>
      <c r="CD129" s="618"/>
      <c r="CE129" s="618"/>
      <c r="CF129" s="623"/>
      <c r="CG129" s="623"/>
      <c r="CH129" s="623"/>
      <c r="CI129" s="623"/>
      <c r="CJ129" s="623"/>
      <c r="CK129" s="623"/>
      <c r="CL129" s="623"/>
      <c r="CM129" s="623"/>
      <c r="CN129" s="623"/>
      <c r="CO129" s="618"/>
      <c r="CP129" s="619"/>
      <c r="CQ129" s="619"/>
      <c r="CR129" s="618"/>
      <c r="CS129" s="618"/>
      <c r="CT129" s="618"/>
      <c r="CU129" s="618"/>
      <c r="CV129" s="618"/>
      <c r="CW129" s="618"/>
    </row>
    <row r="130" spans="1:101" s="624" customFormat="1">
      <c r="A130" s="618"/>
      <c r="B130" s="618"/>
      <c r="C130" s="622"/>
      <c r="D130" s="622"/>
      <c r="E130" s="621"/>
      <c r="F130" s="618"/>
      <c r="G130" s="618"/>
      <c r="H130" s="618"/>
      <c r="I130" s="618"/>
      <c r="J130" s="618"/>
      <c r="K130" s="618"/>
      <c r="L130" s="618"/>
      <c r="M130" s="618"/>
      <c r="N130" s="619"/>
      <c r="O130" s="619"/>
      <c r="P130" s="620"/>
      <c r="Q130" s="620"/>
      <c r="R130" s="620"/>
      <c r="S130" s="620"/>
      <c r="T130" s="620"/>
      <c r="U130" s="620"/>
      <c r="V130" s="620"/>
      <c r="W130" s="620"/>
      <c r="X130" s="620"/>
      <c r="Y130" s="620"/>
      <c r="Z130" s="620"/>
      <c r="AA130" s="620"/>
      <c r="AB130" s="620"/>
      <c r="AC130" s="620"/>
      <c r="AD130" s="620"/>
      <c r="AE130" s="620"/>
      <c r="AF130" s="620"/>
      <c r="AG130" s="620"/>
      <c r="AH130" s="618"/>
      <c r="AI130" s="618"/>
      <c r="AJ130" s="618"/>
      <c r="AK130" s="618"/>
      <c r="AL130" s="618"/>
      <c r="AM130" s="618"/>
      <c r="AN130" s="618"/>
      <c r="AO130" s="618"/>
      <c r="AP130" s="618"/>
      <c r="AQ130" s="618"/>
      <c r="AR130" s="618"/>
      <c r="AS130" s="618"/>
      <c r="AT130" s="618"/>
      <c r="AU130" s="618"/>
      <c r="AV130" s="618"/>
      <c r="AW130" s="618"/>
      <c r="AX130" s="618"/>
      <c r="AY130" s="618"/>
      <c r="AZ130" s="618"/>
      <c r="BA130" s="618"/>
      <c r="BB130" s="618"/>
      <c r="BC130" s="618"/>
      <c r="BD130" s="618"/>
      <c r="BE130" s="618"/>
      <c r="BF130" s="618"/>
      <c r="BG130" s="618"/>
      <c r="BH130" s="618"/>
      <c r="BI130" s="618"/>
      <c r="BJ130" s="618"/>
      <c r="BK130" s="618"/>
      <c r="BL130" s="618"/>
      <c r="BM130" s="618"/>
      <c r="BN130" s="618"/>
      <c r="BO130" s="618"/>
      <c r="BP130" s="618"/>
      <c r="BQ130" s="618"/>
      <c r="BR130" s="618"/>
      <c r="BS130" s="618"/>
      <c r="BT130" s="618"/>
      <c r="BU130" s="618"/>
      <c r="BV130" s="618"/>
      <c r="BW130" s="619"/>
      <c r="BX130" s="618"/>
      <c r="BY130" s="618"/>
      <c r="BZ130" s="618"/>
      <c r="CA130" s="618"/>
      <c r="CB130" s="623"/>
      <c r="CC130" s="623"/>
      <c r="CD130" s="618"/>
      <c r="CE130" s="618"/>
      <c r="CF130" s="623"/>
      <c r="CG130" s="623"/>
      <c r="CH130" s="623"/>
      <c r="CI130" s="623"/>
      <c r="CJ130" s="623"/>
      <c r="CK130" s="623"/>
      <c r="CL130" s="623"/>
      <c r="CM130" s="623"/>
      <c r="CN130" s="623"/>
      <c r="CO130" s="618"/>
      <c r="CP130" s="619"/>
      <c r="CQ130" s="619"/>
      <c r="CR130" s="618"/>
      <c r="CS130" s="618"/>
      <c r="CT130" s="618"/>
      <c r="CU130" s="618"/>
      <c r="CV130" s="618"/>
      <c r="CW130" s="618"/>
    </row>
    <row r="131" spans="1:101" s="624" customFormat="1">
      <c r="A131" s="618"/>
      <c r="B131" s="618"/>
      <c r="C131" s="622"/>
      <c r="D131" s="622"/>
      <c r="E131" s="621"/>
      <c r="F131" s="618"/>
      <c r="G131" s="618"/>
      <c r="H131" s="618"/>
      <c r="I131" s="618"/>
      <c r="J131" s="618"/>
      <c r="K131" s="618"/>
      <c r="L131" s="618"/>
      <c r="M131" s="618"/>
      <c r="N131" s="619"/>
      <c r="O131" s="619"/>
      <c r="P131" s="620"/>
      <c r="Q131" s="620"/>
      <c r="R131" s="620"/>
      <c r="S131" s="620"/>
      <c r="T131" s="620"/>
      <c r="U131" s="620"/>
      <c r="V131" s="620"/>
      <c r="W131" s="620"/>
      <c r="X131" s="620"/>
      <c r="Y131" s="620"/>
      <c r="Z131" s="620"/>
      <c r="AA131" s="620"/>
      <c r="AB131" s="620"/>
      <c r="AC131" s="620"/>
      <c r="AD131" s="620"/>
      <c r="AE131" s="620"/>
      <c r="AF131" s="620"/>
      <c r="AG131" s="620"/>
      <c r="AH131" s="618"/>
      <c r="AI131" s="618"/>
      <c r="AJ131" s="618"/>
      <c r="AK131" s="618"/>
      <c r="AL131" s="618"/>
      <c r="AM131" s="618"/>
      <c r="AN131" s="618"/>
      <c r="AO131" s="618"/>
      <c r="AP131" s="618"/>
      <c r="AQ131" s="618"/>
      <c r="AR131" s="618"/>
      <c r="AS131" s="618"/>
      <c r="AT131" s="618"/>
      <c r="AU131" s="618"/>
      <c r="AV131" s="618"/>
      <c r="AW131" s="618"/>
      <c r="AX131" s="618"/>
      <c r="AY131" s="618"/>
      <c r="AZ131" s="618"/>
      <c r="BA131" s="618"/>
      <c r="BB131" s="618"/>
      <c r="BC131" s="618"/>
      <c r="BD131" s="618"/>
      <c r="BE131" s="618"/>
      <c r="BF131" s="618"/>
      <c r="BG131" s="618"/>
      <c r="BH131" s="618"/>
      <c r="BI131" s="618"/>
      <c r="BJ131" s="618"/>
      <c r="BK131" s="618"/>
      <c r="BL131" s="618"/>
      <c r="BM131" s="618"/>
      <c r="BN131" s="618"/>
      <c r="BO131" s="618"/>
      <c r="BP131" s="618"/>
      <c r="BQ131" s="618"/>
      <c r="BR131" s="618"/>
      <c r="BS131" s="618"/>
      <c r="BT131" s="618"/>
      <c r="BU131" s="618"/>
      <c r="BV131" s="618"/>
      <c r="BW131" s="623"/>
      <c r="BX131" s="618"/>
      <c r="BY131" s="618"/>
      <c r="BZ131" s="618"/>
      <c r="CA131" s="618"/>
      <c r="CB131" s="623"/>
      <c r="CC131" s="623"/>
      <c r="CD131" s="618"/>
      <c r="CE131" s="618"/>
      <c r="CF131" s="623"/>
      <c r="CG131" s="623"/>
      <c r="CH131" s="623"/>
      <c r="CI131" s="623"/>
      <c r="CJ131" s="623"/>
      <c r="CK131" s="623"/>
      <c r="CL131" s="623"/>
      <c r="CM131" s="623"/>
      <c r="CN131" s="623"/>
      <c r="CO131" s="618"/>
      <c r="CP131" s="619"/>
      <c r="CQ131" s="619"/>
      <c r="CR131" s="618"/>
      <c r="CS131" s="618"/>
      <c r="CT131" s="618"/>
      <c r="CU131" s="618"/>
      <c r="CV131" s="618"/>
      <c r="CW131" s="618"/>
    </row>
    <row r="132" spans="1:101" s="624" customFormat="1">
      <c r="A132" s="618"/>
      <c r="B132" s="618"/>
      <c r="C132" s="622"/>
      <c r="D132" s="622"/>
      <c r="E132" s="621"/>
      <c r="F132" s="618"/>
      <c r="G132" s="618"/>
      <c r="H132" s="618"/>
      <c r="I132" s="618"/>
      <c r="J132" s="618"/>
      <c r="K132" s="618"/>
      <c r="L132" s="618"/>
      <c r="M132" s="618"/>
      <c r="N132" s="619"/>
      <c r="O132" s="619"/>
      <c r="P132" s="620"/>
      <c r="Q132" s="620"/>
      <c r="R132" s="620"/>
      <c r="S132" s="620"/>
      <c r="T132" s="620"/>
      <c r="U132" s="620"/>
      <c r="V132" s="620"/>
      <c r="W132" s="620"/>
      <c r="X132" s="620"/>
      <c r="Y132" s="620"/>
      <c r="Z132" s="620"/>
      <c r="AA132" s="620"/>
      <c r="AB132" s="620"/>
      <c r="AC132" s="620"/>
      <c r="AD132" s="620"/>
      <c r="AE132" s="620"/>
      <c r="AF132" s="620"/>
      <c r="AG132" s="620"/>
      <c r="AH132" s="618"/>
      <c r="AI132" s="618"/>
      <c r="AJ132" s="618"/>
      <c r="AK132" s="618"/>
      <c r="AL132" s="618"/>
      <c r="AM132" s="618"/>
      <c r="AN132" s="618"/>
      <c r="AO132" s="618"/>
      <c r="AP132" s="618"/>
      <c r="AQ132" s="618"/>
      <c r="AR132" s="618"/>
      <c r="AS132" s="618"/>
      <c r="AT132" s="618"/>
      <c r="AU132" s="618"/>
      <c r="AV132" s="618"/>
      <c r="AW132" s="618"/>
      <c r="AX132" s="618"/>
      <c r="AY132" s="618"/>
      <c r="AZ132" s="618"/>
      <c r="BA132" s="618"/>
      <c r="BB132" s="618"/>
      <c r="BC132" s="618"/>
      <c r="BD132" s="618"/>
      <c r="BE132" s="618"/>
      <c r="BF132" s="618"/>
      <c r="BG132" s="618"/>
      <c r="BH132" s="618"/>
      <c r="BI132" s="618"/>
      <c r="BJ132" s="618"/>
      <c r="BK132" s="618"/>
      <c r="BL132" s="618"/>
      <c r="BM132" s="618"/>
      <c r="BN132" s="618"/>
      <c r="BO132" s="618"/>
      <c r="BP132" s="618"/>
      <c r="BQ132" s="618"/>
      <c r="BR132" s="618"/>
      <c r="BS132" s="618"/>
      <c r="BT132" s="618"/>
      <c r="BU132" s="618"/>
      <c r="BV132" s="618"/>
      <c r="BW132" s="619"/>
      <c r="BX132" s="618"/>
      <c r="BY132" s="618"/>
      <c r="BZ132" s="618"/>
      <c r="CA132" s="618"/>
      <c r="CB132" s="623"/>
      <c r="CC132" s="623"/>
      <c r="CD132" s="618"/>
      <c r="CE132" s="618"/>
      <c r="CF132" s="623"/>
      <c r="CG132" s="623"/>
      <c r="CH132" s="623"/>
      <c r="CI132" s="623"/>
      <c r="CJ132" s="623"/>
      <c r="CK132" s="623"/>
      <c r="CL132" s="623"/>
      <c r="CM132" s="623"/>
      <c r="CN132" s="623"/>
      <c r="CO132" s="618"/>
      <c r="CP132" s="619"/>
      <c r="CQ132" s="619"/>
      <c r="CR132" s="618"/>
      <c r="CS132" s="618"/>
      <c r="CT132" s="618"/>
      <c r="CU132" s="618"/>
      <c r="CV132" s="618"/>
      <c r="CW132" s="618"/>
    </row>
    <row r="133" spans="1:101" s="624" customFormat="1">
      <c r="A133" s="618"/>
      <c r="B133" s="618"/>
      <c r="C133" s="622"/>
      <c r="D133" s="622"/>
      <c r="E133" s="621"/>
      <c r="F133" s="618"/>
      <c r="G133" s="618"/>
      <c r="H133" s="618"/>
      <c r="I133" s="618"/>
      <c r="J133" s="618"/>
      <c r="K133" s="618"/>
      <c r="L133" s="618"/>
      <c r="M133" s="618"/>
      <c r="N133" s="619"/>
      <c r="O133" s="619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20"/>
      <c r="AB133" s="620"/>
      <c r="AC133" s="620"/>
      <c r="AD133" s="620"/>
      <c r="AE133" s="620"/>
      <c r="AF133" s="620"/>
      <c r="AG133" s="620"/>
      <c r="AH133" s="618"/>
      <c r="AI133" s="618"/>
      <c r="AJ133" s="618"/>
      <c r="AK133" s="618"/>
      <c r="AL133" s="618"/>
      <c r="AM133" s="618"/>
      <c r="AN133" s="618"/>
      <c r="AO133" s="618"/>
      <c r="AP133" s="618"/>
      <c r="AQ133" s="618"/>
      <c r="AR133" s="618"/>
      <c r="AS133" s="618"/>
      <c r="AT133" s="618"/>
      <c r="AU133" s="618"/>
      <c r="AV133" s="618"/>
      <c r="AW133" s="618"/>
      <c r="AX133" s="618"/>
      <c r="AY133" s="618"/>
      <c r="AZ133" s="618"/>
      <c r="BA133" s="618"/>
      <c r="BB133" s="618"/>
      <c r="BC133" s="618"/>
      <c r="BD133" s="618"/>
      <c r="BE133" s="618"/>
      <c r="BF133" s="618"/>
      <c r="BG133" s="618"/>
      <c r="BH133" s="618"/>
      <c r="BI133" s="618"/>
      <c r="BJ133" s="618"/>
      <c r="BK133" s="618"/>
      <c r="BL133" s="618"/>
      <c r="BM133" s="618"/>
      <c r="BN133" s="618"/>
      <c r="BO133" s="618"/>
      <c r="BP133" s="618"/>
      <c r="BQ133" s="618"/>
      <c r="BR133" s="618"/>
      <c r="BS133" s="618"/>
      <c r="BT133" s="618"/>
      <c r="BU133" s="618"/>
      <c r="BV133" s="618"/>
      <c r="BW133" s="623"/>
      <c r="BX133" s="618"/>
      <c r="BY133" s="618"/>
      <c r="BZ133" s="618"/>
      <c r="CA133" s="618"/>
      <c r="CB133" s="623"/>
      <c r="CC133" s="623"/>
      <c r="CD133" s="618"/>
      <c r="CE133" s="618"/>
      <c r="CF133" s="623"/>
      <c r="CG133" s="623"/>
      <c r="CH133" s="623"/>
      <c r="CI133" s="623"/>
      <c r="CJ133" s="623"/>
      <c r="CK133" s="623"/>
      <c r="CL133" s="623"/>
      <c r="CM133" s="623"/>
      <c r="CN133" s="623"/>
      <c r="CO133" s="618"/>
      <c r="CP133" s="619"/>
      <c r="CQ133" s="619"/>
      <c r="CR133" s="618"/>
      <c r="CS133" s="618"/>
      <c r="CT133" s="618"/>
      <c r="CU133" s="618"/>
      <c r="CV133" s="618"/>
      <c r="CW133" s="618"/>
    </row>
    <row r="134" spans="1:101" s="624" customFormat="1">
      <c r="A134" s="618"/>
      <c r="B134" s="618"/>
      <c r="C134" s="622"/>
      <c r="D134" s="622"/>
      <c r="E134" s="621"/>
      <c r="F134" s="618"/>
      <c r="G134" s="618"/>
      <c r="H134" s="618"/>
      <c r="I134" s="618"/>
      <c r="J134" s="618"/>
      <c r="K134" s="618"/>
      <c r="L134" s="618"/>
      <c r="M134" s="618"/>
      <c r="N134" s="619"/>
      <c r="O134" s="619"/>
      <c r="P134" s="620"/>
      <c r="Q134" s="620"/>
      <c r="R134" s="620"/>
      <c r="S134" s="620"/>
      <c r="T134" s="620"/>
      <c r="U134" s="620"/>
      <c r="V134" s="620"/>
      <c r="W134" s="620"/>
      <c r="X134" s="620"/>
      <c r="Y134" s="620"/>
      <c r="Z134" s="620"/>
      <c r="AA134" s="620"/>
      <c r="AB134" s="620"/>
      <c r="AC134" s="620"/>
      <c r="AD134" s="620"/>
      <c r="AE134" s="620"/>
      <c r="AF134" s="620"/>
      <c r="AG134" s="620"/>
      <c r="AH134" s="618"/>
      <c r="AI134" s="618"/>
      <c r="AJ134" s="618"/>
      <c r="AK134" s="618"/>
      <c r="AL134" s="618"/>
      <c r="AM134" s="618"/>
      <c r="AN134" s="618"/>
      <c r="AO134" s="618"/>
      <c r="AP134" s="618"/>
      <c r="AQ134" s="618"/>
      <c r="AR134" s="618"/>
      <c r="AS134" s="618"/>
      <c r="AT134" s="618"/>
      <c r="AU134" s="618"/>
      <c r="AV134" s="618"/>
      <c r="AW134" s="618"/>
      <c r="AX134" s="618"/>
      <c r="AY134" s="618"/>
      <c r="AZ134" s="618"/>
      <c r="BA134" s="618"/>
      <c r="BB134" s="618"/>
      <c r="BC134" s="618"/>
      <c r="BD134" s="618"/>
      <c r="BE134" s="618"/>
      <c r="BF134" s="618"/>
      <c r="BG134" s="618"/>
      <c r="BH134" s="618"/>
      <c r="BI134" s="618"/>
      <c r="BJ134" s="618"/>
      <c r="BK134" s="618"/>
      <c r="BL134" s="618"/>
      <c r="BM134" s="618"/>
      <c r="BN134" s="618"/>
      <c r="BO134" s="618"/>
      <c r="BP134" s="618"/>
      <c r="BQ134" s="618"/>
      <c r="BR134" s="618"/>
      <c r="BS134" s="618"/>
      <c r="BT134" s="618"/>
      <c r="BU134" s="618"/>
      <c r="BV134" s="618"/>
      <c r="BW134" s="623"/>
      <c r="BX134" s="618"/>
      <c r="BY134" s="618"/>
      <c r="BZ134" s="618"/>
      <c r="CA134" s="618"/>
      <c r="CB134" s="623"/>
      <c r="CC134" s="623"/>
      <c r="CD134" s="618"/>
      <c r="CE134" s="618"/>
      <c r="CF134" s="623"/>
      <c r="CG134" s="623"/>
      <c r="CH134" s="623"/>
      <c r="CI134" s="623"/>
      <c r="CJ134" s="623"/>
      <c r="CK134" s="623"/>
      <c r="CL134" s="623"/>
      <c r="CM134" s="623"/>
      <c r="CN134" s="623"/>
      <c r="CO134" s="618"/>
      <c r="CP134" s="619"/>
      <c r="CQ134" s="619"/>
      <c r="CR134" s="618"/>
      <c r="CS134" s="618"/>
      <c r="CT134" s="618"/>
      <c r="CU134" s="618"/>
      <c r="CV134" s="618"/>
      <c r="CW134" s="618"/>
    </row>
    <row r="135" spans="1:101" s="624" customFormat="1">
      <c r="A135" s="618"/>
      <c r="B135" s="618"/>
      <c r="C135" s="622"/>
      <c r="D135" s="622"/>
      <c r="E135" s="621"/>
      <c r="F135" s="618"/>
      <c r="G135" s="618"/>
      <c r="H135" s="618"/>
      <c r="I135" s="618"/>
      <c r="J135" s="618"/>
      <c r="K135" s="618"/>
      <c r="L135" s="618"/>
      <c r="M135" s="618"/>
      <c r="N135" s="619"/>
      <c r="O135" s="619"/>
      <c r="P135" s="620"/>
      <c r="Q135" s="620"/>
      <c r="R135" s="620"/>
      <c r="S135" s="620"/>
      <c r="T135" s="620"/>
      <c r="U135" s="620"/>
      <c r="V135" s="620"/>
      <c r="W135" s="620"/>
      <c r="X135" s="620"/>
      <c r="Y135" s="620"/>
      <c r="Z135" s="620"/>
      <c r="AA135" s="620"/>
      <c r="AB135" s="620"/>
      <c r="AC135" s="620"/>
      <c r="AD135" s="620"/>
      <c r="AE135" s="620"/>
      <c r="AF135" s="620"/>
      <c r="AG135" s="620"/>
      <c r="AH135" s="618"/>
      <c r="AI135" s="618"/>
      <c r="AJ135" s="618"/>
      <c r="AK135" s="618"/>
      <c r="AL135" s="618"/>
      <c r="AM135" s="618"/>
      <c r="AN135" s="618"/>
      <c r="AO135" s="618"/>
      <c r="AP135" s="618"/>
      <c r="AQ135" s="618"/>
      <c r="AR135" s="618"/>
      <c r="AS135" s="618"/>
      <c r="AT135" s="618"/>
      <c r="AU135" s="618"/>
      <c r="AV135" s="618"/>
      <c r="AW135" s="618"/>
      <c r="AX135" s="618"/>
      <c r="AY135" s="618"/>
      <c r="AZ135" s="618"/>
      <c r="BA135" s="618"/>
      <c r="BB135" s="618"/>
      <c r="BC135" s="618"/>
      <c r="BD135" s="618"/>
      <c r="BE135" s="618"/>
      <c r="BF135" s="618"/>
      <c r="BG135" s="618"/>
      <c r="BH135" s="618"/>
      <c r="BI135" s="618"/>
      <c r="BJ135" s="618"/>
      <c r="BK135" s="618"/>
      <c r="BL135" s="618"/>
      <c r="BM135" s="618"/>
      <c r="BN135" s="618"/>
      <c r="BO135" s="618"/>
      <c r="BP135" s="618"/>
      <c r="BQ135" s="618"/>
      <c r="BR135" s="618"/>
      <c r="BS135" s="618"/>
      <c r="BT135" s="618"/>
      <c r="BU135" s="618"/>
      <c r="BV135" s="618"/>
      <c r="BW135" s="619"/>
      <c r="BX135" s="618"/>
      <c r="BY135" s="618"/>
      <c r="BZ135" s="618"/>
      <c r="CA135" s="618"/>
      <c r="CB135" s="623"/>
      <c r="CC135" s="623"/>
      <c r="CD135" s="618"/>
      <c r="CE135" s="618"/>
      <c r="CF135" s="623"/>
      <c r="CG135" s="623"/>
      <c r="CH135" s="623"/>
      <c r="CI135" s="623"/>
      <c r="CJ135" s="623"/>
      <c r="CK135" s="623"/>
      <c r="CL135" s="623"/>
      <c r="CM135" s="623"/>
      <c r="CN135" s="623"/>
      <c r="CO135" s="618"/>
      <c r="CP135" s="619"/>
      <c r="CQ135" s="619"/>
      <c r="CR135" s="618"/>
      <c r="CS135" s="618"/>
      <c r="CT135" s="618"/>
      <c r="CU135" s="618"/>
      <c r="CV135" s="618"/>
      <c r="CW135" s="618"/>
    </row>
    <row r="136" spans="1:101" s="624" customFormat="1">
      <c r="A136" s="618"/>
      <c r="B136" s="618"/>
      <c r="C136" s="622"/>
      <c r="D136" s="622"/>
      <c r="E136" s="621"/>
      <c r="F136" s="618"/>
      <c r="G136" s="618"/>
      <c r="H136" s="618"/>
      <c r="I136" s="618"/>
      <c r="J136" s="618"/>
      <c r="K136" s="618"/>
      <c r="L136" s="618"/>
      <c r="M136" s="618"/>
      <c r="N136" s="619"/>
      <c r="O136" s="619"/>
      <c r="P136" s="620"/>
      <c r="Q136" s="620"/>
      <c r="R136" s="620"/>
      <c r="S136" s="620"/>
      <c r="T136" s="620"/>
      <c r="U136" s="620"/>
      <c r="V136" s="620"/>
      <c r="W136" s="620"/>
      <c r="X136" s="620"/>
      <c r="Y136" s="620"/>
      <c r="Z136" s="620"/>
      <c r="AA136" s="620"/>
      <c r="AB136" s="620"/>
      <c r="AC136" s="620"/>
      <c r="AD136" s="620"/>
      <c r="AE136" s="620"/>
      <c r="AF136" s="620"/>
      <c r="AG136" s="620"/>
      <c r="AH136" s="618"/>
      <c r="AI136" s="618"/>
      <c r="AJ136" s="618"/>
      <c r="AK136" s="618"/>
      <c r="AL136" s="618"/>
      <c r="AM136" s="618"/>
      <c r="AN136" s="618"/>
      <c r="AO136" s="618"/>
      <c r="AP136" s="618"/>
      <c r="AQ136" s="618"/>
      <c r="AR136" s="618"/>
      <c r="AS136" s="618"/>
      <c r="AT136" s="618"/>
      <c r="AU136" s="618"/>
      <c r="AV136" s="618"/>
      <c r="AW136" s="618"/>
      <c r="AX136" s="618"/>
      <c r="AY136" s="618"/>
      <c r="AZ136" s="618"/>
      <c r="BA136" s="618"/>
      <c r="BB136" s="618"/>
      <c r="BC136" s="618"/>
      <c r="BD136" s="618"/>
      <c r="BE136" s="618"/>
      <c r="BF136" s="618"/>
      <c r="BG136" s="618"/>
      <c r="BH136" s="618"/>
      <c r="BI136" s="618"/>
      <c r="BJ136" s="618"/>
      <c r="BK136" s="618"/>
      <c r="BL136" s="618"/>
      <c r="BM136" s="618"/>
      <c r="BN136" s="618"/>
      <c r="BO136" s="618"/>
      <c r="BP136" s="618"/>
      <c r="BQ136" s="618"/>
      <c r="BR136" s="618"/>
      <c r="BS136" s="618"/>
      <c r="BT136" s="618"/>
      <c r="BU136" s="618"/>
      <c r="BV136" s="618"/>
      <c r="BW136" s="619"/>
      <c r="BX136" s="618"/>
      <c r="BY136" s="618"/>
      <c r="BZ136" s="618"/>
      <c r="CA136" s="618"/>
      <c r="CB136" s="623"/>
      <c r="CC136" s="623"/>
      <c r="CD136" s="618"/>
      <c r="CE136" s="618"/>
      <c r="CF136" s="623"/>
      <c r="CG136" s="623"/>
      <c r="CH136" s="623"/>
      <c r="CI136" s="623"/>
      <c r="CJ136" s="623"/>
      <c r="CK136" s="623"/>
      <c r="CL136" s="623"/>
      <c r="CM136" s="623"/>
      <c r="CN136" s="623"/>
      <c r="CO136" s="618"/>
      <c r="CP136" s="619"/>
      <c r="CQ136" s="619"/>
      <c r="CR136" s="618"/>
      <c r="CS136" s="618"/>
      <c r="CT136" s="618"/>
      <c r="CU136" s="618"/>
      <c r="CV136" s="618"/>
      <c r="CW136" s="618"/>
    </row>
    <row r="137" spans="1:101" s="624" customFormat="1">
      <c r="A137" s="618"/>
      <c r="B137" s="618"/>
      <c r="C137" s="622"/>
      <c r="D137" s="622"/>
      <c r="E137" s="621"/>
      <c r="F137" s="618"/>
      <c r="G137" s="618"/>
      <c r="H137" s="618"/>
      <c r="I137" s="618"/>
      <c r="J137" s="618"/>
      <c r="K137" s="618"/>
      <c r="L137" s="618"/>
      <c r="M137" s="618"/>
      <c r="N137" s="619"/>
      <c r="O137" s="619"/>
      <c r="P137" s="620"/>
      <c r="Q137" s="620"/>
      <c r="R137" s="620"/>
      <c r="S137" s="620"/>
      <c r="T137" s="620"/>
      <c r="U137" s="620"/>
      <c r="V137" s="620"/>
      <c r="W137" s="620"/>
      <c r="X137" s="620"/>
      <c r="Y137" s="620"/>
      <c r="Z137" s="620"/>
      <c r="AA137" s="620"/>
      <c r="AB137" s="620"/>
      <c r="AC137" s="620"/>
      <c r="AD137" s="620"/>
      <c r="AE137" s="620"/>
      <c r="AF137" s="620"/>
      <c r="AG137" s="620"/>
      <c r="AH137" s="618"/>
      <c r="AI137" s="618"/>
      <c r="AJ137" s="618"/>
      <c r="AK137" s="618"/>
      <c r="AL137" s="618"/>
      <c r="AM137" s="618"/>
      <c r="AN137" s="618"/>
      <c r="AO137" s="618"/>
      <c r="AP137" s="618"/>
      <c r="AQ137" s="618"/>
      <c r="AR137" s="618"/>
      <c r="AS137" s="618"/>
      <c r="AT137" s="618"/>
      <c r="AU137" s="618"/>
      <c r="AV137" s="618"/>
      <c r="AW137" s="618"/>
      <c r="AX137" s="618"/>
      <c r="AY137" s="618"/>
      <c r="AZ137" s="618"/>
      <c r="BA137" s="618"/>
      <c r="BB137" s="618"/>
      <c r="BC137" s="618"/>
      <c r="BD137" s="618"/>
      <c r="BE137" s="618"/>
      <c r="BF137" s="618"/>
      <c r="BG137" s="618"/>
      <c r="BH137" s="618"/>
      <c r="BI137" s="618"/>
      <c r="BJ137" s="618"/>
      <c r="BK137" s="618"/>
      <c r="BL137" s="618"/>
      <c r="BM137" s="618"/>
      <c r="BN137" s="618"/>
      <c r="BO137" s="618"/>
      <c r="BP137" s="618"/>
      <c r="BQ137" s="618"/>
      <c r="BR137" s="618"/>
      <c r="BS137" s="618"/>
      <c r="BT137" s="618"/>
      <c r="BU137" s="618"/>
      <c r="BV137" s="618"/>
      <c r="BW137" s="619"/>
      <c r="BX137" s="618"/>
      <c r="BY137" s="618"/>
      <c r="BZ137" s="618"/>
      <c r="CA137" s="618"/>
      <c r="CB137" s="623"/>
      <c r="CC137" s="623"/>
      <c r="CD137" s="618"/>
      <c r="CE137" s="618"/>
      <c r="CF137" s="623"/>
      <c r="CG137" s="623"/>
      <c r="CH137" s="623"/>
      <c r="CI137" s="623"/>
      <c r="CJ137" s="623"/>
      <c r="CK137" s="623"/>
      <c r="CL137" s="623"/>
      <c r="CM137" s="623"/>
      <c r="CN137" s="623"/>
      <c r="CO137" s="618"/>
      <c r="CP137" s="619"/>
      <c r="CQ137" s="619"/>
      <c r="CR137" s="618"/>
      <c r="CS137" s="618"/>
      <c r="CT137" s="618"/>
      <c r="CU137" s="618"/>
      <c r="CV137" s="618"/>
      <c r="CW137" s="618"/>
    </row>
    <row r="138" spans="1:101" s="624" customFormat="1">
      <c r="A138" s="618"/>
      <c r="B138" s="618"/>
      <c r="C138" s="622"/>
      <c r="D138" s="622"/>
      <c r="E138" s="621"/>
      <c r="F138" s="618"/>
      <c r="G138" s="618"/>
      <c r="H138" s="618"/>
      <c r="I138" s="618"/>
      <c r="J138" s="618"/>
      <c r="K138" s="618"/>
      <c r="L138" s="618"/>
      <c r="M138" s="618"/>
      <c r="N138" s="619"/>
      <c r="O138" s="619"/>
      <c r="P138" s="620"/>
      <c r="Q138" s="620"/>
      <c r="R138" s="620"/>
      <c r="S138" s="620"/>
      <c r="T138" s="620"/>
      <c r="U138" s="620"/>
      <c r="V138" s="620"/>
      <c r="W138" s="620"/>
      <c r="X138" s="620"/>
      <c r="Y138" s="620"/>
      <c r="Z138" s="620"/>
      <c r="AA138" s="620"/>
      <c r="AB138" s="620"/>
      <c r="AC138" s="620"/>
      <c r="AD138" s="620"/>
      <c r="AE138" s="620"/>
      <c r="AF138" s="620"/>
      <c r="AG138" s="620"/>
      <c r="AH138" s="618"/>
      <c r="AI138" s="618"/>
      <c r="AJ138" s="618"/>
      <c r="AK138" s="618"/>
      <c r="AL138" s="618"/>
      <c r="AM138" s="618"/>
      <c r="AN138" s="618"/>
      <c r="AO138" s="618"/>
      <c r="AP138" s="618"/>
      <c r="AQ138" s="618"/>
      <c r="AR138" s="618"/>
      <c r="AS138" s="618"/>
      <c r="AT138" s="618"/>
      <c r="AU138" s="618"/>
      <c r="AV138" s="618"/>
      <c r="AW138" s="618"/>
      <c r="AX138" s="618"/>
      <c r="AY138" s="618"/>
      <c r="AZ138" s="618"/>
      <c r="BA138" s="618"/>
      <c r="BB138" s="618"/>
      <c r="BC138" s="618"/>
      <c r="BD138" s="618"/>
      <c r="BE138" s="618"/>
      <c r="BF138" s="618"/>
      <c r="BG138" s="618"/>
      <c r="BH138" s="618"/>
      <c r="BI138" s="618"/>
      <c r="BJ138" s="618"/>
      <c r="BK138" s="618"/>
      <c r="BL138" s="618"/>
      <c r="BM138" s="618"/>
      <c r="BN138" s="618"/>
      <c r="BO138" s="618"/>
      <c r="BP138" s="618"/>
      <c r="BQ138" s="618"/>
      <c r="BR138" s="618"/>
      <c r="BS138" s="618"/>
      <c r="BT138" s="618"/>
      <c r="BU138" s="618"/>
      <c r="BV138" s="618"/>
      <c r="BW138" s="619"/>
      <c r="BX138" s="618"/>
      <c r="BY138" s="618"/>
      <c r="BZ138" s="618"/>
      <c r="CA138" s="618"/>
      <c r="CB138" s="623"/>
      <c r="CC138" s="623"/>
      <c r="CD138" s="618"/>
      <c r="CE138" s="618"/>
      <c r="CF138" s="623"/>
      <c r="CG138" s="623"/>
      <c r="CH138" s="623"/>
      <c r="CI138" s="623"/>
      <c r="CJ138" s="623"/>
      <c r="CK138" s="623"/>
      <c r="CL138" s="623"/>
      <c r="CM138" s="623"/>
      <c r="CN138" s="623"/>
      <c r="CO138" s="618"/>
      <c r="CP138" s="619"/>
      <c r="CQ138" s="619"/>
      <c r="CR138" s="618"/>
      <c r="CS138" s="618"/>
      <c r="CT138" s="618"/>
      <c r="CU138" s="618"/>
      <c r="CV138" s="618"/>
      <c r="CW138" s="618"/>
    </row>
    <row r="139" spans="1:101" s="624" customFormat="1">
      <c r="A139" s="618"/>
      <c r="B139" s="618"/>
      <c r="C139" s="622"/>
      <c r="D139" s="622"/>
      <c r="E139" s="621"/>
      <c r="F139" s="618"/>
      <c r="G139" s="618"/>
      <c r="H139" s="618"/>
      <c r="I139" s="618"/>
      <c r="J139" s="618"/>
      <c r="K139" s="618"/>
      <c r="L139" s="618"/>
      <c r="M139" s="618"/>
      <c r="N139" s="619"/>
      <c r="O139" s="619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20"/>
      <c r="AB139" s="620"/>
      <c r="AC139" s="620"/>
      <c r="AD139" s="620"/>
      <c r="AE139" s="620"/>
      <c r="AF139" s="620"/>
      <c r="AG139" s="620"/>
      <c r="AH139" s="618"/>
      <c r="AI139" s="618"/>
      <c r="AJ139" s="618"/>
      <c r="AK139" s="618"/>
      <c r="AL139" s="618"/>
      <c r="AM139" s="618"/>
      <c r="AN139" s="618"/>
      <c r="AO139" s="618"/>
      <c r="AP139" s="618"/>
      <c r="AQ139" s="618"/>
      <c r="AR139" s="618"/>
      <c r="AS139" s="618"/>
      <c r="AT139" s="618"/>
      <c r="AU139" s="618"/>
      <c r="AV139" s="618"/>
      <c r="AW139" s="618"/>
      <c r="AX139" s="618"/>
      <c r="AY139" s="618"/>
      <c r="AZ139" s="618"/>
      <c r="BA139" s="618"/>
      <c r="BB139" s="618"/>
      <c r="BC139" s="618"/>
      <c r="BD139" s="618"/>
      <c r="BE139" s="618"/>
      <c r="BF139" s="618"/>
      <c r="BG139" s="618"/>
      <c r="BH139" s="618"/>
      <c r="BI139" s="618"/>
      <c r="BJ139" s="618"/>
      <c r="BK139" s="618"/>
      <c r="BL139" s="618"/>
      <c r="BM139" s="618"/>
      <c r="BN139" s="618"/>
      <c r="BO139" s="618"/>
      <c r="BP139" s="618"/>
      <c r="BQ139" s="618"/>
      <c r="BR139" s="618"/>
      <c r="BS139" s="618"/>
      <c r="BT139" s="618"/>
      <c r="BU139" s="618"/>
      <c r="BV139" s="618"/>
      <c r="BW139" s="619"/>
      <c r="BX139" s="618"/>
      <c r="BY139" s="618"/>
      <c r="BZ139" s="618"/>
      <c r="CA139" s="618"/>
      <c r="CB139" s="623"/>
      <c r="CC139" s="623"/>
      <c r="CD139" s="618"/>
      <c r="CE139" s="618"/>
      <c r="CF139" s="623"/>
      <c r="CG139" s="623"/>
      <c r="CH139" s="623"/>
      <c r="CI139" s="623"/>
      <c r="CJ139" s="623"/>
      <c r="CK139" s="623"/>
      <c r="CL139" s="623"/>
      <c r="CM139" s="623"/>
      <c r="CN139" s="623"/>
      <c r="CO139" s="618"/>
      <c r="CP139" s="619"/>
      <c r="CQ139" s="619"/>
      <c r="CR139" s="618"/>
      <c r="CS139" s="618"/>
      <c r="CT139" s="618"/>
      <c r="CU139" s="618"/>
      <c r="CV139" s="618"/>
      <c r="CW139" s="618"/>
    </row>
    <row r="140" spans="1:101" s="624" customFormat="1">
      <c r="A140" s="618"/>
      <c r="B140" s="618"/>
      <c r="C140" s="622"/>
      <c r="D140" s="622"/>
      <c r="E140" s="621"/>
      <c r="F140" s="618"/>
      <c r="G140" s="618"/>
      <c r="H140" s="618"/>
      <c r="I140" s="618"/>
      <c r="J140" s="618"/>
      <c r="K140" s="618"/>
      <c r="L140" s="618"/>
      <c r="M140" s="618"/>
      <c r="N140" s="619"/>
      <c r="O140" s="619"/>
      <c r="P140" s="620"/>
      <c r="Q140" s="620"/>
      <c r="R140" s="620"/>
      <c r="S140" s="620"/>
      <c r="T140" s="620"/>
      <c r="U140" s="620"/>
      <c r="V140" s="620"/>
      <c r="W140" s="620"/>
      <c r="X140" s="620"/>
      <c r="Y140" s="620"/>
      <c r="Z140" s="620"/>
      <c r="AA140" s="620"/>
      <c r="AB140" s="620"/>
      <c r="AC140" s="620"/>
      <c r="AD140" s="620"/>
      <c r="AE140" s="620"/>
      <c r="AF140" s="620"/>
      <c r="AG140" s="620"/>
      <c r="AH140" s="618"/>
      <c r="AI140" s="618"/>
      <c r="AJ140" s="618"/>
      <c r="AK140" s="618"/>
      <c r="AL140" s="618"/>
      <c r="AM140" s="618"/>
      <c r="AN140" s="618"/>
      <c r="AO140" s="618"/>
      <c r="AP140" s="618"/>
      <c r="AQ140" s="618"/>
      <c r="AR140" s="618"/>
      <c r="AS140" s="618"/>
      <c r="AT140" s="618"/>
      <c r="AU140" s="618"/>
      <c r="AV140" s="618"/>
      <c r="AW140" s="618"/>
      <c r="AX140" s="618"/>
      <c r="AY140" s="618"/>
      <c r="AZ140" s="618"/>
      <c r="BA140" s="618"/>
      <c r="BB140" s="618"/>
      <c r="BC140" s="618"/>
      <c r="BD140" s="618"/>
      <c r="BE140" s="618"/>
      <c r="BF140" s="618"/>
      <c r="BG140" s="618"/>
      <c r="BH140" s="618"/>
      <c r="BI140" s="618"/>
      <c r="BJ140" s="618"/>
      <c r="BK140" s="618"/>
      <c r="BL140" s="618"/>
      <c r="BM140" s="618"/>
      <c r="BN140" s="618"/>
      <c r="BO140" s="618"/>
      <c r="BP140" s="618"/>
      <c r="BQ140" s="618"/>
      <c r="BR140" s="618"/>
      <c r="BS140" s="618"/>
      <c r="BT140" s="618"/>
      <c r="BU140" s="618"/>
      <c r="BV140" s="618"/>
      <c r="BW140" s="619"/>
      <c r="BX140" s="618"/>
      <c r="BY140" s="618"/>
      <c r="BZ140" s="618"/>
      <c r="CA140" s="618"/>
      <c r="CB140" s="623"/>
      <c r="CC140" s="623"/>
      <c r="CD140" s="618"/>
      <c r="CE140" s="618"/>
      <c r="CF140" s="623"/>
      <c r="CG140" s="623"/>
      <c r="CH140" s="623"/>
      <c r="CI140" s="623"/>
      <c r="CJ140" s="623"/>
      <c r="CK140" s="623"/>
      <c r="CL140" s="623"/>
      <c r="CM140" s="623"/>
      <c r="CN140" s="623"/>
      <c r="CO140" s="618"/>
      <c r="CP140" s="619"/>
      <c r="CQ140" s="619"/>
      <c r="CR140" s="618"/>
      <c r="CS140" s="618"/>
      <c r="CT140" s="618"/>
      <c r="CU140" s="618"/>
      <c r="CV140" s="618"/>
      <c r="CW140" s="618"/>
    </row>
    <row r="141" spans="1:101" s="624" customFormat="1">
      <c r="A141" s="618"/>
      <c r="B141" s="618"/>
      <c r="C141" s="622"/>
      <c r="D141" s="622"/>
      <c r="E141" s="621"/>
      <c r="F141" s="618"/>
      <c r="G141" s="618"/>
      <c r="H141" s="618"/>
      <c r="I141" s="618"/>
      <c r="J141" s="618"/>
      <c r="K141" s="618"/>
      <c r="L141" s="618"/>
      <c r="M141" s="618"/>
      <c r="N141" s="619"/>
      <c r="O141" s="619"/>
      <c r="P141" s="620"/>
      <c r="Q141" s="620"/>
      <c r="R141" s="620"/>
      <c r="S141" s="620"/>
      <c r="T141" s="620"/>
      <c r="U141" s="620"/>
      <c r="V141" s="620"/>
      <c r="W141" s="620"/>
      <c r="X141" s="620"/>
      <c r="Y141" s="620"/>
      <c r="Z141" s="620"/>
      <c r="AA141" s="620"/>
      <c r="AB141" s="620"/>
      <c r="AC141" s="620"/>
      <c r="AD141" s="620"/>
      <c r="AE141" s="620"/>
      <c r="AF141" s="620"/>
      <c r="AG141" s="620"/>
      <c r="AH141" s="618"/>
      <c r="AI141" s="618"/>
      <c r="AJ141" s="618"/>
      <c r="AK141" s="618"/>
      <c r="AL141" s="618"/>
      <c r="AM141" s="618"/>
      <c r="AN141" s="618"/>
      <c r="AO141" s="618"/>
      <c r="AP141" s="618"/>
      <c r="AQ141" s="618"/>
      <c r="AR141" s="618"/>
      <c r="AS141" s="618"/>
      <c r="AT141" s="618"/>
      <c r="AU141" s="618"/>
      <c r="AV141" s="618"/>
      <c r="AW141" s="618"/>
      <c r="AX141" s="618"/>
      <c r="AY141" s="618"/>
      <c r="AZ141" s="618"/>
      <c r="BA141" s="618"/>
      <c r="BB141" s="618"/>
      <c r="BC141" s="618"/>
      <c r="BD141" s="618"/>
      <c r="BE141" s="618"/>
      <c r="BF141" s="618"/>
      <c r="BG141" s="618"/>
      <c r="BH141" s="618"/>
      <c r="BI141" s="618"/>
      <c r="BJ141" s="618"/>
      <c r="BK141" s="618"/>
      <c r="BL141" s="618"/>
      <c r="BM141" s="618"/>
      <c r="BN141" s="618"/>
      <c r="BO141" s="618"/>
      <c r="BP141" s="618"/>
      <c r="BQ141" s="618"/>
      <c r="BR141" s="618"/>
      <c r="BS141" s="618"/>
      <c r="BT141" s="618"/>
      <c r="BU141" s="618"/>
      <c r="BV141" s="618"/>
      <c r="BW141" s="623"/>
      <c r="BX141" s="618"/>
      <c r="BY141" s="618"/>
      <c r="BZ141" s="618"/>
      <c r="CA141" s="618"/>
      <c r="CB141" s="623"/>
      <c r="CC141" s="623"/>
      <c r="CD141" s="618"/>
      <c r="CE141" s="618"/>
      <c r="CF141" s="623"/>
      <c r="CG141" s="623"/>
      <c r="CH141" s="623"/>
      <c r="CI141" s="623"/>
      <c r="CJ141" s="623"/>
      <c r="CK141" s="623"/>
      <c r="CL141" s="623"/>
      <c r="CM141" s="623"/>
      <c r="CN141" s="623"/>
      <c r="CO141" s="618"/>
      <c r="CP141" s="619"/>
      <c r="CQ141" s="619"/>
      <c r="CR141" s="618"/>
      <c r="CS141" s="618"/>
      <c r="CT141" s="618"/>
      <c r="CU141" s="618"/>
      <c r="CV141" s="618"/>
      <c r="CW141" s="618"/>
    </row>
    <row r="142" spans="1:101" s="624" customFormat="1">
      <c r="A142" s="618"/>
      <c r="B142" s="618"/>
      <c r="C142" s="622"/>
      <c r="D142" s="622"/>
      <c r="E142" s="621"/>
      <c r="F142" s="618"/>
      <c r="G142" s="618"/>
      <c r="H142" s="618"/>
      <c r="I142" s="618"/>
      <c r="J142" s="618"/>
      <c r="K142" s="618"/>
      <c r="L142" s="618"/>
      <c r="M142" s="618"/>
      <c r="N142" s="619"/>
      <c r="O142" s="619"/>
      <c r="P142" s="620"/>
      <c r="Q142" s="620"/>
      <c r="R142" s="620"/>
      <c r="S142" s="620"/>
      <c r="T142" s="620"/>
      <c r="U142" s="620"/>
      <c r="V142" s="620"/>
      <c r="W142" s="620"/>
      <c r="X142" s="620"/>
      <c r="Y142" s="620"/>
      <c r="Z142" s="620"/>
      <c r="AA142" s="620"/>
      <c r="AB142" s="620"/>
      <c r="AC142" s="620"/>
      <c r="AD142" s="620"/>
      <c r="AE142" s="620"/>
      <c r="AF142" s="620"/>
      <c r="AG142" s="620"/>
      <c r="AH142" s="618"/>
      <c r="AI142" s="618"/>
      <c r="AJ142" s="618"/>
      <c r="AK142" s="618"/>
      <c r="AL142" s="618"/>
      <c r="AM142" s="618"/>
      <c r="AN142" s="618"/>
      <c r="AO142" s="618"/>
      <c r="AP142" s="618"/>
      <c r="AQ142" s="618"/>
      <c r="AR142" s="618"/>
      <c r="AS142" s="618"/>
      <c r="AT142" s="618"/>
      <c r="AU142" s="618"/>
      <c r="AV142" s="618"/>
      <c r="AW142" s="618"/>
      <c r="AX142" s="618"/>
      <c r="AY142" s="618"/>
      <c r="AZ142" s="618"/>
      <c r="BA142" s="618"/>
      <c r="BB142" s="618"/>
      <c r="BC142" s="618"/>
      <c r="BD142" s="618"/>
      <c r="BE142" s="618"/>
      <c r="BF142" s="618"/>
      <c r="BG142" s="618"/>
      <c r="BH142" s="618"/>
      <c r="BI142" s="618"/>
      <c r="BJ142" s="618"/>
      <c r="BK142" s="618"/>
      <c r="BL142" s="618"/>
      <c r="BM142" s="618"/>
      <c r="BN142" s="618"/>
      <c r="BO142" s="618"/>
      <c r="BP142" s="618"/>
      <c r="BQ142" s="618"/>
      <c r="BR142" s="618"/>
      <c r="BS142" s="618"/>
      <c r="BT142" s="618"/>
      <c r="BU142" s="618"/>
      <c r="BV142" s="618"/>
      <c r="BW142" s="623"/>
      <c r="BX142" s="618"/>
      <c r="BY142" s="618"/>
      <c r="BZ142" s="618"/>
      <c r="CA142" s="618"/>
      <c r="CB142" s="623"/>
      <c r="CC142" s="623"/>
      <c r="CD142" s="618"/>
      <c r="CE142" s="618"/>
      <c r="CF142" s="623"/>
      <c r="CG142" s="623"/>
      <c r="CH142" s="623"/>
      <c r="CI142" s="623"/>
      <c r="CJ142" s="623"/>
      <c r="CK142" s="623"/>
      <c r="CL142" s="623"/>
      <c r="CM142" s="623"/>
      <c r="CN142" s="623"/>
      <c r="CO142" s="618"/>
      <c r="CP142" s="619"/>
      <c r="CQ142" s="619"/>
      <c r="CR142" s="618"/>
      <c r="CS142" s="618"/>
      <c r="CT142" s="618"/>
      <c r="CU142" s="618"/>
      <c r="CV142" s="618"/>
      <c r="CW142" s="618"/>
    </row>
    <row r="143" spans="1:101" s="624" customFormat="1">
      <c r="A143" s="618"/>
      <c r="B143" s="618"/>
      <c r="C143" s="622"/>
      <c r="D143" s="622"/>
      <c r="E143" s="621"/>
      <c r="F143" s="618"/>
      <c r="G143" s="618"/>
      <c r="H143" s="618"/>
      <c r="I143" s="618"/>
      <c r="J143" s="618"/>
      <c r="K143" s="618"/>
      <c r="L143" s="618"/>
      <c r="M143" s="618"/>
      <c r="N143" s="619"/>
      <c r="O143" s="619"/>
      <c r="P143" s="620"/>
      <c r="Q143" s="620"/>
      <c r="R143" s="620"/>
      <c r="S143" s="620"/>
      <c r="T143" s="620"/>
      <c r="U143" s="620"/>
      <c r="V143" s="620"/>
      <c r="W143" s="620"/>
      <c r="X143" s="620"/>
      <c r="Y143" s="620"/>
      <c r="Z143" s="620"/>
      <c r="AA143" s="620"/>
      <c r="AB143" s="620"/>
      <c r="AC143" s="620"/>
      <c r="AD143" s="620"/>
      <c r="AE143" s="620"/>
      <c r="AF143" s="620"/>
      <c r="AG143" s="620"/>
      <c r="AH143" s="618"/>
      <c r="AI143" s="618"/>
      <c r="AJ143" s="618"/>
      <c r="AK143" s="618"/>
      <c r="AL143" s="618"/>
      <c r="AM143" s="618"/>
      <c r="AN143" s="618"/>
      <c r="AO143" s="618"/>
      <c r="AP143" s="618"/>
      <c r="AQ143" s="618"/>
      <c r="AR143" s="618"/>
      <c r="AS143" s="618"/>
      <c r="AT143" s="618"/>
      <c r="AU143" s="618"/>
      <c r="AV143" s="618"/>
      <c r="AW143" s="618"/>
      <c r="AX143" s="618"/>
      <c r="AY143" s="618"/>
      <c r="AZ143" s="618"/>
      <c r="BA143" s="618"/>
      <c r="BB143" s="618"/>
      <c r="BC143" s="618"/>
      <c r="BD143" s="618"/>
      <c r="BE143" s="618"/>
      <c r="BF143" s="618"/>
      <c r="BG143" s="618"/>
      <c r="BH143" s="618"/>
      <c r="BI143" s="618"/>
      <c r="BJ143" s="618"/>
      <c r="BK143" s="618"/>
      <c r="BL143" s="618"/>
      <c r="BM143" s="618"/>
      <c r="BN143" s="618"/>
      <c r="BO143" s="618"/>
      <c r="BP143" s="618"/>
      <c r="BQ143" s="618"/>
      <c r="BR143" s="618"/>
      <c r="BS143" s="618"/>
      <c r="BT143" s="618"/>
      <c r="BU143" s="618"/>
      <c r="BV143" s="618"/>
      <c r="BW143" s="619"/>
      <c r="BX143" s="618"/>
      <c r="BY143" s="618"/>
      <c r="BZ143" s="618"/>
      <c r="CA143" s="618"/>
      <c r="CB143" s="623"/>
      <c r="CC143" s="623"/>
      <c r="CD143" s="618"/>
      <c r="CE143" s="618"/>
      <c r="CF143" s="623"/>
      <c r="CG143" s="623"/>
      <c r="CH143" s="623"/>
      <c r="CI143" s="623"/>
      <c r="CJ143" s="623"/>
      <c r="CK143" s="623"/>
      <c r="CL143" s="623"/>
      <c r="CM143" s="623"/>
      <c r="CN143" s="623"/>
      <c r="CO143" s="618"/>
      <c r="CP143" s="619"/>
      <c r="CQ143" s="619"/>
      <c r="CR143" s="618"/>
      <c r="CS143" s="618"/>
      <c r="CT143" s="618"/>
      <c r="CU143" s="618"/>
      <c r="CV143" s="618"/>
      <c r="CW143" s="618"/>
    </row>
    <row r="144" spans="1:101" s="624" customFormat="1">
      <c r="A144" s="618"/>
      <c r="B144" s="618"/>
      <c r="C144" s="622"/>
      <c r="D144" s="622"/>
      <c r="E144" s="621"/>
      <c r="F144" s="618"/>
      <c r="G144" s="618"/>
      <c r="H144" s="618"/>
      <c r="I144" s="618"/>
      <c r="J144" s="618"/>
      <c r="K144" s="618"/>
      <c r="L144" s="618"/>
      <c r="M144" s="618"/>
      <c r="N144" s="619"/>
      <c r="O144" s="619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20"/>
      <c r="AB144" s="620"/>
      <c r="AC144" s="620"/>
      <c r="AD144" s="620"/>
      <c r="AE144" s="620"/>
      <c r="AF144" s="620"/>
      <c r="AG144" s="620"/>
      <c r="AH144" s="618"/>
      <c r="AI144" s="618"/>
      <c r="AJ144" s="618"/>
      <c r="AK144" s="618"/>
      <c r="AL144" s="618"/>
      <c r="AM144" s="618"/>
      <c r="AN144" s="618"/>
      <c r="AO144" s="618"/>
      <c r="AP144" s="618"/>
      <c r="AQ144" s="618"/>
      <c r="AR144" s="618"/>
      <c r="AS144" s="618"/>
      <c r="AT144" s="618"/>
      <c r="AU144" s="618"/>
      <c r="AV144" s="618"/>
      <c r="AW144" s="618"/>
      <c r="AX144" s="618"/>
      <c r="AY144" s="618"/>
      <c r="AZ144" s="618"/>
      <c r="BA144" s="618"/>
      <c r="BB144" s="618"/>
      <c r="BC144" s="618"/>
      <c r="BD144" s="618"/>
      <c r="BE144" s="618"/>
      <c r="BF144" s="618"/>
      <c r="BG144" s="618"/>
      <c r="BH144" s="618"/>
      <c r="BI144" s="618"/>
      <c r="BJ144" s="618"/>
      <c r="BK144" s="618"/>
      <c r="BL144" s="618"/>
      <c r="BM144" s="618"/>
      <c r="BN144" s="618"/>
      <c r="BO144" s="618"/>
      <c r="BP144" s="618"/>
      <c r="BQ144" s="618"/>
      <c r="BR144" s="618"/>
      <c r="BS144" s="618"/>
      <c r="BT144" s="618"/>
      <c r="BU144" s="618"/>
      <c r="BV144" s="618"/>
      <c r="BW144" s="623"/>
      <c r="BX144" s="618"/>
      <c r="BY144" s="618"/>
      <c r="BZ144" s="618"/>
      <c r="CA144" s="618"/>
      <c r="CB144" s="623"/>
      <c r="CC144" s="623"/>
      <c r="CD144" s="618"/>
      <c r="CE144" s="618"/>
      <c r="CF144" s="623"/>
      <c r="CG144" s="623"/>
      <c r="CH144" s="623"/>
      <c r="CI144" s="623"/>
      <c r="CJ144" s="623"/>
      <c r="CK144" s="623"/>
      <c r="CL144" s="623"/>
      <c r="CM144" s="623"/>
      <c r="CN144" s="623"/>
      <c r="CO144" s="618"/>
      <c r="CP144" s="619"/>
      <c r="CQ144" s="619"/>
      <c r="CR144" s="618"/>
      <c r="CS144" s="618"/>
      <c r="CT144" s="618"/>
      <c r="CU144" s="618"/>
      <c r="CV144" s="618"/>
      <c r="CW144" s="618"/>
    </row>
    <row r="145" spans="1:101" s="624" customFormat="1">
      <c r="A145" s="618"/>
      <c r="B145" s="618"/>
      <c r="C145" s="622"/>
      <c r="D145" s="622"/>
      <c r="E145" s="621"/>
      <c r="F145" s="618"/>
      <c r="G145" s="618"/>
      <c r="H145" s="618"/>
      <c r="I145" s="618"/>
      <c r="J145" s="618"/>
      <c r="K145" s="618"/>
      <c r="L145" s="618"/>
      <c r="M145" s="618"/>
      <c r="N145" s="619"/>
      <c r="O145" s="619"/>
      <c r="P145" s="620"/>
      <c r="Q145" s="620"/>
      <c r="R145" s="620"/>
      <c r="S145" s="620"/>
      <c r="T145" s="620"/>
      <c r="U145" s="620"/>
      <c r="V145" s="620"/>
      <c r="W145" s="620"/>
      <c r="X145" s="620"/>
      <c r="Y145" s="620"/>
      <c r="Z145" s="620"/>
      <c r="AA145" s="620"/>
      <c r="AB145" s="620"/>
      <c r="AC145" s="620"/>
      <c r="AD145" s="620"/>
      <c r="AE145" s="620"/>
      <c r="AF145" s="620"/>
      <c r="AG145" s="620"/>
      <c r="AH145" s="618"/>
      <c r="AI145" s="618"/>
      <c r="AJ145" s="618"/>
      <c r="AK145" s="618"/>
      <c r="AL145" s="618"/>
      <c r="AM145" s="618"/>
      <c r="AN145" s="618"/>
      <c r="AO145" s="618"/>
      <c r="AP145" s="618"/>
      <c r="AQ145" s="618"/>
      <c r="AR145" s="618"/>
      <c r="AS145" s="618"/>
      <c r="AT145" s="618"/>
      <c r="AU145" s="618"/>
      <c r="AV145" s="618"/>
      <c r="AW145" s="618"/>
      <c r="AX145" s="618"/>
      <c r="AY145" s="618"/>
      <c r="AZ145" s="618"/>
      <c r="BA145" s="618"/>
      <c r="BB145" s="618"/>
      <c r="BC145" s="618"/>
      <c r="BD145" s="618"/>
      <c r="BE145" s="618"/>
      <c r="BF145" s="618"/>
      <c r="BG145" s="618"/>
      <c r="BH145" s="618"/>
      <c r="BI145" s="618"/>
      <c r="BJ145" s="618"/>
      <c r="BK145" s="618"/>
      <c r="BL145" s="618"/>
      <c r="BM145" s="618"/>
      <c r="BN145" s="618"/>
      <c r="BO145" s="618"/>
      <c r="BP145" s="618"/>
      <c r="BQ145" s="618"/>
      <c r="BR145" s="618"/>
      <c r="BS145" s="618"/>
      <c r="BT145" s="618"/>
      <c r="BU145" s="618"/>
      <c r="BV145" s="618"/>
      <c r="BW145" s="625"/>
      <c r="BX145" s="618"/>
      <c r="BY145" s="618"/>
      <c r="BZ145" s="618"/>
      <c r="CA145" s="618"/>
      <c r="CB145" s="623"/>
      <c r="CC145" s="623"/>
      <c r="CD145" s="618"/>
      <c r="CE145" s="618"/>
      <c r="CF145" s="623"/>
      <c r="CG145" s="623"/>
      <c r="CH145" s="623"/>
      <c r="CI145" s="623"/>
      <c r="CJ145" s="623"/>
      <c r="CK145" s="623"/>
      <c r="CL145" s="623"/>
      <c r="CM145" s="623"/>
      <c r="CN145" s="623"/>
      <c r="CO145" s="618"/>
      <c r="CP145" s="619"/>
      <c r="CQ145" s="619"/>
      <c r="CR145" s="618"/>
      <c r="CS145" s="618"/>
      <c r="CT145" s="618"/>
      <c r="CU145" s="618"/>
      <c r="CV145" s="618"/>
      <c r="CW145" s="618"/>
    </row>
    <row r="146" spans="1:101" s="624" customFormat="1">
      <c r="A146" s="618"/>
      <c r="B146" s="618"/>
      <c r="C146" s="622"/>
      <c r="D146" s="622"/>
      <c r="E146" s="621"/>
      <c r="F146" s="618"/>
      <c r="G146" s="618"/>
      <c r="H146" s="618"/>
      <c r="I146" s="618"/>
      <c r="J146" s="618"/>
      <c r="K146" s="618"/>
      <c r="L146" s="618"/>
      <c r="M146" s="618"/>
      <c r="N146" s="619"/>
      <c r="O146" s="619"/>
      <c r="P146" s="620"/>
      <c r="Q146" s="620"/>
      <c r="R146" s="620"/>
      <c r="S146" s="620"/>
      <c r="T146" s="620"/>
      <c r="U146" s="620"/>
      <c r="V146" s="620"/>
      <c r="W146" s="620"/>
      <c r="X146" s="620"/>
      <c r="Y146" s="620"/>
      <c r="Z146" s="620"/>
      <c r="AA146" s="620"/>
      <c r="AB146" s="620"/>
      <c r="AC146" s="620"/>
      <c r="AD146" s="620"/>
      <c r="AE146" s="620"/>
      <c r="AF146" s="620"/>
      <c r="AG146" s="620"/>
      <c r="AH146" s="618"/>
      <c r="AI146" s="618"/>
      <c r="AJ146" s="618"/>
      <c r="AK146" s="618"/>
      <c r="AL146" s="618"/>
      <c r="AM146" s="618"/>
      <c r="AN146" s="618"/>
      <c r="AO146" s="618"/>
      <c r="AP146" s="618"/>
      <c r="AQ146" s="618"/>
      <c r="AR146" s="618"/>
      <c r="AS146" s="618"/>
      <c r="AT146" s="618"/>
      <c r="AU146" s="618"/>
      <c r="AV146" s="618"/>
      <c r="AW146" s="618"/>
      <c r="AX146" s="618"/>
      <c r="AY146" s="618"/>
      <c r="AZ146" s="618"/>
      <c r="BA146" s="618"/>
      <c r="BB146" s="618"/>
      <c r="BC146" s="618"/>
      <c r="BD146" s="618"/>
      <c r="BE146" s="618"/>
      <c r="BF146" s="618"/>
      <c r="BG146" s="618"/>
      <c r="BH146" s="618"/>
      <c r="BI146" s="618"/>
      <c r="BJ146" s="618"/>
      <c r="BK146" s="618"/>
      <c r="BL146" s="618"/>
      <c r="BM146" s="618"/>
      <c r="BN146" s="618"/>
      <c r="BO146" s="618"/>
      <c r="BP146" s="618"/>
      <c r="BQ146" s="618"/>
      <c r="BR146" s="618"/>
      <c r="BS146" s="618"/>
      <c r="BT146" s="618"/>
      <c r="BU146" s="618"/>
      <c r="BV146" s="618"/>
      <c r="BW146" s="623"/>
      <c r="BX146" s="618"/>
      <c r="BY146" s="618"/>
      <c r="BZ146" s="618"/>
      <c r="CA146" s="618"/>
      <c r="CB146" s="623"/>
      <c r="CC146" s="623"/>
      <c r="CD146" s="618"/>
      <c r="CE146" s="618"/>
      <c r="CF146" s="623"/>
      <c r="CG146" s="623"/>
      <c r="CH146" s="623"/>
      <c r="CI146" s="623"/>
      <c r="CJ146" s="623"/>
      <c r="CK146" s="623"/>
      <c r="CL146" s="623"/>
      <c r="CM146" s="623"/>
      <c r="CN146" s="623"/>
      <c r="CO146" s="618"/>
      <c r="CP146" s="619"/>
      <c r="CQ146" s="619"/>
      <c r="CR146" s="618"/>
      <c r="CS146" s="618"/>
      <c r="CT146" s="618"/>
      <c r="CU146" s="618"/>
      <c r="CV146" s="618"/>
      <c r="CW146" s="618"/>
    </row>
    <row r="147" spans="1:101" s="624" customFormat="1">
      <c r="A147" s="618"/>
      <c r="B147" s="618"/>
      <c r="C147" s="622"/>
      <c r="D147" s="622"/>
      <c r="E147" s="621"/>
      <c r="F147" s="618"/>
      <c r="G147" s="618"/>
      <c r="H147" s="618"/>
      <c r="I147" s="618"/>
      <c r="J147" s="618"/>
      <c r="K147" s="618"/>
      <c r="L147" s="618"/>
      <c r="M147" s="618"/>
      <c r="N147" s="619"/>
      <c r="O147" s="619"/>
      <c r="P147" s="620"/>
      <c r="Q147" s="620"/>
      <c r="R147" s="620"/>
      <c r="S147" s="620"/>
      <c r="T147" s="620"/>
      <c r="U147" s="620"/>
      <c r="V147" s="620"/>
      <c r="W147" s="620"/>
      <c r="X147" s="620"/>
      <c r="Y147" s="620"/>
      <c r="Z147" s="620"/>
      <c r="AA147" s="620"/>
      <c r="AB147" s="620"/>
      <c r="AC147" s="620"/>
      <c r="AD147" s="620"/>
      <c r="AE147" s="620"/>
      <c r="AF147" s="620"/>
      <c r="AG147" s="620"/>
      <c r="AH147" s="618"/>
      <c r="AI147" s="618"/>
      <c r="AJ147" s="618"/>
      <c r="AK147" s="618"/>
      <c r="AL147" s="618"/>
      <c r="AM147" s="618"/>
      <c r="AN147" s="618"/>
      <c r="AO147" s="618"/>
      <c r="AP147" s="618"/>
      <c r="AQ147" s="618"/>
      <c r="AR147" s="618"/>
      <c r="AS147" s="618"/>
      <c r="AT147" s="618"/>
      <c r="AU147" s="618"/>
      <c r="AV147" s="618"/>
      <c r="AW147" s="618"/>
      <c r="AX147" s="618"/>
      <c r="AY147" s="618"/>
      <c r="AZ147" s="618"/>
      <c r="BA147" s="618"/>
      <c r="BB147" s="618"/>
      <c r="BC147" s="618"/>
      <c r="BD147" s="618"/>
      <c r="BE147" s="618"/>
      <c r="BF147" s="618"/>
      <c r="BG147" s="618"/>
      <c r="BH147" s="618"/>
      <c r="BI147" s="618"/>
      <c r="BJ147" s="618"/>
      <c r="BK147" s="618"/>
      <c r="BL147" s="618"/>
      <c r="BM147" s="618"/>
      <c r="BN147" s="618"/>
      <c r="BO147" s="618"/>
      <c r="BP147" s="618"/>
      <c r="BQ147" s="618"/>
      <c r="BR147" s="618"/>
      <c r="BS147" s="618"/>
      <c r="BT147" s="618"/>
      <c r="BU147" s="618"/>
      <c r="BV147" s="618"/>
      <c r="BW147" s="619"/>
      <c r="BX147" s="618"/>
      <c r="BY147" s="618"/>
      <c r="BZ147" s="618"/>
      <c r="CA147" s="618"/>
      <c r="CB147" s="623"/>
      <c r="CC147" s="623"/>
      <c r="CD147" s="618"/>
      <c r="CE147" s="618"/>
      <c r="CF147" s="623"/>
      <c r="CG147" s="623"/>
      <c r="CH147" s="623"/>
      <c r="CI147" s="623"/>
      <c r="CJ147" s="623"/>
      <c r="CK147" s="623"/>
      <c r="CL147" s="623"/>
      <c r="CM147" s="623"/>
      <c r="CN147" s="623"/>
      <c r="CO147" s="618"/>
      <c r="CP147" s="619"/>
      <c r="CQ147" s="619"/>
      <c r="CR147" s="618"/>
      <c r="CS147" s="618"/>
      <c r="CT147" s="618"/>
      <c r="CU147" s="618"/>
      <c r="CV147" s="618"/>
      <c r="CW147" s="618"/>
    </row>
    <row r="148" spans="1:101" s="624" customFormat="1">
      <c r="A148" s="618"/>
      <c r="B148" s="618"/>
      <c r="C148" s="622"/>
      <c r="D148" s="622"/>
      <c r="E148" s="621"/>
      <c r="F148" s="618"/>
      <c r="G148" s="618"/>
      <c r="H148" s="618"/>
      <c r="I148" s="618"/>
      <c r="J148" s="618"/>
      <c r="K148" s="618"/>
      <c r="L148" s="618"/>
      <c r="M148" s="618"/>
      <c r="N148" s="619"/>
      <c r="O148" s="619"/>
      <c r="P148" s="620"/>
      <c r="Q148" s="620"/>
      <c r="R148" s="620"/>
      <c r="S148" s="620"/>
      <c r="T148" s="620"/>
      <c r="U148" s="620"/>
      <c r="V148" s="620"/>
      <c r="W148" s="620"/>
      <c r="X148" s="620"/>
      <c r="Y148" s="620"/>
      <c r="Z148" s="620"/>
      <c r="AA148" s="620"/>
      <c r="AB148" s="620"/>
      <c r="AC148" s="620"/>
      <c r="AD148" s="620"/>
      <c r="AE148" s="620"/>
      <c r="AF148" s="620"/>
      <c r="AG148" s="620"/>
      <c r="AH148" s="618"/>
      <c r="AI148" s="618"/>
      <c r="AJ148" s="618"/>
      <c r="AK148" s="618"/>
      <c r="AL148" s="618"/>
      <c r="AM148" s="618"/>
      <c r="AN148" s="618"/>
      <c r="AO148" s="618"/>
      <c r="AP148" s="618"/>
      <c r="AQ148" s="618"/>
      <c r="AR148" s="618"/>
      <c r="AS148" s="618"/>
      <c r="AT148" s="618"/>
      <c r="AU148" s="618"/>
      <c r="AV148" s="618"/>
      <c r="AW148" s="618"/>
      <c r="AX148" s="618"/>
      <c r="AY148" s="618"/>
      <c r="AZ148" s="618"/>
      <c r="BA148" s="618"/>
      <c r="BB148" s="618"/>
      <c r="BC148" s="618"/>
      <c r="BD148" s="618"/>
      <c r="BE148" s="618"/>
      <c r="BF148" s="618"/>
      <c r="BG148" s="618"/>
      <c r="BH148" s="618"/>
      <c r="BI148" s="618"/>
      <c r="BJ148" s="618"/>
      <c r="BK148" s="618"/>
      <c r="BL148" s="618"/>
      <c r="BM148" s="618"/>
      <c r="BN148" s="618"/>
      <c r="BO148" s="618"/>
      <c r="BP148" s="618"/>
      <c r="BQ148" s="618"/>
      <c r="BR148" s="618"/>
      <c r="BS148" s="618"/>
      <c r="BT148" s="618"/>
      <c r="BU148" s="618"/>
      <c r="BV148" s="618"/>
      <c r="BW148" s="619"/>
      <c r="BX148" s="618"/>
      <c r="BY148" s="618"/>
      <c r="BZ148" s="618"/>
      <c r="CA148" s="618"/>
      <c r="CB148" s="623"/>
      <c r="CC148" s="623"/>
      <c r="CD148" s="618"/>
      <c r="CE148" s="618"/>
      <c r="CF148" s="623"/>
      <c r="CG148" s="623"/>
      <c r="CH148" s="623"/>
      <c r="CI148" s="623"/>
      <c r="CJ148" s="623"/>
      <c r="CK148" s="623"/>
      <c r="CL148" s="623"/>
      <c r="CM148" s="623"/>
      <c r="CN148" s="623"/>
      <c r="CO148" s="618"/>
      <c r="CP148" s="619"/>
      <c r="CQ148" s="619"/>
      <c r="CR148" s="618"/>
      <c r="CS148" s="618"/>
      <c r="CT148" s="618"/>
      <c r="CU148" s="618"/>
      <c r="CV148" s="618"/>
      <c r="CW148" s="618"/>
    </row>
    <row r="149" spans="1:101" s="624" customFormat="1">
      <c r="A149" s="618"/>
      <c r="B149" s="618"/>
      <c r="C149" s="622"/>
      <c r="D149" s="622"/>
      <c r="E149" s="621"/>
      <c r="F149" s="618"/>
      <c r="G149" s="618"/>
      <c r="H149" s="618"/>
      <c r="I149" s="618"/>
      <c r="J149" s="618"/>
      <c r="K149" s="618"/>
      <c r="L149" s="618"/>
      <c r="M149" s="618"/>
      <c r="N149" s="619"/>
      <c r="O149" s="619"/>
      <c r="P149" s="620"/>
      <c r="Q149" s="620"/>
      <c r="R149" s="620"/>
      <c r="S149" s="620"/>
      <c r="T149" s="620"/>
      <c r="U149" s="620"/>
      <c r="V149" s="620"/>
      <c r="W149" s="620"/>
      <c r="X149" s="620"/>
      <c r="Y149" s="620"/>
      <c r="Z149" s="620"/>
      <c r="AA149" s="620"/>
      <c r="AB149" s="620"/>
      <c r="AC149" s="620"/>
      <c r="AD149" s="620"/>
      <c r="AE149" s="620"/>
      <c r="AF149" s="620"/>
      <c r="AG149" s="620"/>
      <c r="AH149" s="618"/>
      <c r="AI149" s="618"/>
      <c r="AJ149" s="618"/>
      <c r="AK149" s="618"/>
      <c r="AL149" s="618"/>
      <c r="AM149" s="618"/>
      <c r="AN149" s="618"/>
      <c r="AO149" s="618"/>
      <c r="AP149" s="618"/>
      <c r="AQ149" s="618"/>
      <c r="AR149" s="618"/>
      <c r="AS149" s="618"/>
      <c r="AT149" s="618"/>
      <c r="AU149" s="618"/>
      <c r="AV149" s="618"/>
      <c r="AW149" s="618"/>
      <c r="AX149" s="618"/>
      <c r="AY149" s="618"/>
      <c r="AZ149" s="618"/>
      <c r="BA149" s="618"/>
      <c r="BB149" s="618"/>
      <c r="BC149" s="618"/>
      <c r="BD149" s="618"/>
      <c r="BE149" s="618"/>
      <c r="BF149" s="618"/>
      <c r="BG149" s="618"/>
      <c r="BH149" s="618"/>
      <c r="BI149" s="618"/>
      <c r="BJ149" s="618"/>
      <c r="BK149" s="618"/>
      <c r="BL149" s="618"/>
      <c r="BM149" s="618"/>
      <c r="BN149" s="618"/>
      <c r="BO149" s="618"/>
      <c r="BP149" s="618"/>
      <c r="BQ149" s="618"/>
      <c r="BR149" s="618"/>
      <c r="BS149" s="618"/>
      <c r="BT149" s="618"/>
      <c r="BU149" s="618"/>
      <c r="BV149" s="618"/>
      <c r="BW149" s="623"/>
      <c r="BX149" s="618"/>
      <c r="BY149" s="618"/>
      <c r="BZ149" s="618"/>
      <c r="CA149" s="618"/>
      <c r="CB149" s="623"/>
      <c r="CC149" s="623"/>
      <c r="CD149" s="618"/>
      <c r="CE149" s="618"/>
      <c r="CF149" s="623"/>
      <c r="CG149" s="623"/>
      <c r="CH149" s="623"/>
      <c r="CI149" s="623"/>
      <c r="CJ149" s="623"/>
      <c r="CK149" s="623"/>
      <c r="CL149" s="623"/>
      <c r="CM149" s="623"/>
      <c r="CN149" s="623"/>
      <c r="CO149" s="618"/>
      <c r="CP149" s="619"/>
      <c r="CQ149" s="619"/>
      <c r="CR149" s="618"/>
      <c r="CS149" s="618"/>
      <c r="CT149" s="618"/>
      <c r="CU149" s="618"/>
      <c r="CV149" s="618"/>
      <c r="CW149" s="618"/>
    </row>
    <row r="150" spans="1:101" s="624" customFormat="1">
      <c r="A150" s="618"/>
      <c r="B150" s="618"/>
      <c r="C150" s="622"/>
      <c r="D150" s="622"/>
      <c r="E150" s="621"/>
      <c r="F150" s="618"/>
      <c r="G150" s="618"/>
      <c r="H150" s="618"/>
      <c r="I150" s="618"/>
      <c r="J150" s="618"/>
      <c r="K150" s="618"/>
      <c r="L150" s="618"/>
      <c r="M150" s="618"/>
      <c r="N150" s="619"/>
      <c r="O150" s="619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20"/>
      <c r="AB150" s="620"/>
      <c r="AC150" s="620"/>
      <c r="AD150" s="620"/>
      <c r="AE150" s="620"/>
      <c r="AF150" s="620"/>
      <c r="AG150" s="620"/>
      <c r="AH150" s="618"/>
      <c r="AI150" s="618"/>
      <c r="AJ150" s="618"/>
      <c r="AK150" s="618"/>
      <c r="AL150" s="618"/>
      <c r="AM150" s="618"/>
      <c r="AN150" s="618"/>
      <c r="AO150" s="618"/>
      <c r="AP150" s="618"/>
      <c r="AQ150" s="618"/>
      <c r="AR150" s="618"/>
      <c r="AS150" s="618"/>
      <c r="AT150" s="618"/>
      <c r="AU150" s="618"/>
      <c r="AV150" s="618"/>
      <c r="AW150" s="618"/>
      <c r="AX150" s="618"/>
      <c r="AY150" s="618"/>
      <c r="AZ150" s="618"/>
      <c r="BA150" s="618"/>
      <c r="BB150" s="618"/>
      <c r="BC150" s="618"/>
      <c r="BD150" s="618"/>
      <c r="BE150" s="618"/>
      <c r="BF150" s="618"/>
      <c r="BG150" s="618"/>
      <c r="BH150" s="618"/>
      <c r="BI150" s="618"/>
      <c r="BJ150" s="618"/>
      <c r="BK150" s="618"/>
      <c r="BL150" s="618"/>
      <c r="BM150" s="618"/>
      <c r="BN150" s="618"/>
      <c r="BO150" s="618"/>
      <c r="BP150" s="618"/>
      <c r="BQ150" s="618"/>
      <c r="BR150" s="618"/>
      <c r="BS150" s="618"/>
      <c r="BT150" s="618"/>
      <c r="BU150" s="618"/>
      <c r="BV150" s="618"/>
      <c r="BW150" s="623"/>
      <c r="BX150" s="618"/>
      <c r="BY150" s="618"/>
      <c r="BZ150" s="618"/>
      <c r="CA150" s="618"/>
      <c r="CB150" s="623"/>
      <c r="CC150" s="623"/>
      <c r="CD150" s="618"/>
      <c r="CE150" s="618"/>
      <c r="CF150" s="623"/>
      <c r="CG150" s="623"/>
      <c r="CH150" s="623"/>
      <c r="CI150" s="623"/>
      <c r="CJ150" s="623"/>
      <c r="CK150" s="623"/>
      <c r="CL150" s="623"/>
      <c r="CM150" s="623"/>
      <c r="CN150" s="623"/>
      <c r="CO150" s="618"/>
      <c r="CP150" s="619"/>
      <c r="CQ150" s="619"/>
      <c r="CR150" s="618"/>
      <c r="CS150" s="618"/>
      <c r="CT150" s="618"/>
      <c r="CU150" s="618"/>
      <c r="CV150" s="618"/>
      <c r="CW150" s="618"/>
    </row>
    <row r="151" spans="1:101" s="624" customFormat="1">
      <c r="A151" s="618"/>
      <c r="B151" s="618"/>
      <c r="C151" s="622"/>
      <c r="D151" s="622"/>
      <c r="E151" s="621"/>
      <c r="F151" s="618"/>
      <c r="G151" s="618"/>
      <c r="H151" s="618"/>
      <c r="I151" s="618"/>
      <c r="J151" s="618"/>
      <c r="K151" s="618"/>
      <c r="L151" s="618"/>
      <c r="M151" s="618"/>
      <c r="N151" s="619"/>
      <c r="O151" s="619"/>
      <c r="P151" s="620"/>
      <c r="Q151" s="620"/>
      <c r="R151" s="620"/>
      <c r="S151" s="620"/>
      <c r="T151" s="620"/>
      <c r="U151" s="620"/>
      <c r="V151" s="620"/>
      <c r="W151" s="620"/>
      <c r="X151" s="620"/>
      <c r="Y151" s="620"/>
      <c r="Z151" s="620"/>
      <c r="AA151" s="620"/>
      <c r="AB151" s="620"/>
      <c r="AC151" s="620"/>
      <c r="AD151" s="620"/>
      <c r="AE151" s="620"/>
      <c r="AF151" s="620"/>
      <c r="AG151" s="620"/>
      <c r="AH151" s="618"/>
      <c r="AI151" s="618"/>
      <c r="AJ151" s="618"/>
      <c r="AK151" s="618"/>
      <c r="AL151" s="618"/>
      <c r="AM151" s="618"/>
      <c r="AN151" s="618"/>
      <c r="AO151" s="618"/>
      <c r="AP151" s="618"/>
      <c r="AQ151" s="618"/>
      <c r="AR151" s="618"/>
      <c r="AS151" s="618"/>
      <c r="AT151" s="618"/>
      <c r="AU151" s="618"/>
      <c r="AV151" s="618"/>
      <c r="AW151" s="618"/>
      <c r="AX151" s="618"/>
      <c r="AY151" s="618"/>
      <c r="AZ151" s="618"/>
      <c r="BA151" s="618"/>
      <c r="BB151" s="618"/>
      <c r="BC151" s="618"/>
      <c r="BD151" s="618"/>
      <c r="BE151" s="618"/>
      <c r="BF151" s="618"/>
      <c r="BG151" s="618"/>
      <c r="BH151" s="618"/>
      <c r="BI151" s="618"/>
      <c r="BJ151" s="618"/>
      <c r="BK151" s="618"/>
      <c r="BL151" s="618"/>
      <c r="BM151" s="618"/>
      <c r="BN151" s="618"/>
      <c r="BO151" s="618"/>
      <c r="BP151" s="618"/>
      <c r="BQ151" s="618"/>
      <c r="BR151" s="618"/>
      <c r="BS151" s="618"/>
      <c r="BT151" s="618"/>
      <c r="BU151" s="618"/>
      <c r="BV151" s="618"/>
      <c r="BW151" s="625"/>
      <c r="BX151" s="618"/>
      <c r="BY151" s="618"/>
      <c r="BZ151" s="618"/>
      <c r="CA151" s="618"/>
      <c r="CB151" s="623"/>
      <c r="CC151" s="623"/>
      <c r="CD151" s="618"/>
      <c r="CE151" s="618"/>
      <c r="CF151" s="623"/>
      <c r="CG151" s="623"/>
      <c r="CH151" s="623"/>
      <c r="CI151" s="623"/>
      <c r="CJ151" s="623"/>
      <c r="CK151" s="623"/>
      <c r="CL151" s="623"/>
      <c r="CM151" s="623"/>
      <c r="CN151" s="623"/>
      <c r="CO151" s="618"/>
      <c r="CP151" s="619"/>
      <c r="CQ151" s="619"/>
      <c r="CR151" s="618"/>
      <c r="CS151" s="618"/>
      <c r="CT151" s="618"/>
      <c r="CU151" s="618"/>
      <c r="CV151" s="618"/>
      <c r="CW151" s="618"/>
    </row>
    <row r="152" spans="1:101" s="624" customFormat="1">
      <c r="A152" s="618"/>
      <c r="B152" s="618"/>
      <c r="C152" s="622"/>
      <c r="D152" s="622"/>
      <c r="E152" s="621"/>
      <c r="F152" s="618"/>
      <c r="G152" s="618"/>
      <c r="H152" s="618"/>
      <c r="I152" s="618"/>
      <c r="J152" s="618"/>
      <c r="K152" s="618"/>
      <c r="L152" s="618"/>
      <c r="M152" s="618"/>
      <c r="N152" s="619"/>
      <c r="O152" s="619"/>
      <c r="P152" s="620"/>
      <c r="Q152" s="620"/>
      <c r="R152" s="620"/>
      <c r="S152" s="620"/>
      <c r="T152" s="620"/>
      <c r="U152" s="620"/>
      <c r="V152" s="620"/>
      <c r="W152" s="620"/>
      <c r="X152" s="620"/>
      <c r="Y152" s="620"/>
      <c r="Z152" s="620"/>
      <c r="AA152" s="620"/>
      <c r="AB152" s="620"/>
      <c r="AC152" s="620"/>
      <c r="AD152" s="620"/>
      <c r="AE152" s="620"/>
      <c r="AF152" s="620"/>
      <c r="AG152" s="620"/>
      <c r="AH152" s="618"/>
      <c r="AI152" s="618"/>
      <c r="AJ152" s="618"/>
      <c r="AK152" s="618"/>
      <c r="AL152" s="618"/>
      <c r="AM152" s="618"/>
      <c r="AN152" s="618"/>
      <c r="AO152" s="618"/>
      <c r="AP152" s="618"/>
      <c r="AQ152" s="618"/>
      <c r="AR152" s="618"/>
      <c r="AS152" s="618"/>
      <c r="AT152" s="618"/>
      <c r="AU152" s="618"/>
      <c r="AV152" s="618"/>
      <c r="AW152" s="618"/>
      <c r="AX152" s="618"/>
      <c r="AY152" s="618"/>
      <c r="AZ152" s="618"/>
      <c r="BA152" s="618"/>
      <c r="BB152" s="618"/>
      <c r="BC152" s="618"/>
      <c r="BD152" s="618"/>
      <c r="BE152" s="618"/>
      <c r="BF152" s="618"/>
      <c r="BG152" s="618"/>
      <c r="BH152" s="618"/>
      <c r="BI152" s="618"/>
      <c r="BJ152" s="618"/>
      <c r="BK152" s="618"/>
      <c r="BL152" s="618"/>
      <c r="BM152" s="618"/>
      <c r="BN152" s="618"/>
      <c r="BO152" s="618"/>
      <c r="BP152" s="618"/>
      <c r="BQ152" s="618"/>
      <c r="BR152" s="618"/>
      <c r="BS152" s="618"/>
      <c r="BT152" s="618"/>
      <c r="BU152" s="618"/>
      <c r="BV152" s="618"/>
      <c r="BW152" s="619"/>
      <c r="BX152" s="618"/>
      <c r="BY152" s="618"/>
      <c r="BZ152" s="618"/>
      <c r="CA152" s="618"/>
      <c r="CB152" s="623"/>
      <c r="CC152" s="623"/>
      <c r="CD152" s="618"/>
      <c r="CE152" s="618"/>
      <c r="CF152" s="623"/>
      <c r="CG152" s="623"/>
      <c r="CH152" s="623"/>
      <c r="CI152" s="623"/>
      <c r="CJ152" s="623"/>
      <c r="CK152" s="623"/>
      <c r="CL152" s="623"/>
      <c r="CM152" s="623"/>
      <c r="CN152" s="623"/>
      <c r="CO152" s="618"/>
      <c r="CP152" s="619"/>
      <c r="CQ152" s="619"/>
      <c r="CR152" s="618"/>
      <c r="CS152" s="618"/>
      <c r="CT152" s="618"/>
      <c r="CU152" s="618"/>
      <c r="CV152" s="618"/>
      <c r="CW152" s="618"/>
    </row>
    <row r="153" spans="1:101" s="624" customFormat="1">
      <c r="A153" s="618"/>
      <c r="B153" s="618"/>
      <c r="C153" s="622"/>
      <c r="D153" s="622"/>
      <c r="E153" s="621"/>
      <c r="F153" s="618"/>
      <c r="G153" s="618"/>
      <c r="H153" s="618"/>
      <c r="I153" s="618"/>
      <c r="J153" s="618"/>
      <c r="K153" s="618"/>
      <c r="L153" s="618"/>
      <c r="M153" s="618"/>
      <c r="N153" s="619"/>
      <c r="O153" s="619"/>
      <c r="P153" s="620"/>
      <c r="Q153" s="620"/>
      <c r="R153" s="620"/>
      <c r="S153" s="620"/>
      <c r="T153" s="620"/>
      <c r="U153" s="620"/>
      <c r="V153" s="620"/>
      <c r="W153" s="620"/>
      <c r="X153" s="620"/>
      <c r="Y153" s="620"/>
      <c r="Z153" s="620"/>
      <c r="AA153" s="620"/>
      <c r="AB153" s="620"/>
      <c r="AC153" s="620"/>
      <c r="AD153" s="620"/>
      <c r="AE153" s="620"/>
      <c r="AF153" s="620"/>
      <c r="AG153" s="620"/>
      <c r="AH153" s="618"/>
      <c r="AI153" s="618"/>
      <c r="AJ153" s="618"/>
      <c r="AK153" s="618"/>
      <c r="AL153" s="618"/>
      <c r="AM153" s="618"/>
      <c r="AN153" s="618"/>
      <c r="AO153" s="618"/>
      <c r="AP153" s="618"/>
      <c r="AQ153" s="618"/>
      <c r="AR153" s="618"/>
      <c r="AS153" s="618"/>
      <c r="AT153" s="618"/>
      <c r="AU153" s="618"/>
      <c r="AV153" s="618"/>
      <c r="AW153" s="618"/>
      <c r="AX153" s="618"/>
      <c r="AY153" s="618"/>
      <c r="AZ153" s="618"/>
      <c r="BA153" s="618"/>
      <c r="BB153" s="618"/>
      <c r="BC153" s="618"/>
      <c r="BD153" s="618"/>
      <c r="BE153" s="618"/>
      <c r="BF153" s="618"/>
      <c r="BG153" s="618"/>
      <c r="BH153" s="618"/>
      <c r="BI153" s="618"/>
      <c r="BJ153" s="618"/>
      <c r="BK153" s="618"/>
      <c r="BL153" s="618"/>
      <c r="BM153" s="618"/>
      <c r="BN153" s="618"/>
      <c r="BO153" s="618"/>
      <c r="BP153" s="618"/>
      <c r="BQ153" s="618"/>
      <c r="BR153" s="618"/>
      <c r="BS153" s="618"/>
      <c r="BT153" s="618"/>
      <c r="BU153" s="618"/>
      <c r="BV153" s="618"/>
      <c r="BW153" s="623"/>
      <c r="BX153" s="618"/>
      <c r="BY153" s="618"/>
      <c r="BZ153" s="618"/>
      <c r="CA153" s="618"/>
      <c r="CB153" s="623"/>
      <c r="CC153" s="623"/>
      <c r="CD153" s="618"/>
      <c r="CE153" s="618"/>
      <c r="CF153" s="623"/>
      <c r="CG153" s="623"/>
      <c r="CH153" s="623"/>
      <c r="CI153" s="623"/>
      <c r="CJ153" s="623"/>
      <c r="CK153" s="623"/>
      <c r="CL153" s="623"/>
      <c r="CM153" s="623"/>
      <c r="CN153" s="623"/>
      <c r="CO153" s="618"/>
      <c r="CP153" s="619"/>
      <c r="CQ153" s="619"/>
      <c r="CR153" s="618"/>
      <c r="CS153" s="618"/>
      <c r="CT153" s="618"/>
      <c r="CU153" s="618"/>
      <c r="CV153" s="618"/>
      <c r="CW153" s="618"/>
    </row>
    <row r="154" spans="1:101" s="624" customFormat="1">
      <c r="A154" s="618"/>
      <c r="B154" s="618"/>
      <c r="C154" s="622"/>
      <c r="D154" s="622"/>
      <c r="E154" s="621"/>
      <c r="F154" s="618"/>
      <c r="G154" s="618"/>
      <c r="H154" s="618"/>
      <c r="I154" s="618"/>
      <c r="J154" s="618"/>
      <c r="K154" s="618"/>
      <c r="L154" s="618"/>
      <c r="M154" s="618"/>
      <c r="N154" s="619"/>
      <c r="O154" s="619"/>
      <c r="P154" s="620"/>
      <c r="Q154" s="620"/>
      <c r="R154" s="620"/>
      <c r="S154" s="620"/>
      <c r="T154" s="620"/>
      <c r="U154" s="620"/>
      <c r="V154" s="620"/>
      <c r="W154" s="620"/>
      <c r="X154" s="620"/>
      <c r="Y154" s="620"/>
      <c r="Z154" s="620"/>
      <c r="AA154" s="620"/>
      <c r="AB154" s="620"/>
      <c r="AC154" s="620"/>
      <c r="AD154" s="620"/>
      <c r="AE154" s="620"/>
      <c r="AF154" s="620"/>
      <c r="AG154" s="620"/>
      <c r="AH154" s="618"/>
      <c r="AI154" s="618"/>
      <c r="AJ154" s="618"/>
      <c r="AK154" s="618"/>
      <c r="AL154" s="618"/>
      <c r="AM154" s="618"/>
      <c r="AN154" s="618"/>
      <c r="AO154" s="618"/>
      <c r="AP154" s="618"/>
      <c r="AQ154" s="618"/>
      <c r="AR154" s="618"/>
      <c r="AS154" s="618"/>
      <c r="AT154" s="618"/>
      <c r="AU154" s="618"/>
      <c r="AV154" s="618"/>
      <c r="AW154" s="618"/>
      <c r="AX154" s="618"/>
      <c r="AY154" s="618"/>
      <c r="AZ154" s="618"/>
      <c r="BA154" s="618"/>
      <c r="BB154" s="618"/>
      <c r="BC154" s="618"/>
      <c r="BD154" s="618"/>
      <c r="BE154" s="618"/>
      <c r="BF154" s="618"/>
      <c r="BG154" s="618"/>
      <c r="BH154" s="618"/>
      <c r="BI154" s="618"/>
      <c r="BJ154" s="618"/>
      <c r="BK154" s="618"/>
      <c r="BL154" s="618"/>
      <c r="BM154" s="618"/>
      <c r="BN154" s="618"/>
      <c r="BO154" s="618"/>
      <c r="BP154" s="618"/>
      <c r="BQ154" s="618"/>
      <c r="BR154" s="618"/>
      <c r="BS154" s="618"/>
      <c r="BT154" s="618"/>
      <c r="BU154" s="618"/>
      <c r="BV154" s="618"/>
      <c r="BW154" s="619"/>
      <c r="BX154" s="618"/>
      <c r="BY154" s="618"/>
      <c r="BZ154" s="618"/>
      <c r="CA154" s="618"/>
      <c r="CB154" s="623"/>
      <c r="CC154" s="623"/>
      <c r="CD154" s="618"/>
      <c r="CE154" s="618"/>
      <c r="CF154" s="623"/>
      <c r="CG154" s="623"/>
      <c r="CH154" s="623"/>
      <c r="CI154" s="623"/>
      <c r="CJ154" s="623"/>
      <c r="CK154" s="623"/>
      <c r="CL154" s="623"/>
      <c r="CM154" s="623"/>
      <c r="CN154" s="623"/>
      <c r="CO154" s="618"/>
      <c r="CP154" s="619"/>
      <c r="CQ154" s="619"/>
      <c r="CR154" s="618"/>
      <c r="CS154" s="618"/>
      <c r="CT154" s="618"/>
      <c r="CU154" s="618"/>
      <c r="CV154" s="618"/>
      <c r="CW154" s="618"/>
    </row>
    <row r="155" spans="1:101" s="624" customFormat="1">
      <c r="A155" s="618"/>
      <c r="B155" s="618"/>
      <c r="C155" s="622"/>
      <c r="D155" s="622"/>
      <c r="E155" s="621"/>
      <c r="F155" s="618"/>
      <c r="G155" s="618"/>
      <c r="H155" s="618"/>
      <c r="I155" s="618"/>
      <c r="J155" s="618"/>
      <c r="K155" s="618"/>
      <c r="L155" s="618"/>
      <c r="M155" s="618"/>
      <c r="N155" s="619"/>
      <c r="O155" s="619"/>
      <c r="P155" s="620"/>
      <c r="Q155" s="620"/>
      <c r="R155" s="620"/>
      <c r="S155" s="620"/>
      <c r="T155" s="620"/>
      <c r="U155" s="620"/>
      <c r="V155" s="620"/>
      <c r="W155" s="620"/>
      <c r="X155" s="620"/>
      <c r="Y155" s="620"/>
      <c r="Z155" s="620"/>
      <c r="AA155" s="620"/>
      <c r="AB155" s="620"/>
      <c r="AC155" s="620"/>
      <c r="AD155" s="620"/>
      <c r="AE155" s="620"/>
      <c r="AF155" s="620"/>
      <c r="AG155" s="620"/>
      <c r="AH155" s="618"/>
      <c r="AI155" s="618"/>
      <c r="AJ155" s="618"/>
      <c r="AK155" s="618"/>
      <c r="AL155" s="618"/>
      <c r="AM155" s="618"/>
      <c r="AN155" s="618"/>
      <c r="AO155" s="618"/>
      <c r="AP155" s="618"/>
      <c r="AQ155" s="618"/>
      <c r="AR155" s="618"/>
      <c r="AS155" s="618"/>
      <c r="AT155" s="618"/>
      <c r="AU155" s="618"/>
      <c r="AV155" s="618"/>
      <c r="AW155" s="618"/>
      <c r="AX155" s="618"/>
      <c r="AY155" s="618"/>
      <c r="AZ155" s="618"/>
      <c r="BA155" s="618"/>
      <c r="BB155" s="618"/>
      <c r="BC155" s="618"/>
      <c r="BD155" s="618"/>
      <c r="BE155" s="618"/>
      <c r="BF155" s="618"/>
      <c r="BG155" s="618"/>
      <c r="BH155" s="618"/>
      <c r="BI155" s="618"/>
      <c r="BJ155" s="618"/>
      <c r="BK155" s="618"/>
      <c r="BL155" s="618"/>
      <c r="BM155" s="618"/>
      <c r="BN155" s="618"/>
      <c r="BO155" s="618"/>
      <c r="BP155" s="618"/>
      <c r="BQ155" s="618"/>
      <c r="BR155" s="618"/>
      <c r="BS155" s="618"/>
      <c r="BT155" s="618"/>
      <c r="BU155" s="618"/>
      <c r="BV155" s="618"/>
      <c r="BW155" s="619"/>
      <c r="BX155" s="618"/>
      <c r="BY155" s="618"/>
      <c r="BZ155" s="618"/>
      <c r="CA155" s="618"/>
      <c r="CB155" s="623"/>
      <c r="CC155" s="623"/>
      <c r="CD155" s="618"/>
      <c r="CE155" s="618"/>
      <c r="CF155" s="623"/>
      <c r="CG155" s="623"/>
      <c r="CH155" s="623"/>
      <c r="CI155" s="623"/>
      <c r="CJ155" s="623"/>
      <c r="CK155" s="623"/>
      <c r="CL155" s="623"/>
      <c r="CM155" s="623"/>
      <c r="CN155" s="623"/>
      <c r="CO155" s="618"/>
      <c r="CP155" s="619"/>
      <c r="CQ155" s="619"/>
      <c r="CR155" s="618"/>
      <c r="CS155" s="618"/>
      <c r="CT155" s="618"/>
      <c r="CU155" s="618"/>
      <c r="CV155" s="618"/>
      <c r="CW155" s="618"/>
    </row>
    <row r="156" spans="1:101" s="624" customFormat="1">
      <c r="A156" s="618"/>
      <c r="B156" s="618"/>
      <c r="C156" s="622"/>
      <c r="D156" s="622"/>
      <c r="E156" s="621"/>
      <c r="F156" s="618"/>
      <c r="G156" s="618"/>
      <c r="H156" s="618"/>
      <c r="I156" s="618"/>
      <c r="J156" s="618"/>
      <c r="K156" s="618"/>
      <c r="L156" s="618"/>
      <c r="M156" s="618"/>
      <c r="N156" s="619"/>
      <c r="O156" s="619"/>
      <c r="P156" s="620"/>
      <c r="Q156" s="620"/>
      <c r="R156" s="620"/>
      <c r="S156" s="620"/>
      <c r="T156" s="620"/>
      <c r="U156" s="620"/>
      <c r="V156" s="620"/>
      <c r="W156" s="620"/>
      <c r="X156" s="620"/>
      <c r="Y156" s="620"/>
      <c r="Z156" s="620"/>
      <c r="AA156" s="620"/>
      <c r="AB156" s="620"/>
      <c r="AC156" s="620"/>
      <c r="AD156" s="620"/>
      <c r="AE156" s="620"/>
      <c r="AF156" s="620"/>
      <c r="AG156" s="620"/>
      <c r="AH156" s="618"/>
      <c r="AI156" s="618"/>
      <c r="AJ156" s="618"/>
      <c r="AK156" s="618"/>
      <c r="AL156" s="618"/>
      <c r="AM156" s="618"/>
      <c r="AN156" s="618"/>
      <c r="AO156" s="618"/>
      <c r="AP156" s="618"/>
      <c r="AQ156" s="618"/>
      <c r="AR156" s="618"/>
      <c r="AS156" s="618"/>
      <c r="AT156" s="618"/>
      <c r="AU156" s="618"/>
      <c r="AV156" s="618"/>
      <c r="AW156" s="618"/>
      <c r="AX156" s="618"/>
      <c r="AY156" s="618"/>
      <c r="AZ156" s="618"/>
      <c r="BA156" s="618"/>
      <c r="BB156" s="618"/>
      <c r="BC156" s="618"/>
      <c r="BD156" s="618"/>
      <c r="BE156" s="618"/>
      <c r="BF156" s="618"/>
      <c r="BG156" s="618"/>
      <c r="BH156" s="618"/>
      <c r="BI156" s="618"/>
      <c r="BJ156" s="618"/>
      <c r="BK156" s="618"/>
      <c r="BL156" s="618"/>
      <c r="BM156" s="618"/>
      <c r="BN156" s="618"/>
      <c r="BO156" s="618"/>
      <c r="BP156" s="618"/>
      <c r="BQ156" s="618"/>
      <c r="BR156" s="618"/>
      <c r="BS156" s="618"/>
      <c r="BT156" s="618"/>
      <c r="BU156" s="618"/>
      <c r="BV156" s="618"/>
      <c r="BW156" s="619"/>
      <c r="BX156" s="618"/>
      <c r="BY156" s="618"/>
      <c r="BZ156" s="618"/>
      <c r="CA156" s="618"/>
      <c r="CB156" s="623"/>
      <c r="CC156" s="623"/>
      <c r="CD156" s="618"/>
      <c r="CE156" s="618"/>
      <c r="CF156" s="623"/>
      <c r="CG156" s="623"/>
      <c r="CH156" s="623"/>
      <c r="CI156" s="623"/>
      <c r="CJ156" s="623"/>
      <c r="CK156" s="623"/>
      <c r="CL156" s="623"/>
      <c r="CM156" s="623"/>
      <c r="CN156" s="623"/>
      <c r="CO156" s="618"/>
      <c r="CP156" s="619"/>
      <c r="CQ156" s="619"/>
      <c r="CR156" s="618"/>
      <c r="CS156" s="618"/>
      <c r="CT156" s="618"/>
      <c r="CU156" s="618"/>
      <c r="CV156" s="618"/>
      <c r="CW156" s="618"/>
    </row>
    <row r="157" spans="1:101" s="624" customFormat="1">
      <c r="A157" s="618"/>
      <c r="B157" s="618"/>
      <c r="C157" s="622"/>
      <c r="D157" s="622"/>
      <c r="E157" s="621"/>
      <c r="F157" s="618"/>
      <c r="G157" s="618"/>
      <c r="H157" s="618"/>
      <c r="I157" s="618"/>
      <c r="J157" s="618"/>
      <c r="K157" s="618"/>
      <c r="L157" s="618"/>
      <c r="M157" s="618"/>
      <c r="N157" s="619"/>
      <c r="O157" s="619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620"/>
      <c r="AB157" s="620"/>
      <c r="AC157" s="620"/>
      <c r="AD157" s="620"/>
      <c r="AE157" s="620"/>
      <c r="AF157" s="620"/>
      <c r="AG157" s="620"/>
      <c r="AH157" s="618"/>
      <c r="AI157" s="618"/>
      <c r="AJ157" s="618"/>
      <c r="AK157" s="618"/>
      <c r="AL157" s="618"/>
      <c r="AM157" s="618"/>
      <c r="AN157" s="618"/>
      <c r="AO157" s="618"/>
      <c r="AP157" s="618"/>
      <c r="AQ157" s="618"/>
      <c r="AR157" s="618"/>
      <c r="AS157" s="618"/>
      <c r="AT157" s="618"/>
      <c r="AU157" s="618"/>
      <c r="AV157" s="618"/>
      <c r="AW157" s="618"/>
      <c r="AX157" s="618"/>
      <c r="AY157" s="618"/>
      <c r="AZ157" s="618"/>
      <c r="BA157" s="618"/>
      <c r="BB157" s="618"/>
      <c r="BC157" s="618"/>
      <c r="BD157" s="618"/>
      <c r="BE157" s="618"/>
      <c r="BF157" s="618"/>
      <c r="BG157" s="618"/>
      <c r="BH157" s="618"/>
      <c r="BI157" s="618"/>
      <c r="BJ157" s="618"/>
      <c r="BK157" s="618"/>
      <c r="BL157" s="618"/>
      <c r="BM157" s="618"/>
      <c r="BN157" s="618"/>
      <c r="BO157" s="618"/>
      <c r="BP157" s="618"/>
      <c r="BQ157" s="618"/>
      <c r="BR157" s="618"/>
      <c r="BS157" s="618"/>
      <c r="BT157" s="618"/>
      <c r="BU157" s="618"/>
      <c r="BV157" s="618"/>
      <c r="BW157" s="623"/>
      <c r="BX157" s="618"/>
      <c r="BY157" s="618"/>
      <c r="BZ157" s="618"/>
      <c r="CA157" s="618"/>
      <c r="CB157" s="623"/>
      <c r="CC157" s="623"/>
      <c r="CD157" s="618"/>
      <c r="CE157" s="618"/>
      <c r="CF157" s="623"/>
      <c r="CG157" s="623"/>
      <c r="CH157" s="623"/>
      <c r="CI157" s="623"/>
      <c r="CJ157" s="623"/>
      <c r="CK157" s="623"/>
      <c r="CL157" s="623"/>
      <c r="CM157" s="623"/>
      <c r="CN157" s="623"/>
      <c r="CO157" s="618"/>
      <c r="CP157" s="619"/>
      <c r="CQ157" s="619"/>
      <c r="CR157" s="618"/>
      <c r="CS157" s="618"/>
      <c r="CT157" s="618"/>
      <c r="CU157" s="618"/>
      <c r="CV157" s="618"/>
      <c r="CW157" s="618"/>
    </row>
    <row r="158" spans="1:101" s="624" customFormat="1">
      <c r="A158" s="618"/>
      <c r="B158" s="618"/>
      <c r="C158" s="622"/>
      <c r="D158" s="622"/>
      <c r="E158" s="621"/>
      <c r="F158" s="618"/>
      <c r="G158" s="618"/>
      <c r="H158" s="618"/>
      <c r="I158" s="618"/>
      <c r="J158" s="618"/>
      <c r="K158" s="618"/>
      <c r="L158" s="618"/>
      <c r="M158" s="618"/>
      <c r="N158" s="619"/>
      <c r="O158" s="619"/>
      <c r="P158" s="620"/>
      <c r="Q158" s="620"/>
      <c r="R158" s="620"/>
      <c r="S158" s="620"/>
      <c r="T158" s="620"/>
      <c r="U158" s="620"/>
      <c r="V158" s="620"/>
      <c r="W158" s="620"/>
      <c r="X158" s="620"/>
      <c r="Y158" s="620"/>
      <c r="Z158" s="620"/>
      <c r="AA158" s="620"/>
      <c r="AB158" s="620"/>
      <c r="AC158" s="620"/>
      <c r="AD158" s="620"/>
      <c r="AE158" s="620"/>
      <c r="AF158" s="620"/>
      <c r="AG158" s="620"/>
      <c r="AH158" s="618"/>
      <c r="AI158" s="618"/>
      <c r="AJ158" s="618"/>
      <c r="AK158" s="618"/>
      <c r="AL158" s="618"/>
      <c r="AM158" s="618"/>
      <c r="AN158" s="618"/>
      <c r="AO158" s="618"/>
      <c r="AP158" s="618"/>
      <c r="AQ158" s="618"/>
      <c r="AR158" s="618"/>
      <c r="AS158" s="618"/>
      <c r="AT158" s="618"/>
      <c r="AU158" s="618"/>
      <c r="AV158" s="618"/>
      <c r="AW158" s="618"/>
      <c r="AX158" s="618"/>
      <c r="AY158" s="618"/>
      <c r="AZ158" s="618"/>
      <c r="BA158" s="618"/>
      <c r="BB158" s="618"/>
      <c r="BC158" s="618"/>
      <c r="BD158" s="618"/>
      <c r="BE158" s="618"/>
      <c r="BF158" s="618"/>
      <c r="BG158" s="618"/>
      <c r="BH158" s="618"/>
      <c r="BI158" s="618"/>
      <c r="BJ158" s="618"/>
      <c r="BK158" s="618"/>
      <c r="BL158" s="618"/>
      <c r="BM158" s="618"/>
      <c r="BN158" s="618"/>
      <c r="BO158" s="618"/>
      <c r="BP158" s="618"/>
      <c r="BQ158" s="618"/>
      <c r="BR158" s="618"/>
      <c r="BS158" s="618"/>
      <c r="BT158" s="618"/>
      <c r="BU158" s="618"/>
      <c r="BV158" s="618"/>
      <c r="BW158" s="619"/>
      <c r="BX158" s="618"/>
      <c r="BY158" s="618"/>
      <c r="BZ158" s="618"/>
      <c r="CA158" s="618"/>
      <c r="CB158" s="623"/>
      <c r="CC158" s="623"/>
      <c r="CD158" s="618"/>
      <c r="CE158" s="618"/>
      <c r="CF158" s="623"/>
      <c r="CG158" s="623"/>
      <c r="CH158" s="623"/>
      <c r="CI158" s="623"/>
      <c r="CJ158" s="623"/>
      <c r="CK158" s="623"/>
      <c r="CL158" s="623"/>
      <c r="CM158" s="623"/>
      <c r="CN158" s="623"/>
      <c r="CO158" s="618"/>
      <c r="CP158" s="619"/>
      <c r="CQ158" s="619"/>
      <c r="CR158" s="618"/>
      <c r="CS158" s="618"/>
      <c r="CT158" s="618"/>
      <c r="CU158" s="618"/>
      <c r="CV158" s="618"/>
      <c r="CW158" s="618"/>
    </row>
    <row r="159" spans="1:101" s="624" customFormat="1">
      <c r="A159" s="618"/>
      <c r="B159" s="618"/>
      <c r="C159" s="622"/>
      <c r="D159" s="622"/>
      <c r="E159" s="621"/>
      <c r="F159" s="618"/>
      <c r="G159" s="618"/>
      <c r="H159" s="618"/>
      <c r="I159" s="618"/>
      <c r="J159" s="618"/>
      <c r="K159" s="618"/>
      <c r="L159" s="618"/>
      <c r="M159" s="618"/>
      <c r="N159" s="619"/>
      <c r="O159" s="619"/>
      <c r="P159" s="620"/>
      <c r="Q159" s="620"/>
      <c r="R159" s="620"/>
      <c r="S159" s="620"/>
      <c r="T159" s="620"/>
      <c r="U159" s="620"/>
      <c r="V159" s="620"/>
      <c r="W159" s="620"/>
      <c r="X159" s="620"/>
      <c r="Y159" s="620"/>
      <c r="Z159" s="620"/>
      <c r="AA159" s="620"/>
      <c r="AB159" s="620"/>
      <c r="AC159" s="620"/>
      <c r="AD159" s="620"/>
      <c r="AE159" s="620"/>
      <c r="AF159" s="620"/>
      <c r="AG159" s="620"/>
      <c r="AH159" s="618"/>
      <c r="AI159" s="618"/>
      <c r="AJ159" s="618"/>
      <c r="AK159" s="618"/>
      <c r="AL159" s="618"/>
      <c r="AM159" s="618"/>
      <c r="AN159" s="618"/>
      <c r="AO159" s="618"/>
      <c r="AP159" s="618"/>
      <c r="AQ159" s="618"/>
      <c r="AR159" s="618"/>
      <c r="AS159" s="618"/>
      <c r="AT159" s="618"/>
      <c r="AU159" s="618"/>
      <c r="AV159" s="618"/>
      <c r="AW159" s="618"/>
      <c r="AX159" s="618"/>
      <c r="AY159" s="618"/>
      <c r="AZ159" s="618"/>
      <c r="BA159" s="618"/>
      <c r="BB159" s="618"/>
      <c r="BC159" s="618"/>
      <c r="BD159" s="618"/>
      <c r="BE159" s="618"/>
      <c r="BF159" s="618"/>
      <c r="BG159" s="618"/>
      <c r="BH159" s="618"/>
      <c r="BI159" s="618"/>
      <c r="BJ159" s="618"/>
      <c r="BK159" s="618"/>
      <c r="BL159" s="618"/>
      <c r="BM159" s="618"/>
      <c r="BN159" s="618"/>
      <c r="BO159" s="618"/>
      <c r="BP159" s="618"/>
      <c r="BQ159" s="618"/>
      <c r="BR159" s="618"/>
      <c r="BS159" s="618"/>
      <c r="BT159" s="618"/>
      <c r="BU159" s="618"/>
      <c r="BV159" s="618"/>
      <c r="BW159" s="619"/>
      <c r="BX159" s="618"/>
      <c r="BY159" s="618"/>
      <c r="BZ159" s="618"/>
      <c r="CA159" s="618"/>
      <c r="CB159" s="623"/>
      <c r="CC159" s="623"/>
      <c r="CD159" s="618"/>
      <c r="CE159" s="618"/>
      <c r="CF159" s="623"/>
      <c r="CG159" s="623"/>
      <c r="CH159" s="623"/>
      <c r="CI159" s="623"/>
      <c r="CJ159" s="623"/>
      <c r="CK159" s="623"/>
      <c r="CL159" s="623"/>
      <c r="CM159" s="623"/>
      <c r="CN159" s="623"/>
      <c r="CO159" s="618"/>
      <c r="CP159" s="619"/>
      <c r="CQ159" s="619"/>
      <c r="CR159" s="618"/>
      <c r="CS159" s="618"/>
      <c r="CT159" s="618"/>
      <c r="CU159" s="618"/>
      <c r="CV159" s="618"/>
      <c r="CW159" s="618"/>
    </row>
    <row r="160" spans="1:101" s="624" customFormat="1">
      <c r="A160" s="618"/>
      <c r="B160" s="618"/>
      <c r="C160" s="622"/>
      <c r="D160" s="622"/>
      <c r="E160" s="621"/>
      <c r="F160" s="618"/>
      <c r="G160" s="618"/>
      <c r="H160" s="618"/>
      <c r="I160" s="618"/>
      <c r="J160" s="618"/>
      <c r="K160" s="618"/>
      <c r="L160" s="618"/>
      <c r="M160" s="618"/>
      <c r="N160" s="619"/>
      <c r="O160" s="619"/>
      <c r="P160" s="620"/>
      <c r="Q160" s="620"/>
      <c r="R160" s="620"/>
      <c r="S160" s="620"/>
      <c r="T160" s="620"/>
      <c r="U160" s="620"/>
      <c r="V160" s="620"/>
      <c r="W160" s="620"/>
      <c r="X160" s="620"/>
      <c r="Y160" s="620"/>
      <c r="Z160" s="620"/>
      <c r="AA160" s="620"/>
      <c r="AB160" s="620"/>
      <c r="AC160" s="620"/>
      <c r="AD160" s="620"/>
      <c r="AE160" s="620"/>
      <c r="AF160" s="620"/>
      <c r="AG160" s="620"/>
      <c r="AH160" s="618"/>
      <c r="AI160" s="618"/>
      <c r="AJ160" s="618"/>
      <c r="AK160" s="618"/>
      <c r="AL160" s="618"/>
      <c r="AM160" s="618"/>
      <c r="AN160" s="618"/>
      <c r="AO160" s="618"/>
      <c r="AP160" s="618"/>
      <c r="AQ160" s="618"/>
      <c r="AR160" s="618"/>
      <c r="AS160" s="618"/>
      <c r="AT160" s="618"/>
      <c r="AU160" s="618"/>
      <c r="AV160" s="618"/>
      <c r="AW160" s="618"/>
      <c r="AX160" s="618"/>
      <c r="AY160" s="618"/>
      <c r="AZ160" s="618"/>
      <c r="BA160" s="618"/>
      <c r="BB160" s="618"/>
      <c r="BC160" s="618"/>
      <c r="BD160" s="618"/>
      <c r="BE160" s="618"/>
      <c r="BF160" s="618"/>
      <c r="BG160" s="618"/>
      <c r="BH160" s="618"/>
      <c r="BI160" s="618"/>
      <c r="BJ160" s="618"/>
      <c r="BK160" s="618"/>
      <c r="BL160" s="618"/>
      <c r="BM160" s="618"/>
      <c r="BN160" s="618"/>
      <c r="BO160" s="618"/>
      <c r="BP160" s="618"/>
      <c r="BQ160" s="618"/>
      <c r="BR160" s="618"/>
      <c r="BS160" s="618"/>
      <c r="BT160" s="618"/>
      <c r="BU160" s="618"/>
      <c r="BV160" s="618"/>
      <c r="BW160" s="619"/>
      <c r="BX160" s="618"/>
      <c r="BY160" s="618"/>
      <c r="BZ160" s="618"/>
      <c r="CA160" s="618"/>
      <c r="CB160" s="623"/>
      <c r="CC160" s="623"/>
      <c r="CD160" s="618"/>
      <c r="CE160" s="618"/>
      <c r="CF160" s="623"/>
      <c r="CG160" s="623"/>
      <c r="CH160" s="623"/>
      <c r="CI160" s="623"/>
      <c r="CJ160" s="623"/>
      <c r="CK160" s="623"/>
      <c r="CL160" s="623"/>
      <c r="CM160" s="623"/>
      <c r="CN160" s="623"/>
      <c r="CO160" s="618"/>
      <c r="CP160" s="619"/>
      <c r="CQ160" s="619"/>
      <c r="CR160" s="618"/>
      <c r="CS160" s="618"/>
      <c r="CT160" s="618"/>
      <c r="CU160" s="618"/>
      <c r="CV160" s="618"/>
      <c r="CW160" s="618"/>
    </row>
    <row r="161" spans="1:101" s="624" customFormat="1">
      <c r="A161" s="618"/>
      <c r="B161" s="618"/>
      <c r="C161" s="622"/>
      <c r="D161" s="622"/>
      <c r="E161" s="621"/>
      <c r="F161" s="618"/>
      <c r="G161" s="618"/>
      <c r="H161" s="618"/>
      <c r="I161" s="618"/>
      <c r="J161" s="618"/>
      <c r="K161" s="618"/>
      <c r="L161" s="618"/>
      <c r="M161" s="618"/>
      <c r="N161" s="619"/>
      <c r="O161" s="619"/>
      <c r="P161" s="620"/>
      <c r="Q161" s="620"/>
      <c r="R161" s="620"/>
      <c r="S161" s="620"/>
      <c r="T161" s="620"/>
      <c r="U161" s="620"/>
      <c r="V161" s="620"/>
      <c r="W161" s="620"/>
      <c r="X161" s="620"/>
      <c r="Y161" s="620"/>
      <c r="Z161" s="620"/>
      <c r="AA161" s="620"/>
      <c r="AB161" s="620"/>
      <c r="AC161" s="620"/>
      <c r="AD161" s="620"/>
      <c r="AE161" s="620"/>
      <c r="AF161" s="620"/>
      <c r="AG161" s="620"/>
      <c r="AH161" s="618"/>
      <c r="AI161" s="618"/>
      <c r="AJ161" s="618"/>
      <c r="AK161" s="618"/>
      <c r="AL161" s="618"/>
      <c r="AM161" s="618"/>
      <c r="AN161" s="618"/>
      <c r="AO161" s="618"/>
      <c r="AP161" s="618"/>
      <c r="AQ161" s="618"/>
      <c r="AR161" s="618"/>
      <c r="AS161" s="618"/>
      <c r="AT161" s="618"/>
      <c r="AU161" s="618"/>
      <c r="AV161" s="618"/>
      <c r="AW161" s="618"/>
      <c r="AX161" s="618"/>
      <c r="AY161" s="618"/>
      <c r="AZ161" s="618"/>
      <c r="BA161" s="618"/>
      <c r="BB161" s="618"/>
      <c r="BC161" s="618"/>
      <c r="BD161" s="618"/>
      <c r="BE161" s="618"/>
      <c r="BF161" s="618"/>
      <c r="BG161" s="618"/>
      <c r="BH161" s="618"/>
      <c r="BI161" s="618"/>
      <c r="BJ161" s="618"/>
      <c r="BK161" s="618"/>
      <c r="BL161" s="618"/>
      <c r="BM161" s="618"/>
      <c r="BN161" s="618"/>
      <c r="BO161" s="618"/>
      <c r="BP161" s="618"/>
      <c r="BQ161" s="618"/>
      <c r="BR161" s="618"/>
      <c r="BS161" s="618"/>
      <c r="BT161" s="618"/>
      <c r="BU161" s="618"/>
      <c r="BV161" s="618"/>
      <c r="BW161" s="619"/>
      <c r="BX161" s="618"/>
      <c r="BY161" s="618"/>
      <c r="BZ161" s="618"/>
      <c r="CA161" s="618"/>
      <c r="CB161" s="623"/>
      <c r="CC161" s="623"/>
      <c r="CD161" s="618"/>
      <c r="CE161" s="618"/>
      <c r="CF161" s="623"/>
      <c r="CG161" s="623"/>
      <c r="CH161" s="623"/>
      <c r="CI161" s="623"/>
      <c r="CJ161" s="623"/>
      <c r="CK161" s="623"/>
      <c r="CL161" s="623"/>
      <c r="CM161" s="623"/>
      <c r="CN161" s="623"/>
      <c r="CO161" s="618"/>
      <c r="CP161" s="619"/>
      <c r="CQ161" s="619"/>
      <c r="CR161" s="618"/>
      <c r="CS161" s="618"/>
      <c r="CT161" s="618"/>
      <c r="CU161" s="618"/>
      <c r="CV161" s="618"/>
      <c r="CW161" s="618"/>
    </row>
    <row r="162" spans="1:101" s="624" customFormat="1">
      <c r="A162" s="618"/>
      <c r="B162" s="618"/>
      <c r="C162" s="622"/>
      <c r="D162" s="622"/>
      <c r="E162" s="621"/>
      <c r="F162" s="618"/>
      <c r="G162" s="618"/>
      <c r="H162" s="618"/>
      <c r="I162" s="618"/>
      <c r="J162" s="618"/>
      <c r="K162" s="618"/>
      <c r="L162" s="618"/>
      <c r="M162" s="618"/>
      <c r="N162" s="619"/>
      <c r="O162" s="619"/>
      <c r="P162" s="620"/>
      <c r="Q162" s="620"/>
      <c r="R162" s="620"/>
      <c r="S162" s="620"/>
      <c r="T162" s="620"/>
      <c r="U162" s="620"/>
      <c r="V162" s="620"/>
      <c r="W162" s="620"/>
      <c r="X162" s="620"/>
      <c r="Y162" s="620"/>
      <c r="Z162" s="620"/>
      <c r="AA162" s="620"/>
      <c r="AB162" s="620"/>
      <c r="AC162" s="620"/>
      <c r="AD162" s="620"/>
      <c r="AE162" s="620"/>
      <c r="AF162" s="620"/>
      <c r="AG162" s="620"/>
      <c r="AH162" s="618"/>
      <c r="AI162" s="618"/>
      <c r="AJ162" s="618"/>
      <c r="AK162" s="618"/>
      <c r="AL162" s="618"/>
      <c r="AM162" s="618"/>
      <c r="AN162" s="618"/>
      <c r="AO162" s="618"/>
      <c r="AP162" s="618"/>
      <c r="AQ162" s="618"/>
      <c r="AR162" s="618"/>
      <c r="AS162" s="618"/>
      <c r="AT162" s="618"/>
      <c r="AU162" s="618"/>
      <c r="AV162" s="618"/>
      <c r="AW162" s="618"/>
      <c r="AX162" s="618"/>
      <c r="AY162" s="618"/>
      <c r="AZ162" s="618"/>
      <c r="BA162" s="618"/>
      <c r="BB162" s="618"/>
      <c r="BC162" s="618"/>
      <c r="BD162" s="618"/>
      <c r="BE162" s="618"/>
      <c r="BF162" s="618"/>
      <c r="BG162" s="618"/>
      <c r="BH162" s="618"/>
      <c r="BI162" s="618"/>
      <c r="BJ162" s="618"/>
      <c r="BK162" s="618"/>
      <c r="BL162" s="618"/>
      <c r="BM162" s="618"/>
      <c r="BN162" s="618"/>
      <c r="BO162" s="618"/>
      <c r="BP162" s="618"/>
      <c r="BQ162" s="618"/>
      <c r="BR162" s="618"/>
      <c r="BS162" s="618"/>
      <c r="BT162" s="618"/>
      <c r="BU162" s="618"/>
      <c r="BV162" s="618"/>
      <c r="BW162" s="619"/>
      <c r="BX162" s="618"/>
      <c r="BY162" s="618"/>
      <c r="BZ162" s="618"/>
      <c r="CA162" s="618"/>
      <c r="CB162" s="623"/>
      <c r="CC162" s="623"/>
      <c r="CD162" s="618"/>
      <c r="CE162" s="618"/>
      <c r="CF162" s="623"/>
      <c r="CG162" s="623"/>
      <c r="CH162" s="623"/>
      <c r="CI162" s="623"/>
      <c r="CJ162" s="623"/>
      <c r="CK162" s="623"/>
      <c r="CL162" s="623"/>
      <c r="CM162" s="623"/>
      <c r="CN162" s="623"/>
      <c r="CO162" s="618"/>
      <c r="CP162" s="619"/>
      <c r="CQ162" s="619"/>
      <c r="CR162" s="618"/>
      <c r="CS162" s="618"/>
      <c r="CT162" s="618"/>
      <c r="CU162" s="618"/>
      <c r="CV162" s="618"/>
      <c r="CW162" s="618"/>
    </row>
    <row r="163" spans="1:101" s="624" customFormat="1">
      <c r="A163" s="618"/>
      <c r="B163" s="618"/>
      <c r="C163" s="622"/>
      <c r="D163" s="622"/>
      <c r="E163" s="621"/>
      <c r="F163" s="618"/>
      <c r="G163" s="618"/>
      <c r="H163" s="618"/>
      <c r="I163" s="618"/>
      <c r="J163" s="618"/>
      <c r="K163" s="618"/>
      <c r="L163" s="618"/>
      <c r="M163" s="618"/>
      <c r="N163" s="619"/>
      <c r="O163" s="619"/>
      <c r="P163" s="620"/>
      <c r="Q163" s="620"/>
      <c r="R163" s="620"/>
      <c r="S163" s="620"/>
      <c r="T163" s="620"/>
      <c r="U163" s="620"/>
      <c r="V163" s="620"/>
      <c r="W163" s="620"/>
      <c r="X163" s="620"/>
      <c r="Y163" s="620"/>
      <c r="Z163" s="620"/>
      <c r="AA163" s="620"/>
      <c r="AB163" s="620"/>
      <c r="AC163" s="620"/>
      <c r="AD163" s="620"/>
      <c r="AE163" s="620"/>
      <c r="AF163" s="620"/>
      <c r="AG163" s="620"/>
      <c r="AH163" s="618"/>
      <c r="AI163" s="618"/>
      <c r="AJ163" s="618"/>
      <c r="AK163" s="618"/>
      <c r="AL163" s="618"/>
      <c r="AM163" s="618"/>
      <c r="AN163" s="618"/>
      <c r="AO163" s="618"/>
      <c r="AP163" s="618"/>
      <c r="AQ163" s="618"/>
      <c r="AR163" s="618"/>
      <c r="AS163" s="618"/>
      <c r="AT163" s="618"/>
      <c r="AU163" s="618"/>
      <c r="AV163" s="618"/>
      <c r="AW163" s="618"/>
      <c r="AX163" s="618"/>
      <c r="AY163" s="618"/>
      <c r="AZ163" s="618"/>
      <c r="BA163" s="618"/>
      <c r="BB163" s="618"/>
      <c r="BC163" s="618"/>
      <c r="BD163" s="618"/>
      <c r="BE163" s="618"/>
      <c r="BF163" s="618"/>
      <c r="BG163" s="618"/>
      <c r="BH163" s="618"/>
      <c r="BI163" s="618"/>
      <c r="BJ163" s="618"/>
      <c r="BK163" s="618"/>
      <c r="BL163" s="618"/>
      <c r="BM163" s="618"/>
      <c r="BN163" s="618"/>
      <c r="BO163" s="618"/>
      <c r="BP163" s="618"/>
      <c r="BQ163" s="618"/>
      <c r="BR163" s="618"/>
      <c r="BS163" s="618"/>
      <c r="BT163" s="618"/>
      <c r="BU163" s="618"/>
      <c r="BV163" s="618"/>
      <c r="BW163" s="619"/>
      <c r="BX163" s="618"/>
      <c r="BY163" s="618"/>
      <c r="BZ163" s="618"/>
      <c r="CA163" s="618"/>
      <c r="CB163" s="623"/>
      <c r="CC163" s="623"/>
      <c r="CD163" s="618"/>
      <c r="CE163" s="618"/>
      <c r="CF163" s="623"/>
      <c r="CG163" s="623"/>
      <c r="CH163" s="623"/>
      <c r="CI163" s="623"/>
      <c r="CJ163" s="623"/>
      <c r="CK163" s="623"/>
      <c r="CL163" s="623"/>
      <c r="CM163" s="623"/>
      <c r="CN163" s="623"/>
      <c r="CO163" s="618"/>
      <c r="CP163" s="619"/>
      <c r="CQ163" s="619"/>
      <c r="CR163" s="618"/>
      <c r="CS163" s="618"/>
      <c r="CT163" s="618"/>
      <c r="CU163" s="618"/>
      <c r="CV163" s="618"/>
      <c r="CW163" s="618"/>
    </row>
    <row r="164" spans="1:101" s="624" customFormat="1">
      <c r="A164" s="618"/>
      <c r="B164" s="618"/>
      <c r="C164" s="622"/>
      <c r="D164" s="622"/>
      <c r="E164" s="621"/>
      <c r="F164" s="618"/>
      <c r="G164" s="618"/>
      <c r="H164" s="618"/>
      <c r="I164" s="618"/>
      <c r="J164" s="618"/>
      <c r="K164" s="618"/>
      <c r="L164" s="618"/>
      <c r="M164" s="618"/>
      <c r="N164" s="619"/>
      <c r="O164" s="619"/>
      <c r="P164" s="620"/>
      <c r="Q164" s="620"/>
      <c r="R164" s="620"/>
      <c r="S164" s="620"/>
      <c r="T164" s="620"/>
      <c r="U164" s="620"/>
      <c r="V164" s="620"/>
      <c r="W164" s="620"/>
      <c r="X164" s="620"/>
      <c r="Y164" s="620"/>
      <c r="Z164" s="620"/>
      <c r="AA164" s="620"/>
      <c r="AB164" s="620"/>
      <c r="AC164" s="620"/>
      <c r="AD164" s="620"/>
      <c r="AE164" s="620"/>
      <c r="AF164" s="620"/>
      <c r="AG164" s="620"/>
      <c r="AH164" s="618"/>
      <c r="AI164" s="618"/>
      <c r="AJ164" s="618"/>
      <c r="AK164" s="618"/>
      <c r="AL164" s="618"/>
      <c r="AM164" s="618"/>
      <c r="AN164" s="618"/>
      <c r="AO164" s="618"/>
      <c r="AP164" s="618"/>
      <c r="AQ164" s="618"/>
      <c r="AR164" s="618"/>
      <c r="AS164" s="618"/>
      <c r="AT164" s="618"/>
      <c r="AU164" s="618"/>
      <c r="AV164" s="618"/>
      <c r="AW164" s="618"/>
      <c r="AX164" s="618"/>
      <c r="AY164" s="618"/>
      <c r="AZ164" s="618"/>
      <c r="BA164" s="618"/>
      <c r="BB164" s="618"/>
      <c r="BC164" s="618"/>
      <c r="BD164" s="618"/>
      <c r="BE164" s="618"/>
      <c r="BF164" s="618"/>
      <c r="BG164" s="618"/>
      <c r="BH164" s="618"/>
      <c r="BI164" s="618"/>
      <c r="BJ164" s="618"/>
      <c r="BK164" s="618"/>
      <c r="BL164" s="618"/>
      <c r="BM164" s="618"/>
      <c r="BN164" s="618"/>
      <c r="BO164" s="618"/>
      <c r="BP164" s="618"/>
      <c r="BQ164" s="618"/>
      <c r="BR164" s="618"/>
      <c r="BS164" s="618"/>
      <c r="BT164" s="618"/>
      <c r="BU164" s="618"/>
      <c r="BV164" s="618"/>
      <c r="BW164" s="623"/>
      <c r="BX164" s="618"/>
      <c r="BY164" s="618"/>
      <c r="BZ164" s="618"/>
      <c r="CA164" s="618"/>
      <c r="CB164" s="623"/>
      <c r="CC164" s="623"/>
      <c r="CD164" s="618"/>
      <c r="CE164" s="618"/>
      <c r="CF164" s="623"/>
      <c r="CG164" s="623"/>
      <c r="CH164" s="623"/>
      <c r="CI164" s="623"/>
      <c r="CJ164" s="623"/>
      <c r="CK164" s="623"/>
      <c r="CL164" s="623"/>
      <c r="CM164" s="623"/>
      <c r="CN164" s="623"/>
      <c r="CO164" s="618"/>
      <c r="CP164" s="619"/>
      <c r="CQ164" s="619"/>
      <c r="CR164" s="618"/>
      <c r="CS164" s="618"/>
      <c r="CT164" s="618"/>
      <c r="CU164" s="618"/>
      <c r="CV164" s="618"/>
      <c r="CW164" s="618"/>
    </row>
    <row r="165" spans="1:101" s="624" customFormat="1">
      <c r="A165" s="618"/>
      <c r="B165" s="618"/>
      <c r="C165" s="622"/>
      <c r="D165" s="622"/>
      <c r="E165" s="621"/>
      <c r="F165" s="618"/>
      <c r="G165" s="618"/>
      <c r="H165" s="618"/>
      <c r="I165" s="618"/>
      <c r="J165" s="618"/>
      <c r="K165" s="618"/>
      <c r="L165" s="618"/>
      <c r="M165" s="618"/>
      <c r="N165" s="619"/>
      <c r="O165" s="619"/>
      <c r="P165" s="620"/>
      <c r="Q165" s="620"/>
      <c r="R165" s="620"/>
      <c r="S165" s="620"/>
      <c r="T165" s="620"/>
      <c r="U165" s="620"/>
      <c r="V165" s="620"/>
      <c r="W165" s="620"/>
      <c r="X165" s="620"/>
      <c r="Y165" s="620"/>
      <c r="Z165" s="620"/>
      <c r="AA165" s="620"/>
      <c r="AB165" s="620"/>
      <c r="AC165" s="620"/>
      <c r="AD165" s="620"/>
      <c r="AE165" s="620"/>
      <c r="AF165" s="620"/>
      <c r="AG165" s="620"/>
      <c r="AH165" s="618"/>
      <c r="AI165" s="618"/>
      <c r="AJ165" s="618"/>
      <c r="AK165" s="618"/>
      <c r="AL165" s="618"/>
      <c r="AM165" s="618"/>
      <c r="AN165" s="618"/>
      <c r="AO165" s="618"/>
      <c r="AP165" s="618"/>
      <c r="AQ165" s="618"/>
      <c r="AR165" s="618"/>
      <c r="AS165" s="618"/>
      <c r="AT165" s="618"/>
      <c r="AU165" s="618"/>
      <c r="AV165" s="618"/>
      <c r="AW165" s="618"/>
      <c r="AX165" s="618"/>
      <c r="AY165" s="618"/>
      <c r="AZ165" s="618"/>
      <c r="BA165" s="618"/>
      <c r="BB165" s="618"/>
      <c r="BC165" s="618"/>
      <c r="BD165" s="618"/>
      <c r="BE165" s="618"/>
      <c r="BF165" s="618"/>
      <c r="BG165" s="618"/>
      <c r="BH165" s="618"/>
      <c r="BI165" s="618"/>
      <c r="BJ165" s="618"/>
      <c r="BK165" s="618"/>
      <c r="BL165" s="618"/>
      <c r="BM165" s="618"/>
      <c r="BN165" s="618"/>
      <c r="BO165" s="618"/>
      <c r="BP165" s="618"/>
      <c r="BQ165" s="618"/>
      <c r="BR165" s="618"/>
      <c r="BS165" s="618"/>
      <c r="BT165" s="618"/>
      <c r="BU165" s="618"/>
      <c r="BV165" s="618"/>
      <c r="BW165" s="623"/>
      <c r="BX165" s="618"/>
      <c r="BY165" s="618"/>
      <c r="BZ165" s="618"/>
      <c r="CA165" s="618"/>
      <c r="CB165" s="623"/>
      <c r="CC165" s="623"/>
      <c r="CD165" s="618"/>
      <c r="CE165" s="618"/>
      <c r="CF165" s="623"/>
      <c r="CG165" s="623"/>
      <c r="CH165" s="623"/>
      <c r="CI165" s="623"/>
      <c r="CJ165" s="623"/>
      <c r="CK165" s="623"/>
      <c r="CL165" s="623"/>
      <c r="CM165" s="623"/>
      <c r="CN165" s="623"/>
      <c r="CO165" s="618"/>
      <c r="CP165" s="619"/>
      <c r="CQ165" s="619"/>
      <c r="CR165" s="618"/>
      <c r="CS165" s="618"/>
      <c r="CT165" s="618"/>
      <c r="CU165" s="618"/>
      <c r="CV165" s="618"/>
      <c r="CW165" s="618"/>
    </row>
    <row r="166" spans="1:101" s="624" customFormat="1">
      <c r="A166" s="618"/>
      <c r="B166" s="618"/>
      <c r="C166" s="622"/>
      <c r="D166" s="622"/>
      <c r="E166" s="621"/>
      <c r="F166" s="618"/>
      <c r="G166" s="618"/>
      <c r="H166" s="618"/>
      <c r="I166" s="618"/>
      <c r="J166" s="618"/>
      <c r="K166" s="618"/>
      <c r="L166" s="618"/>
      <c r="M166" s="618"/>
      <c r="N166" s="619"/>
      <c r="O166" s="619"/>
      <c r="P166" s="620"/>
      <c r="Q166" s="620"/>
      <c r="R166" s="620"/>
      <c r="S166" s="620"/>
      <c r="T166" s="620"/>
      <c r="U166" s="620"/>
      <c r="V166" s="620"/>
      <c r="W166" s="620"/>
      <c r="X166" s="620"/>
      <c r="Y166" s="620"/>
      <c r="Z166" s="620"/>
      <c r="AA166" s="620"/>
      <c r="AB166" s="620"/>
      <c r="AC166" s="620"/>
      <c r="AD166" s="620"/>
      <c r="AE166" s="620"/>
      <c r="AF166" s="620"/>
      <c r="AG166" s="620"/>
      <c r="AH166" s="618"/>
      <c r="AI166" s="618"/>
      <c r="AJ166" s="618"/>
      <c r="AK166" s="618"/>
      <c r="AL166" s="618"/>
      <c r="AM166" s="618"/>
      <c r="AN166" s="618"/>
      <c r="AO166" s="618"/>
      <c r="AP166" s="618"/>
      <c r="AQ166" s="618"/>
      <c r="AR166" s="618"/>
      <c r="AS166" s="618"/>
      <c r="AT166" s="618"/>
      <c r="AU166" s="618"/>
      <c r="AV166" s="618"/>
      <c r="AW166" s="618"/>
      <c r="AX166" s="618"/>
      <c r="AY166" s="618"/>
      <c r="AZ166" s="618"/>
      <c r="BA166" s="618"/>
      <c r="BB166" s="618"/>
      <c r="BC166" s="618"/>
      <c r="BD166" s="618"/>
      <c r="BE166" s="618"/>
      <c r="BF166" s="618"/>
      <c r="BG166" s="618"/>
      <c r="BH166" s="618"/>
      <c r="BI166" s="618"/>
      <c r="BJ166" s="618"/>
      <c r="BK166" s="618"/>
      <c r="BL166" s="618"/>
      <c r="BM166" s="618"/>
      <c r="BN166" s="618"/>
      <c r="BO166" s="618"/>
      <c r="BP166" s="618"/>
      <c r="BQ166" s="618"/>
      <c r="BR166" s="618"/>
      <c r="BS166" s="618"/>
      <c r="BT166" s="618"/>
      <c r="BU166" s="618"/>
      <c r="BV166" s="618"/>
      <c r="BW166" s="619"/>
      <c r="BX166" s="618"/>
      <c r="BY166" s="618"/>
      <c r="BZ166" s="618"/>
      <c r="CA166" s="618"/>
      <c r="CB166" s="623"/>
      <c r="CC166" s="623"/>
      <c r="CD166" s="618"/>
      <c r="CE166" s="618"/>
      <c r="CF166" s="623"/>
      <c r="CG166" s="623"/>
      <c r="CH166" s="623"/>
      <c r="CI166" s="623"/>
      <c r="CJ166" s="623"/>
      <c r="CK166" s="623"/>
      <c r="CL166" s="623"/>
      <c r="CM166" s="623"/>
      <c r="CN166" s="623"/>
      <c r="CO166" s="618"/>
      <c r="CP166" s="619"/>
      <c r="CQ166" s="619"/>
      <c r="CR166" s="618"/>
      <c r="CS166" s="618"/>
      <c r="CT166" s="618"/>
      <c r="CU166" s="618"/>
      <c r="CV166" s="618"/>
      <c r="CW166" s="618"/>
    </row>
    <row r="167" spans="1:101" s="624" customFormat="1">
      <c r="A167" s="618"/>
      <c r="B167" s="618"/>
      <c r="C167" s="622"/>
      <c r="D167" s="622"/>
      <c r="E167" s="621"/>
      <c r="F167" s="618"/>
      <c r="G167" s="618"/>
      <c r="H167" s="618"/>
      <c r="I167" s="618"/>
      <c r="J167" s="618"/>
      <c r="K167" s="618"/>
      <c r="L167" s="618"/>
      <c r="M167" s="618"/>
      <c r="N167" s="619"/>
      <c r="O167" s="619"/>
      <c r="P167" s="620"/>
      <c r="Q167" s="620"/>
      <c r="R167" s="620"/>
      <c r="S167" s="620"/>
      <c r="T167" s="620"/>
      <c r="U167" s="620"/>
      <c r="V167" s="620"/>
      <c r="W167" s="620"/>
      <c r="X167" s="620"/>
      <c r="Y167" s="620"/>
      <c r="Z167" s="620"/>
      <c r="AA167" s="620"/>
      <c r="AB167" s="620"/>
      <c r="AC167" s="620"/>
      <c r="AD167" s="620"/>
      <c r="AE167" s="620"/>
      <c r="AF167" s="620"/>
      <c r="AG167" s="620"/>
      <c r="AH167" s="618"/>
      <c r="AI167" s="618"/>
      <c r="AJ167" s="618"/>
      <c r="AK167" s="618"/>
      <c r="AL167" s="618"/>
      <c r="AM167" s="618"/>
      <c r="AN167" s="618"/>
      <c r="AO167" s="618"/>
      <c r="AP167" s="618"/>
      <c r="AQ167" s="618"/>
      <c r="AR167" s="618"/>
      <c r="AS167" s="618"/>
      <c r="AT167" s="618"/>
      <c r="AU167" s="618"/>
      <c r="AV167" s="618"/>
      <c r="AW167" s="618"/>
      <c r="AX167" s="618"/>
      <c r="AY167" s="618"/>
      <c r="AZ167" s="618"/>
      <c r="BA167" s="618"/>
      <c r="BB167" s="618"/>
      <c r="BC167" s="618"/>
      <c r="BD167" s="618"/>
      <c r="BE167" s="618"/>
      <c r="BF167" s="618"/>
      <c r="BG167" s="618"/>
      <c r="BH167" s="618"/>
      <c r="BI167" s="618"/>
      <c r="BJ167" s="618"/>
      <c r="BK167" s="618"/>
      <c r="BL167" s="618"/>
      <c r="BM167" s="618"/>
      <c r="BN167" s="618"/>
      <c r="BO167" s="618"/>
      <c r="BP167" s="618"/>
      <c r="BQ167" s="618"/>
      <c r="BR167" s="618"/>
      <c r="BS167" s="618"/>
      <c r="BT167" s="618"/>
      <c r="BU167" s="618"/>
      <c r="BV167" s="618"/>
      <c r="BW167" s="623"/>
      <c r="BX167" s="618"/>
      <c r="BY167" s="618"/>
      <c r="BZ167" s="618"/>
      <c r="CA167" s="618"/>
      <c r="CB167" s="623"/>
      <c r="CC167" s="623"/>
      <c r="CD167" s="618"/>
      <c r="CE167" s="618"/>
      <c r="CF167" s="623"/>
      <c r="CG167" s="623"/>
      <c r="CH167" s="623"/>
      <c r="CI167" s="623"/>
      <c r="CJ167" s="623"/>
      <c r="CK167" s="623"/>
      <c r="CL167" s="623"/>
      <c r="CM167" s="623"/>
      <c r="CN167" s="623"/>
      <c r="CO167" s="618"/>
      <c r="CP167" s="619"/>
      <c r="CQ167" s="619"/>
      <c r="CR167" s="618"/>
      <c r="CS167" s="618"/>
      <c r="CT167" s="618"/>
      <c r="CU167" s="618"/>
      <c r="CV167" s="618"/>
      <c r="CW167" s="618"/>
    </row>
    <row r="168" spans="1:101" s="624" customFormat="1">
      <c r="A168" s="618"/>
      <c r="B168" s="618"/>
      <c r="C168" s="622"/>
      <c r="D168" s="622"/>
      <c r="E168" s="621"/>
      <c r="F168" s="618"/>
      <c r="G168" s="618"/>
      <c r="H168" s="618"/>
      <c r="I168" s="618"/>
      <c r="J168" s="618"/>
      <c r="K168" s="618"/>
      <c r="L168" s="618"/>
      <c r="M168" s="618"/>
      <c r="N168" s="619"/>
      <c r="O168" s="619"/>
      <c r="P168" s="620"/>
      <c r="Q168" s="620"/>
      <c r="R168" s="620"/>
      <c r="S168" s="620"/>
      <c r="T168" s="620"/>
      <c r="U168" s="620"/>
      <c r="V168" s="620"/>
      <c r="W168" s="620"/>
      <c r="X168" s="620"/>
      <c r="Y168" s="620"/>
      <c r="Z168" s="620"/>
      <c r="AA168" s="620"/>
      <c r="AB168" s="620"/>
      <c r="AC168" s="620"/>
      <c r="AD168" s="620"/>
      <c r="AE168" s="620"/>
      <c r="AF168" s="620"/>
      <c r="AG168" s="620"/>
      <c r="AH168" s="618"/>
      <c r="AI168" s="618"/>
      <c r="AJ168" s="618"/>
      <c r="AK168" s="618"/>
      <c r="AL168" s="618"/>
      <c r="AM168" s="618"/>
      <c r="AN168" s="618"/>
      <c r="AO168" s="618"/>
      <c r="AP168" s="618"/>
      <c r="AQ168" s="618"/>
      <c r="AR168" s="618"/>
      <c r="AS168" s="618"/>
      <c r="AT168" s="618"/>
      <c r="AU168" s="618"/>
      <c r="AV168" s="618"/>
      <c r="AW168" s="618"/>
      <c r="AX168" s="618"/>
      <c r="AY168" s="618"/>
      <c r="AZ168" s="618"/>
      <c r="BA168" s="618"/>
      <c r="BB168" s="618"/>
      <c r="BC168" s="618"/>
      <c r="BD168" s="618"/>
      <c r="BE168" s="618"/>
      <c r="BF168" s="618"/>
      <c r="BG168" s="618"/>
      <c r="BH168" s="618"/>
      <c r="BI168" s="618"/>
      <c r="BJ168" s="618"/>
      <c r="BK168" s="618"/>
      <c r="BL168" s="618"/>
      <c r="BM168" s="618"/>
      <c r="BN168" s="618"/>
      <c r="BO168" s="618"/>
      <c r="BP168" s="618"/>
      <c r="BQ168" s="618"/>
      <c r="BR168" s="618"/>
      <c r="BS168" s="618"/>
      <c r="BT168" s="618"/>
      <c r="BU168" s="618"/>
      <c r="BV168" s="618"/>
      <c r="BW168" s="623"/>
      <c r="BX168" s="618"/>
      <c r="BY168" s="618"/>
      <c r="BZ168" s="618"/>
      <c r="CA168" s="618"/>
      <c r="CB168" s="623"/>
      <c r="CC168" s="623"/>
      <c r="CD168" s="618"/>
      <c r="CE168" s="618"/>
      <c r="CF168" s="623"/>
      <c r="CG168" s="623"/>
      <c r="CH168" s="623"/>
      <c r="CI168" s="623"/>
      <c r="CJ168" s="623"/>
      <c r="CK168" s="623"/>
      <c r="CL168" s="623"/>
      <c r="CM168" s="623"/>
      <c r="CN168" s="623"/>
      <c r="CO168" s="618"/>
      <c r="CP168" s="619"/>
      <c r="CQ168" s="619"/>
      <c r="CR168" s="618"/>
      <c r="CS168" s="618"/>
      <c r="CT168" s="618"/>
      <c r="CU168" s="618"/>
      <c r="CV168" s="618"/>
      <c r="CW168" s="618"/>
    </row>
    <row r="169" spans="1:101" s="624" customFormat="1">
      <c r="A169" s="618"/>
      <c r="B169" s="618"/>
      <c r="C169" s="622"/>
      <c r="D169" s="622"/>
      <c r="E169" s="621"/>
      <c r="F169" s="618"/>
      <c r="G169" s="618"/>
      <c r="H169" s="618"/>
      <c r="I169" s="618"/>
      <c r="J169" s="618"/>
      <c r="K169" s="618"/>
      <c r="L169" s="618"/>
      <c r="M169" s="618"/>
      <c r="N169" s="619"/>
      <c r="O169" s="619"/>
      <c r="P169" s="620"/>
      <c r="Q169" s="620"/>
      <c r="R169" s="620"/>
      <c r="S169" s="620"/>
      <c r="T169" s="620"/>
      <c r="U169" s="620"/>
      <c r="V169" s="620"/>
      <c r="W169" s="620"/>
      <c r="X169" s="620"/>
      <c r="Y169" s="620"/>
      <c r="Z169" s="620"/>
      <c r="AA169" s="620"/>
      <c r="AB169" s="620"/>
      <c r="AC169" s="620"/>
      <c r="AD169" s="620"/>
      <c r="AE169" s="620"/>
      <c r="AF169" s="620"/>
      <c r="AG169" s="620"/>
      <c r="AH169" s="618"/>
      <c r="AI169" s="618"/>
      <c r="AJ169" s="618"/>
      <c r="AK169" s="618"/>
      <c r="AL169" s="618"/>
      <c r="AM169" s="618"/>
      <c r="AN169" s="618"/>
      <c r="AO169" s="618"/>
      <c r="AP169" s="618"/>
      <c r="AQ169" s="618"/>
      <c r="AR169" s="618"/>
      <c r="AS169" s="618"/>
      <c r="AT169" s="618"/>
      <c r="AU169" s="618"/>
      <c r="AV169" s="618"/>
      <c r="AW169" s="618"/>
      <c r="AX169" s="618"/>
      <c r="AY169" s="618"/>
      <c r="AZ169" s="618"/>
      <c r="BA169" s="618"/>
      <c r="BB169" s="618"/>
      <c r="BC169" s="618"/>
      <c r="BD169" s="618"/>
      <c r="BE169" s="618"/>
      <c r="BF169" s="618"/>
      <c r="BG169" s="618"/>
      <c r="BH169" s="618"/>
      <c r="BI169" s="618"/>
      <c r="BJ169" s="618"/>
      <c r="BK169" s="618"/>
      <c r="BL169" s="618"/>
      <c r="BM169" s="618"/>
      <c r="BN169" s="618"/>
      <c r="BO169" s="618"/>
      <c r="BP169" s="618"/>
      <c r="BQ169" s="618"/>
      <c r="BR169" s="618"/>
      <c r="BS169" s="618"/>
      <c r="BT169" s="618"/>
      <c r="BU169" s="618"/>
      <c r="BV169" s="618"/>
      <c r="BW169" s="619"/>
      <c r="BX169" s="618"/>
      <c r="BY169" s="618"/>
      <c r="BZ169" s="618"/>
      <c r="CA169" s="618"/>
      <c r="CB169" s="623"/>
      <c r="CC169" s="623"/>
      <c r="CD169" s="618"/>
      <c r="CE169" s="618"/>
      <c r="CF169" s="623"/>
      <c r="CG169" s="623"/>
      <c r="CH169" s="623"/>
      <c r="CI169" s="623"/>
      <c r="CJ169" s="623"/>
      <c r="CK169" s="623"/>
      <c r="CL169" s="623"/>
      <c r="CM169" s="623"/>
      <c r="CN169" s="623"/>
      <c r="CO169" s="618"/>
      <c r="CP169" s="619"/>
      <c r="CQ169" s="619"/>
      <c r="CR169" s="618"/>
      <c r="CS169" s="618"/>
      <c r="CT169" s="618"/>
      <c r="CU169" s="618"/>
      <c r="CV169" s="618"/>
      <c r="CW169" s="618"/>
    </row>
    <row r="170" spans="1:101" s="624" customFormat="1">
      <c r="A170" s="618"/>
      <c r="B170" s="618"/>
      <c r="C170" s="622"/>
      <c r="D170" s="622"/>
      <c r="E170" s="621"/>
      <c r="F170" s="618"/>
      <c r="G170" s="618"/>
      <c r="H170" s="618"/>
      <c r="I170" s="618"/>
      <c r="J170" s="618"/>
      <c r="K170" s="618"/>
      <c r="L170" s="618"/>
      <c r="M170" s="618"/>
      <c r="N170" s="619"/>
      <c r="O170" s="619"/>
      <c r="P170" s="620"/>
      <c r="Q170" s="620"/>
      <c r="R170" s="620"/>
      <c r="S170" s="620"/>
      <c r="T170" s="620"/>
      <c r="U170" s="620"/>
      <c r="V170" s="620"/>
      <c r="W170" s="620"/>
      <c r="X170" s="620"/>
      <c r="Y170" s="620"/>
      <c r="Z170" s="620"/>
      <c r="AA170" s="620"/>
      <c r="AB170" s="620"/>
      <c r="AC170" s="620"/>
      <c r="AD170" s="620"/>
      <c r="AE170" s="620"/>
      <c r="AF170" s="620"/>
      <c r="AG170" s="620"/>
      <c r="AH170" s="618"/>
      <c r="AI170" s="618"/>
      <c r="AJ170" s="618"/>
      <c r="AK170" s="618"/>
      <c r="AL170" s="618"/>
      <c r="AM170" s="618"/>
      <c r="AN170" s="618"/>
      <c r="AO170" s="618"/>
      <c r="AP170" s="618"/>
      <c r="AQ170" s="618"/>
      <c r="AR170" s="618"/>
      <c r="AS170" s="618"/>
      <c r="AT170" s="618"/>
      <c r="AU170" s="618"/>
      <c r="AV170" s="618"/>
      <c r="AW170" s="618"/>
      <c r="AX170" s="618"/>
      <c r="AY170" s="618"/>
      <c r="AZ170" s="618"/>
      <c r="BA170" s="618"/>
      <c r="BB170" s="618"/>
      <c r="BC170" s="618"/>
      <c r="BD170" s="618"/>
      <c r="BE170" s="618"/>
      <c r="BF170" s="618"/>
      <c r="BG170" s="618"/>
      <c r="BH170" s="618"/>
      <c r="BI170" s="618"/>
      <c r="BJ170" s="618"/>
      <c r="BK170" s="618"/>
      <c r="BL170" s="618"/>
      <c r="BM170" s="618"/>
      <c r="BN170" s="618"/>
      <c r="BO170" s="618"/>
      <c r="BP170" s="618"/>
      <c r="BQ170" s="618"/>
      <c r="BR170" s="618"/>
      <c r="BS170" s="618"/>
      <c r="BT170" s="618"/>
      <c r="BU170" s="618"/>
      <c r="BV170" s="618"/>
      <c r="BW170" s="623"/>
      <c r="BX170" s="618"/>
      <c r="BY170" s="618"/>
      <c r="BZ170" s="618"/>
      <c r="CA170" s="618"/>
      <c r="CB170" s="623"/>
      <c r="CC170" s="623"/>
      <c r="CD170" s="618"/>
      <c r="CE170" s="618"/>
      <c r="CF170" s="623"/>
      <c r="CG170" s="623"/>
      <c r="CH170" s="623"/>
      <c r="CI170" s="623"/>
      <c r="CJ170" s="623"/>
      <c r="CK170" s="623"/>
      <c r="CL170" s="623"/>
      <c r="CM170" s="623"/>
      <c r="CN170" s="623"/>
      <c r="CO170" s="618"/>
      <c r="CP170" s="619"/>
      <c r="CQ170" s="619"/>
      <c r="CR170" s="618"/>
      <c r="CS170" s="618"/>
      <c r="CT170" s="618"/>
      <c r="CU170" s="618"/>
      <c r="CV170" s="618"/>
      <c r="CW170" s="618"/>
    </row>
    <row r="171" spans="1:101" s="624" customFormat="1">
      <c r="A171" s="618"/>
      <c r="B171" s="618"/>
      <c r="C171" s="622"/>
      <c r="D171" s="622"/>
      <c r="E171" s="621"/>
      <c r="F171" s="618"/>
      <c r="G171" s="618"/>
      <c r="H171" s="618"/>
      <c r="I171" s="618"/>
      <c r="J171" s="618"/>
      <c r="K171" s="618"/>
      <c r="L171" s="618"/>
      <c r="M171" s="618"/>
      <c r="N171" s="619"/>
      <c r="O171" s="619"/>
      <c r="P171" s="620"/>
      <c r="Q171" s="620"/>
      <c r="R171" s="620"/>
      <c r="S171" s="620"/>
      <c r="T171" s="620"/>
      <c r="U171" s="620"/>
      <c r="V171" s="620"/>
      <c r="W171" s="620"/>
      <c r="X171" s="620"/>
      <c r="Y171" s="620"/>
      <c r="Z171" s="620"/>
      <c r="AA171" s="620"/>
      <c r="AB171" s="620"/>
      <c r="AC171" s="620"/>
      <c r="AD171" s="620"/>
      <c r="AE171" s="620"/>
      <c r="AF171" s="620"/>
      <c r="AG171" s="620"/>
      <c r="AH171" s="618"/>
      <c r="AI171" s="618"/>
      <c r="AJ171" s="618"/>
      <c r="AK171" s="618"/>
      <c r="AL171" s="618"/>
      <c r="AM171" s="618"/>
      <c r="AN171" s="618"/>
      <c r="AO171" s="618"/>
      <c r="AP171" s="618"/>
      <c r="AQ171" s="618"/>
      <c r="AR171" s="618"/>
      <c r="AS171" s="618"/>
      <c r="AT171" s="618"/>
      <c r="AU171" s="618"/>
      <c r="AV171" s="618"/>
      <c r="AW171" s="618"/>
      <c r="AX171" s="618"/>
      <c r="AY171" s="618"/>
      <c r="AZ171" s="618"/>
      <c r="BA171" s="618"/>
      <c r="BB171" s="618"/>
      <c r="BC171" s="618"/>
      <c r="BD171" s="618"/>
      <c r="BE171" s="618"/>
      <c r="BF171" s="618"/>
      <c r="BG171" s="618"/>
      <c r="BH171" s="618"/>
      <c r="BI171" s="618"/>
      <c r="BJ171" s="618"/>
      <c r="BK171" s="618"/>
      <c r="BL171" s="618"/>
      <c r="BM171" s="618"/>
      <c r="BN171" s="618"/>
      <c r="BO171" s="618"/>
      <c r="BP171" s="618"/>
      <c r="BQ171" s="618"/>
      <c r="BR171" s="618"/>
      <c r="BS171" s="618"/>
      <c r="BT171" s="618"/>
      <c r="BU171" s="618"/>
      <c r="BV171" s="618"/>
      <c r="BW171" s="623"/>
      <c r="BX171" s="618"/>
      <c r="BY171" s="618"/>
      <c r="BZ171" s="618"/>
      <c r="CA171" s="618"/>
      <c r="CB171" s="623"/>
      <c r="CC171" s="623"/>
      <c r="CD171" s="618"/>
      <c r="CE171" s="618"/>
      <c r="CF171" s="623"/>
      <c r="CG171" s="623"/>
      <c r="CH171" s="623"/>
      <c r="CI171" s="623"/>
      <c r="CJ171" s="623"/>
      <c r="CK171" s="623"/>
      <c r="CL171" s="623"/>
      <c r="CM171" s="623"/>
      <c r="CN171" s="623"/>
      <c r="CO171" s="618"/>
      <c r="CP171" s="619"/>
      <c r="CQ171" s="619"/>
      <c r="CR171" s="618"/>
      <c r="CS171" s="618"/>
      <c r="CT171" s="618"/>
      <c r="CU171" s="618"/>
      <c r="CV171" s="618"/>
      <c r="CW171" s="618"/>
    </row>
    <row r="172" spans="1:101" s="624" customFormat="1">
      <c r="A172" s="618"/>
      <c r="B172" s="618"/>
      <c r="C172" s="622"/>
      <c r="D172" s="622"/>
      <c r="E172" s="621"/>
      <c r="F172" s="618"/>
      <c r="G172" s="618"/>
      <c r="H172" s="618"/>
      <c r="I172" s="618"/>
      <c r="J172" s="618"/>
      <c r="K172" s="618"/>
      <c r="L172" s="618"/>
      <c r="M172" s="618"/>
      <c r="N172" s="619"/>
      <c r="O172" s="619"/>
      <c r="P172" s="620"/>
      <c r="Q172" s="620"/>
      <c r="R172" s="620"/>
      <c r="S172" s="620"/>
      <c r="T172" s="620"/>
      <c r="U172" s="620"/>
      <c r="V172" s="620"/>
      <c r="W172" s="620"/>
      <c r="X172" s="620"/>
      <c r="Y172" s="620"/>
      <c r="Z172" s="620"/>
      <c r="AA172" s="620"/>
      <c r="AB172" s="620"/>
      <c r="AC172" s="620"/>
      <c r="AD172" s="620"/>
      <c r="AE172" s="620"/>
      <c r="AF172" s="620"/>
      <c r="AG172" s="620"/>
      <c r="AH172" s="618"/>
      <c r="AI172" s="618"/>
      <c r="AJ172" s="618"/>
      <c r="AK172" s="618"/>
      <c r="AL172" s="618"/>
      <c r="AM172" s="618"/>
      <c r="AN172" s="618"/>
      <c r="AO172" s="618"/>
      <c r="AP172" s="618"/>
      <c r="AQ172" s="618"/>
      <c r="AR172" s="618"/>
      <c r="AS172" s="618"/>
      <c r="AT172" s="618"/>
      <c r="AU172" s="618"/>
      <c r="AV172" s="618"/>
      <c r="AW172" s="618"/>
      <c r="AX172" s="618"/>
      <c r="AY172" s="618"/>
      <c r="AZ172" s="618"/>
      <c r="BA172" s="618"/>
      <c r="BB172" s="618"/>
      <c r="BC172" s="618"/>
      <c r="BD172" s="618"/>
      <c r="BE172" s="618"/>
      <c r="BF172" s="618"/>
      <c r="BG172" s="618"/>
      <c r="BH172" s="618"/>
      <c r="BI172" s="618"/>
      <c r="BJ172" s="618"/>
      <c r="BK172" s="618"/>
      <c r="BL172" s="618"/>
      <c r="BM172" s="618"/>
      <c r="BN172" s="618"/>
      <c r="BO172" s="618"/>
      <c r="BP172" s="618"/>
      <c r="BQ172" s="618"/>
      <c r="BR172" s="618"/>
      <c r="BS172" s="618"/>
      <c r="BT172" s="618"/>
      <c r="BU172" s="618"/>
      <c r="BV172" s="618"/>
      <c r="BW172" s="623"/>
      <c r="BX172" s="618"/>
      <c r="BY172" s="618"/>
      <c r="BZ172" s="618"/>
      <c r="CA172" s="618"/>
      <c r="CB172" s="623"/>
      <c r="CC172" s="623"/>
      <c r="CD172" s="618"/>
      <c r="CE172" s="618"/>
      <c r="CF172" s="623"/>
      <c r="CG172" s="623"/>
      <c r="CH172" s="623"/>
      <c r="CI172" s="623"/>
      <c r="CJ172" s="623"/>
      <c r="CK172" s="623"/>
      <c r="CL172" s="623"/>
      <c r="CM172" s="623"/>
      <c r="CN172" s="623"/>
      <c r="CO172" s="618"/>
      <c r="CP172" s="619"/>
      <c r="CQ172" s="619"/>
      <c r="CR172" s="618"/>
      <c r="CS172" s="618"/>
      <c r="CT172" s="618"/>
      <c r="CU172" s="618"/>
      <c r="CV172" s="618"/>
      <c r="CW172" s="618"/>
    </row>
    <row r="173" spans="1:101" s="624" customFormat="1">
      <c r="A173" s="618"/>
      <c r="B173" s="618"/>
      <c r="C173" s="622"/>
      <c r="D173" s="622"/>
      <c r="E173" s="621"/>
      <c r="F173" s="618"/>
      <c r="G173" s="618"/>
      <c r="H173" s="618"/>
      <c r="I173" s="618"/>
      <c r="J173" s="618"/>
      <c r="K173" s="618"/>
      <c r="L173" s="618"/>
      <c r="M173" s="618"/>
      <c r="N173" s="619"/>
      <c r="O173" s="619"/>
      <c r="P173" s="620"/>
      <c r="Q173" s="620"/>
      <c r="R173" s="620"/>
      <c r="S173" s="620"/>
      <c r="T173" s="620"/>
      <c r="U173" s="620"/>
      <c r="V173" s="620"/>
      <c r="W173" s="620"/>
      <c r="X173" s="620"/>
      <c r="Y173" s="620"/>
      <c r="Z173" s="620"/>
      <c r="AA173" s="620"/>
      <c r="AB173" s="620"/>
      <c r="AC173" s="620"/>
      <c r="AD173" s="620"/>
      <c r="AE173" s="620"/>
      <c r="AF173" s="620"/>
      <c r="AG173" s="620"/>
      <c r="AH173" s="618"/>
      <c r="AI173" s="618"/>
      <c r="AJ173" s="618"/>
      <c r="AK173" s="618"/>
      <c r="AL173" s="618"/>
      <c r="AM173" s="618"/>
      <c r="AN173" s="618"/>
      <c r="AO173" s="618"/>
      <c r="AP173" s="618"/>
      <c r="AQ173" s="618"/>
      <c r="AR173" s="618"/>
      <c r="AS173" s="618"/>
      <c r="AT173" s="618"/>
      <c r="AU173" s="618"/>
      <c r="AV173" s="618"/>
      <c r="AW173" s="618"/>
      <c r="AX173" s="618"/>
      <c r="AY173" s="618"/>
      <c r="AZ173" s="618"/>
      <c r="BA173" s="618"/>
      <c r="BB173" s="618"/>
      <c r="BC173" s="618"/>
      <c r="BD173" s="618"/>
      <c r="BE173" s="618"/>
      <c r="BF173" s="618"/>
      <c r="BG173" s="618"/>
      <c r="BH173" s="618"/>
      <c r="BI173" s="618"/>
      <c r="BJ173" s="618"/>
      <c r="BK173" s="618"/>
      <c r="BL173" s="618"/>
      <c r="BM173" s="618"/>
      <c r="BN173" s="618"/>
      <c r="BO173" s="618"/>
      <c r="BP173" s="618"/>
      <c r="BQ173" s="618"/>
      <c r="BR173" s="618"/>
      <c r="BS173" s="618"/>
      <c r="BT173" s="618"/>
      <c r="BU173" s="618"/>
      <c r="BV173" s="618"/>
      <c r="BW173" s="619"/>
      <c r="BX173" s="618"/>
      <c r="BY173" s="618"/>
      <c r="BZ173" s="618"/>
      <c r="CA173" s="618"/>
      <c r="CB173" s="623"/>
      <c r="CC173" s="623"/>
      <c r="CD173" s="618"/>
      <c r="CE173" s="618"/>
      <c r="CF173" s="623"/>
      <c r="CG173" s="623"/>
      <c r="CH173" s="623"/>
      <c r="CI173" s="623"/>
      <c r="CJ173" s="623"/>
      <c r="CK173" s="623"/>
      <c r="CL173" s="623"/>
      <c r="CM173" s="623"/>
      <c r="CN173" s="623"/>
      <c r="CO173" s="618"/>
      <c r="CP173" s="619"/>
      <c r="CQ173" s="619"/>
      <c r="CR173" s="618"/>
      <c r="CS173" s="618"/>
      <c r="CT173" s="618"/>
      <c r="CU173" s="618"/>
      <c r="CV173" s="618"/>
      <c r="CW173" s="618"/>
    </row>
    <row r="174" spans="1:101" s="624" customFormat="1">
      <c r="A174" s="618"/>
      <c r="B174" s="618"/>
      <c r="C174" s="622"/>
      <c r="D174" s="622"/>
      <c r="E174" s="621"/>
      <c r="F174" s="618"/>
      <c r="G174" s="618"/>
      <c r="H174" s="618"/>
      <c r="I174" s="618"/>
      <c r="J174" s="618"/>
      <c r="K174" s="618"/>
      <c r="L174" s="618"/>
      <c r="M174" s="618"/>
      <c r="N174" s="619"/>
      <c r="O174" s="619"/>
      <c r="P174" s="620"/>
      <c r="Q174" s="620"/>
      <c r="R174" s="620"/>
      <c r="S174" s="620"/>
      <c r="T174" s="620"/>
      <c r="U174" s="620"/>
      <c r="V174" s="620"/>
      <c r="W174" s="620"/>
      <c r="X174" s="620"/>
      <c r="Y174" s="620"/>
      <c r="Z174" s="620"/>
      <c r="AA174" s="620"/>
      <c r="AB174" s="620"/>
      <c r="AC174" s="620"/>
      <c r="AD174" s="620"/>
      <c r="AE174" s="620"/>
      <c r="AF174" s="620"/>
      <c r="AG174" s="620"/>
      <c r="AH174" s="618"/>
      <c r="AI174" s="618"/>
      <c r="AJ174" s="618"/>
      <c r="AK174" s="618"/>
      <c r="AL174" s="618"/>
      <c r="AM174" s="618"/>
      <c r="AN174" s="618"/>
      <c r="AO174" s="618"/>
      <c r="AP174" s="618"/>
      <c r="AQ174" s="618"/>
      <c r="AR174" s="618"/>
      <c r="AS174" s="618"/>
      <c r="AT174" s="618"/>
      <c r="AU174" s="618"/>
      <c r="AV174" s="618"/>
      <c r="AW174" s="618"/>
      <c r="AX174" s="618"/>
      <c r="AY174" s="618"/>
      <c r="AZ174" s="618"/>
      <c r="BA174" s="618"/>
      <c r="BB174" s="618"/>
      <c r="BC174" s="618"/>
      <c r="BD174" s="618"/>
      <c r="BE174" s="618"/>
      <c r="BF174" s="618"/>
      <c r="BG174" s="618"/>
      <c r="BH174" s="618"/>
      <c r="BI174" s="618"/>
      <c r="BJ174" s="618"/>
      <c r="BK174" s="618"/>
      <c r="BL174" s="618"/>
      <c r="BM174" s="618"/>
      <c r="BN174" s="618"/>
      <c r="BO174" s="618"/>
      <c r="BP174" s="618"/>
      <c r="BQ174" s="618"/>
      <c r="BR174" s="618"/>
      <c r="BS174" s="618"/>
      <c r="BT174" s="618"/>
      <c r="BU174" s="618"/>
      <c r="BV174" s="618"/>
      <c r="BW174" s="619"/>
      <c r="BX174" s="618"/>
      <c r="BY174" s="618"/>
      <c r="BZ174" s="618"/>
      <c r="CA174" s="618"/>
      <c r="CB174" s="623"/>
      <c r="CC174" s="623"/>
      <c r="CD174" s="618"/>
      <c r="CE174" s="618"/>
      <c r="CF174" s="623"/>
      <c r="CG174" s="623"/>
      <c r="CH174" s="623"/>
      <c r="CI174" s="623"/>
      <c r="CJ174" s="623"/>
      <c r="CK174" s="623"/>
      <c r="CL174" s="623"/>
      <c r="CM174" s="623"/>
      <c r="CN174" s="623"/>
      <c r="CO174" s="618"/>
      <c r="CP174" s="619"/>
      <c r="CQ174" s="619"/>
      <c r="CR174" s="618"/>
      <c r="CS174" s="618"/>
      <c r="CT174" s="618"/>
      <c r="CU174" s="618"/>
      <c r="CV174" s="618"/>
      <c r="CW174" s="618"/>
    </row>
    <row r="175" spans="1:101" s="624" customFormat="1">
      <c r="A175" s="618"/>
      <c r="B175" s="618"/>
      <c r="C175" s="622"/>
      <c r="D175" s="622"/>
      <c r="E175" s="621"/>
      <c r="F175" s="618"/>
      <c r="G175" s="618"/>
      <c r="H175" s="618"/>
      <c r="I175" s="618"/>
      <c r="J175" s="618"/>
      <c r="K175" s="618"/>
      <c r="L175" s="618"/>
      <c r="M175" s="618"/>
      <c r="N175" s="619"/>
      <c r="O175" s="619"/>
      <c r="P175" s="620"/>
      <c r="Q175" s="620"/>
      <c r="R175" s="620"/>
      <c r="S175" s="620"/>
      <c r="T175" s="620"/>
      <c r="U175" s="620"/>
      <c r="V175" s="620"/>
      <c r="W175" s="620"/>
      <c r="X175" s="620"/>
      <c r="Y175" s="620"/>
      <c r="Z175" s="620"/>
      <c r="AA175" s="620"/>
      <c r="AB175" s="620"/>
      <c r="AC175" s="620"/>
      <c r="AD175" s="620"/>
      <c r="AE175" s="620"/>
      <c r="AF175" s="620"/>
      <c r="AG175" s="620"/>
      <c r="AH175" s="618"/>
      <c r="AI175" s="618"/>
      <c r="AJ175" s="618"/>
      <c r="AK175" s="618"/>
      <c r="AL175" s="618"/>
      <c r="AM175" s="618"/>
      <c r="AN175" s="618"/>
      <c r="AO175" s="618"/>
      <c r="AP175" s="618"/>
      <c r="AQ175" s="618"/>
      <c r="AR175" s="618"/>
      <c r="AS175" s="618"/>
      <c r="AT175" s="618"/>
      <c r="AU175" s="618"/>
      <c r="AV175" s="618"/>
      <c r="AW175" s="618"/>
      <c r="AX175" s="618"/>
      <c r="AY175" s="618"/>
      <c r="AZ175" s="618"/>
      <c r="BA175" s="618"/>
      <c r="BB175" s="618"/>
      <c r="BC175" s="618"/>
      <c r="BD175" s="618"/>
      <c r="BE175" s="618"/>
      <c r="BF175" s="618"/>
      <c r="BG175" s="618"/>
      <c r="BH175" s="618"/>
      <c r="BI175" s="618"/>
      <c r="BJ175" s="618"/>
      <c r="BK175" s="618"/>
      <c r="BL175" s="618"/>
      <c r="BM175" s="618"/>
      <c r="BN175" s="618"/>
      <c r="BO175" s="618"/>
      <c r="BP175" s="618"/>
      <c r="BQ175" s="618"/>
      <c r="BR175" s="618"/>
      <c r="BS175" s="618"/>
      <c r="BT175" s="618"/>
      <c r="BU175" s="618"/>
      <c r="BV175" s="618"/>
      <c r="BW175" s="619"/>
      <c r="BX175" s="618"/>
      <c r="BY175" s="618"/>
      <c r="BZ175" s="618"/>
      <c r="CA175" s="618"/>
      <c r="CB175" s="623"/>
      <c r="CC175" s="623"/>
      <c r="CD175" s="618"/>
      <c r="CE175" s="618"/>
      <c r="CF175" s="623"/>
      <c r="CG175" s="623"/>
      <c r="CH175" s="623"/>
      <c r="CI175" s="623"/>
      <c r="CJ175" s="623"/>
      <c r="CK175" s="623"/>
      <c r="CL175" s="623"/>
      <c r="CM175" s="623"/>
      <c r="CN175" s="623"/>
      <c r="CO175" s="618"/>
      <c r="CP175" s="619"/>
      <c r="CQ175" s="619"/>
      <c r="CR175" s="618"/>
      <c r="CS175" s="618"/>
      <c r="CT175" s="618"/>
      <c r="CU175" s="618"/>
      <c r="CV175" s="618"/>
      <c r="CW175" s="618"/>
    </row>
    <row r="176" spans="1:101" s="624" customFormat="1">
      <c r="A176" s="618"/>
      <c r="B176" s="618"/>
      <c r="C176" s="622"/>
      <c r="D176" s="622"/>
      <c r="E176" s="621"/>
      <c r="F176" s="618"/>
      <c r="G176" s="618"/>
      <c r="H176" s="618"/>
      <c r="I176" s="618"/>
      <c r="J176" s="618"/>
      <c r="K176" s="618"/>
      <c r="L176" s="618"/>
      <c r="M176" s="618"/>
      <c r="N176" s="619"/>
      <c r="O176" s="619"/>
      <c r="P176" s="620"/>
      <c r="Q176" s="620"/>
      <c r="R176" s="620"/>
      <c r="S176" s="620"/>
      <c r="T176" s="620"/>
      <c r="U176" s="620"/>
      <c r="V176" s="620"/>
      <c r="W176" s="620"/>
      <c r="X176" s="620"/>
      <c r="Y176" s="620"/>
      <c r="Z176" s="620"/>
      <c r="AA176" s="620"/>
      <c r="AB176" s="620"/>
      <c r="AC176" s="620"/>
      <c r="AD176" s="620"/>
      <c r="AE176" s="620"/>
      <c r="AF176" s="620"/>
      <c r="AG176" s="620"/>
      <c r="AH176" s="618"/>
      <c r="AI176" s="618"/>
      <c r="AJ176" s="618"/>
      <c r="AK176" s="618"/>
      <c r="AL176" s="618"/>
      <c r="AM176" s="618"/>
      <c r="AN176" s="618"/>
      <c r="AO176" s="618"/>
      <c r="AP176" s="618"/>
      <c r="AQ176" s="618"/>
      <c r="AR176" s="618"/>
      <c r="AS176" s="618"/>
      <c r="AT176" s="618"/>
      <c r="AU176" s="618"/>
      <c r="AV176" s="618"/>
      <c r="AW176" s="618"/>
      <c r="AX176" s="618"/>
      <c r="AY176" s="618"/>
      <c r="AZ176" s="618"/>
      <c r="BA176" s="618"/>
      <c r="BB176" s="618"/>
      <c r="BC176" s="618"/>
      <c r="BD176" s="618"/>
      <c r="BE176" s="618"/>
      <c r="BF176" s="618"/>
      <c r="BG176" s="618"/>
      <c r="BH176" s="618"/>
      <c r="BI176" s="618"/>
      <c r="BJ176" s="618"/>
      <c r="BK176" s="618"/>
      <c r="BL176" s="618"/>
      <c r="BM176" s="618"/>
      <c r="BN176" s="618"/>
      <c r="BO176" s="618"/>
      <c r="BP176" s="618"/>
      <c r="BQ176" s="618"/>
      <c r="BR176" s="618"/>
      <c r="BS176" s="618"/>
      <c r="BT176" s="618"/>
      <c r="BU176" s="618"/>
      <c r="BV176" s="618"/>
      <c r="BW176" s="623"/>
      <c r="BX176" s="618"/>
      <c r="BY176" s="618"/>
      <c r="BZ176" s="618"/>
      <c r="CA176" s="618"/>
      <c r="CB176" s="623"/>
      <c r="CC176" s="623"/>
      <c r="CD176" s="618"/>
      <c r="CE176" s="618"/>
      <c r="CF176" s="623"/>
      <c r="CG176" s="623"/>
      <c r="CH176" s="623"/>
      <c r="CI176" s="623"/>
      <c r="CJ176" s="623"/>
      <c r="CK176" s="623"/>
      <c r="CL176" s="623"/>
      <c r="CM176" s="623"/>
      <c r="CN176" s="623"/>
      <c r="CO176" s="618"/>
      <c r="CP176" s="619"/>
      <c r="CQ176" s="619"/>
      <c r="CR176" s="618"/>
      <c r="CS176" s="618"/>
      <c r="CT176" s="618"/>
      <c r="CU176" s="618"/>
      <c r="CV176" s="618"/>
      <c r="CW176" s="618"/>
    </row>
    <row r="177" spans="1:101" s="624" customFormat="1">
      <c r="A177" s="618"/>
      <c r="B177" s="618"/>
      <c r="C177" s="622"/>
      <c r="D177" s="622"/>
      <c r="E177" s="621"/>
      <c r="F177" s="618"/>
      <c r="G177" s="618"/>
      <c r="H177" s="618"/>
      <c r="I177" s="618"/>
      <c r="J177" s="618"/>
      <c r="K177" s="618"/>
      <c r="L177" s="618"/>
      <c r="M177" s="618"/>
      <c r="N177" s="619"/>
      <c r="O177" s="619"/>
      <c r="P177" s="620"/>
      <c r="Q177" s="620"/>
      <c r="R177" s="620"/>
      <c r="S177" s="620"/>
      <c r="T177" s="620"/>
      <c r="U177" s="620"/>
      <c r="V177" s="620"/>
      <c r="W177" s="620"/>
      <c r="X177" s="620"/>
      <c r="Y177" s="620"/>
      <c r="Z177" s="620"/>
      <c r="AA177" s="620"/>
      <c r="AB177" s="620"/>
      <c r="AC177" s="620"/>
      <c r="AD177" s="620"/>
      <c r="AE177" s="620"/>
      <c r="AF177" s="620"/>
      <c r="AG177" s="620"/>
      <c r="AH177" s="618"/>
      <c r="AI177" s="618"/>
      <c r="AJ177" s="618"/>
      <c r="AK177" s="618"/>
      <c r="AL177" s="618"/>
      <c r="AM177" s="618"/>
      <c r="AN177" s="618"/>
      <c r="AO177" s="618"/>
      <c r="AP177" s="618"/>
      <c r="AQ177" s="618"/>
      <c r="AR177" s="618"/>
      <c r="AS177" s="618"/>
      <c r="AT177" s="618"/>
      <c r="AU177" s="618"/>
      <c r="AV177" s="618"/>
      <c r="AW177" s="618"/>
      <c r="AX177" s="618"/>
      <c r="AY177" s="618"/>
      <c r="AZ177" s="618"/>
      <c r="BA177" s="618"/>
      <c r="BB177" s="618"/>
      <c r="BC177" s="618"/>
      <c r="BD177" s="618"/>
      <c r="BE177" s="618"/>
      <c r="BF177" s="618"/>
      <c r="BG177" s="618"/>
      <c r="BH177" s="618"/>
      <c r="BI177" s="618"/>
      <c r="BJ177" s="618"/>
      <c r="BK177" s="618"/>
      <c r="BL177" s="618"/>
      <c r="BM177" s="618"/>
      <c r="BN177" s="618"/>
      <c r="BO177" s="618"/>
      <c r="BP177" s="618"/>
      <c r="BQ177" s="618"/>
      <c r="BR177" s="618"/>
      <c r="BS177" s="618"/>
      <c r="BT177" s="618"/>
      <c r="BU177" s="618"/>
      <c r="BV177" s="618"/>
      <c r="BW177" s="623"/>
      <c r="BX177" s="618"/>
      <c r="BY177" s="618"/>
      <c r="BZ177" s="618"/>
      <c r="CA177" s="618"/>
      <c r="CB177" s="623"/>
      <c r="CC177" s="623"/>
      <c r="CD177" s="618"/>
      <c r="CE177" s="618"/>
      <c r="CF177" s="623"/>
      <c r="CG177" s="623"/>
      <c r="CH177" s="623"/>
      <c r="CI177" s="623"/>
      <c r="CJ177" s="623"/>
      <c r="CK177" s="623"/>
      <c r="CL177" s="623"/>
      <c r="CM177" s="623"/>
      <c r="CN177" s="623"/>
      <c r="CO177" s="618"/>
      <c r="CP177" s="619"/>
      <c r="CQ177" s="619"/>
      <c r="CR177" s="618"/>
      <c r="CS177" s="618"/>
      <c r="CT177" s="618"/>
      <c r="CU177" s="618"/>
      <c r="CV177" s="618"/>
      <c r="CW177" s="618"/>
    </row>
    <row r="178" spans="1:101" s="624" customFormat="1">
      <c r="A178" s="618"/>
      <c r="B178" s="618"/>
      <c r="C178" s="622"/>
      <c r="D178" s="622"/>
      <c r="E178" s="621"/>
      <c r="F178" s="618"/>
      <c r="G178" s="618"/>
      <c r="H178" s="618"/>
      <c r="I178" s="618"/>
      <c r="J178" s="618"/>
      <c r="K178" s="618"/>
      <c r="L178" s="618"/>
      <c r="M178" s="618"/>
      <c r="N178" s="619"/>
      <c r="O178" s="619"/>
      <c r="P178" s="620"/>
      <c r="Q178" s="620"/>
      <c r="R178" s="620"/>
      <c r="S178" s="620"/>
      <c r="T178" s="620"/>
      <c r="U178" s="620"/>
      <c r="V178" s="620"/>
      <c r="W178" s="620"/>
      <c r="X178" s="620"/>
      <c r="Y178" s="620"/>
      <c r="Z178" s="620"/>
      <c r="AA178" s="620"/>
      <c r="AB178" s="620"/>
      <c r="AC178" s="620"/>
      <c r="AD178" s="620"/>
      <c r="AE178" s="620"/>
      <c r="AF178" s="620"/>
      <c r="AG178" s="620"/>
      <c r="AH178" s="618"/>
      <c r="AI178" s="618"/>
      <c r="AJ178" s="618"/>
      <c r="AK178" s="618"/>
      <c r="AL178" s="618"/>
      <c r="AM178" s="618"/>
      <c r="AN178" s="618"/>
      <c r="AO178" s="618"/>
      <c r="AP178" s="618"/>
      <c r="AQ178" s="618"/>
      <c r="AR178" s="618"/>
      <c r="AS178" s="618"/>
      <c r="AT178" s="618"/>
      <c r="AU178" s="618"/>
      <c r="AV178" s="618"/>
      <c r="AW178" s="618"/>
      <c r="AX178" s="618"/>
      <c r="AY178" s="618"/>
      <c r="AZ178" s="618"/>
      <c r="BA178" s="618"/>
      <c r="BB178" s="618"/>
      <c r="BC178" s="618"/>
      <c r="BD178" s="618"/>
      <c r="BE178" s="618"/>
      <c r="BF178" s="618"/>
      <c r="BG178" s="618"/>
      <c r="BH178" s="618"/>
      <c r="BI178" s="618"/>
      <c r="BJ178" s="618"/>
      <c r="BK178" s="618"/>
      <c r="BL178" s="618"/>
      <c r="BM178" s="618"/>
      <c r="BN178" s="618"/>
      <c r="BO178" s="618"/>
      <c r="BP178" s="618"/>
      <c r="BQ178" s="618"/>
      <c r="BR178" s="618"/>
      <c r="BS178" s="618"/>
      <c r="BT178" s="618"/>
      <c r="BU178" s="618"/>
      <c r="BV178" s="618"/>
      <c r="BW178" s="623"/>
      <c r="BX178" s="618"/>
      <c r="BY178" s="618"/>
      <c r="BZ178" s="618"/>
      <c r="CA178" s="618"/>
      <c r="CB178" s="623"/>
      <c r="CC178" s="623"/>
      <c r="CD178" s="618"/>
      <c r="CE178" s="618"/>
      <c r="CF178" s="623"/>
      <c r="CG178" s="623"/>
      <c r="CH178" s="623"/>
      <c r="CI178" s="623"/>
      <c r="CJ178" s="623"/>
      <c r="CK178" s="623"/>
      <c r="CL178" s="623"/>
      <c r="CM178" s="623"/>
      <c r="CN178" s="623"/>
      <c r="CO178" s="618"/>
      <c r="CP178" s="619"/>
      <c r="CQ178" s="619"/>
      <c r="CR178" s="618"/>
      <c r="CS178" s="618"/>
      <c r="CT178" s="618"/>
      <c r="CU178" s="618"/>
      <c r="CV178" s="618"/>
      <c r="CW178" s="618"/>
    </row>
    <row r="179" spans="1:101" s="624" customFormat="1">
      <c r="A179" s="618"/>
      <c r="B179" s="618"/>
      <c r="C179" s="622"/>
      <c r="D179" s="622"/>
      <c r="E179" s="621"/>
      <c r="F179" s="618"/>
      <c r="G179" s="618"/>
      <c r="H179" s="618"/>
      <c r="I179" s="618"/>
      <c r="J179" s="618"/>
      <c r="K179" s="618"/>
      <c r="L179" s="618"/>
      <c r="M179" s="618"/>
      <c r="N179" s="619"/>
      <c r="O179" s="619"/>
      <c r="P179" s="620"/>
      <c r="Q179" s="620"/>
      <c r="R179" s="620"/>
      <c r="S179" s="620"/>
      <c r="T179" s="620"/>
      <c r="U179" s="620"/>
      <c r="V179" s="620"/>
      <c r="W179" s="620"/>
      <c r="X179" s="620"/>
      <c r="Y179" s="620"/>
      <c r="Z179" s="620"/>
      <c r="AA179" s="620"/>
      <c r="AB179" s="620"/>
      <c r="AC179" s="620"/>
      <c r="AD179" s="620"/>
      <c r="AE179" s="620"/>
      <c r="AF179" s="620"/>
      <c r="AG179" s="620"/>
      <c r="AH179" s="618"/>
      <c r="AI179" s="618"/>
      <c r="AJ179" s="618"/>
      <c r="AK179" s="618"/>
      <c r="AL179" s="618"/>
      <c r="AM179" s="618"/>
      <c r="AN179" s="618"/>
      <c r="AO179" s="618"/>
      <c r="AP179" s="618"/>
      <c r="AQ179" s="618"/>
      <c r="AR179" s="618"/>
      <c r="AS179" s="618"/>
      <c r="AT179" s="618"/>
      <c r="AU179" s="618"/>
      <c r="AV179" s="618"/>
      <c r="AW179" s="618"/>
      <c r="AX179" s="618"/>
      <c r="AY179" s="618"/>
      <c r="AZ179" s="618"/>
      <c r="BA179" s="618"/>
      <c r="BB179" s="618"/>
      <c r="BC179" s="618"/>
      <c r="BD179" s="618"/>
      <c r="BE179" s="618"/>
      <c r="BF179" s="618"/>
      <c r="BG179" s="618"/>
      <c r="BH179" s="618"/>
      <c r="BI179" s="618"/>
      <c r="BJ179" s="618"/>
      <c r="BK179" s="618"/>
      <c r="BL179" s="618"/>
      <c r="BM179" s="618"/>
      <c r="BN179" s="618"/>
      <c r="BO179" s="618"/>
      <c r="BP179" s="618"/>
      <c r="BQ179" s="618"/>
      <c r="BR179" s="618"/>
      <c r="BS179" s="618"/>
      <c r="BT179" s="618"/>
      <c r="BU179" s="618"/>
      <c r="BV179" s="618"/>
      <c r="BW179" s="619"/>
      <c r="BX179" s="618"/>
      <c r="BY179" s="618"/>
      <c r="BZ179" s="618"/>
      <c r="CA179" s="618"/>
      <c r="CB179" s="623"/>
      <c r="CC179" s="623"/>
      <c r="CD179" s="618"/>
      <c r="CE179" s="618"/>
      <c r="CF179" s="623"/>
      <c r="CG179" s="623"/>
      <c r="CH179" s="623"/>
      <c r="CI179" s="623"/>
      <c r="CJ179" s="623"/>
      <c r="CK179" s="623"/>
      <c r="CL179" s="623"/>
      <c r="CM179" s="623"/>
      <c r="CN179" s="623"/>
      <c r="CO179" s="618"/>
      <c r="CP179" s="619"/>
      <c r="CQ179" s="619"/>
      <c r="CR179" s="618"/>
      <c r="CS179" s="618"/>
      <c r="CT179" s="618"/>
      <c r="CU179" s="618"/>
      <c r="CV179" s="618"/>
      <c r="CW179" s="618"/>
    </row>
    <row r="180" spans="1:101" s="624" customFormat="1">
      <c r="A180" s="618"/>
      <c r="B180" s="618"/>
      <c r="C180" s="622"/>
      <c r="D180" s="622"/>
      <c r="E180" s="621"/>
      <c r="F180" s="618"/>
      <c r="G180" s="618"/>
      <c r="H180" s="618"/>
      <c r="I180" s="618"/>
      <c r="J180" s="618"/>
      <c r="K180" s="618"/>
      <c r="L180" s="618"/>
      <c r="M180" s="618"/>
      <c r="N180" s="619"/>
      <c r="O180" s="619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20"/>
      <c r="AB180" s="620"/>
      <c r="AC180" s="620"/>
      <c r="AD180" s="620"/>
      <c r="AE180" s="620"/>
      <c r="AF180" s="620"/>
      <c r="AG180" s="620"/>
      <c r="AH180" s="618"/>
      <c r="AI180" s="618"/>
      <c r="AJ180" s="618"/>
      <c r="AK180" s="618"/>
      <c r="AL180" s="618"/>
      <c r="AM180" s="618"/>
      <c r="AN180" s="618"/>
      <c r="AO180" s="618"/>
      <c r="AP180" s="618"/>
      <c r="AQ180" s="618"/>
      <c r="AR180" s="618"/>
      <c r="AS180" s="618"/>
      <c r="AT180" s="618"/>
      <c r="AU180" s="618"/>
      <c r="AV180" s="618"/>
      <c r="AW180" s="618"/>
      <c r="AX180" s="618"/>
      <c r="AY180" s="618"/>
      <c r="AZ180" s="618"/>
      <c r="BA180" s="618"/>
      <c r="BB180" s="618"/>
      <c r="BC180" s="618"/>
      <c r="BD180" s="618"/>
      <c r="BE180" s="618"/>
      <c r="BF180" s="618"/>
      <c r="BG180" s="618"/>
      <c r="BH180" s="618"/>
      <c r="BI180" s="618"/>
      <c r="BJ180" s="618"/>
      <c r="BK180" s="618"/>
      <c r="BL180" s="618"/>
      <c r="BM180" s="618"/>
      <c r="BN180" s="618"/>
      <c r="BO180" s="618"/>
      <c r="BP180" s="618"/>
      <c r="BQ180" s="618"/>
      <c r="BR180" s="618"/>
      <c r="BS180" s="618"/>
      <c r="BT180" s="618"/>
      <c r="BU180" s="618"/>
      <c r="BV180" s="618"/>
      <c r="BW180" s="623"/>
      <c r="BX180" s="618"/>
      <c r="BY180" s="618"/>
      <c r="BZ180" s="618"/>
      <c r="CA180" s="618"/>
      <c r="CB180" s="623"/>
      <c r="CC180" s="623"/>
      <c r="CD180" s="618"/>
      <c r="CE180" s="618"/>
      <c r="CF180" s="623"/>
      <c r="CG180" s="623"/>
      <c r="CH180" s="623"/>
      <c r="CI180" s="623"/>
      <c r="CJ180" s="623"/>
      <c r="CK180" s="623"/>
      <c r="CL180" s="623"/>
      <c r="CM180" s="623"/>
      <c r="CN180" s="623"/>
      <c r="CO180" s="618"/>
      <c r="CP180" s="619"/>
      <c r="CQ180" s="619"/>
      <c r="CR180" s="618"/>
      <c r="CS180" s="618"/>
      <c r="CT180" s="618"/>
      <c r="CU180" s="618"/>
      <c r="CV180" s="618"/>
      <c r="CW180" s="618"/>
    </row>
    <row r="181" spans="1:101" s="624" customFormat="1">
      <c r="A181" s="618"/>
      <c r="B181" s="618"/>
      <c r="C181" s="622"/>
      <c r="D181" s="622"/>
      <c r="E181" s="621"/>
      <c r="F181" s="618"/>
      <c r="G181" s="618"/>
      <c r="H181" s="618"/>
      <c r="I181" s="618"/>
      <c r="J181" s="618"/>
      <c r="K181" s="618"/>
      <c r="L181" s="618"/>
      <c r="M181" s="618"/>
      <c r="N181" s="619"/>
      <c r="O181" s="619"/>
      <c r="P181" s="620"/>
      <c r="Q181" s="620"/>
      <c r="R181" s="620"/>
      <c r="S181" s="620"/>
      <c r="T181" s="620"/>
      <c r="U181" s="620"/>
      <c r="V181" s="620"/>
      <c r="W181" s="620"/>
      <c r="X181" s="620"/>
      <c r="Y181" s="620"/>
      <c r="Z181" s="620"/>
      <c r="AA181" s="620"/>
      <c r="AB181" s="620"/>
      <c r="AC181" s="620"/>
      <c r="AD181" s="620"/>
      <c r="AE181" s="620"/>
      <c r="AF181" s="620"/>
      <c r="AG181" s="620"/>
      <c r="AH181" s="618"/>
      <c r="AI181" s="618"/>
      <c r="AJ181" s="618"/>
      <c r="AK181" s="618"/>
      <c r="AL181" s="618"/>
      <c r="AM181" s="618"/>
      <c r="AN181" s="618"/>
      <c r="AO181" s="618"/>
      <c r="AP181" s="618"/>
      <c r="AQ181" s="618"/>
      <c r="AR181" s="618"/>
      <c r="AS181" s="618"/>
      <c r="AT181" s="618"/>
      <c r="AU181" s="618"/>
      <c r="AV181" s="618"/>
      <c r="AW181" s="618"/>
      <c r="AX181" s="618"/>
      <c r="AY181" s="618"/>
      <c r="AZ181" s="618"/>
      <c r="BA181" s="618"/>
      <c r="BB181" s="618"/>
      <c r="BC181" s="618"/>
      <c r="BD181" s="618"/>
      <c r="BE181" s="618"/>
      <c r="BF181" s="618"/>
      <c r="BG181" s="618"/>
      <c r="BH181" s="618"/>
      <c r="BI181" s="618"/>
      <c r="BJ181" s="618"/>
      <c r="BK181" s="618"/>
      <c r="BL181" s="618"/>
      <c r="BM181" s="618"/>
      <c r="BN181" s="618"/>
      <c r="BO181" s="618"/>
      <c r="BP181" s="618"/>
      <c r="BQ181" s="618"/>
      <c r="BR181" s="618"/>
      <c r="BS181" s="618"/>
      <c r="BT181" s="618"/>
      <c r="BU181" s="618"/>
      <c r="BV181" s="618"/>
      <c r="BW181" s="623"/>
      <c r="BX181" s="618"/>
      <c r="BY181" s="618"/>
      <c r="BZ181" s="618"/>
      <c r="CA181" s="618"/>
      <c r="CB181" s="623"/>
      <c r="CC181" s="623"/>
      <c r="CD181" s="618"/>
      <c r="CE181" s="618"/>
      <c r="CF181" s="623"/>
      <c r="CG181" s="623"/>
      <c r="CH181" s="623"/>
      <c r="CI181" s="623"/>
      <c r="CJ181" s="623"/>
      <c r="CK181" s="623"/>
      <c r="CL181" s="623"/>
      <c r="CM181" s="623"/>
      <c r="CN181" s="623"/>
      <c r="CO181" s="618"/>
      <c r="CP181" s="619"/>
      <c r="CQ181" s="619"/>
      <c r="CR181" s="618"/>
      <c r="CS181" s="618"/>
      <c r="CT181" s="618"/>
      <c r="CU181" s="618"/>
      <c r="CV181" s="618"/>
      <c r="CW181" s="618"/>
    </row>
    <row r="182" spans="1:101" s="624" customFormat="1">
      <c r="A182" s="618"/>
      <c r="B182" s="618"/>
      <c r="C182" s="622"/>
      <c r="D182" s="622"/>
      <c r="E182" s="621"/>
      <c r="F182" s="618"/>
      <c r="G182" s="618"/>
      <c r="H182" s="618"/>
      <c r="I182" s="618"/>
      <c r="J182" s="618"/>
      <c r="K182" s="618"/>
      <c r="L182" s="618"/>
      <c r="M182" s="618"/>
      <c r="N182" s="619"/>
      <c r="O182" s="619"/>
      <c r="P182" s="620"/>
      <c r="Q182" s="620"/>
      <c r="R182" s="620"/>
      <c r="S182" s="620"/>
      <c r="T182" s="620"/>
      <c r="U182" s="620"/>
      <c r="V182" s="620"/>
      <c r="W182" s="620"/>
      <c r="X182" s="620"/>
      <c r="Y182" s="620"/>
      <c r="Z182" s="620"/>
      <c r="AA182" s="620"/>
      <c r="AB182" s="620"/>
      <c r="AC182" s="620"/>
      <c r="AD182" s="620"/>
      <c r="AE182" s="620"/>
      <c r="AF182" s="620"/>
      <c r="AG182" s="620"/>
      <c r="AH182" s="618"/>
      <c r="AI182" s="618"/>
      <c r="AJ182" s="618"/>
      <c r="AK182" s="618"/>
      <c r="AL182" s="618"/>
      <c r="AM182" s="618"/>
      <c r="AN182" s="618"/>
      <c r="AO182" s="618"/>
      <c r="AP182" s="618"/>
      <c r="AQ182" s="618"/>
      <c r="AR182" s="618"/>
      <c r="AS182" s="618"/>
      <c r="AT182" s="618"/>
      <c r="AU182" s="618"/>
      <c r="AV182" s="618"/>
      <c r="AW182" s="618"/>
      <c r="AX182" s="618"/>
      <c r="AY182" s="618"/>
      <c r="AZ182" s="618"/>
      <c r="BA182" s="618"/>
      <c r="BB182" s="618"/>
      <c r="BC182" s="618"/>
      <c r="BD182" s="618"/>
      <c r="BE182" s="618"/>
      <c r="BF182" s="618"/>
      <c r="BG182" s="618"/>
      <c r="BH182" s="618"/>
      <c r="BI182" s="618"/>
      <c r="BJ182" s="618"/>
      <c r="BK182" s="618"/>
      <c r="BL182" s="618"/>
      <c r="BM182" s="618"/>
      <c r="BN182" s="618"/>
      <c r="BO182" s="618"/>
      <c r="BP182" s="618"/>
      <c r="BQ182" s="618"/>
      <c r="BR182" s="618"/>
      <c r="BS182" s="618"/>
      <c r="BT182" s="618"/>
      <c r="BU182" s="618"/>
      <c r="BV182" s="618"/>
      <c r="BW182" s="619"/>
      <c r="BX182" s="618"/>
      <c r="BY182" s="618"/>
      <c r="BZ182" s="618"/>
      <c r="CA182" s="618"/>
      <c r="CB182" s="623"/>
      <c r="CC182" s="623"/>
      <c r="CD182" s="618"/>
      <c r="CE182" s="618"/>
      <c r="CF182" s="623"/>
      <c r="CG182" s="623"/>
      <c r="CH182" s="623"/>
      <c r="CI182" s="623"/>
      <c r="CJ182" s="623"/>
      <c r="CK182" s="623"/>
      <c r="CL182" s="623"/>
      <c r="CM182" s="623"/>
      <c r="CN182" s="623"/>
      <c r="CO182" s="618"/>
      <c r="CP182" s="619"/>
      <c r="CQ182" s="619"/>
      <c r="CR182" s="618"/>
      <c r="CS182" s="618"/>
      <c r="CT182" s="618"/>
      <c r="CU182" s="618"/>
      <c r="CV182" s="618"/>
      <c r="CW182" s="618"/>
    </row>
    <row r="183" spans="1:101" s="624" customFormat="1">
      <c r="A183" s="618"/>
      <c r="B183" s="618"/>
      <c r="C183" s="622"/>
      <c r="D183" s="622"/>
      <c r="E183" s="621"/>
      <c r="F183" s="618"/>
      <c r="G183" s="618"/>
      <c r="H183" s="618"/>
      <c r="I183" s="618"/>
      <c r="J183" s="618"/>
      <c r="K183" s="618"/>
      <c r="L183" s="618"/>
      <c r="M183" s="618"/>
      <c r="N183" s="619"/>
      <c r="O183" s="619"/>
      <c r="P183" s="620"/>
      <c r="Q183" s="620"/>
      <c r="R183" s="620"/>
      <c r="S183" s="620"/>
      <c r="T183" s="620"/>
      <c r="U183" s="620"/>
      <c r="V183" s="620"/>
      <c r="W183" s="620"/>
      <c r="X183" s="620"/>
      <c r="Y183" s="620"/>
      <c r="Z183" s="620"/>
      <c r="AA183" s="620"/>
      <c r="AB183" s="620"/>
      <c r="AC183" s="620"/>
      <c r="AD183" s="620"/>
      <c r="AE183" s="620"/>
      <c r="AF183" s="620"/>
      <c r="AG183" s="620"/>
      <c r="AH183" s="618"/>
      <c r="AI183" s="618"/>
      <c r="AJ183" s="618"/>
      <c r="AK183" s="618"/>
      <c r="AL183" s="618"/>
      <c r="AM183" s="618"/>
      <c r="AN183" s="618"/>
      <c r="AO183" s="618"/>
      <c r="AP183" s="618"/>
      <c r="AQ183" s="618"/>
      <c r="AR183" s="618"/>
      <c r="AS183" s="618"/>
      <c r="AT183" s="618"/>
      <c r="AU183" s="618"/>
      <c r="AV183" s="618"/>
      <c r="AW183" s="618"/>
      <c r="AX183" s="618"/>
      <c r="AY183" s="618"/>
      <c r="AZ183" s="618"/>
      <c r="BA183" s="618"/>
      <c r="BB183" s="618"/>
      <c r="BC183" s="618"/>
      <c r="BD183" s="618"/>
      <c r="BE183" s="618"/>
      <c r="BF183" s="618"/>
      <c r="BG183" s="618"/>
      <c r="BH183" s="618"/>
      <c r="BI183" s="618"/>
      <c r="BJ183" s="618"/>
      <c r="BK183" s="618"/>
      <c r="BL183" s="618"/>
      <c r="BM183" s="618"/>
      <c r="BN183" s="618"/>
      <c r="BO183" s="618"/>
      <c r="BP183" s="618"/>
      <c r="BQ183" s="618"/>
      <c r="BR183" s="618"/>
      <c r="BS183" s="618"/>
      <c r="BT183" s="618"/>
      <c r="BU183" s="618"/>
      <c r="BV183" s="618"/>
      <c r="BW183" s="619"/>
      <c r="BX183" s="618"/>
      <c r="BY183" s="618"/>
      <c r="BZ183" s="618"/>
      <c r="CA183" s="618"/>
      <c r="CB183" s="623"/>
      <c r="CC183" s="623"/>
      <c r="CD183" s="618"/>
      <c r="CE183" s="618"/>
      <c r="CF183" s="623"/>
      <c r="CG183" s="623"/>
      <c r="CH183" s="623"/>
      <c r="CI183" s="623"/>
      <c r="CJ183" s="623"/>
      <c r="CK183" s="623"/>
      <c r="CL183" s="623"/>
      <c r="CM183" s="623"/>
      <c r="CN183" s="623"/>
      <c r="CO183" s="618"/>
      <c r="CP183" s="619"/>
      <c r="CQ183" s="619"/>
      <c r="CR183" s="618"/>
      <c r="CS183" s="618"/>
      <c r="CT183" s="618"/>
      <c r="CU183" s="618"/>
      <c r="CV183" s="618"/>
      <c r="CW183" s="618"/>
    </row>
    <row r="184" spans="1:101" s="624" customFormat="1">
      <c r="A184" s="618"/>
      <c r="B184" s="618"/>
      <c r="C184" s="622"/>
      <c r="D184" s="622"/>
      <c r="E184" s="621"/>
      <c r="F184" s="618"/>
      <c r="G184" s="618"/>
      <c r="H184" s="618"/>
      <c r="I184" s="618"/>
      <c r="J184" s="618"/>
      <c r="K184" s="618"/>
      <c r="L184" s="618"/>
      <c r="M184" s="618"/>
      <c r="N184" s="619"/>
      <c r="O184" s="619"/>
      <c r="P184" s="620"/>
      <c r="Q184" s="620"/>
      <c r="R184" s="620"/>
      <c r="S184" s="620"/>
      <c r="T184" s="620"/>
      <c r="U184" s="620"/>
      <c r="V184" s="620"/>
      <c r="W184" s="620"/>
      <c r="X184" s="620"/>
      <c r="Y184" s="620"/>
      <c r="Z184" s="620"/>
      <c r="AA184" s="620"/>
      <c r="AB184" s="620"/>
      <c r="AC184" s="620"/>
      <c r="AD184" s="620"/>
      <c r="AE184" s="620"/>
      <c r="AF184" s="620"/>
      <c r="AG184" s="620"/>
      <c r="AH184" s="618"/>
      <c r="AI184" s="618"/>
      <c r="AJ184" s="618"/>
      <c r="AK184" s="618"/>
      <c r="AL184" s="618"/>
      <c r="AM184" s="618"/>
      <c r="AN184" s="618"/>
      <c r="AO184" s="618"/>
      <c r="AP184" s="618"/>
      <c r="AQ184" s="618"/>
      <c r="AR184" s="618"/>
      <c r="AS184" s="618"/>
      <c r="AT184" s="618"/>
      <c r="AU184" s="618"/>
      <c r="AV184" s="618"/>
      <c r="AW184" s="618"/>
      <c r="AX184" s="618"/>
      <c r="AY184" s="618"/>
      <c r="AZ184" s="618"/>
      <c r="BA184" s="618"/>
      <c r="BB184" s="618"/>
      <c r="BC184" s="618"/>
      <c r="BD184" s="618"/>
      <c r="BE184" s="618"/>
      <c r="BF184" s="618"/>
      <c r="BG184" s="618"/>
      <c r="BH184" s="618"/>
      <c r="BI184" s="618"/>
      <c r="BJ184" s="618"/>
      <c r="BK184" s="618"/>
      <c r="BL184" s="618"/>
      <c r="BM184" s="618"/>
      <c r="BN184" s="618"/>
      <c r="BO184" s="618"/>
      <c r="BP184" s="618"/>
      <c r="BQ184" s="618"/>
      <c r="BR184" s="618"/>
      <c r="BS184" s="618"/>
      <c r="BT184" s="618"/>
      <c r="BU184" s="618"/>
      <c r="BV184" s="618"/>
      <c r="BW184" s="623"/>
      <c r="BX184" s="618"/>
      <c r="BY184" s="618"/>
      <c r="BZ184" s="618"/>
      <c r="CA184" s="618"/>
      <c r="CB184" s="623"/>
      <c r="CC184" s="623"/>
      <c r="CD184" s="618"/>
      <c r="CE184" s="618"/>
      <c r="CF184" s="623"/>
      <c r="CG184" s="623"/>
      <c r="CH184" s="623"/>
      <c r="CI184" s="623"/>
      <c r="CJ184" s="623"/>
      <c r="CK184" s="623"/>
      <c r="CL184" s="623"/>
      <c r="CM184" s="623"/>
      <c r="CN184" s="623"/>
      <c r="CO184" s="618"/>
      <c r="CP184" s="619"/>
      <c r="CQ184" s="619"/>
      <c r="CR184" s="618"/>
      <c r="CS184" s="618"/>
      <c r="CT184" s="618"/>
      <c r="CU184" s="618"/>
      <c r="CV184" s="618"/>
      <c r="CW184" s="618"/>
    </row>
    <row r="185" spans="1:101" s="624" customFormat="1">
      <c r="A185" s="618"/>
      <c r="B185" s="618"/>
      <c r="C185" s="622"/>
      <c r="D185" s="622"/>
      <c r="E185" s="621"/>
      <c r="F185" s="618"/>
      <c r="G185" s="618"/>
      <c r="H185" s="618"/>
      <c r="I185" s="618"/>
      <c r="J185" s="618"/>
      <c r="K185" s="618"/>
      <c r="L185" s="618"/>
      <c r="M185" s="618"/>
      <c r="N185" s="619"/>
      <c r="O185" s="619"/>
      <c r="P185" s="620"/>
      <c r="Q185" s="620"/>
      <c r="R185" s="620"/>
      <c r="S185" s="620"/>
      <c r="T185" s="620"/>
      <c r="U185" s="620"/>
      <c r="V185" s="620"/>
      <c r="W185" s="620"/>
      <c r="X185" s="620"/>
      <c r="Y185" s="620"/>
      <c r="Z185" s="620"/>
      <c r="AA185" s="620"/>
      <c r="AB185" s="620"/>
      <c r="AC185" s="620"/>
      <c r="AD185" s="620"/>
      <c r="AE185" s="620"/>
      <c r="AF185" s="620"/>
      <c r="AG185" s="620"/>
      <c r="AH185" s="618"/>
      <c r="AI185" s="618"/>
      <c r="AJ185" s="618"/>
      <c r="AK185" s="618"/>
      <c r="AL185" s="618"/>
      <c r="AM185" s="618"/>
      <c r="AN185" s="618"/>
      <c r="AO185" s="618"/>
      <c r="AP185" s="618"/>
      <c r="AQ185" s="618"/>
      <c r="AR185" s="618"/>
      <c r="AS185" s="618"/>
      <c r="AT185" s="618"/>
      <c r="AU185" s="618"/>
      <c r="AV185" s="618"/>
      <c r="AW185" s="618"/>
      <c r="AX185" s="618"/>
      <c r="AY185" s="618"/>
      <c r="AZ185" s="618"/>
      <c r="BA185" s="618"/>
      <c r="BB185" s="618"/>
      <c r="BC185" s="618"/>
      <c r="BD185" s="618"/>
      <c r="BE185" s="618"/>
      <c r="BF185" s="618"/>
      <c r="BG185" s="618"/>
      <c r="BH185" s="618"/>
      <c r="BI185" s="618"/>
      <c r="BJ185" s="618"/>
      <c r="BK185" s="618"/>
      <c r="BL185" s="618"/>
      <c r="BM185" s="618"/>
      <c r="BN185" s="618"/>
      <c r="BO185" s="618"/>
      <c r="BP185" s="618"/>
      <c r="BQ185" s="618"/>
      <c r="BR185" s="618"/>
      <c r="BS185" s="618"/>
      <c r="BT185" s="618"/>
      <c r="BU185" s="618"/>
      <c r="BV185" s="618"/>
      <c r="BW185" s="619"/>
      <c r="BX185" s="618"/>
      <c r="BY185" s="618"/>
      <c r="BZ185" s="618"/>
      <c r="CA185" s="618"/>
      <c r="CB185" s="623"/>
      <c r="CC185" s="623"/>
      <c r="CD185" s="618"/>
      <c r="CE185" s="618"/>
      <c r="CF185" s="623"/>
      <c r="CG185" s="623"/>
      <c r="CH185" s="623"/>
      <c r="CI185" s="623"/>
      <c r="CJ185" s="623"/>
      <c r="CK185" s="623"/>
      <c r="CL185" s="623"/>
      <c r="CM185" s="623"/>
      <c r="CN185" s="623"/>
      <c r="CO185" s="618"/>
      <c r="CP185" s="619"/>
      <c r="CQ185" s="619"/>
      <c r="CR185" s="618"/>
      <c r="CS185" s="618"/>
      <c r="CT185" s="618"/>
      <c r="CU185" s="618"/>
      <c r="CV185" s="618"/>
      <c r="CW185" s="618"/>
    </row>
    <row r="186" spans="1:101" s="624" customFormat="1">
      <c r="A186" s="618"/>
      <c r="B186" s="618"/>
      <c r="C186" s="622"/>
      <c r="D186" s="622"/>
      <c r="E186" s="621"/>
      <c r="F186" s="618"/>
      <c r="G186" s="618"/>
      <c r="H186" s="618"/>
      <c r="I186" s="618"/>
      <c r="J186" s="618"/>
      <c r="K186" s="618"/>
      <c r="L186" s="618"/>
      <c r="M186" s="618"/>
      <c r="N186" s="619"/>
      <c r="O186" s="619"/>
      <c r="P186" s="620"/>
      <c r="Q186" s="620"/>
      <c r="R186" s="620"/>
      <c r="S186" s="620"/>
      <c r="T186" s="620"/>
      <c r="U186" s="620"/>
      <c r="V186" s="620"/>
      <c r="W186" s="620"/>
      <c r="X186" s="620"/>
      <c r="Y186" s="620"/>
      <c r="Z186" s="620"/>
      <c r="AA186" s="620"/>
      <c r="AB186" s="620"/>
      <c r="AC186" s="620"/>
      <c r="AD186" s="620"/>
      <c r="AE186" s="620"/>
      <c r="AF186" s="620"/>
      <c r="AG186" s="620"/>
      <c r="AH186" s="618"/>
      <c r="AI186" s="618"/>
      <c r="AJ186" s="618"/>
      <c r="AK186" s="618"/>
      <c r="AL186" s="618"/>
      <c r="AM186" s="618"/>
      <c r="AN186" s="618"/>
      <c r="AO186" s="618"/>
      <c r="AP186" s="618"/>
      <c r="AQ186" s="618"/>
      <c r="AR186" s="618"/>
      <c r="AS186" s="618"/>
      <c r="AT186" s="618"/>
      <c r="AU186" s="618"/>
      <c r="AV186" s="618"/>
      <c r="AW186" s="618"/>
      <c r="AX186" s="618"/>
      <c r="AY186" s="618"/>
      <c r="AZ186" s="618"/>
      <c r="BA186" s="618"/>
      <c r="BB186" s="618"/>
      <c r="BC186" s="618"/>
      <c r="BD186" s="618"/>
      <c r="BE186" s="618"/>
      <c r="BF186" s="618"/>
      <c r="BG186" s="618"/>
      <c r="BH186" s="618"/>
      <c r="BI186" s="618"/>
      <c r="BJ186" s="618"/>
      <c r="BK186" s="618"/>
      <c r="BL186" s="618"/>
      <c r="BM186" s="618"/>
      <c r="BN186" s="618"/>
      <c r="BO186" s="618"/>
      <c r="BP186" s="618"/>
      <c r="BQ186" s="618"/>
      <c r="BR186" s="618"/>
      <c r="BS186" s="618"/>
      <c r="BT186" s="618"/>
      <c r="BU186" s="618"/>
      <c r="BV186" s="618"/>
      <c r="BW186" s="623"/>
      <c r="BX186" s="618"/>
      <c r="BY186" s="618"/>
      <c r="BZ186" s="618"/>
      <c r="CA186" s="618"/>
      <c r="CB186" s="623"/>
      <c r="CC186" s="623"/>
      <c r="CD186" s="618"/>
      <c r="CE186" s="618"/>
      <c r="CF186" s="623"/>
      <c r="CG186" s="623"/>
      <c r="CH186" s="623"/>
      <c r="CI186" s="623"/>
      <c r="CJ186" s="623"/>
      <c r="CK186" s="623"/>
      <c r="CL186" s="623"/>
      <c r="CM186" s="623"/>
      <c r="CN186" s="623"/>
      <c r="CO186" s="618"/>
      <c r="CP186" s="619"/>
      <c r="CQ186" s="619"/>
      <c r="CR186" s="618"/>
      <c r="CS186" s="618"/>
      <c r="CT186" s="618"/>
      <c r="CU186" s="618"/>
      <c r="CV186" s="618"/>
      <c r="CW186" s="618"/>
    </row>
    <row r="187" spans="1:101" s="624" customFormat="1">
      <c r="A187" s="618"/>
      <c r="B187" s="618"/>
      <c r="C187" s="622"/>
      <c r="D187" s="622"/>
      <c r="E187" s="621"/>
      <c r="F187" s="618"/>
      <c r="G187" s="618"/>
      <c r="H187" s="618"/>
      <c r="I187" s="618"/>
      <c r="J187" s="618"/>
      <c r="K187" s="618"/>
      <c r="L187" s="618"/>
      <c r="M187" s="618"/>
      <c r="N187" s="619"/>
      <c r="O187" s="619"/>
      <c r="P187" s="620"/>
      <c r="Q187" s="620"/>
      <c r="R187" s="620"/>
      <c r="S187" s="620"/>
      <c r="T187" s="620"/>
      <c r="U187" s="620"/>
      <c r="V187" s="620"/>
      <c r="W187" s="620"/>
      <c r="X187" s="620"/>
      <c r="Y187" s="620"/>
      <c r="Z187" s="620"/>
      <c r="AA187" s="620"/>
      <c r="AB187" s="620"/>
      <c r="AC187" s="620"/>
      <c r="AD187" s="620"/>
      <c r="AE187" s="620"/>
      <c r="AF187" s="620"/>
      <c r="AG187" s="620"/>
      <c r="AH187" s="618"/>
      <c r="AI187" s="618"/>
      <c r="AJ187" s="618"/>
      <c r="AK187" s="618"/>
      <c r="AL187" s="618"/>
      <c r="AM187" s="618"/>
      <c r="AN187" s="618"/>
      <c r="AO187" s="618"/>
      <c r="AP187" s="618"/>
      <c r="AQ187" s="618"/>
      <c r="AR187" s="618"/>
      <c r="AS187" s="618"/>
      <c r="AT187" s="618"/>
      <c r="AU187" s="618"/>
      <c r="AV187" s="618"/>
      <c r="AW187" s="618"/>
      <c r="AX187" s="618"/>
      <c r="AY187" s="618"/>
      <c r="AZ187" s="618"/>
      <c r="BA187" s="618"/>
      <c r="BB187" s="618"/>
      <c r="BC187" s="618"/>
      <c r="BD187" s="618"/>
      <c r="BE187" s="618"/>
      <c r="BF187" s="618"/>
      <c r="BG187" s="618"/>
      <c r="BH187" s="618"/>
      <c r="BI187" s="618"/>
      <c r="BJ187" s="618"/>
      <c r="BK187" s="618"/>
      <c r="BL187" s="618"/>
      <c r="BM187" s="618"/>
      <c r="BN187" s="618"/>
      <c r="BO187" s="618"/>
      <c r="BP187" s="618"/>
      <c r="BQ187" s="618"/>
      <c r="BR187" s="618"/>
      <c r="BS187" s="618"/>
      <c r="BT187" s="618"/>
      <c r="BU187" s="618"/>
      <c r="BV187" s="618"/>
      <c r="BW187" s="623"/>
      <c r="BX187" s="618"/>
      <c r="BY187" s="618"/>
      <c r="BZ187" s="618"/>
      <c r="CA187" s="618"/>
      <c r="CB187" s="623"/>
      <c r="CC187" s="623"/>
      <c r="CD187" s="618"/>
      <c r="CE187" s="618"/>
      <c r="CF187" s="623"/>
      <c r="CG187" s="623"/>
      <c r="CH187" s="623"/>
      <c r="CI187" s="623"/>
      <c r="CJ187" s="623"/>
      <c r="CK187" s="623"/>
      <c r="CL187" s="623"/>
      <c r="CM187" s="623"/>
      <c r="CN187" s="623"/>
      <c r="CO187" s="618"/>
      <c r="CP187" s="619"/>
      <c r="CQ187" s="619"/>
      <c r="CR187" s="618"/>
      <c r="CS187" s="618"/>
      <c r="CT187" s="618"/>
      <c r="CU187" s="618"/>
      <c r="CV187" s="618"/>
      <c r="CW187" s="618"/>
    </row>
    <row r="188" spans="1:101" s="624" customFormat="1">
      <c r="A188" s="618"/>
      <c r="B188" s="618"/>
      <c r="C188" s="622"/>
      <c r="D188" s="622"/>
      <c r="E188" s="621"/>
      <c r="F188" s="618"/>
      <c r="G188" s="618"/>
      <c r="H188" s="618"/>
      <c r="I188" s="618"/>
      <c r="J188" s="618"/>
      <c r="K188" s="618"/>
      <c r="L188" s="618"/>
      <c r="M188" s="618"/>
      <c r="N188" s="619"/>
      <c r="O188" s="619"/>
      <c r="P188" s="620"/>
      <c r="Q188" s="620"/>
      <c r="R188" s="620"/>
      <c r="S188" s="620"/>
      <c r="T188" s="620"/>
      <c r="U188" s="620"/>
      <c r="V188" s="620"/>
      <c r="W188" s="620"/>
      <c r="X188" s="620"/>
      <c r="Y188" s="620"/>
      <c r="Z188" s="620"/>
      <c r="AA188" s="620"/>
      <c r="AB188" s="620"/>
      <c r="AC188" s="620"/>
      <c r="AD188" s="620"/>
      <c r="AE188" s="620"/>
      <c r="AF188" s="620"/>
      <c r="AG188" s="620"/>
      <c r="AH188" s="618"/>
      <c r="AI188" s="618"/>
      <c r="AJ188" s="618"/>
      <c r="AK188" s="618"/>
      <c r="AL188" s="618"/>
      <c r="AM188" s="618"/>
      <c r="AN188" s="618"/>
      <c r="AO188" s="618"/>
      <c r="AP188" s="618"/>
      <c r="AQ188" s="618"/>
      <c r="AR188" s="618"/>
      <c r="AS188" s="618"/>
      <c r="AT188" s="618"/>
      <c r="AU188" s="618"/>
      <c r="AV188" s="618"/>
      <c r="AW188" s="618"/>
      <c r="AX188" s="618"/>
      <c r="AY188" s="618"/>
      <c r="AZ188" s="618"/>
      <c r="BA188" s="618"/>
      <c r="BB188" s="618"/>
      <c r="BC188" s="618"/>
      <c r="BD188" s="618"/>
      <c r="BE188" s="618"/>
      <c r="BF188" s="618"/>
      <c r="BG188" s="618"/>
      <c r="BH188" s="618"/>
      <c r="BI188" s="618"/>
      <c r="BJ188" s="618"/>
      <c r="BK188" s="618"/>
      <c r="BL188" s="618"/>
      <c r="BM188" s="618"/>
      <c r="BN188" s="618"/>
      <c r="BO188" s="618"/>
      <c r="BP188" s="618"/>
      <c r="BQ188" s="618"/>
      <c r="BR188" s="618"/>
      <c r="BS188" s="618"/>
      <c r="BT188" s="618"/>
      <c r="BU188" s="618"/>
      <c r="BV188" s="618"/>
      <c r="BW188" s="623"/>
      <c r="BX188" s="618"/>
      <c r="BY188" s="618"/>
      <c r="BZ188" s="618"/>
      <c r="CA188" s="618"/>
      <c r="CB188" s="623"/>
      <c r="CC188" s="623"/>
      <c r="CD188" s="618"/>
      <c r="CE188" s="618"/>
      <c r="CF188" s="623"/>
      <c r="CG188" s="623"/>
      <c r="CH188" s="623"/>
      <c r="CI188" s="623"/>
      <c r="CJ188" s="623"/>
      <c r="CK188" s="623"/>
      <c r="CL188" s="623"/>
      <c r="CM188" s="623"/>
      <c r="CN188" s="623"/>
      <c r="CO188" s="618"/>
      <c r="CP188" s="619"/>
      <c r="CQ188" s="619"/>
      <c r="CR188" s="618"/>
      <c r="CS188" s="618"/>
      <c r="CT188" s="618"/>
      <c r="CU188" s="618"/>
      <c r="CV188" s="618"/>
      <c r="CW188" s="618"/>
    </row>
    <row r="189" spans="1:101" s="624" customFormat="1">
      <c r="A189" s="618"/>
      <c r="B189" s="618"/>
      <c r="C189" s="622"/>
      <c r="D189" s="622"/>
      <c r="E189" s="621"/>
      <c r="F189" s="618"/>
      <c r="G189" s="618"/>
      <c r="H189" s="618"/>
      <c r="I189" s="618"/>
      <c r="J189" s="618"/>
      <c r="K189" s="618"/>
      <c r="L189" s="618"/>
      <c r="M189" s="618"/>
      <c r="N189" s="619"/>
      <c r="O189" s="619"/>
      <c r="P189" s="620"/>
      <c r="Q189" s="620"/>
      <c r="R189" s="620"/>
      <c r="S189" s="620"/>
      <c r="T189" s="620"/>
      <c r="U189" s="620"/>
      <c r="V189" s="620"/>
      <c r="W189" s="620"/>
      <c r="X189" s="620"/>
      <c r="Y189" s="620"/>
      <c r="Z189" s="620"/>
      <c r="AA189" s="620"/>
      <c r="AB189" s="620"/>
      <c r="AC189" s="620"/>
      <c r="AD189" s="620"/>
      <c r="AE189" s="620"/>
      <c r="AF189" s="620"/>
      <c r="AG189" s="620"/>
      <c r="AH189" s="618"/>
      <c r="AI189" s="618"/>
      <c r="AJ189" s="618"/>
      <c r="AK189" s="618"/>
      <c r="AL189" s="618"/>
      <c r="AM189" s="618"/>
      <c r="AN189" s="618"/>
      <c r="AO189" s="618"/>
      <c r="AP189" s="618"/>
      <c r="AQ189" s="618"/>
      <c r="AR189" s="618"/>
      <c r="AS189" s="618"/>
      <c r="AT189" s="618"/>
      <c r="AU189" s="618"/>
      <c r="AV189" s="618"/>
      <c r="AW189" s="618"/>
      <c r="AX189" s="618"/>
      <c r="AY189" s="618"/>
      <c r="AZ189" s="618"/>
      <c r="BA189" s="618"/>
      <c r="BB189" s="618"/>
      <c r="BC189" s="618"/>
      <c r="BD189" s="618"/>
      <c r="BE189" s="618"/>
      <c r="BF189" s="618"/>
      <c r="BG189" s="618"/>
      <c r="BH189" s="618"/>
      <c r="BI189" s="618"/>
      <c r="BJ189" s="618"/>
      <c r="BK189" s="618"/>
      <c r="BL189" s="618"/>
      <c r="BM189" s="618"/>
      <c r="BN189" s="618"/>
      <c r="BO189" s="618"/>
      <c r="BP189" s="618"/>
      <c r="BQ189" s="618"/>
      <c r="BR189" s="618"/>
      <c r="BS189" s="618"/>
      <c r="BT189" s="618"/>
      <c r="BU189" s="618"/>
      <c r="BV189" s="618"/>
      <c r="BW189" s="623"/>
      <c r="BX189" s="618"/>
      <c r="BY189" s="618"/>
      <c r="BZ189" s="618"/>
      <c r="CA189" s="618"/>
      <c r="CB189" s="623"/>
      <c r="CC189" s="623"/>
      <c r="CD189" s="618"/>
      <c r="CE189" s="618"/>
      <c r="CF189" s="623"/>
      <c r="CG189" s="623"/>
      <c r="CH189" s="623"/>
      <c r="CI189" s="623"/>
      <c r="CJ189" s="623"/>
      <c r="CK189" s="623"/>
      <c r="CL189" s="623"/>
      <c r="CM189" s="623"/>
      <c r="CN189" s="623"/>
      <c r="CO189" s="618"/>
      <c r="CP189" s="619"/>
      <c r="CQ189" s="619"/>
      <c r="CR189" s="618"/>
      <c r="CS189" s="618"/>
      <c r="CT189" s="618"/>
      <c r="CU189" s="618"/>
      <c r="CV189" s="618"/>
      <c r="CW189" s="618"/>
    </row>
    <row r="190" spans="1:101" s="624" customFormat="1">
      <c r="A190" s="618"/>
      <c r="B190" s="618"/>
      <c r="C190" s="622"/>
      <c r="D190" s="622"/>
      <c r="E190" s="621"/>
      <c r="F190" s="618"/>
      <c r="G190" s="618"/>
      <c r="H190" s="618"/>
      <c r="I190" s="618"/>
      <c r="J190" s="618"/>
      <c r="K190" s="618"/>
      <c r="L190" s="618"/>
      <c r="M190" s="618"/>
      <c r="N190" s="619"/>
      <c r="O190" s="619"/>
      <c r="P190" s="620"/>
      <c r="Q190" s="620"/>
      <c r="R190" s="620"/>
      <c r="S190" s="620"/>
      <c r="T190" s="620"/>
      <c r="U190" s="620"/>
      <c r="V190" s="620"/>
      <c r="W190" s="620"/>
      <c r="X190" s="620"/>
      <c r="Y190" s="620"/>
      <c r="Z190" s="620"/>
      <c r="AA190" s="620"/>
      <c r="AB190" s="620"/>
      <c r="AC190" s="620"/>
      <c r="AD190" s="620"/>
      <c r="AE190" s="620"/>
      <c r="AF190" s="620"/>
      <c r="AG190" s="620"/>
      <c r="AH190" s="618"/>
      <c r="AI190" s="618"/>
      <c r="AJ190" s="618"/>
      <c r="AK190" s="618"/>
      <c r="AL190" s="618"/>
      <c r="AM190" s="618"/>
      <c r="AN190" s="618"/>
      <c r="AO190" s="618"/>
      <c r="AP190" s="618"/>
      <c r="AQ190" s="618"/>
      <c r="AR190" s="618"/>
      <c r="AS190" s="618"/>
      <c r="AT190" s="618"/>
      <c r="AU190" s="618"/>
      <c r="AV190" s="618"/>
      <c r="AW190" s="618"/>
      <c r="AX190" s="618"/>
      <c r="AY190" s="618"/>
      <c r="AZ190" s="618"/>
      <c r="BA190" s="618"/>
      <c r="BB190" s="618"/>
      <c r="BC190" s="618"/>
      <c r="BD190" s="618"/>
      <c r="BE190" s="618"/>
      <c r="BF190" s="618"/>
      <c r="BG190" s="618"/>
      <c r="BH190" s="618"/>
      <c r="BI190" s="618"/>
      <c r="BJ190" s="618"/>
      <c r="BK190" s="618"/>
      <c r="BL190" s="618"/>
      <c r="BM190" s="618"/>
      <c r="BN190" s="618"/>
      <c r="BO190" s="618"/>
      <c r="BP190" s="618"/>
      <c r="BQ190" s="618"/>
      <c r="BR190" s="618"/>
      <c r="BS190" s="618"/>
      <c r="BT190" s="618"/>
      <c r="BU190" s="618"/>
      <c r="BV190" s="618"/>
      <c r="BW190" s="619"/>
      <c r="BX190" s="618"/>
      <c r="BY190" s="618"/>
      <c r="BZ190" s="618"/>
      <c r="CA190" s="618"/>
      <c r="CB190" s="623"/>
      <c r="CC190" s="623"/>
      <c r="CD190" s="618"/>
      <c r="CE190" s="618"/>
      <c r="CF190" s="623"/>
      <c r="CG190" s="623"/>
      <c r="CH190" s="623"/>
      <c r="CI190" s="623"/>
      <c r="CJ190" s="623"/>
      <c r="CK190" s="623"/>
      <c r="CL190" s="623"/>
      <c r="CM190" s="623"/>
      <c r="CN190" s="623"/>
      <c r="CO190" s="618"/>
      <c r="CP190" s="619"/>
      <c r="CQ190" s="619"/>
      <c r="CR190" s="618"/>
      <c r="CS190" s="618"/>
      <c r="CT190" s="618"/>
      <c r="CU190" s="618"/>
      <c r="CV190" s="618"/>
      <c r="CW190" s="618"/>
    </row>
    <row r="191" spans="1:101" s="624" customFormat="1">
      <c r="A191" s="618"/>
      <c r="B191" s="618"/>
      <c r="C191" s="622"/>
      <c r="D191" s="622"/>
      <c r="E191" s="621"/>
      <c r="F191" s="618"/>
      <c r="G191" s="618"/>
      <c r="H191" s="618"/>
      <c r="I191" s="618"/>
      <c r="J191" s="618"/>
      <c r="K191" s="618"/>
      <c r="L191" s="618"/>
      <c r="M191" s="618"/>
      <c r="N191" s="619"/>
      <c r="O191" s="619"/>
      <c r="P191" s="620"/>
      <c r="Q191" s="620"/>
      <c r="R191" s="620"/>
      <c r="S191" s="620"/>
      <c r="T191" s="620"/>
      <c r="U191" s="620"/>
      <c r="V191" s="620"/>
      <c r="W191" s="620"/>
      <c r="X191" s="620"/>
      <c r="Y191" s="620"/>
      <c r="Z191" s="620"/>
      <c r="AA191" s="620"/>
      <c r="AB191" s="620"/>
      <c r="AC191" s="620"/>
      <c r="AD191" s="620"/>
      <c r="AE191" s="620"/>
      <c r="AF191" s="620"/>
      <c r="AG191" s="620"/>
      <c r="AH191" s="618"/>
      <c r="AI191" s="618"/>
      <c r="AJ191" s="618"/>
      <c r="AK191" s="618"/>
      <c r="AL191" s="618"/>
      <c r="AM191" s="618"/>
      <c r="AN191" s="618"/>
      <c r="AO191" s="618"/>
      <c r="AP191" s="618"/>
      <c r="AQ191" s="618"/>
      <c r="AR191" s="618"/>
      <c r="AS191" s="618"/>
      <c r="AT191" s="618"/>
      <c r="AU191" s="618"/>
      <c r="AV191" s="618"/>
      <c r="AW191" s="618"/>
      <c r="AX191" s="618"/>
      <c r="AY191" s="618"/>
      <c r="AZ191" s="618"/>
      <c r="BA191" s="618"/>
      <c r="BB191" s="618"/>
      <c r="BC191" s="618"/>
      <c r="BD191" s="618"/>
      <c r="BE191" s="618"/>
      <c r="BF191" s="618"/>
      <c r="BG191" s="618"/>
      <c r="BH191" s="618"/>
      <c r="BI191" s="618"/>
      <c r="BJ191" s="618"/>
      <c r="BK191" s="618"/>
      <c r="BL191" s="618"/>
      <c r="BM191" s="618"/>
      <c r="BN191" s="618"/>
      <c r="BO191" s="618"/>
      <c r="BP191" s="618"/>
      <c r="BQ191" s="618"/>
      <c r="BR191" s="618"/>
      <c r="BS191" s="618"/>
      <c r="BT191" s="618"/>
      <c r="BU191" s="618"/>
      <c r="BV191" s="618"/>
      <c r="BW191" s="623"/>
      <c r="BX191" s="618"/>
      <c r="BY191" s="618"/>
      <c r="BZ191" s="618"/>
      <c r="CA191" s="618"/>
      <c r="CB191" s="623"/>
      <c r="CC191" s="623"/>
      <c r="CD191" s="618"/>
      <c r="CE191" s="618"/>
      <c r="CF191" s="623"/>
      <c r="CG191" s="623"/>
      <c r="CH191" s="623"/>
      <c r="CI191" s="623"/>
      <c r="CJ191" s="623"/>
      <c r="CK191" s="623"/>
      <c r="CL191" s="623"/>
      <c r="CM191" s="623"/>
      <c r="CN191" s="623"/>
      <c r="CO191" s="618"/>
      <c r="CP191" s="619"/>
      <c r="CQ191" s="619"/>
      <c r="CR191" s="618"/>
      <c r="CS191" s="618"/>
      <c r="CT191" s="618"/>
      <c r="CU191" s="618"/>
      <c r="CV191" s="618"/>
      <c r="CW191" s="618"/>
    </row>
    <row r="192" spans="1:101" s="624" customFormat="1">
      <c r="A192" s="618"/>
      <c r="B192" s="618"/>
      <c r="C192" s="622"/>
      <c r="D192" s="622"/>
      <c r="E192" s="621"/>
      <c r="F192" s="618"/>
      <c r="G192" s="618"/>
      <c r="H192" s="618"/>
      <c r="I192" s="618"/>
      <c r="J192" s="618"/>
      <c r="K192" s="618"/>
      <c r="L192" s="618"/>
      <c r="M192" s="618"/>
      <c r="N192" s="619"/>
      <c r="O192" s="619"/>
      <c r="P192" s="620"/>
      <c r="Q192" s="620"/>
      <c r="R192" s="620"/>
      <c r="S192" s="620"/>
      <c r="T192" s="620"/>
      <c r="U192" s="620"/>
      <c r="V192" s="620"/>
      <c r="W192" s="620"/>
      <c r="X192" s="620"/>
      <c r="Y192" s="620"/>
      <c r="Z192" s="620"/>
      <c r="AA192" s="620"/>
      <c r="AB192" s="620"/>
      <c r="AC192" s="620"/>
      <c r="AD192" s="620"/>
      <c r="AE192" s="620"/>
      <c r="AF192" s="620"/>
      <c r="AG192" s="620"/>
      <c r="AH192" s="618"/>
      <c r="AI192" s="618"/>
      <c r="AJ192" s="618"/>
      <c r="AK192" s="618"/>
      <c r="AL192" s="618"/>
      <c r="AM192" s="618"/>
      <c r="AN192" s="618"/>
      <c r="AO192" s="618"/>
      <c r="AP192" s="618"/>
      <c r="AQ192" s="618"/>
      <c r="AR192" s="618"/>
      <c r="AS192" s="618"/>
      <c r="AT192" s="618"/>
      <c r="AU192" s="618"/>
      <c r="AV192" s="618"/>
      <c r="AW192" s="618"/>
      <c r="AX192" s="618"/>
      <c r="AY192" s="618"/>
      <c r="AZ192" s="618"/>
      <c r="BA192" s="618"/>
      <c r="BB192" s="618"/>
      <c r="BC192" s="618"/>
      <c r="BD192" s="618"/>
      <c r="BE192" s="618"/>
      <c r="BF192" s="618"/>
      <c r="BG192" s="618"/>
      <c r="BH192" s="618"/>
      <c r="BI192" s="618"/>
      <c r="BJ192" s="618"/>
      <c r="BK192" s="618"/>
      <c r="BL192" s="618"/>
      <c r="BM192" s="618"/>
      <c r="BN192" s="618"/>
      <c r="BO192" s="618"/>
      <c r="BP192" s="618"/>
      <c r="BQ192" s="618"/>
      <c r="BR192" s="618"/>
      <c r="BS192" s="618"/>
      <c r="BT192" s="618"/>
      <c r="BU192" s="618"/>
      <c r="BV192" s="618"/>
      <c r="BW192" s="619"/>
      <c r="BX192" s="618"/>
      <c r="BY192" s="618"/>
      <c r="BZ192" s="618"/>
      <c r="CA192" s="618"/>
      <c r="CB192" s="623"/>
      <c r="CC192" s="623"/>
      <c r="CD192" s="618"/>
      <c r="CE192" s="618"/>
      <c r="CF192" s="623"/>
      <c r="CG192" s="623"/>
      <c r="CH192" s="623"/>
      <c r="CI192" s="623"/>
      <c r="CJ192" s="623"/>
      <c r="CK192" s="623"/>
      <c r="CL192" s="623"/>
      <c r="CM192" s="623"/>
      <c r="CN192" s="623"/>
      <c r="CO192" s="618"/>
      <c r="CP192" s="619"/>
      <c r="CQ192" s="619"/>
      <c r="CR192" s="618"/>
      <c r="CS192" s="618"/>
      <c r="CT192" s="618"/>
      <c r="CU192" s="618"/>
      <c r="CV192" s="618"/>
      <c r="CW192" s="618"/>
    </row>
    <row r="193" spans="1:101" s="624" customFormat="1">
      <c r="A193" s="618"/>
      <c r="B193" s="618"/>
      <c r="C193" s="622"/>
      <c r="D193" s="622"/>
      <c r="E193" s="621"/>
      <c r="F193" s="618"/>
      <c r="G193" s="618"/>
      <c r="H193" s="618"/>
      <c r="I193" s="618"/>
      <c r="J193" s="618"/>
      <c r="K193" s="618"/>
      <c r="L193" s="618"/>
      <c r="M193" s="618"/>
      <c r="N193" s="619"/>
      <c r="O193" s="619"/>
      <c r="P193" s="620"/>
      <c r="Q193" s="620"/>
      <c r="R193" s="620"/>
      <c r="S193" s="620"/>
      <c r="T193" s="620"/>
      <c r="U193" s="620"/>
      <c r="V193" s="620"/>
      <c r="W193" s="620"/>
      <c r="X193" s="620"/>
      <c r="Y193" s="620"/>
      <c r="Z193" s="620"/>
      <c r="AA193" s="620"/>
      <c r="AB193" s="620"/>
      <c r="AC193" s="620"/>
      <c r="AD193" s="620"/>
      <c r="AE193" s="620"/>
      <c r="AF193" s="620"/>
      <c r="AG193" s="620"/>
      <c r="AH193" s="618"/>
      <c r="AI193" s="618"/>
      <c r="AJ193" s="618"/>
      <c r="AK193" s="618"/>
      <c r="AL193" s="618"/>
      <c r="AM193" s="618"/>
      <c r="AN193" s="618"/>
      <c r="AO193" s="618"/>
      <c r="AP193" s="618"/>
      <c r="AQ193" s="618"/>
      <c r="AR193" s="618"/>
      <c r="AS193" s="618"/>
      <c r="AT193" s="618"/>
      <c r="AU193" s="618"/>
      <c r="AV193" s="618"/>
      <c r="AW193" s="618"/>
      <c r="AX193" s="618"/>
      <c r="AY193" s="618"/>
      <c r="AZ193" s="618"/>
      <c r="BA193" s="618"/>
      <c r="BB193" s="618"/>
      <c r="BC193" s="618"/>
      <c r="BD193" s="618"/>
      <c r="BE193" s="618"/>
      <c r="BF193" s="618"/>
      <c r="BG193" s="618"/>
      <c r="BH193" s="618"/>
      <c r="BI193" s="618"/>
      <c r="BJ193" s="618"/>
      <c r="BK193" s="618"/>
      <c r="BL193" s="618"/>
      <c r="BM193" s="618"/>
      <c r="BN193" s="618"/>
      <c r="BO193" s="618"/>
      <c r="BP193" s="618"/>
      <c r="BQ193" s="618"/>
      <c r="BR193" s="618"/>
      <c r="BS193" s="618"/>
      <c r="BT193" s="618"/>
      <c r="BU193" s="618"/>
      <c r="BV193" s="618"/>
      <c r="BW193" s="623"/>
      <c r="BX193" s="618"/>
      <c r="BY193" s="618"/>
      <c r="BZ193" s="618"/>
      <c r="CA193" s="618"/>
      <c r="CB193" s="623"/>
      <c r="CC193" s="623"/>
      <c r="CD193" s="618"/>
      <c r="CE193" s="618"/>
      <c r="CF193" s="623"/>
      <c r="CG193" s="623"/>
      <c r="CH193" s="623"/>
      <c r="CI193" s="623"/>
      <c r="CJ193" s="623"/>
      <c r="CK193" s="623"/>
      <c r="CL193" s="623"/>
      <c r="CM193" s="623"/>
      <c r="CN193" s="623"/>
      <c r="CO193" s="618"/>
      <c r="CP193" s="619"/>
      <c r="CQ193" s="619"/>
      <c r="CR193" s="618"/>
      <c r="CS193" s="618"/>
      <c r="CT193" s="618"/>
      <c r="CU193" s="618"/>
      <c r="CV193" s="618"/>
      <c r="CW193" s="618"/>
    </row>
    <row r="194" spans="1:101" s="624" customFormat="1">
      <c r="A194" s="618"/>
      <c r="B194" s="618"/>
      <c r="C194" s="622"/>
      <c r="D194" s="622"/>
      <c r="E194" s="621"/>
      <c r="F194" s="618"/>
      <c r="G194" s="618"/>
      <c r="H194" s="618"/>
      <c r="I194" s="618"/>
      <c r="J194" s="618"/>
      <c r="K194" s="618"/>
      <c r="L194" s="618"/>
      <c r="M194" s="618"/>
      <c r="N194" s="619"/>
      <c r="O194" s="619"/>
      <c r="P194" s="620"/>
      <c r="Q194" s="620"/>
      <c r="R194" s="620"/>
      <c r="S194" s="620"/>
      <c r="T194" s="620"/>
      <c r="U194" s="620"/>
      <c r="V194" s="620"/>
      <c r="W194" s="620"/>
      <c r="X194" s="620"/>
      <c r="Y194" s="620"/>
      <c r="Z194" s="620"/>
      <c r="AA194" s="620"/>
      <c r="AB194" s="620"/>
      <c r="AC194" s="620"/>
      <c r="AD194" s="620"/>
      <c r="AE194" s="620"/>
      <c r="AF194" s="620"/>
      <c r="AG194" s="620"/>
      <c r="AH194" s="618"/>
      <c r="AI194" s="618"/>
      <c r="AJ194" s="618"/>
      <c r="AK194" s="618"/>
      <c r="AL194" s="618"/>
      <c r="AM194" s="618"/>
      <c r="AN194" s="618"/>
      <c r="AO194" s="618"/>
      <c r="AP194" s="618"/>
      <c r="AQ194" s="618"/>
      <c r="AR194" s="618"/>
      <c r="AS194" s="618"/>
      <c r="AT194" s="618"/>
      <c r="AU194" s="618"/>
      <c r="AV194" s="618"/>
      <c r="AW194" s="618"/>
      <c r="AX194" s="618"/>
      <c r="AY194" s="618"/>
      <c r="AZ194" s="618"/>
      <c r="BA194" s="618"/>
      <c r="BB194" s="618"/>
      <c r="BC194" s="618"/>
      <c r="BD194" s="618"/>
      <c r="BE194" s="618"/>
      <c r="BF194" s="618"/>
      <c r="BG194" s="618"/>
      <c r="BH194" s="618"/>
      <c r="BI194" s="618"/>
      <c r="BJ194" s="618"/>
      <c r="BK194" s="618"/>
      <c r="BL194" s="618"/>
      <c r="BM194" s="618"/>
      <c r="BN194" s="618"/>
      <c r="BO194" s="618"/>
      <c r="BP194" s="618"/>
      <c r="BQ194" s="618"/>
      <c r="BR194" s="618"/>
      <c r="BS194" s="618"/>
      <c r="BT194" s="618"/>
      <c r="BU194" s="618"/>
      <c r="BV194" s="618"/>
      <c r="BW194" s="619"/>
      <c r="BX194" s="618"/>
      <c r="BY194" s="618"/>
      <c r="BZ194" s="618"/>
      <c r="CA194" s="618"/>
      <c r="CB194" s="623"/>
      <c r="CC194" s="623"/>
      <c r="CD194" s="618"/>
      <c r="CE194" s="618"/>
      <c r="CF194" s="623"/>
      <c r="CG194" s="623"/>
      <c r="CH194" s="623"/>
      <c r="CI194" s="623"/>
      <c r="CJ194" s="623"/>
      <c r="CK194" s="623"/>
      <c r="CL194" s="623"/>
      <c r="CM194" s="623"/>
      <c r="CN194" s="623"/>
      <c r="CO194" s="618"/>
      <c r="CP194" s="619"/>
      <c r="CQ194" s="619"/>
      <c r="CR194" s="618"/>
      <c r="CS194" s="618"/>
      <c r="CT194" s="618"/>
      <c r="CU194" s="618"/>
      <c r="CV194" s="618"/>
      <c r="CW194" s="618"/>
    </row>
    <row r="195" spans="1:101" s="624" customFormat="1">
      <c r="A195" s="618"/>
      <c r="B195" s="618"/>
      <c r="C195" s="622"/>
      <c r="D195" s="622"/>
      <c r="E195" s="621"/>
      <c r="F195" s="618"/>
      <c r="G195" s="618"/>
      <c r="H195" s="618"/>
      <c r="I195" s="618"/>
      <c r="J195" s="618"/>
      <c r="K195" s="618"/>
      <c r="L195" s="618"/>
      <c r="M195" s="618"/>
      <c r="N195" s="619"/>
      <c r="O195" s="619"/>
      <c r="P195" s="620"/>
      <c r="Q195" s="620"/>
      <c r="R195" s="620"/>
      <c r="S195" s="620"/>
      <c r="T195" s="620"/>
      <c r="U195" s="620"/>
      <c r="V195" s="620"/>
      <c r="W195" s="620"/>
      <c r="X195" s="620"/>
      <c r="Y195" s="620"/>
      <c r="Z195" s="620"/>
      <c r="AA195" s="620"/>
      <c r="AB195" s="620"/>
      <c r="AC195" s="620"/>
      <c r="AD195" s="620"/>
      <c r="AE195" s="620"/>
      <c r="AF195" s="620"/>
      <c r="AG195" s="620"/>
      <c r="AH195" s="618"/>
      <c r="AI195" s="618"/>
      <c r="AJ195" s="618"/>
      <c r="AK195" s="618"/>
      <c r="AL195" s="618"/>
      <c r="AM195" s="618"/>
      <c r="AN195" s="618"/>
      <c r="AO195" s="618"/>
      <c r="AP195" s="618"/>
      <c r="AQ195" s="618"/>
      <c r="AR195" s="618"/>
      <c r="AS195" s="618"/>
      <c r="AT195" s="618"/>
      <c r="AU195" s="618"/>
      <c r="AV195" s="618"/>
      <c r="AW195" s="618"/>
      <c r="AX195" s="618"/>
      <c r="AY195" s="618"/>
      <c r="AZ195" s="618"/>
      <c r="BA195" s="618"/>
      <c r="BB195" s="618"/>
      <c r="BC195" s="618"/>
      <c r="BD195" s="618"/>
      <c r="BE195" s="618"/>
      <c r="BF195" s="618"/>
      <c r="BG195" s="618"/>
      <c r="BH195" s="618"/>
      <c r="BI195" s="618"/>
      <c r="BJ195" s="618"/>
      <c r="BK195" s="618"/>
      <c r="BL195" s="618"/>
      <c r="BM195" s="618"/>
      <c r="BN195" s="618"/>
      <c r="BO195" s="618"/>
      <c r="BP195" s="618"/>
      <c r="BQ195" s="618"/>
      <c r="BR195" s="618"/>
      <c r="BS195" s="618"/>
      <c r="BT195" s="618"/>
      <c r="BU195" s="618"/>
      <c r="BV195" s="618"/>
      <c r="BW195" s="623"/>
      <c r="BX195" s="618"/>
      <c r="BY195" s="618"/>
      <c r="BZ195" s="618"/>
      <c r="CA195" s="618"/>
      <c r="CB195" s="623"/>
      <c r="CC195" s="623"/>
      <c r="CD195" s="618"/>
      <c r="CE195" s="618"/>
      <c r="CF195" s="623"/>
      <c r="CG195" s="623"/>
      <c r="CH195" s="623"/>
      <c r="CI195" s="623"/>
      <c r="CJ195" s="623"/>
      <c r="CK195" s="623"/>
      <c r="CL195" s="623"/>
      <c r="CM195" s="623"/>
      <c r="CN195" s="623"/>
      <c r="CO195" s="618"/>
      <c r="CP195" s="619"/>
      <c r="CQ195" s="619"/>
      <c r="CR195" s="618"/>
      <c r="CS195" s="618"/>
      <c r="CT195" s="618"/>
      <c r="CU195" s="618"/>
      <c r="CV195" s="618"/>
      <c r="CW195" s="618"/>
    </row>
    <row r="196" spans="1:101" s="624" customFormat="1">
      <c r="A196" s="618"/>
      <c r="B196" s="618"/>
      <c r="C196" s="622"/>
      <c r="D196" s="622"/>
      <c r="E196" s="621"/>
      <c r="F196" s="618"/>
      <c r="G196" s="618"/>
      <c r="H196" s="618"/>
      <c r="I196" s="618"/>
      <c r="J196" s="618"/>
      <c r="K196" s="618"/>
      <c r="L196" s="618"/>
      <c r="M196" s="618"/>
      <c r="N196" s="619"/>
      <c r="O196" s="619"/>
      <c r="P196" s="620"/>
      <c r="Q196" s="620"/>
      <c r="R196" s="620"/>
      <c r="S196" s="620"/>
      <c r="T196" s="620"/>
      <c r="U196" s="620"/>
      <c r="V196" s="620"/>
      <c r="W196" s="620"/>
      <c r="X196" s="620"/>
      <c r="Y196" s="620"/>
      <c r="Z196" s="620"/>
      <c r="AA196" s="620"/>
      <c r="AB196" s="620"/>
      <c r="AC196" s="620"/>
      <c r="AD196" s="620"/>
      <c r="AE196" s="620"/>
      <c r="AF196" s="620"/>
      <c r="AG196" s="620"/>
      <c r="AH196" s="618"/>
      <c r="AI196" s="618"/>
      <c r="AJ196" s="618"/>
      <c r="AK196" s="618"/>
      <c r="AL196" s="618"/>
      <c r="AM196" s="618"/>
      <c r="AN196" s="618"/>
      <c r="AO196" s="618"/>
      <c r="AP196" s="618"/>
      <c r="AQ196" s="618"/>
      <c r="AR196" s="618"/>
      <c r="AS196" s="618"/>
      <c r="AT196" s="618"/>
      <c r="AU196" s="618"/>
      <c r="AV196" s="618"/>
      <c r="AW196" s="618"/>
      <c r="AX196" s="618"/>
      <c r="AY196" s="618"/>
      <c r="AZ196" s="618"/>
      <c r="BA196" s="618"/>
      <c r="BB196" s="618"/>
      <c r="BC196" s="618"/>
      <c r="BD196" s="618"/>
      <c r="BE196" s="618"/>
      <c r="BF196" s="618"/>
      <c r="BG196" s="618"/>
      <c r="BH196" s="618"/>
      <c r="BI196" s="618"/>
      <c r="BJ196" s="618"/>
      <c r="BK196" s="618"/>
      <c r="BL196" s="618"/>
      <c r="BM196" s="618"/>
      <c r="BN196" s="618"/>
      <c r="BO196" s="618"/>
      <c r="BP196" s="618"/>
      <c r="BQ196" s="618"/>
      <c r="BR196" s="618"/>
      <c r="BS196" s="618"/>
      <c r="BT196" s="618"/>
      <c r="BU196" s="618"/>
      <c r="BV196" s="618"/>
      <c r="BW196" s="619"/>
      <c r="BX196" s="618"/>
      <c r="BY196" s="618"/>
      <c r="BZ196" s="618"/>
      <c r="CA196" s="618"/>
      <c r="CB196" s="623"/>
      <c r="CC196" s="623"/>
      <c r="CD196" s="618"/>
      <c r="CE196" s="618"/>
      <c r="CF196" s="623"/>
      <c r="CG196" s="623"/>
      <c r="CH196" s="623"/>
      <c r="CI196" s="623"/>
      <c r="CJ196" s="623"/>
      <c r="CK196" s="623"/>
      <c r="CL196" s="623"/>
      <c r="CM196" s="623"/>
      <c r="CN196" s="623"/>
      <c r="CO196" s="618"/>
      <c r="CP196" s="619"/>
      <c r="CQ196" s="619"/>
      <c r="CR196" s="618"/>
      <c r="CS196" s="618"/>
      <c r="CT196" s="618"/>
      <c r="CU196" s="618"/>
      <c r="CV196" s="618"/>
      <c r="CW196" s="618"/>
    </row>
    <row r="197" spans="1:101" s="624" customFormat="1">
      <c r="A197" s="618"/>
      <c r="B197" s="618"/>
      <c r="C197" s="622"/>
      <c r="D197" s="622"/>
      <c r="E197" s="621"/>
      <c r="F197" s="618"/>
      <c r="G197" s="618"/>
      <c r="H197" s="618"/>
      <c r="I197" s="618"/>
      <c r="J197" s="618"/>
      <c r="K197" s="618"/>
      <c r="L197" s="618"/>
      <c r="M197" s="618"/>
      <c r="N197" s="619"/>
      <c r="O197" s="619"/>
      <c r="P197" s="620"/>
      <c r="Q197" s="620"/>
      <c r="R197" s="620"/>
      <c r="S197" s="620"/>
      <c r="T197" s="620"/>
      <c r="U197" s="620"/>
      <c r="V197" s="620"/>
      <c r="W197" s="620"/>
      <c r="X197" s="620"/>
      <c r="Y197" s="620"/>
      <c r="Z197" s="620"/>
      <c r="AA197" s="620"/>
      <c r="AB197" s="620"/>
      <c r="AC197" s="620"/>
      <c r="AD197" s="620"/>
      <c r="AE197" s="620"/>
      <c r="AF197" s="620"/>
      <c r="AG197" s="620"/>
      <c r="AH197" s="618"/>
      <c r="AI197" s="618"/>
      <c r="AJ197" s="618"/>
      <c r="AK197" s="618"/>
      <c r="AL197" s="618"/>
      <c r="AM197" s="618"/>
      <c r="AN197" s="618"/>
      <c r="AO197" s="618"/>
      <c r="AP197" s="618"/>
      <c r="AQ197" s="618"/>
      <c r="AR197" s="618"/>
      <c r="AS197" s="618"/>
      <c r="AT197" s="618"/>
      <c r="AU197" s="618"/>
      <c r="AV197" s="618"/>
      <c r="AW197" s="618"/>
      <c r="AX197" s="618"/>
      <c r="AY197" s="618"/>
      <c r="AZ197" s="618"/>
      <c r="BA197" s="618"/>
      <c r="BB197" s="618"/>
      <c r="BC197" s="618"/>
      <c r="BD197" s="618"/>
      <c r="BE197" s="618"/>
      <c r="BF197" s="618"/>
      <c r="BG197" s="618"/>
      <c r="BH197" s="618"/>
      <c r="BI197" s="618"/>
      <c r="BJ197" s="618"/>
      <c r="BK197" s="618"/>
      <c r="BL197" s="618"/>
      <c r="BM197" s="618"/>
      <c r="BN197" s="618"/>
      <c r="BO197" s="618"/>
      <c r="BP197" s="618"/>
      <c r="BQ197" s="618"/>
      <c r="BR197" s="618"/>
      <c r="BS197" s="618"/>
      <c r="BT197" s="618"/>
      <c r="BU197" s="618"/>
      <c r="BV197" s="618"/>
      <c r="BW197" s="619"/>
      <c r="BX197" s="618"/>
      <c r="BY197" s="618"/>
      <c r="BZ197" s="618"/>
      <c r="CA197" s="618"/>
      <c r="CB197" s="623"/>
      <c r="CC197" s="623"/>
      <c r="CD197" s="618"/>
      <c r="CE197" s="618"/>
      <c r="CF197" s="623"/>
      <c r="CG197" s="623"/>
      <c r="CH197" s="623"/>
      <c r="CI197" s="623"/>
      <c r="CJ197" s="623"/>
      <c r="CK197" s="623"/>
      <c r="CL197" s="623"/>
      <c r="CM197" s="623"/>
      <c r="CN197" s="623"/>
      <c r="CO197" s="618"/>
      <c r="CP197" s="619"/>
      <c r="CQ197" s="619"/>
      <c r="CR197" s="618"/>
      <c r="CS197" s="618"/>
      <c r="CT197" s="618"/>
      <c r="CU197" s="618"/>
      <c r="CV197" s="618"/>
      <c r="CW197" s="618"/>
    </row>
    <row r="198" spans="1:101" s="624" customFormat="1">
      <c r="A198" s="618"/>
      <c r="B198" s="618"/>
      <c r="C198" s="622"/>
      <c r="D198" s="622"/>
      <c r="E198" s="621"/>
      <c r="F198" s="618"/>
      <c r="G198" s="618"/>
      <c r="H198" s="618"/>
      <c r="I198" s="618"/>
      <c r="J198" s="618"/>
      <c r="K198" s="618"/>
      <c r="L198" s="618"/>
      <c r="M198" s="618"/>
      <c r="N198" s="619"/>
      <c r="O198" s="619"/>
      <c r="P198" s="620"/>
      <c r="Q198" s="620"/>
      <c r="R198" s="620"/>
      <c r="S198" s="620"/>
      <c r="T198" s="620"/>
      <c r="U198" s="620"/>
      <c r="V198" s="620"/>
      <c r="W198" s="620"/>
      <c r="X198" s="620"/>
      <c r="Y198" s="620"/>
      <c r="Z198" s="620"/>
      <c r="AA198" s="620"/>
      <c r="AB198" s="620"/>
      <c r="AC198" s="620"/>
      <c r="AD198" s="620"/>
      <c r="AE198" s="620"/>
      <c r="AF198" s="620"/>
      <c r="AG198" s="620"/>
      <c r="AH198" s="618"/>
      <c r="AI198" s="618"/>
      <c r="AJ198" s="618"/>
      <c r="AK198" s="618"/>
      <c r="AL198" s="618"/>
      <c r="AM198" s="618"/>
      <c r="AN198" s="618"/>
      <c r="AO198" s="618"/>
      <c r="AP198" s="618"/>
      <c r="AQ198" s="618"/>
      <c r="AR198" s="618"/>
      <c r="AS198" s="618"/>
      <c r="AT198" s="618"/>
      <c r="AU198" s="618"/>
      <c r="AV198" s="618"/>
      <c r="AW198" s="618"/>
      <c r="AX198" s="618"/>
      <c r="AY198" s="618"/>
      <c r="AZ198" s="618"/>
      <c r="BA198" s="618"/>
      <c r="BB198" s="618"/>
      <c r="BC198" s="618"/>
      <c r="BD198" s="618"/>
      <c r="BE198" s="618"/>
      <c r="BF198" s="618"/>
      <c r="BG198" s="618"/>
      <c r="BH198" s="618"/>
      <c r="BI198" s="618"/>
      <c r="BJ198" s="618"/>
      <c r="BK198" s="618"/>
      <c r="BL198" s="618"/>
      <c r="BM198" s="618"/>
      <c r="BN198" s="618"/>
      <c r="BO198" s="618"/>
      <c r="BP198" s="618"/>
      <c r="BQ198" s="618"/>
      <c r="BR198" s="618"/>
      <c r="BS198" s="618"/>
      <c r="BT198" s="618"/>
      <c r="BU198" s="618"/>
      <c r="BV198" s="618"/>
      <c r="BW198" s="619"/>
      <c r="BX198" s="618"/>
      <c r="BY198" s="618"/>
      <c r="BZ198" s="618"/>
      <c r="CA198" s="618"/>
      <c r="CB198" s="623"/>
      <c r="CC198" s="623"/>
      <c r="CD198" s="618"/>
      <c r="CE198" s="618"/>
      <c r="CF198" s="623"/>
      <c r="CG198" s="623"/>
      <c r="CH198" s="623"/>
      <c r="CI198" s="623"/>
      <c r="CJ198" s="623"/>
      <c r="CK198" s="623"/>
      <c r="CL198" s="623"/>
      <c r="CM198" s="623"/>
      <c r="CN198" s="623"/>
      <c r="CO198" s="618"/>
      <c r="CP198" s="619"/>
      <c r="CQ198" s="619"/>
      <c r="CR198" s="618"/>
      <c r="CS198" s="618"/>
      <c r="CT198" s="618"/>
      <c r="CU198" s="618"/>
      <c r="CV198" s="618"/>
      <c r="CW198" s="618"/>
    </row>
    <row r="199" spans="1:101" s="624" customFormat="1">
      <c r="A199" s="618"/>
      <c r="B199" s="618"/>
      <c r="C199" s="622"/>
      <c r="D199" s="622"/>
      <c r="E199" s="621"/>
      <c r="F199" s="618"/>
      <c r="G199" s="618"/>
      <c r="H199" s="618"/>
      <c r="I199" s="618"/>
      <c r="J199" s="618"/>
      <c r="K199" s="618"/>
      <c r="L199" s="618"/>
      <c r="M199" s="618"/>
      <c r="N199" s="619"/>
      <c r="O199" s="619"/>
      <c r="P199" s="620"/>
      <c r="Q199" s="620"/>
      <c r="R199" s="620"/>
      <c r="S199" s="620"/>
      <c r="T199" s="620"/>
      <c r="U199" s="620"/>
      <c r="V199" s="620"/>
      <c r="W199" s="620"/>
      <c r="X199" s="620"/>
      <c r="Y199" s="620"/>
      <c r="Z199" s="620"/>
      <c r="AA199" s="620"/>
      <c r="AB199" s="620"/>
      <c r="AC199" s="620"/>
      <c r="AD199" s="620"/>
      <c r="AE199" s="620"/>
      <c r="AF199" s="620"/>
      <c r="AG199" s="620"/>
      <c r="AH199" s="618"/>
      <c r="AI199" s="618"/>
      <c r="AJ199" s="618"/>
      <c r="AK199" s="618"/>
      <c r="AL199" s="618"/>
      <c r="AM199" s="618"/>
      <c r="AN199" s="618"/>
      <c r="AO199" s="618"/>
      <c r="AP199" s="618"/>
      <c r="AQ199" s="618"/>
      <c r="AR199" s="618"/>
      <c r="AS199" s="618"/>
      <c r="AT199" s="618"/>
      <c r="AU199" s="618"/>
      <c r="AV199" s="618"/>
      <c r="AW199" s="618"/>
      <c r="AX199" s="618"/>
      <c r="AY199" s="618"/>
      <c r="AZ199" s="618"/>
      <c r="BA199" s="618"/>
      <c r="BB199" s="618"/>
      <c r="BC199" s="618"/>
      <c r="BD199" s="618"/>
      <c r="BE199" s="618"/>
      <c r="BF199" s="618"/>
      <c r="BG199" s="618"/>
      <c r="BH199" s="618"/>
      <c r="BI199" s="618"/>
      <c r="BJ199" s="618"/>
      <c r="BK199" s="618"/>
      <c r="BL199" s="618"/>
      <c r="BM199" s="618"/>
      <c r="BN199" s="618"/>
      <c r="BO199" s="618"/>
      <c r="BP199" s="618"/>
      <c r="BQ199" s="618"/>
      <c r="BR199" s="618"/>
      <c r="BS199" s="618"/>
      <c r="BT199" s="618"/>
      <c r="BU199" s="618"/>
      <c r="BV199" s="618"/>
      <c r="BW199" s="623"/>
      <c r="BX199" s="618"/>
      <c r="BY199" s="618"/>
      <c r="BZ199" s="618"/>
      <c r="CA199" s="618"/>
      <c r="CB199" s="623"/>
      <c r="CC199" s="623"/>
      <c r="CD199" s="618"/>
      <c r="CE199" s="618"/>
      <c r="CF199" s="623"/>
      <c r="CG199" s="623"/>
      <c r="CH199" s="623"/>
      <c r="CI199" s="623"/>
      <c r="CJ199" s="623"/>
      <c r="CK199" s="623"/>
      <c r="CL199" s="623"/>
      <c r="CM199" s="623"/>
      <c r="CN199" s="623"/>
      <c r="CO199" s="618"/>
      <c r="CP199" s="619"/>
      <c r="CQ199" s="619"/>
      <c r="CR199" s="618"/>
      <c r="CS199" s="618"/>
      <c r="CT199" s="618"/>
      <c r="CU199" s="618"/>
      <c r="CV199" s="618"/>
      <c r="CW199" s="618"/>
    </row>
    <row r="200" spans="1:101" s="624" customFormat="1">
      <c r="A200" s="618"/>
      <c r="B200" s="618"/>
      <c r="C200" s="622"/>
      <c r="D200" s="622"/>
      <c r="E200" s="621"/>
      <c r="F200" s="618"/>
      <c r="G200" s="618"/>
      <c r="H200" s="618"/>
      <c r="I200" s="618"/>
      <c r="J200" s="618"/>
      <c r="K200" s="618"/>
      <c r="L200" s="618"/>
      <c r="M200" s="618"/>
      <c r="N200" s="619"/>
      <c r="O200" s="619"/>
      <c r="P200" s="620"/>
      <c r="Q200" s="620"/>
      <c r="R200" s="620"/>
      <c r="S200" s="620"/>
      <c r="T200" s="620"/>
      <c r="U200" s="620"/>
      <c r="V200" s="620"/>
      <c r="W200" s="620"/>
      <c r="X200" s="620"/>
      <c r="Y200" s="620"/>
      <c r="Z200" s="620"/>
      <c r="AA200" s="620"/>
      <c r="AB200" s="620"/>
      <c r="AC200" s="620"/>
      <c r="AD200" s="620"/>
      <c r="AE200" s="620"/>
      <c r="AF200" s="620"/>
      <c r="AG200" s="620"/>
      <c r="AH200" s="618"/>
      <c r="AI200" s="618"/>
      <c r="AJ200" s="618"/>
      <c r="AK200" s="618"/>
      <c r="AL200" s="618"/>
      <c r="AM200" s="618"/>
      <c r="AN200" s="618"/>
      <c r="AO200" s="618"/>
      <c r="AP200" s="618"/>
      <c r="AQ200" s="618"/>
      <c r="AR200" s="618"/>
      <c r="AS200" s="618"/>
      <c r="AT200" s="618"/>
      <c r="AU200" s="618"/>
      <c r="AV200" s="618"/>
      <c r="AW200" s="618"/>
      <c r="AX200" s="618"/>
      <c r="AY200" s="618"/>
      <c r="AZ200" s="618"/>
      <c r="BA200" s="618"/>
      <c r="BB200" s="618"/>
      <c r="BC200" s="618"/>
      <c r="BD200" s="618"/>
      <c r="BE200" s="618"/>
      <c r="BF200" s="618"/>
      <c r="BG200" s="618"/>
      <c r="BH200" s="618"/>
      <c r="BI200" s="618"/>
      <c r="BJ200" s="618"/>
      <c r="BK200" s="618"/>
      <c r="BL200" s="618"/>
      <c r="BM200" s="618"/>
      <c r="BN200" s="618"/>
      <c r="BO200" s="618"/>
      <c r="BP200" s="618"/>
      <c r="BQ200" s="618"/>
      <c r="BR200" s="618"/>
      <c r="BS200" s="618"/>
      <c r="BT200" s="618"/>
      <c r="BU200" s="618"/>
      <c r="BV200" s="618"/>
      <c r="BW200" s="619"/>
      <c r="BX200" s="618"/>
      <c r="BY200" s="618"/>
      <c r="BZ200" s="618"/>
      <c r="CA200" s="618"/>
      <c r="CB200" s="623"/>
      <c r="CC200" s="623"/>
      <c r="CD200" s="618"/>
      <c r="CE200" s="618"/>
      <c r="CF200" s="623"/>
      <c r="CG200" s="623"/>
      <c r="CH200" s="623"/>
      <c r="CI200" s="623"/>
      <c r="CJ200" s="623"/>
      <c r="CK200" s="623"/>
      <c r="CL200" s="623"/>
      <c r="CM200" s="623"/>
      <c r="CN200" s="623"/>
      <c r="CO200" s="618"/>
      <c r="CP200" s="619"/>
      <c r="CQ200" s="619"/>
      <c r="CR200" s="618"/>
      <c r="CS200" s="618"/>
      <c r="CT200" s="618"/>
      <c r="CU200" s="618"/>
      <c r="CV200" s="618"/>
      <c r="CW200" s="618"/>
    </row>
    <row r="201" spans="1:101" s="624" customFormat="1">
      <c r="A201" s="618"/>
      <c r="B201" s="618"/>
      <c r="C201" s="622"/>
      <c r="D201" s="622"/>
      <c r="E201" s="621"/>
      <c r="F201" s="618"/>
      <c r="G201" s="618"/>
      <c r="H201" s="618"/>
      <c r="I201" s="618"/>
      <c r="J201" s="618"/>
      <c r="K201" s="618"/>
      <c r="L201" s="618"/>
      <c r="M201" s="618"/>
      <c r="N201" s="619"/>
      <c r="O201" s="619"/>
      <c r="P201" s="620"/>
      <c r="Q201" s="620"/>
      <c r="R201" s="620"/>
      <c r="S201" s="620"/>
      <c r="T201" s="620"/>
      <c r="U201" s="620"/>
      <c r="V201" s="620"/>
      <c r="W201" s="620"/>
      <c r="X201" s="620"/>
      <c r="Y201" s="620"/>
      <c r="Z201" s="620"/>
      <c r="AA201" s="620"/>
      <c r="AB201" s="620"/>
      <c r="AC201" s="620"/>
      <c r="AD201" s="620"/>
      <c r="AE201" s="620"/>
      <c r="AF201" s="620"/>
      <c r="AG201" s="620"/>
      <c r="AH201" s="618"/>
      <c r="AI201" s="618"/>
      <c r="AJ201" s="618"/>
      <c r="AK201" s="618"/>
      <c r="AL201" s="618"/>
      <c r="AM201" s="618"/>
      <c r="AN201" s="618"/>
      <c r="AO201" s="618"/>
      <c r="AP201" s="618"/>
      <c r="AQ201" s="618"/>
      <c r="AR201" s="618"/>
      <c r="AS201" s="618"/>
      <c r="AT201" s="618"/>
      <c r="AU201" s="618"/>
      <c r="AV201" s="618"/>
      <c r="AW201" s="618"/>
      <c r="AX201" s="618"/>
      <c r="AY201" s="618"/>
      <c r="AZ201" s="618"/>
      <c r="BA201" s="618"/>
      <c r="BB201" s="618"/>
      <c r="BC201" s="618"/>
      <c r="BD201" s="618"/>
      <c r="BE201" s="618"/>
      <c r="BF201" s="618"/>
      <c r="BG201" s="618"/>
      <c r="BH201" s="618"/>
      <c r="BI201" s="618"/>
      <c r="BJ201" s="618"/>
      <c r="BK201" s="618"/>
      <c r="BL201" s="618"/>
      <c r="BM201" s="618"/>
      <c r="BN201" s="618"/>
      <c r="BO201" s="618"/>
      <c r="BP201" s="618"/>
      <c r="BQ201" s="618"/>
      <c r="BR201" s="618"/>
      <c r="BS201" s="618"/>
      <c r="BT201" s="618"/>
      <c r="BU201" s="618"/>
      <c r="BV201" s="618"/>
      <c r="BW201" s="623"/>
      <c r="BX201" s="618"/>
      <c r="BY201" s="618"/>
      <c r="BZ201" s="618"/>
      <c r="CA201" s="618"/>
      <c r="CB201" s="623"/>
      <c r="CC201" s="623"/>
      <c r="CD201" s="618"/>
      <c r="CE201" s="618"/>
      <c r="CF201" s="623"/>
      <c r="CG201" s="623"/>
      <c r="CH201" s="623"/>
      <c r="CI201" s="623"/>
      <c r="CJ201" s="623"/>
      <c r="CK201" s="623"/>
      <c r="CL201" s="623"/>
      <c r="CM201" s="623"/>
      <c r="CN201" s="623"/>
      <c r="CO201" s="618"/>
      <c r="CP201" s="619"/>
      <c r="CQ201" s="619"/>
      <c r="CR201" s="618"/>
      <c r="CS201" s="618"/>
      <c r="CT201" s="618"/>
      <c r="CU201" s="618"/>
      <c r="CV201" s="618"/>
      <c r="CW201" s="618"/>
    </row>
    <row r="202" spans="1:101" s="624" customFormat="1">
      <c r="A202" s="618"/>
      <c r="B202" s="618"/>
      <c r="C202" s="622"/>
      <c r="D202" s="622"/>
      <c r="E202" s="621"/>
      <c r="F202" s="618"/>
      <c r="G202" s="618"/>
      <c r="H202" s="618"/>
      <c r="I202" s="618"/>
      <c r="J202" s="618"/>
      <c r="K202" s="618"/>
      <c r="L202" s="618"/>
      <c r="M202" s="618"/>
      <c r="N202" s="619"/>
      <c r="O202" s="619"/>
      <c r="P202" s="620"/>
      <c r="Q202" s="620"/>
      <c r="R202" s="620"/>
      <c r="S202" s="620"/>
      <c r="T202" s="620"/>
      <c r="U202" s="620"/>
      <c r="V202" s="620"/>
      <c r="W202" s="620"/>
      <c r="X202" s="620"/>
      <c r="Y202" s="620"/>
      <c r="Z202" s="620"/>
      <c r="AA202" s="620"/>
      <c r="AB202" s="620"/>
      <c r="AC202" s="620"/>
      <c r="AD202" s="620"/>
      <c r="AE202" s="620"/>
      <c r="AF202" s="620"/>
      <c r="AG202" s="620"/>
      <c r="AH202" s="618"/>
      <c r="AI202" s="618"/>
      <c r="AJ202" s="618"/>
      <c r="AK202" s="618"/>
      <c r="AL202" s="618"/>
      <c r="AM202" s="618"/>
      <c r="AN202" s="618"/>
      <c r="AO202" s="618"/>
      <c r="AP202" s="618"/>
      <c r="AQ202" s="618"/>
      <c r="AR202" s="618"/>
      <c r="AS202" s="618"/>
      <c r="AT202" s="618"/>
      <c r="AU202" s="618"/>
      <c r="AV202" s="618"/>
      <c r="AW202" s="618"/>
      <c r="AX202" s="618"/>
      <c r="AY202" s="618"/>
      <c r="AZ202" s="618"/>
      <c r="BA202" s="618"/>
      <c r="BB202" s="618"/>
      <c r="BC202" s="618"/>
      <c r="BD202" s="618"/>
      <c r="BE202" s="618"/>
      <c r="BF202" s="618"/>
      <c r="BG202" s="618"/>
      <c r="BH202" s="618"/>
      <c r="BI202" s="618"/>
      <c r="BJ202" s="618"/>
      <c r="BK202" s="618"/>
      <c r="BL202" s="618"/>
      <c r="BM202" s="618"/>
      <c r="BN202" s="618"/>
      <c r="BO202" s="618"/>
      <c r="BP202" s="618"/>
      <c r="BQ202" s="618"/>
      <c r="BR202" s="618"/>
      <c r="BS202" s="618"/>
      <c r="BT202" s="618"/>
      <c r="BU202" s="618"/>
      <c r="BV202" s="618"/>
      <c r="BW202" s="619"/>
      <c r="BX202" s="618"/>
      <c r="BY202" s="618"/>
      <c r="BZ202" s="618"/>
      <c r="CA202" s="618"/>
      <c r="CB202" s="623"/>
      <c r="CC202" s="623"/>
      <c r="CD202" s="618"/>
      <c r="CE202" s="618"/>
      <c r="CF202" s="623"/>
      <c r="CG202" s="623"/>
      <c r="CH202" s="623"/>
      <c r="CI202" s="623"/>
      <c r="CJ202" s="623"/>
      <c r="CK202" s="623"/>
      <c r="CL202" s="623"/>
      <c r="CM202" s="623"/>
      <c r="CN202" s="623"/>
      <c r="CO202" s="618"/>
      <c r="CP202" s="619"/>
      <c r="CQ202" s="619"/>
      <c r="CR202" s="618"/>
      <c r="CS202" s="618"/>
      <c r="CT202" s="618"/>
      <c r="CU202" s="618"/>
      <c r="CV202" s="618"/>
      <c r="CW202" s="618"/>
    </row>
    <row r="203" spans="1:101" s="624" customFormat="1">
      <c r="A203" s="618"/>
      <c r="B203" s="618"/>
      <c r="C203" s="622"/>
      <c r="D203" s="622"/>
      <c r="E203" s="621"/>
      <c r="F203" s="618"/>
      <c r="G203" s="618"/>
      <c r="H203" s="618"/>
      <c r="I203" s="618"/>
      <c r="J203" s="618"/>
      <c r="K203" s="618"/>
      <c r="L203" s="618"/>
      <c r="M203" s="618"/>
      <c r="N203" s="619"/>
      <c r="O203" s="619"/>
      <c r="P203" s="620"/>
      <c r="Q203" s="620"/>
      <c r="R203" s="620"/>
      <c r="S203" s="620"/>
      <c r="T203" s="620"/>
      <c r="U203" s="620"/>
      <c r="V203" s="620"/>
      <c r="W203" s="620"/>
      <c r="X203" s="620"/>
      <c r="Y203" s="620"/>
      <c r="Z203" s="620"/>
      <c r="AA203" s="620"/>
      <c r="AB203" s="620"/>
      <c r="AC203" s="620"/>
      <c r="AD203" s="620"/>
      <c r="AE203" s="620"/>
      <c r="AF203" s="620"/>
      <c r="AG203" s="620"/>
      <c r="AH203" s="618"/>
      <c r="AI203" s="618"/>
      <c r="AJ203" s="618"/>
      <c r="AK203" s="618"/>
      <c r="AL203" s="618"/>
      <c r="AM203" s="618"/>
      <c r="AN203" s="618"/>
      <c r="AO203" s="618"/>
      <c r="AP203" s="618"/>
      <c r="AQ203" s="618"/>
      <c r="AR203" s="618"/>
      <c r="AS203" s="618"/>
      <c r="AT203" s="618"/>
      <c r="AU203" s="618"/>
      <c r="AV203" s="618"/>
      <c r="AW203" s="618"/>
      <c r="AX203" s="618"/>
      <c r="AY203" s="618"/>
      <c r="AZ203" s="618"/>
      <c r="BA203" s="618"/>
      <c r="BB203" s="618"/>
      <c r="BC203" s="618"/>
      <c r="BD203" s="618"/>
      <c r="BE203" s="618"/>
      <c r="BF203" s="618"/>
      <c r="BG203" s="618"/>
      <c r="BH203" s="618"/>
      <c r="BI203" s="618"/>
      <c r="BJ203" s="618"/>
      <c r="BK203" s="618"/>
      <c r="BL203" s="618"/>
      <c r="BM203" s="618"/>
      <c r="BN203" s="618"/>
      <c r="BO203" s="618"/>
      <c r="BP203" s="618"/>
      <c r="BQ203" s="618"/>
      <c r="BR203" s="618"/>
      <c r="BS203" s="618"/>
      <c r="BT203" s="618"/>
      <c r="BU203" s="618"/>
      <c r="BV203" s="618"/>
      <c r="BW203" s="619"/>
      <c r="BX203" s="618"/>
      <c r="BY203" s="618"/>
      <c r="BZ203" s="618"/>
      <c r="CA203" s="618"/>
      <c r="CB203" s="623"/>
      <c r="CC203" s="623"/>
      <c r="CD203" s="618"/>
      <c r="CE203" s="618"/>
      <c r="CF203" s="623"/>
      <c r="CG203" s="623"/>
      <c r="CH203" s="623"/>
      <c r="CI203" s="623"/>
      <c r="CJ203" s="623"/>
      <c r="CK203" s="623"/>
      <c r="CL203" s="623"/>
      <c r="CM203" s="623"/>
      <c r="CN203" s="623"/>
      <c r="CO203" s="618"/>
      <c r="CP203" s="619"/>
      <c r="CQ203" s="619"/>
      <c r="CR203" s="618"/>
      <c r="CS203" s="618"/>
      <c r="CT203" s="618"/>
      <c r="CU203" s="618"/>
      <c r="CV203" s="618"/>
      <c r="CW203" s="618"/>
    </row>
    <row r="204" spans="1:101" s="624" customFormat="1">
      <c r="A204" s="618"/>
      <c r="B204" s="618"/>
      <c r="C204" s="622"/>
      <c r="D204" s="622"/>
      <c r="E204" s="621"/>
      <c r="F204" s="618"/>
      <c r="G204" s="618"/>
      <c r="H204" s="618"/>
      <c r="I204" s="618"/>
      <c r="J204" s="618"/>
      <c r="K204" s="618"/>
      <c r="L204" s="618"/>
      <c r="M204" s="618"/>
      <c r="N204" s="619"/>
      <c r="O204" s="619"/>
      <c r="P204" s="620"/>
      <c r="Q204" s="620"/>
      <c r="R204" s="620"/>
      <c r="S204" s="620"/>
      <c r="T204" s="620"/>
      <c r="U204" s="620"/>
      <c r="V204" s="620"/>
      <c r="W204" s="620"/>
      <c r="X204" s="620"/>
      <c r="Y204" s="620"/>
      <c r="Z204" s="620"/>
      <c r="AA204" s="620"/>
      <c r="AB204" s="620"/>
      <c r="AC204" s="620"/>
      <c r="AD204" s="620"/>
      <c r="AE204" s="620"/>
      <c r="AF204" s="620"/>
      <c r="AG204" s="620"/>
      <c r="AH204" s="618"/>
      <c r="AI204" s="618"/>
      <c r="AJ204" s="618"/>
      <c r="AK204" s="618"/>
      <c r="AL204" s="618"/>
      <c r="AM204" s="618"/>
      <c r="AN204" s="618"/>
      <c r="AO204" s="618"/>
      <c r="AP204" s="618"/>
      <c r="AQ204" s="618"/>
      <c r="AR204" s="618"/>
      <c r="AS204" s="618"/>
      <c r="AT204" s="618"/>
      <c r="AU204" s="618"/>
      <c r="AV204" s="618"/>
      <c r="AW204" s="618"/>
      <c r="AX204" s="618"/>
      <c r="AY204" s="618"/>
      <c r="AZ204" s="618"/>
      <c r="BA204" s="618"/>
      <c r="BB204" s="618"/>
      <c r="BC204" s="618"/>
      <c r="BD204" s="618"/>
      <c r="BE204" s="618"/>
      <c r="BF204" s="618"/>
      <c r="BG204" s="618"/>
      <c r="BH204" s="618"/>
      <c r="BI204" s="618"/>
      <c r="BJ204" s="618"/>
      <c r="BK204" s="618"/>
      <c r="BL204" s="618"/>
      <c r="BM204" s="618"/>
      <c r="BN204" s="618"/>
      <c r="BO204" s="618"/>
      <c r="BP204" s="618"/>
      <c r="BQ204" s="618"/>
      <c r="BR204" s="618"/>
      <c r="BS204" s="618"/>
      <c r="BT204" s="618"/>
      <c r="BU204" s="618"/>
      <c r="BV204" s="618"/>
      <c r="BW204" s="619"/>
      <c r="BX204" s="618"/>
      <c r="BY204" s="618"/>
      <c r="BZ204" s="618"/>
      <c r="CA204" s="618"/>
      <c r="CB204" s="623"/>
      <c r="CC204" s="623"/>
      <c r="CD204" s="618"/>
      <c r="CE204" s="618"/>
      <c r="CF204" s="623"/>
      <c r="CG204" s="623"/>
      <c r="CH204" s="623"/>
      <c r="CI204" s="623"/>
      <c r="CJ204" s="623"/>
      <c r="CK204" s="623"/>
      <c r="CL204" s="623"/>
      <c r="CM204" s="623"/>
      <c r="CN204" s="623"/>
      <c r="CO204" s="618"/>
      <c r="CP204" s="619"/>
      <c r="CQ204" s="619"/>
      <c r="CR204" s="618"/>
      <c r="CS204" s="618"/>
      <c r="CT204" s="618"/>
      <c r="CU204" s="618"/>
      <c r="CV204" s="618"/>
      <c r="CW204" s="618"/>
    </row>
    <row r="205" spans="1:101" s="624" customFormat="1">
      <c r="A205" s="618"/>
      <c r="B205" s="618"/>
      <c r="C205" s="622"/>
      <c r="D205" s="622"/>
      <c r="E205" s="621"/>
      <c r="F205" s="618"/>
      <c r="G205" s="618"/>
      <c r="H205" s="618"/>
      <c r="I205" s="618"/>
      <c r="J205" s="618"/>
      <c r="K205" s="618"/>
      <c r="L205" s="618"/>
      <c r="M205" s="618"/>
      <c r="N205" s="619"/>
      <c r="O205" s="619"/>
      <c r="P205" s="620"/>
      <c r="Q205" s="620"/>
      <c r="R205" s="620"/>
      <c r="S205" s="620"/>
      <c r="T205" s="620"/>
      <c r="U205" s="620"/>
      <c r="V205" s="620"/>
      <c r="W205" s="620"/>
      <c r="X205" s="620"/>
      <c r="Y205" s="620"/>
      <c r="Z205" s="620"/>
      <c r="AA205" s="620"/>
      <c r="AB205" s="620"/>
      <c r="AC205" s="620"/>
      <c r="AD205" s="620"/>
      <c r="AE205" s="620"/>
      <c r="AF205" s="620"/>
      <c r="AG205" s="620"/>
      <c r="AH205" s="618"/>
      <c r="AI205" s="618"/>
      <c r="AJ205" s="618"/>
      <c r="AK205" s="618"/>
      <c r="AL205" s="618"/>
      <c r="AM205" s="618"/>
      <c r="AN205" s="618"/>
      <c r="AO205" s="618"/>
      <c r="AP205" s="618"/>
      <c r="AQ205" s="618"/>
      <c r="AR205" s="618"/>
      <c r="AS205" s="618"/>
      <c r="AT205" s="618"/>
      <c r="AU205" s="618"/>
      <c r="AV205" s="618"/>
      <c r="AW205" s="618"/>
      <c r="AX205" s="618"/>
      <c r="AY205" s="618"/>
      <c r="AZ205" s="618"/>
      <c r="BA205" s="618"/>
      <c r="BB205" s="618"/>
      <c r="BC205" s="618"/>
      <c r="BD205" s="618"/>
      <c r="BE205" s="618"/>
      <c r="BF205" s="618"/>
      <c r="BG205" s="618"/>
      <c r="BH205" s="618"/>
      <c r="BI205" s="618"/>
      <c r="BJ205" s="618"/>
      <c r="BK205" s="618"/>
      <c r="BL205" s="618"/>
      <c r="BM205" s="618"/>
      <c r="BN205" s="618"/>
      <c r="BO205" s="618"/>
      <c r="BP205" s="618"/>
      <c r="BQ205" s="618"/>
      <c r="BR205" s="618"/>
      <c r="BS205" s="618"/>
      <c r="BT205" s="618"/>
      <c r="BU205" s="618"/>
      <c r="BV205" s="618"/>
      <c r="BW205" s="618"/>
      <c r="BX205" s="618"/>
      <c r="BY205" s="618"/>
      <c r="BZ205" s="618"/>
      <c r="CA205" s="618"/>
      <c r="CB205" s="623"/>
      <c r="CC205" s="623"/>
      <c r="CD205" s="618"/>
      <c r="CE205" s="618"/>
      <c r="CF205" s="623"/>
      <c r="CG205" s="623"/>
      <c r="CH205" s="623"/>
      <c r="CI205" s="623"/>
      <c r="CJ205" s="623"/>
      <c r="CK205" s="623"/>
      <c r="CL205" s="623"/>
      <c r="CM205" s="623"/>
      <c r="CN205" s="623"/>
      <c r="CO205" s="618"/>
      <c r="CP205" s="619"/>
      <c r="CQ205" s="619"/>
      <c r="CR205" s="618"/>
      <c r="CS205" s="618"/>
      <c r="CT205" s="618"/>
      <c r="CU205" s="618"/>
      <c r="CV205" s="618"/>
      <c r="CW205" s="618"/>
    </row>
    <row r="206" spans="1:101" s="624" customFormat="1">
      <c r="A206" s="618"/>
      <c r="B206" s="618"/>
      <c r="C206" s="622"/>
      <c r="D206" s="622"/>
      <c r="E206" s="621"/>
      <c r="F206" s="618"/>
      <c r="G206" s="618"/>
      <c r="H206" s="618"/>
      <c r="I206" s="618"/>
      <c r="J206" s="618"/>
      <c r="K206" s="618"/>
      <c r="L206" s="618"/>
      <c r="M206" s="618"/>
      <c r="N206" s="619"/>
      <c r="O206" s="619"/>
      <c r="P206" s="620"/>
      <c r="Q206" s="620"/>
      <c r="R206" s="620"/>
      <c r="S206" s="620"/>
      <c r="T206" s="620"/>
      <c r="U206" s="620"/>
      <c r="V206" s="620"/>
      <c r="W206" s="620"/>
      <c r="X206" s="620"/>
      <c r="Y206" s="620"/>
      <c r="Z206" s="620"/>
      <c r="AA206" s="620"/>
      <c r="AB206" s="620"/>
      <c r="AC206" s="620"/>
      <c r="AD206" s="620"/>
      <c r="AE206" s="620"/>
      <c r="AF206" s="620"/>
      <c r="AG206" s="620"/>
      <c r="AH206" s="618"/>
      <c r="AI206" s="618"/>
      <c r="AJ206" s="618"/>
      <c r="AK206" s="618"/>
      <c r="AL206" s="618"/>
      <c r="AM206" s="618"/>
      <c r="AN206" s="618"/>
      <c r="AO206" s="618"/>
      <c r="AP206" s="618"/>
      <c r="AQ206" s="618"/>
      <c r="AR206" s="618"/>
      <c r="AS206" s="618"/>
      <c r="AT206" s="618"/>
      <c r="AU206" s="618"/>
      <c r="AV206" s="618"/>
      <c r="AW206" s="618"/>
      <c r="AX206" s="618"/>
      <c r="AY206" s="618"/>
      <c r="AZ206" s="618"/>
      <c r="BA206" s="618"/>
      <c r="BB206" s="618"/>
      <c r="BC206" s="618"/>
      <c r="BD206" s="618"/>
      <c r="BE206" s="618"/>
      <c r="BF206" s="618"/>
      <c r="BG206" s="618"/>
      <c r="BH206" s="618"/>
      <c r="BI206" s="618"/>
      <c r="BJ206" s="618"/>
      <c r="BK206" s="618"/>
      <c r="BL206" s="618"/>
      <c r="BM206" s="618"/>
      <c r="BN206" s="618"/>
      <c r="BO206" s="618"/>
      <c r="BP206" s="618"/>
      <c r="BQ206" s="618"/>
      <c r="BR206" s="618"/>
      <c r="BS206" s="618"/>
      <c r="BT206" s="618"/>
      <c r="BU206" s="618"/>
      <c r="BV206" s="618"/>
      <c r="BW206" s="618"/>
      <c r="BX206" s="618"/>
      <c r="BY206" s="618"/>
      <c r="BZ206" s="618"/>
      <c r="CA206" s="618"/>
      <c r="CB206" s="623"/>
      <c r="CC206" s="623"/>
      <c r="CD206" s="618"/>
      <c r="CE206" s="618"/>
      <c r="CF206" s="623"/>
      <c r="CG206" s="623"/>
      <c r="CH206" s="623"/>
      <c r="CI206" s="623"/>
      <c r="CJ206" s="623"/>
      <c r="CK206" s="623"/>
      <c r="CL206" s="623"/>
      <c r="CM206" s="623"/>
      <c r="CN206" s="623"/>
      <c r="CO206" s="618"/>
      <c r="CP206" s="619"/>
      <c r="CQ206" s="619"/>
      <c r="CR206" s="618"/>
      <c r="CS206" s="618"/>
      <c r="CT206" s="618"/>
      <c r="CU206" s="618"/>
      <c r="CV206" s="618"/>
      <c r="CW206" s="618"/>
    </row>
    <row r="207" spans="1:101" s="624" customFormat="1">
      <c r="A207" s="618"/>
      <c r="B207" s="618"/>
      <c r="C207" s="622"/>
      <c r="D207" s="622"/>
      <c r="E207" s="621"/>
      <c r="F207" s="618"/>
      <c r="G207" s="618"/>
      <c r="H207" s="618"/>
      <c r="I207" s="618"/>
      <c r="J207" s="618"/>
      <c r="K207" s="618"/>
      <c r="L207" s="618"/>
      <c r="M207" s="618"/>
      <c r="N207" s="619"/>
      <c r="O207" s="619"/>
      <c r="P207" s="620"/>
      <c r="Q207" s="620"/>
      <c r="R207" s="620"/>
      <c r="S207" s="620"/>
      <c r="T207" s="620"/>
      <c r="U207" s="620"/>
      <c r="V207" s="620"/>
      <c r="W207" s="620"/>
      <c r="X207" s="620"/>
      <c r="Y207" s="620"/>
      <c r="Z207" s="620"/>
      <c r="AA207" s="620"/>
      <c r="AB207" s="620"/>
      <c r="AC207" s="620"/>
      <c r="AD207" s="620"/>
      <c r="AE207" s="620"/>
      <c r="AF207" s="620"/>
      <c r="AG207" s="620"/>
      <c r="AH207" s="618"/>
      <c r="AI207" s="618"/>
      <c r="AJ207" s="618"/>
      <c r="AK207" s="618"/>
      <c r="AL207" s="618"/>
      <c r="AM207" s="618"/>
      <c r="AN207" s="618"/>
      <c r="AO207" s="618"/>
      <c r="AP207" s="618"/>
      <c r="AQ207" s="618"/>
      <c r="AR207" s="618"/>
      <c r="AS207" s="618"/>
      <c r="AT207" s="618"/>
      <c r="AU207" s="618"/>
      <c r="AV207" s="618"/>
      <c r="AW207" s="618"/>
      <c r="AX207" s="618"/>
      <c r="AY207" s="618"/>
      <c r="AZ207" s="618"/>
      <c r="BA207" s="618"/>
      <c r="BB207" s="618"/>
      <c r="BC207" s="618"/>
      <c r="BD207" s="618"/>
      <c r="BE207" s="618"/>
      <c r="BF207" s="618"/>
      <c r="BG207" s="618"/>
      <c r="BH207" s="618"/>
      <c r="BI207" s="618"/>
      <c r="BJ207" s="618"/>
      <c r="BK207" s="618"/>
      <c r="BL207" s="618"/>
      <c r="BM207" s="618"/>
      <c r="BN207" s="618"/>
      <c r="BO207" s="618"/>
      <c r="BP207" s="618"/>
      <c r="BQ207" s="618"/>
      <c r="BR207" s="618"/>
      <c r="BS207" s="618"/>
      <c r="BT207" s="618"/>
      <c r="BU207" s="618"/>
      <c r="BV207" s="618"/>
      <c r="BW207" s="618"/>
      <c r="BX207" s="618"/>
      <c r="BY207" s="618"/>
      <c r="BZ207" s="618"/>
      <c r="CA207" s="618"/>
      <c r="CB207" s="623"/>
      <c r="CC207" s="623"/>
      <c r="CD207" s="618"/>
      <c r="CE207" s="618"/>
      <c r="CF207" s="623"/>
      <c r="CG207" s="623"/>
      <c r="CH207" s="623"/>
      <c r="CI207" s="623"/>
      <c r="CJ207" s="623"/>
      <c r="CK207" s="623"/>
      <c r="CL207" s="623"/>
      <c r="CM207" s="623"/>
      <c r="CN207" s="623"/>
      <c r="CO207" s="618"/>
      <c r="CP207" s="619"/>
      <c r="CQ207" s="619"/>
      <c r="CR207" s="618"/>
      <c r="CS207" s="618"/>
      <c r="CT207" s="618"/>
      <c r="CU207" s="618"/>
      <c r="CV207" s="618"/>
      <c r="CW207" s="618"/>
    </row>
    <row r="208" spans="1:101" s="624" customFormat="1">
      <c r="A208" s="618"/>
      <c r="B208" s="618"/>
      <c r="C208" s="622"/>
      <c r="D208" s="622"/>
      <c r="E208" s="621"/>
      <c r="F208" s="618"/>
      <c r="G208" s="618"/>
      <c r="H208" s="618"/>
      <c r="I208" s="618"/>
      <c r="J208" s="618"/>
      <c r="K208" s="618"/>
      <c r="L208" s="618"/>
      <c r="M208" s="618"/>
      <c r="N208" s="619"/>
      <c r="O208" s="619"/>
      <c r="P208" s="620"/>
      <c r="Q208" s="620"/>
      <c r="R208" s="620"/>
      <c r="S208" s="620"/>
      <c r="T208" s="620"/>
      <c r="U208" s="620"/>
      <c r="V208" s="620"/>
      <c r="W208" s="620"/>
      <c r="X208" s="620"/>
      <c r="Y208" s="620"/>
      <c r="Z208" s="620"/>
      <c r="AA208" s="620"/>
      <c r="AB208" s="620"/>
      <c r="AC208" s="620"/>
      <c r="AD208" s="620"/>
      <c r="AE208" s="620"/>
      <c r="AF208" s="620"/>
      <c r="AG208" s="620"/>
      <c r="AH208" s="618"/>
      <c r="AI208" s="618"/>
      <c r="AJ208" s="618"/>
      <c r="AK208" s="618"/>
      <c r="AL208" s="618"/>
      <c r="AM208" s="618"/>
      <c r="AN208" s="618"/>
      <c r="AO208" s="618"/>
      <c r="AP208" s="618"/>
      <c r="AQ208" s="618"/>
      <c r="AR208" s="618"/>
      <c r="AS208" s="618"/>
      <c r="AT208" s="618"/>
      <c r="AU208" s="618"/>
      <c r="AV208" s="618"/>
      <c r="AW208" s="618"/>
      <c r="AX208" s="618"/>
      <c r="AY208" s="618"/>
      <c r="AZ208" s="618"/>
      <c r="BA208" s="618"/>
      <c r="BB208" s="618"/>
      <c r="BC208" s="618"/>
      <c r="BD208" s="618"/>
      <c r="BE208" s="618"/>
      <c r="BF208" s="618"/>
      <c r="BG208" s="618"/>
      <c r="BH208" s="618"/>
      <c r="BI208" s="618"/>
      <c r="BJ208" s="618"/>
      <c r="BK208" s="618"/>
      <c r="BL208" s="618"/>
      <c r="BM208" s="618"/>
      <c r="BN208" s="618"/>
      <c r="BO208" s="618"/>
      <c r="BP208" s="618"/>
      <c r="BQ208" s="618"/>
      <c r="BR208" s="618"/>
      <c r="BS208" s="618"/>
      <c r="BT208" s="618"/>
      <c r="BU208" s="618"/>
      <c r="BV208" s="618"/>
      <c r="BW208" s="618"/>
      <c r="BX208" s="618"/>
      <c r="BY208" s="618"/>
      <c r="BZ208" s="618"/>
      <c r="CA208" s="618"/>
      <c r="CB208" s="623"/>
      <c r="CC208" s="623"/>
      <c r="CD208" s="618"/>
      <c r="CE208" s="618"/>
      <c r="CF208" s="623"/>
      <c r="CG208" s="623"/>
      <c r="CH208" s="623"/>
      <c r="CI208" s="623"/>
      <c r="CJ208" s="623"/>
      <c r="CK208" s="623"/>
      <c r="CL208" s="623"/>
      <c r="CM208" s="623"/>
      <c r="CN208" s="623"/>
      <c r="CO208" s="618"/>
      <c r="CP208" s="619"/>
      <c r="CQ208" s="619"/>
      <c r="CR208" s="618"/>
      <c r="CS208" s="618"/>
      <c r="CT208" s="618"/>
      <c r="CU208" s="618"/>
      <c r="CV208" s="618"/>
      <c r="CW208" s="618"/>
    </row>
    <row r="209" spans="1:101" s="624" customFormat="1">
      <c r="A209" s="618"/>
      <c r="B209" s="618"/>
      <c r="C209" s="622"/>
      <c r="D209" s="622"/>
      <c r="E209" s="621"/>
      <c r="F209" s="618"/>
      <c r="G209" s="618"/>
      <c r="H209" s="618"/>
      <c r="I209" s="618"/>
      <c r="J209" s="618"/>
      <c r="K209" s="618"/>
      <c r="L209" s="618"/>
      <c r="M209" s="618"/>
      <c r="N209" s="619"/>
      <c r="O209" s="619"/>
      <c r="P209" s="620"/>
      <c r="Q209" s="620"/>
      <c r="R209" s="620"/>
      <c r="S209" s="620"/>
      <c r="T209" s="620"/>
      <c r="U209" s="620"/>
      <c r="V209" s="620"/>
      <c r="W209" s="620"/>
      <c r="X209" s="620"/>
      <c r="Y209" s="620"/>
      <c r="Z209" s="620"/>
      <c r="AA209" s="620"/>
      <c r="AB209" s="620"/>
      <c r="AC209" s="620"/>
      <c r="AD209" s="620"/>
      <c r="AE209" s="620"/>
      <c r="AF209" s="620"/>
      <c r="AG209" s="620"/>
      <c r="AH209" s="618"/>
      <c r="AI209" s="618"/>
      <c r="AJ209" s="618"/>
      <c r="AK209" s="618"/>
      <c r="AL209" s="618"/>
      <c r="AM209" s="618"/>
      <c r="AN209" s="618"/>
      <c r="AO209" s="618"/>
      <c r="AP209" s="618"/>
      <c r="AQ209" s="618"/>
      <c r="AR209" s="618"/>
      <c r="AS209" s="618"/>
      <c r="AT209" s="618"/>
      <c r="AU209" s="618"/>
      <c r="AV209" s="618"/>
      <c r="AW209" s="618"/>
      <c r="AX209" s="618"/>
      <c r="AY209" s="618"/>
      <c r="AZ209" s="618"/>
      <c r="BA209" s="618"/>
      <c r="BB209" s="618"/>
      <c r="BC209" s="618"/>
      <c r="BD209" s="618"/>
      <c r="BE209" s="618"/>
      <c r="BF209" s="618"/>
      <c r="BG209" s="618"/>
      <c r="BH209" s="618"/>
      <c r="BI209" s="618"/>
      <c r="BJ209" s="618"/>
      <c r="BK209" s="618"/>
      <c r="BL209" s="618"/>
      <c r="BM209" s="618"/>
      <c r="BN209" s="618"/>
      <c r="BO209" s="618"/>
      <c r="BP209" s="618"/>
      <c r="BQ209" s="618"/>
      <c r="BR209" s="618"/>
      <c r="BS209" s="618"/>
      <c r="BT209" s="618"/>
      <c r="BU209" s="618"/>
      <c r="BV209" s="618"/>
      <c r="BW209" s="618"/>
      <c r="BX209" s="618"/>
      <c r="BY209" s="618"/>
      <c r="BZ209" s="618"/>
      <c r="CA209" s="618"/>
      <c r="CB209" s="623"/>
      <c r="CC209" s="623"/>
      <c r="CD209" s="618"/>
      <c r="CE209" s="618"/>
      <c r="CF209" s="623"/>
      <c r="CG209" s="623"/>
      <c r="CH209" s="623"/>
      <c r="CI209" s="623"/>
      <c r="CJ209" s="623"/>
      <c r="CK209" s="623"/>
      <c r="CL209" s="623"/>
      <c r="CM209" s="623"/>
      <c r="CN209" s="623"/>
      <c r="CO209" s="618"/>
      <c r="CP209" s="619"/>
      <c r="CQ209" s="619"/>
      <c r="CR209" s="618"/>
      <c r="CS209" s="618"/>
      <c r="CT209" s="618"/>
      <c r="CU209" s="618"/>
      <c r="CV209" s="618"/>
      <c r="CW209" s="618"/>
    </row>
    <row r="210" spans="1:101" s="624" customFormat="1">
      <c r="A210" s="618"/>
      <c r="B210" s="618"/>
      <c r="C210" s="622"/>
      <c r="D210" s="622"/>
      <c r="E210" s="621"/>
      <c r="F210" s="618"/>
      <c r="G210" s="618"/>
      <c r="H210" s="618"/>
      <c r="I210" s="618"/>
      <c r="J210" s="618"/>
      <c r="K210" s="618"/>
      <c r="L210" s="618"/>
      <c r="M210" s="618"/>
      <c r="N210" s="619"/>
      <c r="O210" s="619"/>
      <c r="P210" s="620"/>
      <c r="Q210" s="620"/>
      <c r="R210" s="620"/>
      <c r="S210" s="620"/>
      <c r="T210" s="620"/>
      <c r="U210" s="620"/>
      <c r="V210" s="620"/>
      <c r="W210" s="620"/>
      <c r="X210" s="620"/>
      <c r="Y210" s="620"/>
      <c r="Z210" s="620"/>
      <c r="AA210" s="620"/>
      <c r="AB210" s="620"/>
      <c r="AC210" s="620"/>
      <c r="AD210" s="620"/>
      <c r="AE210" s="620"/>
      <c r="AF210" s="620"/>
      <c r="AG210" s="620"/>
      <c r="AH210" s="618"/>
      <c r="AI210" s="618"/>
      <c r="AJ210" s="618"/>
      <c r="AK210" s="618"/>
      <c r="AL210" s="618"/>
      <c r="AM210" s="618"/>
      <c r="AN210" s="618"/>
      <c r="AO210" s="618"/>
      <c r="AP210" s="618"/>
      <c r="AQ210" s="618"/>
      <c r="AR210" s="618"/>
      <c r="AS210" s="618"/>
      <c r="AT210" s="618"/>
      <c r="AU210" s="618"/>
      <c r="AV210" s="618"/>
      <c r="AW210" s="618"/>
      <c r="AX210" s="618"/>
      <c r="AY210" s="618"/>
      <c r="AZ210" s="618"/>
      <c r="BA210" s="618"/>
      <c r="BB210" s="618"/>
      <c r="BC210" s="618"/>
      <c r="BD210" s="618"/>
      <c r="BE210" s="618"/>
      <c r="BF210" s="618"/>
      <c r="BG210" s="618"/>
      <c r="BH210" s="618"/>
      <c r="BI210" s="618"/>
      <c r="BJ210" s="618"/>
      <c r="BK210" s="618"/>
      <c r="BL210" s="618"/>
      <c r="BM210" s="618"/>
      <c r="BN210" s="618"/>
      <c r="BO210" s="618"/>
      <c r="BP210" s="618"/>
      <c r="BQ210" s="618"/>
      <c r="BR210" s="618"/>
      <c r="BS210" s="618"/>
      <c r="BT210" s="618"/>
      <c r="BU210" s="618"/>
      <c r="BV210" s="618"/>
      <c r="BW210" s="618"/>
      <c r="BX210" s="618"/>
      <c r="BY210" s="618"/>
      <c r="BZ210" s="618"/>
      <c r="CA210" s="618"/>
      <c r="CB210" s="623"/>
      <c r="CC210" s="623"/>
      <c r="CD210" s="618"/>
      <c r="CE210" s="618"/>
      <c r="CF210" s="623"/>
      <c r="CG210" s="623"/>
      <c r="CH210" s="623"/>
      <c r="CI210" s="623"/>
      <c r="CJ210" s="623"/>
      <c r="CK210" s="623"/>
      <c r="CL210" s="623"/>
      <c r="CM210" s="623"/>
      <c r="CN210" s="623"/>
      <c r="CO210" s="618"/>
      <c r="CP210" s="619"/>
      <c r="CQ210" s="619"/>
      <c r="CR210" s="618"/>
      <c r="CS210" s="618"/>
      <c r="CT210" s="618"/>
      <c r="CU210" s="618"/>
      <c r="CV210" s="618"/>
      <c r="CW210" s="618"/>
    </row>
    <row r="211" spans="1:101" s="624" customFormat="1">
      <c r="A211" s="618"/>
      <c r="B211" s="618"/>
      <c r="C211" s="622"/>
      <c r="D211" s="622"/>
      <c r="E211" s="621"/>
      <c r="F211" s="618"/>
      <c r="G211" s="618"/>
      <c r="H211" s="618"/>
      <c r="I211" s="618"/>
      <c r="J211" s="618"/>
      <c r="K211" s="618"/>
      <c r="L211" s="618"/>
      <c r="M211" s="618"/>
      <c r="N211" s="619"/>
      <c r="O211" s="619"/>
      <c r="P211" s="620"/>
      <c r="Q211" s="620"/>
      <c r="R211" s="620"/>
      <c r="S211" s="620"/>
      <c r="T211" s="620"/>
      <c r="U211" s="620"/>
      <c r="V211" s="620"/>
      <c r="W211" s="620"/>
      <c r="X211" s="620"/>
      <c r="Y211" s="620"/>
      <c r="Z211" s="620"/>
      <c r="AA211" s="620"/>
      <c r="AB211" s="620"/>
      <c r="AC211" s="620"/>
      <c r="AD211" s="620"/>
      <c r="AE211" s="620"/>
      <c r="AF211" s="620"/>
      <c r="AG211" s="620"/>
      <c r="AH211" s="618"/>
      <c r="AI211" s="618"/>
      <c r="AJ211" s="618"/>
      <c r="AK211" s="618"/>
      <c r="AL211" s="618"/>
      <c r="AM211" s="618"/>
      <c r="AN211" s="618"/>
      <c r="AO211" s="618"/>
      <c r="AP211" s="618"/>
      <c r="AQ211" s="618"/>
      <c r="AR211" s="618"/>
      <c r="AS211" s="618"/>
      <c r="AT211" s="618"/>
      <c r="AU211" s="618"/>
      <c r="AV211" s="618"/>
      <c r="AW211" s="618"/>
      <c r="AX211" s="618"/>
      <c r="AY211" s="618"/>
      <c r="AZ211" s="618"/>
      <c r="BA211" s="618"/>
      <c r="BB211" s="618"/>
      <c r="BC211" s="618"/>
      <c r="BD211" s="618"/>
      <c r="BE211" s="618"/>
      <c r="BF211" s="618"/>
      <c r="BG211" s="618"/>
      <c r="BH211" s="618"/>
      <c r="BI211" s="618"/>
      <c r="BJ211" s="618"/>
      <c r="BK211" s="618"/>
      <c r="BL211" s="618"/>
      <c r="BM211" s="618"/>
      <c r="BN211" s="618"/>
      <c r="BO211" s="618"/>
      <c r="BP211" s="618"/>
      <c r="BQ211" s="618"/>
      <c r="BR211" s="618"/>
      <c r="BS211" s="618"/>
      <c r="BT211" s="618"/>
      <c r="BU211" s="618"/>
      <c r="BV211" s="618"/>
      <c r="BW211" s="618"/>
      <c r="BX211" s="618"/>
      <c r="BY211" s="618"/>
      <c r="BZ211" s="618"/>
      <c r="CA211" s="618"/>
      <c r="CB211" s="623"/>
      <c r="CC211" s="623"/>
      <c r="CD211" s="618"/>
      <c r="CE211" s="618"/>
      <c r="CF211" s="623"/>
      <c r="CG211" s="623"/>
      <c r="CH211" s="623"/>
      <c r="CI211" s="623"/>
      <c r="CJ211" s="623"/>
      <c r="CK211" s="623"/>
      <c r="CL211" s="623"/>
      <c r="CM211" s="623"/>
      <c r="CN211" s="623"/>
      <c r="CO211" s="618"/>
      <c r="CP211" s="619"/>
      <c r="CQ211" s="619"/>
      <c r="CR211" s="618"/>
      <c r="CS211" s="618"/>
      <c r="CT211" s="618"/>
      <c r="CU211" s="618"/>
      <c r="CV211" s="618"/>
      <c r="CW211" s="618"/>
    </row>
    <row r="212" spans="1:101" s="624" customFormat="1">
      <c r="A212" s="618"/>
      <c r="B212" s="618"/>
      <c r="C212" s="622"/>
      <c r="D212" s="622"/>
      <c r="E212" s="621"/>
      <c r="F212" s="618"/>
      <c r="G212" s="618"/>
      <c r="H212" s="618"/>
      <c r="I212" s="618"/>
      <c r="J212" s="618"/>
      <c r="K212" s="618"/>
      <c r="L212" s="618"/>
      <c r="M212" s="618"/>
      <c r="N212" s="619"/>
      <c r="O212" s="619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  <c r="Z212" s="620"/>
      <c r="AA212" s="620"/>
      <c r="AB212" s="620"/>
      <c r="AC212" s="620"/>
      <c r="AD212" s="620"/>
      <c r="AE212" s="620"/>
      <c r="AF212" s="620"/>
      <c r="AG212" s="620"/>
      <c r="AH212" s="618"/>
      <c r="AI212" s="618"/>
      <c r="AJ212" s="618"/>
      <c r="AK212" s="618"/>
      <c r="AL212" s="618"/>
      <c r="AM212" s="618"/>
      <c r="AN212" s="618"/>
      <c r="AO212" s="618"/>
      <c r="AP212" s="618"/>
      <c r="AQ212" s="618"/>
      <c r="AR212" s="618"/>
      <c r="AS212" s="618"/>
      <c r="AT212" s="618"/>
      <c r="AU212" s="618"/>
      <c r="AV212" s="618"/>
      <c r="AW212" s="618"/>
      <c r="AX212" s="618"/>
      <c r="AY212" s="618"/>
      <c r="AZ212" s="618"/>
      <c r="BA212" s="618"/>
      <c r="BB212" s="618"/>
      <c r="BC212" s="618"/>
      <c r="BD212" s="618"/>
      <c r="BE212" s="618"/>
      <c r="BF212" s="618"/>
      <c r="BG212" s="618"/>
      <c r="BH212" s="618"/>
      <c r="BI212" s="618"/>
      <c r="BJ212" s="618"/>
      <c r="BK212" s="618"/>
      <c r="BL212" s="618"/>
      <c r="BM212" s="618"/>
      <c r="BN212" s="618"/>
      <c r="BO212" s="618"/>
      <c r="BP212" s="618"/>
      <c r="BQ212" s="618"/>
      <c r="BR212" s="618"/>
      <c r="BS212" s="618"/>
      <c r="BT212" s="618"/>
      <c r="BU212" s="618"/>
      <c r="BV212" s="618"/>
      <c r="BW212" s="618"/>
      <c r="BX212" s="618"/>
      <c r="BY212" s="618"/>
      <c r="BZ212" s="618"/>
      <c r="CA212" s="618"/>
      <c r="CB212" s="623"/>
      <c r="CC212" s="623"/>
      <c r="CD212" s="618"/>
      <c r="CE212" s="618"/>
      <c r="CF212" s="623"/>
      <c r="CG212" s="623"/>
      <c r="CH212" s="623"/>
      <c r="CI212" s="623"/>
      <c r="CJ212" s="623"/>
      <c r="CK212" s="623"/>
      <c r="CL212" s="623"/>
      <c r="CM212" s="623"/>
      <c r="CN212" s="623"/>
      <c r="CO212" s="618"/>
      <c r="CP212" s="619"/>
      <c r="CQ212" s="619"/>
      <c r="CR212" s="618"/>
      <c r="CS212" s="618"/>
      <c r="CT212" s="618"/>
      <c r="CU212" s="618"/>
      <c r="CV212" s="618"/>
      <c r="CW212" s="618"/>
    </row>
    <row r="213" spans="1:101" s="624" customFormat="1">
      <c r="A213" s="618"/>
      <c r="B213" s="618"/>
      <c r="C213" s="622"/>
      <c r="D213" s="622"/>
      <c r="E213" s="621"/>
      <c r="F213" s="618"/>
      <c r="G213" s="618"/>
      <c r="H213" s="618"/>
      <c r="I213" s="618"/>
      <c r="J213" s="618"/>
      <c r="K213" s="618"/>
      <c r="L213" s="618"/>
      <c r="M213" s="618"/>
      <c r="N213" s="619"/>
      <c r="O213" s="619"/>
      <c r="P213" s="620"/>
      <c r="Q213" s="620"/>
      <c r="R213" s="620"/>
      <c r="S213" s="620"/>
      <c r="T213" s="620"/>
      <c r="U213" s="620"/>
      <c r="V213" s="620"/>
      <c r="W213" s="620"/>
      <c r="X213" s="620"/>
      <c r="Y213" s="620"/>
      <c r="Z213" s="620"/>
      <c r="AA213" s="620"/>
      <c r="AB213" s="620"/>
      <c r="AC213" s="620"/>
      <c r="AD213" s="620"/>
      <c r="AE213" s="620"/>
      <c r="AF213" s="620"/>
      <c r="AG213" s="620"/>
      <c r="AH213" s="618"/>
      <c r="AI213" s="618"/>
      <c r="AJ213" s="618"/>
      <c r="AK213" s="618"/>
      <c r="AL213" s="618"/>
      <c r="AM213" s="618"/>
      <c r="AN213" s="618"/>
      <c r="AO213" s="618"/>
      <c r="AP213" s="618"/>
      <c r="AQ213" s="618"/>
      <c r="AR213" s="618"/>
      <c r="AS213" s="618"/>
      <c r="AT213" s="618"/>
      <c r="AU213" s="618"/>
      <c r="AV213" s="618"/>
      <c r="AW213" s="618"/>
      <c r="AX213" s="618"/>
      <c r="AY213" s="618"/>
      <c r="AZ213" s="618"/>
      <c r="BA213" s="618"/>
      <c r="BB213" s="618"/>
      <c r="BC213" s="618"/>
      <c r="BD213" s="618"/>
      <c r="BE213" s="618"/>
      <c r="BF213" s="618"/>
      <c r="BG213" s="618"/>
      <c r="BH213" s="618"/>
      <c r="BI213" s="618"/>
      <c r="BJ213" s="618"/>
      <c r="BK213" s="618"/>
      <c r="BL213" s="618"/>
      <c r="BM213" s="618"/>
      <c r="BN213" s="618"/>
      <c r="BO213" s="618"/>
      <c r="BP213" s="618"/>
      <c r="BQ213" s="618"/>
      <c r="BR213" s="618"/>
      <c r="BS213" s="618"/>
      <c r="BT213" s="618"/>
      <c r="BU213" s="618"/>
      <c r="BV213" s="618"/>
      <c r="BW213" s="618"/>
      <c r="BX213" s="618"/>
      <c r="BY213" s="618"/>
      <c r="BZ213" s="618"/>
      <c r="CA213" s="618"/>
      <c r="CB213" s="623"/>
      <c r="CC213" s="623"/>
      <c r="CD213" s="618"/>
      <c r="CE213" s="618"/>
      <c r="CF213" s="623"/>
      <c r="CG213" s="623"/>
      <c r="CH213" s="623"/>
      <c r="CI213" s="623"/>
      <c r="CJ213" s="623"/>
      <c r="CK213" s="623"/>
      <c r="CL213" s="623"/>
      <c r="CM213" s="623"/>
      <c r="CN213" s="623"/>
      <c r="CO213" s="618"/>
      <c r="CP213" s="619"/>
      <c r="CQ213" s="619"/>
      <c r="CR213" s="618"/>
      <c r="CS213" s="618"/>
      <c r="CT213" s="618"/>
      <c r="CU213" s="618"/>
      <c r="CV213" s="618"/>
      <c r="CW213" s="618"/>
    </row>
    <row r="214" spans="1:101" s="624" customFormat="1">
      <c r="A214" s="618"/>
      <c r="B214" s="618"/>
      <c r="C214" s="622"/>
      <c r="D214" s="622"/>
      <c r="E214" s="621"/>
      <c r="F214" s="618"/>
      <c r="G214" s="618"/>
      <c r="H214" s="618"/>
      <c r="I214" s="618"/>
      <c r="J214" s="618"/>
      <c r="K214" s="618"/>
      <c r="L214" s="618"/>
      <c r="M214" s="618"/>
      <c r="N214" s="619"/>
      <c r="O214" s="619"/>
      <c r="P214" s="620"/>
      <c r="Q214" s="620"/>
      <c r="R214" s="620"/>
      <c r="S214" s="620"/>
      <c r="T214" s="620"/>
      <c r="U214" s="620"/>
      <c r="V214" s="620"/>
      <c r="W214" s="620"/>
      <c r="X214" s="620"/>
      <c r="Y214" s="620"/>
      <c r="Z214" s="620"/>
      <c r="AA214" s="620"/>
      <c r="AB214" s="620"/>
      <c r="AC214" s="620"/>
      <c r="AD214" s="620"/>
      <c r="AE214" s="620"/>
      <c r="AF214" s="620"/>
      <c r="AG214" s="620"/>
      <c r="AH214" s="618"/>
      <c r="AI214" s="618"/>
      <c r="AJ214" s="618"/>
      <c r="AK214" s="618"/>
      <c r="AL214" s="618"/>
      <c r="AM214" s="618"/>
      <c r="AN214" s="618"/>
      <c r="AO214" s="618"/>
      <c r="AP214" s="618"/>
      <c r="AQ214" s="618"/>
      <c r="AR214" s="618"/>
      <c r="AS214" s="618"/>
      <c r="AT214" s="618"/>
      <c r="AU214" s="618"/>
      <c r="AV214" s="618"/>
      <c r="AW214" s="618"/>
      <c r="AX214" s="618"/>
      <c r="AY214" s="618"/>
      <c r="AZ214" s="618"/>
      <c r="BA214" s="618"/>
      <c r="BB214" s="618"/>
      <c r="BC214" s="618"/>
      <c r="BD214" s="618"/>
      <c r="BE214" s="618"/>
      <c r="BF214" s="618"/>
      <c r="BG214" s="618"/>
      <c r="BH214" s="618"/>
      <c r="BI214" s="618"/>
      <c r="BJ214" s="618"/>
      <c r="BK214" s="618"/>
      <c r="BL214" s="618"/>
      <c r="BM214" s="618"/>
      <c r="BN214" s="618"/>
      <c r="BO214" s="618"/>
      <c r="BP214" s="618"/>
      <c r="BQ214" s="618"/>
      <c r="BR214" s="618"/>
      <c r="BS214" s="618"/>
      <c r="BT214" s="618"/>
      <c r="BU214" s="618"/>
      <c r="BV214" s="618"/>
      <c r="BW214" s="618"/>
      <c r="BX214" s="618"/>
      <c r="BY214" s="618"/>
      <c r="BZ214" s="618"/>
      <c r="CA214" s="618"/>
      <c r="CB214" s="623"/>
      <c r="CC214" s="623"/>
      <c r="CD214" s="618"/>
      <c r="CE214" s="618"/>
      <c r="CF214" s="623"/>
      <c r="CG214" s="623"/>
      <c r="CH214" s="623"/>
      <c r="CI214" s="623"/>
      <c r="CJ214" s="623"/>
      <c r="CK214" s="623"/>
      <c r="CL214" s="623"/>
      <c r="CM214" s="623"/>
      <c r="CN214" s="623"/>
      <c r="CO214" s="618"/>
      <c r="CP214" s="619"/>
      <c r="CQ214" s="619"/>
      <c r="CR214" s="618"/>
      <c r="CS214" s="618"/>
      <c r="CT214" s="618"/>
      <c r="CU214" s="618"/>
      <c r="CV214" s="618"/>
      <c r="CW214" s="618"/>
    </row>
    <row r="215" spans="1:101" s="624" customFormat="1">
      <c r="A215" s="618"/>
      <c r="B215" s="618"/>
      <c r="C215" s="622"/>
      <c r="D215" s="622"/>
      <c r="E215" s="621"/>
      <c r="F215" s="618"/>
      <c r="G215" s="618"/>
      <c r="H215" s="618"/>
      <c r="I215" s="618"/>
      <c r="J215" s="618"/>
      <c r="K215" s="618"/>
      <c r="L215" s="618"/>
      <c r="M215" s="618"/>
      <c r="N215" s="619"/>
      <c r="O215" s="619"/>
      <c r="P215" s="620"/>
      <c r="Q215" s="620"/>
      <c r="R215" s="620"/>
      <c r="S215" s="620"/>
      <c r="T215" s="620"/>
      <c r="U215" s="620"/>
      <c r="V215" s="620"/>
      <c r="W215" s="620"/>
      <c r="X215" s="620"/>
      <c r="Y215" s="620"/>
      <c r="Z215" s="620"/>
      <c r="AA215" s="620"/>
      <c r="AB215" s="620"/>
      <c r="AC215" s="620"/>
      <c r="AD215" s="620"/>
      <c r="AE215" s="620"/>
      <c r="AF215" s="620"/>
      <c r="AG215" s="620"/>
      <c r="AH215" s="618"/>
      <c r="AI215" s="618"/>
      <c r="AJ215" s="618"/>
      <c r="AK215" s="618"/>
      <c r="AL215" s="618"/>
      <c r="AM215" s="618"/>
      <c r="AN215" s="618"/>
      <c r="AO215" s="618"/>
      <c r="AP215" s="618"/>
      <c r="AQ215" s="618"/>
      <c r="AR215" s="618"/>
      <c r="AS215" s="618"/>
      <c r="AT215" s="618"/>
      <c r="AU215" s="618"/>
      <c r="AV215" s="618"/>
      <c r="AW215" s="618"/>
      <c r="AX215" s="618"/>
      <c r="AY215" s="618"/>
      <c r="AZ215" s="618"/>
      <c r="BA215" s="618"/>
      <c r="BB215" s="618"/>
      <c r="BC215" s="618"/>
      <c r="BD215" s="618"/>
      <c r="BE215" s="618"/>
      <c r="BF215" s="618"/>
      <c r="BG215" s="618"/>
      <c r="BH215" s="618"/>
      <c r="BI215" s="618"/>
      <c r="BJ215" s="618"/>
      <c r="BK215" s="618"/>
      <c r="BL215" s="618"/>
      <c r="BM215" s="618"/>
      <c r="BN215" s="618"/>
      <c r="BO215" s="618"/>
      <c r="BP215" s="618"/>
      <c r="BQ215" s="618"/>
      <c r="BR215" s="618"/>
      <c r="BS215" s="618"/>
      <c r="BT215" s="618"/>
      <c r="BU215" s="618"/>
      <c r="BV215" s="618"/>
      <c r="BW215" s="618"/>
      <c r="BX215" s="618"/>
      <c r="BY215" s="618"/>
      <c r="BZ215" s="618"/>
      <c r="CA215" s="618"/>
      <c r="CB215" s="623"/>
      <c r="CC215" s="623"/>
      <c r="CD215" s="618"/>
      <c r="CE215" s="618"/>
      <c r="CF215" s="623"/>
      <c r="CG215" s="623"/>
      <c r="CH215" s="623"/>
      <c r="CI215" s="623"/>
      <c r="CJ215" s="623"/>
      <c r="CK215" s="623"/>
      <c r="CL215" s="623"/>
      <c r="CM215" s="623"/>
      <c r="CN215" s="623"/>
      <c r="CO215" s="618"/>
      <c r="CP215" s="619"/>
      <c r="CQ215" s="619"/>
      <c r="CR215" s="618"/>
      <c r="CS215" s="618"/>
      <c r="CT215" s="618"/>
      <c r="CU215" s="618"/>
      <c r="CV215" s="618"/>
      <c r="CW215" s="618"/>
    </row>
    <row r="216" spans="1:101" s="624" customFormat="1">
      <c r="A216" s="618"/>
      <c r="B216" s="618"/>
      <c r="C216" s="622"/>
      <c r="D216" s="622"/>
      <c r="E216" s="621"/>
      <c r="F216" s="618"/>
      <c r="G216" s="618"/>
      <c r="H216" s="618"/>
      <c r="I216" s="618"/>
      <c r="J216" s="618"/>
      <c r="K216" s="618"/>
      <c r="L216" s="618"/>
      <c r="M216" s="618"/>
      <c r="N216" s="619"/>
      <c r="O216" s="619"/>
      <c r="P216" s="620"/>
      <c r="Q216" s="620"/>
      <c r="R216" s="620"/>
      <c r="S216" s="620"/>
      <c r="T216" s="620"/>
      <c r="U216" s="620"/>
      <c r="V216" s="620"/>
      <c r="W216" s="620"/>
      <c r="X216" s="620"/>
      <c r="Y216" s="620"/>
      <c r="Z216" s="620"/>
      <c r="AA216" s="620"/>
      <c r="AB216" s="620"/>
      <c r="AC216" s="620"/>
      <c r="AD216" s="620"/>
      <c r="AE216" s="620"/>
      <c r="AF216" s="620"/>
      <c r="AG216" s="620"/>
      <c r="AH216" s="618"/>
      <c r="AI216" s="618"/>
      <c r="AJ216" s="618"/>
      <c r="AK216" s="618"/>
      <c r="AL216" s="618"/>
      <c r="AM216" s="618"/>
      <c r="AN216" s="618"/>
      <c r="AO216" s="618"/>
      <c r="AP216" s="618"/>
      <c r="AQ216" s="618"/>
      <c r="AR216" s="618"/>
      <c r="AS216" s="618"/>
      <c r="AT216" s="618"/>
      <c r="AU216" s="618"/>
      <c r="AV216" s="618"/>
      <c r="AW216" s="618"/>
      <c r="AX216" s="618"/>
      <c r="AY216" s="618"/>
      <c r="AZ216" s="618"/>
      <c r="BA216" s="618"/>
      <c r="BB216" s="618"/>
      <c r="BC216" s="618"/>
      <c r="BD216" s="618"/>
      <c r="BE216" s="618"/>
      <c r="BF216" s="618"/>
      <c r="BG216" s="618"/>
      <c r="BH216" s="618"/>
      <c r="BI216" s="618"/>
      <c r="BJ216" s="618"/>
      <c r="BK216" s="618"/>
      <c r="BL216" s="618"/>
      <c r="BM216" s="618"/>
      <c r="BN216" s="618"/>
      <c r="BO216" s="618"/>
      <c r="BP216" s="618"/>
      <c r="BQ216" s="618"/>
      <c r="BR216" s="618"/>
      <c r="BS216" s="618"/>
      <c r="BT216" s="618"/>
      <c r="BU216" s="618"/>
      <c r="BV216" s="618"/>
      <c r="BW216" s="618"/>
      <c r="BX216" s="618"/>
      <c r="BY216" s="618"/>
      <c r="BZ216" s="618"/>
      <c r="CA216" s="618"/>
      <c r="CB216" s="623"/>
      <c r="CC216" s="623"/>
      <c r="CD216" s="618"/>
      <c r="CE216" s="618"/>
      <c r="CF216" s="623"/>
      <c r="CG216" s="623"/>
      <c r="CH216" s="623"/>
      <c r="CI216" s="623"/>
      <c r="CJ216" s="623"/>
      <c r="CK216" s="623"/>
      <c r="CL216" s="623"/>
      <c r="CM216" s="623"/>
      <c r="CN216" s="623"/>
      <c r="CO216" s="618"/>
      <c r="CP216" s="619"/>
      <c r="CQ216" s="619"/>
      <c r="CR216" s="618"/>
      <c r="CS216" s="618"/>
      <c r="CT216" s="618"/>
      <c r="CU216" s="618"/>
      <c r="CV216" s="618"/>
      <c r="CW216" s="618"/>
    </row>
    <row r="217" spans="1:101" s="624" customFormat="1">
      <c r="A217" s="618"/>
      <c r="B217" s="618"/>
      <c r="C217" s="622"/>
      <c r="D217" s="622"/>
      <c r="E217" s="621"/>
      <c r="F217" s="618"/>
      <c r="G217" s="618"/>
      <c r="H217" s="618"/>
      <c r="I217" s="618"/>
      <c r="J217" s="618"/>
      <c r="K217" s="618"/>
      <c r="L217" s="618"/>
      <c r="M217" s="618"/>
      <c r="N217" s="619"/>
      <c r="O217" s="619"/>
      <c r="P217" s="620"/>
      <c r="Q217" s="620"/>
      <c r="R217" s="620"/>
      <c r="S217" s="620"/>
      <c r="T217" s="620"/>
      <c r="U217" s="620"/>
      <c r="V217" s="620"/>
      <c r="W217" s="620"/>
      <c r="X217" s="620"/>
      <c r="Y217" s="620"/>
      <c r="Z217" s="620"/>
      <c r="AA217" s="620"/>
      <c r="AB217" s="620"/>
      <c r="AC217" s="620"/>
      <c r="AD217" s="620"/>
      <c r="AE217" s="620"/>
      <c r="AF217" s="620"/>
      <c r="AG217" s="620"/>
      <c r="AH217" s="618"/>
      <c r="AI217" s="618"/>
      <c r="AJ217" s="618"/>
      <c r="AK217" s="618"/>
      <c r="AL217" s="618"/>
      <c r="AM217" s="618"/>
      <c r="AN217" s="618"/>
      <c r="AO217" s="618"/>
      <c r="AP217" s="618"/>
      <c r="AQ217" s="618"/>
      <c r="AR217" s="618"/>
      <c r="AS217" s="618"/>
      <c r="AT217" s="618"/>
      <c r="AU217" s="618"/>
      <c r="AV217" s="618"/>
      <c r="AW217" s="618"/>
      <c r="AX217" s="618"/>
      <c r="AY217" s="618"/>
      <c r="AZ217" s="618"/>
      <c r="BA217" s="618"/>
      <c r="BB217" s="618"/>
      <c r="BC217" s="618"/>
      <c r="BD217" s="618"/>
      <c r="BE217" s="618"/>
      <c r="BF217" s="618"/>
      <c r="BG217" s="618"/>
      <c r="BH217" s="618"/>
      <c r="BI217" s="618"/>
      <c r="BJ217" s="618"/>
      <c r="BK217" s="618"/>
      <c r="BL217" s="618"/>
      <c r="BM217" s="618"/>
      <c r="BN217" s="618"/>
      <c r="BO217" s="618"/>
      <c r="BP217" s="618"/>
      <c r="BQ217" s="618"/>
      <c r="BR217" s="618"/>
      <c r="BS217" s="618"/>
      <c r="BT217" s="618"/>
      <c r="BU217" s="618"/>
      <c r="BV217" s="618"/>
      <c r="BW217" s="618"/>
      <c r="BX217" s="618"/>
      <c r="BY217" s="618"/>
      <c r="BZ217" s="618"/>
      <c r="CA217" s="618"/>
      <c r="CB217" s="623"/>
      <c r="CC217" s="623"/>
      <c r="CD217" s="618"/>
      <c r="CE217" s="618"/>
      <c r="CF217" s="623"/>
      <c r="CG217" s="623"/>
      <c r="CH217" s="623"/>
      <c r="CI217" s="623"/>
      <c r="CJ217" s="623"/>
      <c r="CK217" s="623"/>
      <c r="CL217" s="623"/>
      <c r="CM217" s="623"/>
      <c r="CN217" s="623"/>
      <c r="CO217" s="618"/>
      <c r="CP217" s="619"/>
      <c r="CQ217" s="619"/>
      <c r="CR217" s="618"/>
      <c r="CS217" s="618"/>
      <c r="CT217" s="618"/>
      <c r="CU217" s="618"/>
      <c r="CV217" s="618"/>
      <c r="CW217" s="618"/>
    </row>
    <row r="218" spans="1:101" s="624" customFormat="1">
      <c r="A218" s="618"/>
      <c r="B218" s="618"/>
      <c r="C218" s="622"/>
      <c r="D218" s="622"/>
      <c r="E218" s="621"/>
      <c r="F218" s="618"/>
      <c r="G218" s="618"/>
      <c r="H218" s="618"/>
      <c r="I218" s="618"/>
      <c r="J218" s="618"/>
      <c r="K218" s="618"/>
      <c r="L218" s="618"/>
      <c r="M218" s="618"/>
      <c r="N218" s="619"/>
      <c r="O218" s="619"/>
      <c r="P218" s="620"/>
      <c r="Q218" s="620"/>
      <c r="R218" s="620"/>
      <c r="S218" s="620"/>
      <c r="T218" s="620"/>
      <c r="U218" s="620"/>
      <c r="V218" s="620"/>
      <c r="W218" s="620"/>
      <c r="X218" s="620"/>
      <c r="Y218" s="620"/>
      <c r="Z218" s="620"/>
      <c r="AA218" s="620"/>
      <c r="AB218" s="620"/>
      <c r="AC218" s="620"/>
      <c r="AD218" s="620"/>
      <c r="AE218" s="620"/>
      <c r="AF218" s="620"/>
      <c r="AG218" s="620"/>
      <c r="AH218" s="618"/>
      <c r="AI218" s="618"/>
      <c r="AJ218" s="618"/>
      <c r="AK218" s="618"/>
      <c r="AL218" s="618"/>
      <c r="AM218" s="618"/>
      <c r="AN218" s="618"/>
      <c r="AO218" s="618"/>
      <c r="AP218" s="618"/>
      <c r="AQ218" s="618"/>
      <c r="AR218" s="618"/>
      <c r="AS218" s="618"/>
      <c r="AT218" s="618"/>
      <c r="AU218" s="618"/>
      <c r="AV218" s="618"/>
      <c r="AW218" s="618"/>
      <c r="AX218" s="618"/>
      <c r="AY218" s="618"/>
      <c r="AZ218" s="618"/>
      <c r="BA218" s="618"/>
      <c r="BB218" s="618"/>
      <c r="BC218" s="618"/>
      <c r="BD218" s="618"/>
      <c r="BE218" s="618"/>
      <c r="BF218" s="618"/>
      <c r="BG218" s="618"/>
      <c r="BH218" s="618"/>
      <c r="BI218" s="618"/>
      <c r="BJ218" s="618"/>
      <c r="BK218" s="618"/>
      <c r="BL218" s="618"/>
      <c r="BM218" s="618"/>
      <c r="BN218" s="618"/>
      <c r="BO218" s="618"/>
      <c r="BP218" s="618"/>
      <c r="BQ218" s="618"/>
      <c r="BR218" s="618"/>
      <c r="BS218" s="618"/>
      <c r="BT218" s="618"/>
      <c r="BU218" s="618"/>
      <c r="BV218" s="618"/>
      <c r="BW218" s="618"/>
      <c r="BX218" s="618"/>
      <c r="BY218" s="618"/>
      <c r="BZ218" s="618"/>
      <c r="CA218" s="618"/>
      <c r="CB218" s="623"/>
      <c r="CC218" s="623"/>
      <c r="CD218" s="618"/>
      <c r="CE218" s="618"/>
      <c r="CF218" s="623"/>
      <c r="CG218" s="623"/>
      <c r="CH218" s="623"/>
      <c r="CI218" s="623"/>
      <c r="CJ218" s="623"/>
      <c r="CK218" s="623"/>
      <c r="CL218" s="623"/>
      <c r="CM218" s="623"/>
      <c r="CN218" s="623"/>
      <c r="CO218" s="618"/>
      <c r="CP218" s="619"/>
      <c r="CQ218" s="619"/>
      <c r="CR218" s="618"/>
      <c r="CS218" s="618"/>
      <c r="CT218" s="618"/>
      <c r="CU218" s="618"/>
      <c r="CV218" s="618"/>
      <c r="CW218" s="618"/>
    </row>
    <row r="219" spans="1:101" s="624" customFormat="1">
      <c r="A219" s="618"/>
      <c r="B219" s="618"/>
      <c r="C219" s="622"/>
      <c r="D219" s="622"/>
      <c r="E219" s="621"/>
      <c r="F219" s="618"/>
      <c r="G219" s="618"/>
      <c r="H219" s="618"/>
      <c r="I219" s="618"/>
      <c r="J219" s="618"/>
      <c r="K219" s="618"/>
      <c r="L219" s="618"/>
      <c r="M219" s="618"/>
      <c r="N219" s="619"/>
      <c r="O219" s="619"/>
      <c r="P219" s="620"/>
      <c r="Q219" s="620"/>
      <c r="R219" s="620"/>
      <c r="S219" s="620"/>
      <c r="T219" s="620"/>
      <c r="U219" s="620"/>
      <c r="V219" s="620"/>
      <c r="W219" s="620"/>
      <c r="X219" s="620"/>
      <c r="Y219" s="620"/>
      <c r="Z219" s="620"/>
      <c r="AA219" s="620"/>
      <c r="AB219" s="620"/>
      <c r="AC219" s="620"/>
      <c r="AD219" s="620"/>
      <c r="AE219" s="620"/>
      <c r="AF219" s="620"/>
      <c r="AG219" s="620"/>
      <c r="AH219" s="618"/>
      <c r="AI219" s="618"/>
      <c r="AJ219" s="618"/>
      <c r="AK219" s="618"/>
      <c r="AL219" s="618"/>
      <c r="AM219" s="618"/>
      <c r="AN219" s="618"/>
      <c r="AO219" s="618"/>
      <c r="AP219" s="618"/>
      <c r="AQ219" s="618"/>
      <c r="AR219" s="618"/>
      <c r="AS219" s="618"/>
      <c r="AT219" s="618"/>
      <c r="AU219" s="618"/>
      <c r="AV219" s="618"/>
      <c r="AW219" s="618"/>
      <c r="AX219" s="618"/>
      <c r="AY219" s="618"/>
      <c r="AZ219" s="618"/>
      <c r="BA219" s="618"/>
      <c r="BB219" s="618"/>
      <c r="BC219" s="618"/>
      <c r="BD219" s="618"/>
      <c r="BE219" s="618"/>
      <c r="BF219" s="618"/>
      <c r="BG219" s="618"/>
      <c r="BH219" s="618"/>
      <c r="BI219" s="618"/>
      <c r="BJ219" s="618"/>
      <c r="BK219" s="618"/>
      <c r="BL219" s="618"/>
      <c r="BM219" s="618"/>
      <c r="BN219" s="618"/>
      <c r="BO219" s="618"/>
      <c r="BP219" s="618"/>
      <c r="BQ219" s="618"/>
      <c r="BR219" s="618"/>
      <c r="BS219" s="618"/>
      <c r="BT219" s="618"/>
      <c r="BU219" s="618"/>
      <c r="BV219" s="618"/>
      <c r="BW219" s="618"/>
      <c r="BX219" s="618"/>
      <c r="BY219" s="618"/>
      <c r="BZ219" s="618"/>
      <c r="CA219" s="618"/>
      <c r="CB219" s="623"/>
      <c r="CC219" s="623"/>
      <c r="CD219" s="618"/>
      <c r="CE219" s="618"/>
      <c r="CF219" s="623"/>
      <c r="CG219" s="623"/>
      <c r="CH219" s="623"/>
      <c r="CI219" s="623"/>
      <c r="CJ219" s="623"/>
      <c r="CK219" s="623"/>
      <c r="CL219" s="623"/>
      <c r="CM219" s="623"/>
      <c r="CN219" s="623"/>
      <c r="CO219" s="618"/>
      <c r="CP219" s="619"/>
      <c r="CQ219" s="619"/>
      <c r="CR219" s="618"/>
      <c r="CS219" s="618"/>
      <c r="CT219" s="618"/>
      <c r="CU219" s="618"/>
      <c r="CV219" s="618"/>
      <c r="CW219" s="618"/>
    </row>
    <row r="220" spans="1:101" s="624" customFormat="1">
      <c r="A220" s="618"/>
      <c r="B220" s="618"/>
      <c r="C220" s="622"/>
      <c r="D220" s="622"/>
      <c r="E220" s="621"/>
      <c r="F220" s="618"/>
      <c r="G220" s="618"/>
      <c r="H220" s="618"/>
      <c r="I220" s="618"/>
      <c r="J220" s="618"/>
      <c r="K220" s="618"/>
      <c r="L220" s="618"/>
      <c r="M220" s="618"/>
      <c r="N220" s="619"/>
      <c r="O220" s="619"/>
      <c r="P220" s="620"/>
      <c r="Q220" s="620"/>
      <c r="R220" s="620"/>
      <c r="S220" s="620"/>
      <c r="T220" s="620"/>
      <c r="U220" s="620"/>
      <c r="V220" s="620"/>
      <c r="W220" s="620"/>
      <c r="X220" s="620"/>
      <c r="Y220" s="620"/>
      <c r="Z220" s="620"/>
      <c r="AA220" s="620"/>
      <c r="AB220" s="620"/>
      <c r="AC220" s="620"/>
      <c r="AD220" s="620"/>
      <c r="AE220" s="620"/>
      <c r="AF220" s="620"/>
      <c r="AG220" s="620"/>
      <c r="AH220" s="618"/>
      <c r="AI220" s="618"/>
      <c r="AJ220" s="618"/>
      <c r="AK220" s="618"/>
      <c r="AL220" s="618"/>
      <c r="AM220" s="618"/>
      <c r="AN220" s="618"/>
      <c r="AO220" s="618"/>
      <c r="AP220" s="618"/>
      <c r="AQ220" s="618"/>
      <c r="AR220" s="618"/>
      <c r="AS220" s="618"/>
      <c r="AT220" s="618"/>
      <c r="AU220" s="618"/>
      <c r="AV220" s="618"/>
      <c r="AW220" s="618"/>
      <c r="AX220" s="618"/>
      <c r="AY220" s="618"/>
      <c r="AZ220" s="618"/>
      <c r="BA220" s="618"/>
      <c r="BB220" s="618"/>
      <c r="BC220" s="618"/>
      <c r="BD220" s="618"/>
      <c r="BE220" s="618"/>
      <c r="BF220" s="618"/>
      <c r="BG220" s="618"/>
      <c r="BH220" s="618"/>
      <c r="BI220" s="618"/>
      <c r="BJ220" s="618"/>
      <c r="BK220" s="618"/>
      <c r="BL220" s="618"/>
      <c r="BM220" s="618"/>
      <c r="BN220" s="618"/>
      <c r="BO220" s="618"/>
      <c r="BP220" s="618"/>
      <c r="BQ220" s="618"/>
      <c r="BR220" s="618"/>
      <c r="BS220" s="618"/>
      <c r="BT220" s="618"/>
      <c r="BU220" s="618"/>
      <c r="BV220" s="618"/>
      <c r="BW220" s="618"/>
      <c r="BX220" s="618"/>
      <c r="BY220" s="618"/>
      <c r="BZ220" s="618"/>
      <c r="CA220" s="618"/>
      <c r="CB220" s="623"/>
      <c r="CC220" s="623"/>
      <c r="CD220" s="618"/>
      <c r="CE220" s="618"/>
      <c r="CF220" s="623"/>
      <c r="CG220" s="623"/>
      <c r="CH220" s="623"/>
      <c r="CI220" s="623"/>
      <c r="CJ220" s="623"/>
      <c r="CK220" s="623"/>
      <c r="CL220" s="623"/>
      <c r="CM220" s="623"/>
      <c r="CN220" s="623"/>
      <c r="CO220" s="618"/>
      <c r="CP220" s="619"/>
      <c r="CQ220" s="619"/>
      <c r="CR220" s="618"/>
      <c r="CS220" s="618"/>
      <c r="CT220" s="618"/>
      <c r="CU220" s="618"/>
      <c r="CV220" s="618"/>
      <c r="CW220" s="618"/>
    </row>
    <row r="221" spans="1:101" s="624" customFormat="1">
      <c r="A221" s="618"/>
      <c r="B221" s="618"/>
      <c r="C221" s="622"/>
      <c r="D221" s="622"/>
      <c r="E221" s="621"/>
      <c r="F221" s="618"/>
      <c r="G221" s="618"/>
      <c r="H221" s="618"/>
      <c r="I221" s="618"/>
      <c r="J221" s="618"/>
      <c r="K221" s="618"/>
      <c r="L221" s="618"/>
      <c r="M221" s="618"/>
      <c r="N221" s="619"/>
      <c r="O221" s="619"/>
      <c r="P221" s="620"/>
      <c r="Q221" s="620"/>
      <c r="R221" s="620"/>
      <c r="S221" s="620"/>
      <c r="T221" s="620"/>
      <c r="U221" s="620"/>
      <c r="V221" s="620"/>
      <c r="W221" s="620"/>
      <c r="X221" s="620"/>
      <c r="Y221" s="620"/>
      <c r="Z221" s="620"/>
      <c r="AA221" s="620"/>
      <c r="AB221" s="620"/>
      <c r="AC221" s="620"/>
      <c r="AD221" s="620"/>
      <c r="AE221" s="620"/>
      <c r="AF221" s="620"/>
      <c r="AG221" s="620"/>
      <c r="AH221" s="618"/>
      <c r="AI221" s="618"/>
      <c r="AJ221" s="618"/>
      <c r="AK221" s="618"/>
      <c r="AL221" s="618"/>
      <c r="AM221" s="618"/>
      <c r="AN221" s="618"/>
      <c r="AO221" s="618"/>
      <c r="AP221" s="618"/>
      <c r="AQ221" s="618"/>
      <c r="AR221" s="618"/>
      <c r="AS221" s="618"/>
      <c r="AT221" s="618"/>
      <c r="AU221" s="618"/>
      <c r="AV221" s="618"/>
      <c r="AW221" s="618"/>
      <c r="AX221" s="618"/>
      <c r="AY221" s="618"/>
      <c r="AZ221" s="618"/>
      <c r="BA221" s="618"/>
      <c r="BB221" s="618"/>
      <c r="BC221" s="618"/>
      <c r="BD221" s="618"/>
      <c r="BE221" s="618"/>
      <c r="BF221" s="618"/>
      <c r="BG221" s="618"/>
      <c r="BH221" s="618"/>
      <c r="BI221" s="618"/>
      <c r="BJ221" s="618"/>
      <c r="BK221" s="618"/>
      <c r="BL221" s="618"/>
      <c r="BM221" s="618"/>
      <c r="BN221" s="618"/>
      <c r="BO221" s="618"/>
      <c r="BP221" s="618"/>
      <c r="BQ221" s="618"/>
      <c r="BR221" s="618"/>
      <c r="BS221" s="618"/>
      <c r="BT221" s="618"/>
      <c r="BU221" s="618"/>
      <c r="BV221" s="618"/>
      <c r="BW221" s="618"/>
      <c r="BX221" s="618"/>
      <c r="BY221" s="618"/>
      <c r="BZ221" s="618"/>
      <c r="CA221" s="618"/>
      <c r="CB221" s="623"/>
      <c r="CC221" s="623"/>
      <c r="CD221" s="618"/>
      <c r="CE221" s="618"/>
      <c r="CF221" s="623"/>
      <c r="CG221" s="623"/>
      <c r="CH221" s="623"/>
      <c r="CI221" s="623"/>
      <c r="CJ221" s="623"/>
      <c r="CK221" s="623"/>
      <c r="CL221" s="623"/>
      <c r="CM221" s="623"/>
      <c r="CN221" s="623"/>
      <c r="CO221" s="618"/>
      <c r="CP221" s="619"/>
      <c r="CQ221" s="619"/>
      <c r="CR221" s="618"/>
      <c r="CS221" s="618"/>
      <c r="CT221" s="618"/>
      <c r="CU221" s="618"/>
      <c r="CV221" s="618"/>
      <c r="CW221" s="618"/>
    </row>
    <row r="222" spans="1:101" s="624" customFormat="1">
      <c r="A222" s="618"/>
      <c r="B222" s="618"/>
      <c r="C222" s="622"/>
      <c r="D222" s="622"/>
      <c r="E222" s="621"/>
      <c r="F222" s="618"/>
      <c r="G222" s="618"/>
      <c r="H222" s="618"/>
      <c r="I222" s="618"/>
      <c r="J222" s="618"/>
      <c r="K222" s="618"/>
      <c r="L222" s="618"/>
      <c r="M222" s="618"/>
      <c r="N222" s="619"/>
      <c r="O222" s="619"/>
      <c r="P222" s="620"/>
      <c r="Q222" s="620"/>
      <c r="R222" s="620"/>
      <c r="S222" s="620"/>
      <c r="T222" s="620"/>
      <c r="U222" s="620"/>
      <c r="V222" s="620"/>
      <c r="W222" s="620"/>
      <c r="X222" s="620"/>
      <c r="Y222" s="620"/>
      <c r="Z222" s="620"/>
      <c r="AA222" s="620"/>
      <c r="AB222" s="620"/>
      <c r="AC222" s="620"/>
      <c r="AD222" s="620"/>
      <c r="AE222" s="620"/>
      <c r="AF222" s="620"/>
      <c r="AG222" s="620"/>
      <c r="AH222" s="618"/>
      <c r="AI222" s="618"/>
      <c r="AJ222" s="618"/>
      <c r="AK222" s="618"/>
      <c r="AL222" s="618"/>
      <c r="AM222" s="618"/>
      <c r="AN222" s="618"/>
      <c r="AO222" s="618"/>
      <c r="AP222" s="618"/>
      <c r="AQ222" s="618"/>
      <c r="AR222" s="618"/>
      <c r="AS222" s="618"/>
      <c r="AT222" s="618"/>
      <c r="AU222" s="618"/>
      <c r="AV222" s="618"/>
      <c r="AW222" s="618"/>
      <c r="AX222" s="618"/>
      <c r="AY222" s="618"/>
      <c r="AZ222" s="618"/>
      <c r="BA222" s="618"/>
      <c r="BB222" s="618"/>
      <c r="BC222" s="618"/>
      <c r="BD222" s="618"/>
      <c r="BE222" s="618"/>
      <c r="BF222" s="618"/>
      <c r="BG222" s="618"/>
      <c r="BH222" s="618"/>
      <c r="BI222" s="618"/>
      <c r="BJ222" s="618"/>
      <c r="BK222" s="618"/>
      <c r="BL222" s="618"/>
      <c r="BM222" s="618"/>
      <c r="BN222" s="618"/>
      <c r="BO222" s="618"/>
      <c r="BP222" s="618"/>
      <c r="BQ222" s="618"/>
      <c r="BR222" s="618"/>
      <c r="BS222" s="618"/>
      <c r="BT222" s="618"/>
      <c r="BU222" s="618"/>
      <c r="BV222" s="618"/>
      <c r="BW222" s="618"/>
      <c r="BX222" s="618"/>
      <c r="BY222" s="618"/>
      <c r="BZ222" s="618"/>
      <c r="CA222" s="618"/>
      <c r="CB222" s="623"/>
      <c r="CC222" s="623"/>
      <c r="CD222" s="618"/>
      <c r="CE222" s="618"/>
      <c r="CF222" s="623"/>
      <c r="CG222" s="623"/>
      <c r="CH222" s="623"/>
      <c r="CI222" s="623"/>
      <c r="CJ222" s="623"/>
      <c r="CK222" s="623"/>
      <c r="CL222" s="623"/>
      <c r="CM222" s="623"/>
      <c r="CN222" s="623"/>
      <c r="CO222" s="618"/>
      <c r="CP222" s="619"/>
      <c r="CQ222" s="619"/>
      <c r="CR222" s="618"/>
      <c r="CS222" s="618"/>
      <c r="CT222" s="618"/>
      <c r="CU222" s="618"/>
      <c r="CV222" s="618"/>
      <c r="CW222" s="618"/>
    </row>
    <row r="223" spans="1:101" s="624" customFormat="1">
      <c r="A223" s="618"/>
      <c r="B223" s="618"/>
      <c r="C223" s="622"/>
      <c r="D223" s="622"/>
      <c r="E223" s="621"/>
      <c r="F223" s="618"/>
      <c r="G223" s="618"/>
      <c r="H223" s="618"/>
      <c r="I223" s="618"/>
      <c r="J223" s="618"/>
      <c r="K223" s="618"/>
      <c r="L223" s="618"/>
      <c r="M223" s="618"/>
      <c r="N223" s="619"/>
      <c r="O223" s="619"/>
      <c r="P223" s="620"/>
      <c r="Q223" s="620"/>
      <c r="R223" s="620"/>
      <c r="S223" s="620"/>
      <c r="T223" s="620"/>
      <c r="U223" s="620"/>
      <c r="V223" s="620"/>
      <c r="W223" s="620"/>
      <c r="X223" s="620"/>
      <c r="Y223" s="620"/>
      <c r="Z223" s="620"/>
      <c r="AA223" s="620"/>
      <c r="AB223" s="620"/>
      <c r="AC223" s="620"/>
      <c r="AD223" s="620"/>
      <c r="AE223" s="620"/>
      <c r="AF223" s="620"/>
      <c r="AG223" s="620"/>
      <c r="AH223" s="618"/>
      <c r="AI223" s="618"/>
      <c r="AJ223" s="618"/>
      <c r="AK223" s="618"/>
      <c r="AL223" s="618"/>
      <c r="AM223" s="618"/>
      <c r="AN223" s="618"/>
      <c r="AO223" s="618"/>
      <c r="AP223" s="618"/>
      <c r="AQ223" s="618"/>
      <c r="AR223" s="618"/>
      <c r="AS223" s="618"/>
      <c r="AT223" s="618"/>
      <c r="AU223" s="618"/>
      <c r="AV223" s="618"/>
      <c r="AW223" s="618"/>
      <c r="AX223" s="618"/>
      <c r="AY223" s="618"/>
      <c r="AZ223" s="618"/>
      <c r="BA223" s="618"/>
      <c r="BB223" s="618"/>
      <c r="BC223" s="618"/>
      <c r="BD223" s="618"/>
      <c r="BE223" s="618"/>
      <c r="BF223" s="618"/>
      <c r="BG223" s="618"/>
      <c r="BH223" s="618"/>
      <c r="BI223" s="618"/>
      <c r="BJ223" s="618"/>
      <c r="BK223" s="618"/>
      <c r="BL223" s="618"/>
      <c r="BM223" s="618"/>
      <c r="BN223" s="618"/>
      <c r="BO223" s="618"/>
      <c r="BP223" s="618"/>
      <c r="BQ223" s="618"/>
      <c r="BR223" s="618"/>
      <c r="BS223" s="618"/>
      <c r="BT223" s="618"/>
      <c r="BU223" s="618"/>
      <c r="BV223" s="618"/>
      <c r="BW223" s="618"/>
      <c r="BX223" s="618"/>
      <c r="BY223" s="618"/>
      <c r="BZ223" s="618"/>
      <c r="CA223" s="618"/>
      <c r="CB223" s="623"/>
      <c r="CC223" s="623"/>
      <c r="CD223" s="618"/>
      <c r="CE223" s="618"/>
      <c r="CF223" s="623"/>
      <c r="CG223" s="623"/>
      <c r="CH223" s="623"/>
      <c r="CI223" s="623"/>
      <c r="CJ223" s="623"/>
      <c r="CK223" s="623"/>
      <c r="CL223" s="623"/>
      <c r="CM223" s="623"/>
      <c r="CN223" s="623"/>
      <c r="CO223" s="618"/>
      <c r="CP223" s="619"/>
      <c r="CQ223" s="619"/>
      <c r="CR223" s="618"/>
      <c r="CS223" s="618"/>
      <c r="CT223" s="618"/>
      <c r="CU223" s="618"/>
      <c r="CV223" s="618"/>
      <c r="CW223" s="618"/>
    </row>
    <row r="224" spans="1:101" s="624" customFormat="1">
      <c r="A224" s="618"/>
      <c r="B224" s="618"/>
      <c r="C224" s="622"/>
      <c r="D224" s="622"/>
      <c r="E224" s="621"/>
      <c r="F224" s="618"/>
      <c r="G224" s="618"/>
      <c r="H224" s="618"/>
      <c r="I224" s="618"/>
      <c r="J224" s="618"/>
      <c r="K224" s="618"/>
      <c r="L224" s="618"/>
      <c r="M224" s="618"/>
      <c r="N224" s="619"/>
      <c r="O224" s="619"/>
      <c r="P224" s="620"/>
      <c r="Q224" s="620"/>
      <c r="R224" s="620"/>
      <c r="S224" s="620"/>
      <c r="T224" s="620"/>
      <c r="U224" s="620"/>
      <c r="V224" s="620"/>
      <c r="W224" s="620"/>
      <c r="X224" s="620"/>
      <c r="Y224" s="620"/>
      <c r="Z224" s="620"/>
      <c r="AA224" s="620"/>
      <c r="AB224" s="620"/>
      <c r="AC224" s="620"/>
      <c r="AD224" s="620"/>
      <c r="AE224" s="620"/>
      <c r="AF224" s="620"/>
      <c r="AG224" s="620"/>
      <c r="AH224" s="618"/>
      <c r="AI224" s="618"/>
      <c r="AJ224" s="618"/>
      <c r="AK224" s="618"/>
      <c r="AL224" s="618"/>
      <c r="AM224" s="618"/>
      <c r="AN224" s="618"/>
      <c r="AO224" s="618"/>
      <c r="AP224" s="618"/>
      <c r="AQ224" s="618"/>
      <c r="AR224" s="618"/>
      <c r="AS224" s="618"/>
      <c r="AT224" s="618"/>
      <c r="AU224" s="618"/>
      <c r="AV224" s="618"/>
      <c r="AW224" s="618"/>
      <c r="AX224" s="618"/>
      <c r="AY224" s="618"/>
      <c r="AZ224" s="618"/>
      <c r="BA224" s="618"/>
      <c r="BB224" s="618"/>
      <c r="BC224" s="618"/>
      <c r="BD224" s="618"/>
      <c r="BE224" s="618"/>
      <c r="BF224" s="618"/>
      <c r="BG224" s="618"/>
      <c r="BH224" s="618"/>
      <c r="BI224" s="618"/>
      <c r="BJ224" s="618"/>
      <c r="BK224" s="618"/>
      <c r="BL224" s="618"/>
      <c r="BM224" s="618"/>
      <c r="BN224" s="618"/>
      <c r="BO224" s="618"/>
      <c r="BP224" s="618"/>
      <c r="BQ224" s="618"/>
      <c r="BR224" s="618"/>
      <c r="BS224" s="618"/>
      <c r="BT224" s="618"/>
      <c r="BU224" s="618"/>
      <c r="BV224" s="618"/>
      <c r="BW224" s="618"/>
      <c r="BX224" s="618"/>
      <c r="BY224" s="618"/>
      <c r="BZ224" s="618"/>
      <c r="CA224" s="618"/>
      <c r="CB224" s="623"/>
      <c r="CC224" s="623"/>
      <c r="CD224" s="618"/>
      <c r="CE224" s="618"/>
      <c r="CF224" s="623"/>
      <c r="CG224" s="623"/>
      <c r="CH224" s="623"/>
      <c r="CI224" s="623"/>
      <c r="CJ224" s="623"/>
      <c r="CK224" s="623"/>
      <c r="CL224" s="623"/>
      <c r="CM224" s="623"/>
      <c r="CN224" s="623"/>
      <c r="CO224" s="618"/>
      <c r="CP224" s="619"/>
      <c r="CQ224" s="619"/>
      <c r="CR224" s="618"/>
      <c r="CS224" s="618"/>
      <c r="CT224" s="618"/>
      <c r="CU224" s="618"/>
      <c r="CV224" s="618"/>
      <c r="CW224" s="618"/>
    </row>
    <row r="225" spans="1:101" s="624" customFormat="1">
      <c r="A225" s="618"/>
      <c r="B225" s="618"/>
      <c r="C225" s="622"/>
      <c r="D225" s="622"/>
      <c r="E225" s="621"/>
      <c r="F225" s="618"/>
      <c r="G225" s="618"/>
      <c r="H225" s="618"/>
      <c r="I225" s="618"/>
      <c r="J225" s="618"/>
      <c r="K225" s="618"/>
      <c r="L225" s="618"/>
      <c r="M225" s="618"/>
      <c r="N225" s="619"/>
      <c r="O225" s="619"/>
      <c r="P225" s="620"/>
      <c r="Q225" s="620"/>
      <c r="R225" s="620"/>
      <c r="S225" s="620"/>
      <c r="T225" s="620"/>
      <c r="U225" s="620"/>
      <c r="V225" s="620"/>
      <c r="W225" s="620"/>
      <c r="X225" s="620"/>
      <c r="Y225" s="620"/>
      <c r="Z225" s="620"/>
      <c r="AA225" s="620"/>
      <c r="AB225" s="620"/>
      <c r="AC225" s="620"/>
      <c r="AD225" s="620"/>
      <c r="AE225" s="620"/>
      <c r="AF225" s="620"/>
      <c r="AG225" s="620"/>
      <c r="AH225" s="618"/>
      <c r="AI225" s="618"/>
      <c r="AJ225" s="618"/>
      <c r="AK225" s="618"/>
      <c r="AL225" s="618"/>
      <c r="AM225" s="618"/>
      <c r="AN225" s="618"/>
      <c r="AO225" s="618"/>
      <c r="AP225" s="618"/>
      <c r="AQ225" s="618"/>
      <c r="AR225" s="618"/>
      <c r="AS225" s="618"/>
      <c r="AT225" s="618"/>
      <c r="AU225" s="618"/>
      <c r="AV225" s="618"/>
      <c r="AW225" s="618"/>
      <c r="AX225" s="618"/>
      <c r="AY225" s="618"/>
      <c r="AZ225" s="618"/>
      <c r="BA225" s="618"/>
      <c r="BB225" s="618"/>
      <c r="BC225" s="618"/>
      <c r="BD225" s="618"/>
      <c r="BE225" s="618"/>
      <c r="BF225" s="618"/>
      <c r="BG225" s="618"/>
      <c r="BH225" s="618"/>
      <c r="BI225" s="618"/>
      <c r="BJ225" s="618"/>
      <c r="BK225" s="618"/>
      <c r="BL225" s="618"/>
      <c r="BM225" s="618"/>
      <c r="BN225" s="618"/>
      <c r="BO225" s="618"/>
      <c r="BP225" s="618"/>
      <c r="BQ225" s="618"/>
      <c r="BR225" s="618"/>
      <c r="BS225" s="618"/>
      <c r="BT225" s="618"/>
      <c r="BU225" s="618"/>
      <c r="BV225" s="618"/>
      <c r="BW225" s="618"/>
      <c r="BX225" s="618"/>
      <c r="BY225" s="618"/>
      <c r="BZ225" s="618"/>
      <c r="CA225" s="618"/>
      <c r="CB225" s="623"/>
      <c r="CC225" s="623"/>
      <c r="CD225" s="618"/>
      <c r="CE225" s="618"/>
      <c r="CF225" s="623"/>
      <c r="CG225" s="623"/>
      <c r="CH225" s="623"/>
      <c r="CI225" s="623"/>
      <c r="CJ225" s="623"/>
      <c r="CK225" s="623"/>
      <c r="CL225" s="623"/>
      <c r="CM225" s="623"/>
      <c r="CN225" s="623"/>
      <c r="CO225" s="618"/>
      <c r="CP225" s="619"/>
      <c r="CQ225" s="619"/>
      <c r="CR225" s="618"/>
      <c r="CS225" s="618"/>
      <c r="CT225" s="618"/>
      <c r="CU225" s="618"/>
      <c r="CV225" s="618"/>
      <c r="CW225" s="618"/>
    </row>
    <row r="226" spans="1:101" s="624" customFormat="1">
      <c r="A226" s="618"/>
      <c r="B226" s="618"/>
      <c r="C226" s="622"/>
      <c r="D226" s="622"/>
      <c r="E226" s="621"/>
      <c r="F226" s="618"/>
      <c r="G226" s="618"/>
      <c r="H226" s="618"/>
      <c r="I226" s="618"/>
      <c r="J226" s="618"/>
      <c r="K226" s="618"/>
      <c r="L226" s="618"/>
      <c r="M226" s="618"/>
      <c r="N226" s="619"/>
      <c r="O226" s="619"/>
      <c r="P226" s="620"/>
      <c r="Q226" s="620"/>
      <c r="R226" s="620"/>
      <c r="S226" s="620"/>
      <c r="T226" s="620"/>
      <c r="U226" s="620"/>
      <c r="V226" s="620"/>
      <c r="W226" s="620"/>
      <c r="X226" s="620"/>
      <c r="Y226" s="620"/>
      <c r="Z226" s="620"/>
      <c r="AA226" s="620"/>
      <c r="AB226" s="620"/>
      <c r="AC226" s="620"/>
      <c r="AD226" s="620"/>
      <c r="AE226" s="620"/>
      <c r="AF226" s="620"/>
      <c r="AG226" s="620"/>
      <c r="AH226" s="618"/>
      <c r="AI226" s="618"/>
      <c r="AJ226" s="618"/>
      <c r="AK226" s="618"/>
      <c r="AL226" s="618"/>
      <c r="AM226" s="618"/>
      <c r="AN226" s="618"/>
      <c r="AO226" s="618"/>
      <c r="AP226" s="618"/>
      <c r="AQ226" s="618"/>
      <c r="AR226" s="618"/>
      <c r="AS226" s="618"/>
      <c r="AT226" s="618"/>
      <c r="AU226" s="618"/>
      <c r="AV226" s="618"/>
      <c r="AW226" s="618"/>
      <c r="AX226" s="618"/>
      <c r="AY226" s="618"/>
      <c r="AZ226" s="618"/>
      <c r="BA226" s="618"/>
      <c r="BB226" s="618"/>
      <c r="BC226" s="618"/>
      <c r="BD226" s="618"/>
      <c r="BE226" s="618"/>
      <c r="BF226" s="618"/>
      <c r="BG226" s="618"/>
      <c r="BH226" s="618"/>
      <c r="BI226" s="618"/>
      <c r="BJ226" s="618"/>
      <c r="BK226" s="618"/>
      <c r="BL226" s="618"/>
      <c r="BM226" s="618"/>
      <c r="BN226" s="618"/>
      <c r="BO226" s="618"/>
      <c r="BP226" s="618"/>
      <c r="BQ226" s="618"/>
      <c r="BR226" s="618"/>
      <c r="BS226" s="618"/>
      <c r="BT226" s="618"/>
      <c r="BU226" s="618"/>
      <c r="BV226" s="618"/>
      <c r="BW226" s="618"/>
      <c r="BX226" s="618"/>
      <c r="BY226" s="618"/>
      <c r="BZ226" s="618"/>
      <c r="CA226" s="618"/>
      <c r="CB226" s="623"/>
      <c r="CC226" s="623"/>
      <c r="CD226" s="618"/>
      <c r="CE226" s="618"/>
      <c r="CF226" s="623"/>
      <c r="CG226" s="623"/>
      <c r="CH226" s="623"/>
      <c r="CI226" s="623"/>
      <c r="CJ226" s="623"/>
      <c r="CK226" s="623"/>
      <c r="CL226" s="623"/>
      <c r="CM226" s="623"/>
      <c r="CN226" s="623"/>
      <c r="CO226" s="618"/>
      <c r="CP226" s="619"/>
      <c r="CQ226" s="619"/>
      <c r="CR226" s="618"/>
      <c r="CS226" s="618"/>
      <c r="CT226" s="618"/>
      <c r="CU226" s="618"/>
      <c r="CV226" s="618"/>
      <c r="CW226" s="618"/>
    </row>
    <row r="227" spans="1:101" s="624" customFormat="1">
      <c r="A227" s="618"/>
      <c r="B227" s="618"/>
      <c r="C227" s="622"/>
      <c r="D227" s="622"/>
      <c r="E227" s="621"/>
      <c r="F227" s="618"/>
      <c r="G227" s="618"/>
      <c r="H227" s="618"/>
      <c r="I227" s="618"/>
      <c r="J227" s="618"/>
      <c r="K227" s="618"/>
      <c r="L227" s="618"/>
      <c r="M227" s="618"/>
      <c r="N227" s="619"/>
      <c r="O227" s="619"/>
      <c r="P227" s="620"/>
      <c r="Q227" s="620"/>
      <c r="R227" s="620"/>
      <c r="S227" s="620"/>
      <c r="T227" s="620"/>
      <c r="U227" s="620"/>
      <c r="V227" s="620"/>
      <c r="W227" s="620"/>
      <c r="X227" s="620"/>
      <c r="Y227" s="620"/>
      <c r="Z227" s="620"/>
      <c r="AA227" s="620"/>
      <c r="AB227" s="620"/>
      <c r="AC227" s="620"/>
      <c r="AD227" s="620"/>
      <c r="AE227" s="620"/>
      <c r="AF227" s="620"/>
      <c r="AG227" s="620"/>
      <c r="AH227" s="618"/>
      <c r="AI227" s="618"/>
      <c r="AJ227" s="618"/>
      <c r="AK227" s="618"/>
      <c r="AL227" s="618"/>
      <c r="AM227" s="618"/>
      <c r="AN227" s="618"/>
      <c r="AO227" s="618"/>
      <c r="AP227" s="618"/>
      <c r="AQ227" s="618"/>
      <c r="AR227" s="618"/>
      <c r="AS227" s="618"/>
      <c r="AT227" s="618"/>
      <c r="AU227" s="618"/>
      <c r="AV227" s="618"/>
      <c r="AW227" s="618"/>
      <c r="AX227" s="618"/>
      <c r="AY227" s="618"/>
      <c r="AZ227" s="618"/>
      <c r="BA227" s="618"/>
      <c r="BB227" s="618"/>
      <c r="BC227" s="618"/>
      <c r="BD227" s="618"/>
      <c r="BE227" s="618"/>
      <c r="BF227" s="618"/>
      <c r="BG227" s="618"/>
      <c r="BH227" s="618"/>
      <c r="BI227" s="618"/>
      <c r="BJ227" s="618"/>
      <c r="BK227" s="618"/>
      <c r="BL227" s="618"/>
      <c r="BM227" s="618"/>
      <c r="BN227" s="618"/>
      <c r="BO227" s="618"/>
      <c r="BP227" s="618"/>
      <c r="BQ227" s="618"/>
      <c r="BR227" s="618"/>
      <c r="BS227" s="618"/>
      <c r="BT227" s="618"/>
      <c r="BU227" s="618"/>
      <c r="BV227" s="618"/>
      <c r="BW227" s="618"/>
      <c r="BX227" s="618"/>
      <c r="BY227" s="618"/>
      <c r="BZ227" s="618"/>
      <c r="CA227" s="618"/>
      <c r="CB227" s="623"/>
      <c r="CC227" s="623"/>
      <c r="CD227" s="618"/>
      <c r="CE227" s="618"/>
      <c r="CF227" s="623"/>
      <c r="CG227" s="623"/>
      <c r="CH227" s="623"/>
      <c r="CI227" s="623"/>
      <c r="CJ227" s="623"/>
      <c r="CK227" s="623"/>
      <c r="CL227" s="623"/>
      <c r="CM227" s="623"/>
      <c r="CN227" s="623"/>
      <c r="CO227" s="618"/>
      <c r="CP227" s="619"/>
      <c r="CQ227" s="619"/>
      <c r="CR227" s="618"/>
      <c r="CS227" s="618"/>
      <c r="CT227" s="618"/>
      <c r="CU227" s="618"/>
      <c r="CV227" s="618"/>
      <c r="CW227" s="618"/>
    </row>
    <row r="228" spans="1:101" s="624" customFormat="1">
      <c r="A228" s="618"/>
      <c r="B228" s="618"/>
      <c r="C228" s="622"/>
      <c r="D228" s="622"/>
      <c r="E228" s="621"/>
      <c r="F228" s="618"/>
      <c r="G228" s="618"/>
      <c r="H228" s="618"/>
      <c r="I228" s="618"/>
      <c r="J228" s="618"/>
      <c r="K228" s="618"/>
      <c r="L228" s="618"/>
      <c r="M228" s="618"/>
      <c r="N228" s="619"/>
      <c r="O228" s="619"/>
      <c r="P228" s="620"/>
      <c r="Q228" s="620"/>
      <c r="R228" s="620"/>
      <c r="S228" s="620"/>
      <c r="T228" s="620"/>
      <c r="U228" s="620"/>
      <c r="V228" s="620"/>
      <c r="W228" s="620"/>
      <c r="X228" s="620"/>
      <c r="Y228" s="620"/>
      <c r="Z228" s="620"/>
      <c r="AA228" s="620"/>
      <c r="AB228" s="620"/>
      <c r="AC228" s="620"/>
      <c r="AD228" s="620"/>
      <c r="AE228" s="620"/>
      <c r="AF228" s="620"/>
      <c r="AG228" s="620"/>
      <c r="AH228" s="618"/>
      <c r="AI228" s="618"/>
      <c r="AJ228" s="618"/>
      <c r="AK228" s="618"/>
      <c r="AL228" s="618"/>
      <c r="AM228" s="618"/>
      <c r="AN228" s="618"/>
      <c r="AO228" s="618"/>
      <c r="AP228" s="618"/>
      <c r="AQ228" s="618"/>
      <c r="AR228" s="618"/>
      <c r="AS228" s="618"/>
      <c r="AT228" s="618"/>
      <c r="AU228" s="618"/>
      <c r="AV228" s="618"/>
      <c r="AW228" s="618"/>
      <c r="AX228" s="618"/>
      <c r="AY228" s="618"/>
      <c r="AZ228" s="618"/>
      <c r="BA228" s="618"/>
      <c r="BB228" s="618"/>
      <c r="BC228" s="618"/>
      <c r="BD228" s="618"/>
      <c r="BE228" s="618"/>
      <c r="BF228" s="618"/>
      <c r="BG228" s="618"/>
      <c r="BH228" s="618"/>
      <c r="BI228" s="618"/>
      <c r="BJ228" s="618"/>
      <c r="BK228" s="618"/>
      <c r="BL228" s="618"/>
      <c r="BM228" s="618"/>
      <c r="BN228" s="618"/>
      <c r="BO228" s="618"/>
      <c r="BP228" s="618"/>
      <c r="BQ228" s="618"/>
      <c r="BR228" s="618"/>
      <c r="BS228" s="618"/>
      <c r="BT228" s="618"/>
      <c r="BU228" s="618"/>
      <c r="BV228" s="618"/>
      <c r="BW228" s="618"/>
      <c r="BX228" s="618"/>
      <c r="BY228" s="618"/>
      <c r="BZ228" s="618"/>
      <c r="CA228" s="618"/>
      <c r="CB228" s="623"/>
      <c r="CC228" s="623"/>
      <c r="CD228" s="618"/>
      <c r="CE228" s="618"/>
      <c r="CF228" s="623"/>
      <c r="CG228" s="623"/>
      <c r="CH228" s="623"/>
      <c r="CI228" s="623"/>
      <c r="CJ228" s="623"/>
      <c r="CK228" s="623"/>
      <c r="CL228" s="623"/>
      <c r="CM228" s="623"/>
      <c r="CN228" s="623"/>
      <c r="CO228" s="618"/>
      <c r="CP228" s="619"/>
      <c r="CQ228" s="619"/>
      <c r="CR228" s="618"/>
      <c r="CS228" s="618"/>
      <c r="CT228" s="618"/>
      <c r="CU228" s="618"/>
      <c r="CV228" s="618"/>
      <c r="CW228" s="618"/>
    </row>
    <row r="229" spans="1:101" s="624" customFormat="1">
      <c r="A229" s="618"/>
      <c r="B229" s="618"/>
      <c r="C229" s="622"/>
      <c r="D229" s="622"/>
      <c r="E229" s="621"/>
      <c r="F229" s="618"/>
      <c r="G229" s="618"/>
      <c r="H229" s="618"/>
      <c r="I229" s="618"/>
      <c r="J229" s="618"/>
      <c r="K229" s="618"/>
      <c r="L229" s="618"/>
      <c r="M229" s="618"/>
      <c r="N229" s="619"/>
      <c r="O229" s="619"/>
      <c r="P229" s="620"/>
      <c r="Q229" s="620"/>
      <c r="R229" s="620"/>
      <c r="S229" s="620"/>
      <c r="T229" s="620"/>
      <c r="U229" s="620"/>
      <c r="V229" s="620"/>
      <c r="W229" s="620"/>
      <c r="X229" s="620"/>
      <c r="Y229" s="620"/>
      <c r="Z229" s="620"/>
      <c r="AA229" s="620"/>
      <c r="AB229" s="620"/>
      <c r="AC229" s="620"/>
      <c r="AD229" s="620"/>
      <c r="AE229" s="620"/>
      <c r="AF229" s="620"/>
      <c r="AG229" s="620"/>
      <c r="AH229" s="618"/>
      <c r="AI229" s="618"/>
      <c r="AJ229" s="618"/>
      <c r="AK229" s="618"/>
      <c r="AL229" s="618"/>
      <c r="AM229" s="618"/>
      <c r="AN229" s="618"/>
      <c r="AO229" s="618"/>
      <c r="AP229" s="618"/>
      <c r="AQ229" s="618"/>
      <c r="AR229" s="618"/>
      <c r="AS229" s="618"/>
      <c r="AT229" s="618"/>
      <c r="AU229" s="618"/>
      <c r="AV229" s="618"/>
      <c r="AW229" s="618"/>
      <c r="AX229" s="618"/>
      <c r="AY229" s="618"/>
      <c r="AZ229" s="618"/>
      <c r="BA229" s="618"/>
      <c r="BB229" s="618"/>
      <c r="BC229" s="618"/>
      <c r="BD229" s="618"/>
      <c r="BE229" s="618"/>
      <c r="BF229" s="618"/>
      <c r="BG229" s="618"/>
      <c r="BH229" s="618"/>
      <c r="BI229" s="618"/>
      <c r="BJ229" s="618"/>
      <c r="BK229" s="618"/>
      <c r="BL229" s="618"/>
      <c r="BM229" s="618"/>
      <c r="BN229" s="618"/>
      <c r="BO229" s="618"/>
      <c r="BP229" s="618"/>
      <c r="BQ229" s="618"/>
      <c r="BR229" s="618"/>
      <c r="BS229" s="618"/>
      <c r="BT229" s="618"/>
      <c r="BU229" s="618"/>
      <c r="BV229" s="618"/>
      <c r="BW229" s="618"/>
      <c r="BX229" s="618"/>
      <c r="BY229" s="618"/>
      <c r="BZ229" s="618"/>
      <c r="CA229" s="618"/>
      <c r="CB229" s="623"/>
      <c r="CC229" s="623"/>
      <c r="CD229" s="618"/>
      <c r="CE229" s="618"/>
      <c r="CF229" s="623"/>
      <c r="CG229" s="623"/>
      <c r="CH229" s="623"/>
      <c r="CI229" s="623"/>
      <c r="CJ229" s="623"/>
      <c r="CK229" s="623"/>
      <c r="CL229" s="623"/>
      <c r="CM229" s="623"/>
      <c r="CN229" s="623"/>
      <c r="CO229" s="618"/>
      <c r="CP229" s="619"/>
      <c r="CQ229" s="619"/>
      <c r="CR229" s="618"/>
      <c r="CS229" s="618"/>
      <c r="CT229" s="618"/>
      <c r="CU229" s="618"/>
      <c r="CV229" s="618"/>
      <c r="CW229" s="618"/>
    </row>
    <row r="230" spans="1:101" s="624" customFormat="1">
      <c r="A230" s="618"/>
      <c r="B230" s="618"/>
      <c r="C230" s="622"/>
      <c r="D230" s="622"/>
      <c r="E230" s="621"/>
      <c r="F230" s="618"/>
      <c r="G230" s="618"/>
      <c r="H230" s="618"/>
      <c r="I230" s="618"/>
      <c r="J230" s="618"/>
      <c r="K230" s="618"/>
      <c r="L230" s="618"/>
      <c r="M230" s="618"/>
      <c r="N230" s="619"/>
      <c r="O230" s="619"/>
      <c r="P230" s="620"/>
      <c r="Q230" s="620"/>
      <c r="R230" s="620"/>
      <c r="S230" s="620"/>
      <c r="T230" s="620"/>
      <c r="U230" s="620"/>
      <c r="V230" s="620"/>
      <c r="W230" s="620"/>
      <c r="X230" s="620"/>
      <c r="Y230" s="620"/>
      <c r="Z230" s="620"/>
      <c r="AA230" s="620"/>
      <c r="AB230" s="620"/>
      <c r="AC230" s="620"/>
      <c r="AD230" s="620"/>
      <c r="AE230" s="620"/>
      <c r="AF230" s="620"/>
      <c r="AG230" s="620"/>
      <c r="AH230" s="618"/>
      <c r="AI230" s="618"/>
      <c r="AJ230" s="618"/>
      <c r="AK230" s="618"/>
      <c r="AL230" s="618"/>
      <c r="AM230" s="618"/>
      <c r="AN230" s="618"/>
      <c r="AO230" s="618"/>
      <c r="AP230" s="618"/>
      <c r="AQ230" s="618"/>
      <c r="AR230" s="618"/>
      <c r="AS230" s="618"/>
      <c r="AT230" s="618"/>
      <c r="AU230" s="618"/>
      <c r="AV230" s="618"/>
      <c r="AW230" s="618"/>
      <c r="AX230" s="618"/>
      <c r="AY230" s="618"/>
      <c r="AZ230" s="618"/>
      <c r="BA230" s="618"/>
      <c r="BB230" s="618"/>
      <c r="BC230" s="618"/>
      <c r="BD230" s="618"/>
      <c r="BE230" s="618"/>
      <c r="BF230" s="618"/>
      <c r="BG230" s="618"/>
      <c r="BH230" s="618"/>
      <c r="BI230" s="618"/>
      <c r="BJ230" s="618"/>
      <c r="BK230" s="618"/>
      <c r="BL230" s="618"/>
      <c r="BM230" s="618"/>
      <c r="BN230" s="618"/>
      <c r="BO230" s="618"/>
      <c r="BP230" s="618"/>
      <c r="BQ230" s="618"/>
      <c r="BR230" s="618"/>
      <c r="BS230" s="618"/>
      <c r="BT230" s="618"/>
      <c r="BU230" s="618"/>
      <c r="BV230" s="618"/>
      <c r="BW230" s="618"/>
      <c r="BX230" s="618"/>
      <c r="BY230" s="618"/>
      <c r="BZ230" s="618"/>
      <c r="CA230" s="618"/>
      <c r="CB230" s="623"/>
      <c r="CC230" s="623"/>
      <c r="CD230" s="618"/>
      <c r="CE230" s="618"/>
      <c r="CF230" s="623"/>
      <c r="CG230" s="623"/>
      <c r="CH230" s="623"/>
      <c r="CI230" s="623"/>
      <c r="CJ230" s="623"/>
      <c r="CK230" s="623"/>
      <c r="CL230" s="623"/>
      <c r="CM230" s="623"/>
      <c r="CN230" s="623"/>
      <c r="CO230" s="618"/>
      <c r="CP230" s="619"/>
      <c r="CQ230" s="619"/>
      <c r="CR230" s="618"/>
      <c r="CS230" s="618"/>
      <c r="CT230" s="618"/>
      <c r="CU230" s="618"/>
      <c r="CV230" s="618"/>
      <c r="CW230" s="618"/>
    </row>
    <row r="231" spans="1:101" s="624" customFormat="1">
      <c r="A231" s="618"/>
      <c r="B231" s="618"/>
      <c r="C231" s="622"/>
      <c r="D231" s="622"/>
      <c r="E231" s="621"/>
      <c r="F231" s="618"/>
      <c r="G231" s="618"/>
      <c r="H231" s="618"/>
      <c r="I231" s="618"/>
      <c r="J231" s="618"/>
      <c r="K231" s="618"/>
      <c r="L231" s="618"/>
      <c r="M231" s="618"/>
      <c r="N231" s="619"/>
      <c r="O231" s="619"/>
      <c r="P231" s="620"/>
      <c r="Q231" s="620"/>
      <c r="R231" s="620"/>
      <c r="S231" s="620"/>
      <c r="T231" s="620"/>
      <c r="U231" s="620"/>
      <c r="V231" s="620"/>
      <c r="W231" s="620"/>
      <c r="X231" s="620"/>
      <c r="Y231" s="620"/>
      <c r="Z231" s="620"/>
      <c r="AA231" s="620"/>
      <c r="AB231" s="620"/>
      <c r="AC231" s="620"/>
      <c r="AD231" s="620"/>
      <c r="AE231" s="620"/>
      <c r="AF231" s="620"/>
      <c r="AG231" s="620"/>
      <c r="AH231" s="618"/>
      <c r="AI231" s="618"/>
      <c r="AJ231" s="618"/>
      <c r="AK231" s="618"/>
      <c r="AL231" s="618"/>
      <c r="AM231" s="618"/>
      <c r="AN231" s="618"/>
      <c r="AO231" s="618"/>
      <c r="AP231" s="618"/>
      <c r="AQ231" s="618"/>
      <c r="AR231" s="618"/>
      <c r="AS231" s="618"/>
      <c r="AT231" s="618"/>
      <c r="AU231" s="618"/>
      <c r="AV231" s="618"/>
      <c r="AW231" s="618"/>
      <c r="AX231" s="618"/>
      <c r="AY231" s="618"/>
      <c r="AZ231" s="618"/>
      <c r="BA231" s="618"/>
      <c r="BB231" s="618"/>
      <c r="BC231" s="618"/>
      <c r="BD231" s="618"/>
      <c r="BE231" s="618"/>
      <c r="BF231" s="618"/>
      <c r="BG231" s="618"/>
      <c r="BH231" s="618"/>
      <c r="BI231" s="618"/>
      <c r="BJ231" s="618"/>
      <c r="BK231" s="618"/>
      <c r="BL231" s="618"/>
      <c r="BM231" s="618"/>
      <c r="BN231" s="618"/>
      <c r="BO231" s="618"/>
      <c r="BP231" s="618"/>
      <c r="BQ231" s="618"/>
      <c r="BR231" s="618"/>
      <c r="BS231" s="618"/>
      <c r="BT231" s="618"/>
      <c r="BU231" s="618"/>
      <c r="BV231" s="618"/>
      <c r="BW231" s="618"/>
      <c r="BX231" s="618"/>
      <c r="BY231" s="618"/>
      <c r="BZ231" s="618"/>
      <c r="CA231" s="618"/>
      <c r="CB231" s="623"/>
      <c r="CC231" s="623"/>
      <c r="CD231" s="618"/>
      <c r="CE231" s="618"/>
      <c r="CF231" s="623"/>
      <c r="CG231" s="623"/>
      <c r="CH231" s="623"/>
      <c r="CI231" s="623"/>
      <c r="CJ231" s="623"/>
      <c r="CK231" s="623"/>
      <c r="CL231" s="623"/>
      <c r="CM231" s="623"/>
      <c r="CN231" s="623"/>
      <c r="CO231" s="618"/>
      <c r="CP231" s="619"/>
      <c r="CQ231" s="619"/>
      <c r="CR231" s="618"/>
      <c r="CS231" s="618"/>
      <c r="CT231" s="618"/>
      <c r="CU231" s="618"/>
      <c r="CV231" s="618"/>
      <c r="CW231" s="618"/>
    </row>
    <row r="232" spans="1:101" s="624" customFormat="1">
      <c r="A232" s="618"/>
      <c r="B232" s="618"/>
      <c r="C232" s="622"/>
      <c r="D232" s="622"/>
      <c r="E232" s="621"/>
      <c r="F232" s="618"/>
      <c r="G232" s="618"/>
      <c r="H232" s="618"/>
      <c r="I232" s="618"/>
      <c r="J232" s="618"/>
      <c r="K232" s="618"/>
      <c r="L232" s="618"/>
      <c r="M232" s="618"/>
      <c r="N232" s="619"/>
      <c r="O232" s="619"/>
      <c r="P232" s="620"/>
      <c r="Q232" s="620"/>
      <c r="R232" s="620"/>
      <c r="S232" s="620"/>
      <c r="T232" s="620"/>
      <c r="U232" s="620"/>
      <c r="V232" s="620"/>
      <c r="W232" s="620"/>
      <c r="X232" s="620"/>
      <c r="Y232" s="620"/>
      <c r="Z232" s="620"/>
      <c r="AA232" s="620"/>
      <c r="AB232" s="620"/>
      <c r="AC232" s="620"/>
      <c r="AD232" s="620"/>
      <c r="AE232" s="620"/>
      <c r="AF232" s="620"/>
      <c r="AG232" s="620"/>
      <c r="AH232" s="618"/>
      <c r="AI232" s="618"/>
      <c r="AJ232" s="618"/>
      <c r="AK232" s="618"/>
      <c r="AL232" s="618"/>
      <c r="AM232" s="618"/>
      <c r="AN232" s="618"/>
      <c r="AO232" s="618"/>
      <c r="AP232" s="618"/>
      <c r="AQ232" s="618"/>
      <c r="AR232" s="618"/>
      <c r="AS232" s="618"/>
      <c r="AT232" s="618"/>
      <c r="AU232" s="618"/>
      <c r="AV232" s="618"/>
      <c r="AW232" s="618"/>
      <c r="AX232" s="618"/>
      <c r="AY232" s="618"/>
      <c r="AZ232" s="618"/>
      <c r="BA232" s="618"/>
      <c r="BB232" s="618"/>
      <c r="BC232" s="618"/>
      <c r="BD232" s="618"/>
      <c r="BE232" s="618"/>
      <c r="BF232" s="618"/>
      <c r="BG232" s="618"/>
      <c r="BH232" s="618"/>
      <c r="BI232" s="618"/>
      <c r="BJ232" s="618"/>
      <c r="BK232" s="618"/>
      <c r="BL232" s="618"/>
      <c r="BM232" s="618"/>
      <c r="BN232" s="618"/>
      <c r="BO232" s="618"/>
      <c r="BP232" s="618"/>
      <c r="BQ232" s="618"/>
      <c r="BR232" s="618"/>
      <c r="BS232" s="618"/>
      <c r="BT232" s="618"/>
      <c r="BU232" s="618"/>
      <c r="BV232" s="618"/>
      <c r="BW232" s="618"/>
      <c r="BX232" s="618"/>
      <c r="BY232" s="618"/>
      <c r="BZ232" s="618"/>
      <c r="CA232" s="618"/>
      <c r="CB232" s="623"/>
      <c r="CC232" s="623"/>
      <c r="CD232" s="618"/>
      <c r="CE232" s="618"/>
      <c r="CF232" s="623"/>
      <c r="CG232" s="623"/>
      <c r="CH232" s="623"/>
      <c r="CI232" s="623"/>
      <c r="CJ232" s="623"/>
      <c r="CK232" s="623"/>
      <c r="CL232" s="623"/>
      <c r="CM232" s="623"/>
      <c r="CN232" s="623"/>
      <c r="CO232" s="618"/>
      <c r="CP232" s="619"/>
      <c r="CQ232" s="619"/>
      <c r="CR232" s="618"/>
      <c r="CS232" s="618"/>
      <c r="CT232" s="618"/>
      <c r="CU232" s="618"/>
      <c r="CV232" s="618"/>
      <c r="CW232" s="618"/>
    </row>
    <row r="233" spans="1:101" s="624" customFormat="1">
      <c r="A233" s="618"/>
      <c r="B233" s="618"/>
      <c r="C233" s="622"/>
      <c r="D233" s="622"/>
      <c r="E233" s="621"/>
      <c r="F233" s="618"/>
      <c r="G233" s="618"/>
      <c r="H233" s="618"/>
      <c r="I233" s="618"/>
      <c r="J233" s="618"/>
      <c r="K233" s="618"/>
      <c r="L233" s="618"/>
      <c r="M233" s="618"/>
      <c r="N233" s="619"/>
      <c r="O233" s="619"/>
      <c r="P233" s="620"/>
      <c r="Q233" s="620"/>
      <c r="R233" s="620"/>
      <c r="S233" s="620"/>
      <c r="T233" s="620"/>
      <c r="U233" s="620"/>
      <c r="V233" s="620"/>
      <c r="W233" s="620"/>
      <c r="X233" s="620"/>
      <c r="Y233" s="620"/>
      <c r="Z233" s="620"/>
      <c r="AA233" s="620"/>
      <c r="AB233" s="620"/>
      <c r="AC233" s="620"/>
      <c r="AD233" s="620"/>
      <c r="AE233" s="620"/>
      <c r="AF233" s="620"/>
      <c r="AG233" s="620"/>
      <c r="AH233" s="618"/>
      <c r="AI233" s="618"/>
      <c r="AJ233" s="618"/>
      <c r="AK233" s="618"/>
      <c r="AL233" s="618"/>
      <c r="AM233" s="618"/>
      <c r="AN233" s="618"/>
      <c r="AO233" s="618"/>
      <c r="AP233" s="618"/>
      <c r="AQ233" s="618"/>
      <c r="AR233" s="618"/>
      <c r="AS233" s="618"/>
      <c r="AT233" s="618"/>
      <c r="AU233" s="618"/>
      <c r="AV233" s="618"/>
      <c r="AW233" s="618"/>
      <c r="AX233" s="618"/>
      <c r="AY233" s="618"/>
      <c r="AZ233" s="618"/>
      <c r="BA233" s="618"/>
      <c r="BB233" s="618"/>
      <c r="BC233" s="618"/>
      <c r="BD233" s="618"/>
      <c r="BE233" s="618"/>
      <c r="BF233" s="618"/>
      <c r="BG233" s="618"/>
      <c r="BH233" s="618"/>
      <c r="BI233" s="618"/>
      <c r="BJ233" s="618"/>
      <c r="BK233" s="618"/>
      <c r="BL233" s="618"/>
      <c r="BM233" s="618"/>
      <c r="BN233" s="618"/>
      <c r="BO233" s="618"/>
      <c r="BP233" s="618"/>
      <c r="BQ233" s="618"/>
      <c r="BR233" s="618"/>
      <c r="BS233" s="618"/>
      <c r="BT233" s="618"/>
      <c r="BU233" s="618"/>
      <c r="BV233" s="618"/>
      <c r="BW233" s="618"/>
      <c r="BX233" s="618"/>
      <c r="BY233" s="618"/>
      <c r="BZ233" s="618"/>
      <c r="CA233" s="618"/>
      <c r="CB233" s="623"/>
      <c r="CC233" s="623"/>
      <c r="CD233" s="618"/>
      <c r="CE233" s="618"/>
      <c r="CF233" s="623"/>
      <c r="CG233" s="623"/>
      <c r="CH233" s="623"/>
      <c r="CI233" s="623"/>
      <c r="CJ233" s="623"/>
      <c r="CK233" s="623"/>
      <c r="CL233" s="623"/>
      <c r="CM233" s="623"/>
      <c r="CN233" s="623"/>
      <c r="CO233" s="618"/>
      <c r="CP233" s="619"/>
      <c r="CQ233" s="619"/>
      <c r="CR233" s="618"/>
      <c r="CS233" s="618"/>
      <c r="CT233" s="618"/>
      <c r="CU233" s="618"/>
      <c r="CV233" s="618"/>
      <c r="CW233" s="618"/>
    </row>
    <row r="234" spans="1:101" s="624" customFormat="1">
      <c r="A234" s="618"/>
      <c r="B234" s="618"/>
      <c r="C234" s="622"/>
      <c r="D234" s="622"/>
      <c r="E234" s="621"/>
      <c r="F234" s="618"/>
      <c r="G234" s="618"/>
      <c r="H234" s="618"/>
      <c r="I234" s="618"/>
      <c r="J234" s="618"/>
      <c r="K234" s="618"/>
      <c r="L234" s="618"/>
      <c r="M234" s="618"/>
      <c r="N234" s="619"/>
      <c r="O234" s="619"/>
      <c r="P234" s="620"/>
      <c r="Q234" s="620"/>
      <c r="R234" s="620"/>
      <c r="S234" s="620"/>
      <c r="T234" s="620"/>
      <c r="U234" s="620"/>
      <c r="V234" s="620"/>
      <c r="W234" s="620"/>
      <c r="X234" s="620"/>
      <c r="Y234" s="620"/>
      <c r="Z234" s="620"/>
      <c r="AA234" s="620"/>
      <c r="AB234" s="620"/>
      <c r="AC234" s="620"/>
      <c r="AD234" s="620"/>
      <c r="AE234" s="620"/>
      <c r="AF234" s="620"/>
      <c r="AG234" s="620"/>
      <c r="AH234" s="618"/>
      <c r="AI234" s="618"/>
      <c r="AJ234" s="618"/>
      <c r="AK234" s="618"/>
      <c r="AL234" s="618"/>
      <c r="AM234" s="618"/>
      <c r="AN234" s="618"/>
      <c r="AO234" s="618"/>
      <c r="AP234" s="618"/>
      <c r="AQ234" s="618"/>
      <c r="AR234" s="618"/>
      <c r="AS234" s="618"/>
      <c r="AT234" s="618"/>
      <c r="AU234" s="618"/>
      <c r="AV234" s="618"/>
      <c r="AW234" s="618"/>
      <c r="AX234" s="618"/>
      <c r="AY234" s="618"/>
      <c r="AZ234" s="618"/>
      <c r="BA234" s="618"/>
      <c r="BB234" s="618"/>
      <c r="BC234" s="618"/>
      <c r="BD234" s="618"/>
      <c r="BE234" s="618"/>
      <c r="BF234" s="618"/>
      <c r="BG234" s="618"/>
      <c r="BH234" s="618"/>
      <c r="BI234" s="618"/>
      <c r="BJ234" s="618"/>
      <c r="BK234" s="618"/>
      <c r="BL234" s="618"/>
      <c r="BM234" s="618"/>
      <c r="BN234" s="618"/>
      <c r="BO234" s="618"/>
      <c r="BP234" s="618"/>
      <c r="BQ234" s="618"/>
      <c r="BR234" s="618"/>
      <c r="BS234" s="618"/>
      <c r="BT234" s="618"/>
      <c r="BU234" s="618"/>
      <c r="BV234" s="618"/>
      <c r="BW234" s="618"/>
      <c r="BX234" s="618"/>
      <c r="BY234" s="618"/>
      <c r="BZ234" s="618"/>
      <c r="CA234" s="618"/>
      <c r="CB234" s="623"/>
      <c r="CC234" s="623"/>
      <c r="CD234" s="618"/>
      <c r="CE234" s="618"/>
      <c r="CF234" s="623"/>
      <c r="CG234" s="623"/>
      <c r="CH234" s="623"/>
      <c r="CI234" s="623"/>
      <c r="CJ234" s="623"/>
      <c r="CK234" s="623"/>
      <c r="CL234" s="623"/>
      <c r="CM234" s="623"/>
      <c r="CN234" s="623"/>
      <c r="CO234" s="618"/>
      <c r="CP234" s="619"/>
      <c r="CQ234" s="619"/>
      <c r="CR234" s="618"/>
      <c r="CS234" s="618"/>
      <c r="CT234" s="618"/>
      <c r="CU234" s="618"/>
      <c r="CV234" s="618"/>
      <c r="CW234" s="618"/>
    </row>
    <row r="235" spans="1:101" s="624" customFormat="1">
      <c r="A235" s="618"/>
      <c r="B235" s="618"/>
      <c r="C235" s="622"/>
      <c r="D235" s="622"/>
      <c r="E235" s="621"/>
      <c r="F235" s="618"/>
      <c r="G235" s="618"/>
      <c r="H235" s="618"/>
      <c r="I235" s="618"/>
      <c r="J235" s="618"/>
      <c r="K235" s="618"/>
      <c r="L235" s="618"/>
      <c r="M235" s="618"/>
      <c r="N235" s="619"/>
      <c r="O235" s="619"/>
      <c r="P235" s="620"/>
      <c r="Q235" s="620"/>
      <c r="R235" s="620"/>
      <c r="S235" s="620"/>
      <c r="T235" s="620"/>
      <c r="U235" s="620"/>
      <c r="V235" s="620"/>
      <c r="W235" s="620"/>
      <c r="X235" s="620"/>
      <c r="Y235" s="620"/>
      <c r="Z235" s="620"/>
      <c r="AA235" s="620"/>
      <c r="AB235" s="620"/>
      <c r="AC235" s="620"/>
      <c r="AD235" s="620"/>
      <c r="AE235" s="620"/>
      <c r="AF235" s="620"/>
      <c r="AG235" s="620"/>
      <c r="AH235" s="618"/>
      <c r="AI235" s="618"/>
      <c r="AJ235" s="618"/>
      <c r="AK235" s="618"/>
      <c r="AL235" s="618"/>
      <c r="AM235" s="618"/>
      <c r="AN235" s="618"/>
      <c r="AO235" s="618"/>
      <c r="AP235" s="618"/>
      <c r="AQ235" s="618"/>
      <c r="AR235" s="618"/>
      <c r="AS235" s="618"/>
      <c r="AT235" s="618"/>
      <c r="AU235" s="618"/>
      <c r="AV235" s="618"/>
      <c r="AW235" s="618"/>
      <c r="AX235" s="618"/>
      <c r="AY235" s="618"/>
      <c r="AZ235" s="618"/>
      <c r="BA235" s="618"/>
      <c r="BB235" s="618"/>
      <c r="BC235" s="618"/>
      <c r="BD235" s="618"/>
      <c r="BE235" s="618"/>
      <c r="BF235" s="618"/>
      <c r="BG235" s="618"/>
      <c r="BH235" s="618"/>
      <c r="BI235" s="618"/>
      <c r="BJ235" s="618"/>
      <c r="BK235" s="618"/>
      <c r="BL235" s="618"/>
      <c r="BM235" s="618"/>
      <c r="BN235" s="618"/>
      <c r="BO235" s="618"/>
      <c r="BP235" s="618"/>
      <c r="BQ235" s="618"/>
      <c r="BR235" s="618"/>
      <c r="BS235" s="618"/>
      <c r="BT235" s="618"/>
      <c r="BU235" s="618"/>
      <c r="BV235" s="618"/>
      <c r="BW235" s="618"/>
      <c r="BX235" s="618"/>
      <c r="BY235" s="618"/>
      <c r="BZ235" s="618"/>
      <c r="CA235" s="618"/>
      <c r="CB235" s="623"/>
      <c r="CC235" s="623"/>
      <c r="CD235" s="618"/>
      <c r="CE235" s="618"/>
      <c r="CF235" s="623"/>
      <c r="CG235" s="623"/>
      <c r="CH235" s="623"/>
      <c r="CI235" s="623"/>
      <c r="CJ235" s="623"/>
      <c r="CK235" s="623"/>
      <c r="CL235" s="623"/>
      <c r="CM235" s="623"/>
      <c r="CN235" s="623"/>
      <c r="CO235" s="618"/>
      <c r="CP235" s="619"/>
      <c r="CQ235" s="619"/>
      <c r="CR235" s="618"/>
      <c r="CS235" s="618"/>
      <c r="CT235" s="618"/>
      <c r="CU235" s="618"/>
      <c r="CV235" s="618"/>
      <c r="CW235" s="618"/>
    </row>
    <row r="236" spans="1:101" s="624" customFormat="1">
      <c r="A236" s="618"/>
      <c r="B236" s="618"/>
      <c r="C236" s="622"/>
      <c r="D236" s="622"/>
      <c r="E236" s="621"/>
      <c r="F236" s="618"/>
      <c r="G236" s="618"/>
      <c r="H236" s="618"/>
      <c r="I236" s="618"/>
      <c r="J236" s="618"/>
      <c r="K236" s="618"/>
      <c r="L236" s="618"/>
      <c r="M236" s="618"/>
      <c r="N236" s="619"/>
      <c r="O236" s="619"/>
      <c r="P236" s="620"/>
      <c r="Q236" s="620"/>
      <c r="R236" s="620"/>
      <c r="S236" s="620"/>
      <c r="T236" s="620"/>
      <c r="U236" s="620"/>
      <c r="V236" s="620"/>
      <c r="W236" s="620"/>
      <c r="X236" s="620"/>
      <c r="Y236" s="620"/>
      <c r="Z236" s="620"/>
      <c r="AA236" s="620"/>
      <c r="AB236" s="620"/>
      <c r="AC236" s="620"/>
      <c r="AD236" s="620"/>
      <c r="AE236" s="620"/>
      <c r="AF236" s="620"/>
      <c r="AG236" s="620"/>
      <c r="AH236" s="618"/>
      <c r="AI236" s="618"/>
      <c r="AJ236" s="618"/>
      <c r="AK236" s="618"/>
      <c r="AL236" s="618"/>
      <c r="AM236" s="618"/>
      <c r="AN236" s="618"/>
      <c r="AO236" s="618"/>
      <c r="AP236" s="618"/>
      <c r="AQ236" s="618"/>
      <c r="AR236" s="618"/>
      <c r="AS236" s="618"/>
      <c r="AT236" s="618"/>
      <c r="AU236" s="618"/>
      <c r="AV236" s="618"/>
      <c r="AW236" s="618"/>
      <c r="AX236" s="618"/>
      <c r="AY236" s="618"/>
      <c r="AZ236" s="618"/>
      <c r="BA236" s="618"/>
      <c r="BB236" s="618"/>
      <c r="BC236" s="618"/>
      <c r="BD236" s="618"/>
      <c r="BE236" s="618"/>
      <c r="BF236" s="618"/>
      <c r="BG236" s="618"/>
      <c r="BH236" s="618"/>
      <c r="BI236" s="618"/>
      <c r="BJ236" s="618"/>
      <c r="BK236" s="618"/>
      <c r="BL236" s="618"/>
      <c r="BM236" s="618"/>
      <c r="BN236" s="618"/>
      <c r="BO236" s="618"/>
      <c r="BP236" s="618"/>
      <c r="BQ236" s="618"/>
      <c r="BR236" s="618"/>
      <c r="BS236" s="618"/>
      <c r="BT236" s="618"/>
      <c r="BU236" s="618"/>
      <c r="BV236" s="618"/>
      <c r="BW236" s="618"/>
      <c r="BX236" s="618"/>
      <c r="BY236" s="618"/>
      <c r="BZ236" s="618"/>
      <c r="CA236" s="618"/>
      <c r="CB236" s="623"/>
      <c r="CC236" s="623"/>
      <c r="CD236" s="618"/>
      <c r="CE236" s="618"/>
      <c r="CF236" s="623"/>
      <c r="CG236" s="623"/>
      <c r="CH236" s="623"/>
      <c r="CI236" s="623"/>
      <c r="CJ236" s="623"/>
      <c r="CK236" s="623"/>
      <c r="CL236" s="623"/>
      <c r="CM236" s="623"/>
      <c r="CN236" s="623"/>
      <c r="CO236" s="618"/>
      <c r="CP236" s="619"/>
      <c r="CQ236" s="619"/>
      <c r="CR236" s="618"/>
      <c r="CS236" s="618"/>
      <c r="CT236" s="618"/>
      <c r="CU236" s="618"/>
      <c r="CV236" s="618"/>
      <c r="CW236" s="618"/>
    </row>
    <row r="237" spans="1:101" s="624" customFormat="1">
      <c r="A237" s="618"/>
      <c r="B237" s="618"/>
      <c r="C237" s="622"/>
      <c r="D237" s="622"/>
      <c r="E237" s="621"/>
      <c r="F237" s="618"/>
      <c r="G237" s="618"/>
      <c r="H237" s="618"/>
      <c r="I237" s="618"/>
      <c r="J237" s="618"/>
      <c r="K237" s="618"/>
      <c r="L237" s="618"/>
      <c r="M237" s="618"/>
      <c r="N237" s="619"/>
      <c r="O237" s="619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20"/>
      <c r="AB237" s="620"/>
      <c r="AC237" s="620"/>
      <c r="AD237" s="620"/>
      <c r="AE237" s="620"/>
      <c r="AF237" s="620"/>
      <c r="AG237" s="620"/>
      <c r="AH237" s="618"/>
      <c r="AI237" s="618"/>
      <c r="AJ237" s="618"/>
      <c r="AK237" s="618"/>
      <c r="AL237" s="618"/>
      <c r="AM237" s="618"/>
      <c r="AN237" s="618"/>
      <c r="AO237" s="618"/>
      <c r="AP237" s="618"/>
      <c r="AQ237" s="618"/>
      <c r="AR237" s="618"/>
      <c r="AS237" s="618"/>
      <c r="AT237" s="618"/>
      <c r="AU237" s="618"/>
      <c r="AV237" s="618"/>
      <c r="AW237" s="618"/>
      <c r="AX237" s="618"/>
      <c r="AY237" s="618"/>
      <c r="AZ237" s="618"/>
      <c r="BA237" s="618"/>
      <c r="BB237" s="618"/>
      <c r="BC237" s="618"/>
      <c r="BD237" s="618"/>
      <c r="BE237" s="618"/>
      <c r="BF237" s="618"/>
      <c r="BG237" s="618"/>
      <c r="BH237" s="618"/>
      <c r="BI237" s="618"/>
      <c r="BJ237" s="618"/>
      <c r="BK237" s="618"/>
      <c r="BL237" s="618"/>
      <c r="BM237" s="618"/>
      <c r="BN237" s="618"/>
      <c r="BO237" s="618"/>
      <c r="BP237" s="618"/>
      <c r="BQ237" s="618"/>
      <c r="BR237" s="618"/>
      <c r="BS237" s="618"/>
      <c r="BT237" s="618"/>
      <c r="BU237" s="618"/>
      <c r="BV237" s="618"/>
      <c r="BW237" s="618"/>
      <c r="BX237" s="618"/>
      <c r="BY237" s="618"/>
      <c r="BZ237" s="618"/>
      <c r="CA237" s="618"/>
      <c r="CB237" s="623"/>
      <c r="CC237" s="623"/>
      <c r="CD237" s="618"/>
      <c r="CE237" s="618"/>
      <c r="CF237" s="623"/>
      <c r="CG237" s="623"/>
      <c r="CH237" s="623"/>
      <c r="CI237" s="623"/>
      <c r="CJ237" s="623"/>
      <c r="CK237" s="623"/>
      <c r="CL237" s="623"/>
      <c r="CM237" s="623"/>
      <c r="CN237" s="623"/>
      <c r="CO237" s="618"/>
      <c r="CP237" s="619"/>
      <c r="CQ237" s="619"/>
      <c r="CR237" s="618"/>
      <c r="CS237" s="618"/>
      <c r="CT237" s="618"/>
      <c r="CU237" s="618"/>
      <c r="CV237" s="618"/>
      <c r="CW237" s="618"/>
    </row>
    <row r="238" spans="1:101" s="624" customFormat="1">
      <c r="A238" s="618"/>
      <c r="B238" s="618"/>
      <c r="C238" s="622"/>
      <c r="D238" s="622"/>
      <c r="E238" s="621"/>
      <c r="F238" s="618"/>
      <c r="G238" s="618"/>
      <c r="H238" s="618"/>
      <c r="I238" s="618"/>
      <c r="J238" s="618"/>
      <c r="K238" s="618"/>
      <c r="L238" s="618"/>
      <c r="M238" s="618"/>
      <c r="N238" s="619"/>
      <c r="O238" s="619"/>
      <c r="P238" s="620"/>
      <c r="Q238" s="620"/>
      <c r="R238" s="620"/>
      <c r="S238" s="620"/>
      <c r="T238" s="620"/>
      <c r="U238" s="620"/>
      <c r="V238" s="620"/>
      <c r="W238" s="620"/>
      <c r="X238" s="620"/>
      <c r="Y238" s="620"/>
      <c r="Z238" s="620"/>
      <c r="AA238" s="620"/>
      <c r="AB238" s="620"/>
      <c r="AC238" s="620"/>
      <c r="AD238" s="620"/>
      <c r="AE238" s="620"/>
      <c r="AF238" s="620"/>
      <c r="AG238" s="620"/>
      <c r="AH238" s="618"/>
      <c r="AI238" s="618"/>
      <c r="AJ238" s="618"/>
      <c r="AK238" s="618"/>
      <c r="AL238" s="618"/>
      <c r="AM238" s="618"/>
      <c r="AN238" s="618"/>
      <c r="AO238" s="618"/>
      <c r="AP238" s="618"/>
      <c r="AQ238" s="618"/>
      <c r="AR238" s="618"/>
      <c r="AS238" s="618"/>
      <c r="AT238" s="618"/>
      <c r="AU238" s="618"/>
      <c r="AV238" s="618"/>
      <c r="AW238" s="618"/>
      <c r="AX238" s="618"/>
      <c r="AY238" s="618"/>
      <c r="AZ238" s="618"/>
      <c r="BA238" s="618"/>
      <c r="BB238" s="618"/>
      <c r="BC238" s="618"/>
      <c r="BD238" s="618"/>
      <c r="BE238" s="618"/>
      <c r="BF238" s="618"/>
      <c r="BG238" s="618"/>
      <c r="BH238" s="618"/>
      <c r="BI238" s="618"/>
      <c r="BJ238" s="618"/>
      <c r="BK238" s="618"/>
      <c r="BL238" s="618"/>
      <c r="BM238" s="618"/>
      <c r="BN238" s="618"/>
      <c r="BO238" s="618"/>
      <c r="BP238" s="618"/>
      <c r="BQ238" s="618"/>
      <c r="BR238" s="618"/>
      <c r="BS238" s="618"/>
      <c r="BT238" s="618"/>
      <c r="BU238" s="618"/>
      <c r="BV238" s="618"/>
      <c r="BW238" s="618"/>
      <c r="BX238" s="618"/>
      <c r="BY238" s="618"/>
      <c r="BZ238" s="618"/>
      <c r="CA238" s="618"/>
      <c r="CB238" s="623"/>
      <c r="CC238" s="623"/>
      <c r="CD238" s="618"/>
      <c r="CE238" s="618"/>
      <c r="CF238" s="623"/>
      <c r="CG238" s="623"/>
      <c r="CH238" s="623"/>
      <c r="CI238" s="623"/>
      <c r="CJ238" s="623"/>
      <c r="CK238" s="623"/>
      <c r="CL238" s="623"/>
      <c r="CM238" s="623"/>
      <c r="CN238" s="623"/>
      <c r="CO238" s="618"/>
      <c r="CP238" s="619"/>
      <c r="CQ238" s="619"/>
      <c r="CR238" s="618"/>
      <c r="CS238" s="618"/>
      <c r="CT238" s="618"/>
      <c r="CU238" s="618"/>
      <c r="CV238" s="618"/>
      <c r="CW238" s="618"/>
    </row>
    <row r="239" spans="1:101" s="624" customFormat="1">
      <c r="A239" s="618"/>
      <c r="B239" s="618"/>
      <c r="C239" s="622"/>
      <c r="D239" s="622"/>
      <c r="E239" s="621"/>
      <c r="F239" s="618"/>
      <c r="G239" s="618"/>
      <c r="H239" s="618"/>
      <c r="I239" s="618"/>
      <c r="J239" s="618"/>
      <c r="K239" s="618"/>
      <c r="L239" s="618"/>
      <c r="M239" s="618"/>
      <c r="N239" s="619"/>
      <c r="O239" s="619"/>
      <c r="P239" s="620"/>
      <c r="Q239" s="620"/>
      <c r="R239" s="620"/>
      <c r="S239" s="620"/>
      <c r="T239" s="620"/>
      <c r="U239" s="620"/>
      <c r="V239" s="620"/>
      <c r="W239" s="620"/>
      <c r="X239" s="620"/>
      <c r="Y239" s="620"/>
      <c r="Z239" s="620"/>
      <c r="AA239" s="620"/>
      <c r="AB239" s="620"/>
      <c r="AC239" s="620"/>
      <c r="AD239" s="620"/>
      <c r="AE239" s="620"/>
      <c r="AF239" s="620"/>
      <c r="AG239" s="620"/>
      <c r="AH239" s="618"/>
      <c r="AI239" s="618"/>
      <c r="AJ239" s="618"/>
      <c r="AK239" s="618"/>
      <c r="AL239" s="618"/>
      <c r="AM239" s="618"/>
      <c r="AN239" s="618"/>
      <c r="AO239" s="618"/>
      <c r="AP239" s="618"/>
      <c r="AQ239" s="618"/>
      <c r="AR239" s="618"/>
      <c r="AS239" s="618"/>
      <c r="AT239" s="618"/>
      <c r="AU239" s="618"/>
      <c r="AV239" s="618"/>
      <c r="AW239" s="618"/>
      <c r="AX239" s="618"/>
      <c r="AY239" s="618"/>
      <c r="AZ239" s="618"/>
      <c r="BA239" s="618"/>
      <c r="BB239" s="618"/>
      <c r="BC239" s="618"/>
      <c r="BD239" s="618"/>
      <c r="BE239" s="618"/>
      <c r="BF239" s="618"/>
      <c r="BG239" s="618"/>
      <c r="BH239" s="618"/>
      <c r="BI239" s="618"/>
      <c r="BJ239" s="618"/>
      <c r="BK239" s="618"/>
      <c r="BL239" s="618"/>
      <c r="BM239" s="618"/>
      <c r="BN239" s="618"/>
      <c r="BO239" s="618"/>
      <c r="BP239" s="618"/>
      <c r="BQ239" s="618"/>
      <c r="BR239" s="618"/>
      <c r="BS239" s="618"/>
      <c r="BT239" s="618"/>
      <c r="BU239" s="618"/>
      <c r="BV239" s="618"/>
      <c r="BW239" s="618"/>
      <c r="BX239" s="618"/>
      <c r="BY239" s="618"/>
      <c r="BZ239" s="618"/>
      <c r="CA239" s="618"/>
      <c r="CB239" s="623"/>
      <c r="CC239" s="623"/>
      <c r="CD239" s="618"/>
      <c r="CE239" s="618"/>
      <c r="CF239" s="623"/>
      <c r="CG239" s="623"/>
      <c r="CH239" s="623"/>
      <c r="CI239" s="623"/>
      <c r="CJ239" s="623"/>
      <c r="CK239" s="623"/>
      <c r="CL239" s="623"/>
      <c r="CM239" s="623"/>
      <c r="CN239" s="623"/>
      <c r="CO239" s="618"/>
      <c r="CP239" s="619"/>
      <c r="CQ239" s="619"/>
      <c r="CR239" s="618"/>
      <c r="CS239" s="618"/>
      <c r="CT239" s="618"/>
      <c r="CU239" s="618"/>
      <c r="CV239" s="618"/>
      <c r="CW239" s="618"/>
    </row>
    <row r="240" spans="1:101" s="624" customFormat="1">
      <c r="A240" s="618"/>
      <c r="B240" s="618"/>
      <c r="C240" s="622"/>
      <c r="D240" s="622"/>
      <c r="E240" s="621"/>
      <c r="F240" s="618"/>
      <c r="G240" s="618"/>
      <c r="H240" s="618"/>
      <c r="I240" s="618"/>
      <c r="J240" s="618"/>
      <c r="K240" s="618"/>
      <c r="L240" s="618"/>
      <c r="M240" s="618"/>
      <c r="N240" s="619"/>
      <c r="O240" s="619"/>
      <c r="P240" s="620"/>
      <c r="Q240" s="620"/>
      <c r="R240" s="620"/>
      <c r="S240" s="620"/>
      <c r="T240" s="620"/>
      <c r="U240" s="620"/>
      <c r="V240" s="620"/>
      <c r="W240" s="620"/>
      <c r="X240" s="620"/>
      <c r="Y240" s="620"/>
      <c r="Z240" s="620"/>
      <c r="AA240" s="620"/>
      <c r="AB240" s="620"/>
      <c r="AC240" s="620"/>
      <c r="AD240" s="620"/>
      <c r="AE240" s="620"/>
      <c r="AF240" s="620"/>
      <c r="AG240" s="620"/>
      <c r="AH240" s="618"/>
      <c r="AI240" s="618"/>
      <c r="AJ240" s="618"/>
      <c r="AK240" s="618"/>
      <c r="AL240" s="618"/>
      <c r="AM240" s="618"/>
      <c r="AN240" s="618"/>
      <c r="AO240" s="618"/>
      <c r="AP240" s="618"/>
      <c r="AQ240" s="618"/>
      <c r="AR240" s="618"/>
      <c r="AS240" s="618"/>
      <c r="AT240" s="618"/>
      <c r="AU240" s="618"/>
      <c r="AV240" s="618"/>
      <c r="AW240" s="618"/>
      <c r="AX240" s="618"/>
      <c r="AY240" s="618"/>
      <c r="AZ240" s="618"/>
      <c r="BA240" s="618"/>
      <c r="BB240" s="618"/>
      <c r="BC240" s="618"/>
      <c r="BD240" s="618"/>
      <c r="BE240" s="618"/>
      <c r="BF240" s="618"/>
      <c r="BG240" s="618"/>
      <c r="BH240" s="618"/>
      <c r="BI240" s="618"/>
      <c r="BJ240" s="618"/>
      <c r="BK240" s="618"/>
      <c r="BL240" s="618"/>
      <c r="BM240" s="618"/>
      <c r="BN240" s="618"/>
      <c r="BO240" s="618"/>
      <c r="BP240" s="618"/>
      <c r="BQ240" s="618"/>
      <c r="BR240" s="618"/>
      <c r="BS240" s="618"/>
      <c r="BT240" s="618"/>
      <c r="BU240" s="618"/>
      <c r="BV240" s="618"/>
      <c r="BW240" s="618"/>
      <c r="BX240" s="618"/>
      <c r="BY240" s="618"/>
      <c r="BZ240" s="618"/>
      <c r="CA240" s="618"/>
      <c r="CB240" s="623"/>
      <c r="CC240" s="623"/>
      <c r="CD240" s="618"/>
      <c r="CE240" s="618"/>
      <c r="CF240" s="623"/>
      <c r="CG240" s="623"/>
      <c r="CH240" s="623"/>
      <c r="CI240" s="623"/>
      <c r="CJ240" s="623"/>
      <c r="CK240" s="623"/>
      <c r="CL240" s="623"/>
      <c r="CM240" s="623"/>
      <c r="CN240" s="623"/>
      <c r="CO240" s="618"/>
      <c r="CP240" s="619"/>
      <c r="CQ240" s="619"/>
      <c r="CR240" s="618"/>
      <c r="CS240" s="618"/>
      <c r="CT240" s="618"/>
      <c r="CU240" s="618"/>
      <c r="CV240" s="618"/>
      <c r="CW240" s="618"/>
    </row>
    <row r="241" spans="1:101" s="624" customFormat="1">
      <c r="A241" s="618"/>
      <c r="B241" s="618"/>
      <c r="C241" s="622"/>
      <c r="D241" s="622"/>
      <c r="E241" s="621"/>
      <c r="F241" s="618"/>
      <c r="G241" s="618"/>
      <c r="H241" s="618"/>
      <c r="I241" s="618"/>
      <c r="J241" s="618"/>
      <c r="K241" s="618"/>
      <c r="L241" s="618"/>
      <c r="M241" s="618"/>
      <c r="N241" s="619"/>
      <c r="O241" s="619"/>
      <c r="P241" s="620"/>
      <c r="Q241" s="620"/>
      <c r="R241" s="620"/>
      <c r="S241" s="620"/>
      <c r="T241" s="620"/>
      <c r="U241" s="620"/>
      <c r="V241" s="620"/>
      <c r="W241" s="620"/>
      <c r="X241" s="620"/>
      <c r="Y241" s="620"/>
      <c r="Z241" s="620"/>
      <c r="AA241" s="620"/>
      <c r="AB241" s="620"/>
      <c r="AC241" s="620"/>
      <c r="AD241" s="620"/>
      <c r="AE241" s="620"/>
      <c r="AF241" s="620"/>
      <c r="AG241" s="620"/>
      <c r="AH241" s="618"/>
      <c r="AI241" s="618"/>
      <c r="AJ241" s="618"/>
      <c r="AK241" s="618"/>
      <c r="AL241" s="618"/>
      <c r="AM241" s="618"/>
      <c r="AN241" s="618"/>
      <c r="AO241" s="618"/>
      <c r="AP241" s="618"/>
      <c r="AQ241" s="618"/>
      <c r="AR241" s="618"/>
      <c r="AS241" s="618"/>
      <c r="AT241" s="618"/>
      <c r="AU241" s="618"/>
      <c r="AV241" s="618"/>
      <c r="AW241" s="618"/>
      <c r="AX241" s="618"/>
      <c r="AY241" s="618"/>
      <c r="AZ241" s="618"/>
      <c r="BA241" s="618"/>
      <c r="BB241" s="618"/>
      <c r="BC241" s="618"/>
      <c r="BD241" s="618"/>
      <c r="BE241" s="618"/>
      <c r="BF241" s="618"/>
      <c r="BG241" s="618"/>
      <c r="BH241" s="618"/>
      <c r="BI241" s="618"/>
      <c r="BJ241" s="618"/>
      <c r="BK241" s="618"/>
      <c r="BL241" s="618"/>
      <c r="BM241" s="618"/>
      <c r="BN241" s="618"/>
      <c r="BO241" s="618"/>
      <c r="BP241" s="618"/>
      <c r="BQ241" s="618"/>
      <c r="BR241" s="618"/>
      <c r="BS241" s="618"/>
      <c r="BT241" s="618"/>
      <c r="BU241" s="618"/>
      <c r="BV241" s="618"/>
      <c r="BW241" s="618"/>
      <c r="BX241" s="618"/>
      <c r="BY241" s="618"/>
      <c r="BZ241" s="618"/>
      <c r="CA241" s="618"/>
      <c r="CB241" s="623"/>
      <c r="CC241" s="623"/>
      <c r="CD241" s="618"/>
      <c r="CE241" s="618"/>
      <c r="CF241" s="623"/>
      <c r="CG241" s="623"/>
      <c r="CH241" s="623"/>
      <c r="CI241" s="623"/>
      <c r="CJ241" s="623"/>
      <c r="CK241" s="623"/>
      <c r="CL241" s="623"/>
      <c r="CM241" s="623"/>
      <c r="CN241" s="623"/>
      <c r="CO241" s="618"/>
      <c r="CP241" s="619"/>
      <c r="CQ241" s="619"/>
      <c r="CR241" s="618"/>
      <c r="CS241" s="618"/>
      <c r="CT241" s="618"/>
      <c r="CU241" s="618"/>
      <c r="CV241" s="618"/>
      <c r="CW241" s="618"/>
    </row>
    <row r="242" spans="1:101" s="624" customFormat="1">
      <c r="A242" s="618"/>
      <c r="B242" s="618"/>
      <c r="C242" s="622"/>
      <c r="D242" s="622"/>
      <c r="E242" s="621"/>
      <c r="F242" s="618"/>
      <c r="G242" s="618"/>
      <c r="H242" s="618"/>
      <c r="I242" s="618"/>
      <c r="J242" s="618"/>
      <c r="K242" s="618"/>
      <c r="L242" s="618"/>
      <c r="M242" s="618"/>
      <c r="N242" s="619"/>
      <c r="O242" s="619"/>
      <c r="P242" s="620"/>
      <c r="Q242" s="620"/>
      <c r="R242" s="620"/>
      <c r="S242" s="620"/>
      <c r="T242" s="620"/>
      <c r="U242" s="620"/>
      <c r="V242" s="620"/>
      <c r="W242" s="620"/>
      <c r="X242" s="620"/>
      <c r="Y242" s="620"/>
      <c r="Z242" s="620"/>
      <c r="AA242" s="620"/>
      <c r="AB242" s="620"/>
      <c r="AC242" s="620"/>
      <c r="AD242" s="620"/>
      <c r="AE242" s="620"/>
      <c r="AF242" s="620"/>
      <c r="AG242" s="620"/>
      <c r="AH242" s="618"/>
      <c r="AI242" s="618"/>
      <c r="AJ242" s="618"/>
      <c r="AK242" s="618"/>
      <c r="AL242" s="618"/>
      <c r="AM242" s="618"/>
      <c r="AN242" s="618"/>
      <c r="AO242" s="618"/>
      <c r="AP242" s="618"/>
      <c r="AQ242" s="618"/>
      <c r="AR242" s="618"/>
      <c r="AS242" s="618"/>
      <c r="AT242" s="618"/>
      <c r="AU242" s="618"/>
      <c r="AV242" s="618"/>
      <c r="AW242" s="618"/>
      <c r="AX242" s="618"/>
      <c r="AY242" s="618"/>
      <c r="AZ242" s="618"/>
      <c r="BA242" s="618"/>
      <c r="BB242" s="618"/>
      <c r="BC242" s="618"/>
      <c r="BD242" s="618"/>
      <c r="BE242" s="618"/>
      <c r="BF242" s="618"/>
      <c r="BG242" s="618"/>
      <c r="BH242" s="618"/>
      <c r="BI242" s="618"/>
      <c r="BJ242" s="618"/>
      <c r="BK242" s="618"/>
      <c r="BL242" s="618"/>
      <c r="BM242" s="618"/>
      <c r="BN242" s="618"/>
      <c r="BO242" s="618"/>
      <c r="BP242" s="618"/>
      <c r="BQ242" s="618"/>
      <c r="BR242" s="618"/>
      <c r="BS242" s="618"/>
      <c r="BT242" s="618"/>
      <c r="BU242" s="618"/>
      <c r="BV242" s="618"/>
      <c r="BW242" s="618"/>
      <c r="BX242" s="618"/>
      <c r="BY242" s="618"/>
      <c r="BZ242" s="618"/>
      <c r="CA242" s="618"/>
      <c r="CB242" s="623"/>
      <c r="CC242" s="623"/>
      <c r="CD242" s="618"/>
      <c r="CE242" s="618"/>
      <c r="CF242" s="623"/>
      <c r="CG242" s="623"/>
      <c r="CH242" s="623"/>
      <c r="CI242" s="623"/>
      <c r="CJ242" s="623"/>
      <c r="CK242" s="623"/>
      <c r="CL242" s="623"/>
      <c r="CM242" s="623"/>
      <c r="CN242" s="623"/>
      <c r="CO242" s="618"/>
      <c r="CP242" s="619"/>
      <c r="CQ242" s="619"/>
      <c r="CR242" s="618"/>
      <c r="CS242" s="618"/>
      <c r="CT242" s="618"/>
      <c r="CU242" s="618"/>
      <c r="CV242" s="618"/>
      <c r="CW242" s="618"/>
    </row>
    <row r="243" spans="1:101" s="624" customFormat="1">
      <c r="A243" s="618"/>
      <c r="B243" s="618"/>
      <c r="C243" s="622"/>
      <c r="D243" s="622"/>
      <c r="E243" s="621"/>
      <c r="F243" s="618"/>
      <c r="G243" s="618"/>
      <c r="H243" s="618"/>
      <c r="I243" s="618"/>
      <c r="J243" s="618"/>
      <c r="K243" s="618"/>
      <c r="L243" s="618"/>
      <c r="M243" s="618"/>
      <c r="N243" s="619"/>
      <c r="O243" s="619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20"/>
      <c r="AB243" s="620"/>
      <c r="AC243" s="620"/>
      <c r="AD243" s="620"/>
      <c r="AE243" s="620"/>
      <c r="AF243" s="620"/>
      <c r="AG243" s="620"/>
      <c r="AH243" s="618"/>
      <c r="AI243" s="618"/>
      <c r="AJ243" s="618"/>
      <c r="AK243" s="618"/>
      <c r="AL243" s="618"/>
      <c r="AM243" s="618"/>
      <c r="AN243" s="618"/>
      <c r="AO243" s="618"/>
      <c r="AP243" s="618"/>
      <c r="AQ243" s="618"/>
      <c r="AR243" s="618"/>
      <c r="AS243" s="618"/>
      <c r="AT243" s="618"/>
      <c r="AU243" s="618"/>
      <c r="AV243" s="618"/>
      <c r="AW243" s="618"/>
      <c r="AX243" s="618"/>
      <c r="AY243" s="618"/>
      <c r="AZ243" s="618"/>
      <c r="BA243" s="618"/>
      <c r="BB243" s="618"/>
      <c r="BC243" s="618"/>
      <c r="BD243" s="618"/>
      <c r="BE243" s="618"/>
      <c r="BF243" s="618"/>
      <c r="BG243" s="618"/>
      <c r="BH243" s="618"/>
      <c r="BI243" s="618"/>
      <c r="BJ243" s="618"/>
      <c r="BK243" s="618"/>
      <c r="BL243" s="618"/>
      <c r="BM243" s="618"/>
      <c r="BN243" s="618"/>
      <c r="BO243" s="618"/>
      <c r="BP243" s="618"/>
      <c r="BQ243" s="618"/>
      <c r="BR243" s="618"/>
      <c r="BS243" s="618"/>
      <c r="BT243" s="618"/>
      <c r="BU243" s="618"/>
      <c r="BV243" s="618"/>
      <c r="BW243" s="618"/>
      <c r="BX243" s="618"/>
      <c r="BY243" s="618"/>
      <c r="BZ243" s="618"/>
      <c r="CA243" s="618"/>
      <c r="CB243" s="623"/>
      <c r="CC243" s="623"/>
      <c r="CD243" s="618"/>
      <c r="CE243" s="618"/>
      <c r="CF243" s="623"/>
      <c r="CG243" s="623"/>
      <c r="CH243" s="623"/>
      <c r="CI243" s="623"/>
      <c r="CJ243" s="623"/>
      <c r="CK243" s="623"/>
      <c r="CL243" s="623"/>
      <c r="CM243" s="623"/>
      <c r="CN243" s="623"/>
      <c r="CO243" s="618"/>
      <c r="CP243" s="619"/>
      <c r="CQ243" s="619"/>
      <c r="CR243" s="618"/>
      <c r="CS243" s="618"/>
      <c r="CT243" s="618"/>
      <c r="CU243" s="618"/>
      <c r="CV243" s="618"/>
      <c r="CW243" s="618"/>
    </row>
    <row r="244" spans="1:101" s="624" customFormat="1">
      <c r="A244" s="618"/>
      <c r="B244" s="618"/>
      <c r="C244" s="622"/>
      <c r="D244" s="622"/>
      <c r="E244" s="621"/>
      <c r="F244" s="618"/>
      <c r="G244" s="618"/>
      <c r="H244" s="618"/>
      <c r="I244" s="618"/>
      <c r="J244" s="618"/>
      <c r="K244" s="618"/>
      <c r="L244" s="618"/>
      <c r="M244" s="618"/>
      <c r="N244" s="619"/>
      <c r="O244" s="619"/>
      <c r="P244" s="620"/>
      <c r="Q244" s="620"/>
      <c r="R244" s="620"/>
      <c r="S244" s="620"/>
      <c r="T244" s="620"/>
      <c r="U244" s="620"/>
      <c r="V244" s="620"/>
      <c r="W244" s="620"/>
      <c r="X244" s="620"/>
      <c r="Y244" s="620"/>
      <c r="Z244" s="620"/>
      <c r="AA244" s="620"/>
      <c r="AB244" s="620"/>
      <c r="AC244" s="620"/>
      <c r="AD244" s="620"/>
      <c r="AE244" s="620"/>
      <c r="AF244" s="620"/>
      <c r="AG244" s="620"/>
      <c r="AH244" s="618"/>
      <c r="AI244" s="618"/>
      <c r="AJ244" s="618"/>
      <c r="AK244" s="618"/>
      <c r="AL244" s="618"/>
      <c r="AM244" s="618"/>
      <c r="AN244" s="618"/>
      <c r="AO244" s="618"/>
      <c r="AP244" s="618"/>
      <c r="AQ244" s="618"/>
      <c r="AR244" s="618"/>
      <c r="AS244" s="618"/>
      <c r="AT244" s="618"/>
      <c r="AU244" s="618"/>
      <c r="AV244" s="618"/>
      <c r="AW244" s="618"/>
      <c r="AX244" s="618"/>
      <c r="AY244" s="618"/>
      <c r="AZ244" s="618"/>
      <c r="BA244" s="618"/>
      <c r="BB244" s="618"/>
      <c r="BC244" s="618"/>
      <c r="BD244" s="618"/>
      <c r="BE244" s="618"/>
      <c r="BF244" s="618"/>
      <c r="BG244" s="618"/>
      <c r="BH244" s="618"/>
      <c r="BI244" s="618"/>
      <c r="BJ244" s="618"/>
      <c r="BK244" s="618"/>
      <c r="BL244" s="618"/>
      <c r="BM244" s="618"/>
      <c r="BN244" s="618"/>
      <c r="BO244" s="618"/>
      <c r="BP244" s="618"/>
      <c r="BQ244" s="618"/>
      <c r="BR244" s="618"/>
      <c r="BS244" s="618"/>
      <c r="BT244" s="618"/>
      <c r="BU244" s="618"/>
      <c r="BV244" s="618"/>
      <c r="BW244" s="618"/>
      <c r="BX244" s="618"/>
      <c r="BY244" s="618"/>
      <c r="BZ244" s="618"/>
      <c r="CA244" s="618"/>
      <c r="CB244" s="623"/>
      <c r="CC244" s="623"/>
      <c r="CD244" s="618"/>
      <c r="CE244" s="618"/>
      <c r="CF244" s="623"/>
      <c r="CG244" s="623"/>
      <c r="CH244" s="623"/>
      <c r="CI244" s="623"/>
      <c r="CJ244" s="623"/>
      <c r="CK244" s="623"/>
      <c r="CL244" s="623"/>
      <c r="CM244" s="623"/>
      <c r="CN244" s="623"/>
      <c r="CO244" s="618"/>
      <c r="CP244" s="619"/>
      <c r="CQ244" s="619"/>
      <c r="CR244" s="618"/>
      <c r="CS244" s="618"/>
      <c r="CT244" s="618"/>
      <c r="CU244" s="618"/>
      <c r="CV244" s="618"/>
      <c r="CW244" s="618"/>
    </row>
    <row r="245" spans="1:101" s="624" customFormat="1">
      <c r="A245" s="618"/>
      <c r="B245" s="618"/>
      <c r="C245" s="622"/>
      <c r="D245" s="622"/>
      <c r="E245" s="621"/>
      <c r="F245" s="618"/>
      <c r="G245" s="618"/>
      <c r="H245" s="618"/>
      <c r="I245" s="618"/>
      <c r="J245" s="618"/>
      <c r="K245" s="618"/>
      <c r="L245" s="618"/>
      <c r="M245" s="618"/>
      <c r="N245" s="619"/>
      <c r="O245" s="619"/>
      <c r="P245" s="620"/>
      <c r="Q245" s="620"/>
      <c r="R245" s="620"/>
      <c r="S245" s="620"/>
      <c r="T245" s="620"/>
      <c r="U245" s="620"/>
      <c r="V245" s="620"/>
      <c r="W245" s="620"/>
      <c r="X245" s="620"/>
      <c r="Y245" s="620"/>
      <c r="Z245" s="620"/>
      <c r="AA245" s="620"/>
      <c r="AB245" s="620"/>
      <c r="AC245" s="620"/>
      <c r="AD245" s="620"/>
      <c r="AE245" s="620"/>
      <c r="AF245" s="620"/>
      <c r="AG245" s="620"/>
      <c r="AH245" s="618"/>
      <c r="AI245" s="618"/>
      <c r="AJ245" s="618"/>
      <c r="AK245" s="618"/>
      <c r="AL245" s="618"/>
      <c r="AM245" s="618"/>
      <c r="AN245" s="618"/>
      <c r="AO245" s="618"/>
      <c r="AP245" s="618"/>
      <c r="AQ245" s="618"/>
      <c r="AR245" s="618"/>
      <c r="AS245" s="618"/>
      <c r="AT245" s="618"/>
      <c r="AU245" s="618"/>
      <c r="AV245" s="618"/>
      <c r="AW245" s="618"/>
      <c r="AX245" s="618"/>
      <c r="AY245" s="618"/>
      <c r="AZ245" s="618"/>
      <c r="BA245" s="618"/>
      <c r="BB245" s="618"/>
      <c r="BC245" s="618"/>
      <c r="BD245" s="618"/>
      <c r="BE245" s="618"/>
      <c r="BF245" s="618"/>
      <c r="BG245" s="618"/>
      <c r="BH245" s="618"/>
      <c r="BI245" s="618"/>
      <c r="BJ245" s="618"/>
      <c r="BK245" s="618"/>
      <c r="BL245" s="618"/>
      <c r="BM245" s="618"/>
      <c r="BN245" s="618"/>
      <c r="BO245" s="618"/>
      <c r="BP245" s="618"/>
      <c r="BQ245" s="618"/>
      <c r="BR245" s="618"/>
      <c r="BS245" s="618"/>
      <c r="BT245" s="618"/>
      <c r="BU245" s="618"/>
      <c r="BV245" s="618"/>
      <c r="BW245" s="618"/>
      <c r="BX245" s="618"/>
      <c r="BY245" s="618"/>
      <c r="BZ245" s="618"/>
      <c r="CA245" s="618"/>
      <c r="CB245" s="623"/>
      <c r="CC245" s="623"/>
      <c r="CD245" s="618"/>
      <c r="CE245" s="618"/>
      <c r="CF245" s="623"/>
      <c r="CG245" s="623"/>
      <c r="CH245" s="623"/>
      <c r="CI245" s="623"/>
      <c r="CJ245" s="623"/>
      <c r="CK245" s="623"/>
      <c r="CL245" s="623"/>
      <c r="CM245" s="623"/>
      <c r="CN245" s="623"/>
      <c r="CO245" s="618"/>
      <c r="CP245" s="619"/>
      <c r="CQ245" s="619"/>
      <c r="CR245" s="618"/>
      <c r="CS245" s="618"/>
      <c r="CT245" s="618"/>
      <c r="CU245" s="618"/>
      <c r="CV245" s="618"/>
      <c r="CW245" s="618"/>
    </row>
    <row r="246" spans="1:101" s="624" customFormat="1">
      <c r="A246" s="618"/>
      <c r="B246" s="618"/>
      <c r="C246" s="622"/>
      <c r="D246" s="622"/>
      <c r="E246" s="621"/>
      <c r="F246" s="618"/>
      <c r="G246" s="618"/>
      <c r="H246" s="618"/>
      <c r="I246" s="618"/>
      <c r="J246" s="618"/>
      <c r="K246" s="618"/>
      <c r="L246" s="618"/>
      <c r="M246" s="618"/>
      <c r="N246" s="619"/>
      <c r="O246" s="619"/>
      <c r="P246" s="620"/>
      <c r="Q246" s="620"/>
      <c r="R246" s="620"/>
      <c r="S246" s="620"/>
      <c r="T246" s="620"/>
      <c r="U246" s="620"/>
      <c r="V246" s="620"/>
      <c r="W246" s="620"/>
      <c r="X246" s="620"/>
      <c r="Y246" s="620"/>
      <c r="Z246" s="620"/>
      <c r="AA246" s="620"/>
      <c r="AB246" s="620"/>
      <c r="AC246" s="620"/>
      <c r="AD246" s="620"/>
      <c r="AE246" s="620"/>
      <c r="AF246" s="620"/>
      <c r="AG246" s="620"/>
      <c r="AH246" s="618"/>
      <c r="AI246" s="618"/>
      <c r="AJ246" s="618"/>
      <c r="AK246" s="618"/>
      <c r="AL246" s="618"/>
      <c r="AM246" s="618"/>
      <c r="AN246" s="618"/>
      <c r="AO246" s="618"/>
      <c r="AP246" s="618"/>
      <c r="AQ246" s="618"/>
      <c r="AR246" s="618"/>
      <c r="AS246" s="618"/>
      <c r="AT246" s="618"/>
      <c r="AU246" s="618"/>
      <c r="AV246" s="618"/>
      <c r="AW246" s="618"/>
      <c r="AX246" s="618"/>
      <c r="AY246" s="618"/>
      <c r="AZ246" s="618"/>
      <c r="BA246" s="618"/>
      <c r="BB246" s="618"/>
      <c r="BC246" s="618"/>
      <c r="BD246" s="618"/>
      <c r="BE246" s="618"/>
      <c r="BF246" s="618"/>
      <c r="BG246" s="618"/>
      <c r="BH246" s="618"/>
      <c r="BI246" s="618"/>
      <c r="BJ246" s="618"/>
      <c r="BK246" s="618"/>
      <c r="BL246" s="618"/>
      <c r="BM246" s="618"/>
      <c r="BN246" s="618"/>
      <c r="BO246" s="618"/>
      <c r="BP246" s="618"/>
      <c r="BQ246" s="618"/>
      <c r="BR246" s="618"/>
      <c r="BS246" s="618"/>
      <c r="BT246" s="618"/>
      <c r="BU246" s="618"/>
      <c r="BV246" s="618"/>
      <c r="BW246" s="618"/>
      <c r="BX246" s="618"/>
      <c r="BY246" s="618"/>
      <c r="BZ246" s="618"/>
      <c r="CA246" s="618"/>
      <c r="CB246" s="623"/>
      <c r="CC246" s="623"/>
      <c r="CD246" s="618"/>
      <c r="CE246" s="618"/>
      <c r="CF246" s="623"/>
      <c r="CG246" s="623"/>
      <c r="CH246" s="623"/>
      <c r="CI246" s="623"/>
      <c r="CJ246" s="623"/>
      <c r="CK246" s="623"/>
      <c r="CL246" s="623"/>
      <c r="CM246" s="623"/>
      <c r="CN246" s="623"/>
      <c r="CO246" s="618"/>
      <c r="CP246" s="619"/>
      <c r="CQ246" s="619"/>
      <c r="CR246" s="618"/>
      <c r="CS246" s="618"/>
      <c r="CT246" s="618"/>
      <c r="CU246" s="618"/>
      <c r="CV246" s="618"/>
      <c r="CW246" s="618"/>
    </row>
    <row r="247" spans="1:101" s="624" customFormat="1">
      <c r="A247" s="618"/>
      <c r="B247" s="618"/>
      <c r="C247" s="622"/>
      <c r="D247" s="622"/>
      <c r="E247" s="621"/>
      <c r="F247" s="618"/>
      <c r="G247" s="618"/>
      <c r="H247" s="618"/>
      <c r="I247" s="618"/>
      <c r="J247" s="618"/>
      <c r="K247" s="618"/>
      <c r="L247" s="618"/>
      <c r="M247" s="618"/>
      <c r="N247" s="619"/>
      <c r="O247" s="619"/>
      <c r="P247" s="620"/>
      <c r="Q247" s="620"/>
      <c r="R247" s="620"/>
      <c r="S247" s="620"/>
      <c r="T247" s="620"/>
      <c r="U247" s="620"/>
      <c r="V247" s="620"/>
      <c r="W247" s="620"/>
      <c r="X247" s="620"/>
      <c r="Y247" s="620"/>
      <c r="Z247" s="620"/>
      <c r="AA247" s="620"/>
      <c r="AB247" s="620"/>
      <c r="AC247" s="620"/>
      <c r="AD247" s="620"/>
      <c r="AE247" s="620"/>
      <c r="AF247" s="620"/>
      <c r="AG247" s="620"/>
      <c r="AH247" s="618"/>
      <c r="AI247" s="618"/>
      <c r="AJ247" s="618"/>
      <c r="AK247" s="618"/>
      <c r="AL247" s="618"/>
      <c r="AM247" s="618"/>
      <c r="AN247" s="618"/>
      <c r="AO247" s="618"/>
      <c r="AP247" s="618"/>
      <c r="AQ247" s="618"/>
      <c r="AR247" s="618"/>
      <c r="AS247" s="618"/>
      <c r="AT247" s="618"/>
      <c r="AU247" s="618"/>
      <c r="AV247" s="618"/>
      <c r="AW247" s="618"/>
      <c r="AX247" s="618"/>
      <c r="AY247" s="618"/>
      <c r="AZ247" s="618"/>
      <c r="BA247" s="618"/>
      <c r="BB247" s="618"/>
      <c r="BC247" s="618"/>
      <c r="BD247" s="618"/>
      <c r="BE247" s="618"/>
      <c r="BF247" s="618"/>
      <c r="BG247" s="618"/>
      <c r="BH247" s="618"/>
      <c r="BI247" s="618"/>
      <c r="BJ247" s="618"/>
      <c r="BK247" s="618"/>
      <c r="BL247" s="618"/>
      <c r="BM247" s="618"/>
      <c r="BN247" s="618"/>
      <c r="BO247" s="618"/>
      <c r="BP247" s="618"/>
      <c r="BQ247" s="618"/>
      <c r="BR247" s="618"/>
      <c r="BS247" s="618"/>
      <c r="BT247" s="618"/>
      <c r="BU247" s="618"/>
      <c r="BV247" s="618"/>
      <c r="BW247" s="618"/>
      <c r="BX247" s="618"/>
      <c r="BY247" s="618"/>
      <c r="BZ247" s="618"/>
      <c r="CA247" s="618"/>
      <c r="CB247" s="623"/>
      <c r="CC247" s="623"/>
      <c r="CD247" s="618"/>
      <c r="CE247" s="618"/>
      <c r="CF247" s="623"/>
      <c r="CG247" s="623"/>
      <c r="CH247" s="623"/>
      <c r="CI247" s="623"/>
      <c r="CJ247" s="623"/>
      <c r="CK247" s="623"/>
      <c r="CL247" s="623"/>
      <c r="CM247" s="623"/>
      <c r="CN247" s="623"/>
      <c r="CO247" s="618"/>
      <c r="CP247" s="619"/>
      <c r="CQ247" s="619"/>
      <c r="CR247" s="618"/>
      <c r="CS247" s="618"/>
      <c r="CT247" s="618"/>
      <c r="CU247" s="618"/>
      <c r="CV247" s="618"/>
      <c r="CW247" s="618"/>
    </row>
    <row r="248" spans="1:101" s="624" customFormat="1">
      <c r="A248" s="618"/>
      <c r="B248" s="618"/>
      <c r="C248" s="622"/>
      <c r="D248" s="622"/>
      <c r="E248" s="621"/>
      <c r="F248" s="618"/>
      <c r="G248" s="618"/>
      <c r="H248" s="618"/>
      <c r="I248" s="618"/>
      <c r="J248" s="618"/>
      <c r="K248" s="618"/>
      <c r="L248" s="618"/>
      <c r="M248" s="618"/>
      <c r="N248" s="619"/>
      <c r="O248" s="619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20"/>
      <c r="AB248" s="620"/>
      <c r="AC248" s="620"/>
      <c r="AD248" s="620"/>
      <c r="AE248" s="620"/>
      <c r="AF248" s="620"/>
      <c r="AG248" s="620"/>
      <c r="AH248" s="618"/>
      <c r="AI248" s="618"/>
      <c r="AJ248" s="618"/>
      <c r="AK248" s="618"/>
      <c r="AL248" s="618"/>
      <c r="AM248" s="618"/>
      <c r="AN248" s="618"/>
      <c r="AO248" s="618"/>
      <c r="AP248" s="618"/>
      <c r="AQ248" s="618"/>
      <c r="AR248" s="618"/>
      <c r="AS248" s="618"/>
      <c r="AT248" s="618"/>
      <c r="AU248" s="618"/>
      <c r="AV248" s="618"/>
      <c r="AW248" s="618"/>
      <c r="AX248" s="618"/>
      <c r="AY248" s="618"/>
      <c r="AZ248" s="618"/>
      <c r="BA248" s="618"/>
      <c r="BB248" s="618"/>
      <c r="BC248" s="618"/>
      <c r="BD248" s="618"/>
      <c r="BE248" s="618"/>
      <c r="BF248" s="618"/>
      <c r="BG248" s="618"/>
      <c r="BH248" s="618"/>
      <c r="BI248" s="618"/>
      <c r="BJ248" s="618"/>
      <c r="BK248" s="618"/>
      <c r="BL248" s="618"/>
      <c r="BM248" s="618"/>
      <c r="BN248" s="618"/>
      <c r="BO248" s="618"/>
      <c r="BP248" s="618"/>
      <c r="BQ248" s="618"/>
      <c r="BR248" s="618"/>
      <c r="BS248" s="618"/>
      <c r="BT248" s="618"/>
      <c r="BU248" s="618"/>
      <c r="BV248" s="618"/>
      <c r="BW248" s="618"/>
      <c r="BX248" s="618"/>
      <c r="BY248" s="618"/>
      <c r="BZ248" s="618"/>
      <c r="CA248" s="618"/>
      <c r="CB248" s="623"/>
      <c r="CC248" s="623"/>
      <c r="CD248" s="618"/>
      <c r="CE248" s="618"/>
      <c r="CF248" s="623"/>
      <c r="CG248" s="623"/>
      <c r="CH248" s="623"/>
      <c r="CI248" s="623"/>
      <c r="CJ248" s="623"/>
      <c r="CK248" s="623"/>
      <c r="CL248" s="623"/>
      <c r="CM248" s="623"/>
      <c r="CN248" s="623"/>
      <c r="CO248" s="618"/>
      <c r="CP248" s="619"/>
      <c r="CQ248" s="619"/>
      <c r="CR248" s="618"/>
      <c r="CS248" s="618"/>
      <c r="CT248" s="618"/>
      <c r="CU248" s="618"/>
      <c r="CV248" s="618"/>
      <c r="CW248" s="618"/>
    </row>
    <row r="249" spans="1:101" s="624" customFormat="1">
      <c r="A249" s="618"/>
      <c r="B249" s="618"/>
      <c r="C249" s="622"/>
      <c r="D249" s="622"/>
      <c r="E249" s="621"/>
      <c r="F249" s="618"/>
      <c r="G249" s="618"/>
      <c r="H249" s="618"/>
      <c r="I249" s="618"/>
      <c r="J249" s="618"/>
      <c r="K249" s="618"/>
      <c r="L249" s="618"/>
      <c r="M249" s="618"/>
      <c r="N249" s="619"/>
      <c r="O249" s="619"/>
      <c r="P249" s="620"/>
      <c r="Q249" s="620"/>
      <c r="R249" s="620"/>
      <c r="S249" s="620"/>
      <c r="T249" s="620"/>
      <c r="U249" s="620"/>
      <c r="V249" s="620"/>
      <c r="W249" s="620"/>
      <c r="X249" s="620"/>
      <c r="Y249" s="620"/>
      <c r="Z249" s="620"/>
      <c r="AA249" s="620"/>
      <c r="AB249" s="620"/>
      <c r="AC249" s="620"/>
      <c r="AD249" s="620"/>
      <c r="AE249" s="620"/>
      <c r="AF249" s="620"/>
      <c r="AG249" s="620"/>
      <c r="AH249" s="618"/>
      <c r="AI249" s="618"/>
      <c r="AJ249" s="618"/>
      <c r="AK249" s="618"/>
      <c r="AL249" s="618"/>
      <c r="AM249" s="618"/>
      <c r="AN249" s="618"/>
      <c r="AO249" s="618"/>
      <c r="AP249" s="618"/>
      <c r="AQ249" s="618"/>
      <c r="AR249" s="618"/>
      <c r="AS249" s="618"/>
      <c r="AT249" s="618"/>
      <c r="AU249" s="618"/>
      <c r="AV249" s="618"/>
      <c r="AW249" s="618"/>
      <c r="AX249" s="618"/>
      <c r="AY249" s="618"/>
      <c r="AZ249" s="618"/>
      <c r="BA249" s="618"/>
      <c r="BB249" s="618"/>
      <c r="BC249" s="618"/>
      <c r="BD249" s="618"/>
      <c r="BE249" s="618"/>
      <c r="BF249" s="618"/>
      <c r="BG249" s="618"/>
      <c r="BH249" s="618"/>
      <c r="BI249" s="618"/>
      <c r="BJ249" s="618"/>
      <c r="BK249" s="618"/>
      <c r="BL249" s="618"/>
      <c r="BM249" s="618"/>
      <c r="BN249" s="618"/>
      <c r="BO249" s="618"/>
      <c r="BP249" s="618"/>
      <c r="BQ249" s="618"/>
      <c r="BR249" s="618"/>
      <c r="BS249" s="618"/>
      <c r="BT249" s="618"/>
      <c r="BU249" s="618"/>
      <c r="BV249" s="618"/>
      <c r="BW249" s="618"/>
      <c r="BX249" s="618"/>
      <c r="BY249" s="618"/>
      <c r="BZ249" s="618"/>
      <c r="CA249" s="618"/>
      <c r="CB249" s="623"/>
      <c r="CC249" s="623"/>
      <c r="CD249" s="618"/>
      <c r="CE249" s="618"/>
      <c r="CF249" s="623"/>
      <c r="CG249" s="623"/>
      <c r="CH249" s="623"/>
      <c r="CI249" s="623"/>
      <c r="CJ249" s="623"/>
      <c r="CK249" s="623"/>
      <c r="CL249" s="623"/>
      <c r="CM249" s="623"/>
      <c r="CN249" s="623"/>
      <c r="CO249" s="618"/>
      <c r="CP249" s="619"/>
      <c r="CQ249" s="619"/>
      <c r="CR249" s="618"/>
      <c r="CS249" s="618"/>
      <c r="CT249" s="618"/>
      <c r="CU249" s="618"/>
      <c r="CV249" s="618"/>
      <c r="CW249" s="618"/>
    </row>
    <row r="250" spans="1:101" s="624" customFormat="1">
      <c r="A250" s="618"/>
      <c r="B250" s="618"/>
      <c r="C250" s="622"/>
      <c r="D250" s="622"/>
      <c r="E250" s="621"/>
      <c r="F250" s="618"/>
      <c r="G250" s="618"/>
      <c r="H250" s="618"/>
      <c r="I250" s="618"/>
      <c r="J250" s="618"/>
      <c r="K250" s="618"/>
      <c r="L250" s="618"/>
      <c r="M250" s="618"/>
      <c r="N250" s="619"/>
      <c r="O250" s="619"/>
      <c r="P250" s="620"/>
      <c r="Q250" s="620"/>
      <c r="R250" s="620"/>
      <c r="S250" s="620"/>
      <c r="T250" s="620"/>
      <c r="U250" s="620"/>
      <c r="V250" s="620"/>
      <c r="W250" s="620"/>
      <c r="X250" s="620"/>
      <c r="Y250" s="620"/>
      <c r="Z250" s="620"/>
      <c r="AA250" s="620"/>
      <c r="AB250" s="620"/>
      <c r="AC250" s="620"/>
      <c r="AD250" s="620"/>
      <c r="AE250" s="620"/>
      <c r="AF250" s="620"/>
      <c r="AG250" s="620"/>
      <c r="AH250" s="618"/>
      <c r="AI250" s="618"/>
      <c r="AJ250" s="618"/>
      <c r="AK250" s="618"/>
      <c r="AL250" s="618"/>
      <c r="AM250" s="618"/>
      <c r="AN250" s="618"/>
      <c r="AO250" s="618"/>
      <c r="AP250" s="618"/>
      <c r="AQ250" s="618"/>
      <c r="AR250" s="618"/>
      <c r="AS250" s="618"/>
      <c r="AT250" s="618"/>
      <c r="AU250" s="618"/>
      <c r="AV250" s="618"/>
      <c r="AW250" s="618"/>
      <c r="AX250" s="618"/>
      <c r="AY250" s="618"/>
      <c r="AZ250" s="618"/>
      <c r="BA250" s="618"/>
      <c r="BB250" s="618"/>
      <c r="BC250" s="618"/>
      <c r="BD250" s="618"/>
      <c r="BE250" s="618"/>
      <c r="BF250" s="618"/>
      <c r="BG250" s="618"/>
      <c r="BH250" s="618"/>
      <c r="BI250" s="618"/>
      <c r="BJ250" s="618"/>
      <c r="BK250" s="618"/>
      <c r="BL250" s="618"/>
      <c r="BM250" s="618"/>
      <c r="BN250" s="618"/>
      <c r="BO250" s="618"/>
      <c r="BP250" s="618"/>
      <c r="BQ250" s="618"/>
      <c r="BR250" s="618"/>
      <c r="BS250" s="618"/>
      <c r="BT250" s="618"/>
      <c r="BU250" s="618"/>
      <c r="BV250" s="618"/>
      <c r="BW250" s="618"/>
      <c r="BX250" s="618"/>
      <c r="BY250" s="618"/>
      <c r="BZ250" s="618"/>
      <c r="CA250" s="618"/>
      <c r="CB250" s="623"/>
      <c r="CC250" s="623"/>
      <c r="CD250" s="618"/>
      <c r="CE250" s="618"/>
      <c r="CF250" s="623"/>
      <c r="CG250" s="623"/>
      <c r="CH250" s="623"/>
      <c r="CI250" s="623"/>
      <c r="CJ250" s="623"/>
      <c r="CK250" s="623"/>
      <c r="CL250" s="623"/>
      <c r="CM250" s="623"/>
      <c r="CN250" s="623"/>
      <c r="CO250" s="618"/>
      <c r="CP250" s="619"/>
      <c r="CQ250" s="619"/>
      <c r="CR250" s="618"/>
      <c r="CS250" s="618"/>
      <c r="CT250" s="618"/>
      <c r="CU250" s="618"/>
      <c r="CV250" s="618"/>
      <c r="CW250" s="618"/>
    </row>
    <row r="251" spans="1:101" s="624" customFormat="1">
      <c r="A251" s="618"/>
      <c r="B251" s="618"/>
      <c r="C251" s="622"/>
      <c r="D251" s="622"/>
      <c r="E251" s="621"/>
      <c r="F251" s="618"/>
      <c r="G251" s="618"/>
      <c r="H251" s="618"/>
      <c r="I251" s="618"/>
      <c r="J251" s="618"/>
      <c r="K251" s="618"/>
      <c r="L251" s="618"/>
      <c r="M251" s="618"/>
      <c r="N251" s="619"/>
      <c r="O251" s="619"/>
      <c r="P251" s="620"/>
      <c r="Q251" s="620"/>
      <c r="R251" s="620"/>
      <c r="S251" s="620"/>
      <c r="T251" s="620"/>
      <c r="U251" s="620"/>
      <c r="V251" s="620"/>
      <c r="W251" s="620"/>
      <c r="X251" s="620"/>
      <c r="Y251" s="620"/>
      <c r="Z251" s="620"/>
      <c r="AA251" s="620"/>
      <c r="AB251" s="620"/>
      <c r="AC251" s="620"/>
      <c r="AD251" s="620"/>
      <c r="AE251" s="620"/>
      <c r="AF251" s="620"/>
      <c r="AG251" s="620"/>
      <c r="AH251" s="618"/>
      <c r="AI251" s="618"/>
      <c r="AJ251" s="618"/>
      <c r="AK251" s="618"/>
      <c r="AL251" s="618"/>
      <c r="AM251" s="618"/>
      <c r="AN251" s="618"/>
      <c r="AO251" s="618"/>
      <c r="AP251" s="618"/>
      <c r="AQ251" s="618"/>
      <c r="AR251" s="618"/>
      <c r="AS251" s="618"/>
      <c r="AT251" s="618"/>
      <c r="AU251" s="618"/>
      <c r="AV251" s="618"/>
      <c r="AW251" s="618"/>
      <c r="AX251" s="618"/>
      <c r="AY251" s="618"/>
      <c r="AZ251" s="618"/>
      <c r="BA251" s="618"/>
      <c r="BB251" s="618"/>
      <c r="BC251" s="618"/>
      <c r="BD251" s="618"/>
      <c r="BE251" s="618"/>
      <c r="BF251" s="618"/>
      <c r="BG251" s="618"/>
      <c r="BH251" s="618"/>
      <c r="BI251" s="618"/>
      <c r="BJ251" s="618"/>
      <c r="BK251" s="618"/>
      <c r="BL251" s="618"/>
      <c r="BM251" s="618"/>
      <c r="BN251" s="618"/>
      <c r="BO251" s="618"/>
      <c r="BP251" s="618"/>
      <c r="BQ251" s="618"/>
      <c r="BR251" s="618"/>
      <c r="BS251" s="618"/>
      <c r="BT251" s="618"/>
      <c r="BU251" s="618"/>
      <c r="BV251" s="618"/>
      <c r="BW251" s="618"/>
      <c r="BX251" s="618"/>
      <c r="BY251" s="618"/>
      <c r="BZ251" s="618"/>
      <c r="CA251" s="618"/>
      <c r="CB251" s="623"/>
      <c r="CC251" s="623"/>
      <c r="CD251" s="618"/>
      <c r="CE251" s="618"/>
      <c r="CF251" s="623"/>
      <c r="CG251" s="623"/>
      <c r="CH251" s="623"/>
      <c r="CI251" s="623"/>
      <c r="CJ251" s="623"/>
      <c r="CK251" s="623"/>
      <c r="CL251" s="623"/>
      <c r="CM251" s="623"/>
      <c r="CN251" s="623"/>
      <c r="CO251" s="618"/>
      <c r="CP251" s="619"/>
      <c r="CQ251" s="619"/>
      <c r="CR251" s="618"/>
      <c r="CS251" s="618"/>
      <c r="CT251" s="618"/>
      <c r="CU251" s="618"/>
      <c r="CV251" s="618"/>
      <c r="CW251" s="618"/>
    </row>
    <row r="252" spans="1:101" s="624" customFormat="1">
      <c r="A252" s="618"/>
      <c r="B252" s="618"/>
      <c r="C252" s="622"/>
      <c r="D252" s="622"/>
      <c r="E252" s="621"/>
      <c r="F252" s="618"/>
      <c r="G252" s="618"/>
      <c r="H252" s="618"/>
      <c r="I252" s="618"/>
      <c r="J252" s="618"/>
      <c r="K252" s="618"/>
      <c r="L252" s="618"/>
      <c r="M252" s="618"/>
      <c r="N252" s="619"/>
      <c r="O252" s="619"/>
      <c r="P252" s="620"/>
      <c r="Q252" s="620"/>
      <c r="R252" s="620"/>
      <c r="S252" s="620"/>
      <c r="T252" s="620"/>
      <c r="U252" s="620"/>
      <c r="V252" s="620"/>
      <c r="W252" s="620"/>
      <c r="X252" s="620"/>
      <c r="Y252" s="620"/>
      <c r="Z252" s="620"/>
      <c r="AA252" s="620"/>
      <c r="AB252" s="620"/>
      <c r="AC252" s="620"/>
      <c r="AD252" s="620"/>
      <c r="AE252" s="620"/>
      <c r="AF252" s="620"/>
      <c r="AG252" s="620"/>
      <c r="AH252" s="618"/>
      <c r="AI252" s="618"/>
      <c r="AJ252" s="618"/>
      <c r="AK252" s="618"/>
      <c r="AL252" s="618"/>
      <c r="AM252" s="618"/>
      <c r="AN252" s="618"/>
      <c r="AO252" s="618"/>
      <c r="AP252" s="618"/>
      <c r="AQ252" s="618"/>
      <c r="AR252" s="618"/>
      <c r="AS252" s="618"/>
      <c r="AT252" s="618"/>
      <c r="AU252" s="618"/>
      <c r="AV252" s="618"/>
      <c r="AW252" s="618"/>
      <c r="AX252" s="618"/>
      <c r="AY252" s="618"/>
      <c r="AZ252" s="618"/>
      <c r="BA252" s="618"/>
      <c r="BB252" s="618"/>
      <c r="BC252" s="618"/>
      <c r="BD252" s="618"/>
      <c r="BE252" s="618"/>
      <c r="BF252" s="618"/>
      <c r="BG252" s="618"/>
      <c r="BH252" s="618"/>
      <c r="BI252" s="618"/>
      <c r="BJ252" s="618"/>
      <c r="BK252" s="618"/>
      <c r="BL252" s="618"/>
      <c r="BM252" s="618"/>
      <c r="BN252" s="618"/>
      <c r="BO252" s="618"/>
      <c r="BP252" s="618"/>
      <c r="BQ252" s="618"/>
      <c r="BR252" s="618"/>
      <c r="BS252" s="618"/>
      <c r="BT252" s="618"/>
      <c r="BU252" s="618"/>
      <c r="BV252" s="618"/>
      <c r="BW252" s="618"/>
      <c r="BX252" s="618"/>
      <c r="BY252" s="618"/>
      <c r="BZ252" s="618"/>
      <c r="CA252" s="618"/>
      <c r="CB252" s="623"/>
      <c r="CC252" s="623"/>
      <c r="CD252" s="618"/>
      <c r="CE252" s="618"/>
      <c r="CF252" s="623"/>
      <c r="CG252" s="623"/>
      <c r="CH252" s="623"/>
      <c r="CI252" s="623"/>
      <c r="CJ252" s="623"/>
      <c r="CK252" s="623"/>
      <c r="CL252" s="623"/>
      <c r="CM252" s="623"/>
      <c r="CN252" s="623"/>
      <c r="CO252" s="618"/>
      <c r="CP252" s="619"/>
      <c r="CQ252" s="619"/>
      <c r="CR252" s="618"/>
      <c r="CS252" s="618"/>
      <c r="CT252" s="618"/>
      <c r="CU252" s="618"/>
      <c r="CV252" s="618"/>
      <c r="CW252" s="618"/>
    </row>
    <row r="253" spans="1:101" s="624" customFormat="1">
      <c r="A253" s="618"/>
      <c r="B253" s="618"/>
      <c r="C253" s="622"/>
      <c r="D253" s="622"/>
      <c r="E253" s="621"/>
      <c r="F253" s="618"/>
      <c r="G253" s="618"/>
      <c r="H253" s="618"/>
      <c r="I253" s="618"/>
      <c r="J253" s="618"/>
      <c r="K253" s="618"/>
      <c r="L253" s="618"/>
      <c r="M253" s="618"/>
      <c r="N253" s="619"/>
      <c r="O253" s="619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20"/>
      <c r="AB253" s="620"/>
      <c r="AC253" s="620"/>
      <c r="AD253" s="620"/>
      <c r="AE253" s="620"/>
      <c r="AF253" s="620"/>
      <c r="AG253" s="620"/>
      <c r="AH253" s="618"/>
      <c r="AI253" s="618"/>
      <c r="AJ253" s="618"/>
      <c r="AK253" s="618"/>
      <c r="AL253" s="618"/>
      <c r="AM253" s="618"/>
      <c r="AN253" s="618"/>
      <c r="AO253" s="618"/>
      <c r="AP253" s="618"/>
      <c r="AQ253" s="618"/>
      <c r="AR253" s="618"/>
      <c r="AS253" s="618"/>
      <c r="AT253" s="618"/>
      <c r="AU253" s="618"/>
      <c r="AV253" s="618"/>
      <c r="AW253" s="618"/>
      <c r="AX253" s="618"/>
      <c r="AY253" s="618"/>
      <c r="AZ253" s="618"/>
      <c r="BA253" s="618"/>
      <c r="BB253" s="618"/>
      <c r="BC253" s="618"/>
      <c r="BD253" s="618"/>
      <c r="BE253" s="618"/>
      <c r="BF253" s="618"/>
      <c r="BG253" s="618"/>
      <c r="BH253" s="618"/>
      <c r="BI253" s="618"/>
      <c r="BJ253" s="618"/>
      <c r="BK253" s="618"/>
      <c r="BL253" s="618"/>
      <c r="BM253" s="618"/>
      <c r="BN253" s="618"/>
      <c r="BO253" s="618"/>
      <c r="BP253" s="618"/>
      <c r="BQ253" s="618"/>
      <c r="BR253" s="618"/>
      <c r="BS253" s="618"/>
      <c r="BT253" s="618"/>
      <c r="BU253" s="618"/>
      <c r="BV253" s="618"/>
      <c r="BW253" s="618"/>
      <c r="BX253" s="618"/>
      <c r="BY253" s="618"/>
      <c r="BZ253" s="618"/>
      <c r="CA253" s="618"/>
      <c r="CB253" s="623"/>
      <c r="CC253" s="623"/>
      <c r="CD253" s="618"/>
      <c r="CE253" s="618"/>
      <c r="CF253" s="623"/>
      <c r="CG253" s="623"/>
      <c r="CH253" s="623"/>
      <c r="CI253" s="623"/>
      <c r="CJ253" s="623"/>
      <c r="CK253" s="623"/>
      <c r="CL253" s="623"/>
      <c r="CM253" s="623"/>
      <c r="CN253" s="623"/>
      <c r="CO253" s="618"/>
      <c r="CP253" s="619"/>
      <c r="CQ253" s="619"/>
      <c r="CR253" s="618"/>
      <c r="CS253" s="618"/>
      <c r="CT253" s="618"/>
      <c r="CU253" s="618"/>
      <c r="CV253" s="618"/>
      <c r="CW253" s="618"/>
    </row>
    <row r="254" spans="1:101" s="624" customFormat="1">
      <c r="A254" s="618"/>
      <c r="B254" s="618"/>
      <c r="C254" s="622"/>
      <c r="D254" s="622"/>
      <c r="E254" s="621"/>
      <c r="F254" s="618"/>
      <c r="G254" s="618"/>
      <c r="H254" s="618"/>
      <c r="I254" s="618"/>
      <c r="J254" s="618"/>
      <c r="K254" s="618"/>
      <c r="L254" s="618"/>
      <c r="M254" s="618"/>
      <c r="N254" s="619"/>
      <c r="O254" s="619"/>
      <c r="P254" s="620"/>
      <c r="Q254" s="620"/>
      <c r="R254" s="620"/>
      <c r="S254" s="620"/>
      <c r="T254" s="620"/>
      <c r="U254" s="620"/>
      <c r="V254" s="620"/>
      <c r="W254" s="620"/>
      <c r="X254" s="620"/>
      <c r="Y254" s="620"/>
      <c r="Z254" s="620"/>
      <c r="AA254" s="620"/>
      <c r="AB254" s="620"/>
      <c r="AC254" s="620"/>
      <c r="AD254" s="620"/>
      <c r="AE254" s="620"/>
      <c r="AF254" s="620"/>
      <c r="AG254" s="620"/>
      <c r="AH254" s="618"/>
      <c r="AI254" s="618"/>
      <c r="AJ254" s="618"/>
      <c r="AK254" s="618"/>
      <c r="AL254" s="618"/>
      <c r="AM254" s="618"/>
      <c r="AN254" s="618"/>
      <c r="AO254" s="618"/>
      <c r="AP254" s="618"/>
      <c r="AQ254" s="618"/>
      <c r="AR254" s="618"/>
      <c r="AS254" s="618"/>
      <c r="AT254" s="618"/>
      <c r="AU254" s="618"/>
      <c r="AV254" s="618"/>
      <c r="AW254" s="618"/>
      <c r="AX254" s="618"/>
      <c r="AY254" s="618"/>
      <c r="AZ254" s="618"/>
      <c r="BA254" s="618"/>
      <c r="BB254" s="618"/>
      <c r="BC254" s="618"/>
      <c r="BD254" s="618"/>
      <c r="BE254" s="618"/>
      <c r="BF254" s="618"/>
      <c r="BG254" s="618"/>
      <c r="BH254" s="618"/>
      <c r="BI254" s="618"/>
      <c r="BJ254" s="618"/>
      <c r="BK254" s="618"/>
      <c r="BL254" s="618"/>
      <c r="BM254" s="618"/>
      <c r="BN254" s="618"/>
      <c r="BO254" s="618"/>
      <c r="BP254" s="618"/>
      <c r="BQ254" s="618"/>
      <c r="BR254" s="618"/>
      <c r="BS254" s="618"/>
      <c r="BT254" s="618"/>
      <c r="BU254" s="618"/>
      <c r="BV254" s="618"/>
      <c r="BW254" s="618"/>
      <c r="BX254" s="618"/>
      <c r="BY254" s="618"/>
      <c r="BZ254" s="618"/>
      <c r="CA254" s="618"/>
      <c r="CB254" s="623"/>
      <c r="CC254" s="623"/>
      <c r="CD254" s="618"/>
      <c r="CE254" s="618"/>
      <c r="CF254" s="623"/>
      <c r="CG254" s="623"/>
      <c r="CH254" s="623"/>
      <c r="CI254" s="623"/>
      <c r="CJ254" s="623"/>
      <c r="CK254" s="623"/>
      <c r="CL254" s="623"/>
      <c r="CM254" s="623"/>
      <c r="CN254" s="623"/>
      <c r="CO254" s="618"/>
      <c r="CP254" s="619"/>
      <c r="CQ254" s="619"/>
      <c r="CR254" s="618"/>
      <c r="CS254" s="618"/>
      <c r="CT254" s="618"/>
      <c r="CU254" s="618"/>
      <c r="CV254" s="618"/>
      <c r="CW254" s="618"/>
    </row>
    <row r="255" spans="1:101" s="624" customFormat="1">
      <c r="A255" s="618"/>
      <c r="B255" s="618"/>
      <c r="C255" s="622"/>
      <c r="D255" s="622"/>
      <c r="E255" s="621"/>
      <c r="F255" s="618"/>
      <c r="G255" s="618"/>
      <c r="H255" s="618"/>
      <c r="I255" s="618"/>
      <c r="J255" s="618"/>
      <c r="K255" s="618"/>
      <c r="L255" s="618"/>
      <c r="M255" s="618"/>
      <c r="N255" s="619"/>
      <c r="O255" s="619"/>
      <c r="P255" s="620"/>
      <c r="Q255" s="620"/>
      <c r="R255" s="620"/>
      <c r="S255" s="620"/>
      <c r="T255" s="620"/>
      <c r="U255" s="620"/>
      <c r="V255" s="620"/>
      <c r="W255" s="620"/>
      <c r="X255" s="620"/>
      <c r="Y255" s="620"/>
      <c r="Z255" s="620"/>
      <c r="AA255" s="620"/>
      <c r="AB255" s="620"/>
      <c r="AC255" s="620"/>
      <c r="AD255" s="620"/>
      <c r="AE255" s="620"/>
      <c r="AF255" s="620"/>
      <c r="AG255" s="620"/>
      <c r="AH255" s="618"/>
      <c r="AI255" s="618"/>
      <c r="AJ255" s="618"/>
      <c r="AK255" s="618"/>
      <c r="AL255" s="618"/>
      <c r="AM255" s="618"/>
      <c r="AN255" s="618"/>
      <c r="AO255" s="618"/>
      <c r="AP255" s="618"/>
      <c r="AQ255" s="618"/>
      <c r="AR255" s="618"/>
      <c r="AS255" s="618"/>
      <c r="AT255" s="618"/>
      <c r="AU255" s="618"/>
      <c r="AV255" s="618"/>
      <c r="AW255" s="618"/>
      <c r="AX255" s="618"/>
      <c r="AY255" s="618"/>
      <c r="AZ255" s="618"/>
      <c r="BA255" s="618"/>
      <c r="BB255" s="618"/>
      <c r="BC255" s="618"/>
      <c r="BD255" s="618"/>
      <c r="BE255" s="618"/>
      <c r="BF255" s="618"/>
      <c r="BG255" s="618"/>
      <c r="BH255" s="618"/>
      <c r="BI255" s="618"/>
      <c r="BJ255" s="618"/>
      <c r="BK255" s="618"/>
      <c r="BL255" s="618"/>
      <c r="BM255" s="618"/>
      <c r="BN255" s="618"/>
      <c r="BO255" s="618"/>
      <c r="BP255" s="618"/>
      <c r="BQ255" s="618"/>
      <c r="BR255" s="618"/>
      <c r="BS255" s="618"/>
      <c r="BT255" s="618"/>
      <c r="BU255" s="618"/>
      <c r="BV255" s="618"/>
      <c r="BW255" s="618"/>
      <c r="BX255" s="618"/>
      <c r="BY255" s="618"/>
      <c r="BZ255" s="618"/>
      <c r="CA255" s="618"/>
      <c r="CB255" s="623"/>
      <c r="CC255" s="623"/>
      <c r="CD255" s="618"/>
      <c r="CE255" s="618"/>
      <c r="CF255" s="623"/>
      <c r="CG255" s="623"/>
      <c r="CH255" s="623"/>
      <c r="CI255" s="623"/>
      <c r="CJ255" s="623"/>
      <c r="CK255" s="623"/>
      <c r="CL255" s="623"/>
      <c r="CM255" s="623"/>
      <c r="CN255" s="623"/>
      <c r="CO255" s="618"/>
      <c r="CP255" s="619"/>
      <c r="CQ255" s="619"/>
      <c r="CR255" s="618"/>
      <c r="CS255" s="618"/>
      <c r="CT255" s="618"/>
      <c r="CU255" s="618"/>
      <c r="CV255" s="618"/>
      <c r="CW255" s="618"/>
    </row>
    <row r="256" spans="1:101" s="624" customFormat="1">
      <c r="A256" s="618"/>
      <c r="B256" s="618"/>
      <c r="C256" s="622"/>
      <c r="D256" s="622"/>
      <c r="E256" s="621"/>
      <c r="F256" s="618"/>
      <c r="G256" s="618"/>
      <c r="H256" s="618"/>
      <c r="I256" s="618"/>
      <c r="J256" s="618"/>
      <c r="K256" s="618"/>
      <c r="L256" s="618"/>
      <c r="M256" s="618"/>
      <c r="N256" s="619"/>
      <c r="O256" s="619"/>
      <c r="P256" s="620"/>
      <c r="Q256" s="620"/>
      <c r="R256" s="620"/>
      <c r="S256" s="620"/>
      <c r="T256" s="620"/>
      <c r="U256" s="620"/>
      <c r="V256" s="620"/>
      <c r="W256" s="620"/>
      <c r="X256" s="620"/>
      <c r="Y256" s="620"/>
      <c r="Z256" s="620"/>
      <c r="AA256" s="620"/>
      <c r="AB256" s="620"/>
      <c r="AC256" s="620"/>
      <c r="AD256" s="620"/>
      <c r="AE256" s="620"/>
      <c r="AF256" s="620"/>
      <c r="AG256" s="620"/>
      <c r="AH256" s="618"/>
      <c r="AI256" s="618"/>
      <c r="AJ256" s="618"/>
      <c r="AK256" s="618"/>
      <c r="AL256" s="618"/>
      <c r="AM256" s="618"/>
      <c r="AN256" s="618"/>
      <c r="AO256" s="618"/>
      <c r="AP256" s="618"/>
      <c r="AQ256" s="618"/>
      <c r="AR256" s="618"/>
      <c r="AS256" s="618"/>
      <c r="AT256" s="618"/>
      <c r="AU256" s="618"/>
      <c r="AV256" s="618"/>
      <c r="AW256" s="618"/>
      <c r="AX256" s="618"/>
      <c r="AY256" s="618"/>
      <c r="AZ256" s="618"/>
      <c r="BA256" s="618"/>
      <c r="BB256" s="618"/>
      <c r="BC256" s="618"/>
      <c r="BD256" s="618"/>
      <c r="BE256" s="618"/>
      <c r="BF256" s="618"/>
      <c r="BG256" s="618"/>
      <c r="BH256" s="618"/>
      <c r="BI256" s="618"/>
      <c r="BJ256" s="618"/>
      <c r="BK256" s="618"/>
      <c r="BL256" s="618"/>
      <c r="BM256" s="618"/>
      <c r="BN256" s="618"/>
      <c r="BO256" s="618"/>
      <c r="BP256" s="618"/>
      <c r="BQ256" s="618"/>
      <c r="BR256" s="618"/>
      <c r="BS256" s="618"/>
      <c r="BT256" s="618"/>
      <c r="BU256" s="618"/>
      <c r="BV256" s="618"/>
      <c r="BW256" s="618"/>
      <c r="BX256" s="618"/>
      <c r="BY256" s="618"/>
      <c r="BZ256" s="618"/>
      <c r="CA256" s="618"/>
      <c r="CB256" s="623"/>
      <c r="CC256" s="623"/>
      <c r="CD256" s="618"/>
      <c r="CE256" s="618"/>
      <c r="CF256" s="623"/>
      <c r="CG256" s="623"/>
      <c r="CH256" s="623"/>
      <c r="CI256" s="623"/>
      <c r="CJ256" s="623"/>
      <c r="CK256" s="623"/>
      <c r="CL256" s="623"/>
      <c r="CM256" s="623"/>
      <c r="CN256" s="623"/>
      <c r="CO256" s="618"/>
      <c r="CP256" s="619"/>
      <c r="CQ256" s="619"/>
      <c r="CR256" s="618"/>
      <c r="CS256" s="618"/>
      <c r="CT256" s="618"/>
      <c r="CU256" s="618"/>
      <c r="CV256" s="618"/>
      <c r="CW256" s="618"/>
    </row>
    <row r="257" spans="1:101" s="624" customFormat="1">
      <c r="A257" s="618"/>
      <c r="B257" s="618"/>
      <c r="C257" s="622"/>
      <c r="D257" s="622"/>
      <c r="E257" s="621"/>
      <c r="F257" s="618"/>
      <c r="G257" s="618"/>
      <c r="H257" s="618"/>
      <c r="I257" s="618"/>
      <c r="J257" s="618"/>
      <c r="K257" s="618"/>
      <c r="L257" s="618"/>
      <c r="M257" s="618"/>
      <c r="N257" s="619"/>
      <c r="O257" s="619"/>
      <c r="P257" s="620"/>
      <c r="Q257" s="620"/>
      <c r="R257" s="620"/>
      <c r="S257" s="620"/>
      <c r="T257" s="620"/>
      <c r="U257" s="620"/>
      <c r="V257" s="620"/>
      <c r="W257" s="620"/>
      <c r="X257" s="620"/>
      <c r="Y257" s="620"/>
      <c r="Z257" s="620"/>
      <c r="AA257" s="620"/>
      <c r="AB257" s="620"/>
      <c r="AC257" s="620"/>
      <c r="AD257" s="620"/>
      <c r="AE257" s="620"/>
      <c r="AF257" s="620"/>
      <c r="AG257" s="620"/>
      <c r="AH257" s="618"/>
      <c r="AI257" s="618"/>
      <c r="AJ257" s="618"/>
      <c r="AK257" s="618"/>
      <c r="AL257" s="618"/>
      <c r="AM257" s="618"/>
      <c r="AN257" s="618"/>
      <c r="AO257" s="618"/>
      <c r="AP257" s="618"/>
      <c r="AQ257" s="618"/>
      <c r="AR257" s="618"/>
      <c r="AS257" s="618"/>
      <c r="AT257" s="618"/>
      <c r="AU257" s="618"/>
      <c r="AV257" s="618"/>
      <c r="AW257" s="618"/>
      <c r="AX257" s="618"/>
      <c r="AY257" s="618"/>
      <c r="AZ257" s="618"/>
      <c r="BA257" s="618"/>
      <c r="BB257" s="618"/>
      <c r="BC257" s="618"/>
      <c r="BD257" s="618"/>
      <c r="BE257" s="618"/>
      <c r="BF257" s="618"/>
      <c r="BG257" s="618"/>
      <c r="BH257" s="618"/>
      <c r="BI257" s="618"/>
      <c r="BJ257" s="618"/>
      <c r="BK257" s="618"/>
      <c r="BL257" s="618"/>
      <c r="BM257" s="618"/>
      <c r="BN257" s="618"/>
      <c r="BO257" s="618"/>
      <c r="BP257" s="618"/>
      <c r="BQ257" s="618"/>
      <c r="BR257" s="618"/>
      <c r="BS257" s="618"/>
      <c r="BT257" s="618"/>
      <c r="BU257" s="618"/>
      <c r="BV257" s="618"/>
      <c r="BW257" s="618"/>
      <c r="BX257" s="618"/>
      <c r="BY257" s="618"/>
      <c r="BZ257" s="618"/>
      <c r="CA257" s="618"/>
      <c r="CB257" s="623"/>
      <c r="CC257" s="623"/>
      <c r="CD257" s="618"/>
      <c r="CE257" s="618"/>
      <c r="CF257" s="623"/>
      <c r="CG257" s="623"/>
      <c r="CH257" s="623"/>
      <c r="CI257" s="623"/>
      <c r="CJ257" s="623"/>
      <c r="CK257" s="623"/>
      <c r="CL257" s="623"/>
      <c r="CM257" s="623"/>
      <c r="CN257" s="623"/>
      <c r="CO257" s="618"/>
      <c r="CP257" s="619"/>
      <c r="CQ257" s="619"/>
      <c r="CR257" s="618"/>
      <c r="CS257" s="618"/>
      <c r="CT257" s="618"/>
      <c r="CU257" s="618"/>
      <c r="CV257" s="618"/>
      <c r="CW257" s="618"/>
    </row>
    <row r="258" spans="1:101" s="624" customFormat="1">
      <c r="A258" s="618"/>
      <c r="B258" s="618"/>
      <c r="C258" s="622"/>
      <c r="D258" s="622"/>
      <c r="E258" s="621"/>
      <c r="F258" s="618"/>
      <c r="G258" s="618"/>
      <c r="H258" s="618"/>
      <c r="I258" s="618"/>
      <c r="J258" s="618"/>
      <c r="K258" s="618"/>
      <c r="L258" s="618"/>
      <c r="M258" s="618"/>
      <c r="N258" s="619"/>
      <c r="O258" s="619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20"/>
      <c r="AB258" s="620"/>
      <c r="AC258" s="620"/>
      <c r="AD258" s="620"/>
      <c r="AE258" s="620"/>
      <c r="AF258" s="620"/>
      <c r="AG258" s="620"/>
      <c r="AH258" s="618"/>
      <c r="AI258" s="618"/>
      <c r="AJ258" s="618"/>
      <c r="AK258" s="618"/>
      <c r="AL258" s="618"/>
      <c r="AM258" s="618"/>
      <c r="AN258" s="618"/>
      <c r="AO258" s="618"/>
      <c r="AP258" s="618"/>
      <c r="AQ258" s="618"/>
      <c r="AR258" s="618"/>
      <c r="AS258" s="618"/>
      <c r="AT258" s="618"/>
      <c r="AU258" s="618"/>
      <c r="AV258" s="618"/>
      <c r="AW258" s="618"/>
      <c r="AX258" s="618"/>
      <c r="AY258" s="618"/>
      <c r="AZ258" s="618"/>
      <c r="BA258" s="618"/>
      <c r="BB258" s="618"/>
      <c r="BC258" s="618"/>
      <c r="BD258" s="618"/>
      <c r="BE258" s="618"/>
      <c r="BF258" s="618"/>
      <c r="BG258" s="618"/>
      <c r="BH258" s="618"/>
      <c r="BI258" s="618"/>
      <c r="BJ258" s="618"/>
      <c r="BK258" s="618"/>
      <c r="BL258" s="618"/>
      <c r="BM258" s="618"/>
      <c r="BN258" s="618"/>
      <c r="BO258" s="618"/>
      <c r="BP258" s="618"/>
      <c r="BQ258" s="618"/>
      <c r="BR258" s="618"/>
      <c r="BS258" s="618"/>
      <c r="BT258" s="618"/>
      <c r="BU258" s="618"/>
      <c r="BV258" s="618"/>
      <c r="BW258" s="618"/>
      <c r="BX258" s="618"/>
      <c r="BY258" s="618"/>
      <c r="BZ258" s="618"/>
      <c r="CA258" s="618"/>
      <c r="CB258" s="623"/>
      <c r="CC258" s="623"/>
      <c r="CD258" s="618"/>
      <c r="CE258" s="618"/>
      <c r="CF258" s="623"/>
      <c r="CG258" s="623"/>
      <c r="CH258" s="623"/>
      <c r="CI258" s="623"/>
      <c r="CJ258" s="623"/>
      <c r="CK258" s="623"/>
      <c r="CL258" s="623"/>
      <c r="CM258" s="623"/>
      <c r="CN258" s="623"/>
      <c r="CO258" s="618"/>
      <c r="CP258" s="619"/>
      <c r="CQ258" s="619"/>
      <c r="CR258" s="618"/>
      <c r="CS258" s="618"/>
      <c r="CT258" s="618"/>
      <c r="CU258" s="618"/>
      <c r="CV258" s="618"/>
      <c r="CW258" s="618"/>
    </row>
    <row r="259" spans="1:101" s="624" customFormat="1">
      <c r="A259" s="618"/>
      <c r="B259" s="618"/>
      <c r="C259" s="622"/>
      <c r="D259" s="622"/>
      <c r="E259" s="621"/>
      <c r="F259" s="618"/>
      <c r="G259" s="618"/>
      <c r="H259" s="618"/>
      <c r="I259" s="618"/>
      <c r="J259" s="618"/>
      <c r="K259" s="618"/>
      <c r="L259" s="618"/>
      <c r="M259" s="618"/>
      <c r="N259" s="619"/>
      <c r="O259" s="619"/>
      <c r="P259" s="620"/>
      <c r="Q259" s="620"/>
      <c r="R259" s="620"/>
      <c r="S259" s="620"/>
      <c r="T259" s="620"/>
      <c r="U259" s="620"/>
      <c r="V259" s="620"/>
      <c r="W259" s="620"/>
      <c r="X259" s="620"/>
      <c r="Y259" s="620"/>
      <c r="Z259" s="620"/>
      <c r="AA259" s="620"/>
      <c r="AB259" s="620"/>
      <c r="AC259" s="620"/>
      <c r="AD259" s="620"/>
      <c r="AE259" s="620"/>
      <c r="AF259" s="620"/>
      <c r="AG259" s="620"/>
      <c r="AH259" s="618"/>
      <c r="AI259" s="618"/>
      <c r="AJ259" s="618"/>
      <c r="AK259" s="618"/>
      <c r="AL259" s="618"/>
      <c r="AM259" s="618"/>
      <c r="AN259" s="618"/>
      <c r="AO259" s="618"/>
      <c r="AP259" s="618"/>
      <c r="AQ259" s="618"/>
      <c r="AR259" s="618"/>
      <c r="AS259" s="618"/>
      <c r="AT259" s="618"/>
      <c r="AU259" s="618"/>
      <c r="AV259" s="618"/>
      <c r="AW259" s="618"/>
      <c r="AX259" s="618"/>
      <c r="AY259" s="618"/>
      <c r="AZ259" s="618"/>
      <c r="BA259" s="618"/>
      <c r="BB259" s="618"/>
      <c r="BC259" s="618"/>
      <c r="BD259" s="618"/>
      <c r="BE259" s="618"/>
      <c r="BF259" s="618"/>
      <c r="BG259" s="618"/>
      <c r="BH259" s="618"/>
      <c r="BI259" s="618"/>
      <c r="BJ259" s="618"/>
      <c r="BK259" s="618"/>
      <c r="BL259" s="618"/>
      <c r="BM259" s="618"/>
      <c r="BN259" s="618"/>
      <c r="BO259" s="618"/>
      <c r="BP259" s="618"/>
      <c r="BQ259" s="618"/>
      <c r="BR259" s="618"/>
      <c r="BS259" s="618"/>
      <c r="BT259" s="618"/>
      <c r="BU259" s="618"/>
      <c r="BV259" s="618"/>
      <c r="BW259" s="618"/>
      <c r="BX259" s="618"/>
      <c r="BY259" s="618"/>
      <c r="BZ259" s="618"/>
      <c r="CA259" s="618"/>
      <c r="CB259" s="623"/>
      <c r="CC259" s="623"/>
      <c r="CD259" s="618"/>
      <c r="CE259" s="618"/>
      <c r="CF259" s="623"/>
      <c r="CG259" s="623"/>
      <c r="CH259" s="623"/>
      <c r="CI259" s="623"/>
      <c r="CJ259" s="623"/>
      <c r="CK259" s="623"/>
      <c r="CL259" s="623"/>
      <c r="CM259" s="623"/>
      <c r="CN259" s="623"/>
      <c r="CO259" s="618"/>
      <c r="CP259" s="619"/>
      <c r="CQ259" s="619"/>
      <c r="CR259" s="618"/>
      <c r="CS259" s="618"/>
      <c r="CT259" s="618"/>
      <c r="CU259" s="618"/>
      <c r="CV259" s="618"/>
      <c r="CW259" s="618"/>
    </row>
    <row r="260" spans="1:101" s="624" customFormat="1">
      <c r="A260" s="618"/>
      <c r="B260" s="618"/>
      <c r="C260" s="622"/>
      <c r="D260" s="622"/>
      <c r="E260" s="621"/>
      <c r="F260" s="618"/>
      <c r="G260" s="618"/>
      <c r="H260" s="618"/>
      <c r="I260" s="618"/>
      <c r="J260" s="618"/>
      <c r="K260" s="618"/>
      <c r="L260" s="618"/>
      <c r="M260" s="618"/>
      <c r="N260" s="619"/>
      <c r="O260" s="619"/>
      <c r="P260" s="620"/>
      <c r="Q260" s="620"/>
      <c r="R260" s="620"/>
      <c r="S260" s="620"/>
      <c r="T260" s="620"/>
      <c r="U260" s="620"/>
      <c r="V260" s="620"/>
      <c r="W260" s="620"/>
      <c r="X260" s="620"/>
      <c r="Y260" s="620"/>
      <c r="Z260" s="620"/>
      <c r="AA260" s="620"/>
      <c r="AB260" s="620"/>
      <c r="AC260" s="620"/>
      <c r="AD260" s="620"/>
      <c r="AE260" s="620"/>
      <c r="AF260" s="620"/>
      <c r="AG260" s="620"/>
      <c r="AH260" s="618"/>
      <c r="AI260" s="618"/>
      <c r="AJ260" s="618"/>
      <c r="AK260" s="618"/>
      <c r="AL260" s="618"/>
      <c r="AM260" s="618"/>
      <c r="AN260" s="618"/>
      <c r="AO260" s="618"/>
      <c r="AP260" s="618"/>
      <c r="AQ260" s="618"/>
      <c r="AR260" s="618"/>
      <c r="AS260" s="618"/>
      <c r="AT260" s="618"/>
      <c r="AU260" s="618"/>
      <c r="AV260" s="618"/>
      <c r="AW260" s="618"/>
      <c r="AX260" s="618"/>
      <c r="AY260" s="618"/>
      <c r="AZ260" s="618"/>
      <c r="BA260" s="618"/>
      <c r="BB260" s="618"/>
      <c r="BC260" s="618"/>
      <c r="BD260" s="618"/>
      <c r="BE260" s="618"/>
      <c r="BF260" s="618"/>
      <c r="BG260" s="618"/>
      <c r="BH260" s="618"/>
      <c r="BI260" s="618"/>
      <c r="BJ260" s="618"/>
      <c r="BK260" s="618"/>
      <c r="BL260" s="618"/>
      <c r="BM260" s="618"/>
      <c r="BN260" s="618"/>
      <c r="BO260" s="618"/>
      <c r="BP260" s="618"/>
      <c r="BQ260" s="618"/>
      <c r="BR260" s="618"/>
      <c r="BS260" s="618"/>
      <c r="BT260" s="618"/>
      <c r="BU260" s="618"/>
      <c r="BV260" s="618"/>
      <c r="BW260" s="618"/>
      <c r="BX260" s="618"/>
      <c r="BY260" s="618"/>
      <c r="BZ260" s="618"/>
      <c r="CA260" s="618"/>
      <c r="CB260" s="623"/>
      <c r="CC260" s="623"/>
      <c r="CD260" s="618"/>
      <c r="CE260" s="618"/>
      <c r="CF260" s="623"/>
      <c r="CG260" s="623"/>
      <c r="CH260" s="623"/>
      <c r="CI260" s="623"/>
      <c r="CJ260" s="623"/>
      <c r="CK260" s="623"/>
      <c r="CL260" s="623"/>
      <c r="CM260" s="623"/>
      <c r="CN260" s="623"/>
      <c r="CO260" s="618"/>
      <c r="CP260" s="619"/>
      <c r="CQ260" s="619"/>
      <c r="CR260" s="618"/>
      <c r="CS260" s="618"/>
      <c r="CT260" s="618"/>
      <c r="CU260" s="618"/>
      <c r="CV260" s="618"/>
      <c r="CW260" s="618"/>
    </row>
    <row r="261" spans="1:101" s="624" customFormat="1">
      <c r="A261" s="618"/>
      <c r="B261" s="618"/>
      <c r="C261" s="622"/>
      <c r="D261" s="622"/>
      <c r="E261" s="621"/>
      <c r="F261" s="618"/>
      <c r="G261" s="618"/>
      <c r="H261" s="618"/>
      <c r="I261" s="618"/>
      <c r="J261" s="618"/>
      <c r="K261" s="618"/>
      <c r="L261" s="618"/>
      <c r="M261" s="618"/>
      <c r="N261" s="619"/>
      <c r="O261" s="619"/>
      <c r="P261" s="620"/>
      <c r="Q261" s="620"/>
      <c r="R261" s="620"/>
      <c r="S261" s="620"/>
      <c r="T261" s="620"/>
      <c r="U261" s="620"/>
      <c r="V261" s="620"/>
      <c r="W261" s="620"/>
      <c r="X261" s="620"/>
      <c r="Y261" s="620"/>
      <c r="Z261" s="620"/>
      <c r="AA261" s="620"/>
      <c r="AB261" s="620"/>
      <c r="AC261" s="620"/>
      <c r="AD261" s="620"/>
      <c r="AE261" s="620"/>
      <c r="AF261" s="620"/>
      <c r="AG261" s="620"/>
      <c r="AH261" s="618"/>
      <c r="AI261" s="618"/>
      <c r="AJ261" s="618"/>
      <c r="AK261" s="618"/>
      <c r="AL261" s="618"/>
      <c r="AM261" s="618"/>
      <c r="AN261" s="618"/>
      <c r="AO261" s="618"/>
      <c r="AP261" s="618"/>
      <c r="AQ261" s="618"/>
      <c r="AR261" s="618"/>
      <c r="AS261" s="618"/>
      <c r="AT261" s="618"/>
      <c r="AU261" s="618"/>
      <c r="AV261" s="618"/>
      <c r="AW261" s="618"/>
      <c r="AX261" s="618"/>
      <c r="AY261" s="618"/>
      <c r="AZ261" s="618"/>
      <c r="BA261" s="618"/>
      <c r="BB261" s="618"/>
      <c r="BC261" s="618"/>
      <c r="BD261" s="618"/>
      <c r="BE261" s="618"/>
      <c r="BF261" s="618"/>
      <c r="BG261" s="618"/>
      <c r="BH261" s="618"/>
      <c r="BI261" s="618"/>
      <c r="BJ261" s="618"/>
      <c r="BK261" s="618"/>
      <c r="BL261" s="618"/>
      <c r="BM261" s="618"/>
      <c r="BN261" s="618"/>
      <c r="BO261" s="618"/>
      <c r="BP261" s="618"/>
      <c r="BQ261" s="618"/>
      <c r="BR261" s="618"/>
      <c r="BS261" s="618"/>
      <c r="BT261" s="618"/>
      <c r="BU261" s="618"/>
      <c r="BV261" s="618"/>
      <c r="BW261" s="618"/>
      <c r="BX261" s="618"/>
      <c r="BY261" s="618"/>
      <c r="BZ261" s="618"/>
      <c r="CA261" s="618"/>
      <c r="CB261" s="623"/>
      <c r="CC261" s="623"/>
      <c r="CD261" s="618"/>
      <c r="CE261" s="618"/>
      <c r="CF261" s="623"/>
      <c r="CG261" s="623"/>
      <c r="CH261" s="623"/>
      <c r="CI261" s="623"/>
      <c r="CJ261" s="623"/>
      <c r="CK261" s="623"/>
      <c r="CL261" s="623"/>
      <c r="CM261" s="623"/>
      <c r="CN261" s="623"/>
      <c r="CO261" s="618"/>
      <c r="CP261" s="619"/>
      <c r="CQ261" s="619"/>
      <c r="CR261" s="618"/>
      <c r="CS261" s="618"/>
      <c r="CT261" s="618"/>
      <c r="CU261" s="618"/>
      <c r="CV261" s="618"/>
      <c r="CW261" s="618"/>
    </row>
    <row r="262" spans="1:101" s="624" customFormat="1">
      <c r="A262" s="618"/>
      <c r="B262" s="618"/>
      <c r="C262" s="622"/>
      <c r="D262" s="622"/>
      <c r="E262" s="621"/>
      <c r="F262" s="618"/>
      <c r="G262" s="618"/>
      <c r="H262" s="618"/>
      <c r="I262" s="618"/>
      <c r="J262" s="618"/>
      <c r="K262" s="618"/>
      <c r="L262" s="618"/>
      <c r="M262" s="618"/>
      <c r="N262" s="619"/>
      <c r="O262" s="619"/>
      <c r="P262" s="620"/>
      <c r="Q262" s="620"/>
      <c r="R262" s="620"/>
      <c r="S262" s="620"/>
      <c r="T262" s="620"/>
      <c r="U262" s="620"/>
      <c r="V262" s="620"/>
      <c r="W262" s="620"/>
      <c r="X262" s="620"/>
      <c r="Y262" s="620"/>
      <c r="Z262" s="620"/>
      <c r="AA262" s="620"/>
      <c r="AB262" s="620"/>
      <c r="AC262" s="620"/>
      <c r="AD262" s="620"/>
      <c r="AE262" s="620"/>
      <c r="AF262" s="620"/>
      <c r="AG262" s="620"/>
      <c r="AH262" s="618"/>
      <c r="AI262" s="618"/>
      <c r="AJ262" s="618"/>
      <c r="AK262" s="618"/>
      <c r="AL262" s="618"/>
      <c r="AM262" s="618"/>
      <c r="AN262" s="618"/>
      <c r="AO262" s="618"/>
      <c r="AP262" s="618"/>
      <c r="AQ262" s="618"/>
      <c r="AR262" s="618"/>
      <c r="AS262" s="618"/>
      <c r="AT262" s="618"/>
      <c r="AU262" s="618"/>
      <c r="AV262" s="618"/>
      <c r="AW262" s="618"/>
      <c r="AX262" s="618"/>
      <c r="AY262" s="618"/>
      <c r="AZ262" s="618"/>
      <c r="BA262" s="618"/>
      <c r="BB262" s="618"/>
      <c r="BC262" s="618"/>
      <c r="BD262" s="618"/>
      <c r="BE262" s="618"/>
      <c r="BF262" s="618"/>
      <c r="BG262" s="618"/>
      <c r="BH262" s="618"/>
      <c r="BI262" s="618"/>
      <c r="BJ262" s="618"/>
      <c r="BK262" s="618"/>
      <c r="BL262" s="618"/>
      <c r="BM262" s="618"/>
      <c r="BN262" s="618"/>
      <c r="BO262" s="618"/>
      <c r="BP262" s="618"/>
      <c r="BQ262" s="618"/>
      <c r="BR262" s="618"/>
      <c r="BS262" s="618"/>
      <c r="BT262" s="618"/>
      <c r="BU262" s="618"/>
      <c r="BV262" s="618"/>
      <c r="BW262" s="618"/>
      <c r="BX262" s="618"/>
      <c r="BY262" s="618"/>
      <c r="BZ262" s="618"/>
      <c r="CA262" s="618"/>
      <c r="CB262" s="623"/>
      <c r="CC262" s="623"/>
      <c r="CD262" s="618"/>
      <c r="CE262" s="618"/>
      <c r="CF262" s="623"/>
      <c r="CG262" s="623"/>
      <c r="CH262" s="623"/>
      <c r="CI262" s="623"/>
      <c r="CJ262" s="623"/>
      <c r="CK262" s="623"/>
      <c r="CL262" s="623"/>
      <c r="CM262" s="623"/>
      <c r="CN262" s="623"/>
      <c r="CO262" s="618"/>
      <c r="CP262" s="619"/>
      <c r="CQ262" s="619"/>
      <c r="CR262" s="618"/>
      <c r="CS262" s="618"/>
      <c r="CT262" s="618"/>
      <c r="CU262" s="618"/>
      <c r="CV262" s="618"/>
      <c r="CW262" s="618"/>
    </row>
    <row r="263" spans="1:101" s="624" customFormat="1">
      <c r="A263" s="618"/>
      <c r="B263" s="618"/>
      <c r="C263" s="622"/>
      <c r="D263" s="622"/>
      <c r="E263" s="621"/>
      <c r="F263" s="618"/>
      <c r="G263" s="618"/>
      <c r="H263" s="618"/>
      <c r="I263" s="618"/>
      <c r="J263" s="618"/>
      <c r="K263" s="618"/>
      <c r="L263" s="618"/>
      <c r="M263" s="618"/>
      <c r="N263" s="619"/>
      <c r="O263" s="619"/>
      <c r="P263" s="620"/>
      <c r="Q263" s="620"/>
      <c r="R263" s="620"/>
      <c r="S263" s="620"/>
      <c r="T263" s="620"/>
      <c r="U263" s="620"/>
      <c r="V263" s="620"/>
      <c r="W263" s="620"/>
      <c r="X263" s="620"/>
      <c r="Y263" s="620"/>
      <c r="Z263" s="620"/>
      <c r="AA263" s="620"/>
      <c r="AB263" s="620"/>
      <c r="AC263" s="620"/>
      <c r="AD263" s="620"/>
      <c r="AE263" s="620"/>
      <c r="AF263" s="620"/>
      <c r="AG263" s="620"/>
      <c r="AH263" s="618"/>
      <c r="AI263" s="618"/>
      <c r="AJ263" s="618"/>
      <c r="AK263" s="618"/>
      <c r="AL263" s="618"/>
      <c r="AM263" s="618"/>
      <c r="AN263" s="618"/>
      <c r="AO263" s="618"/>
      <c r="AP263" s="618"/>
      <c r="AQ263" s="618"/>
      <c r="AR263" s="618"/>
      <c r="AS263" s="618"/>
      <c r="AT263" s="618"/>
      <c r="AU263" s="618"/>
      <c r="AV263" s="618"/>
      <c r="AW263" s="618"/>
      <c r="AX263" s="618"/>
      <c r="AY263" s="618"/>
      <c r="AZ263" s="618"/>
      <c r="BA263" s="618"/>
      <c r="BB263" s="618"/>
      <c r="BC263" s="618"/>
      <c r="BD263" s="618"/>
      <c r="BE263" s="618"/>
      <c r="BF263" s="618"/>
      <c r="BG263" s="618"/>
      <c r="BH263" s="618"/>
      <c r="BI263" s="618"/>
      <c r="BJ263" s="618"/>
      <c r="BK263" s="618"/>
      <c r="BL263" s="618"/>
      <c r="BM263" s="618"/>
      <c r="BN263" s="618"/>
      <c r="BO263" s="618"/>
      <c r="BP263" s="618"/>
      <c r="BQ263" s="618"/>
      <c r="BR263" s="618"/>
      <c r="BS263" s="618"/>
      <c r="BT263" s="618"/>
      <c r="BU263" s="618"/>
      <c r="BV263" s="618"/>
      <c r="BW263" s="618"/>
      <c r="BX263" s="618"/>
      <c r="BY263" s="618"/>
      <c r="BZ263" s="618"/>
      <c r="CA263" s="618"/>
      <c r="CB263" s="623"/>
      <c r="CC263" s="623"/>
      <c r="CD263" s="618"/>
      <c r="CE263" s="618"/>
      <c r="CF263" s="623"/>
      <c r="CG263" s="623"/>
      <c r="CH263" s="623"/>
      <c r="CI263" s="623"/>
      <c r="CJ263" s="623"/>
      <c r="CK263" s="623"/>
      <c r="CL263" s="623"/>
      <c r="CM263" s="623"/>
      <c r="CN263" s="623"/>
      <c r="CO263" s="618"/>
      <c r="CP263" s="619"/>
      <c r="CQ263" s="619"/>
      <c r="CR263" s="618"/>
      <c r="CS263" s="618"/>
      <c r="CT263" s="618"/>
      <c r="CU263" s="618"/>
      <c r="CV263" s="618"/>
      <c r="CW263" s="618"/>
    </row>
    <row r="264" spans="1:101" s="624" customFormat="1">
      <c r="A264" s="618"/>
      <c r="B264" s="618"/>
      <c r="C264" s="622"/>
      <c r="D264" s="622"/>
      <c r="E264" s="621"/>
      <c r="F264" s="618"/>
      <c r="G264" s="618"/>
      <c r="H264" s="618"/>
      <c r="I264" s="618"/>
      <c r="J264" s="618"/>
      <c r="K264" s="618"/>
      <c r="L264" s="618"/>
      <c r="M264" s="618"/>
      <c r="N264" s="619"/>
      <c r="O264" s="619"/>
      <c r="P264" s="620"/>
      <c r="Q264" s="620"/>
      <c r="R264" s="620"/>
      <c r="S264" s="620"/>
      <c r="T264" s="620"/>
      <c r="U264" s="620"/>
      <c r="V264" s="620"/>
      <c r="W264" s="620"/>
      <c r="X264" s="620"/>
      <c r="Y264" s="620"/>
      <c r="Z264" s="620"/>
      <c r="AA264" s="620"/>
      <c r="AB264" s="620"/>
      <c r="AC264" s="620"/>
      <c r="AD264" s="620"/>
      <c r="AE264" s="620"/>
      <c r="AF264" s="620"/>
      <c r="AG264" s="620"/>
      <c r="AH264" s="618"/>
      <c r="AI264" s="618"/>
      <c r="AJ264" s="618"/>
      <c r="AK264" s="618"/>
      <c r="AL264" s="618"/>
      <c r="AM264" s="618"/>
      <c r="AN264" s="618"/>
      <c r="AO264" s="618"/>
      <c r="AP264" s="618"/>
      <c r="AQ264" s="618"/>
      <c r="AR264" s="618"/>
      <c r="AS264" s="618"/>
      <c r="AT264" s="618"/>
      <c r="AU264" s="618"/>
      <c r="AV264" s="618"/>
      <c r="AW264" s="618"/>
      <c r="AX264" s="618"/>
      <c r="AY264" s="618"/>
      <c r="AZ264" s="618"/>
      <c r="BA264" s="618"/>
      <c r="BB264" s="618"/>
      <c r="BC264" s="618"/>
      <c r="BD264" s="618"/>
      <c r="BE264" s="618"/>
      <c r="BF264" s="618"/>
      <c r="BG264" s="618"/>
      <c r="BH264" s="618"/>
      <c r="BI264" s="618"/>
      <c r="BJ264" s="618"/>
      <c r="BK264" s="618"/>
      <c r="BL264" s="618"/>
      <c r="BM264" s="618"/>
      <c r="BN264" s="618"/>
      <c r="BO264" s="618"/>
      <c r="BP264" s="618"/>
      <c r="BQ264" s="618"/>
      <c r="BR264" s="618"/>
      <c r="BS264" s="618"/>
      <c r="BT264" s="618"/>
      <c r="BU264" s="618"/>
      <c r="BV264" s="618"/>
      <c r="BW264" s="618"/>
      <c r="BX264" s="618"/>
      <c r="BY264" s="618"/>
      <c r="BZ264" s="618"/>
      <c r="CA264" s="618"/>
      <c r="CB264" s="623"/>
      <c r="CC264" s="623"/>
      <c r="CD264" s="618"/>
      <c r="CE264" s="618"/>
      <c r="CF264" s="623"/>
      <c r="CG264" s="623"/>
      <c r="CH264" s="623"/>
      <c r="CI264" s="623"/>
      <c r="CJ264" s="623"/>
      <c r="CK264" s="623"/>
      <c r="CL264" s="623"/>
      <c r="CM264" s="623"/>
      <c r="CN264" s="623"/>
      <c r="CO264" s="618"/>
      <c r="CP264" s="619"/>
      <c r="CQ264" s="619"/>
      <c r="CR264" s="618"/>
      <c r="CS264" s="618"/>
      <c r="CT264" s="618"/>
      <c r="CU264" s="618"/>
      <c r="CV264" s="618"/>
      <c r="CW264" s="618"/>
    </row>
    <row r="265" spans="1:101" s="624" customFormat="1">
      <c r="A265" s="618"/>
      <c r="B265" s="618"/>
      <c r="C265" s="622"/>
      <c r="D265" s="622"/>
      <c r="E265" s="621"/>
      <c r="F265" s="618"/>
      <c r="G265" s="618"/>
      <c r="H265" s="618"/>
      <c r="I265" s="618"/>
      <c r="J265" s="618"/>
      <c r="K265" s="618"/>
      <c r="L265" s="618"/>
      <c r="M265" s="618"/>
      <c r="N265" s="619"/>
      <c r="O265" s="619"/>
      <c r="P265" s="620"/>
      <c r="Q265" s="620"/>
      <c r="R265" s="620"/>
      <c r="S265" s="620"/>
      <c r="T265" s="620"/>
      <c r="U265" s="620"/>
      <c r="V265" s="620"/>
      <c r="W265" s="620"/>
      <c r="X265" s="620"/>
      <c r="Y265" s="620"/>
      <c r="Z265" s="620"/>
      <c r="AA265" s="620"/>
      <c r="AB265" s="620"/>
      <c r="AC265" s="620"/>
      <c r="AD265" s="620"/>
      <c r="AE265" s="620"/>
      <c r="AF265" s="620"/>
      <c r="AG265" s="620"/>
      <c r="AH265" s="618"/>
      <c r="AI265" s="618"/>
      <c r="AJ265" s="618"/>
      <c r="AK265" s="618"/>
      <c r="AL265" s="618"/>
      <c r="AM265" s="618"/>
      <c r="AN265" s="618"/>
      <c r="AO265" s="618"/>
      <c r="AP265" s="618"/>
      <c r="AQ265" s="618"/>
      <c r="AR265" s="618"/>
      <c r="AS265" s="618"/>
      <c r="AT265" s="618"/>
      <c r="AU265" s="618"/>
      <c r="AV265" s="618"/>
      <c r="AW265" s="618"/>
      <c r="AX265" s="618"/>
      <c r="AY265" s="618"/>
      <c r="AZ265" s="618"/>
      <c r="BA265" s="618"/>
      <c r="BB265" s="618"/>
      <c r="BC265" s="618"/>
      <c r="BD265" s="618"/>
      <c r="BE265" s="618"/>
      <c r="BF265" s="618"/>
      <c r="BG265" s="618"/>
      <c r="BH265" s="618"/>
      <c r="BI265" s="618"/>
      <c r="BJ265" s="618"/>
      <c r="BK265" s="618"/>
      <c r="BL265" s="618"/>
      <c r="BM265" s="618"/>
      <c r="BN265" s="618"/>
      <c r="BO265" s="618"/>
      <c r="BP265" s="618"/>
      <c r="BQ265" s="618"/>
      <c r="BR265" s="618"/>
      <c r="BS265" s="618"/>
      <c r="BT265" s="618"/>
      <c r="BU265" s="618"/>
      <c r="BV265" s="618"/>
      <c r="BW265" s="618"/>
      <c r="BX265" s="618"/>
      <c r="BY265" s="618"/>
      <c r="BZ265" s="618"/>
      <c r="CA265" s="618"/>
      <c r="CB265" s="623"/>
      <c r="CC265" s="623"/>
      <c r="CD265" s="618"/>
      <c r="CE265" s="618"/>
      <c r="CF265" s="623"/>
      <c r="CG265" s="623"/>
      <c r="CH265" s="623"/>
      <c r="CI265" s="623"/>
      <c r="CJ265" s="623"/>
      <c r="CK265" s="623"/>
      <c r="CL265" s="623"/>
      <c r="CM265" s="623"/>
      <c r="CN265" s="623"/>
      <c r="CO265" s="618"/>
      <c r="CP265" s="619"/>
      <c r="CQ265" s="619"/>
      <c r="CR265" s="618"/>
      <c r="CS265" s="618"/>
      <c r="CT265" s="618"/>
      <c r="CU265" s="618"/>
      <c r="CV265" s="618"/>
      <c r="CW265" s="618"/>
    </row>
    <row r="266" spans="1:101" s="624" customFormat="1">
      <c r="A266" s="618"/>
      <c r="B266" s="618"/>
      <c r="C266" s="622"/>
      <c r="D266" s="622"/>
      <c r="E266" s="621"/>
      <c r="F266" s="618"/>
      <c r="G266" s="618"/>
      <c r="H266" s="618"/>
      <c r="I266" s="618"/>
      <c r="J266" s="618"/>
      <c r="K266" s="618"/>
      <c r="L266" s="618"/>
      <c r="M266" s="618"/>
      <c r="N266" s="619"/>
      <c r="O266" s="619"/>
      <c r="P266" s="620"/>
      <c r="Q266" s="620"/>
      <c r="R266" s="620"/>
      <c r="S266" s="620"/>
      <c r="T266" s="620"/>
      <c r="U266" s="620"/>
      <c r="V266" s="620"/>
      <c r="W266" s="620"/>
      <c r="X266" s="620"/>
      <c r="Y266" s="620"/>
      <c r="Z266" s="620"/>
      <c r="AA266" s="620"/>
      <c r="AB266" s="620"/>
      <c r="AC266" s="620"/>
      <c r="AD266" s="620"/>
      <c r="AE266" s="620"/>
      <c r="AF266" s="620"/>
      <c r="AG266" s="620"/>
      <c r="AH266" s="618"/>
      <c r="AI266" s="618"/>
      <c r="AJ266" s="618"/>
      <c r="AK266" s="618"/>
      <c r="AL266" s="618"/>
      <c r="AM266" s="618"/>
      <c r="AN266" s="618"/>
      <c r="AO266" s="618"/>
      <c r="AP266" s="618"/>
      <c r="AQ266" s="618"/>
      <c r="AR266" s="618"/>
      <c r="AS266" s="618"/>
      <c r="AT266" s="618"/>
      <c r="AU266" s="618"/>
      <c r="AV266" s="618"/>
      <c r="AW266" s="618"/>
      <c r="AX266" s="618"/>
      <c r="AY266" s="618"/>
      <c r="AZ266" s="618"/>
      <c r="BA266" s="618"/>
      <c r="BB266" s="618"/>
      <c r="BC266" s="618"/>
      <c r="BD266" s="618"/>
      <c r="BE266" s="618"/>
      <c r="BF266" s="618"/>
      <c r="BG266" s="618"/>
      <c r="BH266" s="618"/>
      <c r="BI266" s="618"/>
      <c r="BJ266" s="618"/>
      <c r="BK266" s="618"/>
      <c r="BL266" s="618"/>
      <c r="BM266" s="618"/>
      <c r="BN266" s="618"/>
      <c r="BO266" s="618"/>
      <c r="BP266" s="618"/>
      <c r="BQ266" s="618"/>
      <c r="BR266" s="618"/>
      <c r="BS266" s="618"/>
      <c r="BT266" s="618"/>
      <c r="BU266" s="618"/>
      <c r="BV266" s="618"/>
      <c r="BW266" s="618"/>
      <c r="BX266" s="618"/>
      <c r="BY266" s="618"/>
      <c r="BZ266" s="618"/>
      <c r="CA266" s="618"/>
      <c r="CB266" s="623"/>
      <c r="CC266" s="623"/>
      <c r="CD266" s="618"/>
      <c r="CE266" s="618"/>
      <c r="CF266" s="623"/>
      <c r="CG266" s="623"/>
      <c r="CH266" s="623"/>
      <c r="CI266" s="623"/>
      <c r="CJ266" s="623"/>
      <c r="CK266" s="623"/>
      <c r="CL266" s="623"/>
      <c r="CM266" s="623"/>
      <c r="CN266" s="623"/>
      <c r="CO266" s="618"/>
      <c r="CP266" s="619"/>
      <c r="CQ266" s="619"/>
      <c r="CR266" s="618"/>
      <c r="CS266" s="618"/>
      <c r="CT266" s="618"/>
      <c r="CU266" s="618"/>
      <c r="CV266" s="618"/>
      <c r="CW266" s="618"/>
    </row>
    <row r="267" spans="1:101" s="624" customFormat="1">
      <c r="A267" s="618"/>
      <c r="B267" s="618"/>
      <c r="C267" s="622"/>
      <c r="D267" s="622"/>
      <c r="E267" s="621"/>
      <c r="F267" s="618"/>
      <c r="G267" s="618"/>
      <c r="H267" s="618"/>
      <c r="I267" s="618"/>
      <c r="J267" s="618"/>
      <c r="K267" s="618"/>
      <c r="L267" s="618"/>
      <c r="M267" s="618"/>
      <c r="N267" s="619"/>
      <c r="O267" s="619"/>
      <c r="P267" s="620"/>
      <c r="Q267" s="620"/>
      <c r="R267" s="620"/>
      <c r="S267" s="620"/>
      <c r="T267" s="620"/>
      <c r="U267" s="620"/>
      <c r="V267" s="620"/>
      <c r="W267" s="620"/>
      <c r="X267" s="620"/>
      <c r="Y267" s="620"/>
      <c r="Z267" s="620"/>
      <c r="AA267" s="620"/>
      <c r="AB267" s="620"/>
      <c r="AC267" s="620"/>
      <c r="AD267" s="620"/>
      <c r="AE267" s="620"/>
      <c r="AF267" s="620"/>
      <c r="AG267" s="620"/>
      <c r="AH267" s="618"/>
      <c r="AI267" s="618"/>
      <c r="AJ267" s="618"/>
      <c r="AK267" s="618"/>
      <c r="AL267" s="618"/>
      <c r="AM267" s="618"/>
      <c r="AN267" s="618"/>
      <c r="AO267" s="618"/>
      <c r="AP267" s="618"/>
      <c r="AQ267" s="618"/>
      <c r="AR267" s="618"/>
      <c r="AS267" s="618"/>
      <c r="AT267" s="618"/>
      <c r="AU267" s="618"/>
      <c r="AV267" s="618"/>
      <c r="AW267" s="618"/>
      <c r="AX267" s="618"/>
      <c r="AY267" s="618"/>
      <c r="AZ267" s="618"/>
      <c r="BA267" s="618"/>
      <c r="BB267" s="618"/>
      <c r="BC267" s="618"/>
      <c r="BD267" s="618"/>
      <c r="BE267" s="618"/>
      <c r="BF267" s="618"/>
      <c r="BG267" s="618"/>
      <c r="BH267" s="618"/>
      <c r="BI267" s="618"/>
      <c r="BJ267" s="618"/>
      <c r="BK267" s="618"/>
      <c r="BL267" s="618"/>
      <c r="BM267" s="618"/>
      <c r="BN267" s="618"/>
      <c r="BO267" s="618"/>
      <c r="BP267" s="618"/>
      <c r="BQ267" s="618"/>
      <c r="BR267" s="618"/>
      <c r="BS267" s="618"/>
      <c r="BT267" s="618"/>
      <c r="BU267" s="618"/>
      <c r="BV267" s="618"/>
      <c r="BW267" s="618"/>
      <c r="BX267" s="618"/>
      <c r="BY267" s="618"/>
      <c r="BZ267" s="618"/>
      <c r="CA267" s="618"/>
      <c r="CB267" s="623"/>
      <c r="CC267" s="623"/>
      <c r="CD267" s="618"/>
      <c r="CE267" s="618"/>
      <c r="CF267" s="623"/>
      <c r="CG267" s="623"/>
      <c r="CH267" s="623"/>
      <c r="CI267" s="623"/>
      <c r="CJ267" s="623"/>
      <c r="CK267" s="623"/>
      <c r="CL267" s="623"/>
      <c r="CM267" s="623"/>
      <c r="CN267" s="623"/>
      <c r="CO267" s="618"/>
      <c r="CP267" s="619"/>
      <c r="CQ267" s="619"/>
      <c r="CR267" s="618"/>
      <c r="CS267" s="618"/>
      <c r="CT267" s="618"/>
      <c r="CU267" s="618"/>
      <c r="CV267" s="618"/>
      <c r="CW267" s="618"/>
    </row>
    <row r="268" spans="1:101" s="624" customFormat="1">
      <c r="A268" s="618"/>
      <c r="B268" s="618"/>
      <c r="C268" s="622"/>
      <c r="D268" s="622"/>
      <c r="E268" s="621"/>
      <c r="F268" s="618"/>
      <c r="G268" s="618"/>
      <c r="H268" s="618"/>
      <c r="I268" s="618"/>
      <c r="J268" s="618"/>
      <c r="K268" s="618"/>
      <c r="L268" s="618"/>
      <c r="M268" s="618"/>
      <c r="N268" s="619"/>
      <c r="O268" s="619"/>
      <c r="P268" s="620"/>
      <c r="Q268" s="620"/>
      <c r="R268" s="620"/>
      <c r="S268" s="620"/>
      <c r="T268" s="620"/>
      <c r="U268" s="620"/>
      <c r="V268" s="620"/>
      <c r="W268" s="620"/>
      <c r="X268" s="620"/>
      <c r="Y268" s="620"/>
      <c r="Z268" s="620"/>
      <c r="AA268" s="620"/>
      <c r="AB268" s="620"/>
      <c r="AC268" s="620"/>
      <c r="AD268" s="620"/>
      <c r="AE268" s="620"/>
      <c r="AF268" s="620"/>
      <c r="AG268" s="620"/>
      <c r="AH268" s="618"/>
      <c r="AI268" s="618"/>
      <c r="AJ268" s="618"/>
      <c r="AK268" s="618"/>
      <c r="AL268" s="618"/>
      <c r="AM268" s="618"/>
      <c r="AN268" s="618"/>
      <c r="AO268" s="618"/>
      <c r="AP268" s="618"/>
      <c r="AQ268" s="618"/>
      <c r="AR268" s="618"/>
      <c r="AS268" s="618"/>
      <c r="AT268" s="618"/>
      <c r="AU268" s="618"/>
      <c r="AV268" s="618"/>
      <c r="AW268" s="618"/>
      <c r="AX268" s="618"/>
      <c r="AY268" s="618"/>
      <c r="AZ268" s="618"/>
      <c r="BA268" s="618"/>
      <c r="BB268" s="618"/>
      <c r="BC268" s="618"/>
      <c r="BD268" s="618"/>
      <c r="BE268" s="618"/>
      <c r="BF268" s="618"/>
      <c r="BG268" s="618"/>
      <c r="BH268" s="618"/>
      <c r="BI268" s="618"/>
      <c r="BJ268" s="618"/>
      <c r="BK268" s="618"/>
      <c r="BL268" s="618"/>
      <c r="BM268" s="618"/>
      <c r="BN268" s="618"/>
      <c r="BO268" s="618"/>
      <c r="BP268" s="618"/>
      <c r="BQ268" s="618"/>
      <c r="BR268" s="618"/>
      <c r="BS268" s="618"/>
      <c r="BT268" s="618"/>
      <c r="BU268" s="618"/>
      <c r="BV268" s="618"/>
      <c r="BW268" s="618"/>
      <c r="BX268" s="618"/>
      <c r="BY268" s="618"/>
      <c r="BZ268" s="618"/>
      <c r="CA268" s="618"/>
      <c r="CB268" s="623"/>
      <c r="CC268" s="623"/>
      <c r="CD268" s="618"/>
      <c r="CE268" s="618"/>
      <c r="CF268" s="623"/>
      <c r="CG268" s="623"/>
      <c r="CH268" s="623"/>
      <c r="CI268" s="623"/>
      <c r="CJ268" s="623"/>
      <c r="CK268" s="623"/>
      <c r="CL268" s="623"/>
      <c r="CM268" s="623"/>
      <c r="CN268" s="623"/>
      <c r="CO268" s="618"/>
      <c r="CP268" s="619"/>
      <c r="CQ268" s="619"/>
      <c r="CR268" s="618"/>
      <c r="CS268" s="618"/>
      <c r="CT268" s="618"/>
      <c r="CU268" s="618"/>
      <c r="CV268" s="618"/>
      <c r="CW268" s="618"/>
    </row>
    <row r="269" spans="1:101" s="624" customFormat="1">
      <c r="A269" s="618"/>
      <c r="B269" s="618"/>
      <c r="C269" s="622"/>
      <c r="D269" s="622"/>
      <c r="E269" s="621"/>
      <c r="F269" s="618"/>
      <c r="G269" s="618"/>
      <c r="H269" s="618"/>
      <c r="I269" s="618"/>
      <c r="J269" s="618"/>
      <c r="K269" s="618"/>
      <c r="L269" s="618"/>
      <c r="M269" s="618"/>
      <c r="N269" s="619"/>
      <c r="O269" s="619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20"/>
      <c r="AB269" s="620"/>
      <c r="AC269" s="620"/>
      <c r="AD269" s="620"/>
      <c r="AE269" s="620"/>
      <c r="AF269" s="620"/>
      <c r="AG269" s="620"/>
      <c r="AH269" s="618"/>
      <c r="AI269" s="618"/>
      <c r="AJ269" s="618"/>
      <c r="AK269" s="618"/>
      <c r="AL269" s="618"/>
      <c r="AM269" s="618"/>
      <c r="AN269" s="618"/>
      <c r="AO269" s="618"/>
      <c r="AP269" s="618"/>
      <c r="AQ269" s="618"/>
      <c r="AR269" s="618"/>
      <c r="AS269" s="618"/>
      <c r="AT269" s="618"/>
      <c r="AU269" s="618"/>
      <c r="AV269" s="618"/>
      <c r="AW269" s="618"/>
      <c r="AX269" s="618"/>
      <c r="AY269" s="618"/>
      <c r="AZ269" s="618"/>
      <c r="BA269" s="618"/>
      <c r="BB269" s="618"/>
      <c r="BC269" s="618"/>
      <c r="BD269" s="618"/>
      <c r="BE269" s="618"/>
      <c r="BF269" s="618"/>
      <c r="BG269" s="618"/>
      <c r="BH269" s="618"/>
      <c r="BI269" s="618"/>
      <c r="BJ269" s="618"/>
      <c r="BK269" s="618"/>
      <c r="BL269" s="618"/>
      <c r="BM269" s="618"/>
      <c r="BN269" s="618"/>
      <c r="BO269" s="618"/>
      <c r="BP269" s="618"/>
      <c r="BQ269" s="618"/>
      <c r="BR269" s="618"/>
      <c r="BS269" s="618"/>
      <c r="BT269" s="618"/>
      <c r="BU269" s="618"/>
      <c r="BV269" s="618"/>
      <c r="BW269" s="618"/>
      <c r="BX269" s="618"/>
      <c r="BY269" s="618"/>
      <c r="BZ269" s="618"/>
      <c r="CA269" s="618"/>
      <c r="CB269" s="623"/>
      <c r="CC269" s="623"/>
      <c r="CD269" s="618"/>
      <c r="CE269" s="618"/>
      <c r="CF269" s="623"/>
      <c r="CG269" s="623"/>
      <c r="CH269" s="623"/>
      <c r="CI269" s="623"/>
      <c r="CJ269" s="623"/>
      <c r="CK269" s="623"/>
      <c r="CL269" s="623"/>
      <c r="CM269" s="623"/>
      <c r="CN269" s="623"/>
      <c r="CO269" s="618"/>
      <c r="CP269" s="619"/>
      <c r="CQ269" s="619"/>
      <c r="CR269" s="618"/>
      <c r="CS269" s="618"/>
      <c r="CT269" s="618"/>
      <c r="CU269" s="618"/>
      <c r="CV269" s="618"/>
      <c r="CW269" s="618"/>
    </row>
    <row r="270" spans="1:101" s="624" customFormat="1">
      <c r="A270" s="618"/>
      <c r="B270" s="618"/>
      <c r="C270" s="622"/>
      <c r="D270" s="622"/>
      <c r="E270" s="621"/>
      <c r="F270" s="618"/>
      <c r="G270" s="618"/>
      <c r="H270" s="618"/>
      <c r="I270" s="618"/>
      <c r="J270" s="618"/>
      <c r="K270" s="618"/>
      <c r="L270" s="618"/>
      <c r="M270" s="618"/>
      <c r="N270" s="619"/>
      <c r="O270" s="619"/>
      <c r="P270" s="620"/>
      <c r="Q270" s="620"/>
      <c r="R270" s="620"/>
      <c r="S270" s="620"/>
      <c r="T270" s="620"/>
      <c r="U270" s="620"/>
      <c r="V270" s="620"/>
      <c r="W270" s="620"/>
      <c r="X270" s="620"/>
      <c r="Y270" s="620"/>
      <c r="Z270" s="620"/>
      <c r="AA270" s="620"/>
      <c r="AB270" s="620"/>
      <c r="AC270" s="620"/>
      <c r="AD270" s="620"/>
      <c r="AE270" s="620"/>
      <c r="AF270" s="620"/>
      <c r="AG270" s="620"/>
      <c r="AH270" s="618"/>
      <c r="AI270" s="618"/>
      <c r="AJ270" s="618"/>
      <c r="AK270" s="618"/>
      <c r="AL270" s="618"/>
      <c r="AM270" s="618"/>
      <c r="AN270" s="618"/>
      <c r="AO270" s="618"/>
      <c r="AP270" s="618"/>
      <c r="AQ270" s="618"/>
      <c r="AR270" s="618"/>
      <c r="AS270" s="618"/>
      <c r="AT270" s="618"/>
      <c r="AU270" s="618"/>
      <c r="AV270" s="618"/>
      <c r="AW270" s="618"/>
      <c r="AX270" s="618"/>
      <c r="AY270" s="618"/>
      <c r="AZ270" s="618"/>
      <c r="BA270" s="618"/>
      <c r="BB270" s="618"/>
      <c r="BC270" s="618"/>
      <c r="BD270" s="618"/>
      <c r="BE270" s="618"/>
      <c r="BF270" s="618"/>
      <c r="BG270" s="618"/>
      <c r="BH270" s="618"/>
      <c r="BI270" s="618"/>
      <c r="BJ270" s="618"/>
      <c r="BK270" s="618"/>
      <c r="BL270" s="618"/>
      <c r="BM270" s="618"/>
      <c r="BN270" s="618"/>
      <c r="BO270" s="618"/>
      <c r="BP270" s="618"/>
      <c r="BQ270" s="618"/>
      <c r="BR270" s="618"/>
      <c r="BS270" s="618"/>
      <c r="BT270" s="618"/>
      <c r="BU270" s="618"/>
      <c r="BV270" s="618"/>
      <c r="BW270" s="618"/>
      <c r="BX270" s="618"/>
      <c r="BY270" s="618"/>
      <c r="BZ270" s="618"/>
      <c r="CA270" s="618"/>
      <c r="CB270" s="623"/>
      <c r="CC270" s="623"/>
      <c r="CD270" s="618"/>
      <c r="CE270" s="618"/>
      <c r="CF270" s="623"/>
      <c r="CG270" s="623"/>
      <c r="CH270" s="623"/>
      <c r="CI270" s="623"/>
      <c r="CJ270" s="623"/>
      <c r="CK270" s="623"/>
      <c r="CL270" s="623"/>
      <c r="CM270" s="623"/>
      <c r="CN270" s="623"/>
      <c r="CO270" s="618"/>
      <c r="CP270" s="619"/>
      <c r="CQ270" s="619"/>
      <c r="CR270" s="618"/>
      <c r="CS270" s="618"/>
      <c r="CT270" s="618"/>
      <c r="CU270" s="618"/>
      <c r="CV270" s="618"/>
      <c r="CW270" s="618"/>
    </row>
    <row r="271" spans="1:101" s="624" customFormat="1">
      <c r="A271" s="618"/>
      <c r="B271" s="618"/>
      <c r="C271" s="622"/>
      <c r="D271" s="622"/>
      <c r="E271" s="621"/>
      <c r="F271" s="618"/>
      <c r="G271" s="618"/>
      <c r="H271" s="618"/>
      <c r="I271" s="618"/>
      <c r="J271" s="618"/>
      <c r="K271" s="618"/>
      <c r="L271" s="618"/>
      <c r="M271" s="618"/>
      <c r="N271" s="619"/>
      <c r="O271" s="619"/>
      <c r="P271" s="620"/>
      <c r="Q271" s="620"/>
      <c r="R271" s="620"/>
      <c r="S271" s="620"/>
      <c r="T271" s="620"/>
      <c r="U271" s="620"/>
      <c r="V271" s="620"/>
      <c r="W271" s="620"/>
      <c r="X271" s="620"/>
      <c r="Y271" s="620"/>
      <c r="Z271" s="620"/>
      <c r="AA271" s="620"/>
      <c r="AB271" s="620"/>
      <c r="AC271" s="620"/>
      <c r="AD271" s="620"/>
      <c r="AE271" s="620"/>
      <c r="AF271" s="620"/>
      <c r="AG271" s="620"/>
      <c r="AH271" s="618"/>
      <c r="AI271" s="618"/>
      <c r="AJ271" s="618"/>
      <c r="AK271" s="618"/>
      <c r="AL271" s="618"/>
      <c r="AM271" s="618"/>
      <c r="AN271" s="618"/>
      <c r="AO271" s="618"/>
      <c r="AP271" s="618"/>
      <c r="AQ271" s="618"/>
      <c r="AR271" s="618"/>
      <c r="AS271" s="618"/>
      <c r="AT271" s="618"/>
      <c r="AU271" s="618"/>
      <c r="AV271" s="618"/>
      <c r="AW271" s="618"/>
      <c r="AX271" s="618"/>
      <c r="AY271" s="618"/>
      <c r="AZ271" s="618"/>
      <c r="BA271" s="618"/>
      <c r="BB271" s="618"/>
      <c r="BC271" s="618"/>
      <c r="BD271" s="618"/>
      <c r="BE271" s="618"/>
      <c r="BF271" s="618"/>
      <c r="BG271" s="618"/>
      <c r="BH271" s="618"/>
      <c r="BI271" s="618"/>
      <c r="BJ271" s="618"/>
      <c r="BK271" s="618"/>
      <c r="BL271" s="618"/>
      <c r="BM271" s="618"/>
      <c r="BN271" s="618"/>
      <c r="BO271" s="618"/>
      <c r="BP271" s="618"/>
      <c r="BQ271" s="618"/>
      <c r="BR271" s="618"/>
      <c r="BS271" s="618"/>
      <c r="BT271" s="618"/>
      <c r="BU271" s="618"/>
      <c r="BV271" s="618"/>
      <c r="BW271" s="618"/>
      <c r="BX271" s="618"/>
      <c r="BY271" s="618"/>
      <c r="BZ271" s="618"/>
      <c r="CA271" s="618"/>
      <c r="CB271" s="623"/>
      <c r="CC271" s="623"/>
      <c r="CD271" s="618"/>
      <c r="CE271" s="618"/>
      <c r="CF271" s="623"/>
      <c r="CG271" s="623"/>
      <c r="CH271" s="623"/>
      <c r="CI271" s="623"/>
      <c r="CJ271" s="623"/>
      <c r="CK271" s="623"/>
      <c r="CL271" s="623"/>
      <c r="CM271" s="623"/>
      <c r="CN271" s="623"/>
      <c r="CO271" s="618"/>
      <c r="CP271" s="619"/>
      <c r="CQ271" s="619"/>
      <c r="CR271" s="618"/>
      <c r="CS271" s="618"/>
      <c r="CT271" s="618"/>
      <c r="CU271" s="618"/>
      <c r="CV271" s="618"/>
      <c r="CW271" s="618"/>
    </row>
    <row r="272" spans="1:101" s="624" customFormat="1">
      <c r="A272" s="618"/>
      <c r="B272" s="618"/>
      <c r="C272" s="622"/>
      <c r="D272" s="622"/>
      <c r="E272" s="621"/>
      <c r="F272" s="618"/>
      <c r="G272" s="618"/>
      <c r="H272" s="618"/>
      <c r="I272" s="618"/>
      <c r="J272" s="618"/>
      <c r="K272" s="618"/>
      <c r="L272" s="618"/>
      <c r="M272" s="618"/>
      <c r="N272" s="619"/>
      <c r="O272" s="619"/>
      <c r="P272" s="620"/>
      <c r="Q272" s="620"/>
      <c r="R272" s="620"/>
      <c r="S272" s="620"/>
      <c r="T272" s="620"/>
      <c r="U272" s="620"/>
      <c r="V272" s="620"/>
      <c r="W272" s="620"/>
      <c r="X272" s="620"/>
      <c r="Y272" s="620"/>
      <c r="Z272" s="620"/>
      <c r="AA272" s="620"/>
      <c r="AB272" s="620"/>
      <c r="AC272" s="620"/>
      <c r="AD272" s="620"/>
      <c r="AE272" s="620"/>
      <c r="AF272" s="620"/>
      <c r="AG272" s="620"/>
      <c r="AH272" s="618"/>
      <c r="AI272" s="618"/>
      <c r="AJ272" s="618"/>
      <c r="AK272" s="618"/>
      <c r="AL272" s="618"/>
      <c r="AM272" s="618"/>
      <c r="AN272" s="618"/>
      <c r="AO272" s="618"/>
      <c r="AP272" s="618"/>
      <c r="AQ272" s="618"/>
      <c r="AR272" s="618"/>
      <c r="AS272" s="618"/>
      <c r="AT272" s="618"/>
      <c r="AU272" s="618"/>
      <c r="AV272" s="618"/>
      <c r="AW272" s="618"/>
      <c r="AX272" s="618"/>
      <c r="AY272" s="618"/>
      <c r="AZ272" s="618"/>
      <c r="BA272" s="618"/>
      <c r="BB272" s="618"/>
      <c r="BC272" s="618"/>
      <c r="BD272" s="618"/>
      <c r="BE272" s="618"/>
      <c r="BF272" s="618"/>
      <c r="BG272" s="618"/>
      <c r="BH272" s="618"/>
      <c r="BI272" s="618"/>
      <c r="BJ272" s="618"/>
      <c r="BK272" s="618"/>
      <c r="BL272" s="618"/>
      <c r="BM272" s="618"/>
      <c r="BN272" s="618"/>
      <c r="BO272" s="618"/>
      <c r="BP272" s="618"/>
      <c r="BQ272" s="618"/>
      <c r="BR272" s="618"/>
      <c r="BS272" s="618"/>
      <c r="BT272" s="618"/>
      <c r="BU272" s="618"/>
      <c r="BV272" s="618"/>
      <c r="BW272" s="618"/>
      <c r="BX272" s="618"/>
      <c r="BY272" s="618"/>
      <c r="BZ272" s="618"/>
      <c r="CA272" s="618"/>
      <c r="CB272" s="623"/>
      <c r="CC272" s="623"/>
      <c r="CD272" s="618"/>
      <c r="CE272" s="618"/>
      <c r="CF272" s="623"/>
      <c r="CG272" s="623"/>
      <c r="CH272" s="623"/>
      <c r="CI272" s="623"/>
      <c r="CJ272" s="623"/>
      <c r="CK272" s="623"/>
      <c r="CL272" s="623"/>
      <c r="CM272" s="623"/>
      <c r="CN272" s="623"/>
      <c r="CO272" s="618"/>
      <c r="CP272" s="619"/>
      <c r="CQ272" s="619"/>
      <c r="CR272" s="618"/>
      <c r="CS272" s="618"/>
      <c r="CT272" s="618"/>
      <c r="CU272" s="618"/>
      <c r="CV272" s="618"/>
      <c r="CW272" s="618"/>
    </row>
    <row r="273" spans="1:101" s="624" customFormat="1">
      <c r="A273" s="618"/>
      <c r="B273" s="618"/>
      <c r="C273" s="622"/>
      <c r="D273" s="622"/>
      <c r="E273" s="621"/>
      <c r="F273" s="618"/>
      <c r="G273" s="618"/>
      <c r="H273" s="618"/>
      <c r="I273" s="618"/>
      <c r="J273" s="618"/>
      <c r="K273" s="618"/>
      <c r="L273" s="618"/>
      <c r="M273" s="618"/>
      <c r="N273" s="619"/>
      <c r="O273" s="619"/>
      <c r="P273" s="620"/>
      <c r="Q273" s="620"/>
      <c r="R273" s="620"/>
      <c r="S273" s="620"/>
      <c r="T273" s="620"/>
      <c r="U273" s="620"/>
      <c r="V273" s="620"/>
      <c r="W273" s="620"/>
      <c r="X273" s="620"/>
      <c r="Y273" s="620"/>
      <c r="Z273" s="620"/>
      <c r="AA273" s="620"/>
      <c r="AB273" s="620"/>
      <c r="AC273" s="620"/>
      <c r="AD273" s="620"/>
      <c r="AE273" s="620"/>
      <c r="AF273" s="620"/>
      <c r="AG273" s="620"/>
      <c r="AH273" s="618"/>
      <c r="AI273" s="618"/>
      <c r="AJ273" s="618"/>
      <c r="AK273" s="618"/>
      <c r="AL273" s="618"/>
      <c r="AM273" s="618"/>
      <c r="AN273" s="618"/>
      <c r="AO273" s="618"/>
      <c r="AP273" s="618"/>
      <c r="AQ273" s="618"/>
      <c r="AR273" s="618"/>
      <c r="AS273" s="618"/>
      <c r="AT273" s="618"/>
      <c r="AU273" s="618"/>
      <c r="AV273" s="618"/>
      <c r="AW273" s="618"/>
      <c r="AX273" s="618"/>
      <c r="AY273" s="618"/>
      <c r="AZ273" s="618"/>
      <c r="BA273" s="618"/>
      <c r="BB273" s="618"/>
      <c r="BC273" s="618"/>
      <c r="BD273" s="618"/>
      <c r="BE273" s="618"/>
      <c r="BF273" s="618"/>
      <c r="BG273" s="618"/>
      <c r="BH273" s="618"/>
      <c r="BI273" s="618"/>
      <c r="BJ273" s="618"/>
      <c r="BK273" s="618"/>
      <c r="BL273" s="618"/>
      <c r="BM273" s="618"/>
      <c r="BN273" s="618"/>
      <c r="BO273" s="618"/>
      <c r="BP273" s="618"/>
      <c r="BQ273" s="618"/>
      <c r="BR273" s="618"/>
      <c r="BS273" s="618"/>
      <c r="BT273" s="618"/>
      <c r="BU273" s="618"/>
      <c r="BV273" s="618"/>
      <c r="BW273" s="618"/>
      <c r="BX273" s="618"/>
      <c r="BY273" s="618"/>
      <c r="BZ273" s="618"/>
      <c r="CA273" s="618"/>
      <c r="CB273" s="623"/>
      <c r="CC273" s="623"/>
      <c r="CD273" s="618"/>
      <c r="CE273" s="618"/>
      <c r="CF273" s="623"/>
      <c r="CG273" s="623"/>
      <c r="CH273" s="623"/>
      <c r="CI273" s="623"/>
      <c r="CJ273" s="623"/>
      <c r="CK273" s="623"/>
      <c r="CL273" s="623"/>
      <c r="CM273" s="623"/>
      <c r="CN273" s="623"/>
      <c r="CO273" s="618"/>
      <c r="CP273" s="619"/>
      <c r="CQ273" s="619"/>
      <c r="CR273" s="618"/>
      <c r="CS273" s="618"/>
      <c r="CT273" s="618"/>
      <c r="CU273" s="618"/>
      <c r="CV273" s="618"/>
      <c r="CW273" s="618"/>
    </row>
    <row r="274" spans="1:101" s="624" customFormat="1">
      <c r="A274" s="618"/>
      <c r="B274" s="618"/>
      <c r="C274" s="622"/>
      <c r="D274" s="622"/>
      <c r="E274" s="621"/>
      <c r="F274" s="618"/>
      <c r="G274" s="618"/>
      <c r="H274" s="618"/>
      <c r="I274" s="618"/>
      <c r="J274" s="618"/>
      <c r="K274" s="618"/>
      <c r="L274" s="618"/>
      <c r="M274" s="618"/>
      <c r="N274" s="619"/>
      <c r="O274" s="619"/>
      <c r="P274" s="620"/>
      <c r="Q274" s="620"/>
      <c r="R274" s="620"/>
      <c r="S274" s="620"/>
      <c r="T274" s="620"/>
      <c r="U274" s="620"/>
      <c r="V274" s="620"/>
      <c r="W274" s="620"/>
      <c r="X274" s="620"/>
      <c r="Y274" s="620"/>
      <c r="Z274" s="620"/>
      <c r="AA274" s="620"/>
      <c r="AB274" s="620"/>
      <c r="AC274" s="620"/>
      <c r="AD274" s="620"/>
      <c r="AE274" s="620"/>
      <c r="AF274" s="620"/>
      <c r="AG274" s="620"/>
      <c r="AH274" s="618"/>
      <c r="AI274" s="618"/>
      <c r="AJ274" s="618"/>
      <c r="AK274" s="618"/>
      <c r="AL274" s="618"/>
      <c r="AM274" s="618"/>
      <c r="AN274" s="618"/>
      <c r="AO274" s="618"/>
      <c r="AP274" s="618"/>
      <c r="AQ274" s="618"/>
      <c r="AR274" s="618"/>
      <c r="AS274" s="618"/>
      <c r="AT274" s="618"/>
      <c r="AU274" s="618"/>
      <c r="AV274" s="618"/>
      <c r="AW274" s="618"/>
      <c r="AX274" s="618"/>
      <c r="AY274" s="618"/>
      <c r="AZ274" s="618"/>
      <c r="BA274" s="618"/>
      <c r="BB274" s="618"/>
      <c r="BC274" s="618"/>
      <c r="BD274" s="618"/>
      <c r="BE274" s="618"/>
      <c r="BF274" s="618"/>
      <c r="BG274" s="618"/>
      <c r="BH274" s="618"/>
      <c r="BI274" s="618"/>
      <c r="BJ274" s="618"/>
      <c r="BK274" s="618"/>
      <c r="BL274" s="618"/>
      <c r="BM274" s="618"/>
      <c r="BN274" s="618"/>
      <c r="BO274" s="618"/>
      <c r="BP274" s="618"/>
      <c r="BQ274" s="618"/>
      <c r="BR274" s="618"/>
      <c r="BS274" s="618"/>
      <c r="BT274" s="618"/>
      <c r="BU274" s="618"/>
      <c r="BV274" s="618"/>
      <c r="BW274" s="618"/>
      <c r="BX274" s="618"/>
      <c r="BY274" s="618"/>
      <c r="BZ274" s="618"/>
      <c r="CA274" s="618"/>
      <c r="CB274" s="623"/>
      <c r="CC274" s="623"/>
      <c r="CD274" s="618"/>
      <c r="CE274" s="618"/>
      <c r="CF274" s="623"/>
      <c r="CG274" s="623"/>
      <c r="CH274" s="623"/>
      <c r="CI274" s="623"/>
      <c r="CJ274" s="623"/>
      <c r="CK274" s="623"/>
      <c r="CL274" s="623"/>
      <c r="CM274" s="623"/>
      <c r="CN274" s="623"/>
      <c r="CO274" s="618"/>
      <c r="CP274" s="619"/>
      <c r="CQ274" s="619"/>
      <c r="CR274" s="618"/>
      <c r="CS274" s="618"/>
      <c r="CT274" s="618"/>
      <c r="CU274" s="618"/>
      <c r="CV274" s="618"/>
      <c r="CW274" s="618"/>
    </row>
    <row r="275" spans="1:101" s="624" customFormat="1">
      <c r="A275" s="618"/>
      <c r="B275" s="618"/>
      <c r="C275" s="622"/>
      <c r="D275" s="622"/>
      <c r="E275" s="621"/>
      <c r="F275" s="618"/>
      <c r="G275" s="618"/>
      <c r="H275" s="618"/>
      <c r="I275" s="618"/>
      <c r="J275" s="618"/>
      <c r="K275" s="618"/>
      <c r="L275" s="618"/>
      <c r="M275" s="618"/>
      <c r="N275" s="619"/>
      <c r="O275" s="619"/>
      <c r="P275" s="620"/>
      <c r="Q275" s="620"/>
      <c r="R275" s="620"/>
      <c r="S275" s="620"/>
      <c r="T275" s="620"/>
      <c r="U275" s="620"/>
      <c r="V275" s="620"/>
      <c r="W275" s="620"/>
      <c r="X275" s="620"/>
      <c r="Y275" s="620"/>
      <c r="Z275" s="620"/>
      <c r="AA275" s="620"/>
      <c r="AB275" s="620"/>
      <c r="AC275" s="620"/>
      <c r="AD275" s="620"/>
      <c r="AE275" s="620"/>
      <c r="AF275" s="620"/>
      <c r="AG275" s="620"/>
      <c r="AH275" s="618"/>
      <c r="AI275" s="618"/>
      <c r="AJ275" s="618"/>
      <c r="AK275" s="618"/>
      <c r="AL275" s="618"/>
      <c r="AM275" s="618"/>
      <c r="AN275" s="618"/>
      <c r="AO275" s="618"/>
      <c r="AP275" s="618"/>
      <c r="AQ275" s="618"/>
      <c r="AR275" s="618"/>
      <c r="AS275" s="618"/>
      <c r="AT275" s="618"/>
      <c r="AU275" s="618"/>
      <c r="AV275" s="618"/>
      <c r="AW275" s="618"/>
      <c r="AX275" s="618"/>
      <c r="AY275" s="618"/>
      <c r="AZ275" s="618"/>
      <c r="BA275" s="618"/>
      <c r="BB275" s="618"/>
      <c r="BC275" s="618"/>
      <c r="BD275" s="618"/>
      <c r="BE275" s="618"/>
      <c r="BF275" s="618"/>
      <c r="BG275" s="618"/>
      <c r="BH275" s="618"/>
      <c r="BI275" s="618"/>
      <c r="BJ275" s="618"/>
      <c r="BK275" s="618"/>
      <c r="BL275" s="618"/>
      <c r="BM275" s="618"/>
      <c r="BN275" s="618"/>
      <c r="BO275" s="618"/>
      <c r="BP275" s="618"/>
      <c r="BQ275" s="618"/>
      <c r="BR275" s="618"/>
      <c r="BS275" s="618"/>
      <c r="BT275" s="618"/>
      <c r="BU275" s="618"/>
      <c r="BV275" s="618"/>
      <c r="BW275" s="618"/>
      <c r="BX275" s="618"/>
      <c r="BY275" s="618"/>
      <c r="BZ275" s="618"/>
      <c r="CA275" s="618"/>
      <c r="CB275" s="623"/>
      <c r="CC275" s="623"/>
      <c r="CD275" s="618"/>
      <c r="CE275" s="618"/>
      <c r="CF275" s="623"/>
      <c r="CG275" s="623"/>
      <c r="CH275" s="623"/>
      <c r="CI275" s="623"/>
      <c r="CJ275" s="623"/>
      <c r="CK275" s="623"/>
      <c r="CL275" s="623"/>
      <c r="CM275" s="623"/>
      <c r="CN275" s="623"/>
      <c r="CO275" s="618"/>
      <c r="CP275" s="619"/>
      <c r="CQ275" s="619"/>
      <c r="CR275" s="618"/>
      <c r="CS275" s="618"/>
      <c r="CT275" s="618"/>
      <c r="CU275" s="618"/>
      <c r="CV275" s="618"/>
      <c r="CW275" s="618"/>
    </row>
    <row r="276" spans="1:101" s="624" customFormat="1">
      <c r="A276" s="618"/>
      <c r="B276" s="618"/>
      <c r="C276" s="622"/>
      <c r="D276" s="622"/>
      <c r="E276" s="621"/>
      <c r="F276" s="618"/>
      <c r="G276" s="618"/>
      <c r="H276" s="618"/>
      <c r="I276" s="618"/>
      <c r="J276" s="618"/>
      <c r="K276" s="618"/>
      <c r="L276" s="618"/>
      <c r="M276" s="618"/>
      <c r="N276" s="619"/>
      <c r="O276" s="619"/>
      <c r="P276" s="620"/>
      <c r="Q276" s="620"/>
      <c r="R276" s="620"/>
      <c r="S276" s="620"/>
      <c r="T276" s="620"/>
      <c r="U276" s="620"/>
      <c r="V276" s="620"/>
      <c r="W276" s="620"/>
      <c r="X276" s="620"/>
      <c r="Y276" s="620"/>
      <c r="Z276" s="620"/>
      <c r="AA276" s="620"/>
      <c r="AB276" s="620"/>
      <c r="AC276" s="620"/>
      <c r="AD276" s="620"/>
      <c r="AE276" s="620"/>
      <c r="AF276" s="620"/>
      <c r="AG276" s="620"/>
      <c r="AH276" s="618"/>
      <c r="AI276" s="618"/>
      <c r="AJ276" s="618"/>
      <c r="AK276" s="618"/>
      <c r="AL276" s="618"/>
      <c r="AM276" s="618"/>
      <c r="AN276" s="618"/>
      <c r="AO276" s="618"/>
      <c r="AP276" s="618"/>
      <c r="AQ276" s="618"/>
      <c r="AR276" s="618"/>
      <c r="AS276" s="618"/>
      <c r="AT276" s="618"/>
      <c r="AU276" s="618"/>
      <c r="AV276" s="618"/>
      <c r="AW276" s="618"/>
      <c r="AX276" s="618"/>
      <c r="AY276" s="618"/>
      <c r="AZ276" s="618"/>
      <c r="BA276" s="618"/>
      <c r="BB276" s="618"/>
      <c r="BC276" s="618"/>
      <c r="BD276" s="618"/>
      <c r="BE276" s="618"/>
      <c r="BF276" s="618"/>
      <c r="BG276" s="618"/>
      <c r="BH276" s="618"/>
      <c r="BI276" s="618"/>
      <c r="BJ276" s="618"/>
      <c r="BK276" s="618"/>
      <c r="BL276" s="618"/>
      <c r="BM276" s="618"/>
      <c r="BN276" s="618"/>
      <c r="BO276" s="618"/>
      <c r="BP276" s="618"/>
      <c r="BQ276" s="618"/>
      <c r="BR276" s="618"/>
      <c r="BS276" s="618"/>
      <c r="BT276" s="618"/>
      <c r="BU276" s="618"/>
      <c r="BV276" s="618"/>
      <c r="BW276" s="618"/>
      <c r="BX276" s="618"/>
      <c r="BY276" s="618"/>
      <c r="BZ276" s="618"/>
      <c r="CA276" s="618"/>
      <c r="CB276" s="623"/>
      <c r="CC276" s="623"/>
      <c r="CD276" s="618"/>
      <c r="CE276" s="618"/>
      <c r="CF276" s="623"/>
      <c r="CG276" s="623"/>
      <c r="CH276" s="623"/>
      <c r="CI276" s="623"/>
      <c r="CJ276" s="623"/>
      <c r="CK276" s="623"/>
      <c r="CL276" s="623"/>
      <c r="CM276" s="623"/>
      <c r="CN276" s="623"/>
      <c r="CO276" s="618"/>
      <c r="CP276" s="619"/>
      <c r="CQ276" s="619"/>
      <c r="CR276" s="618"/>
      <c r="CS276" s="618"/>
      <c r="CT276" s="618"/>
      <c r="CU276" s="618"/>
      <c r="CV276" s="618"/>
      <c r="CW276" s="618"/>
    </row>
    <row r="277" spans="1:101" s="624" customFormat="1">
      <c r="A277" s="618"/>
      <c r="B277" s="618"/>
      <c r="C277" s="622"/>
      <c r="D277" s="622"/>
      <c r="E277" s="621"/>
      <c r="F277" s="618"/>
      <c r="G277" s="618"/>
      <c r="H277" s="618"/>
      <c r="I277" s="618"/>
      <c r="J277" s="618"/>
      <c r="K277" s="618"/>
      <c r="L277" s="618"/>
      <c r="M277" s="618"/>
      <c r="N277" s="619"/>
      <c r="O277" s="619"/>
      <c r="P277" s="620"/>
      <c r="Q277" s="620"/>
      <c r="R277" s="620"/>
      <c r="S277" s="620"/>
      <c r="T277" s="620"/>
      <c r="U277" s="620"/>
      <c r="V277" s="620"/>
      <c r="W277" s="620"/>
      <c r="X277" s="620"/>
      <c r="Y277" s="620"/>
      <c r="Z277" s="620"/>
      <c r="AA277" s="620"/>
      <c r="AB277" s="620"/>
      <c r="AC277" s="620"/>
      <c r="AD277" s="620"/>
      <c r="AE277" s="620"/>
      <c r="AF277" s="620"/>
      <c r="AG277" s="620"/>
      <c r="AH277" s="618"/>
      <c r="AI277" s="618"/>
      <c r="AJ277" s="618"/>
      <c r="AK277" s="618"/>
      <c r="AL277" s="618"/>
      <c r="AM277" s="618"/>
      <c r="AN277" s="618"/>
      <c r="AO277" s="618"/>
      <c r="AP277" s="618"/>
      <c r="AQ277" s="618"/>
      <c r="AR277" s="618"/>
      <c r="AS277" s="618"/>
      <c r="AT277" s="618"/>
      <c r="AU277" s="618"/>
      <c r="AV277" s="618"/>
      <c r="AW277" s="618"/>
      <c r="AX277" s="618"/>
      <c r="AY277" s="618"/>
      <c r="AZ277" s="618"/>
      <c r="BA277" s="618"/>
      <c r="BB277" s="618"/>
      <c r="BC277" s="618"/>
      <c r="BD277" s="618"/>
      <c r="BE277" s="618"/>
      <c r="BF277" s="618"/>
      <c r="BG277" s="618"/>
      <c r="BH277" s="618"/>
      <c r="BI277" s="618"/>
      <c r="BJ277" s="618"/>
      <c r="BK277" s="618"/>
      <c r="BL277" s="618"/>
      <c r="BM277" s="618"/>
      <c r="BN277" s="618"/>
      <c r="BO277" s="618"/>
      <c r="BP277" s="618"/>
      <c r="BQ277" s="618"/>
      <c r="BR277" s="618"/>
      <c r="BS277" s="618"/>
      <c r="BT277" s="618"/>
      <c r="BU277" s="618"/>
      <c r="BV277" s="618"/>
      <c r="BW277" s="618"/>
      <c r="BX277" s="618"/>
      <c r="BY277" s="618"/>
      <c r="BZ277" s="618"/>
      <c r="CA277" s="618"/>
      <c r="CB277" s="623"/>
      <c r="CC277" s="623"/>
      <c r="CD277" s="618"/>
      <c r="CE277" s="618"/>
      <c r="CF277" s="623"/>
      <c r="CG277" s="623"/>
      <c r="CH277" s="623"/>
      <c r="CI277" s="623"/>
      <c r="CJ277" s="623"/>
      <c r="CK277" s="623"/>
      <c r="CL277" s="623"/>
      <c r="CM277" s="623"/>
      <c r="CN277" s="623"/>
      <c r="CO277" s="618"/>
      <c r="CP277" s="619"/>
      <c r="CQ277" s="619"/>
      <c r="CR277" s="618"/>
      <c r="CS277" s="618"/>
      <c r="CT277" s="618"/>
      <c r="CU277" s="618"/>
      <c r="CV277" s="618"/>
      <c r="CW277" s="618"/>
    </row>
    <row r="278" spans="1:101" s="624" customFormat="1">
      <c r="A278" s="618"/>
      <c r="B278" s="618"/>
      <c r="C278" s="622"/>
      <c r="D278" s="622"/>
      <c r="E278" s="621"/>
      <c r="F278" s="618"/>
      <c r="G278" s="618"/>
      <c r="H278" s="618"/>
      <c r="I278" s="618"/>
      <c r="J278" s="618"/>
      <c r="K278" s="618"/>
      <c r="L278" s="618"/>
      <c r="M278" s="618"/>
      <c r="N278" s="619"/>
      <c r="O278" s="619"/>
      <c r="P278" s="620"/>
      <c r="Q278" s="620"/>
      <c r="R278" s="620"/>
      <c r="S278" s="620"/>
      <c r="T278" s="620"/>
      <c r="U278" s="620"/>
      <c r="V278" s="620"/>
      <c r="W278" s="620"/>
      <c r="X278" s="620"/>
      <c r="Y278" s="620"/>
      <c r="Z278" s="620"/>
      <c r="AA278" s="620"/>
      <c r="AB278" s="620"/>
      <c r="AC278" s="620"/>
      <c r="AD278" s="620"/>
      <c r="AE278" s="620"/>
      <c r="AF278" s="620"/>
      <c r="AG278" s="620"/>
      <c r="AH278" s="618"/>
      <c r="AI278" s="618"/>
      <c r="AJ278" s="618"/>
      <c r="AK278" s="618"/>
      <c r="AL278" s="618"/>
      <c r="AM278" s="618"/>
      <c r="AN278" s="618"/>
      <c r="AO278" s="618"/>
      <c r="AP278" s="618"/>
      <c r="AQ278" s="618"/>
      <c r="AR278" s="618"/>
      <c r="AS278" s="618"/>
      <c r="AT278" s="618"/>
      <c r="AU278" s="618"/>
      <c r="AV278" s="618"/>
      <c r="AW278" s="618"/>
      <c r="AX278" s="618"/>
      <c r="AY278" s="618"/>
      <c r="AZ278" s="618"/>
      <c r="BA278" s="618"/>
      <c r="BB278" s="618"/>
      <c r="BC278" s="618"/>
      <c r="BD278" s="618"/>
      <c r="BE278" s="618"/>
      <c r="BF278" s="618"/>
      <c r="BG278" s="618"/>
      <c r="BH278" s="618"/>
      <c r="BI278" s="618"/>
      <c r="BJ278" s="618"/>
      <c r="BK278" s="618"/>
      <c r="BL278" s="618"/>
      <c r="BM278" s="618"/>
      <c r="BN278" s="618"/>
      <c r="BO278" s="618"/>
      <c r="BP278" s="618"/>
      <c r="BQ278" s="618"/>
      <c r="BR278" s="618"/>
      <c r="BS278" s="618"/>
      <c r="BT278" s="618"/>
      <c r="BU278" s="618"/>
      <c r="BV278" s="618"/>
      <c r="BW278" s="618"/>
      <c r="BX278" s="618"/>
      <c r="BY278" s="618"/>
      <c r="BZ278" s="618"/>
      <c r="CA278" s="618"/>
      <c r="CB278" s="623"/>
      <c r="CC278" s="623"/>
      <c r="CD278" s="618"/>
      <c r="CE278" s="618"/>
      <c r="CF278" s="623"/>
      <c r="CG278" s="623"/>
      <c r="CH278" s="623"/>
      <c r="CI278" s="623"/>
      <c r="CJ278" s="623"/>
      <c r="CK278" s="623"/>
      <c r="CL278" s="623"/>
      <c r="CM278" s="623"/>
      <c r="CN278" s="623"/>
      <c r="CO278" s="618"/>
      <c r="CP278" s="619"/>
      <c r="CQ278" s="619"/>
      <c r="CR278" s="618"/>
      <c r="CS278" s="618"/>
      <c r="CT278" s="618"/>
      <c r="CU278" s="618"/>
      <c r="CV278" s="618"/>
      <c r="CW278" s="618"/>
    </row>
    <row r="279" spans="1:101" s="624" customFormat="1">
      <c r="A279" s="618"/>
      <c r="B279" s="618"/>
      <c r="C279" s="622"/>
      <c r="D279" s="622"/>
      <c r="E279" s="621"/>
      <c r="F279" s="618"/>
      <c r="G279" s="618"/>
      <c r="H279" s="618"/>
      <c r="I279" s="618"/>
      <c r="J279" s="618"/>
      <c r="K279" s="618"/>
      <c r="L279" s="618"/>
      <c r="M279" s="618"/>
      <c r="N279" s="619"/>
      <c r="O279" s="619"/>
      <c r="P279" s="620"/>
      <c r="Q279" s="620"/>
      <c r="R279" s="620"/>
      <c r="S279" s="620"/>
      <c r="T279" s="620"/>
      <c r="U279" s="620"/>
      <c r="V279" s="620"/>
      <c r="W279" s="620"/>
      <c r="X279" s="620"/>
      <c r="Y279" s="620"/>
      <c r="Z279" s="620"/>
      <c r="AA279" s="620"/>
      <c r="AB279" s="620"/>
      <c r="AC279" s="620"/>
      <c r="AD279" s="620"/>
      <c r="AE279" s="620"/>
      <c r="AF279" s="620"/>
      <c r="AG279" s="620"/>
      <c r="AH279" s="618"/>
      <c r="AI279" s="618"/>
      <c r="AJ279" s="618"/>
      <c r="AK279" s="618"/>
      <c r="AL279" s="618"/>
      <c r="AM279" s="618"/>
      <c r="AN279" s="618"/>
      <c r="AO279" s="618"/>
      <c r="AP279" s="618"/>
      <c r="AQ279" s="618"/>
      <c r="AR279" s="618"/>
      <c r="AS279" s="618"/>
      <c r="AT279" s="618"/>
      <c r="AU279" s="618"/>
      <c r="AV279" s="618"/>
      <c r="AW279" s="618"/>
      <c r="AX279" s="618"/>
      <c r="AY279" s="618"/>
      <c r="AZ279" s="618"/>
      <c r="BA279" s="618"/>
      <c r="BB279" s="618"/>
      <c r="BC279" s="618"/>
      <c r="BD279" s="618"/>
      <c r="BE279" s="618"/>
      <c r="BF279" s="618"/>
      <c r="BG279" s="618"/>
      <c r="BH279" s="618"/>
      <c r="BI279" s="618"/>
      <c r="BJ279" s="618"/>
      <c r="BK279" s="618"/>
      <c r="BL279" s="618"/>
      <c r="BM279" s="618"/>
      <c r="BN279" s="618"/>
      <c r="BO279" s="618"/>
      <c r="BP279" s="618"/>
      <c r="BQ279" s="618"/>
      <c r="BR279" s="618"/>
      <c r="BS279" s="618"/>
      <c r="BT279" s="618"/>
      <c r="BU279" s="618"/>
      <c r="BV279" s="618"/>
      <c r="BW279" s="618"/>
      <c r="BX279" s="618"/>
      <c r="BY279" s="618"/>
      <c r="BZ279" s="618"/>
      <c r="CA279" s="618"/>
      <c r="CB279" s="623"/>
      <c r="CC279" s="623"/>
      <c r="CD279" s="618"/>
      <c r="CE279" s="618"/>
      <c r="CF279" s="623"/>
      <c r="CG279" s="623"/>
      <c r="CH279" s="623"/>
      <c r="CI279" s="623"/>
      <c r="CJ279" s="623"/>
      <c r="CK279" s="623"/>
      <c r="CL279" s="623"/>
      <c r="CM279" s="623"/>
      <c r="CN279" s="623"/>
      <c r="CO279" s="618"/>
      <c r="CP279" s="619"/>
      <c r="CQ279" s="619"/>
      <c r="CR279" s="618"/>
      <c r="CS279" s="618"/>
      <c r="CT279" s="618"/>
      <c r="CU279" s="618"/>
      <c r="CV279" s="618"/>
      <c r="CW279" s="618"/>
    </row>
    <row r="280" spans="1:101" s="624" customFormat="1">
      <c r="A280" s="618"/>
      <c r="B280" s="618"/>
      <c r="C280" s="622"/>
      <c r="D280" s="622"/>
      <c r="E280" s="621"/>
      <c r="F280" s="618"/>
      <c r="G280" s="618"/>
      <c r="H280" s="618"/>
      <c r="I280" s="618"/>
      <c r="J280" s="618"/>
      <c r="K280" s="618"/>
      <c r="L280" s="618"/>
      <c r="M280" s="618"/>
      <c r="N280" s="619"/>
      <c r="O280" s="619"/>
      <c r="P280" s="620"/>
      <c r="Q280" s="620"/>
      <c r="R280" s="620"/>
      <c r="S280" s="620"/>
      <c r="T280" s="620"/>
      <c r="U280" s="620"/>
      <c r="V280" s="620"/>
      <c r="W280" s="620"/>
      <c r="X280" s="620"/>
      <c r="Y280" s="620"/>
      <c r="Z280" s="620"/>
      <c r="AA280" s="620"/>
      <c r="AB280" s="620"/>
      <c r="AC280" s="620"/>
      <c r="AD280" s="620"/>
      <c r="AE280" s="620"/>
      <c r="AF280" s="620"/>
      <c r="AG280" s="620"/>
      <c r="AH280" s="618"/>
      <c r="AI280" s="618"/>
      <c r="AJ280" s="618"/>
      <c r="AK280" s="618"/>
      <c r="AL280" s="618"/>
      <c r="AM280" s="618"/>
      <c r="AN280" s="618"/>
      <c r="AO280" s="618"/>
      <c r="AP280" s="618"/>
      <c r="AQ280" s="618"/>
      <c r="AR280" s="618"/>
      <c r="AS280" s="618"/>
      <c r="AT280" s="618"/>
      <c r="AU280" s="618"/>
      <c r="AV280" s="618"/>
      <c r="AW280" s="618"/>
      <c r="AX280" s="618"/>
      <c r="AY280" s="618"/>
      <c r="AZ280" s="618"/>
      <c r="BA280" s="618"/>
      <c r="BB280" s="618"/>
      <c r="BC280" s="618"/>
      <c r="BD280" s="618"/>
      <c r="BE280" s="618"/>
      <c r="BF280" s="618"/>
      <c r="BG280" s="618"/>
      <c r="BH280" s="618"/>
      <c r="BI280" s="618"/>
      <c r="BJ280" s="618"/>
      <c r="BK280" s="618"/>
      <c r="BL280" s="618"/>
      <c r="BM280" s="618"/>
      <c r="BN280" s="618"/>
      <c r="BO280" s="618"/>
      <c r="BP280" s="618"/>
      <c r="BQ280" s="618"/>
      <c r="BR280" s="618"/>
      <c r="BS280" s="618"/>
      <c r="BT280" s="618"/>
      <c r="BU280" s="618"/>
      <c r="BV280" s="618"/>
      <c r="BW280" s="618"/>
      <c r="BX280" s="618"/>
      <c r="BY280" s="618"/>
      <c r="BZ280" s="618"/>
      <c r="CA280" s="618"/>
      <c r="CB280" s="623"/>
      <c r="CC280" s="623"/>
      <c r="CD280" s="618"/>
      <c r="CE280" s="618"/>
      <c r="CF280" s="623"/>
      <c r="CG280" s="623"/>
      <c r="CH280" s="623"/>
      <c r="CI280" s="623"/>
      <c r="CJ280" s="623"/>
      <c r="CK280" s="623"/>
      <c r="CL280" s="623"/>
      <c r="CM280" s="623"/>
      <c r="CN280" s="623"/>
      <c r="CO280" s="618"/>
      <c r="CP280" s="619"/>
      <c r="CQ280" s="619"/>
      <c r="CR280" s="618"/>
      <c r="CS280" s="618"/>
      <c r="CT280" s="618"/>
      <c r="CU280" s="618"/>
      <c r="CV280" s="618"/>
      <c r="CW280" s="618"/>
    </row>
    <row r="281" spans="1:101" s="624" customFormat="1">
      <c r="A281" s="618"/>
      <c r="B281" s="618"/>
      <c r="C281" s="622"/>
      <c r="D281" s="622"/>
      <c r="E281" s="621"/>
      <c r="F281" s="618"/>
      <c r="G281" s="618"/>
      <c r="H281" s="618"/>
      <c r="I281" s="618"/>
      <c r="J281" s="618"/>
      <c r="K281" s="618"/>
      <c r="L281" s="618"/>
      <c r="M281" s="618"/>
      <c r="N281" s="619"/>
      <c r="O281" s="619"/>
      <c r="P281" s="620"/>
      <c r="Q281" s="620"/>
      <c r="R281" s="620"/>
      <c r="S281" s="620"/>
      <c r="T281" s="620"/>
      <c r="U281" s="620"/>
      <c r="V281" s="620"/>
      <c r="W281" s="620"/>
      <c r="X281" s="620"/>
      <c r="Y281" s="620"/>
      <c r="Z281" s="620"/>
      <c r="AA281" s="620"/>
      <c r="AB281" s="620"/>
      <c r="AC281" s="620"/>
      <c r="AD281" s="620"/>
      <c r="AE281" s="620"/>
      <c r="AF281" s="620"/>
      <c r="AG281" s="620"/>
      <c r="AH281" s="618"/>
      <c r="AI281" s="618"/>
      <c r="AJ281" s="618"/>
      <c r="AK281" s="618"/>
      <c r="AL281" s="618"/>
      <c r="AM281" s="618"/>
      <c r="AN281" s="618"/>
      <c r="AO281" s="618"/>
      <c r="AP281" s="618"/>
      <c r="AQ281" s="618"/>
      <c r="AR281" s="618"/>
      <c r="AS281" s="618"/>
      <c r="AT281" s="618"/>
      <c r="AU281" s="618"/>
      <c r="AV281" s="618"/>
      <c r="AW281" s="618"/>
      <c r="AX281" s="618"/>
      <c r="AY281" s="618"/>
      <c r="AZ281" s="618"/>
      <c r="BA281" s="618"/>
      <c r="BB281" s="618"/>
      <c r="BC281" s="618"/>
      <c r="BD281" s="618"/>
      <c r="BE281" s="618"/>
      <c r="BF281" s="618"/>
      <c r="BG281" s="618"/>
      <c r="BH281" s="618"/>
      <c r="BI281" s="618"/>
      <c r="BJ281" s="618"/>
      <c r="BK281" s="618"/>
      <c r="BL281" s="618"/>
      <c r="BM281" s="618"/>
      <c r="BN281" s="618"/>
      <c r="BO281" s="618"/>
      <c r="BP281" s="618"/>
      <c r="BQ281" s="618"/>
      <c r="BR281" s="618"/>
      <c r="BS281" s="618"/>
      <c r="BT281" s="618"/>
      <c r="BU281" s="618"/>
      <c r="BV281" s="618"/>
      <c r="BW281" s="618"/>
      <c r="BX281" s="618"/>
      <c r="BY281" s="618"/>
      <c r="BZ281" s="618"/>
      <c r="CA281" s="618"/>
      <c r="CB281" s="623"/>
      <c r="CC281" s="623"/>
      <c r="CD281" s="618"/>
      <c r="CE281" s="618"/>
      <c r="CF281" s="623"/>
      <c r="CG281" s="623"/>
      <c r="CH281" s="623"/>
      <c r="CI281" s="623"/>
      <c r="CJ281" s="623"/>
      <c r="CK281" s="623"/>
      <c r="CL281" s="623"/>
      <c r="CM281" s="623"/>
      <c r="CN281" s="623"/>
      <c r="CO281" s="618"/>
      <c r="CP281" s="619"/>
      <c r="CQ281" s="619"/>
      <c r="CR281" s="618"/>
      <c r="CS281" s="618"/>
      <c r="CT281" s="618"/>
      <c r="CU281" s="618"/>
      <c r="CV281" s="618"/>
      <c r="CW281" s="618"/>
    </row>
    <row r="282" spans="1:101" s="624" customFormat="1">
      <c r="A282" s="618"/>
      <c r="B282" s="618"/>
      <c r="C282" s="622"/>
      <c r="D282" s="622"/>
      <c r="E282" s="621"/>
      <c r="F282" s="618"/>
      <c r="G282" s="618"/>
      <c r="H282" s="618"/>
      <c r="I282" s="618"/>
      <c r="J282" s="618"/>
      <c r="K282" s="618"/>
      <c r="L282" s="618"/>
      <c r="M282" s="618"/>
      <c r="N282" s="619"/>
      <c r="O282" s="619"/>
      <c r="P282" s="620"/>
      <c r="Q282" s="620"/>
      <c r="R282" s="620"/>
      <c r="S282" s="620"/>
      <c r="T282" s="620"/>
      <c r="U282" s="620"/>
      <c r="V282" s="620"/>
      <c r="W282" s="620"/>
      <c r="X282" s="620"/>
      <c r="Y282" s="620"/>
      <c r="Z282" s="620"/>
      <c r="AA282" s="620"/>
      <c r="AB282" s="620"/>
      <c r="AC282" s="620"/>
      <c r="AD282" s="620"/>
      <c r="AE282" s="620"/>
      <c r="AF282" s="620"/>
      <c r="AG282" s="620"/>
      <c r="AH282" s="618"/>
      <c r="AI282" s="618"/>
      <c r="AJ282" s="618"/>
      <c r="AK282" s="618"/>
      <c r="AL282" s="618"/>
      <c r="AM282" s="618"/>
      <c r="AN282" s="618"/>
      <c r="AO282" s="618"/>
      <c r="AP282" s="618"/>
      <c r="AQ282" s="618"/>
      <c r="AR282" s="618"/>
      <c r="AS282" s="618"/>
      <c r="AT282" s="618"/>
      <c r="AU282" s="618"/>
      <c r="AV282" s="618"/>
      <c r="AW282" s="618"/>
      <c r="AX282" s="618"/>
      <c r="AY282" s="618"/>
      <c r="AZ282" s="618"/>
      <c r="BA282" s="618"/>
      <c r="BB282" s="618"/>
      <c r="BC282" s="618"/>
      <c r="BD282" s="618"/>
      <c r="BE282" s="618"/>
      <c r="BF282" s="618"/>
      <c r="BG282" s="618"/>
      <c r="BH282" s="618"/>
      <c r="BI282" s="618"/>
      <c r="BJ282" s="618"/>
      <c r="BK282" s="618"/>
      <c r="BL282" s="618"/>
      <c r="BM282" s="618"/>
      <c r="BN282" s="618"/>
      <c r="BO282" s="618"/>
      <c r="BP282" s="618"/>
      <c r="BQ282" s="618"/>
      <c r="BR282" s="618"/>
      <c r="BS282" s="618"/>
      <c r="BT282" s="618"/>
      <c r="BU282" s="618"/>
      <c r="BV282" s="618"/>
      <c r="BW282" s="618"/>
      <c r="BX282" s="618"/>
      <c r="BY282" s="618"/>
      <c r="BZ282" s="618"/>
      <c r="CA282" s="618"/>
      <c r="CB282" s="623"/>
      <c r="CC282" s="623"/>
      <c r="CD282" s="618"/>
      <c r="CE282" s="618"/>
      <c r="CF282" s="623"/>
      <c r="CG282" s="623"/>
      <c r="CH282" s="623"/>
      <c r="CI282" s="623"/>
      <c r="CJ282" s="623"/>
      <c r="CK282" s="623"/>
      <c r="CL282" s="623"/>
      <c r="CM282" s="623"/>
      <c r="CN282" s="623"/>
      <c r="CO282" s="618"/>
      <c r="CP282" s="619"/>
      <c r="CQ282" s="619"/>
      <c r="CR282" s="618"/>
      <c r="CS282" s="618"/>
      <c r="CT282" s="618"/>
      <c r="CU282" s="618"/>
      <c r="CV282" s="618"/>
      <c r="CW282" s="618"/>
    </row>
    <row r="283" spans="1:101" s="624" customFormat="1">
      <c r="A283" s="618"/>
      <c r="B283" s="618"/>
      <c r="C283" s="622"/>
      <c r="D283" s="622"/>
      <c r="E283" s="621"/>
      <c r="F283" s="618"/>
      <c r="G283" s="618"/>
      <c r="H283" s="618"/>
      <c r="I283" s="618"/>
      <c r="J283" s="618"/>
      <c r="K283" s="618"/>
      <c r="L283" s="618"/>
      <c r="M283" s="618"/>
      <c r="N283" s="619"/>
      <c r="O283" s="619"/>
      <c r="P283" s="620"/>
      <c r="Q283" s="620"/>
      <c r="R283" s="620"/>
      <c r="S283" s="620"/>
      <c r="T283" s="620"/>
      <c r="U283" s="620"/>
      <c r="V283" s="620"/>
      <c r="W283" s="620"/>
      <c r="X283" s="620"/>
      <c r="Y283" s="620"/>
      <c r="Z283" s="620"/>
      <c r="AA283" s="620"/>
      <c r="AB283" s="620"/>
      <c r="AC283" s="620"/>
      <c r="AD283" s="620"/>
      <c r="AE283" s="620"/>
      <c r="AF283" s="620"/>
      <c r="AG283" s="620"/>
      <c r="AH283" s="618"/>
      <c r="AI283" s="618"/>
      <c r="AJ283" s="618"/>
      <c r="AK283" s="618"/>
      <c r="AL283" s="618"/>
      <c r="AM283" s="618"/>
      <c r="AN283" s="618"/>
      <c r="AO283" s="618"/>
      <c r="AP283" s="618"/>
      <c r="AQ283" s="618"/>
      <c r="AR283" s="618"/>
      <c r="AS283" s="618"/>
      <c r="AT283" s="618"/>
      <c r="AU283" s="618"/>
      <c r="AV283" s="618"/>
      <c r="AW283" s="618"/>
      <c r="AX283" s="618"/>
      <c r="AY283" s="618"/>
      <c r="AZ283" s="618"/>
      <c r="BA283" s="618"/>
      <c r="BB283" s="618"/>
      <c r="BC283" s="618"/>
      <c r="BD283" s="618"/>
      <c r="BE283" s="618"/>
      <c r="BF283" s="618"/>
      <c r="BG283" s="618"/>
      <c r="BH283" s="618"/>
      <c r="BI283" s="618"/>
      <c r="BJ283" s="618"/>
      <c r="BK283" s="618"/>
      <c r="BL283" s="618"/>
      <c r="BM283" s="618"/>
      <c r="BN283" s="618"/>
      <c r="BO283" s="618"/>
      <c r="BP283" s="618"/>
      <c r="BQ283" s="618"/>
      <c r="BR283" s="618"/>
      <c r="BS283" s="618"/>
      <c r="BT283" s="618"/>
      <c r="BU283" s="618"/>
      <c r="BV283" s="618"/>
      <c r="BW283" s="618"/>
      <c r="BX283" s="618"/>
      <c r="BY283" s="618"/>
      <c r="BZ283" s="618"/>
      <c r="CA283" s="618"/>
      <c r="CB283" s="623"/>
      <c r="CC283" s="623"/>
      <c r="CD283" s="618"/>
      <c r="CE283" s="618"/>
      <c r="CF283" s="623"/>
      <c r="CG283" s="623"/>
      <c r="CH283" s="623"/>
      <c r="CI283" s="623"/>
      <c r="CJ283" s="623"/>
      <c r="CK283" s="623"/>
      <c r="CL283" s="623"/>
      <c r="CM283" s="623"/>
      <c r="CN283" s="623"/>
      <c r="CO283" s="618"/>
      <c r="CP283" s="619"/>
      <c r="CQ283" s="619"/>
      <c r="CR283" s="618"/>
      <c r="CS283" s="618"/>
      <c r="CT283" s="618"/>
      <c r="CU283" s="618"/>
      <c r="CV283" s="618"/>
      <c r="CW283" s="618"/>
    </row>
    <row r="284" spans="1:101" s="624" customFormat="1">
      <c r="A284" s="618"/>
      <c r="B284" s="618"/>
      <c r="C284" s="622"/>
      <c r="D284" s="622"/>
      <c r="E284" s="621"/>
      <c r="F284" s="618"/>
      <c r="G284" s="618"/>
      <c r="H284" s="618"/>
      <c r="I284" s="618"/>
      <c r="J284" s="618"/>
      <c r="K284" s="618"/>
      <c r="L284" s="618"/>
      <c r="M284" s="618"/>
      <c r="N284" s="619"/>
      <c r="O284" s="619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20"/>
      <c r="AB284" s="620"/>
      <c r="AC284" s="620"/>
      <c r="AD284" s="620"/>
      <c r="AE284" s="620"/>
      <c r="AF284" s="620"/>
      <c r="AG284" s="620"/>
      <c r="AH284" s="618"/>
      <c r="AI284" s="618"/>
      <c r="AJ284" s="618"/>
      <c r="AK284" s="618"/>
      <c r="AL284" s="618"/>
      <c r="AM284" s="618"/>
      <c r="AN284" s="618"/>
      <c r="AO284" s="618"/>
      <c r="AP284" s="618"/>
      <c r="AQ284" s="618"/>
      <c r="AR284" s="618"/>
      <c r="AS284" s="618"/>
      <c r="AT284" s="618"/>
      <c r="AU284" s="618"/>
      <c r="AV284" s="618"/>
      <c r="AW284" s="618"/>
      <c r="AX284" s="618"/>
      <c r="AY284" s="618"/>
      <c r="AZ284" s="618"/>
      <c r="BA284" s="618"/>
      <c r="BB284" s="618"/>
      <c r="BC284" s="618"/>
      <c r="BD284" s="618"/>
      <c r="BE284" s="618"/>
      <c r="BF284" s="618"/>
      <c r="BG284" s="618"/>
      <c r="BH284" s="618"/>
      <c r="BI284" s="618"/>
      <c r="BJ284" s="618"/>
      <c r="BK284" s="618"/>
      <c r="BL284" s="618"/>
      <c r="BM284" s="618"/>
      <c r="BN284" s="618"/>
      <c r="BO284" s="618"/>
      <c r="BP284" s="618"/>
      <c r="BQ284" s="618"/>
      <c r="BR284" s="618"/>
      <c r="BS284" s="618"/>
      <c r="BT284" s="618"/>
      <c r="BU284" s="618"/>
      <c r="BV284" s="618"/>
      <c r="BW284" s="618"/>
      <c r="BX284" s="618"/>
      <c r="BY284" s="618"/>
      <c r="BZ284" s="618"/>
      <c r="CA284" s="618"/>
      <c r="CB284" s="623"/>
      <c r="CC284" s="623"/>
      <c r="CD284" s="618"/>
      <c r="CE284" s="618"/>
      <c r="CF284" s="623"/>
      <c r="CG284" s="623"/>
      <c r="CH284" s="623"/>
      <c r="CI284" s="623"/>
      <c r="CJ284" s="623"/>
      <c r="CK284" s="623"/>
      <c r="CL284" s="623"/>
      <c r="CM284" s="623"/>
      <c r="CN284" s="623"/>
      <c r="CO284" s="618"/>
      <c r="CP284" s="619"/>
      <c r="CQ284" s="619"/>
      <c r="CR284" s="618"/>
      <c r="CS284" s="618"/>
      <c r="CT284" s="618"/>
      <c r="CU284" s="618"/>
      <c r="CV284" s="618"/>
      <c r="CW284" s="618"/>
    </row>
    <row r="285" spans="1:101" s="624" customFormat="1">
      <c r="A285" s="618"/>
      <c r="B285" s="618"/>
      <c r="C285" s="622"/>
      <c r="D285" s="622"/>
      <c r="E285" s="621"/>
      <c r="F285" s="618"/>
      <c r="G285" s="618"/>
      <c r="H285" s="618"/>
      <c r="I285" s="618"/>
      <c r="J285" s="618"/>
      <c r="K285" s="618"/>
      <c r="L285" s="618"/>
      <c r="M285" s="618"/>
      <c r="N285" s="619"/>
      <c r="O285" s="619"/>
      <c r="P285" s="620"/>
      <c r="Q285" s="620"/>
      <c r="R285" s="620"/>
      <c r="S285" s="620"/>
      <c r="T285" s="620"/>
      <c r="U285" s="620"/>
      <c r="V285" s="620"/>
      <c r="W285" s="620"/>
      <c r="X285" s="620"/>
      <c r="Y285" s="620"/>
      <c r="Z285" s="620"/>
      <c r="AA285" s="620"/>
      <c r="AB285" s="620"/>
      <c r="AC285" s="620"/>
      <c r="AD285" s="620"/>
      <c r="AE285" s="620"/>
      <c r="AF285" s="620"/>
      <c r="AG285" s="620"/>
      <c r="AH285" s="618"/>
      <c r="AI285" s="618"/>
      <c r="AJ285" s="618"/>
      <c r="AK285" s="618"/>
      <c r="AL285" s="618"/>
      <c r="AM285" s="618"/>
      <c r="AN285" s="618"/>
      <c r="AO285" s="618"/>
      <c r="AP285" s="618"/>
      <c r="AQ285" s="618"/>
      <c r="AR285" s="618"/>
      <c r="AS285" s="618"/>
      <c r="AT285" s="618"/>
      <c r="AU285" s="618"/>
      <c r="AV285" s="618"/>
      <c r="AW285" s="618"/>
      <c r="AX285" s="618"/>
      <c r="AY285" s="618"/>
      <c r="AZ285" s="618"/>
      <c r="BA285" s="618"/>
      <c r="BB285" s="618"/>
      <c r="BC285" s="618"/>
      <c r="BD285" s="618"/>
      <c r="BE285" s="618"/>
      <c r="BF285" s="618"/>
      <c r="BG285" s="618"/>
      <c r="BH285" s="618"/>
      <c r="BI285" s="618"/>
      <c r="BJ285" s="618"/>
      <c r="BK285" s="618"/>
      <c r="BL285" s="618"/>
      <c r="BM285" s="618"/>
      <c r="BN285" s="618"/>
      <c r="BO285" s="618"/>
      <c r="BP285" s="618"/>
      <c r="BQ285" s="618"/>
      <c r="BR285" s="618"/>
      <c r="BS285" s="618"/>
      <c r="BT285" s="618"/>
      <c r="BU285" s="618"/>
      <c r="BV285" s="618"/>
      <c r="BW285" s="618"/>
      <c r="BX285" s="618"/>
      <c r="BY285" s="618"/>
      <c r="BZ285" s="618"/>
      <c r="CA285" s="618"/>
      <c r="CB285" s="623"/>
      <c r="CC285" s="623"/>
      <c r="CD285" s="618"/>
      <c r="CE285" s="618"/>
      <c r="CF285" s="623"/>
      <c r="CG285" s="623"/>
      <c r="CH285" s="623"/>
      <c r="CI285" s="623"/>
      <c r="CJ285" s="623"/>
      <c r="CK285" s="623"/>
      <c r="CL285" s="623"/>
      <c r="CM285" s="623"/>
      <c r="CN285" s="623"/>
      <c r="CO285" s="618"/>
      <c r="CP285" s="619"/>
      <c r="CQ285" s="619"/>
      <c r="CR285" s="618"/>
      <c r="CS285" s="618"/>
      <c r="CT285" s="618"/>
      <c r="CU285" s="618"/>
      <c r="CV285" s="618"/>
      <c r="CW285" s="618"/>
    </row>
    <row r="286" spans="1:101" s="624" customFormat="1">
      <c r="A286" s="618"/>
      <c r="B286" s="618"/>
      <c r="C286" s="622"/>
      <c r="D286" s="622"/>
      <c r="E286" s="621"/>
      <c r="F286" s="618"/>
      <c r="G286" s="618"/>
      <c r="H286" s="618"/>
      <c r="I286" s="618"/>
      <c r="J286" s="618"/>
      <c r="K286" s="618"/>
      <c r="L286" s="618"/>
      <c r="M286" s="618"/>
      <c r="N286" s="619"/>
      <c r="O286" s="619"/>
      <c r="P286" s="620"/>
      <c r="Q286" s="620"/>
      <c r="R286" s="620"/>
      <c r="S286" s="620"/>
      <c r="T286" s="620"/>
      <c r="U286" s="620"/>
      <c r="V286" s="620"/>
      <c r="W286" s="620"/>
      <c r="X286" s="620"/>
      <c r="Y286" s="620"/>
      <c r="Z286" s="620"/>
      <c r="AA286" s="620"/>
      <c r="AB286" s="620"/>
      <c r="AC286" s="620"/>
      <c r="AD286" s="620"/>
      <c r="AE286" s="620"/>
      <c r="AF286" s="620"/>
      <c r="AG286" s="620"/>
      <c r="AH286" s="618"/>
      <c r="AI286" s="618"/>
      <c r="AJ286" s="618"/>
      <c r="AK286" s="618"/>
      <c r="AL286" s="618"/>
      <c r="AM286" s="618"/>
      <c r="AN286" s="618"/>
      <c r="AO286" s="618"/>
      <c r="AP286" s="618"/>
      <c r="AQ286" s="618"/>
      <c r="AR286" s="618"/>
      <c r="AS286" s="618"/>
      <c r="AT286" s="618"/>
      <c r="AU286" s="618"/>
      <c r="AV286" s="618"/>
      <c r="AW286" s="618"/>
      <c r="AX286" s="618"/>
      <c r="AY286" s="618"/>
      <c r="AZ286" s="618"/>
      <c r="BA286" s="618"/>
      <c r="BB286" s="618"/>
      <c r="BC286" s="618"/>
      <c r="BD286" s="618"/>
      <c r="BE286" s="618"/>
      <c r="BF286" s="618"/>
      <c r="BG286" s="618"/>
      <c r="BH286" s="618"/>
      <c r="BI286" s="618"/>
      <c r="BJ286" s="618"/>
      <c r="BK286" s="618"/>
      <c r="BL286" s="618"/>
      <c r="BM286" s="618"/>
      <c r="BN286" s="618"/>
      <c r="BO286" s="618"/>
      <c r="BP286" s="618"/>
      <c r="BQ286" s="618"/>
      <c r="BR286" s="618"/>
      <c r="BS286" s="618"/>
      <c r="BT286" s="618"/>
      <c r="BU286" s="618"/>
      <c r="BV286" s="618"/>
      <c r="BW286" s="618"/>
      <c r="BX286" s="618"/>
      <c r="BY286" s="618"/>
      <c r="BZ286" s="618"/>
      <c r="CA286" s="618"/>
      <c r="CB286" s="623"/>
      <c r="CC286" s="623"/>
      <c r="CD286" s="618"/>
      <c r="CE286" s="618"/>
      <c r="CF286" s="623"/>
      <c r="CG286" s="623"/>
      <c r="CH286" s="623"/>
      <c r="CI286" s="623"/>
      <c r="CJ286" s="623"/>
      <c r="CK286" s="623"/>
      <c r="CL286" s="623"/>
      <c r="CM286" s="623"/>
      <c r="CN286" s="623"/>
      <c r="CO286" s="618"/>
      <c r="CP286" s="619"/>
      <c r="CQ286" s="619"/>
      <c r="CR286" s="618"/>
      <c r="CS286" s="618"/>
      <c r="CT286" s="618"/>
      <c r="CU286" s="618"/>
      <c r="CV286" s="618"/>
      <c r="CW286" s="618"/>
    </row>
    <row r="287" spans="1:101" s="624" customFormat="1">
      <c r="A287" s="618"/>
      <c r="B287" s="618"/>
      <c r="C287" s="622"/>
      <c r="D287" s="622"/>
      <c r="E287" s="621"/>
      <c r="F287" s="618"/>
      <c r="G287" s="618"/>
      <c r="H287" s="618"/>
      <c r="I287" s="618"/>
      <c r="J287" s="618"/>
      <c r="K287" s="618"/>
      <c r="L287" s="618"/>
      <c r="M287" s="618"/>
      <c r="N287" s="619"/>
      <c r="O287" s="619"/>
      <c r="P287" s="620"/>
      <c r="Q287" s="620"/>
      <c r="R287" s="620"/>
      <c r="S287" s="620"/>
      <c r="T287" s="620"/>
      <c r="U287" s="620"/>
      <c r="V287" s="620"/>
      <c r="W287" s="620"/>
      <c r="X287" s="620"/>
      <c r="Y287" s="620"/>
      <c r="Z287" s="620"/>
      <c r="AA287" s="620"/>
      <c r="AB287" s="620"/>
      <c r="AC287" s="620"/>
      <c r="AD287" s="620"/>
      <c r="AE287" s="620"/>
      <c r="AF287" s="620"/>
      <c r="AG287" s="620"/>
      <c r="AH287" s="618"/>
      <c r="AI287" s="618"/>
      <c r="AJ287" s="618"/>
      <c r="AK287" s="618"/>
      <c r="AL287" s="618"/>
      <c r="AM287" s="618"/>
      <c r="AN287" s="618"/>
      <c r="AO287" s="618"/>
      <c r="AP287" s="618"/>
      <c r="AQ287" s="618"/>
      <c r="AR287" s="618"/>
      <c r="AS287" s="618"/>
      <c r="AT287" s="618"/>
      <c r="AU287" s="618"/>
      <c r="AV287" s="618"/>
      <c r="AW287" s="618"/>
      <c r="AX287" s="618"/>
      <c r="AY287" s="618"/>
      <c r="AZ287" s="618"/>
      <c r="BA287" s="618"/>
      <c r="BB287" s="618"/>
      <c r="BC287" s="618"/>
      <c r="BD287" s="618"/>
      <c r="BE287" s="618"/>
      <c r="BF287" s="618"/>
      <c r="BG287" s="618"/>
      <c r="BH287" s="618"/>
      <c r="BI287" s="618"/>
      <c r="BJ287" s="618"/>
      <c r="BK287" s="618"/>
      <c r="BL287" s="618"/>
      <c r="BM287" s="618"/>
      <c r="BN287" s="618"/>
      <c r="BO287" s="618"/>
      <c r="BP287" s="618"/>
      <c r="BQ287" s="618"/>
      <c r="BR287" s="618"/>
      <c r="BS287" s="618"/>
      <c r="BT287" s="618"/>
      <c r="BU287" s="618"/>
      <c r="BV287" s="618"/>
      <c r="BW287" s="618"/>
      <c r="BX287" s="618"/>
      <c r="BY287" s="618"/>
      <c r="BZ287" s="618"/>
      <c r="CA287" s="618"/>
      <c r="CB287" s="623"/>
      <c r="CC287" s="623"/>
      <c r="CD287" s="618"/>
      <c r="CE287" s="618"/>
      <c r="CF287" s="623"/>
      <c r="CG287" s="623"/>
      <c r="CH287" s="623"/>
      <c r="CI287" s="623"/>
      <c r="CJ287" s="623"/>
      <c r="CK287" s="623"/>
      <c r="CL287" s="623"/>
      <c r="CM287" s="623"/>
      <c r="CN287" s="623"/>
      <c r="CO287" s="618"/>
      <c r="CP287" s="619"/>
      <c r="CQ287" s="619"/>
      <c r="CR287" s="618"/>
      <c r="CS287" s="618"/>
      <c r="CT287" s="618"/>
      <c r="CU287" s="618"/>
      <c r="CV287" s="618"/>
      <c r="CW287" s="618"/>
    </row>
    <row r="288" spans="1:101" s="624" customFormat="1">
      <c r="A288" s="618"/>
      <c r="B288" s="618"/>
      <c r="C288" s="622"/>
      <c r="D288" s="622"/>
      <c r="E288" s="621"/>
      <c r="F288" s="618"/>
      <c r="G288" s="618"/>
      <c r="H288" s="618"/>
      <c r="I288" s="618"/>
      <c r="J288" s="618"/>
      <c r="K288" s="618"/>
      <c r="L288" s="618"/>
      <c r="M288" s="618"/>
      <c r="N288" s="619"/>
      <c r="O288" s="619"/>
      <c r="P288" s="620"/>
      <c r="Q288" s="620"/>
      <c r="R288" s="620"/>
      <c r="S288" s="620"/>
      <c r="T288" s="620"/>
      <c r="U288" s="620"/>
      <c r="V288" s="620"/>
      <c r="W288" s="620"/>
      <c r="X288" s="620"/>
      <c r="Y288" s="620"/>
      <c r="Z288" s="620"/>
      <c r="AA288" s="620"/>
      <c r="AB288" s="620"/>
      <c r="AC288" s="620"/>
      <c r="AD288" s="620"/>
      <c r="AE288" s="620"/>
      <c r="AF288" s="620"/>
      <c r="AG288" s="620"/>
      <c r="AH288" s="618"/>
      <c r="AI288" s="618"/>
      <c r="AJ288" s="618"/>
      <c r="AK288" s="618"/>
      <c r="AL288" s="618"/>
      <c r="AM288" s="618"/>
      <c r="AN288" s="618"/>
      <c r="AO288" s="618"/>
      <c r="AP288" s="618"/>
      <c r="AQ288" s="618"/>
      <c r="AR288" s="618"/>
      <c r="AS288" s="618"/>
      <c r="AT288" s="618"/>
      <c r="AU288" s="618"/>
      <c r="AV288" s="618"/>
      <c r="AW288" s="618"/>
      <c r="AX288" s="618"/>
      <c r="AY288" s="618"/>
      <c r="AZ288" s="618"/>
      <c r="BA288" s="618"/>
      <c r="BB288" s="618"/>
      <c r="BC288" s="618"/>
      <c r="BD288" s="618"/>
      <c r="BE288" s="618"/>
      <c r="BF288" s="618"/>
      <c r="BG288" s="618"/>
      <c r="BH288" s="618"/>
      <c r="BI288" s="618"/>
      <c r="BJ288" s="618"/>
      <c r="BK288" s="618"/>
      <c r="BL288" s="618"/>
      <c r="BM288" s="618"/>
      <c r="BN288" s="618"/>
      <c r="BO288" s="618"/>
      <c r="BP288" s="618"/>
      <c r="BQ288" s="618"/>
      <c r="BR288" s="618"/>
      <c r="BS288" s="618"/>
      <c r="BT288" s="618"/>
      <c r="BU288" s="618"/>
      <c r="BV288" s="618"/>
      <c r="BW288" s="618"/>
      <c r="BX288" s="618"/>
      <c r="BY288" s="618"/>
      <c r="BZ288" s="618"/>
      <c r="CA288" s="618"/>
      <c r="CB288" s="623"/>
      <c r="CC288" s="623"/>
      <c r="CD288" s="618"/>
      <c r="CE288" s="618"/>
      <c r="CF288" s="623"/>
      <c r="CG288" s="623"/>
      <c r="CH288" s="623"/>
      <c r="CI288" s="623"/>
      <c r="CJ288" s="623"/>
      <c r="CK288" s="623"/>
      <c r="CL288" s="623"/>
      <c r="CM288" s="623"/>
      <c r="CN288" s="623"/>
      <c r="CO288" s="618"/>
      <c r="CP288" s="619"/>
      <c r="CQ288" s="619"/>
      <c r="CR288" s="618"/>
      <c r="CS288" s="618"/>
      <c r="CT288" s="618"/>
      <c r="CU288" s="618"/>
      <c r="CV288" s="618"/>
      <c r="CW288" s="618"/>
    </row>
    <row r="289" spans="1:101" s="624" customFormat="1">
      <c r="A289" s="618"/>
      <c r="B289" s="618"/>
      <c r="C289" s="622"/>
      <c r="D289" s="622"/>
      <c r="E289" s="621"/>
      <c r="F289" s="618"/>
      <c r="G289" s="618"/>
      <c r="H289" s="618"/>
      <c r="I289" s="618"/>
      <c r="J289" s="618"/>
      <c r="K289" s="618"/>
      <c r="L289" s="618"/>
      <c r="M289" s="618"/>
      <c r="N289" s="619"/>
      <c r="O289" s="619"/>
      <c r="P289" s="620"/>
      <c r="Q289" s="620"/>
      <c r="R289" s="620"/>
      <c r="S289" s="620"/>
      <c r="T289" s="620"/>
      <c r="U289" s="620"/>
      <c r="V289" s="620"/>
      <c r="W289" s="620"/>
      <c r="X289" s="620"/>
      <c r="Y289" s="620"/>
      <c r="Z289" s="620"/>
      <c r="AA289" s="620"/>
      <c r="AB289" s="620"/>
      <c r="AC289" s="620"/>
      <c r="AD289" s="620"/>
      <c r="AE289" s="620"/>
      <c r="AF289" s="620"/>
      <c r="AG289" s="620"/>
      <c r="AH289" s="618"/>
      <c r="AI289" s="618"/>
      <c r="AJ289" s="618"/>
      <c r="AK289" s="618"/>
      <c r="AL289" s="618"/>
      <c r="AM289" s="618"/>
      <c r="AN289" s="618"/>
      <c r="AO289" s="618"/>
      <c r="AP289" s="618"/>
      <c r="AQ289" s="618"/>
      <c r="AR289" s="618"/>
      <c r="AS289" s="618"/>
      <c r="AT289" s="618"/>
      <c r="AU289" s="618"/>
      <c r="AV289" s="618"/>
      <c r="AW289" s="618"/>
      <c r="AX289" s="618"/>
      <c r="AY289" s="618"/>
      <c r="AZ289" s="618"/>
      <c r="BA289" s="618"/>
      <c r="BB289" s="618"/>
      <c r="BC289" s="618"/>
      <c r="BD289" s="618"/>
      <c r="BE289" s="618"/>
      <c r="BF289" s="618"/>
      <c r="BG289" s="618"/>
      <c r="BH289" s="618"/>
      <c r="BI289" s="618"/>
      <c r="BJ289" s="618"/>
      <c r="BK289" s="618"/>
      <c r="BL289" s="618"/>
      <c r="BM289" s="618"/>
      <c r="BN289" s="618"/>
      <c r="BO289" s="618"/>
      <c r="BP289" s="618"/>
      <c r="BQ289" s="618"/>
      <c r="BR289" s="618"/>
      <c r="BS289" s="618"/>
      <c r="BT289" s="618"/>
      <c r="BU289" s="618"/>
      <c r="BV289" s="618"/>
      <c r="BW289" s="618"/>
      <c r="BX289" s="618"/>
      <c r="BY289" s="618"/>
      <c r="BZ289" s="618"/>
      <c r="CA289" s="618"/>
      <c r="CB289" s="623"/>
      <c r="CC289" s="623"/>
      <c r="CD289" s="618"/>
      <c r="CE289" s="618"/>
      <c r="CF289" s="623"/>
      <c r="CG289" s="623"/>
      <c r="CH289" s="623"/>
      <c r="CI289" s="623"/>
      <c r="CJ289" s="623"/>
      <c r="CK289" s="623"/>
      <c r="CL289" s="623"/>
      <c r="CM289" s="623"/>
      <c r="CN289" s="623"/>
      <c r="CO289" s="618"/>
      <c r="CP289" s="619"/>
      <c r="CQ289" s="619"/>
      <c r="CR289" s="618"/>
      <c r="CS289" s="618"/>
      <c r="CT289" s="618"/>
      <c r="CU289" s="618"/>
      <c r="CV289" s="618"/>
      <c r="CW289" s="618"/>
    </row>
    <row r="290" spans="1:101" s="624" customFormat="1">
      <c r="A290" s="618"/>
      <c r="B290" s="618"/>
      <c r="C290" s="622"/>
      <c r="D290" s="622"/>
      <c r="E290" s="621"/>
      <c r="F290" s="618"/>
      <c r="G290" s="618"/>
      <c r="H290" s="618"/>
      <c r="I290" s="618"/>
      <c r="J290" s="618"/>
      <c r="K290" s="618"/>
      <c r="L290" s="618"/>
      <c r="M290" s="618"/>
      <c r="N290" s="619"/>
      <c r="O290" s="619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20"/>
      <c r="AB290" s="620"/>
      <c r="AC290" s="620"/>
      <c r="AD290" s="620"/>
      <c r="AE290" s="620"/>
      <c r="AF290" s="620"/>
      <c r="AG290" s="620"/>
      <c r="AH290" s="618"/>
      <c r="AI290" s="618"/>
      <c r="AJ290" s="618"/>
      <c r="AK290" s="618"/>
      <c r="AL290" s="618"/>
      <c r="AM290" s="618"/>
      <c r="AN290" s="618"/>
      <c r="AO290" s="618"/>
      <c r="AP290" s="618"/>
      <c r="AQ290" s="618"/>
      <c r="AR290" s="618"/>
      <c r="AS290" s="618"/>
      <c r="AT290" s="618"/>
      <c r="AU290" s="618"/>
      <c r="AV290" s="618"/>
      <c r="AW290" s="618"/>
      <c r="AX290" s="618"/>
      <c r="AY290" s="618"/>
      <c r="AZ290" s="618"/>
      <c r="BA290" s="618"/>
      <c r="BB290" s="618"/>
      <c r="BC290" s="618"/>
      <c r="BD290" s="618"/>
      <c r="BE290" s="618"/>
      <c r="BF290" s="618"/>
      <c r="BG290" s="618"/>
      <c r="BH290" s="618"/>
      <c r="BI290" s="618"/>
      <c r="BJ290" s="618"/>
      <c r="BK290" s="618"/>
      <c r="BL290" s="618"/>
      <c r="BM290" s="618"/>
      <c r="BN290" s="618"/>
      <c r="BO290" s="618"/>
      <c r="BP290" s="618"/>
      <c r="BQ290" s="618"/>
      <c r="BR290" s="618"/>
      <c r="BS290" s="618"/>
      <c r="BT290" s="618"/>
      <c r="BU290" s="618"/>
      <c r="BV290" s="618"/>
      <c r="BW290" s="618"/>
      <c r="BX290" s="618"/>
      <c r="BY290" s="618"/>
      <c r="BZ290" s="618"/>
      <c r="CA290" s="618"/>
      <c r="CB290" s="623"/>
      <c r="CC290" s="623"/>
      <c r="CD290" s="618"/>
      <c r="CE290" s="618"/>
      <c r="CF290" s="623"/>
      <c r="CG290" s="623"/>
      <c r="CH290" s="623"/>
      <c r="CI290" s="623"/>
      <c r="CJ290" s="623"/>
      <c r="CK290" s="623"/>
      <c r="CL290" s="623"/>
      <c r="CM290" s="623"/>
      <c r="CN290" s="623"/>
      <c r="CO290" s="618"/>
      <c r="CP290" s="619"/>
      <c r="CQ290" s="619"/>
      <c r="CR290" s="618"/>
      <c r="CS290" s="618"/>
      <c r="CT290" s="618"/>
      <c r="CU290" s="618"/>
      <c r="CV290" s="618"/>
      <c r="CW290" s="618"/>
    </row>
    <row r="291" spans="1:101" s="624" customFormat="1">
      <c r="A291" s="618"/>
      <c r="B291" s="618"/>
      <c r="C291" s="622"/>
      <c r="D291" s="622"/>
      <c r="E291" s="621"/>
      <c r="F291" s="618"/>
      <c r="G291" s="618"/>
      <c r="H291" s="618"/>
      <c r="I291" s="618"/>
      <c r="J291" s="618"/>
      <c r="K291" s="618"/>
      <c r="L291" s="618"/>
      <c r="M291" s="618"/>
      <c r="N291" s="619"/>
      <c r="O291" s="619"/>
      <c r="P291" s="620"/>
      <c r="Q291" s="620"/>
      <c r="R291" s="620"/>
      <c r="S291" s="620"/>
      <c r="T291" s="620"/>
      <c r="U291" s="620"/>
      <c r="V291" s="620"/>
      <c r="W291" s="620"/>
      <c r="X291" s="620"/>
      <c r="Y291" s="620"/>
      <c r="Z291" s="620"/>
      <c r="AA291" s="620"/>
      <c r="AB291" s="620"/>
      <c r="AC291" s="620"/>
      <c r="AD291" s="620"/>
      <c r="AE291" s="620"/>
      <c r="AF291" s="620"/>
      <c r="AG291" s="620"/>
      <c r="AH291" s="618"/>
      <c r="AI291" s="618"/>
      <c r="AJ291" s="618"/>
      <c r="AK291" s="618"/>
      <c r="AL291" s="618"/>
      <c r="AM291" s="618"/>
      <c r="AN291" s="618"/>
      <c r="AO291" s="618"/>
      <c r="AP291" s="618"/>
      <c r="AQ291" s="618"/>
      <c r="AR291" s="618"/>
      <c r="AS291" s="618"/>
      <c r="AT291" s="618"/>
      <c r="AU291" s="618"/>
      <c r="AV291" s="618"/>
      <c r="AW291" s="618"/>
      <c r="AX291" s="618"/>
      <c r="AY291" s="618"/>
      <c r="AZ291" s="618"/>
      <c r="BA291" s="618"/>
      <c r="BB291" s="618"/>
      <c r="BC291" s="618"/>
      <c r="BD291" s="618"/>
      <c r="BE291" s="618"/>
      <c r="BF291" s="618"/>
      <c r="BG291" s="618"/>
      <c r="BH291" s="618"/>
      <c r="BI291" s="618"/>
      <c r="BJ291" s="618"/>
      <c r="BK291" s="618"/>
      <c r="BL291" s="618"/>
      <c r="BM291" s="618"/>
      <c r="BN291" s="618"/>
      <c r="BO291" s="618"/>
      <c r="BP291" s="618"/>
      <c r="BQ291" s="618"/>
      <c r="BR291" s="618"/>
      <c r="BS291" s="618"/>
      <c r="BT291" s="618"/>
      <c r="BU291" s="618"/>
      <c r="BV291" s="618"/>
      <c r="BW291" s="618"/>
      <c r="BX291" s="618"/>
      <c r="BY291" s="618"/>
      <c r="BZ291" s="618"/>
      <c r="CA291" s="618"/>
      <c r="CB291" s="623"/>
      <c r="CC291" s="623"/>
      <c r="CD291" s="618"/>
      <c r="CE291" s="618"/>
      <c r="CF291" s="623"/>
      <c r="CG291" s="623"/>
      <c r="CH291" s="623"/>
      <c r="CI291" s="623"/>
      <c r="CJ291" s="623"/>
      <c r="CK291" s="623"/>
      <c r="CL291" s="623"/>
      <c r="CM291" s="623"/>
      <c r="CN291" s="623"/>
      <c r="CO291" s="618"/>
      <c r="CP291" s="619"/>
      <c r="CQ291" s="619"/>
      <c r="CR291" s="618"/>
      <c r="CS291" s="618"/>
      <c r="CT291" s="618"/>
      <c r="CU291" s="618"/>
      <c r="CV291" s="618"/>
      <c r="CW291" s="618"/>
    </row>
    <row r="292" spans="1:101" s="624" customFormat="1">
      <c r="A292" s="618"/>
      <c r="B292" s="618"/>
      <c r="C292" s="622"/>
      <c r="D292" s="622"/>
      <c r="E292" s="621"/>
      <c r="F292" s="618"/>
      <c r="G292" s="618"/>
      <c r="H292" s="618"/>
      <c r="I292" s="618"/>
      <c r="J292" s="618"/>
      <c r="K292" s="618"/>
      <c r="L292" s="618"/>
      <c r="M292" s="618"/>
      <c r="N292" s="619"/>
      <c r="O292" s="619"/>
      <c r="P292" s="620"/>
      <c r="Q292" s="620"/>
      <c r="R292" s="620"/>
      <c r="S292" s="620"/>
      <c r="T292" s="620"/>
      <c r="U292" s="620"/>
      <c r="V292" s="620"/>
      <c r="W292" s="620"/>
      <c r="X292" s="620"/>
      <c r="Y292" s="620"/>
      <c r="Z292" s="620"/>
      <c r="AA292" s="620"/>
      <c r="AB292" s="620"/>
      <c r="AC292" s="620"/>
      <c r="AD292" s="620"/>
      <c r="AE292" s="620"/>
      <c r="AF292" s="620"/>
      <c r="AG292" s="620"/>
      <c r="AH292" s="618"/>
      <c r="AI292" s="618"/>
      <c r="AJ292" s="618"/>
      <c r="AK292" s="618"/>
      <c r="AL292" s="618"/>
      <c r="AM292" s="618"/>
      <c r="AN292" s="618"/>
      <c r="AO292" s="618"/>
      <c r="AP292" s="618"/>
      <c r="AQ292" s="618"/>
      <c r="AR292" s="618"/>
      <c r="AS292" s="618"/>
      <c r="AT292" s="618"/>
      <c r="AU292" s="618"/>
      <c r="AV292" s="618"/>
      <c r="AW292" s="618"/>
      <c r="AX292" s="618"/>
      <c r="AY292" s="618"/>
      <c r="AZ292" s="618"/>
      <c r="BA292" s="618"/>
      <c r="BB292" s="618"/>
      <c r="BC292" s="618"/>
      <c r="BD292" s="618"/>
      <c r="BE292" s="618"/>
      <c r="BF292" s="618"/>
      <c r="BG292" s="618"/>
      <c r="BH292" s="618"/>
      <c r="BI292" s="618"/>
      <c r="BJ292" s="618"/>
      <c r="BK292" s="618"/>
      <c r="BL292" s="618"/>
      <c r="BM292" s="618"/>
      <c r="BN292" s="618"/>
      <c r="BO292" s="618"/>
      <c r="BP292" s="618"/>
      <c r="BQ292" s="618"/>
      <c r="BR292" s="618"/>
      <c r="BS292" s="618"/>
      <c r="BT292" s="618"/>
      <c r="BU292" s="618"/>
      <c r="BV292" s="618"/>
      <c r="BW292" s="618"/>
      <c r="BX292" s="618"/>
      <c r="BY292" s="618"/>
      <c r="BZ292" s="618"/>
      <c r="CA292" s="618"/>
      <c r="CB292" s="623"/>
      <c r="CC292" s="623"/>
      <c r="CD292" s="618"/>
      <c r="CE292" s="618"/>
      <c r="CF292" s="623"/>
      <c r="CG292" s="623"/>
      <c r="CH292" s="623"/>
      <c r="CI292" s="623"/>
      <c r="CJ292" s="623"/>
      <c r="CK292" s="623"/>
      <c r="CL292" s="623"/>
      <c r="CM292" s="623"/>
      <c r="CN292" s="623"/>
      <c r="CO292" s="618"/>
      <c r="CP292" s="619"/>
      <c r="CQ292" s="619"/>
      <c r="CR292" s="618"/>
      <c r="CS292" s="618"/>
      <c r="CT292" s="618"/>
      <c r="CU292" s="618"/>
      <c r="CV292" s="618"/>
      <c r="CW292" s="618"/>
    </row>
    <row r="293" spans="1:101" s="624" customFormat="1">
      <c r="A293" s="618"/>
      <c r="B293" s="618"/>
      <c r="C293" s="622"/>
      <c r="D293" s="622"/>
      <c r="E293" s="621"/>
      <c r="F293" s="618"/>
      <c r="G293" s="618"/>
      <c r="H293" s="618"/>
      <c r="I293" s="618"/>
      <c r="J293" s="618"/>
      <c r="K293" s="618"/>
      <c r="L293" s="618"/>
      <c r="M293" s="618"/>
      <c r="N293" s="619"/>
      <c r="O293" s="619"/>
      <c r="P293" s="620"/>
      <c r="Q293" s="620"/>
      <c r="R293" s="620"/>
      <c r="S293" s="620"/>
      <c r="T293" s="620"/>
      <c r="U293" s="620"/>
      <c r="V293" s="620"/>
      <c r="W293" s="620"/>
      <c r="X293" s="620"/>
      <c r="Y293" s="620"/>
      <c r="Z293" s="620"/>
      <c r="AA293" s="620"/>
      <c r="AB293" s="620"/>
      <c r="AC293" s="620"/>
      <c r="AD293" s="620"/>
      <c r="AE293" s="620"/>
      <c r="AF293" s="620"/>
      <c r="AG293" s="620"/>
      <c r="AH293" s="618"/>
      <c r="AI293" s="618"/>
      <c r="AJ293" s="618"/>
      <c r="AK293" s="618"/>
      <c r="AL293" s="618"/>
      <c r="AM293" s="618"/>
      <c r="AN293" s="618"/>
      <c r="AO293" s="618"/>
      <c r="AP293" s="618"/>
      <c r="AQ293" s="618"/>
      <c r="AR293" s="618"/>
      <c r="AS293" s="618"/>
      <c r="AT293" s="618"/>
      <c r="AU293" s="618"/>
      <c r="AV293" s="618"/>
      <c r="AW293" s="618"/>
      <c r="AX293" s="618"/>
      <c r="AY293" s="618"/>
      <c r="AZ293" s="618"/>
      <c r="BA293" s="618"/>
      <c r="BB293" s="618"/>
      <c r="BC293" s="618"/>
      <c r="BD293" s="618"/>
      <c r="BE293" s="618"/>
      <c r="BF293" s="618"/>
      <c r="BG293" s="618"/>
      <c r="BH293" s="618"/>
      <c r="BI293" s="618"/>
      <c r="BJ293" s="618"/>
      <c r="BK293" s="618"/>
      <c r="BL293" s="618"/>
      <c r="BM293" s="618"/>
      <c r="BN293" s="618"/>
      <c r="BO293" s="618"/>
      <c r="BP293" s="618"/>
      <c r="BQ293" s="618"/>
      <c r="BR293" s="618"/>
      <c r="BS293" s="618"/>
      <c r="BT293" s="618"/>
      <c r="BU293" s="618"/>
      <c r="BV293" s="618"/>
      <c r="BW293" s="618"/>
      <c r="BX293" s="618"/>
      <c r="BY293" s="618"/>
      <c r="BZ293" s="618"/>
      <c r="CA293" s="618"/>
      <c r="CB293" s="623"/>
      <c r="CC293" s="623"/>
      <c r="CD293" s="618"/>
      <c r="CE293" s="618"/>
      <c r="CF293" s="623"/>
      <c r="CG293" s="623"/>
      <c r="CH293" s="623"/>
      <c r="CI293" s="623"/>
      <c r="CJ293" s="623"/>
      <c r="CK293" s="623"/>
      <c r="CL293" s="623"/>
      <c r="CM293" s="623"/>
      <c r="CN293" s="623"/>
      <c r="CO293" s="618"/>
      <c r="CP293" s="619"/>
      <c r="CQ293" s="619"/>
      <c r="CR293" s="618"/>
      <c r="CS293" s="618"/>
      <c r="CT293" s="618"/>
      <c r="CU293" s="618"/>
      <c r="CV293" s="618"/>
      <c r="CW293" s="618"/>
    </row>
    <row r="294" spans="1:101" s="624" customFormat="1">
      <c r="A294" s="618"/>
      <c r="B294" s="618"/>
      <c r="C294" s="622"/>
      <c r="D294" s="622"/>
      <c r="E294" s="621"/>
      <c r="F294" s="618"/>
      <c r="G294" s="618"/>
      <c r="H294" s="618"/>
      <c r="I294" s="618"/>
      <c r="J294" s="618"/>
      <c r="K294" s="618"/>
      <c r="L294" s="618"/>
      <c r="M294" s="618"/>
      <c r="N294" s="619"/>
      <c r="O294" s="619"/>
      <c r="P294" s="620"/>
      <c r="Q294" s="620"/>
      <c r="R294" s="620"/>
      <c r="S294" s="620"/>
      <c r="T294" s="620"/>
      <c r="U294" s="620"/>
      <c r="V294" s="620"/>
      <c r="W294" s="620"/>
      <c r="X294" s="620"/>
      <c r="Y294" s="620"/>
      <c r="Z294" s="620"/>
      <c r="AA294" s="620"/>
      <c r="AB294" s="620"/>
      <c r="AC294" s="620"/>
      <c r="AD294" s="620"/>
      <c r="AE294" s="620"/>
      <c r="AF294" s="620"/>
      <c r="AG294" s="620"/>
      <c r="AH294" s="618"/>
      <c r="AI294" s="618"/>
      <c r="AJ294" s="618"/>
      <c r="AK294" s="618"/>
      <c r="AL294" s="618"/>
      <c r="AM294" s="618"/>
      <c r="AN294" s="618"/>
      <c r="AO294" s="618"/>
      <c r="AP294" s="618"/>
      <c r="AQ294" s="618"/>
      <c r="AR294" s="618"/>
      <c r="AS294" s="618"/>
      <c r="AT294" s="618"/>
      <c r="AU294" s="618"/>
      <c r="AV294" s="618"/>
      <c r="AW294" s="618"/>
      <c r="AX294" s="618"/>
      <c r="AY294" s="618"/>
      <c r="AZ294" s="618"/>
      <c r="BA294" s="618"/>
      <c r="BB294" s="618"/>
      <c r="BC294" s="618"/>
      <c r="BD294" s="618"/>
      <c r="BE294" s="618"/>
      <c r="BF294" s="618"/>
      <c r="BG294" s="618"/>
      <c r="BH294" s="618"/>
      <c r="BI294" s="618"/>
      <c r="BJ294" s="618"/>
      <c r="BK294" s="618"/>
      <c r="BL294" s="618"/>
      <c r="BM294" s="618"/>
      <c r="BN294" s="618"/>
      <c r="BO294" s="618"/>
      <c r="BP294" s="618"/>
      <c r="BQ294" s="618"/>
      <c r="BR294" s="618"/>
      <c r="BS294" s="618"/>
      <c r="BT294" s="618"/>
      <c r="BU294" s="618"/>
      <c r="BV294" s="618"/>
      <c r="BW294" s="618"/>
      <c r="BX294" s="618"/>
      <c r="BY294" s="618"/>
      <c r="BZ294" s="618"/>
      <c r="CA294" s="618"/>
      <c r="CB294" s="623"/>
      <c r="CC294" s="623"/>
      <c r="CD294" s="618"/>
      <c r="CE294" s="618"/>
      <c r="CF294" s="623"/>
      <c r="CG294" s="623"/>
      <c r="CH294" s="623"/>
      <c r="CI294" s="623"/>
      <c r="CJ294" s="623"/>
      <c r="CK294" s="623"/>
      <c r="CL294" s="623"/>
      <c r="CM294" s="623"/>
      <c r="CN294" s="623"/>
      <c r="CO294" s="618"/>
      <c r="CP294" s="619"/>
      <c r="CQ294" s="619"/>
      <c r="CR294" s="618"/>
      <c r="CS294" s="618"/>
      <c r="CT294" s="618"/>
      <c r="CU294" s="618"/>
      <c r="CV294" s="618"/>
      <c r="CW294" s="618"/>
    </row>
    <row r="295" spans="1:101" s="624" customFormat="1">
      <c r="A295" s="618"/>
      <c r="B295" s="618"/>
      <c r="C295" s="622"/>
      <c r="D295" s="622"/>
      <c r="E295" s="621"/>
      <c r="F295" s="618"/>
      <c r="G295" s="618"/>
      <c r="H295" s="618"/>
      <c r="I295" s="618"/>
      <c r="J295" s="618"/>
      <c r="K295" s="618"/>
      <c r="L295" s="618"/>
      <c r="M295" s="618"/>
      <c r="N295" s="619"/>
      <c r="O295" s="619"/>
      <c r="P295" s="620"/>
      <c r="Q295" s="620"/>
      <c r="R295" s="620"/>
      <c r="S295" s="620"/>
      <c r="T295" s="620"/>
      <c r="U295" s="620"/>
      <c r="V295" s="620"/>
      <c r="W295" s="620"/>
      <c r="X295" s="620"/>
      <c r="Y295" s="620"/>
      <c r="Z295" s="620"/>
      <c r="AA295" s="620"/>
      <c r="AB295" s="620"/>
      <c r="AC295" s="620"/>
      <c r="AD295" s="620"/>
      <c r="AE295" s="620"/>
      <c r="AF295" s="620"/>
      <c r="AG295" s="620"/>
      <c r="AH295" s="618"/>
      <c r="AI295" s="618"/>
      <c r="AJ295" s="618"/>
      <c r="AK295" s="618"/>
      <c r="AL295" s="618"/>
      <c r="AM295" s="618"/>
      <c r="AN295" s="618"/>
      <c r="AO295" s="618"/>
      <c r="AP295" s="618"/>
      <c r="AQ295" s="618"/>
      <c r="AR295" s="618"/>
      <c r="AS295" s="618"/>
      <c r="AT295" s="618"/>
      <c r="AU295" s="618"/>
      <c r="AV295" s="618"/>
      <c r="AW295" s="618"/>
      <c r="AX295" s="618"/>
      <c r="AY295" s="618"/>
      <c r="AZ295" s="618"/>
      <c r="BA295" s="618"/>
      <c r="BB295" s="618"/>
      <c r="BC295" s="618"/>
      <c r="BD295" s="618"/>
      <c r="BE295" s="618"/>
      <c r="BF295" s="618"/>
      <c r="BG295" s="618"/>
      <c r="BH295" s="618"/>
      <c r="BI295" s="618"/>
      <c r="BJ295" s="618"/>
      <c r="BK295" s="618"/>
      <c r="BL295" s="618"/>
      <c r="BM295" s="618"/>
      <c r="BN295" s="618"/>
      <c r="BO295" s="618"/>
      <c r="BP295" s="618"/>
      <c r="BQ295" s="618"/>
      <c r="BR295" s="618"/>
      <c r="BS295" s="618"/>
      <c r="BT295" s="618"/>
      <c r="BU295" s="618"/>
      <c r="BV295" s="618"/>
      <c r="BW295" s="618"/>
      <c r="BX295" s="618"/>
      <c r="BY295" s="618"/>
      <c r="BZ295" s="618"/>
      <c r="CA295" s="618"/>
      <c r="CB295" s="623"/>
      <c r="CC295" s="623"/>
      <c r="CD295" s="618"/>
      <c r="CE295" s="618"/>
      <c r="CF295" s="623"/>
      <c r="CG295" s="623"/>
      <c r="CH295" s="623"/>
      <c r="CI295" s="623"/>
      <c r="CJ295" s="623"/>
      <c r="CK295" s="623"/>
      <c r="CL295" s="623"/>
      <c r="CM295" s="623"/>
      <c r="CN295" s="623"/>
      <c r="CO295" s="618"/>
      <c r="CP295" s="619"/>
      <c r="CQ295" s="619"/>
      <c r="CR295" s="618"/>
      <c r="CS295" s="618"/>
      <c r="CT295" s="618"/>
      <c r="CU295" s="618"/>
      <c r="CV295" s="618"/>
      <c r="CW295" s="618"/>
    </row>
    <row r="296" spans="1:101" s="624" customFormat="1">
      <c r="A296" s="618"/>
      <c r="B296" s="618"/>
      <c r="C296" s="622"/>
      <c r="D296" s="622"/>
      <c r="E296" s="621"/>
      <c r="F296" s="618"/>
      <c r="G296" s="618"/>
      <c r="H296" s="618"/>
      <c r="I296" s="618"/>
      <c r="J296" s="618"/>
      <c r="K296" s="618"/>
      <c r="L296" s="618"/>
      <c r="M296" s="618"/>
      <c r="N296" s="619"/>
      <c r="O296" s="619"/>
      <c r="P296" s="620"/>
      <c r="Q296" s="620"/>
      <c r="R296" s="620"/>
      <c r="S296" s="620"/>
      <c r="T296" s="620"/>
      <c r="U296" s="620"/>
      <c r="V296" s="620"/>
      <c r="W296" s="620"/>
      <c r="X296" s="620"/>
      <c r="Y296" s="620"/>
      <c r="Z296" s="620"/>
      <c r="AA296" s="620"/>
      <c r="AB296" s="620"/>
      <c r="AC296" s="620"/>
      <c r="AD296" s="620"/>
      <c r="AE296" s="620"/>
      <c r="AF296" s="620"/>
      <c r="AG296" s="620"/>
      <c r="AH296" s="618"/>
      <c r="AI296" s="618"/>
      <c r="AJ296" s="618"/>
      <c r="AK296" s="618"/>
      <c r="AL296" s="618"/>
      <c r="AM296" s="618"/>
      <c r="AN296" s="618"/>
      <c r="AO296" s="618"/>
      <c r="AP296" s="618"/>
      <c r="AQ296" s="618"/>
      <c r="AR296" s="618"/>
      <c r="AS296" s="618"/>
      <c r="AT296" s="618"/>
      <c r="AU296" s="618"/>
      <c r="AV296" s="618"/>
      <c r="AW296" s="618"/>
      <c r="AX296" s="618"/>
      <c r="AY296" s="618"/>
      <c r="AZ296" s="618"/>
      <c r="BA296" s="618"/>
      <c r="BB296" s="618"/>
      <c r="BC296" s="618"/>
      <c r="BD296" s="618"/>
      <c r="BE296" s="618"/>
      <c r="BF296" s="618"/>
      <c r="BG296" s="618"/>
      <c r="BH296" s="618"/>
      <c r="BI296" s="618"/>
      <c r="BJ296" s="618"/>
      <c r="BK296" s="618"/>
      <c r="BL296" s="618"/>
      <c r="BM296" s="618"/>
      <c r="BN296" s="618"/>
      <c r="BO296" s="618"/>
      <c r="BP296" s="618"/>
      <c r="BQ296" s="618"/>
      <c r="BR296" s="618"/>
      <c r="BS296" s="618"/>
      <c r="BT296" s="618"/>
      <c r="BU296" s="618"/>
      <c r="BV296" s="618"/>
      <c r="BW296" s="618"/>
      <c r="BX296" s="618"/>
      <c r="BY296" s="618"/>
      <c r="BZ296" s="618"/>
      <c r="CA296" s="618"/>
      <c r="CB296" s="623"/>
      <c r="CC296" s="623"/>
      <c r="CD296" s="618"/>
      <c r="CE296" s="618"/>
      <c r="CF296" s="623"/>
      <c r="CG296" s="623"/>
      <c r="CH296" s="623"/>
      <c r="CI296" s="623"/>
      <c r="CJ296" s="623"/>
      <c r="CK296" s="623"/>
      <c r="CL296" s="623"/>
      <c r="CM296" s="623"/>
      <c r="CN296" s="623"/>
      <c r="CO296" s="618"/>
      <c r="CP296" s="619"/>
      <c r="CQ296" s="619"/>
      <c r="CR296" s="618"/>
      <c r="CS296" s="618"/>
      <c r="CT296" s="618"/>
      <c r="CU296" s="618"/>
      <c r="CV296" s="618"/>
      <c r="CW296" s="618"/>
    </row>
    <row r="297" spans="1:101" s="624" customFormat="1">
      <c r="A297" s="618"/>
      <c r="B297" s="618"/>
      <c r="C297" s="622"/>
      <c r="D297" s="622"/>
      <c r="E297" s="621"/>
      <c r="F297" s="618"/>
      <c r="G297" s="618"/>
      <c r="H297" s="618"/>
      <c r="I297" s="618"/>
      <c r="J297" s="618"/>
      <c r="K297" s="618"/>
      <c r="L297" s="618"/>
      <c r="M297" s="618"/>
      <c r="N297" s="619"/>
      <c r="O297" s="619"/>
      <c r="P297" s="620"/>
      <c r="Q297" s="620"/>
      <c r="R297" s="620"/>
      <c r="S297" s="620"/>
      <c r="T297" s="620"/>
      <c r="U297" s="620"/>
      <c r="V297" s="620"/>
      <c r="W297" s="620"/>
      <c r="X297" s="620"/>
      <c r="Y297" s="620"/>
      <c r="Z297" s="620"/>
      <c r="AA297" s="620"/>
      <c r="AB297" s="620"/>
      <c r="AC297" s="620"/>
      <c r="AD297" s="620"/>
      <c r="AE297" s="620"/>
      <c r="AF297" s="620"/>
      <c r="AG297" s="620"/>
      <c r="AH297" s="618"/>
      <c r="AI297" s="618"/>
      <c r="AJ297" s="618"/>
      <c r="AK297" s="618"/>
      <c r="AL297" s="618"/>
      <c r="AM297" s="618"/>
      <c r="AN297" s="618"/>
      <c r="AO297" s="618"/>
      <c r="AP297" s="618"/>
      <c r="AQ297" s="618"/>
      <c r="AR297" s="618"/>
      <c r="AS297" s="618"/>
      <c r="AT297" s="618"/>
      <c r="AU297" s="618"/>
      <c r="AV297" s="618"/>
      <c r="AW297" s="618"/>
      <c r="AX297" s="618"/>
      <c r="AY297" s="618"/>
      <c r="AZ297" s="618"/>
      <c r="BA297" s="618"/>
      <c r="BB297" s="618"/>
      <c r="BC297" s="618"/>
      <c r="BD297" s="618"/>
      <c r="BE297" s="618"/>
      <c r="BF297" s="618"/>
      <c r="BG297" s="618"/>
      <c r="BH297" s="618"/>
      <c r="BI297" s="618"/>
      <c r="BJ297" s="618"/>
      <c r="BK297" s="618"/>
      <c r="BL297" s="618"/>
      <c r="BM297" s="618"/>
      <c r="BN297" s="618"/>
      <c r="BO297" s="618"/>
      <c r="BP297" s="618"/>
      <c r="BQ297" s="618"/>
      <c r="BR297" s="618"/>
      <c r="BS297" s="618"/>
      <c r="BT297" s="618"/>
      <c r="BU297" s="618"/>
      <c r="BV297" s="618"/>
      <c r="BW297" s="618"/>
      <c r="BX297" s="618"/>
      <c r="BY297" s="618"/>
      <c r="BZ297" s="618"/>
      <c r="CA297" s="618"/>
      <c r="CB297" s="623"/>
      <c r="CC297" s="623"/>
      <c r="CD297" s="618"/>
      <c r="CE297" s="618"/>
      <c r="CF297" s="623"/>
      <c r="CG297" s="623"/>
      <c r="CH297" s="623"/>
      <c r="CI297" s="623"/>
      <c r="CJ297" s="623"/>
      <c r="CK297" s="623"/>
      <c r="CL297" s="623"/>
      <c r="CM297" s="623"/>
      <c r="CN297" s="623"/>
      <c r="CO297" s="618"/>
      <c r="CP297" s="619"/>
      <c r="CQ297" s="619"/>
      <c r="CR297" s="618"/>
      <c r="CS297" s="618"/>
      <c r="CT297" s="618"/>
      <c r="CU297" s="618"/>
      <c r="CV297" s="618"/>
      <c r="CW297" s="618"/>
    </row>
    <row r="298" spans="1:101" s="624" customFormat="1">
      <c r="A298" s="618"/>
      <c r="B298" s="618"/>
      <c r="C298" s="622"/>
      <c r="D298" s="622"/>
      <c r="E298" s="621"/>
      <c r="F298" s="618"/>
      <c r="G298" s="618"/>
      <c r="H298" s="618"/>
      <c r="I298" s="618"/>
      <c r="J298" s="618"/>
      <c r="K298" s="618"/>
      <c r="L298" s="618"/>
      <c r="M298" s="618"/>
      <c r="N298" s="619"/>
      <c r="O298" s="619"/>
      <c r="P298" s="620"/>
      <c r="Q298" s="620"/>
      <c r="R298" s="620"/>
      <c r="S298" s="620"/>
      <c r="T298" s="620"/>
      <c r="U298" s="620"/>
      <c r="V298" s="620"/>
      <c r="W298" s="620"/>
      <c r="X298" s="620"/>
      <c r="Y298" s="620"/>
      <c r="Z298" s="620"/>
      <c r="AA298" s="620"/>
      <c r="AB298" s="620"/>
      <c r="AC298" s="620"/>
      <c r="AD298" s="620"/>
      <c r="AE298" s="620"/>
      <c r="AF298" s="620"/>
      <c r="AG298" s="620"/>
      <c r="AH298" s="618"/>
      <c r="AI298" s="618"/>
      <c r="AJ298" s="618"/>
      <c r="AK298" s="618"/>
      <c r="AL298" s="618"/>
      <c r="AM298" s="618"/>
      <c r="AN298" s="618"/>
      <c r="AO298" s="618"/>
      <c r="AP298" s="618"/>
      <c r="AQ298" s="618"/>
      <c r="AR298" s="618"/>
      <c r="AS298" s="618"/>
      <c r="AT298" s="618"/>
      <c r="AU298" s="618"/>
      <c r="AV298" s="618"/>
      <c r="AW298" s="618"/>
      <c r="AX298" s="618"/>
      <c r="AY298" s="618"/>
      <c r="AZ298" s="618"/>
      <c r="BA298" s="618"/>
      <c r="BB298" s="618"/>
      <c r="BC298" s="618"/>
      <c r="BD298" s="618"/>
      <c r="BE298" s="618"/>
      <c r="BF298" s="618"/>
      <c r="BG298" s="618"/>
      <c r="BH298" s="618"/>
      <c r="BI298" s="618"/>
      <c r="BJ298" s="618"/>
      <c r="BK298" s="618"/>
      <c r="BL298" s="618"/>
      <c r="BM298" s="618"/>
      <c r="BN298" s="618"/>
      <c r="BO298" s="618"/>
      <c r="BP298" s="618"/>
      <c r="BQ298" s="618"/>
      <c r="BR298" s="618"/>
      <c r="BS298" s="618"/>
      <c r="BT298" s="618"/>
      <c r="BU298" s="618"/>
      <c r="BV298" s="618"/>
      <c r="BW298" s="618"/>
      <c r="BX298" s="618"/>
      <c r="BY298" s="618"/>
      <c r="BZ298" s="618"/>
      <c r="CA298" s="618"/>
      <c r="CB298" s="623"/>
      <c r="CC298" s="623"/>
      <c r="CD298" s="618"/>
      <c r="CE298" s="618"/>
      <c r="CF298" s="623"/>
      <c r="CG298" s="623"/>
      <c r="CH298" s="623"/>
      <c r="CI298" s="623"/>
      <c r="CJ298" s="623"/>
      <c r="CK298" s="623"/>
      <c r="CL298" s="623"/>
      <c r="CM298" s="623"/>
      <c r="CN298" s="623"/>
      <c r="CO298" s="618"/>
      <c r="CP298" s="619"/>
      <c r="CQ298" s="619"/>
      <c r="CR298" s="618"/>
      <c r="CS298" s="618"/>
      <c r="CT298" s="618"/>
      <c r="CU298" s="618"/>
      <c r="CV298" s="618"/>
      <c r="CW298" s="618"/>
    </row>
    <row r="299" spans="1:101" s="624" customFormat="1">
      <c r="A299" s="618"/>
      <c r="B299" s="618"/>
      <c r="C299" s="622"/>
      <c r="D299" s="622"/>
      <c r="E299" s="621"/>
      <c r="F299" s="618"/>
      <c r="G299" s="618"/>
      <c r="H299" s="618"/>
      <c r="I299" s="618"/>
      <c r="J299" s="618"/>
      <c r="K299" s="618"/>
      <c r="L299" s="618"/>
      <c r="M299" s="618"/>
      <c r="N299" s="619"/>
      <c r="O299" s="619"/>
      <c r="P299" s="620"/>
      <c r="Q299" s="620"/>
      <c r="R299" s="620"/>
      <c r="S299" s="620"/>
      <c r="T299" s="620"/>
      <c r="U299" s="620"/>
      <c r="V299" s="620"/>
      <c r="W299" s="620"/>
      <c r="X299" s="620"/>
      <c r="Y299" s="620"/>
      <c r="Z299" s="620"/>
      <c r="AA299" s="620"/>
      <c r="AB299" s="620"/>
      <c r="AC299" s="620"/>
      <c r="AD299" s="620"/>
      <c r="AE299" s="620"/>
      <c r="AF299" s="620"/>
      <c r="AG299" s="620"/>
      <c r="AH299" s="618"/>
      <c r="AI299" s="618"/>
      <c r="AJ299" s="618"/>
      <c r="AK299" s="618"/>
      <c r="AL299" s="618"/>
      <c r="AM299" s="618"/>
      <c r="AN299" s="618"/>
      <c r="AO299" s="618"/>
      <c r="AP299" s="618"/>
      <c r="AQ299" s="618"/>
      <c r="AR299" s="618"/>
      <c r="AS299" s="618"/>
      <c r="AT299" s="618"/>
      <c r="AU299" s="618"/>
      <c r="AV299" s="618"/>
      <c r="AW299" s="618"/>
      <c r="AX299" s="618"/>
      <c r="AY299" s="618"/>
      <c r="AZ299" s="618"/>
      <c r="BA299" s="618"/>
      <c r="BB299" s="618"/>
      <c r="BC299" s="618"/>
      <c r="BD299" s="618"/>
      <c r="BE299" s="618"/>
      <c r="BF299" s="618"/>
      <c r="BG299" s="618"/>
      <c r="BH299" s="618"/>
      <c r="BI299" s="618"/>
      <c r="BJ299" s="618"/>
      <c r="BK299" s="618"/>
      <c r="BL299" s="618"/>
      <c r="BM299" s="618"/>
      <c r="BN299" s="618"/>
      <c r="BO299" s="618"/>
      <c r="BP299" s="618"/>
      <c r="BQ299" s="618"/>
      <c r="BR299" s="618"/>
      <c r="BS299" s="618"/>
      <c r="BT299" s="618"/>
      <c r="BU299" s="618"/>
      <c r="BV299" s="618"/>
      <c r="BW299" s="618"/>
      <c r="BX299" s="618"/>
      <c r="BY299" s="618"/>
      <c r="BZ299" s="618"/>
      <c r="CA299" s="618"/>
      <c r="CB299" s="623"/>
      <c r="CC299" s="623"/>
      <c r="CD299" s="618"/>
      <c r="CE299" s="618"/>
      <c r="CF299" s="623"/>
      <c r="CG299" s="623"/>
      <c r="CH299" s="623"/>
      <c r="CI299" s="623"/>
      <c r="CJ299" s="623"/>
      <c r="CK299" s="623"/>
      <c r="CL299" s="623"/>
      <c r="CM299" s="623"/>
      <c r="CN299" s="623"/>
      <c r="CO299" s="618"/>
      <c r="CP299" s="619"/>
      <c r="CQ299" s="619"/>
      <c r="CR299" s="618"/>
      <c r="CS299" s="618"/>
      <c r="CT299" s="618"/>
      <c r="CU299" s="618"/>
      <c r="CV299" s="618"/>
      <c r="CW299" s="618"/>
    </row>
    <row r="300" spans="1:101" s="624" customFormat="1">
      <c r="A300" s="618"/>
      <c r="B300" s="618"/>
      <c r="C300" s="622"/>
      <c r="D300" s="622"/>
      <c r="E300" s="621"/>
      <c r="F300" s="618"/>
      <c r="G300" s="618"/>
      <c r="H300" s="618"/>
      <c r="I300" s="618"/>
      <c r="J300" s="618"/>
      <c r="K300" s="618"/>
      <c r="L300" s="618"/>
      <c r="M300" s="618"/>
      <c r="N300" s="619"/>
      <c r="O300" s="619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20"/>
      <c r="AB300" s="620"/>
      <c r="AC300" s="620"/>
      <c r="AD300" s="620"/>
      <c r="AE300" s="620"/>
      <c r="AF300" s="620"/>
      <c r="AG300" s="620"/>
      <c r="AH300" s="618"/>
      <c r="AI300" s="618"/>
      <c r="AJ300" s="618"/>
      <c r="AK300" s="618"/>
      <c r="AL300" s="618"/>
      <c r="AM300" s="618"/>
      <c r="AN300" s="618"/>
      <c r="AO300" s="618"/>
      <c r="AP300" s="618"/>
      <c r="AQ300" s="618"/>
      <c r="AR300" s="618"/>
      <c r="AS300" s="618"/>
      <c r="AT300" s="618"/>
      <c r="AU300" s="618"/>
      <c r="AV300" s="618"/>
      <c r="AW300" s="618"/>
      <c r="AX300" s="618"/>
      <c r="AY300" s="618"/>
      <c r="AZ300" s="618"/>
      <c r="BA300" s="618"/>
      <c r="BB300" s="618"/>
      <c r="BC300" s="618"/>
      <c r="BD300" s="618"/>
      <c r="BE300" s="618"/>
      <c r="BF300" s="618"/>
      <c r="BG300" s="618"/>
      <c r="BH300" s="618"/>
      <c r="BI300" s="618"/>
      <c r="BJ300" s="618"/>
      <c r="BK300" s="618"/>
      <c r="BL300" s="618"/>
      <c r="BM300" s="618"/>
      <c r="BN300" s="618"/>
      <c r="BO300" s="618"/>
      <c r="BP300" s="618"/>
      <c r="BQ300" s="618"/>
      <c r="BR300" s="618"/>
      <c r="BS300" s="618"/>
      <c r="BT300" s="618"/>
      <c r="BU300" s="618"/>
      <c r="BV300" s="618"/>
      <c r="BW300" s="618"/>
      <c r="BX300" s="618"/>
      <c r="BY300" s="618"/>
      <c r="BZ300" s="618"/>
      <c r="CA300" s="618"/>
      <c r="CB300" s="623"/>
      <c r="CC300" s="623"/>
      <c r="CD300" s="618"/>
      <c r="CE300" s="618"/>
      <c r="CF300" s="623"/>
      <c r="CG300" s="623"/>
      <c r="CH300" s="623"/>
      <c r="CI300" s="623"/>
      <c r="CJ300" s="623"/>
      <c r="CK300" s="623"/>
      <c r="CL300" s="623"/>
      <c r="CM300" s="623"/>
      <c r="CN300" s="623"/>
      <c r="CO300" s="618"/>
      <c r="CP300" s="619"/>
      <c r="CQ300" s="619"/>
      <c r="CR300" s="618"/>
      <c r="CS300" s="618"/>
      <c r="CT300" s="618"/>
      <c r="CU300" s="618"/>
      <c r="CV300" s="618"/>
      <c r="CW300" s="618"/>
    </row>
    <row r="301" spans="1:101" s="624" customFormat="1">
      <c r="A301" s="618"/>
      <c r="B301" s="618"/>
      <c r="C301" s="622"/>
      <c r="D301" s="622"/>
      <c r="E301" s="621"/>
      <c r="F301" s="618"/>
      <c r="G301" s="618"/>
      <c r="H301" s="618"/>
      <c r="I301" s="618"/>
      <c r="J301" s="618"/>
      <c r="K301" s="618"/>
      <c r="L301" s="618"/>
      <c r="M301" s="618"/>
      <c r="N301" s="619"/>
      <c r="O301" s="619"/>
      <c r="P301" s="620"/>
      <c r="Q301" s="620"/>
      <c r="R301" s="620"/>
      <c r="S301" s="620"/>
      <c r="T301" s="620"/>
      <c r="U301" s="620"/>
      <c r="V301" s="620"/>
      <c r="W301" s="620"/>
      <c r="X301" s="620"/>
      <c r="Y301" s="620"/>
      <c r="Z301" s="620"/>
      <c r="AA301" s="620"/>
      <c r="AB301" s="620"/>
      <c r="AC301" s="620"/>
      <c r="AD301" s="620"/>
      <c r="AE301" s="620"/>
      <c r="AF301" s="620"/>
      <c r="AG301" s="620"/>
      <c r="AH301" s="618"/>
      <c r="AI301" s="618"/>
      <c r="AJ301" s="618"/>
      <c r="AK301" s="618"/>
      <c r="AL301" s="618"/>
      <c r="AM301" s="618"/>
      <c r="AN301" s="618"/>
      <c r="AO301" s="618"/>
      <c r="AP301" s="618"/>
      <c r="AQ301" s="618"/>
      <c r="AR301" s="618"/>
      <c r="AS301" s="618"/>
      <c r="AT301" s="618"/>
      <c r="AU301" s="618"/>
      <c r="AV301" s="618"/>
      <c r="AW301" s="618"/>
      <c r="AX301" s="618"/>
      <c r="AY301" s="618"/>
      <c r="AZ301" s="618"/>
      <c r="BA301" s="618"/>
      <c r="BB301" s="618"/>
      <c r="BC301" s="618"/>
      <c r="BD301" s="618"/>
      <c r="BE301" s="618"/>
      <c r="BF301" s="618"/>
      <c r="BG301" s="618"/>
      <c r="BH301" s="618"/>
      <c r="BI301" s="618"/>
      <c r="BJ301" s="618"/>
      <c r="BK301" s="618"/>
      <c r="BL301" s="618"/>
      <c r="BM301" s="618"/>
      <c r="BN301" s="618"/>
      <c r="BO301" s="618"/>
      <c r="BP301" s="618"/>
      <c r="BQ301" s="618"/>
      <c r="BR301" s="618"/>
      <c r="BS301" s="618"/>
      <c r="BT301" s="618"/>
      <c r="BU301" s="618"/>
      <c r="BV301" s="618"/>
      <c r="BW301" s="618"/>
      <c r="BX301" s="618"/>
      <c r="BY301" s="618"/>
      <c r="BZ301" s="618"/>
      <c r="CA301" s="618"/>
      <c r="CB301" s="623"/>
      <c r="CC301" s="623"/>
      <c r="CD301" s="618"/>
      <c r="CE301" s="618"/>
      <c r="CF301" s="623"/>
      <c r="CG301" s="623"/>
      <c r="CH301" s="623"/>
      <c r="CI301" s="623"/>
      <c r="CJ301" s="623"/>
      <c r="CK301" s="623"/>
      <c r="CL301" s="623"/>
      <c r="CM301" s="623"/>
      <c r="CN301" s="623"/>
      <c r="CO301" s="618"/>
      <c r="CP301" s="619"/>
      <c r="CQ301" s="619"/>
      <c r="CR301" s="618"/>
      <c r="CS301" s="618"/>
      <c r="CT301" s="618"/>
      <c r="CU301" s="618"/>
      <c r="CV301" s="618"/>
      <c r="CW301" s="618"/>
    </row>
    <row r="302" spans="1:101" s="624" customFormat="1">
      <c r="A302" s="618"/>
      <c r="B302" s="618"/>
      <c r="C302" s="622"/>
      <c r="D302" s="622"/>
      <c r="E302" s="621"/>
      <c r="F302" s="618"/>
      <c r="G302" s="618"/>
      <c r="H302" s="618"/>
      <c r="I302" s="618"/>
      <c r="J302" s="618"/>
      <c r="K302" s="618"/>
      <c r="L302" s="618"/>
      <c r="M302" s="618"/>
      <c r="N302" s="619"/>
      <c r="O302" s="619"/>
      <c r="P302" s="620"/>
      <c r="Q302" s="620"/>
      <c r="R302" s="620"/>
      <c r="S302" s="620"/>
      <c r="T302" s="620"/>
      <c r="U302" s="620"/>
      <c r="V302" s="620"/>
      <c r="W302" s="620"/>
      <c r="X302" s="620"/>
      <c r="Y302" s="620"/>
      <c r="Z302" s="620"/>
      <c r="AA302" s="620"/>
      <c r="AB302" s="620"/>
      <c r="AC302" s="620"/>
      <c r="AD302" s="620"/>
      <c r="AE302" s="620"/>
      <c r="AF302" s="620"/>
      <c r="AG302" s="620"/>
      <c r="AH302" s="618"/>
      <c r="AI302" s="618"/>
      <c r="AJ302" s="618"/>
      <c r="AK302" s="618"/>
      <c r="AL302" s="618"/>
      <c r="AM302" s="618"/>
      <c r="AN302" s="618"/>
      <c r="AO302" s="618"/>
      <c r="AP302" s="618"/>
      <c r="AQ302" s="618"/>
      <c r="AR302" s="618"/>
      <c r="AS302" s="618"/>
      <c r="AT302" s="618"/>
      <c r="AU302" s="618"/>
      <c r="AV302" s="618"/>
      <c r="AW302" s="618"/>
      <c r="AX302" s="618"/>
      <c r="AY302" s="618"/>
      <c r="AZ302" s="618"/>
      <c r="BA302" s="618"/>
      <c r="BB302" s="618"/>
      <c r="BC302" s="618"/>
      <c r="BD302" s="618"/>
      <c r="BE302" s="618"/>
      <c r="BF302" s="618"/>
      <c r="BG302" s="618"/>
      <c r="BH302" s="618"/>
      <c r="BI302" s="618"/>
      <c r="BJ302" s="618"/>
      <c r="BK302" s="618"/>
      <c r="BL302" s="618"/>
      <c r="BM302" s="618"/>
      <c r="BN302" s="618"/>
      <c r="BO302" s="618"/>
      <c r="BP302" s="618"/>
      <c r="BQ302" s="618"/>
      <c r="BR302" s="618"/>
      <c r="BS302" s="618"/>
      <c r="BT302" s="618"/>
      <c r="BU302" s="618"/>
      <c r="BV302" s="618"/>
      <c r="BW302" s="618"/>
      <c r="BX302" s="618"/>
      <c r="BY302" s="618"/>
      <c r="BZ302" s="618"/>
      <c r="CA302" s="618"/>
      <c r="CB302" s="623"/>
      <c r="CC302" s="623"/>
      <c r="CD302" s="618"/>
      <c r="CE302" s="618"/>
      <c r="CF302" s="623"/>
      <c r="CG302" s="623"/>
      <c r="CH302" s="623"/>
      <c r="CI302" s="623"/>
      <c r="CJ302" s="623"/>
      <c r="CK302" s="623"/>
      <c r="CL302" s="623"/>
      <c r="CM302" s="623"/>
      <c r="CN302" s="623"/>
      <c r="CO302" s="618"/>
      <c r="CP302" s="619"/>
      <c r="CQ302" s="619"/>
      <c r="CR302" s="618"/>
      <c r="CS302" s="618"/>
      <c r="CT302" s="618"/>
      <c r="CU302" s="618"/>
      <c r="CV302" s="618"/>
      <c r="CW302" s="618"/>
    </row>
    <row r="303" spans="1:101" s="624" customFormat="1">
      <c r="A303" s="618"/>
      <c r="B303" s="618"/>
      <c r="C303" s="622"/>
      <c r="D303" s="622"/>
      <c r="E303" s="621"/>
      <c r="F303" s="618"/>
      <c r="G303" s="618"/>
      <c r="H303" s="618"/>
      <c r="I303" s="618"/>
      <c r="J303" s="618"/>
      <c r="K303" s="618"/>
      <c r="L303" s="618"/>
      <c r="M303" s="618"/>
      <c r="N303" s="619"/>
      <c r="O303" s="619"/>
      <c r="P303" s="620"/>
      <c r="Q303" s="620"/>
      <c r="R303" s="620"/>
      <c r="S303" s="620"/>
      <c r="T303" s="620"/>
      <c r="U303" s="620"/>
      <c r="V303" s="620"/>
      <c r="W303" s="620"/>
      <c r="X303" s="620"/>
      <c r="Y303" s="620"/>
      <c r="Z303" s="620"/>
      <c r="AA303" s="620"/>
      <c r="AB303" s="620"/>
      <c r="AC303" s="620"/>
      <c r="AD303" s="620"/>
      <c r="AE303" s="620"/>
      <c r="AF303" s="620"/>
      <c r="AG303" s="620"/>
      <c r="AH303" s="618"/>
      <c r="AI303" s="618"/>
      <c r="AJ303" s="618"/>
      <c r="AK303" s="618"/>
      <c r="AL303" s="618"/>
      <c r="AM303" s="618"/>
      <c r="AN303" s="618"/>
      <c r="AO303" s="618"/>
      <c r="AP303" s="618"/>
      <c r="AQ303" s="618"/>
      <c r="AR303" s="618"/>
      <c r="AS303" s="618"/>
      <c r="AT303" s="618"/>
      <c r="AU303" s="618"/>
      <c r="AV303" s="618"/>
      <c r="AW303" s="618"/>
      <c r="AX303" s="618"/>
      <c r="AY303" s="618"/>
      <c r="AZ303" s="618"/>
      <c r="BA303" s="618"/>
      <c r="BB303" s="618"/>
      <c r="BC303" s="618"/>
      <c r="BD303" s="618"/>
      <c r="BE303" s="618"/>
      <c r="BF303" s="618"/>
      <c r="BG303" s="618"/>
      <c r="BH303" s="618"/>
      <c r="BI303" s="618"/>
      <c r="BJ303" s="618"/>
      <c r="BK303" s="618"/>
      <c r="BL303" s="618"/>
      <c r="BM303" s="618"/>
      <c r="BN303" s="618"/>
      <c r="BO303" s="618"/>
      <c r="BP303" s="618"/>
      <c r="BQ303" s="618"/>
      <c r="BR303" s="618"/>
      <c r="BS303" s="618"/>
      <c r="BT303" s="618"/>
      <c r="BU303" s="618"/>
      <c r="BV303" s="618"/>
      <c r="BW303" s="618"/>
      <c r="BX303" s="618"/>
      <c r="BY303" s="618"/>
      <c r="BZ303" s="618"/>
      <c r="CA303" s="618"/>
      <c r="CB303" s="623"/>
      <c r="CC303" s="623"/>
      <c r="CD303" s="618"/>
      <c r="CE303" s="618"/>
      <c r="CF303" s="623"/>
      <c r="CG303" s="623"/>
      <c r="CH303" s="623"/>
      <c r="CI303" s="623"/>
      <c r="CJ303" s="623"/>
      <c r="CK303" s="623"/>
      <c r="CL303" s="623"/>
      <c r="CM303" s="623"/>
      <c r="CN303" s="623"/>
      <c r="CO303" s="618"/>
      <c r="CP303" s="619"/>
      <c r="CQ303" s="619"/>
      <c r="CR303" s="618"/>
      <c r="CS303" s="618"/>
      <c r="CT303" s="618"/>
      <c r="CU303" s="618"/>
      <c r="CV303" s="618"/>
      <c r="CW303" s="618"/>
    </row>
    <row r="304" spans="1:101" s="624" customFormat="1">
      <c r="A304" s="618"/>
      <c r="B304" s="618"/>
      <c r="C304" s="622"/>
      <c r="D304" s="622"/>
      <c r="E304" s="621"/>
      <c r="F304" s="618"/>
      <c r="G304" s="618"/>
      <c r="H304" s="618"/>
      <c r="I304" s="618"/>
      <c r="J304" s="618"/>
      <c r="K304" s="618"/>
      <c r="L304" s="618"/>
      <c r="M304" s="618"/>
      <c r="N304" s="619"/>
      <c r="O304" s="619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20"/>
      <c r="AB304" s="620"/>
      <c r="AC304" s="620"/>
      <c r="AD304" s="620"/>
      <c r="AE304" s="620"/>
      <c r="AF304" s="620"/>
      <c r="AG304" s="620"/>
      <c r="AH304" s="618"/>
      <c r="AI304" s="618"/>
      <c r="AJ304" s="618"/>
      <c r="AK304" s="618"/>
      <c r="AL304" s="618"/>
      <c r="AM304" s="618"/>
      <c r="AN304" s="618"/>
      <c r="AO304" s="618"/>
      <c r="AP304" s="618"/>
      <c r="AQ304" s="618"/>
      <c r="AR304" s="618"/>
      <c r="AS304" s="618"/>
      <c r="AT304" s="618"/>
      <c r="AU304" s="618"/>
      <c r="AV304" s="618"/>
      <c r="AW304" s="618"/>
      <c r="AX304" s="618"/>
      <c r="AY304" s="618"/>
      <c r="AZ304" s="618"/>
      <c r="BA304" s="618"/>
      <c r="BB304" s="618"/>
      <c r="BC304" s="618"/>
      <c r="BD304" s="618"/>
      <c r="BE304" s="618"/>
      <c r="BF304" s="618"/>
      <c r="BG304" s="618"/>
      <c r="BH304" s="618"/>
      <c r="BI304" s="618"/>
      <c r="BJ304" s="618"/>
      <c r="BK304" s="618"/>
      <c r="BL304" s="618"/>
      <c r="BM304" s="618"/>
      <c r="BN304" s="618"/>
      <c r="BO304" s="618"/>
      <c r="BP304" s="618"/>
      <c r="BQ304" s="618"/>
      <c r="BR304" s="618"/>
      <c r="BS304" s="618"/>
      <c r="BT304" s="618"/>
      <c r="BU304" s="618"/>
      <c r="BV304" s="618"/>
      <c r="BW304" s="618"/>
      <c r="BX304" s="618"/>
      <c r="BY304" s="618"/>
      <c r="BZ304" s="618"/>
      <c r="CA304" s="618"/>
      <c r="CB304" s="623"/>
      <c r="CC304" s="623"/>
      <c r="CD304" s="618"/>
      <c r="CE304" s="618"/>
      <c r="CF304" s="623"/>
      <c r="CG304" s="623"/>
      <c r="CH304" s="623"/>
      <c r="CI304" s="623"/>
      <c r="CJ304" s="623"/>
      <c r="CK304" s="623"/>
      <c r="CL304" s="623"/>
      <c r="CM304" s="623"/>
      <c r="CN304" s="623"/>
      <c r="CO304" s="618"/>
      <c r="CP304" s="619"/>
      <c r="CQ304" s="619"/>
      <c r="CR304" s="618"/>
      <c r="CS304" s="618"/>
      <c r="CT304" s="618"/>
      <c r="CU304" s="618"/>
      <c r="CV304" s="618"/>
      <c r="CW304" s="618"/>
    </row>
    <row r="305" spans="1:101" s="624" customFormat="1">
      <c r="A305" s="618"/>
      <c r="B305" s="618"/>
      <c r="C305" s="622"/>
      <c r="D305" s="622"/>
      <c r="E305" s="621"/>
      <c r="F305" s="618"/>
      <c r="G305" s="618"/>
      <c r="H305" s="618"/>
      <c r="I305" s="618"/>
      <c r="J305" s="618"/>
      <c r="K305" s="618"/>
      <c r="L305" s="618"/>
      <c r="M305" s="618"/>
      <c r="N305" s="619"/>
      <c r="O305" s="619"/>
      <c r="P305" s="620"/>
      <c r="Q305" s="620"/>
      <c r="R305" s="620"/>
      <c r="S305" s="620"/>
      <c r="T305" s="620"/>
      <c r="U305" s="620"/>
      <c r="V305" s="620"/>
      <c r="W305" s="620"/>
      <c r="X305" s="620"/>
      <c r="Y305" s="620"/>
      <c r="Z305" s="620"/>
      <c r="AA305" s="620"/>
      <c r="AB305" s="620"/>
      <c r="AC305" s="620"/>
      <c r="AD305" s="620"/>
      <c r="AE305" s="620"/>
      <c r="AF305" s="620"/>
      <c r="AG305" s="620"/>
      <c r="AH305" s="618"/>
      <c r="AI305" s="618"/>
      <c r="AJ305" s="618"/>
      <c r="AK305" s="618"/>
      <c r="AL305" s="618"/>
      <c r="AM305" s="618"/>
      <c r="AN305" s="618"/>
      <c r="AO305" s="618"/>
      <c r="AP305" s="618"/>
      <c r="AQ305" s="618"/>
      <c r="AR305" s="618"/>
      <c r="AS305" s="618"/>
      <c r="AT305" s="618"/>
      <c r="AU305" s="618"/>
      <c r="AV305" s="618"/>
      <c r="AW305" s="618"/>
      <c r="AX305" s="618"/>
      <c r="AY305" s="618"/>
      <c r="AZ305" s="618"/>
      <c r="BA305" s="618"/>
      <c r="BB305" s="618"/>
      <c r="BC305" s="618"/>
      <c r="BD305" s="618"/>
      <c r="BE305" s="618"/>
      <c r="BF305" s="618"/>
      <c r="BG305" s="618"/>
      <c r="BH305" s="618"/>
      <c r="BI305" s="618"/>
      <c r="BJ305" s="618"/>
      <c r="BK305" s="618"/>
      <c r="BL305" s="618"/>
      <c r="BM305" s="618"/>
      <c r="BN305" s="618"/>
      <c r="BO305" s="618"/>
      <c r="BP305" s="618"/>
      <c r="BQ305" s="618"/>
      <c r="BR305" s="618"/>
      <c r="BS305" s="618"/>
      <c r="BT305" s="618"/>
      <c r="BU305" s="618"/>
      <c r="BV305" s="618"/>
      <c r="BW305" s="618"/>
      <c r="BX305" s="618"/>
      <c r="BY305" s="618"/>
      <c r="BZ305" s="618"/>
      <c r="CA305" s="618"/>
      <c r="CB305" s="623"/>
      <c r="CC305" s="623"/>
      <c r="CD305" s="618"/>
      <c r="CE305" s="618"/>
      <c r="CF305" s="623"/>
      <c r="CG305" s="623"/>
      <c r="CH305" s="623"/>
      <c r="CI305" s="623"/>
      <c r="CJ305" s="623"/>
      <c r="CK305" s="623"/>
      <c r="CL305" s="623"/>
      <c r="CM305" s="623"/>
      <c r="CN305" s="623"/>
      <c r="CO305" s="618"/>
      <c r="CP305" s="619"/>
      <c r="CQ305" s="619"/>
      <c r="CR305" s="618"/>
      <c r="CS305" s="618"/>
      <c r="CT305" s="618"/>
      <c r="CU305" s="618"/>
      <c r="CV305" s="618"/>
      <c r="CW305" s="618"/>
    </row>
    <row r="306" spans="1:101" s="624" customFormat="1">
      <c r="A306" s="618"/>
      <c r="B306" s="618"/>
      <c r="C306" s="622"/>
      <c r="D306" s="622"/>
      <c r="E306" s="621"/>
      <c r="F306" s="618"/>
      <c r="G306" s="618"/>
      <c r="H306" s="618"/>
      <c r="I306" s="618"/>
      <c r="J306" s="618"/>
      <c r="K306" s="618"/>
      <c r="L306" s="618"/>
      <c r="M306" s="618"/>
      <c r="N306" s="619"/>
      <c r="O306" s="619"/>
      <c r="P306" s="620"/>
      <c r="Q306" s="620"/>
      <c r="R306" s="620"/>
      <c r="S306" s="620"/>
      <c r="T306" s="620"/>
      <c r="U306" s="620"/>
      <c r="V306" s="620"/>
      <c r="W306" s="620"/>
      <c r="X306" s="620"/>
      <c r="Y306" s="620"/>
      <c r="Z306" s="620"/>
      <c r="AA306" s="620"/>
      <c r="AB306" s="620"/>
      <c r="AC306" s="620"/>
      <c r="AD306" s="620"/>
      <c r="AE306" s="620"/>
      <c r="AF306" s="620"/>
      <c r="AG306" s="620"/>
      <c r="AH306" s="618"/>
      <c r="AI306" s="618"/>
      <c r="AJ306" s="618"/>
      <c r="AK306" s="618"/>
      <c r="AL306" s="618"/>
      <c r="AM306" s="618"/>
      <c r="AN306" s="618"/>
      <c r="AO306" s="618"/>
      <c r="AP306" s="618"/>
      <c r="AQ306" s="618"/>
      <c r="AR306" s="618"/>
      <c r="AS306" s="618"/>
      <c r="AT306" s="618"/>
      <c r="AU306" s="618"/>
      <c r="AV306" s="618"/>
      <c r="AW306" s="618"/>
      <c r="AX306" s="618"/>
      <c r="AY306" s="618"/>
      <c r="AZ306" s="618"/>
      <c r="BA306" s="618"/>
      <c r="BB306" s="618"/>
      <c r="BC306" s="618"/>
      <c r="BD306" s="618"/>
      <c r="BE306" s="618"/>
      <c r="BF306" s="618"/>
      <c r="BG306" s="618"/>
      <c r="BH306" s="618"/>
      <c r="BI306" s="618"/>
      <c r="BJ306" s="618"/>
      <c r="BK306" s="618"/>
      <c r="BL306" s="618"/>
      <c r="BM306" s="618"/>
      <c r="BN306" s="618"/>
      <c r="BO306" s="618"/>
      <c r="BP306" s="618"/>
      <c r="BQ306" s="618"/>
      <c r="BR306" s="618"/>
      <c r="BS306" s="618"/>
      <c r="BT306" s="618"/>
      <c r="BU306" s="618"/>
      <c r="BV306" s="618"/>
      <c r="BW306" s="618"/>
      <c r="BX306" s="618"/>
      <c r="BY306" s="618"/>
      <c r="BZ306" s="618"/>
      <c r="CA306" s="618"/>
      <c r="CB306" s="623"/>
      <c r="CC306" s="623"/>
      <c r="CD306" s="618"/>
      <c r="CE306" s="618"/>
      <c r="CF306" s="623"/>
      <c r="CG306" s="623"/>
      <c r="CH306" s="623"/>
      <c r="CI306" s="623"/>
      <c r="CJ306" s="623"/>
      <c r="CK306" s="623"/>
      <c r="CL306" s="623"/>
      <c r="CM306" s="623"/>
      <c r="CN306" s="623"/>
      <c r="CO306" s="618"/>
      <c r="CP306" s="619"/>
      <c r="CQ306" s="619"/>
      <c r="CR306" s="618"/>
      <c r="CS306" s="618"/>
      <c r="CT306" s="618"/>
      <c r="CU306" s="618"/>
      <c r="CV306" s="618"/>
      <c r="CW306" s="618"/>
    </row>
    <row r="307" spans="1:101" s="624" customFormat="1">
      <c r="A307" s="618"/>
      <c r="B307" s="618"/>
      <c r="C307" s="622"/>
      <c r="D307" s="622"/>
      <c r="E307" s="621"/>
      <c r="F307" s="618"/>
      <c r="G307" s="618"/>
      <c r="H307" s="618"/>
      <c r="I307" s="618"/>
      <c r="J307" s="618"/>
      <c r="K307" s="618"/>
      <c r="L307" s="618"/>
      <c r="M307" s="618"/>
      <c r="N307" s="619"/>
      <c r="O307" s="619"/>
      <c r="P307" s="620"/>
      <c r="Q307" s="620"/>
      <c r="R307" s="620"/>
      <c r="S307" s="620"/>
      <c r="T307" s="620"/>
      <c r="U307" s="620"/>
      <c r="V307" s="620"/>
      <c r="W307" s="620"/>
      <c r="X307" s="620"/>
      <c r="Y307" s="620"/>
      <c r="Z307" s="620"/>
      <c r="AA307" s="620"/>
      <c r="AB307" s="620"/>
      <c r="AC307" s="620"/>
      <c r="AD307" s="620"/>
      <c r="AE307" s="620"/>
      <c r="AF307" s="620"/>
      <c r="AG307" s="620"/>
      <c r="AH307" s="618"/>
      <c r="AI307" s="618"/>
      <c r="AJ307" s="618"/>
      <c r="AK307" s="618"/>
      <c r="AL307" s="618"/>
      <c r="AM307" s="618"/>
      <c r="AN307" s="618"/>
      <c r="AO307" s="618"/>
      <c r="AP307" s="618"/>
      <c r="AQ307" s="618"/>
      <c r="AR307" s="618"/>
      <c r="AS307" s="618"/>
      <c r="AT307" s="618"/>
      <c r="AU307" s="618"/>
      <c r="AV307" s="618"/>
      <c r="AW307" s="618"/>
      <c r="AX307" s="618"/>
      <c r="AY307" s="618"/>
      <c r="AZ307" s="618"/>
      <c r="BA307" s="618"/>
      <c r="BB307" s="618"/>
      <c r="BC307" s="618"/>
      <c r="BD307" s="618"/>
      <c r="BE307" s="618"/>
      <c r="BF307" s="618"/>
      <c r="BG307" s="618"/>
      <c r="BH307" s="618"/>
      <c r="BI307" s="618"/>
      <c r="BJ307" s="618"/>
      <c r="BK307" s="618"/>
      <c r="BL307" s="618"/>
      <c r="BM307" s="618"/>
      <c r="BN307" s="618"/>
      <c r="BO307" s="618"/>
      <c r="BP307" s="618"/>
      <c r="BQ307" s="618"/>
      <c r="BR307" s="618"/>
      <c r="BS307" s="618"/>
      <c r="BT307" s="618"/>
      <c r="BU307" s="618"/>
      <c r="BV307" s="618"/>
      <c r="BW307" s="618"/>
      <c r="BX307" s="618"/>
      <c r="BY307" s="618"/>
      <c r="BZ307" s="618"/>
      <c r="CA307" s="618"/>
      <c r="CB307" s="623"/>
      <c r="CC307" s="623"/>
      <c r="CD307" s="618"/>
      <c r="CE307" s="618"/>
      <c r="CF307" s="623"/>
      <c r="CG307" s="623"/>
      <c r="CH307" s="623"/>
      <c r="CI307" s="623"/>
      <c r="CJ307" s="623"/>
      <c r="CK307" s="623"/>
      <c r="CL307" s="623"/>
      <c r="CM307" s="623"/>
      <c r="CN307" s="623"/>
      <c r="CO307" s="618"/>
      <c r="CP307" s="619"/>
      <c r="CQ307" s="619"/>
      <c r="CR307" s="618"/>
      <c r="CS307" s="618"/>
      <c r="CT307" s="618"/>
      <c r="CU307" s="618"/>
      <c r="CV307" s="618"/>
      <c r="CW307" s="618"/>
    </row>
    <row r="308" spans="1:101" s="624" customFormat="1">
      <c r="A308" s="618"/>
      <c r="B308" s="618"/>
      <c r="C308" s="622"/>
      <c r="D308" s="622"/>
      <c r="E308" s="621"/>
      <c r="F308" s="618"/>
      <c r="G308" s="618"/>
      <c r="H308" s="618"/>
      <c r="I308" s="618"/>
      <c r="J308" s="618"/>
      <c r="K308" s="618"/>
      <c r="L308" s="618"/>
      <c r="M308" s="618"/>
      <c r="N308" s="619"/>
      <c r="O308" s="619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20"/>
      <c r="AB308" s="620"/>
      <c r="AC308" s="620"/>
      <c r="AD308" s="620"/>
      <c r="AE308" s="620"/>
      <c r="AF308" s="620"/>
      <c r="AG308" s="620"/>
      <c r="AH308" s="618"/>
      <c r="AI308" s="618"/>
      <c r="AJ308" s="618"/>
      <c r="AK308" s="618"/>
      <c r="AL308" s="618"/>
      <c r="AM308" s="618"/>
      <c r="AN308" s="618"/>
      <c r="AO308" s="618"/>
      <c r="AP308" s="618"/>
      <c r="AQ308" s="618"/>
      <c r="AR308" s="618"/>
      <c r="AS308" s="618"/>
      <c r="AT308" s="618"/>
      <c r="AU308" s="618"/>
      <c r="AV308" s="618"/>
      <c r="AW308" s="618"/>
      <c r="AX308" s="618"/>
      <c r="AY308" s="618"/>
      <c r="AZ308" s="618"/>
      <c r="BA308" s="618"/>
      <c r="BB308" s="618"/>
      <c r="BC308" s="618"/>
      <c r="BD308" s="618"/>
      <c r="BE308" s="618"/>
      <c r="BF308" s="618"/>
      <c r="BG308" s="618"/>
      <c r="BH308" s="618"/>
      <c r="BI308" s="618"/>
      <c r="BJ308" s="618"/>
      <c r="BK308" s="618"/>
      <c r="BL308" s="618"/>
      <c r="BM308" s="618"/>
      <c r="BN308" s="618"/>
      <c r="BO308" s="618"/>
      <c r="BP308" s="618"/>
      <c r="BQ308" s="618"/>
      <c r="BR308" s="618"/>
      <c r="BS308" s="618"/>
      <c r="BT308" s="618"/>
      <c r="BU308" s="618"/>
      <c r="BV308" s="618"/>
      <c r="BW308" s="618"/>
      <c r="BX308" s="618"/>
      <c r="BY308" s="618"/>
      <c r="BZ308" s="618"/>
      <c r="CA308" s="618"/>
      <c r="CB308" s="623"/>
      <c r="CC308" s="623"/>
      <c r="CD308" s="618"/>
      <c r="CE308" s="618"/>
      <c r="CF308" s="623"/>
      <c r="CG308" s="623"/>
      <c r="CH308" s="623"/>
      <c r="CI308" s="623"/>
      <c r="CJ308" s="623"/>
      <c r="CK308" s="623"/>
      <c r="CL308" s="623"/>
      <c r="CM308" s="623"/>
      <c r="CN308" s="623"/>
      <c r="CO308" s="618"/>
      <c r="CP308" s="619"/>
      <c r="CQ308" s="619"/>
      <c r="CR308" s="618"/>
      <c r="CS308" s="618"/>
      <c r="CT308" s="618"/>
      <c r="CU308" s="618"/>
      <c r="CV308" s="618"/>
      <c r="CW308" s="618"/>
    </row>
    <row r="309" spans="1:101" s="624" customFormat="1">
      <c r="A309" s="618"/>
      <c r="B309" s="618"/>
      <c r="C309" s="622"/>
      <c r="D309" s="622"/>
      <c r="E309" s="621"/>
      <c r="F309" s="618"/>
      <c r="G309" s="618"/>
      <c r="H309" s="618"/>
      <c r="I309" s="618"/>
      <c r="J309" s="618"/>
      <c r="K309" s="618"/>
      <c r="L309" s="618"/>
      <c r="M309" s="618"/>
      <c r="N309" s="619"/>
      <c r="O309" s="619"/>
      <c r="P309" s="620"/>
      <c r="Q309" s="620"/>
      <c r="R309" s="620"/>
      <c r="S309" s="620"/>
      <c r="T309" s="620"/>
      <c r="U309" s="620"/>
      <c r="V309" s="620"/>
      <c r="W309" s="620"/>
      <c r="X309" s="620"/>
      <c r="Y309" s="620"/>
      <c r="Z309" s="620"/>
      <c r="AA309" s="620"/>
      <c r="AB309" s="620"/>
      <c r="AC309" s="620"/>
      <c r="AD309" s="620"/>
      <c r="AE309" s="620"/>
      <c r="AF309" s="620"/>
      <c r="AG309" s="620"/>
      <c r="AH309" s="618"/>
      <c r="AI309" s="618"/>
      <c r="AJ309" s="618"/>
      <c r="AK309" s="618"/>
      <c r="AL309" s="618"/>
      <c r="AM309" s="618"/>
      <c r="AN309" s="618"/>
      <c r="AO309" s="618"/>
      <c r="AP309" s="618"/>
      <c r="AQ309" s="618"/>
      <c r="AR309" s="618"/>
      <c r="AS309" s="618"/>
      <c r="AT309" s="618"/>
      <c r="AU309" s="618"/>
      <c r="AV309" s="618"/>
      <c r="AW309" s="618"/>
      <c r="AX309" s="618"/>
      <c r="AY309" s="618"/>
      <c r="AZ309" s="618"/>
      <c r="BA309" s="618"/>
      <c r="BB309" s="618"/>
      <c r="BC309" s="618"/>
      <c r="BD309" s="618"/>
      <c r="BE309" s="618"/>
      <c r="BF309" s="618"/>
      <c r="BG309" s="618"/>
      <c r="BH309" s="618"/>
      <c r="BI309" s="618"/>
      <c r="BJ309" s="618"/>
      <c r="BK309" s="618"/>
      <c r="BL309" s="618"/>
      <c r="BM309" s="618"/>
      <c r="BN309" s="618"/>
      <c r="BO309" s="618"/>
      <c r="BP309" s="618"/>
      <c r="BQ309" s="618"/>
      <c r="BR309" s="618"/>
      <c r="BS309" s="618"/>
      <c r="BT309" s="618"/>
      <c r="BU309" s="618"/>
      <c r="BV309" s="618"/>
      <c r="BW309" s="618"/>
      <c r="BX309" s="618"/>
      <c r="BY309" s="618"/>
      <c r="BZ309" s="618"/>
      <c r="CA309" s="618"/>
      <c r="CB309" s="623"/>
      <c r="CC309" s="623"/>
      <c r="CD309" s="618"/>
      <c r="CE309" s="618"/>
      <c r="CF309" s="623"/>
      <c r="CG309" s="623"/>
      <c r="CH309" s="623"/>
      <c r="CI309" s="623"/>
      <c r="CJ309" s="623"/>
      <c r="CK309" s="623"/>
      <c r="CL309" s="623"/>
      <c r="CM309" s="623"/>
      <c r="CN309" s="623"/>
      <c r="CO309" s="618"/>
      <c r="CP309" s="619"/>
      <c r="CQ309" s="619"/>
      <c r="CR309" s="618"/>
      <c r="CS309" s="618"/>
      <c r="CT309" s="618"/>
      <c r="CU309" s="618"/>
      <c r="CV309" s="618"/>
      <c r="CW309" s="618"/>
    </row>
    <row r="310" spans="1:101" s="624" customFormat="1">
      <c r="A310" s="618"/>
      <c r="B310" s="618"/>
      <c r="C310" s="622"/>
      <c r="D310" s="622"/>
      <c r="E310" s="621"/>
      <c r="F310" s="618"/>
      <c r="G310" s="618"/>
      <c r="H310" s="618"/>
      <c r="I310" s="618"/>
      <c r="J310" s="618"/>
      <c r="K310" s="618"/>
      <c r="L310" s="618"/>
      <c r="M310" s="618"/>
      <c r="N310" s="619"/>
      <c r="O310" s="619"/>
      <c r="P310" s="620"/>
      <c r="Q310" s="620"/>
      <c r="R310" s="620"/>
      <c r="S310" s="620"/>
      <c r="T310" s="620"/>
      <c r="U310" s="620"/>
      <c r="V310" s="620"/>
      <c r="W310" s="620"/>
      <c r="X310" s="620"/>
      <c r="Y310" s="620"/>
      <c r="Z310" s="620"/>
      <c r="AA310" s="620"/>
      <c r="AB310" s="620"/>
      <c r="AC310" s="620"/>
      <c r="AD310" s="620"/>
      <c r="AE310" s="620"/>
      <c r="AF310" s="620"/>
      <c r="AG310" s="620"/>
      <c r="AH310" s="618"/>
      <c r="AI310" s="618"/>
      <c r="AJ310" s="618"/>
      <c r="AK310" s="618"/>
      <c r="AL310" s="618"/>
      <c r="AM310" s="618"/>
      <c r="AN310" s="618"/>
      <c r="AO310" s="618"/>
      <c r="AP310" s="618"/>
      <c r="AQ310" s="618"/>
      <c r="AR310" s="618"/>
      <c r="AS310" s="618"/>
      <c r="AT310" s="618"/>
      <c r="AU310" s="618"/>
      <c r="AV310" s="618"/>
      <c r="AW310" s="618"/>
      <c r="AX310" s="618"/>
      <c r="AY310" s="618"/>
      <c r="AZ310" s="618"/>
      <c r="BA310" s="618"/>
      <c r="BB310" s="618"/>
      <c r="BC310" s="618"/>
      <c r="BD310" s="618"/>
      <c r="BE310" s="618"/>
      <c r="BF310" s="618"/>
      <c r="BG310" s="618"/>
      <c r="BH310" s="618"/>
      <c r="BI310" s="618"/>
      <c r="BJ310" s="618"/>
      <c r="BK310" s="618"/>
      <c r="BL310" s="618"/>
      <c r="BM310" s="618"/>
      <c r="BN310" s="618"/>
      <c r="BO310" s="618"/>
      <c r="BP310" s="618"/>
      <c r="BQ310" s="618"/>
      <c r="BR310" s="618"/>
      <c r="BS310" s="618"/>
      <c r="BT310" s="618"/>
      <c r="BU310" s="618"/>
      <c r="BV310" s="618"/>
      <c r="BW310" s="618"/>
      <c r="BX310" s="618"/>
      <c r="BY310" s="618"/>
      <c r="BZ310" s="618"/>
      <c r="CA310" s="618"/>
      <c r="CB310" s="623"/>
      <c r="CC310" s="623"/>
      <c r="CD310" s="618"/>
      <c r="CE310" s="618"/>
      <c r="CF310" s="623"/>
      <c r="CG310" s="623"/>
      <c r="CH310" s="623"/>
      <c r="CI310" s="623"/>
      <c r="CJ310" s="623"/>
      <c r="CK310" s="623"/>
      <c r="CL310" s="623"/>
      <c r="CM310" s="623"/>
      <c r="CN310" s="623"/>
      <c r="CO310" s="618"/>
      <c r="CP310" s="619"/>
      <c r="CQ310" s="619"/>
      <c r="CR310" s="618"/>
      <c r="CS310" s="618"/>
      <c r="CT310" s="618"/>
      <c r="CU310" s="618"/>
      <c r="CV310" s="618"/>
      <c r="CW310" s="618"/>
    </row>
    <row r="311" spans="1:101" s="624" customFormat="1">
      <c r="A311" s="618"/>
      <c r="B311" s="618"/>
      <c r="C311" s="622"/>
      <c r="D311" s="622"/>
      <c r="E311" s="621"/>
      <c r="F311" s="618"/>
      <c r="G311" s="618"/>
      <c r="H311" s="618"/>
      <c r="I311" s="618"/>
      <c r="J311" s="618"/>
      <c r="K311" s="618"/>
      <c r="L311" s="618"/>
      <c r="M311" s="618"/>
      <c r="N311" s="619"/>
      <c r="O311" s="619"/>
      <c r="P311" s="620"/>
      <c r="Q311" s="620"/>
      <c r="R311" s="620"/>
      <c r="S311" s="620"/>
      <c r="T311" s="620"/>
      <c r="U311" s="620"/>
      <c r="V311" s="620"/>
      <c r="W311" s="620"/>
      <c r="X311" s="620"/>
      <c r="Y311" s="620"/>
      <c r="Z311" s="620"/>
      <c r="AA311" s="620"/>
      <c r="AB311" s="620"/>
      <c r="AC311" s="620"/>
      <c r="AD311" s="620"/>
      <c r="AE311" s="620"/>
      <c r="AF311" s="620"/>
      <c r="AG311" s="620"/>
      <c r="AH311" s="618"/>
      <c r="AI311" s="618"/>
      <c r="AJ311" s="618"/>
      <c r="AK311" s="618"/>
      <c r="AL311" s="618"/>
      <c r="AM311" s="618"/>
      <c r="AN311" s="618"/>
      <c r="AO311" s="618"/>
      <c r="AP311" s="618"/>
      <c r="AQ311" s="618"/>
      <c r="AR311" s="618"/>
      <c r="AS311" s="618"/>
      <c r="AT311" s="618"/>
      <c r="AU311" s="618"/>
      <c r="AV311" s="618"/>
      <c r="AW311" s="618"/>
      <c r="AX311" s="618"/>
      <c r="AY311" s="618"/>
      <c r="AZ311" s="618"/>
      <c r="BA311" s="618"/>
      <c r="BB311" s="618"/>
      <c r="BC311" s="618"/>
      <c r="BD311" s="618"/>
      <c r="BE311" s="618"/>
      <c r="BF311" s="618"/>
      <c r="BG311" s="618"/>
      <c r="BH311" s="618"/>
      <c r="BI311" s="618"/>
      <c r="BJ311" s="618"/>
      <c r="BK311" s="618"/>
      <c r="BL311" s="618"/>
      <c r="BM311" s="618"/>
      <c r="BN311" s="618"/>
      <c r="BO311" s="618"/>
      <c r="BP311" s="618"/>
      <c r="BQ311" s="618"/>
      <c r="BR311" s="618"/>
      <c r="BS311" s="618"/>
      <c r="BT311" s="618"/>
      <c r="BU311" s="618"/>
      <c r="BV311" s="618"/>
      <c r="BW311" s="618"/>
      <c r="BX311" s="618"/>
      <c r="BY311" s="618"/>
      <c r="BZ311" s="618"/>
      <c r="CA311" s="618"/>
      <c r="CB311" s="623"/>
      <c r="CC311" s="623"/>
      <c r="CD311" s="618"/>
      <c r="CE311" s="618"/>
      <c r="CF311" s="623"/>
      <c r="CG311" s="623"/>
      <c r="CH311" s="623"/>
      <c r="CI311" s="623"/>
      <c r="CJ311" s="623"/>
      <c r="CK311" s="623"/>
      <c r="CL311" s="623"/>
      <c r="CM311" s="623"/>
      <c r="CN311" s="623"/>
      <c r="CO311" s="618"/>
      <c r="CP311" s="619"/>
      <c r="CQ311" s="619"/>
      <c r="CR311" s="618"/>
      <c r="CS311" s="618"/>
      <c r="CT311" s="618"/>
      <c r="CU311" s="618"/>
      <c r="CV311" s="618"/>
      <c r="CW311" s="618"/>
    </row>
    <row r="312" spans="1:101" s="624" customFormat="1">
      <c r="A312" s="618"/>
      <c r="B312" s="618"/>
      <c r="C312" s="622"/>
      <c r="D312" s="622"/>
      <c r="E312" s="621"/>
      <c r="F312" s="618"/>
      <c r="G312" s="618"/>
      <c r="H312" s="618"/>
      <c r="I312" s="618"/>
      <c r="J312" s="618"/>
      <c r="K312" s="618"/>
      <c r="L312" s="618"/>
      <c r="M312" s="618"/>
      <c r="N312" s="619"/>
      <c r="O312" s="619"/>
      <c r="P312" s="620"/>
      <c r="Q312" s="620"/>
      <c r="R312" s="620"/>
      <c r="S312" s="620"/>
      <c r="T312" s="620"/>
      <c r="U312" s="620"/>
      <c r="V312" s="620"/>
      <c r="W312" s="620"/>
      <c r="X312" s="620"/>
      <c r="Y312" s="620"/>
      <c r="Z312" s="620"/>
      <c r="AA312" s="620"/>
      <c r="AB312" s="620"/>
      <c r="AC312" s="620"/>
      <c r="AD312" s="620"/>
      <c r="AE312" s="620"/>
      <c r="AF312" s="620"/>
      <c r="AG312" s="620"/>
      <c r="AH312" s="618"/>
      <c r="AI312" s="618"/>
      <c r="AJ312" s="618"/>
      <c r="AK312" s="618"/>
      <c r="AL312" s="618"/>
      <c r="AM312" s="618"/>
      <c r="AN312" s="618"/>
      <c r="AO312" s="618"/>
      <c r="AP312" s="618"/>
      <c r="AQ312" s="618"/>
      <c r="AR312" s="618"/>
      <c r="AS312" s="618"/>
      <c r="AT312" s="618"/>
      <c r="AU312" s="618"/>
      <c r="AV312" s="618"/>
      <c r="AW312" s="618"/>
      <c r="AX312" s="618"/>
      <c r="AY312" s="618"/>
      <c r="AZ312" s="618"/>
      <c r="BA312" s="618"/>
      <c r="BB312" s="618"/>
      <c r="BC312" s="618"/>
      <c r="BD312" s="618"/>
      <c r="BE312" s="618"/>
      <c r="BF312" s="618"/>
      <c r="BG312" s="618"/>
      <c r="BH312" s="618"/>
      <c r="BI312" s="618"/>
      <c r="BJ312" s="618"/>
      <c r="BK312" s="618"/>
      <c r="BL312" s="618"/>
      <c r="BM312" s="618"/>
      <c r="BN312" s="618"/>
      <c r="BO312" s="618"/>
      <c r="BP312" s="618"/>
      <c r="BQ312" s="618"/>
      <c r="BR312" s="618"/>
      <c r="BS312" s="618"/>
      <c r="BT312" s="618"/>
      <c r="BU312" s="618"/>
      <c r="BV312" s="618"/>
      <c r="BW312" s="618"/>
      <c r="BX312" s="618"/>
      <c r="BY312" s="618"/>
      <c r="BZ312" s="618"/>
      <c r="CA312" s="618"/>
      <c r="CB312" s="623"/>
      <c r="CC312" s="623"/>
      <c r="CD312" s="618"/>
      <c r="CE312" s="618"/>
      <c r="CF312" s="623"/>
      <c r="CG312" s="623"/>
      <c r="CH312" s="623"/>
      <c r="CI312" s="623"/>
      <c r="CJ312" s="623"/>
      <c r="CK312" s="623"/>
      <c r="CL312" s="623"/>
      <c r="CM312" s="623"/>
      <c r="CN312" s="623"/>
      <c r="CO312" s="618"/>
      <c r="CP312" s="619"/>
      <c r="CQ312" s="619"/>
      <c r="CR312" s="618"/>
      <c r="CS312" s="618"/>
      <c r="CT312" s="618"/>
      <c r="CU312" s="618"/>
      <c r="CV312" s="618"/>
      <c r="CW312" s="618"/>
    </row>
    <row r="313" spans="1:101" s="624" customFormat="1">
      <c r="A313" s="618"/>
      <c r="B313" s="618"/>
      <c r="C313" s="622"/>
      <c r="D313" s="622"/>
      <c r="E313" s="621"/>
      <c r="F313" s="618"/>
      <c r="G313" s="618"/>
      <c r="H313" s="618"/>
      <c r="I313" s="618"/>
      <c r="J313" s="618"/>
      <c r="K313" s="618"/>
      <c r="L313" s="618"/>
      <c r="M313" s="618"/>
      <c r="N313" s="619"/>
      <c r="O313" s="619"/>
      <c r="P313" s="620"/>
      <c r="Q313" s="620"/>
      <c r="R313" s="620"/>
      <c r="S313" s="620"/>
      <c r="T313" s="620"/>
      <c r="U313" s="620"/>
      <c r="V313" s="620"/>
      <c r="W313" s="620"/>
      <c r="X313" s="620"/>
      <c r="Y313" s="620"/>
      <c r="Z313" s="620"/>
      <c r="AA313" s="620"/>
      <c r="AB313" s="620"/>
      <c r="AC313" s="620"/>
      <c r="AD313" s="620"/>
      <c r="AE313" s="620"/>
      <c r="AF313" s="620"/>
      <c r="AG313" s="620"/>
      <c r="AH313" s="618"/>
      <c r="AI313" s="618"/>
      <c r="AJ313" s="618"/>
      <c r="AK313" s="618"/>
      <c r="AL313" s="618"/>
      <c r="AM313" s="618"/>
      <c r="AN313" s="618"/>
      <c r="AO313" s="618"/>
      <c r="AP313" s="618"/>
      <c r="AQ313" s="618"/>
      <c r="AR313" s="618"/>
      <c r="AS313" s="618"/>
      <c r="AT313" s="618"/>
      <c r="AU313" s="618"/>
      <c r="AV313" s="618"/>
      <c r="AW313" s="618"/>
      <c r="AX313" s="618"/>
      <c r="AY313" s="618"/>
      <c r="AZ313" s="618"/>
      <c r="BA313" s="618"/>
      <c r="BB313" s="618"/>
      <c r="BC313" s="618"/>
      <c r="BD313" s="618"/>
      <c r="BE313" s="618"/>
      <c r="BF313" s="618"/>
      <c r="BG313" s="618"/>
      <c r="BH313" s="618"/>
      <c r="BI313" s="618"/>
      <c r="BJ313" s="618"/>
      <c r="BK313" s="618"/>
      <c r="BL313" s="618"/>
      <c r="BM313" s="618"/>
      <c r="BN313" s="618"/>
      <c r="BO313" s="618"/>
      <c r="BP313" s="618"/>
      <c r="BQ313" s="618"/>
      <c r="BR313" s="618"/>
      <c r="BS313" s="618"/>
      <c r="BT313" s="618"/>
      <c r="BU313" s="618"/>
      <c r="BV313" s="618"/>
      <c r="BW313" s="618"/>
      <c r="BX313" s="618"/>
      <c r="BY313" s="618"/>
      <c r="BZ313" s="618"/>
      <c r="CA313" s="618"/>
      <c r="CB313" s="623"/>
      <c r="CC313" s="623"/>
      <c r="CD313" s="618"/>
      <c r="CE313" s="618"/>
      <c r="CF313" s="623"/>
      <c r="CG313" s="623"/>
      <c r="CH313" s="623"/>
      <c r="CI313" s="623"/>
      <c r="CJ313" s="623"/>
      <c r="CK313" s="623"/>
      <c r="CL313" s="623"/>
      <c r="CM313" s="623"/>
      <c r="CN313" s="623"/>
      <c r="CO313" s="618"/>
      <c r="CP313" s="619"/>
      <c r="CQ313" s="619"/>
      <c r="CR313" s="618"/>
      <c r="CS313" s="618"/>
      <c r="CT313" s="618"/>
      <c r="CU313" s="618"/>
      <c r="CV313" s="618"/>
      <c r="CW313" s="618"/>
    </row>
    <row r="314" spans="1:101" s="624" customFormat="1">
      <c r="A314" s="618"/>
      <c r="B314" s="618"/>
      <c r="C314" s="622"/>
      <c r="D314" s="622"/>
      <c r="E314" s="621"/>
      <c r="F314" s="618"/>
      <c r="G314" s="618"/>
      <c r="H314" s="618"/>
      <c r="I314" s="618"/>
      <c r="J314" s="618"/>
      <c r="K314" s="618"/>
      <c r="L314" s="618"/>
      <c r="M314" s="618"/>
      <c r="N314" s="619"/>
      <c r="O314" s="619"/>
      <c r="P314" s="620"/>
      <c r="Q314" s="620"/>
      <c r="R314" s="620"/>
      <c r="S314" s="620"/>
      <c r="T314" s="620"/>
      <c r="U314" s="620"/>
      <c r="V314" s="620"/>
      <c r="W314" s="620"/>
      <c r="X314" s="620"/>
      <c r="Y314" s="620"/>
      <c r="Z314" s="620"/>
      <c r="AA314" s="620"/>
      <c r="AB314" s="620"/>
      <c r="AC314" s="620"/>
      <c r="AD314" s="620"/>
      <c r="AE314" s="620"/>
      <c r="AF314" s="620"/>
      <c r="AG314" s="620"/>
      <c r="AH314" s="618"/>
      <c r="AI314" s="618"/>
      <c r="AJ314" s="618"/>
      <c r="AK314" s="618"/>
      <c r="AL314" s="618"/>
      <c r="AM314" s="618"/>
      <c r="AN314" s="618"/>
      <c r="AO314" s="618"/>
      <c r="AP314" s="618"/>
      <c r="AQ314" s="618"/>
      <c r="AR314" s="618"/>
      <c r="AS314" s="618"/>
      <c r="AT314" s="618"/>
      <c r="AU314" s="618"/>
      <c r="AV314" s="618"/>
      <c r="AW314" s="618"/>
      <c r="AX314" s="618"/>
      <c r="AY314" s="618"/>
      <c r="AZ314" s="618"/>
      <c r="BA314" s="618"/>
      <c r="BB314" s="618"/>
      <c r="BC314" s="618"/>
      <c r="BD314" s="618"/>
      <c r="BE314" s="618"/>
      <c r="BF314" s="618"/>
      <c r="BG314" s="618"/>
      <c r="BH314" s="618"/>
      <c r="BI314" s="618"/>
      <c r="BJ314" s="618"/>
      <c r="BK314" s="618"/>
      <c r="BL314" s="618"/>
      <c r="BM314" s="618"/>
      <c r="BN314" s="618"/>
      <c r="BO314" s="618"/>
      <c r="BP314" s="618"/>
      <c r="BQ314" s="618"/>
      <c r="BR314" s="618"/>
      <c r="BS314" s="618"/>
      <c r="BT314" s="618"/>
      <c r="BU314" s="618"/>
      <c r="BV314" s="618"/>
      <c r="BW314" s="618"/>
      <c r="BX314" s="618"/>
      <c r="BY314" s="618"/>
      <c r="BZ314" s="618"/>
      <c r="CA314" s="618"/>
      <c r="CB314" s="623"/>
      <c r="CC314" s="623"/>
      <c r="CD314" s="618"/>
      <c r="CE314" s="618"/>
      <c r="CF314" s="623"/>
      <c r="CG314" s="623"/>
      <c r="CH314" s="623"/>
      <c r="CI314" s="623"/>
      <c r="CJ314" s="623"/>
      <c r="CK314" s="623"/>
      <c r="CL314" s="623"/>
      <c r="CM314" s="623"/>
      <c r="CN314" s="623"/>
      <c r="CO314" s="618"/>
      <c r="CP314" s="619"/>
      <c r="CQ314" s="619"/>
      <c r="CR314" s="618"/>
      <c r="CS314" s="618"/>
      <c r="CT314" s="618"/>
      <c r="CU314" s="618"/>
      <c r="CV314" s="618"/>
      <c r="CW314" s="618"/>
    </row>
    <row r="315" spans="1:101" s="624" customFormat="1">
      <c r="A315" s="618"/>
      <c r="B315" s="618"/>
      <c r="C315" s="622"/>
      <c r="D315" s="622"/>
      <c r="E315" s="621"/>
      <c r="F315" s="618"/>
      <c r="G315" s="618"/>
      <c r="H315" s="618"/>
      <c r="I315" s="618"/>
      <c r="J315" s="618"/>
      <c r="K315" s="618"/>
      <c r="L315" s="618"/>
      <c r="M315" s="618"/>
      <c r="N315" s="619"/>
      <c r="O315" s="619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20"/>
      <c r="AB315" s="620"/>
      <c r="AC315" s="620"/>
      <c r="AD315" s="620"/>
      <c r="AE315" s="620"/>
      <c r="AF315" s="620"/>
      <c r="AG315" s="620"/>
      <c r="AH315" s="618"/>
      <c r="AI315" s="618"/>
      <c r="AJ315" s="618"/>
      <c r="AK315" s="618"/>
      <c r="AL315" s="618"/>
      <c r="AM315" s="618"/>
      <c r="AN315" s="618"/>
      <c r="AO315" s="618"/>
      <c r="AP315" s="618"/>
      <c r="AQ315" s="618"/>
      <c r="AR315" s="618"/>
      <c r="AS315" s="618"/>
      <c r="AT315" s="618"/>
      <c r="AU315" s="618"/>
      <c r="AV315" s="618"/>
      <c r="AW315" s="618"/>
      <c r="AX315" s="618"/>
      <c r="AY315" s="618"/>
      <c r="AZ315" s="618"/>
      <c r="BA315" s="618"/>
      <c r="BB315" s="618"/>
      <c r="BC315" s="618"/>
      <c r="BD315" s="618"/>
      <c r="BE315" s="618"/>
      <c r="BF315" s="618"/>
      <c r="BG315" s="618"/>
      <c r="BH315" s="618"/>
      <c r="BI315" s="618"/>
      <c r="BJ315" s="618"/>
      <c r="BK315" s="618"/>
      <c r="BL315" s="618"/>
      <c r="BM315" s="618"/>
      <c r="BN315" s="618"/>
      <c r="BO315" s="618"/>
      <c r="BP315" s="618"/>
      <c r="BQ315" s="618"/>
      <c r="BR315" s="618"/>
      <c r="BS315" s="618"/>
      <c r="BT315" s="618"/>
      <c r="BU315" s="618"/>
      <c r="BV315" s="618"/>
      <c r="BW315" s="618"/>
      <c r="BX315" s="618"/>
      <c r="BY315" s="618"/>
      <c r="BZ315" s="618"/>
      <c r="CA315" s="618"/>
      <c r="CB315" s="623"/>
      <c r="CC315" s="623"/>
      <c r="CD315" s="618"/>
      <c r="CE315" s="618"/>
      <c r="CF315" s="623"/>
      <c r="CG315" s="623"/>
      <c r="CH315" s="623"/>
      <c r="CI315" s="623"/>
      <c r="CJ315" s="623"/>
      <c r="CK315" s="623"/>
      <c r="CL315" s="623"/>
      <c r="CM315" s="623"/>
      <c r="CN315" s="623"/>
      <c r="CO315" s="618"/>
      <c r="CP315" s="619"/>
      <c r="CQ315" s="619"/>
      <c r="CR315" s="618"/>
      <c r="CS315" s="618"/>
      <c r="CT315" s="618"/>
      <c r="CU315" s="618"/>
      <c r="CV315" s="618"/>
      <c r="CW315" s="618"/>
    </row>
    <row r="316" spans="1:101" s="624" customFormat="1">
      <c r="A316" s="618"/>
      <c r="B316" s="618"/>
      <c r="C316" s="622"/>
      <c r="D316" s="622"/>
      <c r="E316" s="621"/>
      <c r="F316" s="618"/>
      <c r="G316" s="618"/>
      <c r="H316" s="618"/>
      <c r="I316" s="618"/>
      <c r="J316" s="618"/>
      <c r="K316" s="618"/>
      <c r="L316" s="618"/>
      <c r="M316" s="618"/>
      <c r="N316" s="619"/>
      <c r="O316" s="619"/>
      <c r="P316" s="620"/>
      <c r="Q316" s="620"/>
      <c r="R316" s="620"/>
      <c r="S316" s="620"/>
      <c r="T316" s="620"/>
      <c r="U316" s="620"/>
      <c r="V316" s="620"/>
      <c r="W316" s="620"/>
      <c r="X316" s="620"/>
      <c r="Y316" s="620"/>
      <c r="Z316" s="620"/>
      <c r="AA316" s="620"/>
      <c r="AB316" s="620"/>
      <c r="AC316" s="620"/>
      <c r="AD316" s="620"/>
      <c r="AE316" s="620"/>
      <c r="AF316" s="620"/>
      <c r="AG316" s="620"/>
      <c r="AH316" s="618"/>
      <c r="AI316" s="618"/>
      <c r="AJ316" s="618"/>
      <c r="AK316" s="618"/>
      <c r="AL316" s="618"/>
      <c r="AM316" s="618"/>
      <c r="AN316" s="618"/>
      <c r="AO316" s="618"/>
      <c r="AP316" s="618"/>
      <c r="AQ316" s="618"/>
      <c r="AR316" s="618"/>
      <c r="AS316" s="618"/>
      <c r="AT316" s="618"/>
      <c r="AU316" s="618"/>
      <c r="AV316" s="618"/>
      <c r="AW316" s="618"/>
      <c r="AX316" s="618"/>
      <c r="AY316" s="618"/>
      <c r="AZ316" s="618"/>
      <c r="BA316" s="618"/>
      <c r="BB316" s="618"/>
      <c r="BC316" s="618"/>
      <c r="BD316" s="618"/>
      <c r="BE316" s="618"/>
      <c r="BF316" s="618"/>
      <c r="BG316" s="618"/>
      <c r="BH316" s="618"/>
      <c r="BI316" s="618"/>
      <c r="BJ316" s="618"/>
      <c r="BK316" s="618"/>
      <c r="BL316" s="618"/>
      <c r="BM316" s="618"/>
      <c r="BN316" s="618"/>
      <c r="BO316" s="618"/>
      <c r="BP316" s="618"/>
      <c r="BQ316" s="618"/>
      <c r="BR316" s="618"/>
      <c r="BS316" s="618"/>
      <c r="BT316" s="618"/>
      <c r="BU316" s="618"/>
      <c r="BV316" s="618"/>
      <c r="BW316" s="618"/>
      <c r="BX316" s="618"/>
      <c r="BY316" s="618"/>
      <c r="BZ316" s="618"/>
      <c r="CA316" s="618"/>
      <c r="CB316" s="623"/>
      <c r="CC316" s="623"/>
      <c r="CD316" s="618"/>
      <c r="CE316" s="618"/>
      <c r="CF316" s="623"/>
      <c r="CG316" s="623"/>
      <c r="CH316" s="623"/>
      <c r="CI316" s="623"/>
      <c r="CJ316" s="623"/>
      <c r="CK316" s="623"/>
      <c r="CL316" s="623"/>
      <c r="CM316" s="623"/>
      <c r="CN316" s="623"/>
      <c r="CO316" s="618"/>
      <c r="CP316" s="619"/>
      <c r="CQ316" s="619"/>
      <c r="CR316" s="618"/>
      <c r="CS316" s="618"/>
      <c r="CT316" s="618"/>
      <c r="CU316" s="618"/>
      <c r="CV316" s="618"/>
      <c r="CW316" s="618"/>
    </row>
    <row r="317" spans="1:101" s="624" customFormat="1">
      <c r="A317" s="618"/>
      <c r="B317" s="618"/>
      <c r="C317" s="622"/>
      <c r="D317" s="622"/>
      <c r="E317" s="621"/>
      <c r="F317" s="618"/>
      <c r="G317" s="618"/>
      <c r="H317" s="618"/>
      <c r="I317" s="618"/>
      <c r="J317" s="618"/>
      <c r="K317" s="618"/>
      <c r="L317" s="618"/>
      <c r="M317" s="618"/>
      <c r="N317" s="619"/>
      <c r="O317" s="619"/>
      <c r="P317" s="620"/>
      <c r="Q317" s="620"/>
      <c r="R317" s="620"/>
      <c r="S317" s="620"/>
      <c r="T317" s="620"/>
      <c r="U317" s="620"/>
      <c r="V317" s="620"/>
      <c r="W317" s="620"/>
      <c r="X317" s="620"/>
      <c r="Y317" s="620"/>
      <c r="Z317" s="620"/>
      <c r="AA317" s="620"/>
      <c r="AB317" s="620"/>
      <c r="AC317" s="620"/>
      <c r="AD317" s="620"/>
      <c r="AE317" s="620"/>
      <c r="AF317" s="620"/>
      <c r="AG317" s="620"/>
      <c r="AH317" s="618"/>
      <c r="AI317" s="618"/>
      <c r="AJ317" s="618"/>
      <c r="AK317" s="618"/>
      <c r="AL317" s="618"/>
      <c r="AM317" s="618"/>
      <c r="AN317" s="618"/>
      <c r="AO317" s="618"/>
      <c r="AP317" s="618"/>
      <c r="AQ317" s="618"/>
      <c r="AR317" s="618"/>
      <c r="AS317" s="618"/>
      <c r="AT317" s="618"/>
      <c r="AU317" s="618"/>
      <c r="AV317" s="618"/>
      <c r="AW317" s="618"/>
      <c r="AX317" s="618"/>
      <c r="AY317" s="618"/>
      <c r="AZ317" s="618"/>
      <c r="BA317" s="618"/>
      <c r="BB317" s="618"/>
      <c r="BC317" s="618"/>
      <c r="BD317" s="618"/>
      <c r="BE317" s="618"/>
      <c r="BF317" s="618"/>
      <c r="BG317" s="618"/>
      <c r="BH317" s="618"/>
      <c r="BI317" s="618"/>
      <c r="BJ317" s="618"/>
      <c r="BK317" s="618"/>
      <c r="BL317" s="618"/>
      <c r="BM317" s="618"/>
      <c r="BN317" s="618"/>
      <c r="BO317" s="618"/>
      <c r="BP317" s="618"/>
      <c r="BQ317" s="618"/>
      <c r="BR317" s="618"/>
      <c r="BS317" s="618"/>
      <c r="BT317" s="618"/>
      <c r="BU317" s="618"/>
      <c r="BV317" s="618"/>
      <c r="BW317" s="618"/>
      <c r="BX317" s="618"/>
      <c r="BY317" s="618"/>
      <c r="BZ317" s="618"/>
      <c r="CA317" s="618"/>
      <c r="CB317" s="623"/>
      <c r="CC317" s="623"/>
      <c r="CD317" s="618"/>
      <c r="CE317" s="618"/>
      <c r="CF317" s="623"/>
      <c r="CG317" s="623"/>
      <c r="CH317" s="623"/>
      <c r="CI317" s="623"/>
      <c r="CJ317" s="623"/>
      <c r="CK317" s="623"/>
      <c r="CL317" s="623"/>
      <c r="CM317" s="623"/>
      <c r="CN317" s="623"/>
      <c r="CO317" s="618"/>
      <c r="CP317" s="619"/>
      <c r="CQ317" s="619"/>
      <c r="CR317" s="618"/>
      <c r="CS317" s="618"/>
      <c r="CT317" s="618"/>
      <c r="CU317" s="618"/>
      <c r="CV317" s="618"/>
      <c r="CW317" s="618"/>
    </row>
    <row r="318" spans="1:101" s="624" customFormat="1">
      <c r="A318" s="618"/>
      <c r="B318" s="618"/>
      <c r="C318" s="622"/>
      <c r="D318" s="622"/>
      <c r="E318" s="621"/>
      <c r="F318" s="618"/>
      <c r="G318" s="618"/>
      <c r="H318" s="618"/>
      <c r="I318" s="618"/>
      <c r="J318" s="618"/>
      <c r="K318" s="618"/>
      <c r="L318" s="618"/>
      <c r="M318" s="618"/>
      <c r="N318" s="619"/>
      <c r="O318" s="619"/>
      <c r="P318" s="620"/>
      <c r="Q318" s="620"/>
      <c r="R318" s="620"/>
      <c r="S318" s="620"/>
      <c r="T318" s="620"/>
      <c r="U318" s="620"/>
      <c r="V318" s="620"/>
      <c r="W318" s="620"/>
      <c r="X318" s="620"/>
      <c r="Y318" s="620"/>
      <c r="Z318" s="620"/>
      <c r="AA318" s="620"/>
      <c r="AB318" s="620"/>
      <c r="AC318" s="620"/>
      <c r="AD318" s="620"/>
      <c r="AE318" s="620"/>
      <c r="AF318" s="620"/>
      <c r="AG318" s="620"/>
      <c r="AH318" s="618"/>
      <c r="AI318" s="618"/>
      <c r="AJ318" s="618"/>
      <c r="AK318" s="618"/>
      <c r="AL318" s="618"/>
      <c r="AM318" s="618"/>
      <c r="AN318" s="618"/>
      <c r="AO318" s="618"/>
      <c r="AP318" s="618"/>
      <c r="AQ318" s="618"/>
      <c r="AR318" s="618"/>
      <c r="AS318" s="618"/>
      <c r="AT318" s="618"/>
      <c r="AU318" s="618"/>
      <c r="AV318" s="618"/>
      <c r="AW318" s="618"/>
      <c r="AX318" s="618"/>
      <c r="AY318" s="618"/>
      <c r="AZ318" s="618"/>
      <c r="BA318" s="618"/>
      <c r="BB318" s="618"/>
      <c r="BC318" s="618"/>
      <c r="BD318" s="618"/>
      <c r="BE318" s="618"/>
      <c r="BF318" s="618"/>
      <c r="BG318" s="618"/>
      <c r="BH318" s="618"/>
      <c r="BI318" s="618"/>
      <c r="BJ318" s="618"/>
      <c r="BK318" s="618"/>
      <c r="BL318" s="618"/>
      <c r="BM318" s="618"/>
      <c r="BN318" s="618"/>
      <c r="BO318" s="618"/>
      <c r="BP318" s="618"/>
      <c r="BQ318" s="618"/>
      <c r="BR318" s="618"/>
      <c r="BS318" s="618"/>
      <c r="BT318" s="618"/>
      <c r="BU318" s="618"/>
      <c r="BV318" s="618"/>
      <c r="BW318" s="618"/>
      <c r="BX318" s="618"/>
      <c r="BY318" s="618"/>
      <c r="BZ318" s="618"/>
      <c r="CA318" s="618"/>
      <c r="CB318" s="623"/>
      <c r="CC318" s="623"/>
      <c r="CD318" s="618"/>
      <c r="CE318" s="618"/>
      <c r="CF318" s="623"/>
      <c r="CG318" s="623"/>
      <c r="CH318" s="623"/>
      <c r="CI318" s="623"/>
      <c r="CJ318" s="623"/>
      <c r="CK318" s="623"/>
      <c r="CL318" s="623"/>
      <c r="CM318" s="623"/>
      <c r="CN318" s="623"/>
      <c r="CO318" s="618"/>
      <c r="CP318" s="619"/>
      <c r="CQ318" s="619"/>
      <c r="CR318" s="618"/>
      <c r="CS318" s="618"/>
      <c r="CT318" s="618"/>
      <c r="CU318" s="618"/>
      <c r="CV318" s="618"/>
      <c r="CW318" s="618"/>
    </row>
    <row r="319" spans="1:101" s="624" customFormat="1">
      <c r="A319" s="618"/>
      <c r="B319" s="618"/>
      <c r="C319" s="622"/>
      <c r="D319" s="622"/>
      <c r="E319" s="621"/>
      <c r="F319" s="618"/>
      <c r="G319" s="618"/>
      <c r="H319" s="618"/>
      <c r="I319" s="618"/>
      <c r="J319" s="618"/>
      <c r="K319" s="618"/>
      <c r="L319" s="618"/>
      <c r="M319" s="618"/>
      <c r="N319" s="619"/>
      <c r="O319" s="619"/>
      <c r="P319" s="620"/>
      <c r="Q319" s="620"/>
      <c r="R319" s="620"/>
      <c r="S319" s="620"/>
      <c r="T319" s="620"/>
      <c r="U319" s="620"/>
      <c r="V319" s="620"/>
      <c r="W319" s="620"/>
      <c r="X319" s="620"/>
      <c r="Y319" s="620"/>
      <c r="Z319" s="620"/>
      <c r="AA319" s="620"/>
      <c r="AB319" s="620"/>
      <c r="AC319" s="620"/>
      <c r="AD319" s="620"/>
      <c r="AE319" s="620"/>
      <c r="AF319" s="620"/>
      <c r="AG319" s="620"/>
      <c r="AH319" s="618"/>
      <c r="AI319" s="618"/>
      <c r="AJ319" s="618"/>
      <c r="AK319" s="618"/>
      <c r="AL319" s="618"/>
      <c r="AM319" s="618"/>
      <c r="AN319" s="618"/>
      <c r="AO319" s="618"/>
      <c r="AP319" s="618"/>
      <c r="AQ319" s="618"/>
      <c r="AR319" s="618"/>
      <c r="AS319" s="618"/>
      <c r="AT319" s="618"/>
      <c r="AU319" s="618"/>
      <c r="AV319" s="618"/>
      <c r="AW319" s="618"/>
      <c r="AX319" s="618"/>
      <c r="AY319" s="618"/>
      <c r="AZ319" s="618"/>
      <c r="BA319" s="618"/>
      <c r="BB319" s="618"/>
      <c r="BC319" s="618"/>
      <c r="BD319" s="618"/>
      <c r="BE319" s="618"/>
      <c r="BF319" s="618"/>
      <c r="BG319" s="618"/>
      <c r="BH319" s="618"/>
      <c r="BI319" s="618"/>
      <c r="BJ319" s="618"/>
      <c r="BK319" s="618"/>
      <c r="BL319" s="618"/>
      <c r="BM319" s="618"/>
      <c r="BN319" s="618"/>
      <c r="BO319" s="618"/>
      <c r="BP319" s="618"/>
      <c r="BQ319" s="618"/>
      <c r="BR319" s="618"/>
      <c r="BS319" s="618"/>
      <c r="BT319" s="618"/>
      <c r="BU319" s="618"/>
      <c r="BV319" s="618"/>
      <c r="BW319" s="618"/>
      <c r="BX319" s="618"/>
      <c r="BY319" s="618"/>
      <c r="BZ319" s="618"/>
      <c r="CA319" s="618"/>
      <c r="CB319" s="623"/>
      <c r="CC319" s="623"/>
      <c r="CD319" s="618"/>
      <c r="CE319" s="618"/>
      <c r="CF319" s="623"/>
      <c r="CG319" s="623"/>
      <c r="CH319" s="623"/>
      <c r="CI319" s="623"/>
      <c r="CJ319" s="623"/>
      <c r="CK319" s="623"/>
      <c r="CL319" s="623"/>
      <c r="CM319" s="623"/>
      <c r="CN319" s="623"/>
      <c r="CO319" s="618"/>
      <c r="CP319" s="619"/>
      <c r="CQ319" s="619"/>
      <c r="CR319" s="618"/>
      <c r="CS319" s="618"/>
      <c r="CT319" s="618"/>
      <c r="CU319" s="618"/>
      <c r="CV319" s="618"/>
      <c r="CW319" s="618"/>
    </row>
    <row r="320" spans="1:101" s="624" customFormat="1">
      <c r="A320" s="618"/>
      <c r="B320" s="618"/>
      <c r="C320" s="622"/>
      <c r="D320" s="622"/>
      <c r="E320" s="621"/>
      <c r="F320" s="618"/>
      <c r="G320" s="618"/>
      <c r="H320" s="618"/>
      <c r="I320" s="618"/>
      <c r="J320" s="618"/>
      <c r="K320" s="618"/>
      <c r="L320" s="618"/>
      <c r="M320" s="618"/>
      <c r="N320" s="619"/>
      <c r="O320" s="619"/>
      <c r="P320" s="620"/>
      <c r="Q320" s="620"/>
      <c r="R320" s="620"/>
      <c r="S320" s="620"/>
      <c r="T320" s="620"/>
      <c r="U320" s="620"/>
      <c r="V320" s="620"/>
      <c r="W320" s="620"/>
      <c r="X320" s="620"/>
      <c r="Y320" s="620"/>
      <c r="Z320" s="620"/>
      <c r="AA320" s="620"/>
      <c r="AB320" s="620"/>
      <c r="AC320" s="620"/>
      <c r="AD320" s="620"/>
      <c r="AE320" s="620"/>
      <c r="AF320" s="620"/>
      <c r="AG320" s="620"/>
      <c r="AH320" s="618"/>
      <c r="AI320" s="618"/>
      <c r="AJ320" s="618"/>
      <c r="AK320" s="618"/>
      <c r="AL320" s="618"/>
      <c r="AM320" s="618"/>
      <c r="AN320" s="618"/>
      <c r="AO320" s="618"/>
      <c r="AP320" s="618"/>
      <c r="AQ320" s="618"/>
      <c r="AR320" s="618"/>
      <c r="AS320" s="618"/>
      <c r="AT320" s="618"/>
      <c r="AU320" s="618"/>
      <c r="AV320" s="618"/>
      <c r="AW320" s="618"/>
      <c r="AX320" s="618"/>
      <c r="AY320" s="618"/>
      <c r="AZ320" s="618"/>
      <c r="BA320" s="618"/>
      <c r="BB320" s="618"/>
      <c r="BC320" s="618"/>
      <c r="BD320" s="618"/>
      <c r="BE320" s="618"/>
      <c r="BF320" s="618"/>
      <c r="BG320" s="618"/>
      <c r="BH320" s="618"/>
      <c r="BI320" s="618"/>
      <c r="BJ320" s="618"/>
      <c r="BK320" s="618"/>
      <c r="BL320" s="618"/>
      <c r="BM320" s="618"/>
      <c r="BN320" s="618"/>
      <c r="BO320" s="618"/>
      <c r="BP320" s="618"/>
      <c r="BQ320" s="618"/>
      <c r="BR320" s="618"/>
      <c r="BS320" s="618"/>
      <c r="BT320" s="618"/>
      <c r="BU320" s="618"/>
      <c r="BV320" s="618"/>
      <c r="BW320" s="618"/>
      <c r="BX320" s="618"/>
      <c r="BY320" s="618"/>
      <c r="BZ320" s="618"/>
      <c r="CA320" s="618"/>
      <c r="CB320" s="623"/>
      <c r="CC320" s="623"/>
      <c r="CD320" s="618"/>
      <c r="CE320" s="618"/>
      <c r="CF320" s="623"/>
      <c r="CG320" s="623"/>
      <c r="CH320" s="623"/>
      <c r="CI320" s="623"/>
      <c r="CJ320" s="623"/>
      <c r="CK320" s="623"/>
      <c r="CL320" s="623"/>
      <c r="CM320" s="623"/>
      <c r="CN320" s="623"/>
      <c r="CO320" s="618"/>
      <c r="CP320" s="619"/>
      <c r="CQ320" s="619"/>
      <c r="CR320" s="618"/>
      <c r="CS320" s="618"/>
      <c r="CT320" s="618"/>
      <c r="CU320" s="618"/>
      <c r="CV320" s="618"/>
      <c r="CW320" s="618"/>
    </row>
    <row r="321" spans="1:101" s="624" customFormat="1">
      <c r="A321" s="618"/>
      <c r="B321" s="618"/>
      <c r="C321" s="622"/>
      <c r="D321" s="622"/>
      <c r="E321" s="621"/>
      <c r="F321" s="618"/>
      <c r="G321" s="618"/>
      <c r="H321" s="618"/>
      <c r="I321" s="618"/>
      <c r="J321" s="618"/>
      <c r="K321" s="618"/>
      <c r="L321" s="618"/>
      <c r="M321" s="618"/>
      <c r="N321" s="619"/>
      <c r="O321" s="619"/>
      <c r="P321" s="620"/>
      <c r="Q321" s="620"/>
      <c r="R321" s="620"/>
      <c r="S321" s="620"/>
      <c r="T321" s="620"/>
      <c r="U321" s="620"/>
      <c r="V321" s="620"/>
      <c r="W321" s="620"/>
      <c r="X321" s="620"/>
      <c r="Y321" s="620"/>
      <c r="Z321" s="620"/>
      <c r="AA321" s="620"/>
      <c r="AB321" s="620"/>
      <c r="AC321" s="620"/>
      <c r="AD321" s="620"/>
      <c r="AE321" s="620"/>
      <c r="AF321" s="620"/>
      <c r="AG321" s="620"/>
      <c r="AH321" s="618"/>
      <c r="AI321" s="618"/>
      <c r="AJ321" s="618"/>
      <c r="AK321" s="618"/>
      <c r="AL321" s="618"/>
      <c r="AM321" s="618"/>
      <c r="AN321" s="618"/>
      <c r="AO321" s="618"/>
      <c r="AP321" s="618"/>
      <c r="AQ321" s="618"/>
      <c r="AR321" s="618"/>
      <c r="AS321" s="618"/>
      <c r="AT321" s="618"/>
      <c r="AU321" s="618"/>
      <c r="AV321" s="618"/>
      <c r="AW321" s="618"/>
      <c r="AX321" s="618"/>
      <c r="AY321" s="618"/>
      <c r="AZ321" s="618"/>
      <c r="BA321" s="618"/>
      <c r="BB321" s="618"/>
      <c r="BC321" s="618"/>
      <c r="BD321" s="618"/>
      <c r="BE321" s="618"/>
      <c r="BF321" s="618"/>
      <c r="BG321" s="618"/>
      <c r="BH321" s="618"/>
      <c r="BI321" s="618"/>
      <c r="BJ321" s="618"/>
      <c r="BK321" s="618"/>
      <c r="BL321" s="618"/>
      <c r="BM321" s="618"/>
      <c r="BN321" s="618"/>
      <c r="BO321" s="618"/>
      <c r="BP321" s="618"/>
      <c r="BQ321" s="618"/>
      <c r="BR321" s="618"/>
      <c r="BS321" s="618"/>
      <c r="BT321" s="618"/>
      <c r="BU321" s="618"/>
      <c r="BV321" s="618"/>
      <c r="BW321" s="618"/>
      <c r="BX321" s="618"/>
      <c r="BY321" s="618"/>
      <c r="BZ321" s="618"/>
      <c r="CA321" s="618"/>
      <c r="CB321" s="623"/>
      <c r="CC321" s="623"/>
      <c r="CD321" s="618"/>
      <c r="CE321" s="618"/>
      <c r="CF321" s="623"/>
      <c r="CG321" s="623"/>
      <c r="CH321" s="623"/>
      <c r="CI321" s="623"/>
      <c r="CJ321" s="623"/>
      <c r="CK321" s="623"/>
      <c r="CL321" s="623"/>
      <c r="CM321" s="623"/>
      <c r="CN321" s="623"/>
      <c r="CO321" s="618"/>
      <c r="CP321" s="619"/>
      <c r="CQ321" s="619"/>
      <c r="CR321" s="618"/>
      <c r="CS321" s="618"/>
      <c r="CT321" s="618"/>
      <c r="CU321" s="618"/>
      <c r="CV321" s="618"/>
      <c r="CW321" s="618"/>
    </row>
    <row r="322" spans="1:101" s="624" customFormat="1">
      <c r="A322" s="618"/>
      <c r="B322" s="618"/>
      <c r="C322" s="622"/>
      <c r="D322" s="622"/>
      <c r="E322" s="621"/>
      <c r="F322" s="618"/>
      <c r="G322" s="618"/>
      <c r="H322" s="618"/>
      <c r="I322" s="618"/>
      <c r="J322" s="618"/>
      <c r="K322" s="618"/>
      <c r="L322" s="618"/>
      <c r="M322" s="618"/>
      <c r="N322" s="619"/>
      <c r="O322" s="619"/>
      <c r="P322" s="620"/>
      <c r="Q322" s="620"/>
      <c r="R322" s="620"/>
      <c r="S322" s="620"/>
      <c r="T322" s="620"/>
      <c r="U322" s="620"/>
      <c r="V322" s="620"/>
      <c r="W322" s="620"/>
      <c r="X322" s="620"/>
      <c r="Y322" s="620"/>
      <c r="Z322" s="620"/>
      <c r="AA322" s="620"/>
      <c r="AB322" s="620"/>
      <c r="AC322" s="620"/>
      <c r="AD322" s="620"/>
      <c r="AE322" s="620"/>
      <c r="AF322" s="620"/>
      <c r="AG322" s="620"/>
      <c r="AH322" s="618"/>
      <c r="AI322" s="618"/>
      <c r="AJ322" s="618"/>
      <c r="AK322" s="618"/>
      <c r="AL322" s="618"/>
      <c r="AM322" s="618"/>
      <c r="AN322" s="618"/>
      <c r="AO322" s="618"/>
      <c r="AP322" s="618"/>
      <c r="AQ322" s="618"/>
      <c r="AR322" s="618"/>
      <c r="AS322" s="618"/>
      <c r="AT322" s="618"/>
      <c r="AU322" s="618"/>
      <c r="AV322" s="618"/>
      <c r="AW322" s="618"/>
      <c r="AX322" s="618"/>
      <c r="AY322" s="618"/>
      <c r="AZ322" s="618"/>
      <c r="BA322" s="618"/>
      <c r="BB322" s="618"/>
      <c r="BC322" s="618"/>
      <c r="BD322" s="618"/>
      <c r="BE322" s="618"/>
      <c r="BF322" s="618"/>
      <c r="BG322" s="618"/>
      <c r="BH322" s="618"/>
      <c r="BI322" s="618"/>
      <c r="BJ322" s="618"/>
      <c r="BK322" s="618"/>
      <c r="BL322" s="618"/>
      <c r="BM322" s="618"/>
      <c r="BN322" s="618"/>
      <c r="BO322" s="618"/>
      <c r="BP322" s="618"/>
      <c r="BQ322" s="618"/>
      <c r="BR322" s="618"/>
      <c r="BS322" s="618"/>
      <c r="BT322" s="618"/>
      <c r="BU322" s="618"/>
      <c r="BV322" s="618"/>
      <c r="BW322" s="618"/>
      <c r="BX322" s="618"/>
      <c r="BY322" s="618"/>
      <c r="BZ322" s="618"/>
      <c r="CA322" s="618"/>
      <c r="CB322" s="623"/>
      <c r="CC322" s="623"/>
      <c r="CD322" s="618"/>
      <c r="CE322" s="618"/>
      <c r="CF322" s="623"/>
      <c r="CG322" s="623"/>
      <c r="CH322" s="623"/>
      <c r="CI322" s="623"/>
      <c r="CJ322" s="623"/>
      <c r="CK322" s="623"/>
      <c r="CL322" s="623"/>
      <c r="CM322" s="623"/>
      <c r="CN322" s="623"/>
      <c r="CO322" s="618"/>
      <c r="CP322" s="619"/>
      <c r="CQ322" s="619"/>
      <c r="CR322" s="618"/>
      <c r="CS322" s="618"/>
      <c r="CT322" s="618"/>
      <c r="CU322" s="618"/>
      <c r="CV322" s="618"/>
      <c r="CW322" s="618"/>
    </row>
    <row r="323" spans="1:101" s="624" customFormat="1">
      <c r="A323" s="618"/>
      <c r="B323" s="618"/>
      <c r="C323" s="622"/>
      <c r="D323" s="622"/>
      <c r="E323" s="621"/>
      <c r="F323" s="618"/>
      <c r="G323" s="618"/>
      <c r="H323" s="618"/>
      <c r="I323" s="618"/>
      <c r="J323" s="618"/>
      <c r="K323" s="618"/>
      <c r="L323" s="618"/>
      <c r="M323" s="618"/>
      <c r="N323" s="619"/>
      <c r="O323" s="619"/>
      <c r="P323" s="620"/>
      <c r="Q323" s="620"/>
      <c r="R323" s="620"/>
      <c r="S323" s="620"/>
      <c r="T323" s="620"/>
      <c r="U323" s="620"/>
      <c r="V323" s="620"/>
      <c r="W323" s="620"/>
      <c r="X323" s="620"/>
      <c r="Y323" s="620"/>
      <c r="Z323" s="620"/>
      <c r="AA323" s="620"/>
      <c r="AB323" s="620"/>
      <c r="AC323" s="620"/>
      <c r="AD323" s="620"/>
      <c r="AE323" s="620"/>
      <c r="AF323" s="620"/>
      <c r="AG323" s="620"/>
      <c r="AH323" s="618"/>
      <c r="AI323" s="618"/>
      <c r="AJ323" s="618"/>
      <c r="AK323" s="618"/>
      <c r="AL323" s="618"/>
      <c r="AM323" s="618"/>
      <c r="AN323" s="618"/>
      <c r="AO323" s="618"/>
      <c r="AP323" s="618"/>
      <c r="AQ323" s="618"/>
      <c r="AR323" s="618"/>
      <c r="AS323" s="618"/>
      <c r="AT323" s="618"/>
      <c r="AU323" s="618"/>
      <c r="AV323" s="618"/>
      <c r="AW323" s="618"/>
      <c r="AX323" s="618"/>
      <c r="AY323" s="618"/>
      <c r="AZ323" s="618"/>
      <c r="BA323" s="618"/>
      <c r="BB323" s="618"/>
      <c r="BC323" s="618"/>
      <c r="BD323" s="618"/>
      <c r="BE323" s="618"/>
      <c r="BF323" s="618"/>
      <c r="BG323" s="618"/>
      <c r="BH323" s="618"/>
      <c r="BI323" s="618"/>
      <c r="BJ323" s="618"/>
      <c r="BK323" s="618"/>
      <c r="BL323" s="618"/>
      <c r="BM323" s="618"/>
      <c r="BN323" s="618"/>
      <c r="BO323" s="618"/>
      <c r="BP323" s="618"/>
      <c r="BQ323" s="618"/>
      <c r="BR323" s="618"/>
      <c r="BS323" s="618"/>
      <c r="BT323" s="618"/>
      <c r="BU323" s="618"/>
      <c r="BV323" s="618"/>
      <c r="BW323" s="618"/>
      <c r="BX323" s="618"/>
      <c r="BY323" s="618"/>
      <c r="BZ323" s="618"/>
      <c r="CA323" s="618"/>
      <c r="CB323" s="623"/>
      <c r="CC323" s="623"/>
      <c r="CD323" s="618"/>
      <c r="CE323" s="618"/>
      <c r="CF323" s="623"/>
      <c r="CG323" s="623"/>
      <c r="CH323" s="623"/>
      <c r="CI323" s="623"/>
      <c r="CJ323" s="623"/>
      <c r="CK323" s="623"/>
      <c r="CL323" s="623"/>
      <c r="CM323" s="623"/>
      <c r="CN323" s="623"/>
      <c r="CO323" s="618"/>
      <c r="CP323" s="619"/>
      <c r="CQ323" s="619"/>
      <c r="CR323" s="618"/>
      <c r="CS323" s="618"/>
      <c r="CT323" s="618"/>
      <c r="CU323" s="618"/>
      <c r="CV323" s="618"/>
      <c r="CW323" s="618"/>
    </row>
    <row r="324" spans="1:101" s="624" customFormat="1">
      <c r="A324" s="618"/>
      <c r="B324" s="618"/>
      <c r="C324" s="622"/>
      <c r="D324" s="622"/>
      <c r="E324" s="621"/>
      <c r="F324" s="618"/>
      <c r="G324" s="618"/>
      <c r="H324" s="618"/>
      <c r="I324" s="618"/>
      <c r="J324" s="618"/>
      <c r="K324" s="618"/>
      <c r="L324" s="618"/>
      <c r="M324" s="618"/>
      <c r="N324" s="619"/>
      <c r="O324" s="619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20"/>
      <c r="AB324" s="620"/>
      <c r="AC324" s="620"/>
      <c r="AD324" s="620"/>
      <c r="AE324" s="620"/>
      <c r="AF324" s="620"/>
      <c r="AG324" s="620"/>
      <c r="AH324" s="618"/>
      <c r="AI324" s="618"/>
      <c r="AJ324" s="618"/>
      <c r="AK324" s="618"/>
      <c r="AL324" s="618"/>
      <c r="AM324" s="618"/>
      <c r="AN324" s="618"/>
      <c r="AO324" s="618"/>
      <c r="AP324" s="618"/>
      <c r="AQ324" s="618"/>
      <c r="AR324" s="618"/>
      <c r="AS324" s="618"/>
      <c r="AT324" s="618"/>
      <c r="AU324" s="618"/>
      <c r="AV324" s="618"/>
      <c r="AW324" s="618"/>
      <c r="AX324" s="618"/>
      <c r="AY324" s="618"/>
      <c r="AZ324" s="618"/>
      <c r="BA324" s="618"/>
      <c r="BB324" s="618"/>
      <c r="BC324" s="618"/>
      <c r="BD324" s="618"/>
      <c r="BE324" s="618"/>
      <c r="BF324" s="618"/>
      <c r="BG324" s="618"/>
      <c r="BH324" s="618"/>
      <c r="BI324" s="618"/>
      <c r="BJ324" s="618"/>
      <c r="BK324" s="618"/>
      <c r="BL324" s="618"/>
      <c r="BM324" s="618"/>
      <c r="BN324" s="618"/>
      <c r="BO324" s="618"/>
      <c r="BP324" s="618"/>
      <c r="BQ324" s="618"/>
      <c r="BR324" s="618"/>
      <c r="BS324" s="618"/>
      <c r="BT324" s="618"/>
      <c r="BU324" s="618"/>
      <c r="BV324" s="618"/>
      <c r="BW324" s="618"/>
      <c r="BX324" s="618"/>
      <c r="BY324" s="618"/>
      <c r="BZ324" s="618"/>
      <c r="CA324" s="618"/>
      <c r="CB324" s="623"/>
      <c r="CC324" s="623"/>
      <c r="CD324" s="618"/>
      <c r="CE324" s="618"/>
      <c r="CF324" s="623"/>
      <c r="CG324" s="623"/>
      <c r="CH324" s="623"/>
      <c r="CI324" s="623"/>
      <c r="CJ324" s="623"/>
      <c r="CK324" s="623"/>
      <c r="CL324" s="623"/>
      <c r="CM324" s="623"/>
      <c r="CN324" s="623"/>
      <c r="CO324" s="618"/>
      <c r="CP324" s="619"/>
      <c r="CQ324" s="619"/>
      <c r="CR324" s="618"/>
      <c r="CS324" s="618"/>
      <c r="CT324" s="618"/>
      <c r="CU324" s="618"/>
      <c r="CV324" s="618"/>
      <c r="CW324" s="618"/>
    </row>
    <row r="325" spans="1:101" s="624" customFormat="1">
      <c r="A325" s="618"/>
      <c r="B325" s="618"/>
      <c r="C325" s="622"/>
      <c r="D325" s="622"/>
      <c r="E325" s="621"/>
      <c r="F325" s="618"/>
      <c r="G325" s="618"/>
      <c r="H325" s="618"/>
      <c r="I325" s="618"/>
      <c r="J325" s="618"/>
      <c r="K325" s="618"/>
      <c r="L325" s="618"/>
      <c r="M325" s="618"/>
      <c r="N325" s="619"/>
      <c r="O325" s="619"/>
      <c r="P325" s="620"/>
      <c r="Q325" s="620"/>
      <c r="R325" s="620"/>
      <c r="S325" s="620"/>
      <c r="T325" s="620"/>
      <c r="U325" s="620"/>
      <c r="V325" s="620"/>
      <c r="W325" s="620"/>
      <c r="X325" s="620"/>
      <c r="Y325" s="620"/>
      <c r="Z325" s="620"/>
      <c r="AA325" s="620"/>
      <c r="AB325" s="620"/>
      <c r="AC325" s="620"/>
      <c r="AD325" s="620"/>
      <c r="AE325" s="620"/>
      <c r="AF325" s="620"/>
      <c r="AG325" s="620"/>
      <c r="AH325" s="618"/>
      <c r="AI325" s="618"/>
      <c r="AJ325" s="618"/>
      <c r="AK325" s="618"/>
      <c r="AL325" s="618"/>
      <c r="AM325" s="618"/>
      <c r="AN325" s="618"/>
      <c r="AO325" s="618"/>
      <c r="AP325" s="618"/>
      <c r="AQ325" s="618"/>
      <c r="AR325" s="618"/>
      <c r="AS325" s="618"/>
      <c r="AT325" s="618"/>
      <c r="AU325" s="618"/>
      <c r="AV325" s="618"/>
      <c r="AW325" s="618"/>
      <c r="AX325" s="618"/>
      <c r="AY325" s="618"/>
      <c r="AZ325" s="618"/>
      <c r="BA325" s="618"/>
      <c r="BB325" s="618"/>
      <c r="BC325" s="618"/>
      <c r="BD325" s="618"/>
      <c r="BE325" s="618"/>
      <c r="BF325" s="618"/>
      <c r="BG325" s="618"/>
      <c r="BH325" s="618"/>
      <c r="BI325" s="618"/>
      <c r="BJ325" s="618"/>
      <c r="BK325" s="618"/>
      <c r="BL325" s="618"/>
      <c r="BM325" s="618"/>
      <c r="BN325" s="618"/>
      <c r="BO325" s="618"/>
      <c r="BP325" s="618"/>
      <c r="BQ325" s="618"/>
      <c r="BR325" s="618"/>
      <c r="BS325" s="618"/>
      <c r="BT325" s="618"/>
      <c r="BU325" s="618"/>
      <c r="BV325" s="618"/>
      <c r="BW325" s="618"/>
      <c r="BX325" s="618"/>
      <c r="BY325" s="618"/>
      <c r="BZ325" s="618"/>
      <c r="CA325" s="618"/>
      <c r="CB325" s="623"/>
      <c r="CC325" s="623"/>
      <c r="CD325" s="618"/>
      <c r="CE325" s="618"/>
      <c r="CF325" s="623"/>
      <c r="CG325" s="623"/>
      <c r="CH325" s="623"/>
      <c r="CI325" s="623"/>
      <c r="CJ325" s="623"/>
      <c r="CK325" s="623"/>
      <c r="CL325" s="623"/>
      <c r="CM325" s="623"/>
      <c r="CN325" s="623"/>
      <c r="CO325" s="618"/>
      <c r="CP325" s="619"/>
      <c r="CQ325" s="619"/>
      <c r="CR325" s="618"/>
      <c r="CS325" s="618"/>
      <c r="CT325" s="618"/>
      <c r="CU325" s="618"/>
      <c r="CV325" s="618"/>
      <c r="CW325" s="618"/>
    </row>
    <row r="326" spans="1:101" s="624" customFormat="1">
      <c r="A326" s="618"/>
      <c r="B326" s="618"/>
      <c r="C326" s="622"/>
      <c r="D326" s="622"/>
      <c r="E326" s="621"/>
      <c r="F326" s="618"/>
      <c r="G326" s="618"/>
      <c r="H326" s="618"/>
      <c r="I326" s="618"/>
      <c r="J326" s="618"/>
      <c r="K326" s="618"/>
      <c r="L326" s="618"/>
      <c r="M326" s="618"/>
      <c r="N326" s="619"/>
      <c r="O326" s="619"/>
      <c r="P326" s="620"/>
      <c r="Q326" s="620"/>
      <c r="R326" s="620"/>
      <c r="S326" s="620"/>
      <c r="T326" s="620"/>
      <c r="U326" s="620"/>
      <c r="V326" s="620"/>
      <c r="W326" s="620"/>
      <c r="X326" s="620"/>
      <c r="Y326" s="620"/>
      <c r="Z326" s="620"/>
      <c r="AA326" s="620"/>
      <c r="AB326" s="620"/>
      <c r="AC326" s="620"/>
      <c r="AD326" s="620"/>
      <c r="AE326" s="620"/>
      <c r="AF326" s="620"/>
      <c r="AG326" s="620"/>
      <c r="AH326" s="618"/>
      <c r="AI326" s="618"/>
      <c r="AJ326" s="618"/>
      <c r="AK326" s="618"/>
      <c r="AL326" s="618"/>
      <c r="AM326" s="618"/>
      <c r="AN326" s="618"/>
      <c r="AO326" s="618"/>
      <c r="AP326" s="618"/>
      <c r="AQ326" s="618"/>
      <c r="AR326" s="618"/>
      <c r="AS326" s="618"/>
      <c r="AT326" s="618"/>
      <c r="AU326" s="618"/>
      <c r="AV326" s="618"/>
      <c r="AW326" s="618"/>
      <c r="AX326" s="618"/>
      <c r="AY326" s="618"/>
      <c r="AZ326" s="618"/>
      <c r="BA326" s="618"/>
      <c r="BB326" s="618"/>
      <c r="BC326" s="618"/>
      <c r="BD326" s="618"/>
      <c r="BE326" s="618"/>
      <c r="BF326" s="618"/>
      <c r="BG326" s="618"/>
      <c r="BH326" s="618"/>
      <c r="BI326" s="618"/>
      <c r="BJ326" s="618"/>
      <c r="BK326" s="618"/>
      <c r="BL326" s="618"/>
      <c r="BM326" s="618"/>
      <c r="BN326" s="618"/>
      <c r="BO326" s="618"/>
      <c r="BP326" s="618"/>
      <c r="BQ326" s="618"/>
      <c r="BR326" s="618"/>
      <c r="BS326" s="618"/>
      <c r="BT326" s="618"/>
      <c r="BU326" s="618"/>
      <c r="BV326" s="618"/>
      <c r="BW326" s="618"/>
      <c r="BX326" s="618"/>
      <c r="BY326" s="618"/>
      <c r="BZ326" s="618"/>
      <c r="CA326" s="618"/>
      <c r="CB326" s="623"/>
      <c r="CC326" s="623"/>
      <c r="CD326" s="618"/>
      <c r="CE326" s="618"/>
      <c r="CF326" s="623"/>
      <c r="CG326" s="623"/>
      <c r="CH326" s="623"/>
      <c r="CI326" s="623"/>
      <c r="CJ326" s="623"/>
      <c r="CK326" s="623"/>
      <c r="CL326" s="623"/>
      <c r="CM326" s="623"/>
      <c r="CN326" s="623"/>
      <c r="CO326" s="618"/>
      <c r="CP326" s="619"/>
      <c r="CQ326" s="619"/>
      <c r="CR326" s="618"/>
      <c r="CS326" s="618"/>
      <c r="CT326" s="618"/>
      <c r="CU326" s="618"/>
      <c r="CV326" s="618"/>
      <c r="CW326" s="618"/>
    </row>
    <row r="327" spans="1:101" s="624" customFormat="1">
      <c r="A327" s="618"/>
      <c r="B327" s="618"/>
      <c r="C327" s="622"/>
      <c r="D327" s="622"/>
      <c r="E327" s="621"/>
      <c r="F327" s="618"/>
      <c r="G327" s="618"/>
      <c r="H327" s="618"/>
      <c r="I327" s="618"/>
      <c r="J327" s="618"/>
      <c r="K327" s="618"/>
      <c r="L327" s="618"/>
      <c r="M327" s="618"/>
      <c r="N327" s="619"/>
      <c r="O327" s="619"/>
      <c r="P327" s="620"/>
      <c r="Q327" s="620"/>
      <c r="R327" s="620"/>
      <c r="S327" s="620"/>
      <c r="T327" s="620"/>
      <c r="U327" s="620"/>
      <c r="V327" s="620"/>
      <c r="W327" s="620"/>
      <c r="X327" s="620"/>
      <c r="Y327" s="620"/>
      <c r="Z327" s="620"/>
      <c r="AA327" s="620"/>
      <c r="AB327" s="620"/>
      <c r="AC327" s="620"/>
      <c r="AD327" s="620"/>
      <c r="AE327" s="620"/>
      <c r="AF327" s="620"/>
      <c r="AG327" s="620"/>
      <c r="AH327" s="618"/>
      <c r="AI327" s="618"/>
      <c r="AJ327" s="618"/>
      <c r="AK327" s="618"/>
      <c r="AL327" s="618"/>
      <c r="AM327" s="618"/>
      <c r="AN327" s="618"/>
      <c r="AO327" s="618"/>
      <c r="AP327" s="618"/>
      <c r="AQ327" s="618"/>
      <c r="AR327" s="618"/>
      <c r="AS327" s="618"/>
      <c r="AT327" s="618"/>
      <c r="AU327" s="618"/>
      <c r="AV327" s="618"/>
      <c r="AW327" s="618"/>
      <c r="AX327" s="618"/>
      <c r="AY327" s="618"/>
      <c r="AZ327" s="618"/>
      <c r="BA327" s="618"/>
      <c r="BB327" s="618"/>
      <c r="BC327" s="618"/>
      <c r="BD327" s="618"/>
      <c r="BE327" s="618"/>
      <c r="BF327" s="618"/>
      <c r="BG327" s="618"/>
      <c r="BH327" s="618"/>
      <c r="BI327" s="618"/>
      <c r="BJ327" s="618"/>
      <c r="BK327" s="618"/>
      <c r="BL327" s="618"/>
      <c r="BM327" s="618"/>
      <c r="BN327" s="618"/>
      <c r="BO327" s="618"/>
      <c r="BP327" s="618"/>
      <c r="BQ327" s="618"/>
      <c r="BR327" s="618"/>
      <c r="BS327" s="618"/>
      <c r="BT327" s="618"/>
      <c r="BU327" s="618"/>
      <c r="BV327" s="618"/>
      <c r="BW327" s="618"/>
      <c r="BX327" s="618"/>
      <c r="BY327" s="618"/>
      <c r="BZ327" s="618"/>
      <c r="CA327" s="618"/>
      <c r="CB327" s="623"/>
      <c r="CC327" s="623"/>
      <c r="CD327" s="618"/>
      <c r="CE327" s="618"/>
      <c r="CF327" s="623"/>
      <c r="CG327" s="623"/>
      <c r="CH327" s="623"/>
      <c r="CI327" s="623"/>
      <c r="CJ327" s="623"/>
      <c r="CK327" s="623"/>
      <c r="CL327" s="623"/>
      <c r="CM327" s="623"/>
      <c r="CN327" s="623"/>
      <c r="CO327" s="618"/>
      <c r="CP327" s="619"/>
      <c r="CQ327" s="619"/>
      <c r="CR327" s="618"/>
      <c r="CS327" s="618"/>
      <c r="CT327" s="618"/>
      <c r="CU327" s="618"/>
      <c r="CV327" s="618"/>
      <c r="CW327" s="618"/>
    </row>
    <row r="328" spans="1:101" s="624" customFormat="1">
      <c r="A328" s="618"/>
      <c r="B328" s="618"/>
      <c r="C328" s="622"/>
      <c r="D328" s="622"/>
      <c r="E328" s="621"/>
      <c r="F328" s="618"/>
      <c r="G328" s="618"/>
      <c r="H328" s="618"/>
      <c r="I328" s="618"/>
      <c r="J328" s="618"/>
      <c r="K328" s="618"/>
      <c r="L328" s="618"/>
      <c r="M328" s="618"/>
      <c r="N328" s="619"/>
      <c r="O328" s="619"/>
      <c r="P328" s="620"/>
      <c r="Q328" s="620"/>
      <c r="R328" s="620"/>
      <c r="S328" s="620"/>
      <c r="T328" s="620"/>
      <c r="U328" s="620"/>
      <c r="V328" s="620"/>
      <c r="W328" s="620"/>
      <c r="X328" s="620"/>
      <c r="Y328" s="620"/>
      <c r="Z328" s="620"/>
      <c r="AA328" s="620"/>
      <c r="AB328" s="620"/>
      <c r="AC328" s="620"/>
      <c r="AD328" s="620"/>
      <c r="AE328" s="620"/>
      <c r="AF328" s="620"/>
      <c r="AG328" s="620"/>
      <c r="AH328" s="618"/>
      <c r="AI328" s="618"/>
      <c r="AJ328" s="618"/>
      <c r="AK328" s="618"/>
      <c r="AL328" s="618"/>
      <c r="AM328" s="618"/>
      <c r="AN328" s="618"/>
      <c r="AO328" s="618"/>
      <c r="AP328" s="618"/>
      <c r="AQ328" s="618"/>
      <c r="AR328" s="618"/>
      <c r="AS328" s="618"/>
      <c r="AT328" s="618"/>
      <c r="AU328" s="618"/>
      <c r="AV328" s="618"/>
      <c r="AW328" s="618"/>
      <c r="AX328" s="618"/>
      <c r="AY328" s="618"/>
      <c r="AZ328" s="618"/>
      <c r="BA328" s="618"/>
      <c r="BB328" s="618"/>
      <c r="BC328" s="618"/>
      <c r="BD328" s="618"/>
      <c r="BE328" s="618"/>
      <c r="BF328" s="618"/>
      <c r="BG328" s="618"/>
      <c r="BH328" s="618"/>
      <c r="BI328" s="618"/>
      <c r="BJ328" s="618"/>
      <c r="BK328" s="618"/>
      <c r="BL328" s="618"/>
      <c r="BM328" s="618"/>
      <c r="BN328" s="618"/>
      <c r="BO328" s="618"/>
      <c r="BP328" s="618"/>
      <c r="BQ328" s="618"/>
      <c r="BR328" s="618"/>
      <c r="BS328" s="618"/>
      <c r="BT328" s="618"/>
      <c r="BU328" s="618"/>
      <c r="BV328" s="618"/>
      <c r="BW328" s="618"/>
      <c r="BX328" s="618"/>
      <c r="BY328" s="618"/>
      <c r="BZ328" s="618"/>
      <c r="CA328" s="618"/>
      <c r="CB328" s="623"/>
      <c r="CC328" s="623"/>
      <c r="CD328" s="618"/>
      <c r="CE328" s="618"/>
      <c r="CF328" s="623"/>
      <c r="CG328" s="623"/>
      <c r="CH328" s="623"/>
      <c r="CI328" s="623"/>
      <c r="CJ328" s="623"/>
      <c r="CK328" s="623"/>
      <c r="CL328" s="623"/>
      <c r="CM328" s="623"/>
      <c r="CN328" s="623"/>
      <c r="CO328" s="618"/>
      <c r="CP328" s="619"/>
      <c r="CQ328" s="619"/>
      <c r="CR328" s="618"/>
      <c r="CS328" s="618"/>
      <c r="CT328" s="618"/>
      <c r="CU328" s="618"/>
      <c r="CV328" s="618"/>
      <c r="CW328" s="618"/>
    </row>
    <row r="329" spans="1:101" s="624" customFormat="1">
      <c r="A329" s="618"/>
      <c r="B329" s="618"/>
      <c r="C329" s="622"/>
      <c r="D329" s="622"/>
      <c r="E329" s="621"/>
      <c r="F329" s="618"/>
      <c r="G329" s="618"/>
      <c r="H329" s="618"/>
      <c r="I329" s="618"/>
      <c r="J329" s="618"/>
      <c r="K329" s="618"/>
      <c r="L329" s="618"/>
      <c r="M329" s="618"/>
      <c r="N329" s="619"/>
      <c r="O329" s="619"/>
      <c r="P329" s="620"/>
      <c r="Q329" s="620"/>
      <c r="R329" s="620"/>
      <c r="S329" s="620"/>
      <c r="T329" s="620"/>
      <c r="U329" s="620"/>
      <c r="V329" s="620"/>
      <c r="W329" s="620"/>
      <c r="X329" s="620"/>
      <c r="Y329" s="620"/>
      <c r="Z329" s="620"/>
      <c r="AA329" s="620"/>
      <c r="AB329" s="620"/>
      <c r="AC329" s="620"/>
      <c r="AD329" s="620"/>
      <c r="AE329" s="620"/>
      <c r="AF329" s="620"/>
      <c r="AG329" s="620"/>
      <c r="AH329" s="618"/>
      <c r="AI329" s="618"/>
      <c r="AJ329" s="618"/>
      <c r="AK329" s="618"/>
      <c r="AL329" s="618"/>
      <c r="AM329" s="618"/>
      <c r="AN329" s="618"/>
      <c r="AO329" s="618"/>
      <c r="AP329" s="618"/>
      <c r="AQ329" s="618"/>
      <c r="AR329" s="618"/>
      <c r="AS329" s="618"/>
      <c r="AT329" s="618"/>
      <c r="AU329" s="618"/>
      <c r="AV329" s="618"/>
      <c r="AW329" s="618"/>
      <c r="AX329" s="618"/>
      <c r="AY329" s="618"/>
      <c r="AZ329" s="618"/>
      <c r="BA329" s="618"/>
      <c r="BB329" s="618"/>
      <c r="BC329" s="618"/>
      <c r="BD329" s="618"/>
      <c r="BE329" s="618"/>
      <c r="BF329" s="618"/>
      <c r="BG329" s="618"/>
      <c r="BH329" s="618"/>
      <c r="BI329" s="618"/>
      <c r="BJ329" s="618"/>
      <c r="BK329" s="618"/>
      <c r="BL329" s="618"/>
      <c r="BM329" s="618"/>
      <c r="BN329" s="618"/>
      <c r="BO329" s="618"/>
      <c r="BP329" s="618"/>
      <c r="BQ329" s="618"/>
      <c r="BR329" s="618"/>
      <c r="BS329" s="618"/>
      <c r="BT329" s="618"/>
      <c r="BU329" s="618"/>
      <c r="BV329" s="618"/>
      <c r="BW329" s="618"/>
      <c r="BX329" s="618"/>
      <c r="BY329" s="618"/>
      <c r="BZ329" s="618"/>
      <c r="CA329" s="618"/>
      <c r="CB329" s="623"/>
      <c r="CC329" s="623"/>
      <c r="CD329" s="618"/>
      <c r="CE329" s="618"/>
      <c r="CF329" s="623"/>
      <c r="CG329" s="623"/>
      <c r="CH329" s="623"/>
      <c r="CI329" s="623"/>
      <c r="CJ329" s="623"/>
      <c r="CK329" s="623"/>
      <c r="CL329" s="623"/>
      <c r="CM329" s="623"/>
      <c r="CN329" s="623"/>
      <c r="CO329" s="618"/>
      <c r="CP329" s="619"/>
      <c r="CQ329" s="619"/>
      <c r="CR329" s="618"/>
      <c r="CS329" s="618"/>
      <c r="CT329" s="618"/>
      <c r="CU329" s="618"/>
      <c r="CV329" s="618"/>
      <c r="CW329" s="618"/>
    </row>
    <row r="330" spans="1:101" s="624" customFormat="1">
      <c r="A330" s="618"/>
      <c r="B330" s="618"/>
      <c r="C330" s="622"/>
      <c r="D330" s="622"/>
      <c r="E330" s="621"/>
      <c r="F330" s="618"/>
      <c r="G330" s="618"/>
      <c r="H330" s="618"/>
      <c r="I330" s="618"/>
      <c r="J330" s="618"/>
      <c r="K330" s="618"/>
      <c r="L330" s="618"/>
      <c r="M330" s="618"/>
      <c r="N330" s="619"/>
      <c r="O330" s="619"/>
      <c r="P330" s="620"/>
      <c r="Q330" s="620"/>
      <c r="R330" s="620"/>
      <c r="S330" s="620"/>
      <c r="T330" s="620"/>
      <c r="U330" s="620"/>
      <c r="V330" s="620"/>
      <c r="W330" s="620"/>
      <c r="X330" s="620"/>
      <c r="Y330" s="620"/>
      <c r="Z330" s="620"/>
      <c r="AA330" s="620"/>
      <c r="AB330" s="620"/>
      <c r="AC330" s="620"/>
      <c r="AD330" s="620"/>
      <c r="AE330" s="620"/>
      <c r="AF330" s="620"/>
      <c r="AG330" s="620"/>
      <c r="AH330" s="618"/>
      <c r="AI330" s="618"/>
      <c r="AJ330" s="618"/>
      <c r="AK330" s="618"/>
      <c r="AL330" s="618"/>
      <c r="AM330" s="618"/>
      <c r="AN330" s="618"/>
      <c r="AO330" s="618"/>
      <c r="AP330" s="618"/>
      <c r="AQ330" s="618"/>
      <c r="AR330" s="618"/>
      <c r="AS330" s="618"/>
      <c r="AT330" s="618"/>
      <c r="AU330" s="618"/>
      <c r="AV330" s="618"/>
      <c r="AW330" s="618"/>
      <c r="AX330" s="618"/>
      <c r="AY330" s="618"/>
      <c r="AZ330" s="618"/>
      <c r="BA330" s="618"/>
      <c r="BB330" s="618"/>
      <c r="BC330" s="618"/>
      <c r="BD330" s="618"/>
      <c r="BE330" s="618"/>
      <c r="BF330" s="618"/>
      <c r="BG330" s="618"/>
      <c r="BH330" s="618"/>
      <c r="BI330" s="618"/>
      <c r="BJ330" s="618"/>
      <c r="BK330" s="618"/>
      <c r="BL330" s="618"/>
      <c r="BM330" s="618"/>
      <c r="BN330" s="618"/>
      <c r="BO330" s="618"/>
      <c r="BP330" s="618"/>
      <c r="BQ330" s="618"/>
      <c r="BR330" s="618"/>
      <c r="BS330" s="618"/>
      <c r="BT330" s="618"/>
      <c r="BU330" s="618"/>
      <c r="BV330" s="618"/>
      <c r="BW330" s="618"/>
      <c r="BX330" s="618"/>
      <c r="BY330" s="618"/>
      <c r="BZ330" s="618"/>
      <c r="CA330" s="618"/>
      <c r="CB330" s="623"/>
      <c r="CC330" s="623"/>
      <c r="CD330" s="618"/>
      <c r="CE330" s="618"/>
      <c r="CF330" s="623"/>
      <c r="CG330" s="623"/>
      <c r="CH330" s="623"/>
      <c r="CI330" s="623"/>
      <c r="CJ330" s="623"/>
      <c r="CK330" s="623"/>
      <c r="CL330" s="623"/>
      <c r="CM330" s="623"/>
      <c r="CN330" s="623"/>
      <c r="CO330" s="618"/>
      <c r="CP330" s="619"/>
      <c r="CQ330" s="619"/>
      <c r="CR330" s="618"/>
      <c r="CS330" s="618"/>
      <c r="CT330" s="618"/>
      <c r="CU330" s="618"/>
      <c r="CV330" s="618"/>
      <c r="CW330" s="618"/>
    </row>
    <row r="331" spans="1:101" s="624" customFormat="1">
      <c r="A331" s="618"/>
      <c r="B331" s="618"/>
      <c r="C331" s="622"/>
      <c r="D331" s="622"/>
      <c r="E331" s="621"/>
      <c r="F331" s="618"/>
      <c r="G331" s="618"/>
      <c r="H331" s="618"/>
      <c r="I331" s="618"/>
      <c r="J331" s="618"/>
      <c r="K331" s="618"/>
      <c r="L331" s="618"/>
      <c r="M331" s="618"/>
      <c r="N331" s="619"/>
      <c r="O331" s="619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20"/>
      <c r="AB331" s="620"/>
      <c r="AC331" s="620"/>
      <c r="AD331" s="620"/>
      <c r="AE331" s="620"/>
      <c r="AF331" s="620"/>
      <c r="AG331" s="620"/>
      <c r="AH331" s="618"/>
      <c r="AI331" s="618"/>
      <c r="AJ331" s="618"/>
      <c r="AK331" s="618"/>
      <c r="AL331" s="618"/>
      <c r="AM331" s="618"/>
      <c r="AN331" s="618"/>
      <c r="AO331" s="618"/>
      <c r="AP331" s="618"/>
      <c r="AQ331" s="618"/>
      <c r="AR331" s="618"/>
      <c r="AS331" s="618"/>
      <c r="AT331" s="618"/>
      <c r="AU331" s="618"/>
      <c r="AV331" s="618"/>
      <c r="AW331" s="618"/>
      <c r="AX331" s="618"/>
      <c r="AY331" s="618"/>
      <c r="AZ331" s="618"/>
      <c r="BA331" s="618"/>
      <c r="BB331" s="618"/>
      <c r="BC331" s="618"/>
      <c r="BD331" s="618"/>
      <c r="BE331" s="618"/>
      <c r="BF331" s="618"/>
      <c r="BG331" s="618"/>
      <c r="BH331" s="618"/>
      <c r="BI331" s="618"/>
      <c r="BJ331" s="618"/>
      <c r="BK331" s="618"/>
      <c r="BL331" s="618"/>
      <c r="BM331" s="618"/>
      <c r="BN331" s="618"/>
      <c r="BO331" s="618"/>
      <c r="BP331" s="618"/>
      <c r="BQ331" s="618"/>
      <c r="BR331" s="618"/>
      <c r="BS331" s="618"/>
      <c r="BT331" s="618"/>
      <c r="BU331" s="618"/>
      <c r="BV331" s="618"/>
      <c r="BW331" s="618"/>
      <c r="BX331" s="618"/>
      <c r="BY331" s="618"/>
      <c r="BZ331" s="618"/>
      <c r="CA331" s="618"/>
      <c r="CB331" s="623"/>
      <c r="CC331" s="623"/>
      <c r="CD331" s="618"/>
      <c r="CE331" s="618"/>
      <c r="CF331" s="623"/>
      <c r="CG331" s="623"/>
      <c r="CH331" s="623"/>
      <c r="CI331" s="623"/>
      <c r="CJ331" s="623"/>
      <c r="CK331" s="623"/>
      <c r="CL331" s="623"/>
      <c r="CM331" s="623"/>
      <c r="CN331" s="623"/>
      <c r="CO331" s="618"/>
      <c r="CP331" s="619"/>
      <c r="CQ331" s="619"/>
      <c r="CR331" s="618"/>
      <c r="CS331" s="618"/>
      <c r="CT331" s="618"/>
      <c r="CU331" s="618"/>
      <c r="CV331" s="618"/>
      <c r="CW331" s="618"/>
    </row>
    <row r="332" spans="1:101" s="624" customFormat="1">
      <c r="A332" s="618"/>
      <c r="B332" s="618"/>
      <c r="C332" s="622"/>
      <c r="D332" s="622"/>
      <c r="E332" s="621"/>
      <c r="F332" s="618"/>
      <c r="G332" s="618"/>
      <c r="H332" s="618"/>
      <c r="I332" s="618"/>
      <c r="J332" s="618"/>
      <c r="K332" s="618"/>
      <c r="L332" s="618"/>
      <c r="M332" s="618"/>
      <c r="N332" s="619"/>
      <c r="O332" s="619"/>
      <c r="P332" s="620"/>
      <c r="Q332" s="620"/>
      <c r="R332" s="620"/>
      <c r="S332" s="620"/>
      <c r="T332" s="620"/>
      <c r="U332" s="620"/>
      <c r="V332" s="620"/>
      <c r="W332" s="620"/>
      <c r="X332" s="620"/>
      <c r="Y332" s="620"/>
      <c r="Z332" s="620"/>
      <c r="AA332" s="620"/>
      <c r="AB332" s="620"/>
      <c r="AC332" s="620"/>
      <c r="AD332" s="620"/>
      <c r="AE332" s="620"/>
      <c r="AF332" s="620"/>
      <c r="AG332" s="620"/>
      <c r="AH332" s="618"/>
      <c r="AI332" s="618"/>
      <c r="AJ332" s="618"/>
      <c r="AK332" s="618"/>
      <c r="AL332" s="618"/>
      <c r="AM332" s="618"/>
      <c r="AN332" s="618"/>
      <c r="AO332" s="618"/>
      <c r="AP332" s="618"/>
      <c r="AQ332" s="618"/>
      <c r="AR332" s="618"/>
      <c r="AS332" s="618"/>
      <c r="AT332" s="618"/>
      <c r="AU332" s="618"/>
      <c r="AV332" s="618"/>
      <c r="AW332" s="618"/>
      <c r="AX332" s="618"/>
      <c r="AY332" s="618"/>
      <c r="AZ332" s="618"/>
      <c r="BA332" s="618"/>
      <c r="BB332" s="618"/>
      <c r="BC332" s="618"/>
      <c r="BD332" s="618"/>
      <c r="BE332" s="618"/>
      <c r="BF332" s="618"/>
      <c r="BG332" s="618"/>
      <c r="BH332" s="618"/>
      <c r="BI332" s="618"/>
      <c r="BJ332" s="618"/>
      <c r="BK332" s="618"/>
      <c r="BL332" s="618"/>
      <c r="BM332" s="618"/>
      <c r="BN332" s="618"/>
      <c r="BO332" s="618"/>
      <c r="BP332" s="618"/>
      <c r="BQ332" s="618"/>
      <c r="BR332" s="618"/>
      <c r="BS332" s="618"/>
      <c r="BT332" s="618"/>
      <c r="BU332" s="618"/>
      <c r="BV332" s="618"/>
      <c r="BW332" s="618"/>
      <c r="BX332" s="618"/>
      <c r="BY332" s="618"/>
      <c r="BZ332" s="618"/>
      <c r="CA332" s="618"/>
      <c r="CB332" s="623"/>
      <c r="CC332" s="623"/>
      <c r="CD332" s="618"/>
      <c r="CE332" s="618"/>
      <c r="CF332" s="623"/>
      <c r="CG332" s="623"/>
      <c r="CH332" s="623"/>
      <c r="CI332" s="623"/>
      <c r="CJ332" s="623"/>
      <c r="CK332" s="623"/>
      <c r="CL332" s="623"/>
      <c r="CM332" s="623"/>
      <c r="CN332" s="623"/>
      <c r="CO332" s="618"/>
      <c r="CP332" s="619"/>
      <c r="CQ332" s="619"/>
      <c r="CR332" s="618"/>
      <c r="CS332" s="618"/>
      <c r="CT332" s="618"/>
      <c r="CU332" s="618"/>
      <c r="CV332" s="618"/>
      <c r="CW332" s="618"/>
    </row>
    <row r="333" spans="1:101" s="624" customFormat="1">
      <c r="A333" s="618"/>
      <c r="B333" s="618"/>
      <c r="C333" s="622"/>
      <c r="D333" s="622"/>
      <c r="E333" s="621"/>
      <c r="F333" s="618"/>
      <c r="G333" s="618"/>
      <c r="H333" s="618"/>
      <c r="I333" s="618"/>
      <c r="J333" s="618"/>
      <c r="K333" s="618"/>
      <c r="L333" s="618"/>
      <c r="M333" s="618"/>
      <c r="N333" s="619"/>
      <c r="O333" s="619"/>
      <c r="P333" s="620"/>
      <c r="Q333" s="620"/>
      <c r="R333" s="620"/>
      <c r="S333" s="620"/>
      <c r="T333" s="620"/>
      <c r="U333" s="620"/>
      <c r="V333" s="620"/>
      <c r="W333" s="620"/>
      <c r="X333" s="620"/>
      <c r="Y333" s="620"/>
      <c r="Z333" s="620"/>
      <c r="AA333" s="620"/>
      <c r="AB333" s="620"/>
      <c r="AC333" s="620"/>
      <c r="AD333" s="620"/>
      <c r="AE333" s="620"/>
      <c r="AF333" s="620"/>
      <c r="AG333" s="620"/>
      <c r="AH333" s="618"/>
      <c r="AI333" s="618"/>
      <c r="AJ333" s="618"/>
      <c r="AK333" s="618"/>
      <c r="AL333" s="618"/>
      <c r="AM333" s="618"/>
      <c r="AN333" s="618"/>
      <c r="AO333" s="618"/>
      <c r="AP333" s="618"/>
      <c r="AQ333" s="618"/>
      <c r="AR333" s="618"/>
      <c r="AS333" s="618"/>
      <c r="AT333" s="618"/>
      <c r="AU333" s="618"/>
      <c r="AV333" s="618"/>
      <c r="AW333" s="618"/>
      <c r="AX333" s="618"/>
      <c r="AY333" s="618"/>
      <c r="AZ333" s="618"/>
      <c r="BA333" s="618"/>
      <c r="BB333" s="618"/>
      <c r="BC333" s="618"/>
      <c r="BD333" s="618"/>
      <c r="BE333" s="618"/>
      <c r="BF333" s="618"/>
      <c r="BG333" s="618"/>
      <c r="BH333" s="618"/>
      <c r="BI333" s="618"/>
      <c r="BJ333" s="618"/>
      <c r="BK333" s="618"/>
      <c r="BL333" s="618"/>
      <c r="BM333" s="618"/>
      <c r="BN333" s="618"/>
      <c r="BO333" s="618"/>
      <c r="BP333" s="618"/>
      <c r="BQ333" s="618"/>
      <c r="BR333" s="618"/>
      <c r="BS333" s="618"/>
      <c r="BT333" s="618"/>
      <c r="BU333" s="618"/>
      <c r="BV333" s="618"/>
      <c r="BW333" s="618"/>
      <c r="BX333" s="618"/>
      <c r="BY333" s="618"/>
      <c r="BZ333" s="618"/>
      <c r="CA333" s="618"/>
      <c r="CB333" s="623"/>
      <c r="CC333" s="623"/>
      <c r="CD333" s="618"/>
      <c r="CE333" s="618"/>
      <c r="CF333" s="623"/>
      <c r="CG333" s="623"/>
      <c r="CH333" s="623"/>
      <c r="CI333" s="623"/>
      <c r="CJ333" s="623"/>
      <c r="CK333" s="623"/>
      <c r="CL333" s="623"/>
      <c r="CM333" s="623"/>
      <c r="CN333" s="623"/>
      <c r="CO333" s="618"/>
      <c r="CP333" s="619"/>
      <c r="CQ333" s="619"/>
      <c r="CR333" s="618"/>
      <c r="CS333" s="618"/>
      <c r="CT333" s="618"/>
      <c r="CU333" s="618"/>
      <c r="CV333" s="618"/>
      <c r="CW333" s="618"/>
    </row>
    <row r="334" spans="1:101" s="624" customFormat="1">
      <c r="A334" s="618"/>
      <c r="B334" s="618"/>
      <c r="C334" s="622"/>
      <c r="D334" s="622"/>
      <c r="E334" s="621"/>
      <c r="F334" s="618"/>
      <c r="G334" s="618"/>
      <c r="H334" s="618"/>
      <c r="I334" s="618"/>
      <c r="J334" s="618"/>
      <c r="K334" s="618"/>
      <c r="L334" s="618"/>
      <c r="M334" s="618"/>
      <c r="N334" s="619"/>
      <c r="O334" s="619"/>
      <c r="P334" s="620"/>
      <c r="Q334" s="620"/>
      <c r="R334" s="620"/>
      <c r="S334" s="620"/>
      <c r="T334" s="620"/>
      <c r="U334" s="620"/>
      <c r="V334" s="620"/>
      <c r="W334" s="620"/>
      <c r="X334" s="620"/>
      <c r="Y334" s="620"/>
      <c r="Z334" s="620"/>
      <c r="AA334" s="620"/>
      <c r="AB334" s="620"/>
      <c r="AC334" s="620"/>
      <c r="AD334" s="620"/>
      <c r="AE334" s="620"/>
      <c r="AF334" s="620"/>
      <c r="AG334" s="620"/>
      <c r="AH334" s="618"/>
      <c r="AI334" s="618"/>
      <c r="AJ334" s="618"/>
      <c r="AK334" s="618"/>
      <c r="AL334" s="618"/>
      <c r="AM334" s="618"/>
      <c r="AN334" s="618"/>
      <c r="AO334" s="618"/>
      <c r="AP334" s="618"/>
      <c r="AQ334" s="618"/>
      <c r="AR334" s="618"/>
      <c r="AS334" s="618"/>
      <c r="AT334" s="618"/>
      <c r="AU334" s="618"/>
      <c r="AV334" s="618"/>
      <c r="AW334" s="618"/>
      <c r="AX334" s="618"/>
      <c r="AY334" s="618"/>
      <c r="AZ334" s="618"/>
      <c r="BA334" s="618"/>
      <c r="BB334" s="618"/>
      <c r="BC334" s="618"/>
      <c r="BD334" s="618"/>
      <c r="BE334" s="618"/>
      <c r="BF334" s="618"/>
      <c r="BG334" s="618"/>
      <c r="BH334" s="618"/>
      <c r="BI334" s="618"/>
      <c r="BJ334" s="618"/>
      <c r="BK334" s="618"/>
      <c r="BL334" s="618"/>
      <c r="BM334" s="618"/>
      <c r="BN334" s="618"/>
      <c r="BO334" s="618"/>
      <c r="BP334" s="618"/>
      <c r="BQ334" s="618"/>
      <c r="BR334" s="618"/>
      <c r="BS334" s="618"/>
      <c r="BT334" s="618"/>
      <c r="BU334" s="618"/>
      <c r="BV334" s="618"/>
      <c r="BW334" s="618"/>
      <c r="BX334" s="618"/>
      <c r="BY334" s="618"/>
      <c r="BZ334" s="618"/>
      <c r="CA334" s="618"/>
      <c r="CB334" s="623"/>
      <c r="CC334" s="623"/>
      <c r="CD334" s="618"/>
      <c r="CE334" s="618"/>
      <c r="CF334" s="623"/>
      <c r="CG334" s="623"/>
      <c r="CH334" s="623"/>
      <c r="CI334" s="623"/>
      <c r="CJ334" s="623"/>
      <c r="CK334" s="623"/>
      <c r="CL334" s="623"/>
      <c r="CM334" s="623"/>
      <c r="CN334" s="623"/>
      <c r="CO334" s="618"/>
      <c r="CP334" s="619"/>
      <c r="CQ334" s="619"/>
      <c r="CR334" s="618"/>
      <c r="CS334" s="618"/>
      <c r="CT334" s="618"/>
      <c r="CU334" s="618"/>
      <c r="CV334" s="618"/>
      <c r="CW334" s="618"/>
    </row>
    <row r="335" spans="1:101" s="624" customFormat="1">
      <c r="A335" s="618"/>
      <c r="B335" s="618"/>
      <c r="C335" s="622"/>
      <c r="D335" s="622"/>
      <c r="E335" s="621"/>
      <c r="F335" s="618"/>
      <c r="G335" s="618"/>
      <c r="H335" s="618"/>
      <c r="I335" s="618"/>
      <c r="J335" s="618"/>
      <c r="K335" s="618"/>
      <c r="L335" s="618"/>
      <c r="M335" s="618"/>
      <c r="N335" s="619"/>
      <c r="O335" s="619"/>
      <c r="P335" s="620"/>
      <c r="Q335" s="620"/>
      <c r="R335" s="620"/>
      <c r="S335" s="620"/>
      <c r="T335" s="620"/>
      <c r="U335" s="620"/>
      <c r="V335" s="620"/>
      <c r="W335" s="620"/>
      <c r="X335" s="620"/>
      <c r="Y335" s="620"/>
      <c r="Z335" s="620"/>
      <c r="AA335" s="620"/>
      <c r="AB335" s="620"/>
      <c r="AC335" s="620"/>
      <c r="AD335" s="620"/>
      <c r="AE335" s="620"/>
      <c r="AF335" s="620"/>
      <c r="AG335" s="620"/>
      <c r="AH335" s="618"/>
      <c r="AI335" s="618"/>
      <c r="AJ335" s="618"/>
      <c r="AK335" s="618"/>
      <c r="AL335" s="618"/>
      <c r="AM335" s="618"/>
      <c r="AN335" s="618"/>
      <c r="AO335" s="618"/>
      <c r="AP335" s="618"/>
      <c r="AQ335" s="618"/>
      <c r="AR335" s="618"/>
      <c r="AS335" s="618"/>
      <c r="AT335" s="618"/>
      <c r="AU335" s="618"/>
      <c r="AV335" s="618"/>
      <c r="AW335" s="618"/>
      <c r="AX335" s="618"/>
      <c r="AY335" s="618"/>
      <c r="AZ335" s="618"/>
      <c r="BA335" s="618"/>
      <c r="BB335" s="618"/>
      <c r="BC335" s="618"/>
      <c r="BD335" s="618"/>
      <c r="BE335" s="618"/>
      <c r="BF335" s="618"/>
      <c r="BG335" s="618"/>
      <c r="BH335" s="618"/>
      <c r="BI335" s="618"/>
      <c r="BJ335" s="618"/>
      <c r="BK335" s="618"/>
      <c r="BL335" s="618"/>
      <c r="BM335" s="618"/>
      <c r="BN335" s="618"/>
      <c r="BO335" s="618"/>
      <c r="BP335" s="618"/>
      <c r="BQ335" s="618"/>
      <c r="BR335" s="618"/>
      <c r="BS335" s="618"/>
      <c r="BT335" s="618"/>
      <c r="BU335" s="618"/>
      <c r="BV335" s="618"/>
      <c r="BW335" s="618"/>
      <c r="BX335" s="618"/>
      <c r="BY335" s="618"/>
      <c r="BZ335" s="618"/>
      <c r="CA335" s="618"/>
      <c r="CB335" s="623"/>
      <c r="CC335" s="623"/>
      <c r="CD335" s="618"/>
      <c r="CE335" s="618"/>
      <c r="CF335" s="623"/>
      <c r="CG335" s="623"/>
      <c r="CH335" s="623"/>
      <c r="CI335" s="623"/>
      <c r="CJ335" s="623"/>
      <c r="CK335" s="623"/>
      <c r="CL335" s="623"/>
      <c r="CM335" s="623"/>
      <c r="CN335" s="623"/>
      <c r="CO335" s="618"/>
      <c r="CP335" s="619"/>
      <c r="CQ335" s="619"/>
      <c r="CR335" s="618"/>
      <c r="CS335" s="618"/>
      <c r="CT335" s="618"/>
      <c r="CU335" s="618"/>
      <c r="CV335" s="618"/>
      <c r="CW335" s="618"/>
    </row>
    <row r="336" spans="1:101" s="624" customFormat="1">
      <c r="A336" s="618"/>
      <c r="B336" s="618"/>
      <c r="C336" s="622"/>
      <c r="D336" s="622"/>
      <c r="E336" s="621"/>
      <c r="F336" s="618"/>
      <c r="G336" s="618"/>
      <c r="H336" s="618"/>
      <c r="I336" s="618"/>
      <c r="J336" s="618"/>
      <c r="K336" s="618"/>
      <c r="L336" s="618"/>
      <c r="M336" s="618"/>
      <c r="N336" s="619"/>
      <c r="O336" s="619"/>
      <c r="P336" s="620"/>
      <c r="Q336" s="620"/>
      <c r="R336" s="620"/>
      <c r="S336" s="620"/>
      <c r="T336" s="620"/>
      <c r="U336" s="620"/>
      <c r="V336" s="620"/>
      <c r="W336" s="620"/>
      <c r="X336" s="620"/>
      <c r="Y336" s="620"/>
      <c r="Z336" s="620"/>
      <c r="AA336" s="620"/>
      <c r="AB336" s="620"/>
      <c r="AC336" s="620"/>
      <c r="AD336" s="620"/>
      <c r="AE336" s="620"/>
      <c r="AF336" s="620"/>
      <c r="AG336" s="620"/>
      <c r="AH336" s="618"/>
      <c r="AI336" s="618"/>
      <c r="AJ336" s="618"/>
      <c r="AK336" s="618"/>
      <c r="AL336" s="618"/>
      <c r="AM336" s="618"/>
      <c r="AN336" s="618"/>
      <c r="AO336" s="618"/>
      <c r="AP336" s="618"/>
      <c r="AQ336" s="618"/>
      <c r="AR336" s="618"/>
      <c r="AS336" s="618"/>
      <c r="AT336" s="618"/>
      <c r="AU336" s="618"/>
      <c r="AV336" s="618"/>
      <c r="AW336" s="618"/>
      <c r="AX336" s="618"/>
      <c r="AY336" s="618"/>
      <c r="AZ336" s="618"/>
      <c r="BA336" s="618"/>
      <c r="BB336" s="618"/>
      <c r="BC336" s="618"/>
      <c r="BD336" s="618"/>
      <c r="BE336" s="618"/>
      <c r="BF336" s="618"/>
      <c r="BG336" s="618"/>
      <c r="BH336" s="618"/>
      <c r="BI336" s="618"/>
      <c r="BJ336" s="618"/>
      <c r="BK336" s="618"/>
      <c r="BL336" s="618"/>
      <c r="BM336" s="618"/>
      <c r="BN336" s="618"/>
      <c r="BO336" s="618"/>
      <c r="BP336" s="618"/>
      <c r="BQ336" s="618"/>
      <c r="BR336" s="618"/>
      <c r="BS336" s="618"/>
      <c r="BT336" s="618"/>
      <c r="BU336" s="618"/>
      <c r="BV336" s="618"/>
      <c r="BW336" s="618"/>
      <c r="BX336" s="618"/>
      <c r="BY336" s="618"/>
      <c r="BZ336" s="618"/>
      <c r="CA336" s="618"/>
      <c r="CB336" s="623"/>
      <c r="CC336" s="623"/>
      <c r="CD336" s="618"/>
      <c r="CE336" s="618"/>
      <c r="CF336" s="623"/>
      <c r="CG336" s="623"/>
      <c r="CH336" s="623"/>
      <c r="CI336" s="623"/>
      <c r="CJ336" s="623"/>
      <c r="CK336" s="623"/>
      <c r="CL336" s="623"/>
      <c r="CM336" s="623"/>
      <c r="CN336" s="623"/>
      <c r="CO336" s="618"/>
      <c r="CP336" s="619"/>
      <c r="CQ336" s="619"/>
      <c r="CR336" s="618"/>
      <c r="CS336" s="618"/>
      <c r="CT336" s="618"/>
      <c r="CU336" s="618"/>
      <c r="CV336" s="618"/>
      <c r="CW336" s="618"/>
    </row>
    <row r="337" spans="1:101" s="624" customFormat="1">
      <c r="A337" s="618"/>
      <c r="B337" s="618"/>
      <c r="C337" s="622"/>
      <c r="D337" s="622"/>
      <c r="E337" s="621"/>
      <c r="F337" s="618"/>
      <c r="G337" s="618"/>
      <c r="H337" s="618"/>
      <c r="I337" s="618"/>
      <c r="J337" s="618"/>
      <c r="K337" s="618"/>
      <c r="L337" s="618"/>
      <c r="M337" s="618"/>
      <c r="N337" s="619"/>
      <c r="O337" s="619"/>
      <c r="P337" s="620"/>
      <c r="Q337" s="620"/>
      <c r="R337" s="620"/>
      <c r="S337" s="620"/>
      <c r="T337" s="620"/>
      <c r="U337" s="620"/>
      <c r="V337" s="620"/>
      <c r="W337" s="620"/>
      <c r="X337" s="620"/>
      <c r="Y337" s="620"/>
      <c r="Z337" s="620"/>
      <c r="AA337" s="620"/>
      <c r="AB337" s="620"/>
      <c r="AC337" s="620"/>
      <c r="AD337" s="620"/>
      <c r="AE337" s="620"/>
      <c r="AF337" s="620"/>
      <c r="AG337" s="620"/>
      <c r="AH337" s="618"/>
      <c r="AI337" s="618"/>
      <c r="AJ337" s="618"/>
      <c r="AK337" s="618"/>
      <c r="AL337" s="618"/>
      <c r="AM337" s="618"/>
      <c r="AN337" s="618"/>
      <c r="AO337" s="618"/>
      <c r="AP337" s="618"/>
      <c r="AQ337" s="618"/>
      <c r="AR337" s="618"/>
      <c r="AS337" s="618"/>
      <c r="AT337" s="618"/>
      <c r="AU337" s="618"/>
      <c r="AV337" s="618"/>
      <c r="AW337" s="618"/>
      <c r="AX337" s="618"/>
      <c r="AY337" s="618"/>
      <c r="AZ337" s="618"/>
      <c r="BA337" s="618"/>
      <c r="BB337" s="618"/>
      <c r="BC337" s="618"/>
      <c r="BD337" s="618"/>
      <c r="BE337" s="618"/>
      <c r="BF337" s="618"/>
      <c r="BG337" s="618"/>
      <c r="BH337" s="618"/>
      <c r="BI337" s="618"/>
      <c r="BJ337" s="618"/>
      <c r="BK337" s="618"/>
      <c r="BL337" s="618"/>
      <c r="BM337" s="618"/>
      <c r="BN337" s="618"/>
      <c r="BO337" s="618"/>
      <c r="BP337" s="618"/>
      <c r="BQ337" s="618"/>
      <c r="BR337" s="618"/>
      <c r="BS337" s="618"/>
      <c r="BT337" s="618"/>
      <c r="BU337" s="618"/>
      <c r="BV337" s="618"/>
      <c r="BW337" s="618"/>
      <c r="BX337" s="618"/>
      <c r="BY337" s="618"/>
      <c r="BZ337" s="618"/>
      <c r="CA337" s="618"/>
      <c r="CB337" s="623"/>
      <c r="CC337" s="623"/>
      <c r="CD337" s="618"/>
      <c r="CE337" s="618"/>
      <c r="CF337" s="623"/>
      <c r="CG337" s="623"/>
      <c r="CH337" s="623"/>
      <c r="CI337" s="623"/>
      <c r="CJ337" s="623"/>
      <c r="CK337" s="623"/>
      <c r="CL337" s="623"/>
      <c r="CM337" s="623"/>
      <c r="CN337" s="623"/>
      <c r="CO337" s="618"/>
      <c r="CP337" s="619"/>
      <c r="CQ337" s="619"/>
      <c r="CR337" s="618"/>
      <c r="CS337" s="618"/>
      <c r="CT337" s="618"/>
      <c r="CU337" s="618"/>
      <c r="CV337" s="618"/>
      <c r="CW337" s="618"/>
    </row>
    <row r="338" spans="1:101" s="624" customFormat="1">
      <c r="A338" s="618"/>
      <c r="B338" s="618"/>
      <c r="C338" s="622"/>
      <c r="D338" s="622"/>
      <c r="E338" s="621"/>
      <c r="F338" s="618"/>
      <c r="G338" s="618"/>
      <c r="H338" s="618"/>
      <c r="I338" s="618"/>
      <c r="J338" s="618"/>
      <c r="K338" s="618"/>
      <c r="L338" s="618"/>
      <c r="M338" s="618"/>
      <c r="N338" s="619"/>
      <c r="O338" s="619"/>
      <c r="P338" s="620"/>
      <c r="Q338" s="620"/>
      <c r="R338" s="620"/>
      <c r="S338" s="620"/>
      <c r="T338" s="620"/>
      <c r="U338" s="620"/>
      <c r="V338" s="620"/>
      <c r="W338" s="620"/>
      <c r="X338" s="620"/>
      <c r="Y338" s="620"/>
      <c r="Z338" s="620"/>
      <c r="AA338" s="620"/>
      <c r="AB338" s="620"/>
      <c r="AC338" s="620"/>
      <c r="AD338" s="620"/>
      <c r="AE338" s="620"/>
      <c r="AF338" s="620"/>
      <c r="AG338" s="620"/>
      <c r="AH338" s="618"/>
      <c r="AI338" s="618"/>
      <c r="AJ338" s="618"/>
      <c r="AK338" s="618"/>
      <c r="AL338" s="618"/>
      <c r="AM338" s="618"/>
      <c r="AN338" s="618"/>
      <c r="AO338" s="618"/>
      <c r="AP338" s="618"/>
      <c r="AQ338" s="618"/>
      <c r="AR338" s="618"/>
      <c r="AS338" s="618"/>
      <c r="AT338" s="618"/>
      <c r="AU338" s="618"/>
      <c r="AV338" s="618"/>
      <c r="AW338" s="618"/>
      <c r="AX338" s="618"/>
      <c r="AY338" s="618"/>
      <c r="AZ338" s="618"/>
      <c r="BA338" s="618"/>
      <c r="BB338" s="618"/>
      <c r="BC338" s="618"/>
      <c r="BD338" s="618"/>
      <c r="BE338" s="618"/>
      <c r="BF338" s="618"/>
      <c r="BG338" s="618"/>
      <c r="BH338" s="618"/>
      <c r="BI338" s="618"/>
      <c r="BJ338" s="618"/>
      <c r="BK338" s="618"/>
      <c r="BL338" s="618"/>
      <c r="BM338" s="618"/>
      <c r="BN338" s="618"/>
      <c r="BO338" s="618"/>
      <c r="BP338" s="618"/>
      <c r="BQ338" s="618"/>
      <c r="BR338" s="618"/>
      <c r="BS338" s="618"/>
      <c r="BT338" s="618"/>
      <c r="BU338" s="618"/>
      <c r="BV338" s="618"/>
      <c r="BW338" s="618"/>
      <c r="BX338" s="618"/>
      <c r="BY338" s="618"/>
      <c r="BZ338" s="618"/>
      <c r="CA338" s="618"/>
      <c r="CB338" s="623"/>
      <c r="CC338" s="623"/>
      <c r="CD338" s="618"/>
      <c r="CE338" s="618"/>
      <c r="CF338" s="623"/>
      <c r="CG338" s="623"/>
      <c r="CH338" s="623"/>
      <c r="CI338" s="623"/>
      <c r="CJ338" s="623"/>
      <c r="CK338" s="623"/>
      <c r="CL338" s="623"/>
      <c r="CM338" s="623"/>
      <c r="CN338" s="623"/>
      <c r="CO338" s="618"/>
      <c r="CP338" s="619"/>
      <c r="CQ338" s="619"/>
      <c r="CR338" s="618"/>
      <c r="CS338" s="618"/>
      <c r="CT338" s="618"/>
      <c r="CU338" s="618"/>
      <c r="CV338" s="618"/>
      <c r="CW338" s="618"/>
    </row>
    <row r="339" spans="1:101" s="624" customFormat="1">
      <c r="A339" s="618"/>
      <c r="B339" s="618"/>
      <c r="C339" s="622"/>
      <c r="D339" s="622"/>
      <c r="E339" s="621"/>
      <c r="F339" s="618"/>
      <c r="G339" s="618"/>
      <c r="H339" s="618"/>
      <c r="I339" s="618"/>
      <c r="J339" s="618"/>
      <c r="K339" s="618"/>
      <c r="L339" s="618"/>
      <c r="M339" s="618"/>
      <c r="N339" s="619"/>
      <c r="O339" s="619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20"/>
      <c r="AB339" s="620"/>
      <c r="AC339" s="620"/>
      <c r="AD339" s="620"/>
      <c r="AE339" s="620"/>
      <c r="AF339" s="620"/>
      <c r="AG339" s="620"/>
      <c r="AH339" s="618"/>
      <c r="AI339" s="618"/>
      <c r="AJ339" s="618"/>
      <c r="AK339" s="618"/>
      <c r="AL339" s="618"/>
      <c r="AM339" s="618"/>
      <c r="AN339" s="618"/>
      <c r="AO339" s="618"/>
      <c r="AP339" s="618"/>
      <c r="AQ339" s="618"/>
      <c r="AR339" s="618"/>
      <c r="AS339" s="618"/>
      <c r="AT339" s="618"/>
      <c r="AU339" s="618"/>
      <c r="AV339" s="618"/>
      <c r="AW339" s="618"/>
      <c r="AX339" s="618"/>
      <c r="AY339" s="618"/>
      <c r="AZ339" s="618"/>
      <c r="BA339" s="618"/>
      <c r="BB339" s="618"/>
      <c r="BC339" s="618"/>
      <c r="BD339" s="618"/>
      <c r="BE339" s="618"/>
      <c r="BF339" s="618"/>
      <c r="BG339" s="618"/>
      <c r="BH339" s="618"/>
      <c r="BI339" s="618"/>
      <c r="BJ339" s="618"/>
      <c r="BK339" s="618"/>
      <c r="BL339" s="618"/>
      <c r="BM339" s="618"/>
      <c r="BN339" s="618"/>
      <c r="BO339" s="618"/>
      <c r="BP339" s="618"/>
      <c r="BQ339" s="618"/>
      <c r="BR339" s="618"/>
      <c r="BS339" s="618"/>
      <c r="BT339" s="618"/>
      <c r="BU339" s="618"/>
      <c r="BV339" s="618"/>
      <c r="BW339" s="618"/>
      <c r="BX339" s="618"/>
      <c r="BY339" s="618"/>
      <c r="BZ339" s="618"/>
      <c r="CA339" s="618"/>
      <c r="CB339" s="623"/>
      <c r="CC339" s="623"/>
      <c r="CD339" s="618"/>
      <c r="CE339" s="618"/>
      <c r="CF339" s="623"/>
      <c r="CG339" s="623"/>
      <c r="CH339" s="623"/>
      <c r="CI339" s="623"/>
      <c r="CJ339" s="623"/>
      <c r="CK339" s="623"/>
      <c r="CL339" s="623"/>
      <c r="CM339" s="623"/>
      <c r="CN339" s="623"/>
      <c r="CO339" s="618"/>
      <c r="CP339" s="619"/>
      <c r="CQ339" s="619"/>
      <c r="CR339" s="618"/>
      <c r="CS339" s="618"/>
      <c r="CT339" s="618"/>
      <c r="CU339" s="618"/>
      <c r="CV339" s="618"/>
      <c r="CW339" s="618"/>
    </row>
    <row r="340" spans="1:101" s="624" customFormat="1">
      <c r="A340" s="618"/>
      <c r="B340" s="618"/>
      <c r="C340" s="622"/>
      <c r="D340" s="622"/>
      <c r="E340" s="621"/>
      <c r="F340" s="618"/>
      <c r="G340" s="618"/>
      <c r="H340" s="618"/>
      <c r="I340" s="618"/>
      <c r="J340" s="618"/>
      <c r="K340" s="618"/>
      <c r="L340" s="618"/>
      <c r="M340" s="618"/>
      <c r="N340" s="619"/>
      <c r="O340" s="619"/>
      <c r="P340" s="620"/>
      <c r="Q340" s="620"/>
      <c r="R340" s="620"/>
      <c r="S340" s="620"/>
      <c r="T340" s="620"/>
      <c r="U340" s="620"/>
      <c r="V340" s="620"/>
      <c r="W340" s="620"/>
      <c r="X340" s="620"/>
      <c r="Y340" s="620"/>
      <c r="Z340" s="620"/>
      <c r="AA340" s="620"/>
      <c r="AB340" s="620"/>
      <c r="AC340" s="620"/>
      <c r="AD340" s="620"/>
      <c r="AE340" s="620"/>
      <c r="AF340" s="620"/>
      <c r="AG340" s="620"/>
      <c r="AH340" s="618"/>
      <c r="AI340" s="618"/>
      <c r="AJ340" s="618"/>
      <c r="AK340" s="618"/>
      <c r="AL340" s="618"/>
      <c r="AM340" s="618"/>
      <c r="AN340" s="618"/>
      <c r="AO340" s="618"/>
      <c r="AP340" s="618"/>
      <c r="AQ340" s="618"/>
      <c r="AR340" s="618"/>
      <c r="AS340" s="618"/>
      <c r="AT340" s="618"/>
      <c r="AU340" s="618"/>
      <c r="AV340" s="618"/>
      <c r="AW340" s="618"/>
      <c r="AX340" s="618"/>
      <c r="AY340" s="618"/>
      <c r="AZ340" s="618"/>
      <c r="BA340" s="618"/>
      <c r="BB340" s="618"/>
      <c r="BC340" s="618"/>
      <c r="BD340" s="618"/>
      <c r="BE340" s="618"/>
      <c r="BF340" s="618"/>
      <c r="BG340" s="618"/>
      <c r="BH340" s="618"/>
      <c r="BI340" s="618"/>
      <c r="BJ340" s="618"/>
      <c r="BK340" s="618"/>
      <c r="BL340" s="618"/>
      <c r="BM340" s="618"/>
      <c r="BN340" s="618"/>
      <c r="BO340" s="618"/>
      <c r="BP340" s="618"/>
      <c r="BQ340" s="618"/>
      <c r="BR340" s="618"/>
      <c r="BS340" s="618"/>
      <c r="BT340" s="618"/>
      <c r="BU340" s="618"/>
      <c r="BV340" s="618"/>
      <c r="BW340" s="618"/>
      <c r="BX340" s="618"/>
      <c r="BY340" s="618"/>
      <c r="BZ340" s="618"/>
      <c r="CA340" s="618"/>
      <c r="CB340" s="623"/>
      <c r="CC340" s="623"/>
      <c r="CD340" s="618"/>
      <c r="CE340" s="618"/>
      <c r="CF340" s="623"/>
      <c r="CG340" s="623"/>
      <c r="CH340" s="623"/>
      <c r="CI340" s="623"/>
      <c r="CJ340" s="623"/>
      <c r="CK340" s="623"/>
      <c r="CL340" s="623"/>
      <c r="CM340" s="623"/>
      <c r="CN340" s="623"/>
      <c r="CO340" s="618"/>
      <c r="CP340" s="619"/>
      <c r="CQ340" s="619"/>
      <c r="CR340" s="618"/>
      <c r="CS340" s="618"/>
      <c r="CT340" s="618"/>
      <c r="CU340" s="618"/>
      <c r="CV340" s="618"/>
      <c r="CW340" s="618"/>
    </row>
    <row r="341" spans="1:101" s="624" customFormat="1">
      <c r="A341" s="618"/>
      <c r="B341" s="618"/>
      <c r="C341" s="622"/>
      <c r="D341" s="622"/>
      <c r="E341" s="621"/>
      <c r="F341" s="618"/>
      <c r="G341" s="618"/>
      <c r="H341" s="618"/>
      <c r="I341" s="618"/>
      <c r="J341" s="618"/>
      <c r="K341" s="618"/>
      <c r="L341" s="618"/>
      <c r="M341" s="618"/>
      <c r="N341" s="619"/>
      <c r="O341" s="619"/>
      <c r="P341" s="620"/>
      <c r="Q341" s="620"/>
      <c r="R341" s="620"/>
      <c r="S341" s="620"/>
      <c r="T341" s="620"/>
      <c r="U341" s="620"/>
      <c r="V341" s="620"/>
      <c r="W341" s="620"/>
      <c r="X341" s="620"/>
      <c r="Y341" s="620"/>
      <c r="Z341" s="620"/>
      <c r="AA341" s="620"/>
      <c r="AB341" s="620"/>
      <c r="AC341" s="620"/>
      <c r="AD341" s="620"/>
      <c r="AE341" s="620"/>
      <c r="AF341" s="620"/>
      <c r="AG341" s="620"/>
      <c r="AH341" s="618"/>
      <c r="AI341" s="618"/>
      <c r="AJ341" s="618"/>
      <c r="AK341" s="618"/>
      <c r="AL341" s="618"/>
      <c r="AM341" s="618"/>
      <c r="AN341" s="618"/>
      <c r="AO341" s="618"/>
      <c r="AP341" s="618"/>
      <c r="AQ341" s="618"/>
      <c r="AR341" s="618"/>
      <c r="AS341" s="618"/>
      <c r="AT341" s="618"/>
      <c r="AU341" s="618"/>
      <c r="AV341" s="618"/>
      <c r="AW341" s="618"/>
      <c r="AX341" s="618"/>
      <c r="AY341" s="618"/>
      <c r="AZ341" s="618"/>
      <c r="BA341" s="618"/>
      <c r="BB341" s="618"/>
      <c r="BC341" s="618"/>
      <c r="BD341" s="618"/>
      <c r="BE341" s="618"/>
      <c r="BF341" s="618"/>
      <c r="BG341" s="618"/>
      <c r="BH341" s="618"/>
      <c r="BI341" s="618"/>
      <c r="BJ341" s="618"/>
      <c r="BK341" s="618"/>
      <c r="BL341" s="618"/>
      <c r="BM341" s="618"/>
      <c r="BN341" s="618"/>
      <c r="BO341" s="618"/>
      <c r="BP341" s="618"/>
      <c r="BQ341" s="618"/>
      <c r="BR341" s="618"/>
      <c r="BS341" s="618"/>
      <c r="BT341" s="618"/>
      <c r="BU341" s="618"/>
      <c r="BV341" s="618"/>
      <c r="BW341" s="618"/>
      <c r="BX341" s="618"/>
      <c r="BY341" s="618"/>
      <c r="BZ341" s="618"/>
      <c r="CA341" s="618"/>
      <c r="CB341" s="623"/>
      <c r="CC341" s="623"/>
      <c r="CD341" s="618"/>
      <c r="CE341" s="618"/>
      <c r="CF341" s="623"/>
      <c r="CG341" s="623"/>
      <c r="CH341" s="623"/>
      <c r="CI341" s="623"/>
      <c r="CJ341" s="623"/>
      <c r="CK341" s="623"/>
      <c r="CL341" s="623"/>
      <c r="CM341" s="623"/>
      <c r="CN341" s="623"/>
      <c r="CO341" s="618"/>
      <c r="CP341" s="619"/>
      <c r="CQ341" s="619"/>
      <c r="CR341" s="618"/>
      <c r="CS341" s="618"/>
      <c r="CT341" s="618"/>
      <c r="CU341" s="618"/>
      <c r="CV341" s="618"/>
      <c r="CW341" s="618"/>
    </row>
    <row r="342" spans="1:101" s="624" customFormat="1">
      <c r="A342" s="618"/>
      <c r="B342" s="618"/>
      <c r="C342" s="622"/>
      <c r="D342" s="622"/>
      <c r="E342" s="621"/>
      <c r="F342" s="618"/>
      <c r="G342" s="618"/>
      <c r="H342" s="618"/>
      <c r="I342" s="618"/>
      <c r="J342" s="618"/>
      <c r="K342" s="618"/>
      <c r="L342" s="618"/>
      <c r="M342" s="618"/>
      <c r="N342" s="619"/>
      <c r="O342" s="619"/>
      <c r="P342" s="620"/>
      <c r="Q342" s="620"/>
      <c r="R342" s="620"/>
      <c r="S342" s="620"/>
      <c r="T342" s="620"/>
      <c r="U342" s="620"/>
      <c r="V342" s="620"/>
      <c r="W342" s="620"/>
      <c r="X342" s="620"/>
      <c r="Y342" s="620"/>
      <c r="Z342" s="620"/>
      <c r="AA342" s="620"/>
      <c r="AB342" s="620"/>
      <c r="AC342" s="620"/>
      <c r="AD342" s="620"/>
      <c r="AE342" s="620"/>
      <c r="AF342" s="620"/>
      <c r="AG342" s="620"/>
      <c r="AH342" s="618"/>
      <c r="AI342" s="618"/>
      <c r="AJ342" s="618"/>
      <c r="AK342" s="618"/>
      <c r="AL342" s="618"/>
      <c r="AM342" s="618"/>
      <c r="AN342" s="618"/>
      <c r="AO342" s="618"/>
      <c r="AP342" s="618"/>
      <c r="AQ342" s="618"/>
      <c r="AR342" s="618"/>
      <c r="AS342" s="618"/>
      <c r="AT342" s="618"/>
      <c r="AU342" s="618"/>
      <c r="AV342" s="618"/>
      <c r="AW342" s="618"/>
      <c r="AX342" s="618"/>
      <c r="AY342" s="618"/>
      <c r="AZ342" s="618"/>
      <c r="BA342" s="618"/>
      <c r="BB342" s="618"/>
      <c r="BC342" s="618"/>
      <c r="BD342" s="618"/>
      <c r="BE342" s="618"/>
      <c r="BF342" s="618"/>
      <c r="BG342" s="618"/>
      <c r="BH342" s="618"/>
      <c r="BI342" s="618"/>
      <c r="BJ342" s="618"/>
      <c r="BK342" s="618"/>
      <c r="BL342" s="618"/>
      <c r="BM342" s="618"/>
      <c r="BN342" s="618"/>
      <c r="BO342" s="618"/>
      <c r="BP342" s="618"/>
      <c r="BQ342" s="618"/>
      <c r="BR342" s="618"/>
      <c r="BS342" s="618"/>
      <c r="BT342" s="618"/>
      <c r="BU342" s="618"/>
      <c r="BV342" s="618"/>
      <c r="BW342" s="618"/>
      <c r="BX342" s="618"/>
      <c r="BY342" s="618"/>
      <c r="BZ342" s="618"/>
      <c r="CA342" s="618"/>
      <c r="CB342" s="623"/>
      <c r="CC342" s="623"/>
      <c r="CD342" s="618"/>
      <c r="CE342" s="618"/>
      <c r="CF342" s="623"/>
      <c r="CG342" s="623"/>
      <c r="CH342" s="623"/>
      <c r="CI342" s="623"/>
      <c r="CJ342" s="623"/>
      <c r="CK342" s="623"/>
      <c r="CL342" s="623"/>
      <c r="CM342" s="623"/>
      <c r="CN342" s="623"/>
      <c r="CO342" s="618"/>
      <c r="CP342" s="619"/>
      <c r="CQ342" s="619"/>
      <c r="CR342" s="618"/>
      <c r="CS342" s="618"/>
      <c r="CT342" s="618"/>
      <c r="CU342" s="618"/>
      <c r="CV342" s="618"/>
      <c r="CW342" s="618"/>
    </row>
    <row r="343" spans="1:101" s="624" customFormat="1">
      <c r="A343" s="618"/>
      <c r="B343" s="618"/>
      <c r="C343" s="622"/>
      <c r="D343" s="622"/>
      <c r="E343" s="621"/>
      <c r="F343" s="618"/>
      <c r="G343" s="618"/>
      <c r="H343" s="618"/>
      <c r="I343" s="618"/>
      <c r="J343" s="618"/>
      <c r="K343" s="618"/>
      <c r="L343" s="618"/>
      <c r="M343" s="618"/>
      <c r="N343" s="619"/>
      <c r="O343" s="619"/>
      <c r="P343" s="620"/>
      <c r="Q343" s="620"/>
      <c r="R343" s="620"/>
      <c r="S343" s="620"/>
      <c r="T343" s="620"/>
      <c r="U343" s="620"/>
      <c r="V343" s="620"/>
      <c r="W343" s="620"/>
      <c r="X343" s="620"/>
      <c r="Y343" s="620"/>
      <c r="Z343" s="620"/>
      <c r="AA343" s="620"/>
      <c r="AB343" s="620"/>
      <c r="AC343" s="620"/>
      <c r="AD343" s="620"/>
      <c r="AE343" s="620"/>
      <c r="AF343" s="620"/>
      <c r="AG343" s="620"/>
      <c r="AH343" s="618"/>
      <c r="AI343" s="618"/>
      <c r="AJ343" s="618"/>
      <c r="AK343" s="618"/>
      <c r="AL343" s="618"/>
      <c r="AM343" s="618"/>
      <c r="AN343" s="618"/>
      <c r="AO343" s="618"/>
      <c r="AP343" s="618"/>
      <c r="AQ343" s="618"/>
      <c r="AR343" s="618"/>
      <c r="AS343" s="618"/>
      <c r="AT343" s="618"/>
      <c r="AU343" s="618"/>
      <c r="AV343" s="618"/>
      <c r="AW343" s="618"/>
      <c r="AX343" s="618"/>
      <c r="AY343" s="618"/>
      <c r="AZ343" s="618"/>
      <c r="BA343" s="618"/>
      <c r="BB343" s="618"/>
      <c r="BC343" s="618"/>
      <c r="BD343" s="618"/>
      <c r="BE343" s="618"/>
      <c r="BF343" s="618"/>
      <c r="BG343" s="618"/>
      <c r="BH343" s="618"/>
      <c r="BI343" s="618"/>
      <c r="BJ343" s="618"/>
      <c r="BK343" s="618"/>
      <c r="BL343" s="618"/>
      <c r="BM343" s="618"/>
      <c r="BN343" s="618"/>
      <c r="BO343" s="618"/>
      <c r="BP343" s="618"/>
      <c r="BQ343" s="618"/>
      <c r="BR343" s="618"/>
      <c r="BS343" s="618"/>
      <c r="BT343" s="618"/>
      <c r="BU343" s="618"/>
      <c r="BV343" s="618"/>
      <c r="BW343" s="618"/>
      <c r="BX343" s="618"/>
      <c r="BY343" s="618"/>
      <c r="BZ343" s="618"/>
      <c r="CA343" s="618"/>
      <c r="CB343" s="623"/>
      <c r="CC343" s="623"/>
      <c r="CD343" s="618"/>
      <c r="CE343" s="618"/>
      <c r="CF343" s="623"/>
      <c r="CG343" s="623"/>
      <c r="CH343" s="623"/>
      <c r="CI343" s="623"/>
      <c r="CJ343" s="623"/>
      <c r="CK343" s="623"/>
      <c r="CL343" s="623"/>
      <c r="CM343" s="623"/>
      <c r="CN343" s="623"/>
      <c r="CO343" s="618"/>
      <c r="CP343" s="619"/>
      <c r="CQ343" s="619"/>
      <c r="CR343" s="618"/>
      <c r="CS343" s="618"/>
      <c r="CT343" s="618"/>
      <c r="CU343" s="618"/>
      <c r="CV343" s="618"/>
      <c r="CW343" s="618"/>
    </row>
    <row r="344" spans="1:101" s="624" customFormat="1">
      <c r="A344" s="618"/>
      <c r="B344" s="618"/>
      <c r="C344" s="622"/>
      <c r="D344" s="622"/>
      <c r="E344" s="621"/>
      <c r="F344" s="618"/>
      <c r="G344" s="618"/>
      <c r="H344" s="618"/>
      <c r="I344" s="618"/>
      <c r="J344" s="618"/>
      <c r="K344" s="618"/>
      <c r="L344" s="618"/>
      <c r="M344" s="618"/>
      <c r="N344" s="619"/>
      <c r="O344" s="619"/>
      <c r="P344" s="620"/>
      <c r="Q344" s="620"/>
      <c r="R344" s="620"/>
      <c r="S344" s="620"/>
      <c r="T344" s="620"/>
      <c r="U344" s="620"/>
      <c r="V344" s="620"/>
      <c r="W344" s="620"/>
      <c r="X344" s="620"/>
      <c r="Y344" s="620"/>
      <c r="Z344" s="620"/>
      <c r="AA344" s="620"/>
      <c r="AB344" s="620"/>
      <c r="AC344" s="620"/>
      <c r="AD344" s="620"/>
      <c r="AE344" s="620"/>
      <c r="AF344" s="620"/>
      <c r="AG344" s="620"/>
      <c r="AH344" s="618"/>
      <c r="AI344" s="618"/>
      <c r="AJ344" s="618"/>
      <c r="AK344" s="618"/>
      <c r="AL344" s="618"/>
      <c r="AM344" s="618"/>
      <c r="AN344" s="618"/>
      <c r="AO344" s="618"/>
      <c r="AP344" s="618"/>
      <c r="AQ344" s="618"/>
      <c r="AR344" s="618"/>
      <c r="AS344" s="618"/>
      <c r="AT344" s="618"/>
      <c r="AU344" s="618"/>
      <c r="AV344" s="618"/>
      <c r="AW344" s="618"/>
      <c r="AX344" s="618"/>
      <c r="AY344" s="618"/>
      <c r="AZ344" s="618"/>
      <c r="BA344" s="618"/>
      <c r="BB344" s="618"/>
      <c r="BC344" s="618"/>
      <c r="BD344" s="618"/>
      <c r="BE344" s="618"/>
      <c r="BF344" s="618"/>
      <c r="BG344" s="618"/>
      <c r="BH344" s="618"/>
      <c r="BI344" s="618"/>
      <c r="BJ344" s="618"/>
      <c r="BK344" s="618"/>
      <c r="BL344" s="618"/>
      <c r="BM344" s="618"/>
      <c r="BN344" s="618"/>
      <c r="BO344" s="618"/>
      <c r="BP344" s="618"/>
      <c r="BQ344" s="618"/>
      <c r="BR344" s="618"/>
      <c r="BS344" s="618"/>
      <c r="BT344" s="618"/>
      <c r="BU344" s="618"/>
      <c r="BV344" s="618"/>
      <c r="BW344" s="618"/>
      <c r="BX344" s="618"/>
      <c r="BY344" s="618"/>
      <c r="BZ344" s="618"/>
      <c r="CA344" s="618"/>
      <c r="CB344" s="623"/>
      <c r="CC344" s="623"/>
      <c r="CD344" s="618"/>
      <c r="CE344" s="618"/>
      <c r="CF344" s="623"/>
      <c r="CG344" s="623"/>
      <c r="CH344" s="623"/>
      <c r="CI344" s="623"/>
      <c r="CJ344" s="623"/>
      <c r="CK344" s="623"/>
      <c r="CL344" s="623"/>
      <c r="CM344" s="623"/>
      <c r="CN344" s="623"/>
      <c r="CO344" s="618"/>
      <c r="CP344" s="619"/>
      <c r="CQ344" s="619"/>
      <c r="CR344" s="618"/>
      <c r="CS344" s="618"/>
      <c r="CT344" s="618"/>
      <c r="CU344" s="618"/>
      <c r="CV344" s="618"/>
      <c r="CW344" s="618"/>
    </row>
    <row r="345" spans="1:101" s="624" customFormat="1">
      <c r="A345" s="618"/>
      <c r="B345" s="618"/>
      <c r="C345" s="622"/>
      <c r="D345" s="622"/>
      <c r="E345" s="621"/>
      <c r="F345" s="618"/>
      <c r="G345" s="618"/>
      <c r="H345" s="618"/>
      <c r="I345" s="618"/>
      <c r="J345" s="618"/>
      <c r="K345" s="618"/>
      <c r="L345" s="618"/>
      <c r="M345" s="618"/>
      <c r="N345" s="619"/>
      <c r="O345" s="619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20"/>
      <c r="AB345" s="620"/>
      <c r="AC345" s="620"/>
      <c r="AD345" s="620"/>
      <c r="AE345" s="620"/>
      <c r="AF345" s="620"/>
      <c r="AG345" s="620"/>
      <c r="AH345" s="618"/>
      <c r="AI345" s="618"/>
      <c r="AJ345" s="618"/>
      <c r="AK345" s="618"/>
      <c r="AL345" s="618"/>
      <c r="AM345" s="618"/>
      <c r="AN345" s="618"/>
      <c r="AO345" s="618"/>
      <c r="AP345" s="618"/>
      <c r="AQ345" s="618"/>
      <c r="AR345" s="618"/>
      <c r="AS345" s="618"/>
      <c r="AT345" s="618"/>
      <c r="AU345" s="618"/>
      <c r="AV345" s="618"/>
      <c r="AW345" s="618"/>
      <c r="AX345" s="618"/>
      <c r="AY345" s="618"/>
      <c r="AZ345" s="618"/>
      <c r="BA345" s="618"/>
      <c r="BB345" s="618"/>
      <c r="BC345" s="618"/>
      <c r="BD345" s="618"/>
      <c r="BE345" s="618"/>
      <c r="BF345" s="618"/>
      <c r="BG345" s="618"/>
      <c r="BH345" s="618"/>
      <c r="BI345" s="618"/>
      <c r="BJ345" s="618"/>
      <c r="BK345" s="618"/>
      <c r="BL345" s="618"/>
      <c r="BM345" s="618"/>
      <c r="BN345" s="618"/>
      <c r="BO345" s="618"/>
      <c r="BP345" s="618"/>
      <c r="BQ345" s="618"/>
      <c r="BR345" s="618"/>
      <c r="BS345" s="618"/>
      <c r="BT345" s="618"/>
      <c r="BU345" s="618"/>
      <c r="BV345" s="618"/>
      <c r="BW345" s="618"/>
      <c r="BX345" s="618"/>
      <c r="BY345" s="618"/>
      <c r="BZ345" s="618"/>
      <c r="CA345" s="618"/>
      <c r="CB345" s="623"/>
      <c r="CC345" s="623"/>
      <c r="CD345" s="618"/>
      <c r="CE345" s="618"/>
      <c r="CF345" s="623"/>
      <c r="CG345" s="623"/>
      <c r="CH345" s="623"/>
      <c r="CI345" s="623"/>
      <c r="CJ345" s="623"/>
      <c r="CK345" s="623"/>
      <c r="CL345" s="623"/>
      <c r="CM345" s="623"/>
      <c r="CN345" s="623"/>
      <c r="CO345" s="618"/>
      <c r="CP345" s="619"/>
      <c r="CQ345" s="619"/>
      <c r="CR345" s="618"/>
      <c r="CS345" s="618"/>
      <c r="CT345" s="618"/>
      <c r="CU345" s="618"/>
      <c r="CV345" s="618"/>
      <c r="CW345" s="618"/>
    </row>
    <row r="346" spans="1:101" s="624" customFormat="1">
      <c r="A346" s="618"/>
      <c r="B346" s="618"/>
      <c r="C346" s="622"/>
      <c r="D346" s="622"/>
      <c r="E346" s="621"/>
      <c r="F346" s="618"/>
      <c r="G346" s="618"/>
      <c r="H346" s="618"/>
      <c r="I346" s="618"/>
      <c r="J346" s="618"/>
      <c r="K346" s="618"/>
      <c r="L346" s="618"/>
      <c r="M346" s="618"/>
      <c r="N346" s="619"/>
      <c r="O346" s="619"/>
      <c r="P346" s="620"/>
      <c r="Q346" s="620"/>
      <c r="R346" s="620"/>
      <c r="S346" s="620"/>
      <c r="T346" s="620"/>
      <c r="U346" s="620"/>
      <c r="V346" s="620"/>
      <c r="W346" s="620"/>
      <c r="X346" s="620"/>
      <c r="Y346" s="620"/>
      <c r="Z346" s="620"/>
      <c r="AA346" s="620"/>
      <c r="AB346" s="620"/>
      <c r="AC346" s="620"/>
      <c r="AD346" s="620"/>
      <c r="AE346" s="620"/>
      <c r="AF346" s="620"/>
      <c r="AG346" s="620"/>
      <c r="AH346" s="618"/>
      <c r="AI346" s="618"/>
      <c r="AJ346" s="618"/>
      <c r="AK346" s="618"/>
      <c r="AL346" s="618"/>
      <c r="AM346" s="618"/>
      <c r="AN346" s="618"/>
      <c r="AO346" s="618"/>
      <c r="AP346" s="618"/>
      <c r="AQ346" s="618"/>
      <c r="AR346" s="618"/>
      <c r="AS346" s="618"/>
      <c r="AT346" s="618"/>
      <c r="AU346" s="618"/>
      <c r="AV346" s="618"/>
      <c r="AW346" s="618"/>
      <c r="AX346" s="618"/>
      <c r="AY346" s="618"/>
      <c r="AZ346" s="618"/>
      <c r="BA346" s="618"/>
      <c r="BB346" s="618"/>
      <c r="BC346" s="618"/>
      <c r="BD346" s="618"/>
      <c r="BE346" s="618"/>
      <c r="BF346" s="618"/>
      <c r="BG346" s="618"/>
      <c r="BH346" s="618"/>
      <c r="BI346" s="618"/>
      <c r="BJ346" s="618"/>
      <c r="BK346" s="618"/>
      <c r="BL346" s="618"/>
      <c r="BM346" s="618"/>
      <c r="BN346" s="618"/>
      <c r="BO346" s="618"/>
      <c r="BP346" s="618"/>
      <c r="BQ346" s="618"/>
      <c r="BR346" s="618"/>
      <c r="BS346" s="618"/>
      <c r="BT346" s="618"/>
      <c r="BU346" s="618"/>
      <c r="BV346" s="618"/>
      <c r="BW346" s="618"/>
      <c r="BX346" s="618"/>
      <c r="BY346" s="618"/>
      <c r="BZ346" s="618"/>
      <c r="CA346" s="618"/>
      <c r="CB346" s="623"/>
      <c r="CC346" s="623"/>
      <c r="CD346" s="618"/>
      <c r="CE346" s="618"/>
      <c r="CF346" s="623"/>
      <c r="CG346" s="623"/>
      <c r="CH346" s="623"/>
      <c r="CI346" s="623"/>
      <c r="CJ346" s="623"/>
      <c r="CK346" s="623"/>
      <c r="CL346" s="623"/>
      <c r="CM346" s="623"/>
      <c r="CN346" s="623"/>
      <c r="CO346" s="618"/>
      <c r="CP346" s="619"/>
      <c r="CQ346" s="619"/>
      <c r="CR346" s="618"/>
      <c r="CS346" s="618"/>
      <c r="CT346" s="618"/>
      <c r="CU346" s="618"/>
      <c r="CV346" s="618"/>
      <c r="CW346" s="618"/>
    </row>
    <row r="347" spans="1:101" s="624" customFormat="1">
      <c r="A347" s="618"/>
      <c r="B347" s="618"/>
      <c r="C347" s="622"/>
      <c r="D347" s="622"/>
      <c r="E347" s="621"/>
      <c r="F347" s="618"/>
      <c r="G347" s="618"/>
      <c r="H347" s="618"/>
      <c r="I347" s="618"/>
      <c r="J347" s="618"/>
      <c r="K347" s="618"/>
      <c r="L347" s="618"/>
      <c r="M347" s="618"/>
      <c r="N347" s="619"/>
      <c r="O347" s="619"/>
      <c r="P347" s="620"/>
      <c r="Q347" s="620"/>
      <c r="R347" s="620"/>
      <c r="S347" s="620"/>
      <c r="T347" s="620"/>
      <c r="U347" s="620"/>
      <c r="V347" s="620"/>
      <c r="W347" s="620"/>
      <c r="X347" s="620"/>
      <c r="Y347" s="620"/>
      <c r="Z347" s="620"/>
      <c r="AA347" s="620"/>
      <c r="AB347" s="620"/>
      <c r="AC347" s="620"/>
      <c r="AD347" s="620"/>
      <c r="AE347" s="620"/>
      <c r="AF347" s="620"/>
      <c r="AG347" s="620"/>
      <c r="AH347" s="618"/>
      <c r="AI347" s="618"/>
      <c r="AJ347" s="618"/>
      <c r="AK347" s="618"/>
      <c r="AL347" s="618"/>
      <c r="AM347" s="618"/>
      <c r="AN347" s="618"/>
      <c r="AO347" s="618"/>
      <c r="AP347" s="618"/>
      <c r="AQ347" s="618"/>
      <c r="AR347" s="618"/>
      <c r="AS347" s="618"/>
      <c r="AT347" s="618"/>
      <c r="AU347" s="618"/>
      <c r="AV347" s="618"/>
      <c r="AW347" s="618"/>
      <c r="AX347" s="618"/>
      <c r="AY347" s="618"/>
      <c r="AZ347" s="618"/>
      <c r="BA347" s="618"/>
      <c r="BB347" s="618"/>
      <c r="BC347" s="618"/>
      <c r="BD347" s="618"/>
      <c r="BE347" s="618"/>
      <c r="BF347" s="618"/>
      <c r="BG347" s="618"/>
      <c r="BH347" s="618"/>
      <c r="BI347" s="618"/>
      <c r="BJ347" s="618"/>
      <c r="BK347" s="618"/>
      <c r="BL347" s="618"/>
      <c r="BM347" s="618"/>
      <c r="BN347" s="618"/>
      <c r="BO347" s="618"/>
      <c r="BP347" s="618"/>
      <c r="BQ347" s="618"/>
      <c r="BR347" s="618"/>
      <c r="BS347" s="618"/>
      <c r="BT347" s="618"/>
      <c r="BU347" s="618"/>
      <c r="BV347" s="618"/>
      <c r="BW347" s="618"/>
      <c r="BX347" s="618"/>
      <c r="BY347" s="618"/>
      <c r="BZ347" s="618"/>
      <c r="CA347" s="618"/>
      <c r="CB347" s="623"/>
      <c r="CC347" s="623"/>
      <c r="CD347" s="618"/>
      <c r="CE347" s="618"/>
      <c r="CF347" s="623"/>
      <c r="CG347" s="623"/>
      <c r="CH347" s="623"/>
      <c r="CI347" s="623"/>
      <c r="CJ347" s="623"/>
      <c r="CK347" s="623"/>
      <c r="CL347" s="623"/>
      <c r="CM347" s="623"/>
      <c r="CN347" s="623"/>
      <c r="CO347" s="618"/>
      <c r="CP347" s="619"/>
      <c r="CQ347" s="619"/>
      <c r="CR347" s="618"/>
      <c r="CS347" s="618"/>
      <c r="CT347" s="618"/>
      <c r="CU347" s="618"/>
      <c r="CV347" s="618"/>
      <c r="CW347" s="618"/>
    </row>
    <row r="348" spans="1:101" s="624" customFormat="1">
      <c r="A348" s="618"/>
      <c r="B348" s="618"/>
      <c r="C348" s="622"/>
      <c r="D348" s="622"/>
      <c r="E348" s="621"/>
      <c r="F348" s="618"/>
      <c r="G348" s="618"/>
      <c r="H348" s="618"/>
      <c r="I348" s="618"/>
      <c r="J348" s="618"/>
      <c r="K348" s="618"/>
      <c r="L348" s="618"/>
      <c r="M348" s="618"/>
      <c r="N348" s="619"/>
      <c r="O348" s="619"/>
      <c r="P348" s="620"/>
      <c r="Q348" s="620"/>
      <c r="R348" s="620"/>
      <c r="S348" s="620"/>
      <c r="T348" s="620"/>
      <c r="U348" s="620"/>
      <c r="V348" s="620"/>
      <c r="W348" s="620"/>
      <c r="X348" s="620"/>
      <c r="Y348" s="620"/>
      <c r="Z348" s="620"/>
      <c r="AA348" s="620"/>
      <c r="AB348" s="620"/>
      <c r="AC348" s="620"/>
      <c r="AD348" s="620"/>
      <c r="AE348" s="620"/>
      <c r="AF348" s="620"/>
      <c r="AG348" s="620"/>
      <c r="AH348" s="618"/>
      <c r="AI348" s="618"/>
      <c r="AJ348" s="618"/>
      <c r="AK348" s="618"/>
      <c r="AL348" s="618"/>
      <c r="AM348" s="618"/>
      <c r="AN348" s="618"/>
      <c r="AO348" s="618"/>
      <c r="AP348" s="618"/>
      <c r="AQ348" s="618"/>
      <c r="AR348" s="618"/>
      <c r="AS348" s="618"/>
      <c r="AT348" s="618"/>
      <c r="AU348" s="618"/>
      <c r="AV348" s="618"/>
      <c r="AW348" s="618"/>
      <c r="AX348" s="618"/>
      <c r="AY348" s="618"/>
      <c r="AZ348" s="618"/>
      <c r="BA348" s="618"/>
      <c r="BB348" s="618"/>
      <c r="BC348" s="618"/>
      <c r="BD348" s="618"/>
      <c r="BE348" s="618"/>
      <c r="BF348" s="618"/>
      <c r="BG348" s="618"/>
      <c r="BH348" s="618"/>
      <c r="BI348" s="618"/>
      <c r="BJ348" s="618"/>
      <c r="BK348" s="618"/>
      <c r="BL348" s="618"/>
      <c r="BM348" s="618"/>
      <c r="BN348" s="618"/>
      <c r="BO348" s="618"/>
      <c r="BP348" s="618"/>
      <c r="BQ348" s="618"/>
      <c r="BR348" s="618"/>
      <c r="BS348" s="618"/>
      <c r="BT348" s="618"/>
      <c r="BU348" s="618"/>
      <c r="BV348" s="618"/>
      <c r="BW348" s="618"/>
      <c r="BX348" s="618"/>
      <c r="BY348" s="618"/>
      <c r="BZ348" s="618"/>
      <c r="CA348" s="618"/>
      <c r="CB348" s="623"/>
      <c r="CC348" s="623"/>
      <c r="CD348" s="618"/>
      <c r="CE348" s="618"/>
      <c r="CF348" s="623"/>
      <c r="CG348" s="623"/>
      <c r="CH348" s="623"/>
      <c r="CI348" s="623"/>
      <c r="CJ348" s="623"/>
      <c r="CK348" s="623"/>
      <c r="CL348" s="623"/>
      <c r="CM348" s="623"/>
      <c r="CN348" s="623"/>
      <c r="CO348" s="618"/>
      <c r="CP348" s="619"/>
      <c r="CQ348" s="619"/>
      <c r="CR348" s="618"/>
      <c r="CS348" s="618"/>
      <c r="CT348" s="618"/>
      <c r="CU348" s="618"/>
      <c r="CV348" s="618"/>
      <c r="CW348" s="618"/>
    </row>
    <row r="349" spans="1:101" s="624" customFormat="1">
      <c r="A349" s="618"/>
      <c r="B349" s="618"/>
      <c r="C349" s="622"/>
      <c r="D349" s="622"/>
      <c r="E349" s="621"/>
      <c r="F349" s="618"/>
      <c r="G349" s="618"/>
      <c r="H349" s="618"/>
      <c r="I349" s="618"/>
      <c r="J349" s="618"/>
      <c r="K349" s="618"/>
      <c r="L349" s="618"/>
      <c r="M349" s="618"/>
      <c r="N349" s="619"/>
      <c r="O349" s="619"/>
      <c r="P349" s="620"/>
      <c r="Q349" s="620"/>
      <c r="R349" s="620"/>
      <c r="S349" s="620"/>
      <c r="T349" s="620"/>
      <c r="U349" s="620"/>
      <c r="V349" s="620"/>
      <c r="W349" s="620"/>
      <c r="X349" s="620"/>
      <c r="Y349" s="620"/>
      <c r="Z349" s="620"/>
      <c r="AA349" s="620"/>
      <c r="AB349" s="620"/>
      <c r="AC349" s="620"/>
      <c r="AD349" s="620"/>
      <c r="AE349" s="620"/>
      <c r="AF349" s="620"/>
      <c r="AG349" s="620"/>
      <c r="AH349" s="618"/>
      <c r="AI349" s="618"/>
      <c r="AJ349" s="618"/>
      <c r="AK349" s="618"/>
      <c r="AL349" s="618"/>
      <c r="AM349" s="618"/>
      <c r="AN349" s="618"/>
      <c r="AO349" s="618"/>
      <c r="AP349" s="618"/>
      <c r="AQ349" s="618"/>
      <c r="AR349" s="618"/>
      <c r="AS349" s="618"/>
      <c r="AT349" s="618"/>
      <c r="AU349" s="618"/>
      <c r="AV349" s="618"/>
      <c r="AW349" s="618"/>
      <c r="AX349" s="618"/>
      <c r="AY349" s="618"/>
      <c r="AZ349" s="618"/>
      <c r="BA349" s="618"/>
      <c r="BB349" s="618"/>
      <c r="BC349" s="618"/>
      <c r="BD349" s="618"/>
      <c r="BE349" s="618"/>
      <c r="BF349" s="618"/>
      <c r="BG349" s="618"/>
      <c r="BH349" s="618"/>
      <c r="BI349" s="618"/>
      <c r="BJ349" s="618"/>
      <c r="BK349" s="618"/>
      <c r="BL349" s="618"/>
      <c r="BM349" s="618"/>
      <c r="BN349" s="618"/>
      <c r="BO349" s="618"/>
      <c r="BP349" s="618"/>
      <c r="BQ349" s="618"/>
      <c r="BR349" s="618"/>
      <c r="BS349" s="618"/>
      <c r="BT349" s="618"/>
      <c r="BU349" s="618"/>
      <c r="BV349" s="618"/>
      <c r="BW349" s="618"/>
      <c r="BX349" s="618"/>
      <c r="BY349" s="618"/>
      <c r="BZ349" s="618"/>
      <c r="CA349" s="618"/>
      <c r="CB349" s="623"/>
      <c r="CC349" s="623"/>
      <c r="CD349" s="618"/>
      <c r="CE349" s="618"/>
      <c r="CF349" s="623"/>
      <c r="CG349" s="623"/>
      <c r="CH349" s="623"/>
      <c r="CI349" s="623"/>
      <c r="CJ349" s="623"/>
      <c r="CK349" s="623"/>
      <c r="CL349" s="623"/>
      <c r="CM349" s="623"/>
      <c r="CN349" s="623"/>
      <c r="CO349" s="618"/>
      <c r="CP349" s="619"/>
      <c r="CQ349" s="619"/>
      <c r="CR349" s="618"/>
      <c r="CS349" s="618"/>
      <c r="CT349" s="618"/>
      <c r="CU349" s="618"/>
      <c r="CV349" s="618"/>
      <c r="CW349" s="618"/>
    </row>
    <row r="350" spans="1:101" s="624" customFormat="1">
      <c r="A350" s="618"/>
      <c r="B350" s="618"/>
      <c r="C350" s="622"/>
      <c r="D350" s="622"/>
      <c r="E350" s="621"/>
      <c r="F350" s="618"/>
      <c r="G350" s="618"/>
      <c r="H350" s="618"/>
      <c r="I350" s="618"/>
      <c r="J350" s="618"/>
      <c r="K350" s="618"/>
      <c r="L350" s="618"/>
      <c r="M350" s="618"/>
      <c r="N350" s="619"/>
      <c r="O350" s="619"/>
      <c r="P350" s="620"/>
      <c r="Q350" s="620"/>
      <c r="R350" s="620"/>
      <c r="S350" s="620"/>
      <c r="T350" s="620"/>
      <c r="U350" s="620"/>
      <c r="V350" s="620"/>
      <c r="W350" s="620"/>
      <c r="X350" s="620"/>
      <c r="Y350" s="620"/>
      <c r="Z350" s="620"/>
      <c r="AA350" s="620"/>
      <c r="AB350" s="620"/>
      <c r="AC350" s="620"/>
      <c r="AD350" s="620"/>
      <c r="AE350" s="620"/>
      <c r="AF350" s="620"/>
      <c r="AG350" s="620"/>
      <c r="AH350" s="618"/>
      <c r="AI350" s="618"/>
      <c r="AJ350" s="618"/>
      <c r="AK350" s="618"/>
      <c r="AL350" s="618"/>
      <c r="AM350" s="618"/>
      <c r="AN350" s="618"/>
      <c r="AO350" s="618"/>
      <c r="AP350" s="618"/>
      <c r="AQ350" s="618"/>
      <c r="AR350" s="618"/>
      <c r="AS350" s="618"/>
      <c r="AT350" s="618"/>
      <c r="AU350" s="618"/>
      <c r="AV350" s="618"/>
      <c r="AW350" s="618"/>
      <c r="AX350" s="618"/>
      <c r="AY350" s="618"/>
      <c r="AZ350" s="618"/>
      <c r="BA350" s="618"/>
      <c r="BB350" s="618"/>
      <c r="BC350" s="618"/>
      <c r="BD350" s="618"/>
      <c r="BE350" s="618"/>
      <c r="BF350" s="618"/>
      <c r="BG350" s="618"/>
      <c r="BH350" s="618"/>
      <c r="BI350" s="618"/>
      <c r="BJ350" s="618"/>
      <c r="BK350" s="618"/>
      <c r="BL350" s="618"/>
      <c r="BM350" s="618"/>
      <c r="BN350" s="618"/>
      <c r="BO350" s="618"/>
      <c r="BP350" s="618"/>
      <c r="BQ350" s="618"/>
      <c r="BR350" s="618"/>
      <c r="BS350" s="618"/>
      <c r="BT350" s="618"/>
      <c r="BU350" s="618"/>
      <c r="BV350" s="618"/>
      <c r="BW350" s="618"/>
      <c r="BX350" s="618"/>
      <c r="BY350" s="618"/>
      <c r="BZ350" s="618"/>
      <c r="CA350" s="618"/>
      <c r="CB350" s="623"/>
      <c r="CC350" s="623"/>
      <c r="CD350" s="618"/>
      <c r="CE350" s="618"/>
      <c r="CF350" s="623"/>
      <c r="CG350" s="623"/>
      <c r="CH350" s="623"/>
      <c r="CI350" s="623"/>
      <c r="CJ350" s="623"/>
      <c r="CK350" s="623"/>
      <c r="CL350" s="623"/>
      <c r="CM350" s="623"/>
      <c r="CN350" s="623"/>
      <c r="CO350" s="618"/>
      <c r="CP350" s="619"/>
      <c r="CQ350" s="619"/>
      <c r="CR350" s="618"/>
      <c r="CS350" s="618"/>
      <c r="CT350" s="618"/>
      <c r="CU350" s="618"/>
      <c r="CV350" s="618"/>
      <c r="CW350" s="618"/>
    </row>
    <row r="351" spans="1:101" s="624" customFormat="1">
      <c r="A351" s="618"/>
      <c r="B351" s="618"/>
      <c r="C351" s="622"/>
      <c r="D351" s="622"/>
      <c r="E351" s="621"/>
      <c r="F351" s="618"/>
      <c r="G351" s="618"/>
      <c r="H351" s="618"/>
      <c r="I351" s="618"/>
      <c r="J351" s="618"/>
      <c r="K351" s="618"/>
      <c r="L351" s="618"/>
      <c r="M351" s="618"/>
      <c r="N351" s="619"/>
      <c r="O351" s="619"/>
      <c r="P351" s="620"/>
      <c r="Q351" s="620"/>
      <c r="R351" s="620"/>
      <c r="S351" s="620"/>
      <c r="T351" s="620"/>
      <c r="U351" s="620"/>
      <c r="V351" s="620"/>
      <c r="W351" s="620"/>
      <c r="X351" s="620"/>
      <c r="Y351" s="620"/>
      <c r="Z351" s="620"/>
      <c r="AA351" s="620"/>
      <c r="AB351" s="620"/>
      <c r="AC351" s="620"/>
      <c r="AD351" s="620"/>
      <c r="AE351" s="620"/>
      <c r="AF351" s="620"/>
      <c r="AG351" s="620"/>
      <c r="AH351" s="618"/>
      <c r="AI351" s="618"/>
      <c r="AJ351" s="618"/>
      <c r="AK351" s="618"/>
      <c r="AL351" s="618"/>
      <c r="AM351" s="618"/>
      <c r="AN351" s="618"/>
      <c r="AO351" s="618"/>
      <c r="AP351" s="618"/>
      <c r="AQ351" s="618"/>
      <c r="AR351" s="618"/>
      <c r="AS351" s="618"/>
      <c r="AT351" s="618"/>
      <c r="AU351" s="618"/>
      <c r="AV351" s="618"/>
      <c r="AW351" s="618"/>
      <c r="AX351" s="618"/>
      <c r="AY351" s="618"/>
      <c r="AZ351" s="618"/>
      <c r="BA351" s="618"/>
      <c r="BB351" s="618"/>
      <c r="BC351" s="618"/>
      <c r="BD351" s="618"/>
      <c r="BE351" s="618"/>
      <c r="BF351" s="618"/>
      <c r="BG351" s="618"/>
      <c r="BH351" s="618"/>
      <c r="BI351" s="618"/>
      <c r="BJ351" s="618"/>
      <c r="BK351" s="618"/>
      <c r="BL351" s="618"/>
      <c r="BM351" s="618"/>
      <c r="BN351" s="618"/>
      <c r="BO351" s="618"/>
      <c r="BP351" s="618"/>
      <c r="BQ351" s="618"/>
      <c r="BR351" s="618"/>
      <c r="BS351" s="618"/>
      <c r="BT351" s="618"/>
      <c r="BU351" s="618"/>
      <c r="BV351" s="618"/>
      <c r="BW351" s="618"/>
      <c r="BX351" s="618"/>
      <c r="BY351" s="618"/>
      <c r="BZ351" s="618"/>
      <c r="CA351" s="618"/>
      <c r="CB351" s="623"/>
      <c r="CC351" s="623"/>
      <c r="CD351" s="618"/>
      <c r="CE351" s="618"/>
      <c r="CF351" s="623"/>
      <c r="CG351" s="623"/>
      <c r="CH351" s="623"/>
      <c r="CI351" s="623"/>
      <c r="CJ351" s="623"/>
      <c r="CK351" s="623"/>
      <c r="CL351" s="623"/>
      <c r="CM351" s="623"/>
      <c r="CN351" s="623"/>
      <c r="CO351" s="618"/>
      <c r="CP351" s="619"/>
      <c r="CQ351" s="619"/>
      <c r="CR351" s="618"/>
      <c r="CS351" s="618"/>
      <c r="CT351" s="618"/>
      <c r="CU351" s="618"/>
      <c r="CV351" s="618"/>
      <c r="CW351" s="618"/>
    </row>
    <row r="352" spans="1:101" s="624" customFormat="1">
      <c r="A352" s="618"/>
      <c r="B352" s="618"/>
      <c r="C352" s="622"/>
      <c r="D352" s="622"/>
      <c r="E352" s="621"/>
      <c r="F352" s="618"/>
      <c r="G352" s="618"/>
      <c r="H352" s="618"/>
      <c r="I352" s="618"/>
      <c r="J352" s="618"/>
      <c r="K352" s="618"/>
      <c r="L352" s="618"/>
      <c r="M352" s="618"/>
      <c r="N352" s="619"/>
      <c r="O352" s="619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20"/>
      <c r="AB352" s="620"/>
      <c r="AC352" s="620"/>
      <c r="AD352" s="620"/>
      <c r="AE352" s="620"/>
      <c r="AF352" s="620"/>
      <c r="AG352" s="620"/>
      <c r="AH352" s="618"/>
      <c r="AI352" s="618"/>
      <c r="AJ352" s="618"/>
      <c r="AK352" s="618"/>
      <c r="AL352" s="618"/>
      <c r="AM352" s="618"/>
      <c r="AN352" s="618"/>
      <c r="AO352" s="618"/>
      <c r="AP352" s="618"/>
      <c r="AQ352" s="618"/>
      <c r="AR352" s="618"/>
      <c r="AS352" s="618"/>
      <c r="AT352" s="618"/>
      <c r="AU352" s="618"/>
      <c r="AV352" s="618"/>
      <c r="AW352" s="618"/>
      <c r="AX352" s="618"/>
      <c r="AY352" s="618"/>
      <c r="AZ352" s="618"/>
      <c r="BA352" s="618"/>
      <c r="BB352" s="618"/>
      <c r="BC352" s="618"/>
      <c r="BD352" s="618"/>
      <c r="BE352" s="618"/>
      <c r="BF352" s="618"/>
      <c r="BG352" s="618"/>
      <c r="BH352" s="618"/>
      <c r="BI352" s="618"/>
      <c r="BJ352" s="618"/>
      <c r="BK352" s="618"/>
      <c r="BL352" s="618"/>
      <c r="BM352" s="618"/>
      <c r="BN352" s="618"/>
      <c r="BO352" s="618"/>
      <c r="BP352" s="618"/>
      <c r="BQ352" s="618"/>
      <c r="BR352" s="618"/>
      <c r="BS352" s="618"/>
      <c r="BT352" s="618"/>
      <c r="BU352" s="618"/>
      <c r="BV352" s="618"/>
      <c r="BW352" s="618"/>
      <c r="BX352" s="618"/>
      <c r="BY352" s="618"/>
      <c r="BZ352" s="618"/>
      <c r="CA352" s="618"/>
      <c r="CB352" s="623"/>
      <c r="CC352" s="623"/>
      <c r="CD352" s="618"/>
      <c r="CE352" s="618"/>
      <c r="CF352" s="623"/>
      <c r="CG352" s="623"/>
      <c r="CH352" s="623"/>
      <c r="CI352" s="623"/>
      <c r="CJ352" s="623"/>
      <c r="CK352" s="623"/>
      <c r="CL352" s="623"/>
      <c r="CM352" s="623"/>
      <c r="CN352" s="623"/>
      <c r="CO352" s="618"/>
      <c r="CP352" s="619"/>
      <c r="CQ352" s="619"/>
      <c r="CR352" s="618"/>
      <c r="CS352" s="618"/>
      <c r="CT352" s="618"/>
      <c r="CU352" s="618"/>
      <c r="CV352" s="618"/>
      <c r="CW352" s="618"/>
    </row>
    <row r="353" spans="1:101" s="624" customFormat="1">
      <c r="A353" s="618"/>
      <c r="B353" s="618"/>
      <c r="C353" s="622"/>
      <c r="D353" s="622"/>
      <c r="E353" s="621"/>
      <c r="F353" s="618"/>
      <c r="G353" s="618"/>
      <c r="H353" s="618"/>
      <c r="I353" s="618"/>
      <c r="J353" s="618"/>
      <c r="K353" s="618"/>
      <c r="L353" s="618"/>
      <c r="M353" s="618"/>
      <c r="N353" s="619"/>
      <c r="O353" s="619"/>
      <c r="P353" s="620"/>
      <c r="Q353" s="620"/>
      <c r="R353" s="620"/>
      <c r="S353" s="620"/>
      <c r="T353" s="620"/>
      <c r="U353" s="620"/>
      <c r="V353" s="620"/>
      <c r="W353" s="620"/>
      <c r="X353" s="620"/>
      <c r="Y353" s="620"/>
      <c r="Z353" s="620"/>
      <c r="AA353" s="620"/>
      <c r="AB353" s="620"/>
      <c r="AC353" s="620"/>
      <c r="AD353" s="620"/>
      <c r="AE353" s="620"/>
      <c r="AF353" s="620"/>
      <c r="AG353" s="620"/>
      <c r="AH353" s="618"/>
      <c r="AI353" s="618"/>
      <c r="AJ353" s="618"/>
      <c r="AK353" s="618"/>
      <c r="AL353" s="618"/>
      <c r="AM353" s="618"/>
      <c r="AN353" s="618"/>
      <c r="AO353" s="618"/>
      <c r="AP353" s="618"/>
      <c r="AQ353" s="618"/>
      <c r="AR353" s="618"/>
      <c r="AS353" s="618"/>
      <c r="AT353" s="618"/>
      <c r="AU353" s="618"/>
      <c r="AV353" s="618"/>
      <c r="AW353" s="618"/>
      <c r="AX353" s="618"/>
      <c r="AY353" s="618"/>
      <c r="AZ353" s="618"/>
      <c r="BA353" s="618"/>
      <c r="BB353" s="618"/>
      <c r="BC353" s="618"/>
      <c r="BD353" s="618"/>
      <c r="BE353" s="618"/>
      <c r="BF353" s="618"/>
      <c r="BG353" s="618"/>
      <c r="BH353" s="618"/>
      <c r="BI353" s="618"/>
      <c r="BJ353" s="618"/>
      <c r="BK353" s="618"/>
      <c r="BL353" s="618"/>
      <c r="BM353" s="618"/>
      <c r="BN353" s="618"/>
      <c r="BO353" s="618"/>
      <c r="BP353" s="618"/>
      <c r="BQ353" s="618"/>
      <c r="BR353" s="618"/>
      <c r="BS353" s="618"/>
      <c r="BT353" s="618"/>
      <c r="BU353" s="618"/>
      <c r="BV353" s="618"/>
      <c r="BW353" s="618"/>
      <c r="BX353" s="618"/>
      <c r="BY353" s="618"/>
      <c r="BZ353" s="618"/>
      <c r="CA353" s="618"/>
      <c r="CB353" s="623"/>
      <c r="CC353" s="623"/>
      <c r="CD353" s="618"/>
      <c r="CE353" s="618"/>
      <c r="CF353" s="623"/>
      <c r="CG353" s="623"/>
      <c r="CH353" s="623"/>
      <c r="CI353" s="623"/>
      <c r="CJ353" s="623"/>
      <c r="CK353" s="623"/>
      <c r="CL353" s="623"/>
      <c r="CM353" s="623"/>
      <c r="CN353" s="623"/>
      <c r="CO353" s="618"/>
      <c r="CP353" s="619"/>
      <c r="CQ353" s="619"/>
      <c r="CR353" s="618"/>
      <c r="CS353" s="618"/>
      <c r="CT353" s="618"/>
      <c r="CU353" s="618"/>
      <c r="CV353" s="618"/>
      <c r="CW353" s="618"/>
    </row>
    <row r="354" spans="1:101" s="624" customFormat="1">
      <c r="A354" s="618"/>
      <c r="B354" s="618"/>
      <c r="C354" s="622"/>
      <c r="D354" s="622"/>
      <c r="E354" s="621"/>
      <c r="F354" s="618"/>
      <c r="G354" s="618"/>
      <c r="H354" s="618"/>
      <c r="I354" s="618"/>
      <c r="J354" s="618"/>
      <c r="K354" s="618"/>
      <c r="L354" s="618"/>
      <c r="M354" s="618"/>
      <c r="N354" s="619"/>
      <c r="O354" s="619"/>
      <c r="P354" s="620"/>
      <c r="Q354" s="620"/>
      <c r="R354" s="620"/>
      <c r="S354" s="620"/>
      <c r="T354" s="620"/>
      <c r="U354" s="620"/>
      <c r="V354" s="620"/>
      <c r="W354" s="620"/>
      <c r="X354" s="620"/>
      <c r="Y354" s="620"/>
      <c r="Z354" s="620"/>
      <c r="AA354" s="620"/>
      <c r="AB354" s="620"/>
      <c r="AC354" s="620"/>
      <c r="AD354" s="620"/>
      <c r="AE354" s="620"/>
      <c r="AF354" s="620"/>
      <c r="AG354" s="620"/>
      <c r="AH354" s="618"/>
      <c r="AI354" s="618"/>
      <c r="AJ354" s="618"/>
      <c r="AK354" s="618"/>
      <c r="AL354" s="618"/>
      <c r="AM354" s="618"/>
      <c r="AN354" s="618"/>
      <c r="AO354" s="618"/>
      <c r="AP354" s="618"/>
      <c r="AQ354" s="618"/>
      <c r="AR354" s="618"/>
      <c r="AS354" s="618"/>
      <c r="AT354" s="618"/>
      <c r="AU354" s="618"/>
      <c r="AV354" s="618"/>
      <c r="AW354" s="618"/>
      <c r="AX354" s="618"/>
      <c r="AY354" s="618"/>
      <c r="AZ354" s="618"/>
      <c r="BA354" s="618"/>
      <c r="BB354" s="618"/>
      <c r="BC354" s="618"/>
      <c r="BD354" s="618"/>
      <c r="BE354" s="618"/>
      <c r="BF354" s="618"/>
      <c r="BG354" s="618"/>
      <c r="BH354" s="618"/>
      <c r="BI354" s="618"/>
      <c r="BJ354" s="618"/>
      <c r="BK354" s="618"/>
      <c r="BL354" s="618"/>
      <c r="BM354" s="618"/>
      <c r="BN354" s="618"/>
      <c r="BO354" s="618"/>
      <c r="BP354" s="618"/>
      <c r="BQ354" s="618"/>
      <c r="BR354" s="618"/>
      <c r="BS354" s="618"/>
      <c r="BT354" s="618"/>
      <c r="BU354" s="618"/>
      <c r="BV354" s="618"/>
      <c r="BW354" s="618"/>
      <c r="BX354" s="618"/>
      <c r="BY354" s="618"/>
      <c r="BZ354" s="618"/>
      <c r="CA354" s="618"/>
      <c r="CB354" s="623"/>
      <c r="CC354" s="623"/>
      <c r="CD354" s="618"/>
      <c r="CE354" s="618"/>
      <c r="CF354" s="623"/>
      <c r="CG354" s="623"/>
      <c r="CH354" s="623"/>
      <c r="CI354" s="623"/>
      <c r="CJ354" s="623"/>
      <c r="CK354" s="623"/>
      <c r="CL354" s="623"/>
      <c r="CM354" s="623"/>
      <c r="CN354" s="623"/>
      <c r="CO354" s="618"/>
      <c r="CP354" s="619"/>
      <c r="CQ354" s="619"/>
      <c r="CR354" s="618"/>
      <c r="CS354" s="618"/>
      <c r="CT354" s="618"/>
      <c r="CU354" s="618"/>
      <c r="CV354" s="618"/>
      <c r="CW354" s="618"/>
    </row>
    <row r="355" spans="1:101" s="624" customFormat="1">
      <c r="A355" s="618"/>
      <c r="B355" s="618"/>
      <c r="C355" s="622"/>
      <c r="D355" s="622"/>
      <c r="E355" s="621"/>
      <c r="F355" s="618"/>
      <c r="G355" s="618"/>
      <c r="H355" s="618"/>
      <c r="I355" s="618"/>
      <c r="J355" s="618"/>
      <c r="K355" s="618"/>
      <c r="L355" s="618"/>
      <c r="M355" s="618"/>
      <c r="N355" s="619"/>
      <c r="O355" s="619"/>
      <c r="P355" s="620"/>
      <c r="Q355" s="620"/>
      <c r="R355" s="620"/>
      <c r="S355" s="620"/>
      <c r="T355" s="620"/>
      <c r="U355" s="620"/>
      <c r="V355" s="620"/>
      <c r="W355" s="620"/>
      <c r="X355" s="620"/>
      <c r="Y355" s="620"/>
      <c r="Z355" s="620"/>
      <c r="AA355" s="620"/>
      <c r="AB355" s="620"/>
      <c r="AC355" s="620"/>
      <c r="AD355" s="620"/>
      <c r="AE355" s="620"/>
      <c r="AF355" s="620"/>
      <c r="AG355" s="620"/>
      <c r="AH355" s="618"/>
      <c r="AI355" s="618"/>
      <c r="AJ355" s="618"/>
      <c r="AK355" s="618"/>
      <c r="AL355" s="618"/>
      <c r="AM355" s="618"/>
      <c r="AN355" s="618"/>
      <c r="AO355" s="618"/>
      <c r="AP355" s="618"/>
      <c r="AQ355" s="618"/>
      <c r="AR355" s="618"/>
      <c r="AS355" s="618"/>
      <c r="AT355" s="618"/>
      <c r="AU355" s="618"/>
      <c r="AV355" s="618"/>
      <c r="AW355" s="618"/>
      <c r="AX355" s="618"/>
      <c r="AY355" s="618"/>
      <c r="AZ355" s="618"/>
      <c r="BA355" s="618"/>
      <c r="BB355" s="618"/>
      <c r="BC355" s="618"/>
      <c r="BD355" s="618"/>
      <c r="BE355" s="618"/>
      <c r="BF355" s="618"/>
      <c r="BG355" s="618"/>
      <c r="BH355" s="618"/>
      <c r="BI355" s="618"/>
      <c r="BJ355" s="618"/>
      <c r="BK355" s="618"/>
      <c r="BL355" s="618"/>
      <c r="BM355" s="618"/>
      <c r="BN355" s="618"/>
      <c r="BO355" s="618"/>
      <c r="BP355" s="618"/>
      <c r="BQ355" s="618"/>
      <c r="BR355" s="618"/>
      <c r="BS355" s="618"/>
      <c r="BT355" s="618"/>
      <c r="BU355" s="618"/>
      <c r="BV355" s="618"/>
      <c r="BW355" s="618"/>
      <c r="BX355" s="618"/>
      <c r="BY355" s="618"/>
      <c r="BZ355" s="618"/>
      <c r="CA355" s="618"/>
      <c r="CB355" s="623"/>
      <c r="CC355" s="623"/>
      <c r="CD355" s="618"/>
      <c r="CE355" s="618"/>
      <c r="CF355" s="623"/>
      <c r="CG355" s="623"/>
      <c r="CH355" s="623"/>
      <c r="CI355" s="623"/>
      <c r="CJ355" s="623"/>
      <c r="CK355" s="623"/>
      <c r="CL355" s="623"/>
      <c r="CM355" s="623"/>
      <c r="CN355" s="623"/>
      <c r="CO355" s="618"/>
      <c r="CP355" s="619"/>
      <c r="CQ355" s="619"/>
      <c r="CR355" s="618"/>
      <c r="CS355" s="618"/>
      <c r="CT355" s="618"/>
      <c r="CU355" s="618"/>
      <c r="CV355" s="618"/>
      <c r="CW355" s="618"/>
    </row>
    <row r="356" spans="1:101" s="624" customFormat="1">
      <c r="A356" s="618"/>
      <c r="B356" s="618"/>
      <c r="C356" s="622"/>
      <c r="D356" s="622"/>
      <c r="E356" s="621"/>
      <c r="F356" s="618"/>
      <c r="G356" s="618"/>
      <c r="H356" s="618"/>
      <c r="I356" s="618"/>
      <c r="J356" s="618"/>
      <c r="K356" s="618"/>
      <c r="L356" s="618"/>
      <c r="M356" s="618"/>
      <c r="N356" s="619"/>
      <c r="O356" s="619"/>
      <c r="P356" s="620"/>
      <c r="Q356" s="620"/>
      <c r="R356" s="620"/>
      <c r="S356" s="620"/>
      <c r="T356" s="620"/>
      <c r="U356" s="620"/>
      <c r="V356" s="620"/>
      <c r="W356" s="620"/>
      <c r="X356" s="620"/>
      <c r="Y356" s="620"/>
      <c r="Z356" s="620"/>
      <c r="AA356" s="620"/>
      <c r="AB356" s="620"/>
      <c r="AC356" s="620"/>
      <c r="AD356" s="620"/>
      <c r="AE356" s="620"/>
      <c r="AF356" s="620"/>
      <c r="AG356" s="620"/>
      <c r="AH356" s="618"/>
      <c r="AI356" s="618"/>
      <c r="AJ356" s="618"/>
      <c r="AK356" s="618"/>
      <c r="AL356" s="618"/>
      <c r="AM356" s="618"/>
      <c r="AN356" s="618"/>
      <c r="AO356" s="618"/>
      <c r="AP356" s="618"/>
      <c r="AQ356" s="618"/>
      <c r="AR356" s="618"/>
      <c r="AS356" s="618"/>
      <c r="AT356" s="618"/>
      <c r="AU356" s="618"/>
      <c r="AV356" s="618"/>
      <c r="AW356" s="618"/>
      <c r="AX356" s="618"/>
      <c r="AY356" s="618"/>
      <c r="AZ356" s="618"/>
      <c r="BA356" s="618"/>
      <c r="BB356" s="618"/>
      <c r="BC356" s="618"/>
      <c r="BD356" s="618"/>
      <c r="BE356" s="618"/>
      <c r="BF356" s="618"/>
      <c r="BG356" s="618"/>
      <c r="BH356" s="618"/>
      <c r="BI356" s="618"/>
      <c r="BJ356" s="618"/>
      <c r="BK356" s="618"/>
      <c r="BL356" s="618"/>
      <c r="BM356" s="618"/>
      <c r="BN356" s="618"/>
      <c r="BO356" s="618"/>
      <c r="BP356" s="618"/>
      <c r="BQ356" s="618"/>
      <c r="BR356" s="618"/>
      <c r="BS356" s="618"/>
      <c r="BT356" s="618"/>
      <c r="BU356" s="618"/>
      <c r="BV356" s="618"/>
      <c r="BW356" s="618"/>
      <c r="BX356" s="618"/>
      <c r="BY356" s="618"/>
      <c r="BZ356" s="618"/>
      <c r="CA356" s="618"/>
      <c r="CB356" s="623"/>
      <c r="CC356" s="623"/>
      <c r="CD356" s="618"/>
      <c r="CE356" s="618"/>
      <c r="CF356" s="623"/>
      <c r="CG356" s="623"/>
      <c r="CH356" s="623"/>
      <c r="CI356" s="623"/>
      <c r="CJ356" s="623"/>
      <c r="CK356" s="623"/>
      <c r="CL356" s="623"/>
      <c r="CM356" s="623"/>
      <c r="CN356" s="623"/>
      <c r="CO356" s="618"/>
      <c r="CP356" s="619"/>
      <c r="CQ356" s="619"/>
      <c r="CR356" s="618"/>
      <c r="CS356" s="618"/>
      <c r="CT356" s="618"/>
      <c r="CU356" s="618"/>
      <c r="CV356" s="618"/>
      <c r="CW356" s="618"/>
    </row>
    <row r="357" spans="1:101" s="624" customFormat="1">
      <c r="A357" s="618"/>
      <c r="B357" s="618"/>
      <c r="C357" s="622"/>
      <c r="D357" s="622"/>
      <c r="E357" s="621"/>
      <c r="F357" s="618"/>
      <c r="G357" s="618"/>
      <c r="H357" s="618"/>
      <c r="I357" s="618"/>
      <c r="J357" s="618"/>
      <c r="K357" s="618"/>
      <c r="L357" s="618"/>
      <c r="M357" s="618"/>
      <c r="N357" s="619"/>
      <c r="O357" s="619"/>
      <c r="P357" s="620"/>
      <c r="Q357" s="620"/>
      <c r="R357" s="620"/>
      <c r="S357" s="620"/>
      <c r="T357" s="620"/>
      <c r="U357" s="620"/>
      <c r="V357" s="620"/>
      <c r="W357" s="620"/>
      <c r="X357" s="620"/>
      <c r="Y357" s="620"/>
      <c r="Z357" s="620"/>
      <c r="AA357" s="620"/>
      <c r="AB357" s="620"/>
      <c r="AC357" s="620"/>
      <c r="AD357" s="620"/>
      <c r="AE357" s="620"/>
      <c r="AF357" s="620"/>
      <c r="AG357" s="620"/>
      <c r="AH357" s="618"/>
      <c r="AI357" s="618"/>
      <c r="AJ357" s="618"/>
      <c r="AK357" s="618"/>
      <c r="AL357" s="618"/>
      <c r="AM357" s="618"/>
      <c r="AN357" s="618"/>
      <c r="AO357" s="618"/>
      <c r="AP357" s="618"/>
      <c r="AQ357" s="618"/>
      <c r="AR357" s="618"/>
      <c r="AS357" s="618"/>
      <c r="AT357" s="618"/>
      <c r="AU357" s="618"/>
      <c r="AV357" s="618"/>
      <c r="AW357" s="618"/>
      <c r="AX357" s="618"/>
      <c r="AY357" s="618"/>
      <c r="AZ357" s="618"/>
      <c r="BA357" s="618"/>
      <c r="BB357" s="618"/>
      <c r="BC357" s="618"/>
      <c r="BD357" s="618"/>
      <c r="BE357" s="618"/>
      <c r="BF357" s="618"/>
      <c r="BG357" s="618"/>
      <c r="BH357" s="618"/>
      <c r="BI357" s="618"/>
      <c r="BJ357" s="618"/>
      <c r="BK357" s="618"/>
      <c r="BL357" s="618"/>
      <c r="BM357" s="618"/>
      <c r="BN357" s="618"/>
      <c r="BO357" s="618"/>
      <c r="BP357" s="618"/>
      <c r="BQ357" s="618"/>
      <c r="BR357" s="618"/>
      <c r="BS357" s="618"/>
      <c r="BT357" s="618"/>
      <c r="BU357" s="618"/>
      <c r="BV357" s="618"/>
      <c r="BW357" s="618"/>
      <c r="BX357" s="618"/>
      <c r="BY357" s="618"/>
      <c r="BZ357" s="618"/>
      <c r="CA357" s="618"/>
      <c r="CB357" s="623"/>
      <c r="CC357" s="623"/>
      <c r="CD357" s="618"/>
      <c r="CE357" s="618"/>
      <c r="CF357" s="623"/>
      <c r="CG357" s="623"/>
      <c r="CH357" s="623"/>
      <c r="CI357" s="623"/>
      <c r="CJ357" s="623"/>
      <c r="CK357" s="623"/>
      <c r="CL357" s="623"/>
      <c r="CM357" s="623"/>
      <c r="CN357" s="623"/>
      <c r="CO357" s="618"/>
      <c r="CP357" s="619"/>
      <c r="CQ357" s="619"/>
      <c r="CR357" s="618"/>
      <c r="CS357" s="618"/>
      <c r="CT357" s="618"/>
      <c r="CU357" s="618"/>
      <c r="CV357" s="618"/>
      <c r="CW357" s="618"/>
    </row>
    <row r="358" spans="1:101" s="624" customFormat="1">
      <c r="A358" s="618"/>
      <c r="B358" s="618"/>
      <c r="C358" s="622"/>
      <c r="D358" s="622"/>
      <c r="E358" s="621"/>
      <c r="F358" s="618"/>
      <c r="G358" s="618"/>
      <c r="H358" s="618"/>
      <c r="I358" s="618"/>
      <c r="J358" s="618"/>
      <c r="K358" s="618"/>
      <c r="L358" s="618"/>
      <c r="M358" s="618"/>
      <c r="N358" s="619"/>
      <c r="O358" s="619"/>
      <c r="P358" s="620"/>
      <c r="Q358" s="620"/>
      <c r="R358" s="620"/>
      <c r="S358" s="620"/>
      <c r="T358" s="620"/>
      <c r="U358" s="620"/>
      <c r="V358" s="620"/>
      <c r="W358" s="620"/>
      <c r="X358" s="620"/>
      <c r="Y358" s="620"/>
      <c r="Z358" s="620"/>
      <c r="AA358" s="620"/>
      <c r="AB358" s="620"/>
      <c r="AC358" s="620"/>
      <c r="AD358" s="620"/>
      <c r="AE358" s="620"/>
      <c r="AF358" s="620"/>
      <c r="AG358" s="620"/>
      <c r="AH358" s="618"/>
      <c r="AI358" s="618"/>
      <c r="AJ358" s="618"/>
      <c r="AK358" s="618"/>
      <c r="AL358" s="618"/>
      <c r="AM358" s="618"/>
      <c r="AN358" s="618"/>
      <c r="AO358" s="618"/>
      <c r="AP358" s="618"/>
      <c r="AQ358" s="618"/>
      <c r="AR358" s="618"/>
      <c r="AS358" s="618"/>
      <c r="AT358" s="618"/>
      <c r="AU358" s="618"/>
      <c r="AV358" s="618"/>
      <c r="AW358" s="618"/>
      <c r="AX358" s="618"/>
      <c r="AY358" s="618"/>
      <c r="AZ358" s="618"/>
      <c r="BA358" s="618"/>
      <c r="BB358" s="618"/>
      <c r="BC358" s="618"/>
      <c r="BD358" s="618"/>
      <c r="BE358" s="618"/>
      <c r="BF358" s="618"/>
      <c r="BG358" s="618"/>
      <c r="BH358" s="618"/>
      <c r="BI358" s="618"/>
      <c r="BJ358" s="618"/>
      <c r="BK358" s="618"/>
      <c r="BL358" s="618"/>
      <c r="BM358" s="618"/>
      <c r="BN358" s="618"/>
      <c r="BO358" s="618"/>
      <c r="BP358" s="618"/>
      <c r="BQ358" s="618"/>
      <c r="BR358" s="618"/>
      <c r="BS358" s="618"/>
      <c r="BT358" s="618"/>
      <c r="BU358" s="618"/>
      <c r="BV358" s="618"/>
      <c r="BW358" s="618"/>
      <c r="BX358" s="618"/>
      <c r="BY358" s="618"/>
      <c r="BZ358" s="618"/>
      <c r="CA358" s="618"/>
      <c r="CB358" s="623"/>
      <c r="CC358" s="623"/>
      <c r="CD358" s="618"/>
      <c r="CE358" s="618"/>
      <c r="CF358" s="623"/>
      <c r="CG358" s="623"/>
      <c r="CH358" s="623"/>
      <c r="CI358" s="623"/>
      <c r="CJ358" s="623"/>
      <c r="CK358" s="623"/>
      <c r="CL358" s="623"/>
      <c r="CM358" s="623"/>
      <c r="CN358" s="623"/>
      <c r="CO358" s="618"/>
      <c r="CP358" s="619"/>
      <c r="CQ358" s="619"/>
      <c r="CR358" s="618"/>
      <c r="CS358" s="618"/>
      <c r="CT358" s="618"/>
      <c r="CU358" s="618"/>
      <c r="CV358" s="618"/>
      <c r="CW358" s="618"/>
    </row>
    <row r="359" spans="1:101" s="624" customFormat="1">
      <c r="A359" s="618"/>
      <c r="B359" s="618"/>
      <c r="C359" s="622"/>
      <c r="D359" s="622"/>
      <c r="E359" s="621"/>
      <c r="F359" s="618"/>
      <c r="G359" s="618"/>
      <c r="H359" s="618"/>
      <c r="I359" s="618"/>
      <c r="J359" s="618"/>
      <c r="K359" s="618"/>
      <c r="L359" s="618"/>
      <c r="M359" s="618"/>
      <c r="N359" s="619"/>
      <c r="O359" s="619"/>
      <c r="P359" s="620"/>
      <c r="Q359" s="620"/>
      <c r="R359" s="620"/>
      <c r="S359" s="620"/>
      <c r="T359" s="620"/>
      <c r="U359" s="620"/>
      <c r="V359" s="620"/>
      <c r="W359" s="620"/>
      <c r="X359" s="620"/>
      <c r="Y359" s="620"/>
      <c r="Z359" s="620"/>
      <c r="AA359" s="620"/>
      <c r="AB359" s="620"/>
      <c r="AC359" s="620"/>
      <c r="AD359" s="620"/>
      <c r="AE359" s="620"/>
      <c r="AF359" s="620"/>
      <c r="AG359" s="620"/>
      <c r="AH359" s="618"/>
      <c r="AI359" s="618"/>
      <c r="AJ359" s="618"/>
      <c r="AK359" s="618"/>
      <c r="AL359" s="618"/>
      <c r="AM359" s="618"/>
      <c r="AN359" s="618"/>
      <c r="AO359" s="618"/>
      <c r="AP359" s="618"/>
      <c r="AQ359" s="618"/>
      <c r="AR359" s="618"/>
      <c r="AS359" s="618"/>
      <c r="AT359" s="618"/>
      <c r="AU359" s="618"/>
      <c r="AV359" s="618"/>
      <c r="AW359" s="618"/>
      <c r="AX359" s="618"/>
      <c r="AY359" s="618"/>
      <c r="AZ359" s="618"/>
      <c r="BA359" s="618"/>
      <c r="BB359" s="618"/>
      <c r="BC359" s="618"/>
      <c r="BD359" s="618"/>
      <c r="BE359" s="618"/>
      <c r="BF359" s="618"/>
      <c r="BG359" s="618"/>
      <c r="BH359" s="618"/>
      <c r="BI359" s="618"/>
      <c r="BJ359" s="618"/>
      <c r="BK359" s="618"/>
      <c r="BL359" s="618"/>
      <c r="BM359" s="618"/>
      <c r="BN359" s="618"/>
      <c r="BO359" s="618"/>
      <c r="BP359" s="618"/>
      <c r="BQ359" s="618"/>
      <c r="BR359" s="618"/>
      <c r="BS359" s="618"/>
      <c r="BT359" s="618"/>
      <c r="BU359" s="618"/>
      <c r="BV359" s="618"/>
      <c r="BW359" s="618"/>
      <c r="BX359" s="618"/>
      <c r="BY359" s="618"/>
      <c r="BZ359" s="618"/>
      <c r="CA359" s="618"/>
      <c r="CB359" s="623"/>
      <c r="CC359" s="623"/>
      <c r="CD359" s="618"/>
      <c r="CE359" s="618"/>
      <c r="CF359" s="623"/>
      <c r="CG359" s="623"/>
      <c r="CH359" s="623"/>
      <c r="CI359" s="623"/>
      <c r="CJ359" s="623"/>
      <c r="CK359" s="623"/>
      <c r="CL359" s="623"/>
      <c r="CM359" s="623"/>
      <c r="CN359" s="623"/>
      <c r="CO359" s="618"/>
      <c r="CP359" s="619"/>
      <c r="CQ359" s="619"/>
      <c r="CR359" s="618"/>
      <c r="CS359" s="618"/>
      <c r="CT359" s="618"/>
      <c r="CU359" s="618"/>
      <c r="CV359" s="618"/>
      <c r="CW359" s="618"/>
    </row>
    <row r="360" spans="1:101" s="624" customFormat="1">
      <c r="A360" s="618"/>
      <c r="B360" s="618"/>
      <c r="C360" s="622"/>
      <c r="D360" s="622"/>
      <c r="E360" s="621"/>
      <c r="F360" s="618"/>
      <c r="G360" s="618"/>
      <c r="H360" s="618"/>
      <c r="I360" s="618"/>
      <c r="J360" s="618"/>
      <c r="K360" s="618"/>
      <c r="L360" s="618"/>
      <c r="M360" s="618"/>
      <c r="N360" s="619"/>
      <c r="O360" s="619"/>
      <c r="P360" s="620"/>
      <c r="Q360" s="620"/>
      <c r="R360" s="620"/>
      <c r="S360" s="620"/>
      <c r="T360" s="620"/>
      <c r="U360" s="620"/>
      <c r="V360" s="620"/>
      <c r="W360" s="620"/>
      <c r="X360" s="620"/>
      <c r="Y360" s="620"/>
      <c r="Z360" s="620"/>
      <c r="AA360" s="620"/>
      <c r="AB360" s="620"/>
      <c r="AC360" s="620"/>
      <c r="AD360" s="620"/>
      <c r="AE360" s="620"/>
      <c r="AF360" s="620"/>
      <c r="AG360" s="620"/>
      <c r="AH360" s="618"/>
      <c r="AI360" s="618"/>
      <c r="AJ360" s="618"/>
      <c r="AK360" s="618"/>
      <c r="AL360" s="618"/>
      <c r="AM360" s="618"/>
      <c r="AN360" s="618"/>
      <c r="AO360" s="618"/>
      <c r="AP360" s="618"/>
      <c r="AQ360" s="618"/>
      <c r="AR360" s="618"/>
      <c r="AS360" s="618"/>
      <c r="AT360" s="618"/>
      <c r="AU360" s="618"/>
      <c r="AV360" s="618"/>
      <c r="AW360" s="618"/>
      <c r="AX360" s="618"/>
      <c r="AY360" s="618"/>
      <c r="AZ360" s="618"/>
      <c r="BA360" s="618"/>
      <c r="BB360" s="618"/>
      <c r="BC360" s="618"/>
      <c r="BD360" s="618"/>
      <c r="BE360" s="618"/>
      <c r="BF360" s="618"/>
      <c r="BG360" s="618"/>
      <c r="BH360" s="618"/>
      <c r="BI360" s="618"/>
      <c r="BJ360" s="618"/>
      <c r="BK360" s="618"/>
      <c r="BL360" s="618"/>
      <c r="BM360" s="618"/>
      <c r="BN360" s="618"/>
      <c r="BO360" s="618"/>
      <c r="BP360" s="618"/>
      <c r="BQ360" s="618"/>
      <c r="BR360" s="618"/>
      <c r="BS360" s="618"/>
      <c r="BT360" s="618"/>
      <c r="BU360" s="618"/>
      <c r="BV360" s="618"/>
      <c r="BW360" s="618"/>
      <c r="BX360" s="618"/>
      <c r="BY360" s="618"/>
      <c r="BZ360" s="618"/>
      <c r="CA360" s="618"/>
      <c r="CB360" s="623"/>
      <c r="CC360" s="623"/>
      <c r="CD360" s="618"/>
      <c r="CE360" s="618"/>
      <c r="CF360" s="623"/>
      <c r="CG360" s="623"/>
      <c r="CH360" s="623"/>
      <c r="CI360" s="623"/>
      <c r="CJ360" s="623"/>
      <c r="CK360" s="623"/>
      <c r="CL360" s="623"/>
      <c r="CM360" s="623"/>
      <c r="CN360" s="623"/>
      <c r="CO360" s="618"/>
      <c r="CP360" s="619"/>
      <c r="CQ360" s="619"/>
      <c r="CR360" s="618"/>
      <c r="CS360" s="618"/>
      <c r="CT360" s="618"/>
      <c r="CU360" s="618"/>
      <c r="CV360" s="618"/>
      <c r="CW360" s="618"/>
    </row>
    <row r="361" spans="1:101" s="624" customFormat="1">
      <c r="A361" s="618"/>
      <c r="B361" s="618"/>
      <c r="C361" s="622"/>
      <c r="D361" s="622"/>
      <c r="E361" s="621"/>
      <c r="F361" s="618"/>
      <c r="G361" s="618"/>
      <c r="H361" s="618"/>
      <c r="I361" s="618"/>
      <c r="J361" s="618"/>
      <c r="K361" s="618"/>
      <c r="L361" s="618"/>
      <c r="M361" s="618"/>
      <c r="N361" s="619"/>
      <c r="O361" s="619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20"/>
      <c r="AB361" s="620"/>
      <c r="AC361" s="620"/>
      <c r="AD361" s="620"/>
      <c r="AE361" s="620"/>
      <c r="AF361" s="620"/>
      <c r="AG361" s="620"/>
      <c r="AH361" s="618"/>
      <c r="AI361" s="618"/>
      <c r="AJ361" s="618"/>
      <c r="AK361" s="618"/>
      <c r="AL361" s="618"/>
      <c r="AM361" s="618"/>
      <c r="AN361" s="618"/>
      <c r="AO361" s="618"/>
      <c r="AP361" s="618"/>
      <c r="AQ361" s="618"/>
      <c r="AR361" s="618"/>
      <c r="AS361" s="618"/>
      <c r="AT361" s="618"/>
      <c r="AU361" s="618"/>
      <c r="AV361" s="618"/>
      <c r="AW361" s="618"/>
      <c r="AX361" s="618"/>
      <c r="AY361" s="618"/>
      <c r="AZ361" s="618"/>
      <c r="BA361" s="618"/>
      <c r="BB361" s="618"/>
      <c r="BC361" s="618"/>
      <c r="BD361" s="618"/>
      <c r="BE361" s="618"/>
      <c r="BF361" s="618"/>
      <c r="BG361" s="618"/>
      <c r="BH361" s="618"/>
      <c r="BI361" s="618"/>
      <c r="BJ361" s="618"/>
      <c r="BK361" s="618"/>
      <c r="BL361" s="618"/>
      <c r="BM361" s="618"/>
      <c r="BN361" s="618"/>
      <c r="BO361" s="618"/>
      <c r="BP361" s="618"/>
      <c r="BQ361" s="618"/>
      <c r="BR361" s="618"/>
      <c r="BS361" s="618"/>
      <c r="BT361" s="618"/>
      <c r="BU361" s="618"/>
      <c r="BV361" s="618"/>
      <c r="BW361" s="618"/>
      <c r="BX361" s="618"/>
      <c r="BY361" s="618"/>
      <c r="BZ361" s="618"/>
      <c r="CA361" s="618"/>
      <c r="CB361" s="623"/>
      <c r="CC361" s="623"/>
      <c r="CD361" s="618"/>
      <c r="CE361" s="618"/>
      <c r="CF361" s="623"/>
      <c r="CG361" s="623"/>
      <c r="CH361" s="623"/>
      <c r="CI361" s="623"/>
      <c r="CJ361" s="623"/>
      <c r="CK361" s="623"/>
      <c r="CL361" s="623"/>
      <c r="CM361" s="623"/>
      <c r="CN361" s="623"/>
      <c r="CO361" s="618"/>
      <c r="CP361" s="619"/>
      <c r="CQ361" s="619"/>
      <c r="CR361" s="618"/>
      <c r="CS361" s="618"/>
      <c r="CT361" s="618"/>
      <c r="CU361" s="618"/>
      <c r="CV361" s="618"/>
      <c r="CW361" s="618"/>
    </row>
    <row r="362" spans="1:101" s="624" customFormat="1">
      <c r="A362" s="618"/>
      <c r="B362" s="618"/>
      <c r="C362" s="622"/>
      <c r="D362" s="622"/>
      <c r="E362" s="621"/>
      <c r="F362" s="618"/>
      <c r="G362" s="618"/>
      <c r="H362" s="618"/>
      <c r="I362" s="618"/>
      <c r="J362" s="618"/>
      <c r="K362" s="618"/>
      <c r="L362" s="618"/>
      <c r="M362" s="618"/>
      <c r="N362" s="619"/>
      <c r="O362" s="619"/>
      <c r="P362" s="620"/>
      <c r="Q362" s="620"/>
      <c r="R362" s="620"/>
      <c r="S362" s="620"/>
      <c r="T362" s="620"/>
      <c r="U362" s="620"/>
      <c r="V362" s="620"/>
      <c r="W362" s="620"/>
      <c r="X362" s="620"/>
      <c r="Y362" s="620"/>
      <c r="Z362" s="620"/>
      <c r="AA362" s="620"/>
      <c r="AB362" s="620"/>
      <c r="AC362" s="620"/>
      <c r="AD362" s="620"/>
      <c r="AE362" s="620"/>
      <c r="AF362" s="620"/>
      <c r="AG362" s="620"/>
      <c r="AH362" s="618"/>
      <c r="AI362" s="618"/>
      <c r="AJ362" s="618"/>
      <c r="AK362" s="618"/>
      <c r="AL362" s="618"/>
      <c r="AM362" s="618"/>
      <c r="AN362" s="618"/>
      <c r="AO362" s="618"/>
      <c r="AP362" s="618"/>
      <c r="AQ362" s="618"/>
      <c r="AR362" s="618"/>
      <c r="AS362" s="618"/>
      <c r="AT362" s="618"/>
      <c r="AU362" s="618"/>
      <c r="AV362" s="618"/>
      <c r="AW362" s="618"/>
      <c r="AX362" s="618"/>
      <c r="AY362" s="618"/>
      <c r="AZ362" s="618"/>
      <c r="BA362" s="618"/>
      <c r="BB362" s="618"/>
      <c r="BC362" s="618"/>
      <c r="BD362" s="618"/>
      <c r="BE362" s="618"/>
      <c r="BF362" s="618"/>
      <c r="BG362" s="618"/>
      <c r="BH362" s="618"/>
      <c r="BI362" s="618"/>
      <c r="BJ362" s="618"/>
      <c r="BK362" s="618"/>
      <c r="BL362" s="618"/>
      <c r="BM362" s="618"/>
      <c r="BN362" s="618"/>
      <c r="BO362" s="618"/>
      <c r="BP362" s="618"/>
      <c r="BQ362" s="618"/>
      <c r="BR362" s="618"/>
      <c r="BS362" s="618"/>
      <c r="BT362" s="618"/>
      <c r="BU362" s="618"/>
      <c r="BV362" s="618"/>
      <c r="BW362" s="618"/>
      <c r="BX362" s="618"/>
      <c r="BY362" s="618"/>
      <c r="BZ362" s="618"/>
      <c r="CA362" s="618"/>
      <c r="CB362" s="623"/>
      <c r="CC362" s="623"/>
      <c r="CD362" s="618"/>
      <c r="CE362" s="618"/>
      <c r="CF362" s="623"/>
      <c r="CG362" s="623"/>
      <c r="CH362" s="623"/>
      <c r="CI362" s="623"/>
      <c r="CJ362" s="623"/>
      <c r="CK362" s="623"/>
      <c r="CL362" s="623"/>
      <c r="CM362" s="623"/>
      <c r="CN362" s="623"/>
      <c r="CO362" s="618"/>
      <c r="CP362" s="619"/>
      <c r="CQ362" s="619"/>
      <c r="CR362" s="618"/>
      <c r="CS362" s="618"/>
      <c r="CT362" s="618"/>
      <c r="CU362" s="618"/>
      <c r="CV362" s="618"/>
      <c r="CW362" s="618"/>
    </row>
    <row r="363" spans="1:101" s="624" customFormat="1">
      <c r="A363" s="618"/>
      <c r="B363" s="618"/>
      <c r="C363" s="622"/>
      <c r="D363" s="622"/>
      <c r="E363" s="621"/>
      <c r="F363" s="618"/>
      <c r="G363" s="618"/>
      <c r="H363" s="618"/>
      <c r="I363" s="618"/>
      <c r="J363" s="618"/>
      <c r="K363" s="618"/>
      <c r="L363" s="618"/>
      <c r="M363" s="618"/>
      <c r="N363" s="619"/>
      <c r="O363" s="619"/>
      <c r="P363" s="620"/>
      <c r="Q363" s="620"/>
      <c r="R363" s="620"/>
      <c r="S363" s="620"/>
      <c r="T363" s="620"/>
      <c r="U363" s="620"/>
      <c r="V363" s="620"/>
      <c r="W363" s="620"/>
      <c r="X363" s="620"/>
      <c r="Y363" s="620"/>
      <c r="Z363" s="620"/>
      <c r="AA363" s="620"/>
      <c r="AB363" s="620"/>
      <c r="AC363" s="620"/>
      <c r="AD363" s="620"/>
      <c r="AE363" s="620"/>
      <c r="AF363" s="620"/>
      <c r="AG363" s="620"/>
      <c r="AH363" s="618"/>
      <c r="AI363" s="618"/>
      <c r="AJ363" s="618"/>
      <c r="AK363" s="618"/>
      <c r="AL363" s="618"/>
      <c r="AM363" s="618"/>
      <c r="AN363" s="618"/>
      <c r="AO363" s="618"/>
      <c r="AP363" s="618"/>
      <c r="AQ363" s="618"/>
      <c r="AR363" s="618"/>
      <c r="AS363" s="618"/>
      <c r="AT363" s="618"/>
      <c r="AU363" s="618"/>
      <c r="AV363" s="618"/>
      <c r="AW363" s="618"/>
      <c r="AX363" s="618"/>
      <c r="AY363" s="618"/>
      <c r="AZ363" s="618"/>
      <c r="BA363" s="618"/>
      <c r="BB363" s="618"/>
      <c r="BC363" s="618"/>
      <c r="BD363" s="618"/>
      <c r="BE363" s="618"/>
      <c r="BF363" s="618"/>
      <c r="BG363" s="618"/>
      <c r="BH363" s="618"/>
      <c r="BI363" s="618"/>
      <c r="BJ363" s="618"/>
      <c r="BK363" s="618"/>
      <c r="BL363" s="618"/>
      <c r="BM363" s="618"/>
      <c r="BN363" s="618"/>
      <c r="BO363" s="618"/>
      <c r="BP363" s="618"/>
      <c r="BQ363" s="618"/>
      <c r="BR363" s="618"/>
      <c r="BS363" s="618"/>
      <c r="BT363" s="618"/>
      <c r="BU363" s="618"/>
      <c r="BV363" s="618"/>
      <c r="BW363" s="618"/>
      <c r="BX363" s="618"/>
      <c r="BY363" s="618"/>
      <c r="BZ363" s="618"/>
      <c r="CA363" s="618"/>
      <c r="CB363" s="623"/>
      <c r="CC363" s="623"/>
      <c r="CD363" s="618"/>
      <c r="CE363" s="618"/>
      <c r="CF363" s="623"/>
      <c r="CG363" s="623"/>
      <c r="CH363" s="623"/>
      <c r="CI363" s="623"/>
      <c r="CJ363" s="623"/>
      <c r="CK363" s="623"/>
      <c r="CL363" s="623"/>
      <c r="CM363" s="623"/>
      <c r="CN363" s="623"/>
      <c r="CO363" s="618"/>
      <c r="CP363" s="619"/>
      <c r="CQ363" s="619"/>
      <c r="CR363" s="618"/>
      <c r="CS363" s="618"/>
      <c r="CT363" s="618"/>
      <c r="CU363" s="618"/>
      <c r="CV363" s="618"/>
      <c r="CW363" s="618"/>
    </row>
    <row r="364" spans="1:101" s="624" customFormat="1">
      <c r="A364" s="618"/>
      <c r="B364" s="618"/>
      <c r="C364" s="622"/>
      <c r="D364" s="622"/>
      <c r="E364" s="621"/>
      <c r="F364" s="618"/>
      <c r="G364" s="618"/>
      <c r="H364" s="618"/>
      <c r="I364" s="618"/>
      <c r="J364" s="618"/>
      <c r="K364" s="618"/>
      <c r="L364" s="618"/>
      <c r="M364" s="618"/>
      <c r="N364" s="619"/>
      <c r="O364" s="619"/>
      <c r="P364" s="620"/>
      <c r="Q364" s="620"/>
      <c r="R364" s="620"/>
      <c r="S364" s="620"/>
      <c r="T364" s="620"/>
      <c r="U364" s="620"/>
      <c r="V364" s="620"/>
      <c r="W364" s="620"/>
      <c r="X364" s="620"/>
      <c r="Y364" s="620"/>
      <c r="Z364" s="620"/>
      <c r="AA364" s="620"/>
      <c r="AB364" s="620"/>
      <c r="AC364" s="620"/>
      <c r="AD364" s="620"/>
      <c r="AE364" s="620"/>
      <c r="AF364" s="620"/>
      <c r="AG364" s="620"/>
      <c r="AH364" s="618"/>
      <c r="AI364" s="618"/>
      <c r="AJ364" s="618"/>
      <c r="AK364" s="618"/>
      <c r="AL364" s="618"/>
      <c r="AM364" s="618"/>
      <c r="AN364" s="618"/>
      <c r="AO364" s="618"/>
      <c r="AP364" s="618"/>
      <c r="AQ364" s="618"/>
      <c r="AR364" s="618"/>
      <c r="AS364" s="618"/>
      <c r="AT364" s="618"/>
      <c r="AU364" s="618"/>
      <c r="AV364" s="618"/>
      <c r="AW364" s="618"/>
      <c r="AX364" s="618"/>
      <c r="AY364" s="618"/>
      <c r="AZ364" s="618"/>
      <c r="BA364" s="618"/>
      <c r="BB364" s="618"/>
      <c r="BC364" s="618"/>
      <c r="BD364" s="618"/>
      <c r="BE364" s="618"/>
      <c r="BF364" s="618"/>
      <c r="BG364" s="618"/>
      <c r="BH364" s="618"/>
      <c r="BI364" s="618"/>
      <c r="BJ364" s="618"/>
      <c r="BK364" s="618"/>
      <c r="BL364" s="618"/>
      <c r="BM364" s="618"/>
      <c r="BN364" s="618"/>
      <c r="BO364" s="618"/>
      <c r="BP364" s="618"/>
      <c r="BQ364" s="618"/>
      <c r="BR364" s="618"/>
      <c r="BS364" s="618"/>
      <c r="BT364" s="618"/>
      <c r="BU364" s="618"/>
      <c r="BV364" s="618"/>
      <c r="BW364" s="618"/>
      <c r="BX364" s="618"/>
      <c r="BY364" s="618"/>
      <c r="BZ364" s="618"/>
      <c r="CA364" s="618"/>
      <c r="CB364" s="623"/>
      <c r="CC364" s="623"/>
      <c r="CD364" s="618"/>
      <c r="CE364" s="618"/>
      <c r="CF364" s="623"/>
      <c r="CG364" s="623"/>
      <c r="CH364" s="623"/>
      <c r="CI364" s="623"/>
      <c r="CJ364" s="623"/>
      <c r="CK364" s="623"/>
      <c r="CL364" s="623"/>
      <c r="CM364" s="623"/>
      <c r="CN364" s="623"/>
      <c r="CO364" s="618"/>
      <c r="CP364" s="619"/>
      <c r="CQ364" s="619"/>
      <c r="CR364" s="618"/>
      <c r="CS364" s="618"/>
      <c r="CT364" s="618"/>
      <c r="CU364" s="618"/>
      <c r="CV364" s="618"/>
      <c r="CW364" s="618"/>
    </row>
    <row r="365" spans="1:101" s="624" customFormat="1">
      <c r="A365" s="618"/>
      <c r="B365" s="618"/>
      <c r="C365" s="622"/>
      <c r="D365" s="622"/>
      <c r="E365" s="621"/>
      <c r="F365" s="618"/>
      <c r="G365" s="618"/>
      <c r="H365" s="618"/>
      <c r="I365" s="618"/>
      <c r="J365" s="618"/>
      <c r="K365" s="618"/>
      <c r="L365" s="618"/>
      <c r="M365" s="618"/>
      <c r="N365" s="619"/>
      <c r="O365" s="619"/>
      <c r="P365" s="620"/>
      <c r="Q365" s="620"/>
      <c r="R365" s="620"/>
      <c r="S365" s="620"/>
      <c r="T365" s="620"/>
      <c r="U365" s="620"/>
      <c r="V365" s="620"/>
      <c r="W365" s="620"/>
      <c r="X365" s="620"/>
      <c r="Y365" s="620"/>
      <c r="Z365" s="620"/>
      <c r="AA365" s="620"/>
      <c r="AB365" s="620"/>
      <c r="AC365" s="620"/>
      <c r="AD365" s="620"/>
      <c r="AE365" s="620"/>
      <c r="AF365" s="620"/>
      <c r="AG365" s="620"/>
      <c r="AH365" s="618"/>
      <c r="AI365" s="618"/>
      <c r="AJ365" s="618"/>
      <c r="AK365" s="618"/>
      <c r="AL365" s="618"/>
      <c r="AM365" s="618"/>
      <c r="AN365" s="618"/>
      <c r="AO365" s="618"/>
      <c r="AP365" s="618"/>
      <c r="AQ365" s="618"/>
      <c r="AR365" s="618"/>
      <c r="AS365" s="618"/>
      <c r="AT365" s="618"/>
      <c r="AU365" s="618"/>
      <c r="AV365" s="618"/>
      <c r="AW365" s="618"/>
      <c r="AX365" s="618"/>
      <c r="AY365" s="618"/>
      <c r="AZ365" s="618"/>
      <c r="BA365" s="618"/>
      <c r="BB365" s="618"/>
      <c r="BC365" s="618"/>
      <c r="BD365" s="618"/>
      <c r="BE365" s="618"/>
      <c r="BF365" s="618"/>
      <c r="BG365" s="618"/>
      <c r="BH365" s="618"/>
      <c r="BI365" s="618"/>
      <c r="BJ365" s="618"/>
      <c r="BK365" s="618"/>
      <c r="BL365" s="618"/>
      <c r="BM365" s="618"/>
      <c r="BN365" s="618"/>
      <c r="BO365" s="618"/>
      <c r="BP365" s="618"/>
      <c r="BQ365" s="618"/>
      <c r="BR365" s="618"/>
      <c r="BS365" s="618"/>
      <c r="BT365" s="618"/>
      <c r="BU365" s="618"/>
      <c r="BV365" s="618"/>
      <c r="BW365" s="618"/>
      <c r="BX365" s="618"/>
      <c r="BY365" s="618"/>
      <c r="BZ365" s="618"/>
      <c r="CA365" s="618"/>
      <c r="CB365" s="623"/>
      <c r="CC365" s="623"/>
      <c r="CD365" s="618"/>
      <c r="CE365" s="618"/>
      <c r="CF365" s="623"/>
      <c r="CG365" s="623"/>
      <c r="CH365" s="623"/>
      <c r="CI365" s="623"/>
      <c r="CJ365" s="623"/>
      <c r="CK365" s="623"/>
      <c r="CL365" s="623"/>
      <c r="CM365" s="623"/>
      <c r="CN365" s="623"/>
      <c r="CO365" s="618"/>
      <c r="CP365" s="619"/>
      <c r="CQ365" s="619"/>
      <c r="CR365" s="618"/>
      <c r="CS365" s="618"/>
      <c r="CT365" s="618"/>
      <c r="CU365" s="618"/>
      <c r="CV365" s="618"/>
      <c r="CW365" s="618"/>
    </row>
    <row r="366" spans="1:101" s="624" customFormat="1">
      <c r="A366" s="618"/>
      <c r="B366" s="618"/>
      <c r="C366" s="622"/>
      <c r="D366" s="622"/>
      <c r="E366" s="621"/>
      <c r="F366" s="618"/>
      <c r="G366" s="618"/>
      <c r="H366" s="618"/>
      <c r="I366" s="618"/>
      <c r="J366" s="618"/>
      <c r="K366" s="618"/>
      <c r="L366" s="618"/>
      <c r="M366" s="618"/>
      <c r="N366" s="619"/>
      <c r="O366" s="619"/>
      <c r="P366" s="620"/>
      <c r="Q366" s="620"/>
      <c r="R366" s="620"/>
      <c r="S366" s="620"/>
      <c r="T366" s="620"/>
      <c r="U366" s="620"/>
      <c r="V366" s="620"/>
      <c r="W366" s="620"/>
      <c r="X366" s="620"/>
      <c r="Y366" s="620"/>
      <c r="Z366" s="620"/>
      <c r="AA366" s="620"/>
      <c r="AB366" s="620"/>
      <c r="AC366" s="620"/>
      <c r="AD366" s="620"/>
      <c r="AE366" s="620"/>
      <c r="AF366" s="620"/>
      <c r="AG366" s="620"/>
      <c r="AH366" s="618"/>
      <c r="AI366" s="618"/>
      <c r="AJ366" s="618"/>
      <c r="AK366" s="618"/>
      <c r="AL366" s="618"/>
      <c r="AM366" s="618"/>
      <c r="AN366" s="618"/>
      <c r="AO366" s="618"/>
      <c r="AP366" s="618"/>
      <c r="AQ366" s="618"/>
      <c r="AR366" s="618"/>
      <c r="AS366" s="618"/>
      <c r="AT366" s="618"/>
      <c r="AU366" s="618"/>
      <c r="AV366" s="618"/>
      <c r="AW366" s="618"/>
      <c r="AX366" s="618"/>
      <c r="AY366" s="618"/>
      <c r="AZ366" s="618"/>
      <c r="BA366" s="618"/>
      <c r="BB366" s="618"/>
      <c r="BC366" s="618"/>
      <c r="BD366" s="618"/>
      <c r="BE366" s="618"/>
      <c r="BF366" s="618"/>
      <c r="BG366" s="618"/>
      <c r="BH366" s="618"/>
      <c r="BI366" s="618"/>
      <c r="BJ366" s="618"/>
      <c r="BK366" s="618"/>
      <c r="BL366" s="618"/>
      <c r="BM366" s="618"/>
      <c r="BN366" s="618"/>
      <c r="BO366" s="618"/>
      <c r="BP366" s="618"/>
      <c r="BQ366" s="618"/>
      <c r="BR366" s="618"/>
      <c r="BS366" s="618"/>
      <c r="BT366" s="618"/>
      <c r="BU366" s="618"/>
      <c r="BV366" s="618"/>
      <c r="BW366" s="618"/>
      <c r="BX366" s="618"/>
      <c r="BY366" s="618"/>
      <c r="BZ366" s="618"/>
      <c r="CA366" s="618"/>
      <c r="CB366" s="623"/>
      <c r="CC366" s="623"/>
      <c r="CD366" s="618"/>
      <c r="CE366" s="618"/>
      <c r="CF366" s="623"/>
      <c r="CG366" s="623"/>
      <c r="CH366" s="623"/>
      <c r="CI366" s="623"/>
      <c r="CJ366" s="623"/>
      <c r="CK366" s="623"/>
      <c r="CL366" s="623"/>
      <c r="CM366" s="623"/>
      <c r="CN366" s="623"/>
      <c r="CO366" s="618"/>
      <c r="CP366" s="619"/>
      <c r="CQ366" s="619"/>
      <c r="CR366" s="618"/>
      <c r="CS366" s="618"/>
      <c r="CT366" s="618"/>
      <c r="CU366" s="618"/>
      <c r="CV366" s="618"/>
      <c r="CW366" s="618"/>
    </row>
    <row r="367" spans="1:101" s="624" customFormat="1">
      <c r="A367" s="618"/>
      <c r="B367" s="618"/>
      <c r="C367" s="622"/>
      <c r="D367" s="622"/>
      <c r="E367" s="621"/>
      <c r="F367" s="618"/>
      <c r="G367" s="618"/>
      <c r="H367" s="618"/>
      <c r="I367" s="618"/>
      <c r="J367" s="618"/>
      <c r="K367" s="618"/>
      <c r="L367" s="618"/>
      <c r="M367" s="618"/>
      <c r="N367" s="619"/>
      <c r="O367" s="619"/>
      <c r="P367" s="620"/>
      <c r="Q367" s="620"/>
      <c r="R367" s="620"/>
      <c r="S367" s="620"/>
      <c r="T367" s="620"/>
      <c r="U367" s="620"/>
      <c r="V367" s="620"/>
      <c r="W367" s="620"/>
      <c r="X367" s="620"/>
      <c r="Y367" s="620"/>
      <c r="Z367" s="620"/>
      <c r="AA367" s="620"/>
      <c r="AB367" s="620"/>
      <c r="AC367" s="620"/>
      <c r="AD367" s="620"/>
      <c r="AE367" s="620"/>
      <c r="AF367" s="620"/>
      <c r="AG367" s="620"/>
      <c r="AH367" s="618"/>
      <c r="AI367" s="618"/>
      <c r="AJ367" s="618"/>
      <c r="AK367" s="618"/>
      <c r="AL367" s="618"/>
      <c r="AM367" s="618"/>
      <c r="AN367" s="618"/>
      <c r="AO367" s="618"/>
      <c r="AP367" s="618"/>
      <c r="AQ367" s="618"/>
      <c r="AR367" s="618"/>
      <c r="AS367" s="618"/>
      <c r="AT367" s="618"/>
      <c r="AU367" s="618"/>
      <c r="AV367" s="618"/>
      <c r="AW367" s="618"/>
      <c r="AX367" s="618"/>
      <c r="AY367" s="618"/>
      <c r="AZ367" s="618"/>
      <c r="BA367" s="618"/>
      <c r="BB367" s="618"/>
      <c r="BC367" s="618"/>
      <c r="BD367" s="618"/>
      <c r="BE367" s="618"/>
      <c r="BF367" s="618"/>
      <c r="BG367" s="618"/>
      <c r="BH367" s="618"/>
      <c r="BI367" s="618"/>
      <c r="BJ367" s="618"/>
      <c r="BK367" s="618"/>
      <c r="BL367" s="618"/>
      <c r="BM367" s="618"/>
      <c r="BN367" s="618"/>
      <c r="BO367" s="618"/>
      <c r="BP367" s="618"/>
      <c r="BQ367" s="618"/>
      <c r="BR367" s="618"/>
      <c r="BS367" s="618"/>
      <c r="BT367" s="618"/>
      <c r="BU367" s="618"/>
      <c r="BV367" s="618"/>
      <c r="BW367" s="618"/>
      <c r="BX367" s="618"/>
      <c r="BY367" s="618"/>
      <c r="BZ367" s="618"/>
      <c r="CA367" s="618"/>
      <c r="CB367" s="623"/>
      <c r="CC367" s="623"/>
      <c r="CD367" s="618"/>
      <c r="CE367" s="618"/>
      <c r="CF367" s="623"/>
      <c r="CG367" s="623"/>
      <c r="CH367" s="623"/>
      <c r="CI367" s="623"/>
      <c r="CJ367" s="623"/>
      <c r="CK367" s="623"/>
      <c r="CL367" s="623"/>
      <c r="CM367" s="623"/>
      <c r="CN367" s="623"/>
      <c r="CO367" s="618"/>
      <c r="CP367" s="619"/>
      <c r="CQ367" s="619"/>
      <c r="CR367" s="618"/>
      <c r="CS367" s="618"/>
      <c r="CT367" s="618"/>
      <c r="CU367" s="618"/>
      <c r="CV367" s="618"/>
      <c r="CW367" s="618"/>
    </row>
    <row r="368" spans="1:101" s="624" customFormat="1">
      <c r="A368" s="618"/>
      <c r="B368" s="618"/>
      <c r="C368" s="622"/>
      <c r="D368" s="622"/>
      <c r="E368" s="621"/>
      <c r="F368" s="618"/>
      <c r="G368" s="618"/>
      <c r="H368" s="618"/>
      <c r="I368" s="618"/>
      <c r="J368" s="618"/>
      <c r="K368" s="618"/>
      <c r="L368" s="618"/>
      <c r="M368" s="618"/>
      <c r="N368" s="619"/>
      <c r="O368" s="619"/>
      <c r="P368" s="620"/>
      <c r="Q368" s="620"/>
      <c r="R368" s="620"/>
      <c r="S368" s="620"/>
      <c r="T368" s="620"/>
      <c r="U368" s="620"/>
      <c r="V368" s="620"/>
      <c r="W368" s="620"/>
      <c r="X368" s="620"/>
      <c r="Y368" s="620"/>
      <c r="Z368" s="620"/>
      <c r="AA368" s="620"/>
      <c r="AB368" s="620"/>
      <c r="AC368" s="620"/>
      <c r="AD368" s="620"/>
      <c r="AE368" s="620"/>
      <c r="AF368" s="620"/>
      <c r="AG368" s="620"/>
      <c r="AH368" s="618"/>
      <c r="AI368" s="618"/>
      <c r="AJ368" s="618"/>
      <c r="AK368" s="618"/>
      <c r="AL368" s="618"/>
      <c r="AM368" s="618"/>
      <c r="AN368" s="618"/>
      <c r="AO368" s="618"/>
      <c r="AP368" s="618"/>
      <c r="AQ368" s="618"/>
      <c r="AR368" s="618"/>
      <c r="AS368" s="618"/>
      <c r="AT368" s="618"/>
      <c r="AU368" s="618"/>
      <c r="AV368" s="618"/>
      <c r="AW368" s="618"/>
      <c r="AX368" s="618"/>
      <c r="AY368" s="618"/>
      <c r="AZ368" s="618"/>
      <c r="BA368" s="618"/>
      <c r="BB368" s="618"/>
      <c r="BC368" s="618"/>
      <c r="BD368" s="618"/>
      <c r="BE368" s="618"/>
      <c r="BF368" s="618"/>
      <c r="BG368" s="618"/>
      <c r="BH368" s="618"/>
      <c r="BI368" s="618"/>
      <c r="BJ368" s="618"/>
      <c r="BK368" s="618"/>
      <c r="BL368" s="618"/>
      <c r="BM368" s="618"/>
      <c r="BN368" s="618"/>
      <c r="BO368" s="618"/>
      <c r="BP368" s="618"/>
      <c r="BQ368" s="618"/>
      <c r="BR368" s="618"/>
      <c r="BS368" s="618"/>
      <c r="BT368" s="618"/>
      <c r="BU368" s="618"/>
      <c r="BV368" s="618"/>
      <c r="BW368" s="618"/>
      <c r="BX368" s="618"/>
      <c r="BY368" s="618"/>
      <c r="BZ368" s="618"/>
      <c r="CA368" s="618"/>
      <c r="CB368" s="623"/>
      <c r="CC368" s="623"/>
      <c r="CD368" s="618"/>
      <c r="CE368" s="618"/>
      <c r="CF368" s="623"/>
      <c r="CG368" s="623"/>
      <c r="CH368" s="623"/>
      <c r="CI368" s="623"/>
      <c r="CJ368" s="623"/>
      <c r="CK368" s="623"/>
      <c r="CL368" s="623"/>
      <c r="CM368" s="623"/>
      <c r="CN368" s="623"/>
      <c r="CO368" s="618"/>
      <c r="CP368" s="619"/>
      <c r="CQ368" s="619"/>
      <c r="CR368" s="618"/>
      <c r="CS368" s="618"/>
      <c r="CT368" s="618"/>
      <c r="CU368" s="618"/>
      <c r="CV368" s="618"/>
      <c r="CW368" s="618"/>
    </row>
    <row r="369" spans="1:101" s="624" customFormat="1">
      <c r="A369" s="618"/>
      <c r="B369" s="618"/>
      <c r="C369" s="622"/>
      <c r="D369" s="622"/>
      <c r="E369" s="621"/>
      <c r="F369" s="618"/>
      <c r="G369" s="618"/>
      <c r="H369" s="618"/>
      <c r="I369" s="618"/>
      <c r="J369" s="618"/>
      <c r="K369" s="618"/>
      <c r="L369" s="618"/>
      <c r="M369" s="618"/>
      <c r="N369" s="619"/>
      <c r="O369" s="619"/>
      <c r="P369" s="620"/>
      <c r="Q369" s="620"/>
      <c r="R369" s="620"/>
      <c r="S369" s="620"/>
      <c r="T369" s="620"/>
      <c r="U369" s="620"/>
      <c r="V369" s="620"/>
      <c r="W369" s="620"/>
      <c r="X369" s="620"/>
      <c r="Y369" s="620"/>
      <c r="Z369" s="620"/>
      <c r="AA369" s="620"/>
      <c r="AB369" s="620"/>
      <c r="AC369" s="620"/>
      <c r="AD369" s="620"/>
      <c r="AE369" s="620"/>
      <c r="AF369" s="620"/>
      <c r="AG369" s="620"/>
      <c r="AH369" s="618"/>
      <c r="AI369" s="618"/>
      <c r="AJ369" s="618"/>
      <c r="AK369" s="618"/>
      <c r="AL369" s="618"/>
      <c r="AM369" s="618"/>
      <c r="AN369" s="618"/>
      <c r="AO369" s="618"/>
      <c r="AP369" s="618"/>
      <c r="AQ369" s="618"/>
      <c r="AR369" s="618"/>
      <c r="AS369" s="618"/>
      <c r="AT369" s="618"/>
      <c r="AU369" s="618"/>
      <c r="AV369" s="618"/>
      <c r="AW369" s="618"/>
      <c r="AX369" s="618"/>
      <c r="AY369" s="618"/>
      <c r="AZ369" s="618"/>
      <c r="BA369" s="618"/>
      <c r="BB369" s="618"/>
      <c r="BC369" s="618"/>
      <c r="BD369" s="618"/>
      <c r="BE369" s="618"/>
      <c r="BF369" s="618"/>
      <c r="BG369" s="618"/>
      <c r="BH369" s="618"/>
      <c r="BI369" s="618"/>
      <c r="BJ369" s="618"/>
      <c r="BK369" s="618"/>
      <c r="BL369" s="618"/>
      <c r="BM369" s="618"/>
      <c r="BN369" s="618"/>
      <c r="BO369" s="618"/>
      <c r="BP369" s="618"/>
      <c r="BQ369" s="618"/>
      <c r="BR369" s="618"/>
      <c r="BS369" s="618"/>
      <c r="BT369" s="618"/>
      <c r="BU369" s="618"/>
      <c r="BV369" s="618"/>
      <c r="BW369" s="618"/>
      <c r="BX369" s="618"/>
      <c r="BY369" s="618"/>
      <c r="BZ369" s="618"/>
      <c r="CA369" s="618"/>
      <c r="CB369" s="623"/>
      <c r="CC369" s="623"/>
      <c r="CD369" s="618"/>
      <c r="CE369" s="618"/>
      <c r="CF369" s="623"/>
      <c r="CG369" s="623"/>
      <c r="CH369" s="623"/>
      <c r="CI369" s="623"/>
      <c r="CJ369" s="623"/>
      <c r="CK369" s="623"/>
      <c r="CL369" s="623"/>
      <c r="CM369" s="623"/>
      <c r="CN369" s="623"/>
      <c r="CO369" s="618"/>
      <c r="CP369" s="619"/>
      <c r="CQ369" s="619"/>
      <c r="CR369" s="618"/>
      <c r="CS369" s="618"/>
      <c r="CT369" s="618"/>
      <c r="CU369" s="618"/>
      <c r="CV369" s="618"/>
      <c r="CW369" s="618"/>
    </row>
    <row r="370" spans="1:101" s="624" customFormat="1">
      <c r="A370" s="618"/>
      <c r="B370" s="618"/>
      <c r="C370" s="622"/>
      <c r="D370" s="622"/>
      <c r="E370" s="621"/>
      <c r="F370" s="618"/>
      <c r="G370" s="618"/>
      <c r="H370" s="618"/>
      <c r="I370" s="618"/>
      <c r="J370" s="618"/>
      <c r="K370" s="618"/>
      <c r="L370" s="618"/>
      <c r="M370" s="618"/>
      <c r="N370" s="619"/>
      <c r="O370" s="619"/>
      <c r="P370" s="620"/>
      <c r="Q370" s="620"/>
      <c r="R370" s="620"/>
      <c r="S370" s="620"/>
      <c r="T370" s="620"/>
      <c r="U370" s="620"/>
      <c r="V370" s="620"/>
      <c r="W370" s="620"/>
      <c r="X370" s="620"/>
      <c r="Y370" s="620"/>
      <c r="Z370" s="620"/>
      <c r="AA370" s="620"/>
      <c r="AB370" s="620"/>
      <c r="AC370" s="620"/>
      <c r="AD370" s="620"/>
      <c r="AE370" s="620"/>
      <c r="AF370" s="620"/>
      <c r="AG370" s="620"/>
      <c r="AH370" s="618"/>
      <c r="AI370" s="618"/>
      <c r="AJ370" s="618"/>
      <c r="AK370" s="618"/>
      <c r="AL370" s="618"/>
      <c r="AM370" s="618"/>
      <c r="AN370" s="618"/>
      <c r="AO370" s="618"/>
      <c r="AP370" s="618"/>
      <c r="AQ370" s="618"/>
      <c r="AR370" s="618"/>
      <c r="AS370" s="618"/>
      <c r="AT370" s="618"/>
      <c r="AU370" s="618"/>
      <c r="AV370" s="618"/>
      <c r="AW370" s="618"/>
      <c r="AX370" s="618"/>
      <c r="AY370" s="618"/>
      <c r="AZ370" s="618"/>
      <c r="BA370" s="618"/>
      <c r="BB370" s="618"/>
      <c r="BC370" s="618"/>
      <c r="BD370" s="618"/>
      <c r="BE370" s="618"/>
      <c r="BF370" s="618"/>
      <c r="BG370" s="618"/>
      <c r="BH370" s="618"/>
      <c r="BI370" s="618"/>
      <c r="BJ370" s="618"/>
      <c r="BK370" s="618"/>
      <c r="BL370" s="618"/>
      <c r="BM370" s="618"/>
      <c r="BN370" s="618"/>
      <c r="BO370" s="618"/>
      <c r="BP370" s="618"/>
      <c r="BQ370" s="618"/>
      <c r="BR370" s="618"/>
      <c r="BS370" s="618"/>
      <c r="BT370" s="618"/>
      <c r="BU370" s="618"/>
      <c r="BV370" s="618"/>
      <c r="BW370" s="618"/>
      <c r="BX370" s="618"/>
      <c r="BY370" s="618"/>
      <c r="BZ370" s="618"/>
      <c r="CA370" s="618"/>
      <c r="CB370" s="623"/>
      <c r="CC370" s="623"/>
      <c r="CD370" s="618"/>
      <c r="CE370" s="618"/>
      <c r="CF370" s="623"/>
      <c r="CG370" s="623"/>
      <c r="CH370" s="623"/>
      <c r="CI370" s="623"/>
      <c r="CJ370" s="623"/>
      <c r="CK370" s="623"/>
      <c r="CL370" s="623"/>
      <c r="CM370" s="623"/>
      <c r="CN370" s="623"/>
      <c r="CO370" s="618"/>
      <c r="CP370" s="619"/>
      <c r="CQ370" s="619"/>
      <c r="CR370" s="618"/>
      <c r="CS370" s="618"/>
      <c r="CT370" s="618"/>
      <c r="CU370" s="618"/>
      <c r="CV370" s="618"/>
      <c r="CW370" s="618"/>
    </row>
    <row r="371" spans="1:101" s="624" customFormat="1">
      <c r="A371" s="618"/>
      <c r="B371" s="618"/>
      <c r="C371" s="622"/>
      <c r="D371" s="622"/>
      <c r="E371" s="621"/>
      <c r="F371" s="618"/>
      <c r="G371" s="618"/>
      <c r="H371" s="618"/>
      <c r="I371" s="618"/>
      <c r="J371" s="618"/>
      <c r="K371" s="618"/>
      <c r="L371" s="618"/>
      <c r="M371" s="618"/>
      <c r="N371" s="619"/>
      <c r="O371" s="619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20"/>
      <c r="AB371" s="620"/>
      <c r="AC371" s="620"/>
      <c r="AD371" s="620"/>
      <c r="AE371" s="620"/>
      <c r="AF371" s="620"/>
      <c r="AG371" s="620"/>
      <c r="AH371" s="618"/>
      <c r="AI371" s="618"/>
      <c r="AJ371" s="618"/>
      <c r="AK371" s="618"/>
      <c r="AL371" s="618"/>
      <c r="AM371" s="618"/>
      <c r="AN371" s="618"/>
      <c r="AO371" s="618"/>
      <c r="AP371" s="618"/>
      <c r="AQ371" s="618"/>
      <c r="AR371" s="618"/>
      <c r="AS371" s="618"/>
      <c r="AT371" s="618"/>
      <c r="AU371" s="618"/>
      <c r="AV371" s="618"/>
      <c r="AW371" s="618"/>
      <c r="AX371" s="618"/>
      <c r="AY371" s="618"/>
      <c r="AZ371" s="618"/>
      <c r="BA371" s="618"/>
      <c r="BB371" s="618"/>
      <c r="BC371" s="618"/>
      <c r="BD371" s="618"/>
      <c r="BE371" s="618"/>
      <c r="BF371" s="618"/>
      <c r="BG371" s="618"/>
      <c r="BH371" s="618"/>
      <c r="BI371" s="618"/>
      <c r="BJ371" s="618"/>
      <c r="BK371" s="618"/>
      <c r="BL371" s="618"/>
      <c r="BM371" s="618"/>
      <c r="BN371" s="618"/>
      <c r="BO371" s="618"/>
      <c r="BP371" s="618"/>
      <c r="BQ371" s="618"/>
      <c r="BR371" s="618"/>
      <c r="BS371" s="618"/>
      <c r="BT371" s="618"/>
      <c r="BU371" s="618"/>
      <c r="BV371" s="618"/>
      <c r="BW371" s="618"/>
      <c r="BX371" s="618"/>
      <c r="BY371" s="618"/>
      <c r="BZ371" s="618"/>
      <c r="CA371" s="618"/>
      <c r="CB371" s="623"/>
      <c r="CC371" s="623"/>
      <c r="CD371" s="618"/>
      <c r="CE371" s="618"/>
      <c r="CF371" s="623"/>
      <c r="CG371" s="623"/>
      <c r="CH371" s="623"/>
      <c r="CI371" s="623"/>
      <c r="CJ371" s="623"/>
      <c r="CK371" s="623"/>
      <c r="CL371" s="623"/>
      <c r="CM371" s="623"/>
      <c r="CN371" s="623"/>
      <c r="CO371" s="618"/>
      <c r="CP371" s="619"/>
      <c r="CQ371" s="619"/>
      <c r="CR371" s="618"/>
      <c r="CS371" s="618"/>
      <c r="CT371" s="618"/>
      <c r="CU371" s="618"/>
      <c r="CV371" s="618"/>
      <c r="CW371" s="618"/>
    </row>
    <row r="372" spans="1:101" s="624" customFormat="1">
      <c r="A372" s="618"/>
      <c r="B372" s="618"/>
      <c r="C372" s="622"/>
      <c r="D372" s="622"/>
      <c r="E372" s="621"/>
      <c r="F372" s="618"/>
      <c r="G372" s="618"/>
      <c r="H372" s="618"/>
      <c r="I372" s="618"/>
      <c r="J372" s="618"/>
      <c r="K372" s="618"/>
      <c r="L372" s="618"/>
      <c r="M372" s="618"/>
      <c r="N372" s="619"/>
      <c r="O372" s="619"/>
      <c r="P372" s="620"/>
      <c r="Q372" s="620"/>
      <c r="R372" s="620"/>
      <c r="S372" s="620"/>
      <c r="T372" s="620"/>
      <c r="U372" s="620"/>
      <c r="V372" s="620"/>
      <c r="W372" s="620"/>
      <c r="X372" s="620"/>
      <c r="Y372" s="620"/>
      <c r="Z372" s="620"/>
      <c r="AA372" s="620"/>
      <c r="AB372" s="620"/>
      <c r="AC372" s="620"/>
      <c r="AD372" s="620"/>
      <c r="AE372" s="620"/>
      <c r="AF372" s="620"/>
      <c r="AG372" s="620"/>
      <c r="AH372" s="618"/>
      <c r="AI372" s="618"/>
      <c r="AJ372" s="618"/>
      <c r="AK372" s="618"/>
      <c r="AL372" s="618"/>
      <c r="AM372" s="618"/>
      <c r="AN372" s="618"/>
      <c r="AO372" s="618"/>
      <c r="AP372" s="618"/>
      <c r="AQ372" s="618"/>
      <c r="AR372" s="618"/>
      <c r="AS372" s="618"/>
      <c r="AT372" s="618"/>
      <c r="AU372" s="618"/>
      <c r="AV372" s="618"/>
      <c r="AW372" s="618"/>
      <c r="AX372" s="618"/>
      <c r="AY372" s="618"/>
      <c r="AZ372" s="618"/>
      <c r="BA372" s="618"/>
      <c r="BB372" s="618"/>
      <c r="BC372" s="618"/>
      <c r="BD372" s="618"/>
      <c r="BE372" s="618"/>
      <c r="BF372" s="618"/>
      <c r="BG372" s="618"/>
      <c r="BH372" s="618"/>
      <c r="BI372" s="618"/>
      <c r="BJ372" s="618"/>
      <c r="BK372" s="618"/>
      <c r="BL372" s="618"/>
      <c r="BM372" s="618"/>
      <c r="BN372" s="618"/>
      <c r="BO372" s="618"/>
      <c r="BP372" s="618"/>
      <c r="BQ372" s="618"/>
      <c r="BR372" s="618"/>
      <c r="BS372" s="618"/>
      <c r="BT372" s="618"/>
      <c r="BU372" s="618"/>
      <c r="BV372" s="618"/>
      <c r="BW372" s="618"/>
      <c r="BX372" s="618"/>
      <c r="BY372" s="618"/>
      <c r="BZ372" s="618"/>
      <c r="CA372" s="618"/>
      <c r="CB372" s="623"/>
      <c r="CC372" s="623"/>
      <c r="CD372" s="618"/>
      <c r="CE372" s="618"/>
      <c r="CF372" s="623"/>
      <c r="CG372" s="623"/>
      <c r="CH372" s="623"/>
      <c r="CI372" s="623"/>
      <c r="CJ372" s="623"/>
      <c r="CK372" s="623"/>
      <c r="CL372" s="623"/>
      <c r="CM372" s="623"/>
      <c r="CN372" s="623"/>
      <c r="CO372" s="618"/>
      <c r="CP372" s="619"/>
      <c r="CQ372" s="619"/>
      <c r="CR372" s="618"/>
      <c r="CS372" s="618"/>
      <c r="CT372" s="618"/>
      <c r="CU372" s="618"/>
      <c r="CV372" s="618"/>
      <c r="CW372" s="618"/>
    </row>
    <row r="373" spans="1:101" s="624" customFormat="1">
      <c r="A373" s="618"/>
      <c r="B373" s="618"/>
      <c r="C373" s="622"/>
      <c r="D373" s="622"/>
      <c r="E373" s="621"/>
      <c r="F373" s="618"/>
      <c r="G373" s="618"/>
      <c r="H373" s="618"/>
      <c r="I373" s="618"/>
      <c r="J373" s="618"/>
      <c r="K373" s="618"/>
      <c r="L373" s="618"/>
      <c r="M373" s="618"/>
      <c r="N373" s="619"/>
      <c r="O373" s="619"/>
      <c r="P373" s="620"/>
      <c r="Q373" s="620"/>
      <c r="R373" s="620"/>
      <c r="S373" s="620"/>
      <c r="T373" s="620"/>
      <c r="U373" s="620"/>
      <c r="V373" s="620"/>
      <c r="W373" s="620"/>
      <c r="X373" s="620"/>
      <c r="Y373" s="620"/>
      <c r="Z373" s="620"/>
      <c r="AA373" s="620"/>
      <c r="AB373" s="620"/>
      <c r="AC373" s="620"/>
      <c r="AD373" s="620"/>
      <c r="AE373" s="620"/>
      <c r="AF373" s="620"/>
      <c r="AG373" s="620"/>
      <c r="AH373" s="618"/>
      <c r="AI373" s="618"/>
      <c r="AJ373" s="618"/>
      <c r="AK373" s="618"/>
      <c r="AL373" s="618"/>
      <c r="AM373" s="618"/>
      <c r="AN373" s="618"/>
      <c r="AO373" s="618"/>
      <c r="AP373" s="618"/>
      <c r="AQ373" s="618"/>
      <c r="AR373" s="618"/>
      <c r="AS373" s="618"/>
      <c r="AT373" s="618"/>
      <c r="AU373" s="618"/>
      <c r="AV373" s="618"/>
      <c r="AW373" s="618"/>
      <c r="AX373" s="618"/>
      <c r="AY373" s="618"/>
      <c r="AZ373" s="618"/>
      <c r="BA373" s="618"/>
      <c r="BB373" s="618"/>
      <c r="BC373" s="618"/>
      <c r="BD373" s="618"/>
      <c r="BE373" s="618"/>
      <c r="BF373" s="618"/>
      <c r="BG373" s="618"/>
      <c r="BH373" s="618"/>
      <c r="BI373" s="618"/>
      <c r="BJ373" s="618"/>
      <c r="BK373" s="618"/>
      <c r="BL373" s="618"/>
      <c r="BM373" s="618"/>
      <c r="BN373" s="618"/>
      <c r="BO373" s="618"/>
      <c r="BP373" s="618"/>
      <c r="BQ373" s="618"/>
      <c r="BR373" s="618"/>
      <c r="BS373" s="618"/>
      <c r="BT373" s="618"/>
      <c r="BU373" s="618"/>
      <c r="BV373" s="618"/>
      <c r="BW373" s="618"/>
      <c r="BX373" s="618"/>
      <c r="BY373" s="618"/>
      <c r="BZ373" s="618"/>
      <c r="CA373" s="618"/>
      <c r="CB373" s="623"/>
      <c r="CC373" s="623"/>
      <c r="CD373" s="618"/>
      <c r="CE373" s="618"/>
      <c r="CF373" s="623"/>
      <c r="CG373" s="623"/>
      <c r="CH373" s="623"/>
      <c r="CI373" s="623"/>
      <c r="CJ373" s="623"/>
      <c r="CK373" s="623"/>
      <c r="CL373" s="623"/>
      <c r="CM373" s="623"/>
      <c r="CN373" s="623"/>
      <c r="CO373" s="618"/>
      <c r="CP373" s="619"/>
      <c r="CQ373" s="619"/>
      <c r="CR373" s="618"/>
      <c r="CS373" s="618"/>
      <c r="CT373" s="618"/>
      <c r="CU373" s="618"/>
      <c r="CV373" s="618"/>
      <c r="CW373" s="618"/>
    </row>
    <row r="374" spans="1:101" s="624" customFormat="1">
      <c r="A374" s="618"/>
      <c r="B374" s="618"/>
      <c r="C374" s="622"/>
      <c r="D374" s="622"/>
      <c r="E374" s="621"/>
      <c r="F374" s="618"/>
      <c r="G374" s="618"/>
      <c r="H374" s="618"/>
      <c r="I374" s="618"/>
      <c r="J374" s="618"/>
      <c r="K374" s="618"/>
      <c r="L374" s="618"/>
      <c r="M374" s="618"/>
      <c r="N374" s="619"/>
      <c r="O374" s="619"/>
      <c r="P374" s="620"/>
      <c r="Q374" s="620"/>
      <c r="R374" s="620"/>
      <c r="S374" s="620"/>
      <c r="T374" s="620"/>
      <c r="U374" s="620"/>
      <c r="V374" s="620"/>
      <c r="W374" s="620"/>
      <c r="X374" s="620"/>
      <c r="Y374" s="620"/>
      <c r="Z374" s="620"/>
      <c r="AA374" s="620"/>
      <c r="AB374" s="620"/>
      <c r="AC374" s="620"/>
      <c r="AD374" s="620"/>
      <c r="AE374" s="620"/>
      <c r="AF374" s="620"/>
      <c r="AG374" s="620"/>
      <c r="AH374" s="618"/>
      <c r="AI374" s="618"/>
      <c r="AJ374" s="618"/>
      <c r="AK374" s="618"/>
      <c r="AL374" s="618"/>
      <c r="AM374" s="618"/>
      <c r="AN374" s="618"/>
      <c r="AO374" s="618"/>
      <c r="AP374" s="618"/>
      <c r="AQ374" s="618"/>
      <c r="AR374" s="618"/>
      <c r="AS374" s="618"/>
      <c r="AT374" s="618"/>
      <c r="AU374" s="618"/>
      <c r="AV374" s="618"/>
      <c r="AW374" s="618"/>
      <c r="AX374" s="618"/>
      <c r="AY374" s="618"/>
      <c r="AZ374" s="618"/>
      <c r="BA374" s="618"/>
      <c r="BB374" s="618"/>
      <c r="BC374" s="618"/>
      <c r="BD374" s="618"/>
      <c r="BE374" s="618"/>
      <c r="BF374" s="618"/>
      <c r="BG374" s="618"/>
      <c r="BH374" s="618"/>
      <c r="BI374" s="618"/>
      <c r="BJ374" s="618"/>
      <c r="BK374" s="618"/>
      <c r="BL374" s="618"/>
      <c r="BM374" s="618"/>
      <c r="BN374" s="618"/>
      <c r="BO374" s="618"/>
      <c r="BP374" s="618"/>
      <c r="BQ374" s="618"/>
      <c r="BR374" s="618"/>
      <c r="BS374" s="618"/>
      <c r="BT374" s="618"/>
      <c r="BU374" s="618"/>
      <c r="BV374" s="618"/>
      <c r="BW374" s="618"/>
      <c r="BX374" s="618"/>
      <c r="BY374" s="618"/>
      <c r="BZ374" s="618"/>
      <c r="CA374" s="618"/>
      <c r="CB374" s="623"/>
      <c r="CC374" s="623"/>
      <c r="CD374" s="618"/>
      <c r="CE374" s="618"/>
      <c r="CF374" s="623"/>
      <c r="CG374" s="623"/>
      <c r="CH374" s="623"/>
      <c r="CI374" s="623"/>
      <c r="CJ374" s="623"/>
      <c r="CK374" s="623"/>
      <c r="CL374" s="623"/>
      <c r="CM374" s="623"/>
      <c r="CN374" s="623"/>
      <c r="CO374" s="618"/>
      <c r="CP374" s="619"/>
      <c r="CQ374" s="619"/>
      <c r="CR374" s="618"/>
      <c r="CS374" s="618"/>
      <c r="CT374" s="618"/>
      <c r="CU374" s="618"/>
      <c r="CV374" s="618"/>
      <c r="CW374" s="618"/>
    </row>
    <row r="375" spans="1:101" s="624" customFormat="1">
      <c r="A375" s="618"/>
      <c r="B375" s="618"/>
      <c r="C375" s="622"/>
      <c r="D375" s="622"/>
      <c r="E375" s="621"/>
      <c r="F375" s="618"/>
      <c r="G375" s="618"/>
      <c r="H375" s="618"/>
      <c r="I375" s="618"/>
      <c r="J375" s="618"/>
      <c r="K375" s="618"/>
      <c r="L375" s="618"/>
      <c r="M375" s="618"/>
      <c r="N375" s="619"/>
      <c r="O375" s="619"/>
      <c r="P375" s="620"/>
      <c r="Q375" s="620"/>
      <c r="R375" s="620"/>
      <c r="S375" s="620"/>
      <c r="T375" s="620"/>
      <c r="U375" s="620"/>
      <c r="V375" s="620"/>
      <c r="W375" s="620"/>
      <c r="X375" s="620"/>
      <c r="Y375" s="620"/>
      <c r="Z375" s="620"/>
      <c r="AA375" s="620"/>
      <c r="AB375" s="620"/>
      <c r="AC375" s="620"/>
      <c r="AD375" s="620"/>
      <c r="AE375" s="620"/>
      <c r="AF375" s="620"/>
      <c r="AG375" s="620"/>
      <c r="AH375" s="618"/>
      <c r="AI375" s="618"/>
      <c r="AJ375" s="618"/>
      <c r="AK375" s="618"/>
      <c r="AL375" s="618"/>
      <c r="AM375" s="618"/>
      <c r="AN375" s="618"/>
      <c r="AO375" s="618"/>
      <c r="AP375" s="618"/>
      <c r="AQ375" s="618"/>
      <c r="AR375" s="618"/>
      <c r="AS375" s="618"/>
      <c r="AT375" s="618"/>
      <c r="AU375" s="618"/>
      <c r="AV375" s="618"/>
      <c r="AW375" s="618"/>
      <c r="AX375" s="618"/>
      <c r="AY375" s="618"/>
      <c r="AZ375" s="618"/>
      <c r="BA375" s="618"/>
      <c r="BB375" s="618"/>
      <c r="BC375" s="618"/>
      <c r="BD375" s="618"/>
      <c r="BE375" s="618"/>
      <c r="BF375" s="618"/>
      <c r="BG375" s="618"/>
      <c r="BH375" s="618"/>
      <c r="BI375" s="618"/>
      <c r="BJ375" s="618"/>
      <c r="BK375" s="618"/>
      <c r="BL375" s="618"/>
      <c r="BM375" s="618"/>
      <c r="BN375" s="618"/>
      <c r="BO375" s="618"/>
      <c r="BP375" s="618"/>
      <c r="BQ375" s="618"/>
      <c r="BR375" s="618"/>
      <c r="BS375" s="618"/>
      <c r="BT375" s="618"/>
      <c r="BU375" s="618"/>
      <c r="BV375" s="618"/>
      <c r="BW375" s="618"/>
      <c r="BX375" s="618"/>
      <c r="BY375" s="618"/>
      <c r="BZ375" s="618"/>
      <c r="CA375" s="618"/>
      <c r="CB375" s="623"/>
      <c r="CC375" s="623"/>
      <c r="CD375" s="618"/>
      <c r="CE375" s="618"/>
      <c r="CF375" s="623"/>
      <c r="CG375" s="623"/>
      <c r="CH375" s="623"/>
      <c r="CI375" s="623"/>
      <c r="CJ375" s="623"/>
      <c r="CK375" s="623"/>
      <c r="CL375" s="623"/>
      <c r="CM375" s="623"/>
      <c r="CN375" s="623"/>
      <c r="CO375" s="618"/>
      <c r="CP375" s="619"/>
      <c r="CQ375" s="619"/>
      <c r="CR375" s="618"/>
      <c r="CS375" s="618"/>
      <c r="CT375" s="618"/>
      <c r="CU375" s="618"/>
      <c r="CV375" s="618"/>
      <c r="CW375" s="618"/>
    </row>
    <row r="376" spans="1:101" s="624" customFormat="1">
      <c r="A376" s="618"/>
      <c r="B376" s="618"/>
      <c r="C376" s="622"/>
      <c r="D376" s="622"/>
      <c r="E376" s="621"/>
      <c r="F376" s="618"/>
      <c r="G376" s="618"/>
      <c r="H376" s="618"/>
      <c r="I376" s="618"/>
      <c r="J376" s="618"/>
      <c r="K376" s="618"/>
      <c r="L376" s="618"/>
      <c r="M376" s="618"/>
      <c r="N376" s="619"/>
      <c r="O376" s="619"/>
      <c r="P376" s="620"/>
      <c r="Q376" s="620"/>
      <c r="R376" s="620"/>
      <c r="S376" s="620"/>
      <c r="T376" s="620"/>
      <c r="U376" s="620"/>
      <c r="V376" s="620"/>
      <c r="W376" s="620"/>
      <c r="X376" s="620"/>
      <c r="Y376" s="620"/>
      <c r="Z376" s="620"/>
      <c r="AA376" s="620"/>
      <c r="AB376" s="620"/>
      <c r="AC376" s="620"/>
      <c r="AD376" s="620"/>
      <c r="AE376" s="620"/>
      <c r="AF376" s="620"/>
      <c r="AG376" s="620"/>
      <c r="AH376" s="618"/>
      <c r="AI376" s="618"/>
      <c r="AJ376" s="618"/>
      <c r="AK376" s="618"/>
      <c r="AL376" s="618"/>
      <c r="AM376" s="618"/>
      <c r="AN376" s="618"/>
      <c r="AO376" s="618"/>
      <c r="AP376" s="618"/>
      <c r="AQ376" s="618"/>
      <c r="AR376" s="618"/>
      <c r="AS376" s="618"/>
      <c r="AT376" s="618"/>
      <c r="AU376" s="618"/>
      <c r="AV376" s="618"/>
      <c r="AW376" s="618"/>
      <c r="AX376" s="618"/>
      <c r="AY376" s="618"/>
      <c r="AZ376" s="618"/>
      <c r="BA376" s="618"/>
      <c r="BB376" s="618"/>
      <c r="BC376" s="618"/>
      <c r="BD376" s="618"/>
      <c r="BE376" s="618"/>
      <c r="BF376" s="618"/>
      <c r="BG376" s="618"/>
      <c r="BH376" s="618"/>
      <c r="BI376" s="618"/>
      <c r="BJ376" s="618"/>
      <c r="BK376" s="618"/>
      <c r="BL376" s="618"/>
      <c r="BM376" s="618"/>
      <c r="BN376" s="618"/>
      <c r="BO376" s="618"/>
      <c r="BP376" s="618"/>
      <c r="BQ376" s="618"/>
      <c r="BR376" s="618"/>
      <c r="BS376" s="618"/>
      <c r="BT376" s="618"/>
      <c r="BU376" s="618"/>
      <c r="BV376" s="618"/>
      <c r="BW376" s="618"/>
      <c r="BX376" s="618"/>
      <c r="BY376" s="618"/>
      <c r="BZ376" s="618"/>
      <c r="CA376" s="618"/>
      <c r="CB376" s="623"/>
      <c r="CC376" s="623"/>
      <c r="CD376" s="618"/>
      <c r="CE376" s="618"/>
      <c r="CF376" s="623"/>
      <c r="CG376" s="623"/>
      <c r="CH376" s="623"/>
      <c r="CI376" s="623"/>
      <c r="CJ376" s="623"/>
      <c r="CK376" s="623"/>
      <c r="CL376" s="623"/>
      <c r="CM376" s="623"/>
      <c r="CN376" s="623"/>
      <c r="CO376" s="618"/>
      <c r="CP376" s="619"/>
      <c r="CQ376" s="619"/>
      <c r="CR376" s="618"/>
      <c r="CS376" s="618"/>
      <c r="CT376" s="618"/>
      <c r="CU376" s="618"/>
      <c r="CV376" s="618"/>
      <c r="CW376" s="618"/>
    </row>
    <row r="377" spans="1:101" s="624" customFormat="1">
      <c r="A377" s="618"/>
      <c r="B377" s="618"/>
      <c r="C377" s="622"/>
      <c r="D377" s="622"/>
      <c r="E377" s="621"/>
      <c r="F377" s="618"/>
      <c r="G377" s="618"/>
      <c r="H377" s="618"/>
      <c r="I377" s="618"/>
      <c r="J377" s="618"/>
      <c r="K377" s="618"/>
      <c r="L377" s="618"/>
      <c r="M377" s="618"/>
      <c r="N377" s="619"/>
      <c r="O377" s="619"/>
      <c r="P377" s="620"/>
      <c r="Q377" s="620"/>
      <c r="R377" s="620"/>
      <c r="S377" s="620"/>
      <c r="T377" s="620"/>
      <c r="U377" s="620"/>
      <c r="V377" s="620"/>
      <c r="W377" s="620"/>
      <c r="X377" s="620"/>
      <c r="Y377" s="620"/>
      <c r="Z377" s="620"/>
      <c r="AA377" s="620"/>
      <c r="AB377" s="620"/>
      <c r="AC377" s="620"/>
      <c r="AD377" s="620"/>
      <c r="AE377" s="620"/>
      <c r="AF377" s="620"/>
      <c r="AG377" s="620"/>
      <c r="AH377" s="618"/>
      <c r="AI377" s="618"/>
      <c r="AJ377" s="618"/>
      <c r="AK377" s="618"/>
      <c r="AL377" s="618"/>
      <c r="AM377" s="618"/>
      <c r="AN377" s="618"/>
      <c r="AO377" s="618"/>
      <c r="AP377" s="618"/>
      <c r="AQ377" s="618"/>
      <c r="AR377" s="618"/>
      <c r="AS377" s="618"/>
      <c r="AT377" s="618"/>
      <c r="AU377" s="618"/>
      <c r="AV377" s="618"/>
      <c r="AW377" s="618"/>
      <c r="AX377" s="618"/>
      <c r="AY377" s="618"/>
      <c r="AZ377" s="618"/>
      <c r="BA377" s="618"/>
      <c r="BB377" s="618"/>
      <c r="BC377" s="618"/>
      <c r="BD377" s="618"/>
      <c r="BE377" s="618"/>
      <c r="BF377" s="618"/>
      <c r="BG377" s="618"/>
      <c r="BH377" s="618"/>
      <c r="BI377" s="618"/>
      <c r="BJ377" s="618"/>
      <c r="BK377" s="618"/>
      <c r="BL377" s="618"/>
      <c r="BM377" s="618"/>
      <c r="BN377" s="618"/>
      <c r="BO377" s="618"/>
      <c r="BP377" s="618"/>
      <c r="BQ377" s="618"/>
      <c r="BR377" s="618"/>
      <c r="BS377" s="618"/>
      <c r="BT377" s="618"/>
      <c r="BU377" s="618"/>
      <c r="BV377" s="618"/>
      <c r="BW377" s="618"/>
      <c r="BX377" s="618"/>
      <c r="BY377" s="618"/>
      <c r="BZ377" s="618"/>
      <c r="CA377" s="618"/>
      <c r="CB377" s="623"/>
      <c r="CC377" s="623"/>
      <c r="CD377" s="618"/>
      <c r="CE377" s="618"/>
      <c r="CF377" s="623"/>
      <c r="CG377" s="623"/>
      <c r="CH377" s="623"/>
      <c r="CI377" s="623"/>
      <c r="CJ377" s="623"/>
      <c r="CK377" s="623"/>
      <c r="CL377" s="623"/>
      <c r="CM377" s="623"/>
      <c r="CN377" s="623"/>
      <c r="CO377" s="618"/>
      <c r="CP377" s="619"/>
      <c r="CQ377" s="619"/>
      <c r="CR377" s="618"/>
      <c r="CS377" s="618"/>
      <c r="CT377" s="618"/>
      <c r="CU377" s="618"/>
      <c r="CV377" s="618"/>
      <c r="CW377" s="618"/>
    </row>
    <row r="378" spans="1:101" s="624" customFormat="1">
      <c r="A378" s="618"/>
      <c r="B378" s="618"/>
      <c r="C378" s="622"/>
      <c r="D378" s="622"/>
      <c r="E378" s="621"/>
      <c r="F378" s="618"/>
      <c r="G378" s="618"/>
      <c r="H378" s="618"/>
      <c r="I378" s="618"/>
      <c r="J378" s="618"/>
      <c r="K378" s="618"/>
      <c r="L378" s="618"/>
      <c r="M378" s="618"/>
      <c r="N378" s="619"/>
      <c r="O378" s="619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20"/>
      <c r="AB378" s="620"/>
      <c r="AC378" s="620"/>
      <c r="AD378" s="620"/>
      <c r="AE378" s="620"/>
      <c r="AF378" s="620"/>
      <c r="AG378" s="620"/>
      <c r="AH378" s="618"/>
      <c r="AI378" s="618"/>
      <c r="AJ378" s="618"/>
      <c r="AK378" s="618"/>
      <c r="AL378" s="618"/>
      <c r="AM378" s="618"/>
      <c r="AN378" s="618"/>
      <c r="AO378" s="618"/>
      <c r="AP378" s="618"/>
      <c r="AQ378" s="618"/>
      <c r="AR378" s="618"/>
      <c r="AS378" s="618"/>
      <c r="AT378" s="618"/>
      <c r="AU378" s="618"/>
      <c r="AV378" s="618"/>
      <c r="AW378" s="618"/>
      <c r="AX378" s="618"/>
      <c r="AY378" s="618"/>
      <c r="AZ378" s="618"/>
      <c r="BA378" s="618"/>
      <c r="BB378" s="618"/>
      <c r="BC378" s="618"/>
      <c r="BD378" s="618"/>
      <c r="BE378" s="618"/>
      <c r="BF378" s="618"/>
      <c r="BG378" s="618"/>
      <c r="BH378" s="618"/>
      <c r="BI378" s="618"/>
      <c r="BJ378" s="618"/>
      <c r="BK378" s="618"/>
      <c r="BL378" s="618"/>
      <c r="BM378" s="618"/>
      <c r="BN378" s="618"/>
      <c r="BO378" s="618"/>
      <c r="BP378" s="618"/>
      <c r="BQ378" s="618"/>
      <c r="BR378" s="618"/>
      <c r="BS378" s="618"/>
      <c r="BT378" s="618"/>
      <c r="BU378" s="618"/>
      <c r="BV378" s="618"/>
      <c r="BW378" s="618"/>
      <c r="BX378" s="618"/>
      <c r="BY378" s="618"/>
      <c r="BZ378" s="618"/>
      <c r="CA378" s="618"/>
      <c r="CB378" s="623"/>
      <c r="CC378" s="623"/>
      <c r="CD378" s="618"/>
      <c r="CE378" s="618"/>
      <c r="CF378" s="623"/>
      <c r="CG378" s="623"/>
      <c r="CH378" s="623"/>
      <c r="CI378" s="623"/>
      <c r="CJ378" s="623"/>
      <c r="CK378" s="623"/>
      <c r="CL378" s="623"/>
      <c r="CM378" s="623"/>
      <c r="CN378" s="623"/>
      <c r="CO378" s="618"/>
      <c r="CP378" s="619"/>
      <c r="CQ378" s="619"/>
      <c r="CR378" s="618"/>
      <c r="CS378" s="618"/>
      <c r="CT378" s="618"/>
      <c r="CU378" s="618"/>
      <c r="CV378" s="618"/>
      <c r="CW378" s="618"/>
    </row>
    <row r="379" spans="1:101" s="624" customFormat="1">
      <c r="A379" s="618"/>
      <c r="B379" s="618"/>
      <c r="C379" s="622"/>
      <c r="D379" s="622"/>
      <c r="E379" s="621"/>
      <c r="F379" s="618"/>
      <c r="G379" s="618"/>
      <c r="H379" s="618"/>
      <c r="I379" s="618"/>
      <c r="J379" s="618"/>
      <c r="K379" s="618"/>
      <c r="L379" s="618"/>
      <c r="M379" s="618"/>
      <c r="N379" s="619"/>
      <c r="O379" s="619"/>
      <c r="P379" s="620"/>
      <c r="Q379" s="620"/>
      <c r="R379" s="620"/>
      <c r="S379" s="620"/>
      <c r="T379" s="620"/>
      <c r="U379" s="620"/>
      <c r="V379" s="620"/>
      <c r="W379" s="620"/>
      <c r="X379" s="620"/>
      <c r="Y379" s="620"/>
      <c r="Z379" s="620"/>
      <c r="AA379" s="620"/>
      <c r="AB379" s="620"/>
      <c r="AC379" s="620"/>
      <c r="AD379" s="620"/>
      <c r="AE379" s="620"/>
      <c r="AF379" s="620"/>
      <c r="AG379" s="620"/>
      <c r="AH379" s="618"/>
      <c r="AI379" s="618"/>
      <c r="AJ379" s="618"/>
      <c r="AK379" s="618"/>
      <c r="AL379" s="618"/>
      <c r="AM379" s="618"/>
      <c r="AN379" s="618"/>
      <c r="AO379" s="618"/>
      <c r="AP379" s="618"/>
      <c r="AQ379" s="618"/>
      <c r="AR379" s="618"/>
      <c r="AS379" s="618"/>
      <c r="AT379" s="618"/>
      <c r="AU379" s="618"/>
      <c r="AV379" s="618"/>
      <c r="AW379" s="618"/>
      <c r="AX379" s="618"/>
      <c r="AY379" s="618"/>
      <c r="AZ379" s="618"/>
      <c r="BA379" s="618"/>
      <c r="BB379" s="618"/>
      <c r="BC379" s="618"/>
      <c r="BD379" s="618"/>
      <c r="BE379" s="618"/>
      <c r="BF379" s="618"/>
      <c r="BG379" s="618"/>
      <c r="BH379" s="618"/>
      <c r="BI379" s="618"/>
      <c r="BJ379" s="618"/>
      <c r="BK379" s="618"/>
      <c r="BL379" s="618"/>
      <c r="BM379" s="618"/>
      <c r="BN379" s="618"/>
      <c r="BO379" s="618"/>
      <c r="BP379" s="618"/>
      <c r="BQ379" s="618"/>
      <c r="BR379" s="618"/>
      <c r="BS379" s="618"/>
      <c r="BT379" s="618"/>
      <c r="BU379" s="618"/>
      <c r="BV379" s="618"/>
      <c r="BW379" s="618"/>
      <c r="BX379" s="618"/>
      <c r="BY379" s="618"/>
      <c r="BZ379" s="618"/>
      <c r="CA379" s="618"/>
      <c r="CB379" s="623"/>
      <c r="CC379" s="623"/>
      <c r="CD379" s="618"/>
      <c r="CE379" s="618"/>
      <c r="CF379" s="623"/>
      <c r="CG379" s="623"/>
      <c r="CH379" s="623"/>
      <c r="CI379" s="623"/>
      <c r="CJ379" s="623"/>
      <c r="CK379" s="623"/>
      <c r="CL379" s="623"/>
      <c r="CM379" s="623"/>
      <c r="CN379" s="623"/>
      <c r="CO379" s="618"/>
      <c r="CP379" s="619"/>
      <c r="CQ379" s="619"/>
      <c r="CR379" s="618"/>
      <c r="CS379" s="618"/>
      <c r="CT379" s="618"/>
      <c r="CU379" s="618"/>
      <c r="CV379" s="618"/>
      <c r="CW379" s="618"/>
    </row>
    <row r="380" spans="1:101" s="624" customFormat="1">
      <c r="A380" s="618"/>
      <c r="B380" s="618"/>
      <c r="C380" s="622"/>
      <c r="D380" s="622"/>
      <c r="E380" s="621"/>
      <c r="F380" s="618"/>
      <c r="G380" s="618"/>
      <c r="H380" s="618"/>
      <c r="I380" s="618"/>
      <c r="J380" s="618"/>
      <c r="K380" s="618"/>
      <c r="L380" s="618"/>
      <c r="M380" s="618"/>
      <c r="N380" s="619"/>
      <c r="O380" s="619"/>
      <c r="P380" s="620"/>
      <c r="Q380" s="620"/>
      <c r="R380" s="620"/>
      <c r="S380" s="620"/>
      <c r="T380" s="620"/>
      <c r="U380" s="620"/>
      <c r="V380" s="620"/>
      <c r="W380" s="620"/>
      <c r="X380" s="620"/>
      <c r="Y380" s="620"/>
      <c r="Z380" s="620"/>
      <c r="AA380" s="620"/>
      <c r="AB380" s="620"/>
      <c r="AC380" s="620"/>
      <c r="AD380" s="620"/>
      <c r="AE380" s="620"/>
      <c r="AF380" s="620"/>
      <c r="AG380" s="620"/>
      <c r="AH380" s="618"/>
      <c r="AI380" s="618"/>
      <c r="AJ380" s="618"/>
      <c r="AK380" s="618"/>
      <c r="AL380" s="618"/>
      <c r="AM380" s="618"/>
      <c r="AN380" s="618"/>
      <c r="AO380" s="618"/>
      <c r="AP380" s="618"/>
      <c r="AQ380" s="618"/>
      <c r="AR380" s="618"/>
      <c r="AS380" s="618"/>
      <c r="AT380" s="618"/>
      <c r="AU380" s="618"/>
      <c r="AV380" s="618"/>
      <c r="AW380" s="618"/>
      <c r="AX380" s="618"/>
      <c r="AY380" s="618"/>
      <c r="AZ380" s="618"/>
      <c r="BA380" s="618"/>
      <c r="BB380" s="618"/>
      <c r="BC380" s="618"/>
      <c r="BD380" s="618"/>
      <c r="BE380" s="618"/>
      <c r="BF380" s="618"/>
      <c r="BG380" s="618"/>
      <c r="BH380" s="618"/>
      <c r="BI380" s="618"/>
      <c r="BJ380" s="618"/>
      <c r="BK380" s="618"/>
      <c r="BL380" s="618"/>
      <c r="BM380" s="618"/>
      <c r="BN380" s="618"/>
      <c r="BO380" s="618"/>
      <c r="BP380" s="618"/>
      <c r="BQ380" s="618"/>
      <c r="BR380" s="618"/>
      <c r="BS380" s="618"/>
      <c r="BT380" s="618"/>
      <c r="BU380" s="618"/>
      <c r="BV380" s="618"/>
      <c r="BW380" s="618"/>
      <c r="BX380" s="618"/>
      <c r="BY380" s="618"/>
      <c r="BZ380" s="618"/>
      <c r="CA380" s="618"/>
      <c r="CB380" s="623"/>
      <c r="CC380" s="623"/>
      <c r="CD380" s="618"/>
      <c r="CE380" s="618"/>
      <c r="CF380" s="623"/>
      <c r="CG380" s="623"/>
      <c r="CH380" s="623"/>
      <c r="CI380" s="623"/>
      <c r="CJ380" s="623"/>
      <c r="CK380" s="623"/>
      <c r="CL380" s="623"/>
      <c r="CM380" s="623"/>
      <c r="CN380" s="623"/>
      <c r="CO380" s="618"/>
      <c r="CP380" s="619"/>
      <c r="CQ380" s="619"/>
      <c r="CR380" s="618"/>
      <c r="CS380" s="618"/>
      <c r="CT380" s="618"/>
      <c r="CU380" s="618"/>
      <c r="CV380" s="618"/>
      <c r="CW380" s="618"/>
    </row>
    <row r="381" spans="1:101" s="624" customFormat="1">
      <c r="A381" s="618"/>
      <c r="B381" s="618"/>
      <c r="C381" s="622"/>
      <c r="D381" s="622"/>
      <c r="E381" s="621"/>
      <c r="F381" s="618"/>
      <c r="G381" s="618"/>
      <c r="H381" s="618"/>
      <c r="I381" s="618"/>
      <c r="J381" s="618"/>
      <c r="K381" s="618"/>
      <c r="L381" s="618"/>
      <c r="M381" s="618"/>
      <c r="N381" s="619"/>
      <c r="O381" s="619"/>
      <c r="P381" s="620"/>
      <c r="Q381" s="620"/>
      <c r="R381" s="620"/>
      <c r="S381" s="620"/>
      <c r="T381" s="620"/>
      <c r="U381" s="620"/>
      <c r="V381" s="620"/>
      <c r="W381" s="620"/>
      <c r="X381" s="620"/>
      <c r="Y381" s="620"/>
      <c r="Z381" s="620"/>
      <c r="AA381" s="620"/>
      <c r="AB381" s="620"/>
      <c r="AC381" s="620"/>
      <c r="AD381" s="620"/>
      <c r="AE381" s="620"/>
      <c r="AF381" s="620"/>
      <c r="AG381" s="620"/>
      <c r="AH381" s="618"/>
      <c r="AI381" s="618"/>
      <c r="AJ381" s="618"/>
      <c r="AK381" s="618"/>
      <c r="AL381" s="618"/>
      <c r="AM381" s="618"/>
      <c r="AN381" s="618"/>
      <c r="AO381" s="618"/>
      <c r="AP381" s="618"/>
      <c r="AQ381" s="618"/>
      <c r="AR381" s="618"/>
      <c r="AS381" s="618"/>
      <c r="AT381" s="618"/>
      <c r="AU381" s="618"/>
      <c r="AV381" s="618"/>
      <c r="AW381" s="618"/>
      <c r="AX381" s="618"/>
      <c r="AY381" s="618"/>
      <c r="AZ381" s="618"/>
      <c r="BA381" s="618"/>
      <c r="BB381" s="618"/>
      <c r="BC381" s="618"/>
      <c r="BD381" s="618"/>
      <c r="BE381" s="618"/>
      <c r="BF381" s="618"/>
      <c r="BG381" s="618"/>
      <c r="BH381" s="618"/>
      <c r="BI381" s="618"/>
      <c r="BJ381" s="618"/>
      <c r="BK381" s="618"/>
      <c r="BL381" s="618"/>
      <c r="BM381" s="618"/>
      <c r="BN381" s="618"/>
      <c r="BO381" s="618"/>
      <c r="BP381" s="618"/>
      <c r="BQ381" s="618"/>
      <c r="BR381" s="618"/>
      <c r="BS381" s="618"/>
      <c r="BT381" s="618"/>
      <c r="BU381" s="618"/>
      <c r="BV381" s="618"/>
      <c r="BW381" s="618"/>
      <c r="BX381" s="618"/>
      <c r="BY381" s="618"/>
      <c r="BZ381" s="618"/>
      <c r="CA381" s="618"/>
      <c r="CB381" s="623"/>
      <c r="CC381" s="623"/>
      <c r="CD381" s="618"/>
      <c r="CE381" s="618"/>
      <c r="CF381" s="623"/>
      <c r="CG381" s="623"/>
      <c r="CH381" s="623"/>
      <c r="CI381" s="623"/>
      <c r="CJ381" s="623"/>
      <c r="CK381" s="623"/>
      <c r="CL381" s="623"/>
      <c r="CM381" s="623"/>
      <c r="CN381" s="623"/>
      <c r="CO381" s="618"/>
      <c r="CP381" s="619"/>
      <c r="CQ381" s="619"/>
      <c r="CR381" s="618"/>
      <c r="CS381" s="618"/>
      <c r="CT381" s="618"/>
      <c r="CU381" s="618"/>
      <c r="CV381" s="618"/>
      <c r="CW381" s="618"/>
    </row>
    <row r="382" spans="1:101" s="624" customFormat="1">
      <c r="A382" s="618"/>
      <c r="B382" s="618"/>
      <c r="C382" s="622"/>
      <c r="D382" s="622"/>
      <c r="E382" s="621"/>
      <c r="F382" s="618"/>
      <c r="G382" s="618"/>
      <c r="H382" s="618"/>
      <c r="I382" s="618"/>
      <c r="J382" s="618"/>
      <c r="K382" s="618"/>
      <c r="L382" s="618"/>
      <c r="M382" s="618"/>
      <c r="N382" s="619"/>
      <c r="O382" s="619"/>
      <c r="P382" s="620"/>
      <c r="Q382" s="620"/>
      <c r="R382" s="620"/>
      <c r="S382" s="620"/>
      <c r="T382" s="620"/>
      <c r="U382" s="620"/>
      <c r="V382" s="620"/>
      <c r="W382" s="620"/>
      <c r="X382" s="620"/>
      <c r="Y382" s="620"/>
      <c r="Z382" s="620"/>
      <c r="AA382" s="620"/>
      <c r="AB382" s="620"/>
      <c r="AC382" s="620"/>
      <c r="AD382" s="620"/>
      <c r="AE382" s="620"/>
      <c r="AF382" s="620"/>
      <c r="AG382" s="620"/>
      <c r="AH382" s="618"/>
      <c r="AI382" s="618"/>
      <c r="AJ382" s="618"/>
      <c r="AK382" s="618"/>
      <c r="AL382" s="618"/>
      <c r="AM382" s="618"/>
      <c r="AN382" s="618"/>
      <c r="AO382" s="618"/>
      <c r="AP382" s="618"/>
      <c r="AQ382" s="618"/>
      <c r="AR382" s="618"/>
      <c r="AS382" s="618"/>
      <c r="AT382" s="618"/>
      <c r="AU382" s="618"/>
      <c r="AV382" s="618"/>
      <c r="AW382" s="618"/>
      <c r="AX382" s="618"/>
      <c r="AY382" s="618"/>
      <c r="AZ382" s="618"/>
      <c r="BA382" s="618"/>
      <c r="BB382" s="618"/>
      <c r="BC382" s="618"/>
      <c r="BD382" s="618"/>
      <c r="BE382" s="618"/>
      <c r="BF382" s="618"/>
      <c r="BG382" s="618"/>
      <c r="BH382" s="618"/>
      <c r="BI382" s="618"/>
      <c r="BJ382" s="618"/>
      <c r="BK382" s="618"/>
      <c r="BL382" s="618"/>
      <c r="BM382" s="618"/>
      <c r="BN382" s="618"/>
      <c r="BO382" s="618"/>
      <c r="BP382" s="618"/>
      <c r="BQ382" s="618"/>
      <c r="BR382" s="618"/>
      <c r="BS382" s="618"/>
      <c r="BT382" s="618"/>
      <c r="BU382" s="618"/>
      <c r="BV382" s="618"/>
      <c r="BW382" s="618"/>
      <c r="BX382" s="618"/>
      <c r="BY382" s="618"/>
      <c r="BZ382" s="618"/>
      <c r="CA382" s="618"/>
      <c r="CB382" s="623"/>
      <c r="CC382" s="623"/>
      <c r="CD382" s="618"/>
      <c r="CE382" s="618"/>
      <c r="CF382" s="623"/>
      <c r="CG382" s="623"/>
      <c r="CH382" s="623"/>
      <c r="CI382" s="623"/>
      <c r="CJ382" s="623"/>
      <c r="CK382" s="623"/>
      <c r="CL382" s="623"/>
      <c r="CM382" s="623"/>
      <c r="CN382" s="623"/>
      <c r="CO382" s="618"/>
      <c r="CP382" s="619"/>
      <c r="CQ382" s="619"/>
      <c r="CR382" s="618"/>
      <c r="CS382" s="618"/>
      <c r="CT382" s="618"/>
      <c r="CU382" s="618"/>
      <c r="CV382" s="618"/>
      <c r="CW382" s="618"/>
    </row>
    <row r="383" spans="1:101" s="624" customFormat="1">
      <c r="A383" s="618"/>
      <c r="B383" s="618"/>
      <c r="C383" s="622"/>
      <c r="D383" s="622"/>
      <c r="E383" s="621"/>
      <c r="F383" s="618"/>
      <c r="G383" s="618"/>
      <c r="H383" s="618"/>
      <c r="I383" s="618"/>
      <c r="J383" s="618"/>
      <c r="K383" s="618"/>
      <c r="L383" s="618"/>
      <c r="M383" s="618"/>
      <c r="N383" s="619"/>
      <c r="O383" s="619"/>
      <c r="P383" s="620"/>
      <c r="Q383" s="620"/>
      <c r="R383" s="620"/>
      <c r="S383" s="620"/>
      <c r="T383" s="620"/>
      <c r="U383" s="620"/>
      <c r="V383" s="620"/>
      <c r="W383" s="620"/>
      <c r="X383" s="620"/>
      <c r="Y383" s="620"/>
      <c r="Z383" s="620"/>
      <c r="AA383" s="620"/>
      <c r="AB383" s="620"/>
      <c r="AC383" s="620"/>
      <c r="AD383" s="620"/>
      <c r="AE383" s="620"/>
      <c r="AF383" s="620"/>
      <c r="AG383" s="620"/>
      <c r="AH383" s="618"/>
      <c r="AI383" s="618"/>
      <c r="AJ383" s="618"/>
      <c r="AK383" s="618"/>
      <c r="AL383" s="618"/>
      <c r="AM383" s="618"/>
      <c r="AN383" s="618"/>
      <c r="AO383" s="618"/>
      <c r="AP383" s="618"/>
      <c r="AQ383" s="618"/>
      <c r="AR383" s="618"/>
      <c r="AS383" s="618"/>
      <c r="AT383" s="618"/>
      <c r="AU383" s="618"/>
      <c r="AV383" s="618"/>
      <c r="AW383" s="618"/>
      <c r="AX383" s="618"/>
      <c r="AY383" s="618"/>
      <c r="AZ383" s="618"/>
      <c r="BA383" s="618"/>
      <c r="BB383" s="618"/>
      <c r="BC383" s="618"/>
      <c r="BD383" s="618"/>
      <c r="BE383" s="618"/>
      <c r="BF383" s="618"/>
      <c r="BG383" s="618"/>
      <c r="BH383" s="618"/>
      <c r="BI383" s="618"/>
      <c r="BJ383" s="618"/>
      <c r="BK383" s="618"/>
      <c r="BL383" s="618"/>
      <c r="BM383" s="618"/>
      <c r="BN383" s="618"/>
      <c r="BO383" s="618"/>
      <c r="BP383" s="618"/>
      <c r="BQ383" s="618"/>
      <c r="BR383" s="618"/>
      <c r="BS383" s="618"/>
      <c r="BT383" s="618"/>
      <c r="BU383" s="618"/>
      <c r="BV383" s="618"/>
      <c r="BW383" s="618"/>
      <c r="BX383" s="618"/>
      <c r="BY383" s="618"/>
      <c r="BZ383" s="618"/>
      <c r="CA383" s="618"/>
      <c r="CB383" s="623"/>
      <c r="CC383" s="623"/>
      <c r="CD383" s="618"/>
      <c r="CE383" s="618"/>
      <c r="CF383" s="623"/>
      <c r="CG383" s="623"/>
      <c r="CH383" s="623"/>
      <c r="CI383" s="623"/>
      <c r="CJ383" s="623"/>
      <c r="CK383" s="623"/>
      <c r="CL383" s="623"/>
      <c r="CM383" s="623"/>
      <c r="CN383" s="623"/>
      <c r="CO383" s="618"/>
      <c r="CP383" s="619"/>
      <c r="CQ383" s="619"/>
      <c r="CR383" s="618"/>
      <c r="CS383" s="618"/>
      <c r="CT383" s="618"/>
      <c r="CU383" s="618"/>
      <c r="CV383" s="618"/>
      <c r="CW383" s="618"/>
    </row>
    <row r="384" spans="1:101" s="624" customFormat="1">
      <c r="A384" s="618"/>
      <c r="B384" s="618"/>
      <c r="C384" s="622"/>
      <c r="D384" s="622"/>
      <c r="E384" s="621"/>
      <c r="F384" s="618"/>
      <c r="G384" s="618"/>
      <c r="H384" s="618"/>
      <c r="I384" s="618"/>
      <c r="J384" s="618"/>
      <c r="K384" s="618"/>
      <c r="L384" s="618"/>
      <c r="M384" s="618"/>
      <c r="N384" s="619"/>
      <c r="O384" s="619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20"/>
      <c r="AB384" s="620"/>
      <c r="AC384" s="620"/>
      <c r="AD384" s="620"/>
      <c r="AE384" s="620"/>
      <c r="AF384" s="620"/>
      <c r="AG384" s="620"/>
      <c r="AH384" s="618"/>
      <c r="AI384" s="618"/>
      <c r="AJ384" s="618"/>
      <c r="AK384" s="618"/>
      <c r="AL384" s="618"/>
      <c r="AM384" s="618"/>
      <c r="AN384" s="618"/>
      <c r="AO384" s="618"/>
      <c r="AP384" s="618"/>
      <c r="AQ384" s="618"/>
      <c r="AR384" s="618"/>
      <c r="AS384" s="618"/>
      <c r="AT384" s="618"/>
      <c r="AU384" s="618"/>
      <c r="AV384" s="618"/>
      <c r="AW384" s="618"/>
      <c r="AX384" s="618"/>
      <c r="AY384" s="618"/>
      <c r="AZ384" s="618"/>
      <c r="BA384" s="618"/>
      <c r="BB384" s="618"/>
      <c r="BC384" s="618"/>
      <c r="BD384" s="618"/>
      <c r="BE384" s="618"/>
      <c r="BF384" s="618"/>
      <c r="BG384" s="618"/>
      <c r="BH384" s="618"/>
      <c r="BI384" s="618"/>
      <c r="BJ384" s="618"/>
      <c r="BK384" s="618"/>
      <c r="BL384" s="618"/>
      <c r="BM384" s="618"/>
      <c r="BN384" s="618"/>
      <c r="BO384" s="618"/>
      <c r="BP384" s="618"/>
      <c r="BQ384" s="618"/>
      <c r="BR384" s="618"/>
      <c r="BS384" s="618"/>
      <c r="BT384" s="618"/>
      <c r="BU384" s="618"/>
      <c r="BV384" s="618"/>
      <c r="BW384" s="618"/>
      <c r="BX384" s="618"/>
      <c r="BY384" s="618"/>
      <c r="BZ384" s="618"/>
      <c r="CA384" s="618"/>
      <c r="CB384" s="623"/>
      <c r="CC384" s="623"/>
      <c r="CD384" s="618"/>
      <c r="CE384" s="618"/>
      <c r="CF384" s="623"/>
      <c r="CG384" s="623"/>
      <c r="CH384" s="623"/>
      <c r="CI384" s="623"/>
      <c r="CJ384" s="623"/>
      <c r="CK384" s="623"/>
      <c r="CL384" s="623"/>
      <c r="CM384" s="623"/>
      <c r="CN384" s="623"/>
      <c r="CO384" s="618"/>
      <c r="CP384" s="619"/>
      <c r="CQ384" s="619"/>
      <c r="CR384" s="618"/>
      <c r="CS384" s="618"/>
      <c r="CT384" s="618"/>
      <c r="CU384" s="618"/>
      <c r="CV384" s="618"/>
      <c r="CW384" s="618"/>
    </row>
    <row r="385" spans="1:101" s="624" customFormat="1">
      <c r="A385" s="618"/>
      <c r="B385" s="618"/>
      <c r="C385" s="622"/>
      <c r="D385" s="622"/>
      <c r="E385" s="621"/>
      <c r="F385" s="618"/>
      <c r="G385" s="618"/>
      <c r="H385" s="618"/>
      <c r="I385" s="618"/>
      <c r="J385" s="618"/>
      <c r="K385" s="618"/>
      <c r="L385" s="618"/>
      <c r="M385" s="618"/>
      <c r="N385" s="619"/>
      <c r="O385" s="619"/>
      <c r="P385" s="620"/>
      <c r="Q385" s="620"/>
      <c r="R385" s="620"/>
      <c r="S385" s="620"/>
      <c r="T385" s="620"/>
      <c r="U385" s="620"/>
      <c r="V385" s="620"/>
      <c r="W385" s="620"/>
      <c r="X385" s="620"/>
      <c r="Y385" s="620"/>
      <c r="Z385" s="620"/>
      <c r="AA385" s="620"/>
      <c r="AB385" s="620"/>
      <c r="AC385" s="620"/>
      <c r="AD385" s="620"/>
      <c r="AE385" s="620"/>
      <c r="AF385" s="620"/>
      <c r="AG385" s="620"/>
      <c r="AH385" s="618"/>
      <c r="AI385" s="618"/>
      <c r="AJ385" s="618"/>
      <c r="AK385" s="618"/>
      <c r="AL385" s="618"/>
      <c r="AM385" s="618"/>
      <c r="AN385" s="618"/>
      <c r="AO385" s="618"/>
      <c r="AP385" s="618"/>
      <c r="AQ385" s="618"/>
      <c r="AR385" s="618"/>
      <c r="AS385" s="618"/>
      <c r="AT385" s="618"/>
      <c r="AU385" s="618"/>
      <c r="AV385" s="618"/>
      <c r="AW385" s="618"/>
      <c r="AX385" s="618"/>
      <c r="AY385" s="618"/>
      <c r="AZ385" s="618"/>
      <c r="BA385" s="618"/>
      <c r="BB385" s="618"/>
      <c r="BC385" s="618"/>
      <c r="BD385" s="618"/>
      <c r="BE385" s="618"/>
      <c r="BF385" s="618"/>
      <c r="BG385" s="618"/>
      <c r="BH385" s="618"/>
      <c r="BI385" s="618"/>
      <c r="BJ385" s="618"/>
      <c r="BK385" s="618"/>
      <c r="BL385" s="618"/>
      <c r="BM385" s="618"/>
      <c r="BN385" s="618"/>
      <c r="BO385" s="618"/>
      <c r="BP385" s="618"/>
      <c r="BQ385" s="618"/>
      <c r="BR385" s="618"/>
      <c r="BS385" s="618"/>
      <c r="BT385" s="618"/>
      <c r="BU385" s="618"/>
      <c r="BV385" s="618"/>
      <c r="BW385" s="618"/>
      <c r="BX385" s="618"/>
      <c r="BY385" s="618"/>
      <c r="BZ385" s="618"/>
      <c r="CA385" s="618"/>
      <c r="CB385" s="623"/>
      <c r="CC385" s="623"/>
      <c r="CD385" s="618"/>
      <c r="CE385" s="618"/>
      <c r="CF385" s="623"/>
      <c r="CG385" s="623"/>
      <c r="CH385" s="623"/>
      <c r="CI385" s="623"/>
      <c r="CJ385" s="623"/>
      <c r="CK385" s="623"/>
      <c r="CL385" s="623"/>
      <c r="CM385" s="623"/>
      <c r="CN385" s="623"/>
      <c r="CO385" s="618"/>
      <c r="CP385" s="619"/>
      <c r="CQ385" s="619"/>
      <c r="CR385" s="618"/>
      <c r="CS385" s="618"/>
      <c r="CT385" s="618"/>
      <c r="CU385" s="618"/>
      <c r="CV385" s="618"/>
      <c r="CW385" s="618"/>
    </row>
    <row r="386" spans="1:101" s="624" customFormat="1">
      <c r="A386" s="618"/>
      <c r="B386" s="618"/>
      <c r="C386" s="622"/>
      <c r="D386" s="622"/>
      <c r="E386" s="621"/>
      <c r="F386" s="618"/>
      <c r="G386" s="618"/>
      <c r="H386" s="618"/>
      <c r="I386" s="618"/>
      <c r="J386" s="618"/>
      <c r="K386" s="618"/>
      <c r="L386" s="618"/>
      <c r="M386" s="618"/>
      <c r="N386" s="619"/>
      <c r="O386" s="619"/>
      <c r="P386" s="620"/>
      <c r="Q386" s="620"/>
      <c r="R386" s="620"/>
      <c r="S386" s="620"/>
      <c r="T386" s="620"/>
      <c r="U386" s="620"/>
      <c r="V386" s="620"/>
      <c r="W386" s="620"/>
      <c r="X386" s="620"/>
      <c r="Y386" s="620"/>
      <c r="Z386" s="620"/>
      <c r="AA386" s="620"/>
      <c r="AB386" s="620"/>
      <c r="AC386" s="620"/>
      <c r="AD386" s="620"/>
      <c r="AE386" s="620"/>
      <c r="AF386" s="620"/>
      <c r="AG386" s="620"/>
      <c r="AH386" s="618"/>
      <c r="AI386" s="618"/>
      <c r="AJ386" s="618"/>
      <c r="AK386" s="618"/>
      <c r="AL386" s="618"/>
      <c r="AM386" s="618"/>
      <c r="AN386" s="618"/>
      <c r="AO386" s="618"/>
      <c r="AP386" s="618"/>
      <c r="AQ386" s="618"/>
      <c r="AR386" s="618"/>
      <c r="AS386" s="618"/>
      <c r="AT386" s="618"/>
      <c r="AU386" s="618"/>
      <c r="AV386" s="618"/>
      <c r="AW386" s="618"/>
      <c r="AX386" s="618"/>
      <c r="AY386" s="618"/>
      <c r="AZ386" s="618"/>
      <c r="BA386" s="618"/>
      <c r="BB386" s="618"/>
      <c r="BC386" s="618"/>
      <c r="BD386" s="618"/>
      <c r="BE386" s="618"/>
      <c r="BF386" s="618"/>
      <c r="BG386" s="618"/>
      <c r="BH386" s="618"/>
      <c r="BI386" s="618"/>
      <c r="BJ386" s="618"/>
      <c r="BK386" s="618"/>
      <c r="BL386" s="618"/>
      <c r="BM386" s="618"/>
      <c r="BN386" s="618"/>
      <c r="BO386" s="618"/>
      <c r="BP386" s="618"/>
      <c r="BQ386" s="618"/>
      <c r="BR386" s="618"/>
      <c r="BS386" s="618"/>
      <c r="BT386" s="618"/>
      <c r="BU386" s="618"/>
      <c r="BV386" s="618"/>
      <c r="BW386" s="618"/>
      <c r="BX386" s="618"/>
      <c r="BY386" s="618"/>
      <c r="BZ386" s="618"/>
      <c r="CA386" s="618"/>
      <c r="CB386" s="623"/>
      <c r="CC386" s="623"/>
      <c r="CD386" s="618"/>
      <c r="CE386" s="618"/>
      <c r="CF386" s="623"/>
      <c r="CG386" s="623"/>
      <c r="CH386" s="623"/>
      <c r="CI386" s="623"/>
      <c r="CJ386" s="623"/>
      <c r="CK386" s="623"/>
      <c r="CL386" s="623"/>
      <c r="CM386" s="623"/>
      <c r="CN386" s="623"/>
      <c r="CO386" s="618"/>
      <c r="CP386" s="619"/>
      <c r="CQ386" s="619"/>
      <c r="CR386" s="618"/>
      <c r="CS386" s="618"/>
      <c r="CT386" s="618"/>
      <c r="CU386" s="618"/>
      <c r="CV386" s="618"/>
      <c r="CW386" s="618"/>
    </row>
    <row r="387" spans="1:101" s="624" customFormat="1">
      <c r="A387" s="618"/>
      <c r="B387" s="618"/>
      <c r="C387" s="622"/>
      <c r="D387" s="622"/>
      <c r="E387" s="621"/>
      <c r="F387" s="618"/>
      <c r="G387" s="618"/>
      <c r="H387" s="618"/>
      <c r="I387" s="618"/>
      <c r="J387" s="618"/>
      <c r="K387" s="618"/>
      <c r="L387" s="618"/>
      <c r="M387" s="618"/>
      <c r="N387" s="619"/>
      <c r="O387" s="619"/>
      <c r="P387" s="620"/>
      <c r="Q387" s="620"/>
      <c r="R387" s="620"/>
      <c r="S387" s="620"/>
      <c r="T387" s="620"/>
      <c r="U387" s="620"/>
      <c r="V387" s="620"/>
      <c r="W387" s="620"/>
      <c r="X387" s="620"/>
      <c r="Y387" s="620"/>
      <c r="Z387" s="620"/>
      <c r="AA387" s="620"/>
      <c r="AB387" s="620"/>
      <c r="AC387" s="620"/>
      <c r="AD387" s="620"/>
      <c r="AE387" s="620"/>
      <c r="AF387" s="620"/>
      <c r="AG387" s="620"/>
      <c r="AH387" s="618"/>
      <c r="AI387" s="618"/>
      <c r="AJ387" s="618"/>
      <c r="AK387" s="618"/>
      <c r="AL387" s="618"/>
      <c r="AM387" s="618"/>
      <c r="AN387" s="618"/>
      <c r="AO387" s="618"/>
      <c r="AP387" s="618"/>
      <c r="AQ387" s="618"/>
      <c r="AR387" s="618"/>
      <c r="AS387" s="618"/>
      <c r="AT387" s="618"/>
      <c r="AU387" s="618"/>
      <c r="AV387" s="618"/>
      <c r="AW387" s="618"/>
      <c r="AX387" s="618"/>
      <c r="AY387" s="618"/>
      <c r="AZ387" s="618"/>
      <c r="BA387" s="618"/>
      <c r="BB387" s="618"/>
      <c r="BC387" s="618"/>
      <c r="BD387" s="618"/>
      <c r="BE387" s="618"/>
      <c r="BF387" s="618"/>
      <c r="BG387" s="618"/>
      <c r="BH387" s="618"/>
      <c r="BI387" s="618"/>
      <c r="BJ387" s="618"/>
      <c r="BK387" s="618"/>
      <c r="BL387" s="618"/>
      <c r="BM387" s="618"/>
      <c r="BN387" s="618"/>
      <c r="BO387" s="618"/>
      <c r="BP387" s="618"/>
      <c r="BQ387" s="618"/>
      <c r="BR387" s="618"/>
      <c r="BS387" s="618"/>
      <c r="BT387" s="618"/>
      <c r="BU387" s="618"/>
      <c r="BV387" s="618"/>
      <c r="BW387" s="618"/>
      <c r="BX387" s="618"/>
      <c r="BY387" s="618"/>
      <c r="BZ387" s="618"/>
      <c r="CA387" s="618"/>
      <c r="CB387" s="623"/>
      <c r="CC387" s="623"/>
      <c r="CD387" s="618"/>
      <c r="CE387" s="618"/>
      <c r="CF387" s="623"/>
      <c r="CG387" s="623"/>
      <c r="CH387" s="623"/>
      <c r="CI387" s="623"/>
      <c r="CJ387" s="623"/>
      <c r="CK387" s="623"/>
      <c r="CL387" s="623"/>
      <c r="CM387" s="623"/>
      <c r="CN387" s="623"/>
      <c r="CO387" s="618"/>
      <c r="CP387" s="619"/>
      <c r="CQ387" s="619"/>
      <c r="CR387" s="618"/>
      <c r="CS387" s="618"/>
      <c r="CT387" s="618"/>
      <c r="CU387" s="618"/>
      <c r="CV387" s="618"/>
      <c r="CW387" s="618"/>
    </row>
    <row r="388" spans="1:101" s="624" customFormat="1">
      <c r="A388" s="618"/>
      <c r="B388" s="618"/>
      <c r="C388" s="622"/>
      <c r="D388" s="622"/>
      <c r="E388" s="621"/>
      <c r="F388" s="618"/>
      <c r="G388" s="618"/>
      <c r="H388" s="618"/>
      <c r="I388" s="618"/>
      <c r="J388" s="618"/>
      <c r="K388" s="618"/>
      <c r="L388" s="618"/>
      <c r="M388" s="618"/>
      <c r="N388" s="619"/>
      <c r="O388" s="619"/>
      <c r="P388" s="620"/>
      <c r="Q388" s="620"/>
      <c r="R388" s="620"/>
      <c r="S388" s="620"/>
      <c r="T388" s="620"/>
      <c r="U388" s="620"/>
      <c r="V388" s="620"/>
      <c r="W388" s="620"/>
      <c r="X388" s="620"/>
      <c r="Y388" s="620"/>
      <c r="Z388" s="620"/>
      <c r="AA388" s="620"/>
      <c r="AB388" s="620"/>
      <c r="AC388" s="620"/>
      <c r="AD388" s="620"/>
      <c r="AE388" s="620"/>
      <c r="AF388" s="620"/>
      <c r="AG388" s="620"/>
      <c r="AH388" s="618"/>
      <c r="AI388" s="618"/>
      <c r="AJ388" s="618"/>
      <c r="AK388" s="618"/>
      <c r="AL388" s="618"/>
      <c r="AM388" s="618"/>
      <c r="AN388" s="618"/>
      <c r="AO388" s="618"/>
      <c r="AP388" s="618"/>
      <c r="AQ388" s="618"/>
      <c r="AR388" s="618"/>
      <c r="AS388" s="618"/>
      <c r="AT388" s="618"/>
      <c r="AU388" s="618"/>
      <c r="AV388" s="618"/>
      <c r="AW388" s="618"/>
      <c r="AX388" s="618"/>
      <c r="AY388" s="618"/>
      <c r="AZ388" s="618"/>
      <c r="BA388" s="618"/>
      <c r="BB388" s="618"/>
      <c r="BC388" s="618"/>
      <c r="BD388" s="618"/>
      <c r="BE388" s="618"/>
      <c r="BF388" s="618"/>
      <c r="BG388" s="618"/>
      <c r="BH388" s="618"/>
      <c r="BI388" s="618"/>
      <c r="BJ388" s="618"/>
      <c r="BK388" s="618"/>
      <c r="BL388" s="618"/>
      <c r="BM388" s="618"/>
      <c r="BN388" s="618"/>
      <c r="BO388" s="618"/>
      <c r="BP388" s="618"/>
      <c r="BQ388" s="618"/>
      <c r="BR388" s="618"/>
      <c r="BS388" s="618"/>
      <c r="BT388" s="618"/>
      <c r="BU388" s="618"/>
      <c r="BV388" s="618"/>
      <c r="BW388" s="618"/>
      <c r="BX388" s="618"/>
      <c r="BY388" s="618"/>
      <c r="BZ388" s="618"/>
      <c r="CA388" s="618"/>
      <c r="CB388" s="623"/>
      <c r="CC388" s="623"/>
      <c r="CD388" s="618"/>
      <c r="CE388" s="618"/>
      <c r="CF388" s="623"/>
      <c r="CG388" s="623"/>
      <c r="CH388" s="623"/>
      <c r="CI388" s="623"/>
      <c r="CJ388" s="623"/>
      <c r="CK388" s="623"/>
      <c r="CL388" s="623"/>
      <c r="CM388" s="623"/>
      <c r="CN388" s="623"/>
      <c r="CO388" s="618"/>
      <c r="CP388" s="619"/>
      <c r="CQ388" s="619"/>
      <c r="CR388" s="618"/>
      <c r="CS388" s="618"/>
      <c r="CT388" s="618"/>
      <c r="CU388" s="618"/>
      <c r="CV388" s="618"/>
      <c r="CW388" s="618"/>
    </row>
    <row r="389" spans="1:101" s="624" customFormat="1">
      <c r="A389" s="618"/>
      <c r="B389" s="618"/>
      <c r="C389" s="622"/>
      <c r="D389" s="622"/>
      <c r="E389" s="621"/>
      <c r="F389" s="618"/>
      <c r="G389" s="618"/>
      <c r="H389" s="618"/>
      <c r="I389" s="618"/>
      <c r="J389" s="618"/>
      <c r="K389" s="618"/>
      <c r="L389" s="618"/>
      <c r="M389" s="618"/>
      <c r="N389" s="619"/>
      <c r="O389" s="619"/>
      <c r="P389" s="620"/>
      <c r="Q389" s="620"/>
      <c r="R389" s="620"/>
      <c r="S389" s="620"/>
      <c r="T389" s="620"/>
      <c r="U389" s="620"/>
      <c r="V389" s="620"/>
      <c r="W389" s="620"/>
      <c r="X389" s="620"/>
      <c r="Y389" s="620"/>
      <c r="Z389" s="620"/>
      <c r="AA389" s="620"/>
      <c r="AB389" s="620"/>
      <c r="AC389" s="620"/>
      <c r="AD389" s="620"/>
      <c r="AE389" s="620"/>
      <c r="AF389" s="620"/>
      <c r="AG389" s="620"/>
      <c r="AH389" s="618"/>
      <c r="AI389" s="618"/>
      <c r="AJ389" s="618"/>
      <c r="AK389" s="618"/>
      <c r="AL389" s="618"/>
      <c r="AM389" s="618"/>
      <c r="AN389" s="618"/>
      <c r="AO389" s="618"/>
      <c r="AP389" s="618"/>
      <c r="AQ389" s="618"/>
      <c r="AR389" s="618"/>
      <c r="AS389" s="618"/>
      <c r="AT389" s="618"/>
      <c r="AU389" s="618"/>
      <c r="AV389" s="618"/>
      <c r="AW389" s="618"/>
      <c r="AX389" s="618"/>
      <c r="AY389" s="618"/>
      <c r="AZ389" s="618"/>
      <c r="BA389" s="618"/>
      <c r="BB389" s="618"/>
      <c r="BC389" s="618"/>
      <c r="BD389" s="618"/>
      <c r="BE389" s="618"/>
      <c r="BF389" s="618"/>
      <c r="BG389" s="618"/>
      <c r="BH389" s="618"/>
      <c r="BI389" s="618"/>
      <c r="BJ389" s="618"/>
      <c r="BK389" s="618"/>
      <c r="BL389" s="618"/>
      <c r="BM389" s="618"/>
      <c r="BN389" s="618"/>
      <c r="BO389" s="618"/>
      <c r="BP389" s="618"/>
      <c r="BQ389" s="618"/>
      <c r="BR389" s="618"/>
      <c r="BS389" s="618"/>
      <c r="BT389" s="618"/>
      <c r="BU389" s="618"/>
      <c r="BV389" s="618"/>
      <c r="BW389" s="618"/>
      <c r="BX389" s="618"/>
      <c r="BY389" s="618"/>
      <c r="BZ389" s="618"/>
      <c r="CA389" s="618"/>
      <c r="CB389" s="623"/>
      <c r="CC389" s="623"/>
      <c r="CD389" s="618"/>
      <c r="CE389" s="618"/>
      <c r="CF389" s="623"/>
      <c r="CG389" s="623"/>
      <c r="CH389" s="623"/>
      <c r="CI389" s="623"/>
      <c r="CJ389" s="623"/>
      <c r="CK389" s="623"/>
      <c r="CL389" s="623"/>
      <c r="CM389" s="623"/>
      <c r="CN389" s="623"/>
      <c r="CO389" s="618"/>
      <c r="CP389" s="619"/>
      <c r="CQ389" s="619"/>
      <c r="CR389" s="618"/>
      <c r="CS389" s="618"/>
      <c r="CT389" s="618"/>
      <c r="CU389" s="618"/>
      <c r="CV389" s="618"/>
      <c r="CW389" s="618"/>
    </row>
    <row r="390" spans="1:101" s="624" customFormat="1">
      <c r="A390" s="618"/>
      <c r="B390" s="618"/>
      <c r="C390" s="622"/>
      <c r="D390" s="622"/>
      <c r="E390" s="621"/>
      <c r="F390" s="618"/>
      <c r="G390" s="618"/>
      <c r="H390" s="618"/>
      <c r="I390" s="618"/>
      <c r="J390" s="618"/>
      <c r="K390" s="618"/>
      <c r="L390" s="618"/>
      <c r="M390" s="618"/>
      <c r="N390" s="619"/>
      <c r="O390" s="619"/>
      <c r="P390" s="620"/>
      <c r="Q390" s="620"/>
      <c r="R390" s="620"/>
      <c r="S390" s="620"/>
      <c r="T390" s="620"/>
      <c r="U390" s="620"/>
      <c r="V390" s="620"/>
      <c r="W390" s="620"/>
      <c r="X390" s="620"/>
      <c r="Y390" s="620"/>
      <c r="Z390" s="620"/>
      <c r="AA390" s="620"/>
      <c r="AB390" s="620"/>
      <c r="AC390" s="620"/>
      <c r="AD390" s="620"/>
      <c r="AE390" s="620"/>
      <c r="AF390" s="620"/>
      <c r="AG390" s="620"/>
      <c r="AH390" s="618"/>
      <c r="AI390" s="618"/>
      <c r="AJ390" s="618"/>
      <c r="AK390" s="618"/>
      <c r="AL390" s="618"/>
      <c r="AM390" s="618"/>
      <c r="AN390" s="618"/>
      <c r="AO390" s="618"/>
      <c r="AP390" s="618"/>
      <c r="AQ390" s="618"/>
      <c r="AR390" s="618"/>
      <c r="AS390" s="618"/>
      <c r="AT390" s="618"/>
      <c r="AU390" s="618"/>
      <c r="AV390" s="618"/>
      <c r="AW390" s="618"/>
      <c r="AX390" s="618"/>
      <c r="AY390" s="618"/>
      <c r="AZ390" s="618"/>
      <c r="BA390" s="618"/>
      <c r="BB390" s="618"/>
      <c r="BC390" s="618"/>
      <c r="BD390" s="618"/>
      <c r="BE390" s="618"/>
      <c r="BF390" s="618"/>
      <c r="BG390" s="618"/>
      <c r="BH390" s="618"/>
      <c r="BI390" s="618"/>
      <c r="BJ390" s="618"/>
      <c r="BK390" s="618"/>
      <c r="BL390" s="618"/>
      <c r="BM390" s="618"/>
      <c r="BN390" s="618"/>
      <c r="BO390" s="618"/>
      <c r="BP390" s="618"/>
      <c r="BQ390" s="618"/>
      <c r="BR390" s="618"/>
      <c r="BS390" s="618"/>
      <c r="BT390" s="618"/>
      <c r="BU390" s="618"/>
      <c r="BV390" s="618"/>
      <c r="BW390" s="618"/>
      <c r="BX390" s="618"/>
      <c r="BY390" s="618"/>
      <c r="BZ390" s="618"/>
      <c r="CA390" s="618"/>
      <c r="CB390" s="623"/>
      <c r="CC390" s="623"/>
      <c r="CD390" s="618"/>
      <c r="CE390" s="618"/>
      <c r="CF390" s="623"/>
      <c r="CG390" s="623"/>
      <c r="CH390" s="623"/>
      <c r="CI390" s="623"/>
      <c r="CJ390" s="623"/>
      <c r="CK390" s="623"/>
      <c r="CL390" s="623"/>
      <c r="CM390" s="623"/>
      <c r="CN390" s="623"/>
      <c r="CO390" s="618"/>
      <c r="CP390" s="619"/>
      <c r="CQ390" s="619"/>
      <c r="CR390" s="618"/>
      <c r="CS390" s="618"/>
      <c r="CT390" s="618"/>
      <c r="CU390" s="618"/>
      <c r="CV390" s="618"/>
      <c r="CW390" s="618"/>
    </row>
    <row r="391" spans="1:101" s="624" customFormat="1">
      <c r="A391" s="618"/>
      <c r="B391" s="618"/>
      <c r="C391" s="622"/>
      <c r="D391" s="622"/>
      <c r="E391" s="621"/>
      <c r="F391" s="618"/>
      <c r="G391" s="618"/>
      <c r="H391" s="618"/>
      <c r="I391" s="618"/>
      <c r="J391" s="618"/>
      <c r="K391" s="618"/>
      <c r="L391" s="618"/>
      <c r="M391" s="618"/>
      <c r="N391" s="619"/>
      <c r="O391" s="619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20"/>
      <c r="AB391" s="620"/>
      <c r="AC391" s="620"/>
      <c r="AD391" s="620"/>
      <c r="AE391" s="620"/>
      <c r="AF391" s="620"/>
      <c r="AG391" s="620"/>
      <c r="AH391" s="618"/>
      <c r="AI391" s="618"/>
      <c r="AJ391" s="618"/>
      <c r="AK391" s="618"/>
      <c r="AL391" s="618"/>
      <c r="AM391" s="618"/>
      <c r="AN391" s="618"/>
      <c r="AO391" s="618"/>
      <c r="AP391" s="618"/>
      <c r="AQ391" s="618"/>
      <c r="AR391" s="618"/>
      <c r="AS391" s="618"/>
      <c r="AT391" s="618"/>
      <c r="AU391" s="618"/>
      <c r="AV391" s="618"/>
      <c r="AW391" s="618"/>
      <c r="AX391" s="618"/>
      <c r="AY391" s="618"/>
      <c r="AZ391" s="618"/>
      <c r="BA391" s="618"/>
      <c r="BB391" s="618"/>
      <c r="BC391" s="618"/>
      <c r="BD391" s="618"/>
      <c r="BE391" s="618"/>
      <c r="BF391" s="618"/>
      <c r="BG391" s="618"/>
      <c r="BH391" s="618"/>
      <c r="BI391" s="618"/>
      <c r="BJ391" s="618"/>
      <c r="BK391" s="618"/>
      <c r="BL391" s="618"/>
      <c r="BM391" s="618"/>
      <c r="BN391" s="618"/>
      <c r="BO391" s="618"/>
      <c r="BP391" s="618"/>
      <c r="BQ391" s="618"/>
      <c r="BR391" s="618"/>
      <c r="BS391" s="618"/>
      <c r="BT391" s="618"/>
      <c r="BU391" s="618"/>
      <c r="BV391" s="618"/>
      <c r="BW391" s="618"/>
      <c r="BX391" s="618"/>
      <c r="BY391" s="618"/>
      <c r="BZ391" s="618"/>
      <c r="CA391" s="618"/>
      <c r="CB391" s="623"/>
      <c r="CC391" s="623"/>
      <c r="CD391" s="618"/>
      <c r="CE391" s="618"/>
      <c r="CF391" s="623"/>
      <c r="CG391" s="623"/>
      <c r="CH391" s="623"/>
      <c r="CI391" s="623"/>
      <c r="CJ391" s="623"/>
      <c r="CK391" s="623"/>
      <c r="CL391" s="623"/>
      <c r="CM391" s="623"/>
      <c r="CN391" s="623"/>
      <c r="CO391" s="618"/>
      <c r="CP391" s="619"/>
      <c r="CQ391" s="619"/>
      <c r="CR391" s="618"/>
      <c r="CS391" s="618"/>
      <c r="CT391" s="618"/>
      <c r="CU391" s="618"/>
      <c r="CV391" s="618"/>
      <c r="CW391" s="618"/>
    </row>
    <row r="392" spans="1:101" s="624" customFormat="1">
      <c r="A392" s="618"/>
      <c r="B392" s="618"/>
      <c r="C392" s="622"/>
      <c r="D392" s="622"/>
      <c r="E392" s="621"/>
      <c r="F392" s="618"/>
      <c r="G392" s="618"/>
      <c r="H392" s="618"/>
      <c r="I392" s="618"/>
      <c r="J392" s="618"/>
      <c r="K392" s="618"/>
      <c r="L392" s="618"/>
      <c r="M392" s="618"/>
      <c r="N392" s="619"/>
      <c r="O392" s="619"/>
      <c r="P392" s="620"/>
      <c r="Q392" s="620"/>
      <c r="R392" s="620"/>
      <c r="S392" s="620"/>
      <c r="T392" s="620"/>
      <c r="U392" s="620"/>
      <c r="V392" s="620"/>
      <c r="W392" s="620"/>
      <c r="X392" s="620"/>
      <c r="Y392" s="620"/>
      <c r="Z392" s="620"/>
      <c r="AA392" s="620"/>
      <c r="AB392" s="620"/>
      <c r="AC392" s="620"/>
      <c r="AD392" s="620"/>
      <c r="AE392" s="620"/>
      <c r="AF392" s="620"/>
      <c r="AG392" s="620"/>
      <c r="AH392" s="618"/>
      <c r="AI392" s="618"/>
      <c r="AJ392" s="618"/>
      <c r="AK392" s="618"/>
      <c r="AL392" s="618"/>
      <c r="AM392" s="618"/>
      <c r="AN392" s="618"/>
      <c r="AO392" s="618"/>
      <c r="AP392" s="618"/>
      <c r="AQ392" s="618"/>
      <c r="AR392" s="618"/>
      <c r="AS392" s="618"/>
      <c r="AT392" s="618"/>
      <c r="AU392" s="618"/>
      <c r="AV392" s="618"/>
      <c r="AW392" s="618"/>
      <c r="AX392" s="618"/>
      <c r="AY392" s="618"/>
      <c r="AZ392" s="618"/>
      <c r="BA392" s="618"/>
      <c r="BB392" s="618"/>
      <c r="BC392" s="618"/>
      <c r="BD392" s="618"/>
      <c r="BE392" s="618"/>
      <c r="BF392" s="618"/>
      <c r="BG392" s="618"/>
      <c r="BH392" s="618"/>
      <c r="BI392" s="618"/>
      <c r="BJ392" s="618"/>
      <c r="BK392" s="618"/>
      <c r="BL392" s="618"/>
      <c r="BM392" s="618"/>
      <c r="BN392" s="618"/>
      <c r="BO392" s="618"/>
      <c r="BP392" s="618"/>
      <c r="BQ392" s="618"/>
      <c r="BR392" s="618"/>
      <c r="BS392" s="618"/>
      <c r="BT392" s="618"/>
      <c r="BU392" s="618"/>
      <c r="BV392" s="618"/>
      <c r="BW392" s="618"/>
      <c r="BX392" s="618"/>
      <c r="BY392" s="618"/>
      <c r="BZ392" s="618"/>
      <c r="CA392" s="618"/>
      <c r="CB392" s="623"/>
      <c r="CC392" s="623"/>
      <c r="CD392" s="618"/>
      <c r="CE392" s="618"/>
      <c r="CF392" s="623"/>
      <c r="CG392" s="623"/>
      <c r="CH392" s="623"/>
      <c r="CI392" s="623"/>
      <c r="CJ392" s="623"/>
      <c r="CK392" s="623"/>
      <c r="CL392" s="623"/>
      <c r="CM392" s="623"/>
      <c r="CN392" s="623"/>
      <c r="CO392" s="618"/>
      <c r="CP392" s="619"/>
      <c r="CQ392" s="619"/>
      <c r="CR392" s="618"/>
      <c r="CS392" s="618"/>
      <c r="CT392" s="618"/>
      <c r="CU392" s="618"/>
      <c r="CV392" s="618"/>
      <c r="CW392" s="618"/>
    </row>
    <row r="393" spans="1:101" s="624" customFormat="1">
      <c r="A393" s="618"/>
      <c r="B393" s="618"/>
      <c r="C393" s="622"/>
      <c r="D393" s="622"/>
      <c r="E393" s="621"/>
      <c r="F393" s="618"/>
      <c r="G393" s="618"/>
      <c r="H393" s="618"/>
      <c r="I393" s="618"/>
      <c r="J393" s="618"/>
      <c r="K393" s="618"/>
      <c r="L393" s="618"/>
      <c r="M393" s="618"/>
      <c r="N393" s="619"/>
      <c r="O393" s="619"/>
      <c r="P393" s="620"/>
      <c r="Q393" s="620"/>
      <c r="R393" s="620"/>
      <c r="S393" s="620"/>
      <c r="T393" s="620"/>
      <c r="U393" s="620"/>
      <c r="V393" s="620"/>
      <c r="W393" s="620"/>
      <c r="X393" s="620"/>
      <c r="Y393" s="620"/>
      <c r="Z393" s="620"/>
      <c r="AA393" s="620"/>
      <c r="AB393" s="620"/>
      <c r="AC393" s="620"/>
      <c r="AD393" s="620"/>
      <c r="AE393" s="620"/>
      <c r="AF393" s="620"/>
      <c r="AG393" s="620"/>
      <c r="AH393" s="618"/>
      <c r="AI393" s="618"/>
      <c r="AJ393" s="618"/>
      <c r="AK393" s="618"/>
      <c r="AL393" s="618"/>
      <c r="AM393" s="618"/>
      <c r="AN393" s="618"/>
      <c r="AO393" s="618"/>
      <c r="AP393" s="618"/>
      <c r="AQ393" s="618"/>
      <c r="AR393" s="618"/>
      <c r="AS393" s="618"/>
      <c r="AT393" s="618"/>
      <c r="AU393" s="618"/>
      <c r="AV393" s="618"/>
      <c r="AW393" s="618"/>
      <c r="AX393" s="618"/>
      <c r="AY393" s="618"/>
      <c r="AZ393" s="618"/>
      <c r="BA393" s="618"/>
      <c r="BB393" s="618"/>
      <c r="BC393" s="618"/>
      <c r="BD393" s="618"/>
      <c r="BE393" s="618"/>
      <c r="BF393" s="618"/>
      <c r="BG393" s="618"/>
      <c r="BH393" s="618"/>
      <c r="BI393" s="618"/>
      <c r="BJ393" s="618"/>
      <c r="BK393" s="618"/>
      <c r="BL393" s="618"/>
      <c r="BM393" s="618"/>
      <c r="BN393" s="618"/>
      <c r="BO393" s="618"/>
      <c r="BP393" s="618"/>
      <c r="BQ393" s="618"/>
      <c r="BR393" s="618"/>
      <c r="BS393" s="618"/>
      <c r="BT393" s="618"/>
      <c r="BU393" s="618"/>
      <c r="BV393" s="618"/>
      <c r="BW393" s="618"/>
      <c r="BX393" s="618"/>
      <c r="BY393" s="618"/>
      <c r="BZ393" s="618"/>
      <c r="CA393" s="618"/>
      <c r="CB393" s="623"/>
      <c r="CC393" s="623"/>
      <c r="CD393" s="618"/>
      <c r="CE393" s="618"/>
      <c r="CF393" s="623"/>
      <c r="CG393" s="623"/>
      <c r="CH393" s="623"/>
      <c r="CI393" s="623"/>
      <c r="CJ393" s="623"/>
      <c r="CK393" s="623"/>
      <c r="CL393" s="623"/>
      <c r="CM393" s="623"/>
      <c r="CN393" s="623"/>
      <c r="CO393" s="618"/>
      <c r="CP393" s="619"/>
      <c r="CQ393" s="619"/>
      <c r="CR393" s="618"/>
      <c r="CS393" s="618"/>
      <c r="CT393" s="618"/>
      <c r="CU393" s="618"/>
      <c r="CV393" s="618"/>
      <c r="CW393" s="618"/>
    </row>
    <row r="394" spans="1:101" s="624" customFormat="1">
      <c r="A394" s="618"/>
      <c r="B394" s="618"/>
      <c r="C394" s="622"/>
      <c r="D394" s="622"/>
      <c r="E394" s="621"/>
      <c r="F394" s="618"/>
      <c r="G394" s="618"/>
      <c r="H394" s="618"/>
      <c r="I394" s="618"/>
      <c r="J394" s="618"/>
      <c r="K394" s="618"/>
      <c r="L394" s="618"/>
      <c r="M394" s="618"/>
      <c r="N394" s="619"/>
      <c r="O394" s="619"/>
      <c r="P394" s="620"/>
      <c r="Q394" s="620"/>
      <c r="R394" s="620"/>
      <c r="S394" s="620"/>
      <c r="T394" s="620"/>
      <c r="U394" s="620"/>
      <c r="V394" s="620"/>
      <c r="W394" s="620"/>
      <c r="X394" s="620"/>
      <c r="Y394" s="620"/>
      <c r="Z394" s="620"/>
      <c r="AA394" s="620"/>
      <c r="AB394" s="620"/>
      <c r="AC394" s="620"/>
      <c r="AD394" s="620"/>
      <c r="AE394" s="620"/>
      <c r="AF394" s="620"/>
      <c r="AG394" s="620"/>
      <c r="AH394" s="618"/>
      <c r="AI394" s="618"/>
      <c r="AJ394" s="618"/>
      <c r="AK394" s="618"/>
      <c r="AL394" s="618"/>
      <c r="AM394" s="618"/>
      <c r="AN394" s="618"/>
      <c r="AO394" s="618"/>
      <c r="AP394" s="618"/>
      <c r="AQ394" s="618"/>
      <c r="AR394" s="618"/>
      <c r="AS394" s="618"/>
      <c r="AT394" s="618"/>
      <c r="AU394" s="618"/>
      <c r="AV394" s="618"/>
      <c r="AW394" s="618"/>
      <c r="AX394" s="618"/>
      <c r="AY394" s="618"/>
      <c r="AZ394" s="618"/>
      <c r="BA394" s="618"/>
      <c r="BB394" s="618"/>
      <c r="BC394" s="618"/>
      <c r="BD394" s="618"/>
      <c r="BE394" s="618"/>
      <c r="BF394" s="618"/>
      <c r="BG394" s="618"/>
      <c r="BH394" s="618"/>
      <c r="BI394" s="618"/>
      <c r="BJ394" s="618"/>
      <c r="BK394" s="618"/>
      <c r="BL394" s="618"/>
      <c r="BM394" s="618"/>
      <c r="BN394" s="618"/>
      <c r="BO394" s="618"/>
      <c r="BP394" s="618"/>
      <c r="BQ394" s="618"/>
      <c r="BR394" s="618"/>
      <c r="BS394" s="618"/>
      <c r="BT394" s="618"/>
      <c r="BU394" s="618"/>
      <c r="BV394" s="618"/>
      <c r="BW394" s="618"/>
      <c r="BX394" s="618"/>
      <c r="BY394" s="618"/>
      <c r="BZ394" s="618"/>
      <c r="CA394" s="618"/>
      <c r="CB394" s="623"/>
      <c r="CC394" s="623"/>
      <c r="CD394" s="618"/>
      <c r="CE394" s="618"/>
      <c r="CF394" s="623"/>
      <c r="CG394" s="623"/>
      <c r="CH394" s="623"/>
      <c r="CI394" s="623"/>
      <c r="CJ394" s="623"/>
      <c r="CK394" s="623"/>
      <c r="CL394" s="623"/>
      <c r="CM394" s="623"/>
      <c r="CN394" s="623"/>
      <c r="CO394" s="618"/>
      <c r="CP394" s="619"/>
      <c r="CQ394" s="619"/>
      <c r="CR394" s="618"/>
      <c r="CS394" s="618"/>
      <c r="CT394" s="618"/>
      <c r="CU394" s="618"/>
      <c r="CV394" s="618"/>
      <c r="CW394" s="618"/>
    </row>
    <row r="395" spans="1:101" s="624" customFormat="1">
      <c r="A395" s="618"/>
      <c r="B395" s="618"/>
      <c r="C395" s="622"/>
      <c r="D395" s="622"/>
      <c r="E395" s="621"/>
      <c r="F395" s="618"/>
      <c r="G395" s="618"/>
      <c r="H395" s="618"/>
      <c r="I395" s="618"/>
      <c r="J395" s="618"/>
      <c r="K395" s="618"/>
      <c r="L395" s="618"/>
      <c r="M395" s="618"/>
      <c r="N395" s="619"/>
      <c r="O395" s="619"/>
      <c r="P395" s="620"/>
      <c r="Q395" s="620"/>
      <c r="R395" s="620"/>
      <c r="S395" s="620"/>
      <c r="T395" s="620"/>
      <c r="U395" s="620"/>
      <c r="V395" s="620"/>
      <c r="W395" s="620"/>
      <c r="X395" s="620"/>
      <c r="Y395" s="620"/>
      <c r="Z395" s="620"/>
      <c r="AA395" s="620"/>
      <c r="AB395" s="620"/>
      <c r="AC395" s="620"/>
      <c r="AD395" s="620"/>
      <c r="AE395" s="620"/>
      <c r="AF395" s="620"/>
      <c r="AG395" s="620"/>
      <c r="AH395" s="618"/>
      <c r="AI395" s="618"/>
      <c r="AJ395" s="618"/>
      <c r="AK395" s="618"/>
      <c r="AL395" s="618"/>
      <c r="AM395" s="618"/>
      <c r="AN395" s="618"/>
      <c r="AO395" s="618"/>
      <c r="AP395" s="618"/>
      <c r="AQ395" s="618"/>
      <c r="AR395" s="618"/>
      <c r="AS395" s="618"/>
      <c r="AT395" s="618"/>
      <c r="AU395" s="618"/>
      <c r="AV395" s="618"/>
      <c r="AW395" s="618"/>
      <c r="AX395" s="618"/>
      <c r="AY395" s="618"/>
      <c r="AZ395" s="618"/>
      <c r="BA395" s="618"/>
      <c r="BB395" s="618"/>
      <c r="BC395" s="618"/>
      <c r="BD395" s="618"/>
      <c r="BE395" s="618"/>
      <c r="BF395" s="618"/>
      <c r="BG395" s="618"/>
      <c r="BH395" s="618"/>
      <c r="BI395" s="618"/>
      <c r="BJ395" s="618"/>
      <c r="BK395" s="618"/>
      <c r="BL395" s="618"/>
      <c r="BM395" s="618"/>
      <c r="BN395" s="618"/>
      <c r="BO395" s="618"/>
      <c r="BP395" s="618"/>
      <c r="BQ395" s="618"/>
      <c r="BR395" s="618"/>
      <c r="BS395" s="618"/>
      <c r="BT395" s="618"/>
      <c r="BU395" s="618"/>
      <c r="BV395" s="618"/>
      <c r="BW395" s="618"/>
      <c r="BX395" s="618"/>
      <c r="BY395" s="618"/>
      <c r="BZ395" s="618"/>
      <c r="CA395" s="618"/>
      <c r="CB395" s="623"/>
      <c r="CC395" s="623"/>
      <c r="CD395" s="618"/>
      <c r="CE395" s="618"/>
      <c r="CF395" s="623"/>
      <c r="CG395" s="623"/>
      <c r="CH395" s="623"/>
      <c r="CI395" s="623"/>
      <c r="CJ395" s="623"/>
      <c r="CK395" s="623"/>
      <c r="CL395" s="623"/>
      <c r="CM395" s="623"/>
      <c r="CN395" s="623"/>
      <c r="CO395" s="618"/>
      <c r="CP395" s="619"/>
      <c r="CQ395" s="619"/>
      <c r="CR395" s="618"/>
      <c r="CS395" s="618"/>
      <c r="CT395" s="618"/>
      <c r="CU395" s="618"/>
      <c r="CV395" s="618"/>
      <c r="CW395" s="618"/>
    </row>
    <row r="396" spans="1:101" s="624" customFormat="1">
      <c r="A396" s="618"/>
      <c r="B396" s="618"/>
      <c r="C396" s="622"/>
      <c r="D396" s="622"/>
      <c r="E396" s="621"/>
      <c r="F396" s="618"/>
      <c r="G396" s="618"/>
      <c r="H396" s="618"/>
      <c r="I396" s="618"/>
      <c r="J396" s="618"/>
      <c r="K396" s="618"/>
      <c r="L396" s="618"/>
      <c r="M396" s="618"/>
      <c r="N396" s="619"/>
      <c r="O396" s="619"/>
      <c r="P396" s="620"/>
      <c r="Q396" s="620"/>
      <c r="R396" s="620"/>
      <c r="S396" s="620"/>
      <c r="T396" s="620"/>
      <c r="U396" s="620"/>
      <c r="V396" s="620"/>
      <c r="W396" s="620"/>
      <c r="X396" s="620"/>
      <c r="Y396" s="620"/>
      <c r="Z396" s="620"/>
      <c r="AA396" s="620"/>
      <c r="AB396" s="620"/>
      <c r="AC396" s="620"/>
      <c r="AD396" s="620"/>
      <c r="AE396" s="620"/>
      <c r="AF396" s="620"/>
      <c r="AG396" s="620"/>
      <c r="AH396" s="618"/>
      <c r="AI396" s="618"/>
      <c r="AJ396" s="618"/>
      <c r="AK396" s="618"/>
      <c r="AL396" s="618"/>
      <c r="AM396" s="618"/>
      <c r="AN396" s="618"/>
      <c r="AO396" s="618"/>
      <c r="AP396" s="618"/>
      <c r="AQ396" s="618"/>
      <c r="AR396" s="618"/>
      <c r="AS396" s="618"/>
      <c r="AT396" s="618"/>
      <c r="AU396" s="618"/>
      <c r="AV396" s="618"/>
      <c r="AW396" s="618"/>
      <c r="AX396" s="618"/>
      <c r="AY396" s="618"/>
      <c r="AZ396" s="618"/>
      <c r="BA396" s="618"/>
      <c r="BB396" s="618"/>
      <c r="BC396" s="618"/>
      <c r="BD396" s="618"/>
      <c r="BE396" s="618"/>
      <c r="BF396" s="618"/>
      <c r="BG396" s="618"/>
      <c r="BH396" s="618"/>
      <c r="BI396" s="618"/>
      <c r="BJ396" s="618"/>
      <c r="BK396" s="618"/>
      <c r="BL396" s="618"/>
      <c r="BM396" s="618"/>
      <c r="BN396" s="618"/>
      <c r="BO396" s="618"/>
      <c r="BP396" s="618"/>
      <c r="BQ396" s="618"/>
      <c r="BR396" s="618"/>
      <c r="BS396" s="618"/>
      <c r="BT396" s="618"/>
      <c r="BU396" s="618"/>
      <c r="BV396" s="618"/>
      <c r="BW396" s="618"/>
      <c r="BX396" s="618"/>
      <c r="BY396" s="618"/>
      <c r="BZ396" s="618"/>
      <c r="CA396" s="618"/>
      <c r="CB396" s="623"/>
      <c r="CC396" s="623"/>
      <c r="CD396" s="618"/>
      <c r="CE396" s="618"/>
      <c r="CF396" s="623"/>
      <c r="CG396" s="623"/>
      <c r="CH396" s="623"/>
      <c r="CI396" s="623"/>
      <c r="CJ396" s="623"/>
      <c r="CK396" s="623"/>
      <c r="CL396" s="623"/>
      <c r="CM396" s="623"/>
      <c r="CN396" s="623"/>
      <c r="CO396" s="618"/>
      <c r="CP396" s="619"/>
      <c r="CQ396" s="619"/>
      <c r="CR396" s="618"/>
      <c r="CS396" s="618"/>
      <c r="CT396" s="618"/>
      <c r="CU396" s="618"/>
      <c r="CV396" s="618"/>
      <c r="CW396" s="618"/>
    </row>
    <row r="397" spans="1:101" s="624" customFormat="1">
      <c r="A397" s="618"/>
      <c r="B397" s="618"/>
      <c r="C397" s="622"/>
      <c r="D397" s="622"/>
      <c r="E397" s="621"/>
      <c r="F397" s="618"/>
      <c r="G397" s="618"/>
      <c r="H397" s="618"/>
      <c r="I397" s="618"/>
      <c r="J397" s="618"/>
      <c r="K397" s="618"/>
      <c r="L397" s="618"/>
      <c r="M397" s="618"/>
      <c r="N397" s="619"/>
      <c r="O397" s="619"/>
      <c r="P397" s="620"/>
      <c r="Q397" s="620"/>
      <c r="R397" s="620"/>
      <c r="S397" s="620"/>
      <c r="T397" s="620"/>
      <c r="U397" s="620"/>
      <c r="V397" s="620"/>
      <c r="W397" s="620"/>
      <c r="X397" s="620"/>
      <c r="Y397" s="620"/>
      <c r="Z397" s="620"/>
      <c r="AA397" s="620"/>
      <c r="AB397" s="620"/>
      <c r="AC397" s="620"/>
      <c r="AD397" s="620"/>
      <c r="AE397" s="620"/>
      <c r="AF397" s="620"/>
      <c r="AG397" s="620"/>
      <c r="AH397" s="618"/>
      <c r="AI397" s="618"/>
      <c r="AJ397" s="618"/>
      <c r="AK397" s="618"/>
      <c r="AL397" s="618"/>
      <c r="AM397" s="618"/>
      <c r="AN397" s="618"/>
      <c r="AO397" s="618"/>
      <c r="AP397" s="618"/>
      <c r="AQ397" s="618"/>
      <c r="AR397" s="618"/>
      <c r="AS397" s="618"/>
      <c r="AT397" s="618"/>
      <c r="AU397" s="618"/>
      <c r="AV397" s="618"/>
      <c r="AW397" s="618"/>
      <c r="AX397" s="618"/>
      <c r="AY397" s="618"/>
      <c r="AZ397" s="618"/>
      <c r="BA397" s="618"/>
      <c r="BB397" s="618"/>
      <c r="BC397" s="618"/>
      <c r="BD397" s="618"/>
      <c r="BE397" s="618"/>
      <c r="BF397" s="618"/>
      <c r="BG397" s="618"/>
      <c r="BH397" s="618"/>
      <c r="BI397" s="618"/>
      <c r="BJ397" s="618"/>
      <c r="BK397" s="618"/>
      <c r="BL397" s="618"/>
      <c r="BM397" s="618"/>
      <c r="BN397" s="618"/>
      <c r="BO397" s="618"/>
      <c r="BP397" s="618"/>
      <c r="BQ397" s="618"/>
      <c r="BR397" s="618"/>
      <c r="BS397" s="618"/>
      <c r="BT397" s="618"/>
      <c r="BU397" s="618"/>
      <c r="BV397" s="618"/>
      <c r="BW397" s="618"/>
      <c r="BX397" s="618"/>
      <c r="BY397" s="618"/>
      <c r="BZ397" s="618"/>
      <c r="CA397" s="618"/>
      <c r="CB397" s="623"/>
      <c r="CC397" s="623"/>
      <c r="CD397" s="618"/>
      <c r="CE397" s="618"/>
      <c r="CF397" s="623"/>
      <c r="CG397" s="623"/>
      <c r="CH397" s="623"/>
      <c r="CI397" s="623"/>
      <c r="CJ397" s="623"/>
      <c r="CK397" s="623"/>
      <c r="CL397" s="623"/>
      <c r="CM397" s="623"/>
      <c r="CN397" s="623"/>
      <c r="CO397" s="618"/>
      <c r="CP397" s="619"/>
      <c r="CQ397" s="619"/>
      <c r="CR397" s="618"/>
      <c r="CS397" s="618"/>
      <c r="CT397" s="618"/>
      <c r="CU397" s="618"/>
      <c r="CV397" s="618"/>
      <c r="CW397" s="618"/>
    </row>
    <row r="398" spans="1:101" s="624" customFormat="1">
      <c r="A398" s="618"/>
      <c r="B398" s="618"/>
      <c r="C398" s="622"/>
      <c r="D398" s="622"/>
      <c r="E398" s="621"/>
      <c r="F398" s="618"/>
      <c r="G398" s="618"/>
      <c r="H398" s="618"/>
      <c r="I398" s="618"/>
      <c r="J398" s="618"/>
      <c r="K398" s="618"/>
      <c r="L398" s="618"/>
      <c r="M398" s="618"/>
      <c r="N398" s="619"/>
      <c r="O398" s="619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20"/>
      <c r="AB398" s="620"/>
      <c r="AC398" s="620"/>
      <c r="AD398" s="620"/>
      <c r="AE398" s="620"/>
      <c r="AF398" s="620"/>
      <c r="AG398" s="620"/>
      <c r="AH398" s="618"/>
      <c r="AI398" s="618"/>
      <c r="AJ398" s="618"/>
      <c r="AK398" s="618"/>
      <c r="AL398" s="618"/>
      <c r="AM398" s="618"/>
      <c r="AN398" s="618"/>
      <c r="AO398" s="618"/>
      <c r="AP398" s="618"/>
      <c r="AQ398" s="618"/>
      <c r="AR398" s="618"/>
      <c r="AS398" s="618"/>
      <c r="AT398" s="618"/>
      <c r="AU398" s="618"/>
      <c r="AV398" s="618"/>
      <c r="AW398" s="618"/>
      <c r="AX398" s="618"/>
      <c r="AY398" s="618"/>
      <c r="AZ398" s="618"/>
      <c r="BA398" s="618"/>
      <c r="BB398" s="618"/>
      <c r="BC398" s="618"/>
      <c r="BD398" s="618"/>
      <c r="BE398" s="618"/>
      <c r="BF398" s="618"/>
      <c r="BG398" s="618"/>
      <c r="BH398" s="618"/>
      <c r="BI398" s="618"/>
      <c r="BJ398" s="618"/>
      <c r="BK398" s="618"/>
      <c r="BL398" s="618"/>
      <c r="BM398" s="618"/>
      <c r="BN398" s="618"/>
      <c r="BO398" s="618"/>
      <c r="BP398" s="618"/>
      <c r="BQ398" s="618"/>
      <c r="BR398" s="618"/>
      <c r="BS398" s="618"/>
      <c r="BT398" s="618"/>
      <c r="BU398" s="618"/>
      <c r="BV398" s="618"/>
      <c r="BW398" s="618"/>
      <c r="BX398" s="618"/>
      <c r="BY398" s="618"/>
      <c r="BZ398" s="618"/>
      <c r="CA398" s="618"/>
      <c r="CB398" s="623"/>
      <c r="CC398" s="623"/>
      <c r="CD398" s="618"/>
      <c r="CE398" s="618"/>
      <c r="CF398" s="623"/>
      <c r="CG398" s="623"/>
      <c r="CH398" s="623"/>
      <c r="CI398" s="623"/>
      <c r="CJ398" s="623"/>
      <c r="CK398" s="623"/>
      <c r="CL398" s="623"/>
      <c r="CM398" s="623"/>
      <c r="CN398" s="623"/>
      <c r="CO398" s="618"/>
      <c r="CP398" s="619"/>
      <c r="CQ398" s="619"/>
      <c r="CR398" s="618"/>
      <c r="CS398" s="618"/>
      <c r="CT398" s="618"/>
      <c r="CU398" s="618"/>
      <c r="CV398" s="618"/>
      <c r="CW398" s="618"/>
    </row>
    <row r="399" spans="1:101" s="624" customFormat="1">
      <c r="A399" s="618"/>
      <c r="B399" s="618"/>
      <c r="C399" s="622"/>
      <c r="D399" s="622"/>
      <c r="E399" s="621"/>
      <c r="F399" s="618"/>
      <c r="G399" s="618"/>
      <c r="H399" s="618"/>
      <c r="I399" s="618"/>
      <c r="J399" s="618"/>
      <c r="K399" s="618"/>
      <c r="L399" s="618"/>
      <c r="M399" s="618"/>
      <c r="N399" s="619"/>
      <c r="O399" s="619"/>
      <c r="P399" s="620"/>
      <c r="Q399" s="620"/>
      <c r="R399" s="620"/>
      <c r="S399" s="620"/>
      <c r="T399" s="620"/>
      <c r="U399" s="620"/>
      <c r="V399" s="620"/>
      <c r="W399" s="620"/>
      <c r="X399" s="620"/>
      <c r="Y399" s="620"/>
      <c r="Z399" s="620"/>
      <c r="AA399" s="620"/>
      <c r="AB399" s="620"/>
      <c r="AC399" s="620"/>
      <c r="AD399" s="620"/>
      <c r="AE399" s="620"/>
      <c r="AF399" s="620"/>
      <c r="AG399" s="620"/>
      <c r="AH399" s="618"/>
      <c r="AI399" s="618"/>
      <c r="AJ399" s="618"/>
      <c r="AK399" s="618"/>
      <c r="AL399" s="618"/>
      <c r="AM399" s="618"/>
      <c r="AN399" s="618"/>
      <c r="AO399" s="618"/>
      <c r="AP399" s="618"/>
      <c r="AQ399" s="618"/>
      <c r="AR399" s="618"/>
      <c r="AS399" s="618"/>
      <c r="AT399" s="618"/>
      <c r="AU399" s="618"/>
      <c r="AV399" s="618"/>
      <c r="AW399" s="618"/>
      <c r="AX399" s="618"/>
      <c r="AY399" s="618"/>
      <c r="AZ399" s="618"/>
      <c r="BA399" s="618"/>
      <c r="BB399" s="618"/>
      <c r="BC399" s="618"/>
      <c r="BD399" s="618"/>
      <c r="BE399" s="618"/>
      <c r="BF399" s="618"/>
      <c r="BG399" s="618"/>
      <c r="BH399" s="618"/>
      <c r="BI399" s="618"/>
      <c r="BJ399" s="618"/>
      <c r="BK399" s="618"/>
      <c r="BL399" s="618"/>
      <c r="BM399" s="618"/>
      <c r="BN399" s="618"/>
      <c r="BO399" s="618"/>
      <c r="BP399" s="618"/>
      <c r="BQ399" s="618"/>
      <c r="BR399" s="618"/>
      <c r="BS399" s="618"/>
      <c r="BT399" s="618"/>
      <c r="BU399" s="618"/>
      <c r="BV399" s="618"/>
      <c r="BW399" s="618"/>
      <c r="BX399" s="618"/>
      <c r="BY399" s="618"/>
      <c r="BZ399" s="618"/>
      <c r="CA399" s="618"/>
      <c r="CB399" s="623"/>
      <c r="CC399" s="623"/>
      <c r="CD399" s="618"/>
      <c r="CE399" s="618"/>
      <c r="CF399" s="623"/>
      <c r="CG399" s="623"/>
      <c r="CH399" s="623"/>
      <c r="CI399" s="623"/>
      <c r="CJ399" s="623"/>
      <c r="CK399" s="623"/>
      <c r="CL399" s="623"/>
      <c r="CM399" s="623"/>
      <c r="CN399" s="623"/>
      <c r="CO399" s="618"/>
      <c r="CP399" s="619"/>
      <c r="CQ399" s="619"/>
      <c r="CR399" s="618"/>
      <c r="CS399" s="618"/>
      <c r="CT399" s="618"/>
      <c r="CU399" s="618"/>
      <c r="CV399" s="618"/>
      <c r="CW399" s="618"/>
    </row>
    <row r="400" spans="1:101" s="624" customFormat="1">
      <c r="A400" s="618"/>
      <c r="B400" s="618"/>
      <c r="C400" s="622"/>
      <c r="D400" s="622"/>
      <c r="E400" s="621"/>
      <c r="F400" s="618"/>
      <c r="G400" s="618"/>
      <c r="H400" s="618"/>
      <c r="I400" s="618"/>
      <c r="J400" s="618"/>
      <c r="K400" s="618"/>
      <c r="L400" s="618"/>
      <c r="M400" s="618"/>
      <c r="N400" s="619"/>
      <c r="O400" s="619"/>
      <c r="P400" s="620"/>
      <c r="Q400" s="620"/>
      <c r="R400" s="620"/>
      <c r="S400" s="620"/>
      <c r="T400" s="620"/>
      <c r="U400" s="620"/>
      <c r="V400" s="620"/>
      <c r="W400" s="620"/>
      <c r="X400" s="620"/>
      <c r="Y400" s="620"/>
      <c r="Z400" s="620"/>
      <c r="AA400" s="620"/>
      <c r="AB400" s="620"/>
      <c r="AC400" s="620"/>
      <c r="AD400" s="620"/>
      <c r="AE400" s="620"/>
      <c r="AF400" s="620"/>
      <c r="AG400" s="620"/>
      <c r="AH400" s="618"/>
      <c r="AI400" s="618"/>
      <c r="AJ400" s="618"/>
      <c r="AK400" s="618"/>
      <c r="AL400" s="618"/>
      <c r="AM400" s="618"/>
      <c r="AN400" s="618"/>
      <c r="AO400" s="618"/>
      <c r="AP400" s="618"/>
      <c r="AQ400" s="618"/>
      <c r="AR400" s="618"/>
      <c r="AS400" s="618"/>
      <c r="AT400" s="618"/>
      <c r="AU400" s="618"/>
      <c r="AV400" s="618"/>
      <c r="AW400" s="618"/>
      <c r="AX400" s="618"/>
      <c r="AY400" s="618"/>
      <c r="AZ400" s="618"/>
      <c r="BA400" s="618"/>
      <c r="BB400" s="618"/>
      <c r="BC400" s="618"/>
      <c r="BD400" s="618"/>
      <c r="BE400" s="618"/>
      <c r="BF400" s="618"/>
      <c r="BG400" s="618"/>
      <c r="BH400" s="618"/>
      <c r="BI400" s="618"/>
      <c r="BJ400" s="618"/>
      <c r="BK400" s="618"/>
      <c r="BL400" s="618"/>
      <c r="BM400" s="618"/>
      <c r="BN400" s="618"/>
      <c r="BO400" s="618"/>
      <c r="BP400" s="618"/>
      <c r="BQ400" s="618"/>
      <c r="BR400" s="618"/>
      <c r="BS400" s="618"/>
      <c r="BT400" s="618"/>
      <c r="BU400" s="618"/>
      <c r="BV400" s="618"/>
      <c r="BW400" s="618"/>
      <c r="BX400" s="618"/>
      <c r="BY400" s="618"/>
      <c r="BZ400" s="618"/>
      <c r="CA400" s="618"/>
      <c r="CB400" s="623"/>
      <c r="CC400" s="623"/>
      <c r="CD400" s="618"/>
      <c r="CE400" s="618"/>
      <c r="CF400" s="623"/>
      <c r="CG400" s="623"/>
      <c r="CH400" s="623"/>
      <c r="CI400" s="623"/>
      <c r="CJ400" s="623"/>
      <c r="CK400" s="623"/>
      <c r="CL400" s="623"/>
      <c r="CM400" s="623"/>
      <c r="CN400" s="623"/>
      <c r="CO400" s="618"/>
      <c r="CP400" s="619"/>
      <c r="CQ400" s="619"/>
      <c r="CR400" s="618"/>
      <c r="CS400" s="618"/>
      <c r="CT400" s="618"/>
      <c r="CU400" s="618"/>
      <c r="CV400" s="618"/>
      <c r="CW400" s="618"/>
    </row>
    <row r="401" spans="1:101" s="624" customFormat="1">
      <c r="A401" s="618"/>
      <c r="B401" s="618"/>
      <c r="C401" s="622"/>
      <c r="D401" s="622"/>
      <c r="E401" s="621"/>
      <c r="F401" s="618"/>
      <c r="G401" s="618"/>
      <c r="H401" s="618"/>
      <c r="I401" s="618"/>
      <c r="J401" s="618"/>
      <c r="K401" s="618"/>
      <c r="L401" s="618"/>
      <c r="M401" s="618"/>
      <c r="N401" s="619"/>
      <c r="O401" s="619"/>
      <c r="P401" s="620"/>
      <c r="Q401" s="620"/>
      <c r="R401" s="620"/>
      <c r="S401" s="620"/>
      <c r="T401" s="620"/>
      <c r="U401" s="620"/>
      <c r="V401" s="620"/>
      <c r="W401" s="620"/>
      <c r="X401" s="620"/>
      <c r="Y401" s="620"/>
      <c r="Z401" s="620"/>
      <c r="AA401" s="620"/>
      <c r="AB401" s="620"/>
      <c r="AC401" s="620"/>
      <c r="AD401" s="620"/>
      <c r="AE401" s="620"/>
      <c r="AF401" s="620"/>
      <c r="AG401" s="620"/>
      <c r="AH401" s="618"/>
      <c r="AI401" s="618"/>
      <c r="AJ401" s="618"/>
      <c r="AK401" s="618"/>
      <c r="AL401" s="618"/>
      <c r="AM401" s="618"/>
      <c r="AN401" s="618"/>
      <c r="AO401" s="618"/>
      <c r="AP401" s="618"/>
      <c r="AQ401" s="618"/>
      <c r="AR401" s="618"/>
      <c r="AS401" s="618"/>
      <c r="AT401" s="618"/>
      <c r="AU401" s="618"/>
      <c r="AV401" s="618"/>
      <c r="AW401" s="618"/>
      <c r="AX401" s="618"/>
      <c r="AY401" s="618"/>
      <c r="AZ401" s="618"/>
      <c r="BA401" s="618"/>
      <c r="BB401" s="618"/>
      <c r="BC401" s="618"/>
      <c r="BD401" s="618"/>
      <c r="BE401" s="618"/>
      <c r="BF401" s="618"/>
      <c r="BG401" s="618"/>
      <c r="BH401" s="618"/>
      <c r="BI401" s="618"/>
      <c r="BJ401" s="618"/>
      <c r="BK401" s="618"/>
      <c r="BL401" s="618"/>
      <c r="BM401" s="618"/>
      <c r="BN401" s="618"/>
      <c r="BO401" s="618"/>
      <c r="BP401" s="618"/>
      <c r="BQ401" s="618"/>
      <c r="BR401" s="618"/>
      <c r="BS401" s="618"/>
      <c r="BT401" s="618"/>
      <c r="BU401" s="618"/>
      <c r="BV401" s="618"/>
      <c r="BW401" s="618"/>
      <c r="BX401" s="618"/>
      <c r="BY401" s="618"/>
      <c r="BZ401" s="618"/>
      <c r="CA401" s="618"/>
      <c r="CB401" s="623"/>
      <c r="CC401" s="623"/>
      <c r="CD401" s="618"/>
      <c r="CE401" s="618"/>
      <c r="CF401" s="623"/>
      <c r="CG401" s="623"/>
      <c r="CH401" s="623"/>
      <c r="CI401" s="623"/>
      <c r="CJ401" s="623"/>
      <c r="CK401" s="623"/>
      <c r="CL401" s="623"/>
      <c r="CM401" s="623"/>
      <c r="CN401" s="623"/>
      <c r="CO401" s="618"/>
      <c r="CP401" s="619"/>
      <c r="CQ401" s="619"/>
      <c r="CR401" s="618"/>
      <c r="CS401" s="618"/>
      <c r="CT401" s="618"/>
      <c r="CU401" s="618"/>
      <c r="CV401" s="618"/>
      <c r="CW401" s="618"/>
    </row>
    <row r="402" spans="1:101" s="624" customFormat="1">
      <c r="A402" s="618"/>
      <c r="B402" s="618"/>
      <c r="C402" s="622"/>
      <c r="D402" s="622"/>
      <c r="E402" s="621"/>
      <c r="F402" s="618"/>
      <c r="G402" s="618"/>
      <c r="H402" s="618"/>
      <c r="I402" s="618"/>
      <c r="J402" s="618"/>
      <c r="K402" s="618"/>
      <c r="L402" s="618"/>
      <c r="M402" s="618"/>
      <c r="N402" s="619"/>
      <c r="O402" s="619"/>
      <c r="P402" s="620"/>
      <c r="Q402" s="620"/>
      <c r="R402" s="620"/>
      <c r="S402" s="620"/>
      <c r="T402" s="620"/>
      <c r="U402" s="620"/>
      <c r="V402" s="620"/>
      <c r="W402" s="620"/>
      <c r="X402" s="620"/>
      <c r="Y402" s="620"/>
      <c r="Z402" s="620"/>
      <c r="AA402" s="620"/>
      <c r="AB402" s="620"/>
      <c r="AC402" s="620"/>
      <c r="AD402" s="620"/>
      <c r="AE402" s="620"/>
      <c r="AF402" s="620"/>
      <c r="AG402" s="620"/>
      <c r="AH402" s="618"/>
      <c r="AI402" s="618"/>
      <c r="AJ402" s="618"/>
      <c r="AK402" s="618"/>
      <c r="AL402" s="618"/>
      <c r="AM402" s="618"/>
      <c r="AN402" s="618"/>
      <c r="AO402" s="618"/>
      <c r="AP402" s="618"/>
      <c r="AQ402" s="618"/>
      <c r="AR402" s="618"/>
      <c r="AS402" s="618"/>
      <c r="AT402" s="618"/>
      <c r="AU402" s="618"/>
      <c r="AV402" s="618"/>
      <c r="AW402" s="618"/>
      <c r="AX402" s="618"/>
      <c r="AY402" s="618"/>
      <c r="AZ402" s="618"/>
      <c r="BA402" s="618"/>
      <c r="BB402" s="618"/>
      <c r="BC402" s="618"/>
      <c r="BD402" s="618"/>
      <c r="BE402" s="618"/>
      <c r="BF402" s="618"/>
      <c r="BG402" s="618"/>
      <c r="BH402" s="618"/>
      <c r="BI402" s="618"/>
      <c r="BJ402" s="618"/>
      <c r="BK402" s="618"/>
      <c r="BL402" s="618"/>
      <c r="BM402" s="618"/>
      <c r="BN402" s="618"/>
      <c r="BO402" s="618"/>
      <c r="BP402" s="618"/>
      <c r="BQ402" s="618"/>
      <c r="BR402" s="618"/>
      <c r="BS402" s="618"/>
      <c r="BT402" s="618"/>
      <c r="BU402" s="618"/>
      <c r="BV402" s="618"/>
      <c r="BW402" s="618"/>
      <c r="BX402" s="618"/>
      <c r="BY402" s="618"/>
      <c r="BZ402" s="618"/>
      <c r="CA402" s="618"/>
      <c r="CB402" s="623"/>
      <c r="CC402" s="623"/>
      <c r="CD402" s="618"/>
      <c r="CE402" s="618"/>
      <c r="CF402" s="623"/>
      <c r="CG402" s="623"/>
      <c r="CH402" s="623"/>
      <c r="CI402" s="623"/>
      <c r="CJ402" s="623"/>
      <c r="CK402" s="623"/>
      <c r="CL402" s="623"/>
      <c r="CM402" s="623"/>
      <c r="CN402" s="623"/>
      <c r="CO402" s="618"/>
      <c r="CP402" s="619"/>
      <c r="CQ402" s="619"/>
      <c r="CR402" s="618"/>
      <c r="CS402" s="618"/>
      <c r="CT402" s="618"/>
      <c r="CU402" s="618"/>
      <c r="CV402" s="618"/>
      <c r="CW402" s="618"/>
    </row>
    <row r="403" spans="1:101" s="624" customFormat="1">
      <c r="A403" s="618"/>
      <c r="B403" s="618"/>
      <c r="C403" s="622"/>
      <c r="D403" s="622"/>
      <c r="E403" s="621"/>
      <c r="F403" s="618"/>
      <c r="G403" s="618"/>
      <c r="H403" s="618"/>
      <c r="I403" s="618"/>
      <c r="J403" s="618"/>
      <c r="K403" s="618"/>
      <c r="L403" s="618"/>
      <c r="M403" s="618"/>
      <c r="N403" s="619"/>
      <c r="O403" s="619"/>
      <c r="P403" s="620"/>
      <c r="Q403" s="620"/>
      <c r="R403" s="620"/>
      <c r="S403" s="620"/>
      <c r="T403" s="620"/>
      <c r="U403" s="620"/>
      <c r="V403" s="620"/>
      <c r="W403" s="620"/>
      <c r="X403" s="620"/>
      <c r="Y403" s="620"/>
      <c r="Z403" s="620"/>
      <c r="AA403" s="620"/>
      <c r="AB403" s="620"/>
      <c r="AC403" s="620"/>
      <c r="AD403" s="620"/>
      <c r="AE403" s="620"/>
      <c r="AF403" s="620"/>
      <c r="AG403" s="620"/>
      <c r="AH403" s="618"/>
      <c r="AI403" s="618"/>
      <c r="AJ403" s="618"/>
      <c r="AK403" s="618"/>
      <c r="AL403" s="618"/>
      <c r="AM403" s="618"/>
      <c r="AN403" s="618"/>
      <c r="AO403" s="618"/>
      <c r="AP403" s="618"/>
      <c r="AQ403" s="618"/>
      <c r="AR403" s="618"/>
      <c r="AS403" s="618"/>
      <c r="AT403" s="618"/>
      <c r="AU403" s="618"/>
      <c r="AV403" s="618"/>
      <c r="AW403" s="618"/>
      <c r="AX403" s="618"/>
      <c r="AY403" s="618"/>
      <c r="AZ403" s="618"/>
      <c r="BA403" s="618"/>
      <c r="BB403" s="618"/>
      <c r="BC403" s="618"/>
      <c r="BD403" s="618"/>
      <c r="BE403" s="618"/>
      <c r="BF403" s="618"/>
      <c r="BG403" s="618"/>
      <c r="BH403" s="618"/>
      <c r="BI403" s="618"/>
      <c r="BJ403" s="618"/>
      <c r="BK403" s="618"/>
      <c r="BL403" s="618"/>
      <c r="BM403" s="618"/>
      <c r="BN403" s="618"/>
      <c r="BO403" s="618"/>
      <c r="BP403" s="618"/>
      <c r="BQ403" s="618"/>
      <c r="BR403" s="618"/>
      <c r="BS403" s="618"/>
      <c r="BT403" s="618"/>
      <c r="BU403" s="618"/>
      <c r="BV403" s="618"/>
      <c r="BW403" s="618"/>
      <c r="BX403" s="618"/>
      <c r="BY403" s="618"/>
      <c r="BZ403" s="618"/>
      <c r="CA403" s="618"/>
      <c r="CB403" s="623"/>
      <c r="CC403" s="623"/>
      <c r="CD403" s="618"/>
      <c r="CE403" s="618"/>
      <c r="CF403" s="623"/>
      <c r="CG403" s="623"/>
      <c r="CH403" s="623"/>
      <c r="CI403" s="623"/>
      <c r="CJ403" s="623"/>
      <c r="CK403" s="623"/>
      <c r="CL403" s="623"/>
      <c r="CM403" s="623"/>
      <c r="CN403" s="623"/>
      <c r="CO403" s="618"/>
      <c r="CP403" s="619"/>
      <c r="CQ403" s="619"/>
      <c r="CR403" s="618"/>
      <c r="CS403" s="618"/>
      <c r="CT403" s="618"/>
      <c r="CU403" s="618"/>
      <c r="CV403" s="618"/>
      <c r="CW403" s="618"/>
    </row>
    <row r="404" spans="1:101" s="624" customFormat="1">
      <c r="A404" s="618"/>
      <c r="B404" s="618"/>
      <c r="C404" s="622"/>
      <c r="D404" s="622"/>
      <c r="E404" s="621"/>
      <c r="F404" s="618"/>
      <c r="G404" s="618"/>
      <c r="H404" s="618"/>
      <c r="I404" s="618"/>
      <c r="J404" s="618"/>
      <c r="K404" s="618"/>
      <c r="L404" s="618"/>
      <c r="M404" s="618"/>
      <c r="N404" s="619"/>
      <c r="O404" s="619"/>
      <c r="P404" s="620"/>
      <c r="Q404" s="620"/>
      <c r="R404" s="620"/>
      <c r="S404" s="620"/>
      <c r="T404" s="620"/>
      <c r="U404" s="620"/>
      <c r="V404" s="620"/>
      <c r="W404" s="620"/>
      <c r="X404" s="620"/>
      <c r="Y404" s="620"/>
      <c r="Z404" s="620"/>
      <c r="AA404" s="620"/>
      <c r="AB404" s="620"/>
      <c r="AC404" s="620"/>
      <c r="AD404" s="620"/>
      <c r="AE404" s="620"/>
      <c r="AF404" s="620"/>
      <c r="AG404" s="620"/>
      <c r="AH404" s="618"/>
      <c r="AI404" s="618"/>
      <c r="AJ404" s="618"/>
      <c r="AK404" s="618"/>
      <c r="AL404" s="618"/>
      <c r="AM404" s="618"/>
      <c r="AN404" s="618"/>
      <c r="AO404" s="618"/>
      <c r="AP404" s="618"/>
      <c r="AQ404" s="618"/>
      <c r="AR404" s="618"/>
      <c r="AS404" s="618"/>
      <c r="AT404" s="618"/>
      <c r="AU404" s="618"/>
      <c r="AV404" s="618"/>
      <c r="AW404" s="618"/>
      <c r="AX404" s="618"/>
      <c r="AY404" s="618"/>
      <c r="AZ404" s="618"/>
      <c r="BA404" s="618"/>
      <c r="BB404" s="618"/>
      <c r="BC404" s="618"/>
      <c r="BD404" s="618"/>
      <c r="BE404" s="618"/>
      <c r="BF404" s="618"/>
      <c r="BG404" s="618"/>
      <c r="BH404" s="618"/>
      <c r="BI404" s="618"/>
      <c r="BJ404" s="618"/>
      <c r="BK404" s="618"/>
      <c r="BL404" s="618"/>
      <c r="BM404" s="618"/>
      <c r="BN404" s="618"/>
      <c r="BO404" s="618"/>
      <c r="BP404" s="618"/>
      <c r="BQ404" s="618"/>
      <c r="BR404" s="618"/>
      <c r="BS404" s="618"/>
      <c r="BT404" s="618"/>
      <c r="BU404" s="618"/>
      <c r="BV404" s="618"/>
      <c r="BW404" s="618"/>
      <c r="BX404" s="618"/>
      <c r="BY404" s="618"/>
      <c r="BZ404" s="618"/>
      <c r="CA404" s="618"/>
      <c r="CB404" s="623"/>
      <c r="CC404" s="623"/>
      <c r="CD404" s="618"/>
      <c r="CE404" s="618"/>
      <c r="CF404" s="623"/>
      <c r="CG404" s="623"/>
      <c r="CH404" s="623"/>
      <c r="CI404" s="623"/>
      <c r="CJ404" s="623"/>
      <c r="CK404" s="623"/>
      <c r="CL404" s="623"/>
      <c r="CM404" s="623"/>
      <c r="CN404" s="623"/>
      <c r="CO404" s="618"/>
      <c r="CP404" s="619"/>
      <c r="CQ404" s="619"/>
      <c r="CR404" s="618"/>
      <c r="CS404" s="618"/>
      <c r="CT404" s="618"/>
      <c r="CU404" s="618"/>
      <c r="CV404" s="618"/>
      <c r="CW404" s="618"/>
    </row>
    <row r="405" spans="1:101" s="624" customFormat="1">
      <c r="A405" s="618"/>
      <c r="B405" s="618"/>
      <c r="C405" s="622"/>
      <c r="D405" s="622"/>
      <c r="E405" s="621"/>
      <c r="F405" s="618"/>
      <c r="G405" s="618"/>
      <c r="H405" s="618"/>
      <c r="I405" s="618"/>
      <c r="J405" s="618"/>
      <c r="K405" s="618"/>
      <c r="L405" s="618"/>
      <c r="M405" s="618"/>
      <c r="N405" s="619"/>
      <c r="O405" s="619"/>
      <c r="P405" s="620"/>
      <c r="Q405" s="620"/>
      <c r="R405" s="620"/>
      <c r="S405" s="620"/>
      <c r="T405" s="620"/>
      <c r="U405" s="620"/>
      <c r="V405" s="620"/>
      <c r="W405" s="620"/>
      <c r="X405" s="620"/>
      <c r="Y405" s="620"/>
      <c r="Z405" s="620"/>
      <c r="AA405" s="620"/>
      <c r="AB405" s="620"/>
      <c r="AC405" s="620"/>
      <c r="AD405" s="620"/>
      <c r="AE405" s="620"/>
      <c r="AF405" s="620"/>
      <c r="AG405" s="620"/>
      <c r="AH405" s="618"/>
      <c r="AI405" s="618"/>
      <c r="AJ405" s="618"/>
      <c r="AK405" s="618"/>
      <c r="AL405" s="618"/>
      <c r="AM405" s="618"/>
      <c r="AN405" s="618"/>
      <c r="AO405" s="618"/>
      <c r="AP405" s="618"/>
      <c r="AQ405" s="618"/>
      <c r="AR405" s="618"/>
      <c r="AS405" s="618"/>
      <c r="AT405" s="618"/>
      <c r="AU405" s="618"/>
      <c r="AV405" s="618"/>
      <c r="AW405" s="618"/>
      <c r="AX405" s="618"/>
      <c r="AY405" s="618"/>
      <c r="AZ405" s="618"/>
      <c r="BA405" s="618"/>
      <c r="BB405" s="618"/>
      <c r="BC405" s="618"/>
      <c r="BD405" s="618"/>
      <c r="BE405" s="618"/>
      <c r="BF405" s="618"/>
      <c r="BG405" s="618"/>
      <c r="BH405" s="618"/>
      <c r="BI405" s="618"/>
      <c r="BJ405" s="618"/>
      <c r="BK405" s="618"/>
      <c r="BL405" s="618"/>
      <c r="BM405" s="618"/>
      <c r="BN405" s="618"/>
      <c r="BO405" s="618"/>
      <c r="BP405" s="618"/>
      <c r="BQ405" s="618"/>
      <c r="BR405" s="618"/>
      <c r="BS405" s="618"/>
      <c r="BT405" s="618"/>
      <c r="BU405" s="618"/>
      <c r="BV405" s="618"/>
      <c r="BW405" s="618"/>
      <c r="BX405" s="618"/>
      <c r="BY405" s="618"/>
      <c r="BZ405" s="618"/>
      <c r="CA405" s="618"/>
      <c r="CB405" s="623"/>
      <c r="CC405" s="623"/>
      <c r="CD405" s="618"/>
      <c r="CE405" s="618"/>
      <c r="CF405" s="623"/>
      <c r="CG405" s="623"/>
      <c r="CH405" s="623"/>
      <c r="CI405" s="623"/>
      <c r="CJ405" s="623"/>
      <c r="CK405" s="623"/>
      <c r="CL405" s="623"/>
      <c r="CM405" s="623"/>
      <c r="CN405" s="623"/>
      <c r="CO405" s="618"/>
      <c r="CP405" s="619"/>
      <c r="CQ405" s="619"/>
      <c r="CR405" s="618"/>
      <c r="CS405" s="618"/>
      <c r="CT405" s="618"/>
      <c r="CU405" s="618"/>
      <c r="CV405" s="618"/>
      <c r="CW405" s="618"/>
    </row>
    <row r="406" spans="1:101" s="624" customFormat="1">
      <c r="A406" s="618"/>
      <c r="B406" s="618"/>
      <c r="C406" s="622"/>
      <c r="D406" s="622"/>
      <c r="E406" s="621"/>
      <c r="F406" s="618"/>
      <c r="G406" s="618"/>
      <c r="H406" s="618"/>
      <c r="I406" s="618"/>
      <c r="J406" s="618"/>
      <c r="K406" s="618"/>
      <c r="L406" s="618"/>
      <c r="M406" s="618"/>
      <c r="N406" s="619"/>
      <c r="O406" s="619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20"/>
      <c r="AB406" s="620"/>
      <c r="AC406" s="620"/>
      <c r="AD406" s="620"/>
      <c r="AE406" s="620"/>
      <c r="AF406" s="620"/>
      <c r="AG406" s="620"/>
      <c r="AH406" s="618"/>
      <c r="AI406" s="618"/>
      <c r="AJ406" s="618"/>
      <c r="AK406" s="618"/>
      <c r="AL406" s="618"/>
      <c r="AM406" s="618"/>
      <c r="AN406" s="618"/>
      <c r="AO406" s="618"/>
      <c r="AP406" s="618"/>
      <c r="AQ406" s="618"/>
      <c r="AR406" s="618"/>
      <c r="AS406" s="618"/>
      <c r="AT406" s="618"/>
      <c r="AU406" s="618"/>
      <c r="AV406" s="618"/>
      <c r="AW406" s="618"/>
      <c r="AX406" s="618"/>
      <c r="AY406" s="618"/>
      <c r="AZ406" s="618"/>
      <c r="BA406" s="618"/>
      <c r="BB406" s="618"/>
      <c r="BC406" s="618"/>
      <c r="BD406" s="618"/>
      <c r="BE406" s="618"/>
      <c r="BF406" s="618"/>
      <c r="BG406" s="618"/>
      <c r="BH406" s="618"/>
      <c r="BI406" s="618"/>
      <c r="BJ406" s="618"/>
      <c r="BK406" s="618"/>
      <c r="BL406" s="618"/>
      <c r="BM406" s="618"/>
      <c r="BN406" s="618"/>
      <c r="BO406" s="618"/>
      <c r="BP406" s="618"/>
      <c r="BQ406" s="618"/>
      <c r="BR406" s="618"/>
      <c r="BS406" s="618"/>
      <c r="BT406" s="618"/>
      <c r="BU406" s="618"/>
      <c r="BV406" s="618"/>
      <c r="BW406" s="618"/>
      <c r="BX406" s="618"/>
      <c r="BY406" s="618"/>
      <c r="BZ406" s="618"/>
      <c r="CA406" s="618"/>
      <c r="CB406" s="623"/>
      <c r="CC406" s="623"/>
      <c r="CD406" s="618"/>
      <c r="CE406" s="618"/>
      <c r="CF406" s="623"/>
      <c r="CG406" s="623"/>
      <c r="CH406" s="623"/>
      <c r="CI406" s="623"/>
      <c r="CJ406" s="623"/>
      <c r="CK406" s="623"/>
      <c r="CL406" s="623"/>
      <c r="CM406" s="623"/>
      <c r="CN406" s="623"/>
      <c r="CO406" s="618"/>
      <c r="CP406" s="619"/>
      <c r="CQ406" s="619"/>
      <c r="CR406" s="618"/>
      <c r="CS406" s="618"/>
      <c r="CT406" s="618"/>
      <c r="CU406" s="618"/>
      <c r="CV406" s="618"/>
      <c r="CW406" s="618"/>
    </row>
    <row r="407" spans="1:101" s="624" customFormat="1">
      <c r="A407" s="618"/>
      <c r="B407" s="618"/>
      <c r="C407" s="622"/>
      <c r="D407" s="622"/>
      <c r="E407" s="621"/>
      <c r="F407" s="618"/>
      <c r="G407" s="618"/>
      <c r="H407" s="618"/>
      <c r="I407" s="618"/>
      <c r="J407" s="618"/>
      <c r="K407" s="618"/>
      <c r="L407" s="618"/>
      <c r="M407" s="618"/>
      <c r="N407" s="619"/>
      <c r="O407" s="619"/>
      <c r="P407" s="620"/>
      <c r="Q407" s="620"/>
      <c r="R407" s="620"/>
      <c r="S407" s="620"/>
      <c r="T407" s="620"/>
      <c r="U407" s="620"/>
      <c r="V407" s="620"/>
      <c r="W407" s="620"/>
      <c r="X407" s="620"/>
      <c r="Y407" s="620"/>
      <c r="Z407" s="620"/>
      <c r="AA407" s="620"/>
      <c r="AB407" s="620"/>
      <c r="AC407" s="620"/>
      <c r="AD407" s="620"/>
      <c r="AE407" s="620"/>
      <c r="AF407" s="620"/>
      <c r="AG407" s="620"/>
      <c r="AH407" s="618"/>
      <c r="AI407" s="618"/>
      <c r="AJ407" s="618"/>
      <c r="AK407" s="618"/>
      <c r="AL407" s="618"/>
      <c r="AM407" s="618"/>
      <c r="AN407" s="618"/>
      <c r="AO407" s="618"/>
      <c r="AP407" s="618"/>
      <c r="AQ407" s="618"/>
      <c r="AR407" s="618"/>
      <c r="AS407" s="618"/>
      <c r="AT407" s="618"/>
      <c r="AU407" s="618"/>
      <c r="AV407" s="618"/>
      <c r="AW407" s="618"/>
      <c r="AX407" s="618"/>
      <c r="AY407" s="618"/>
      <c r="AZ407" s="618"/>
      <c r="BA407" s="618"/>
      <c r="BB407" s="618"/>
      <c r="BC407" s="618"/>
      <c r="BD407" s="618"/>
      <c r="BE407" s="618"/>
      <c r="BF407" s="618"/>
      <c r="BG407" s="618"/>
      <c r="BH407" s="618"/>
      <c r="BI407" s="618"/>
      <c r="BJ407" s="618"/>
      <c r="BK407" s="618"/>
      <c r="BL407" s="618"/>
      <c r="BM407" s="618"/>
      <c r="BN407" s="618"/>
      <c r="BO407" s="618"/>
      <c r="BP407" s="618"/>
      <c r="BQ407" s="618"/>
      <c r="BR407" s="618"/>
      <c r="BS407" s="618"/>
      <c r="BT407" s="618"/>
      <c r="BU407" s="618"/>
      <c r="BV407" s="618"/>
      <c r="BW407" s="618"/>
      <c r="BX407" s="618"/>
      <c r="BY407" s="618"/>
      <c r="BZ407" s="618"/>
      <c r="CA407" s="618"/>
      <c r="CB407" s="623"/>
      <c r="CC407" s="623"/>
      <c r="CD407" s="618"/>
      <c r="CE407" s="618"/>
      <c r="CF407" s="623"/>
      <c r="CG407" s="623"/>
      <c r="CH407" s="623"/>
      <c r="CI407" s="623"/>
      <c r="CJ407" s="623"/>
      <c r="CK407" s="623"/>
      <c r="CL407" s="623"/>
      <c r="CM407" s="623"/>
      <c r="CN407" s="623"/>
      <c r="CO407" s="618"/>
      <c r="CP407" s="619"/>
      <c r="CQ407" s="619"/>
      <c r="CR407" s="618"/>
      <c r="CS407" s="618"/>
      <c r="CT407" s="618"/>
      <c r="CU407" s="618"/>
      <c r="CV407" s="618"/>
      <c r="CW407" s="618"/>
    </row>
    <row r="408" spans="1:101" s="624" customFormat="1">
      <c r="A408" s="618"/>
      <c r="B408" s="618"/>
      <c r="C408" s="622"/>
      <c r="D408" s="622"/>
      <c r="E408" s="621"/>
      <c r="F408" s="618"/>
      <c r="G408" s="618"/>
      <c r="H408" s="618"/>
      <c r="I408" s="618"/>
      <c r="J408" s="618"/>
      <c r="K408" s="618"/>
      <c r="L408" s="618"/>
      <c r="M408" s="618"/>
      <c r="N408" s="619"/>
      <c r="O408" s="619"/>
      <c r="P408" s="620"/>
      <c r="Q408" s="620"/>
      <c r="R408" s="620"/>
      <c r="S408" s="620"/>
      <c r="T408" s="620"/>
      <c r="U408" s="620"/>
      <c r="V408" s="620"/>
      <c r="W408" s="620"/>
      <c r="X408" s="620"/>
      <c r="Y408" s="620"/>
      <c r="Z408" s="620"/>
      <c r="AA408" s="620"/>
      <c r="AB408" s="620"/>
      <c r="AC408" s="620"/>
      <c r="AD408" s="620"/>
      <c r="AE408" s="620"/>
      <c r="AF408" s="620"/>
      <c r="AG408" s="620"/>
      <c r="AH408" s="618"/>
      <c r="AI408" s="618"/>
      <c r="AJ408" s="618"/>
      <c r="AK408" s="618"/>
      <c r="AL408" s="618"/>
      <c r="AM408" s="618"/>
      <c r="AN408" s="618"/>
      <c r="AO408" s="618"/>
      <c r="AP408" s="618"/>
      <c r="AQ408" s="618"/>
      <c r="AR408" s="618"/>
      <c r="AS408" s="618"/>
      <c r="AT408" s="618"/>
      <c r="AU408" s="618"/>
      <c r="AV408" s="618"/>
      <c r="AW408" s="618"/>
      <c r="AX408" s="618"/>
      <c r="AY408" s="618"/>
      <c r="AZ408" s="618"/>
      <c r="BA408" s="618"/>
      <c r="BB408" s="618"/>
      <c r="BC408" s="618"/>
      <c r="BD408" s="618"/>
      <c r="BE408" s="618"/>
      <c r="BF408" s="618"/>
      <c r="BG408" s="618"/>
      <c r="BH408" s="618"/>
      <c r="BI408" s="618"/>
      <c r="BJ408" s="618"/>
      <c r="BK408" s="618"/>
      <c r="BL408" s="618"/>
      <c r="BM408" s="618"/>
      <c r="BN408" s="618"/>
      <c r="BO408" s="618"/>
      <c r="BP408" s="618"/>
      <c r="BQ408" s="618"/>
      <c r="BR408" s="618"/>
      <c r="BS408" s="618"/>
      <c r="BT408" s="618"/>
      <c r="BU408" s="618"/>
      <c r="BV408" s="618"/>
      <c r="BW408" s="618"/>
      <c r="BX408" s="618"/>
      <c r="BY408" s="618"/>
      <c r="BZ408" s="618"/>
      <c r="CA408" s="618"/>
      <c r="CB408" s="623"/>
      <c r="CC408" s="623"/>
      <c r="CD408" s="618"/>
      <c r="CE408" s="618"/>
      <c r="CF408" s="623"/>
      <c r="CG408" s="623"/>
      <c r="CH408" s="623"/>
      <c r="CI408" s="623"/>
      <c r="CJ408" s="623"/>
      <c r="CK408" s="623"/>
      <c r="CL408" s="623"/>
      <c r="CM408" s="623"/>
      <c r="CN408" s="623"/>
      <c r="CO408" s="618"/>
      <c r="CP408" s="619"/>
      <c r="CQ408" s="619"/>
      <c r="CR408" s="618"/>
      <c r="CS408" s="618"/>
      <c r="CT408" s="618"/>
      <c r="CU408" s="618"/>
      <c r="CV408" s="618"/>
      <c r="CW408" s="618"/>
    </row>
    <row r="409" spans="1:101" s="624" customFormat="1">
      <c r="A409" s="618"/>
      <c r="B409" s="618"/>
      <c r="C409" s="622"/>
      <c r="D409" s="622"/>
      <c r="E409" s="621"/>
      <c r="F409" s="618"/>
      <c r="G409" s="618"/>
      <c r="H409" s="618"/>
      <c r="I409" s="618"/>
      <c r="J409" s="618"/>
      <c r="K409" s="618"/>
      <c r="L409" s="618"/>
      <c r="M409" s="618"/>
      <c r="N409" s="619"/>
      <c r="O409" s="619"/>
      <c r="P409" s="620"/>
      <c r="Q409" s="620"/>
      <c r="R409" s="620"/>
      <c r="S409" s="620"/>
      <c r="T409" s="620"/>
      <c r="U409" s="620"/>
      <c r="V409" s="620"/>
      <c r="W409" s="620"/>
      <c r="X409" s="620"/>
      <c r="Y409" s="620"/>
      <c r="Z409" s="620"/>
      <c r="AA409" s="620"/>
      <c r="AB409" s="620"/>
      <c r="AC409" s="620"/>
      <c r="AD409" s="620"/>
      <c r="AE409" s="620"/>
      <c r="AF409" s="620"/>
      <c r="AG409" s="620"/>
      <c r="AH409" s="618"/>
      <c r="AI409" s="618"/>
      <c r="AJ409" s="618"/>
      <c r="AK409" s="618"/>
      <c r="AL409" s="618"/>
      <c r="AM409" s="618"/>
      <c r="AN409" s="618"/>
      <c r="AO409" s="618"/>
      <c r="AP409" s="618"/>
      <c r="AQ409" s="618"/>
      <c r="AR409" s="618"/>
      <c r="AS409" s="618"/>
      <c r="AT409" s="618"/>
      <c r="AU409" s="618"/>
      <c r="AV409" s="618"/>
      <c r="AW409" s="618"/>
      <c r="AX409" s="618"/>
      <c r="AY409" s="618"/>
      <c r="AZ409" s="618"/>
      <c r="BA409" s="618"/>
      <c r="BB409" s="618"/>
      <c r="BC409" s="618"/>
      <c r="BD409" s="618"/>
      <c r="BE409" s="618"/>
      <c r="BF409" s="618"/>
      <c r="BG409" s="618"/>
      <c r="BH409" s="618"/>
      <c r="BI409" s="618"/>
      <c r="BJ409" s="618"/>
      <c r="BK409" s="618"/>
      <c r="BL409" s="618"/>
      <c r="BM409" s="618"/>
      <c r="BN409" s="618"/>
      <c r="BO409" s="618"/>
      <c r="BP409" s="618"/>
      <c r="BQ409" s="618"/>
      <c r="BR409" s="618"/>
      <c r="BS409" s="618"/>
      <c r="BT409" s="618"/>
      <c r="BU409" s="618"/>
      <c r="BV409" s="618"/>
      <c r="BW409" s="618"/>
      <c r="BX409" s="618"/>
      <c r="BY409" s="618"/>
      <c r="BZ409" s="618"/>
      <c r="CA409" s="618"/>
      <c r="CB409" s="623"/>
      <c r="CC409" s="623"/>
      <c r="CD409" s="618"/>
      <c r="CE409" s="618"/>
      <c r="CF409" s="623"/>
      <c r="CG409" s="623"/>
      <c r="CH409" s="623"/>
      <c r="CI409" s="623"/>
      <c r="CJ409" s="623"/>
      <c r="CK409" s="623"/>
      <c r="CL409" s="623"/>
      <c r="CM409" s="623"/>
      <c r="CN409" s="623"/>
      <c r="CO409" s="618"/>
      <c r="CP409" s="619"/>
      <c r="CQ409" s="619"/>
      <c r="CR409" s="618"/>
      <c r="CS409" s="618"/>
      <c r="CT409" s="618"/>
      <c r="CU409" s="618"/>
      <c r="CV409" s="618"/>
      <c r="CW409" s="618"/>
    </row>
    <row r="410" spans="1:101" s="624" customFormat="1">
      <c r="A410" s="618"/>
      <c r="B410" s="618"/>
      <c r="C410" s="622"/>
      <c r="D410" s="622"/>
      <c r="E410" s="621"/>
      <c r="F410" s="618"/>
      <c r="G410" s="618"/>
      <c r="H410" s="618"/>
      <c r="I410" s="618"/>
      <c r="J410" s="618"/>
      <c r="K410" s="618"/>
      <c r="L410" s="618"/>
      <c r="M410" s="618"/>
      <c r="N410" s="619"/>
      <c r="O410" s="619"/>
      <c r="P410" s="620"/>
      <c r="Q410" s="620"/>
      <c r="R410" s="620"/>
      <c r="S410" s="620"/>
      <c r="T410" s="620"/>
      <c r="U410" s="620"/>
      <c r="V410" s="620"/>
      <c r="W410" s="620"/>
      <c r="X410" s="620"/>
      <c r="Y410" s="620"/>
      <c r="Z410" s="620"/>
      <c r="AA410" s="620"/>
      <c r="AB410" s="620"/>
      <c r="AC410" s="620"/>
      <c r="AD410" s="620"/>
      <c r="AE410" s="620"/>
      <c r="AF410" s="620"/>
      <c r="AG410" s="620"/>
      <c r="AH410" s="618"/>
      <c r="AI410" s="618"/>
      <c r="AJ410" s="618"/>
      <c r="AK410" s="618"/>
      <c r="AL410" s="618"/>
      <c r="AM410" s="618"/>
      <c r="AN410" s="618"/>
      <c r="AO410" s="618"/>
      <c r="AP410" s="618"/>
      <c r="AQ410" s="618"/>
      <c r="AR410" s="618"/>
      <c r="AS410" s="618"/>
      <c r="AT410" s="618"/>
      <c r="AU410" s="618"/>
      <c r="AV410" s="618"/>
      <c r="AW410" s="618"/>
      <c r="AX410" s="618"/>
      <c r="AY410" s="618"/>
      <c r="AZ410" s="618"/>
      <c r="BA410" s="618"/>
      <c r="BB410" s="618"/>
      <c r="BC410" s="618"/>
      <c r="BD410" s="618"/>
      <c r="BE410" s="618"/>
      <c r="BF410" s="618"/>
      <c r="BG410" s="618"/>
      <c r="BH410" s="618"/>
      <c r="BI410" s="618"/>
      <c r="BJ410" s="618"/>
      <c r="BK410" s="618"/>
      <c r="BL410" s="618"/>
      <c r="BM410" s="618"/>
      <c r="BN410" s="618"/>
      <c r="BO410" s="618"/>
      <c r="BP410" s="618"/>
      <c r="BQ410" s="618"/>
      <c r="BR410" s="618"/>
      <c r="BS410" s="618"/>
      <c r="BT410" s="618"/>
      <c r="BU410" s="618"/>
      <c r="BV410" s="618"/>
      <c r="BW410" s="618"/>
      <c r="BX410" s="618"/>
      <c r="BY410" s="618"/>
      <c r="BZ410" s="618"/>
      <c r="CA410" s="618"/>
      <c r="CB410" s="623"/>
      <c r="CC410" s="623"/>
      <c r="CD410" s="618"/>
      <c r="CE410" s="618"/>
      <c r="CF410" s="623"/>
      <c r="CG410" s="623"/>
      <c r="CH410" s="623"/>
      <c r="CI410" s="623"/>
      <c r="CJ410" s="623"/>
      <c r="CK410" s="623"/>
      <c r="CL410" s="623"/>
      <c r="CM410" s="623"/>
      <c r="CN410" s="623"/>
      <c r="CO410" s="618"/>
      <c r="CP410" s="619"/>
      <c r="CQ410" s="619"/>
      <c r="CR410" s="618"/>
      <c r="CS410" s="618"/>
      <c r="CT410" s="618"/>
      <c r="CU410" s="618"/>
      <c r="CV410" s="618"/>
      <c r="CW410" s="618"/>
    </row>
    <row r="411" spans="1:101" s="624" customFormat="1">
      <c r="A411" s="618"/>
      <c r="B411" s="618"/>
      <c r="C411" s="622"/>
      <c r="D411" s="622"/>
      <c r="E411" s="621"/>
      <c r="F411" s="618"/>
      <c r="G411" s="618"/>
      <c r="H411" s="618"/>
      <c r="I411" s="618"/>
      <c r="J411" s="618"/>
      <c r="K411" s="618"/>
      <c r="L411" s="618"/>
      <c r="M411" s="618"/>
      <c r="N411" s="619"/>
      <c r="O411" s="619"/>
      <c r="P411" s="620"/>
      <c r="Q411" s="620"/>
      <c r="R411" s="620"/>
      <c r="S411" s="620"/>
      <c r="T411" s="620"/>
      <c r="U411" s="620"/>
      <c r="V411" s="620"/>
      <c r="W411" s="620"/>
      <c r="X411" s="620"/>
      <c r="Y411" s="620"/>
      <c r="Z411" s="620"/>
      <c r="AA411" s="620"/>
      <c r="AB411" s="620"/>
      <c r="AC411" s="620"/>
      <c r="AD411" s="620"/>
      <c r="AE411" s="620"/>
      <c r="AF411" s="620"/>
      <c r="AG411" s="620"/>
      <c r="AH411" s="618"/>
      <c r="AI411" s="618"/>
      <c r="AJ411" s="618"/>
      <c r="AK411" s="618"/>
      <c r="AL411" s="618"/>
      <c r="AM411" s="618"/>
      <c r="AN411" s="618"/>
      <c r="AO411" s="618"/>
      <c r="AP411" s="618"/>
      <c r="AQ411" s="618"/>
      <c r="AR411" s="618"/>
      <c r="AS411" s="618"/>
      <c r="AT411" s="618"/>
      <c r="AU411" s="618"/>
      <c r="AV411" s="618"/>
      <c r="AW411" s="618"/>
      <c r="AX411" s="618"/>
      <c r="AY411" s="618"/>
      <c r="AZ411" s="618"/>
      <c r="BA411" s="618"/>
      <c r="BB411" s="618"/>
      <c r="BC411" s="618"/>
      <c r="BD411" s="618"/>
      <c r="BE411" s="618"/>
      <c r="BF411" s="618"/>
      <c r="BG411" s="618"/>
      <c r="BH411" s="618"/>
      <c r="BI411" s="618"/>
      <c r="BJ411" s="618"/>
      <c r="BK411" s="618"/>
      <c r="BL411" s="618"/>
      <c r="BM411" s="618"/>
      <c r="BN411" s="618"/>
      <c r="BO411" s="618"/>
      <c r="BP411" s="618"/>
      <c r="BQ411" s="618"/>
      <c r="BR411" s="618"/>
      <c r="BS411" s="618"/>
      <c r="BT411" s="618"/>
      <c r="BU411" s="618"/>
      <c r="BV411" s="618"/>
      <c r="BW411" s="618"/>
      <c r="BX411" s="618"/>
      <c r="BY411" s="618"/>
      <c r="BZ411" s="618"/>
      <c r="CA411" s="618"/>
      <c r="CB411" s="623"/>
      <c r="CC411" s="623"/>
      <c r="CD411" s="618"/>
      <c r="CE411" s="618"/>
      <c r="CF411" s="623"/>
      <c r="CG411" s="623"/>
      <c r="CH411" s="623"/>
      <c r="CI411" s="623"/>
      <c r="CJ411" s="623"/>
      <c r="CK411" s="623"/>
      <c r="CL411" s="623"/>
      <c r="CM411" s="623"/>
      <c r="CN411" s="623"/>
      <c r="CO411" s="618"/>
      <c r="CP411" s="619"/>
      <c r="CQ411" s="619"/>
      <c r="CR411" s="618"/>
      <c r="CS411" s="618"/>
      <c r="CT411" s="618"/>
      <c r="CU411" s="618"/>
      <c r="CV411" s="618"/>
      <c r="CW411" s="618"/>
    </row>
    <row r="412" spans="1:101" s="624" customFormat="1">
      <c r="A412" s="618"/>
      <c r="B412" s="618"/>
      <c r="C412" s="622"/>
      <c r="D412" s="622"/>
      <c r="E412" s="621"/>
      <c r="F412" s="618"/>
      <c r="G412" s="618"/>
      <c r="H412" s="618"/>
      <c r="I412" s="618"/>
      <c r="J412" s="618"/>
      <c r="K412" s="618"/>
      <c r="L412" s="618"/>
      <c r="M412" s="618"/>
      <c r="N412" s="619"/>
      <c r="O412" s="619"/>
      <c r="P412" s="620"/>
      <c r="Q412" s="620"/>
      <c r="R412" s="620"/>
      <c r="S412" s="620"/>
      <c r="T412" s="620"/>
      <c r="U412" s="620"/>
      <c r="V412" s="620"/>
      <c r="W412" s="620"/>
      <c r="X412" s="620"/>
      <c r="Y412" s="620"/>
      <c r="Z412" s="620"/>
      <c r="AA412" s="620"/>
      <c r="AB412" s="620"/>
      <c r="AC412" s="620"/>
      <c r="AD412" s="620"/>
      <c r="AE412" s="620"/>
      <c r="AF412" s="620"/>
      <c r="AG412" s="620"/>
      <c r="AH412" s="618"/>
      <c r="AI412" s="618"/>
      <c r="AJ412" s="618"/>
      <c r="AK412" s="618"/>
      <c r="AL412" s="618"/>
      <c r="AM412" s="618"/>
      <c r="AN412" s="618"/>
      <c r="AO412" s="618"/>
      <c r="AP412" s="618"/>
      <c r="AQ412" s="618"/>
      <c r="AR412" s="618"/>
      <c r="AS412" s="618"/>
      <c r="AT412" s="618"/>
      <c r="AU412" s="618"/>
      <c r="AV412" s="618"/>
      <c r="AW412" s="618"/>
      <c r="AX412" s="618"/>
      <c r="AY412" s="618"/>
      <c r="AZ412" s="618"/>
      <c r="BA412" s="618"/>
      <c r="BB412" s="618"/>
      <c r="BC412" s="618"/>
      <c r="BD412" s="618"/>
      <c r="BE412" s="618"/>
      <c r="BF412" s="618"/>
      <c r="BG412" s="618"/>
      <c r="BH412" s="618"/>
      <c r="BI412" s="618"/>
      <c r="BJ412" s="618"/>
      <c r="BK412" s="618"/>
      <c r="BL412" s="618"/>
      <c r="BM412" s="618"/>
      <c r="BN412" s="618"/>
      <c r="BO412" s="618"/>
      <c r="BP412" s="618"/>
      <c r="BQ412" s="618"/>
      <c r="BR412" s="618"/>
      <c r="BS412" s="618"/>
      <c r="BT412" s="618"/>
      <c r="BU412" s="618"/>
      <c r="BV412" s="618"/>
      <c r="BW412" s="618"/>
      <c r="BX412" s="618"/>
      <c r="BY412" s="618"/>
      <c r="BZ412" s="618"/>
      <c r="CA412" s="618"/>
      <c r="CB412" s="623"/>
      <c r="CC412" s="623"/>
      <c r="CD412" s="618"/>
      <c r="CE412" s="618"/>
      <c r="CF412" s="623"/>
      <c r="CG412" s="623"/>
      <c r="CH412" s="623"/>
      <c r="CI412" s="623"/>
      <c r="CJ412" s="623"/>
      <c r="CK412" s="623"/>
      <c r="CL412" s="623"/>
      <c r="CM412" s="623"/>
      <c r="CN412" s="623"/>
      <c r="CO412" s="618"/>
      <c r="CP412" s="619"/>
      <c r="CQ412" s="619"/>
      <c r="CR412" s="618"/>
      <c r="CS412" s="618"/>
      <c r="CT412" s="618"/>
      <c r="CU412" s="618"/>
      <c r="CV412" s="618"/>
      <c r="CW412" s="618"/>
    </row>
    <row r="413" spans="1:101" s="624" customFormat="1">
      <c r="A413" s="618"/>
      <c r="B413" s="618"/>
      <c r="C413" s="622"/>
      <c r="D413" s="622"/>
      <c r="E413" s="621"/>
      <c r="F413" s="618"/>
      <c r="G413" s="618"/>
      <c r="H413" s="618"/>
      <c r="I413" s="618"/>
      <c r="J413" s="618"/>
      <c r="K413" s="618"/>
      <c r="L413" s="618"/>
      <c r="M413" s="618"/>
      <c r="N413" s="619"/>
      <c r="O413" s="619"/>
      <c r="P413" s="620"/>
      <c r="Q413" s="620"/>
      <c r="R413" s="620"/>
      <c r="S413" s="620"/>
      <c r="T413" s="620"/>
      <c r="U413" s="620"/>
      <c r="V413" s="620"/>
      <c r="W413" s="620"/>
      <c r="X413" s="620"/>
      <c r="Y413" s="620"/>
      <c r="Z413" s="620"/>
      <c r="AA413" s="620"/>
      <c r="AB413" s="620"/>
      <c r="AC413" s="620"/>
      <c r="AD413" s="620"/>
      <c r="AE413" s="620"/>
      <c r="AF413" s="620"/>
      <c r="AG413" s="620"/>
      <c r="AH413" s="618"/>
      <c r="AI413" s="618"/>
      <c r="AJ413" s="618"/>
      <c r="AK413" s="618"/>
      <c r="AL413" s="618"/>
      <c r="AM413" s="618"/>
      <c r="AN413" s="618"/>
      <c r="AO413" s="618"/>
      <c r="AP413" s="618"/>
      <c r="AQ413" s="618"/>
      <c r="AR413" s="618"/>
      <c r="AS413" s="618"/>
      <c r="AT413" s="618"/>
      <c r="AU413" s="618"/>
      <c r="AV413" s="618"/>
      <c r="AW413" s="618"/>
      <c r="AX413" s="618"/>
      <c r="AY413" s="618"/>
      <c r="AZ413" s="618"/>
      <c r="BA413" s="618"/>
      <c r="BB413" s="618"/>
      <c r="BC413" s="618"/>
      <c r="BD413" s="618"/>
      <c r="BE413" s="618"/>
      <c r="BF413" s="618"/>
      <c r="BG413" s="618"/>
      <c r="BH413" s="618"/>
      <c r="BI413" s="618"/>
      <c r="BJ413" s="618"/>
      <c r="BK413" s="618"/>
      <c r="BL413" s="618"/>
      <c r="BM413" s="618"/>
      <c r="BN413" s="618"/>
      <c r="BO413" s="618"/>
      <c r="BP413" s="618"/>
      <c r="BQ413" s="618"/>
      <c r="BR413" s="618"/>
      <c r="BS413" s="618"/>
      <c r="BT413" s="618"/>
      <c r="BU413" s="618"/>
      <c r="BV413" s="618"/>
      <c r="BW413" s="618"/>
      <c r="BX413" s="618"/>
      <c r="BY413" s="618"/>
      <c r="BZ413" s="618"/>
      <c r="CA413" s="618"/>
      <c r="CB413" s="623"/>
      <c r="CC413" s="623"/>
      <c r="CD413" s="618"/>
      <c r="CE413" s="618"/>
      <c r="CF413" s="623"/>
      <c r="CG413" s="623"/>
      <c r="CH413" s="623"/>
      <c r="CI413" s="623"/>
      <c r="CJ413" s="623"/>
      <c r="CK413" s="623"/>
      <c r="CL413" s="623"/>
      <c r="CM413" s="623"/>
      <c r="CN413" s="623"/>
      <c r="CO413" s="618"/>
      <c r="CP413" s="619"/>
      <c r="CQ413" s="619"/>
      <c r="CR413" s="618"/>
      <c r="CS413" s="618"/>
      <c r="CT413" s="618"/>
      <c r="CU413" s="618"/>
      <c r="CV413" s="618"/>
      <c r="CW413" s="618"/>
    </row>
    <row r="414" spans="1:101" s="624" customFormat="1">
      <c r="A414" s="618"/>
      <c r="B414" s="618"/>
      <c r="C414" s="622"/>
      <c r="D414" s="622"/>
      <c r="E414" s="621"/>
      <c r="F414" s="618"/>
      <c r="G414" s="618"/>
      <c r="H414" s="618"/>
      <c r="I414" s="618"/>
      <c r="J414" s="618"/>
      <c r="K414" s="618"/>
      <c r="L414" s="618"/>
      <c r="M414" s="618"/>
      <c r="N414" s="619"/>
      <c r="O414" s="619"/>
      <c r="P414" s="620"/>
      <c r="Q414" s="620"/>
      <c r="R414" s="620"/>
      <c r="S414" s="620"/>
      <c r="T414" s="620"/>
      <c r="U414" s="620"/>
      <c r="V414" s="620"/>
      <c r="W414" s="620"/>
      <c r="X414" s="620"/>
      <c r="Y414" s="620"/>
      <c r="Z414" s="620"/>
      <c r="AA414" s="620"/>
      <c r="AB414" s="620"/>
      <c r="AC414" s="620"/>
      <c r="AD414" s="620"/>
      <c r="AE414" s="620"/>
      <c r="AF414" s="620"/>
      <c r="AG414" s="620"/>
      <c r="AH414" s="618"/>
      <c r="AI414" s="618"/>
      <c r="AJ414" s="618"/>
      <c r="AK414" s="618"/>
      <c r="AL414" s="618"/>
      <c r="AM414" s="618"/>
      <c r="AN414" s="618"/>
      <c r="AO414" s="618"/>
      <c r="AP414" s="618"/>
      <c r="AQ414" s="618"/>
      <c r="AR414" s="618"/>
      <c r="AS414" s="618"/>
      <c r="AT414" s="618"/>
      <c r="AU414" s="618"/>
      <c r="AV414" s="618"/>
      <c r="AW414" s="618"/>
      <c r="AX414" s="618"/>
      <c r="AY414" s="618"/>
      <c r="AZ414" s="618"/>
      <c r="BA414" s="618"/>
      <c r="BB414" s="618"/>
      <c r="BC414" s="618"/>
      <c r="BD414" s="618"/>
      <c r="BE414" s="618"/>
      <c r="BF414" s="618"/>
      <c r="BG414" s="618"/>
      <c r="BH414" s="618"/>
      <c r="BI414" s="618"/>
      <c r="BJ414" s="618"/>
      <c r="BK414" s="618"/>
      <c r="BL414" s="618"/>
      <c r="BM414" s="618"/>
      <c r="BN414" s="618"/>
      <c r="BO414" s="618"/>
      <c r="BP414" s="618"/>
      <c r="BQ414" s="618"/>
      <c r="BR414" s="618"/>
      <c r="BS414" s="618"/>
      <c r="BT414" s="618"/>
      <c r="BU414" s="618"/>
      <c r="BV414" s="618"/>
      <c r="BW414" s="618"/>
      <c r="BX414" s="618"/>
      <c r="BY414" s="618"/>
      <c r="BZ414" s="618"/>
      <c r="CA414" s="618"/>
      <c r="CB414" s="623"/>
      <c r="CC414" s="623"/>
      <c r="CD414" s="618"/>
      <c r="CE414" s="618"/>
      <c r="CF414" s="623"/>
      <c r="CG414" s="623"/>
      <c r="CH414" s="623"/>
      <c r="CI414" s="623"/>
      <c r="CJ414" s="623"/>
      <c r="CK414" s="623"/>
      <c r="CL414" s="623"/>
      <c r="CM414" s="623"/>
      <c r="CN414" s="623"/>
      <c r="CO414" s="618"/>
      <c r="CP414" s="619"/>
      <c r="CQ414" s="619"/>
      <c r="CR414" s="618"/>
      <c r="CS414" s="618"/>
      <c r="CT414" s="618"/>
      <c r="CU414" s="618"/>
      <c r="CV414" s="618"/>
      <c r="CW414" s="618"/>
    </row>
    <row r="415" spans="1:101" s="624" customFormat="1">
      <c r="A415" s="618"/>
      <c r="B415" s="618"/>
      <c r="C415" s="622"/>
      <c r="D415" s="622"/>
      <c r="E415" s="621"/>
      <c r="F415" s="618"/>
      <c r="G415" s="618"/>
      <c r="H415" s="618"/>
      <c r="I415" s="618"/>
      <c r="J415" s="618"/>
      <c r="K415" s="618"/>
      <c r="L415" s="618"/>
      <c r="M415" s="618"/>
      <c r="N415" s="619"/>
      <c r="O415" s="619"/>
      <c r="P415" s="620"/>
      <c r="Q415" s="620"/>
      <c r="R415" s="620"/>
      <c r="S415" s="620"/>
      <c r="T415" s="620"/>
      <c r="U415" s="620"/>
      <c r="V415" s="620"/>
      <c r="W415" s="620"/>
      <c r="X415" s="620"/>
      <c r="Y415" s="620"/>
      <c r="Z415" s="620"/>
      <c r="AA415" s="620"/>
      <c r="AB415" s="620"/>
      <c r="AC415" s="620"/>
      <c r="AD415" s="620"/>
      <c r="AE415" s="620"/>
      <c r="AF415" s="620"/>
      <c r="AG415" s="620"/>
      <c r="AH415" s="618"/>
      <c r="AI415" s="618"/>
      <c r="AJ415" s="618"/>
      <c r="AK415" s="618"/>
      <c r="AL415" s="618"/>
      <c r="AM415" s="618"/>
      <c r="AN415" s="618"/>
      <c r="AO415" s="618"/>
      <c r="AP415" s="618"/>
      <c r="AQ415" s="618"/>
      <c r="AR415" s="618"/>
      <c r="AS415" s="618"/>
      <c r="AT415" s="618"/>
      <c r="AU415" s="618"/>
      <c r="AV415" s="618"/>
      <c r="AW415" s="618"/>
      <c r="AX415" s="618"/>
      <c r="AY415" s="618"/>
      <c r="AZ415" s="618"/>
      <c r="BA415" s="618"/>
      <c r="BB415" s="618"/>
      <c r="BC415" s="618"/>
      <c r="BD415" s="618"/>
      <c r="BE415" s="618"/>
      <c r="BF415" s="618"/>
      <c r="BG415" s="618"/>
      <c r="BH415" s="618"/>
      <c r="BI415" s="618"/>
      <c r="BJ415" s="618"/>
      <c r="BK415" s="618"/>
      <c r="BL415" s="618"/>
      <c r="BM415" s="618"/>
      <c r="BN415" s="618"/>
      <c r="BO415" s="618"/>
      <c r="BP415" s="618"/>
      <c r="BQ415" s="618"/>
      <c r="BR415" s="618"/>
      <c r="BS415" s="618"/>
      <c r="BT415" s="618"/>
      <c r="BU415" s="618"/>
      <c r="BV415" s="618"/>
      <c r="BW415" s="618"/>
      <c r="BX415" s="618"/>
      <c r="BY415" s="618"/>
      <c r="BZ415" s="618"/>
      <c r="CA415" s="618"/>
      <c r="CB415" s="623"/>
      <c r="CC415" s="623"/>
      <c r="CD415" s="618"/>
      <c r="CE415" s="618"/>
      <c r="CF415" s="623"/>
      <c r="CG415" s="623"/>
      <c r="CH415" s="623"/>
      <c r="CI415" s="623"/>
      <c r="CJ415" s="623"/>
      <c r="CK415" s="623"/>
      <c r="CL415" s="623"/>
      <c r="CM415" s="623"/>
      <c r="CN415" s="623"/>
      <c r="CO415" s="618"/>
      <c r="CP415" s="619"/>
      <c r="CQ415" s="619"/>
      <c r="CR415" s="618"/>
      <c r="CS415" s="618"/>
      <c r="CT415" s="618"/>
      <c r="CU415" s="618"/>
      <c r="CV415" s="618"/>
      <c r="CW415" s="618"/>
    </row>
    <row r="416" spans="1:101" s="624" customFormat="1">
      <c r="A416" s="618"/>
      <c r="B416" s="618"/>
      <c r="C416" s="622"/>
      <c r="D416" s="622"/>
      <c r="E416" s="621"/>
      <c r="F416" s="618"/>
      <c r="G416" s="618"/>
      <c r="H416" s="618"/>
      <c r="I416" s="618"/>
      <c r="J416" s="618"/>
      <c r="K416" s="618"/>
      <c r="L416" s="618"/>
      <c r="M416" s="618"/>
      <c r="N416" s="619"/>
      <c r="O416" s="619"/>
      <c r="P416" s="620"/>
      <c r="Q416" s="620"/>
      <c r="R416" s="620"/>
      <c r="S416" s="620"/>
      <c r="T416" s="620"/>
      <c r="U416" s="620"/>
      <c r="V416" s="620"/>
      <c r="W416" s="620"/>
      <c r="X416" s="620"/>
      <c r="Y416" s="620"/>
      <c r="Z416" s="620"/>
      <c r="AA416" s="620"/>
      <c r="AB416" s="620"/>
      <c r="AC416" s="620"/>
      <c r="AD416" s="620"/>
      <c r="AE416" s="620"/>
      <c r="AF416" s="620"/>
      <c r="AG416" s="620"/>
      <c r="AH416" s="618"/>
      <c r="AI416" s="618"/>
      <c r="AJ416" s="618"/>
      <c r="AK416" s="618"/>
      <c r="AL416" s="618"/>
      <c r="AM416" s="618"/>
      <c r="AN416" s="618"/>
      <c r="AO416" s="618"/>
      <c r="AP416" s="618"/>
      <c r="AQ416" s="618"/>
      <c r="AR416" s="618"/>
      <c r="AS416" s="618"/>
      <c r="AT416" s="618"/>
      <c r="AU416" s="618"/>
      <c r="AV416" s="618"/>
      <c r="AW416" s="618"/>
      <c r="AX416" s="618"/>
      <c r="AY416" s="618"/>
      <c r="AZ416" s="618"/>
      <c r="BA416" s="618"/>
      <c r="BB416" s="618"/>
      <c r="BC416" s="618"/>
      <c r="BD416" s="618"/>
      <c r="BE416" s="618"/>
      <c r="BF416" s="618"/>
      <c r="BG416" s="618"/>
      <c r="BH416" s="618"/>
      <c r="BI416" s="618"/>
      <c r="BJ416" s="618"/>
      <c r="BK416" s="618"/>
      <c r="BL416" s="618"/>
      <c r="BM416" s="618"/>
      <c r="BN416" s="618"/>
      <c r="BO416" s="618"/>
      <c r="BP416" s="618"/>
      <c r="BQ416" s="618"/>
      <c r="BR416" s="618"/>
      <c r="BS416" s="618"/>
      <c r="BT416" s="618"/>
      <c r="BU416" s="618"/>
      <c r="BV416" s="618"/>
      <c r="BW416" s="618"/>
      <c r="BX416" s="618"/>
      <c r="BY416" s="618"/>
      <c r="BZ416" s="618"/>
      <c r="CA416" s="618"/>
      <c r="CB416" s="623"/>
      <c r="CC416" s="623"/>
      <c r="CD416" s="618"/>
      <c r="CE416" s="618"/>
      <c r="CF416" s="623"/>
      <c r="CG416" s="623"/>
      <c r="CH416" s="623"/>
      <c r="CI416" s="623"/>
      <c r="CJ416" s="623"/>
      <c r="CK416" s="623"/>
      <c r="CL416" s="623"/>
      <c r="CM416" s="623"/>
      <c r="CN416" s="623"/>
      <c r="CO416" s="618"/>
      <c r="CP416" s="619"/>
      <c r="CQ416" s="619"/>
      <c r="CR416" s="618"/>
      <c r="CS416" s="618"/>
      <c r="CT416" s="618"/>
      <c r="CU416" s="618"/>
      <c r="CV416" s="618"/>
      <c r="CW416" s="618"/>
    </row>
    <row r="417" spans="1:101" s="624" customFormat="1">
      <c r="A417" s="618"/>
      <c r="B417" s="618"/>
      <c r="C417" s="622"/>
      <c r="D417" s="622"/>
      <c r="E417" s="621"/>
      <c r="F417" s="618"/>
      <c r="G417" s="618"/>
      <c r="H417" s="618"/>
      <c r="I417" s="618"/>
      <c r="J417" s="618"/>
      <c r="K417" s="618"/>
      <c r="L417" s="618"/>
      <c r="M417" s="618"/>
      <c r="N417" s="619"/>
      <c r="O417" s="619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20"/>
      <c r="AB417" s="620"/>
      <c r="AC417" s="620"/>
      <c r="AD417" s="620"/>
      <c r="AE417" s="620"/>
      <c r="AF417" s="620"/>
      <c r="AG417" s="620"/>
      <c r="AH417" s="618"/>
      <c r="AI417" s="618"/>
      <c r="AJ417" s="618"/>
      <c r="AK417" s="618"/>
      <c r="AL417" s="618"/>
      <c r="AM417" s="618"/>
      <c r="AN417" s="618"/>
      <c r="AO417" s="618"/>
      <c r="AP417" s="618"/>
      <c r="AQ417" s="618"/>
      <c r="AR417" s="618"/>
      <c r="AS417" s="618"/>
      <c r="AT417" s="618"/>
      <c r="AU417" s="618"/>
      <c r="AV417" s="618"/>
      <c r="AW417" s="618"/>
      <c r="AX417" s="618"/>
      <c r="AY417" s="618"/>
      <c r="AZ417" s="618"/>
      <c r="BA417" s="618"/>
      <c r="BB417" s="618"/>
      <c r="BC417" s="618"/>
      <c r="BD417" s="618"/>
      <c r="BE417" s="618"/>
      <c r="BF417" s="618"/>
      <c r="BG417" s="618"/>
      <c r="BH417" s="618"/>
      <c r="BI417" s="618"/>
      <c r="BJ417" s="618"/>
      <c r="BK417" s="618"/>
      <c r="BL417" s="618"/>
      <c r="BM417" s="618"/>
      <c r="BN417" s="618"/>
      <c r="BO417" s="618"/>
      <c r="BP417" s="618"/>
      <c r="BQ417" s="618"/>
      <c r="BR417" s="618"/>
      <c r="BS417" s="618"/>
      <c r="BT417" s="618"/>
      <c r="BU417" s="618"/>
      <c r="BV417" s="618"/>
      <c r="BW417" s="618"/>
      <c r="BX417" s="618"/>
      <c r="BY417" s="618"/>
      <c r="BZ417" s="618"/>
      <c r="CA417" s="618"/>
      <c r="CB417" s="623"/>
      <c r="CC417" s="623"/>
      <c r="CD417" s="618"/>
      <c r="CE417" s="618"/>
      <c r="CF417" s="623"/>
      <c r="CG417" s="623"/>
      <c r="CH417" s="623"/>
      <c r="CI417" s="623"/>
      <c r="CJ417" s="623"/>
      <c r="CK417" s="623"/>
      <c r="CL417" s="623"/>
      <c r="CM417" s="623"/>
      <c r="CN417" s="623"/>
      <c r="CO417" s="618"/>
      <c r="CP417" s="619"/>
      <c r="CQ417" s="619"/>
      <c r="CR417" s="618"/>
      <c r="CS417" s="618"/>
      <c r="CT417" s="618"/>
      <c r="CU417" s="618"/>
      <c r="CV417" s="618"/>
      <c r="CW417" s="618"/>
    </row>
    <row r="418" spans="1:101" s="624" customFormat="1">
      <c r="A418" s="618"/>
      <c r="B418" s="618"/>
      <c r="C418" s="622"/>
      <c r="D418" s="622"/>
      <c r="E418" s="621"/>
      <c r="F418" s="618"/>
      <c r="G418" s="618"/>
      <c r="H418" s="618"/>
      <c r="I418" s="618"/>
      <c r="J418" s="618"/>
      <c r="K418" s="618"/>
      <c r="L418" s="618"/>
      <c r="M418" s="618"/>
      <c r="N418" s="619"/>
      <c r="O418" s="619"/>
      <c r="P418" s="620"/>
      <c r="Q418" s="620"/>
      <c r="R418" s="620"/>
      <c r="S418" s="620"/>
      <c r="T418" s="620"/>
      <c r="U418" s="620"/>
      <c r="V418" s="620"/>
      <c r="W418" s="620"/>
      <c r="X418" s="620"/>
      <c r="Y418" s="620"/>
      <c r="Z418" s="620"/>
      <c r="AA418" s="620"/>
      <c r="AB418" s="620"/>
      <c r="AC418" s="620"/>
      <c r="AD418" s="620"/>
      <c r="AE418" s="620"/>
      <c r="AF418" s="620"/>
      <c r="AG418" s="620"/>
      <c r="AH418" s="618"/>
      <c r="AI418" s="618"/>
      <c r="AJ418" s="618"/>
      <c r="AK418" s="618"/>
      <c r="AL418" s="618"/>
      <c r="AM418" s="618"/>
      <c r="AN418" s="618"/>
      <c r="AO418" s="618"/>
      <c r="AP418" s="618"/>
      <c r="AQ418" s="618"/>
      <c r="AR418" s="618"/>
      <c r="AS418" s="618"/>
      <c r="AT418" s="618"/>
      <c r="AU418" s="618"/>
      <c r="AV418" s="618"/>
      <c r="AW418" s="618"/>
      <c r="AX418" s="618"/>
      <c r="AY418" s="618"/>
      <c r="AZ418" s="618"/>
      <c r="BA418" s="618"/>
      <c r="BB418" s="618"/>
      <c r="BC418" s="618"/>
      <c r="BD418" s="618"/>
      <c r="BE418" s="618"/>
      <c r="BF418" s="618"/>
      <c r="BG418" s="618"/>
      <c r="BH418" s="618"/>
      <c r="BI418" s="618"/>
      <c r="BJ418" s="618"/>
      <c r="BK418" s="618"/>
      <c r="BL418" s="618"/>
      <c r="BM418" s="618"/>
      <c r="BN418" s="618"/>
      <c r="BO418" s="618"/>
      <c r="BP418" s="618"/>
      <c r="BQ418" s="618"/>
      <c r="BR418" s="618"/>
      <c r="BS418" s="618"/>
      <c r="BT418" s="618"/>
      <c r="BU418" s="618"/>
      <c r="BV418" s="618"/>
      <c r="BW418" s="618"/>
      <c r="BX418" s="618"/>
      <c r="BY418" s="618"/>
      <c r="BZ418" s="618"/>
      <c r="CA418" s="618"/>
      <c r="CB418" s="623"/>
      <c r="CC418" s="623"/>
      <c r="CD418" s="618"/>
      <c r="CE418" s="618"/>
      <c r="CF418" s="623"/>
      <c r="CG418" s="623"/>
      <c r="CH418" s="623"/>
      <c r="CI418" s="623"/>
      <c r="CJ418" s="623"/>
      <c r="CK418" s="623"/>
      <c r="CL418" s="623"/>
      <c r="CM418" s="623"/>
      <c r="CN418" s="623"/>
      <c r="CO418" s="618"/>
      <c r="CP418" s="619"/>
      <c r="CQ418" s="619"/>
      <c r="CR418" s="618"/>
      <c r="CS418" s="618"/>
      <c r="CT418" s="618"/>
      <c r="CU418" s="618"/>
      <c r="CV418" s="618"/>
      <c r="CW418" s="618"/>
    </row>
    <row r="419" spans="1:101" s="624" customFormat="1">
      <c r="A419" s="618"/>
      <c r="B419" s="618"/>
      <c r="C419" s="622"/>
      <c r="D419" s="622"/>
      <c r="E419" s="621"/>
      <c r="F419" s="618"/>
      <c r="G419" s="618"/>
      <c r="H419" s="618"/>
      <c r="I419" s="618"/>
      <c r="J419" s="618"/>
      <c r="K419" s="618"/>
      <c r="L419" s="618"/>
      <c r="M419" s="618"/>
      <c r="N419" s="619"/>
      <c r="O419" s="619"/>
      <c r="P419" s="620"/>
      <c r="Q419" s="620"/>
      <c r="R419" s="620"/>
      <c r="S419" s="620"/>
      <c r="T419" s="620"/>
      <c r="U419" s="620"/>
      <c r="V419" s="620"/>
      <c r="W419" s="620"/>
      <c r="X419" s="620"/>
      <c r="Y419" s="620"/>
      <c r="Z419" s="620"/>
      <c r="AA419" s="620"/>
      <c r="AB419" s="620"/>
      <c r="AC419" s="620"/>
      <c r="AD419" s="620"/>
      <c r="AE419" s="620"/>
      <c r="AF419" s="620"/>
      <c r="AG419" s="620"/>
      <c r="AH419" s="618"/>
      <c r="AI419" s="618"/>
      <c r="AJ419" s="618"/>
      <c r="AK419" s="618"/>
      <c r="AL419" s="618"/>
      <c r="AM419" s="618"/>
      <c r="AN419" s="618"/>
      <c r="AO419" s="618"/>
      <c r="AP419" s="618"/>
      <c r="AQ419" s="618"/>
      <c r="AR419" s="618"/>
      <c r="AS419" s="618"/>
      <c r="AT419" s="618"/>
      <c r="AU419" s="618"/>
      <c r="AV419" s="618"/>
      <c r="AW419" s="618"/>
      <c r="AX419" s="618"/>
      <c r="AY419" s="618"/>
      <c r="AZ419" s="618"/>
      <c r="BA419" s="618"/>
      <c r="BB419" s="618"/>
      <c r="BC419" s="618"/>
      <c r="BD419" s="618"/>
      <c r="BE419" s="618"/>
      <c r="BF419" s="618"/>
      <c r="BG419" s="618"/>
      <c r="BH419" s="618"/>
      <c r="BI419" s="618"/>
      <c r="BJ419" s="618"/>
      <c r="BK419" s="618"/>
      <c r="BL419" s="618"/>
      <c r="BM419" s="618"/>
      <c r="BN419" s="618"/>
      <c r="BO419" s="618"/>
      <c r="BP419" s="618"/>
      <c r="BQ419" s="618"/>
      <c r="BR419" s="618"/>
      <c r="BS419" s="618"/>
      <c r="BT419" s="618"/>
      <c r="BU419" s="618"/>
      <c r="BV419" s="618"/>
      <c r="BW419" s="618"/>
      <c r="BX419" s="618"/>
      <c r="BY419" s="618"/>
      <c r="BZ419" s="618"/>
      <c r="CA419" s="618"/>
      <c r="CB419" s="623"/>
      <c r="CC419" s="623"/>
      <c r="CD419" s="618"/>
      <c r="CE419" s="618"/>
      <c r="CF419" s="623"/>
      <c r="CG419" s="623"/>
      <c r="CH419" s="623"/>
      <c r="CI419" s="623"/>
      <c r="CJ419" s="623"/>
      <c r="CK419" s="623"/>
      <c r="CL419" s="623"/>
      <c r="CM419" s="623"/>
      <c r="CN419" s="623"/>
      <c r="CO419" s="618"/>
      <c r="CP419" s="619"/>
      <c r="CQ419" s="619"/>
      <c r="CR419" s="618"/>
      <c r="CS419" s="618"/>
      <c r="CT419" s="618"/>
      <c r="CU419" s="618"/>
      <c r="CV419" s="618"/>
      <c r="CW419" s="618"/>
    </row>
    <row r="420" spans="1:101" s="624" customFormat="1">
      <c r="A420" s="618"/>
      <c r="B420" s="618"/>
      <c r="C420" s="622"/>
      <c r="D420" s="622"/>
      <c r="E420" s="621"/>
      <c r="F420" s="618"/>
      <c r="G420" s="618"/>
      <c r="H420" s="618"/>
      <c r="I420" s="618"/>
      <c r="J420" s="618"/>
      <c r="K420" s="618"/>
      <c r="L420" s="618"/>
      <c r="M420" s="618"/>
      <c r="N420" s="619"/>
      <c r="O420" s="619"/>
      <c r="P420" s="620"/>
      <c r="Q420" s="620"/>
      <c r="R420" s="620"/>
      <c r="S420" s="620"/>
      <c r="T420" s="620"/>
      <c r="U420" s="620"/>
      <c r="V420" s="620"/>
      <c r="W420" s="620"/>
      <c r="X420" s="620"/>
      <c r="Y420" s="620"/>
      <c r="Z420" s="620"/>
      <c r="AA420" s="620"/>
      <c r="AB420" s="620"/>
      <c r="AC420" s="620"/>
      <c r="AD420" s="620"/>
      <c r="AE420" s="620"/>
      <c r="AF420" s="620"/>
      <c r="AG420" s="620"/>
      <c r="AH420" s="618"/>
      <c r="AI420" s="618"/>
      <c r="AJ420" s="618"/>
      <c r="AK420" s="618"/>
      <c r="AL420" s="618"/>
      <c r="AM420" s="618"/>
      <c r="AN420" s="618"/>
      <c r="AO420" s="618"/>
      <c r="AP420" s="618"/>
      <c r="AQ420" s="618"/>
      <c r="AR420" s="618"/>
      <c r="AS420" s="618"/>
      <c r="AT420" s="618"/>
      <c r="AU420" s="618"/>
      <c r="AV420" s="618"/>
      <c r="AW420" s="618"/>
      <c r="AX420" s="618"/>
      <c r="AY420" s="618"/>
      <c r="AZ420" s="618"/>
      <c r="BA420" s="618"/>
      <c r="BB420" s="618"/>
      <c r="BC420" s="618"/>
      <c r="BD420" s="618"/>
      <c r="BE420" s="618"/>
      <c r="BF420" s="618"/>
      <c r="BG420" s="618"/>
      <c r="BH420" s="618"/>
      <c r="BI420" s="618"/>
      <c r="BJ420" s="618"/>
      <c r="BK420" s="618"/>
      <c r="BL420" s="618"/>
      <c r="BM420" s="618"/>
      <c r="BN420" s="618"/>
      <c r="BO420" s="618"/>
      <c r="BP420" s="618"/>
      <c r="BQ420" s="618"/>
      <c r="BR420" s="618"/>
      <c r="BS420" s="618"/>
      <c r="BT420" s="618"/>
      <c r="BU420" s="618"/>
      <c r="BV420" s="618"/>
      <c r="BW420" s="618"/>
      <c r="BX420" s="618"/>
      <c r="BY420" s="618"/>
      <c r="BZ420" s="618"/>
      <c r="CA420" s="618"/>
      <c r="CB420" s="623"/>
      <c r="CC420" s="623"/>
      <c r="CD420" s="618"/>
      <c r="CE420" s="618"/>
      <c r="CF420" s="623"/>
      <c r="CG420" s="623"/>
      <c r="CH420" s="623"/>
      <c r="CI420" s="623"/>
      <c r="CJ420" s="623"/>
      <c r="CK420" s="623"/>
      <c r="CL420" s="623"/>
      <c r="CM420" s="623"/>
      <c r="CN420" s="623"/>
      <c r="CO420" s="618"/>
      <c r="CP420" s="619"/>
      <c r="CQ420" s="619"/>
      <c r="CR420" s="618"/>
      <c r="CS420" s="618"/>
      <c r="CT420" s="618"/>
      <c r="CU420" s="618"/>
      <c r="CV420" s="618"/>
      <c r="CW420" s="618"/>
    </row>
    <row r="421" spans="1:101" s="624" customFormat="1">
      <c r="A421" s="618"/>
      <c r="B421" s="618"/>
      <c r="C421" s="622"/>
      <c r="D421" s="622"/>
      <c r="E421" s="621"/>
      <c r="F421" s="618"/>
      <c r="G421" s="618"/>
      <c r="H421" s="618"/>
      <c r="I421" s="618"/>
      <c r="J421" s="618"/>
      <c r="K421" s="618"/>
      <c r="L421" s="618"/>
      <c r="M421" s="618"/>
      <c r="N421" s="619"/>
      <c r="O421" s="619"/>
      <c r="P421" s="620"/>
      <c r="Q421" s="620"/>
      <c r="R421" s="620"/>
      <c r="S421" s="620"/>
      <c r="T421" s="620"/>
      <c r="U421" s="620"/>
      <c r="V421" s="620"/>
      <c r="W421" s="620"/>
      <c r="X421" s="620"/>
      <c r="Y421" s="620"/>
      <c r="Z421" s="620"/>
      <c r="AA421" s="620"/>
      <c r="AB421" s="620"/>
      <c r="AC421" s="620"/>
      <c r="AD421" s="620"/>
      <c r="AE421" s="620"/>
      <c r="AF421" s="620"/>
      <c r="AG421" s="620"/>
      <c r="AH421" s="618"/>
      <c r="AI421" s="618"/>
      <c r="AJ421" s="618"/>
      <c r="AK421" s="618"/>
      <c r="AL421" s="618"/>
      <c r="AM421" s="618"/>
      <c r="AN421" s="618"/>
      <c r="AO421" s="618"/>
      <c r="AP421" s="618"/>
      <c r="AQ421" s="618"/>
      <c r="AR421" s="618"/>
      <c r="AS421" s="618"/>
      <c r="AT421" s="618"/>
      <c r="AU421" s="618"/>
      <c r="AV421" s="618"/>
      <c r="AW421" s="618"/>
      <c r="AX421" s="618"/>
      <c r="AY421" s="618"/>
      <c r="AZ421" s="618"/>
      <c r="BA421" s="618"/>
      <c r="BB421" s="618"/>
      <c r="BC421" s="618"/>
      <c r="BD421" s="618"/>
      <c r="BE421" s="618"/>
      <c r="BF421" s="618"/>
      <c r="BG421" s="618"/>
      <c r="BH421" s="618"/>
      <c r="BI421" s="618"/>
      <c r="BJ421" s="618"/>
      <c r="BK421" s="618"/>
      <c r="BL421" s="618"/>
      <c r="BM421" s="618"/>
      <c r="BN421" s="618"/>
      <c r="BO421" s="618"/>
      <c r="BP421" s="618"/>
      <c r="BQ421" s="618"/>
      <c r="BR421" s="618"/>
      <c r="BS421" s="618"/>
      <c r="BT421" s="618"/>
      <c r="BU421" s="618"/>
      <c r="BV421" s="618"/>
      <c r="BW421" s="618"/>
      <c r="BX421" s="618"/>
      <c r="BY421" s="618"/>
      <c r="BZ421" s="618"/>
      <c r="CA421" s="618"/>
      <c r="CB421" s="623"/>
      <c r="CC421" s="623"/>
      <c r="CD421" s="618"/>
      <c r="CE421" s="618"/>
      <c r="CF421" s="623"/>
      <c r="CG421" s="623"/>
      <c r="CH421" s="623"/>
      <c r="CI421" s="623"/>
      <c r="CJ421" s="623"/>
      <c r="CK421" s="623"/>
      <c r="CL421" s="623"/>
      <c r="CM421" s="623"/>
      <c r="CN421" s="623"/>
      <c r="CO421" s="618"/>
      <c r="CP421" s="619"/>
      <c r="CQ421" s="619"/>
      <c r="CR421" s="618"/>
      <c r="CS421" s="618"/>
      <c r="CT421" s="618"/>
      <c r="CU421" s="618"/>
      <c r="CV421" s="618"/>
      <c r="CW421" s="618"/>
    </row>
    <row r="422" spans="1:101" s="624" customFormat="1">
      <c r="A422" s="618"/>
      <c r="B422" s="618"/>
      <c r="C422" s="622"/>
      <c r="D422" s="622"/>
      <c r="E422" s="621"/>
      <c r="F422" s="618"/>
      <c r="G422" s="618"/>
      <c r="H422" s="618"/>
      <c r="I422" s="618"/>
      <c r="J422" s="618"/>
      <c r="K422" s="618"/>
      <c r="L422" s="618"/>
      <c r="M422" s="618"/>
      <c r="N422" s="619"/>
      <c r="O422" s="619"/>
      <c r="P422" s="620"/>
      <c r="Q422" s="620"/>
      <c r="R422" s="620"/>
      <c r="S422" s="620"/>
      <c r="T422" s="620"/>
      <c r="U422" s="620"/>
      <c r="V422" s="620"/>
      <c r="W422" s="620"/>
      <c r="X422" s="620"/>
      <c r="Y422" s="620"/>
      <c r="Z422" s="620"/>
      <c r="AA422" s="620"/>
      <c r="AB422" s="620"/>
      <c r="AC422" s="620"/>
      <c r="AD422" s="620"/>
      <c r="AE422" s="620"/>
      <c r="AF422" s="620"/>
      <c r="AG422" s="620"/>
      <c r="AH422" s="618"/>
      <c r="AI422" s="618"/>
      <c r="AJ422" s="618"/>
      <c r="AK422" s="618"/>
      <c r="AL422" s="618"/>
      <c r="AM422" s="618"/>
      <c r="AN422" s="618"/>
      <c r="AO422" s="618"/>
      <c r="AP422" s="618"/>
      <c r="AQ422" s="618"/>
      <c r="AR422" s="618"/>
      <c r="AS422" s="618"/>
      <c r="AT422" s="618"/>
      <c r="AU422" s="618"/>
      <c r="AV422" s="618"/>
      <c r="AW422" s="618"/>
      <c r="AX422" s="618"/>
      <c r="AY422" s="618"/>
      <c r="AZ422" s="618"/>
      <c r="BA422" s="618"/>
      <c r="BB422" s="618"/>
      <c r="BC422" s="618"/>
      <c r="BD422" s="618"/>
      <c r="BE422" s="618"/>
      <c r="BF422" s="618"/>
      <c r="BG422" s="618"/>
      <c r="BH422" s="618"/>
      <c r="BI422" s="618"/>
      <c r="BJ422" s="618"/>
      <c r="BK422" s="618"/>
      <c r="BL422" s="618"/>
      <c r="BM422" s="618"/>
      <c r="BN422" s="618"/>
      <c r="BO422" s="618"/>
      <c r="BP422" s="618"/>
      <c r="BQ422" s="618"/>
      <c r="BR422" s="618"/>
      <c r="BS422" s="618"/>
      <c r="BT422" s="618"/>
      <c r="BU422" s="618"/>
      <c r="BV422" s="618"/>
      <c r="BW422" s="618"/>
      <c r="BX422" s="618"/>
      <c r="BY422" s="618"/>
      <c r="BZ422" s="618"/>
      <c r="CA422" s="618"/>
      <c r="CB422" s="623"/>
      <c r="CC422" s="623"/>
      <c r="CD422" s="618"/>
      <c r="CE422" s="618"/>
      <c r="CF422" s="623"/>
      <c r="CG422" s="623"/>
      <c r="CH422" s="623"/>
      <c r="CI422" s="623"/>
      <c r="CJ422" s="623"/>
      <c r="CK422" s="623"/>
      <c r="CL422" s="623"/>
      <c r="CM422" s="623"/>
      <c r="CN422" s="623"/>
      <c r="CO422" s="618"/>
      <c r="CP422" s="619"/>
      <c r="CQ422" s="619"/>
      <c r="CR422" s="618"/>
      <c r="CS422" s="618"/>
      <c r="CT422" s="618"/>
      <c r="CU422" s="618"/>
      <c r="CV422" s="618"/>
      <c r="CW422" s="618"/>
    </row>
    <row r="423" spans="1:101" s="624" customFormat="1">
      <c r="A423" s="618"/>
      <c r="B423" s="618"/>
      <c r="C423" s="622"/>
      <c r="D423" s="622"/>
      <c r="E423" s="621"/>
      <c r="F423" s="618"/>
      <c r="G423" s="618"/>
      <c r="H423" s="618"/>
      <c r="I423" s="618"/>
      <c r="J423" s="618"/>
      <c r="K423" s="618"/>
      <c r="L423" s="618"/>
      <c r="M423" s="618"/>
      <c r="N423" s="619"/>
      <c r="O423" s="619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20"/>
      <c r="AB423" s="620"/>
      <c r="AC423" s="620"/>
      <c r="AD423" s="620"/>
      <c r="AE423" s="620"/>
      <c r="AF423" s="620"/>
      <c r="AG423" s="620"/>
      <c r="AH423" s="618"/>
      <c r="AI423" s="618"/>
      <c r="AJ423" s="618"/>
      <c r="AK423" s="618"/>
      <c r="AL423" s="618"/>
      <c r="AM423" s="618"/>
      <c r="AN423" s="618"/>
      <c r="AO423" s="618"/>
      <c r="AP423" s="618"/>
      <c r="AQ423" s="618"/>
      <c r="AR423" s="618"/>
      <c r="AS423" s="618"/>
      <c r="AT423" s="618"/>
      <c r="AU423" s="618"/>
      <c r="AV423" s="618"/>
      <c r="AW423" s="618"/>
      <c r="AX423" s="618"/>
      <c r="AY423" s="618"/>
      <c r="AZ423" s="618"/>
      <c r="BA423" s="618"/>
      <c r="BB423" s="618"/>
      <c r="BC423" s="618"/>
      <c r="BD423" s="618"/>
      <c r="BE423" s="618"/>
      <c r="BF423" s="618"/>
      <c r="BG423" s="618"/>
      <c r="BH423" s="618"/>
      <c r="BI423" s="618"/>
      <c r="BJ423" s="618"/>
      <c r="BK423" s="618"/>
      <c r="BL423" s="618"/>
      <c r="BM423" s="618"/>
      <c r="BN423" s="618"/>
      <c r="BO423" s="618"/>
      <c r="BP423" s="618"/>
      <c r="BQ423" s="618"/>
      <c r="BR423" s="618"/>
      <c r="BS423" s="618"/>
      <c r="BT423" s="618"/>
      <c r="BU423" s="618"/>
      <c r="BV423" s="618"/>
      <c r="BW423" s="618"/>
      <c r="BX423" s="618"/>
      <c r="BY423" s="618"/>
      <c r="BZ423" s="618"/>
      <c r="CA423" s="618"/>
      <c r="CB423" s="623"/>
      <c r="CC423" s="623"/>
      <c r="CD423" s="618"/>
      <c r="CE423" s="618"/>
      <c r="CF423" s="623"/>
      <c r="CG423" s="623"/>
      <c r="CH423" s="623"/>
      <c r="CI423" s="623"/>
      <c r="CJ423" s="623"/>
      <c r="CK423" s="623"/>
      <c r="CL423" s="623"/>
      <c r="CM423" s="623"/>
      <c r="CN423" s="623"/>
      <c r="CO423" s="618"/>
      <c r="CP423" s="619"/>
      <c r="CQ423" s="619"/>
      <c r="CR423" s="618"/>
      <c r="CS423" s="618"/>
      <c r="CT423" s="618"/>
      <c r="CU423" s="618"/>
      <c r="CV423" s="618"/>
      <c r="CW423" s="618"/>
    </row>
    <row r="424" spans="1:101" s="624" customFormat="1">
      <c r="A424" s="618"/>
      <c r="B424" s="618"/>
      <c r="C424" s="622"/>
      <c r="D424" s="622"/>
      <c r="E424" s="621"/>
      <c r="F424" s="618"/>
      <c r="G424" s="618"/>
      <c r="H424" s="618"/>
      <c r="I424" s="618"/>
      <c r="J424" s="618"/>
      <c r="K424" s="618"/>
      <c r="L424" s="618"/>
      <c r="M424" s="618"/>
      <c r="N424" s="619"/>
      <c r="O424" s="619"/>
      <c r="P424" s="620"/>
      <c r="Q424" s="620"/>
      <c r="R424" s="620"/>
      <c r="S424" s="620"/>
      <c r="T424" s="620"/>
      <c r="U424" s="620"/>
      <c r="V424" s="620"/>
      <c r="W424" s="620"/>
      <c r="X424" s="620"/>
      <c r="Y424" s="620"/>
      <c r="Z424" s="620"/>
      <c r="AA424" s="620"/>
      <c r="AB424" s="620"/>
      <c r="AC424" s="620"/>
      <c r="AD424" s="620"/>
      <c r="AE424" s="620"/>
      <c r="AF424" s="620"/>
      <c r="AG424" s="620"/>
      <c r="AH424" s="618"/>
      <c r="AI424" s="618"/>
      <c r="AJ424" s="618"/>
      <c r="AK424" s="618"/>
      <c r="AL424" s="618"/>
      <c r="AM424" s="618"/>
      <c r="AN424" s="618"/>
      <c r="AO424" s="618"/>
      <c r="AP424" s="618"/>
      <c r="AQ424" s="618"/>
      <c r="AR424" s="618"/>
      <c r="AS424" s="618"/>
      <c r="AT424" s="618"/>
      <c r="AU424" s="618"/>
      <c r="AV424" s="618"/>
      <c r="AW424" s="618"/>
      <c r="AX424" s="618"/>
      <c r="AY424" s="618"/>
      <c r="AZ424" s="618"/>
      <c r="BA424" s="618"/>
      <c r="BB424" s="618"/>
      <c r="BC424" s="618"/>
      <c r="BD424" s="618"/>
      <c r="BE424" s="618"/>
      <c r="BF424" s="618"/>
      <c r="BG424" s="618"/>
      <c r="BH424" s="618"/>
      <c r="BI424" s="618"/>
      <c r="BJ424" s="618"/>
      <c r="BK424" s="618"/>
      <c r="BL424" s="618"/>
      <c r="BM424" s="618"/>
      <c r="BN424" s="618"/>
      <c r="BO424" s="618"/>
      <c r="BP424" s="618"/>
      <c r="BQ424" s="618"/>
      <c r="BR424" s="618"/>
      <c r="BS424" s="618"/>
      <c r="BT424" s="618"/>
      <c r="BU424" s="618"/>
      <c r="BV424" s="618"/>
      <c r="BW424" s="618"/>
      <c r="BX424" s="618"/>
      <c r="BY424" s="618"/>
      <c r="BZ424" s="618"/>
      <c r="CA424" s="618"/>
      <c r="CB424" s="623"/>
      <c r="CC424" s="623"/>
      <c r="CD424" s="618"/>
      <c r="CE424" s="618"/>
      <c r="CF424" s="623"/>
      <c r="CG424" s="623"/>
      <c r="CH424" s="623"/>
      <c r="CI424" s="623"/>
      <c r="CJ424" s="623"/>
      <c r="CK424" s="623"/>
      <c r="CL424" s="623"/>
      <c r="CM424" s="623"/>
      <c r="CN424" s="623"/>
      <c r="CO424" s="618"/>
      <c r="CP424" s="619"/>
      <c r="CQ424" s="619"/>
      <c r="CR424" s="618"/>
      <c r="CS424" s="618"/>
      <c r="CT424" s="618"/>
      <c r="CU424" s="618"/>
      <c r="CV424" s="618"/>
      <c r="CW424" s="618"/>
    </row>
    <row r="425" spans="1:101" s="624" customFormat="1">
      <c r="A425" s="618"/>
      <c r="B425" s="618"/>
      <c r="C425" s="622"/>
      <c r="D425" s="622"/>
      <c r="E425" s="621"/>
      <c r="F425" s="618"/>
      <c r="G425" s="618"/>
      <c r="H425" s="618"/>
      <c r="I425" s="618"/>
      <c r="J425" s="618"/>
      <c r="K425" s="618"/>
      <c r="L425" s="618"/>
      <c r="M425" s="618"/>
      <c r="N425" s="619"/>
      <c r="O425" s="619"/>
      <c r="P425" s="620"/>
      <c r="Q425" s="620"/>
      <c r="R425" s="620"/>
      <c r="S425" s="620"/>
      <c r="T425" s="620"/>
      <c r="U425" s="620"/>
      <c r="V425" s="620"/>
      <c r="W425" s="620"/>
      <c r="X425" s="620"/>
      <c r="Y425" s="620"/>
      <c r="Z425" s="620"/>
      <c r="AA425" s="620"/>
      <c r="AB425" s="620"/>
      <c r="AC425" s="620"/>
      <c r="AD425" s="620"/>
      <c r="AE425" s="620"/>
      <c r="AF425" s="620"/>
      <c r="AG425" s="620"/>
      <c r="AH425" s="618"/>
      <c r="AI425" s="618"/>
      <c r="AJ425" s="618"/>
      <c r="AK425" s="618"/>
      <c r="AL425" s="618"/>
      <c r="AM425" s="618"/>
      <c r="AN425" s="618"/>
      <c r="AO425" s="618"/>
      <c r="AP425" s="618"/>
      <c r="AQ425" s="618"/>
      <c r="AR425" s="618"/>
      <c r="AS425" s="618"/>
      <c r="AT425" s="618"/>
      <c r="AU425" s="618"/>
      <c r="AV425" s="618"/>
      <c r="AW425" s="618"/>
      <c r="AX425" s="618"/>
      <c r="AY425" s="618"/>
      <c r="AZ425" s="618"/>
      <c r="BA425" s="618"/>
      <c r="BB425" s="618"/>
      <c r="BC425" s="618"/>
      <c r="BD425" s="618"/>
      <c r="BE425" s="618"/>
      <c r="BF425" s="618"/>
      <c r="BG425" s="618"/>
      <c r="BH425" s="618"/>
      <c r="BI425" s="618"/>
      <c r="BJ425" s="618"/>
      <c r="BK425" s="618"/>
      <c r="BL425" s="618"/>
      <c r="BM425" s="618"/>
      <c r="BN425" s="618"/>
      <c r="BO425" s="618"/>
      <c r="BP425" s="618"/>
      <c r="BQ425" s="618"/>
      <c r="BR425" s="618"/>
      <c r="BS425" s="618"/>
      <c r="BT425" s="618"/>
      <c r="BU425" s="618"/>
      <c r="BV425" s="618"/>
      <c r="BW425" s="618"/>
      <c r="BX425" s="618"/>
      <c r="BY425" s="618"/>
      <c r="BZ425" s="618"/>
      <c r="CA425" s="618"/>
      <c r="CB425" s="623"/>
      <c r="CC425" s="623"/>
      <c r="CD425" s="618"/>
      <c r="CE425" s="618"/>
      <c r="CF425" s="623"/>
      <c r="CG425" s="623"/>
      <c r="CH425" s="623"/>
      <c r="CI425" s="623"/>
      <c r="CJ425" s="623"/>
      <c r="CK425" s="623"/>
      <c r="CL425" s="623"/>
      <c r="CM425" s="623"/>
      <c r="CN425" s="623"/>
      <c r="CO425" s="618"/>
      <c r="CP425" s="619"/>
      <c r="CQ425" s="619"/>
      <c r="CR425" s="618"/>
      <c r="CS425" s="618"/>
      <c r="CT425" s="618"/>
      <c r="CU425" s="618"/>
      <c r="CV425" s="618"/>
      <c r="CW425" s="618"/>
    </row>
    <row r="426" spans="1:101" s="624" customFormat="1">
      <c r="A426" s="618"/>
      <c r="B426" s="618"/>
      <c r="C426" s="622"/>
      <c r="D426" s="622"/>
      <c r="E426" s="621"/>
      <c r="F426" s="618"/>
      <c r="G426" s="618"/>
      <c r="H426" s="618"/>
      <c r="I426" s="618"/>
      <c r="J426" s="618"/>
      <c r="K426" s="618"/>
      <c r="L426" s="618"/>
      <c r="M426" s="618"/>
      <c r="N426" s="619"/>
      <c r="O426" s="619"/>
      <c r="P426" s="620"/>
      <c r="Q426" s="620"/>
      <c r="R426" s="620"/>
      <c r="S426" s="620"/>
      <c r="T426" s="620"/>
      <c r="U426" s="620"/>
      <c r="V426" s="620"/>
      <c r="W426" s="620"/>
      <c r="X426" s="620"/>
      <c r="Y426" s="620"/>
      <c r="Z426" s="620"/>
      <c r="AA426" s="620"/>
      <c r="AB426" s="620"/>
      <c r="AC426" s="620"/>
      <c r="AD426" s="620"/>
      <c r="AE426" s="620"/>
      <c r="AF426" s="620"/>
      <c r="AG426" s="620"/>
      <c r="AH426" s="618"/>
      <c r="AI426" s="618"/>
      <c r="AJ426" s="618"/>
      <c r="AK426" s="618"/>
      <c r="AL426" s="618"/>
      <c r="AM426" s="618"/>
      <c r="AN426" s="618"/>
      <c r="AO426" s="618"/>
      <c r="AP426" s="618"/>
      <c r="AQ426" s="618"/>
      <c r="AR426" s="618"/>
      <c r="AS426" s="618"/>
      <c r="AT426" s="618"/>
      <c r="AU426" s="618"/>
      <c r="AV426" s="618"/>
      <c r="AW426" s="618"/>
      <c r="AX426" s="618"/>
      <c r="AY426" s="618"/>
      <c r="AZ426" s="618"/>
      <c r="BA426" s="618"/>
      <c r="BB426" s="618"/>
      <c r="BC426" s="618"/>
      <c r="BD426" s="618"/>
      <c r="BE426" s="618"/>
      <c r="BF426" s="618"/>
      <c r="BG426" s="618"/>
      <c r="BH426" s="618"/>
      <c r="BI426" s="618"/>
      <c r="BJ426" s="618"/>
      <c r="BK426" s="618"/>
      <c r="BL426" s="618"/>
      <c r="BM426" s="618"/>
      <c r="BN426" s="618"/>
      <c r="BO426" s="618"/>
      <c r="BP426" s="618"/>
      <c r="BQ426" s="618"/>
      <c r="BR426" s="618"/>
      <c r="BS426" s="618"/>
      <c r="BT426" s="618"/>
      <c r="BU426" s="618"/>
      <c r="BV426" s="618"/>
      <c r="BW426" s="618"/>
      <c r="BX426" s="618"/>
      <c r="BY426" s="618"/>
      <c r="BZ426" s="618"/>
      <c r="CA426" s="618"/>
      <c r="CB426" s="623"/>
      <c r="CC426" s="623"/>
      <c r="CD426" s="618"/>
      <c r="CE426" s="618"/>
      <c r="CF426" s="623"/>
      <c r="CG426" s="623"/>
      <c r="CH426" s="623"/>
      <c r="CI426" s="623"/>
      <c r="CJ426" s="623"/>
      <c r="CK426" s="623"/>
      <c r="CL426" s="623"/>
      <c r="CM426" s="623"/>
      <c r="CN426" s="623"/>
      <c r="CO426" s="618"/>
      <c r="CP426" s="619"/>
      <c r="CQ426" s="619"/>
      <c r="CR426" s="618"/>
      <c r="CS426" s="618"/>
      <c r="CT426" s="618"/>
      <c r="CU426" s="618"/>
      <c r="CV426" s="618"/>
      <c r="CW426" s="618"/>
    </row>
    <row r="427" spans="1:101" s="624" customFormat="1">
      <c r="A427" s="618"/>
      <c r="B427" s="618"/>
      <c r="C427" s="622"/>
      <c r="D427" s="622"/>
      <c r="E427" s="621"/>
      <c r="F427" s="618"/>
      <c r="G427" s="618"/>
      <c r="H427" s="618"/>
      <c r="I427" s="618"/>
      <c r="J427" s="618"/>
      <c r="K427" s="618"/>
      <c r="L427" s="618"/>
      <c r="M427" s="618"/>
      <c r="N427" s="619"/>
      <c r="O427" s="619"/>
      <c r="P427" s="620"/>
      <c r="Q427" s="620"/>
      <c r="R427" s="620"/>
      <c r="S427" s="620"/>
      <c r="T427" s="620"/>
      <c r="U427" s="620"/>
      <c r="V427" s="620"/>
      <c r="W427" s="620"/>
      <c r="X427" s="620"/>
      <c r="Y427" s="620"/>
      <c r="Z427" s="620"/>
      <c r="AA427" s="620"/>
      <c r="AB427" s="620"/>
      <c r="AC427" s="620"/>
      <c r="AD427" s="620"/>
      <c r="AE427" s="620"/>
      <c r="AF427" s="620"/>
      <c r="AG427" s="620"/>
      <c r="AH427" s="618"/>
      <c r="AI427" s="618"/>
      <c r="AJ427" s="618"/>
      <c r="AK427" s="618"/>
      <c r="AL427" s="618"/>
      <c r="AM427" s="618"/>
      <c r="AN427" s="618"/>
      <c r="AO427" s="618"/>
      <c r="AP427" s="618"/>
      <c r="AQ427" s="618"/>
      <c r="AR427" s="618"/>
      <c r="AS427" s="618"/>
      <c r="AT427" s="618"/>
      <c r="AU427" s="618"/>
      <c r="AV427" s="618"/>
      <c r="AW427" s="618"/>
      <c r="AX427" s="618"/>
      <c r="AY427" s="618"/>
      <c r="AZ427" s="618"/>
      <c r="BA427" s="618"/>
      <c r="BB427" s="618"/>
      <c r="BC427" s="618"/>
      <c r="BD427" s="618"/>
      <c r="BE427" s="618"/>
      <c r="BF427" s="618"/>
      <c r="BG427" s="618"/>
      <c r="BH427" s="618"/>
      <c r="BI427" s="618"/>
      <c r="BJ427" s="618"/>
      <c r="BK427" s="618"/>
      <c r="BL427" s="618"/>
      <c r="BM427" s="618"/>
      <c r="BN427" s="618"/>
      <c r="BO427" s="618"/>
      <c r="BP427" s="618"/>
      <c r="BQ427" s="618"/>
      <c r="BR427" s="618"/>
      <c r="BS427" s="618"/>
      <c r="BT427" s="618"/>
      <c r="BU427" s="618"/>
      <c r="BV427" s="618"/>
      <c r="BW427" s="618"/>
      <c r="BX427" s="618"/>
      <c r="BY427" s="618"/>
      <c r="BZ427" s="618"/>
      <c r="CA427" s="618"/>
      <c r="CB427" s="623"/>
      <c r="CC427" s="623"/>
      <c r="CD427" s="618"/>
      <c r="CE427" s="618"/>
      <c r="CF427" s="623"/>
      <c r="CG427" s="623"/>
      <c r="CH427" s="623"/>
      <c r="CI427" s="623"/>
      <c r="CJ427" s="623"/>
      <c r="CK427" s="623"/>
      <c r="CL427" s="623"/>
      <c r="CM427" s="623"/>
      <c r="CN427" s="623"/>
      <c r="CO427" s="618"/>
      <c r="CP427" s="619"/>
      <c r="CQ427" s="619"/>
      <c r="CR427" s="618"/>
      <c r="CS427" s="618"/>
      <c r="CT427" s="618"/>
      <c r="CU427" s="618"/>
      <c r="CV427" s="618"/>
      <c r="CW427" s="618"/>
    </row>
    <row r="428" spans="1:101" s="624" customFormat="1">
      <c r="A428" s="618"/>
      <c r="B428" s="618"/>
      <c r="C428" s="622"/>
      <c r="D428" s="622"/>
      <c r="E428" s="621"/>
      <c r="F428" s="618"/>
      <c r="G428" s="618"/>
      <c r="H428" s="618"/>
      <c r="I428" s="618"/>
      <c r="J428" s="618"/>
      <c r="K428" s="618"/>
      <c r="L428" s="618"/>
      <c r="M428" s="618"/>
      <c r="N428" s="619"/>
      <c r="O428" s="619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20"/>
      <c r="AB428" s="620"/>
      <c r="AC428" s="620"/>
      <c r="AD428" s="620"/>
      <c r="AE428" s="620"/>
      <c r="AF428" s="620"/>
      <c r="AG428" s="620"/>
      <c r="AH428" s="618"/>
      <c r="AI428" s="618"/>
      <c r="AJ428" s="618"/>
      <c r="AK428" s="618"/>
      <c r="AL428" s="618"/>
      <c r="AM428" s="618"/>
      <c r="AN428" s="618"/>
      <c r="AO428" s="618"/>
      <c r="AP428" s="618"/>
      <c r="AQ428" s="618"/>
      <c r="AR428" s="618"/>
      <c r="AS428" s="618"/>
      <c r="AT428" s="618"/>
      <c r="AU428" s="618"/>
      <c r="AV428" s="618"/>
      <c r="AW428" s="618"/>
      <c r="AX428" s="618"/>
      <c r="AY428" s="618"/>
      <c r="AZ428" s="618"/>
      <c r="BA428" s="618"/>
      <c r="BB428" s="618"/>
      <c r="BC428" s="618"/>
      <c r="BD428" s="618"/>
      <c r="BE428" s="618"/>
      <c r="BF428" s="618"/>
      <c r="BG428" s="618"/>
      <c r="BH428" s="618"/>
      <c r="BI428" s="618"/>
      <c r="BJ428" s="618"/>
      <c r="BK428" s="618"/>
      <c r="BL428" s="618"/>
      <c r="BM428" s="618"/>
      <c r="BN428" s="618"/>
      <c r="BO428" s="618"/>
      <c r="BP428" s="618"/>
      <c r="BQ428" s="618"/>
      <c r="BR428" s="618"/>
      <c r="BS428" s="618"/>
      <c r="BT428" s="618"/>
      <c r="BU428" s="618"/>
      <c r="BV428" s="618"/>
      <c r="BW428" s="618"/>
      <c r="BX428" s="618"/>
      <c r="BY428" s="618"/>
      <c r="BZ428" s="618"/>
      <c r="CA428" s="618"/>
      <c r="CB428" s="623"/>
      <c r="CC428" s="623"/>
      <c r="CD428" s="618"/>
      <c r="CE428" s="618"/>
      <c r="CF428" s="623"/>
      <c r="CG428" s="623"/>
      <c r="CH428" s="623"/>
      <c r="CI428" s="623"/>
      <c r="CJ428" s="623"/>
      <c r="CK428" s="623"/>
      <c r="CL428" s="623"/>
      <c r="CM428" s="623"/>
      <c r="CN428" s="623"/>
      <c r="CO428" s="618"/>
      <c r="CP428" s="619"/>
      <c r="CQ428" s="619"/>
      <c r="CR428" s="618"/>
      <c r="CS428" s="618"/>
      <c r="CT428" s="618"/>
      <c r="CU428" s="618"/>
      <c r="CV428" s="618"/>
      <c r="CW428" s="618"/>
    </row>
    <row r="429" spans="1:101" s="624" customFormat="1">
      <c r="A429" s="618"/>
      <c r="B429" s="618"/>
      <c r="C429" s="622"/>
      <c r="D429" s="622"/>
      <c r="E429" s="621"/>
      <c r="F429" s="618"/>
      <c r="G429" s="618"/>
      <c r="H429" s="618"/>
      <c r="I429" s="618"/>
      <c r="J429" s="618"/>
      <c r="K429" s="618"/>
      <c r="L429" s="618"/>
      <c r="M429" s="618"/>
      <c r="N429" s="619"/>
      <c r="O429" s="619"/>
      <c r="P429" s="620"/>
      <c r="Q429" s="620"/>
      <c r="R429" s="620"/>
      <c r="S429" s="620"/>
      <c r="T429" s="620"/>
      <c r="U429" s="620"/>
      <c r="V429" s="620"/>
      <c r="W429" s="620"/>
      <c r="X429" s="620"/>
      <c r="Y429" s="620"/>
      <c r="Z429" s="620"/>
      <c r="AA429" s="620"/>
      <c r="AB429" s="620"/>
      <c r="AC429" s="620"/>
      <c r="AD429" s="620"/>
      <c r="AE429" s="620"/>
      <c r="AF429" s="620"/>
      <c r="AG429" s="620"/>
      <c r="AH429" s="618"/>
      <c r="AI429" s="618"/>
      <c r="AJ429" s="618"/>
      <c r="AK429" s="618"/>
      <c r="AL429" s="618"/>
      <c r="AM429" s="618"/>
      <c r="AN429" s="618"/>
      <c r="AO429" s="618"/>
      <c r="AP429" s="618"/>
      <c r="AQ429" s="618"/>
      <c r="AR429" s="618"/>
      <c r="AS429" s="618"/>
      <c r="AT429" s="618"/>
      <c r="AU429" s="618"/>
      <c r="AV429" s="618"/>
      <c r="AW429" s="618"/>
      <c r="AX429" s="618"/>
      <c r="AY429" s="618"/>
      <c r="AZ429" s="618"/>
      <c r="BA429" s="618"/>
      <c r="BB429" s="618"/>
      <c r="BC429" s="618"/>
      <c r="BD429" s="618"/>
      <c r="BE429" s="618"/>
      <c r="BF429" s="618"/>
      <c r="BG429" s="618"/>
      <c r="BH429" s="618"/>
      <c r="BI429" s="618"/>
      <c r="BJ429" s="618"/>
      <c r="BK429" s="618"/>
      <c r="BL429" s="618"/>
      <c r="BM429" s="618"/>
      <c r="BN429" s="618"/>
      <c r="BO429" s="618"/>
      <c r="BP429" s="618"/>
      <c r="BQ429" s="618"/>
      <c r="BR429" s="618"/>
      <c r="BS429" s="618"/>
      <c r="BT429" s="618"/>
      <c r="BU429" s="618"/>
      <c r="BV429" s="618"/>
      <c r="BW429" s="618"/>
      <c r="BX429" s="618"/>
      <c r="BY429" s="618"/>
      <c r="BZ429" s="618"/>
      <c r="CA429" s="618"/>
      <c r="CB429" s="623"/>
      <c r="CC429" s="623"/>
      <c r="CD429" s="618"/>
      <c r="CE429" s="618"/>
      <c r="CF429" s="623"/>
      <c r="CG429" s="623"/>
      <c r="CH429" s="623"/>
      <c r="CI429" s="623"/>
      <c r="CJ429" s="623"/>
      <c r="CK429" s="623"/>
      <c r="CL429" s="623"/>
      <c r="CM429" s="623"/>
      <c r="CN429" s="623"/>
      <c r="CO429" s="618"/>
      <c r="CP429" s="619"/>
      <c r="CQ429" s="619"/>
      <c r="CR429" s="618"/>
      <c r="CS429" s="618"/>
      <c r="CT429" s="618"/>
      <c r="CU429" s="618"/>
      <c r="CV429" s="618"/>
      <c r="CW429" s="618"/>
    </row>
    <row r="430" spans="1:101" s="624" customFormat="1">
      <c r="A430" s="618"/>
      <c r="B430" s="618"/>
      <c r="C430" s="622"/>
      <c r="D430" s="622"/>
      <c r="E430" s="621"/>
      <c r="F430" s="618"/>
      <c r="G430" s="618"/>
      <c r="H430" s="618"/>
      <c r="I430" s="618"/>
      <c r="J430" s="618"/>
      <c r="K430" s="618"/>
      <c r="L430" s="618"/>
      <c r="M430" s="618"/>
      <c r="N430" s="619"/>
      <c r="O430" s="619"/>
      <c r="P430" s="620"/>
      <c r="Q430" s="620"/>
      <c r="R430" s="620"/>
      <c r="S430" s="620"/>
      <c r="T430" s="620"/>
      <c r="U430" s="620"/>
      <c r="V430" s="620"/>
      <c r="W430" s="620"/>
      <c r="X430" s="620"/>
      <c r="Y430" s="620"/>
      <c r="Z430" s="620"/>
      <c r="AA430" s="620"/>
      <c r="AB430" s="620"/>
      <c r="AC430" s="620"/>
      <c r="AD430" s="620"/>
      <c r="AE430" s="620"/>
      <c r="AF430" s="620"/>
      <c r="AG430" s="620"/>
      <c r="AH430" s="618"/>
      <c r="AI430" s="618"/>
      <c r="AJ430" s="618"/>
      <c r="AK430" s="618"/>
      <c r="AL430" s="618"/>
      <c r="AM430" s="618"/>
      <c r="AN430" s="618"/>
      <c r="AO430" s="618"/>
      <c r="AP430" s="618"/>
      <c r="AQ430" s="618"/>
      <c r="AR430" s="618"/>
      <c r="AS430" s="618"/>
      <c r="AT430" s="618"/>
      <c r="AU430" s="618"/>
      <c r="AV430" s="618"/>
      <c r="AW430" s="618"/>
      <c r="AX430" s="618"/>
      <c r="AY430" s="618"/>
      <c r="AZ430" s="618"/>
      <c r="BA430" s="618"/>
      <c r="BB430" s="618"/>
      <c r="BC430" s="618"/>
      <c r="BD430" s="618"/>
      <c r="BE430" s="618"/>
      <c r="BF430" s="618"/>
      <c r="BG430" s="618"/>
      <c r="BH430" s="618"/>
      <c r="BI430" s="618"/>
      <c r="BJ430" s="618"/>
      <c r="BK430" s="618"/>
      <c r="BL430" s="618"/>
      <c r="BM430" s="618"/>
      <c r="BN430" s="618"/>
      <c r="BO430" s="618"/>
      <c r="BP430" s="618"/>
      <c r="BQ430" s="618"/>
      <c r="BR430" s="618"/>
      <c r="BS430" s="618"/>
      <c r="BT430" s="618"/>
      <c r="BU430" s="618"/>
      <c r="BV430" s="618"/>
      <c r="BW430" s="618"/>
      <c r="BX430" s="618"/>
      <c r="BY430" s="618"/>
      <c r="BZ430" s="618"/>
      <c r="CA430" s="618"/>
      <c r="CB430" s="623"/>
      <c r="CC430" s="623"/>
      <c r="CD430" s="618"/>
      <c r="CE430" s="618"/>
      <c r="CF430" s="623"/>
      <c r="CG430" s="623"/>
      <c r="CH430" s="623"/>
      <c r="CI430" s="623"/>
      <c r="CJ430" s="623"/>
      <c r="CK430" s="623"/>
      <c r="CL430" s="623"/>
      <c r="CM430" s="623"/>
      <c r="CN430" s="623"/>
      <c r="CO430" s="618"/>
      <c r="CP430" s="619"/>
      <c r="CQ430" s="619"/>
      <c r="CR430" s="618"/>
      <c r="CS430" s="618"/>
      <c r="CT430" s="618"/>
      <c r="CU430" s="618"/>
      <c r="CV430" s="618"/>
      <c r="CW430" s="618"/>
    </row>
    <row r="431" spans="1:101" s="624" customFormat="1">
      <c r="A431" s="618"/>
      <c r="B431" s="618"/>
      <c r="C431" s="622"/>
      <c r="D431" s="622"/>
      <c r="E431" s="621"/>
      <c r="F431" s="618"/>
      <c r="G431" s="618"/>
      <c r="H431" s="618"/>
      <c r="I431" s="618"/>
      <c r="J431" s="618"/>
      <c r="K431" s="618"/>
      <c r="L431" s="618"/>
      <c r="M431" s="618"/>
      <c r="N431" s="619"/>
      <c r="O431" s="619"/>
      <c r="P431" s="620"/>
      <c r="Q431" s="620"/>
      <c r="R431" s="620"/>
      <c r="S431" s="620"/>
      <c r="T431" s="620"/>
      <c r="U431" s="620"/>
      <c r="V431" s="620"/>
      <c r="W431" s="620"/>
      <c r="X431" s="620"/>
      <c r="Y431" s="620"/>
      <c r="Z431" s="620"/>
      <c r="AA431" s="620"/>
      <c r="AB431" s="620"/>
      <c r="AC431" s="620"/>
      <c r="AD431" s="620"/>
      <c r="AE431" s="620"/>
      <c r="AF431" s="620"/>
      <c r="AG431" s="620"/>
      <c r="AH431" s="618"/>
      <c r="AI431" s="618"/>
      <c r="AJ431" s="618"/>
      <c r="AK431" s="618"/>
      <c r="AL431" s="618"/>
      <c r="AM431" s="618"/>
      <c r="AN431" s="618"/>
      <c r="AO431" s="618"/>
      <c r="AP431" s="618"/>
      <c r="AQ431" s="618"/>
      <c r="AR431" s="618"/>
      <c r="AS431" s="618"/>
      <c r="AT431" s="618"/>
      <c r="AU431" s="618"/>
      <c r="AV431" s="618"/>
      <c r="AW431" s="618"/>
      <c r="AX431" s="618"/>
      <c r="AY431" s="618"/>
      <c r="AZ431" s="618"/>
      <c r="BA431" s="618"/>
      <c r="BB431" s="618"/>
      <c r="BC431" s="618"/>
      <c r="BD431" s="618"/>
      <c r="BE431" s="618"/>
      <c r="BF431" s="618"/>
      <c r="BG431" s="618"/>
      <c r="BH431" s="618"/>
      <c r="BI431" s="618"/>
      <c r="BJ431" s="618"/>
      <c r="BK431" s="618"/>
      <c r="BL431" s="618"/>
      <c r="BM431" s="618"/>
      <c r="BN431" s="618"/>
      <c r="BO431" s="618"/>
      <c r="BP431" s="618"/>
      <c r="BQ431" s="618"/>
      <c r="BR431" s="618"/>
      <c r="BS431" s="618"/>
      <c r="BT431" s="618"/>
      <c r="BU431" s="618"/>
      <c r="BV431" s="618"/>
      <c r="BW431" s="618"/>
      <c r="BX431" s="618"/>
      <c r="BY431" s="618"/>
      <c r="BZ431" s="618"/>
      <c r="CA431" s="618"/>
      <c r="CB431" s="623"/>
      <c r="CC431" s="623"/>
      <c r="CD431" s="618"/>
      <c r="CE431" s="618"/>
      <c r="CF431" s="623"/>
      <c r="CG431" s="623"/>
      <c r="CH431" s="623"/>
      <c r="CI431" s="623"/>
      <c r="CJ431" s="623"/>
      <c r="CK431" s="623"/>
      <c r="CL431" s="623"/>
      <c r="CM431" s="623"/>
      <c r="CN431" s="623"/>
      <c r="CO431" s="618"/>
      <c r="CP431" s="619"/>
      <c r="CQ431" s="619"/>
      <c r="CR431" s="618"/>
      <c r="CS431" s="618"/>
      <c r="CT431" s="618"/>
      <c r="CU431" s="618"/>
      <c r="CV431" s="618"/>
      <c r="CW431" s="618"/>
    </row>
    <row r="432" spans="1:101" s="624" customFormat="1">
      <c r="A432" s="618"/>
      <c r="B432" s="618"/>
      <c r="C432" s="622"/>
      <c r="D432" s="622"/>
      <c r="E432" s="621"/>
      <c r="F432" s="618"/>
      <c r="G432" s="618"/>
      <c r="H432" s="618"/>
      <c r="I432" s="618"/>
      <c r="J432" s="618"/>
      <c r="K432" s="618"/>
      <c r="L432" s="618"/>
      <c r="M432" s="618"/>
      <c r="N432" s="619"/>
      <c r="O432" s="619"/>
      <c r="P432" s="620"/>
      <c r="Q432" s="620"/>
      <c r="R432" s="620"/>
      <c r="S432" s="620"/>
      <c r="T432" s="620"/>
      <c r="U432" s="620"/>
      <c r="V432" s="620"/>
      <c r="W432" s="620"/>
      <c r="X432" s="620"/>
      <c r="Y432" s="620"/>
      <c r="Z432" s="620"/>
      <c r="AA432" s="620"/>
      <c r="AB432" s="620"/>
      <c r="AC432" s="620"/>
      <c r="AD432" s="620"/>
      <c r="AE432" s="620"/>
      <c r="AF432" s="620"/>
      <c r="AG432" s="620"/>
      <c r="AH432" s="618"/>
      <c r="AI432" s="618"/>
      <c r="AJ432" s="618"/>
      <c r="AK432" s="618"/>
      <c r="AL432" s="618"/>
      <c r="AM432" s="618"/>
      <c r="AN432" s="618"/>
      <c r="AO432" s="618"/>
      <c r="AP432" s="618"/>
      <c r="AQ432" s="618"/>
      <c r="AR432" s="618"/>
      <c r="AS432" s="618"/>
      <c r="AT432" s="618"/>
      <c r="AU432" s="618"/>
      <c r="AV432" s="618"/>
      <c r="AW432" s="618"/>
      <c r="AX432" s="618"/>
      <c r="AY432" s="618"/>
      <c r="AZ432" s="618"/>
      <c r="BA432" s="618"/>
      <c r="BB432" s="618"/>
      <c r="BC432" s="618"/>
      <c r="BD432" s="618"/>
      <c r="BE432" s="618"/>
      <c r="BF432" s="618"/>
      <c r="BG432" s="618"/>
      <c r="BH432" s="618"/>
      <c r="BI432" s="618"/>
      <c r="BJ432" s="618"/>
      <c r="BK432" s="618"/>
      <c r="BL432" s="618"/>
      <c r="BM432" s="618"/>
      <c r="BN432" s="618"/>
      <c r="BO432" s="618"/>
      <c r="BP432" s="618"/>
      <c r="BQ432" s="618"/>
      <c r="BR432" s="618"/>
      <c r="BS432" s="618"/>
      <c r="BT432" s="618"/>
      <c r="BU432" s="618"/>
      <c r="BV432" s="618"/>
      <c r="BW432" s="618"/>
      <c r="BX432" s="618"/>
      <c r="BY432" s="618"/>
      <c r="BZ432" s="618"/>
      <c r="CA432" s="618"/>
      <c r="CB432" s="623"/>
      <c r="CC432" s="623"/>
      <c r="CD432" s="618"/>
      <c r="CE432" s="618"/>
      <c r="CF432" s="623"/>
      <c r="CG432" s="623"/>
      <c r="CH432" s="623"/>
      <c r="CI432" s="623"/>
      <c r="CJ432" s="623"/>
      <c r="CK432" s="623"/>
      <c r="CL432" s="623"/>
      <c r="CM432" s="623"/>
      <c r="CN432" s="623"/>
      <c r="CO432" s="618"/>
      <c r="CP432" s="619"/>
      <c r="CQ432" s="619"/>
      <c r="CR432" s="618"/>
      <c r="CS432" s="618"/>
      <c r="CT432" s="618"/>
      <c r="CU432" s="618"/>
      <c r="CV432" s="618"/>
      <c r="CW432" s="618"/>
    </row>
    <row r="433" spans="1:101" s="624" customFormat="1">
      <c r="A433" s="618"/>
      <c r="B433" s="618"/>
      <c r="C433" s="622"/>
      <c r="D433" s="622"/>
      <c r="E433" s="621"/>
      <c r="F433" s="618"/>
      <c r="G433" s="618"/>
      <c r="H433" s="618"/>
      <c r="I433" s="618"/>
      <c r="J433" s="618"/>
      <c r="K433" s="618"/>
      <c r="L433" s="618"/>
      <c r="M433" s="618"/>
      <c r="N433" s="619"/>
      <c r="O433" s="619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20"/>
      <c r="AB433" s="620"/>
      <c r="AC433" s="620"/>
      <c r="AD433" s="620"/>
      <c r="AE433" s="620"/>
      <c r="AF433" s="620"/>
      <c r="AG433" s="620"/>
      <c r="AH433" s="618"/>
      <c r="AI433" s="618"/>
      <c r="AJ433" s="618"/>
      <c r="AK433" s="618"/>
      <c r="AL433" s="618"/>
      <c r="AM433" s="618"/>
      <c r="AN433" s="618"/>
      <c r="AO433" s="618"/>
      <c r="AP433" s="618"/>
      <c r="AQ433" s="618"/>
      <c r="AR433" s="618"/>
      <c r="AS433" s="618"/>
      <c r="AT433" s="618"/>
      <c r="AU433" s="618"/>
      <c r="AV433" s="618"/>
      <c r="AW433" s="618"/>
      <c r="AX433" s="618"/>
      <c r="AY433" s="618"/>
      <c r="AZ433" s="618"/>
      <c r="BA433" s="618"/>
      <c r="BB433" s="618"/>
      <c r="BC433" s="618"/>
      <c r="BD433" s="618"/>
      <c r="BE433" s="618"/>
      <c r="BF433" s="618"/>
      <c r="BG433" s="618"/>
      <c r="BH433" s="618"/>
      <c r="BI433" s="618"/>
      <c r="BJ433" s="618"/>
      <c r="BK433" s="618"/>
      <c r="BL433" s="618"/>
      <c r="BM433" s="618"/>
      <c r="BN433" s="618"/>
      <c r="BO433" s="618"/>
      <c r="BP433" s="618"/>
      <c r="BQ433" s="618"/>
      <c r="BR433" s="618"/>
      <c r="BS433" s="618"/>
      <c r="BT433" s="618"/>
      <c r="BU433" s="618"/>
      <c r="BV433" s="618"/>
      <c r="BW433" s="618"/>
      <c r="BX433" s="618"/>
      <c r="BY433" s="618"/>
      <c r="BZ433" s="618"/>
      <c r="CA433" s="618"/>
      <c r="CB433" s="623"/>
      <c r="CC433" s="623"/>
      <c r="CD433" s="618"/>
      <c r="CE433" s="618"/>
      <c r="CF433" s="623"/>
      <c r="CG433" s="623"/>
      <c r="CH433" s="623"/>
      <c r="CI433" s="623"/>
      <c r="CJ433" s="623"/>
      <c r="CK433" s="623"/>
      <c r="CL433" s="623"/>
      <c r="CM433" s="623"/>
      <c r="CN433" s="623"/>
      <c r="CO433" s="618"/>
      <c r="CP433" s="619"/>
      <c r="CQ433" s="619"/>
      <c r="CR433" s="618"/>
      <c r="CS433" s="618"/>
      <c r="CT433" s="618"/>
      <c r="CU433" s="618"/>
      <c r="CV433" s="618"/>
      <c r="CW433" s="618"/>
    </row>
    <row r="434" spans="1:101" s="624" customFormat="1">
      <c r="A434" s="618"/>
      <c r="B434" s="618"/>
      <c r="C434" s="622"/>
      <c r="D434" s="622"/>
      <c r="E434" s="621"/>
      <c r="F434" s="618"/>
      <c r="G434" s="618"/>
      <c r="H434" s="618"/>
      <c r="I434" s="618"/>
      <c r="J434" s="618"/>
      <c r="K434" s="618"/>
      <c r="L434" s="618"/>
      <c r="M434" s="618"/>
      <c r="N434" s="619"/>
      <c r="O434" s="619"/>
      <c r="P434" s="620"/>
      <c r="Q434" s="620"/>
      <c r="R434" s="620"/>
      <c r="S434" s="620"/>
      <c r="T434" s="620"/>
      <c r="U434" s="620"/>
      <c r="V434" s="620"/>
      <c r="W434" s="620"/>
      <c r="X434" s="620"/>
      <c r="Y434" s="620"/>
      <c r="Z434" s="620"/>
      <c r="AA434" s="620"/>
      <c r="AB434" s="620"/>
      <c r="AC434" s="620"/>
      <c r="AD434" s="620"/>
      <c r="AE434" s="620"/>
      <c r="AF434" s="620"/>
      <c r="AG434" s="620"/>
      <c r="AH434" s="618"/>
      <c r="AI434" s="618"/>
      <c r="AJ434" s="618"/>
      <c r="AK434" s="618"/>
      <c r="AL434" s="618"/>
      <c r="AM434" s="618"/>
      <c r="AN434" s="618"/>
      <c r="AO434" s="618"/>
      <c r="AP434" s="618"/>
      <c r="AQ434" s="618"/>
      <c r="AR434" s="618"/>
      <c r="AS434" s="618"/>
      <c r="AT434" s="618"/>
      <c r="AU434" s="618"/>
      <c r="AV434" s="618"/>
      <c r="AW434" s="618"/>
      <c r="AX434" s="618"/>
      <c r="AY434" s="618"/>
      <c r="AZ434" s="618"/>
      <c r="BA434" s="618"/>
      <c r="BB434" s="618"/>
      <c r="BC434" s="618"/>
      <c r="BD434" s="618"/>
      <c r="BE434" s="618"/>
      <c r="BF434" s="618"/>
      <c r="BG434" s="618"/>
      <c r="BH434" s="618"/>
      <c r="BI434" s="618"/>
      <c r="BJ434" s="618"/>
      <c r="BK434" s="618"/>
      <c r="BL434" s="618"/>
      <c r="BM434" s="618"/>
      <c r="BN434" s="618"/>
      <c r="BO434" s="618"/>
      <c r="BP434" s="618"/>
      <c r="BQ434" s="618"/>
      <c r="BR434" s="618"/>
      <c r="BS434" s="618"/>
      <c r="BT434" s="618"/>
      <c r="BU434" s="618"/>
      <c r="BV434" s="618"/>
      <c r="BW434" s="618"/>
      <c r="BX434" s="618"/>
      <c r="BY434" s="618"/>
      <c r="BZ434" s="618"/>
      <c r="CA434" s="618"/>
      <c r="CB434" s="623"/>
      <c r="CC434" s="623"/>
      <c r="CD434" s="618"/>
      <c r="CE434" s="618"/>
      <c r="CF434" s="623"/>
      <c r="CG434" s="623"/>
      <c r="CH434" s="623"/>
      <c r="CI434" s="623"/>
      <c r="CJ434" s="623"/>
      <c r="CK434" s="623"/>
      <c r="CL434" s="623"/>
      <c r="CM434" s="623"/>
      <c r="CN434" s="623"/>
      <c r="CO434" s="618"/>
      <c r="CP434" s="619"/>
      <c r="CQ434" s="619"/>
      <c r="CR434" s="618"/>
      <c r="CS434" s="618"/>
      <c r="CT434" s="618"/>
      <c r="CU434" s="618"/>
      <c r="CV434" s="618"/>
      <c r="CW434" s="618"/>
    </row>
    <row r="435" spans="1:101" s="624" customFormat="1">
      <c r="A435" s="618"/>
      <c r="B435" s="618"/>
      <c r="C435" s="622"/>
      <c r="D435" s="622"/>
      <c r="E435" s="621"/>
      <c r="F435" s="618"/>
      <c r="G435" s="618"/>
      <c r="H435" s="618"/>
      <c r="I435" s="618"/>
      <c r="J435" s="618"/>
      <c r="K435" s="618"/>
      <c r="L435" s="618"/>
      <c r="M435" s="618"/>
      <c r="N435" s="619"/>
      <c r="O435" s="619"/>
      <c r="P435" s="620"/>
      <c r="Q435" s="620"/>
      <c r="R435" s="620"/>
      <c r="S435" s="620"/>
      <c r="T435" s="620"/>
      <c r="U435" s="620"/>
      <c r="V435" s="620"/>
      <c r="W435" s="620"/>
      <c r="X435" s="620"/>
      <c r="Y435" s="620"/>
      <c r="Z435" s="620"/>
      <c r="AA435" s="620"/>
      <c r="AB435" s="620"/>
      <c r="AC435" s="620"/>
      <c r="AD435" s="620"/>
      <c r="AE435" s="620"/>
      <c r="AF435" s="620"/>
      <c r="AG435" s="620"/>
      <c r="AH435" s="618"/>
      <c r="AI435" s="618"/>
      <c r="AJ435" s="618"/>
      <c r="AK435" s="618"/>
      <c r="AL435" s="618"/>
      <c r="AM435" s="618"/>
      <c r="AN435" s="618"/>
      <c r="AO435" s="618"/>
      <c r="AP435" s="618"/>
      <c r="AQ435" s="618"/>
      <c r="AR435" s="618"/>
      <c r="AS435" s="618"/>
      <c r="AT435" s="618"/>
      <c r="AU435" s="618"/>
      <c r="AV435" s="618"/>
      <c r="AW435" s="618"/>
      <c r="AX435" s="618"/>
      <c r="AY435" s="618"/>
      <c r="AZ435" s="618"/>
      <c r="BA435" s="618"/>
      <c r="BB435" s="618"/>
      <c r="BC435" s="618"/>
      <c r="BD435" s="618"/>
      <c r="BE435" s="618"/>
      <c r="BF435" s="618"/>
      <c r="BG435" s="618"/>
      <c r="BH435" s="618"/>
      <c r="BI435" s="618"/>
      <c r="BJ435" s="618"/>
      <c r="BK435" s="618"/>
      <c r="BL435" s="618"/>
      <c r="BM435" s="618"/>
      <c r="BN435" s="618"/>
      <c r="BO435" s="618"/>
      <c r="BP435" s="618"/>
      <c r="BQ435" s="618"/>
      <c r="BR435" s="618"/>
      <c r="BS435" s="618"/>
      <c r="BT435" s="618"/>
      <c r="BU435" s="618"/>
      <c r="BV435" s="618"/>
      <c r="BW435" s="618"/>
      <c r="BX435" s="618"/>
      <c r="BY435" s="618"/>
      <c r="BZ435" s="618"/>
      <c r="CA435" s="618"/>
      <c r="CB435" s="623"/>
      <c r="CC435" s="623"/>
      <c r="CD435" s="618"/>
      <c r="CE435" s="618"/>
      <c r="CF435" s="623"/>
      <c r="CG435" s="623"/>
      <c r="CH435" s="623"/>
      <c r="CI435" s="623"/>
      <c r="CJ435" s="623"/>
      <c r="CK435" s="623"/>
      <c r="CL435" s="623"/>
      <c r="CM435" s="623"/>
      <c r="CN435" s="623"/>
      <c r="CO435" s="618"/>
      <c r="CP435" s="619"/>
      <c r="CQ435" s="619"/>
      <c r="CR435" s="618"/>
      <c r="CS435" s="618"/>
      <c r="CT435" s="618"/>
      <c r="CU435" s="618"/>
      <c r="CV435" s="618"/>
      <c r="CW435" s="618"/>
    </row>
    <row r="436" spans="1:101" s="624" customFormat="1">
      <c r="A436" s="618"/>
      <c r="B436" s="618"/>
      <c r="C436" s="622"/>
      <c r="D436" s="622"/>
      <c r="E436" s="621"/>
      <c r="F436" s="618"/>
      <c r="G436" s="618"/>
      <c r="H436" s="618"/>
      <c r="I436" s="618"/>
      <c r="J436" s="618"/>
      <c r="K436" s="618"/>
      <c r="L436" s="618"/>
      <c r="M436" s="618"/>
      <c r="N436" s="619"/>
      <c r="O436" s="619"/>
      <c r="P436" s="620"/>
      <c r="Q436" s="620"/>
      <c r="R436" s="620"/>
      <c r="S436" s="620"/>
      <c r="T436" s="620"/>
      <c r="U436" s="620"/>
      <c r="V436" s="620"/>
      <c r="W436" s="620"/>
      <c r="X436" s="620"/>
      <c r="Y436" s="620"/>
      <c r="Z436" s="620"/>
      <c r="AA436" s="620"/>
      <c r="AB436" s="620"/>
      <c r="AC436" s="620"/>
      <c r="AD436" s="620"/>
      <c r="AE436" s="620"/>
      <c r="AF436" s="620"/>
      <c r="AG436" s="620"/>
      <c r="AH436" s="618"/>
      <c r="AI436" s="618"/>
      <c r="AJ436" s="618"/>
      <c r="AK436" s="618"/>
      <c r="AL436" s="618"/>
      <c r="AM436" s="618"/>
      <c r="AN436" s="618"/>
      <c r="AO436" s="618"/>
      <c r="AP436" s="618"/>
      <c r="AQ436" s="618"/>
      <c r="AR436" s="618"/>
      <c r="AS436" s="618"/>
      <c r="AT436" s="618"/>
      <c r="AU436" s="618"/>
      <c r="AV436" s="618"/>
      <c r="AW436" s="618"/>
      <c r="AX436" s="618"/>
      <c r="AY436" s="618"/>
      <c r="AZ436" s="618"/>
      <c r="BA436" s="618"/>
      <c r="BB436" s="618"/>
      <c r="BC436" s="618"/>
      <c r="BD436" s="618"/>
      <c r="BE436" s="618"/>
      <c r="BF436" s="618"/>
      <c r="BG436" s="618"/>
      <c r="BH436" s="618"/>
      <c r="BI436" s="618"/>
      <c r="BJ436" s="618"/>
      <c r="BK436" s="618"/>
      <c r="BL436" s="618"/>
      <c r="BM436" s="618"/>
      <c r="BN436" s="618"/>
      <c r="BO436" s="618"/>
      <c r="BP436" s="618"/>
      <c r="BQ436" s="618"/>
      <c r="BR436" s="618"/>
      <c r="BS436" s="618"/>
      <c r="BT436" s="618"/>
      <c r="BU436" s="618"/>
      <c r="BV436" s="618"/>
      <c r="BW436" s="618"/>
      <c r="BX436" s="618"/>
      <c r="BY436" s="618"/>
      <c r="BZ436" s="618"/>
      <c r="CA436" s="618"/>
      <c r="CB436" s="623"/>
      <c r="CC436" s="623"/>
      <c r="CD436" s="618"/>
      <c r="CE436" s="618"/>
      <c r="CF436" s="623"/>
      <c r="CG436" s="623"/>
      <c r="CH436" s="623"/>
      <c r="CI436" s="623"/>
      <c r="CJ436" s="623"/>
      <c r="CK436" s="623"/>
      <c r="CL436" s="623"/>
      <c r="CM436" s="623"/>
      <c r="CN436" s="623"/>
      <c r="CO436" s="618"/>
      <c r="CP436" s="619"/>
      <c r="CQ436" s="619"/>
      <c r="CR436" s="618"/>
      <c r="CS436" s="618"/>
      <c r="CT436" s="618"/>
      <c r="CU436" s="618"/>
      <c r="CV436" s="618"/>
      <c r="CW436" s="618"/>
    </row>
    <row r="437" spans="1:101" s="624" customFormat="1">
      <c r="A437" s="618"/>
      <c r="B437" s="618"/>
      <c r="C437" s="622"/>
      <c r="D437" s="622"/>
      <c r="E437" s="621"/>
      <c r="F437" s="618"/>
      <c r="G437" s="618"/>
      <c r="H437" s="618"/>
      <c r="I437" s="618"/>
      <c r="J437" s="618"/>
      <c r="K437" s="618"/>
      <c r="L437" s="618"/>
      <c r="M437" s="618"/>
      <c r="N437" s="619"/>
      <c r="O437" s="619"/>
      <c r="P437" s="620"/>
      <c r="Q437" s="620"/>
      <c r="R437" s="620"/>
      <c r="S437" s="620"/>
      <c r="T437" s="620"/>
      <c r="U437" s="620"/>
      <c r="V437" s="620"/>
      <c r="W437" s="620"/>
      <c r="X437" s="620"/>
      <c r="Y437" s="620"/>
      <c r="Z437" s="620"/>
      <c r="AA437" s="620"/>
      <c r="AB437" s="620"/>
      <c r="AC437" s="620"/>
      <c r="AD437" s="620"/>
      <c r="AE437" s="620"/>
      <c r="AF437" s="620"/>
      <c r="AG437" s="620"/>
      <c r="AH437" s="618"/>
      <c r="AI437" s="618"/>
      <c r="AJ437" s="618"/>
      <c r="AK437" s="618"/>
      <c r="AL437" s="618"/>
      <c r="AM437" s="618"/>
      <c r="AN437" s="618"/>
      <c r="AO437" s="618"/>
      <c r="AP437" s="618"/>
      <c r="AQ437" s="618"/>
      <c r="AR437" s="618"/>
      <c r="AS437" s="618"/>
      <c r="AT437" s="618"/>
      <c r="AU437" s="618"/>
      <c r="AV437" s="618"/>
      <c r="AW437" s="618"/>
      <c r="AX437" s="618"/>
      <c r="AY437" s="618"/>
      <c r="AZ437" s="618"/>
      <c r="BA437" s="618"/>
      <c r="BB437" s="618"/>
      <c r="BC437" s="618"/>
      <c r="BD437" s="618"/>
      <c r="BE437" s="618"/>
      <c r="BF437" s="618"/>
      <c r="BG437" s="618"/>
      <c r="BH437" s="618"/>
      <c r="BI437" s="618"/>
      <c r="BJ437" s="618"/>
      <c r="BK437" s="618"/>
      <c r="BL437" s="618"/>
      <c r="BM437" s="618"/>
      <c r="BN437" s="618"/>
      <c r="BO437" s="618"/>
      <c r="BP437" s="618"/>
      <c r="BQ437" s="618"/>
      <c r="BR437" s="618"/>
      <c r="BS437" s="618"/>
      <c r="BT437" s="618"/>
      <c r="BU437" s="618"/>
      <c r="BV437" s="618"/>
      <c r="BW437" s="618"/>
      <c r="BX437" s="618"/>
      <c r="BY437" s="618"/>
      <c r="BZ437" s="618"/>
      <c r="CA437" s="618"/>
      <c r="CB437" s="623"/>
      <c r="CC437" s="623"/>
      <c r="CD437" s="618"/>
      <c r="CE437" s="618"/>
      <c r="CF437" s="623"/>
      <c r="CG437" s="623"/>
      <c r="CH437" s="623"/>
      <c r="CI437" s="623"/>
      <c r="CJ437" s="623"/>
      <c r="CK437" s="623"/>
      <c r="CL437" s="623"/>
      <c r="CM437" s="623"/>
      <c r="CN437" s="623"/>
      <c r="CO437" s="618"/>
      <c r="CP437" s="619"/>
      <c r="CQ437" s="619"/>
      <c r="CR437" s="618"/>
      <c r="CS437" s="618"/>
      <c r="CT437" s="618"/>
      <c r="CU437" s="618"/>
      <c r="CV437" s="618"/>
      <c r="CW437" s="618"/>
    </row>
    <row r="438" spans="1:101" s="624" customFormat="1">
      <c r="A438" s="618"/>
      <c r="B438" s="618"/>
      <c r="C438" s="622"/>
      <c r="D438" s="622"/>
      <c r="E438" s="621"/>
      <c r="F438" s="618"/>
      <c r="G438" s="618"/>
      <c r="H438" s="618"/>
      <c r="I438" s="618"/>
      <c r="J438" s="618"/>
      <c r="K438" s="618"/>
      <c r="L438" s="618"/>
      <c r="M438" s="618"/>
      <c r="N438" s="619"/>
      <c r="O438" s="619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20"/>
      <c r="AB438" s="620"/>
      <c r="AC438" s="620"/>
      <c r="AD438" s="620"/>
      <c r="AE438" s="620"/>
      <c r="AF438" s="620"/>
      <c r="AG438" s="620"/>
      <c r="AH438" s="618"/>
      <c r="AI438" s="618"/>
      <c r="AJ438" s="618"/>
      <c r="AK438" s="618"/>
      <c r="AL438" s="618"/>
      <c r="AM438" s="618"/>
      <c r="AN438" s="618"/>
      <c r="AO438" s="618"/>
      <c r="AP438" s="618"/>
      <c r="AQ438" s="618"/>
      <c r="AR438" s="618"/>
      <c r="AS438" s="618"/>
      <c r="AT438" s="618"/>
      <c r="AU438" s="618"/>
      <c r="AV438" s="618"/>
      <c r="AW438" s="618"/>
      <c r="AX438" s="618"/>
      <c r="AY438" s="618"/>
      <c r="AZ438" s="618"/>
      <c r="BA438" s="618"/>
      <c r="BB438" s="618"/>
      <c r="BC438" s="618"/>
      <c r="BD438" s="618"/>
      <c r="BE438" s="618"/>
      <c r="BF438" s="618"/>
      <c r="BG438" s="618"/>
      <c r="BH438" s="618"/>
      <c r="BI438" s="618"/>
      <c r="BJ438" s="618"/>
      <c r="BK438" s="618"/>
      <c r="BL438" s="618"/>
      <c r="BM438" s="618"/>
      <c r="BN438" s="618"/>
      <c r="BO438" s="618"/>
      <c r="BP438" s="618"/>
      <c r="BQ438" s="618"/>
      <c r="BR438" s="618"/>
      <c r="BS438" s="618"/>
      <c r="BT438" s="618"/>
      <c r="BU438" s="618"/>
      <c r="BV438" s="618"/>
      <c r="BW438" s="618"/>
      <c r="BX438" s="618"/>
      <c r="BY438" s="618"/>
      <c r="BZ438" s="618"/>
      <c r="CA438" s="618"/>
      <c r="CB438" s="623"/>
      <c r="CC438" s="623"/>
      <c r="CD438" s="618"/>
      <c r="CE438" s="618"/>
      <c r="CF438" s="623"/>
      <c r="CG438" s="623"/>
      <c r="CH438" s="623"/>
      <c r="CI438" s="623"/>
      <c r="CJ438" s="623"/>
      <c r="CK438" s="623"/>
      <c r="CL438" s="623"/>
      <c r="CM438" s="623"/>
      <c r="CN438" s="623"/>
      <c r="CO438" s="618"/>
      <c r="CP438" s="619"/>
      <c r="CQ438" s="619"/>
      <c r="CR438" s="618"/>
      <c r="CS438" s="618"/>
      <c r="CT438" s="618"/>
      <c r="CU438" s="618"/>
      <c r="CV438" s="618"/>
      <c r="CW438" s="618"/>
    </row>
    <row r="439" spans="1:101" s="624" customFormat="1">
      <c r="A439" s="618"/>
      <c r="B439" s="618"/>
      <c r="C439" s="622"/>
      <c r="D439" s="622"/>
      <c r="E439" s="621"/>
      <c r="F439" s="618"/>
      <c r="G439" s="618"/>
      <c r="H439" s="618"/>
      <c r="I439" s="618"/>
      <c r="J439" s="618"/>
      <c r="K439" s="618"/>
      <c r="L439" s="618"/>
      <c r="M439" s="618"/>
      <c r="N439" s="619"/>
      <c r="O439" s="619"/>
      <c r="P439" s="620"/>
      <c r="Q439" s="620"/>
      <c r="R439" s="620"/>
      <c r="S439" s="620"/>
      <c r="T439" s="620"/>
      <c r="U439" s="620"/>
      <c r="V439" s="620"/>
      <c r="W439" s="620"/>
      <c r="X439" s="620"/>
      <c r="Y439" s="620"/>
      <c r="Z439" s="620"/>
      <c r="AA439" s="620"/>
      <c r="AB439" s="620"/>
      <c r="AC439" s="620"/>
      <c r="AD439" s="620"/>
      <c r="AE439" s="620"/>
      <c r="AF439" s="620"/>
      <c r="AG439" s="620"/>
      <c r="AH439" s="618"/>
      <c r="AI439" s="618"/>
      <c r="AJ439" s="618"/>
      <c r="AK439" s="618"/>
      <c r="AL439" s="618"/>
      <c r="AM439" s="618"/>
      <c r="AN439" s="618"/>
      <c r="AO439" s="618"/>
      <c r="AP439" s="618"/>
      <c r="AQ439" s="618"/>
      <c r="AR439" s="618"/>
      <c r="AS439" s="618"/>
      <c r="AT439" s="618"/>
      <c r="AU439" s="618"/>
      <c r="AV439" s="618"/>
      <c r="AW439" s="618"/>
      <c r="AX439" s="618"/>
      <c r="AY439" s="618"/>
      <c r="AZ439" s="618"/>
      <c r="BA439" s="618"/>
      <c r="BB439" s="618"/>
      <c r="BC439" s="618"/>
      <c r="BD439" s="618"/>
      <c r="BE439" s="618"/>
      <c r="BF439" s="618"/>
      <c r="BG439" s="618"/>
      <c r="BH439" s="618"/>
      <c r="BI439" s="618"/>
      <c r="BJ439" s="618"/>
      <c r="BK439" s="618"/>
      <c r="BL439" s="618"/>
      <c r="BM439" s="618"/>
      <c r="BN439" s="618"/>
      <c r="BO439" s="618"/>
      <c r="BP439" s="618"/>
      <c r="BQ439" s="618"/>
      <c r="BR439" s="618"/>
      <c r="BS439" s="618"/>
      <c r="BT439" s="618"/>
      <c r="BU439" s="618"/>
      <c r="BV439" s="618"/>
      <c r="BW439" s="618"/>
      <c r="BX439" s="618"/>
      <c r="BY439" s="618"/>
      <c r="BZ439" s="618"/>
      <c r="CA439" s="618"/>
      <c r="CB439" s="623"/>
      <c r="CC439" s="623"/>
      <c r="CD439" s="618"/>
      <c r="CE439" s="618"/>
      <c r="CF439" s="623"/>
      <c r="CG439" s="623"/>
      <c r="CH439" s="623"/>
      <c r="CI439" s="623"/>
      <c r="CJ439" s="623"/>
      <c r="CK439" s="623"/>
      <c r="CL439" s="623"/>
      <c r="CM439" s="623"/>
      <c r="CN439" s="623"/>
      <c r="CO439" s="618"/>
      <c r="CP439" s="619"/>
      <c r="CQ439" s="619"/>
      <c r="CR439" s="618"/>
      <c r="CS439" s="618"/>
      <c r="CT439" s="618"/>
      <c r="CU439" s="618"/>
      <c r="CV439" s="618"/>
      <c r="CW439" s="618"/>
    </row>
    <row r="440" spans="1:101" s="624" customFormat="1">
      <c r="A440" s="618"/>
      <c r="B440" s="618"/>
      <c r="C440" s="622"/>
      <c r="D440" s="622"/>
      <c r="E440" s="621"/>
      <c r="F440" s="618"/>
      <c r="G440" s="618"/>
      <c r="H440" s="618"/>
      <c r="I440" s="618"/>
      <c r="J440" s="618"/>
      <c r="K440" s="618"/>
      <c r="L440" s="618"/>
      <c r="M440" s="618"/>
      <c r="N440" s="619"/>
      <c r="O440" s="619"/>
      <c r="P440" s="620"/>
      <c r="Q440" s="620"/>
      <c r="R440" s="620"/>
      <c r="S440" s="620"/>
      <c r="T440" s="620"/>
      <c r="U440" s="620"/>
      <c r="V440" s="620"/>
      <c r="W440" s="620"/>
      <c r="X440" s="620"/>
      <c r="Y440" s="620"/>
      <c r="Z440" s="620"/>
      <c r="AA440" s="620"/>
      <c r="AB440" s="620"/>
      <c r="AC440" s="620"/>
      <c r="AD440" s="620"/>
      <c r="AE440" s="620"/>
      <c r="AF440" s="620"/>
      <c r="AG440" s="620"/>
      <c r="AH440" s="618"/>
      <c r="AI440" s="618"/>
      <c r="AJ440" s="618"/>
      <c r="AK440" s="618"/>
      <c r="AL440" s="618"/>
      <c r="AM440" s="618"/>
      <c r="AN440" s="618"/>
      <c r="AO440" s="618"/>
      <c r="AP440" s="618"/>
      <c r="AQ440" s="618"/>
      <c r="AR440" s="618"/>
      <c r="AS440" s="618"/>
      <c r="AT440" s="618"/>
      <c r="AU440" s="618"/>
      <c r="AV440" s="618"/>
      <c r="AW440" s="618"/>
      <c r="AX440" s="618"/>
      <c r="AY440" s="618"/>
      <c r="AZ440" s="618"/>
      <c r="BA440" s="618"/>
      <c r="BB440" s="618"/>
      <c r="BC440" s="618"/>
      <c r="BD440" s="618"/>
      <c r="BE440" s="618"/>
      <c r="BF440" s="618"/>
      <c r="BG440" s="618"/>
      <c r="BH440" s="618"/>
      <c r="BI440" s="618"/>
      <c r="BJ440" s="618"/>
      <c r="BK440" s="618"/>
      <c r="BL440" s="618"/>
      <c r="BM440" s="618"/>
      <c r="BN440" s="618"/>
      <c r="BO440" s="618"/>
      <c r="BP440" s="618"/>
      <c r="BQ440" s="618"/>
      <c r="BR440" s="618"/>
      <c r="BS440" s="618"/>
      <c r="BT440" s="618"/>
      <c r="BU440" s="618"/>
      <c r="BV440" s="618"/>
      <c r="BW440" s="618"/>
      <c r="BX440" s="618"/>
      <c r="BY440" s="618"/>
      <c r="BZ440" s="618"/>
      <c r="CA440" s="618"/>
      <c r="CB440" s="623"/>
      <c r="CC440" s="623"/>
      <c r="CD440" s="618"/>
      <c r="CE440" s="618"/>
      <c r="CF440" s="623"/>
      <c r="CG440" s="623"/>
      <c r="CH440" s="623"/>
      <c r="CI440" s="623"/>
      <c r="CJ440" s="623"/>
      <c r="CK440" s="623"/>
      <c r="CL440" s="623"/>
      <c r="CM440" s="623"/>
      <c r="CN440" s="623"/>
      <c r="CO440" s="618"/>
      <c r="CP440" s="619"/>
      <c r="CQ440" s="619"/>
      <c r="CR440" s="618"/>
      <c r="CS440" s="618"/>
      <c r="CT440" s="618"/>
      <c r="CU440" s="618"/>
      <c r="CV440" s="618"/>
      <c r="CW440" s="618"/>
    </row>
    <row r="441" spans="1:101" s="624" customFormat="1">
      <c r="A441" s="618"/>
      <c r="B441" s="618"/>
      <c r="C441" s="622"/>
      <c r="D441" s="622"/>
      <c r="E441" s="621"/>
      <c r="F441" s="618"/>
      <c r="G441" s="618"/>
      <c r="H441" s="618"/>
      <c r="I441" s="618"/>
      <c r="J441" s="618"/>
      <c r="K441" s="618"/>
      <c r="L441" s="618"/>
      <c r="M441" s="618"/>
      <c r="N441" s="619"/>
      <c r="O441" s="619"/>
      <c r="P441" s="620"/>
      <c r="Q441" s="620"/>
      <c r="R441" s="620"/>
      <c r="S441" s="620"/>
      <c r="T441" s="620"/>
      <c r="U441" s="620"/>
      <c r="V441" s="620"/>
      <c r="W441" s="620"/>
      <c r="X441" s="620"/>
      <c r="Y441" s="620"/>
      <c r="Z441" s="620"/>
      <c r="AA441" s="620"/>
      <c r="AB441" s="620"/>
      <c r="AC441" s="620"/>
      <c r="AD441" s="620"/>
      <c r="AE441" s="620"/>
      <c r="AF441" s="620"/>
      <c r="AG441" s="620"/>
      <c r="AH441" s="618"/>
      <c r="AI441" s="618"/>
      <c r="AJ441" s="618"/>
      <c r="AK441" s="618"/>
      <c r="AL441" s="618"/>
      <c r="AM441" s="618"/>
      <c r="AN441" s="618"/>
      <c r="AO441" s="618"/>
      <c r="AP441" s="618"/>
      <c r="AQ441" s="618"/>
      <c r="AR441" s="618"/>
      <c r="AS441" s="618"/>
      <c r="AT441" s="618"/>
      <c r="AU441" s="618"/>
      <c r="AV441" s="618"/>
      <c r="AW441" s="618"/>
      <c r="AX441" s="618"/>
      <c r="AY441" s="618"/>
      <c r="AZ441" s="618"/>
      <c r="BA441" s="618"/>
      <c r="BB441" s="618"/>
      <c r="BC441" s="618"/>
      <c r="BD441" s="618"/>
      <c r="BE441" s="618"/>
      <c r="BF441" s="618"/>
      <c r="BG441" s="618"/>
      <c r="BH441" s="618"/>
      <c r="BI441" s="618"/>
      <c r="BJ441" s="618"/>
      <c r="BK441" s="618"/>
      <c r="BL441" s="618"/>
      <c r="BM441" s="618"/>
      <c r="BN441" s="618"/>
      <c r="BO441" s="618"/>
      <c r="BP441" s="618"/>
      <c r="BQ441" s="618"/>
      <c r="BR441" s="618"/>
      <c r="BS441" s="618"/>
      <c r="BT441" s="618"/>
      <c r="BU441" s="618"/>
      <c r="BV441" s="618"/>
      <c r="BW441" s="618"/>
      <c r="BX441" s="618"/>
      <c r="BY441" s="618"/>
      <c r="BZ441" s="618"/>
      <c r="CA441" s="618"/>
      <c r="CB441" s="623"/>
      <c r="CC441" s="623"/>
      <c r="CD441" s="618"/>
      <c r="CE441" s="618"/>
      <c r="CF441" s="623"/>
      <c r="CG441" s="623"/>
      <c r="CH441" s="623"/>
      <c r="CI441" s="623"/>
      <c r="CJ441" s="623"/>
      <c r="CK441" s="623"/>
      <c r="CL441" s="623"/>
      <c r="CM441" s="623"/>
      <c r="CN441" s="623"/>
      <c r="CO441" s="618"/>
      <c r="CP441" s="619"/>
      <c r="CQ441" s="619"/>
      <c r="CR441" s="618"/>
      <c r="CS441" s="618"/>
      <c r="CT441" s="618"/>
      <c r="CU441" s="618"/>
      <c r="CV441" s="618"/>
      <c r="CW441" s="618"/>
    </row>
    <row r="442" spans="1:101" s="624" customFormat="1">
      <c r="A442" s="618"/>
      <c r="B442" s="618"/>
      <c r="C442" s="622"/>
      <c r="D442" s="622"/>
      <c r="E442" s="621"/>
      <c r="F442" s="618"/>
      <c r="G442" s="618"/>
      <c r="H442" s="618"/>
      <c r="I442" s="618"/>
      <c r="J442" s="618"/>
      <c r="K442" s="618"/>
      <c r="L442" s="618"/>
      <c r="M442" s="618"/>
      <c r="N442" s="619"/>
      <c r="O442" s="619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20"/>
      <c r="AB442" s="620"/>
      <c r="AC442" s="620"/>
      <c r="AD442" s="620"/>
      <c r="AE442" s="620"/>
      <c r="AF442" s="620"/>
      <c r="AG442" s="620"/>
      <c r="AH442" s="618"/>
      <c r="AI442" s="618"/>
      <c r="AJ442" s="618"/>
      <c r="AK442" s="618"/>
      <c r="AL442" s="618"/>
      <c r="AM442" s="618"/>
      <c r="AN442" s="618"/>
      <c r="AO442" s="618"/>
      <c r="AP442" s="618"/>
      <c r="AQ442" s="618"/>
      <c r="AR442" s="618"/>
      <c r="AS442" s="618"/>
      <c r="AT442" s="618"/>
      <c r="AU442" s="618"/>
      <c r="AV442" s="618"/>
      <c r="AW442" s="618"/>
      <c r="AX442" s="618"/>
      <c r="AY442" s="618"/>
      <c r="AZ442" s="618"/>
      <c r="BA442" s="618"/>
      <c r="BB442" s="618"/>
      <c r="BC442" s="618"/>
      <c r="BD442" s="618"/>
      <c r="BE442" s="618"/>
      <c r="BF442" s="618"/>
      <c r="BG442" s="618"/>
      <c r="BH442" s="618"/>
      <c r="BI442" s="618"/>
      <c r="BJ442" s="618"/>
      <c r="BK442" s="618"/>
      <c r="BL442" s="618"/>
      <c r="BM442" s="618"/>
      <c r="BN442" s="618"/>
      <c r="BO442" s="618"/>
      <c r="BP442" s="618"/>
      <c r="BQ442" s="618"/>
      <c r="BR442" s="618"/>
      <c r="BS442" s="618"/>
      <c r="BT442" s="618"/>
      <c r="BU442" s="618"/>
      <c r="BV442" s="618"/>
      <c r="BW442" s="618"/>
      <c r="BX442" s="618"/>
      <c r="BY442" s="618"/>
      <c r="BZ442" s="618"/>
      <c r="CA442" s="618"/>
      <c r="CB442" s="623"/>
      <c r="CC442" s="623"/>
      <c r="CD442" s="618"/>
      <c r="CE442" s="618"/>
      <c r="CF442" s="623"/>
      <c r="CG442" s="623"/>
      <c r="CH442" s="623"/>
      <c r="CI442" s="623"/>
      <c r="CJ442" s="623"/>
      <c r="CK442" s="623"/>
      <c r="CL442" s="623"/>
      <c r="CM442" s="623"/>
      <c r="CN442" s="623"/>
      <c r="CO442" s="618"/>
      <c r="CP442" s="619"/>
      <c r="CQ442" s="619"/>
      <c r="CR442" s="618"/>
      <c r="CS442" s="618"/>
      <c r="CT442" s="618"/>
      <c r="CU442" s="618"/>
      <c r="CV442" s="618"/>
      <c r="CW442" s="618"/>
    </row>
    <row r="443" spans="1:101" s="624" customFormat="1">
      <c r="A443" s="618"/>
      <c r="B443" s="618"/>
      <c r="C443" s="622"/>
      <c r="D443" s="622"/>
      <c r="E443" s="621"/>
      <c r="F443" s="618"/>
      <c r="G443" s="618"/>
      <c r="H443" s="618"/>
      <c r="I443" s="618"/>
      <c r="J443" s="618"/>
      <c r="K443" s="618"/>
      <c r="L443" s="618"/>
      <c r="M443" s="618"/>
      <c r="N443" s="619"/>
      <c r="O443" s="619"/>
      <c r="P443" s="620"/>
      <c r="Q443" s="620"/>
      <c r="R443" s="620"/>
      <c r="S443" s="620"/>
      <c r="T443" s="620"/>
      <c r="U443" s="620"/>
      <c r="V443" s="620"/>
      <c r="W443" s="620"/>
      <c r="X443" s="620"/>
      <c r="Y443" s="620"/>
      <c r="Z443" s="620"/>
      <c r="AA443" s="620"/>
      <c r="AB443" s="620"/>
      <c r="AC443" s="620"/>
      <c r="AD443" s="620"/>
      <c r="AE443" s="620"/>
      <c r="AF443" s="620"/>
      <c r="AG443" s="620"/>
      <c r="AH443" s="618"/>
      <c r="AI443" s="618"/>
      <c r="AJ443" s="618"/>
      <c r="AK443" s="618"/>
      <c r="AL443" s="618"/>
      <c r="AM443" s="618"/>
      <c r="AN443" s="618"/>
      <c r="AO443" s="618"/>
      <c r="AP443" s="618"/>
      <c r="AQ443" s="618"/>
      <c r="AR443" s="618"/>
      <c r="AS443" s="618"/>
      <c r="AT443" s="618"/>
      <c r="AU443" s="618"/>
      <c r="AV443" s="618"/>
      <c r="AW443" s="618"/>
      <c r="AX443" s="618"/>
      <c r="AY443" s="618"/>
      <c r="AZ443" s="618"/>
      <c r="BA443" s="618"/>
      <c r="BB443" s="618"/>
      <c r="BC443" s="618"/>
      <c r="BD443" s="618"/>
      <c r="BE443" s="618"/>
      <c r="BF443" s="618"/>
      <c r="BG443" s="618"/>
      <c r="BH443" s="618"/>
      <c r="BI443" s="618"/>
      <c r="BJ443" s="618"/>
      <c r="BK443" s="618"/>
      <c r="BL443" s="618"/>
      <c r="BM443" s="618"/>
      <c r="BN443" s="618"/>
      <c r="BO443" s="618"/>
      <c r="BP443" s="618"/>
      <c r="BQ443" s="618"/>
      <c r="BR443" s="618"/>
      <c r="BS443" s="618"/>
      <c r="BT443" s="618"/>
      <c r="BU443" s="618"/>
      <c r="BV443" s="618"/>
      <c r="BW443" s="618"/>
      <c r="BX443" s="618"/>
      <c r="BY443" s="618"/>
      <c r="BZ443" s="618"/>
      <c r="CA443" s="618"/>
      <c r="CB443" s="623"/>
      <c r="CC443" s="623"/>
      <c r="CD443" s="618"/>
      <c r="CE443" s="618"/>
      <c r="CF443" s="623"/>
      <c r="CG443" s="623"/>
      <c r="CH443" s="623"/>
      <c r="CI443" s="623"/>
      <c r="CJ443" s="623"/>
      <c r="CK443" s="623"/>
      <c r="CL443" s="623"/>
      <c r="CM443" s="623"/>
      <c r="CN443" s="623"/>
      <c r="CO443" s="618"/>
      <c r="CP443" s="619"/>
      <c r="CQ443" s="619"/>
      <c r="CR443" s="618"/>
      <c r="CS443" s="618"/>
      <c r="CT443" s="618"/>
      <c r="CU443" s="618"/>
      <c r="CV443" s="618"/>
      <c r="CW443" s="618"/>
    </row>
    <row r="444" spans="1:101" s="624" customFormat="1">
      <c r="A444" s="618"/>
      <c r="B444" s="618"/>
      <c r="C444" s="622"/>
      <c r="D444" s="622"/>
      <c r="E444" s="621"/>
      <c r="F444" s="618"/>
      <c r="G444" s="618"/>
      <c r="H444" s="618"/>
      <c r="I444" s="618"/>
      <c r="J444" s="618"/>
      <c r="K444" s="618"/>
      <c r="L444" s="618"/>
      <c r="M444" s="618"/>
      <c r="N444" s="619"/>
      <c r="O444" s="619"/>
      <c r="P444" s="620"/>
      <c r="Q444" s="620"/>
      <c r="R444" s="620"/>
      <c r="S444" s="620"/>
      <c r="T444" s="620"/>
      <c r="U444" s="620"/>
      <c r="V444" s="620"/>
      <c r="W444" s="620"/>
      <c r="X444" s="620"/>
      <c r="Y444" s="620"/>
      <c r="Z444" s="620"/>
      <c r="AA444" s="620"/>
      <c r="AB444" s="620"/>
      <c r="AC444" s="620"/>
      <c r="AD444" s="620"/>
      <c r="AE444" s="620"/>
      <c r="AF444" s="620"/>
      <c r="AG444" s="620"/>
      <c r="AH444" s="618"/>
      <c r="AI444" s="618"/>
      <c r="AJ444" s="618"/>
      <c r="AK444" s="618"/>
      <c r="AL444" s="618"/>
      <c r="AM444" s="618"/>
      <c r="AN444" s="618"/>
      <c r="AO444" s="618"/>
      <c r="AP444" s="618"/>
      <c r="AQ444" s="618"/>
      <c r="AR444" s="618"/>
      <c r="AS444" s="618"/>
      <c r="AT444" s="618"/>
      <c r="AU444" s="618"/>
      <c r="AV444" s="618"/>
      <c r="AW444" s="618"/>
      <c r="AX444" s="618"/>
      <c r="AY444" s="618"/>
      <c r="AZ444" s="618"/>
      <c r="BA444" s="618"/>
      <c r="BB444" s="618"/>
      <c r="BC444" s="618"/>
      <c r="BD444" s="618"/>
      <c r="BE444" s="618"/>
      <c r="BF444" s="618"/>
      <c r="BG444" s="618"/>
      <c r="BH444" s="618"/>
      <c r="BI444" s="618"/>
      <c r="BJ444" s="618"/>
      <c r="BK444" s="618"/>
      <c r="BL444" s="618"/>
      <c r="BM444" s="618"/>
      <c r="BN444" s="618"/>
      <c r="BO444" s="618"/>
      <c r="BP444" s="618"/>
      <c r="BQ444" s="618"/>
      <c r="BR444" s="618"/>
      <c r="BS444" s="618"/>
      <c r="BT444" s="618"/>
      <c r="BU444" s="618"/>
      <c r="BV444" s="618"/>
      <c r="BW444" s="618"/>
      <c r="BX444" s="618"/>
      <c r="BY444" s="618"/>
      <c r="BZ444" s="618"/>
      <c r="CA444" s="618"/>
      <c r="CB444" s="623"/>
      <c r="CC444" s="623"/>
      <c r="CD444" s="618"/>
      <c r="CE444" s="618"/>
      <c r="CF444" s="623"/>
      <c r="CG444" s="623"/>
      <c r="CH444" s="623"/>
      <c r="CI444" s="623"/>
      <c r="CJ444" s="623"/>
      <c r="CK444" s="623"/>
      <c r="CL444" s="623"/>
      <c r="CM444" s="623"/>
      <c r="CN444" s="623"/>
      <c r="CO444" s="618"/>
      <c r="CP444" s="619"/>
      <c r="CQ444" s="619"/>
      <c r="CR444" s="618"/>
      <c r="CS444" s="618"/>
      <c r="CT444" s="618"/>
      <c r="CU444" s="618"/>
      <c r="CV444" s="618"/>
      <c r="CW444" s="618"/>
    </row>
    <row r="445" spans="1:101" s="624" customFormat="1">
      <c r="A445" s="618"/>
      <c r="B445" s="618"/>
      <c r="C445" s="622"/>
      <c r="D445" s="622"/>
      <c r="E445" s="621"/>
      <c r="F445" s="618"/>
      <c r="G445" s="618"/>
      <c r="H445" s="618"/>
      <c r="I445" s="618"/>
      <c r="J445" s="618"/>
      <c r="K445" s="618"/>
      <c r="L445" s="618"/>
      <c r="M445" s="618"/>
      <c r="N445" s="619"/>
      <c r="O445" s="619"/>
      <c r="P445" s="620"/>
      <c r="Q445" s="620"/>
      <c r="R445" s="620"/>
      <c r="S445" s="620"/>
      <c r="T445" s="620"/>
      <c r="U445" s="620"/>
      <c r="V445" s="620"/>
      <c r="W445" s="620"/>
      <c r="X445" s="620"/>
      <c r="Y445" s="620"/>
      <c r="Z445" s="620"/>
      <c r="AA445" s="620"/>
      <c r="AB445" s="620"/>
      <c r="AC445" s="620"/>
      <c r="AD445" s="620"/>
      <c r="AE445" s="620"/>
      <c r="AF445" s="620"/>
      <c r="AG445" s="620"/>
      <c r="AH445" s="618"/>
      <c r="AI445" s="618"/>
      <c r="AJ445" s="618"/>
      <c r="AK445" s="618"/>
      <c r="AL445" s="618"/>
      <c r="AM445" s="618"/>
      <c r="AN445" s="618"/>
      <c r="AO445" s="618"/>
      <c r="AP445" s="618"/>
      <c r="AQ445" s="618"/>
      <c r="AR445" s="618"/>
      <c r="AS445" s="618"/>
      <c r="AT445" s="618"/>
      <c r="AU445" s="618"/>
      <c r="AV445" s="618"/>
      <c r="AW445" s="618"/>
      <c r="AX445" s="618"/>
      <c r="AY445" s="618"/>
      <c r="AZ445" s="618"/>
      <c r="BA445" s="618"/>
      <c r="BB445" s="618"/>
      <c r="BC445" s="618"/>
      <c r="BD445" s="618"/>
      <c r="BE445" s="618"/>
      <c r="BF445" s="618"/>
      <c r="BG445" s="618"/>
      <c r="BH445" s="618"/>
      <c r="BI445" s="618"/>
      <c r="BJ445" s="618"/>
      <c r="BK445" s="618"/>
      <c r="BL445" s="618"/>
      <c r="BM445" s="618"/>
      <c r="BN445" s="618"/>
      <c r="BO445" s="618"/>
      <c r="BP445" s="618"/>
      <c r="BQ445" s="618"/>
      <c r="BR445" s="618"/>
      <c r="BS445" s="618"/>
      <c r="BT445" s="618"/>
      <c r="BU445" s="618"/>
      <c r="BV445" s="618"/>
      <c r="BW445" s="618"/>
      <c r="BX445" s="618"/>
      <c r="BY445" s="618"/>
      <c r="BZ445" s="618"/>
      <c r="CA445" s="618"/>
      <c r="CB445" s="623"/>
      <c r="CC445" s="623"/>
      <c r="CD445" s="618"/>
      <c r="CE445" s="618"/>
      <c r="CF445" s="623"/>
      <c r="CG445" s="623"/>
      <c r="CH445" s="623"/>
      <c r="CI445" s="623"/>
      <c r="CJ445" s="623"/>
      <c r="CK445" s="623"/>
      <c r="CL445" s="623"/>
      <c r="CM445" s="623"/>
      <c r="CN445" s="623"/>
      <c r="CO445" s="618"/>
      <c r="CP445" s="619"/>
      <c r="CQ445" s="619"/>
      <c r="CR445" s="618"/>
      <c r="CS445" s="618"/>
      <c r="CT445" s="618"/>
      <c r="CU445" s="618"/>
      <c r="CV445" s="618"/>
      <c r="CW445" s="618"/>
    </row>
    <row r="446" spans="1:101" s="624" customFormat="1">
      <c r="A446" s="618"/>
      <c r="B446" s="618"/>
      <c r="C446" s="622"/>
      <c r="D446" s="622"/>
      <c r="E446" s="621"/>
      <c r="F446" s="618"/>
      <c r="G446" s="618"/>
      <c r="H446" s="618"/>
      <c r="I446" s="618"/>
      <c r="J446" s="618"/>
      <c r="K446" s="618"/>
      <c r="L446" s="618"/>
      <c r="M446" s="618"/>
      <c r="N446" s="619"/>
      <c r="O446" s="619"/>
      <c r="P446" s="620"/>
      <c r="Q446" s="620"/>
      <c r="R446" s="620"/>
      <c r="S446" s="620"/>
      <c r="T446" s="620"/>
      <c r="U446" s="620"/>
      <c r="V446" s="620"/>
      <c r="W446" s="620"/>
      <c r="X446" s="620"/>
      <c r="Y446" s="620"/>
      <c r="Z446" s="620"/>
      <c r="AA446" s="620"/>
      <c r="AB446" s="620"/>
      <c r="AC446" s="620"/>
      <c r="AD446" s="620"/>
      <c r="AE446" s="620"/>
      <c r="AF446" s="620"/>
      <c r="AG446" s="620"/>
      <c r="AH446" s="618"/>
      <c r="AI446" s="618"/>
      <c r="AJ446" s="618"/>
      <c r="AK446" s="618"/>
      <c r="AL446" s="618"/>
      <c r="AM446" s="618"/>
      <c r="AN446" s="618"/>
      <c r="AO446" s="618"/>
      <c r="AP446" s="618"/>
      <c r="AQ446" s="618"/>
      <c r="AR446" s="618"/>
      <c r="AS446" s="618"/>
      <c r="AT446" s="618"/>
      <c r="AU446" s="618"/>
      <c r="AV446" s="618"/>
      <c r="AW446" s="618"/>
      <c r="AX446" s="618"/>
      <c r="AY446" s="618"/>
      <c r="AZ446" s="618"/>
      <c r="BA446" s="618"/>
      <c r="BB446" s="618"/>
      <c r="BC446" s="618"/>
      <c r="BD446" s="618"/>
      <c r="BE446" s="618"/>
      <c r="BF446" s="618"/>
      <c r="BG446" s="618"/>
      <c r="BH446" s="618"/>
      <c r="BI446" s="618"/>
      <c r="BJ446" s="618"/>
      <c r="BK446" s="618"/>
      <c r="BL446" s="618"/>
      <c r="BM446" s="618"/>
      <c r="BN446" s="618"/>
      <c r="BO446" s="618"/>
      <c r="BP446" s="618"/>
      <c r="BQ446" s="618"/>
      <c r="BR446" s="618"/>
      <c r="BS446" s="618"/>
      <c r="BT446" s="618"/>
      <c r="BU446" s="618"/>
      <c r="BV446" s="618"/>
      <c r="BW446" s="618"/>
      <c r="BX446" s="618"/>
      <c r="BY446" s="618"/>
      <c r="BZ446" s="618"/>
      <c r="CA446" s="618"/>
      <c r="CB446" s="623"/>
      <c r="CC446" s="623"/>
      <c r="CD446" s="618"/>
      <c r="CE446" s="618"/>
      <c r="CF446" s="623"/>
      <c r="CG446" s="623"/>
      <c r="CH446" s="623"/>
      <c r="CI446" s="623"/>
      <c r="CJ446" s="623"/>
      <c r="CK446" s="623"/>
      <c r="CL446" s="623"/>
      <c r="CM446" s="623"/>
      <c r="CN446" s="623"/>
      <c r="CO446" s="618"/>
      <c r="CP446" s="619"/>
      <c r="CQ446" s="619"/>
      <c r="CR446" s="618"/>
      <c r="CS446" s="618"/>
      <c r="CT446" s="618"/>
      <c r="CU446" s="618"/>
      <c r="CV446" s="618"/>
      <c r="CW446" s="618"/>
    </row>
    <row r="447" spans="1:101" s="624" customFormat="1">
      <c r="A447" s="618"/>
      <c r="B447" s="618"/>
      <c r="C447" s="622"/>
      <c r="D447" s="622"/>
      <c r="E447" s="621"/>
      <c r="F447" s="618"/>
      <c r="G447" s="618"/>
      <c r="H447" s="618"/>
      <c r="I447" s="618"/>
      <c r="J447" s="618"/>
      <c r="K447" s="618"/>
      <c r="L447" s="618"/>
      <c r="M447" s="618"/>
      <c r="N447" s="619"/>
      <c r="O447" s="619"/>
      <c r="P447" s="620"/>
      <c r="Q447" s="620"/>
      <c r="R447" s="620"/>
      <c r="S447" s="620"/>
      <c r="T447" s="620"/>
      <c r="U447" s="620"/>
      <c r="V447" s="620"/>
      <c r="W447" s="620"/>
      <c r="X447" s="620"/>
      <c r="Y447" s="620"/>
      <c r="Z447" s="620"/>
      <c r="AA447" s="620"/>
      <c r="AB447" s="620"/>
      <c r="AC447" s="620"/>
      <c r="AD447" s="620"/>
      <c r="AE447" s="620"/>
      <c r="AF447" s="620"/>
      <c r="AG447" s="620"/>
      <c r="AH447" s="618"/>
      <c r="AI447" s="618"/>
      <c r="AJ447" s="618"/>
      <c r="AK447" s="618"/>
      <c r="AL447" s="618"/>
      <c r="AM447" s="618"/>
      <c r="AN447" s="618"/>
      <c r="AO447" s="618"/>
      <c r="AP447" s="618"/>
      <c r="AQ447" s="618"/>
      <c r="AR447" s="618"/>
      <c r="AS447" s="618"/>
      <c r="AT447" s="618"/>
      <c r="AU447" s="618"/>
      <c r="AV447" s="618"/>
      <c r="AW447" s="618"/>
      <c r="AX447" s="618"/>
      <c r="AY447" s="618"/>
      <c r="AZ447" s="618"/>
      <c r="BA447" s="618"/>
      <c r="BB447" s="618"/>
      <c r="BC447" s="618"/>
      <c r="BD447" s="618"/>
      <c r="BE447" s="618"/>
      <c r="BF447" s="618"/>
      <c r="BG447" s="618"/>
      <c r="BH447" s="618"/>
      <c r="BI447" s="618"/>
      <c r="BJ447" s="618"/>
      <c r="BK447" s="618"/>
      <c r="BL447" s="618"/>
      <c r="BM447" s="618"/>
      <c r="BN447" s="618"/>
      <c r="BO447" s="618"/>
      <c r="BP447" s="618"/>
      <c r="BQ447" s="618"/>
      <c r="BR447" s="618"/>
      <c r="BS447" s="618"/>
      <c r="BT447" s="618"/>
      <c r="BU447" s="618"/>
      <c r="BV447" s="618"/>
      <c r="BW447" s="618"/>
      <c r="BX447" s="618"/>
      <c r="BY447" s="618"/>
      <c r="BZ447" s="618"/>
      <c r="CA447" s="618"/>
      <c r="CB447" s="623"/>
      <c r="CC447" s="623"/>
      <c r="CD447" s="618"/>
      <c r="CE447" s="618"/>
      <c r="CF447" s="623"/>
      <c r="CG447" s="623"/>
      <c r="CH447" s="623"/>
      <c r="CI447" s="623"/>
      <c r="CJ447" s="623"/>
      <c r="CK447" s="623"/>
      <c r="CL447" s="623"/>
      <c r="CM447" s="623"/>
      <c r="CN447" s="623"/>
      <c r="CO447" s="618"/>
      <c r="CP447" s="619"/>
      <c r="CQ447" s="619"/>
      <c r="CR447" s="618"/>
      <c r="CS447" s="618"/>
      <c r="CT447" s="618"/>
      <c r="CU447" s="618"/>
      <c r="CV447" s="618"/>
      <c r="CW447" s="618"/>
    </row>
    <row r="448" spans="1:101" s="624" customFormat="1">
      <c r="A448" s="618"/>
      <c r="B448" s="618"/>
      <c r="C448" s="622"/>
      <c r="D448" s="622"/>
      <c r="E448" s="621"/>
      <c r="F448" s="618"/>
      <c r="G448" s="618"/>
      <c r="H448" s="618"/>
      <c r="I448" s="618"/>
      <c r="J448" s="618"/>
      <c r="K448" s="618"/>
      <c r="L448" s="618"/>
      <c r="M448" s="618"/>
      <c r="N448" s="619"/>
      <c r="O448" s="619"/>
      <c r="P448" s="620"/>
      <c r="Q448" s="620"/>
      <c r="R448" s="620"/>
      <c r="S448" s="620"/>
      <c r="T448" s="620"/>
      <c r="U448" s="620"/>
      <c r="V448" s="620"/>
      <c r="W448" s="620"/>
      <c r="X448" s="620"/>
      <c r="Y448" s="620"/>
      <c r="Z448" s="620"/>
      <c r="AA448" s="620"/>
      <c r="AB448" s="620"/>
      <c r="AC448" s="620"/>
      <c r="AD448" s="620"/>
      <c r="AE448" s="620"/>
      <c r="AF448" s="620"/>
      <c r="AG448" s="620"/>
      <c r="AH448" s="618"/>
      <c r="AI448" s="618"/>
      <c r="AJ448" s="618"/>
      <c r="AK448" s="618"/>
      <c r="AL448" s="618"/>
      <c r="AM448" s="618"/>
      <c r="AN448" s="618"/>
      <c r="AO448" s="618"/>
      <c r="AP448" s="618"/>
      <c r="AQ448" s="618"/>
      <c r="AR448" s="618"/>
      <c r="AS448" s="618"/>
      <c r="AT448" s="618"/>
      <c r="AU448" s="618"/>
      <c r="AV448" s="618"/>
      <c r="AW448" s="618"/>
      <c r="AX448" s="618"/>
      <c r="AY448" s="618"/>
      <c r="AZ448" s="618"/>
      <c r="BA448" s="618"/>
      <c r="BB448" s="618"/>
      <c r="BC448" s="618"/>
      <c r="BD448" s="618"/>
      <c r="BE448" s="618"/>
      <c r="BF448" s="618"/>
      <c r="BG448" s="618"/>
      <c r="BH448" s="618"/>
      <c r="BI448" s="618"/>
      <c r="BJ448" s="618"/>
      <c r="BK448" s="618"/>
      <c r="BL448" s="618"/>
      <c r="BM448" s="618"/>
      <c r="BN448" s="618"/>
      <c r="BO448" s="618"/>
      <c r="BP448" s="618"/>
      <c r="BQ448" s="618"/>
      <c r="BR448" s="618"/>
      <c r="BS448" s="618"/>
      <c r="BT448" s="618"/>
      <c r="BU448" s="618"/>
      <c r="BV448" s="618"/>
      <c r="BW448" s="618"/>
      <c r="BX448" s="618"/>
      <c r="BY448" s="618"/>
      <c r="BZ448" s="618"/>
      <c r="CA448" s="618"/>
      <c r="CB448" s="623"/>
      <c r="CC448" s="623"/>
      <c r="CD448" s="618"/>
      <c r="CE448" s="618"/>
      <c r="CF448" s="623"/>
      <c r="CG448" s="623"/>
      <c r="CH448" s="623"/>
      <c r="CI448" s="623"/>
      <c r="CJ448" s="623"/>
      <c r="CK448" s="623"/>
      <c r="CL448" s="623"/>
      <c r="CM448" s="623"/>
      <c r="CN448" s="623"/>
      <c r="CO448" s="618"/>
      <c r="CP448" s="619"/>
      <c r="CQ448" s="619"/>
      <c r="CR448" s="618"/>
      <c r="CS448" s="618"/>
      <c r="CT448" s="618"/>
      <c r="CU448" s="618"/>
      <c r="CV448" s="618"/>
      <c r="CW448" s="618"/>
    </row>
    <row r="449" spans="1:101" s="624" customFormat="1">
      <c r="A449" s="618"/>
      <c r="B449" s="618"/>
      <c r="C449" s="622"/>
      <c r="D449" s="622"/>
      <c r="E449" s="621"/>
      <c r="F449" s="618"/>
      <c r="G449" s="618"/>
      <c r="H449" s="618"/>
      <c r="I449" s="618"/>
      <c r="J449" s="618"/>
      <c r="K449" s="618"/>
      <c r="L449" s="618"/>
      <c r="M449" s="618"/>
      <c r="N449" s="619"/>
      <c r="O449" s="619"/>
      <c r="P449" s="620"/>
      <c r="Q449" s="620"/>
      <c r="R449" s="620"/>
      <c r="S449" s="620"/>
      <c r="T449" s="620"/>
      <c r="U449" s="620"/>
      <c r="V449" s="620"/>
      <c r="W449" s="620"/>
      <c r="X449" s="620"/>
      <c r="Y449" s="620"/>
      <c r="Z449" s="620"/>
      <c r="AA449" s="620"/>
      <c r="AB449" s="620"/>
      <c r="AC449" s="620"/>
      <c r="AD449" s="620"/>
      <c r="AE449" s="620"/>
      <c r="AF449" s="620"/>
      <c r="AG449" s="620"/>
      <c r="AH449" s="618"/>
      <c r="AI449" s="618"/>
      <c r="AJ449" s="618"/>
      <c r="AK449" s="618"/>
      <c r="AL449" s="618"/>
      <c r="AM449" s="618"/>
      <c r="AN449" s="618"/>
      <c r="AO449" s="618"/>
      <c r="AP449" s="618"/>
      <c r="AQ449" s="618"/>
      <c r="AR449" s="618"/>
      <c r="AS449" s="618"/>
      <c r="AT449" s="618"/>
      <c r="AU449" s="618"/>
      <c r="AV449" s="618"/>
      <c r="AW449" s="618"/>
      <c r="AX449" s="618"/>
      <c r="AY449" s="618"/>
      <c r="AZ449" s="618"/>
      <c r="BA449" s="618"/>
      <c r="BB449" s="618"/>
      <c r="BC449" s="618"/>
      <c r="BD449" s="618"/>
      <c r="BE449" s="618"/>
      <c r="BF449" s="618"/>
      <c r="BG449" s="618"/>
      <c r="BH449" s="618"/>
      <c r="BI449" s="618"/>
      <c r="BJ449" s="618"/>
      <c r="BK449" s="618"/>
      <c r="BL449" s="618"/>
      <c r="BM449" s="618"/>
      <c r="BN449" s="618"/>
      <c r="BO449" s="618"/>
      <c r="BP449" s="618"/>
      <c r="BQ449" s="618"/>
      <c r="BR449" s="618"/>
      <c r="BS449" s="618"/>
      <c r="BT449" s="618"/>
      <c r="BU449" s="618"/>
      <c r="BV449" s="618"/>
      <c r="BW449" s="618"/>
      <c r="BX449" s="618"/>
      <c r="BY449" s="618"/>
      <c r="BZ449" s="618"/>
      <c r="CA449" s="618"/>
      <c r="CB449" s="623"/>
      <c r="CC449" s="623"/>
      <c r="CD449" s="618"/>
      <c r="CE449" s="618"/>
      <c r="CF449" s="623"/>
      <c r="CG449" s="623"/>
      <c r="CH449" s="623"/>
      <c r="CI449" s="623"/>
      <c r="CJ449" s="623"/>
      <c r="CK449" s="623"/>
      <c r="CL449" s="623"/>
      <c r="CM449" s="623"/>
      <c r="CN449" s="623"/>
      <c r="CO449" s="618"/>
      <c r="CP449" s="619"/>
      <c r="CQ449" s="619"/>
      <c r="CR449" s="618"/>
      <c r="CS449" s="618"/>
      <c r="CT449" s="618"/>
      <c r="CU449" s="618"/>
      <c r="CV449" s="618"/>
      <c r="CW449" s="618"/>
    </row>
    <row r="450" spans="1:101" s="624" customFormat="1">
      <c r="A450" s="618"/>
      <c r="B450" s="618"/>
      <c r="C450" s="622"/>
      <c r="D450" s="622"/>
      <c r="E450" s="621"/>
      <c r="F450" s="618"/>
      <c r="G450" s="618"/>
      <c r="H450" s="618"/>
      <c r="I450" s="618"/>
      <c r="J450" s="618"/>
      <c r="K450" s="618"/>
      <c r="L450" s="618"/>
      <c r="M450" s="618"/>
      <c r="N450" s="619"/>
      <c r="O450" s="619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20"/>
      <c r="AB450" s="620"/>
      <c r="AC450" s="620"/>
      <c r="AD450" s="620"/>
      <c r="AE450" s="620"/>
      <c r="AF450" s="620"/>
      <c r="AG450" s="620"/>
      <c r="AH450" s="618"/>
      <c r="AI450" s="618"/>
      <c r="AJ450" s="618"/>
      <c r="AK450" s="618"/>
      <c r="AL450" s="618"/>
      <c r="AM450" s="618"/>
      <c r="AN450" s="618"/>
      <c r="AO450" s="618"/>
      <c r="AP450" s="618"/>
      <c r="AQ450" s="618"/>
      <c r="AR450" s="618"/>
      <c r="AS450" s="618"/>
      <c r="AT450" s="618"/>
      <c r="AU450" s="618"/>
      <c r="AV450" s="618"/>
      <c r="AW450" s="618"/>
      <c r="AX450" s="618"/>
      <c r="AY450" s="618"/>
      <c r="AZ450" s="618"/>
      <c r="BA450" s="618"/>
      <c r="BB450" s="618"/>
      <c r="BC450" s="618"/>
      <c r="BD450" s="618"/>
      <c r="BE450" s="618"/>
      <c r="BF450" s="618"/>
      <c r="BG450" s="618"/>
      <c r="BH450" s="618"/>
      <c r="BI450" s="618"/>
      <c r="BJ450" s="618"/>
      <c r="BK450" s="618"/>
      <c r="BL450" s="618"/>
      <c r="BM450" s="618"/>
      <c r="BN450" s="618"/>
      <c r="BO450" s="618"/>
      <c r="BP450" s="618"/>
      <c r="BQ450" s="618"/>
      <c r="BR450" s="618"/>
      <c r="BS450" s="618"/>
      <c r="BT450" s="618"/>
      <c r="BU450" s="618"/>
      <c r="BV450" s="618"/>
      <c r="BW450" s="618"/>
      <c r="BX450" s="618"/>
      <c r="BY450" s="618"/>
      <c r="BZ450" s="618"/>
      <c r="CA450" s="618"/>
      <c r="CB450" s="623"/>
      <c r="CC450" s="623"/>
      <c r="CD450" s="618"/>
      <c r="CE450" s="618"/>
      <c r="CF450" s="623"/>
      <c r="CG450" s="623"/>
      <c r="CH450" s="623"/>
      <c r="CI450" s="623"/>
      <c r="CJ450" s="623"/>
      <c r="CK450" s="623"/>
      <c r="CL450" s="623"/>
      <c r="CM450" s="623"/>
      <c r="CN450" s="623"/>
      <c r="CO450" s="618"/>
      <c r="CP450" s="619"/>
      <c r="CQ450" s="619"/>
      <c r="CR450" s="618"/>
      <c r="CS450" s="618"/>
      <c r="CT450" s="618"/>
      <c r="CU450" s="618"/>
      <c r="CV450" s="618"/>
      <c r="CW450" s="618"/>
    </row>
    <row r="451" spans="1:101" s="624" customFormat="1">
      <c r="A451" s="618"/>
      <c r="B451" s="618"/>
      <c r="C451" s="622"/>
      <c r="D451" s="622"/>
      <c r="E451" s="621"/>
      <c r="F451" s="618"/>
      <c r="G451" s="618"/>
      <c r="H451" s="618"/>
      <c r="I451" s="618"/>
      <c r="J451" s="618"/>
      <c r="K451" s="618"/>
      <c r="L451" s="618"/>
      <c r="M451" s="618"/>
      <c r="N451" s="619"/>
      <c r="O451" s="619"/>
      <c r="P451" s="620"/>
      <c r="Q451" s="620"/>
      <c r="R451" s="620"/>
      <c r="S451" s="620"/>
      <c r="T451" s="620"/>
      <c r="U451" s="620"/>
      <c r="V451" s="620"/>
      <c r="W451" s="620"/>
      <c r="X451" s="620"/>
      <c r="Y451" s="620"/>
      <c r="Z451" s="620"/>
      <c r="AA451" s="620"/>
      <c r="AB451" s="620"/>
      <c r="AC451" s="620"/>
      <c r="AD451" s="620"/>
      <c r="AE451" s="620"/>
      <c r="AF451" s="620"/>
      <c r="AG451" s="620"/>
      <c r="AH451" s="618"/>
      <c r="AI451" s="618"/>
      <c r="AJ451" s="618"/>
      <c r="AK451" s="618"/>
      <c r="AL451" s="618"/>
      <c r="AM451" s="618"/>
      <c r="AN451" s="618"/>
      <c r="AO451" s="618"/>
      <c r="AP451" s="618"/>
      <c r="AQ451" s="618"/>
      <c r="AR451" s="618"/>
      <c r="AS451" s="618"/>
      <c r="AT451" s="618"/>
      <c r="AU451" s="618"/>
      <c r="AV451" s="618"/>
      <c r="AW451" s="618"/>
      <c r="AX451" s="618"/>
      <c r="AY451" s="618"/>
      <c r="AZ451" s="618"/>
      <c r="BA451" s="618"/>
      <c r="BB451" s="618"/>
      <c r="BC451" s="618"/>
      <c r="BD451" s="618"/>
      <c r="BE451" s="618"/>
      <c r="BF451" s="618"/>
      <c r="BG451" s="618"/>
      <c r="BH451" s="618"/>
      <c r="BI451" s="618"/>
      <c r="BJ451" s="618"/>
      <c r="BK451" s="618"/>
      <c r="BL451" s="618"/>
      <c r="BM451" s="618"/>
      <c r="BN451" s="618"/>
      <c r="BO451" s="618"/>
      <c r="BP451" s="618"/>
      <c r="BQ451" s="618"/>
      <c r="BR451" s="618"/>
      <c r="BS451" s="618"/>
      <c r="BT451" s="618"/>
      <c r="BU451" s="618"/>
      <c r="BV451" s="618"/>
      <c r="BW451" s="618"/>
      <c r="BX451" s="618"/>
      <c r="BY451" s="618"/>
      <c r="BZ451" s="618"/>
      <c r="CA451" s="618"/>
      <c r="CB451" s="623"/>
      <c r="CC451" s="623"/>
      <c r="CD451" s="618"/>
      <c r="CE451" s="618"/>
      <c r="CF451" s="623"/>
      <c r="CG451" s="623"/>
      <c r="CH451" s="623"/>
      <c r="CI451" s="623"/>
      <c r="CJ451" s="623"/>
      <c r="CK451" s="623"/>
      <c r="CL451" s="623"/>
      <c r="CM451" s="623"/>
      <c r="CN451" s="623"/>
      <c r="CO451" s="618"/>
      <c r="CP451" s="619"/>
      <c r="CQ451" s="619"/>
      <c r="CR451" s="618"/>
      <c r="CS451" s="618"/>
      <c r="CT451" s="618"/>
      <c r="CU451" s="618"/>
      <c r="CV451" s="618"/>
      <c r="CW451" s="618"/>
    </row>
    <row r="452" spans="1:101" s="624" customFormat="1">
      <c r="A452" s="618"/>
      <c r="B452" s="618"/>
      <c r="C452" s="622"/>
      <c r="D452" s="622"/>
      <c r="E452" s="621"/>
      <c r="F452" s="618"/>
      <c r="G452" s="618"/>
      <c r="H452" s="618"/>
      <c r="I452" s="618"/>
      <c r="J452" s="618"/>
      <c r="K452" s="618"/>
      <c r="L452" s="618"/>
      <c r="M452" s="618"/>
      <c r="N452" s="619"/>
      <c r="O452" s="619"/>
      <c r="P452" s="620"/>
      <c r="Q452" s="620"/>
      <c r="R452" s="620"/>
      <c r="S452" s="620"/>
      <c r="T452" s="620"/>
      <c r="U452" s="620"/>
      <c r="V452" s="620"/>
      <c r="W452" s="620"/>
      <c r="X452" s="620"/>
      <c r="Y452" s="620"/>
      <c r="Z452" s="620"/>
      <c r="AA452" s="620"/>
      <c r="AB452" s="620"/>
      <c r="AC452" s="620"/>
      <c r="AD452" s="620"/>
      <c r="AE452" s="620"/>
      <c r="AF452" s="620"/>
      <c r="AG452" s="620"/>
      <c r="AH452" s="618"/>
      <c r="AI452" s="618"/>
      <c r="AJ452" s="618"/>
      <c r="AK452" s="618"/>
      <c r="AL452" s="618"/>
      <c r="AM452" s="618"/>
      <c r="AN452" s="618"/>
      <c r="AO452" s="618"/>
      <c r="AP452" s="618"/>
      <c r="AQ452" s="618"/>
      <c r="AR452" s="618"/>
      <c r="AS452" s="618"/>
      <c r="AT452" s="618"/>
      <c r="AU452" s="618"/>
      <c r="AV452" s="618"/>
      <c r="AW452" s="618"/>
      <c r="AX452" s="618"/>
      <c r="AY452" s="618"/>
      <c r="AZ452" s="618"/>
      <c r="BA452" s="618"/>
      <c r="BB452" s="618"/>
      <c r="BC452" s="618"/>
      <c r="BD452" s="618"/>
      <c r="BE452" s="618"/>
      <c r="BF452" s="618"/>
      <c r="BG452" s="618"/>
      <c r="BH452" s="618"/>
      <c r="BI452" s="618"/>
      <c r="BJ452" s="618"/>
      <c r="BK452" s="618"/>
      <c r="BL452" s="618"/>
      <c r="BM452" s="618"/>
      <c r="BN452" s="618"/>
      <c r="BO452" s="618"/>
      <c r="BP452" s="618"/>
      <c r="BQ452" s="618"/>
      <c r="BR452" s="618"/>
      <c r="BS452" s="618"/>
      <c r="BT452" s="618"/>
      <c r="BU452" s="618"/>
      <c r="BV452" s="618"/>
      <c r="BW452" s="618"/>
      <c r="BX452" s="618"/>
      <c r="BY452" s="618"/>
      <c r="BZ452" s="618"/>
      <c r="CA452" s="618"/>
      <c r="CB452" s="623"/>
      <c r="CC452" s="623"/>
      <c r="CD452" s="618"/>
      <c r="CE452" s="618"/>
      <c r="CF452" s="623"/>
      <c r="CG452" s="623"/>
      <c r="CH452" s="623"/>
      <c r="CI452" s="623"/>
      <c r="CJ452" s="623"/>
      <c r="CK452" s="623"/>
      <c r="CL452" s="623"/>
      <c r="CM452" s="623"/>
      <c r="CN452" s="623"/>
      <c r="CO452" s="618"/>
      <c r="CP452" s="619"/>
      <c r="CQ452" s="619"/>
      <c r="CR452" s="618"/>
      <c r="CS452" s="618"/>
      <c r="CT452" s="618"/>
      <c r="CU452" s="618"/>
      <c r="CV452" s="618"/>
      <c r="CW452" s="618"/>
    </row>
    <row r="453" spans="1:101" s="624" customFormat="1">
      <c r="A453" s="618"/>
      <c r="B453" s="618"/>
      <c r="C453" s="622"/>
      <c r="D453" s="622"/>
      <c r="E453" s="621"/>
      <c r="F453" s="618"/>
      <c r="G453" s="618"/>
      <c r="H453" s="618"/>
      <c r="I453" s="618"/>
      <c r="J453" s="618"/>
      <c r="K453" s="618"/>
      <c r="L453" s="618"/>
      <c r="M453" s="618"/>
      <c r="N453" s="619"/>
      <c r="O453" s="619"/>
      <c r="P453" s="620"/>
      <c r="Q453" s="620"/>
      <c r="R453" s="620"/>
      <c r="S453" s="620"/>
      <c r="T453" s="620"/>
      <c r="U453" s="620"/>
      <c r="V453" s="620"/>
      <c r="W453" s="620"/>
      <c r="X453" s="620"/>
      <c r="Y453" s="620"/>
      <c r="Z453" s="620"/>
      <c r="AA453" s="620"/>
      <c r="AB453" s="620"/>
      <c r="AC453" s="620"/>
      <c r="AD453" s="620"/>
      <c r="AE453" s="620"/>
      <c r="AF453" s="620"/>
      <c r="AG453" s="620"/>
      <c r="AH453" s="618"/>
      <c r="AI453" s="618"/>
      <c r="AJ453" s="618"/>
      <c r="AK453" s="618"/>
      <c r="AL453" s="618"/>
      <c r="AM453" s="618"/>
      <c r="AN453" s="618"/>
      <c r="AO453" s="618"/>
      <c r="AP453" s="618"/>
      <c r="AQ453" s="618"/>
      <c r="AR453" s="618"/>
      <c r="AS453" s="618"/>
      <c r="AT453" s="618"/>
      <c r="AU453" s="618"/>
      <c r="AV453" s="618"/>
      <c r="AW453" s="618"/>
      <c r="AX453" s="618"/>
      <c r="AY453" s="618"/>
      <c r="AZ453" s="618"/>
      <c r="BA453" s="618"/>
      <c r="BB453" s="618"/>
      <c r="BC453" s="618"/>
      <c r="BD453" s="618"/>
      <c r="BE453" s="618"/>
      <c r="BF453" s="618"/>
      <c r="BG453" s="618"/>
      <c r="BH453" s="618"/>
      <c r="BI453" s="618"/>
      <c r="BJ453" s="618"/>
      <c r="BK453" s="618"/>
      <c r="BL453" s="618"/>
      <c r="BM453" s="618"/>
      <c r="BN453" s="618"/>
      <c r="BO453" s="618"/>
      <c r="BP453" s="618"/>
      <c r="BQ453" s="618"/>
      <c r="BR453" s="618"/>
      <c r="BS453" s="618"/>
      <c r="BT453" s="618"/>
      <c r="BU453" s="618"/>
      <c r="BV453" s="618"/>
      <c r="BW453" s="618"/>
      <c r="BX453" s="618"/>
      <c r="BY453" s="618"/>
      <c r="BZ453" s="618"/>
      <c r="CA453" s="618"/>
      <c r="CB453" s="623"/>
      <c r="CC453" s="623"/>
      <c r="CD453" s="618"/>
      <c r="CE453" s="618"/>
      <c r="CF453" s="623"/>
      <c r="CG453" s="623"/>
      <c r="CH453" s="623"/>
      <c r="CI453" s="623"/>
      <c r="CJ453" s="623"/>
      <c r="CK453" s="623"/>
      <c r="CL453" s="623"/>
      <c r="CM453" s="623"/>
      <c r="CN453" s="623"/>
      <c r="CO453" s="618"/>
      <c r="CP453" s="619"/>
      <c r="CQ453" s="619"/>
      <c r="CR453" s="618"/>
      <c r="CS453" s="618"/>
      <c r="CT453" s="618"/>
      <c r="CU453" s="618"/>
      <c r="CV453" s="618"/>
      <c r="CW453" s="618"/>
    </row>
    <row r="454" spans="1:101" s="624" customFormat="1">
      <c r="A454" s="618"/>
      <c r="B454" s="618"/>
      <c r="C454" s="622"/>
      <c r="D454" s="622"/>
      <c r="E454" s="621"/>
      <c r="F454" s="618"/>
      <c r="G454" s="618"/>
      <c r="H454" s="618"/>
      <c r="I454" s="618"/>
      <c r="J454" s="618"/>
      <c r="K454" s="618"/>
      <c r="L454" s="618"/>
      <c r="M454" s="618"/>
      <c r="N454" s="619"/>
      <c r="O454" s="619"/>
      <c r="P454" s="620"/>
      <c r="Q454" s="620"/>
      <c r="R454" s="620"/>
      <c r="S454" s="620"/>
      <c r="T454" s="620"/>
      <c r="U454" s="620"/>
      <c r="V454" s="620"/>
      <c r="W454" s="620"/>
      <c r="X454" s="620"/>
      <c r="Y454" s="620"/>
      <c r="Z454" s="620"/>
      <c r="AA454" s="620"/>
      <c r="AB454" s="620"/>
      <c r="AC454" s="620"/>
      <c r="AD454" s="620"/>
      <c r="AE454" s="620"/>
      <c r="AF454" s="620"/>
      <c r="AG454" s="620"/>
      <c r="AH454" s="618"/>
      <c r="AI454" s="618"/>
      <c r="AJ454" s="618"/>
      <c r="AK454" s="618"/>
      <c r="AL454" s="618"/>
      <c r="AM454" s="618"/>
      <c r="AN454" s="618"/>
      <c r="AO454" s="618"/>
      <c r="AP454" s="618"/>
      <c r="AQ454" s="618"/>
      <c r="AR454" s="618"/>
      <c r="AS454" s="618"/>
      <c r="AT454" s="618"/>
      <c r="AU454" s="618"/>
      <c r="AV454" s="618"/>
      <c r="AW454" s="618"/>
      <c r="AX454" s="618"/>
      <c r="AY454" s="618"/>
      <c r="AZ454" s="618"/>
      <c r="BA454" s="618"/>
      <c r="BB454" s="618"/>
      <c r="BC454" s="618"/>
      <c r="BD454" s="618"/>
      <c r="BE454" s="618"/>
      <c r="BF454" s="618"/>
      <c r="BG454" s="618"/>
      <c r="BH454" s="618"/>
      <c r="BI454" s="618"/>
      <c r="BJ454" s="618"/>
      <c r="BK454" s="618"/>
      <c r="BL454" s="618"/>
      <c r="BM454" s="618"/>
      <c r="BN454" s="618"/>
      <c r="BO454" s="618"/>
      <c r="BP454" s="618"/>
      <c r="BQ454" s="618"/>
      <c r="BR454" s="618"/>
      <c r="BS454" s="618"/>
      <c r="BT454" s="618"/>
      <c r="BU454" s="618"/>
      <c r="BV454" s="618"/>
      <c r="BW454" s="618"/>
      <c r="BX454" s="618"/>
      <c r="BY454" s="618"/>
      <c r="BZ454" s="618"/>
      <c r="CA454" s="618"/>
      <c r="CB454" s="623"/>
      <c r="CC454" s="623"/>
      <c r="CD454" s="618"/>
      <c r="CE454" s="618"/>
      <c r="CF454" s="623"/>
      <c r="CG454" s="623"/>
      <c r="CH454" s="623"/>
      <c r="CI454" s="623"/>
      <c r="CJ454" s="623"/>
      <c r="CK454" s="623"/>
      <c r="CL454" s="623"/>
      <c r="CM454" s="623"/>
      <c r="CN454" s="623"/>
      <c r="CO454" s="618"/>
      <c r="CP454" s="619"/>
      <c r="CQ454" s="619"/>
      <c r="CR454" s="618"/>
      <c r="CS454" s="618"/>
      <c r="CT454" s="618"/>
      <c r="CU454" s="618"/>
      <c r="CV454" s="618"/>
      <c r="CW454" s="618"/>
    </row>
    <row r="455" spans="1:101" s="624" customFormat="1">
      <c r="A455" s="618"/>
      <c r="B455" s="618"/>
      <c r="C455" s="622"/>
      <c r="D455" s="622"/>
      <c r="E455" s="621"/>
      <c r="F455" s="618"/>
      <c r="G455" s="618"/>
      <c r="H455" s="618"/>
      <c r="I455" s="618"/>
      <c r="J455" s="618"/>
      <c r="K455" s="618"/>
      <c r="L455" s="618"/>
      <c r="M455" s="618"/>
      <c r="N455" s="619"/>
      <c r="O455" s="619"/>
      <c r="P455" s="620"/>
      <c r="Q455" s="620"/>
      <c r="R455" s="620"/>
      <c r="S455" s="620"/>
      <c r="T455" s="620"/>
      <c r="U455" s="620"/>
      <c r="V455" s="620"/>
      <c r="W455" s="620"/>
      <c r="X455" s="620"/>
      <c r="Y455" s="620"/>
      <c r="Z455" s="620"/>
      <c r="AA455" s="620"/>
      <c r="AB455" s="620"/>
      <c r="AC455" s="620"/>
      <c r="AD455" s="620"/>
      <c r="AE455" s="620"/>
      <c r="AF455" s="620"/>
      <c r="AG455" s="620"/>
      <c r="AH455" s="618"/>
      <c r="AI455" s="618"/>
      <c r="AJ455" s="618"/>
      <c r="AK455" s="618"/>
      <c r="AL455" s="618"/>
      <c r="AM455" s="618"/>
      <c r="AN455" s="618"/>
      <c r="AO455" s="618"/>
      <c r="AP455" s="618"/>
      <c r="AQ455" s="618"/>
      <c r="AR455" s="618"/>
      <c r="AS455" s="618"/>
      <c r="AT455" s="618"/>
      <c r="AU455" s="618"/>
      <c r="AV455" s="618"/>
      <c r="AW455" s="618"/>
      <c r="AX455" s="618"/>
      <c r="AY455" s="618"/>
      <c r="AZ455" s="618"/>
      <c r="BA455" s="618"/>
      <c r="BB455" s="618"/>
      <c r="BC455" s="618"/>
      <c r="BD455" s="618"/>
      <c r="BE455" s="618"/>
      <c r="BF455" s="618"/>
      <c r="BG455" s="618"/>
      <c r="BH455" s="618"/>
      <c r="BI455" s="618"/>
      <c r="BJ455" s="618"/>
      <c r="BK455" s="618"/>
      <c r="BL455" s="618"/>
      <c r="BM455" s="618"/>
      <c r="BN455" s="618"/>
      <c r="BO455" s="618"/>
      <c r="BP455" s="618"/>
      <c r="BQ455" s="618"/>
      <c r="BR455" s="618"/>
      <c r="BS455" s="618"/>
      <c r="BT455" s="618"/>
      <c r="BU455" s="618"/>
      <c r="BV455" s="618"/>
      <c r="BW455" s="618"/>
      <c r="BX455" s="618"/>
      <c r="BY455" s="618"/>
      <c r="BZ455" s="618"/>
      <c r="CA455" s="618"/>
      <c r="CB455" s="623"/>
      <c r="CC455" s="623"/>
      <c r="CD455" s="618"/>
      <c r="CE455" s="618"/>
      <c r="CF455" s="623"/>
      <c r="CG455" s="623"/>
      <c r="CH455" s="623"/>
      <c r="CI455" s="623"/>
      <c r="CJ455" s="623"/>
      <c r="CK455" s="623"/>
      <c r="CL455" s="623"/>
      <c r="CM455" s="623"/>
      <c r="CN455" s="623"/>
      <c r="CO455" s="618"/>
      <c r="CP455" s="619"/>
      <c r="CQ455" s="619"/>
      <c r="CR455" s="618"/>
      <c r="CS455" s="618"/>
      <c r="CT455" s="618"/>
      <c r="CU455" s="618"/>
      <c r="CV455" s="618"/>
      <c r="CW455" s="618"/>
    </row>
    <row r="456" spans="1:101" s="624" customFormat="1">
      <c r="A456" s="618"/>
      <c r="B456" s="618"/>
      <c r="C456" s="622"/>
      <c r="D456" s="622"/>
      <c r="E456" s="621"/>
      <c r="F456" s="618"/>
      <c r="G456" s="618"/>
      <c r="H456" s="618"/>
      <c r="I456" s="618"/>
      <c r="J456" s="618"/>
      <c r="K456" s="618"/>
      <c r="L456" s="618"/>
      <c r="M456" s="618"/>
      <c r="N456" s="619"/>
      <c r="O456" s="619"/>
      <c r="P456" s="620"/>
      <c r="Q456" s="620"/>
      <c r="R456" s="620"/>
      <c r="S456" s="620"/>
      <c r="T456" s="620"/>
      <c r="U456" s="620"/>
      <c r="V456" s="620"/>
      <c r="W456" s="620"/>
      <c r="X456" s="620"/>
      <c r="Y456" s="620"/>
      <c r="Z456" s="620"/>
      <c r="AA456" s="620"/>
      <c r="AB456" s="620"/>
      <c r="AC456" s="620"/>
      <c r="AD456" s="620"/>
      <c r="AE456" s="620"/>
      <c r="AF456" s="620"/>
      <c r="AG456" s="620"/>
      <c r="AH456" s="618"/>
      <c r="AI456" s="618"/>
      <c r="AJ456" s="618"/>
      <c r="AK456" s="618"/>
      <c r="AL456" s="618"/>
      <c r="AM456" s="618"/>
      <c r="AN456" s="618"/>
      <c r="AO456" s="618"/>
      <c r="AP456" s="618"/>
      <c r="AQ456" s="618"/>
      <c r="AR456" s="618"/>
      <c r="AS456" s="618"/>
      <c r="AT456" s="618"/>
      <c r="AU456" s="618"/>
      <c r="AV456" s="618"/>
      <c r="AW456" s="618"/>
      <c r="AX456" s="618"/>
      <c r="AY456" s="618"/>
      <c r="AZ456" s="618"/>
      <c r="BA456" s="618"/>
      <c r="BB456" s="618"/>
      <c r="BC456" s="618"/>
      <c r="BD456" s="618"/>
      <c r="BE456" s="618"/>
      <c r="BF456" s="618"/>
      <c r="BG456" s="618"/>
      <c r="BH456" s="618"/>
      <c r="BI456" s="618"/>
      <c r="BJ456" s="618"/>
      <c r="BK456" s="618"/>
      <c r="BL456" s="618"/>
      <c r="BM456" s="618"/>
      <c r="BN456" s="618"/>
      <c r="BO456" s="618"/>
      <c r="BP456" s="618"/>
      <c r="BQ456" s="618"/>
      <c r="BR456" s="618"/>
      <c r="BS456" s="618"/>
      <c r="BT456" s="618"/>
      <c r="BU456" s="618"/>
      <c r="BV456" s="618"/>
      <c r="BW456" s="618"/>
      <c r="BX456" s="618"/>
      <c r="BY456" s="618"/>
      <c r="BZ456" s="618"/>
      <c r="CA456" s="618"/>
      <c r="CB456" s="623"/>
      <c r="CC456" s="623"/>
      <c r="CD456" s="618"/>
      <c r="CE456" s="618"/>
      <c r="CF456" s="623"/>
      <c r="CG456" s="623"/>
      <c r="CH456" s="623"/>
      <c r="CI456" s="623"/>
      <c r="CJ456" s="623"/>
      <c r="CK456" s="623"/>
      <c r="CL456" s="623"/>
      <c r="CM456" s="623"/>
      <c r="CN456" s="623"/>
      <c r="CO456" s="618"/>
      <c r="CP456" s="619"/>
      <c r="CQ456" s="619"/>
      <c r="CR456" s="618"/>
      <c r="CS456" s="618"/>
      <c r="CT456" s="618"/>
      <c r="CU456" s="618"/>
      <c r="CV456" s="618"/>
      <c r="CW456" s="618"/>
    </row>
    <row r="457" spans="1:101" s="624" customFormat="1">
      <c r="A457" s="618"/>
      <c r="B457" s="618"/>
      <c r="C457" s="622"/>
      <c r="D457" s="622"/>
      <c r="E457" s="621"/>
      <c r="F457" s="618"/>
      <c r="G457" s="618"/>
      <c r="H457" s="618"/>
      <c r="I457" s="618"/>
      <c r="J457" s="618"/>
      <c r="K457" s="618"/>
      <c r="L457" s="618"/>
      <c r="M457" s="618"/>
      <c r="N457" s="619"/>
      <c r="O457" s="619"/>
      <c r="P457" s="620"/>
      <c r="Q457" s="620"/>
      <c r="R457" s="620"/>
      <c r="S457" s="620"/>
      <c r="T457" s="620"/>
      <c r="U457" s="620"/>
      <c r="V457" s="620"/>
      <c r="W457" s="620"/>
      <c r="X457" s="620"/>
      <c r="Y457" s="620"/>
      <c r="Z457" s="620"/>
      <c r="AA457" s="620"/>
      <c r="AB457" s="620"/>
      <c r="AC457" s="620"/>
      <c r="AD457" s="620"/>
      <c r="AE457" s="620"/>
      <c r="AF457" s="620"/>
      <c r="AG457" s="620"/>
      <c r="AH457" s="618"/>
      <c r="AI457" s="618"/>
      <c r="AJ457" s="618"/>
      <c r="AK457" s="618"/>
      <c r="AL457" s="618"/>
      <c r="AM457" s="618"/>
      <c r="AN457" s="618"/>
      <c r="AO457" s="618"/>
      <c r="AP457" s="618"/>
      <c r="AQ457" s="618"/>
      <c r="AR457" s="618"/>
      <c r="AS457" s="618"/>
      <c r="AT457" s="618"/>
      <c r="AU457" s="618"/>
      <c r="AV457" s="618"/>
      <c r="AW457" s="618"/>
      <c r="AX457" s="618"/>
      <c r="AY457" s="618"/>
      <c r="AZ457" s="618"/>
      <c r="BA457" s="618"/>
      <c r="BB457" s="618"/>
      <c r="BC457" s="618"/>
      <c r="BD457" s="618"/>
      <c r="BE457" s="618"/>
      <c r="BF457" s="618"/>
      <c r="BG457" s="618"/>
      <c r="BH457" s="618"/>
      <c r="BI457" s="618"/>
      <c r="BJ457" s="618"/>
      <c r="BK457" s="618"/>
      <c r="BL457" s="618"/>
      <c r="BM457" s="618"/>
      <c r="BN457" s="618"/>
      <c r="BO457" s="618"/>
      <c r="BP457" s="618"/>
      <c r="BQ457" s="618"/>
      <c r="BR457" s="618"/>
      <c r="BS457" s="618"/>
      <c r="BT457" s="618"/>
      <c r="BU457" s="618"/>
      <c r="BV457" s="618"/>
      <c r="BW457" s="618"/>
      <c r="BX457" s="618"/>
      <c r="BY457" s="618"/>
      <c r="BZ457" s="618"/>
      <c r="CA457" s="618"/>
      <c r="CB457" s="623"/>
      <c r="CC457" s="623"/>
      <c r="CD457" s="618"/>
      <c r="CE457" s="618"/>
      <c r="CF457" s="623"/>
      <c r="CG457" s="623"/>
      <c r="CH457" s="623"/>
      <c r="CI457" s="623"/>
      <c r="CJ457" s="623"/>
      <c r="CK457" s="623"/>
      <c r="CL457" s="623"/>
      <c r="CM457" s="623"/>
      <c r="CN457" s="623"/>
      <c r="CO457" s="618"/>
      <c r="CP457" s="619"/>
      <c r="CQ457" s="619"/>
      <c r="CR457" s="618"/>
      <c r="CS457" s="618"/>
      <c r="CT457" s="618"/>
      <c r="CU457" s="618"/>
      <c r="CV457" s="618"/>
      <c r="CW457" s="618"/>
    </row>
    <row r="458" spans="1:101" s="624" customFormat="1">
      <c r="A458" s="618"/>
      <c r="B458" s="618"/>
      <c r="C458" s="622"/>
      <c r="D458" s="622"/>
      <c r="E458" s="621"/>
      <c r="F458" s="618"/>
      <c r="G458" s="618"/>
      <c r="H458" s="618"/>
      <c r="I458" s="618"/>
      <c r="J458" s="618"/>
      <c r="K458" s="618"/>
      <c r="L458" s="618"/>
      <c r="M458" s="618"/>
      <c r="N458" s="619"/>
      <c r="O458" s="619"/>
      <c r="P458" s="620"/>
      <c r="Q458" s="620"/>
      <c r="R458" s="620"/>
      <c r="S458" s="620"/>
      <c r="T458" s="620"/>
      <c r="U458" s="620"/>
      <c r="V458" s="620"/>
      <c r="W458" s="620"/>
      <c r="X458" s="620"/>
      <c r="Y458" s="620"/>
      <c r="Z458" s="620"/>
      <c r="AA458" s="620"/>
      <c r="AB458" s="620"/>
      <c r="AC458" s="620"/>
      <c r="AD458" s="620"/>
      <c r="AE458" s="620"/>
      <c r="AF458" s="620"/>
      <c r="AG458" s="620"/>
      <c r="AH458" s="618"/>
      <c r="AI458" s="618"/>
      <c r="AJ458" s="618"/>
      <c r="AK458" s="618"/>
      <c r="AL458" s="618"/>
      <c r="AM458" s="618"/>
      <c r="AN458" s="618"/>
      <c r="AO458" s="618"/>
      <c r="AP458" s="618"/>
      <c r="AQ458" s="618"/>
      <c r="AR458" s="618"/>
      <c r="AS458" s="618"/>
      <c r="AT458" s="618"/>
      <c r="AU458" s="618"/>
      <c r="AV458" s="618"/>
      <c r="AW458" s="618"/>
      <c r="AX458" s="618"/>
      <c r="AY458" s="618"/>
      <c r="AZ458" s="618"/>
      <c r="BA458" s="618"/>
      <c r="BB458" s="618"/>
      <c r="BC458" s="618"/>
      <c r="BD458" s="618"/>
      <c r="BE458" s="618"/>
      <c r="BF458" s="618"/>
      <c r="BG458" s="618"/>
      <c r="BH458" s="618"/>
      <c r="BI458" s="618"/>
      <c r="BJ458" s="618"/>
      <c r="BK458" s="618"/>
      <c r="BL458" s="618"/>
      <c r="BM458" s="618"/>
      <c r="BN458" s="618"/>
      <c r="BO458" s="618"/>
      <c r="BP458" s="618"/>
      <c r="BQ458" s="618"/>
      <c r="BR458" s="618"/>
      <c r="BS458" s="618"/>
      <c r="BT458" s="618"/>
      <c r="BU458" s="618"/>
      <c r="BV458" s="618"/>
      <c r="BW458" s="618"/>
      <c r="BX458" s="618"/>
      <c r="BY458" s="618"/>
      <c r="BZ458" s="618"/>
      <c r="CA458" s="618"/>
      <c r="CB458" s="623"/>
      <c r="CC458" s="623"/>
      <c r="CD458" s="618"/>
      <c r="CE458" s="618"/>
      <c r="CF458" s="623"/>
      <c r="CG458" s="623"/>
      <c r="CH458" s="623"/>
      <c r="CI458" s="623"/>
      <c r="CJ458" s="623"/>
      <c r="CK458" s="623"/>
      <c r="CL458" s="623"/>
      <c r="CM458" s="623"/>
      <c r="CN458" s="623"/>
      <c r="CO458" s="618"/>
      <c r="CP458" s="619"/>
      <c r="CQ458" s="619"/>
      <c r="CR458" s="618"/>
      <c r="CS458" s="618"/>
      <c r="CT458" s="618"/>
      <c r="CU458" s="618"/>
      <c r="CV458" s="618"/>
      <c r="CW458" s="618"/>
    </row>
    <row r="459" spans="1:101" s="624" customFormat="1">
      <c r="A459" s="618"/>
      <c r="B459" s="618"/>
      <c r="C459" s="622"/>
      <c r="D459" s="622"/>
      <c r="E459" s="621"/>
      <c r="F459" s="618"/>
      <c r="G459" s="618"/>
      <c r="H459" s="618"/>
      <c r="I459" s="618"/>
      <c r="J459" s="618"/>
      <c r="K459" s="618"/>
      <c r="L459" s="618"/>
      <c r="M459" s="618"/>
      <c r="N459" s="619"/>
      <c r="O459" s="619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20"/>
      <c r="AB459" s="620"/>
      <c r="AC459" s="620"/>
      <c r="AD459" s="620"/>
      <c r="AE459" s="620"/>
      <c r="AF459" s="620"/>
      <c r="AG459" s="620"/>
      <c r="AH459" s="618"/>
      <c r="AI459" s="618"/>
      <c r="AJ459" s="618"/>
      <c r="AK459" s="618"/>
      <c r="AL459" s="618"/>
      <c r="AM459" s="618"/>
      <c r="AN459" s="618"/>
      <c r="AO459" s="618"/>
      <c r="AP459" s="618"/>
      <c r="AQ459" s="618"/>
      <c r="AR459" s="618"/>
      <c r="AS459" s="618"/>
      <c r="AT459" s="618"/>
      <c r="AU459" s="618"/>
      <c r="AV459" s="618"/>
      <c r="AW459" s="618"/>
      <c r="AX459" s="618"/>
      <c r="AY459" s="618"/>
      <c r="AZ459" s="618"/>
      <c r="BA459" s="618"/>
      <c r="BB459" s="618"/>
      <c r="BC459" s="618"/>
      <c r="BD459" s="618"/>
      <c r="BE459" s="618"/>
      <c r="BF459" s="618"/>
      <c r="BG459" s="618"/>
      <c r="BH459" s="618"/>
      <c r="BI459" s="618"/>
      <c r="BJ459" s="618"/>
      <c r="BK459" s="618"/>
      <c r="BL459" s="618"/>
      <c r="BM459" s="618"/>
      <c r="BN459" s="618"/>
      <c r="BO459" s="618"/>
      <c r="BP459" s="618"/>
      <c r="BQ459" s="618"/>
      <c r="BR459" s="618"/>
      <c r="BS459" s="618"/>
      <c r="BT459" s="618"/>
      <c r="BU459" s="618"/>
      <c r="BV459" s="618"/>
      <c r="BW459" s="618"/>
      <c r="BX459" s="618"/>
      <c r="BY459" s="618"/>
      <c r="BZ459" s="618"/>
      <c r="CA459" s="618"/>
      <c r="CB459" s="623"/>
      <c r="CC459" s="623"/>
      <c r="CD459" s="618"/>
      <c r="CE459" s="618"/>
      <c r="CF459" s="623"/>
      <c r="CG459" s="623"/>
      <c r="CH459" s="623"/>
      <c r="CI459" s="623"/>
      <c r="CJ459" s="623"/>
      <c r="CK459" s="623"/>
      <c r="CL459" s="623"/>
      <c r="CM459" s="623"/>
      <c r="CN459" s="623"/>
      <c r="CO459" s="618"/>
      <c r="CP459" s="619"/>
      <c r="CQ459" s="619"/>
      <c r="CR459" s="618"/>
      <c r="CS459" s="618"/>
      <c r="CT459" s="618"/>
      <c r="CU459" s="618"/>
      <c r="CV459" s="618"/>
      <c r="CW459" s="618"/>
    </row>
    <row r="460" spans="1:101" s="624" customFormat="1">
      <c r="A460" s="618"/>
      <c r="B460" s="618"/>
      <c r="C460" s="622"/>
      <c r="D460" s="622"/>
      <c r="E460" s="621"/>
      <c r="F460" s="618"/>
      <c r="G460" s="618"/>
      <c r="H460" s="618"/>
      <c r="I460" s="618"/>
      <c r="J460" s="618"/>
      <c r="K460" s="618"/>
      <c r="L460" s="618"/>
      <c r="M460" s="618"/>
      <c r="N460" s="619"/>
      <c r="O460" s="619"/>
      <c r="P460" s="620"/>
      <c r="Q460" s="620"/>
      <c r="R460" s="620"/>
      <c r="S460" s="620"/>
      <c r="T460" s="620"/>
      <c r="U460" s="620"/>
      <c r="V460" s="620"/>
      <c r="W460" s="620"/>
      <c r="X460" s="620"/>
      <c r="Y460" s="620"/>
      <c r="Z460" s="620"/>
      <c r="AA460" s="620"/>
      <c r="AB460" s="620"/>
      <c r="AC460" s="620"/>
      <c r="AD460" s="620"/>
      <c r="AE460" s="620"/>
      <c r="AF460" s="620"/>
      <c r="AG460" s="620"/>
      <c r="AH460" s="618"/>
      <c r="AI460" s="618"/>
      <c r="AJ460" s="618"/>
      <c r="AK460" s="618"/>
      <c r="AL460" s="618"/>
      <c r="AM460" s="618"/>
      <c r="AN460" s="618"/>
      <c r="AO460" s="618"/>
      <c r="AP460" s="618"/>
      <c r="AQ460" s="618"/>
      <c r="AR460" s="618"/>
      <c r="AS460" s="618"/>
      <c r="AT460" s="618"/>
      <c r="AU460" s="618"/>
      <c r="AV460" s="618"/>
      <c r="AW460" s="618"/>
      <c r="AX460" s="618"/>
      <c r="AY460" s="618"/>
      <c r="AZ460" s="618"/>
      <c r="BA460" s="618"/>
      <c r="BB460" s="618"/>
      <c r="BC460" s="618"/>
      <c r="BD460" s="618"/>
      <c r="BE460" s="618"/>
      <c r="BF460" s="618"/>
      <c r="BG460" s="618"/>
      <c r="BH460" s="618"/>
      <c r="BI460" s="618"/>
      <c r="BJ460" s="618"/>
      <c r="BK460" s="618"/>
      <c r="BL460" s="618"/>
      <c r="BM460" s="618"/>
      <c r="BN460" s="618"/>
      <c r="BO460" s="618"/>
      <c r="BP460" s="618"/>
      <c r="BQ460" s="618"/>
      <c r="BR460" s="618"/>
      <c r="BS460" s="618"/>
      <c r="BT460" s="618"/>
      <c r="BU460" s="618"/>
      <c r="BV460" s="618"/>
      <c r="BW460" s="618"/>
      <c r="BX460" s="618"/>
      <c r="BY460" s="618"/>
      <c r="BZ460" s="618"/>
      <c r="CA460" s="618"/>
      <c r="CB460" s="623"/>
      <c r="CC460" s="623"/>
      <c r="CD460" s="618"/>
      <c r="CE460" s="618"/>
      <c r="CF460" s="623"/>
      <c r="CG460" s="623"/>
      <c r="CH460" s="623"/>
      <c r="CI460" s="623"/>
      <c r="CJ460" s="623"/>
      <c r="CK460" s="623"/>
      <c r="CL460" s="623"/>
      <c r="CM460" s="623"/>
      <c r="CN460" s="623"/>
      <c r="CO460" s="618"/>
      <c r="CP460" s="619"/>
      <c r="CQ460" s="619"/>
      <c r="CR460" s="618"/>
      <c r="CS460" s="618"/>
      <c r="CT460" s="618"/>
      <c r="CU460" s="618"/>
      <c r="CV460" s="618"/>
      <c r="CW460" s="618"/>
    </row>
    <row r="461" spans="1:101" s="624" customFormat="1">
      <c r="A461" s="618"/>
      <c r="B461" s="618"/>
      <c r="C461" s="622"/>
      <c r="D461" s="622"/>
      <c r="E461" s="621"/>
      <c r="F461" s="618"/>
      <c r="G461" s="618"/>
      <c r="H461" s="618"/>
      <c r="I461" s="618"/>
      <c r="J461" s="618"/>
      <c r="K461" s="618"/>
      <c r="L461" s="618"/>
      <c r="M461" s="618"/>
      <c r="N461" s="619"/>
      <c r="O461" s="619"/>
      <c r="P461" s="620"/>
      <c r="Q461" s="620"/>
      <c r="R461" s="620"/>
      <c r="S461" s="620"/>
      <c r="T461" s="620"/>
      <c r="U461" s="620"/>
      <c r="V461" s="620"/>
      <c r="W461" s="620"/>
      <c r="X461" s="620"/>
      <c r="Y461" s="620"/>
      <c r="Z461" s="620"/>
      <c r="AA461" s="620"/>
      <c r="AB461" s="620"/>
      <c r="AC461" s="620"/>
      <c r="AD461" s="620"/>
      <c r="AE461" s="620"/>
      <c r="AF461" s="620"/>
      <c r="AG461" s="620"/>
      <c r="AH461" s="618"/>
      <c r="AI461" s="618"/>
      <c r="AJ461" s="618"/>
      <c r="AK461" s="618"/>
      <c r="AL461" s="618"/>
      <c r="AM461" s="618"/>
      <c r="AN461" s="618"/>
      <c r="AO461" s="618"/>
      <c r="AP461" s="618"/>
      <c r="AQ461" s="618"/>
      <c r="AR461" s="618"/>
      <c r="AS461" s="618"/>
      <c r="AT461" s="618"/>
      <c r="AU461" s="618"/>
      <c r="AV461" s="618"/>
      <c r="AW461" s="618"/>
      <c r="AX461" s="618"/>
      <c r="AY461" s="618"/>
      <c r="AZ461" s="618"/>
      <c r="BA461" s="618"/>
      <c r="BB461" s="618"/>
      <c r="BC461" s="618"/>
      <c r="BD461" s="618"/>
      <c r="BE461" s="618"/>
      <c r="BF461" s="618"/>
      <c r="BG461" s="618"/>
      <c r="BH461" s="618"/>
      <c r="BI461" s="618"/>
      <c r="BJ461" s="618"/>
      <c r="BK461" s="618"/>
      <c r="BL461" s="618"/>
      <c r="BM461" s="618"/>
      <c r="BN461" s="618"/>
      <c r="BO461" s="618"/>
      <c r="BP461" s="618"/>
      <c r="BQ461" s="618"/>
      <c r="BR461" s="618"/>
      <c r="BS461" s="618"/>
      <c r="BT461" s="618"/>
      <c r="BU461" s="618"/>
      <c r="BV461" s="618"/>
      <c r="BW461" s="618"/>
      <c r="BX461" s="618"/>
      <c r="BY461" s="618"/>
      <c r="BZ461" s="618"/>
      <c r="CA461" s="618"/>
      <c r="CB461" s="623"/>
      <c r="CC461" s="623"/>
      <c r="CD461" s="618"/>
      <c r="CE461" s="618"/>
      <c r="CF461" s="623"/>
      <c r="CG461" s="623"/>
      <c r="CH461" s="623"/>
      <c r="CI461" s="623"/>
      <c r="CJ461" s="623"/>
      <c r="CK461" s="623"/>
      <c r="CL461" s="623"/>
      <c r="CM461" s="623"/>
      <c r="CN461" s="623"/>
      <c r="CO461" s="618"/>
      <c r="CP461" s="619"/>
      <c r="CQ461" s="619"/>
      <c r="CR461" s="618"/>
      <c r="CS461" s="618"/>
      <c r="CT461" s="618"/>
      <c r="CU461" s="618"/>
      <c r="CV461" s="618"/>
      <c r="CW461" s="618"/>
    </row>
    <row r="462" spans="1:101" s="624" customFormat="1">
      <c r="A462" s="618"/>
      <c r="B462" s="618"/>
      <c r="C462" s="622"/>
      <c r="D462" s="622"/>
      <c r="E462" s="621"/>
      <c r="F462" s="618"/>
      <c r="G462" s="618"/>
      <c r="H462" s="618"/>
      <c r="I462" s="618"/>
      <c r="J462" s="618"/>
      <c r="K462" s="618"/>
      <c r="L462" s="618"/>
      <c r="M462" s="618"/>
      <c r="N462" s="619"/>
      <c r="O462" s="619"/>
      <c r="P462" s="620"/>
      <c r="Q462" s="620"/>
      <c r="R462" s="620"/>
      <c r="S462" s="620"/>
      <c r="T462" s="620"/>
      <c r="U462" s="620"/>
      <c r="V462" s="620"/>
      <c r="W462" s="620"/>
      <c r="X462" s="620"/>
      <c r="Y462" s="620"/>
      <c r="Z462" s="620"/>
      <c r="AA462" s="620"/>
      <c r="AB462" s="620"/>
      <c r="AC462" s="620"/>
      <c r="AD462" s="620"/>
      <c r="AE462" s="620"/>
      <c r="AF462" s="620"/>
      <c r="AG462" s="620"/>
      <c r="AH462" s="618"/>
      <c r="AI462" s="618"/>
      <c r="AJ462" s="618"/>
      <c r="AK462" s="618"/>
      <c r="AL462" s="618"/>
      <c r="AM462" s="618"/>
      <c r="AN462" s="618"/>
      <c r="AO462" s="618"/>
      <c r="AP462" s="618"/>
      <c r="AQ462" s="618"/>
      <c r="AR462" s="618"/>
      <c r="AS462" s="618"/>
      <c r="AT462" s="618"/>
      <c r="AU462" s="618"/>
      <c r="AV462" s="618"/>
      <c r="AW462" s="618"/>
      <c r="AX462" s="618"/>
      <c r="AY462" s="618"/>
      <c r="AZ462" s="618"/>
      <c r="BA462" s="618"/>
      <c r="BB462" s="618"/>
      <c r="BC462" s="618"/>
      <c r="BD462" s="618"/>
      <c r="BE462" s="618"/>
      <c r="BF462" s="618"/>
      <c r="BG462" s="618"/>
      <c r="BH462" s="618"/>
      <c r="BI462" s="618"/>
      <c r="BJ462" s="618"/>
      <c r="BK462" s="618"/>
      <c r="BL462" s="618"/>
      <c r="BM462" s="618"/>
      <c r="BN462" s="618"/>
      <c r="BO462" s="618"/>
      <c r="BP462" s="618"/>
      <c r="BQ462" s="618"/>
      <c r="BR462" s="618"/>
      <c r="BS462" s="618"/>
      <c r="BT462" s="618"/>
      <c r="BU462" s="618"/>
      <c r="BV462" s="618"/>
      <c r="BW462" s="618"/>
      <c r="BX462" s="618"/>
      <c r="BY462" s="618"/>
      <c r="BZ462" s="618"/>
      <c r="CA462" s="618"/>
      <c r="CB462" s="623"/>
      <c r="CC462" s="623"/>
      <c r="CD462" s="618"/>
      <c r="CE462" s="618"/>
      <c r="CF462" s="623"/>
      <c r="CG462" s="623"/>
      <c r="CH462" s="623"/>
      <c r="CI462" s="623"/>
      <c r="CJ462" s="623"/>
      <c r="CK462" s="623"/>
      <c r="CL462" s="623"/>
      <c r="CM462" s="623"/>
      <c r="CN462" s="623"/>
      <c r="CO462" s="618"/>
      <c r="CP462" s="619"/>
      <c r="CQ462" s="619"/>
      <c r="CR462" s="618"/>
      <c r="CS462" s="618"/>
      <c r="CT462" s="618"/>
      <c r="CU462" s="618"/>
      <c r="CV462" s="618"/>
      <c r="CW462" s="618"/>
    </row>
    <row r="463" spans="1:101" s="624" customFormat="1">
      <c r="A463" s="618"/>
      <c r="B463" s="618"/>
      <c r="C463" s="622"/>
      <c r="D463" s="622"/>
      <c r="E463" s="621"/>
      <c r="F463" s="618"/>
      <c r="G463" s="618"/>
      <c r="H463" s="618"/>
      <c r="I463" s="618"/>
      <c r="J463" s="618"/>
      <c r="K463" s="618"/>
      <c r="L463" s="618"/>
      <c r="M463" s="618"/>
      <c r="N463" s="619"/>
      <c r="O463" s="619"/>
      <c r="P463" s="620"/>
      <c r="Q463" s="620"/>
      <c r="R463" s="620"/>
      <c r="S463" s="620"/>
      <c r="T463" s="620"/>
      <c r="U463" s="620"/>
      <c r="V463" s="620"/>
      <c r="W463" s="620"/>
      <c r="X463" s="620"/>
      <c r="Y463" s="620"/>
      <c r="Z463" s="620"/>
      <c r="AA463" s="620"/>
      <c r="AB463" s="620"/>
      <c r="AC463" s="620"/>
      <c r="AD463" s="620"/>
      <c r="AE463" s="620"/>
      <c r="AF463" s="620"/>
      <c r="AG463" s="620"/>
      <c r="AH463" s="618"/>
      <c r="AI463" s="618"/>
      <c r="AJ463" s="618"/>
      <c r="AK463" s="618"/>
      <c r="AL463" s="618"/>
      <c r="AM463" s="618"/>
      <c r="AN463" s="618"/>
      <c r="AO463" s="618"/>
      <c r="AP463" s="618"/>
      <c r="AQ463" s="618"/>
      <c r="AR463" s="618"/>
      <c r="AS463" s="618"/>
      <c r="AT463" s="618"/>
      <c r="AU463" s="618"/>
      <c r="AV463" s="618"/>
      <c r="AW463" s="618"/>
      <c r="AX463" s="618"/>
      <c r="AY463" s="618"/>
      <c r="AZ463" s="618"/>
      <c r="BA463" s="618"/>
      <c r="BB463" s="618"/>
      <c r="BC463" s="618"/>
      <c r="BD463" s="618"/>
      <c r="BE463" s="618"/>
      <c r="BF463" s="618"/>
      <c r="BG463" s="618"/>
      <c r="BH463" s="618"/>
      <c r="BI463" s="618"/>
      <c r="BJ463" s="618"/>
      <c r="BK463" s="618"/>
      <c r="BL463" s="618"/>
      <c r="BM463" s="618"/>
      <c r="BN463" s="618"/>
      <c r="BO463" s="618"/>
      <c r="BP463" s="618"/>
      <c r="BQ463" s="618"/>
      <c r="BR463" s="618"/>
      <c r="BS463" s="618"/>
      <c r="BT463" s="618"/>
      <c r="BU463" s="618"/>
      <c r="BV463" s="618"/>
      <c r="BW463" s="618"/>
      <c r="BX463" s="618"/>
      <c r="BY463" s="618"/>
      <c r="BZ463" s="618"/>
      <c r="CA463" s="618"/>
      <c r="CB463" s="623"/>
      <c r="CC463" s="623"/>
      <c r="CD463" s="618"/>
      <c r="CE463" s="618"/>
      <c r="CF463" s="623"/>
      <c r="CG463" s="623"/>
      <c r="CH463" s="623"/>
      <c r="CI463" s="623"/>
      <c r="CJ463" s="623"/>
      <c r="CK463" s="623"/>
      <c r="CL463" s="623"/>
      <c r="CM463" s="623"/>
      <c r="CN463" s="623"/>
      <c r="CO463" s="618"/>
      <c r="CP463" s="619"/>
      <c r="CQ463" s="619"/>
      <c r="CR463" s="618"/>
      <c r="CS463" s="618"/>
      <c r="CT463" s="618"/>
      <c r="CU463" s="618"/>
      <c r="CV463" s="618"/>
      <c r="CW463" s="618"/>
    </row>
    <row r="464" spans="1:101" s="624" customFormat="1">
      <c r="A464" s="618"/>
      <c r="B464" s="618"/>
      <c r="C464" s="622"/>
      <c r="D464" s="622"/>
      <c r="E464" s="621"/>
      <c r="F464" s="618"/>
      <c r="G464" s="618"/>
      <c r="H464" s="618"/>
      <c r="I464" s="618"/>
      <c r="J464" s="618"/>
      <c r="K464" s="618"/>
      <c r="L464" s="618"/>
      <c r="M464" s="618"/>
      <c r="N464" s="619"/>
      <c r="O464" s="619"/>
      <c r="P464" s="620"/>
      <c r="Q464" s="620"/>
      <c r="R464" s="620"/>
      <c r="S464" s="620"/>
      <c r="T464" s="620"/>
      <c r="U464" s="620"/>
      <c r="V464" s="620"/>
      <c r="W464" s="620"/>
      <c r="X464" s="620"/>
      <c r="Y464" s="620"/>
      <c r="Z464" s="620"/>
      <c r="AA464" s="620"/>
      <c r="AB464" s="620"/>
      <c r="AC464" s="620"/>
      <c r="AD464" s="620"/>
      <c r="AE464" s="620"/>
      <c r="AF464" s="620"/>
      <c r="AG464" s="620"/>
      <c r="AH464" s="618"/>
      <c r="AI464" s="618"/>
      <c r="AJ464" s="618"/>
      <c r="AK464" s="618"/>
      <c r="AL464" s="618"/>
      <c r="AM464" s="618"/>
      <c r="AN464" s="618"/>
      <c r="AO464" s="618"/>
      <c r="AP464" s="618"/>
      <c r="AQ464" s="618"/>
      <c r="AR464" s="618"/>
      <c r="AS464" s="618"/>
      <c r="AT464" s="618"/>
      <c r="AU464" s="618"/>
      <c r="AV464" s="618"/>
      <c r="AW464" s="618"/>
      <c r="AX464" s="618"/>
      <c r="AY464" s="618"/>
      <c r="AZ464" s="618"/>
      <c r="BA464" s="618"/>
      <c r="BB464" s="618"/>
      <c r="BC464" s="618"/>
      <c r="BD464" s="618"/>
      <c r="BE464" s="618"/>
      <c r="BF464" s="618"/>
      <c r="BG464" s="618"/>
      <c r="BH464" s="618"/>
      <c r="BI464" s="618"/>
      <c r="BJ464" s="618"/>
      <c r="BK464" s="618"/>
      <c r="BL464" s="618"/>
      <c r="BM464" s="618"/>
      <c r="BN464" s="618"/>
      <c r="BO464" s="618"/>
      <c r="BP464" s="618"/>
      <c r="BQ464" s="618"/>
      <c r="BR464" s="618"/>
      <c r="BS464" s="618"/>
      <c r="BT464" s="618"/>
      <c r="BU464" s="618"/>
      <c r="BV464" s="618"/>
      <c r="BW464" s="618"/>
      <c r="BX464" s="618"/>
      <c r="BY464" s="618"/>
      <c r="BZ464" s="618"/>
      <c r="CA464" s="618"/>
      <c r="CB464" s="623"/>
      <c r="CC464" s="623"/>
      <c r="CD464" s="618"/>
      <c r="CE464" s="618"/>
      <c r="CF464" s="623"/>
      <c r="CG464" s="623"/>
      <c r="CH464" s="623"/>
      <c r="CI464" s="623"/>
      <c r="CJ464" s="623"/>
      <c r="CK464" s="623"/>
      <c r="CL464" s="623"/>
      <c r="CM464" s="623"/>
      <c r="CN464" s="623"/>
      <c r="CO464" s="618"/>
      <c r="CP464" s="619"/>
      <c r="CQ464" s="619"/>
      <c r="CR464" s="618"/>
      <c r="CS464" s="618"/>
      <c r="CT464" s="618"/>
      <c r="CU464" s="618"/>
      <c r="CV464" s="618"/>
      <c r="CW464" s="618"/>
    </row>
    <row r="465" spans="1:101" s="624" customFormat="1">
      <c r="A465" s="618"/>
      <c r="B465" s="618"/>
      <c r="C465" s="622"/>
      <c r="D465" s="622"/>
      <c r="E465" s="621"/>
      <c r="F465" s="618"/>
      <c r="G465" s="618"/>
      <c r="H465" s="618"/>
      <c r="I465" s="618"/>
      <c r="J465" s="618"/>
      <c r="K465" s="618"/>
      <c r="L465" s="618"/>
      <c r="M465" s="618"/>
      <c r="N465" s="619"/>
      <c r="O465" s="619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20"/>
      <c r="AB465" s="620"/>
      <c r="AC465" s="620"/>
      <c r="AD465" s="620"/>
      <c r="AE465" s="620"/>
      <c r="AF465" s="620"/>
      <c r="AG465" s="620"/>
      <c r="AH465" s="618"/>
      <c r="AI465" s="618"/>
      <c r="AJ465" s="618"/>
      <c r="AK465" s="618"/>
      <c r="AL465" s="618"/>
      <c r="AM465" s="618"/>
      <c r="AN465" s="618"/>
      <c r="AO465" s="618"/>
      <c r="AP465" s="618"/>
      <c r="AQ465" s="618"/>
      <c r="AR465" s="618"/>
      <c r="AS465" s="618"/>
      <c r="AT465" s="618"/>
      <c r="AU465" s="618"/>
      <c r="AV465" s="618"/>
      <c r="AW465" s="618"/>
      <c r="AX465" s="618"/>
      <c r="AY465" s="618"/>
      <c r="AZ465" s="618"/>
      <c r="BA465" s="618"/>
      <c r="BB465" s="618"/>
      <c r="BC465" s="618"/>
      <c r="BD465" s="618"/>
      <c r="BE465" s="618"/>
      <c r="BF465" s="618"/>
      <c r="BG465" s="618"/>
      <c r="BH465" s="618"/>
      <c r="BI465" s="618"/>
      <c r="BJ465" s="618"/>
      <c r="BK465" s="618"/>
      <c r="BL465" s="618"/>
      <c r="BM465" s="618"/>
      <c r="BN465" s="618"/>
      <c r="BO465" s="618"/>
      <c r="BP465" s="618"/>
      <c r="BQ465" s="618"/>
      <c r="BR465" s="618"/>
      <c r="BS465" s="618"/>
      <c r="BT465" s="618"/>
      <c r="BU465" s="618"/>
      <c r="BV465" s="618"/>
      <c r="BW465" s="618"/>
      <c r="BX465" s="618"/>
      <c r="BY465" s="618"/>
      <c r="BZ465" s="618"/>
      <c r="CA465" s="618"/>
      <c r="CB465" s="623"/>
      <c r="CC465" s="623"/>
      <c r="CD465" s="618"/>
      <c r="CE465" s="618"/>
      <c r="CF465" s="623"/>
      <c r="CG465" s="623"/>
      <c r="CH465" s="623"/>
      <c r="CI465" s="623"/>
      <c r="CJ465" s="623"/>
      <c r="CK465" s="623"/>
      <c r="CL465" s="623"/>
      <c r="CM465" s="623"/>
      <c r="CN465" s="623"/>
      <c r="CO465" s="618"/>
      <c r="CP465" s="619"/>
      <c r="CQ465" s="619"/>
      <c r="CR465" s="618"/>
      <c r="CS465" s="618"/>
      <c r="CT465" s="618"/>
      <c r="CU465" s="618"/>
      <c r="CV465" s="618"/>
      <c r="CW465" s="618"/>
    </row>
    <row r="466" spans="1:101" s="624" customFormat="1">
      <c r="A466" s="618"/>
      <c r="B466" s="618"/>
      <c r="C466" s="622"/>
      <c r="D466" s="622"/>
      <c r="E466" s="621"/>
      <c r="F466" s="618"/>
      <c r="G466" s="618"/>
      <c r="H466" s="618"/>
      <c r="I466" s="618"/>
      <c r="J466" s="618"/>
      <c r="K466" s="618"/>
      <c r="L466" s="618"/>
      <c r="M466" s="618"/>
      <c r="N466" s="619"/>
      <c r="O466" s="619"/>
      <c r="P466" s="620"/>
      <c r="Q466" s="620"/>
      <c r="R466" s="620"/>
      <c r="S466" s="620"/>
      <c r="T466" s="620"/>
      <c r="U466" s="620"/>
      <c r="V466" s="620"/>
      <c r="W466" s="620"/>
      <c r="X466" s="620"/>
      <c r="Y466" s="620"/>
      <c r="Z466" s="620"/>
      <c r="AA466" s="620"/>
      <c r="AB466" s="620"/>
      <c r="AC466" s="620"/>
      <c r="AD466" s="620"/>
      <c r="AE466" s="620"/>
      <c r="AF466" s="620"/>
      <c r="AG466" s="620"/>
      <c r="AH466" s="618"/>
      <c r="AI466" s="618"/>
      <c r="AJ466" s="618"/>
      <c r="AK466" s="618"/>
      <c r="AL466" s="618"/>
      <c r="AM466" s="618"/>
      <c r="AN466" s="618"/>
      <c r="AO466" s="618"/>
      <c r="AP466" s="618"/>
      <c r="AQ466" s="618"/>
      <c r="AR466" s="618"/>
      <c r="AS466" s="618"/>
      <c r="AT466" s="618"/>
      <c r="AU466" s="618"/>
      <c r="AV466" s="618"/>
      <c r="AW466" s="618"/>
      <c r="AX466" s="618"/>
      <c r="AY466" s="618"/>
      <c r="AZ466" s="618"/>
      <c r="BA466" s="618"/>
      <c r="BB466" s="618"/>
      <c r="BC466" s="618"/>
      <c r="BD466" s="618"/>
      <c r="BE466" s="618"/>
      <c r="BF466" s="618"/>
      <c r="BG466" s="618"/>
      <c r="BH466" s="618"/>
      <c r="BI466" s="618"/>
      <c r="BJ466" s="618"/>
      <c r="BK466" s="618"/>
      <c r="BL466" s="618"/>
      <c r="BM466" s="618"/>
      <c r="BN466" s="618"/>
      <c r="BO466" s="618"/>
      <c r="BP466" s="618"/>
      <c r="BQ466" s="618"/>
      <c r="BR466" s="618"/>
      <c r="BS466" s="618"/>
      <c r="BT466" s="618"/>
      <c r="BU466" s="618"/>
      <c r="BV466" s="618"/>
      <c r="BW466" s="618"/>
      <c r="BX466" s="618"/>
      <c r="BY466" s="618"/>
      <c r="BZ466" s="618"/>
      <c r="CA466" s="618"/>
      <c r="CB466" s="623"/>
      <c r="CC466" s="623"/>
      <c r="CD466" s="618"/>
      <c r="CE466" s="618"/>
      <c r="CF466" s="623"/>
      <c r="CG466" s="623"/>
      <c r="CH466" s="623"/>
      <c r="CI466" s="623"/>
      <c r="CJ466" s="623"/>
      <c r="CK466" s="623"/>
      <c r="CL466" s="623"/>
      <c r="CM466" s="623"/>
      <c r="CN466" s="623"/>
      <c r="CO466" s="618"/>
      <c r="CP466" s="619"/>
      <c r="CQ466" s="619"/>
      <c r="CR466" s="618"/>
      <c r="CS466" s="618"/>
      <c r="CT466" s="618"/>
      <c r="CU466" s="618"/>
      <c r="CV466" s="618"/>
      <c r="CW466" s="618"/>
    </row>
    <row r="467" spans="1:101" s="624" customFormat="1">
      <c r="A467" s="618"/>
      <c r="B467" s="618"/>
      <c r="C467" s="622"/>
      <c r="D467" s="622"/>
      <c r="E467" s="621"/>
      <c r="F467" s="618"/>
      <c r="G467" s="618"/>
      <c r="H467" s="618"/>
      <c r="I467" s="618"/>
      <c r="J467" s="618"/>
      <c r="K467" s="618"/>
      <c r="L467" s="618"/>
      <c r="M467" s="618"/>
      <c r="N467" s="619"/>
      <c r="O467" s="619"/>
      <c r="P467" s="620"/>
      <c r="Q467" s="620"/>
      <c r="R467" s="620"/>
      <c r="S467" s="620"/>
      <c r="T467" s="620"/>
      <c r="U467" s="620"/>
      <c r="V467" s="620"/>
      <c r="W467" s="620"/>
      <c r="X467" s="620"/>
      <c r="Y467" s="620"/>
      <c r="Z467" s="620"/>
      <c r="AA467" s="620"/>
      <c r="AB467" s="620"/>
      <c r="AC467" s="620"/>
      <c r="AD467" s="620"/>
      <c r="AE467" s="620"/>
      <c r="AF467" s="620"/>
      <c r="AG467" s="620"/>
      <c r="AH467" s="618"/>
      <c r="AI467" s="618"/>
      <c r="AJ467" s="618"/>
      <c r="AK467" s="618"/>
      <c r="AL467" s="618"/>
      <c r="AM467" s="618"/>
      <c r="AN467" s="618"/>
      <c r="AO467" s="618"/>
      <c r="AP467" s="618"/>
      <c r="AQ467" s="618"/>
      <c r="AR467" s="618"/>
      <c r="AS467" s="618"/>
      <c r="AT467" s="618"/>
      <c r="AU467" s="618"/>
      <c r="AV467" s="618"/>
      <c r="AW467" s="618"/>
      <c r="AX467" s="618"/>
      <c r="AY467" s="618"/>
      <c r="AZ467" s="618"/>
      <c r="BA467" s="618"/>
      <c r="BB467" s="618"/>
      <c r="BC467" s="618"/>
      <c r="BD467" s="618"/>
      <c r="BE467" s="618"/>
      <c r="BF467" s="618"/>
      <c r="BG467" s="618"/>
      <c r="BH467" s="618"/>
      <c r="BI467" s="618"/>
      <c r="BJ467" s="618"/>
      <c r="BK467" s="618"/>
      <c r="BL467" s="618"/>
      <c r="BM467" s="618"/>
      <c r="BN467" s="618"/>
      <c r="BO467" s="618"/>
      <c r="BP467" s="618"/>
      <c r="BQ467" s="618"/>
      <c r="BR467" s="618"/>
      <c r="BS467" s="618"/>
      <c r="BT467" s="618"/>
      <c r="BU467" s="618"/>
      <c r="BV467" s="618"/>
      <c r="BW467" s="618"/>
      <c r="BX467" s="618"/>
      <c r="BY467" s="618"/>
      <c r="BZ467" s="618"/>
      <c r="CA467" s="618"/>
      <c r="CB467" s="623"/>
      <c r="CC467" s="623"/>
      <c r="CD467" s="618"/>
      <c r="CE467" s="618"/>
      <c r="CF467" s="623"/>
      <c r="CG467" s="623"/>
      <c r="CH467" s="623"/>
      <c r="CI467" s="623"/>
      <c r="CJ467" s="623"/>
      <c r="CK467" s="623"/>
      <c r="CL467" s="623"/>
      <c r="CM467" s="623"/>
      <c r="CN467" s="623"/>
      <c r="CO467" s="618"/>
      <c r="CP467" s="619"/>
      <c r="CQ467" s="619"/>
      <c r="CR467" s="618"/>
      <c r="CS467" s="618"/>
      <c r="CT467" s="618"/>
      <c r="CU467" s="618"/>
      <c r="CV467" s="618"/>
      <c r="CW467" s="618"/>
    </row>
    <row r="468" spans="1:101" s="624" customFormat="1">
      <c r="A468" s="618"/>
      <c r="B468" s="618"/>
      <c r="C468" s="622"/>
      <c r="D468" s="622"/>
      <c r="E468" s="621"/>
      <c r="F468" s="618"/>
      <c r="G468" s="618"/>
      <c r="H468" s="618"/>
      <c r="I468" s="618"/>
      <c r="J468" s="618"/>
      <c r="K468" s="618"/>
      <c r="L468" s="618"/>
      <c r="M468" s="618"/>
      <c r="N468" s="619"/>
      <c r="O468" s="619"/>
      <c r="P468" s="620"/>
      <c r="Q468" s="620"/>
      <c r="R468" s="620"/>
      <c r="S468" s="620"/>
      <c r="T468" s="620"/>
      <c r="U468" s="620"/>
      <c r="V468" s="620"/>
      <c r="W468" s="620"/>
      <c r="X468" s="620"/>
      <c r="Y468" s="620"/>
      <c r="Z468" s="620"/>
      <c r="AA468" s="620"/>
      <c r="AB468" s="620"/>
      <c r="AC468" s="620"/>
      <c r="AD468" s="620"/>
      <c r="AE468" s="620"/>
      <c r="AF468" s="620"/>
      <c r="AG468" s="620"/>
      <c r="AH468" s="618"/>
      <c r="AI468" s="618"/>
      <c r="AJ468" s="618"/>
      <c r="AK468" s="618"/>
      <c r="AL468" s="618"/>
      <c r="AM468" s="618"/>
      <c r="AN468" s="618"/>
      <c r="AO468" s="618"/>
      <c r="AP468" s="618"/>
      <c r="AQ468" s="618"/>
      <c r="AR468" s="618"/>
      <c r="AS468" s="618"/>
      <c r="AT468" s="618"/>
      <c r="AU468" s="618"/>
      <c r="AV468" s="618"/>
      <c r="AW468" s="618"/>
      <c r="AX468" s="618"/>
      <c r="AY468" s="618"/>
      <c r="AZ468" s="618"/>
      <c r="BA468" s="618"/>
      <c r="BB468" s="618"/>
      <c r="BC468" s="618"/>
      <c r="BD468" s="618"/>
      <c r="BE468" s="618"/>
      <c r="BF468" s="618"/>
      <c r="BG468" s="618"/>
      <c r="BH468" s="618"/>
      <c r="BI468" s="618"/>
      <c r="BJ468" s="618"/>
      <c r="BK468" s="618"/>
      <c r="BL468" s="618"/>
      <c r="BM468" s="618"/>
      <c r="BN468" s="618"/>
      <c r="BO468" s="618"/>
      <c r="BP468" s="618"/>
      <c r="BQ468" s="618"/>
      <c r="BR468" s="618"/>
      <c r="BS468" s="618"/>
      <c r="BT468" s="618"/>
      <c r="BU468" s="618"/>
      <c r="BV468" s="618"/>
      <c r="BW468" s="618"/>
      <c r="BX468" s="618"/>
      <c r="BY468" s="618"/>
      <c r="BZ468" s="618"/>
      <c r="CA468" s="618"/>
      <c r="CB468" s="623"/>
      <c r="CC468" s="623"/>
      <c r="CD468" s="618"/>
      <c r="CE468" s="618"/>
      <c r="CF468" s="623"/>
      <c r="CG468" s="623"/>
      <c r="CH468" s="623"/>
      <c r="CI468" s="623"/>
      <c r="CJ468" s="623"/>
      <c r="CK468" s="623"/>
      <c r="CL468" s="623"/>
      <c r="CM468" s="623"/>
      <c r="CN468" s="623"/>
      <c r="CO468" s="618"/>
      <c r="CP468" s="619"/>
      <c r="CQ468" s="619"/>
      <c r="CR468" s="618"/>
      <c r="CS468" s="618"/>
      <c r="CT468" s="618"/>
      <c r="CU468" s="618"/>
      <c r="CV468" s="618"/>
      <c r="CW468" s="618"/>
    </row>
    <row r="469" spans="1:101" s="624" customFormat="1">
      <c r="A469" s="618"/>
      <c r="B469" s="618"/>
      <c r="C469" s="622"/>
      <c r="D469" s="622"/>
      <c r="E469" s="621"/>
      <c r="F469" s="618"/>
      <c r="G469" s="618"/>
      <c r="H469" s="618"/>
      <c r="I469" s="618"/>
      <c r="J469" s="618"/>
      <c r="K469" s="618"/>
      <c r="L469" s="618"/>
      <c r="M469" s="618"/>
      <c r="N469" s="619"/>
      <c r="O469" s="619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20"/>
      <c r="AB469" s="620"/>
      <c r="AC469" s="620"/>
      <c r="AD469" s="620"/>
      <c r="AE469" s="620"/>
      <c r="AF469" s="620"/>
      <c r="AG469" s="620"/>
      <c r="AH469" s="618"/>
      <c r="AI469" s="618"/>
      <c r="AJ469" s="618"/>
      <c r="AK469" s="618"/>
      <c r="AL469" s="618"/>
      <c r="AM469" s="618"/>
      <c r="AN469" s="618"/>
      <c r="AO469" s="618"/>
      <c r="AP469" s="618"/>
      <c r="AQ469" s="618"/>
      <c r="AR469" s="618"/>
      <c r="AS469" s="618"/>
      <c r="AT469" s="618"/>
      <c r="AU469" s="618"/>
      <c r="AV469" s="618"/>
      <c r="AW469" s="618"/>
      <c r="AX469" s="618"/>
      <c r="AY469" s="618"/>
      <c r="AZ469" s="618"/>
      <c r="BA469" s="618"/>
      <c r="BB469" s="618"/>
      <c r="BC469" s="618"/>
      <c r="BD469" s="618"/>
      <c r="BE469" s="618"/>
      <c r="BF469" s="618"/>
      <c r="BG469" s="618"/>
      <c r="BH469" s="618"/>
      <c r="BI469" s="618"/>
      <c r="BJ469" s="618"/>
      <c r="BK469" s="618"/>
      <c r="BL469" s="618"/>
      <c r="BM469" s="618"/>
      <c r="BN469" s="618"/>
      <c r="BO469" s="618"/>
      <c r="BP469" s="618"/>
      <c r="BQ469" s="618"/>
      <c r="BR469" s="618"/>
      <c r="BS469" s="618"/>
      <c r="BT469" s="618"/>
      <c r="BU469" s="618"/>
      <c r="BV469" s="618"/>
      <c r="BW469" s="618"/>
      <c r="BX469" s="618"/>
      <c r="BY469" s="618"/>
      <c r="BZ469" s="618"/>
      <c r="CA469" s="618"/>
      <c r="CB469" s="623"/>
      <c r="CC469" s="623"/>
      <c r="CD469" s="618"/>
      <c r="CE469" s="618"/>
      <c r="CF469" s="623"/>
      <c r="CG469" s="623"/>
      <c r="CH469" s="623"/>
      <c r="CI469" s="623"/>
      <c r="CJ469" s="623"/>
      <c r="CK469" s="623"/>
      <c r="CL469" s="623"/>
      <c r="CM469" s="623"/>
      <c r="CN469" s="623"/>
      <c r="CO469" s="618"/>
      <c r="CP469" s="619"/>
      <c r="CQ469" s="619"/>
      <c r="CR469" s="618"/>
      <c r="CS469" s="618"/>
      <c r="CT469" s="618"/>
      <c r="CU469" s="618"/>
      <c r="CV469" s="618"/>
      <c r="CW469" s="618"/>
    </row>
    <row r="470" spans="1:101" s="624" customFormat="1">
      <c r="A470" s="618"/>
      <c r="B470" s="618"/>
      <c r="C470" s="622"/>
      <c r="D470" s="622"/>
      <c r="E470" s="621"/>
      <c r="F470" s="618"/>
      <c r="G470" s="618"/>
      <c r="H470" s="618"/>
      <c r="I470" s="618"/>
      <c r="J470" s="618"/>
      <c r="K470" s="618"/>
      <c r="L470" s="618"/>
      <c r="M470" s="618"/>
      <c r="N470" s="619"/>
      <c r="O470" s="619"/>
      <c r="P470" s="620"/>
      <c r="Q470" s="620"/>
      <c r="R470" s="620"/>
      <c r="S470" s="620"/>
      <c r="T470" s="620"/>
      <c r="U470" s="620"/>
      <c r="V470" s="620"/>
      <c r="W470" s="620"/>
      <c r="X470" s="620"/>
      <c r="Y470" s="620"/>
      <c r="Z470" s="620"/>
      <c r="AA470" s="620"/>
      <c r="AB470" s="620"/>
      <c r="AC470" s="620"/>
      <c r="AD470" s="620"/>
      <c r="AE470" s="620"/>
      <c r="AF470" s="620"/>
      <c r="AG470" s="620"/>
      <c r="AH470" s="618"/>
      <c r="AI470" s="618"/>
      <c r="AJ470" s="618"/>
      <c r="AK470" s="618"/>
      <c r="AL470" s="618"/>
      <c r="AM470" s="618"/>
      <c r="AN470" s="618"/>
      <c r="AO470" s="618"/>
      <c r="AP470" s="618"/>
      <c r="AQ470" s="618"/>
      <c r="AR470" s="618"/>
      <c r="AS470" s="618"/>
      <c r="AT470" s="618"/>
      <c r="AU470" s="618"/>
      <c r="AV470" s="618"/>
      <c r="AW470" s="618"/>
      <c r="AX470" s="618"/>
      <c r="AY470" s="618"/>
      <c r="AZ470" s="618"/>
      <c r="BA470" s="618"/>
      <c r="BB470" s="618"/>
      <c r="BC470" s="618"/>
      <c r="BD470" s="618"/>
      <c r="BE470" s="618"/>
      <c r="BF470" s="618"/>
      <c r="BG470" s="618"/>
      <c r="BH470" s="618"/>
      <c r="BI470" s="618"/>
      <c r="BJ470" s="618"/>
      <c r="BK470" s="618"/>
      <c r="BL470" s="618"/>
      <c r="BM470" s="618"/>
      <c r="BN470" s="618"/>
      <c r="BO470" s="618"/>
      <c r="BP470" s="618"/>
      <c r="BQ470" s="618"/>
      <c r="BR470" s="618"/>
      <c r="BS470" s="618"/>
      <c r="BT470" s="618"/>
      <c r="BU470" s="618"/>
      <c r="BV470" s="618"/>
      <c r="BW470" s="618"/>
      <c r="BX470" s="618"/>
      <c r="BY470" s="618"/>
      <c r="BZ470" s="618"/>
      <c r="CA470" s="618"/>
      <c r="CB470" s="623"/>
      <c r="CC470" s="623"/>
      <c r="CD470" s="618"/>
      <c r="CE470" s="618"/>
      <c r="CF470" s="623"/>
      <c r="CG470" s="623"/>
      <c r="CH470" s="623"/>
      <c r="CI470" s="623"/>
      <c r="CJ470" s="623"/>
      <c r="CK470" s="623"/>
      <c r="CL470" s="623"/>
      <c r="CM470" s="623"/>
      <c r="CN470" s="623"/>
      <c r="CO470" s="618"/>
      <c r="CP470" s="619"/>
      <c r="CQ470" s="619"/>
      <c r="CR470" s="618"/>
      <c r="CS470" s="618"/>
      <c r="CT470" s="618"/>
      <c r="CU470" s="618"/>
      <c r="CV470" s="618"/>
      <c r="CW470" s="618"/>
    </row>
    <row r="471" spans="1:101" s="624" customFormat="1">
      <c r="A471" s="618"/>
      <c r="B471" s="618"/>
      <c r="C471" s="622"/>
      <c r="D471" s="622"/>
      <c r="E471" s="621"/>
      <c r="F471" s="618"/>
      <c r="G471" s="618"/>
      <c r="H471" s="618"/>
      <c r="I471" s="618"/>
      <c r="J471" s="618"/>
      <c r="K471" s="618"/>
      <c r="L471" s="618"/>
      <c r="M471" s="618"/>
      <c r="N471" s="619"/>
      <c r="O471" s="619"/>
      <c r="P471" s="620"/>
      <c r="Q471" s="620"/>
      <c r="R471" s="620"/>
      <c r="S471" s="620"/>
      <c r="T471" s="620"/>
      <c r="U471" s="620"/>
      <c r="V471" s="620"/>
      <c r="W471" s="620"/>
      <c r="X471" s="620"/>
      <c r="Y471" s="620"/>
      <c r="Z471" s="620"/>
      <c r="AA471" s="620"/>
      <c r="AB471" s="620"/>
      <c r="AC471" s="620"/>
      <c r="AD471" s="620"/>
      <c r="AE471" s="620"/>
      <c r="AF471" s="620"/>
      <c r="AG471" s="620"/>
      <c r="AH471" s="618"/>
      <c r="AI471" s="618"/>
      <c r="AJ471" s="618"/>
      <c r="AK471" s="618"/>
      <c r="AL471" s="618"/>
      <c r="AM471" s="618"/>
      <c r="AN471" s="618"/>
      <c r="AO471" s="618"/>
      <c r="AP471" s="618"/>
      <c r="AQ471" s="618"/>
      <c r="AR471" s="618"/>
      <c r="AS471" s="618"/>
      <c r="AT471" s="618"/>
      <c r="AU471" s="618"/>
      <c r="AV471" s="618"/>
      <c r="AW471" s="618"/>
      <c r="AX471" s="618"/>
      <c r="AY471" s="618"/>
      <c r="AZ471" s="618"/>
      <c r="BA471" s="618"/>
      <c r="BB471" s="618"/>
      <c r="BC471" s="618"/>
      <c r="BD471" s="618"/>
      <c r="BE471" s="618"/>
      <c r="BF471" s="618"/>
      <c r="BG471" s="618"/>
      <c r="BH471" s="618"/>
      <c r="BI471" s="618"/>
      <c r="BJ471" s="618"/>
      <c r="BK471" s="618"/>
      <c r="BL471" s="618"/>
      <c r="BM471" s="618"/>
      <c r="BN471" s="618"/>
      <c r="BO471" s="618"/>
      <c r="BP471" s="618"/>
      <c r="BQ471" s="618"/>
      <c r="BR471" s="618"/>
      <c r="BS471" s="618"/>
      <c r="BT471" s="618"/>
      <c r="BU471" s="618"/>
      <c r="BV471" s="618"/>
      <c r="BW471" s="618"/>
      <c r="BX471" s="618"/>
      <c r="BY471" s="618"/>
      <c r="BZ471" s="618"/>
      <c r="CA471" s="618"/>
      <c r="CB471" s="623"/>
      <c r="CC471" s="623"/>
      <c r="CD471" s="618"/>
      <c r="CE471" s="618"/>
      <c r="CF471" s="623"/>
      <c r="CG471" s="623"/>
      <c r="CH471" s="623"/>
      <c r="CI471" s="623"/>
      <c r="CJ471" s="623"/>
      <c r="CK471" s="623"/>
      <c r="CL471" s="623"/>
      <c r="CM471" s="623"/>
      <c r="CN471" s="623"/>
      <c r="CO471" s="618"/>
      <c r="CP471" s="619"/>
      <c r="CQ471" s="619"/>
      <c r="CR471" s="618"/>
      <c r="CS471" s="618"/>
      <c r="CT471" s="618"/>
      <c r="CU471" s="618"/>
      <c r="CV471" s="618"/>
      <c r="CW471" s="618"/>
    </row>
    <row r="472" spans="1:101" s="624" customFormat="1">
      <c r="A472" s="618"/>
      <c r="B472" s="618"/>
      <c r="C472" s="622"/>
      <c r="D472" s="622"/>
      <c r="E472" s="621"/>
      <c r="F472" s="618"/>
      <c r="G472" s="618"/>
      <c r="H472" s="618"/>
      <c r="I472" s="618"/>
      <c r="J472" s="618"/>
      <c r="K472" s="618"/>
      <c r="L472" s="618"/>
      <c r="M472" s="618"/>
      <c r="N472" s="619"/>
      <c r="O472" s="619"/>
      <c r="P472" s="620"/>
      <c r="Q472" s="620"/>
      <c r="R472" s="620"/>
      <c r="S472" s="620"/>
      <c r="T472" s="620"/>
      <c r="U472" s="620"/>
      <c r="V472" s="620"/>
      <c r="W472" s="620"/>
      <c r="X472" s="620"/>
      <c r="Y472" s="620"/>
      <c r="Z472" s="620"/>
      <c r="AA472" s="620"/>
      <c r="AB472" s="620"/>
      <c r="AC472" s="620"/>
      <c r="AD472" s="620"/>
      <c r="AE472" s="620"/>
      <c r="AF472" s="620"/>
      <c r="AG472" s="620"/>
      <c r="AH472" s="618"/>
      <c r="AI472" s="618"/>
      <c r="AJ472" s="618"/>
      <c r="AK472" s="618"/>
      <c r="AL472" s="618"/>
      <c r="AM472" s="618"/>
      <c r="AN472" s="618"/>
      <c r="AO472" s="618"/>
      <c r="AP472" s="618"/>
      <c r="AQ472" s="618"/>
      <c r="AR472" s="618"/>
      <c r="AS472" s="618"/>
      <c r="AT472" s="618"/>
      <c r="AU472" s="618"/>
      <c r="AV472" s="618"/>
      <c r="AW472" s="618"/>
      <c r="AX472" s="618"/>
      <c r="AY472" s="618"/>
      <c r="AZ472" s="618"/>
      <c r="BA472" s="618"/>
      <c r="BB472" s="618"/>
      <c r="BC472" s="618"/>
      <c r="BD472" s="618"/>
      <c r="BE472" s="618"/>
      <c r="BF472" s="618"/>
      <c r="BG472" s="618"/>
      <c r="BH472" s="618"/>
      <c r="BI472" s="618"/>
      <c r="BJ472" s="618"/>
      <c r="BK472" s="618"/>
      <c r="BL472" s="618"/>
      <c r="BM472" s="618"/>
      <c r="BN472" s="618"/>
      <c r="BO472" s="618"/>
      <c r="BP472" s="618"/>
      <c r="BQ472" s="618"/>
      <c r="BR472" s="618"/>
      <c r="BS472" s="618"/>
      <c r="BT472" s="618"/>
      <c r="BU472" s="618"/>
      <c r="BV472" s="618"/>
      <c r="BW472" s="618"/>
      <c r="BX472" s="618"/>
      <c r="BY472" s="618"/>
      <c r="BZ472" s="618"/>
      <c r="CA472" s="618"/>
      <c r="CB472" s="623"/>
      <c r="CC472" s="623"/>
      <c r="CD472" s="618"/>
      <c r="CE472" s="618"/>
      <c r="CF472" s="623"/>
      <c r="CG472" s="623"/>
      <c r="CH472" s="623"/>
      <c r="CI472" s="623"/>
      <c r="CJ472" s="623"/>
      <c r="CK472" s="623"/>
      <c r="CL472" s="623"/>
      <c r="CM472" s="623"/>
      <c r="CN472" s="623"/>
      <c r="CO472" s="618"/>
      <c r="CP472" s="619"/>
      <c r="CQ472" s="619"/>
      <c r="CR472" s="618"/>
      <c r="CS472" s="618"/>
      <c r="CT472" s="618"/>
      <c r="CU472" s="618"/>
      <c r="CV472" s="618"/>
      <c r="CW472" s="618"/>
    </row>
    <row r="473" spans="1:101" s="624" customFormat="1">
      <c r="A473" s="618"/>
      <c r="B473" s="618"/>
      <c r="C473" s="622"/>
      <c r="D473" s="622"/>
      <c r="E473" s="621"/>
      <c r="F473" s="618"/>
      <c r="G473" s="618"/>
      <c r="H473" s="618"/>
      <c r="I473" s="618"/>
      <c r="J473" s="618"/>
      <c r="K473" s="618"/>
      <c r="L473" s="618"/>
      <c r="M473" s="618"/>
      <c r="N473" s="619"/>
      <c r="O473" s="619"/>
      <c r="P473" s="620"/>
      <c r="Q473" s="620"/>
      <c r="R473" s="620"/>
      <c r="S473" s="620"/>
      <c r="T473" s="620"/>
      <c r="U473" s="620"/>
      <c r="V473" s="620"/>
      <c r="W473" s="620"/>
      <c r="X473" s="620"/>
      <c r="Y473" s="620"/>
      <c r="Z473" s="620"/>
      <c r="AA473" s="620"/>
      <c r="AB473" s="620"/>
      <c r="AC473" s="620"/>
      <c r="AD473" s="620"/>
      <c r="AE473" s="620"/>
      <c r="AF473" s="620"/>
      <c r="AG473" s="620"/>
      <c r="AH473" s="618"/>
      <c r="AI473" s="618"/>
      <c r="AJ473" s="618"/>
      <c r="AK473" s="618"/>
      <c r="AL473" s="618"/>
      <c r="AM473" s="618"/>
      <c r="AN473" s="618"/>
      <c r="AO473" s="618"/>
      <c r="AP473" s="618"/>
      <c r="AQ473" s="618"/>
      <c r="AR473" s="618"/>
      <c r="AS473" s="618"/>
      <c r="AT473" s="618"/>
      <c r="AU473" s="618"/>
      <c r="AV473" s="618"/>
      <c r="AW473" s="618"/>
      <c r="AX473" s="618"/>
      <c r="AY473" s="618"/>
      <c r="AZ473" s="618"/>
      <c r="BA473" s="618"/>
      <c r="BB473" s="618"/>
      <c r="BC473" s="618"/>
      <c r="BD473" s="618"/>
      <c r="BE473" s="618"/>
      <c r="BF473" s="618"/>
      <c r="BG473" s="618"/>
      <c r="BH473" s="618"/>
      <c r="BI473" s="618"/>
      <c r="BJ473" s="618"/>
      <c r="BK473" s="618"/>
      <c r="BL473" s="618"/>
      <c r="BM473" s="618"/>
      <c r="BN473" s="618"/>
      <c r="BO473" s="618"/>
      <c r="BP473" s="618"/>
      <c r="BQ473" s="618"/>
      <c r="BR473" s="618"/>
      <c r="BS473" s="618"/>
      <c r="BT473" s="618"/>
      <c r="BU473" s="618"/>
      <c r="BV473" s="618"/>
      <c r="BW473" s="618"/>
      <c r="BX473" s="618"/>
      <c r="BY473" s="618"/>
      <c r="BZ473" s="618"/>
      <c r="CA473" s="618"/>
      <c r="CB473" s="623"/>
      <c r="CC473" s="623"/>
      <c r="CD473" s="618"/>
      <c r="CE473" s="618"/>
      <c r="CF473" s="623"/>
      <c r="CG473" s="623"/>
      <c r="CH473" s="623"/>
      <c r="CI473" s="623"/>
      <c r="CJ473" s="623"/>
      <c r="CK473" s="623"/>
      <c r="CL473" s="623"/>
      <c r="CM473" s="623"/>
      <c r="CN473" s="623"/>
      <c r="CO473" s="618"/>
      <c r="CP473" s="619"/>
      <c r="CQ473" s="619"/>
      <c r="CR473" s="618"/>
      <c r="CS473" s="618"/>
      <c r="CT473" s="618"/>
      <c r="CU473" s="618"/>
      <c r="CV473" s="618"/>
      <c r="CW473" s="618"/>
    </row>
    <row r="474" spans="1:101" s="624" customFormat="1">
      <c r="A474" s="618"/>
      <c r="B474" s="618"/>
      <c r="C474" s="622"/>
      <c r="D474" s="622"/>
      <c r="E474" s="621"/>
      <c r="F474" s="618"/>
      <c r="G474" s="618"/>
      <c r="H474" s="618"/>
      <c r="I474" s="618"/>
      <c r="J474" s="618"/>
      <c r="K474" s="618"/>
      <c r="L474" s="618"/>
      <c r="M474" s="618"/>
      <c r="N474" s="619"/>
      <c r="O474" s="619"/>
      <c r="P474" s="620"/>
      <c r="Q474" s="620"/>
      <c r="R474" s="620"/>
      <c r="S474" s="620"/>
      <c r="T474" s="620"/>
      <c r="U474" s="620"/>
      <c r="V474" s="620"/>
      <c r="W474" s="620"/>
      <c r="X474" s="620"/>
      <c r="Y474" s="620"/>
      <c r="Z474" s="620"/>
      <c r="AA474" s="620"/>
      <c r="AB474" s="620"/>
      <c r="AC474" s="620"/>
      <c r="AD474" s="620"/>
      <c r="AE474" s="620"/>
      <c r="AF474" s="620"/>
      <c r="AG474" s="620"/>
      <c r="AH474" s="618"/>
      <c r="AI474" s="618"/>
      <c r="AJ474" s="618"/>
      <c r="AK474" s="618"/>
      <c r="AL474" s="618"/>
      <c r="AM474" s="618"/>
      <c r="AN474" s="618"/>
      <c r="AO474" s="618"/>
      <c r="AP474" s="618"/>
      <c r="AQ474" s="618"/>
      <c r="AR474" s="618"/>
      <c r="AS474" s="618"/>
      <c r="AT474" s="618"/>
      <c r="AU474" s="618"/>
      <c r="AV474" s="618"/>
      <c r="AW474" s="618"/>
      <c r="AX474" s="618"/>
      <c r="AY474" s="618"/>
      <c r="AZ474" s="618"/>
      <c r="BA474" s="618"/>
      <c r="BB474" s="618"/>
      <c r="BC474" s="618"/>
      <c r="BD474" s="618"/>
      <c r="BE474" s="618"/>
      <c r="BF474" s="618"/>
      <c r="BG474" s="618"/>
      <c r="BH474" s="618"/>
      <c r="BI474" s="618"/>
      <c r="BJ474" s="618"/>
      <c r="BK474" s="618"/>
      <c r="BL474" s="618"/>
      <c r="BM474" s="618"/>
      <c r="BN474" s="618"/>
      <c r="BO474" s="618"/>
      <c r="BP474" s="618"/>
      <c r="BQ474" s="618"/>
      <c r="BR474" s="618"/>
      <c r="BS474" s="618"/>
      <c r="BT474" s="618"/>
      <c r="BU474" s="618"/>
      <c r="BV474" s="618"/>
      <c r="BW474" s="618"/>
      <c r="BX474" s="618"/>
      <c r="BY474" s="618"/>
      <c r="BZ474" s="618"/>
      <c r="CA474" s="618"/>
      <c r="CB474" s="623"/>
      <c r="CC474" s="623"/>
      <c r="CD474" s="618"/>
      <c r="CE474" s="618"/>
      <c r="CF474" s="623"/>
      <c r="CG474" s="623"/>
      <c r="CH474" s="623"/>
      <c r="CI474" s="623"/>
      <c r="CJ474" s="623"/>
      <c r="CK474" s="623"/>
      <c r="CL474" s="623"/>
      <c r="CM474" s="623"/>
      <c r="CN474" s="623"/>
      <c r="CO474" s="618"/>
      <c r="CP474" s="619"/>
      <c r="CQ474" s="619"/>
      <c r="CR474" s="618"/>
      <c r="CS474" s="618"/>
      <c r="CT474" s="618"/>
      <c r="CU474" s="618"/>
      <c r="CV474" s="618"/>
      <c r="CW474" s="618"/>
    </row>
    <row r="475" spans="1:101" s="624" customFormat="1">
      <c r="A475" s="618"/>
      <c r="B475" s="618"/>
      <c r="C475" s="622"/>
      <c r="D475" s="622"/>
      <c r="E475" s="621"/>
      <c r="F475" s="618"/>
      <c r="G475" s="618"/>
      <c r="H475" s="618"/>
      <c r="I475" s="618"/>
      <c r="J475" s="618"/>
      <c r="K475" s="618"/>
      <c r="L475" s="618"/>
      <c r="M475" s="618"/>
      <c r="N475" s="619"/>
      <c r="O475" s="619"/>
      <c r="P475" s="620"/>
      <c r="Q475" s="620"/>
      <c r="R475" s="620"/>
      <c r="S475" s="620"/>
      <c r="T475" s="620"/>
      <c r="U475" s="620"/>
      <c r="V475" s="620"/>
      <c r="W475" s="620"/>
      <c r="X475" s="620"/>
      <c r="Y475" s="620"/>
      <c r="Z475" s="620"/>
      <c r="AA475" s="620"/>
      <c r="AB475" s="620"/>
      <c r="AC475" s="620"/>
      <c r="AD475" s="620"/>
      <c r="AE475" s="620"/>
      <c r="AF475" s="620"/>
      <c r="AG475" s="620"/>
      <c r="AH475" s="618"/>
      <c r="AI475" s="618"/>
      <c r="AJ475" s="618"/>
      <c r="AK475" s="618"/>
      <c r="AL475" s="618"/>
      <c r="AM475" s="618"/>
      <c r="AN475" s="618"/>
      <c r="AO475" s="618"/>
      <c r="AP475" s="618"/>
      <c r="AQ475" s="618"/>
      <c r="AR475" s="618"/>
      <c r="AS475" s="618"/>
      <c r="AT475" s="618"/>
      <c r="AU475" s="618"/>
      <c r="AV475" s="618"/>
      <c r="AW475" s="618"/>
      <c r="AX475" s="618"/>
      <c r="AY475" s="618"/>
      <c r="AZ475" s="618"/>
      <c r="BA475" s="618"/>
      <c r="BB475" s="618"/>
      <c r="BC475" s="618"/>
      <c r="BD475" s="618"/>
      <c r="BE475" s="618"/>
      <c r="BF475" s="618"/>
      <c r="BG475" s="618"/>
      <c r="BH475" s="618"/>
      <c r="BI475" s="618"/>
      <c r="BJ475" s="618"/>
      <c r="BK475" s="618"/>
      <c r="BL475" s="618"/>
      <c r="BM475" s="618"/>
      <c r="BN475" s="618"/>
      <c r="BO475" s="618"/>
      <c r="BP475" s="618"/>
      <c r="BQ475" s="618"/>
      <c r="BR475" s="618"/>
      <c r="BS475" s="618"/>
      <c r="BT475" s="618"/>
      <c r="BU475" s="618"/>
      <c r="BV475" s="618"/>
      <c r="BW475" s="618"/>
      <c r="BX475" s="618"/>
      <c r="BY475" s="618"/>
      <c r="BZ475" s="618"/>
      <c r="CA475" s="618"/>
      <c r="CB475" s="623"/>
      <c r="CC475" s="623"/>
      <c r="CD475" s="618"/>
      <c r="CE475" s="618"/>
      <c r="CF475" s="623"/>
      <c r="CG475" s="623"/>
      <c r="CH475" s="623"/>
      <c r="CI475" s="623"/>
      <c r="CJ475" s="623"/>
      <c r="CK475" s="623"/>
      <c r="CL475" s="623"/>
      <c r="CM475" s="623"/>
      <c r="CN475" s="623"/>
      <c r="CO475" s="618"/>
      <c r="CP475" s="619"/>
      <c r="CQ475" s="619"/>
      <c r="CR475" s="618"/>
      <c r="CS475" s="618"/>
      <c r="CT475" s="618"/>
      <c r="CU475" s="618"/>
      <c r="CV475" s="618"/>
      <c r="CW475" s="618"/>
    </row>
    <row r="476" spans="1:101" s="624" customFormat="1">
      <c r="A476" s="618"/>
      <c r="B476" s="618"/>
      <c r="C476" s="622"/>
      <c r="D476" s="622"/>
      <c r="E476" s="621"/>
      <c r="F476" s="618"/>
      <c r="G476" s="618"/>
      <c r="H476" s="618"/>
      <c r="I476" s="618"/>
      <c r="J476" s="618"/>
      <c r="K476" s="618"/>
      <c r="L476" s="618"/>
      <c r="M476" s="618"/>
      <c r="N476" s="619"/>
      <c r="O476" s="619"/>
      <c r="P476" s="620"/>
      <c r="Q476" s="620"/>
      <c r="R476" s="620"/>
      <c r="S476" s="620"/>
      <c r="T476" s="620"/>
      <c r="U476" s="620"/>
      <c r="V476" s="620"/>
      <c r="W476" s="620"/>
      <c r="X476" s="620"/>
      <c r="Y476" s="620"/>
      <c r="Z476" s="620"/>
      <c r="AA476" s="620"/>
      <c r="AB476" s="620"/>
      <c r="AC476" s="620"/>
      <c r="AD476" s="620"/>
      <c r="AE476" s="620"/>
      <c r="AF476" s="620"/>
      <c r="AG476" s="620"/>
      <c r="AH476" s="618"/>
      <c r="AI476" s="618"/>
      <c r="AJ476" s="618"/>
      <c r="AK476" s="618"/>
      <c r="AL476" s="618"/>
      <c r="AM476" s="618"/>
      <c r="AN476" s="618"/>
      <c r="AO476" s="618"/>
      <c r="AP476" s="618"/>
      <c r="AQ476" s="618"/>
      <c r="AR476" s="618"/>
      <c r="AS476" s="618"/>
      <c r="AT476" s="618"/>
      <c r="AU476" s="618"/>
      <c r="AV476" s="618"/>
      <c r="AW476" s="618"/>
      <c r="AX476" s="618"/>
      <c r="AY476" s="618"/>
      <c r="AZ476" s="618"/>
      <c r="BA476" s="618"/>
      <c r="BB476" s="618"/>
      <c r="BC476" s="618"/>
      <c r="BD476" s="618"/>
      <c r="BE476" s="618"/>
      <c r="BF476" s="618"/>
      <c r="BG476" s="618"/>
      <c r="BH476" s="618"/>
      <c r="BI476" s="618"/>
      <c r="BJ476" s="618"/>
      <c r="BK476" s="618"/>
      <c r="BL476" s="618"/>
      <c r="BM476" s="618"/>
      <c r="BN476" s="618"/>
      <c r="BO476" s="618"/>
      <c r="BP476" s="618"/>
      <c r="BQ476" s="618"/>
      <c r="BR476" s="618"/>
      <c r="BS476" s="618"/>
      <c r="BT476" s="618"/>
      <c r="BU476" s="618"/>
      <c r="BV476" s="618"/>
      <c r="BW476" s="618"/>
      <c r="BX476" s="618"/>
      <c r="BY476" s="618"/>
      <c r="BZ476" s="618"/>
      <c r="CA476" s="618"/>
      <c r="CB476" s="623"/>
      <c r="CC476" s="623"/>
      <c r="CD476" s="618"/>
      <c r="CE476" s="618"/>
      <c r="CF476" s="623"/>
      <c r="CG476" s="623"/>
      <c r="CH476" s="623"/>
      <c r="CI476" s="623"/>
      <c r="CJ476" s="623"/>
      <c r="CK476" s="623"/>
      <c r="CL476" s="623"/>
      <c r="CM476" s="623"/>
      <c r="CN476" s="623"/>
      <c r="CO476" s="618"/>
      <c r="CP476" s="619"/>
      <c r="CQ476" s="619"/>
      <c r="CR476" s="618"/>
      <c r="CS476" s="618"/>
      <c r="CT476" s="618"/>
      <c r="CU476" s="618"/>
      <c r="CV476" s="618"/>
      <c r="CW476" s="618"/>
    </row>
    <row r="477" spans="1:101" s="624" customFormat="1">
      <c r="A477" s="618"/>
      <c r="B477" s="618"/>
      <c r="C477" s="622"/>
      <c r="D477" s="622"/>
      <c r="E477" s="621"/>
      <c r="F477" s="618"/>
      <c r="G477" s="618"/>
      <c r="H477" s="618"/>
      <c r="I477" s="618"/>
      <c r="J477" s="618"/>
      <c r="K477" s="618"/>
      <c r="L477" s="618"/>
      <c r="M477" s="618"/>
      <c r="N477" s="619"/>
      <c r="O477" s="619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20"/>
      <c r="AB477" s="620"/>
      <c r="AC477" s="620"/>
      <c r="AD477" s="620"/>
      <c r="AE477" s="620"/>
      <c r="AF477" s="620"/>
      <c r="AG477" s="620"/>
      <c r="AH477" s="618"/>
      <c r="AI477" s="618"/>
      <c r="AJ477" s="618"/>
      <c r="AK477" s="618"/>
      <c r="AL477" s="618"/>
      <c r="AM477" s="618"/>
      <c r="AN477" s="618"/>
      <c r="AO477" s="618"/>
      <c r="AP477" s="618"/>
      <c r="AQ477" s="618"/>
      <c r="AR477" s="618"/>
      <c r="AS477" s="618"/>
      <c r="AT477" s="618"/>
      <c r="AU477" s="618"/>
      <c r="AV477" s="618"/>
      <c r="AW477" s="618"/>
      <c r="AX477" s="618"/>
      <c r="AY477" s="618"/>
      <c r="AZ477" s="618"/>
      <c r="BA477" s="618"/>
      <c r="BB477" s="618"/>
      <c r="BC477" s="618"/>
      <c r="BD477" s="618"/>
      <c r="BE477" s="618"/>
      <c r="BF477" s="618"/>
      <c r="BG477" s="618"/>
      <c r="BH477" s="618"/>
      <c r="BI477" s="618"/>
      <c r="BJ477" s="618"/>
      <c r="BK477" s="618"/>
      <c r="BL477" s="618"/>
      <c r="BM477" s="618"/>
      <c r="BN477" s="618"/>
      <c r="BO477" s="618"/>
      <c r="BP477" s="618"/>
      <c r="BQ477" s="618"/>
      <c r="BR477" s="618"/>
      <c r="BS477" s="618"/>
      <c r="BT477" s="618"/>
      <c r="BU477" s="618"/>
      <c r="BV477" s="618"/>
      <c r="BW477" s="618"/>
      <c r="BX477" s="618"/>
      <c r="BY477" s="618"/>
      <c r="BZ477" s="618"/>
      <c r="CA477" s="618"/>
      <c r="CB477" s="623"/>
      <c r="CC477" s="623"/>
      <c r="CD477" s="618"/>
      <c r="CE477" s="618"/>
      <c r="CF477" s="623"/>
      <c r="CG477" s="623"/>
      <c r="CH477" s="623"/>
      <c r="CI477" s="623"/>
      <c r="CJ477" s="623"/>
      <c r="CK477" s="623"/>
      <c r="CL477" s="623"/>
      <c r="CM477" s="623"/>
      <c r="CN477" s="623"/>
      <c r="CO477" s="618"/>
      <c r="CP477" s="619"/>
      <c r="CQ477" s="619"/>
      <c r="CR477" s="618"/>
      <c r="CS477" s="618"/>
      <c r="CT477" s="618"/>
      <c r="CU477" s="618"/>
      <c r="CV477" s="618"/>
      <c r="CW477" s="618"/>
    </row>
    <row r="478" spans="1:101" s="624" customFormat="1">
      <c r="A478" s="618"/>
      <c r="B478" s="618"/>
      <c r="C478" s="622"/>
      <c r="D478" s="622"/>
      <c r="E478" s="621"/>
      <c r="F478" s="618"/>
      <c r="G478" s="618"/>
      <c r="H478" s="618"/>
      <c r="I478" s="618"/>
      <c r="J478" s="618"/>
      <c r="K478" s="618"/>
      <c r="L478" s="618"/>
      <c r="M478" s="618"/>
      <c r="N478" s="619"/>
      <c r="O478" s="619"/>
      <c r="P478" s="620"/>
      <c r="Q478" s="620"/>
      <c r="R478" s="620"/>
      <c r="S478" s="620"/>
      <c r="T478" s="620"/>
      <c r="U478" s="620"/>
      <c r="V478" s="620"/>
      <c r="W478" s="620"/>
      <c r="X478" s="620"/>
      <c r="Y478" s="620"/>
      <c r="Z478" s="620"/>
      <c r="AA478" s="620"/>
      <c r="AB478" s="620"/>
      <c r="AC478" s="620"/>
      <c r="AD478" s="620"/>
      <c r="AE478" s="620"/>
      <c r="AF478" s="620"/>
      <c r="AG478" s="620"/>
      <c r="AH478" s="618"/>
      <c r="AI478" s="618"/>
      <c r="AJ478" s="618"/>
      <c r="AK478" s="618"/>
      <c r="AL478" s="618"/>
      <c r="AM478" s="618"/>
      <c r="AN478" s="618"/>
      <c r="AO478" s="618"/>
      <c r="AP478" s="618"/>
      <c r="AQ478" s="618"/>
      <c r="AR478" s="618"/>
      <c r="AS478" s="618"/>
      <c r="AT478" s="618"/>
      <c r="AU478" s="618"/>
      <c r="AV478" s="618"/>
      <c r="AW478" s="618"/>
      <c r="AX478" s="618"/>
      <c r="AY478" s="618"/>
      <c r="AZ478" s="618"/>
      <c r="BA478" s="618"/>
      <c r="BB478" s="618"/>
      <c r="BC478" s="618"/>
      <c r="BD478" s="618"/>
      <c r="BE478" s="618"/>
      <c r="BF478" s="618"/>
      <c r="BG478" s="618"/>
      <c r="BH478" s="618"/>
      <c r="BI478" s="618"/>
      <c r="BJ478" s="618"/>
      <c r="BK478" s="618"/>
      <c r="BL478" s="618"/>
      <c r="BM478" s="618"/>
      <c r="BN478" s="618"/>
      <c r="BO478" s="618"/>
      <c r="BP478" s="618"/>
      <c r="BQ478" s="618"/>
      <c r="BR478" s="618"/>
      <c r="BS478" s="618"/>
      <c r="BT478" s="618"/>
      <c r="BU478" s="618"/>
      <c r="BV478" s="618"/>
      <c r="BW478" s="618"/>
      <c r="BX478" s="618"/>
      <c r="BY478" s="618"/>
      <c r="BZ478" s="618"/>
      <c r="CA478" s="618"/>
      <c r="CB478" s="623"/>
      <c r="CC478" s="623"/>
      <c r="CD478" s="618"/>
      <c r="CE478" s="618"/>
      <c r="CF478" s="623"/>
      <c r="CG478" s="623"/>
      <c r="CH478" s="623"/>
      <c r="CI478" s="623"/>
      <c r="CJ478" s="623"/>
      <c r="CK478" s="623"/>
      <c r="CL478" s="623"/>
      <c r="CM478" s="623"/>
      <c r="CN478" s="623"/>
      <c r="CO478" s="618"/>
      <c r="CP478" s="619"/>
      <c r="CQ478" s="619"/>
      <c r="CR478" s="618"/>
      <c r="CS478" s="618"/>
      <c r="CT478" s="618"/>
      <c r="CU478" s="618"/>
      <c r="CV478" s="618"/>
      <c r="CW478" s="618"/>
    </row>
    <row r="479" spans="1:101" s="624" customFormat="1">
      <c r="A479" s="618"/>
      <c r="B479" s="618"/>
      <c r="C479" s="622"/>
      <c r="D479" s="622"/>
      <c r="E479" s="621"/>
      <c r="F479" s="618"/>
      <c r="G479" s="618"/>
      <c r="H479" s="618"/>
      <c r="I479" s="618"/>
      <c r="J479" s="618"/>
      <c r="K479" s="618"/>
      <c r="L479" s="618"/>
      <c r="M479" s="618"/>
      <c r="N479" s="619"/>
      <c r="O479" s="619"/>
      <c r="P479" s="620"/>
      <c r="Q479" s="620"/>
      <c r="R479" s="620"/>
      <c r="S479" s="620"/>
      <c r="T479" s="620"/>
      <c r="U479" s="620"/>
      <c r="V479" s="620"/>
      <c r="W479" s="620"/>
      <c r="X479" s="620"/>
      <c r="Y479" s="620"/>
      <c r="Z479" s="620"/>
      <c r="AA479" s="620"/>
      <c r="AB479" s="620"/>
      <c r="AC479" s="620"/>
      <c r="AD479" s="620"/>
      <c r="AE479" s="620"/>
      <c r="AF479" s="620"/>
      <c r="AG479" s="620"/>
      <c r="AH479" s="618"/>
      <c r="AI479" s="618"/>
      <c r="AJ479" s="618"/>
      <c r="AK479" s="618"/>
      <c r="AL479" s="618"/>
      <c r="AM479" s="618"/>
      <c r="AN479" s="618"/>
      <c r="AO479" s="618"/>
      <c r="AP479" s="618"/>
      <c r="AQ479" s="618"/>
      <c r="AR479" s="618"/>
      <c r="AS479" s="618"/>
      <c r="AT479" s="618"/>
      <c r="AU479" s="618"/>
      <c r="AV479" s="618"/>
      <c r="AW479" s="618"/>
      <c r="AX479" s="618"/>
      <c r="AY479" s="618"/>
      <c r="AZ479" s="618"/>
      <c r="BA479" s="618"/>
      <c r="BB479" s="618"/>
      <c r="BC479" s="618"/>
      <c r="BD479" s="618"/>
      <c r="BE479" s="618"/>
      <c r="BF479" s="618"/>
      <c r="BG479" s="618"/>
      <c r="BH479" s="618"/>
      <c r="BI479" s="618"/>
      <c r="BJ479" s="618"/>
      <c r="BK479" s="618"/>
      <c r="BL479" s="618"/>
      <c r="BM479" s="618"/>
      <c r="BN479" s="618"/>
      <c r="BO479" s="618"/>
      <c r="BP479" s="618"/>
      <c r="BQ479" s="618"/>
      <c r="BR479" s="618"/>
      <c r="BS479" s="618"/>
      <c r="BT479" s="618"/>
      <c r="BU479" s="618"/>
      <c r="BV479" s="618"/>
      <c r="BW479" s="618"/>
      <c r="BX479" s="618"/>
      <c r="BY479" s="618"/>
      <c r="BZ479" s="618"/>
      <c r="CA479" s="618"/>
      <c r="CB479" s="623"/>
      <c r="CC479" s="623"/>
      <c r="CD479" s="618"/>
      <c r="CE479" s="618"/>
      <c r="CF479" s="623"/>
      <c r="CG479" s="623"/>
      <c r="CH479" s="623"/>
      <c r="CI479" s="623"/>
      <c r="CJ479" s="623"/>
      <c r="CK479" s="623"/>
      <c r="CL479" s="623"/>
      <c r="CM479" s="623"/>
      <c r="CN479" s="623"/>
      <c r="CO479" s="618"/>
      <c r="CP479" s="619"/>
      <c r="CQ479" s="619"/>
      <c r="CR479" s="618"/>
      <c r="CS479" s="618"/>
      <c r="CT479" s="618"/>
      <c r="CU479" s="618"/>
      <c r="CV479" s="618"/>
      <c r="CW479" s="618"/>
    </row>
    <row r="480" spans="1:101" s="624" customFormat="1">
      <c r="A480" s="618"/>
      <c r="B480" s="618"/>
      <c r="C480" s="622"/>
      <c r="D480" s="622"/>
      <c r="E480" s="621"/>
      <c r="F480" s="618"/>
      <c r="G480" s="618"/>
      <c r="H480" s="618"/>
      <c r="I480" s="618"/>
      <c r="J480" s="618"/>
      <c r="K480" s="618"/>
      <c r="L480" s="618"/>
      <c r="M480" s="618"/>
      <c r="N480" s="619"/>
      <c r="O480" s="619"/>
      <c r="P480" s="620"/>
      <c r="Q480" s="620"/>
      <c r="R480" s="620"/>
      <c r="S480" s="620"/>
      <c r="T480" s="620"/>
      <c r="U480" s="620"/>
      <c r="V480" s="620"/>
      <c r="W480" s="620"/>
      <c r="X480" s="620"/>
      <c r="Y480" s="620"/>
      <c r="Z480" s="620"/>
      <c r="AA480" s="620"/>
      <c r="AB480" s="620"/>
      <c r="AC480" s="620"/>
      <c r="AD480" s="620"/>
      <c r="AE480" s="620"/>
      <c r="AF480" s="620"/>
      <c r="AG480" s="620"/>
      <c r="AH480" s="618"/>
      <c r="AI480" s="618"/>
      <c r="AJ480" s="618"/>
      <c r="AK480" s="618"/>
      <c r="AL480" s="618"/>
      <c r="AM480" s="618"/>
      <c r="AN480" s="618"/>
      <c r="AO480" s="618"/>
      <c r="AP480" s="618"/>
      <c r="AQ480" s="618"/>
      <c r="AR480" s="618"/>
      <c r="AS480" s="618"/>
      <c r="AT480" s="618"/>
      <c r="AU480" s="618"/>
      <c r="AV480" s="618"/>
      <c r="AW480" s="618"/>
      <c r="AX480" s="618"/>
      <c r="AY480" s="618"/>
      <c r="AZ480" s="618"/>
      <c r="BA480" s="618"/>
      <c r="BB480" s="618"/>
      <c r="BC480" s="618"/>
      <c r="BD480" s="618"/>
      <c r="BE480" s="618"/>
      <c r="BF480" s="618"/>
      <c r="BG480" s="618"/>
      <c r="BH480" s="618"/>
      <c r="BI480" s="618"/>
      <c r="BJ480" s="618"/>
      <c r="BK480" s="618"/>
      <c r="BL480" s="618"/>
      <c r="BM480" s="618"/>
      <c r="BN480" s="618"/>
      <c r="BO480" s="618"/>
      <c r="BP480" s="618"/>
      <c r="BQ480" s="618"/>
      <c r="BR480" s="618"/>
      <c r="BS480" s="618"/>
      <c r="BT480" s="618"/>
      <c r="BU480" s="618"/>
      <c r="BV480" s="618"/>
      <c r="BW480" s="618"/>
      <c r="BX480" s="618"/>
      <c r="BY480" s="618"/>
      <c r="BZ480" s="618"/>
      <c r="CA480" s="618"/>
      <c r="CB480" s="623"/>
      <c r="CC480" s="623"/>
      <c r="CD480" s="618"/>
      <c r="CE480" s="618"/>
      <c r="CF480" s="623"/>
      <c r="CG480" s="623"/>
      <c r="CH480" s="623"/>
      <c r="CI480" s="623"/>
      <c r="CJ480" s="623"/>
      <c r="CK480" s="623"/>
      <c r="CL480" s="623"/>
      <c r="CM480" s="623"/>
      <c r="CN480" s="623"/>
      <c r="CO480" s="618"/>
      <c r="CP480" s="619"/>
      <c r="CQ480" s="619"/>
      <c r="CR480" s="618"/>
      <c r="CS480" s="618"/>
      <c r="CT480" s="618"/>
      <c r="CU480" s="618"/>
      <c r="CV480" s="618"/>
      <c r="CW480" s="618"/>
    </row>
    <row r="481" spans="1:101" s="624" customFormat="1">
      <c r="A481" s="618"/>
      <c r="B481" s="618"/>
      <c r="C481" s="622"/>
      <c r="D481" s="622"/>
      <c r="E481" s="621"/>
      <c r="F481" s="618"/>
      <c r="G481" s="618"/>
      <c r="H481" s="618"/>
      <c r="I481" s="618"/>
      <c r="J481" s="618"/>
      <c r="K481" s="618"/>
      <c r="L481" s="618"/>
      <c r="M481" s="618"/>
      <c r="N481" s="619"/>
      <c r="O481" s="619"/>
      <c r="P481" s="620"/>
      <c r="Q481" s="620"/>
      <c r="R481" s="620"/>
      <c r="S481" s="620"/>
      <c r="T481" s="620"/>
      <c r="U481" s="620"/>
      <c r="V481" s="620"/>
      <c r="W481" s="620"/>
      <c r="X481" s="620"/>
      <c r="Y481" s="620"/>
      <c r="Z481" s="620"/>
      <c r="AA481" s="620"/>
      <c r="AB481" s="620"/>
      <c r="AC481" s="620"/>
      <c r="AD481" s="620"/>
      <c r="AE481" s="620"/>
      <c r="AF481" s="620"/>
      <c r="AG481" s="620"/>
      <c r="AH481" s="618"/>
      <c r="AI481" s="618"/>
      <c r="AJ481" s="618"/>
      <c r="AK481" s="618"/>
      <c r="AL481" s="618"/>
      <c r="AM481" s="618"/>
      <c r="AN481" s="618"/>
      <c r="AO481" s="618"/>
      <c r="AP481" s="618"/>
      <c r="AQ481" s="618"/>
      <c r="AR481" s="618"/>
      <c r="AS481" s="618"/>
      <c r="AT481" s="618"/>
      <c r="AU481" s="618"/>
      <c r="AV481" s="618"/>
      <c r="AW481" s="618"/>
      <c r="AX481" s="618"/>
      <c r="AY481" s="618"/>
      <c r="AZ481" s="618"/>
      <c r="BA481" s="618"/>
      <c r="BB481" s="618"/>
      <c r="BC481" s="618"/>
      <c r="BD481" s="618"/>
      <c r="BE481" s="618"/>
      <c r="BF481" s="618"/>
      <c r="BG481" s="618"/>
      <c r="BH481" s="618"/>
      <c r="BI481" s="618"/>
      <c r="BJ481" s="618"/>
      <c r="BK481" s="618"/>
      <c r="BL481" s="618"/>
      <c r="BM481" s="618"/>
      <c r="BN481" s="618"/>
      <c r="BO481" s="618"/>
      <c r="BP481" s="618"/>
      <c r="BQ481" s="618"/>
      <c r="BR481" s="618"/>
      <c r="BS481" s="618"/>
      <c r="BT481" s="618"/>
      <c r="BU481" s="618"/>
      <c r="BV481" s="618"/>
      <c r="BW481" s="618"/>
      <c r="BX481" s="618"/>
      <c r="BY481" s="618"/>
      <c r="BZ481" s="618"/>
      <c r="CA481" s="618"/>
      <c r="CB481" s="623"/>
      <c r="CC481" s="623"/>
      <c r="CD481" s="618"/>
      <c r="CE481" s="618"/>
      <c r="CF481" s="623"/>
      <c r="CG481" s="623"/>
      <c r="CH481" s="623"/>
      <c r="CI481" s="623"/>
      <c r="CJ481" s="623"/>
      <c r="CK481" s="623"/>
      <c r="CL481" s="623"/>
      <c r="CM481" s="623"/>
      <c r="CN481" s="623"/>
      <c r="CO481" s="618"/>
      <c r="CP481" s="619"/>
      <c r="CQ481" s="619"/>
      <c r="CR481" s="618"/>
      <c r="CS481" s="618"/>
      <c r="CT481" s="618"/>
      <c r="CU481" s="618"/>
      <c r="CV481" s="618"/>
      <c r="CW481" s="618"/>
    </row>
    <row r="482" spans="1:101" s="624" customFormat="1">
      <c r="A482" s="618"/>
      <c r="B482" s="618"/>
      <c r="C482" s="622"/>
      <c r="D482" s="622"/>
      <c r="E482" s="621"/>
      <c r="F482" s="618"/>
      <c r="G482" s="618"/>
      <c r="H482" s="618"/>
      <c r="I482" s="618"/>
      <c r="J482" s="618"/>
      <c r="K482" s="618"/>
      <c r="L482" s="618"/>
      <c r="M482" s="618"/>
      <c r="N482" s="619"/>
      <c r="O482" s="619"/>
      <c r="P482" s="620"/>
      <c r="Q482" s="620"/>
      <c r="R482" s="620"/>
      <c r="S482" s="620"/>
      <c r="T482" s="620"/>
      <c r="U482" s="620"/>
      <c r="V482" s="620"/>
      <c r="W482" s="620"/>
      <c r="X482" s="620"/>
      <c r="Y482" s="620"/>
      <c r="Z482" s="620"/>
      <c r="AA482" s="620"/>
      <c r="AB482" s="620"/>
      <c r="AC482" s="620"/>
      <c r="AD482" s="620"/>
      <c r="AE482" s="620"/>
      <c r="AF482" s="620"/>
      <c r="AG482" s="620"/>
      <c r="AH482" s="618"/>
      <c r="AI482" s="618"/>
      <c r="AJ482" s="618"/>
      <c r="AK482" s="618"/>
      <c r="AL482" s="618"/>
      <c r="AM482" s="618"/>
      <c r="AN482" s="618"/>
      <c r="AO482" s="618"/>
      <c r="AP482" s="618"/>
      <c r="AQ482" s="618"/>
      <c r="AR482" s="618"/>
      <c r="AS482" s="618"/>
      <c r="AT482" s="618"/>
      <c r="AU482" s="618"/>
      <c r="AV482" s="618"/>
      <c r="AW482" s="618"/>
      <c r="AX482" s="618"/>
      <c r="AY482" s="618"/>
      <c r="AZ482" s="618"/>
      <c r="BA482" s="618"/>
      <c r="BB482" s="618"/>
      <c r="BC482" s="618"/>
      <c r="BD482" s="618"/>
      <c r="BE482" s="618"/>
      <c r="BF482" s="618"/>
      <c r="BG482" s="618"/>
      <c r="BH482" s="618"/>
      <c r="BI482" s="618"/>
      <c r="BJ482" s="618"/>
      <c r="BK482" s="618"/>
      <c r="BL482" s="618"/>
      <c r="BM482" s="618"/>
      <c r="BN482" s="618"/>
      <c r="BO482" s="618"/>
      <c r="BP482" s="618"/>
      <c r="BQ482" s="618"/>
      <c r="BR482" s="618"/>
      <c r="BS482" s="618"/>
      <c r="BT482" s="618"/>
      <c r="BU482" s="618"/>
      <c r="BV482" s="618"/>
      <c r="BW482" s="618"/>
      <c r="BX482" s="618"/>
      <c r="BY482" s="618"/>
      <c r="BZ482" s="618"/>
      <c r="CA482" s="618"/>
      <c r="CB482" s="623"/>
      <c r="CC482" s="623"/>
      <c r="CD482" s="618"/>
      <c r="CE482" s="618"/>
      <c r="CF482" s="623"/>
      <c r="CG482" s="623"/>
      <c r="CH482" s="623"/>
      <c r="CI482" s="623"/>
      <c r="CJ482" s="623"/>
      <c r="CK482" s="623"/>
      <c r="CL482" s="623"/>
      <c r="CM482" s="623"/>
      <c r="CN482" s="623"/>
      <c r="CO482" s="618"/>
      <c r="CP482" s="619"/>
      <c r="CQ482" s="619"/>
      <c r="CR482" s="618"/>
      <c r="CS482" s="618"/>
      <c r="CT482" s="618"/>
      <c r="CU482" s="618"/>
      <c r="CV482" s="618"/>
      <c r="CW482" s="618"/>
    </row>
    <row r="483" spans="1:101" s="624" customFormat="1">
      <c r="A483" s="618"/>
      <c r="B483" s="618"/>
      <c r="C483" s="622"/>
      <c r="D483" s="622"/>
      <c r="E483" s="621"/>
      <c r="F483" s="618"/>
      <c r="G483" s="618"/>
      <c r="H483" s="618"/>
      <c r="I483" s="618"/>
      <c r="J483" s="618"/>
      <c r="K483" s="618"/>
      <c r="L483" s="618"/>
      <c r="M483" s="618"/>
      <c r="N483" s="619"/>
      <c r="O483" s="619"/>
      <c r="P483" s="620"/>
      <c r="Q483" s="620"/>
      <c r="R483" s="620"/>
      <c r="S483" s="620"/>
      <c r="T483" s="620"/>
      <c r="U483" s="620"/>
      <c r="V483" s="620"/>
      <c r="W483" s="620"/>
      <c r="X483" s="620"/>
      <c r="Y483" s="620"/>
      <c r="Z483" s="620"/>
      <c r="AA483" s="620"/>
      <c r="AB483" s="620"/>
      <c r="AC483" s="620"/>
      <c r="AD483" s="620"/>
      <c r="AE483" s="620"/>
      <c r="AF483" s="620"/>
      <c r="AG483" s="620"/>
      <c r="AH483" s="618"/>
      <c r="AI483" s="618"/>
      <c r="AJ483" s="618"/>
      <c r="AK483" s="618"/>
      <c r="AL483" s="618"/>
      <c r="AM483" s="618"/>
      <c r="AN483" s="618"/>
      <c r="AO483" s="618"/>
      <c r="AP483" s="618"/>
      <c r="AQ483" s="618"/>
      <c r="AR483" s="618"/>
      <c r="AS483" s="618"/>
      <c r="AT483" s="618"/>
      <c r="AU483" s="618"/>
      <c r="AV483" s="618"/>
      <c r="AW483" s="618"/>
      <c r="AX483" s="618"/>
      <c r="AY483" s="618"/>
      <c r="AZ483" s="618"/>
      <c r="BA483" s="618"/>
      <c r="BB483" s="618"/>
      <c r="BC483" s="618"/>
      <c r="BD483" s="618"/>
      <c r="BE483" s="618"/>
      <c r="BF483" s="618"/>
      <c r="BG483" s="618"/>
      <c r="BH483" s="618"/>
      <c r="BI483" s="618"/>
      <c r="BJ483" s="618"/>
      <c r="BK483" s="618"/>
      <c r="BL483" s="618"/>
      <c r="BM483" s="618"/>
      <c r="BN483" s="618"/>
      <c r="BO483" s="618"/>
      <c r="BP483" s="618"/>
      <c r="BQ483" s="618"/>
      <c r="BR483" s="618"/>
      <c r="BS483" s="618"/>
      <c r="BT483" s="618"/>
      <c r="BU483" s="618"/>
      <c r="BV483" s="618"/>
      <c r="BW483" s="618"/>
      <c r="BX483" s="618"/>
      <c r="BY483" s="618"/>
      <c r="BZ483" s="618"/>
      <c r="CA483" s="618"/>
      <c r="CB483" s="623"/>
      <c r="CC483" s="623"/>
      <c r="CD483" s="618"/>
      <c r="CE483" s="618"/>
      <c r="CF483" s="623"/>
      <c r="CG483" s="623"/>
      <c r="CH483" s="623"/>
      <c r="CI483" s="623"/>
      <c r="CJ483" s="623"/>
      <c r="CK483" s="623"/>
      <c r="CL483" s="623"/>
      <c r="CM483" s="623"/>
      <c r="CN483" s="623"/>
      <c r="CO483" s="618"/>
      <c r="CP483" s="619"/>
      <c r="CQ483" s="619"/>
      <c r="CR483" s="618"/>
      <c r="CS483" s="618"/>
      <c r="CT483" s="618"/>
      <c r="CU483" s="618"/>
      <c r="CV483" s="618"/>
      <c r="CW483" s="618"/>
    </row>
    <row r="484" spans="1:101" s="624" customFormat="1">
      <c r="A484" s="618"/>
      <c r="B484" s="618"/>
      <c r="C484" s="622"/>
      <c r="D484" s="622"/>
      <c r="E484" s="621"/>
      <c r="F484" s="618"/>
      <c r="G484" s="618"/>
      <c r="H484" s="618"/>
      <c r="I484" s="618"/>
      <c r="J484" s="618"/>
      <c r="K484" s="618"/>
      <c r="L484" s="618"/>
      <c r="M484" s="618"/>
      <c r="N484" s="619"/>
      <c r="O484" s="619"/>
      <c r="P484" s="620"/>
      <c r="Q484" s="620"/>
      <c r="R484" s="620"/>
      <c r="S484" s="620"/>
      <c r="T484" s="620"/>
      <c r="U484" s="620"/>
      <c r="V484" s="620"/>
      <c r="W484" s="620"/>
      <c r="X484" s="620"/>
      <c r="Y484" s="620"/>
      <c r="Z484" s="620"/>
      <c r="AA484" s="620"/>
      <c r="AB484" s="620"/>
      <c r="AC484" s="620"/>
      <c r="AD484" s="620"/>
      <c r="AE484" s="620"/>
      <c r="AF484" s="620"/>
      <c r="AG484" s="620"/>
      <c r="AH484" s="618"/>
      <c r="AI484" s="618"/>
      <c r="AJ484" s="618"/>
      <c r="AK484" s="618"/>
      <c r="AL484" s="618"/>
      <c r="AM484" s="618"/>
      <c r="AN484" s="618"/>
      <c r="AO484" s="618"/>
      <c r="AP484" s="618"/>
      <c r="AQ484" s="618"/>
      <c r="AR484" s="618"/>
      <c r="AS484" s="618"/>
      <c r="AT484" s="618"/>
      <c r="AU484" s="618"/>
      <c r="AV484" s="618"/>
      <c r="AW484" s="618"/>
      <c r="AX484" s="618"/>
      <c r="AY484" s="618"/>
      <c r="AZ484" s="618"/>
      <c r="BA484" s="618"/>
      <c r="BB484" s="618"/>
      <c r="BC484" s="618"/>
      <c r="BD484" s="618"/>
      <c r="BE484" s="618"/>
      <c r="BF484" s="618"/>
      <c r="BG484" s="618"/>
      <c r="BH484" s="618"/>
      <c r="BI484" s="618"/>
      <c r="BJ484" s="618"/>
      <c r="BK484" s="618"/>
      <c r="BL484" s="618"/>
      <c r="BM484" s="618"/>
      <c r="BN484" s="618"/>
      <c r="BO484" s="618"/>
      <c r="BP484" s="618"/>
      <c r="BQ484" s="618"/>
      <c r="BR484" s="618"/>
      <c r="BS484" s="618"/>
      <c r="BT484" s="618"/>
      <c r="BU484" s="618"/>
      <c r="BV484" s="618"/>
      <c r="BW484" s="618"/>
      <c r="BX484" s="618"/>
      <c r="BY484" s="618"/>
      <c r="BZ484" s="618"/>
      <c r="CA484" s="618"/>
      <c r="CB484" s="623"/>
      <c r="CC484" s="623"/>
      <c r="CD484" s="618"/>
      <c r="CE484" s="618"/>
      <c r="CF484" s="623"/>
      <c r="CG484" s="623"/>
      <c r="CH484" s="623"/>
      <c r="CI484" s="623"/>
      <c r="CJ484" s="623"/>
      <c r="CK484" s="623"/>
      <c r="CL484" s="623"/>
      <c r="CM484" s="623"/>
      <c r="CN484" s="623"/>
      <c r="CO484" s="618"/>
      <c r="CP484" s="619"/>
      <c r="CQ484" s="619"/>
      <c r="CR484" s="618"/>
      <c r="CS484" s="618"/>
      <c r="CT484" s="618"/>
      <c r="CU484" s="618"/>
      <c r="CV484" s="618"/>
      <c r="CW484" s="618"/>
    </row>
    <row r="485" spans="1:101" s="624" customFormat="1">
      <c r="A485" s="618"/>
      <c r="B485" s="618"/>
      <c r="C485" s="622"/>
      <c r="D485" s="622"/>
      <c r="E485" s="621"/>
      <c r="F485" s="618"/>
      <c r="G485" s="618"/>
      <c r="H485" s="618"/>
      <c r="I485" s="618"/>
      <c r="J485" s="618"/>
      <c r="K485" s="618"/>
      <c r="L485" s="618"/>
      <c r="M485" s="618"/>
      <c r="N485" s="619"/>
      <c r="O485" s="619"/>
      <c r="P485" s="620"/>
      <c r="Q485" s="620"/>
      <c r="R485" s="620"/>
      <c r="S485" s="620"/>
      <c r="T485" s="620"/>
      <c r="U485" s="620"/>
      <c r="V485" s="620"/>
      <c r="W485" s="620"/>
      <c r="X485" s="620"/>
      <c r="Y485" s="620"/>
      <c r="Z485" s="620"/>
      <c r="AA485" s="620"/>
      <c r="AB485" s="620"/>
      <c r="AC485" s="620"/>
      <c r="AD485" s="620"/>
      <c r="AE485" s="620"/>
      <c r="AF485" s="620"/>
      <c r="AG485" s="620"/>
      <c r="AH485" s="618"/>
      <c r="AI485" s="618"/>
      <c r="AJ485" s="618"/>
      <c r="AK485" s="618"/>
      <c r="AL485" s="618"/>
      <c r="AM485" s="618"/>
      <c r="AN485" s="618"/>
      <c r="AO485" s="618"/>
      <c r="AP485" s="618"/>
      <c r="AQ485" s="618"/>
      <c r="AR485" s="618"/>
      <c r="AS485" s="618"/>
      <c r="AT485" s="618"/>
      <c r="AU485" s="618"/>
      <c r="AV485" s="618"/>
      <c r="AW485" s="618"/>
      <c r="AX485" s="618"/>
      <c r="AY485" s="618"/>
      <c r="AZ485" s="618"/>
      <c r="BA485" s="618"/>
      <c r="BB485" s="618"/>
      <c r="BC485" s="618"/>
      <c r="BD485" s="618"/>
      <c r="BE485" s="618"/>
      <c r="BF485" s="618"/>
      <c r="BG485" s="618"/>
      <c r="BH485" s="618"/>
      <c r="BI485" s="618"/>
      <c r="BJ485" s="618"/>
      <c r="BK485" s="618"/>
      <c r="BL485" s="618"/>
      <c r="BM485" s="618"/>
      <c r="BN485" s="618"/>
      <c r="BO485" s="618"/>
      <c r="BP485" s="618"/>
      <c r="BQ485" s="618"/>
      <c r="BR485" s="618"/>
      <c r="BS485" s="618"/>
      <c r="BT485" s="618"/>
      <c r="BU485" s="618"/>
      <c r="BV485" s="618"/>
      <c r="BW485" s="618"/>
      <c r="BX485" s="618"/>
      <c r="BY485" s="618"/>
      <c r="BZ485" s="618"/>
      <c r="CA485" s="618"/>
      <c r="CB485" s="623"/>
      <c r="CC485" s="623"/>
      <c r="CD485" s="618"/>
      <c r="CE485" s="618"/>
      <c r="CF485" s="623"/>
      <c r="CG485" s="623"/>
      <c r="CH485" s="623"/>
      <c r="CI485" s="623"/>
      <c r="CJ485" s="623"/>
      <c r="CK485" s="623"/>
      <c r="CL485" s="623"/>
      <c r="CM485" s="623"/>
      <c r="CN485" s="623"/>
      <c r="CO485" s="618"/>
      <c r="CP485" s="619"/>
      <c r="CQ485" s="619"/>
      <c r="CR485" s="618"/>
      <c r="CS485" s="618"/>
      <c r="CT485" s="618"/>
      <c r="CU485" s="618"/>
      <c r="CV485" s="618"/>
      <c r="CW485" s="618"/>
    </row>
    <row r="486" spans="1:101" s="624" customFormat="1">
      <c r="A486" s="618"/>
      <c r="B486" s="618"/>
      <c r="C486" s="622"/>
      <c r="D486" s="622"/>
      <c r="E486" s="621"/>
      <c r="F486" s="618"/>
      <c r="G486" s="618"/>
      <c r="H486" s="618"/>
      <c r="I486" s="618"/>
      <c r="J486" s="618"/>
      <c r="K486" s="618"/>
      <c r="L486" s="618"/>
      <c r="M486" s="618"/>
      <c r="N486" s="619"/>
      <c r="O486" s="619"/>
      <c r="P486" s="620"/>
      <c r="Q486" s="620"/>
      <c r="R486" s="620"/>
      <c r="S486" s="620"/>
      <c r="T486" s="620"/>
      <c r="U486" s="620"/>
      <c r="V486" s="620"/>
      <c r="W486" s="620"/>
      <c r="X486" s="620"/>
      <c r="Y486" s="620"/>
      <c r="Z486" s="620"/>
      <c r="AA486" s="620"/>
      <c r="AB486" s="620"/>
      <c r="AC486" s="620"/>
      <c r="AD486" s="620"/>
      <c r="AE486" s="620"/>
      <c r="AF486" s="620"/>
      <c r="AG486" s="620"/>
      <c r="AH486" s="618"/>
      <c r="AI486" s="618"/>
      <c r="AJ486" s="618"/>
      <c r="AK486" s="618"/>
      <c r="AL486" s="618"/>
      <c r="AM486" s="618"/>
      <c r="AN486" s="618"/>
      <c r="AO486" s="618"/>
      <c r="AP486" s="618"/>
      <c r="AQ486" s="618"/>
      <c r="AR486" s="618"/>
      <c r="AS486" s="618"/>
      <c r="AT486" s="618"/>
      <c r="AU486" s="618"/>
      <c r="AV486" s="618"/>
      <c r="AW486" s="618"/>
      <c r="AX486" s="618"/>
      <c r="AY486" s="618"/>
      <c r="AZ486" s="618"/>
      <c r="BA486" s="618"/>
      <c r="BB486" s="618"/>
      <c r="BC486" s="618"/>
      <c r="BD486" s="618"/>
      <c r="BE486" s="618"/>
      <c r="BF486" s="618"/>
      <c r="BG486" s="618"/>
      <c r="BH486" s="618"/>
      <c r="BI486" s="618"/>
      <c r="BJ486" s="618"/>
      <c r="BK486" s="618"/>
      <c r="BL486" s="618"/>
      <c r="BM486" s="618"/>
      <c r="BN486" s="618"/>
      <c r="BO486" s="618"/>
      <c r="BP486" s="618"/>
      <c r="BQ486" s="618"/>
      <c r="BR486" s="618"/>
      <c r="BS486" s="618"/>
      <c r="BT486" s="618"/>
      <c r="BU486" s="618"/>
      <c r="BV486" s="618"/>
      <c r="BW486" s="618"/>
      <c r="BX486" s="618"/>
      <c r="BY486" s="618"/>
      <c r="BZ486" s="618"/>
      <c r="CA486" s="618"/>
      <c r="CB486" s="623"/>
      <c r="CC486" s="623"/>
      <c r="CD486" s="618"/>
      <c r="CE486" s="618"/>
      <c r="CF486" s="623"/>
      <c r="CG486" s="623"/>
      <c r="CH486" s="623"/>
      <c r="CI486" s="623"/>
      <c r="CJ486" s="623"/>
      <c r="CK486" s="623"/>
      <c r="CL486" s="623"/>
      <c r="CM486" s="623"/>
      <c r="CN486" s="623"/>
      <c r="CO486" s="618"/>
      <c r="CP486" s="619"/>
      <c r="CQ486" s="619"/>
      <c r="CR486" s="618"/>
      <c r="CS486" s="618"/>
      <c r="CT486" s="618"/>
      <c r="CU486" s="618"/>
      <c r="CV486" s="618"/>
      <c r="CW486" s="618"/>
    </row>
    <row r="487" spans="1:101" s="624" customFormat="1">
      <c r="A487" s="618"/>
      <c r="B487" s="618"/>
      <c r="C487" s="622"/>
      <c r="D487" s="622"/>
      <c r="E487" s="621"/>
      <c r="F487" s="618"/>
      <c r="G487" s="618"/>
      <c r="H487" s="618"/>
      <c r="I487" s="618"/>
      <c r="J487" s="618"/>
      <c r="K487" s="618"/>
      <c r="L487" s="618"/>
      <c r="M487" s="618"/>
      <c r="N487" s="619"/>
      <c r="O487" s="619"/>
      <c r="P487" s="620"/>
      <c r="Q487" s="620"/>
      <c r="R487" s="620"/>
      <c r="S487" s="620"/>
      <c r="T487" s="620"/>
      <c r="U487" s="620"/>
      <c r="V487" s="620"/>
      <c r="W487" s="620"/>
      <c r="X487" s="620"/>
      <c r="Y487" s="620"/>
      <c r="Z487" s="620"/>
      <c r="AA487" s="620"/>
      <c r="AB487" s="620"/>
      <c r="AC487" s="620"/>
      <c r="AD487" s="620"/>
      <c r="AE487" s="620"/>
      <c r="AF487" s="620"/>
      <c r="AG487" s="620"/>
      <c r="AH487" s="618"/>
      <c r="AI487" s="618"/>
      <c r="AJ487" s="618"/>
      <c r="AK487" s="618"/>
      <c r="AL487" s="618"/>
      <c r="AM487" s="618"/>
      <c r="AN487" s="618"/>
      <c r="AO487" s="618"/>
      <c r="AP487" s="618"/>
      <c r="AQ487" s="618"/>
      <c r="AR487" s="618"/>
      <c r="AS487" s="618"/>
      <c r="AT487" s="618"/>
      <c r="AU487" s="618"/>
      <c r="AV487" s="618"/>
      <c r="AW487" s="618"/>
      <c r="AX487" s="618"/>
      <c r="AY487" s="618"/>
      <c r="AZ487" s="618"/>
      <c r="BA487" s="618"/>
      <c r="BB487" s="618"/>
      <c r="BC487" s="618"/>
      <c r="BD487" s="618"/>
      <c r="BE487" s="618"/>
      <c r="BF487" s="618"/>
      <c r="BG487" s="618"/>
      <c r="BH487" s="618"/>
      <c r="BI487" s="618"/>
      <c r="BJ487" s="618"/>
      <c r="BK487" s="618"/>
      <c r="BL487" s="618"/>
      <c r="BM487" s="618"/>
      <c r="BN487" s="618"/>
      <c r="BO487" s="618"/>
      <c r="BP487" s="618"/>
      <c r="BQ487" s="618"/>
      <c r="BR487" s="618"/>
      <c r="BS487" s="618"/>
      <c r="BT487" s="618"/>
      <c r="BU487" s="618"/>
      <c r="BV487" s="618"/>
      <c r="BW487" s="618"/>
      <c r="BX487" s="618"/>
      <c r="BY487" s="618"/>
      <c r="BZ487" s="618"/>
      <c r="CA487" s="618"/>
      <c r="CB487" s="623"/>
      <c r="CC487" s="623"/>
      <c r="CD487" s="618"/>
      <c r="CE487" s="618"/>
      <c r="CF487" s="623"/>
      <c r="CG487" s="623"/>
      <c r="CH487" s="623"/>
      <c r="CI487" s="623"/>
      <c r="CJ487" s="623"/>
      <c r="CK487" s="623"/>
      <c r="CL487" s="623"/>
      <c r="CM487" s="623"/>
      <c r="CN487" s="623"/>
      <c r="CO487" s="618"/>
      <c r="CP487" s="619"/>
      <c r="CQ487" s="619"/>
      <c r="CR487" s="618"/>
      <c r="CS487" s="618"/>
      <c r="CT487" s="618"/>
      <c r="CU487" s="618"/>
      <c r="CV487" s="618"/>
      <c r="CW487" s="618"/>
    </row>
    <row r="488" spans="1:101" s="624" customFormat="1">
      <c r="A488" s="618"/>
      <c r="B488" s="618"/>
      <c r="C488" s="622"/>
      <c r="D488" s="622"/>
      <c r="E488" s="621"/>
      <c r="F488" s="618"/>
      <c r="G488" s="618"/>
      <c r="H488" s="618"/>
      <c r="I488" s="618"/>
      <c r="J488" s="618"/>
      <c r="K488" s="618"/>
      <c r="L488" s="618"/>
      <c r="M488" s="618"/>
      <c r="N488" s="619"/>
      <c r="O488" s="619"/>
      <c r="P488" s="620"/>
      <c r="Q488" s="620"/>
      <c r="R488" s="620"/>
      <c r="S488" s="620"/>
      <c r="T488" s="620"/>
      <c r="U488" s="620"/>
      <c r="V488" s="620"/>
      <c r="W488" s="620"/>
      <c r="X488" s="620"/>
      <c r="Y488" s="620"/>
      <c r="Z488" s="620"/>
      <c r="AA488" s="620"/>
      <c r="AB488" s="620"/>
      <c r="AC488" s="620"/>
      <c r="AD488" s="620"/>
      <c r="AE488" s="620"/>
      <c r="AF488" s="620"/>
      <c r="AG488" s="620"/>
      <c r="AH488" s="618"/>
      <c r="AI488" s="618"/>
      <c r="AJ488" s="618"/>
      <c r="AK488" s="618"/>
      <c r="AL488" s="618"/>
      <c r="AM488" s="618"/>
      <c r="AN488" s="618"/>
      <c r="AO488" s="618"/>
      <c r="AP488" s="618"/>
      <c r="AQ488" s="618"/>
      <c r="AR488" s="618"/>
      <c r="AS488" s="618"/>
      <c r="AT488" s="618"/>
      <c r="AU488" s="618"/>
      <c r="AV488" s="618"/>
      <c r="AW488" s="618"/>
      <c r="AX488" s="618"/>
      <c r="AY488" s="618"/>
      <c r="AZ488" s="618"/>
      <c r="BA488" s="618"/>
      <c r="BB488" s="618"/>
      <c r="BC488" s="618"/>
      <c r="BD488" s="618"/>
      <c r="BE488" s="618"/>
      <c r="BF488" s="618"/>
      <c r="BG488" s="618"/>
      <c r="BH488" s="618"/>
      <c r="BI488" s="618"/>
      <c r="BJ488" s="618"/>
      <c r="BK488" s="618"/>
      <c r="BL488" s="618"/>
      <c r="BM488" s="618"/>
      <c r="BN488" s="618"/>
      <c r="BO488" s="618"/>
      <c r="BP488" s="618"/>
      <c r="BQ488" s="618"/>
      <c r="BR488" s="618"/>
      <c r="BS488" s="618"/>
      <c r="BT488" s="618"/>
      <c r="BU488" s="618"/>
      <c r="BV488" s="618"/>
      <c r="BW488" s="618"/>
      <c r="BX488" s="618"/>
      <c r="BY488" s="618"/>
      <c r="BZ488" s="618"/>
      <c r="CA488" s="618"/>
      <c r="CB488" s="623"/>
      <c r="CC488" s="623"/>
      <c r="CD488" s="618"/>
      <c r="CE488" s="618"/>
      <c r="CF488" s="623"/>
      <c r="CG488" s="623"/>
      <c r="CH488" s="623"/>
      <c r="CI488" s="623"/>
      <c r="CJ488" s="623"/>
      <c r="CK488" s="623"/>
      <c r="CL488" s="623"/>
      <c r="CM488" s="623"/>
      <c r="CN488" s="623"/>
      <c r="CO488" s="618"/>
      <c r="CP488" s="619"/>
      <c r="CQ488" s="619"/>
      <c r="CR488" s="618"/>
      <c r="CS488" s="618"/>
      <c r="CT488" s="618"/>
      <c r="CU488" s="618"/>
      <c r="CV488" s="618"/>
      <c r="CW488" s="618"/>
    </row>
    <row r="489" spans="1:101" s="624" customFormat="1">
      <c r="A489" s="618"/>
      <c r="B489" s="618"/>
      <c r="C489" s="622"/>
      <c r="D489" s="622"/>
      <c r="E489" s="621"/>
      <c r="F489" s="618"/>
      <c r="G489" s="618"/>
      <c r="H489" s="618"/>
      <c r="I489" s="618"/>
      <c r="J489" s="618"/>
      <c r="K489" s="618"/>
      <c r="L489" s="618"/>
      <c r="M489" s="618"/>
      <c r="N489" s="619"/>
      <c r="O489" s="619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20"/>
      <c r="AB489" s="620"/>
      <c r="AC489" s="620"/>
      <c r="AD489" s="620"/>
      <c r="AE489" s="620"/>
      <c r="AF489" s="620"/>
      <c r="AG489" s="620"/>
      <c r="AH489" s="618"/>
      <c r="AI489" s="618"/>
      <c r="AJ489" s="618"/>
      <c r="AK489" s="618"/>
      <c r="AL489" s="618"/>
      <c r="AM489" s="618"/>
      <c r="AN489" s="618"/>
      <c r="AO489" s="618"/>
      <c r="AP489" s="618"/>
      <c r="AQ489" s="618"/>
      <c r="AR489" s="618"/>
      <c r="AS489" s="618"/>
      <c r="AT489" s="618"/>
      <c r="AU489" s="618"/>
      <c r="AV489" s="618"/>
      <c r="AW489" s="618"/>
      <c r="AX489" s="618"/>
      <c r="AY489" s="618"/>
      <c r="AZ489" s="618"/>
      <c r="BA489" s="618"/>
      <c r="BB489" s="618"/>
      <c r="BC489" s="618"/>
      <c r="BD489" s="618"/>
      <c r="BE489" s="618"/>
      <c r="BF489" s="618"/>
      <c r="BG489" s="618"/>
      <c r="BH489" s="618"/>
      <c r="BI489" s="618"/>
      <c r="BJ489" s="618"/>
      <c r="BK489" s="618"/>
      <c r="BL489" s="618"/>
      <c r="BM489" s="618"/>
      <c r="BN489" s="618"/>
      <c r="BO489" s="618"/>
      <c r="BP489" s="618"/>
      <c r="BQ489" s="618"/>
      <c r="BR489" s="618"/>
      <c r="BS489" s="618"/>
      <c r="BT489" s="618"/>
      <c r="BU489" s="618"/>
      <c r="BV489" s="618"/>
      <c r="BW489" s="618"/>
      <c r="BX489" s="618"/>
      <c r="BY489" s="618"/>
      <c r="BZ489" s="618"/>
      <c r="CA489" s="618"/>
      <c r="CB489" s="623"/>
      <c r="CC489" s="623"/>
      <c r="CD489" s="618"/>
      <c r="CE489" s="618"/>
      <c r="CF489" s="623"/>
      <c r="CG489" s="623"/>
      <c r="CH489" s="623"/>
      <c r="CI489" s="623"/>
      <c r="CJ489" s="623"/>
      <c r="CK489" s="623"/>
      <c r="CL489" s="623"/>
      <c r="CM489" s="623"/>
      <c r="CN489" s="623"/>
      <c r="CO489" s="618"/>
      <c r="CP489" s="619"/>
      <c r="CQ489" s="619"/>
      <c r="CR489" s="618"/>
      <c r="CS489" s="618"/>
      <c r="CT489" s="618"/>
      <c r="CU489" s="618"/>
      <c r="CV489" s="618"/>
      <c r="CW489" s="618"/>
    </row>
    <row r="490" spans="1:101" s="624" customFormat="1">
      <c r="A490" s="618"/>
      <c r="B490" s="618"/>
      <c r="C490" s="622"/>
      <c r="D490" s="622"/>
      <c r="E490" s="621"/>
      <c r="F490" s="618"/>
      <c r="G490" s="618"/>
      <c r="H490" s="618"/>
      <c r="I490" s="618"/>
      <c r="J490" s="618"/>
      <c r="K490" s="618"/>
      <c r="L490" s="618"/>
      <c r="M490" s="618"/>
      <c r="N490" s="619"/>
      <c r="O490" s="619"/>
      <c r="P490" s="620"/>
      <c r="Q490" s="620"/>
      <c r="R490" s="620"/>
      <c r="S490" s="620"/>
      <c r="T490" s="620"/>
      <c r="U490" s="620"/>
      <c r="V490" s="620"/>
      <c r="W490" s="620"/>
      <c r="X490" s="620"/>
      <c r="Y490" s="620"/>
      <c r="Z490" s="620"/>
      <c r="AA490" s="620"/>
      <c r="AB490" s="620"/>
      <c r="AC490" s="620"/>
      <c r="AD490" s="620"/>
      <c r="AE490" s="620"/>
      <c r="AF490" s="620"/>
      <c r="AG490" s="620"/>
      <c r="AH490" s="618"/>
      <c r="AI490" s="618"/>
      <c r="AJ490" s="618"/>
      <c r="AK490" s="618"/>
      <c r="AL490" s="618"/>
      <c r="AM490" s="618"/>
      <c r="AN490" s="618"/>
      <c r="AO490" s="618"/>
      <c r="AP490" s="618"/>
      <c r="AQ490" s="618"/>
      <c r="AR490" s="618"/>
      <c r="AS490" s="618"/>
      <c r="AT490" s="618"/>
      <c r="AU490" s="618"/>
      <c r="AV490" s="618"/>
      <c r="AW490" s="618"/>
      <c r="AX490" s="618"/>
      <c r="AY490" s="618"/>
      <c r="AZ490" s="618"/>
      <c r="BA490" s="618"/>
      <c r="BB490" s="618"/>
      <c r="BC490" s="618"/>
      <c r="BD490" s="618"/>
      <c r="BE490" s="618"/>
      <c r="BF490" s="618"/>
      <c r="BG490" s="618"/>
      <c r="BH490" s="618"/>
      <c r="BI490" s="618"/>
      <c r="BJ490" s="618"/>
      <c r="BK490" s="618"/>
      <c r="BL490" s="618"/>
      <c r="BM490" s="618"/>
      <c r="BN490" s="618"/>
      <c r="BO490" s="618"/>
      <c r="BP490" s="618"/>
      <c r="BQ490" s="618"/>
      <c r="BR490" s="618"/>
      <c r="BS490" s="618"/>
      <c r="BT490" s="618"/>
      <c r="BU490" s="618"/>
      <c r="BV490" s="618"/>
      <c r="BW490" s="618"/>
      <c r="BX490" s="618"/>
      <c r="BY490" s="618"/>
      <c r="BZ490" s="618"/>
      <c r="CA490" s="618"/>
      <c r="CB490" s="623"/>
      <c r="CC490" s="623"/>
      <c r="CD490" s="618"/>
      <c r="CE490" s="618"/>
      <c r="CF490" s="623"/>
      <c r="CG490" s="623"/>
      <c r="CH490" s="623"/>
      <c r="CI490" s="623"/>
      <c r="CJ490" s="623"/>
      <c r="CK490" s="623"/>
      <c r="CL490" s="623"/>
      <c r="CM490" s="623"/>
      <c r="CN490" s="623"/>
      <c r="CO490" s="618"/>
      <c r="CP490" s="619"/>
      <c r="CQ490" s="619"/>
      <c r="CR490" s="618"/>
      <c r="CS490" s="618"/>
      <c r="CT490" s="618"/>
      <c r="CU490" s="618"/>
      <c r="CV490" s="618"/>
      <c r="CW490" s="618"/>
    </row>
    <row r="491" spans="1:101" s="624" customFormat="1">
      <c r="A491" s="618"/>
      <c r="B491" s="618"/>
      <c r="C491" s="622"/>
      <c r="D491" s="622"/>
      <c r="E491" s="621"/>
      <c r="F491" s="618"/>
      <c r="G491" s="618"/>
      <c r="H491" s="618"/>
      <c r="I491" s="618"/>
      <c r="J491" s="618"/>
      <c r="K491" s="618"/>
      <c r="L491" s="618"/>
      <c r="M491" s="618"/>
      <c r="N491" s="619"/>
      <c r="O491" s="619"/>
      <c r="P491" s="620"/>
      <c r="Q491" s="620"/>
      <c r="R491" s="620"/>
      <c r="S491" s="620"/>
      <c r="T491" s="620"/>
      <c r="U491" s="620"/>
      <c r="V491" s="620"/>
      <c r="W491" s="620"/>
      <c r="X491" s="620"/>
      <c r="Y491" s="620"/>
      <c r="Z491" s="620"/>
      <c r="AA491" s="620"/>
      <c r="AB491" s="620"/>
      <c r="AC491" s="620"/>
      <c r="AD491" s="620"/>
      <c r="AE491" s="620"/>
      <c r="AF491" s="620"/>
      <c r="AG491" s="620"/>
      <c r="AH491" s="618"/>
      <c r="AI491" s="618"/>
      <c r="AJ491" s="618"/>
      <c r="AK491" s="618"/>
      <c r="AL491" s="618"/>
      <c r="AM491" s="618"/>
      <c r="AN491" s="618"/>
      <c r="AO491" s="618"/>
      <c r="AP491" s="618"/>
      <c r="AQ491" s="618"/>
      <c r="AR491" s="618"/>
      <c r="AS491" s="618"/>
      <c r="AT491" s="618"/>
      <c r="AU491" s="618"/>
      <c r="AV491" s="618"/>
      <c r="AW491" s="618"/>
      <c r="AX491" s="618"/>
      <c r="AY491" s="618"/>
      <c r="AZ491" s="618"/>
      <c r="BA491" s="618"/>
      <c r="BB491" s="618"/>
      <c r="BC491" s="618"/>
      <c r="BD491" s="618"/>
      <c r="BE491" s="618"/>
      <c r="BF491" s="618"/>
      <c r="BG491" s="618"/>
      <c r="BH491" s="618"/>
      <c r="BI491" s="618"/>
      <c r="BJ491" s="618"/>
      <c r="BK491" s="618"/>
      <c r="BL491" s="618"/>
      <c r="BM491" s="618"/>
      <c r="BN491" s="618"/>
      <c r="BO491" s="618"/>
      <c r="BP491" s="618"/>
      <c r="BQ491" s="618"/>
      <c r="BR491" s="618"/>
      <c r="BS491" s="618"/>
      <c r="BT491" s="618"/>
      <c r="BU491" s="618"/>
      <c r="BV491" s="618"/>
      <c r="BW491" s="618"/>
      <c r="BX491" s="618"/>
      <c r="BY491" s="618"/>
      <c r="BZ491" s="618"/>
      <c r="CA491" s="618"/>
      <c r="CB491" s="623"/>
      <c r="CC491" s="623"/>
      <c r="CD491" s="618"/>
      <c r="CE491" s="618"/>
      <c r="CF491" s="623"/>
      <c r="CG491" s="623"/>
      <c r="CH491" s="623"/>
      <c r="CI491" s="623"/>
      <c r="CJ491" s="623"/>
      <c r="CK491" s="623"/>
      <c r="CL491" s="623"/>
      <c r="CM491" s="623"/>
      <c r="CN491" s="623"/>
      <c r="CO491" s="618"/>
      <c r="CP491" s="619"/>
      <c r="CQ491" s="619"/>
      <c r="CR491" s="618"/>
      <c r="CS491" s="618"/>
      <c r="CT491" s="618"/>
      <c r="CU491" s="618"/>
      <c r="CV491" s="618"/>
      <c r="CW491" s="618"/>
    </row>
    <row r="492" spans="1:101" s="624" customFormat="1">
      <c r="A492" s="618"/>
      <c r="B492" s="618"/>
      <c r="C492" s="622"/>
      <c r="D492" s="622"/>
      <c r="E492" s="621"/>
      <c r="F492" s="618"/>
      <c r="G492" s="618"/>
      <c r="H492" s="618"/>
      <c r="I492" s="618"/>
      <c r="J492" s="618"/>
      <c r="K492" s="618"/>
      <c r="L492" s="618"/>
      <c r="M492" s="618"/>
      <c r="N492" s="619"/>
      <c r="O492" s="619"/>
      <c r="P492" s="620"/>
      <c r="Q492" s="620"/>
      <c r="R492" s="620"/>
      <c r="S492" s="620"/>
      <c r="T492" s="620"/>
      <c r="U492" s="620"/>
      <c r="V492" s="620"/>
      <c r="W492" s="620"/>
      <c r="X492" s="620"/>
      <c r="Y492" s="620"/>
      <c r="Z492" s="620"/>
      <c r="AA492" s="620"/>
      <c r="AB492" s="620"/>
      <c r="AC492" s="620"/>
      <c r="AD492" s="620"/>
      <c r="AE492" s="620"/>
      <c r="AF492" s="620"/>
      <c r="AG492" s="620"/>
      <c r="AH492" s="618"/>
      <c r="AI492" s="618"/>
      <c r="AJ492" s="618"/>
      <c r="AK492" s="618"/>
      <c r="AL492" s="618"/>
      <c r="AM492" s="618"/>
      <c r="AN492" s="618"/>
      <c r="AO492" s="618"/>
      <c r="AP492" s="618"/>
      <c r="AQ492" s="618"/>
      <c r="AR492" s="618"/>
      <c r="AS492" s="618"/>
      <c r="AT492" s="618"/>
      <c r="AU492" s="618"/>
      <c r="AV492" s="618"/>
      <c r="AW492" s="618"/>
      <c r="AX492" s="618"/>
      <c r="AY492" s="618"/>
      <c r="AZ492" s="618"/>
      <c r="BA492" s="618"/>
      <c r="BB492" s="618"/>
      <c r="BC492" s="618"/>
      <c r="BD492" s="618"/>
      <c r="BE492" s="618"/>
      <c r="BF492" s="618"/>
      <c r="BG492" s="618"/>
      <c r="BH492" s="618"/>
      <c r="BI492" s="618"/>
      <c r="BJ492" s="618"/>
      <c r="BK492" s="618"/>
      <c r="BL492" s="618"/>
      <c r="BM492" s="618"/>
      <c r="BN492" s="618"/>
      <c r="BO492" s="618"/>
      <c r="BP492" s="618"/>
      <c r="BQ492" s="618"/>
      <c r="BR492" s="618"/>
      <c r="BS492" s="618"/>
      <c r="BT492" s="618"/>
      <c r="BU492" s="618"/>
      <c r="BV492" s="618"/>
      <c r="BW492" s="618"/>
      <c r="BX492" s="618"/>
      <c r="BY492" s="618"/>
      <c r="BZ492" s="618"/>
      <c r="CA492" s="618"/>
      <c r="CB492" s="623"/>
      <c r="CC492" s="623"/>
      <c r="CD492" s="618"/>
      <c r="CE492" s="618"/>
      <c r="CF492" s="623"/>
      <c r="CG492" s="623"/>
      <c r="CH492" s="623"/>
      <c r="CI492" s="623"/>
      <c r="CJ492" s="623"/>
      <c r="CK492" s="623"/>
      <c r="CL492" s="623"/>
      <c r="CM492" s="623"/>
      <c r="CN492" s="623"/>
      <c r="CO492" s="618"/>
      <c r="CP492" s="619"/>
      <c r="CQ492" s="619"/>
      <c r="CR492" s="618"/>
      <c r="CS492" s="618"/>
      <c r="CT492" s="618"/>
      <c r="CU492" s="618"/>
      <c r="CV492" s="618"/>
      <c r="CW492" s="618"/>
    </row>
    <row r="493" spans="1:101" s="624" customFormat="1">
      <c r="A493" s="618"/>
      <c r="B493" s="618"/>
      <c r="C493" s="622"/>
      <c r="D493" s="622"/>
      <c r="E493" s="621"/>
      <c r="F493" s="618"/>
      <c r="G493" s="618"/>
      <c r="H493" s="618"/>
      <c r="I493" s="618"/>
      <c r="J493" s="618"/>
      <c r="K493" s="618"/>
      <c r="L493" s="618"/>
      <c r="M493" s="618"/>
      <c r="N493" s="619"/>
      <c r="O493" s="619"/>
      <c r="P493" s="620"/>
      <c r="Q493" s="620"/>
      <c r="R493" s="620"/>
      <c r="S493" s="620"/>
      <c r="T493" s="620"/>
      <c r="U493" s="620"/>
      <c r="V493" s="620"/>
      <c r="W493" s="620"/>
      <c r="X493" s="620"/>
      <c r="Y493" s="620"/>
      <c r="Z493" s="620"/>
      <c r="AA493" s="620"/>
      <c r="AB493" s="620"/>
      <c r="AC493" s="620"/>
      <c r="AD493" s="620"/>
      <c r="AE493" s="620"/>
      <c r="AF493" s="620"/>
      <c r="AG493" s="620"/>
      <c r="AH493" s="618"/>
      <c r="AI493" s="618"/>
      <c r="AJ493" s="618"/>
      <c r="AK493" s="618"/>
      <c r="AL493" s="618"/>
      <c r="AM493" s="618"/>
      <c r="AN493" s="618"/>
      <c r="AO493" s="618"/>
      <c r="AP493" s="618"/>
      <c r="AQ493" s="618"/>
      <c r="AR493" s="618"/>
      <c r="AS493" s="618"/>
      <c r="AT493" s="618"/>
      <c r="AU493" s="618"/>
      <c r="AV493" s="618"/>
      <c r="AW493" s="618"/>
      <c r="AX493" s="618"/>
      <c r="AY493" s="618"/>
      <c r="AZ493" s="618"/>
      <c r="BA493" s="618"/>
      <c r="BB493" s="618"/>
      <c r="BC493" s="618"/>
      <c r="BD493" s="618"/>
      <c r="BE493" s="618"/>
      <c r="BF493" s="618"/>
      <c r="BG493" s="618"/>
      <c r="BH493" s="618"/>
      <c r="BI493" s="618"/>
      <c r="BJ493" s="618"/>
      <c r="BK493" s="618"/>
      <c r="BL493" s="618"/>
      <c r="BM493" s="618"/>
      <c r="BN493" s="618"/>
      <c r="BO493" s="618"/>
      <c r="BP493" s="618"/>
      <c r="BQ493" s="618"/>
      <c r="BR493" s="618"/>
      <c r="BS493" s="618"/>
      <c r="BT493" s="618"/>
      <c r="BU493" s="618"/>
      <c r="BV493" s="618"/>
      <c r="BW493" s="618"/>
      <c r="BX493" s="618"/>
      <c r="BY493" s="618"/>
      <c r="BZ493" s="618"/>
      <c r="CA493" s="618"/>
      <c r="CB493" s="623"/>
      <c r="CC493" s="623"/>
      <c r="CD493" s="618"/>
      <c r="CE493" s="618"/>
      <c r="CF493" s="623"/>
      <c r="CG493" s="623"/>
      <c r="CH493" s="623"/>
      <c r="CI493" s="623"/>
      <c r="CJ493" s="623"/>
      <c r="CK493" s="623"/>
      <c r="CL493" s="623"/>
      <c r="CM493" s="623"/>
      <c r="CN493" s="623"/>
      <c r="CO493" s="618"/>
      <c r="CP493" s="619"/>
      <c r="CQ493" s="619"/>
      <c r="CR493" s="618"/>
      <c r="CS493" s="618"/>
      <c r="CT493" s="618"/>
      <c r="CU493" s="618"/>
      <c r="CV493" s="618"/>
      <c r="CW493" s="618"/>
    </row>
    <row r="494" spans="1:101" s="624" customFormat="1">
      <c r="A494" s="618"/>
      <c r="B494" s="618"/>
      <c r="C494" s="622"/>
      <c r="D494" s="622"/>
      <c r="E494" s="621"/>
      <c r="F494" s="618"/>
      <c r="G494" s="618"/>
      <c r="H494" s="618"/>
      <c r="I494" s="618"/>
      <c r="J494" s="618"/>
      <c r="K494" s="618"/>
      <c r="L494" s="618"/>
      <c r="M494" s="618"/>
      <c r="N494" s="619"/>
      <c r="O494" s="619"/>
      <c r="P494" s="620"/>
      <c r="Q494" s="620"/>
      <c r="R494" s="620"/>
      <c r="S494" s="620"/>
      <c r="T494" s="620"/>
      <c r="U494" s="620"/>
      <c r="V494" s="620"/>
      <c r="W494" s="620"/>
      <c r="X494" s="620"/>
      <c r="Y494" s="620"/>
      <c r="Z494" s="620"/>
      <c r="AA494" s="620"/>
      <c r="AB494" s="620"/>
      <c r="AC494" s="620"/>
      <c r="AD494" s="620"/>
      <c r="AE494" s="620"/>
      <c r="AF494" s="620"/>
      <c r="AG494" s="620"/>
      <c r="AH494" s="618"/>
      <c r="AI494" s="618"/>
      <c r="AJ494" s="618"/>
      <c r="AK494" s="618"/>
      <c r="AL494" s="618"/>
      <c r="AM494" s="618"/>
      <c r="AN494" s="618"/>
      <c r="AO494" s="618"/>
      <c r="AP494" s="618"/>
      <c r="AQ494" s="618"/>
      <c r="AR494" s="618"/>
      <c r="AS494" s="618"/>
      <c r="AT494" s="618"/>
      <c r="AU494" s="618"/>
      <c r="AV494" s="618"/>
      <c r="AW494" s="618"/>
      <c r="AX494" s="618"/>
      <c r="AY494" s="618"/>
      <c r="AZ494" s="618"/>
      <c r="BA494" s="618"/>
      <c r="BB494" s="618"/>
      <c r="BC494" s="618"/>
      <c r="BD494" s="618"/>
      <c r="BE494" s="618"/>
      <c r="BF494" s="618"/>
      <c r="BG494" s="618"/>
      <c r="BH494" s="618"/>
      <c r="BI494" s="618"/>
      <c r="BJ494" s="618"/>
      <c r="BK494" s="618"/>
      <c r="BL494" s="618"/>
      <c r="BM494" s="618"/>
      <c r="BN494" s="618"/>
      <c r="BO494" s="618"/>
      <c r="BP494" s="618"/>
      <c r="BQ494" s="618"/>
      <c r="BR494" s="618"/>
      <c r="BS494" s="618"/>
      <c r="BT494" s="618"/>
      <c r="BU494" s="618"/>
      <c r="BV494" s="618"/>
      <c r="BW494" s="618"/>
      <c r="BX494" s="618"/>
      <c r="BY494" s="618"/>
      <c r="BZ494" s="618"/>
      <c r="CA494" s="618"/>
      <c r="CB494" s="623"/>
      <c r="CC494" s="623"/>
      <c r="CD494" s="618"/>
      <c r="CE494" s="618"/>
      <c r="CF494" s="623"/>
      <c r="CG494" s="623"/>
      <c r="CH494" s="623"/>
      <c r="CI494" s="623"/>
      <c r="CJ494" s="623"/>
      <c r="CK494" s="623"/>
      <c r="CL494" s="623"/>
      <c r="CM494" s="623"/>
      <c r="CN494" s="623"/>
      <c r="CO494" s="618"/>
      <c r="CP494" s="619"/>
      <c r="CQ494" s="619"/>
      <c r="CR494" s="618"/>
      <c r="CS494" s="618"/>
      <c r="CT494" s="618"/>
      <c r="CU494" s="618"/>
      <c r="CV494" s="618"/>
      <c r="CW494" s="618"/>
    </row>
    <row r="495" spans="1:101" s="624" customFormat="1">
      <c r="A495" s="618"/>
      <c r="B495" s="618"/>
      <c r="C495" s="622"/>
      <c r="D495" s="622"/>
      <c r="E495" s="621"/>
      <c r="F495" s="618"/>
      <c r="G495" s="618"/>
      <c r="H495" s="618"/>
      <c r="I495" s="618"/>
      <c r="J495" s="618"/>
      <c r="K495" s="618"/>
      <c r="L495" s="618"/>
      <c r="M495" s="618"/>
      <c r="N495" s="619"/>
      <c r="O495" s="619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20"/>
      <c r="AB495" s="620"/>
      <c r="AC495" s="620"/>
      <c r="AD495" s="620"/>
      <c r="AE495" s="620"/>
      <c r="AF495" s="620"/>
      <c r="AG495" s="620"/>
      <c r="AH495" s="618"/>
      <c r="AI495" s="618"/>
      <c r="AJ495" s="618"/>
      <c r="AK495" s="618"/>
      <c r="AL495" s="618"/>
      <c r="AM495" s="618"/>
      <c r="AN495" s="618"/>
      <c r="AO495" s="618"/>
      <c r="AP495" s="618"/>
      <c r="AQ495" s="618"/>
      <c r="AR495" s="618"/>
      <c r="AS495" s="618"/>
      <c r="AT495" s="618"/>
      <c r="AU495" s="618"/>
      <c r="AV495" s="618"/>
      <c r="AW495" s="618"/>
      <c r="AX495" s="618"/>
      <c r="AY495" s="618"/>
      <c r="AZ495" s="618"/>
      <c r="BA495" s="618"/>
      <c r="BB495" s="618"/>
      <c r="BC495" s="618"/>
      <c r="BD495" s="618"/>
      <c r="BE495" s="618"/>
      <c r="BF495" s="618"/>
      <c r="BG495" s="618"/>
      <c r="BH495" s="618"/>
      <c r="BI495" s="618"/>
      <c r="BJ495" s="618"/>
      <c r="BK495" s="618"/>
      <c r="BL495" s="618"/>
      <c r="BM495" s="618"/>
      <c r="BN495" s="618"/>
      <c r="BO495" s="618"/>
      <c r="BP495" s="618"/>
      <c r="BQ495" s="618"/>
      <c r="BR495" s="618"/>
      <c r="BS495" s="618"/>
      <c r="BT495" s="618"/>
      <c r="BU495" s="618"/>
      <c r="BV495" s="618"/>
      <c r="BW495" s="618"/>
      <c r="BX495" s="618"/>
      <c r="BY495" s="618"/>
      <c r="BZ495" s="618"/>
      <c r="CA495" s="618"/>
      <c r="CB495" s="623"/>
      <c r="CC495" s="623"/>
      <c r="CD495" s="618"/>
      <c r="CE495" s="618"/>
      <c r="CF495" s="623"/>
      <c r="CG495" s="623"/>
      <c r="CH495" s="623"/>
      <c r="CI495" s="623"/>
      <c r="CJ495" s="623"/>
      <c r="CK495" s="623"/>
      <c r="CL495" s="623"/>
      <c r="CM495" s="623"/>
      <c r="CN495" s="623"/>
      <c r="CO495" s="618"/>
      <c r="CP495" s="619"/>
      <c r="CQ495" s="619"/>
      <c r="CR495" s="618"/>
      <c r="CS495" s="618"/>
      <c r="CT495" s="618"/>
      <c r="CU495" s="618"/>
      <c r="CV495" s="618"/>
      <c r="CW495" s="618"/>
    </row>
    <row r="496" spans="1:101" s="624" customFormat="1">
      <c r="A496" s="618"/>
      <c r="B496" s="618"/>
      <c r="C496" s="622"/>
      <c r="D496" s="622"/>
      <c r="E496" s="621"/>
      <c r="F496" s="618"/>
      <c r="G496" s="618"/>
      <c r="H496" s="618"/>
      <c r="I496" s="618"/>
      <c r="J496" s="618"/>
      <c r="K496" s="618"/>
      <c r="L496" s="618"/>
      <c r="M496" s="618"/>
      <c r="N496" s="619"/>
      <c r="O496" s="619"/>
      <c r="P496" s="620"/>
      <c r="Q496" s="620"/>
      <c r="R496" s="620"/>
      <c r="S496" s="620"/>
      <c r="T496" s="620"/>
      <c r="U496" s="620"/>
      <c r="V496" s="620"/>
      <c r="W496" s="620"/>
      <c r="X496" s="620"/>
      <c r="Y496" s="620"/>
      <c r="Z496" s="620"/>
      <c r="AA496" s="620"/>
      <c r="AB496" s="620"/>
      <c r="AC496" s="620"/>
      <c r="AD496" s="620"/>
      <c r="AE496" s="620"/>
      <c r="AF496" s="620"/>
      <c r="AG496" s="620"/>
      <c r="AH496" s="618"/>
      <c r="AI496" s="618"/>
      <c r="AJ496" s="618"/>
      <c r="AK496" s="618"/>
      <c r="AL496" s="618"/>
      <c r="AM496" s="618"/>
      <c r="AN496" s="618"/>
      <c r="AO496" s="618"/>
      <c r="AP496" s="618"/>
      <c r="AQ496" s="618"/>
      <c r="AR496" s="618"/>
      <c r="AS496" s="618"/>
      <c r="AT496" s="618"/>
      <c r="AU496" s="618"/>
      <c r="AV496" s="618"/>
      <c r="AW496" s="618"/>
      <c r="AX496" s="618"/>
      <c r="AY496" s="618"/>
      <c r="AZ496" s="618"/>
      <c r="BA496" s="618"/>
      <c r="BB496" s="618"/>
      <c r="BC496" s="618"/>
      <c r="BD496" s="618"/>
      <c r="BE496" s="618"/>
      <c r="BF496" s="618"/>
      <c r="BG496" s="618"/>
      <c r="BH496" s="618"/>
      <c r="BI496" s="618"/>
      <c r="BJ496" s="618"/>
      <c r="BK496" s="618"/>
      <c r="BL496" s="618"/>
      <c r="BM496" s="618"/>
      <c r="BN496" s="618"/>
      <c r="BO496" s="618"/>
      <c r="BP496" s="618"/>
      <c r="BQ496" s="618"/>
      <c r="BR496" s="618"/>
      <c r="BS496" s="618"/>
      <c r="BT496" s="618"/>
      <c r="BU496" s="618"/>
      <c r="BV496" s="618"/>
      <c r="BW496" s="618"/>
      <c r="BX496" s="618"/>
      <c r="BY496" s="618"/>
      <c r="BZ496" s="618"/>
      <c r="CA496" s="618"/>
      <c r="CB496" s="623"/>
      <c r="CC496" s="623"/>
      <c r="CD496" s="618"/>
      <c r="CE496" s="618"/>
      <c r="CF496" s="623"/>
      <c r="CG496" s="623"/>
      <c r="CH496" s="623"/>
      <c r="CI496" s="623"/>
      <c r="CJ496" s="623"/>
      <c r="CK496" s="623"/>
      <c r="CL496" s="623"/>
      <c r="CM496" s="623"/>
      <c r="CN496" s="623"/>
      <c r="CO496" s="618"/>
      <c r="CP496" s="619"/>
      <c r="CQ496" s="619"/>
      <c r="CR496" s="618"/>
      <c r="CS496" s="618"/>
      <c r="CT496" s="618"/>
      <c r="CU496" s="618"/>
      <c r="CV496" s="618"/>
      <c r="CW496" s="618"/>
    </row>
    <row r="497" spans="1:101" s="624" customFormat="1">
      <c r="A497" s="618"/>
      <c r="B497" s="618"/>
      <c r="C497" s="622"/>
      <c r="D497" s="622"/>
      <c r="E497" s="621"/>
      <c r="F497" s="618"/>
      <c r="G497" s="618"/>
      <c r="H497" s="618"/>
      <c r="I497" s="618"/>
      <c r="J497" s="618"/>
      <c r="K497" s="618"/>
      <c r="L497" s="618"/>
      <c r="M497" s="618"/>
      <c r="N497" s="619"/>
      <c r="O497" s="619"/>
      <c r="P497" s="620"/>
      <c r="Q497" s="620"/>
      <c r="R497" s="620"/>
      <c r="S497" s="620"/>
      <c r="T497" s="620"/>
      <c r="U497" s="620"/>
      <c r="V497" s="620"/>
      <c r="W497" s="620"/>
      <c r="X497" s="620"/>
      <c r="Y497" s="620"/>
      <c r="Z497" s="620"/>
      <c r="AA497" s="620"/>
      <c r="AB497" s="620"/>
      <c r="AC497" s="620"/>
      <c r="AD497" s="620"/>
      <c r="AE497" s="620"/>
      <c r="AF497" s="620"/>
      <c r="AG497" s="620"/>
      <c r="AH497" s="618"/>
      <c r="AI497" s="618"/>
      <c r="AJ497" s="618"/>
      <c r="AK497" s="618"/>
      <c r="AL497" s="618"/>
      <c r="AM497" s="618"/>
      <c r="AN497" s="618"/>
      <c r="AO497" s="618"/>
      <c r="AP497" s="618"/>
      <c r="AQ497" s="618"/>
      <c r="AR497" s="618"/>
      <c r="AS497" s="618"/>
      <c r="AT497" s="618"/>
      <c r="AU497" s="618"/>
      <c r="AV497" s="618"/>
      <c r="AW497" s="618"/>
      <c r="AX497" s="618"/>
      <c r="AY497" s="618"/>
      <c r="AZ497" s="618"/>
      <c r="BA497" s="618"/>
      <c r="BB497" s="618"/>
      <c r="BC497" s="618"/>
      <c r="BD497" s="618"/>
      <c r="BE497" s="618"/>
      <c r="BF497" s="618"/>
      <c r="BG497" s="618"/>
      <c r="BH497" s="618"/>
      <c r="BI497" s="618"/>
      <c r="BJ497" s="618"/>
      <c r="BK497" s="618"/>
      <c r="BL497" s="618"/>
      <c r="BM497" s="618"/>
      <c r="BN497" s="618"/>
      <c r="BO497" s="618"/>
      <c r="BP497" s="618"/>
      <c r="BQ497" s="618"/>
      <c r="BR497" s="618"/>
      <c r="BS497" s="618"/>
      <c r="BT497" s="618"/>
      <c r="BU497" s="618"/>
      <c r="BV497" s="618"/>
      <c r="BW497" s="618"/>
      <c r="BX497" s="618"/>
      <c r="BY497" s="618"/>
      <c r="BZ497" s="618"/>
      <c r="CA497" s="618"/>
      <c r="CB497" s="623"/>
      <c r="CC497" s="623"/>
      <c r="CD497" s="618"/>
      <c r="CE497" s="618"/>
      <c r="CF497" s="623"/>
      <c r="CG497" s="623"/>
      <c r="CH497" s="623"/>
      <c r="CI497" s="623"/>
      <c r="CJ497" s="623"/>
      <c r="CK497" s="623"/>
      <c r="CL497" s="623"/>
      <c r="CM497" s="623"/>
      <c r="CN497" s="623"/>
      <c r="CO497" s="618"/>
      <c r="CP497" s="619"/>
      <c r="CQ497" s="619"/>
      <c r="CR497" s="618"/>
      <c r="CS497" s="618"/>
      <c r="CT497" s="618"/>
      <c r="CU497" s="618"/>
      <c r="CV497" s="618"/>
      <c r="CW497" s="618"/>
    </row>
    <row r="498" spans="1:101" s="624" customFormat="1">
      <c r="A498" s="618"/>
      <c r="B498" s="618"/>
      <c r="C498" s="622"/>
      <c r="D498" s="622"/>
      <c r="E498" s="621"/>
      <c r="F498" s="618"/>
      <c r="G498" s="618"/>
      <c r="H498" s="618"/>
      <c r="I498" s="618"/>
      <c r="J498" s="618"/>
      <c r="K498" s="618"/>
      <c r="L498" s="618"/>
      <c r="M498" s="618"/>
      <c r="N498" s="619"/>
      <c r="O498" s="619"/>
      <c r="P498" s="620"/>
      <c r="Q498" s="620"/>
      <c r="R498" s="620"/>
      <c r="S498" s="620"/>
      <c r="T498" s="620"/>
      <c r="U498" s="620"/>
      <c r="V498" s="620"/>
      <c r="W498" s="620"/>
      <c r="X498" s="620"/>
      <c r="Y498" s="620"/>
      <c r="Z498" s="620"/>
      <c r="AA498" s="620"/>
      <c r="AB498" s="620"/>
      <c r="AC498" s="620"/>
      <c r="AD498" s="620"/>
      <c r="AE498" s="620"/>
      <c r="AF498" s="620"/>
      <c r="AG498" s="620"/>
      <c r="AH498" s="618"/>
      <c r="AI498" s="618"/>
      <c r="AJ498" s="618"/>
      <c r="AK498" s="618"/>
      <c r="AL498" s="618"/>
      <c r="AM498" s="618"/>
      <c r="AN498" s="618"/>
      <c r="AO498" s="618"/>
      <c r="AP498" s="618"/>
      <c r="AQ498" s="618"/>
      <c r="AR498" s="618"/>
      <c r="AS498" s="618"/>
      <c r="AT498" s="618"/>
      <c r="AU498" s="618"/>
      <c r="AV498" s="618"/>
      <c r="AW498" s="618"/>
      <c r="AX498" s="618"/>
      <c r="AY498" s="618"/>
      <c r="AZ498" s="618"/>
      <c r="BA498" s="618"/>
      <c r="BB498" s="618"/>
      <c r="BC498" s="618"/>
      <c r="BD498" s="618"/>
      <c r="BE498" s="618"/>
      <c r="BF498" s="618"/>
      <c r="BG498" s="618"/>
      <c r="BH498" s="618"/>
      <c r="BI498" s="618"/>
      <c r="BJ498" s="618"/>
      <c r="BK498" s="618"/>
      <c r="BL498" s="618"/>
      <c r="BM498" s="618"/>
      <c r="BN498" s="618"/>
      <c r="BO498" s="618"/>
      <c r="BP498" s="618"/>
      <c r="BQ498" s="618"/>
      <c r="BR498" s="618"/>
      <c r="BS498" s="618"/>
      <c r="BT498" s="618"/>
      <c r="BU498" s="618"/>
      <c r="BV498" s="618"/>
      <c r="BW498" s="618"/>
      <c r="BX498" s="618"/>
      <c r="BY498" s="618"/>
      <c r="BZ498" s="618"/>
      <c r="CA498" s="618"/>
      <c r="CB498" s="623"/>
      <c r="CC498" s="623"/>
      <c r="CD498" s="618"/>
      <c r="CE498" s="618"/>
      <c r="CF498" s="623"/>
      <c r="CG498" s="623"/>
      <c r="CH498" s="623"/>
      <c r="CI498" s="623"/>
      <c r="CJ498" s="623"/>
      <c r="CK498" s="623"/>
      <c r="CL498" s="623"/>
      <c r="CM498" s="623"/>
      <c r="CN498" s="623"/>
      <c r="CO498" s="618"/>
      <c r="CP498" s="619"/>
      <c r="CQ498" s="619"/>
      <c r="CR498" s="618"/>
      <c r="CS498" s="618"/>
      <c r="CT498" s="618"/>
      <c r="CU498" s="618"/>
      <c r="CV498" s="618"/>
      <c r="CW498" s="618"/>
    </row>
    <row r="499" spans="1:101" s="624" customFormat="1">
      <c r="A499" s="618"/>
      <c r="B499" s="618"/>
      <c r="C499" s="622"/>
      <c r="D499" s="622"/>
      <c r="E499" s="621"/>
      <c r="F499" s="618"/>
      <c r="G499" s="618"/>
      <c r="H499" s="618"/>
      <c r="I499" s="618"/>
      <c r="J499" s="618"/>
      <c r="K499" s="618"/>
      <c r="L499" s="618"/>
      <c r="M499" s="618"/>
      <c r="N499" s="619"/>
      <c r="O499" s="619"/>
      <c r="P499" s="620"/>
      <c r="Q499" s="620"/>
      <c r="R499" s="620"/>
      <c r="S499" s="620"/>
      <c r="T499" s="620"/>
      <c r="U499" s="620"/>
      <c r="V499" s="620"/>
      <c r="W499" s="620"/>
      <c r="X499" s="620"/>
      <c r="Y499" s="620"/>
      <c r="Z499" s="620"/>
      <c r="AA499" s="620"/>
      <c r="AB499" s="620"/>
      <c r="AC499" s="620"/>
      <c r="AD499" s="620"/>
      <c r="AE499" s="620"/>
      <c r="AF499" s="620"/>
      <c r="AG499" s="620"/>
      <c r="AH499" s="618"/>
      <c r="AI499" s="618"/>
      <c r="AJ499" s="618"/>
      <c r="AK499" s="618"/>
      <c r="AL499" s="618"/>
      <c r="AM499" s="618"/>
      <c r="AN499" s="618"/>
      <c r="AO499" s="618"/>
      <c r="AP499" s="618"/>
      <c r="AQ499" s="618"/>
      <c r="AR499" s="618"/>
      <c r="AS499" s="618"/>
      <c r="AT499" s="618"/>
      <c r="AU499" s="618"/>
      <c r="AV499" s="618"/>
      <c r="AW499" s="618"/>
      <c r="AX499" s="618"/>
      <c r="AY499" s="618"/>
      <c r="AZ499" s="618"/>
      <c r="BA499" s="618"/>
      <c r="BB499" s="618"/>
      <c r="BC499" s="618"/>
      <c r="BD499" s="618"/>
      <c r="BE499" s="618"/>
      <c r="BF499" s="618"/>
      <c r="BG499" s="618"/>
      <c r="BH499" s="618"/>
      <c r="BI499" s="618"/>
      <c r="BJ499" s="618"/>
      <c r="BK499" s="618"/>
      <c r="BL499" s="618"/>
      <c r="BM499" s="618"/>
      <c r="BN499" s="618"/>
      <c r="BO499" s="618"/>
      <c r="BP499" s="618"/>
      <c r="BQ499" s="618"/>
      <c r="BR499" s="618"/>
      <c r="BS499" s="618"/>
      <c r="BT499" s="618"/>
      <c r="BU499" s="618"/>
      <c r="BV499" s="618"/>
      <c r="BW499" s="618"/>
      <c r="BX499" s="618"/>
      <c r="BY499" s="618"/>
      <c r="BZ499" s="618"/>
      <c r="CA499" s="618"/>
      <c r="CB499" s="623"/>
      <c r="CC499" s="623"/>
      <c r="CD499" s="618"/>
      <c r="CE499" s="618"/>
      <c r="CF499" s="623"/>
      <c r="CG499" s="623"/>
      <c r="CH499" s="623"/>
      <c r="CI499" s="623"/>
      <c r="CJ499" s="623"/>
      <c r="CK499" s="623"/>
      <c r="CL499" s="623"/>
      <c r="CM499" s="623"/>
      <c r="CN499" s="623"/>
      <c r="CO499" s="618"/>
      <c r="CP499" s="619"/>
      <c r="CQ499" s="619"/>
      <c r="CR499" s="618"/>
      <c r="CS499" s="618"/>
      <c r="CT499" s="618"/>
      <c r="CU499" s="618"/>
      <c r="CV499" s="618"/>
      <c r="CW499" s="618"/>
    </row>
    <row r="500" spans="1:101" s="624" customFormat="1">
      <c r="A500" s="618"/>
      <c r="B500" s="618"/>
      <c r="C500" s="622"/>
      <c r="D500" s="622"/>
      <c r="E500" s="621"/>
      <c r="F500" s="618"/>
      <c r="G500" s="618"/>
      <c r="H500" s="618"/>
      <c r="I500" s="618"/>
      <c r="J500" s="618"/>
      <c r="K500" s="618"/>
      <c r="L500" s="618"/>
      <c r="M500" s="618"/>
      <c r="N500" s="619"/>
      <c r="O500" s="619"/>
      <c r="P500" s="620"/>
      <c r="Q500" s="620"/>
      <c r="R500" s="620"/>
      <c r="S500" s="620"/>
      <c r="T500" s="620"/>
      <c r="U500" s="620"/>
      <c r="V500" s="620"/>
      <c r="W500" s="620"/>
      <c r="X500" s="620"/>
      <c r="Y500" s="620"/>
      <c r="Z500" s="620"/>
      <c r="AA500" s="620"/>
      <c r="AB500" s="620"/>
      <c r="AC500" s="620"/>
      <c r="AD500" s="620"/>
      <c r="AE500" s="620"/>
      <c r="AF500" s="620"/>
      <c r="AG500" s="620"/>
      <c r="AH500" s="618"/>
      <c r="AI500" s="618"/>
      <c r="AJ500" s="618"/>
      <c r="AK500" s="618"/>
      <c r="AL500" s="618"/>
      <c r="AM500" s="618"/>
      <c r="AN500" s="618"/>
      <c r="AO500" s="618"/>
      <c r="AP500" s="618"/>
      <c r="AQ500" s="618"/>
      <c r="AR500" s="618"/>
      <c r="AS500" s="618"/>
      <c r="AT500" s="618"/>
      <c r="AU500" s="618"/>
      <c r="AV500" s="618"/>
      <c r="AW500" s="618"/>
      <c r="AX500" s="618"/>
      <c r="AY500" s="618"/>
      <c r="AZ500" s="618"/>
      <c r="BA500" s="618"/>
      <c r="BB500" s="618"/>
      <c r="BC500" s="618"/>
      <c r="BD500" s="618"/>
      <c r="BE500" s="618"/>
      <c r="BF500" s="618"/>
      <c r="BG500" s="618"/>
      <c r="BH500" s="618"/>
      <c r="BI500" s="618"/>
      <c r="BJ500" s="618"/>
      <c r="BK500" s="618"/>
      <c r="BL500" s="618"/>
      <c r="BM500" s="618"/>
      <c r="BN500" s="618"/>
      <c r="BO500" s="618"/>
      <c r="BP500" s="618"/>
      <c r="BQ500" s="618"/>
      <c r="BR500" s="618"/>
      <c r="BS500" s="618"/>
      <c r="BT500" s="618"/>
      <c r="BU500" s="618"/>
      <c r="BV500" s="618"/>
      <c r="BW500" s="618"/>
      <c r="BX500" s="618"/>
      <c r="BY500" s="618"/>
      <c r="BZ500" s="618"/>
      <c r="CA500" s="618"/>
      <c r="CB500" s="623"/>
      <c r="CC500" s="623"/>
      <c r="CD500" s="618"/>
      <c r="CE500" s="618"/>
      <c r="CF500" s="623"/>
      <c r="CG500" s="623"/>
      <c r="CH500" s="623"/>
      <c r="CI500" s="623"/>
      <c r="CJ500" s="623"/>
      <c r="CK500" s="623"/>
      <c r="CL500" s="623"/>
      <c r="CM500" s="623"/>
      <c r="CN500" s="623"/>
      <c r="CO500" s="618"/>
      <c r="CP500" s="619"/>
      <c r="CQ500" s="619"/>
      <c r="CR500" s="618"/>
      <c r="CS500" s="618"/>
      <c r="CT500" s="618"/>
      <c r="CU500" s="618"/>
      <c r="CV500" s="618"/>
      <c r="CW500" s="618"/>
    </row>
    <row r="501" spans="1:101" s="624" customFormat="1">
      <c r="A501" s="618"/>
      <c r="B501" s="618"/>
      <c r="C501" s="622"/>
      <c r="D501" s="622"/>
      <c r="E501" s="621"/>
      <c r="F501" s="618"/>
      <c r="G501" s="618"/>
      <c r="H501" s="618"/>
      <c r="I501" s="618"/>
      <c r="J501" s="618"/>
      <c r="K501" s="618"/>
      <c r="L501" s="618"/>
      <c r="M501" s="618"/>
      <c r="N501" s="619"/>
      <c r="O501" s="619"/>
      <c r="P501" s="620"/>
      <c r="Q501" s="620"/>
      <c r="R501" s="620"/>
      <c r="S501" s="620"/>
      <c r="T501" s="620"/>
      <c r="U501" s="620"/>
      <c r="V501" s="620"/>
      <c r="W501" s="620"/>
      <c r="X501" s="620"/>
      <c r="Y501" s="620"/>
      <c r="Z501" s="620"/>
      <c r="AA501" s="620"/>
      <c r="AB501" s="620"/>
      <c r="AC501" s="620"/>
      <c r="AD501" s="620"/>
      <c r="AE501" s="620"/>
      <c r="AF501" s="620"/>
      <c r="AG501" s="620"/>
      <c r="AH501" s="618"/>
      <c r="AI501" s="618"/>
      <c r="AJ501" s="618"/>
      <c r="AK501" s="618"/>
      <c r="AL501" s="618"/>
      <c r="AM501" s="618"/>
      <c r="AN501" s="618"/>
      <c r="AO501" s="618"/>
      <c r="AP501" s="618"/>
      <c r="AQ501" s="618"/>
      <c r="AR501" s="618"/>
      <c r="AS501" s="618"/>
      <c r="AT501" s="618"/>
      <c r="AU501" s="618"/>
      <c r="AV501" s="618"/>
      <c r="AW501" s="618"/>
      <c r="AX501" s="618"/>
      <c r="AY501" s="618"/>
      <c r="AZ501" s="618"/>
      <c r="BA501" s="618"/>
      <c r="BB501" s="618"/>
      <c r="BC501" s="618"/>
      <c r="BD501" s="618"/>
      <c r="BE501" s="618"/>
      <c r="BF501" s="618"/>
      <c r="BG501" s="618"/>
      <c r="BH501" s="618"/>
      <c r="BI501" s="618"/>
      <c r="BJ501" s="618"/>
      <c r="BK501" s="618"/>
      <c r="BL501" s="618"/>
      <c r="BM501" s="618"/>
      <c r="BN501" s="618"/>
      <c r="BO501" s="618"/>
      <c r="BP501" s="618"/>
      <c r="BQ501" s="618"/>
      <c r="BR501" s="618"/>
      <c r="BS501" s="618"/>
      <c r="BT501" s="618"/>
      <c r="BU501" s="618"/>
      <c r="BV501" s="618"/>
      <c r="BW501" s="618"/>
      <c r="BX501" s="618"/>
      <c r="BY501" s="618"/>
      <c r="BZ501" s="618"/>
      <c r="CA501" s="618"/>
      <c r="CB501" s="623"/>
      <c r="CC501" s="623"/>
      <c r="CD501" s="618"/>
      <c r="CE501" s="618"/>
      <c r="CF501" s="623"/>
      <c r="CG501" s="623"/>
      <c r="CH501" s="623"/>
      <c r="CI501" s="623"/>
      <c r="CJ501" s="623"/>
      <c r="CK501" s="623"/>
      <c r="CL501" s="623"/>
      <c r="CM501" s="623"/>
      <c r="CN501" s="623"/>
      <c r="CO501" s="618"/>
      <c r="CP501" s="619"/>
      <c r="CQ501" s="619"/>
      <c r="CR501" s="618"/>
      <c r="CS501" s="618"/>
      <c r="CT501" s="618"/>
      <c r="CU501" s="618"/>
      <c r="CV501" s="618"/>
      <c r="CW501" s="618"/>
    </row>
    <row r="502" spans="1:101" s="624" customFormat="1">
      <c r="A502" s="618"/>
      <c r="B502" s="618"/>
      <c r="C502" s="622"/>
      <c r="D502" s="622"/>
      <c r="E502" s="621"/>
      <c r="F502" s="618"/>
      <c r="G502" s="618"/>
      <c r="H502" s="618"/>
      <c r="I502" s="618"/>
      <c r="J502" s="618"/>
      <c r="K502" s="618"/>
      <c r="L502" s="618"/>
      <c r="M502" s="618"/>
      <c r="N502" s="619"/>
      <c r="O502" s="619"/>
      <c r="P502" s="620"/>
      <c r="Q502" s="620"/>
      <c r="R502" s="620"/>
      <c r="S502" s="620"/>
      <c r="T502" s="620"/>
      <c r="U502" s="620"/>
      <c r="V502" s="620"/>
      <c r="W502" s="620"/>
      <c r="X502" s="620"/>
      <c r="Y502" s="620"/>
      <c r="Z502" s="620"/>
      <c r="AA502" s="620"/>
      <c r="AB502" s="620"/>
      <c r="AC502" s="620"/>
      <c r="AD502" s="620"/>
      <c r="AE502" s="620"/>
      <c r="AF502" s="620"/>
      <c r="AG502" s="620"/>
      <c r="AH502" s="618"/>
      <c r="AI502" s="618"/>
      <c r="AJ502" s="618"/>
      <c r="AK502" s="618"/>
      <c r="AL502" s="618"/>
      <c r="AM502" s="618"/>
      <c r="AN502" s="618"/>
      <c r="AO502" s="618"/>
      <c r="AP502" s="618"/>
      <c r="AQ502" s="618"/>
      <c r="AR502" s="618"/>
      <c r="AS502" s="618"/>
      <c r="AT502" s="618"/>
      <c r="AU502" s="618"/>
      <c r="AV502" s="618"/>
      <c r="AW502" s="618"/>
      <c r="AX502" s="618"/>
      <c r="AY502" s="618"/>
      <c r="AZ502" s="618"/>
      <c r="BA502" s="618"/>
      <c r="BB502" s="618"/>
      <c r="BC502" s="618"/>
      <c r="BD502" s="618"/>
      <c r="BE502" s="618"/>
      <c r="BF502" s="618"/>
      <c r="BG502" s="618"/>
      <c r="BH502" s="618"/>
      <c r="BI502" s="618"/>
      <c r="BJ502" s="618"/>
      <c r="BK502" s="618"/>
      <c r="BL502" s="618"/>
      <c r="BM502" s="618"/>
      <c r="BN502" s="618"/>
      <c r="BO502" s="618"/>
      <c r="BP502" s="618"/>
      <c r="BQ502" s="618"/>
      <c r="BR502" s="618"/>
      <c r="BS502" s="618"/>
      <c r="BT502" s="618"/>
      <c r="BU502" s="618"/>
      <c r="BV502" s="618"/>
      <c r="BW502" s="618"/>
      <c r="BX502" s="618"/>
      <c r="BY502" s="618"/>
      <c r="BZ502" s="618"/>
      <c r="CA502" s="618"/>
      <c r="CB502" s="623"/>
      <c r="CC502" s="623"/>
      <c r="CD502" s="618"/>
      <c r="CE502" s="618"/>
      <c r="CF502" s="623"/>
      <c r="CG502" s="623"/>
      <c r="CH502" s="623"/>
      <c r="CI502" s="623"/>
      <c r="CJ502" s="623"/>
      <c r="CK502" s="623"/>
      <c r="CL502" s="623"/>
      <c r="CM502" s="623"/>
      <c r="CN502" s="623"/>
      <c r="CO502" s="618"/>
      <c r="CP502" s="619"/>
      <c r="CQ502" s="619"/>
      <c r="CR502" s="618"/>
      <c r="CS502" s="618"/>
      <c r="CT502" s="618"/>
      <c r="CU502" s="618"/>
      <c r="CV502" s="618"/>
      <c r="CW502" s="618"/>
    </row>
    <row r="503" spans="1:101" s="624" customFormat="1">
      <c r="A503" s="618"/>
      <c r="B503" s="618"/>
      <c r="C503" s="622"/>
      <c r="D503" s="622"/>
      <c r="E503" s="621"/>
      <c r="F503" s="618"/>
      <c r="G503" s="618"/>
      <c r="H503" s="618"/>
      <c r="I503" s="618"/>
      <c r="J503" s="618"/>
      <c r="K503" s="618"/>
      <c r="L503" s="618"/>
      <c r="M503" s="618"/>
      <c r="N503" s="619"/>
      <c r="O503" s="619"/>
      <c r="P503" s="620"/>
      <c r="Q503" s="620"/>
      <c r="R503" s="620"/>
      <c r="S503" s="620"/>
      <c r="T503" s="620"/>
      <c r="U503" s="620"/>
      <c r="V503" s="620"/>
      <c r="W503" s="620"/>
      <c r="X503" s="620"/>
      <c r="Y503" s="620"/>
      <c r="Z503" s="620"/>
      <c r="AA503" s="620"/>
      <c r="AB503" s="620"/>
      <c r="AC503" s="620"/>
      <c r="AD503" s="620"/>
      <c r="AE503" s="620"/>
      <c r="AF503" s="620"/>
      <c r="AG503" s="620"/>
      <c r="AH503" s="618"/>
      <c r="AI503" s="618"/>
      <c r="AJ503" s="618"/>
      <c r="AK503" s="618"/>
      <c r="AL503" s="618"/>
      <c r="AM503" s="618"/>
      <c r="AN503" s="618"/>
      <c r="AO503" s="618"/>
      <c r="AP503" s="618"/>
      <c r="AQ503" s="618"/>
      <c r="AR503" s="618"/>
      <c r="AS503" s="618"/>
      <c r="AT503" s="618"/>
      <c r="AU503" s="618"/>
      <c r="AV503" s="618"/>
      <c r="AW503" s="618"/>
      <c r="AX503" s="618"/>
      <c r="AY503" s="618"/>
      <c r="AZ503" s="618"/>
      <c r="BA503" s="618"/>
      <c r="BB503" s="618"/>
      <c r="BC503" s="618"/>
      <c r="BD503" s="618"/>
      <c r="BE503" s="618"/>
      <c r="BF503" s="618"/>
      <c r="BG503" s="618"/>
      <c r="BH503" s="618"/>
      <c r="BI503" s="618"/>
      <c r="BJ503" s="618"/>
      <c r="BK503" s="618"/>
      <c r="BL503" s="618"/>
      <c r="BM503" s="618"/>
      <c r="BN503" s="618"/>
      <c r="BO503" s="618"/>
      <c r="BP503" s="618"/>
      <c r="BQ503" s="618"/>
      <c r="BR503" s="618"/>
      <c r="BS503" s="618"/>
      <c r="BT503" s="618"/>
      <c r="BU503" s="618"/>
      <c r="BV503" s="618"/>
      <c r="BW503" s="618"/>
      <c r="BX503" s="618"/>
      <c r="BY503" s="618"/>
      <c r="BZ503" s="618"/>
      <c r="CA503" s="618"/>
      <c r="CB503" s="623"/>
      <c r="CC503" s="623"/>
      <c r="CD503" s="618"/>
      <c r="CE503" s="618"/>
      <c r="CF503" s="623"/>
      <c r="CG503" s="623"/>
      <c r="CH503" s="623"/>
      <c r="CI503" s="623"/>
      <c r="CJ503" s="623"/>
      <c r="CK503" s="623"/>
      <c r="CL503" s="623"/>
      <c r="CM503" s="623"/>
      <c r="CN503" s="623"/>
      <c r="CO503" s="618"/>
      <c r="CP503" s="619"/>
      <c r="CQ503" s="619"/>
      <c r="CR503" s="618"/>
      <c r="CS503" s="618"/>
      <c r="CT503" s="618"/>
      <c r="CU503" s="618"/>
      <c r="CV503" s="618"/>
      <c r="CW503" s="618"/>
    </row>
    <row r="504" spans="1:101" s="624" customFormat="1">
      <c r="A504" s="618"/>
      <c r="B504" s="618"/>
      <c r="C504" s="622"/>
      <c r="D504" s="622"/>
      <c r="E504" s="621"/>
      <c r="F504" s="618"/>
      <c r="G504" s="618"/>
      <c r="H504" s="618"/>
      <c r="I504" s="618"/>
      <c r="J504" s="618"/>
      <c r="K504" s="618"/>
      <c r="L504" s="618"/>
      <c r="M504" s="618"/>
      <c r="N504" s="619"/>
      <c r="O504" s="619"/>
      <c r="P504" s="620"/>
      <c r="Q504" s="620"/>
      <c r="R504" s="620"/>
      <c r="S504" s="620"/>
      <c r="T504" s="620"/>
      <c r="U504" s="620"/>
      <c r="V504" s="620"/>
      <c r="W504" s="620"/>
      <c r="X504" s="620"/>
      <c r="Y504" s="620"/>
      <c r="Z504" s="620"/>
      <c r="AA504" s="620"/>
      <c r="AB504" s="620"/>
      <c r="AC504" s="620"/>
      <c r="AD504" s="620"/>
      <c r="AE504" s="620"/>
      <c r="AF504" s="620"/>
      <c r="AG504" s="620"/>
      <c r="AH504" s="618"/>
      <c r="AI504" s="618"/>
      <c r="AJ504" s="618"/>
      <c r="AK504" s="618"/>
      <c r="AL504" s="618"/>
      <c r="AM504" s="618"/>
      <c r="AN504" s="618"/>
      <c r="AO504" s="618"/>
      <c r="AP504" s="618"/>
      <c r="AQ504" s="618"/>
      <c r="AR504" s="618"/>
      <c r="AS504" s="618"/>
      <c r="AT504" s="618"/>
      <c r="AU504" s="618"/>
      <c r="AV504" s="618"/>
      <c r="AW504" s="618"/>
      <c r="AX504" s="618"/>
      <c r="AY504" s="618"/>
      <c r="AZ504" s="618"/>
      <c r="BA504" s="618"/>
      <c r="BB504" s="618"/>
      <c r="BC504" s="618"/>
      <c r="BD504" s="618"/>
      <c r="BE504" s="618"/>
      <c r="BF504" s="618"/>
      <c r="BG504" s="618"/>
      <c r="BH504" s="618"/>
      <c r="BI504" s="618"/>
      <c r="BJ504" s="618"/>
      <c r="BK504" s="618"/>
      <c r="BL504" s="618"/>
      <c r="BM504" s="618"/>
      <c r="BN504" s="618"/>
      <c r="BO504" s="618"/>
      <c r="BP504" s="618"/>
      <c r="BQ504" s="618"/>
      <c r="BR504" s="618"/>
      <c r="BS504" s="618"/>
      <c r="BT504" s="618"/>
      <c r="BU504" s="618"/>
      <c r="BV504" s="618"/>
      <c r="BW504" s="618"/>
      <c r="BX504" s="618"/>
      <c r="BY504" s="618"/>
      <c r="BZ504" s="618"/>
      <c r="CA504" s="618"/>
      <c r="CB504" s="623"/>
      <c r="CC504" s="623"/>
      <c r="CD504" s="618"/>
      <c r="CE504" s="618"/>
      <c r="CF504" s="623"/>
      <c r="CG504" s="623"/>
      <c r="CH504" s="623"/>
      <c r="CI504" s="623"/>
      <c r="CJ504" s="623"/>
      <c r="CK504" s="623"/>
      <c r="CL504" s="623"/>
      <c r="CM504" s="623"/>
      <c r="CN504" s="623"/>
      <c r="CO504" s="618"/>
      <c r="CP504" s="619"/>
      <c r="CQ504" s="619"/>
      <c r="CR504" s="618"/>
      <c r="CS504" s="618"/>
      <c r="CT504" s="618"/>
      <c r="CU504" s="618"/>
      <c r="CV504" s="618"/>
      <c r="CW504" s="618"/>
    </row>
    <row r="505" spans="1:101" s="624" customFormat="1">
      <c r="A505" s="618"/>
      <c r="B505" s="618"/>
      <c r="C505" s="622"/>
      <c r="D505" s="622"/>
      <c r="E505" s="621"/>
      <c r="F505" s="618"/>
      <c r="G505" s="618"/>
      <c r="H505" s="618"/>
      <c r="I505" s="618"/>
      <c r="J505" s="618"/>
      <c r="K505" s="618"/>
      <c r="L505" s="618"/>
      <c r="M505" s="618"/>
      <c r="N505" s="619"/>
      <c r="O505" s="619"/>
      <c r="P505" s="620"/>
      <c r="Q505" s="620"/>
      <c r="R505" s="620"/>
      <c r="S505" s="620"/>
      <c r="T505" s="620"/>
      <c r="U505" s="620"/>
      <c r="V505" s="620"/>
      <c r="W505" s="620"/>
      <c r="X505" s="620"/>
      <c r="Y505" s="620"/>
      <c r="Z505" s="620"/>
      <c r="AA505" s="620"/>
      <c r="AB505" s="620"/>
      <c r="AC505" s="620"/>
      <c r="AD505" s="620"/>
      <c r="AE505" s="620"/>
      <c r="AF505" s="620"/>
      <c r="AG505" s="620"/>
      <c r="AH505" s="618"/>
      <c r="AI505" s="618"/>
      <c r="AJ505" s="618"/>
      <c r="AK505" s="618"/>
      <c r="AL505" s="618"/>
      <c r="AM505" s="618"/>
      <c r="AN505" s="618"/>
      <c r="AO505" s="618"/>
      <c r="AP505" s="618"/>
      <c r="AQ505" s="618"/>
      <c r="AR505" s="618"/>
      <c r="AS505" s="618"/>
      <c r="AT505" s="618"/>
      <c r="AU505" s="618"/>
      <c r="AV505" s="618"/>
      <c r="AW505" s="618"/>
      <c r="AX505" s="618"/>
      <c r="AY505" s="618"/>
      <c r="AZ505" s="618"/>
      <c r="BA505" s="618"/>
      <c r="BB505" s="618"/>
      <c r="BC505" s="618"/>
      <c r="BD505" s="618"/>
      <c r="BE505" s="618"/>
      <c r="BF505" s="618"/>
      <c r="BG505" s="618"/>
      <c r="BH505" s="618"/>
      <c r="BI505" s="618"/>
      <c r="BJ505" s="618"/>
      <c r="BK505" s="618"/>
      <c r="BL505" s="618"/>
      <c r="BM505" s="618"/>
      <c r="BN505" s="618"/>
      <c r="BO505" s="618"/>
      <c r="BP505" s="618"/>
      <c r="BQ505" s="618"/>
      <c r="BR505" s="618"/>
      <c r="BS505" s="618"/>
      <c r="BT505" s="618"/>
      <c r="BU505" s="618"/>
      <c r="BV505" s="618"/>
      <c r="BW505" s="618"/>
      <c r="BX505" s="618"/>
      <c r="BY505" s="618"/>
      <c r="BZ505" s="618"/>
      <c r="CA505" s="618"/>
      <c r="CB505" s="623"/>
      <c r="CC505" s="623"/>
      <c r="CD505" s="618"/>
      <c r="CE505" s="618"/>
      <c r="CF505" s="623"/>
      <c r="CG505" s="623"/>
      <c r="CH505" s="623"/>
      <c r="CI505" s="623"/>
      <c r="CJ505" s="623"/>
      <c r="CK505" s="623"/>
      <c r="CL505" s="623"/>
      <c r="CM505" s="623"/>
      <c r="CN505" s="623"/>
      <c r="CO505" s="618"/>
      <c r="CP505" s="619"/>
      <c r="CQ505" s="619"/>
      <c r="CR505" s="618"/>
      <c r="CS505" s="618"/>
      <c r="CT505" s="618"/>
      <c r="CU505" s="618"/>
      <c r="CV505" s="618"/>
      <c r="CW505" s="618"/>
    </row>
    <row r="506" spans="1:101" s="624" customFormat="1">
      <c r="A506" s="618"/>
      <c r="B506" s="618"/>
      <c r="C506" s="622"/>
      <c r="D506" s="622"/>
      <c r="E506" s="621"/>
      <c r="F506" s="618"/>
      <c r="G506" s="618"/>
      <c r="H506" s="618"/>
      <c r="I506" s="618"/>
      <c r="J506" s="618"/>
      <c r="K506" s="618"/>
      <c r="L506" s="618"/>
      <c r="M506" s="618"/>
      <c r="N506" s="619"/>
      <c r="O506" s="619"/>
      <c r="P506" s="620"/>
      <c r="Q506" s="620"/>
      <c r="R506" s="620"/>
      <c r="S506" s="620"/>
      <c r="T506" s="620"/>
      <c r="U506" s="620"/>
      <c r="V506" s="620"/>
      <c r="W506" s="620"/>
      <c r="X506" s="620"/>
      <c r="Y506" s="620"/>
      <c r="Z506" s="620"/>
      <c r="AA506" s="620"/>
      <c r="AB506" s="620"/>
      <c r="AC506" s="620"/>
      <c r="AD506" s="620"/>
      <c r="AE506" s="620"/>
      <c r="AF506" s="620"/>
      <c r="AG506" s="620"/>
      <c r="AH506" s="618"/>
      <c r="AI506" s="618"/>
      <c r="AJ506" s="618"/>
      <c r="AK506" s="618"/>
      <c r="AL506" s="618"/>
      <c r="AM506" s="618"/>
      <c r="AN506" s="618"/>
      <c r="AO506" s="618"/>
      <c r="AP506" s="618"/>
      <c r="AQ506" s="618"/>
      <c r="AR506" s="618"/>
      <c r="AS506" s="618"/>
      <c r="AT506" s="618"/>
      <c r="AU506" s="618"/>
      <c r="AV506" s="618"/>
      <c r="AW506" s="618"/>
      <c r="AX506" s="618"/>
      <c r="AY506" s="618"/>
      <c r="AZ506" s="618"/>
      <c r="BA506" s="618"/>
      <c r="BB506" s="618"/>
      <c r="BC506" s="618"/>
      <c r="BD506" s="618"/>
      <c r="BE506" s="618"/>
      <c r="BF506" s="618"/>
      <c r="BG506" s="618"/>
      <c r="BH506" s="618"/>
      <c r="BI506" s="618"/>
      <c r="BJ506" s="618"/>
      <c r="BK506" s="618"/>
      <c r="BL506" s="618"/>
      <c r="BM506" s="618"/>
      <c r="BN506" s="618"/>
      <c r="BO506" s="618"/>
      <c r="BP506" s="618"/>
      <c r="BQ506" s="618"/>
      <c r="BR506" s="618"/>
      <c r="BS506" s="618"/>
      <c r="BT506" s="618"/>
      <c r="BU506" s="618"/>
      <c r="BV506" s="618"/>
      <c r="BW506" s="618"/>
      <c r="BX506" s="618"/>
      <c r="BY506" s="618"/>
      <c r="BZ506" s="618"/>
      <c r="CA506" s="618"/>
      <c r="CB506" s="623"/>
      <c r="CC506" s="623"/>
      <c r="CD506" s="618"/>
      <c r="CE506" s="618"/>
      <c r="CF506" s="623"/>
      <c r="CG506" s="623"/>
      <c r="CH506" s="623"/>
      <c r="CI506" s="623"/>
      <c r="CJ506" s="623"/>
      <c r="CK506" s="623"/>
      <c r="CL506" s="623"/>
      <c r="CM506" s="623"/>
      <c r="CN506" s="623"/>
      <c r="CO506" s="618"/>
      <c r="CP506" s="619"/>
      <c r="CQ506" s="619"/>
      <c r="CR506" s="618"/>
      <c r="CS506" s="618"/>
      <c r="CT506" s="618"/>
      <c r="CU506" s="618"/>
      <c r="CV506" s="618"/>
      <c r="CW506" s="618"/>
    </row>
    <row r="507" spans="1:101" s="624" customFormat="1">
      <c r="A507" s="618"/>
      <c r="B507" s="618"/>
      <c r="C507" s="622"/>
      <c r="D507" s="622"/>
      <c r="E507" s="621"/>
      <c r="F507" s="618"/>
      <c r="G507" s="618"/>
      <c r="H507" s="618"/>
      <c r="I507" s="618"/>
      <c r="J507" s="618"/>
      <c r="K507" s="618"/>
      <c r="L507" s="618"/>
      <c r="M507" s="618"/>
      <c r="N507" s="619"/>
      <c r="O507" s="619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20"/>
      <c r="AB507" s="620"/>
      <c r="AC507" s="620"/>
      <c r="AD507" s="620"/>
      <c r="AE507" s="620"/>
      <c r="AF507" s="620"/>
      <c r="AG507" s="620"/>
      <c r="AH507" s="618"/>
      <c r="AI507" s="618"/>
      <c r="AJ507" s="618"/>
      <c r="AK507" s="618"/>
      <c r="AL507" s="618"/>
      <c r="AM507" s="618"/>
      <c r="AN507" s="618"/>
      <c r="AO507" s="618"/>
      <c r="AP507" s="618"/>
      <c r="AQ507" s="618"/>
      <c r="AR507" s="618"/>
      <c r="AS507" s="618"/>
      <c r="AT507" s="618"/>
      <c r="AU507" s="618"/>
      <c r="AV507" s="618"/>
      <c r="AW507" s="618"/>
      <c r="AX507" s="618"/>
      <c r="AY507" s="618"/>
      <c r="AZ507" s="618"/>
      <c r="BA507" s="618"/>
      <c r="BB507" s="618"/>
      <c r="BC507" s="618"/>
      <c r="BD507" s="618"/>
      <c r="BE507" s="618"/>
      <c r="BF507" s="618"/>
      <c r="BG507" s="618"/>
      <c r="BH507" s="618"/>
      <c r="BI507" s="618"/>
      <c r="BJ507" s="618"/>
      <c r="BK507" s="618"/>
      <c r="BL507" s="618"/>
      <c r="BM507" s="618"/>
      <c r="BN507" s="618"/>
      <c r="BO507" s="618"/>
      <c r="BP507" s="618"/>
      <c r="BQ507" s="618"/>
      <c r="BR507" s="618"/>
      <c r="BS507" s="618"/>
      <c r="BT507" s="618"/>
      <c r="BU507" s="618"/>
      <c r="BV507" s="618"/>
      <c r="BW507" s="618"/>
      <c r="BX507" s="618"/>
      <c r="BY507" s="618"/>
      <c r="BZ507" s="618"/>
      <c r="CA507" s="618"/>
      <c r="CB507" s="623"/>
      <c r="CC507" s="623"/>
      <c r="CD507" s="618"/>
      <c r="CE507" s="618"/>
      <c r="CF507" s="623"/>
      <c r="CG507" s="623"/>
      <c r="CH507" s="623"/>
      <c r="CI507" s="623"/>
      <c r="CJ507" s="623"/>
      <c r="CK507" s="623"/>
      <c r="CL507" s="623"/>
      <c r="CM507" s="623"/>
      <c r="CN507" s="623"/>
      <c r="CO507" s="618"/>
      <c r="CP507" s="619"/>
      <c r="CQ507" s="619"/>
      <c r="CR507" s="618"/>
      <c r="CS507" s="618"/>
      <c r="CT507" s="618"/>
      <c r="CU507" s="618"/>
      <c r="CV507" s="618"/>
      <c r="CW507" s="618"/>
    </row>
    <row r="508" spans="1:101" s="624" customFormat="1">
      <c r="A508" s="618"/>
      <c r="B508" s="618"/>
      <c r="C508" s="622"/>
      <c r="D508" s="622"/>
      <c r="E508" s="621"/>
      <c r="F508" s="618"/>
      <c r="G508" s="618"/>
      <c r="H508" s="618"/>
      <c r="I508" s="618"/>
      <c r="J508" s="618"/>
      <c r="K508" s="618"/>
      <c r="L508" s="618"/>
      <c r="M508" s="618"/>
      <c r="N508" s="619"/>
      <c r="O508" s="619"/>
      <c r="P508" s="620"/>
      <c r="Q508" s="620"/>
      <c r="R508" s="620"/>
      <c r="S508" s="620"/>
      <c r="T508" s="620"/>
      <c r="U508" s="620"/>
      <c r="V508" s="620"/>
      <c r="W508" s="620"/>
      <c r="X508" s="620"/>
      <c r="Y508" s="620"/>
      <c r="Z508" s="620"/>
      <c r="AA508" s="620"/>
      <c r="AB508" s="620"/>
      <c r="AC508" s="620"/>
      <c r="AD508" s="620"/>
      <c r="AE508" s="620"/>
      <c r="AF508" s="620"/>
      <c r="AG508" s="620"/>
      <c r="AH508" s="618"/>
      <c r="AI508" s="618"/>
      <c r="AJ508" s="618"/>
      <c r="AK508" s="618"/>
      <c r="AL508" s="618"/>
      <c r="AM508" s="618"/>
      <c r="AN508" s="618"/>
      <c r="AO508" s="618"/>
      <c r="AP508" s="618"/>
      <c r="AQ508" s="618"/>
      <c r="AR508" s="618"/>
      <c r="AS508" s="618"/>
      <c r="AT508" s="618"/>
      <c r="AU508" s="618"/>
      <c r="AV508" s="618"/>
      <c r="AW508" s="618"/>
      <c r="AX508" s="618"/>
      <c r="AY508" s="618"/>
      <c r="AZ508" s="618"/>
      <c r="BA508" s="618"/>
      <c r="BB508" s="618"/>
      <c r="BC508" s="618"/>
      <c r="BD508" s="618"/>
      <c r="BE508" s="618"/>
      <c r="BF508" s="618"/>
      <c r="BG508" s="618"/>
      <c r="BH508" s="618"/>
      <c r="BI508" s="618"/>
      <c r="BJ508" s="618"/>
      <c r="BK508" s="618"/>
      <c r="BL508" s="618"/>
      <c r="BM508" s="618"/>
      <c r="BN508" s="618"/>
      <c r="BO508" s="618"/>
      <c r="BP508" s="618"/>
      <c r="BQ508" s="618"/>
      <c r="BR508" s="618"/>
      <c r="BS508" s="618"/>
      <c r="BT508" s="618"/>
      <c r="BU508" s="618"/>
      <c r="BV508" s="618"/>
      <c r="BW508" s="618"/>
      <c r="BX508" s="618"/>
      <c r="BY508" s="618"/>
      <c r="BZ508" s="618"/>
      <c r="CA508" s="618"/>
      <c r="CB508" s="623"/>
      <c r="CC508" s="623"/>
      <c r="CD508" s="618"/>
      <c r="CE508" s="618"/>
      <c r="CF508" s="623"/>
      <c r="CG508" s="623"/>
      <c r="CH508" s="623"/>
      <c r="CI508" s="623"/>
      <c r="CJ508" s="623"/>
      <c r="CK508" s="623"/>
      <c r="CL508" s="623"/>
      <c r="CM508" s="623"/>
      <c r="CN508" s="623"/>
      <c r="CO508" s="618"/>
      <c r="CP508" s="619"/>
      <c r="CQ508" s="619"/>
      <c r="CR508" s="618"/>
      <c r="CS508" s="618"/>
      <c r="CT508" s="618"/>
      <c r="CU508" s="618"/>
      <c r="CV508" s="618"/>
      <c r="CW508" s="618"/>
    </row>
    <row r="509" spans="1:101" s="624" customFormat="1">
      <c r="A509" s="618"/>
      <c r="B509" s="618"/>
      <c r="C509" s="622"/>
      <c r="D509" s="622"/>
      <c r="E509" s="621"/>
      <c r="F509" s="618"/>
      <c r="G509" s="618"/>
      <c r="H509" s="618"/>
      <c r="I509" s="618"/>
      <c r="J509" s="618"/>
      <c r="K509" s="618"/>
      <c r="L509" s="618"/>
      <c r="M509" s="618"/>
      <c r="N509" s="619"/>
      <c r="O509" s="619"/>
      <c r="P509" s="620"/>
      <c r="Q509" s="620"/>
      <c r="R509" s="620"/>
      <c r="S509" s="620"/>
      <c r="T509" s="620"/>
      <c r="U509" s="620"/>
      <c r="V509" s="620"/>
      <c r="W509" s="620"/>
      <c r="X509" s="620"/>
      <c r="Y509" s="620"/>
      <c r="Z509" s="620"/>
      <c r="AA509" s="620"/>
      <c r="AB509" s="620"/>
      <c r="AC509" s="620"/>
      <c r="AD509" s="620"/>
      <c r="AE509" s="620"/>
      <c r="AF509" s="620"/>
      <c r="AG509" s="620"/>
      <c r="AH509" s="618"/>
      <c r="AI509" s="618"/>
      <c r="AJ509" s="618"/>
      <c r="AK509" s="618"/>
      <c r="AL509" s="618"/>
      <c r="AM509" s="618"/>
      <c r="AN509" s="618"/>
      <c r="AO509" s="618"/>
      <c r="AP509" s="618"/>
      <c r="AQ509" s="618"/>
      <c r="AR509" s="618"/>
      <c r="AS509" s="618"/>
      <c r="AT509" s="618"/>
      <c r="AU509" s="618"/>
      <c r="AV509" s="618"/>
      <c r="AW509" s="618"/>
      <c r="AX509" s="618"/>
      <c r="AY509" s="618"/>
      <c r="AZ509" s="618"/>
      <c r="BA509" s="618"/>
      <c r="BB509" s="618"/>
      <c r="BC509" s="618"/>
      <c r="BD509" s="618"/>
      <c r="BE509" s="618"/>
      <c r="BF509" s="618"/>
      <c r="BG509" s="618"/>
      <c r="BH509" s="618"/>
      <c r="BI509" s="618"/>
      <c r="BJ509" s="618"/>
      <c r="BK509" s="618"/>
      <c r="BL509" s="618"/>
      <c r="BM509" s="618"/>
      <c r="BN509" s="618"/>
      <c r="BO509" s="618"/>
      <c r="BP509" s="618"/>
      <c r="BQ509" s="618"/>
      <c r="BR509" s="618"/>
      <c r="BS509" s="618"/>
      <c r="BT509" s="618"/>
      <c r="BU509" s="618"/>
      <c r="BV509" s="618"/>
      <c r="BW509" s="618"/>
      <c r="BX509" s="618"/>
      <c r="BY509" s="618"/>
      <c r="BZ509" s="618"/>
      <c r="CA509" s="618"/>
      <c r="CB509" s="623"/>
      <c r="CC509" s="623"/>
      <c r="CD509" s="618"/>
      <c r="CE509" s="618"/>
      <c r="CF509" s="623"/>
      <c r="CG509" s="623"/>
      <c r="CH509" s="623"/>
      <c r="CI509" s="623"/>
      <c r="CJ509" s="623"/>
      <c r="CK509" s="623"/>
      <c r="CL509" s="623"/>
      <c r="CM509" s="623"/>
      <c r="CN509" s="623"/>
      <c r="CO509" s="618"/>
      <c r="CP509" s="619"/>
      <c r="CQ509" s="619"/>
      <c r="CR509" s="618"/>
      <c r="CS509" s="618"/>
      <c r="CT509" s="618"/>
      <c r="CU509" s="618"/>
      <c r="CV509" s="618"/>
      <c r="CW509" s="618"/>
    </row>
    <row r="510" spans="1:101" s="624" customFormat="1">
      <c r="A510" s="618"/>
      <c r="B510" s="618"/>
      <c r="C510" s="622"/>
      <c r="D510" s="622"/>
      <c r="E510" s="621"/>
      <c r="F510" s="618"/>
      <c r="G510" s="618"/>
      <c r="H510" s="618"/>
      <c r="I510" s="618"/>
      <c r="J510" s="618"/>
      <c r="K510" s="618"/>
      <c r="L510" s="618"/>
      <c r="M510" s="618"/>
      <c r="N510" s="619"/>
      <c r="O510" s="619"/>
      <c r="P510" s="620"/>
      <c r="Q510" s="620"/>
      <c r="R510" s="620"/>
      <c r="S510" s="620"/>
      <c r="T510" s="620"/>
      <c r="U510" s="620"/>
      <c r="V510" s="620"/>
      <c r="W510" s="620"/>
      <c r="X510" s="620"/>
      <c r="Y510" s="620"/>
      <c r="Z510" s="620"/>
      <c r="AA510" s="620"/>
      <c r="AB510" s="620"/>
      <c r="AC510" s="620"/>
      <c r="AD510" s="620"/>
      <c r="AE510" s="620"/>
      <c r="AF510" s="620"/>
      <c r="AG510" s="620"/>
      <c r="AH510" s="618"/>
      <c r="AI510" s="618"/>
      <c r="AJ510" s="618"/>
      <c r="AK510" s="618"/>
      <c r="AL510" s="618"/>
      <c r="AM510" s="618"/>
      <c r="AN510" s="618"/>
      <c r="AO510" s="618"/>
      <c r="AP510" s="618"/>
      <c r="AQ510" s="618"/>
      <c r="AR510" s="618"/>
      <c r="AS510" s="618"/>
      <c r="AT510" s="618"/>
      <c r="AU510" s="618"/>
      <c r="AV510" s="618"/>
      <c r="AW510" s="618"/>
      <c r="AX510" s="618"/>
      <c r="AY510" s="618"/>
      <c r="AZ510" s="618"/>
      <c r="BA510" s="618"/>
      <c r="BB510" s="618"/>
      <c r="BC510" s="618"/>
      <c r="BD510" s="618"/>
      <c r="BE510" s="618"/>
      <c r="BF510" s="618"/>
      <c r="BG510" s="618"/>
      <c r="BH510" s="618"/>
      <c r="BI510" s="618"/>
      <c r="BJ510" s="618"/>
      <c r="BK510" s="618"/>
      <c r="BL510" s="618"/>
      <c r="BM510" s="618"/>
      <c r="BN510" s="618"/>
      <c r="BO510" s="618"/>
      <c r="BP510" s="618"/>
      <c r="BQ510" s="618"/>
      <c r="BR510" s="618"/>
      <c r="BS510" s="618"/>
      <c r="BT510" s="618"/>
      <c r="BU510" s="618"/>
      <c r="BV510" s="618"/>
      <c r="BW510" s="618"/>
      <c r="BX510" s="618"/>
      <c r="BY510" s="618"/>
      <c r="BZ510" s="618"/>
      <c r="CA510" s="618"/>
      <c r="CB510" s="623"/>
      <c r="CC510" s="623"/>
      <c r="CD510" s="618"/>
      <c r="CE510" s="618"/>
      <c r="CF510" s="623"/>
      <c r="CG510" s="623"/>
      <c r="CH510" s="623"/>
      <c r="CI510" s="623"/>
      <c r="CJ510" s="623"/>
      <c r="CK510" s="623"/>
      <c r="CL510" s="623"/>
      <c r="CM510" s="623"/>
      <c r="CN510" s="623"/>
      <c r="CO510" s="618"/>
      <c r="CP510" s="619"/>
      <c r="CQ510" s="619"/>
      <c r="CR510" s="618"/>
      <c r="CS510" s="618"/>
      <c r="CT510" s="618"/>
      <c r="CU510" s="618"/>
      <c r="CV510" s="618"/>
      <c r="CW510" s="618"/>
    </row>
    <row r="511" spans="1:101" s="624" customFormat="1">
      <c r="A511" s="618"/>
      <c r="B511" s="618"/>
      <c r="C511" s="622"/>
      <c r="D511" s="622"/>
      <c r="E511" s="621"/>
      <c r="F511" s="618"/>
      <c r="G511" s="618"/>
      <c r="H511" s="618"/>
      <c r="I511" s="618"/>
      <c r="J511" s="618"/>
      <c r="K511" s="618"/>
      <c r="L511" s="618"/>
      <c r="M511" s="618"/>
      <c r="N511" s="619"/>
      <c r="O511" s="619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20"/>
      <c r="AB511" s="620"/>
      <c r="AC511" s="620"/>
      <c r="AD511" s="620"/>
      <c r="AE511" s="620"/>
      <c r="AF511" s="620"/>
      <c r="AG511" s="620"/>
      <c r="AH511" s="618"/>
      <c r="AI511" s="618"/>
      <c r="AJ511" s="618"/>
      <c r="AK511" s="618"/>
      <c r="AL511" s="618"/>
      <c r="AM511" s="618"/>
      <c r="AN511" s="618"/>
      <c r="AO511" s="618"/>
      <c r="AP511" s="618"/>
      <c r="AQ511" s="618"/>
      <c r="AR511" s="618"/>
      <c r="AS511" s="618"/>
      <c r="AT511" s="618"/>
      <c r="AU511" s="618"/>
      <c r="AV511" s="618"/>
      <c r="AW511" s="618"/>
      <c r="AX511" s="618"/>
      <c r="AY511" s="618"/>
      <c r="AZ511" s="618"/>
      <c r="BA511" s="618"/>
      <c r="BB511" s="618"/>
      <c r="BC511" s="618"/>
      <c r="BD511" s="618"/>
      <c r="BE511" s="618"/>
      <c r="BF511" s="618"/>
      <c r="BG511" s="618"/>
      <c r="BH511" s="618"/>
      <c r="BI511" s="618"/>
      <c r="BJ511" s="618"/>
      <c r="BK511" s="618"/>
      <c r="BL511" s="618"/>
      <c r="BM511" s="618"/>
      <c r="BN511" s="618"/>
      <c r="BO511" s="618"/>
      <c r="BP511" s="618"/>
      <c r="BQ511" s="618"/>
      <c r="BR511" s="618"/>
      <c r="BS511" s="618"/>
      <c r="BT511" s="618"/>
      <c r="BU511" s="618"/>
      <c r="BV511" s="618"/>
      <c r="BW511" s="618"/>
      <c r="BX511" s="618"/>
      <c r="BY511" s="618"/>
      <c r="BZ511" s="618"/>
      <c r="CA511" s="618"/>
      <c r="CB511" s="623"/>
      <c r="CC511" s="623"/>
      <c r="CD511" s="618"/>
      <c r="CE511" s="618"/>
      <c r="CF511" s="623"/>
      <c r="CG511" s="623"/>
      <c r="CH511" s="623"/>
      <c r="CI511" s="623"/>
      <c r="CJ511" s="623"/>
      <c r="CK511" s="623"/>
      <c r="CL511" s="623"/>
      <c r="CM511" s="623"/>
      <c r="CN511" s="623"/>
      <c r="CO511" s="618"/>
      <c r="CP511" s="619"/>
      <c r="CQ511" s="619"/>
      <c r="CR511" s="618"/>
      <c r="CS511" s="618"/>
      <c r="CT511" s="618"/>
      <c r="CU511" s="618"/>
      <c r="CV511" s="618"/>
      <c r="CW511" s="618"/>
    </row>
    <row r="512" spans="1:101" s="624" customFormat="1">
      <c r="A512" s="618"/>
      <c r="B512" s="618"/>
      <c r="C512" s="622"/>
      <c r="D512" s="622"/>
      <c r="E512" s="621"/>
      <c r="F512" s="618"/>
      <c r="G512" s="618"/>
      <c r="H512" s="618"/>
      <c r="I512" s="618"/>
      <c r="J512" s="618"/>
      <c r="K512" s="618"/>
      <c r="L512" s="618"/>
      <c r="M512" s="618"/>
      <c r="N512" s="619"/>
      <c r="O512" s="619"/>
      <c r="P512" s="620"/>
      <c r="Q512" s="620"/>
      <c r="R512" s="620"/>
      <c r="S512" s="620"/>
      <c r="T512" s="620"/>
      <c r="U512" s="620"/>
      <c r="V512" s="620"/>
      <c r="W512" s="620"/>
      <c r="X512" s="620"/>
      <c r="Y512" s="620"/>
      <c r="Z512" s="620"/>
      <c r="AA512" s="620"/>
      <c r="AB512" s="620"/>
      <c r="AC512" s="620"/>
      <c r="AD512" s="620"/>
      <c r="AE512" s="620"/>
      <c r="AF512" s="620"/>
      <c r="AG512" s="620"/>
      <c r="AH512" s="618"/>
      <c r="AI512" s="618"/>
      <c r="AJ512" s="618"/>
      <c r="AK512" s="618"/>
      <c r="AL512" s="618"/>
      <c r="AM512" s="618"/>
      <c r="AN512" s="618"/>
      <c r="AO512" s="618"/>
      <c r="AP512" s="618"/>
      <c r="AQ512" s="618"/>
      <c r="AR512" s="618"/>
      <c r="AS512" s="618"/>
      <c r="AT512" s="618"/>
      <c r="AU512" s="618"/>
      <c r="AV512" s="618"/>
      <c r="AW512" s="618"/>
      <c r="AX512" s="618"/>
      <c r="AY512" s="618"/>
      <c r="AZ512" s="618"/>
      <c r="BA512" s="618"/>
      <c r="BB512" s="618"/>
      <c r="BC512" s="618"/>
      <c r="BD512" s="618"/>
      <c r="BE512" s="618"/>
      <c r="BF512" s="618"/>
      <c r="BG512" s="618"/>
      <c r="BH512" s="618"/>
      <c r="BI512" s="618"/>
      <c r="BJ512" s="618"/>
      <c r="BK512" s="618"/>
      <c r="BL512" s="618"/>
      <c r="BM512" s="618"/>
      <c r="BN512" s="618"/>
      <c r="BO512" s="618"/>
      <c r="BP512" s="618"/>
      <c r="BQ512" s="618"/>
      <c r="BR512" s="618"/>
      <c r="BS512" s="618"/>
      <c r="BT512" s="618"/>
      <c r="BU512" s="618"/>
      <c r="BV512" s="618"/>
      <c r="BW512" s="618"/>
      <c r="BX512" s="618"/>
      <c r="BY512" s="618"/>
      <c r="BZ512" s="618"/>
      <c r="CA512" s="618"/>
      <c r="CB512" s="623"/>
      <c r="CC512" s="623"/>
      <c r="CD512" s="618"/>
      <c r="CE512" s="618"/>
      <c r="CF512" s="623"/>
      <c r="CG512" s="623"/>
      <c r="CH512" s="623"/>
      <c r="CI512" s="623"/>
      <c r="CJ512" s="623"/>
      <c r="CK512" s="623"/>
      <c r="CL512" s="623"/>
      <c r="CM512" s="623"/>
      <c r="CN512" s="623"/>
      <c r="CO512" s="618"/>
      <c r="CP512" s="619"/>
      <c r="CQ512" s="619"/>
      <c r="CR512" s="618"/>
      <c r="CS512" s="618"/>
      <c r="CT512" s="618"/>
      <c r="CU512" s="618"/>
      <c r="CV512" s="618"/>
      <c r="CW512" s="618"/>
    </row>
    <row r="513" spans="1:101" s="624" customFormat="1">
      <c r="A513" s="618"/>
      <c r="B513" s="618"/>
      <c r="C513" s="622"/>
      <c r="D513" s="622"/>
      <c r="E513" s="621"/>
      <c r="F513" s="618"/>
      <c r="G513" s="618"/>
      <c r="H513" s="618"/>
      <c r="I513" s="618"/>
      <c r="J513" s="618"/>
      <c r="K513" s="618"/>
      <c r="L513" s="618"/>
      <c r="M513" s="618"/>
      <c r="N513" s="619"/>
      <c r="O513" s="619"/>
      <c r="P513" s="620"/>
      <c r="Q513" s="620"/>
      <c r="R513" s="620"/>
      <c r="S513" s="620"/>
      <c r="T513" s="620"/>
      <c r="U513" s="620"/>
      <c r="V513" s="620"/>
      <c r="W513" s="620"/>
      <c r="X513" s="620"/>
      <c r="Y513" s="620"/>
      <c r="Z513" s="620"/>
      <c r="AA513" s="620"/>
      <c r="AB513" s="620"/>
      <c r="AC513" s="620"/>
      <c r="AD513" s="620"/>
      <c r="AE513" s="620"/>
      <c r="AF513" s="620"/>
      <c r="AG513" s="620"/>
      <c r="AH513" s="618"/>
      <c r="AI513" s="618"/>
      <c r="AJ513" s="618"/>
      <c r="AK513" s="618"/>
      <c r="AL513" s="618"/>
      <c r="AM513" s="618"/>
      <c r="AN513" s="618"/>
      <c r="AO513" s="618"/>
      <c r="AP513" s="618"/>
      <c r="AQ513" s="618"/>
      <c r="AR513" s="618"/>
      <c r="AS513" s="618"/>
      <c r="AT513" s="618"/>
      <c r="AU513" s="618"/>
      <c r="AV513" s="618"/>
      <c r="AW513" s="618"/>
      <c r="AX513" s="618"/>
      <c r="AY513" s="618"/>
      <c r="AZ513" s="618"/>
      <c r="BA513" s="618"/>
      <c r="BB513" s="618"/>
      <c r="BC513" s="618"/>
      <c r="BD513" s="618"/>
      <c r="BE513" s="618"/>
      <c r="BF513" s="618"/>
      <c r="BG513" s="618"/>
      <c r="BH513" s="618"/>
      <c r="BI513" s="618"/>
      <c r="BJ513" s="618"/>
      <c r="BK513" s="618"/>
      <c r="BL513" s="618"/>
      <c r="BM513" s="618"/>
      <c r="BN513" s="618"/>
      <c r="BO513" s="618"/>
      <c r="BP513" s="618"/>
      <c r="BQ513" s="618"/>
      <c r="BR513" s="618"/>
      <c r="BS513" s="618"/>
      <c r="BT513" s="618"/>
      <c r="BU513" s="618"/>
      <c r="BV513" s="618"/>
      <c r="BW513" s="618"/>
      <c r="BX513" s="618"/>
      <c r="BY513" s="618"/>
      <c r="BZ513" s="618"/>
      <c r="CA513" s="618"/>
      <c r="CB513" s="623"/>
      <c r="CC513" s="623"/>
      <c r="CD513" s="618"/>
      <c r="CE513" s="618"/>
      <c r="CF513" s="623"/>
      <c r="CG513" s="623"/>
      <c r="CH513" s="623"/>
      <c r="CI513" s="623"/>
      <c r="CJ513" s="623"/>
      <c r="CK513" s="623"/>
      <c r="CL513" s="623"/>
      <c r="CM513" s="623"/>
      <c r="CN513" s="623"/>
      <c r="CO513" s="618"/>
      <c r="CP513" s="619"/>
      <c r="CQ513" s="619"/>
      <c r="CR513" s="618"/>
      <c r="CS513" s="618"/>
      <c r="CT513" s="618"/>
      <c r="CU513" s="618"/>
      <c r="CV513" s="618"/>
      <c r="CW513" s="618"/>
    </row>
    <row r="514" spans="1:101" s="624" customFormat="1">
      <c r="A514" s="618"/>
      <c r="B514" s="618"/>
      <c r="C514" s="622"/>
      <c r="D514" s="622"/>
      <c r="E514" s="621"/>
      <c r="F514" s="618"/>
      <c r="G514" s="618"/>
      <c r="H514" s="618"/>
      <c r="I514" s="618"/>
      <c r="J514" s="618"/>
      <c r="K514" s="618"/>
      <c r="L514" s="618"/>
      <c r="M514" s="618"/>
      <c r="N514" s="619"/>
      <c r="O514" s="619"/>
      <c r="P514" s="620"/>
      <c r="Q514" s="620"/>
      <c r="R514" s="620"/>
      <c r="S514" s="620"/>
      <c r="T514" s="620"/>
      <c r="U514" s="620"/>
      <c r="V514" s="620"/>
      <c r="W514" s="620"/>
      <c r="X514" s="620"/>
      <c r="Y514" s="620"/>
      <c r="Z514" s="620"/>
      <c r="AA514" s="620"/>
      <c r="AB514" s="620"/>
      <c r="AC514" s="620"/>
      <c r="AD514" s="620"/>
      <c r="AE514" s="620"/>
      <c r="AF514" s="620"/>
      <c r="AG514" s="620"/>
      <c r="AH514" s="618"/>
      <c r="AI514" s="618"/>
      <c r="AJ514" s="618"/>
      <c r="AK514" s="618"/>
      <c r="AL514" s="618"/>
      <c r="AM514" s="618"/>
      <c r="AN514" s="618"/>
      <c r="AO514" s="618"/>
      <c r="AP514" s="618"/>
      <c r="AQ514" s="618"/>
      <c r="AR514" s="618"/>
      <c r="AS514" s="618"/>
      <c r="AT514" s="618"/>
      <c r="AU514" s="618"/>
      <c r="AV514" s="618"/>
      <c r="AW514" s="618"/>
      <c r="AX514" s="618"/>
      <c r="AY514" s="618"/>
      <c r="AZ514" s="618"/>
      <c r="BA514" s="618"/>
      <c r="BB514" s="618"/>
      <c r="BC514" s="618"/>
      <c r="BD514" s="618"/>
      <c r="BE514" s="618"/>
      <c r="BF514" s="618"/>
      <c r="BG514" s="618"/>
      <c r="BH514" s="618"/>
      <c r="BI514" s="618"/>
      <c r="BJ514" s="618"/>
      <c r="BK514" s="618"/>
      <c r="BL514" s="618"/>
      <c r="BM514" s="618"/>
      <c r="BN514" s="618"/>
      <c r="BO514" s="618"/>
      <c r="BP514" s="618"/>
      <c r="BQ514" s="618"/>
      <c r="BR514" s="618"/>
      <c r="BS514" s="618"/>
      <c r="BT514" s="618"/>
      <c r="BU514" s="618"/>
      <c r="BV514" s="618"/>
      <c r="BW514" s="618"/>
      <c r="BX514" s="618"/>
      <c r="BY514" s="618"/>
      <c r="BZ514" s="618"/>
      <c r="CA514" s="618"/>
      <c r="CB514" s="623"/>
      <c r="CC514" s="623"/>
      <c r="CD514" s="618"/>
      <c r="CE514" s="618"/>
      <c r="CF514" s="623"/>
      <c r="CG514" s="623"/>
      <c r="CH514" s="623"/>
      <c r="CI514" s="623"/>
      <c r="CJ514" s="623"/>
      <c r="CK514" s="623"/>
      <c r="CL514" s="623"/>
      <c r="CM514" s="623"/>
      <c r="CN514" s="623"/>
      <c r="CO514" s="618"/>
      <c r="CP514" s="619"/>
      <c r="CQ514" s="619"/>
      <c r="CR514" s="618"/>
      <c r="CS514" s="618"/>
      <c r="CT514" s="618"/>
      <c r="CU514" s="618"/>
      <c r="CV514" s="618"/>
      <c r="CW514" s="618"/>
    </row>
    <row r="515" spans="1:101" s="624" customFormat="1">
      <c r="A515" s="618"/>
      <c r="B515" s="618"/>
      <c r="C515" s="622"/>
      <c r="D515" s="622"/>
      <c r="E515" s="621"/>
      <c r="F515" s="618"/>
      <c r="G515" s="618"/>
      <c r="H515" s="618"/>
      <c r="I515" s="618"/>
      <c r="J515" s="618"/>
      <c r="K515" s="618"/>
      <c r="L515" s="618"/>
      <c r="M515" s="618"/>
      <c r="N515" s="619"/>
      <c r="O515" s="619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20"/>
      <c r="AB515" s="620"/>
      <c r="AC515" s="620"/>
      <c r="AD515" s="620"/>
      <c r="AE515" s="620"/>
      <c r="AF515" s="620"/>
      <c r="AG515" s="620"/>
      <c r="AH515" s="618"/>
      <c r="AI515" s="618"/>
      <c r="AJ515" s="618"/>
      <c r="AK515" s="618"/>
      <c r="AL515" s="618"/>
      <c r="AM515" s="618"/>
      <c r="AN515" s="618"/>
      <c r="AO515" s="618"/>
      <c r="AP515" s="618"/>
      <c r="AQ515" s="618"/>
      <c r="AR515" s="618"/>
      <c r="AS515" s="618"/>
      <c r="AT515" s="618"/>
      <c r="AU515" s="618"/>
      <c r="AV515" s="618"/>
      <c r="AW515" s="618"/>
      <c r="AX515" s="618"/>
      <c r="AY515" s="618"/>
      <c r="AZ515" s="618"/>
      <c r="BA515" s="618"/>
      <c r="BB515" s="618"/>
      <c r="BC515" s="618"/>
      <c r="BD515" s="618"/>
      <c r="BE515" s="618"/>
      <c r="BF515" s="618"/>
      <c r="BG515" s="618"/>
      <c r="BH515" s="618"/>
      <c r="BI515" s="618"/>
      <c r="BJ515" s="618"/>
      <c r="BK515" s="618"/>
      <c r="BL515" s="618"/>
      <c r="BM515" s="618"/>
      <c r="BN515" s="618"/>
      <c r="BO515" s="618"/>
      <c r="BP515" s="618"/>
      <c r="BQ515" s="618"/>
      <c r="BR515" s="618"/>
      <c r="BS515" s="618"/>
      <c r="BT515" s="618"/>
      <c r="BU515" s="618"/>
      <c r="BV515" s="618"/>
      <c r="BW515" s="618"/>
      <c r="BX515" s="618"/>
      <c r="BY515" s="618"/>
      <c r="BZ515" s="618"/>
      <c r="CA515" s="618"/>
      <c r="CB515" s="623"/>
      <c r="CC515" s="623"/>
      <c r="CD515" s="618"/>
      <c r="CE515" s="618"/>
      <c r="CF515" s="623"/>
      <c r="CG515" s="623"/>
      <c r="CH515" s="623"/>
      <c r="CI515" s="623"/>
      <c r="CJ515" s="623"/>
      <c r="CK515" s="623"/>
      <c r="CL515" s="623"/>
      <c r="CM515" s="623"/>
      <c r="CN515" s="623"/>
      <c r="CO515" s="618"/>
      <c r="CP515" s="619"/>
      <c r="CQ515" s="619"/>
      <c r="CR515" s="618"/>
      <c r="CS515" s="618"/>
      <c r="CT515" s="618"/>
      <c r="CU515" s="618"/>
      <c r="CV515" s="618"/>
      <c r="CW515" s="618"/>
    </row>
    <row r="516" spans="1:101" s="624" customFormat="1">
      <c r="A516" s="618"/>
      <c r="B516" s="618"/>
      <c r="C516" s="622"/>
      <c r="D516" s="622"/>
      <c r="E516" s="621"/>
      <c r="F516" s="618"/>
      <c r="G516" s="618"/>
      <c r="H516" s="618"/>
      <c r="I516" s="618"/>
      <c r="J516" s="618"/>
      <c r="K516" s="618"/>
      <c r="L516" s="618"/>
      <c r="M516" s="618"/>
      <c r="N516" s="619"/>
      <c r="O516" s="619"/>
      <c r="P516" s="620"/>
      <c r="Q516" s="620"/>
      <c r="R516" s="620"/>
      <c r="S516" s="620"/>
      <c r="T516" s="620"/>
      <c r="U516" s="620"/>
      <c r="V516" s="620"/>
      <c r="W516" s="620"/>
      <c r="X516" s="620"/>
      <c r="Y516" s="620"/>
      <c r="Z516" s="620"/>
      <c r="AA516" s="620"/>
      <c r="AB516" s="620"/>
      <c r="AC516" s="620"/>
      <c r="AD516" s="620"/>
      <c r="AE516" s="620"/>
      <c r="AF516" s="620"/>
      <c r="AG516" s="620"/>
      <c r="AH516" s="618"/>
      <c r="AI516" s="618"/>
      <c r="AJ516" s="618"/>
      <c r="AK516" s="618"/>
      <c r="AL516" s="618"/>
      <c r="AM516" s="618"/>
      <c r="AN516" s="618"/>
      <c r="AO516" s="618"/>
      <c r="AP516" s="618"/>
      <c r="AQ516" s="618"/>
      <c r="AR516" s="618"/>
      <c r="AS516" s="618"/>
      <c r="AT516" s="618"/>
      <c r="AU516" s="618"/>
      <c r="AV516" s="618"/>
      <c r="AW516" s="618"/>
      <c r="AX516" s="618"/>
      <c r="AY516" s="618"/>
      <c r="AZ516" s="618"/>
      <c r="BA516" s="618"/>
      <c r="BB516" s="618"/>
      <c r="BC516" s="618"/>
      <c r="BD516" s="618"/>
      <c r="BE516" s="618"/>
      <c r="BF516" s="618"/>
      <c r="BG516" s="618"/>
      <c r="BH516" s="618"/>
      <c r="BI516" s="618"/>
      <c r="BJ516" s="618"/>
      <c r="BK516" s="618"/>
      <c r="BL516" s="618"/>
      <c r="BM516" s="618"/>
      <c r="BN516" s="618"/>
      <c r="BO516" s="618"/>
      <c r="BP516" s="618"/>
      <c r="BQ516" s="618"/>
      <c r="BR516" s="618"/>
      <c r="BS516" s="618"/>
      <c r="BT516" s="618"/>
      <c r="BU516" s="618"/>
      <c r="BV516" s="618"/>
      <c r="BW516" s="618"/>
      <c r="BX516" s="618"/>
      <c r="BY516" s="618"/>
      <c r="BZ516" s="618"/>
      <c r="CA516" s="618"/>
      <c r="CB516" s="623"/>
      <c r="CC516" s="623"/>
      <c r="CD516" s="618"/>
      <c r="CE516" s="618"/>
      <c r="CF516" s="623"/>
      <c r="CG516" s="623"/>
      <c r="CH516" s="623"/>
      <c r="CI516" s="623"/>
      <c r="CJ516" s="623"/>
      <c r="CK516" s="623"/>
      <c r="CL516" s="623"/>
      <c r="CM516" s="623"/>
      <c r="CN516" s="623"/>
      <c r="CO516" s="618"/>
      <c r="CP516" s="619"/>
      <c r="CQ516" s="619"/>
      <c r="CR516" s="618"/>
      <c r="CS516" s="618"/>
      <c r="CT516" s="618"/>
      <c r="CU516" s="618"/>
      <c r="CV516" s="618"/>
      <c r="CW516" s="618"/>
    </row>
    <row r="517" spans="1:101" s="624" customFormat="1">
      <c r="A517" s="618"/>
      <c r="B517" s="618"/>
      <c r="C517" s="622"/>
      <c r="D517" s="622"/>
      <c r="E517" s="621"/>
      <c r="F517" s="618"/>
      <c r="G517" s="618"/>
      <c r="H517" s="618"/>
      <c r="I517" s="618"/>
      <c r="J517" s="618"/>
      <c r="K517" s="618"/>
      <c r="L517" s="618"/>
      <c r="M517" s="618"/>
      <c r="N517" s="619"/>
      <c r="O517" s="619"/>
      <c r="P517" s="620"/>
      <c r="Q517" s="620"/>
      <c r="R517" s="620"/>
      <c r="S517" s="620"/>
      <c r="T517" s="620"/>
      <c r="U517" s="620"/>
      <c r="V517" s="620"/>
      <c r="W517" s="620"/>
      <c r="X517" s="620"/>
      <c r="Y517" s="620"/>
      <c r="Z517" s="620"/>
      <c r="AA517" s="620"/>
      <c r="AB517" s="620"/>
      <c r="AC517" s="620"/>
      <c r="AD517" s="620"/>
      <c r="AE517" s="620"/>
      <c r="AF517" s="620"/>
      <c r="AG517" s="620"/>
      <c r="AH517" s="618"/>
      <c r="AI517" s="618"/>
      <c r="AJ517" s="618"/>
      <c r="AK517" s="618"/>
      <c r="AL517" s="618"/>
      <c r="AM517" s="618"/>
      <c r="AN517" s="618"/>
      <c r="AO517" s="618"/>
      <c r="AP517" s="618"/>
      <c r="AQ517" s="618"/>
      <c r="AR517" s="618"/>
      <c r="AS517" s="618"/>
      <c r="AT517" s="618"/>
      <c r="AU517" s="618"/>
      <c r="AV517" s="618"/>
      <c r="AW517" s="618"/>
      <c r="AX517" s="618"/>
      <c r="AY517" s="618"/>
      <c r="AZ517" s="618"/>
      <c r="BA517" s="618"/>
      <c r="BB517" s="618"/>
      <c r="BC517" s="618"/>
      <c r="BD517" s="618"/>
      <c r="BE517" s="618"/>
      <c r="BF517" s="618"/>
      <c r="BG517" s="618"/>
      <c r="BH517" s="618"/>
      <c r="BI517" s="618"/>
      <c r="BJ517" s="618"/>
      <c r="BK517" s="618"/>
      <c r="BL517" s="618"/>
      <c r="BM517" s="618"/>
      <c r="BN517" s="618"/>
      <c r="BO517" s="618"/>
      <c r="BP517" s="618"/>
      <c r="BQ517" s="618"/>
      <c r="BR517" s="618"/>
      <c r="BS517" s="618"/>
      <c r="BT517" s="618"/>
      <c r="BU517" s="618"/>
      <c r="BV517" s="618"/>
      <c r="BW517" s="618"/>
      <c r="BX517" s="618"/>
      <c r="BY517" s="618"/>
      <c r="BZ517" s="618"/>
      <c r="CA517" s="618"/>
      <c r="CB517" s="623"/>
      <c r="CC517" s="623"/>
      <c r="CD517" s="618"/>
      <c r="CE517" s="618"/>
      <c r="CF517" s="623"/>
      <c r="CG517" s="623"/>
      <c r="CH517" s="623"/>
      <c r="CI517" s="623"/>
      <c r="CJ517" s="623"/>
      <c r="CK517" s="623"/>
      <c r="CL517" s="623"/>
      <c r="CM517" s="623"/>
      <c r="CN517" s="623"/>
      <c r="CO517" s="618"/>
      <c r="CP517" s="619"/>
      <c r="CQ517" s="619"/>
      <c r="CR517" s="618"/>
      <c r="CS517" s="618"/>
      <c r="CT517" s="618"/>
      <c r="CU517" s="618"/>
      <c r="CV517" s="618"/>
      <c r="CW517" s="618"/>
    </row>
    <row r="518" spans="1:101" s="624" customFormat="1">
      <c r="A518" s="618"/>
      <c r="B518" s="618"/>
      <c r="C518" s="622"/>
      <c r="D518" s="622"/>
      <c r="E518" s="621"/>
      <c r="F518" s="618"/>
      <c r="G518" s="618"/>
      <c r="H518" s="618"/>
      <c r="I518" s="618"/>
      <c r="J518" s="618"/>
      <c r="K518" s="618"/>
      <c r="L518" s="618"/>
      <c r="M518" s="618"/>
      <c r="N518" s="619"/>
      <c r="O518" s="619"/>
      <c r="P518" s="620"/>
      <c r="Q518" s="620"/>
      <c r="R518" s="620"/>
      <c r="S518" s="620"/>
      <c r="T518" s="620"/>
      <c r="U518" s="620"/>
      <c r="V518" s="620"/>
      <c r="W518" s="620"/>
      <c r="X518" s="620"/>
      <c r="Y518" s="620"/>
      <c r="Z518" s="620"/>
      <c r="AA518" s="620"/>
      <c r="AB518" s="620"/>
      <c r="AC518" s="620"/>
      <c r="AD518" s="620"/>
      <c r="AE518" s="620"/>
      <c r="AF518" s="620"/>
      <c r="AG518" s="620"/>
      <c r="AH518" s="618"/>
      <c r="AI518" s="618"/>
      <c r="AJ518" s="618"/>
      <c r="AK518" s="618"/>
      <c r="AL518" s="618"/>
      <c r="AM518" s="618"/>
      <c r="AN518" s="618"/>
      <c r="AO518" s="618"/>
      <c r="AP518" s="618"/>
      <c r="AQ518" s="618"/>
      <c r="AR518" s="618"/>
      <c r="AS518" s="618"/>
      <c r="AT518" s="618"/>
      <c r="AU518" s="618"/>
      <c r="AV518" s="618"/>
      <c r="AW518" s="618"/>
      <c r="AX518" s="618"/>
      <c r="AY518" s="618"/>
      <c r="AZ518" s="618"/>
      <c r="BA518" s="618"/>
      <c r="BB518" s="618"/>
      <c r="BC518" s="618"/>
      <c r="BD518" s="618"/>
      <c r="BE518" s="618"/>
      <c r="BF518" s="618"/>
      <c r="BG518" s="618"/>
      <c r="BH518" s="618"/>
      <c r="BI518" s="618"/>
      <c r="BJ518" s="618"/>
      <c r="BK518" s="618"/>
      <c r="BL518" s="618"/>
      <c r="BM518" s="618"/>
      <c r="BN518" s="618"/>
      <c r="BO518" s="618"/>
      <c r="BP518" s="618"/>
      <c r="BQ518" s="618"/>
      <c r="BR518" s="618"/>
      <c r="BS518" s="618"/>
      <c r="BT518" s="618"/>
      <c r="BU518" s="618"/>
      <c r="BV518" s="618"/>
      <c r="BW518" s="618"/>
      <c r="BX518" s="618"/>
      <c r="BY518" s="618"/>
      <c r="BZ518" s="618"/>
      <c r="CA518" s="618"/>
      <c r="CB518" s="623"/>
      <c r="CC518" s="623"/>
      <c r="CD518" s="618"/>
      <c r="CE518" s="618"/>
      <c r="CF518" s="623"/>
      <c r="CG518" s="623"/>
      <c r="CH518" s="623"/>
      <c r="CI518" s="623"/>
      <c r="CJ518" s="623"/>
      <c r="CK518" s="623"/>
      <c r="CL518" s="623"/>
      <c r="CM518" s="623"/>
      <c r="CN518" s="623"/>
      <c r="CO518" s="618"/>
      <c r="CP518" s="619"/>
      <c r="CQ518" s="619"/>
      <c r="CR518" s="618"/>
      <c r="CS518" s="618"/>
      <c r="CT518" s="618"/>
      <c r="CU518" s="618"/>
      <c r="CV518" s="618"/>
      <c r="CW518" s="618"/>
    </row>
    <row r="519" spans="1:101" s="624" customFormat="1">
      <c r="A519" s="618"/>
      <c r="B519" s="618"/>
      <c r="C519" s="622"/>
      <c r="D519" s="622"/>
      <c r="E519" s="621"/>
      <c r="F519" s="618"/>
      <c r="G519" s="618"/>
      <c r="H519" s="618"/>
      <c r="I519" s="618"/>
      <c r="J519" s="618"/>
      <c r="K519" s="618"/>
      <c r="L519" s="618"/>
      <c r="M519" s="618"/>
      <c r="N519" s="619"/>
      <c r="O519" s="619"/>
      <c r="P519" s="620"/>
      <c r="Q519" s="620"/>
      <c r="R519" s="620"/>
      <c r="S519" s="620"/>
      <c r="T519" s="620"/>
      <c r="U519" s="620"/>
      <c r="V519" s="620"/>
      <c r="W519" s="620"/>
      <c r="X519" s="620"/>
      <c r="Y519" s="620"/>
      <c r="Z519" s="620"/>
      <c r="AA519" s="620"/>
      <c r="AB519" s="620"/>
      <c r="AC519" s="620"/>
      <c r="AD519" s="620"/>
      <c r="AE519" s="620"/>
      <c r="AF519" s="620"/>
      <c r="AG519" s="620"/>
      <c r="AH519" s="618"/>
      <c r="AI519" s="618"/>
      <c r="AJ519" s="618"/>
      <c r="AK519" s="618"/>
      <c r="AL519" s="618"/>
      <c r="AM519" s="618"/>
      <c r="AN519" s="618"/>
      <c r="AO519" s="618"/>
      <c r="AP519" s="618"/>
      <c r="AQ519" s="618"/>
      <c r="AR519" s="618"/>
      <c r="AS519" s="618"/>
      <c r="AT519" s="618"/>
      <c r="AU519" s="618"/>
      <c r="AV519" s="618"/>
      <c r="AW519" s="618"/>
      <c r="AX519" s="618"/>
      <c r="AY519" s="618"/>
      <c r="AZ519" s="618"/>
      <c r="BA519" s="618"/>
      <c r="BB519" s="618"/>
      <c r="BC519" s="618"/>
      <c r="BD519" s="618"/>
      <c r="BE519" s="618"/>
      <c r="BF519" s="618"/>
      <c r="BG519" s="618"/>
      <c r="BH519" s="618"/>
      <c r="BI519" s="618"/>
      <c r="BJ519" s="618"/>
      <c r="BK519" s="618"/>
      <c r="BL519" s="618"/>
      <c r="BM519" s="618"/>
      <c r="BN519" s="618"/>
      <c r="BO519" s="618"/>
      <c r="BP519" s="618"/>
      <c r="BQ519" s="618"/>
      <c r="BR519" s="618"/>
      <c r="BS519" s="618"/>
      <c r="BT519" s="618"/>
      <c r="BU519" s="618"/>
      <c r="BV519" s="618"/>
      <c r="BW519" s="618"/>
      <c r="BX519" s="618"/>
      <c r="BY519" s="618"/>
      <c r="BZ519" s="618"/>
      <c r="CA519" s="618"/>
      <c r="CB519" s="623"/>
      <c r="CC519" s="623"/>
      <c r="CD519" s="618"/>
      <c r="CE519" s="618"/>
      <c r="CF519" s="623"/>
      <c r="CG519" s="623"/>
      <c r="CH519" s="623"/>
      <c r="CI519" s="623"/>
      <c r="CJ519" s="623"/>
      <c r="CK519" s="623"/>
      <c r="CL519" s="623"/>
      <c r="CM519" s="623"/>
      <c r="CN519" s="623"/>
      <c r="CO519" s="618"/>
      <c r="CP519" s="619"/>
      <c r="CQ519" s="619"/>
      <c r="CR519" s="618"/>
      <c r="CS519" s="618"/>
      <c r="CT519" s="618"/>
      <c r="CU519" s="618"/>
      <c r="CV519" s="618"/>
      <c r="CW519" s="618"/>
    </row>
    <row r="520" spans="1:101" s="624" customFormat="1">
      <c r="A520" s="618"/>
      <c r="B520" s="618"/>
      <c r="C520" s="622"/>
      <c r="D520" s="622"/>
      <c r="E520" s="621"/>
      <c r="F520" s="618"/>
      <c r="G520" s="618"/>
      <c r="H520" s="618"/>
      <c r="I520" s="618"/>
      <c r="J520" s="618"/>
      <c r="K520" s="618"/>
      <c r="L520" s="618"/>
      <c r="M520" s="618"/>
      <c r="N520" s="619"/>
      <c r="O520" s="619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20"/>
      <c r="AB520" s="620"/>
      <c r="AC520" s="620"/>
      <c r="AD520" s="620"/>
      <c r="AE520" s="620"/>
      <c r="AF520" s="620"/>
      <c r="AG520" s="620"/>
      <c r="AH520" s="618"/>
      <c r="AI520" s="618"/>
      <c r="AJ520" s="618"/>
      <c r="AK520" s="618"/>
      <c r="AL520" s="618"/>
      <c r="AM520" s="618"/>
      <c r="AN520" s="618"/>
      <c r="AO520" s="618"/>
      <c r="AP520" s="618"/>
      <c r="AQ520" s="618"/>
      <c r="AR520" s="618"/>
      <c r="AS520" s="618"/>
      <c r="AT520" s="618"/>
      <c r="AU520" s="618"/>
      <c r="AV520" s="618"/>
      <c r="AW520" s="618"/>
      <c r="AX520" s="618"/>
      <c r="AY520" s="618"/>
      <c r="AZ520" s="618"/>
      <c r="BA520" s="618"/>
      <c r="BB520" s="618"/>
      <c r="BC520" s="618"/>
      <c r="BD520" s="618"/>
      <c r="BE520" s="618"/>
      <c r="BF520" s="618"/>
      <c r="BG520" s="618"/>
      <c r="BH520" s="618"/>
      <c r="BI520" s="618"/>
      <c r="BJ520" s="618"/>
      <c r="BK520" s="618"/>
      <c r="BL520" s="618"/>
      <c r="BM520" s="618"/>
      <c r="BN520" s="618"/>
      <c r="BO520" s="618"/>
      <c r="BP520" s="618"/>
      <c r="BQ520" s="618"/>
      <c r="BR520" s="618"/>
      <c r="BS520" s="618"/>
      <c r="BT520" s="618"/>
      <c r="BU520" s="618"/>
      <c r="BV520" s="618"/>
      <c r="BW520" s="618"/>
      <c r="BX520" s="618"/>
      <c r="BY520" s="618"/>
      <c r="BZ520" s="618"/>
      <c r="CA520" s="618"/>
      <c r="CB520" s="623"/>
      <c r="CC520" s="623"/>
      <c r="CD520" s="618"/>
      <c r="CE520" s="618"/>
      <c r="CF520" s="623"/>
      <c r="CG520" s="623"/>
      <c r="CH520" s="623"/>
      <c r="CI520" s="623"/>
      <c r="CJ520" s="623"/>
      <c r="CK520" s="623"/>
      <c r="CL520" s="623"/>
      <c r="CM520" s="623"/>
      <c r="CN520" s="623"/>
      <c r="CO520" s="618"/>
      <c r="CP520" s="619"/>
      <c r="CQ520" s="619"/>
      <c r="CR520" s="618"/>
      <c r="CS520" s="618"/>
      <c r="CT520" s="618"/>
      <c r="CU520" s="618"/>
      <c r="CV520" s="618"/>
      <c r="CW520" s="618"/>
    </row>
    <row r="521" spans="1:101" s="624" customFormat="1">
      <c r="A521" s="618"/>
      <c r="B521" s="618"/>
      <c r="C521" s="622"/>
      <c r="D521" s="622"/>
      <c r="E521" s="621"/>
      <c r="F521" s="618"/>
      <c r="G521" s="618"/>
      <c r="H521" s="618"/>
      <c r="I521" s="618"/>
      <c r="J521" s="618"/>
      <c r="K521" s="618"/>
      <c r="L521" s="618"/>
      <c r="M521" s="618"/>
      <c r="N521" s="619"/>
      <c r="O521" s="619"/>
      <c r="P521" s="620"/>
      <c r="Q521" s="620"/>
      <c r="R521" s="620"/>
      <c r="S521" s="620"/>
      <c r="T521" s="620"/>
      <c r="U521" s="620"/>
      <c r="V521" s="620"/>
      <c r="W521" s="620"/>
      <c r="X521" s="620"/>
      <c r="Y521" s="620"/>
      <c r="Z521" s="620"/>
      <c r="AA521" s="620"/>
      <c r="AB521" s="620"/>
      <c r="AC521" s="620"/>
      <c r="AD521" s="620"/>
      <c r="AE521" s="620"/>
      <c r="AF521" s="620"/>
      <c r="AG521" s="620"/>
      <c r="AH521" s="618"/>
      <c r="AI521" s="618"/>
      <c r="AJ521" s="618"/>
      <c r="AK521" s="618"/>
      <c r="AL521" s="618"/>
      <c r="AM521" s="618"/>
      <c r="AN521" s="618"/>
      <c r="AO521" s="618"/>
      <c r="AP521" s="618"/>
      <c r="AQ521" s="618"/>
      <c r="AR521" s="618"/>
      <c r="AS521" s="618"/>
      <c r="AT521" s="618"/>
      <c r="AU521" s="618"/>
      <c r="AV521" s="618"/>
      <c r="AW521" s="618"/>
      <c r="AX521" s="618"/>
      <c r="AY521" s="618"/>
      <c r="AZ521" s="618"/>
      <c r="BA521" s="618"/>
      <c r="BB521" s="618"/>
      <c r="BC521" s="618"/>
      <c r="BD521" s="618"/>
      <c r="BE521" s="618"/>
      <c r="BF521" s="618"/>
      <c r="BG521" s="618"/>
      <c r="BH521" s="618"/>
      <c r="BI521" s="618"/>
      <c r="BJ521" s="618"/>
      <c r="BK521" s="618"/>
      <c r="BL521" s="618"/>
      <c r="BM521" s="618"/>
      <c r="BN521" s="618"/>
      <c r="BO521" s="618"/>
      <c r="BP521" s="618"/>
      <c r="BQ521" s="618"/>
      <c r="BR521" s="618"/>
      <c r="BS521" s="618"/>
      <c r="BT521" s="618"/>
      <c r="BU521" s="618"/>
      <c r="BV521" s="618"/>
      <c r="BW521" s="618"/>
      <c r="BX521" s="618"/>
      <c r="BY521" s="618"/>
      <c r="BZ521" s="618"/>
      <c r="CA521" s="618"/>
      <c r="CB521" s="623"/>
      <c r="CC521" s="623"/>
      <c r="CD521" s="618"/>
      <c r="CE521" s="618"/>
      <c r="CF521" s="623"/>
      <c r="CG521" s="623"/>
      <c r="CH521" s="623"/>
      <c r="CI521" s="623"/>
      <c r="CJ521" s="623"/>
      <c r="CK521" s="623"/>
      <c r="CL521" s="623"/>
      <c r="CM521" s="623"/>
      <c r="CN521" s="623"/>
      <c r="CO521" s="618"/>
      <c r="CP521" s="619"/>
      <c r="CQ521" s="619"/>
      <c r="CR521" s="618"/>
      <c r="CS521" s="618"/>
      <c r="CT521" s="618"/>
      <c r="CU521" s="618"/>
      <c r="CV521" s="618"/>
      <c r="CW521" s="618"/>
    </row>
    <row r="522" spans="1:101" s="624" customFormat="1">
      <c r="A522" s="618"/>
      <c r="B522" s="618"/>
      <c r="C522" s="622"/>
      <c r="D522" s="622"/>
      <c r="E522" s="621"/>
      <c r="F522" s="618"/>
      <c r="G522" s="618"/>
      <c r="H522" s="618"/>
      <c r="I522" s="618"/>
      <c r="J522" s="618"/>
      <c r="K522" s="618"/>
      <c r="L522" s="618"/>
      <c r="M522" s="618"/>
      <c r="N522" s="619"/>
      <c r="O522" s="619"/>
      <c r="P522" s="620"/>
      <c r="Q522" s="620"/>
      <c r="R522" s="620"/>
      <c r="S522" s="620"/>
      <c r="T522" s="620"/>
      <c r="U522" s="620"/>
      <c r="V522" s="620"/>
      <c r="W522" s="620"/>
      <c r="X522" s="620"/>
      <c r="Y522" s="620"/>
      <c r="Z522" s="620"/>
      <c r="AA522" s="620"/>
      <c r="AB522" s="620"/>
      <c r="AC522" s="620"/>
      <c r="AD522" s="620"/>
      <c r="AE522" s="620"/>
      <c r="AF522" s="620"/>
      <c r="AG522" s="620"/>
      <c r="AH522" s="618"/>
      <c r="AI522" s="618"/>
      <c r="AJ522" s="618"/>
      <c r="AK522" s="618"/>
      <c r="AL522" s="618"/>
      <c r="AM522" s="618"/>
      <c r="AN522" s="618"/>
      <c r="AO522" s="618"/>
      <c r="AP522" s="618"/>
      <c r="AQ522" s="618"/>
      <c r="AR522" s="618"/>
      <c r="AS522" s="618"/>
      <c r="AT522" s="618"/>
      <c r="AU522" s="618"/>
      <c r="AV522" s="618"/>
      <c r="AW522" s="618"/>
      <c r="AX522" s="618"/>
      <c r="AY522" s="618"/>
      <c r="AZ522" s="618"/>
      <c r="BA522" s="618"/>
      <c r="BB522" s="618"/>
      <c r="BC522" s="618"/>
      <c r="BD522" s="618"/>
      <c r="BE522" s="618"/>
      <c r="BF522" s="618"/>
      <c r="BG522" s="618"/>
      <c r="BH522" s="618"/>
      <c r="BI522" s="618"/>
      <c r="BJ522" s="618"/>
      <c r="BK522" s="618"/>
      <c r="BL522" s="618"/>
      <c r="BM522" s="618"/>
      <c r="BN522" s="618"/>
      <c r="BO522" s="618"/>
      <c r="BP522" s="618"/>
      <c r="BQ522" s="618"/>
      <c r="BR522" s="618"/>
      <c r="BS522" s="618"/>
      <c r="BT522" s="618"/>
      <c r="BU522" s="618"/>
      <c r="BV522" s="618"/>
      <c r="BW522" s="618"/>
      <c r="BX522" s="618"/>
      <c r="BY522" s="618"/>
      <c r="BZ522" s="618"/>
      <c r="CA522" s="618"/>
      <c r="CB522" s="623"/>
      <c r="CC522" s="623"/>
      <c r="CD522" s="618"/>
      <c r="CE522" s="618"/>
      <c r="CF522" s="623"/>
      <c r="CG522" s="623"/>
      <c r="CH522" s="623"/>
      <c r="CI522" s="623"/>
      <c r="CJ522" s="623"/>
      <c r="CK522" s="623"/>
      <c r="CL522" s="623"/>
      <c r="CM522" s="623"/>
      <c r="CN522" s="623"/>
      <c r="CO522" s="618"/>
      <c r="CP522" s="619"/>
      <c r="CQ522" s="619"/>
      <c r="CR522" s="618"/>
      <c r="CS522" s="618"/>
      <c r="CT522" s="618"/>
      <c r="CU522" s="618"/>
      <c r="CV522" s="618"/>
      <c r="CW522" s="618"/>
    </row>
    <row r="523" spans="1:101" s="624" customFormat="1">
      <c r="A523" s="618"/>
      <c r="B523" s="618"/>
      <c r="C523" s="622"/>
      <c r="D523" s="622"/>
      <c r="E523" s="621"/>
      <c r="F523" s="618"/>
      <c r="G523" s="618"/>
      <c r="H523" s="618"/>
      <c r="I523" s="618"/>
      <c r="J523" s="618"/>
      <c r="K523" s="618"/>
      <c r="L523" s="618"/>
      <c r="M523" s="618"/>
      <c r="N523" s="619"/>
      <c r="O523" s="619"/>
      <c r="P523" s="620"/>
      <c r="Q523" s="620"/>
      <c r="R523" s="620"/>
      <c r="S523" s="620"/>
      <c r="T523" s="620"/>
      <c r="U523" s="620"/>
      <c r="V523" s="620"/>
      <c r="W523" s="620"/>
      <c r="X523" s="620"/>
      <c r="Y523" s="620"/>
      <c r="Z523" s="620"/>
      <c r="AA523" s="620"/>
      <c r="AB523" s="620"/>
      <c r="AC523" s="620"/>
      <c r="AD523" s="620"/>
      <c r="AE523" s="620"/>
      <c r="AF523" s="620"/>
      <c r="AG523" s="620"/>
      <c r="AH523" s="618"/>
      <c r="AI523" s="618"/>
      <c r="AJ523" s="618"/>
      <c r="AK523" s="618"/>
      <c r="AL523" s="618"/>
      <c r="AM523" s="618"/>
      <c r="AN523" s="618"/>
      <c r="AO523" s="618"/>
      <c r="AP523" s="618"/>
      <c r="AQ523" s="618"/>
      <c r="AR523" s="618"/>
      <c r="AS523" s="618"/>
      <c r="AT523" s="618"/>
      <c r="AU523" s="618"/>
      <c r="AV523" s="618"/>
      <c r="AW523" s="618"/>
      <c r="AX523" s="618"/>
      <c r="AY523" s="618"/>
      <c r="AZ523" s="618"/>
      <c r="BA523" s="618"/>
      <c r="BB523" s="618"/>
      <c r="BC523" s="618"/>
      <c r="BD523" s="618"/>
      <c r="BE523" s="618"/>
      <c r="BF523" s="618"/>
      <c r="BG523" s="618"/>
      <c r="BH523" s="618"/>
      <c r="BI523" s="618"/>
      <c r="BJ523" s="618"/>
      <c r="BK523" s="618"/>
      <c r="BL523" s="618"/>
      <c r="BM523" s="618"/>
      <c r="BN523" s="618"/>
      <c r="BO523" s="618"/>
      <c r="BP523" s="618"/>
      <c r="BQ523" s="618"/>
      <c r="BR523" s="618"/>
      <c r="BS523" s="618"/>
      <c r="BT523" s="618"/>
      <c r="BU523" s="618"/>
      <c r="BV523" s="618"/>
      <c r="BW523" s="618"/>
      <c r="BX523" s="618"/>
      <c r="BY523" s="618"/>
      <c r="BZ523" s="618"/>
      <c r="CA523" s="618"/>
      <c r="CB523" s="623"/>
      <c r="CC523" s="623"/>
      <c r="CD523" s="618"/>
      <c r="CE523" s="618"/>
      <c r="CF523" s="623"/>
      <c r="CG523" s="623"/>
      <c r="CH523" s="623"/>
      <c r="CI523" s="623"/>
      <c r="CJ523" s="623"/>
      <c r="CK523" s="623"/>
      <c r="CL523" s="623"/>
      <c r="CM523" s="623"/>
      <c r="CN523" s="623"/>
      <c r="CO523" s="618"/>
      <c r="CP523" s="619"/>
      <c r="CQ523" s="619"/>
      <c r="CR523" s="618"/>
      <c r="CS523" s="618"/>
      <c r="CT523" s="618"/>
      <c r="CU523" s="618"/>
      <c r="CV523" s="618"/>
      <c r="CW523" s="618"/>
    </row>
    <row r="524" spans="1:101" s="624" customFormat="1">
      <c r="A524" s="618"/>
      <c r="B524" s="618"/>
      <c r="C524" s="622"/>
      <c r="D524" s="622"/>
      <c r="E524" s="621"/>
      <c r="F524" s="618"/>
      <c r="G524" s="618"/>
      <c r="H524" s="618"/>
      <c r="I524" s="618"/>
      <c r="J524" s="618"/>
      <c r="K524" s="618"/>
      <c r="L524" s="618"/>
      <c r="M524" s="618"/>
      <c r="N524" s="619"/>
      <c r="O524" s="619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20"/>
      <c r="AB524" s="620"/>
      <c r="AC524" s="620"/>
      <c r="AD524" s="620"/>
      <c r="AE524" s="620"/>
      <c r="AF524" s="620"/>
      <c r="AG524" s="620"/>
      <c r="AH524" s="618"/>
      <c r="AI524" s="618"/>
      <c r="AJ524" s="618"/>
      <c r="AK524" s="618"/>
      <c r="AL524" s="618"/>
      <c r="AM524" s="618"/>
      <c r="AN524" s="618"/>
      <c r="AO524" s="618"/>
      <c r="AP524" s="618"/>
      <c r="AQ524" s="618"/>
      <c r="AR524" s="618"/>
      <c r="AS524" s="618"/>
      <c r="AT524" s="618"/>
      <c r="AU524" s="618"/>
      <c r="AV524" s="618"/>
      <c r="AW524" s="618"/>
      <c r="AX524" s="618"/>
      <c r="AY524" s="618"/>
      <c r="AZ524" s="618"/>
      <c r="BA524" s="618"/>
      <c r="BB524" s="618"/>
      <c r="BC524" s="618"/>
      <c r="BD524" s="618"/>
      <c r="BE524" s="618"/>
      <c r="BF524" s="618"/>
      <c r="BG524" s="618"/>
      <c r="BH524" s="618"/>
      <c r="BI524" s="618"/>
      <c r="BJ524" s="618"/>
      <c r="BK524" s="618"/>
      <c r="BL524" s="618"/>
      <c r="BM524" s="618"/>
      <c r="BN524" s="618"/>
      <c r="BO524" s="618"/>
      <c r="BP524" s="618"/>
      <c r="BQ524" s="618"/>
      <c r="BR524" s="618"/>
      <c r="BS524" s="618"/>
      <c r="BT524" s="618"/>
      <c r="BU524" s="618"/>
      <c r="BV524" s="618"/>
      <c r="BW524" s="618"/>
      <c r="BX524" s="618"/>
      <c r="BY524" s="618"/>
      <c r="BZ524" s="618"/>
      <c r="CA524" s="618"/>
      <c r="CB524" s="623"/>
      <c r="CC524" s="623"/>
      <c r="CD524" s="618"/>
      <c r="CE524" s="618"/>
      <c r="CF524" s="623"/>
      <c r="CG524" s="623"/>
      <c r="CH524" s="623"/>
      <c r="CI524" s="623"/>
      <c r="CJ524" s="623"/>
      <c r="CK524" s="623"/>
      <c r="CL524" s="623"/>
      <c r="CM524" s="623"/>
      <c r="CN524" s="623"/>
      <c r="CO524" s="618"/>
      <c r="CP524" s="619"/>
      <c r="CQ524" s="619"/>
      <c r="CR524" s="618"/>
      <c r="CS524" s="618"/>
      <c r="CT524" s="618"/>
      <c r="CU524" s="618"/>
      <c r="CV524" s="618"/>
      <c r="CW524" s="618"/>
    </row>
    <row r="525" spans="1:101" s="624" customFormat="1">
      <c r="A525" s="618"/>
      <c r="B525" s="618"/>
      <c r="C525" s="622"/>
      <c r="D525" s="622"/>
      <c r="E525" s="621"/>
      <c r="F525" s="618"/>
      <c r="G525" s="618"/>
      <c r="H525" s="618"/>
      <c r="I525" s="618"/>
      <c r="J525" s="618"/>
      <c r="K525" s="618"/>
      <c r="L525" s="618"/>
      <c r="M525" s="618"/>
      <c r="N525" s="619"/>
      <c r="O525" s="619"/>
      <c r="P525" s="620"/>
      <c r="Q525" s="620"/>
      <c r="R525" s="620"/>
      <c r="S525" s="620"/>
      <c r="T525" s="620"/>
      <c r="U525" s="620"/>
      <c r="V525" s="620"/>
      <c r="W525" s="620"/>
      <c r="X525" s="620"/>
      <c r="Y525" s="620"/>
      <c r="Z525" s="620"/>
      <c r="AA525" s="620"/>
      <c r="AB525" s="620"/>
      <c r="AC525" s="620"/>
      <c r="AD525" s="620"/>
      <c r="AE525" s="620"/>
      <c r="AF525" s="620"/>
      <c r="AG525" s="620"/>
      <c r="AH525" s="618"/>
      <c r="AI525" s="618"/>
      <c r="AJ525" s="618"/>
      <c r="AK525" s="618"/>
      <c r="AL525" s="618"/>
      <c r="AM525" s="618"/>
      <c r="AN525" s="618"/>
      <c r="AO525" s="618"/>
      <c r="AP525" s="618"/>
      <c r="AQ525" s="618"/>
      <c r="AR525" s="618"/>
      <c r="AS525" s="618"/>
      <c r="AT525" s="618"/>
      <c r="AU525" s="618"/>
      <c r="AV525" s="618"/>
      <c r="AW525" s="618"/>
      <c r="AX525" s="618"/>
      <c r="AY525" s="618"/>
      <c r="AZ525" s="618"/>
      <c r="BA525" s="618"/>
      <c r="BB525" s="618"/>
      <c r="BC525" s="618"/>
      <c r="BD525" s="618"/>
      <c r="BE525" s="618"/>
      <c r="BF525" s="618"/>
      <c r="BG525" s="618"/>
      <c r="BH525" s="618"/>
      <c r="BI525" s="618"/>
      <c r="BJ525" s="618"/>
      <c r="BK525" s="618"/>
      <c r="BL525" s="618"/>
      <c r="BM525" s="618"/>
      <c r="BN525" s="618"/>
      <c r="BO525" s="618"/>
      <c r="BP525" s="618"/>
      <c r="BQ525" s="618"/>
      <c r="BR525" s="618"/>
      <c r="BS525" s="618"/>
      <c r="BT525" s="618"/>
      <c r="BU525" s="618"/>
      <c r="BV525" s="618"/>
      <c r="BW525" s="618"/>
      <c r="BX525" s="618"/>
      <c r="BY525" s="618"/>
      <c r="BZ525" s="618"/>
      <c r="CA525" s="618"/>
      <c r="CB525" s="623"/>
      <c r="CC525" s="623"/>
      <c r="CD525" s="618"/>
      <c r="CE525" s="618"/>
      <c r="CF525" s="623"/>
      <c r="CG525" s="623"/>
      <c r="CH525" s="623"/>
      <c r="CI525" s="623"/>
      <c r="CJ525" s="623"/>
      <c r="CK525" s="623"/>
      <c r="CL525" s="623"/>
      <c r="CM525" s="623"/>
      <c r="CN525" s="623"/>
      <c r="CO525" s="618"/>
      <c r="CP525" s="619"/>
      <c r="CQ525" s="619"/>
      <c r="CR525" s="618"/>
      <c r="CS525" s="618"/>
      <c r="CT525" s="618"/>
      <c r="CU525" s="618"/>
      <c r="CV525" s="618"/>
      <c r="CW525" s="618"/>
    </row>
    <row r="526" spans="1:101" s="624" customFormat="1">
      <c r="A526" s="618"/>
      <c r="B526" s="618"/>
      <c r="C526" s="622"/>
      <c r="D526" s="622"/>
      <c r="E526" s="621"/>
      <c r="F526" s="618"/>
      <c r="G526" s="618"/>
      <c r="H526" s="618"/>
      <c r="I526" s="618"/>
      <c r="J526" s="618"/>
      <c r="K526" s="618"/>
      <c r="L526" s="618"/>
      <c r="M526" s="618"/>
      <c r="N526" s="619"/>
      <c r="O526" s="619"/>
      <c r="P526" s="620"/>
      <c r="Q526" s="620"/>
      <c r="R526" s="620"/>
      <c r="S526" s="620"/>
      <c r="T526" s="620"/>
      <c r="U526" s="620"/>
      <c r="V526" s="620"/>
      <c r="W526" s="620"/>
      <c r="X526" s="620"/>
      <c r="Y526" s="620"/>
      <c r="Z526" s="620"/>
      <c r="AA526" s="620"/>
      <c r="AB526" s="620"/>
      <c r="AC526" s="620"/>
      <c r="AD526" s="620"/>
      <c r="AE526" s="620"/>
      <c r="AF526" s="620"/>
      <c r="AG526" s="620"/>
      <c r="AH526" s="618"/>
      <c r="AI526" s="618"/>
      <c r="AJ526" s="618"/>
      <c r="AK526" s="618"/>
      <c r="AL526" s="618"/>
      <c r="AM526" s="618"/>
      <c r="AN526" s="618"/>
      <c r="AO526" s="618"/>
      <c r="AP526" s="618"/>
      <c r="AQ526" s="618"/>
      <c r="AR526" s="618"/>
      <c r="AS526" s="618"/>
      <c r="AT526" s="618"/>
      <c r="AU526" s="618"/>
      <c r="AV526" s="618"/>
      <c r="AW526" s="618"/>
      <c r="AX526" s="618"/>
      <c r="AY526" s="618"/>
      <c r="AZ526" s="618"/>
      <c r="BA526" s="618"/>
      <c r="BB526" s="618"/>
      <c r="BC526" s="618"/>
      <c r="BD526" s="618"/>
      <c r="BE526" s="618"/>
      <c r="BF526" s="618"/>
      <c r="BG526" s="618"/>
      <c r="BH526" s="618"/>
      <c r="BI526" s="618"/>
      <c r="BJ526" s="618"/>
      <c r="BK526" s="618"/>
      <c r="BL526" s="618"/>
      <c r="BM526" s="618"/>
      <c r="BN526" s="618"/>
      <c r="BO526" s="618"/>
      <c r="BP526" s="618"/>
      <c r="BQ526" s="618"/>
      <c r="BR526" s="618"/>
      <c r="BS526" s="618"/>
      <c r="BT526" s="618"/>
      <c r="BU526" s="618"/>
      <c r="BV526" s="618"/>
      <c r="BW526" s="618"/>
      <c r="BX526" s="618"/>
      <c r="BY526" s="618"/>
      <c r="BZ526" s="618"/>
      <c r="CA526" s="618"/>
      <c r="CB526" s="623"/>
      <c r="CC526" s="623"/>
      <c r="CD526" s="618"/>
      <c r="CE526" s="618"/>
      <c r="CF526" s="623"/>
      <c r="CG526" s="623"/>
      <c r="CH526" s="623"/>
      <c r="CI526" s="623"/>
      <c r="CJ526" s="623"/>
      <c r="CK526" s="623"/>
      <c r="CL526" s="623"/>
      <c r="CM526" s="623"/>
      <c r="CN526" s="623"/>
      <c r="CO526" s="618"/>
      <c r="CP526" s="619"/>
      <c r="CQ526" s="619"/>
      <c r="CR526" s="618"/>
      <c r="CS526" s="618"/>
      <c r="CT526" s="618"/>
      <c r="CU526" s="618"/>
      <c r="CV526" s="618"/>
      <c r="CW526" s="618"/>
    </row>
    <row r="527" spans="1:101" s="624" customFormat="1">
      <c r="A527" s="618"/>
      <c r="B527" s="618"/>
      <c r="C527" s="622"/>
      <c r="D527" s="622"/>
      <c r="E527" s="621"/>
      <c r="F527" s="618"/>
      <c r="G527" s="618"/>
      <c r="H527" s="618"/>
      <c r="I527" s="618"/>
      <c r="J527" s="618"/>
      <c r="K527" s="618"/>
      <c r="L527" s="618"/>
      <c r="M527" s="618"/>
      <c r="N527" s="619"/>
      <c r="O527" s="619"/>
      <c r="P527" s="620"/>
      <c r="Q527" s="620"/>
      <c r="R527" s="620"/>
      <c r="S527" s="620"/>
      <c r="T527" s="620"/>
      <c r="U527" s="620"/>
      <c r="V527" s="620"/>
      <c r="W527" s="620"/>
      <c r="X527" s="620"/>
      <c r="Y527" s="620"/>
      <c r="Z527" s="620"/>
      <c r="AA527" s="620"/>
      <c r="AB527" s="620"/>
      <c r="AC527" s="620"/>
      <c r="AD527" s="620"/>
      <c r="AE527" s="620"/>
      <c r="AF527" s="620"/>
      <c r="AG527" s="620"/>
      <c r="AH527" s="618"/>
      <c r="AI527" s="618"/>
      <c r="AJ527" s="618"/>
      <c r="AK527" s="618"/>
      <c r="AL527" s="618"/>
      <c r="AM527" s="618"/>
      <c r="AN527" s="618"/>
      <c r="AO527" s="618"/>
      <c r="AP527" s="618"/>
      <c r="AQ527" s="618"/>
      <c r="AR527" s="618"/>
      <c r="AS527" s="618"/>
      <c r="AT527" s="618"/>
      <c r="AU527" s="618"/>
      <c r="AV527" s="618"/>
      <c r="AW527" s="618"/>
      <c r="AX527" s="618"/>
      <c r="AY527" s="618"/>
      <c r="AZ527" s="618"/>
      <c r="BA527" s="618"/>
      <c r="BB527" s="618"/>
      <c r="BC527" s="618"/>
      <c r="BD527" s="618"/>
      <c r="BE527" s="618"/>
      <c r="BF527" s="618"/>
      <c r="BG527" s="618"/>
      <c r="BH527" s="618"/>
      <c r="BI527" s="618"/>
      <c r="BJ527" s="618"/>
      <c r="BK527" s="618"/>
      <c r="BL527" s="618"/>
      <c r="BM527" s="618"/>
      <c r="BN527" s="618"/>
      <c r="BO527" s="618"/>
      <c r="BP527" s="618"/>
      <c r="BQ527" s="618"/>
      <c r="BR527" s="618"/>
      <c r="BS527" s="618"/>
      <c r="BT527" s="618"/>
      <c r="BU527" s="618"/>
      <c r="BV527" s="618"/>
      <c r="BW527" s="618"/>
      <c r="BX527" s="618"/>
      <c r="BY527" s="618"/>
      <c r="BZ527" s="618"/>
      <c r="CA527" s="618"/>
      <c r="CB527" s="623"/>
      <c r="CC527" s="623"/>
      <c r="CD527" s="618"/>
      <c r="CE527" s="618"/>
      <c r="CF527" s="623"/>
      <c r="CG527" s="623"/>
      <c r="CH527" s="623"/>
      <c r="CI527" s="623"/>
      <c r="CJ527" s="623"/>
      <c r="CK527" s="623"/>
      <c r="CL527" s="623"/>
      <c r="CM527" s="623"/>
      <c r="CN527" s="623"/>
      <c r="CO527" s="618"/>
      <c r="CP527" s="619"/>
      <c r="CQ527" s="619"/>
      <c r="CR527" s="618"/>
      <c r="CS527" s="618"/>
      <c r="CT527" s="618"/>
      <c r="CU527" s="618"/>
      <c r="CV527" s="618"/>
      <c r="CW527" s="618"/>
    </row>
    <row r="528" spans="1:101" s="624" customFormat="1">
      <c r="A528" s="618"/>
      <c r="B528" s="618"/>
      <c r="C528" s="622"/>
      <c r="D528" s="622"/>
      <c r="E528" s="621"/>
      <c r="F528" s="618"/>
      <c r="G528" s="618"/>
      <c r="H528" s="618"/>
      <c r="I528" s="618"/>
      <c r="J528" s="618"/>
      <c r="K528" s="618"/>
      <c r="L528" s="618"/>
      <c r="M528" s="618"/>
      <c r="N528" s="619"/>
      <c r="O528" s="619"/>
      <c r="P528" s="620"/>
      <c r="Q528" s="620"/>
      <c r="R528" s="620"/>
      <c r="S528" s="620"/>
      <c r="T528" s="620"/>
      <c r="U528" s="620"/>
      <c r="V528" s="620"/>
      <c r="W528" s="620"/>
      <c r="X528" s="620"/>
      <c r="Y528" s="620"/>
      <c r="Z528" s="620"/>
      <c r="AA528" s="620"/>
      <c r="AB528" s="620"/>
      <c r="AC528" s="620"/>
      <c r="AD528" s="620"/>
      <c r="AE528" s="620"/>
      <c r="AF528" s="620"/>
      <c r="AG528" s="620"/>
      <c r="AH528" s="618"/>
      <c r="AI528" s="618"/>
      <c r="AJ528" s="618"/>
      <c r="AK528" s="618"/>
      <c r="AL528" s="618"/>
      <c r="AM528" s="618"/>
      <c r="AN528" s="618"/>
      <c r="AO528" s="618"/>
      <c r="AP528" s="618"/>
      <c r="AQ528" s="618"/>
      <c r="AR528" s="618"/>
      <c r="AS528" s="618"/>
      <c r="AT528" s="618"/>
      <c r="AU528" s="618"/>
      <c r="AV528" s="618"/>
      <c r="AW528" s="618"/>
      <c r="AX528" s="618"/>
      <c r="AY528" s="618"/>
      <c r="AZ528" s="618"/>
      <c r="BA528" s="618"/>
      <c r="BB528" s="618"/>
      <c r="BC528" s="618"/>
      <c r="BD528" s="618"/>
      <c r="BE528" s="618"/>
      <c r="BF528" s="618"/>
      <c r="BG528" s="618"/>
      <c r="BH528" s="618"/>
      <c r="BI528" s="618"/>
      <c r="BJ528" s="618"/>
      <c r="BK528" s="618"/>
      <c r="BL528" s="618"/>
      <c r="BM528" s="618"/>
      <c r="BN528" s="618"/>
      <c r="BO528" s="618"/>
      <c r="BP528" s="618"/>
      <c r="BQ528" s="618"/>
      <c r="BR528" s="618"/>
      <c r="BS528" s="618"/>
      <c r="BT528" s="618"/>
      <c r="BU528" s="618"/>
      <c r="BV528" s="618"/>
      <c r="BW528" s="618"/>
      <c r="BX528" s="618"/>
      <c r="BY528" s="618"/>
      <c r="BZ528" s="618"/>
      <c r="CA528" s="618"/>
      <c r="CB528" s="623"/>
      <c r="CC528" s="623"/>
      <c r="CD528" s="618"/>
      <c r="CE528" s="618"/>
      <c r="CF528" s="623"/>
      <c r="CG528" s="623"/>
      <c r="CH528" s="623"/>
      <c r="CI528" s="623"/>
      <c r="CJ528" s="623"/>
      <c r="CK528" s="623"/>
      <c r="CL528" s="623"/>
      <c r="CM528" s="623"/>
      <c r="CN528" s="623"/>
      <c r="CO528" s="618"/>
      <c r="CP528" s="619"/>
      <c r="CQ528" s="619"/>
      <c r="CR528" s="618"/>
      <c r="CS528" s="618"/>
      <c r="CT528" s="618"/>
      <c r="CU528" s="618"/>
      <c r="CV528" s="618"/>
      <c r="CW528" s="618"/>
    </row>
    <row r="529" spans="1:101" s="624" customFormat="1">
      <c r="A529" s="618"/>
      <c r="B529" s="618"/>
      <c r="C529" s="622"/>
      <c r="D529" s="622"/>
      <c r="E529" s="621"/>
      <c r="F529" s="618"/>
      <c r="G529" s="618"/>
      <c r="H529" s="618"/>
      <c r="I529" s="618"/>
      <c r="J529" s="618"/>
      <c r="K529" s="618"/>
      <c r="L529" s="618"/>
      <c r="M529" s="618"/>
      <c r="N529" s="619"/>
      <c r="O529" s="619"/>
      <c r="P529" s="620"/>
      <c r="Q529" s="620"/>
      <c r="R529" s="620"/>
      <c r="S529" s="620"/>
      <c r="T529" s="620"/>
      <c r="U529" s="620"/>
      <c r="V529" s="620"/>
      <c r="W529" s="620"/>
      <c r="X529" s="620"/>
      <c r="Y529" s="620"/>
      <c r="Z529" s="620"/>
      <c r="AA529" s="620"/>
      <c r="AB529" s="620"/>
      <c r="AC529" s="620"/>
      <c r="AD529" s="620"/>
      <c r="AE529" s="620"/>
      <c r="AF529" s="620"/>
      <c r="AG529" s="620"/>
      <c r="AH529" s="618"/>
      <c r="AI529" s="618"/>
      <c r="AJ529" s="618"/>
      <c r="AK529" s="618"/>
      <c r="AL529" s="618"/>
      <c r="AM529" s="618"/>
      <c r="AN529" s="618"/>
      <c r="AO529" s="618"/>
      <c r="AP529" s="618"/>
      <c r="AQ529" s="618"/>
      <c r="AR529" s="618"/>
      <c r="AS529" s="618"/>
      <c r="AT529" s="618"/>
      <c r="AU529" s="618"/>
      <c r="AV529" s="618"/>
      <c r="AW529" s="618"/>
      <c r="AX529" s="618"/>
      <c r="AY529" s="618"/>
      <c r="AZ529" s="618"/>
      <c r="BA529" s="618"/>
      <c r="BB529" s="618"/>
      <c r="BC529" s="618"/>
      <c r="BD529" s="618"/>
      <c r="BE529" s="618"/>
      <c r="BF529" s="618"/>
      <c r="BG529" s="618"/>
      <c r="BH529" s="618"/>
      <c r="BI529" s="618"/>
      <c r="BJ529" s="618"/>
      <c r="BK529" s="618"/>
      <c r="BL529" s="618"/>
      <c r="BM529" s="618"/>
      <c r="BN529" s="618"/>
      <c r="BO529" s="618"/>
      <c r="BP529" s="618"/>
      <c r="BQ529" s="618"/>
      <c r="BR529" s="618"/>
      <c r="BS529" s="618"/>
      <c r="BT529" s="618"/>
      <c r="BU529" s="618"/>
      <c r="BV529" s="618"/>
      <c r="BW529" s="618"/>
      <c r="BX529" s="618"/>
      <c r="BY529" s="618"/>
      <c r="BZ529" s="618"/>
      <c r="CA529" s="618"/>
      <c r="CB529" s="623"/>
      <c r="CC529" s="623"/>
      <c r="CD529" s="618"/>
      <c r="CE529" s="618"/>
      <c r="CF529" s="623"/>
      <c r="CG529" s="623"/>
      <c r="CH529" s="623"/>
      <c r="CI529" s="623"/>
      <c r="CJ529" s="623"/>
      <c r="CK529" s="623"/>
      <c r="CL529" s="623"/>
      <c r="CM529" s="623"/>
      <c r="CN529" s="623"/>
      <c r="CO529" s="618"/>
      <c r="CP529" s="619"/>
      <c r="CQ529" s="619"/>
      <c r="CR529" s="618"/>
      <c r="CS529" s="618"/>
      <c r="CT529" s="618"/>
      <c r="CU529" s="618"/>
      <c r="CV529" s="618"/>
      <c r="CW529" s="618"/>
    </row>
    <row r="530" spans="1:101" s="624" customFormat="1">
      <c r="A530" s="618"/>
      <c r="B530" s="618"/>
      <c r="C530" s="622"/>
      <c r="D530" s="622"/>
      <c r="E530" s="621"/>
      <c r="F530" s="618"/>
      <c r="G530" s="618"/>
      <c r="H530" s="618"/>
      <c r="I530" s="618"/>
      <c r="J530" s="618"/>
      <c r="K530" s="618"/>
      <c r="L530" s="618"/>
      <c r="M530" s="618"/>
      <c r="N530" s="619"/>
      <c r="O530" s="619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20"/>
      <c r="AB530" s="620"/>
      <c r="AC530" s="620"/>
      <c r="AD530" s="620"/>
      <c r="AE530" s="620"/>
      <c r="AF530" s="620"/>
      <c r="AG530" s="620"/>
      <c r="AH530" s="618"/>
      <c r="AI530" s="618"/>
      <c r="AJ530" s="618"/>
      <c r="AK530" s="618"/>
      <c r="AL530" s="618"/>
      <c r="AM530" s="618"/>
      <c r="AN530" s="618"/>
      <c r="AO530" s="618"/>
      <c r="AP530" s="618"/>
      <c r="AQ530" s="618"/>
      <c r="AR530" s="618"/>
      <c r="AS530" s="618"/>
      <c r="AT530" s="618"/>
      <c r="AU530" s="618"/>
      <c r="AV530" s="618"/>
      <c r="AW530" s="618"/>
      <c r="AX530" s="618"/>
      <c r="AY530" s="618"/>
      <c r="AZ530" s="618"/>
      <c r="BA530" s="618"/>
      <c r="BB530" s="618"/>
      <c r="BC530" s="618"/>
      <c r="BD530" s="618"/>
      <c r="BE530" s="618"/>
      <c r="BF530" s="618"/>
      <c r="BG530" s="618"/>
      <c r="BH530" s="618"/>
      <c r="BI530" s="618"/>
      <c r="BJ530" s="618"/>
      <c r="BK530" s="618"/>
      <c r="BL530" s="618"/>
      <c r="BM530" s="618"/>
      <c r="BN530" s="618"/>
      <c r="BO530" s="618"/>
      <c r="BP530" s="618"/>
      <c r="BQ530" s="618"/>
      <c r="BR530" s="618"/>
      <c r="BS530" s="618"/>
      <c r="BT530" s="618"/>
      <c r="BU530" s="618"/>
      <c r="BV530" s="618"/>
      <c r="BW530" s="618"/>
      <c r="BX530" s="618"/>
      <c r="BY530" s="618"/>
      <c r="BZ530" s="618"/>
      <c r="CA530" s="618"/>
      <c r="CB530" s="623"/>
      <c r="CC530" s="623"/>
      <c r="CD530" s="618"/>
      <c r="CE530" s="618"/>
      <c r="CF530" s="623"/>
      <c r="CG530" s="623"/>
      <c r="CH530" s="623"/>
      <c r="CI530" s="623"/>
      <c r="CJ530" s="623"/>
      <c r="CK530" s="623"/>
      <c r="CL530" s="623"/>
      <c r="CM530" s="623"/>
      <c r="CN530" s="623"/>
      <c r="CO530" s="618"/>
      <c r="CP530" s="619"/>
      <c r="CQ530" s="619"/>
      <c r="CR530" s="618"/>
      <c r="CS530" s="618"/>
      <c r="CT530" s="618"/>
      <c r="CU530" s="618"/>
      <c r="CV530" s="618"/>
      <c r="CW530" s="618"/>
    </row>
    <row r="531" spans="1:101" s="624" customFormat="1">
      <c r="A531" s="618"/>
      <c r="B531" s="618"/>
      <c r="C531" s="622"/>
      <c r="D531" s="622"/>
      <c r="E531" s="621"/>
      <c r="F531" s="618"/>
      <c r="G531" s="618"/>
      <c r="H531" s="618"/>
      <c r="I531" s="618"/>
      <c r="J531" s="618"/>
      <c r="K531" s="618"/>
      <c r="L531" s="618"/>
      <c r="M531" s="618"/>
      <c r="N531" s="619"/>
      <c r="O531" s="619"/>
      <c r="P531" s="620"/>
      <c r="Q531" s="620"/>
      <c r="R531" s="620"/>
      <c r="S531" s="620"/>
      <c r="T531" s="620"/>
      <c r="U531" s="620"/>
      <c r="V531" s="620"/>
      <c r="W531" s="620"/>
      <c r="X531" s="620"/>
      <c r="Y531" s="620"/>
      <c r="Z531" s="620"/>
      <c r="AA531" s="620"/>
      <c r="AB531" s="620"/>
      <c r="AC531" s="620"/>
      <c r="AD531" s="620"/>
      <c r="AE531" s="620"/>
      <c r="AF531" s="620"/>
      <c r="AG531" s="620"/>
      <c r="AH531" s="618"/>
      <c r="AI531" s="618"/>
      <c r="AJ531" s="618"/>
      <c r="AK531" s="618"/>
      <c r="AL531" s="618"/>
      <c r="AM531" s="618"/>
      <c r="AN531" s="618"/>
      <c r="AO531" s="618"/>
      <c r="AP531" s="618"/>
      <c r="AQ531" s="618"/>
      <c r="AR531" s="618"/>
      <c r="AS531" s="618"/>
      <c r="AT531" s="618"/>
      <c r="AU531" s="618"/>
      <c r="AV531" s="618"/>
      <c r="AW531" s="618"/>
      <c r="AX531" s="618"/>
      <c r="AY531" s="618"/>
      <c r="AZ531" s="618"/>
      <c r="BA531" s="618"/>
      <c r="BB531" s="618"/>
      <c r="BC531" s="618"/>
      <c r="BD531" s="618"/>
      <c r="BE531" s="618"/>
      <c r="BF531" s="618"/>
      <c r="BG531" s="618"/>
      <c r="BH531" s="618"/>
      <c r="BI531" s="618"/>
      <c r="BJ531" s="618"/>
      <c r="BK531" s="618"/>
      <c r="BL531" s="618"/>
      <c r="BM531" s="618"/>
      <c r="BN531" s="618"/>
      <c r="BO531" s="618"/>
      <c r="BP531" s="618"/>
      <c r="BQ531" s="618"/>
      <c r="BR531" s="618"/>
      <c r="BS531" s="618"/>
      <c r="BT531" s="618"/>
      <c r="BU531" s="618"/>
      <c r="BV531" s="618"/>
      <c r="BW531" s="618"/>
      <c r="BX531" s="618"/>
      <c r="BY531" s="618"/>
      <c r="BZ531" s="618"/>
      <c r="CA531" s="618"/>
      <c r="CB531" s="623"/>
      <c r="CC531" s="623"/>
      <c r="CD531" s="618"/>
      <c r="CE531" s="618"/>
      <c r="CF531" s="623"/>
      <c r="CG531" s="623"/>
      <c r="CH531" s="623"/>
      <c r="CI531" s="623"/>
      <c r="CJ531" s="623"/>
      <c r="CK531" s="623"/>
      <c r="CL531" s="623"/>
      <c r="CM531" s="623"/>
      <c r="CN531" s="623"/>
      <c r="CO531" s="618"/>
      <c r="CP531" s="619"/>
      <c r="CQ531" s="619"/>
      <c r="CR531" s="618"/>
      <c r="CS531" s="618"/>
      <c r="CT531" s="618"/>
      <c r="CU531" s="618"/>
      <c r="CV531" s="618"/>
      <c r="CW531" s="618"/>
    </row>
    <row r="532" spans="1:101" s="624" customFormat="1">
      <c r="A532" s="618"/>
      <c r="B532" s="618"/>
      <c r="C532" s="622"/>
      <c r="D532" s="622"/>
      <c r="E532" s="621"/>
      <c r="F532" s="618"/>
      <c r="G532" s="618"/>
      <c r="H532" s="618"/>
      <c r="I532" s="618"/>
      <c r="J532" s="618"/>
      <c r="K532" s="618"/>
      <c r="L532" s="618"/>
      <c r="M532" s="618"/>
      <c r="N532" s="619"/>
      <c r="O532" s="619"/>
      <c r="P532" s="620"/>
      <c r="Q532" s="620"/>
      <c r="R532" s="620"/>
      <c r="S532" s="620"/>
      <c r="T532" s="620"/>
      <c r="U532" s="620"/>
      <c r="V532" s="620"/>
      <c r="W532" s="620"/>
      <c r="X532" s="620"/>
      <c r="Y532" s="620"/>
      <c r="Z532" s="620"/>
      <c r="AA532" s="620"/>
      <c r="AB532" s="620"/>
      <c r="AC532" s="620"/>
      <c r="AD532" s="620"/>
      <c r="AE532" s="620"/>
      <c r="AF532" s="620"/>
      <c r="AG532" s="620"/>
      <c r="AH532" s="618"/>
      <c r="AI532" s="618"/>
      <c r="AJ532" s="618"/>
      <c r="AK532" s="618"/>
      <c r="AL532" s="618"/>
      <c r="AM532" s="618"/>
      <c r="AN532" s="618"/>
      <c r="AO532" s="618"/>
      <c r="AP532" s="618"/>
      <c r="AQ532" s="618"/>
      <c r="AR532" s="618"/>
      <c r="AS532" s="618"/>
      <c r="AT532" s="618"/>
      <c r="AU532" s="618"/>
      <c r="AV532" s="618"/>
      <c r="AW532" s="618"/>
      <c r="AX532" s="618"/>
      <c r="AY532" s="618"/>
      <c r="AZ532" s="618"/>
      <c r="BA532" s="618"/>
      <c r="BB532" s="618"/>
      <c r="BC532" s="618"/>
      <c r="BD532" s="618"/>
      <c r="BE532" s="618"/>
      <c r="BF532" s="618"/>
      <c r="BG532" s="618"/>
      <c r="BH532" s="618"/>
      <c r="BI532" s="618"/>
      <c r="BJ532" s="618"/>
      <c r="BK532" s="618"/>
      <c r="BL532" s="618"/>
      <c r="BM532" s="618"/>
      <c r="BN532" s="618"/>
      <c r="BO532" s="618"/>
      <c r="BP532" s="618"/>
      <c r="BQ532" s="618"/>
      <c r="BR532" s="618"/>
      <c r="BS532" s="618"/>
      <c r="BT532" s="618"/>
      <c r="BU532" s="618"/>
      <c r="BV532" s="618"/>
      <c r="BW532" s="618"/>
      <c r="BX532" s="618"/>
      <c r="BY532" s="618"/>
      <c r="BZ532" s="618"/>
      <c r="CA532" s="618"/>
      <c r="CB532" s="623"/>
      <c r="CC532" s="623"/>
      <c r="CD532" s="618"/>
      <c r="CE532" s="618"/>
      <c r="CF532" s="623"/>
      <c r="CG532" s="623"/>
      <c r="CH532" s="623"/>
      <c r="CI532" s="623"/>
      <c r="CJ532" s="623"/>
      <c r="CK532" s="623"/>
      <c r="CL532" s="623"/>
      <c r="CM532" s="623"/>
      <c r="CN532" s="623"/>
      <c r="CO532" s="618"/>
      <c r="CP532" s="619"/>
      <c r="CQ532" s="619"/>
      <c r="CR532" s="618"/>
      <c r="CS532" s="618"/>
      <c r="CT532" s="618"/>
      <c r="CU532" s="618"/>
      <c r="CV532" s="618"/>
      <c r="CW532" s="618"/>
    </row>
    <row r="533" spans="1:101" s="624" customFormat="1">
      <c r="A533" s="618"/>
      <c r="B533" s="618"/>
      <c r="C533" s="622"/>
      <c r="D533" s="622"/>
      <c r="E533" s="621"/>
      <c r="F533" s="618"/>
      <c r="G533" s="618"/>
      <c r="H533" s="618"/>
      <c r="I533" s="618"/>
      <c r="J533" s="618"/>
      <c r="K533" s="618"/>
      <c r="L533" s="618"/>
      <c r="M533" s="618"/>
      <c r="N533" s="619"/>
      <c r="O533" s="619"/>
      <c r="P533" s="620"/>
      <c r="Q533" s="620"/>
      <c r="R533" s="620"/>
      <c r="S533" s="620"/>
      <c r="T533" s="620"/>
      <c r="U533" s="620"/>
      <c r="V533" s="620"/>
      <c r="W533" s="620"/>
      <c r="X533" s="620"/>
      <c r="Y533" s="620"/>
      <c r="Z533" s="620"/>
      <c r="AA533" s="620"/>
      <c r="AB533" s="620"/>
      <c r="AC533" s="620"/>
      <c r="AD533" s="620"/>
      <c r="AE533" s="620"/>
      <c r="AF533" s="620"/>
      <c r="AG533" s="620"/>
      <c r="AH533" s="618"/>
      <c r="AI533" s="618"/>
      <c r="AJ533" s="618"/>
      <c r="AK533" s="618"/>
      <c r="AL533" s="618"/>
      <c r="AM533" s="618"/>
      <c r="AN533" s="618"/>
      <c r="AO533" s="618"/>
      <c r="AP533" s="618"/>
      <c r="AQ533" s="618"/>
      <c r="AR533" s="618"/>
      <c r="AS533" s="618"/>
      <c r="AT533" s="618"/>
      <c r="AU533" s="618"/>
      <c r="AV533" s="618"/>
      <c r="AW533" s="618"/>
      <c r="AX533" s="618"/>
      <c r="AY533" s="618"/>
      <c r="AZ533" s="618"/>
      <c r="BA533" s="618"/>
      <c r="BB533" s="618"/>
      <c r="BC533" s="618"/>
      <c r="BD533" s="618"/>
      <c r="BE533" s="618"/>
      <c r="BF533" s="618"/>
      <c r="BG533" s="618"/>
      <c r="BH533" s="618"/>
      <c r="BI533" s="618"/>
      <c r="BJ533" s="618"/>
      <c r="BK533" s="618"/>
      <c r="BL533" s="618"/>
      <c r="BM533" s="618"/>
      <c r="BN533" s="618"/>
      <c r="BO533" s="618"/>
      <c r="BP533" s="618"/>
      <c r="BQ533" s="618"/>
      <c r="BR533" s="618"/>
      <c r="BS533" s="618"/>
      <c r="BT533" s="618"/>
      <c r="BU533" s="618"/>
      <c r="BV533" s="618"/>
      <c r="BW533" s="618"/>
      <c r="BX533" s="618"/>
      <c r="BY533" s="618"/>
      <c r="BZ533" s="618"/>
      <c r="CA533" s="618"/>
      <c r="CB533" s="623"/>
      <c r="CC533" s="623"/>
      <c r="CD533" s="618"/>
      <c r="CE533" s="618"/>
      <c r="CF533" s="623"/>
      <c r="CG533" s="623"/>
      <c r="CH533" s="623"/>
      <c r="CI533" s="623"/>
      <c r="CJ533" s="623"/>
      <c r="CK533" s="623"/>
      <c r="CL533" s="623"/>
      <c r="CM533" s="623"/>
      <c r="CN533" s="623"/>
      <c r="CO533" s="618"/>
      <c r="CP533" s="619"/>
      <c r="CQ533" s="619"/>
      <c r="CR533" s="618"/>
      <c r="CS533" s="618"/>
      <c r="CT533" s="618"/>
      <c r="CU533" s="618"/>
      <c r="CV533" s="618"/>
      <c r="CW533" s="618"/>
    </row>
    <row r="534" spans="1:101" s="624" customFormat="1">
      <c r="A534" s="618"/>
      <c r="B534" s="618"/>
      <c r="C534" s="622"/>
      <c r="D534" s="622"/>
      <c r="E534" s="621"/>
      <c r="F534" s="618"/>
      <c r="G534" s="618"/>
      <c r="H534" s="618"/>
      <c r="I534" s="618"/>
      <c r="J534" s="618"/>
      <c r="K534" s="618"/>
      <c r="L534" s="618"/>
      <c r="M534" s="618"/>
      <c r="N534" s="619"/>
      <c r="O534" s="619"/>
      <c r="P534" s="620"/>
      <c r="Q534" s="620"/>
      <c r="R534" s="620"/>
      <c r="S534" s="620"/>
      <c r="T534" s="620"/>
      <c r="U534" s="620"/>
      <c r="V534" s="620"/>
      <c r="W534" s="620"/>
      <c r="X534" s="620"/>
      <c r="Y534" s="620"/>
      <c r="Z534" s="620"/>
      <c r="AA534" s="620"/>
      <c r="AB534" s="620"/>
      <c r="AC534" s="620"/>
      <c r="AD534" s="620"/>
      <c r="AE534" s="620"/>
      <c r="AF534" s="620"/>
      <c r="AG534" s="620"/>
      <c r="AH534" s="618"/>
      <c r="AI534" s="618"/>
      <c r="AJ534" s="618"/>
      <c r="AK534" s="618"/>
      <c r="AL534" s="618"/>
      <c r="AM534" s="618"/>
      <c r="AN534" s="618"/>
      <c r="AO534" s="618"/>
      <c r="AP534" s="618"/>
      <c r="AQ534" s="618"/>
      <c r="AR534" s="618"/>
      <c r="AS534" s="618"/>
      <c r="AT534" s="618"/>
      <c r="AU534" s="618"/>
      <c r="AV534" s="618"/>
      <c r="AW534" s="618"/>
      <c r="AX534" s="618"/>
      <c r="AY534" s="618"/>
      <c r="AZ534" s="618"/>
      <c r="BA534" s="618"/>
      <c r="BB534" s="618"/>
      <c r="BC534" s="618"/>
      <c r="BD534" s="618"/>
      <c r="BE534" s="618"/>
      <c r="BF534" s="618"/>
      <c r="BG534" s="618"/>
      <c r="BH534" s="618"/>
      <c r="BI534" s="618"/>
      <c r="BJ534" s="618"/>
      <c r="BK534" s="618"/>
      <c r="BL534" s="618"/>
      <c r="BM534" s="618"/>
      <c r="BN534" s="618"/>
      <c r="BO534" s="618"/>
      <c r="BP534" s="618"/>
      <c r="BQ534" s="618"/>
      <c r="BR534" s="618"/>
      <c r="BS534" s="618"/>
      <c r="BT534" s="618"/>
      <c r="BU534" s="618"/>
      <c r="BV534" s="618"/>
      <c r="BW534" s="618"/>
      <c r="BX534" s="618"/>
      <c r="BY534" s="618"/>
      <c r="BZ534" s="618"/>
      <c r="CA534" s="618"/>
      <c r="CB534" s="623"/>
      <c r="CC534" s="623"/>
      <c r="CD534" s="618"/>
      <c r="CE534" s="618"/>
      <c r="CF534" s="623"/>
      <c r="CG534" s="623"/>
      <c r="CH534" s="623"/>
      <c r="CI534" s="623"/>
      <c r="CJ534" s="623"/>
      <c r="CK534" s="623"/>
      <c r="CL534" s="623"/>
      <c r="CM534" s="623"/>
      <c r="CN534" s="623"/>
      <c r="CO534" s="618"/>
      <c r="CP534" s="619"/>
      <c r="CQ534" s="619"/>
      <c r="CR534" s="618"/>
      <c r="CS534" s="618"/>
      <c r="CT534" s="618"/>
      <c r="CU534" s="618"/>
      <c r="CV534" s="618"/>
      <c r="CW534" s="618"/>
    </row>
    <row r="535" spans="1:101" s="624" customFormat="1">
      <c r="A535" s="618"/>
      <c r="B535" s="618"/>
      <c r="C535" s="622"/>
      <c r="D535" s="622"/>
      <c r="E535" s="621"/>
      <c r="F535" s="618"/>
      <c r="G535" s="618"/>
      <c r="H535" s="618"/>
      <c r="I535" s="618"/>
      <c r="J535" s="618"/>
      <c r="K535" s="618"/>
      <c r="L535" s="618"/>
      <c r="M535" s="618"/>
      <c r="N535" s="619"/>
      <c r="O535" s="619"/>
      <c r="P535" s="620"/>
      <c r="Q535" s="620"/>
      <c r="R535" s="620"/>
      <c r="S535" s="620"/>
      <c r="T535" s="620"/>
      <c r="U535" s="620"/>
      <c r="V535" s="620"/>
      <c r="W535" s="620"/>
      <c r="X535" s="620"/>
      <c r="Y535" s="620"/>
      <c r="Z535" s="620"/>
      <c r="AA535" s="620"/>
      <c r="AB535" s="620"/>
      <c r="AC535" s="620"/>
      <c r="AD535" s="620"/>
      <c r="AE535" s="620"/>
      <c r="AF535" s="620"/>
      <c r="AG535" s="620"/>
      <c r="AH535" s="618"/>
      <c r="AI535" s="618"/>
      <c r="AJ535" s="618"/>
      <c r="AK535" s="618"/>
      <c r="AL535" s="618"/>
      <c r="AM535" s="618"/>
      <c r="AN535" s="618"/>
      <c r="AO535" s="618"/>
      <c r="AP535" s="618"/>
      <c r="AQ535" s="618"/>
      <c r="AR535" s="618"/>
      <c r="AS535" s="618"/>
      <c r="AT535" s="618"/>
      <c r="AU535" s="618"/>
      <c r="AV535" s="618"/>
      <c r="AW535" s="618"/>
      <c r="AX535" s="618"/>
      <c r="AY535" s="618"/>
      <c r="AZ535" s="618"/>
      <c r="BA535" s="618"/>
      <c r="BB535" s="618"/>
      <c r="BC535" s="618"/>
      <c r="BD535" s="618"/>
      <c r="BE535" s="618"/>
      <c r="BF535" s="618"/>
      <c r="BG535" s="618"/>
      <c r="BH535" s="618"/>
      <c r="BI535" s="618"/>
      <c r="BJ535" s="618"/>
      <c r="BK535" s="618"/>
      <c r="BL535" s="618"/>
      <c r="BM535" s="618"/>
      <c r="BN535" s="618"/>
      <c r="BO535" s="618"/>
      <c r="BP535" s="618"/>
      <c r="BQ535" s="618"/>
      <c r="BR535" s="618"/>
      <c r="BS535" s="618"/>
      <c r="BT535" s="618"/>
      <c r="BU535" s="618"/>
      <c r="BV535" s="618"/>
      <c r="BW535" s="618"/>
      <c r="BX535" s="618"/>
      <c r="BY535" s="618"/>
      <c r="BZ535" s="618"/>
      <c r="CA535" s="618"/>
      <c r="CB535" s="623"/>
      <c r="CC535" s="623"/>
      <c r="CD535" s="618"/>
      <c r="CE535" s="618"/>
      <c r="CF535" s="623"/>
      <c r="CG535" s="623"/>
      <c r="CH535" s="623"/>
      <c r="CI535" s="623"/>
      <c r="CJ535" s="623"/>
      <c r="CK535" s="623"/>
      <c r="CL535" s="623"/>
      <c r="CM535" s="623"/>
      <c r="CN535" s="623"/>
      <c r="CO535" s="618"/>
      <c r="CP535" s="619"/>
      <c r="CQ535" s="619"/>
      <c r="CR535" s="618"/>
      <c r="CS535" s="618"/>
      <c r="CT535" s="618"/>
      <c r="CU535" s="618"/>
      <c r="CV535" s="618"/>
      <c r="CW535" s="618"/>
    </row>
    <row r="536" spans="1:101" s="624" customFormat="1">
      <c r="A536" s="618"/>
      <c r="B536" s="618"/>
      <c r="C536" s="622"/>
      <c r="D536" s="622"/>
      <c r="E536" s="621"/>
      <c r="F536" s="618"/>
      <c r="G536" s="618"/>
      <c r="H536" s="618"/>
      <c r="I536" s="618"/>
      <c r="J536" s="618"/>
      <c r="K536" s="618"/>
      <c r="L536" s="618"/>
      <c r="M536" s="618"/>
      <c r="N536" s="619"/>
      <c r="O536" s="619"/>
      <c r="P536" s="620"/>
      <c r="Q536" s="620"/>
      <c r="R536" s="620"/>
      <c r="S536" s="620"/>
      <c r="T536" s="620"/>
      <c r="U536" s="620"/>
      <c r="V536" s="620"/>
      <c r="W536" s="620"/>
      <c r="X536" s="620"/>
      <c r="Y536" s="620"/>
      <c r="Z536" s="620"/>
      <c r="AA536" s="620"/>
      <c r="AB536" s="620"/>
      <c r="AC536" s="620"/>
      <c r="AD536" s="620"/>
      <c r="AE536" s="620"/>
      <c r="AF536" s="620"/>
      <c r="AG536" s="620"/>
      <c r="AH536" s="618"/>
      <c r="AI536" s="618"/>
      <c r="AJ536" s="618"/>
      <c r="AK536" s="618"/>
      <c r="AL536" s="618"/>
      <c r="AM536" s="618"/>
      <c r="AN536" s="618"/>
      <c r="AO536" s="618"/>
      <c r="AP536" s="618"/>
      <c r="AQ536" s="618"/>
      <c r="AR536" s="618"/>
      <c r="AS536" s="618"/>
      <c r="AT536" s="618"/>
      <c r="AU536" s="618"/>
      <c r="AV536" s="618"/>
      <c r="AW536" s="618"/>
      <c r="AX536" s="618"/>
      <c r="AY536" s="618"/>
      <c r="AZ536" s="618"/>
      <c r="BA536" s="618"/>
      <c r="BB536" s="618"/>
      <c r="BC536" s="618"/>
      <c r="BD536" s="618"/>
      <c r="BE536" s="618"/>
      <c r="BF536" s="618"/>
      <c r="BG536" s="618"/>
      <c r="BH536" s="618"/>
      <c r="BI536" s="618"/>
      <c r="BJ536" s="618"/>
      <c r="BK536" s="618"/>
      <c r="BL536" s="618"/>
      <c r="BM536" s="618"/>
      <c r="BN536" s="618"/>
      <c r="BO536" s="618"/>
      <c r="BP536" s="618"/>
      <c r="BQ536" s="618"/>
      <c r="BR536" s="618"/>
      <c r="BS536" s="618"/>
      <c r="BT536" s="618"/>
      <c r="BU536" s="618"/>
      <c r="BV536" s="618"/>
      <c r="BW536" s="618"/>
      <c r="BX536" s="618"/>
      <c r="BY536" s="618"/>
      <c r="BZ536" s="618"/>
      <c r="CA536" s="618"/>
      <c r="CB536" s="623"/>
      <c r="CC536" s="623"/>
      <c r="CD536" s="618"/>
      <c r="CE536" s="618"/>
      <c r="CF536" s="623"/>
      <c r="CG536" s="623"/>
      <c r="CH536" s="623"/>
      <c r="CI536" s="623"/>
      <c r="CJ536" s="623"/>
      <c r="CK536" s="623"/>
      <c r="CL536" s="623"/>
      <c r="CM536" s="623"/>
      <c r="CN536" s="623"/>
      <c r="CO536" s="618"/>
      <c r="CP536" s="619"/>
      <c r="CQ536" s="619"/>
      <c r="CR536" s="618"/>
      <c r="CS536" s="618"/>
      <c r="CT536" s="618"/>
      <c r="CU536" s="618"/>
      <c r="CV536" s="618"/>
      <c r="CW536" s="618"/>
    </row>
    <row r="537" spans="1:101" s="624" customFormat="1">
      <c r="A537" s="618"/>
      <c r="B537" s="618"/>
      <c r="C537" s="622"/>
      <c r="D537" s="622"/>
      <c r="E537" s="621"/>
      <c r="F537" s="618"/>
      <c r="G537" s="618"/>
      <c r="H537" s="618"/>
      <c r="I537" s="618"/>
      <c r="J537" s="618"/>
      <c r="K537" s="618"/>
      <c r="L537" s="618"/>
      <c r="M537" s="618"/>
      <c r="N537" s="619"/>
      <c r="O537" s="619"/>
      <c r="P537" s="620"/>
      <c r="Q537" s="620"/>
      <c r="R537" s="620"/>
      <c r="S537" s="620"/>
      <c r="T537" s="620"/>
      <c r="U537" s="620"/>
      <c r="V537" s="620"/>
      <c r="W537" s="620"/>
      <c r="X537" s="620"/>
      <c r="Y537" s="620"/>
      <c r="Z537" s="620"/>
      <c r="AA537" s="620"/>
      <c r="AB537" s="620"/>
      <c r="AC537" s="620"/>
      <c r="AD537" s="620"/>
      <c r="AE537" s="620"/>
      <c r="AF537" s="620"/>
      <c r="AG537" s="620"/>
      <c r="AH537" s="618"/>
      <c r="AI537" s="618"/>
      <c r="AJ537" s="618"/>
      <c r="AK537" s="618"/>
      <c r="AL537" s="618"/>
      <c r="AM537" s="618"/>
      <c r="AN537" s="618"/>
      <c r="AO537" s="618"/>
      <c r="AP537" s="618"/>
      <c r="AQ537" s="618"/>
      <c r="AR537" s="618"/>
      <c r="AS537" s="618"/>
      <c r="AT537" s="618"/>
      <c r="AU537" s="618"/>
      <c r="AV537" s="618"/>
      <c r="AW537" s="618"/>
      <c r="AX537" s="618"/>
      <c r="AY537" s="618"/>
      <c r="AZ537" s="618"/>
      <c r="BA537" s="618"/>
      <c r="BB537" s="618"/>
      <c r="BC537" s="618"/>
      <c r="BD537" s="618"/>
      <c r="BE537" s="618"/>
      <c r="BF537" s="618"/>
      <c r="BG537" s="618"/>
      <c r="BH537" s="618"/>
      <c r="BI537" s="618"/>
      <c r="BJ537" s="618"/>
      <c r="BK537" s="618"/>
      <c r="BL537" s="618"/>
      <c r="BM537" s="618"/>
      <c r="BN537" s="618"/>
      <c r="BO537" s="618"/>
      <c r="BP537" s="618"/>
      <c r="BQ537" s="618"/>
      <c r="BR537" s="618"/>
      <c r="BS537" s="618"/>
      <c r="BT537" s="618"/>
      <c r="BU537" s="618"/>
      <c r="BV537" s="618"/>
      <c r="BW537" s="618"/>
      <c r="BX537" s="618"/>
      <c r="BY537" s="618"/>
      <c r="BZ537" s="618"/>
      <c r="CA537" s="618"/>
      <c r="CB537" s="623"/>
      <c r="CC537" s="623"/>
      <c r="CD537" s="618"/>
      <c r="CE537" s="618"/>
      <c r="CF537" s="623"/>
      <c r="CG537" s="623"/>
      <c r="CH537" s="623"/>
      <c r="CI537" s="623"/>
      <c r="CJ537" s="623"/>
      <c r="CK537" s="623"/>
      <c r="CL537" s="623"/>
      <c r="CM537" s="623"/>
      <c r="CN537" s="623"/>
      <c r="CO537" s="618"/>
      <c r="CP537" s="619"/>
      <c r="CQ537" s="619"/>
      <c r="CR537" s="618"/>
      <c r="CS537" s="618"/>
      <c r="CT537" s="618"/>
      <c r="CU537" s="618"/>
      <c r="CV537" s="618"/>
      <c r="CW537" s="618"/>
    </row>
    <row r="538" spans="1:101" s="624" customFormat="1">
      <c r="A538" s="618"/>
      <c r="B538" s="618"/>
      <c r="C538" s="622"/>
      <c r="D538" s="622"/>
      <c r="E538" s="621"/>
      <c r="F538" s="618"/>
      <c r="G538" s="618"/>
      <c r="H538" s="618"/>
      <c r="I538" s="618"/>
      <c r="J538" s="618"/>
      <c r="K538" s="618"/>
      <c r="L538" s="618"/>
      <c r="M538" s="618"/>
      <c r="N538" s="619"/>
      <c r="O538" s="619"/>
      <c r="P538" s="620"/>
      <c r="Q538" s="620"/>
      <c r="R538" s="620"/>
      <c r="S538" s="620"/>
      <c r="T538" s="620"/>
      <c r="U538" s="620"/>
      <c r="V538" s="620"/>
      <c r="W538" s="620"/>
      <c r="X538" s="620"/>
      <c r="Y538" s="620"/>
      <c r="Z538" s="620"/>
      <c r="AA538" s="620"/>
      <c r="AB538" s="620"/>
      <c r="AC538" s="620"/>
      <c r="AD538" s="620"/>
      <c r="AE538" s="620"/>
      <c r="AF538" s="620"/>
      <c r="AG538" s="620"/>
      <c r="AH538" s="618"/>
      <c r="AI538" s="618"/>
      <c r="AJ538" s="618"/>
      <c r="AK538" s="618"/>
      <c r="AL538" s="618"/>
      <c r="AM538" s="618"/>
      <c r="AN538" s="618"/>
      <c r="AO538" s="618"/>
      <c r="AP538" s="618"/>
      <c r="AQ538" s="618"/>
      <c r="AR538" s="618"/>
      <c r="AS538" s="618"/>
      <c r="AT538" s="618"/>
      <c r="AU538" s="618"/>
      <c r="AV538" s="618"/>
      <c r="AW538" s="618"/>
      <c r="AX538" s="618"/>
      <c r="AY538" s="618"/>
      <c r="AZ538" s="618"/>
      <c r="BA538" s="618"/>
      <c r="BB538" s="618"/>
      <c r="BC538" s="618"/>
      <c r="BD538" s="618"/>
      <c r="BE538" s="618"/>
      <c r="BF538" s="618"/>
      <c r="BG538" s="618"/>
      <c r="BH538" s="618"/>
      <c r="BI538" s="618"/>
      <c r="BJ538" s="618"/>
      <c r="BK538" s="618"/>
      <c r="BL538" s="618"/>
      <c r="BM538" s="618"/>
      <c r="BN538" s="618"/>
      <c r="BO538" s="618"/>
      <c r="BP538" s="618"/>
      <c r="BQ538" s="618"/>
      <c r="BR538" s="618"/>
      <c r="BS538" s="618"/>
      <c r="BT538" s="618"/>
      <c r="BU538" s="618"/>
      <c r="BV538" s="618"/>
      <c r="BW538" s="618"/>
      <c r="BX538" s="618"/>
      <c r="BY538" s="618"/>
      <c r="BZ538" s="618"/>
      <c r="CA538" s="618"/>
      <c r="CB538" s="623"/>
      <c r="CC538" s="623"/>
      <c r="CD538" s="618"/>
      <c r="CE538" s="618"/>
      <c r="CF538" s="623"/>
      <c r="CG538" s="623"/>
      <c r="CH538" s="623"/>
      <c r="CI538" s="623"/>
      <c r="CJ538" s="623"/>
      <c r="CK538" s="623"/>
      <c r="CL538" s="623"/>
      <c r="CM538" s="623"/>
      <c r="CN538" s="623"/>
      <c r="CO538" s="618"/>
      <c r="CP538" s="619"/>
      <c r="CQ538" s="619"/>
      <c r="CR538" s="618"/>
      <c r="CS538" s="618"/>
      <c r="CT538" s="618"/>
      <c r="CU538" s="618"/>
      <c r="CV538" s="618"/>
      <c r="CW538" s="618"/>
    </row>
    <row r="539" spans="1:101" s="624" customFormat="1">
      <c r="A539" s="618"/>
      <c r="B539" s="618"/>
      <c r="C539" s="622"/>
      <c r="D539" s="622"/>
      <c r="E539" s="621"/>
      <c r="F539" s="618"/>
      <c r="G539" s="618"/>
      <c r="H539" s="618"/>
      <c r="I539" s="618"/>
      <c r="J539" s="618"/>
      <c r="K539" s="618"/>
      <c r="L539" s="618"/>
      <c r="M539" s="618"/>
      <c r="N539" s="619"/>
      <c r="O539" s="619"/>
      <c r="P539" s="620"/>
      <c r="Q539" s="620"/>
      <c r="R539" s="620"/>
      <c r="S539" s="620"/>
      <c r="T539" s="620"/>
      <c r="U539" s="620"/>
      <c r="V539" s="620"/>
      <c r="W539" s="620"/>
      <c r="X539" s="620"/>
      <c r="Y539" s="620"/>
      <c r="Z539" s="620"/>
      <c r="AA539" s="620"/>
      <c r="AB539" s="620"/>
      <c r="AC539" s="620"/>
      <c r="AD539" s="620"/>
      <c r="AE539" s="620"/>
      <c r="AF539" s="620"/>
      <c r="AG539" s="620"/>
      <c r="AH539" s="618"/>
      <c r="AI539" s="618"/>
      <c r="AJ539" s="618"/>
      <c r="AK539" s="618"/>
      <c r="AL539" s="618"/>
      <c r="AM539" s="618"/>
      <c r="AN539" s="618"/>
      <c r="AO539" s="618"/>
      <c r="AP539" s="618"/>
      <c r="AQ539" s="618"/>
      <c r="AR539" s="618"/>
      <c r="AS539" s="618"/>
      <c r="AT539" s="618"/>
      <c r="AU539" s="618"/>
      <c r="AV539" s="618"/>
      <c r="AW539" s="618"/>
      <c r="AX539" s="618"/>
      <c r="AY539" s="618"/>
      <c r="AZ539" s="618"/>
      <c r="BA539" s="618"/>
      <c r="BB539" s="618"/>
      <c r="BC539" s="618"/>
      <c r="BD539" s="618"/>
      <c r="BE539" s="618"/>
      <c r="BF539" s="618"/>
      <c r="BG539" s="618"/>
      <c r="BH539" s="618"/>
      <c r="BI539" s="618"/>
      <c r="BJ539" s="618"/>
      <c r="BK539" s="618"/>
      <c r="BL539" s="618"/>
      <c r="BM539" s="618"/>
      <c r="BN539" s="618"/>
      <c r="BO539" s="618"/>
      <c r="BP539" s="618"/>
      <c r="BQ539" s="618"/>
      <c r="BR539" s="618"/>
      <c r="BS539" s="618"/>
      <c r="BT539" s="618"/>
      <c r="BU539" s="618"/>
      <c r="BV539" s="618"/>
      <c r="BW539" s="618"/>
      <c r="BX539" s="618"/>
      <c r="BY539" s="618"/>
      <c r="BZ539" s="618"/>
      <c r="CA539" s="618"/>
      <c r="CB539" s="623"/>
      <c r="CC539" s="623"/>
      <c r="CD539" s="618"/>
      <c r="CE539" s="618"/>
      <c r="CF539" s="623"/>
      <c r="CG539" s="623"/>
      <c r="CH539" s="623"/>
      <c r="CI539" s="623"/>
      <c r="CJ539" s="623"/>
      <c r="CK539" s="623"/>
      <c r="CL539" s="623"/>
      <c r="CM539" s="623"/>
      <c r="CN539" s="623"/>
      <c r="CO539" s="618"/>
      <c r="CP539" s="619"/>
      <c r="CQ539" s="619"/>
      <c r="CR539" s="618"/>
      <c r="CS539" s="618"/>
      <c r="CT539" s="618"/>
      <c r="CU539" s="618"/>
      <c r="CV539" s="618"/>
      <c r="CW539" s="618"/>
    </row>
    <row r="540" spans="1:101" s="624" customFormat="1">
      <c r="A540" s="618"/>
      <c r="B540" s="618"/>
      <c r="C540" s="622"/>
      <c r="D540" s="622"/>
      <c r="E540" s="621"/>
      <c r="F540" s="618"/>
      <c r="G540" s="618"/>
      <c r="H540" s="618"/>
      <c r="I540" s="618"/>
      <c r="J540" s="618"/>
      <c r="K540" s="618"/>
      <c r="L540" s="618"/>
      <c r="M540" s="618"/>
      <c r="N540" s="619"/>
      <c r="O540" s="619"/>
      <c r="P540" s="620"/>
      <c r="Q540" s="620"/>
      <c r="R540" s="620"/>
      <c r="S540" s="620"/>
      <c r="T540" s="620"/>
      <c r="U540" s="620"/>
      <c r="V540" s="620"/>
      <c r="W540" s="620"/>
      <c r="X540" s="620"/>
      <c r="Y540" s="620"/>
      <c r="Z540" s="620"/>
      <c r="AA540" s="620"/>
      <c r="AB540" s="620"/>
      <c r="AC540" s="620"/>
      <c r="AD540" s="620"/>
      <c r="AE540" s="620"/>
      <c r="AF540" s="620"/>
      <c r="AG540" s="620"/>
      <c r="AH540" s="618"/>
      <c r="AI540" s="618"/>
      <c r="AJ540" s="618"/>
      <c r="AK540" s="618"/>
      <c r="AL540" s="618"/>
      <c r="AM540" s="618"/>
      <c r="AN540" s="618"/>
      <c r="AO540" s="618"/>
      <c r="AP540" s="618"/>
      <c r="AQ540" s="618"/>
      <c r="AR540" s="618"/>
      <c r="AS540" s="618"/>
      <c r="AT540" s="618"/>
      <c r="AU540" s="618"/>
      <c r="AV540" s="618"/>
      <c r="AW540" s="618"/>
      <c r="AX540" s="618"/>
      <c r="AY540" s="618"/>
      <c r="AZ540" s="618"/>
      <c r="BA540" s="618"/>
      <c r="BB540" s="618"/>
      <c r="BC540" s="618"/>
      <c r="BD540" s="618"/>
      <c r="BE540" s="618"/>
      <c r="BF540" s="618"/>
      <c r="BG540" s="618"/>
      <c r="BH540" s="618"/>
      <c r="BI540" s="618"/>
      <c r="BJ540" s="618"/>
      <c r="BK540" s="618"/>
      <c r="BL540" s="618"/>
      <c r="BM540" s="618"/>
      <c r="BN540" s="618"/>
      <c r="BO540" s="618"/>
      <c r="BP540" s="618"/>
      <c r="BQ540" s="618"/>
      <c r="BR540" s="618"/>
      <c r="BS540" s="618"/>
      <c r="BT540" s="618"/>
      <c r="BU540" s="618"/>
      <c r="BV540" s="618"/>
      <c r="BW540" s="618"/>
      <c r="BX540" s="618"/>
      <c r="BY540" s="618"/>
      <c r="BZ540" s="618"/>
      <c r="CA540" s="618"/>
      <c r="CB540" s="623"/>
      <c r="CC540" s="623"/>
      <c r="CD540" s="618"/>
      <c r="CE540" s="618"/>
      <c r="CF540" s="623"/>
      <c r="CG540" s="623"/>
      <c r="CH540" s="623"/>
      <c r="CI540" s="623"/>
      <c r="CJ540" s="623"/>
      <c r="CK540" s="623"/>
      <c r="CL540" s="623"/>
      <c r="CM540" s="623"/>
      <c r="CN540" s="623"/>
      <c r="CO540" s="618"/>
      <c r="CP540" s="619"/>
      <c r="CQ540" s="619"/>
      <c r="CR540" s="618"/>
      <c r="CS540" s="618"/>
      <c r="CT540" s="618"/>
      <c r="CU540" s="618"/>
      <c r="CV540" s="618"/>
      <c r="CW540" s="618"/>
    </row>
    <row r="541" spans="1:101" s="624" customFormat="1">
      <c r="A541" s="618"/>
      <c r="B541" s="618"/>
      <c r="C541" s="622"/>
      <c r="D541" s="622"/>
      <c r="E541" s="621"/>
      <c r="F541" s="618"/>
      <c r="G541" s="618"/>
      <c r="H541" s="618"/>
      <c r="I541" s="618"/>
      <c r="J541" s="618"/>
      <c r="K541" s="618"/>
      <c r="L541" s="618"/>
      <c r="M541" s="618"/>
      <c r="N541" s="619"/>
      <c r="O541" s="619"/>
      <c r="P541" s="620"/>
      <c r="Q541" s="620"/>
      <c r="R541" s="620"/>
      <c r="S541" s="620"/>
      <c r="T541" s="620"/>
      <c r="U541" s="620"/>
      <c r="V541" s="620"/>
      <c r="W541" s="620"/>
      <c r="X541" s="620"/>
      <c r="Y541" s="620"/>
      <c r="Z541" s="620"/>
      <c r="AA541" s="620"/>
      <c r="AB541" s="620"/>
      <c r="AC541" s="620"/>
      <c r="AD541" s="620"/>
      <c r="AE541" s="620"/>
      <c r="AF541" s="620"/>
      <c r="AG541" s="620"/>
      <c r="AH541" s="618"/>
      <c r="AI541" s="618"/>
      <c r="AJ541" s="618"/>
      <c r="AK541" s="618"/>
      <c r="AL541" s="618"/>
      <c r="AM541" s="618"/>
      <c r="AN541" s="618"/>
      <c r="AO541" s="618"/>
      <c r="AP541" s="618"/>
      <c r="AQ541" s="618"/>
      <c r="AR541" s="618"/>
      <c r="AS541" s="618"/>
      <c r="AT541" s="618"/>
      <c r="AU541" s="618"/>
      <c r="AV541" s="618"/>
      <c r="AW541" s="618"/>
      <c r="AX541" s="618"/>
      <c r="AY541" s="618"/>
      <c r="AZ541" s="618"/>
      <c r="BA541" s="618"/>
      <c r="BB541" s="618"/>
      <c r="BC541" s="618"/>
      <c r="BD541" s="618"/>
      <c r="BE541" s="618"/>
      <c r="BF541" s="618"/>
      <c r="BG541" s="618"/>
      <c r="BH541" s="618"/>
      <c r="BI541" s="618"/>
      <c r="BJ541" s="618"/>
      <c r="BK541" s="618"/>
      <c r="BL541" s="618"/>
      <c r="BM541" s="618"/>
      <c r="BN541" s="618"/>
      <c r="BO541" s="618"/>
      <c r="BP541" s="618"/>
      <c r="BQ541" s="618"/>
      <c r="BR541" s="618"/>
      <c r="BS541" s="618"/>
      <c r="BT541" s="618"/>
      <c r="BU541" s="618"/>
      <c r="BV541" s="618"/>
      <c r="BW541" s="618"/>
      <c r="BX541" s="618"/>
      <c r="BY541" s="618"/>
      <c r="BZ541" s="618"/>
      <c r="CA541" s="618"/>
      <c r="CB541" s="623"/>
      <c r="CC541" s="623"/>
      <c r="CD541" s="618"/>
      <c r="CE541" s="618"/>
      <c r="CF541" s="623"/>
      <c r="CG541" s="623"/>
      <c r="CH541" s="623"/>
      <c r="CI541" s="623"/>
      <c r="CJ541" s="623"/>
      <c r="CK541" s="623"/>
      <c r="CL541" s="623"/>
      <c r="CM541" s="623"/>
      <c r="CN541" s="623"/>
      <c r="CO541" s="618"/>
      <c r="CP541" s="619"/>
      <c r="CQ541" s="619"/>
      <c r="CR541" s="618"/>
      <c r="CS541" s="618"/>
      <c r="CT541" s="618"/>
      <c r="CU541" s="618"/>
      <c r="CV541" s="618"/>
      <c r="CW541" s="618"/>
    </row>
    <row r="542" spans="1:101" s="624" customFormat="1">
      <c r="A542" s="618"/>
      <c r="B542" s="618"/>
      <c r="C542" s="622"/>
      <c r="D542" s="622"/>
      <c r="E542" s="621"/>
      <c r="F542" s="618"/>
      <c r="G542" s="618"/>
      <c r="H542" s="618"/>
      <c r="I542" s="618"/>
      <c r="J542" s="618"/>
      <c r="K542" s="618"/>
      <c r="L542" s="618"/>
      <c r="M542" s="618"/>
      <c r="N542" s="619"/>
      <c r="O542" s="619"/>
      <c r="P542" s="620"/>
      <c r="Q542" s="620"/>
      <c r="R542" s="620"/>
      <c r="S542" s="620"/>
      <c r="T542" s="620"/>
      <c r="U542" s="620"/>
      <c r="V542" s="620"/>
      <c r="W542" s="620"/>
      <c r="X542" s="620"/>
      <c r="Y542" s="620"/>
      <c r="Z542" s="620"/>
      <c r="AA542" s="620"/>
      <c r="AB542" s="620"/>
      <c r="AC542" s="620"/>
      <c r="AD542" s="620"/>
      <c r="AE542" s="620"/>
      <c r="AF542" s="620"/>
      <c r="AG542" s="620"/>
      <c r="AH542" s="618"/>
      <c r="AI542" s="618"/>
      <c r="AJ542" s="618"/>
      <c r="AK542" s="618"/>
      <c r="AL542" s="618"/>
      <c r="AM542" s="618"/>
      <c r="AN542" s="618"/>
      <c r="AO542" s="618"/>
      <c r="AP542" s="618"/>
      <c r="AQ542" s="618"/>
      <c r="AR542" s="618"/>
      <c r="AS542" s="618"/>
      <c r="AT542" s="618"/>
      <c r="AU542" s="618"/>
      <c r="AV542" s="618"/>
      <c r="AW542" s="618"/>
      <c r="AX542" s="618"/>
      <c r="AY542" s="618"/>
      <c r="AZ542" s="618"/>
      <c r="BA542" s="618"/>
      <c r="BB542" s="618"/>
      <c r="BC542" s="618"/>
      <c r="BD542" s="618"/>
      <c r="BE542" s="618"/>
      <c r="BF542" s="618"/>
      <c r="BG542" s="618"/>
      <c r="BH542" s="618"/>
      <c r="BI542" s="618"/>
      <c r="BJ542" s="618"/>
      <c r="BK542" s="618"/>
      <c r="BL542" s="618"/>
      <c r="BM542" s="618"/>
      <c r="BN542" s="618"/>
      <c r="BO542" s="618"/>
      <c r="BP542" s="618"/>
      <c r="BQ542" s="618"/>
      <c r="BR542" s="618"/>
      <c r="BS542" s="618"/>
      <c r="BT542" s="618"/>
      <c r="BU542" s="618"/>
      <c r="BV542" s="618"/>
      <c r="BW542" s="618"/>
      <c r="BX542" s="618"/>
      <c r="BY542" s="618"/>
      <c r="BZ542" s="618"/>
      <c r="CA542" s="618"/>
      <c r="CB542" s="623"/>
      <c r="CC542" s="623"/>
      <c r="CD542" s="618"/>
      <c r="CE542" s="618"/>
      <c r="CF542" s="623"/>
      <c r="CG542" s="623"/>
      <c r="CH542" s="623"/>
      <c r="CI542" s="623"/>
      <c r="CJ542" s="623"/>
      <c r="CK542" s="623"/>
      <c r="CL542" s="623"/>
      <c r="CM542" s="623"/>
      <c r="CN542" s="623"/>
      <c r="CO542" s="618"/>
      <c r="CP542" s="619"/>
      <c r="CQ542" s="619"/>
      <c r="CR542" s="618"/>
      <c r="CS542" s="618"/>
      <c r="CT542" s="618"/>
      <c r="CU542" s="618"/>
      <c r="CV542" s="618"/>
      <c r="CW542" s="618"/>
    </row>
    <row r="543" spans="1:101" s="624" customFormat="1">
      <c r="A543" s="618"/>
      <c r="B543" s="618"/>
      <c r="C543" s="622"/>
      <c r="D543" s="622"/>
      <c r="E543" s="621"/>
      <c r="F543" s="618"/>
      <c r="G543" s="618"/>
      <c r="H543" s="618"/>
      <c r="I543" s="618"/>
      <c r="J543" s="618"/>
      <c r="K543" s="618"/>
      <c r="L543" s="618"/>
      <c r="M543" s="618"/>
      <c r="N543" s="619"/>
      <c r="O543" s="619"/>
      <c r="P543" s="620"/>
      <c r="Q543" s="620"/>
      <c r="R543" s="620"/>
      <c r="S543" s="620"/>
      <c r="T543" s="620"/>
      <c r="U543" s="620"/>
      <c r="V543" s="620"/>
      <c r="W543" s="620"/>
      <c r="X543" s="620"/>
      <c r="Y543" s="620"/>
      <c r="Z543" s="620"/>
      <c r="AA543" s="620"/>
      <c r="AB543" s="620"/>
      <c r="AC543" s="620"/>
      <c r="AD543" s="620"/>
      <c r="AE543" s="620"/>
      <c r="AF543" s="620"/>
      <c r="AG543" s="620"/>
      <c r="AH543" s="618"/>
      <c r="AI543" s="618"/>
      <c r="AJ543" s="618"/>
      <c r="AK543" s="618"/>
      <c r="AL543" s="618"/>
      <c r="AM543" s="618"/>
      <c r="AN543" s="618"/>
      <c r="AO543" s="618"/>
      <c r="AP543" s="618"/>
      <c r="AQ543" s="618"/>
      <c r="AR543" s="618"/>
      <c r="AS543" s="618"/>
      <c r="AT543" s="618"/>
      <c r="AU543" s="618"/>
      <c r="AV543" s="618"/>
      <c r="AW543" s="618"/>
      <c r="AX543" s="618"/>
      <c r="AY543" s="618"/>
      <c r="AZ543" s="618"/>
      <c r="BA543" s="618"/>
      <c r="BB543" s="618"/>
      <c r="BC543" s="618"/>
      <c r="BD543" s="618"/>
      <c r="BE543" s="618"/>
      <c r="BF543" s="618"/>
      <c r="BG543" s="618"/>
      <c r="BH543" s="618"/>
      <c r="BI543" s="618"/>
      <c r="BJ543" s="618"/>
      <c r="BK543" s="618"/>
      <c r="BL543" s="618"/>
      <c r="BM543" s="618"/>
      <c r="BN543" s="618"/>
      <c r="BO543" s="618"/>
      <c r="BP543" s="618"/>
      <c r="BQ543" s="618"/>
      <c r="BR543" s="618"/>
      <c r="BS543" s="618"/>
      <c r="BT543" s="618"/>
      <c r="BU543" s="618"/>
      <c r="BV543" s="618"/>
      <c r="BW543" s="618"/>
      <c r="BX543" s="618"/>
      <c r="BY543" s="618"/>
      <c r="BZ543" s="618"/>
      <c r="CA543" s="618"/>
      <c r="CB543" s="623"/>
      <c r="CC543" s="623"/>
      <c r="CD543" s="618"/>
      <c r="CE543" s="618"/>
      <c r="CF543" s="623"/>
      <c r="CG543" s="623"/>
      <c r="CH543" s="623"/>
      <c r="CI543" s="623"/>
      <c r="CJ543" s="623"/>
      <c r="CK543" s="623"/>
      <c r="CL543" s="623"/>
      <c r="CM543" s="623"/>
      <c r="CN543" s="623"/>
      <c r="CO543" s="618"/>
      <c r="CP543" s="619"/>
      <c r="CQ543" s="619"/>
      <c r="CR543" s="618"/>
      <c r="CS543" s="618"/>
      <c r="CT543" s="618"/>
      <c r="CU543" s="618"/>
      <c r="CV543" s="618"/>
      <c r="CW543" s="618"/>
    </row>
    <row r="544" spans="1:101" s="624" customFormat="1">
      <c r="A544" s="618"/>
      <c r="B544" s="618"/>
      <c r="C544" s="622"/>
      <c r="D544" s="622"/>
      <c r="E544" s="621"/>
      <c r="F544" s="618"/>
      <c r="G544" s="618"/>
      <c r="H544" s="618"/>
      <c r="I544" s="618"/>
      <c r="J544" s="618"/>
      <c r="K544" s="618"/>
      <c r="L544" s="618"/>
      <c r="M544" s="618"/>
      <c r="N544" s="619"/>
      <c r="O544" s="619"/>
      <c r="P544" s="620"/>
      <c r="Q544" s="620"/>
      <c r="R544" s="620"/>
      <c r="S544" s="620"/>
      <c r="T544" s="620"/>
      <c r="U544" s="620"/>
      <c r="V544" s="620"/>
      <c r="W544" s="620"/>
      <c r="X544" s="620"/>
      <c r="Y544" s="620"/>
      <c r="Z544" s="620"/>
      <c r="AA544" s="620"/>
      <c r="AB544" s="620"/>
      <c r="AC544" s="620"/>
      <c r="AD544" s="620"/>
      <c r="AE544" s="620"/>
      <c r="AF544" s="620"/>
      <c r="AG544" s="620"/>
      <c r="AH544" s="618"/>
      <c r="AI544" s="618"/>
      <c r="AJ544" s="618"/>
      <c r="AK544" s="618"/>
      <c r="AL544" s="618"/>
      <c r="AM544" s="618"/>
      <c r="AN544" s="618"/>
      <c r="AO544" s="618"/>
      <c r="AP544" s="618"/>
      <c r="AQ544" s="618"/>
      <c r="AR544" s="618"/>
      <c r="AS544" s="618"/>
      <c r="AT544" s="618"/>
      <c r="AU544" s="618"/>
      <c r="AV544" s="618"/>
      <c r="AW544" s="618"/>
      <c r="AX544" s="618"/>
      <c r="AY544" s="618"/>
      <c r="AZ544" s="618"/>
      <c r="BA544" s="618"/>
      <c r="BB544" s="618"/>
      <c r="BC544" s="618"/>
      <c r="BD544" s="618"/>
      <c r="BE544" s="618"/>
      <c r="BF544" s="618"/>
      <c r="BG544" s="618"/>
      <c r="BH544" s="618"/>
      <c r="BI544" s="618"/>
      <c r="BJ544" s="618"/>
      <c r="BK544" s="618"/>
      <c r="BL544" s="618"/>
      <c r="BM544" s="618"/>
      <c r="BN544" s="618"/>
      <c r="BO544" s="618"/>
      <c r="BP544" s="618"/>
      <c r="BQ544" s="618"/>
      <c r="BR544" s="618"/>
      <c r="BS544" s="618"/>
      <c r="BT544" s="618"/>
      <c r="BU544" s="618"/>
      <c r="BV544" s="618"/>
      <c r="BW544" s="618"/>
      <c r="BX544" s="618"/>
      <c r="BY544" s="618"/>
      <c r="BZ544" s="618"/>
      <c r="CA544" s="618"/>
      <c r="CB544" s="623"/>
      <c r="CC544" s="623"/>
      <c r="CD544" s="618"/>
      <c r="CE544" s="618"/>
      <c r="CF544" s="623"/>
      <c r="CG544" s="623"/>
      <c r="CH544" s="623"/>
      <c r="CI544" s="623"/>
      <c r="CJ544" s="623"/>
      <c r="CK544" s="623"/>
      <c r="CL544" s="623"/>
      <c r="CM544" s="623"/>
      <c r="CN544" s="623"/>
      <c r="CO544" s="618"/>
      <c r="CP544" s="619"/>
      <c r="CQ544" s="619"/>
      <c r="CR544" s="618"/>
      <c r="CS544" s="618"/>
      <c r="CT544" s="618"/>
      <c r="CU544" s="618"/>
      <c r="CV544" s="618"/>
      <c r="CW544" s="618"/>
    </row>
    <row r="545" spans="1:101" s="624" customFormat="1">
      <c r="A545" s="618"/>
      <c r="B545" s="618"/>
      <c r="C545" s="622"/>
      <c r="D545" s="622"/>
      <c r="E545" s="621"/>
      <c r="F545" s="618"/>
      <c r="G545" s="618"/>
      <c r="H545" s="618"/>
      <c r="I545" s="618"/>
      <c r="J545" s="618"/>
      <c r="K545" s="618"/>
      <c r="L545" s="618"/>
      <c r="M545" s="618"/>
      <c r="N545" s="619"/>
      <c r="O545" s="619"/>
      <c r="P545" s="620"/>
      <c r="Q545" s="620"/>
      <c r="R545" s="620"/>
      <c r="S545" s="620"/>
      <c r="T545" s="620"/>
      <c r="U545" s="620"/>
      <c r="V545" s="620"/>
      <c r="W545" s="620"/>
      <c r="X545" s="620"/>
      <c r="Y545" s="620"/>
      <c r="Z545" s="620"/>
      <c r="AA545" s="620"/>
      <c r="AB545" s="620"/>
      <c r="AC545" s="620"/>
      <c r="AD545" s="620"/>
      <c r="AE545" s="620"/>
      <c r="AF545" s="620"/>
      <c r="AG545" s="620"/>
      <c r="AH545" s="618"/>
      <c r="AI545" s="618"/>
      <c r="AJ545" s="618"/>
      <c r="AK545" s="618"/>
      <c r="AL545" s="618"/>
      <c r="AM545" s="618"/>
      <c r="AN545" s="618"/>
      <c r="AO545" s="618"/>
      <c r="AP545" s="618"/>
      <c r="AQ545" s="618"/>
      <c r="AR545" s="618"/>
      <c r="AS545" s="618"/>
      <c r="AT545" s="618"/>
      <c r="AU545" s="618"/>
      <c r="AV545" s="618"/>
      <c r="AW545" s="618"/>
      <c r="AX545" s="618"/>
      <c r="AY545" s="618"/>
      <c r="AZ545" s="618"/>
      <c r="BA545" s="618"/>
      <c r="BB545" s="618"/>
      <c r="BC545" s="618"/>
      <c r="BD545" s="618"/>
      <c r="BE545" s="618"/>
      <c r="BF545" s="618"/>
      <c r="BG545" s="618"/>
      <c r="BH545" s="618"/>
      <c r="BI545" s="618"/>
      <c r="BJ545" s="618"/>
      <c r="BK545" s="618"/>
      <c r="BL545" s="618"/>
      <c r="BM545" s="618"/>
      <c r="BN545" s="618"/>
      <c r="BO545" s="618"/>
      <c r="BP545" s="618"/>
      <c r="BQ545" s="618"/>
      <c r="BR545" s="618"/>
      <c r="BS545" s="618"/>
      <c r="BT545" s="618"/>
      <c r="BU545" s="618"/>
      <c r="BV545" s="618"/>
      <c r="BW545" s="618"/>
      <c r="BX545" s="618"/>
      <c r="BY545" s="618"/>
      <c r="BZ545" s="618"/>
      <c r="CA545" s="618"/>
      <c r="CB545" s="623"/>
      <c r="CC545" s="623"/>
      <c r="CD545" s="618"/>
      <c r="CE545" s="618"/>
      <c r="CF545" s="623"/>
      <c r="CG545" s="623"/>
      <c r="CH545" s="623"/>
      <c r="CI545" s="623"/>
      <c r="CJ545" s="623"/>
      <c r="CK545" s="623"/>
      <c r="CL545" s="623"/>
      <c r="CM545" s="623"/>
      <c r="CN545" s="623"/>
      <c r="CO545" s="618"/>
      <c r="CP545" s="619"/>
      <c r="CQ545" s="619"/>
      <c r="CR545" s="618"/>
      <c r="CS545" s="618"/>
      <c r="CT545" s="618"/>
      <c r="CU545" s="618"/>
      <c r="CV545" s="618"/>
      <c r="CW545" s="618"/>
    </row>
    <row r="546" spans="1:101" s="624" customFormat="1">
      <c r="A546" s="618"/>
      <c r="B546" s="618"/>
      <c r="C546" s="622"/>
      <c r="D546" s="622"/>
      <c r="E546" s="621"/>
      <c r="F546" s="618"/>
      <c r="G546" s="618"/>
      <c r="H546" s="618"/>
      <c r="I546" s="618"/>
      <c r="J546" s="618"/>
      <c r="K546" s="618"/>
      <c r="L546" s="618"/>
      <c r="M546" s="618"/>
      <c r="N546" s="619"/>
      <c r="O546" s="619"/>
      <c r="P546" s="620"/>
      <c r="Q546" s="620"/>
      <c r="R546" s="620"/>
      <c r="S546" s="620"/>
      <c r="T546" s="620"/>
      <c r="U546" s="620"/>
      <c r="V546" s="620"/>
      <c r="W546" s="620"/>
      <c r="X546" s="620"/>
      <c r="Y546" s="620"/>
      <c r="Z546" s="620"/>
      <c r="AA546" s="620"/>
      <c r="AB546" s="620"/>
      <c r="AC546" s="620"/>
      <c r="AD546" s="620"/>
      <c r="AE546" s="620"/>
      <c r="AF546" s="620"/>
      <c r="AG546" s="620"/>
      <c r="AH546" s="618"/>
      <c r="AI546" s="618"/>
      <c r="AJ546" s="618"/>
      <c r="AK546" s="618"/>
      <c r="AL546" s="618"/>
      <c r="AM546" s="618"/>
      <c r="AN546" s="618"/>
      <c r="AO546" s="618"/>
      <c r="AP546" s="618"/>
      <c r="AQ546" s="618"/>
      <c r="AR546" s="618"/>
      <c r="AS546" s="618"/>
      <c r="AT546" s="618"/>
      <c r="AU546" s="618"/>
      <c r="AV546" s="618"/>
      <c r="AW546" s="618"/>
      <c r="AX546" s="618"/>
      <c r="AY546" s="618"/>
      <c r="AZ546" s="618"/>
      <c r="BA546" s="618"/>
      <c r="BB546" s="618"/>
      <c r="BC546" s="618"/>
      <c r="BD546" s="618"/>
      <c r="BE546" s="618"/>
      <c r="BF546" s="618"/>
      <c r="BG546" s="618"/>
      <c r="BH546" s="618"/>
      <c r="BI546" s="618"/>
      <c r="BJ546" s="618"/>
      <c r="BK546" s="618"/>
      <c r="BL546" s="618"/>
      <c r="BM546" s="618"/>
      <c r="BN546" s="618"/>
      <c r="BO546" s="618"/>
      <c r="BP546" s="618"/>
      <c r="BQ546" s="618"/>
      <c r="BR546" s="618"/>
      <c r="BS546" s="618"/>
      <c r="BT546" s="618"/>
      <c r="BU546" s="618"/>
      <c r="BV546" s="618"/>
      <c r="BW546" s="618"/>
      <c r="BX546" s="618"/>
      <c r="BY546" s="618"/>
      <c r="BZ546" s="618"/>
      <c r="CA546" s="618"/>
      <c r="CB546" s="623"/>
      <c r="CC546" s="623"/>
      <c r="CD546" s="618"/>
      <c r="CE546" s="618"/>
      <c r="CF546" s="623"/>
      <c r="CG546" s="623"/>
      <c r="CH546" s="623"/>
      <c r="CI546" s="623"/>
      <c r="CJ546" s="623"/>
      <c r="CK546" s="623"/>
      <c r="CL546" s="623"/>
      <c r="CM546" s="623"/>
      <c r="CN546" s="623"/>
      <c r="CO546" s="618"/>
      <c r="CP546" s="619"/>
      <c r="CQ546" s="619"/>
      <c r="CR546" s="618"/>
      <c r="CS546" s="618"/>
      <c r="CT546" s="618"/>
      <c r="CU546" s="618"/>
      <c r="CV546" s="618"/>
      <c r="CW546" s="618"/>
    </row>
    <row r="547" spans="1:101" s="624" customFormat="1">
      <c r="A547" s="618"/>
      <c r="B547" s="618"/>
      <c r="C547" s="622"/>
      <c r="D547" s="622"/>
      <c r="E547" s="621"/>
      <c r="F547" s="618"/>
      <c r="G547" s="618"/>
      <c r="H547" s="618"/>
      <c r="I547" s="618"/>
      <c r="J547" s="618"/>
      <c r="K547" s="618"/>
      <c r="L547" s="618"/>
      <c r="M547" s="618"/>
      <c r="N547" s="619"/>
      <c r="O547" s="619"/>
      <c r="P547" s="620"/>
      <c r="Q547" s="620"/>
      <c r="R547" s="620"/>
      <c r="S547" s="620"/>
      <c r="T547" s="620"/>
      <c r="U547" s="620"/>
      <c r="V547" s="620"/>
      <c r="W547" s="620"/>
      <c r="X547" s="620"/>
      <c r="Y547" s="620"/>
      <c r="Z547" s="620"/>
      <c r="AA547" s="620"/>
      <c r="AB547" s="620"/>
      <c r="AC547" s="620"/>
      <c r="AD547" s="620"/>
      <c r="AE547" s="620"/>
      <c r="AF547" s="620"/>
      <c r="AG547" s="620"/>
      <c r="AH547" s="618"/>
      <c r="AI547" s="618"/>
      <c r="AJ547" s="618"/>
      <c r="AK547" s="618"/>
      <c r="AL547" s="618"/>
      <c r="AM547" s="618"/>
      <c r="AN547" s="618"/>
      <c r="AO547" s="618"/>
      <c r="AP547" s="618"/>
      <c r="AQ547" s="618"/>
      <c r="AR547" s="618"/>
      <c r="AS547" s="618"/>
      <c r="AT547" s="618"/>
      <c r="AU547" s="618"/>
      <c r="AV547" s="618"/>
      <c r="AW547" s="618"/>
      <c r="AX547" s="618"/>
      <c r="AY547" s="618"/>
      <c r="AZ547" s="618"/>
      <c r="BA547" s="618"/>
      <c r="BB547" s="618"/>
      <c r="BC547" s="618"/>
      <c r="BD547" s="618"/>
      <c r="BE547" s="618"/>
      <c r="BF547" s="618"/>
      <c r="BG547" s="618"/>
      <c r="BH547" s="618"/>
      <c r="BI547" s="618"/>
      <c r="BJ547" s="618"/>
      <c r="BK547" s="618"/>
      <c r="BL547" s="618"/>
      <c r="BM547" s="618"/>
      <c r="BN547" s="618"/>
      <c r="BO547" s="618"/>
      <c r="BP547" s="618"/>
      <c r="BQ547" s="618"/>
      <c r="BR547" s="618"/>
      <c r="BS547" s="618"/>
      <c r="BT547" s="618"/>
      <c r="BU547" s="618"/>
      <c r="BV547" s="618"/>
      <c r="BW547" s="618"/>
      <c r="BX547" s="618"/>
      <c r="BY547" s="618"/>
      <c r="BZ547" s="618"/>
      <c r="CA547" s="618"/>
      <c r="CB547" s="623"/>
      <c r="CC547" s="623"/>
      <c r="CD547" s="618"/>
      <c r="CE547" s="618"/>
      <c r="CF547" s="623"/>
      <c r="CG547" s="623"/>
      <c r="CH547" s="623"/>
      <c r="CI547" s="623"/>
      <c r="CJ547" s="623"/>
      <c r="CK547" s="623"/>
      <c r="CL547" s="623"/>
      <c r="CM547" s="623"/>
      <c r="CN547" s="623"/>
      <c r="CO547" s="618"/>
      <c r="CP547" s="619"/>
      <c r="CQ547" s="619"/>
      <c r="CR547" s="618"/>
      <c r="CS547" s="618"/>
      <c r="CT547" s="618"/>
      <c r="CU547" s="618"/>
      <c r="CV547" s="618"/>
      <c r="CW547" s="618"/>
    </row>
    <row r="548" spans="1:101" s="624" customFormat="1">
      <c r="A548" s="618"/>
      <c r="B548" s="618"/>
      <c r="C548" s="622"/>
      <c r="D548" s="622"/>
      <c r="E548" s="621"/>
      <c r="F548" s="618"/>
      <c r="G548" s="618"/>
      <c r="H548" s="618"/>
      <c r="I548" s="618"/>
      <c r="J548" s="618"/>
      <c r="K548" s="618"/>
      <c r="L548" s="618"/>
      <c r="M548" s="618"/>
      <c r="N548" s="619"/>
      <c r="O548" s="619"/>
      <c r="P548" s="620"/>
      <c r="Q548" s="620"/>
      <c r="R548" s="620"/>
      <c r="S548" s="620"/>
      <c r="T548" s="620"/>
      <c r="U548" s="620"/>
      <c r="V548" s="620"/>
      <c r="W548" s="620"/>
      <c r="X548" s="620"/>
      <c r="Y548" s="620"/>
      <c r="Z548" s="620"/>
      <c r="AA548" s="620"/>
      <c r="AB548" s="620"/>
      <c r="AC548" s="620"/>
      <c r="AD548" s="620"/>
      <c r="AE548" s="620"/>
      <c r="AF548" s="620"/>
      <c r="AG548" s="620"/>
      <c r="AH548" s="618"/>
      <c r="AI548" s="618"/>
      <c r="AJ548" s="618"/>
      <c r="AK548" s="618"/>
      <c r="AL548" s="618"/>
      <c r="AM548" s="618"/>
      <c r="AN548" s="618"/>
      <c r="AO548" s="618"/>
      <c r="AP548" s="618"/>
      <c r="AQ548" s="618"/>
      <c r="AR548" s="618"/>
      <c r="AS548" s="618"/>
      <c r="AT548" s="618"/>
      <c r="AU548" s="618"/>
      <c r="AV548" s="618"/>
      <c r="AW548" s="618"/>
      <c r="AX548" s="618"/>
      <c r="AY548" s="618"/>
      <c r="AZ548" s="618"/>
      <c r="BA548" s="618"/>
      <c r="BB548" s="618"/>
      <c r="BC548" s="618"/>
      <c r="BD548" s="618"/>
      <c r="BE548" s="618"/>
      <c r="BF548" s="618"/>
      <c r="BG548" s="618"/>
      <c r="BH548" s="618"/>
      <c r="BI548" s="618"/>
      <c r="BJ548" s="618"/>
      <c r="BK548" s="618"/>
      <c r="BL548" s="618"/>
      <c r="BM548" s="618"/>
      <c r="BN548" s="618"/>
      <c r="BO548" s="618"/>
      <c r="BP548" s="618"/>
      <c r="BQ548" s="618"/>
      <c r="BR548" s="618"/>
      <c r="BS548" s="618"/>
      <c r="BT548" s="618"/>
      <c r="BU548" s="618"/>
      <c r="BV548" s="618"/>
      <c r="BW548" s="618"/>
      <c r="BX548" s="618"/>
      <c r="BY548" s="618"/>
      <c r="BZ548" s="618"/>
      <c r="CA548" s="618"/>
      <c r="CB548" s="623"/>
      <c r="CC548" s="623"/>
      <c r="CD548" s="618"/>
      <c r="CE548" s="618"/>
      <c r="CF548" s="623"/>
      <c r="CG548" s="623"/>
      <c r="CH548" s="623"/>
      <c r="CI548" s="623"/>
      <c r="CJ548" s="623"/>
      <c r="CK548" s="623"/>
      <c r="CL548" s="623"/>
      <c r="CM548" s="623"/>
      <c r="CN548" s="623"/>
      <c r="CO548" s="618"/>
      <c r="CP548" s="619"/>
      <c r="CQ548" s="619"/>
      <c r="CR548" s="618"/>
      <c r="CS548" s="618"/>
      <c r="CT548" s="618"/>
      <c r="CU548" s="618"/>
      <c r="CV548" s="618"/>
      <c r="CW548" s="618"/>
    </row>
    <row r="549" spans="1:101" s="624" customFormat="1">
      <c r="A549" s="618"/>
      <c r="B549" s="618"/>
      <c r="C549" s="622"/>
      <c r="D549" s="622"/>
      <c r="E549" s="621"/>
      <c r="F549" s="618"/>
      <c r="G549" s="618"/>
      <c r="H549" s="618"/>
      <c r="I549" s="618"/>
      <c r="J549" s="618"/>
      <c r="K549" s="618"/>
      <c r="L549" s="618"/>
      <c r="M549" s="618"/>
      <c r="N549" s="619"/>
      <c r="O549" s="619"/>
      <c r="P549" s="620"/>
      <c r="Q549" s="620"/>
      <c r="R549" s="620"/>
      <c r="S549" s="620"/>
      <c r="T549" s="620"/>
      <c r="U549" s="620"/>
      <c r="V549" s="620"/>
      <c r="W549" s="620"/>
      <c r="X549" s="620"/>
      <c r="Y549" s="620"/>
      <c r="Z549" s="620"/>
      <c r="AA549" s="620"/>
      <c r="AB549" s="620"/>
      <c r="AC549" s="620"/>
      <c r="AD549" s="620"/>
      <c r="AE549" s="620"/>
      <c r="AF549" s="620"/>
      <c r="AG549" s="620"/>
      <c r="AH549" s="618"/>
      <c r="AI549" s="618"/>
      <c r="AJ549" s="618"/>
      <c r="AK549" s="618"/>
      <c r="AL549" s="618"/>
      <c r="AM549" s="618"/>
      <c r="AN549" s="618"/>
      <c r="AO549" s="618"/>
      <c r="AP549" s="618"/>
      <c r="AQ549" s="618"/>
      <c r="AR549" s="618"/>
      <c r="AS549" s="618"/>
      <c r="AT549" s="618"/>
      <c r="AU549" s="618"/>
      <c r="AV549" s="618"/>
      <c r="AW549" s="618"/>
      <c r="AX549" s="618"/>
      <c r="AY549" s="618"/>
      <c r="AZ549" s="618"/>
      <c r="BA549" s="618"/>
      <c r="BB549" s="618"/>
      <c r="BC549" s="618"/>
      <c r="BD549" s="618"/>
      <c r="BE549" s="618"/>
      <c r="BF549" s="618"/>
      <c r="BG549" s="618"/>
      <c r="BH549" s="618"/>
      <c r="BI549" s="618"/>
      <c r="BJ549" s="618"/>
      <c r="BK549" s="618"/>
      <c r="BL549" s="618"/>
      <c r="BM549" s="618"/>
      <c r="BN549" s="618"/>
      <c r="BO549" s="618"/>
      <c r="BP549" s="618"/>
      <c r="BQ549" s="618"/>
      <c r="BR549" s="618"/>
      <c r="BS549" s="618"/>
      <c r="BT549" s="618"/>
      <c r="BU549" s="618"/>
      <c r="BV549" s="618"/>
      <c r="BW549" s="618"/>
      <c r="BX549" s="618"/>
      <c r="BY549" s="618"/>
      <c r="BZ549" s="618"/>
      <c r="CA549" s="618"/>
      <c r="CB549" s="623"/>
      <c r="CC549" s="623"/>
      <c r="CD549" s="618"/>
      <c r="CE549" s="618"/>
      <c r="CF549" s="623"/>
      <c r="CG549" s="623"/>
      <c r="CH549" s="623"/>
      <c r="CI549" s="623"/>
      <c r="CJ549" s="623"/>
      <c r="CK549" s="623"/>
      <c r="CL549" s="623"/>
      <c r="CM549" s="623"/>
      <c r="CN549" s="623"/>
      <c r="CO549" s="618"/>
      <c r="CP549" s="619"/>
      <c r="CQ549" s="619"/>
      <c r="CR549" s="618"/>
      <c r="CS549" s="618"/>
      <c r="CT549" s="618"/>
      <c r="CU549" s="618"/>
      <c r="CV549" s="618"/>
      <c r="CW549" s="618"/>
    </row>
    <row r="550" spans="1:101" s="624" customFormat="1">
      <c r="A550" s="618"/>
      <c r="B550" s="618"/>
      <c r="C550" s="622"/>
      <c r="D550" s="622"/>
      <c r="E550" s="621"/>
      <c r="F550" s="618"/>
      <c r="G550" s="618"/>
      <c r="H550" s="618"/>
      <c r="I550" s="618"/>
      <c r="J550" s="618"/>
      <c r="K550" s="618"/>
      <c r="L550" s="618"/>
      <c r="M550" s="618"/>
      <c r="N550" s="619"/>
      <c r="O550" s="619"/>
      <c r="P550" s="620"/>
      <c r="Q550" s="620"/>
      <c r="R550" s="620"/>
      <c r="S550" s="620"/>
      <c r="T550" s="620"/>
      <c r="U550" s="620"/>
      <c r="V550" s="620"/>
      <c r="W550" s="620"/>
      <c r="X550" s="620"/>
      <c r="Y550" s="620"/>
      <c r="Z550" s="620"/>
      <c r="AA550" s="620"/>
      <c r="AB550" s="620"/>
      <c r="AC550" s="620"/>
      <c r="AD550" s="620"/>
      <c r="AE550" s="620"/>
      <c r="AF550" s="620"/>
      <c r="AG550" s="620"/>
      <c r="AH550" s="618"/>
      <c r="AI550" s="618"/>
      <c r="AJ550" s="618"/>
      <c r="AK550" s="618"/>
      <c r="AL550" s="618"/>
      <c r="AM550" s="618"/>
      <c r="AN550" s="618"/>
      <c r="AO550" s="618"/>
      <c r="AP550" s="618"/>
      <c r="AQ550" s="618"/>
      <c r="AR550" s="618"/>
      <c r="AS550" s="618"/>
      <c r="AT550" s="618"/>
      <c r="AU550" s="618"/>
      <c r="AV550" s="618"/>
      <c r="AW550" s="618"/>
      <c r="AX550" s="618"/>
      <c r="AY550" s="618"/>
      <c r="AZ550" s="618"/>
      <c r="BA550" s="618"/>
      <c r="BB550" s="618"/>
      <c r="BC550" s="618"/>
      <c r="BD550" s="618"/>
      <c r="BE550" s="618"/>
      <c r="BF550" s="618"/>
      <c r="BG550" s="618"/>
      <c r="BH550" s="618"/>
      <c r="BI550" s="618"/>
      <c r="BJ550" s="618"/>
      <c r="BK550" s="618"/>
      <c r="BL550" s="618"/>
      <c r="BM550" s="618"/>
      <c r="BN550" s="618"/>
      <c r="BO550" s="618"/>
      <c r="BP550" s="618"/>
      <c r="BQ550" s="618"/>
      <c r="BR550" s="618"/>
      <c r="BS550" s="618"/>
      <c r="BT550" s="618"/>
      <c r="BU550" s="618"/>
      <c r="BV550" s="618"/>
      <c r="BW550" s="618"/>
      <c r="BX550" s="618"/>
      <c r="BY550" s="618"/>
      <c r="BZ550" s="618"/>
      <c r="CA550" s="618"/>
      <c r="CB550" s="623"/>
      <c r="CC550" s="623"/>
      <c r="CD550" s="618"/>
      <c r="CE550" s="618"/>
      <c r="CF550" s="623"/>
      <c r="CG550" s="623"/>
      <c r="CH550" s="623"/>
      <c r="CI550" s="623"/>
      <c r="CJ550" s="623"/>
      <c r="CK550" s="623"/>
      <c r="CL550" s="623"/>
      <c r="CM550" s="623"/>
      <c r="CN550" s="623"/>
      <c r="CO550" s="618"/>
      <c r="CP550" s="619"/>
      <c r="CQ550" s="619"/>
      <c r="CR550" s="618"/>
      <c r="CS550" s="618"/>
      <c r="CT550" s="618"/>
      <c r="CU550" s="618"/>
      <c r="CV550" s="618"/>
      <c r="CW550" s="618"/>
    </row>
    <row r="551" spans="1:101" s="624" customFormat="1">
      <c r="A551" s="618"/>
      <c r="B551" s="618"/>
      <c r="C551" s="622"/>
      <c r="D551" s="622"/>
      <c r="E551" s="621"/>
      <c r="F551" s="618"/>
      <c r="G551" s="618"/>
      <c r="H551" s="618"/>
      <c r="I551" s="618"/>
      <c r="J551" s="618"/>
      <c r="K551" s="618"/>
      <c r="L551" s="618"/>
      <c r="M551" s="618"/>
      <c r="N551" s="619"/>
      <c r="O551" s="619"/>
      <c r="P551" s="620"/>
      <c r="Q551" s="620"/>
      <c r="R551" s="620"/>
      <c r="S551" s="620"/>
      <c r="T551" s="620"/>
      <c r="U551" s="620"/>
      <c r="V551" s="620"/>
      <c r="W551" s="620"/>
      <c r="X551" s="620"/>
      <c r="Y551" s="620"/>
      <c r="Z551" s="620"/>
      <c r="AA551" s="620"/>
      <c r="AB551" s="620"/>
      <c r="AC551" s="620"/>
      <c r="AD551" s="620"/>
      <c r="AE551" s="620"/>
      <c r="AF551" s="620"/>
      <c r="AG551" s="620"/>
      <c r="AH551" s="618"/>
      <c r="AI551" s="618"/>
      <c r="AJ551" s="618"/>
      <c r="AK551" s="618"/>
      <c r="AL551" s="618"/>
      <c r="AM551" s="618"/>
      <c r="AN551" s="618"/>
      <c r="AO551" s="618"/>
      <c r="AP551" s="618"/>
      <c r="AQ551" s="618"/>
      <c r="AR551" s="618"/>
      <c r="AS551" s="618"/>
      <c r="AT551" s="618"/>
      <c r="AU551" s="618"/>
      <c r="AV551" s="618"/>
      <c r="AW551" s="618"/>
      <c r="AX551" s="618"/>
      <c r="AY551" s="618"/>
      <c r="AZ551" s="618"/>
      <c r="BA551" s="618"/>
      <c r="BB551" s="618"/>
      <c r="BC551" s="618"/>
      <c r="BD551" s="618"/>
      <c r="BE551" s="618"/>
      <c r="BF551" s="618"/>
      <c r="BG551" s="618"/>
      <c r="BH551" s="618"/>
      <c r="BI551" s="618"/>
      <c r="BJ551" s="618"/>
      <c r="BK551" s="618"/>
      <c r="BL551" s="618"/>
      <c r="BM551" s="618"/>
      <c r="BN551" s="618"/>
      <c r="BO551" s="618"/>
      <c r="BP551" s="618"/>
      <c r="BQ551" s="618"/>
      <c r="BR551" s="618"/>
      <c r="BS551" s="618"/>
      <c r="BT551" s="618"/>
      <c r="BU551" s="618"/>
      <c r="BV551" s="618"/>
      <c r="BW551" s="618"/>
      <c r="BX551" s="618"/>
      <c r="BY551" s="618"/>
      <c r="BZ551" s="618"/>
      <c r="CA551" s="618"/>
      <c r="CB551" s="623"/>
      <c r="CC551" s="623"/>
      <c r="CD551" s="618"/>
      <c r="CE551" s="618"/>
      <c r="CF551" s="623"/>
      <c r="CG551" s="623"/>
      <c r="CH551" s="623"/>
      <c r="CI551" s="623"/>
      <c r="CJ551" s="623"/>
      <c r="CK551" s="623"/>
      <c r="CL551" s="623"/>
      <c r="CM551" s="623"/>
      <c r="CN551" s="623"/>
      <c r="CO551" s="618"/>
      <c r="CP551" s="619"/>
      <c r="CQ551" s="619"/>
      <c r="CR551" s="618"/>
      <c r="CS551" s="618"/>
      <c r="CT551" s="618"/>
      <c r="CU551" s="618"/>
      <c r="CV551" s="618"/>
      <c r="CW551" s="618"/>
    </row>
    <row r="552" spans="1:101" s="624" customFormat="1">
      <c r="A552" s="618"/>
      <c r="B552" s="618"/>
      <c r="C552" s="622"/>
      <c r="D552" s="622"/>
      <c r="E552" s="621"/>
      <c r="F552" s="618"/>
      <c r="G552" s="618"/>
      <c r="H552" s="618"/>
      <c r="I552" s="618"/>
      <c r="J552" s="618"/>
      <c r="K552" s="618"/>
      <c r="L552" s="618"/>
      <c r="M552" s="618"/>
      <c r="N552" s="619"/>
      <c r="O552" s="619"/>
      <c r="P552" s="620"/>
      <c r="Q552" s="620"/>
      <c r="R552" s="620"/>
      <c r="S552" s="620"/>
      <c r="T552" s="620"/>
      <c r="U552" s="620"/>
      <c r="V552" s="620"/>
      <c r="W552" s="620"/>
      <c r="X552" s="620"/>
      <c r="Y552" s="620"/>
      <c r="Z552" s="620"/>
      <c r="AA552" s="620"/>
      <c r="AB552" s="620"/>
      <c r="AC552" s="620"/>
      <c r="AD552" s="620"/>
      <c r="AE552" s="620"/>
      <c r="AF552" s="620"/>
      <c r="AG552" s="620"/>
      <c r="AH552" s="618"/>
      <c r="AI552" s="618"/>
      <c r="AJ552" s="618"/>
      <c r="AK552" s="618"/>
      <c r="AL552" s="618"/>
      <c r="AM552" s="618"/>
      <c r="AN552" s="618"/>
      <c r="AO552" s="618"/>
      <c r="AP552" s="618"/>
      <c r="AQ552" s="618"/>
      <c r="AR552" s="618"/>
      <c r="AS552" s="618"/>
      <c r="AT552" s="618"/>
      <c r="AU552" s="618"/>
      <c r="AV552" s="618"/>
      <c r="AW552" s="618"/>
      <c r="AX552" s="618"/>
      <c r="AY552" s="618"/>
      <c r="AZ552" s="618"/>
      <c r="BA552" s="618"/>
      <c r="BB552" s="618"/>
      <c r="BC552" s="618"/>
      <c r="BD552" s="618"/>
      <c r="BE552" s="618"/>
      <c r="BF552" s="618"/>
      <c r="BG552" s="618"/>
      <c r="BH552" s="618"/>
      <c r="BI552" s="618"/>
      <c r="BJ552" s="618"/>
      <c r="BK552" s="618"/>
      <c r="BL552" s="618"/>
      <c r="BM552" s="618"/>
      <c r="BN552" s="618"/>
      <c r="BO552" s="618"/>
      <c r="BP552" s="618"/>
      <c r="BQ552" s="618"/>
      <c r="BR552" s="618"/>
      <c r="BS552" s="618"/>
      <c r="BT552" s="618"/>
      <c r="BU552" s="618"/>
      <c r="BV552" s="618"/>
      <c r="BW552" s="618"/>
      <c r="BX552" s="618"/>
      <c r="BY552" s="618"/>
      <c r="BZ552" s="618"/>
      <c r="CA552" s="618"/>
      <c r="CB552" s="623"/>
      <c r="CC552" s="623"/>
      <c r="CD552" s="618"/>
      <c r="CE552" s="618"/>
      <c r="CF552" s="623"/>
      <c r="CG552" s="623"/>
      <c r="CH552" s="623"/>
      <c r="CI552" s="623"/>
      <c r="CJ552" s="623"/>
      <c r="CK552" s="623"/>
      <c r="CL552" s="623"/>
      <c r="CM552" s="623"/>
      <c r="CN552" s="623"/>
      <c r="CO552" s="618"/>
      <c r="CP552" s="619"/>
      <c r="CQ552" s="619"/>
      <c r="CR552" s="618"/>
      <c r="CS552" s="618"/>
      <c r="CT552" s="618"/>
      <c r="CU552" s="618"/>
      <c r="CV552" s="618"/>
      <c r="CW552" s="618"/>
    </row>
    <row r="553" spans="1:101" s="624" customFormat="1">
      <c r="A553" s="618"/>
      <c r="B553" s="618"/>
      <c r="C553" s="622"/>
      <c r="D553" s="622"/>
      <c r="E553" s="621"/>
      <c r="F553" s="618"/>
      <c r="G553" s="618"/>
      <c r="H553" s="618"/>
      <c r="I553" s="618"/>
      <c r="J553" s="618"/>
      <c r="K553" s="618"/>
      <c r="L553" s="618"/>
      <c r="M553" s="618"/>
      <c r="N553" s="619"/>
      <c r="O553" s="619"/>
      <c r="P553" s="620"/>
      <c r="Q553" s="620"/>
      <c r="R553" s="620"/>
      <c r="S553" s="620"/>
      <c r="T553" s="620"/>
      <c r="U553" s="620"/>
      <c r="V553" s="620"/>
      <c r="W553" s="620"/>
      <c r="X553" s="620"/>
      <c r="Y553" s="620"/>
      <c r="Z553" s="620"/>
      <c r="AA553" s="620"/>
      <c r="AB553" s="620"/>
      <c r="AC553" s="620"/>
      <c r="AD553" s="620"/>
      <c r="AE553" s="620"/>
      <c r="AF553" s="620"/>
      <c r="AG553" s="620"/>
      <c r="AH553" s="618"/>
      <c r="AI553" s="618"/>
      <c r="AJ553" s="618"/>
      <c r="AK553" s="618"/>
      <c r="AL553" s="618"/>
      <c r="AM553" s="618"/>
      <c r="AN553" s="618"/>
      <c r="AO553" s="618"/>
      <c r="AP553" s="618"/>
      <c r="AQ553" s="618"/>
      <c r="AR553" s="618"/>
      <c r="AS553" s="618"/>
      <c r="AT553" s="618"/>
      <c r="AU553" s="618"/>
      <c r="AV553" s="618"/>
      <c r="AW553" s="618"/>
      <c r="AX553" s="618"/>
      <c r="AY553" s="618"/>
      <c r="AZ553" s="618"/>
      <c r="BA553" s="618"/>
      <c r="BB553" s="618"/>
      <c r="BC553" s="618"/>
      <c r="BD553" s="618"/>
      <c r="BE553" s="618"/>
      <c r="BF553" s="618"/>
      <c r="BG553" s="618"/>
      <c r="BH553" s="618"/>
      <c r="BI553" s="618"/>
      <c r="BJ553" s="618"/>
      <c r="BK553" s="618"/>
      <c r="BL553" s="618"/>
      <c r="BM553" s="618"/>
      <c r="BN553" s="618"/>
      <c r="BO553" s="618"/>
      <c r="BP553" s="618"/>
      <c r="BQ553" s="618"/>
      <c r="BR553" s="618"/>
      <c r="BS553" s="618"/>
      <c r="BT553" s="618"/>
      <c r="BU553" s="618"/>
      <c r="BV553" s="618"/>
      <c r="BW553" s="618"/>
      <c r="BX553" s="618"/>
      <c r="BY553" s="618"/>
      <c r="BZ553" s="618"/>
      <c r="CA553" s="618"/>
      <c r="CB553" s="623"/>
      <c r="CC553" s="623"/>
      <c r="CD553" s="618"/>
      <c r="CE553" s="618"/>
      <c r="CF553" s="623"/>
      <c r="CG553" s="623"/>
      <c r="CH553" s="623"/>
      <c r="CI553" s="623"/>
      <c r="CJ553" s="623"/>
      <c r="CK553" s="623"/>
      <c r="CL553" s="623"/>
      <c r="CM553" s="623"/>
      <c r="CN553" s="623"/>
      <c r="CO553" s="618"/>
      <c r="CP553" s="619"/>
      <c r="CQ553" s="619"/>
      <c r="CR553" s="618"/>
      <c r="CS553" s="618"/>
      <c r="CT553" s="618"/>
      <c r="CU553" s="618"/>
      <c r="CV553" s="618"/>
      <c r="CW553" s="618"/>
    </row>
    <row r="554" spans="1:101" s="624" customFormat="1">
      <c r="A554" s="618"/>
      <c r="B554" s="618"/>
      <c r="C554" s="622"/>
      <c r="D554" s="622"/>
      <c r="E554" s="621"/>
      <c r="F554" s="618"/>
      <c r="G554" s="618"/>
      <c r="H554" s="618"/>
      <c r="I554" s="618"/>
      <c r="J554" s="618"/>
      <c r="K554" s="618"/>
      <c r="L554" s="618"/>
      <c r="M554" s="618"/>
      <c r="N554" s="619"/>
      <c r="O554" s="619"/>
      <c r="P554" s="620"/>
      <c r="Q554" s="620"/>
      <c r="R554" s="620"/>
      <c r="S554" s="620"/>
      <c r="T554" s="620"/>
      <c r="U554" s="620"/>
      <c r="V554" s="620"/>
      <c r="W554" s="620"/>
      <c r="X554" s="620"/>
      <c r="Y554" s="620"/>
      <c r="Z554" s="620"/>
      <c r="AA554" s="620"/>
      <c r="AB554" s="620"/>
      <c r="AC554" s="620"/>
      <c r="AD554" s="620"/>
      <c r="AE554" s="620"/>
      <c r="AF554" s="620"/>
      <c r="AG554" s="620"/>
      <c r="AH554" s="618"/>
      <c r="AI554" s="618"/>
      <c r="AJ554" s="618"/>
      <c r="AK554" s="618"/>
      <c r="AL554" s="618"/>
      <c r="AM554" s="618"/>
      <c r="AN554" s="618"/>
      <c r="AO554" s="618"/>
      <c r="AP554" s="618"/>
      <c r="AQ554" s="618"/>
      <c r="AR554" s="618"/>
      <c r="AS554" s="618"/>
      <c r="AT554" s="618"/>
      <c r="AU554" s="618"/>
      <c r="AV554" s="618"/>
      <c r="AW554" s="618"/>
      <c r="AX554" s="618"/>
      <c r="AY554" s="618"/>
      <c r="AZ554" s="618"/>
      <c r="BA554" s="618"/>
      <c r="BB554" s="618"/>
      <c r="BC554" s="618"/>
      <c r="BD554" s="618"/>
      <c r="BE554" s="618"/>
      <c r="BF554" s="618"/>
      <c r="BG554" s="618"/>
      <c r="BH554" s="618"/>
      <c r="BI554" s="618"/>
      <c r="BJ554" s="618"/>
      <c r="BK554" s="618"/>
      <c r="BL554" s="618"/>
      <c r="BM554" s="618"/>
      <c r="BN554" s="618"/>
      <c r="BO554" s="618"/>
      <c r="BP554" s="618"/>
      <c r="BQ554" s="618"/>
      <c r="BR554" s="618"/>
      <c r="BS554" s="618"/>
      <c r="BT554" s="618"/>
      <c r="BU554" s="618"/>
      <c r="BV554" s="618"/>
      <c r="BW554" s="618"/>
      <c r="BX554" s="618"/>
      <c r="BY554" s="618"/>
      <c r="BZ554" s="618"/>
      <c r="CA554" s="618"/>
      <c r="CB554" s="623"/>
      <c r="CC554" s="623"/>
      <c r="CD554" s="618"/>
      <c r="CE554" s="618"/>
      <c r="CF554" s="623"/>
      <c r="CG554" s="623"/>
      <c r="CH554" s="623"/>
      <c r="CI554" s="623"/>
      <c r="CJ554" s="623"/>
      <c r="CK554" s="623"/>
      <c r="CL554" s="623"/>
      <c r="CM554" s="623"/>
      <c r="CN554" s="623"/>
      <c r="CO554" s="618"/>
      <c r="CP554" s="619"/>
      <c r="CQ554" s="619"/>
      <c r="CR554" s="618"/>
      <c r="CS554" s="618"/>
      <c r="CT554" s="618"/>
      <c r="CU554" s="618"/>
      <c r="CV554" s="618"/>
      <c r="CW554" s="618"/>
    </row>
    <row r="555" spans="1:101" s="624" customFormat="1">
      <c r="A555" s="618"/>
      <c r="B555" s="618"/>
      <c r="C555" s="622"/>
      <c r="D555" s="622"/>
      <c r="E555" s="621"/>
      <c r="F555" s="618"/>
      <c r="G555" s="618"/>
      <c r="H555" s="618"/>
      <c r="I555" s="618"/>
      <c r="J555" s="618"/>
      <c r="K555" s="618"/>
      <c r="L555" s="618"/>
      <c r="M555" s="618"/>
      <c r="N555" s="619"/>
      <c r="O555" s="619"/>
      <c r="P555" s="620"/>
      <c r="Q555" s="620"/>
      <c r="R555" s="620"/>
      <c r="S555" s="620"/>
      <c r="T555" s="620"/>
      <c r="U555" s="620"/>
      <c r="V555" s="620"/>
      <c r="W555" s="620"/>
      <c r="X555" s="620"/>
      <c r="Y555" s="620"/>
      <c r="Z555" s="620"/>
      <c r="AA555" s="620"/>
      <c r="AB555" s="620"/>
      <c r="AC555" s="620"/>
      <c r="AD555" s="620"/>
      <c r="AE555" s="620"/>
      <c r="AF555" s="620"/>
      <c r="AG555" s="620"/>
      <c r="AH555" s="618"/>
      <c r="AI555" s="618"/>
      <c r="AJ555" s="618"/>
      <c r="AK555" s="618"/>
      <c r="AL555" s="618"/>
      <c r="AM555" s="618"/>
      <c r="AN555" s="618"/>
      <c r="AO555" s="618"/>
      <c r="AP555" s="618"/>
      <c r="AQ555" s="618"/>
      <c r="AR555" s="618"/>
      <c r="AS555" s="618"/>
      <c r="AT555" s="618"/>
      <c r="AU555" s="618"/>
      <c r="AV555" s="618"/>
      <c r="AW555" s="618"/>
      <c r="AX555" s="618"/>
      <c r="AY555" s="618"/>
      <c r="AZ555" s="618"/>
      <c r="BA555" s="618"/>
      <c r="BB555" s="618"/>
      <c r="BC555" s="618"/>
      <c r="BD555" s="618"/>
      <c r="BE555" s="618"/>
      <c r="BF555" s="618"/>
      <c r="BG555" s="618"/>
      <c r="BH555" s="618"/>
      <c r="BI555" s="618"/>
      <c r="BJ555" s="618"/>
      <c r="BK555" s="618"/>
      <c r="BL555" s="618"/>
      <c r="BM555" s="618"/>
      <c r="BN555" s="618"/>
      <c r="BO555" s="618"/>
      <c r="BP555" s="618"/>
      <c r="BQ555" s="618"/>
      <c r="BR555" s="618"/>
      <c r="BS555" s="618"/>
      <c r="BT555" s="618"/>
      <c r="BU555" s="618"/>
      <c r="BV555" s="618"/>
      <c r="BW555" s="618"/>
      <c r="BX555" s="618"/>
      <c r="BY555" s="618"/>
      <c r="BZ555" s="618"/>
      <c r="CA555" s="618"/>
      <c r="CB555" s="623"/>
      <c r="CC555" s="623"/>
      <c r="CD555" s="618"/>
      <c r="CE555" s="618"/>
      <c r="CF555" s="623"/>
      <c r="CG555" s="623"/>
      <c r="CH555" s="623"/>
      <c r="CI555" s="623"/>
      <c r="CJ555" s="623"/>
      <c r="CK555" s="623"/>
      <c r="CL555" s="623"/>
      <c r="CM555" s="623"/>
      <c r="CN555" s="623"/>
      <c r="CO555" s="618"/>
      <c r="CP555" s="619"/>
      <c r="CQ555" s="619"/>
      <c r="CR555" s="618"/>
      <c r="CS555" s="618"/>
      <c r="CT555" s="618"/>
      <c r="CU555" s="618"/>
      <c r="CV555" s="618"/>
      <c r="CW555" s="618"/>
    </row>
    <row r="556" spans="1:101" s="624" customFormat="1">
      <c r="A556" s="618"/>
      <c r="B556" s="618"/>
      <c r="C556" s="622"/>
      <c r="D556" s="622"/>
      <c r="E556" s="621"/>
      <c r="F556" s="618"/>
      <c r="G556" s="618"/>
      <c r="H556" s="618"/>
      <c r="I556" s="618"/>
      <c r="J556" s="618"/>
      <c r="K556" s="618"/>
      <c r="L556" s="618"/>
      <c r="M556" s="618"/>
      <c r="N556" s="619"/>
      <c r="O556" s="619"/>
      <c r="P556" s="620"/>
      <c r="Q556" s="620"/>
      <c r="R556" s="620"/>
      <c r="S556" s="620"/>
      <c r="T556" s="620"/>
      <c r="U556" s="620"/>
      <c r="V556" s="620"/>
      <c r="W556" s="620"/>
      <c r="X556" s="620"/>
      <c r="Y556" s="620"/>
      <c r="Z556" s="620"/>
      <c r="AA556" s="620"/>
      <c r="AB556" s="620"/>
      <c r="AC556" s="620"/>
      <c r="AD556" s="620"/>
      <c r="AE556" s="620"/>
      <c r="AF556" s="620"/>
      <c r="AG556" s="620"/>
      <c r="AH556" s="618"/>
      <c r="AI556" s="618"/>
      <c r="AJ556" s="618"/>
      <c r="AK556" s="618"/>
      <c r="AL556" s="618"/>
      <c r="AM556" s="618"/>
      <c r="AN556" s="618"/>
      <c r="AO556" s="618"/>
      <c r="AP556" s="618"/>
      <c r="AQ556" s="618"/>
      <c r="AR556" s="618"/>
      <c r="AS556" s="618"/>
      <c r="AT556" s="618"/>
      <c r="AU556" s="618"/>
      <c r="AV556" s="618"/>
      <c r="AW556" s="618"/>
      <c r="AX556" s="618"/>
      <c r="AY556" s="618"/>
      <c r="AZ556" s="618"/>
      <c r="BA556" s="618"/>
      <c r="BB556" s="618"/>
      <c r="BC556" s="618"/>
      <c r="BD556" s="618"/>
      <c r="BE556" s="618"/>
      <c r="BF556" s="618"/>
      <c r="BG556" s="618"/>
      <c r="BH556" s="618"/>
      <c r="BI556" s="618"/>
      <c r="BJ556" s="618"/>
      <c r="BK556" s="618"/>
      <c r="BL556" s="618"/>
      <c r="BM556" s="618"/>
      <c r="BN556" s="618"/>
      <c r="BO556" s="618"/>
      <c r="BP556" s="618"/>
      <c r="BQ556" s="618"/>
      <c r="BR556" s="618"/>
      <c r="BS556" s="618"/>
      <c r="BT556" s="618"/>
      <c r="BU556" s="618"/>
      <c r="BV556" s="618"/>
      <c r="BW556" s="618"/>
      <c r="BX556" s="618"/>
      <c r="BY556" s="618"/>
      <c r="BZ556" s="618"/>
      <c r="CA556" s="618"/>
      <c r="CB556" s="623"/>
      <c r="CC556" s="623"/>
      <c r="CD556" s="618"/>
      <c r="CE556" s="618"/>
      <c r="CF556" s="623"/>
      <c r="CG556" s="623"/>
      <c r="CH556" s="623"/>
      <c r="CI556" s="623"/>
      <c r="CJ556" s="623"/>
      <c r="CK556" s="623"/>
      <c r="CL556" s="623"/>
      <c r="CM556" s="623"/>
      <c r="CN556" s="623"/>
      <c r="CO556" s="618"/>
      <c r="CP556" s="619"/>
      <c r="CQ556" s="619"/>
      <c r="CR556" s="618"/>
      <c r="CS556" s="618"/>
      <c r="CT556" s="618"/>
      <c r="CU556" s="618"/>
      <c r="CV556" s="618"/>
      <c r="CW556" s="618"/>
    </row>
    <row r="557" spans="1:101" s="624" customFormat="1">
      <c r="A557" s="618"/>
      <c r="B557" s="618"/>
      <c r="C557" s="622"/>
      <c r="D557" s="622"/>
      <c r="E557" s="621"/>
      <c r="F557" s="618"/>
      <c r="G557" s="618"/>
      <c r="H557" s="618"/>
      <c r="I557" s="618"/>
      <c r="J557" s="618"/>
      <c r="K557" s="618"/>
      <c r="L557" s="618"/>
      <c r="M557" s="618"/>
      <c r="N557" s="619"/>
      <c r="O557" s="619"/>
      <c r="P557" s="620"/>
      <c r="Q557" s="620"/>
      <c r="R557" s="620"/>
      <c r="S557" s="620"/>
      <c r="T557" s="620"/>
      <c r="U557" s="620"/>
      <c r="V557" s="620"/>
      <c r="W557" s="620"/>
      <c r="X557" s="620"/>
      <c r="Y557" s="620"/>
      <c r="Z557" s="620"/>
      <c r="AA557" s="620"/>
      <c r="AB557" s="620"/>
      <c r="AC557" s="620"/>
      <c r="AD557" s="620"/>
      <c r="AE557" s="620"/>
      <c r="AF557" s="620"/>
      <c r="AG557" s="620"/>
      <c r="AH557" s="618"/>
      <c r="AI557" s="618"/>
      <c r="AJ557" s="618"/>
      <c r="AK557" s="618"/>
      <c r="AL557" s="618"/>
      <c r="AM557" s="618"/>
      <c r="AN557" s="618"/>
      <c r="AO557" s="618"/>
      <c r="AP557" s="618"/>
      <c r="AQ557" s="618"/>
      <c r="AR557" s="618"/>
      <c r="AS557" s="618"/>
      <c r="AT557" s="618"/>
      <c r="AU557" s="618"/>
      <c r="AV557" s="618"/>
      <c r="AW557" s="618"/>
      <c r="AX557" s="618"/>
      <c r="AY557" s="618"/>
      <c r="AZ557" s="618"/>
      <c r="BA557" s="618"/>
      <c r="BB557" s="618"/>
      <c r="BC557" s="618"/>
      <c r="BD557" s="618"/>
      <c r="BE557" s="618"/>
      <c r="BF557" s="618"/>
      <c r="BG557" s="618"/>
      <c r="BH557" s="618"/>
      <c r="BI557" s="618"/>
      <c r="BJ557" s="618"/>
      <c r="BK557" s="618"/>
      <c r="BL557" s="618"/>
      <c r="BM557" s="618"/>
      <c r="BN557" s="618"/>
      <c r="BO557" s="618"/>
      <c r="BP557" s="618"/>
      <c r="BQ557" s="618"/>
      <c r="BR557" s="618"/>
      <c r="BS557" s="618"/>
      <c r="BT557" s="618"/>
      <c r="BU557" s="618"/>
      <c r="BV557" s="618"/>
      <c r="BW557" s="618"/>
      <c r="BX557" s="618"/>
      <c r="BY557" s="618"/>
      <c r="BZ557" s="618"/>
      <c r="CA557" s="618"/>
      <c r="CB557" s="623"/>
      <c r="CC557" s="623"/>
      <c r="CD557" s="618"/>
      <c r="CE557" s="618"/>
      <c r="CF557" s="623"/>
      <c r="CG557" s="623"/>
      <c r="CH557" s="623"/>
      <c r="CI557" s="623"/>
      <c r="CJ557" s="623"/>
      <c r="CK557" s="623"/>
      <c r="CL557" s="623"/>
      <c r="CM557" s="623"/>
      <c r="CN557" s="623"/>
      <c r="CO557" s="618"/>
      <c r="CP557" s="619"/>
      <c r="CQ557" s="619"/>
      <c r="CR557" s="618"/>
      <c r="CS557" s="618"/>
      <c r="CT557" s="618"/>
      <c r="CU557" s="618"/>
      <c r="CV557" s="618"/>
      <c r="CW557" s="618"/>
    </row>
    <row r="558" spans="1:101" s="624" customFormat="1">
      <c r="A558" s="618"/>
      <c r="B558" s="618"/>
      <c r="C558" s="622"/>
      <c r="D558" s="622"/>
      <c r="E558" s="621"/>
      <c r="F558" s="618"/>
      <c r="G558" s="618"/>
      <c r="H558" s="618"/>
      <c r="I558" s="618"/>
      <c r="J558" s="618"/>
      <c r="K558" s="618"/>
      <c r="L558" s="618"/>
      <c r="M558" s="618"/>
      <c r="N558" s="619"/>
      <c r="O558" s="619"/>
      <c r="P558" s="620"/>
      <c r="Q558" s="620"/>
      <c r="R558" s="620"/>
      <c r="S558" s="620"/>
      <c r="T558" s="620"/>
      <c r="U558" s="620"/>
      <c r="V558" s="620"/>
      <c r="W558" s="620"/>
      <c r="X558" s="620"/>
      <c r="Y558" s="620"/>
      <c r="Z558" s="620"/>
      <c r="AA558" s="620"/>
      <c r="AB558" s="620"/>
      <c r="AC558" s="620"/>
      <c r="AD558" s="620"/>
      <c r="AE558" s="620"/>
      <c r="AF558" s="620"/>
      <c r="AG558" s="620"/>
      <c r="AH558" s="618"/>
      <c r="AI558" s="618"/>
      <c r="AJ558" s="618"/>
      <c r="AK558" s="618"/>
      <c r="AL558" s="618"/>
      <c r="AM558" s="618"/>
      <c r="AN558" s="618"/>
      <c r="AO558" s="618"/>
      <c r="AP558" s="618"/>
      <c r="AQ558" s="618"/>
      <c r="AR558" s="618"/>
      <c r="AS558" s="618"/>
      <c r="AT558" s="618"/>
      <c r="AU558" s="618"/>
      <c r="AV558" s="618"/>
      <c r="AW558" s="618"/>
      <c r="AX558" s="618"/>
      <c r="AY558" s="618"/>
      <c r="AZ558" s="618"/>
      <c r="BA558" s="618"/>
      <c r="BB558" s="618"/>
      <c r="BC558" s="618"/>
      <c r="BD558" s="618"/>
      <c r="BE558" s="618"/>
      <c r="BF558" s="618"/>
      <c r="BG558" s="618"/>
      <c r="BH558" s="618"/>
      <c r="BI558" s="618"/>
      <c r="BJ558" s="618"/>
      <c r="BK558" s="618"/>
      <c r="BL558" s="618"/>
      <c r="BM558" s="618"/>
      <c r="BN558" s="618"/>
      <c r="BO558" s="618"/>
      <c r="BP558" s="618"/>
      <c r="BQ558" s="618"/>
      <c r="BR558" s="618"/>
      <c r="BS558" s="618"/>
      <c r="BT558" s="618"/>
      <c r="BU558" s="618"/>
      <c r="BV558" s="618"/>
      <c r="BW558" s="618"/>
      <c r="BX558" s="618"/>
      <c r="BY558" s="618"/>
      <c r="BZ558" s="618"/>
      <c r="CA558" s="618"/>
      <c r="CB558" s="623"/>
      <c r="CC558" s="623"/>
      <c r="CD558" s="618"/>
      <c r="CE558" s="618"/>
      <c r="CF558" s="623"/>
      <c r="CG558" s="623"/>
      <c r="CH558" s="623"/>
      <c r="CI558" s="623"/>
      <c r="CJ558" s="623"/>
      <c r="CK558" s="623"/>
      <c r="CL558" s="623"/>
      <c r="CM558" s="623"/>
      <c r="CN558" s="623"/>
      <c r="CO558" s="618"/>
      <c r="CP558" s="619"/>
      <c r="CQ558" s="619"/>
      <c r="CR558" s="618"/>
      <c r="CS558" s="618"/>
      <c r="CT558" s="618"/>
      <c r="CU558" s="618"/>
      <c r="CV558" s="618"/>
      <c r="CW558" s="618"/>
    </row>
    <row r="559" spans="1:101" s="624" customFormat="1">
      <c r="A559" s="618"/>
      <c r="B559" s="618"/>
      <c r="C559" s="622"/>
      <c r="D559" s="622"/>
      <c r="E559" s="621"/>
      <c r="F559" s="618"/>
      <c r="G559" s="618"/>
      <c r="H559" s="618"/>
      <c r="I559" s="618"/>
      <c r="J559" s="618"/>
      <c r="K559" s="618"/>
      <c r="L559" s="618"/>
      <c r="M559" s="618"/>
      <c r="N559" s="619"/>
      <c r="O559" s="619"/>
      <c r="P559" s="620"/>
      <c r="Q559" s="620"/>
      <c r="R559" s="620"/>
      <c r="S559" s="620"/>
      <c r="T559" s="620"/>
      <c r="U559" s="620"/>
      <c r="V559" s="620"/>
      <c r="W559" s="620"/>
      <c r="X559" s="620"/>
      <c r="Y559" s="620"/>
      <c r="Z559" s="620"/>
      <c r="AA559" s="620"/>
      <c r="AB559" s="620"/>
      <c r="AC559" s="620"/>
      <c r="AD559" s="620"/>
      <c r="AE559" s="620"/>
      <c r="AF559" s="620"/>
      <c r="AG559" s="620"/>
      <c r="AH559" s="618"/>
      <c r="AI559" s="618"/>
      <c r="AJ559" s="618"/>
      <c r="AK559" s="618"/>
      <c r="AL559" s="618"/>
      <c r="AM559" s="618"/>
      <c r="AN559" s="618"/>
      <c r="AO559" s="618"/>
      <c r="AP559" s="618"/>
      <c r="AQ559" s="618"/>
      <c r="AR559" s="618"/>
      <c r="AS559" s="618"/>
      <c r="AT559" s="618"/>
      <c r="AU559" s="618"/>
      <c r="AV559" s="618"/>
      <c r="AW559" s="618"/>
      <c r="AX559" s="618"/>
      <c r="AY559" s="618"/>
      <c r="AZ559" s="618"/>
      <c r="BA559" s="618"/>
      <c r="BB559" s="618"/>
      <c r="BC559" s="618"/>
      <c r="BD559" s="618"/>
      <c r="BE559" s="618"/>
      <c r="BF559" s="618"/>
      <c r="BG559" s="618"/>
      <c r="BH559" s="618"/>
      <c r="BI559" s="618"/>
      <c r="BJ559" s="618"/>
      <c r="BK559" s="618"/>
      <c r="BL559" s="618"/>
      <c r="BM559" s="618"/>
      <c r="BN559" s="618"/>
      <c r="BO559" s="618"/>
      <c r="BP559" s="618"/>
      <c r="BQ559" s="618"/>
      <c r="BR559" s="618"/>
      <c r="BS559" s="618"/>
      <c r="BT559" s="618"/>
      <c r="BU559" s="618"/>
      <c r="BV559" s="618"/>
      <c r="BW559" s="618"/>
      <c r="BX559" s="618"/>
      <c r="BY559" s="618"/>
      <c r="BZ559" s="618"/>
      <c r="CA559" s="618"/>
      <c r="CB559" s="623"/>
      <c r="CC559" s="623"/>
      <c r="CD559" s="618"/>
      <c r="CE559" s="618"/>
      <c r="CF559" s="623"/>
      <c r="CG559" s="623"/>
      <c r="CH559" s="623"/>
      <c r="CI559" s="623"/>
      <c r="CJ559" s="623"/>
      <c r="CK559" s="623"/>
      <c r="CL559" s="623"/>
      <c r="CM559" s="623"/>
      <c r="CN559" s="623"/>
      <c r="CO559" s="618"/>
      <c r="CP559" s="619"/>
      <c r="CQ559" s="619"/>
      <c r="CR559" s="618"/>
      <c r="CS559" s="618"/>
      <c r="CT559" s="618"/>
      <c r="CU559" s="618"/>
      <c r="CV559" s="618"/>
      <c r="CW559" s="618"/>
    </row>
    <row r="560" spans="1:101" s="624" customFormat="1">
      <c r="A560" s="618"/>
      <c r="B560" s="618"/>
      <c r="C560" s="622"/>
      <c r="D560" s="622"/>
      <c r="E560" s="621"/>
      <c r="F560" s="618"/>
      <c r="G560" s="618"/>
      <c r="H560" s="618"/>
      <c r="I560" s="618"/>
      <c r="J560" s="618"/>
      <c r="K560" s="618"/>
      <c r="L560" s="618"/>
      <c r="M560" s="618"/>
      <c r="N560" s="619"/>
      <c r="O560" s="619"/>
      <c r="P560" s="620"/>
      <c r="Q560" s="620"/>
      <c r="R560" s="620"/>
      <c r="S560" s="620"/>
      <c r="T560" s="620"/>
      <c r="U560" s="620"/>
      <c r="V560" s="620"/>
      <c r="W560" s="620"/>
      <c r="X560" s="620"/>
      <c r="Y560" s="620"/>
      <c r="Z560" s="620"/>
      <c r="AA560" s="620"/>
      <c r="AB560" s="620"/>
      <c r="AC560" s="620"/>
      <c r="AD560" s="620"/>
      <c r="AE560" s="620"/>
      <c r="AF560" s="620"/>
      <c r="AG560" s="620"/>
      <c r="AH560" s="618"/>
      <c r="AI560" s="618"/>
      <c r="AJ560" s="618"/>
      <c r="AK560" s="618"/>
      <c r="AL560" s="618"/>
      <c r="AM560" s="618"/>
      <c r="AN560" s="618"/>
      <c r="AO560" s="618"/>
      <c r="AP560" s="618"/>
      <c r="AQ560" s="618"/>
      <c r="AR560" s="618"/>
      <c r="AS560" s="618"/>
      <c r="AT560" s="618"/>
      <c r="AU560" s="618"/>
      <c r="AV560" s="618"/>
      <c r="AW560" s="618"/>
      <c r="AX560" s="618"/>
      <c r="AY560" s="618"/>
      <c r="AZ560" s="618"/>
      <c r="BA560" s="618"/>
      <c r="BB560" s="618"/>
      <c r="BC560" s="618"/>
      <c r="BD560" s="618"/>
      <c r="BE560" s="618"/>
      <c r="BF560" s="618"/>
      <c r="BG560" s="618"/>
      <c r="BH560" s="618"/>
      <c r="BI560" s="618"/>
      <c r="BJ560" s="618"/>
      <c r="BK560" s="618"/>
      <c r="BL560" s="618"/>
      <c r="BM560" s="618"/>
      <c r="BN560" s="618"/>
      <c r="BO560" s="618"/>
      <c r="BP560" s="618"/>
      <c r="BQ560" s="618"/>
      <c r="BR560" s="618"/>
      <c r="BS560" s="618"/>
      <c r="BT560" s="618"/>
      <c r="BU560" s="618"/>
      <c r="BV560" s="618"/>
      <c r="BW560" s="618"/>
      <c r="BX560" s="618"/>
      <c r="BY560" s="618"/>
      <c r="BZ560" s="618"/>
      <c r="CA560" s="618"/>
      <c r="CB560" s="623"/>
      <c r="CC560" s="623"/>
      <c r="CD560" s="618"/>
      <c r="CE560" s="618"/>
      <c r="CF560" s="623"/>
      <c r="CG560" s="623"/>
      <c r="CH560" s="623"/>
      <c r="CI560" s="623"/>
      <c r="CJ560" s="623"/>
      <c r="CK560" s="623"/>
      <c r="CL560" s="623"/>
      <c r="CM560" s="623"/>
      <c r="CN560" s="623"/>
      <c r="CO560" s="618"/>
      <c r="CP560" s="619"/>
      <c r="CQ560" s="619"/>
      <c r="CR560" s="618"/>
      <c r="CS560" s="618"/>
      <c r="CT560" s="618"/>
      <c r="CU560" s="618"/>
      <c r="CV560" s="618"/>
      <c r="CW560" s="618"/>
    </row>
    <row r="561" spans="1:101" s="624" customFormat="1">
      <c r="A561" s="618"/>
      <c r="B561" s="618"/>
      <c r="C561" s="622"/>
      <c r="D561" s="622"/>
      <c r="E561" s="621"/>
      <c r="F561" s="618"/>
      <c r="G561" s="618"/>
      <c r="H561" s="618"/>
      <c r="I561" s="618"/>
      <c r="J561" s="618"/>
      <c r="K561" s="618"/>
      <c r="L561" s="618"/>
      <c r="M561" s="618"/>
      <c r="N561" s="619"/>
      <c r="O561" s="619"/>
      <c r="P561" s="620"/>
      <c r="Q561" s="620"/>
      <c r="R561" s="620"/>
      <c r="S561" s="620"/>
      <c r="T561" s="620"/>
      <c r="U561" s="620"/>
      <c r="V561" s="620"/>
      <c r="W561" s="620"/>
      <c r="X561" s="620"/>
      <c r="Y561" s="620"/>
      <c r="Z561" s="620"/>
      <c r="AA561" s="620"/>
      <c r="AB561" s="620"/>
      <c r="AC561" s="620"/>
      <c r="AD561" s="620"/>
      <c r="AE561" s="620"/>
      <c r="AF561" s="620"/>
      <c r="AG561" s="620"/>
      <c r="AH561" s="618"/>
      <c r="AI561" s="618"/>
      <c r="AJ561" s="618"/>
      <c r="AK561" s="618"/>
      <c r="AL561" s="618"/>
      <c r="AM561" s="618"/>
      <c r="AN561" s="618"/>
      <c r="AO561" s="618"/>
      <c r="AP561" s="618"/>
      <c r="AQ561" s="618"/>
      <c r="AR561" s="618"/>
      <c r="AS561" s="618"/>
      <c r="AT561" s="618"/>
      <c r="AU561" s="618"/>
      <c r="AV561" s="618"/>
      <c r="AW561" s="618"/>
      <c r="AX561" s="618"/>
      <c r="AY561" s="618"/>
      <c r="AZ561" s="618"/>
      <c r="BA561" s="618"/>
      <c r="BB561" s="618"/>
      <c r="BC561" s="618"/>
      <c r="BD561" s="618"/>
      <c r="BE561" s="618"/>
      <c r="BF561" s="618"/>
      <c r="BG561" s="618"/>
      <c r="BH561" s="618"/>
      <c r="BI561" s="618"/>
      <c r="BJ561" s="618"/>
      <c r="BK561" s="618"/>
      <c r="BL561" s="618"/>
      <c r="BM561" s="618"/>
      <c r="BN561" s="618"/>
      <c r="BO561" s="618"/>
      <c r="BP561" s="618"/>
      <c r="BQ561" s="618"/>
      <c r="BR561" s="618"/>
      <c r="BS561" s="618"/>
      <c r="BT561" s="618"/>
      <c r="BU561" s="618"/>
      <c r="BV561" s="618"/>
      <c r="BW561" s="618"/>
      <c r="BX561" s="618"/>
      <c r="BY561" s="618"/>
      <c r="BZ561" s="618"/>
      <c r="CA561" s="618"/>
      <c r="CB561" s="623"/>
      <c r="CC561" s="623"/>
      <c r="CD561" s="618"/>
      <c r="CE561" s="618"/>
      <c r="CF561" s="623"/>
      <c r="CG561" s="623"/>
      <c r="CH561" s="623"/>
      <c r="CI561" s="623"/>
      <c r="CJ561" s="623"/>
      <c r="CK561" s="623"/>
      <c r="CL561" s="623"/>
      <c r="CM561" s="623"/>
      <c r="CN561" s="623"/>
      <c r="CO561" s="618"/>
      <c r="CP561" s="619"/>
      <c r="CQ561" s="619"/>
      <c r="CR561" s="618"/>
      <c r="CS561" s="618"/>
      <c r="CT561" s="618"/>
      <c r="CU561" s="618"/>
      <c r="CV561" s="618"/>
      <c r="CW561" s="618"/>
    </row>
    <row r="562" spans="1:101" s="624" customFormat="1">
      <c r="A562" s="618"/>
      <c r="B562" s="618"/>
      <c r="C562" s="622"/>
      <c r="D562" s="622"/>
      <c r="E562" s="621"/>
      <c r="F562" s="618"/>
      <c r="G562" s="618"/>
      <c r="H562" s="618"/>
      <c r="I562" s="618"/>
      <c r="J562" s="618"/>
      <c r="K562" s="618"/>
      <c r="L562" s="618"/>
      <c r="M562" s="618"/>
      <c r="N562" s="619"/>
      <c r="O562" s="619"/>
      <c r="P562" s="620"/>
      <c r="Q562" s="620"/>
      <c r="R562" s="620"/>
      <c r="S562" s="620"/>
      <c r="T562" s="620"/>
      <c r="U562" s="620"/>
      <c r="V562" s="620"/>
      <c r="W562" s="620"/>
      <c r="X562" s="620"/>
      <c r="Y562" s="620"/>
      <c r="Z562" s="620"/>
      <c r="AA562" s="620"/>
      <c r="AB562" s="620"/>
      <c r="AC562" s="620"/>
      <c r="AD562" s="620"/>
      <c r="AE562" s="620"/>
      <c r="AF562" s="620"/>
      <c r="AG562" s="620"/>
      <c r="AH562" s="618"/>
      <c r="AI562" s="618"/>
      <c r="AJ562" s="618"/>
      <c r="AK562" s="618"/>
      <c r="AL562" s="618"/>
      <c r="AM562" s="618"/>
      <c r="AN562" s="618"/>
      <c r="AO562" s="618"/>
      <c r="AP562" s="618"/>
      <c r="AQ562" s="618"/>
      <c r="AR562" s="618"/>
      <c r="AS562" s="618"/>
      <c r="AT562" s="618"/>
      <c r="AU562" s="618"/>
      <c r="AV562" s="618"/>
      <c r="AW562" s="618"/>
      <c r="AX562" s="618"/>
      <c r="AY562" s="618"/>
      <c r="AZ562" s="618"/>
      <c r="BA562" s="618"/>
      <c r="BB562" s="618"/>
      <c r="BC562" s="618"/>
      <c r="BD562" s="618"/>
      <c r="BE562" s="618"/>
      <c r="BF562" s="618"/>
      <c r="BG562" s="618"/>
      <c r="BH562" s="618"/>
      <c r="BI562" s="618"/>
      <c r="BJ562" s="618"/>
      <c r="BK562" s="618"/>
      <c r="BL562" s="618"/>
      <c r="BM562" s="618"/>
      <c r="BN562" s="618"/>
      <c r="BO562" s="618"/>
      <c r="BP562" s="618"/>
      <c r="BQ562" s="618"/>
      <c r="BR562" s="618"/>
      <c r="BS562" s="618"/>
      <c r="BT562" s="618"/>
      <c r="BU562" s="618"/>
      <c r="BV562" s="618"/>
      <c r="BW562" s="618"/>
      <c r="BX562" s="618"/>
      <c r="BY562" s="618"/>
      <c r="BZ562" s="618"/>
      <c r="CA562" s="618"/>
      <c r="CB562" s="623"/>
      <c r="CC562" s="623"/>
      <c r="CD562" s="618"/>
      <c r="CE562" s="618"/>
      <c r="CF562" s="623"/>
      <c r="CG562" s="623"/>
      <c r="CH562" s="623"/>
      <c r="CI562" s="623"/>
      <c r="CJ562" s="623"/>
      <c r="CK562" s="623"/>
      <c r="CL562" s="623"/>
      <c r="CM562" s="623"/>
      <c r="CN562" s="623"/>
      <c r="CO562" s="618"/>
      <c r="CP562" s="619"/>
      <c r="CQ562" s="619"/>
      <c r="CR562" s="618"/>
      <c r="CS562" s="618"/>
      <c r="CT562" s="618"/>
      <c r="CU562" s="618"/>
      <c r="CV562" s="618"/>
      <c r="CW562" s="618"/>
    </row>
    <row r="563" spans="1:101" s="624" customFormat="1">
      <c r="A563" s="618"/>
      <c r="B563" s="618"/>
      <c r="C563" s="622"/>
      <c r="D563" s="622"/>
      <c r="E563" s="621"/>
      <c r="F563" s="618"/>
      <c r="G563" s="618"/>
      <c r="H563" s="618"/>
      <c r="I563" s="618"/>
      <c r="J563" s="618"/>
      <c r="K563" s="618"/>
      <c r="L563" s="618"/>
      <c r="M563" s="618"/>
      <c r="N563" s="619"/>
      <c r="O563" s="619"/>
      <c r="P563" s="620"/>
      <c r="Q563" s="620"/>
      <c r="R563" s="620"/>
      <c r="S563" s="620"/>
      <c r="T563" s="620"/>
      <c r="U563" s="620"/>
      <c r="V563" s="620"/>
      <c r="W563" s="620"/>
      <c r="X563" s="620"/>
      <c r="Y563" s="620"/>
      <c r="Z563" s="620"/>
      <c r="AA563" s="620"/>
      <c r="AB563" s="620"/>
      <c r="AC563" s="620"/>
      <c r="AD563" s="620"/>
      <c r="AE563" s="620"/>
      <c r="AF563" s="620"/>
      <c r="AG563" s="620"/>
      <c r="AH563" s="618"/>
      <c r="AI563" s="618"/>
      <c r="AJ563" s="618"/>
      <c r="AK563" s="618"/>
      <c r="AL563" s="618"/>
      <c r="AM563" s="618"/>
      <c r="AN563" s="618"/>
      <c r="AO563" s="618"/>
      <c r="AP563" s="618"/>
      <c r="AQ563" s="618"/>
      <c r="AR563" s="618"/>
      <c r="AS563" s="618"/>
      <c r="AT563" s="618"/>
      <c r="AU563" s="618"/>
      <c r="AV563" s="618"/>
      <c r="AW563" s="618"/>
      <c r="AX563" s="618"/>
      <c r="AY563" s="618"/>
      <c r="AZ563" s="618"/>
      <c r="BA563" s="618"/>
      <c r="BB563" s="618"/>
      <c r="BC563" s="618"/>
      <c r="BD563" s="618"/>
      <c r="BE563" s="618"/>
      <c r="BF563" s="618"/>
      <c r="BG563" s="618"/>
      <c r="BH563" s="618"/>
      <c r="BI563" s="618"/>
      <c r="BJ563" s="618"/>
      <c r="BK563" s="618"/>
      <c r="BL563" s="618"/>
      <c r="BM563" s="618"/>
      <c r="BN563" s="618"/>
      <c r="BO563" s="618"/>
      <c r="BP563" s="618"/>
      <c r="BQ563" s="618"/>
      <c r="BR563" s="618"/>
      <c r="BS563" s="618"/>
      <c r="BT563" s="618"/>
      <c r="BU563" s="618"/>
      <c r="BV563" s="618"/>
      <c r="BW563" s="618"/>
      <c r="BX563" s="618"/>
      <c r="BY563" s="618"/>
      <c r="BZ563" s="618"/>
      <c r="CA563" s="618"/>
      <c r="CB563" s="623"/>
      <c r="CC563" s="623"/>
      <c r="CD563" s="618"/>
      <c r="CE563" s="618"/>
      <c r="CF563" s="623"/>
      <c r="CG563" s="623"/>
      <c r="CH563" s="623"/>
      <c r="CI563" s="623"/>
      <c r="CJ563" s="623"/>
      <c r="CK563" s="623"/>
      <c r="CL563" s="623"/>
      <c r="CM563" s="623"/>
      <c r="CN563" s="623"/>
      <c r="CO563" s="618"/>
      <c r="CP563" s="619"/>
      <c r="CQ563" s="619"/>
      <c r="CR563" s="618"/>
      <c r="CS563" s="618"/>
      <c r="CT563" s="618"/>
      <c r="CU563" s="618"/>
      <c r="CV563" s="618"/>
      <c r="CW563" s="618"/>
    </row>
    <row r="564" spans="1:101" s="624" customFormat="1">
      <c r="A564" s="618"/>
      <c r="B564" s="618"/>
      <c r="C564" s="622"/>
      <c r="D564" s="622"/>
      <c r="E564" s="621"/>
      <c r="F564" s="618"/>
      <c r="G564" s="618"/>
      <c r="H564" s="618"/>
      <c r="I564" s="618"/>
      <c r="J564" s="618"/>
      <c r="K564" s="618"/>
      <c r="L564" s="618"/>
      <c r="M564" s="618"/>
      <c r="N564" s="619"/>
      <c r="O564" s="619"/>
      <c r="P564" s="620"/>
      <c r="Q564" s="620"/>
      <c r="R564" s="620"/>
      <c r="S564" s="620"/>
      <c r="T564" s="620"/>
      <c r="U564" s="620"/>
      <c r="V564" s="620"/>
      <c r="W564" s="620"/>
      <c r="X564" s="620"/>
      <c r="Y564" s="620"/>
      <c r="Z564" s="620"/>
      <c r="AA564" s="620"/>
      <c r="AB564" s="620"/>
      <c r="AC564" s="620"/>
      <c r="AD564" s="620"/>
      <c r="AE564" s="620"/>
      <c r="AF564" s="620"/>
      <c r="AG564" s="620"/>
      <c r="AH564" s="618"/>
      <c r="AI564" s="618"/>
      <c r="AJ564" s="618"/>
      <c r="AK564" s="618"/>
      <c r="AL564" s="618"/>
      <c r="AM564" s="618"/>
      <c r="AN564" s="618"/>
      <c r="AO564" s="618"/>
      <c r="AP564" s="618"/>
      <c r="AQ564" s="618"/>
      <c r="AR564" s="618"/>
      <c r="AS564" s="618"/>
      <c r="AT564" s="618"/>
      <c r="AU564" s="618"/>
      <c r="AV564" s="618"/>
      <c r="AW564" s="618"/>
      <c r="AX564" s="618"/>
      <c r="AY564" s="618"/>
      <c r="AZ564" s="618"/>
      <c r="BA564" s="618"/>
      <c r="BB564" s="618"/>
      <c r="BC564" s="618"/>
      <c r="BD564" s="618"/>
      <c r="BE564" s="618"/>
      <c r="BF564" s="618"/>
      <c r="BG564" s="618"/>
      <c r="BH564" s="618"/>
      <c r="BI564" s="618"/>
      <c r="BJ564" s="618"/>
      <c r="BK564" s="618"/>
      <c r="BL564" s="618"/>
      <c r="BM564" s="618"/>
      <c r="BN564" s="618"/>
      <c r="BO564" s="618"/>
      <c r="BP564" s="618"/>
      <c r="BQ564" s="618"/>
      <c r="BR564" s="618"/>
      <c r="BS564" s="618"/>
      <c r="BT564" s="618"/>
      <c r="BU564" s="618"/>
      <c r="BV564" s="618"/>
      <c r="BW564" s="618"/>
      <c r="BX564" s="618"/>
      <c r="BY564" s="618"/>
      <c r="BZ564" s="618"/>
      <c r="CA564" s="618"/>
      <c r="CB564" s="623"/>
      <c r="CC564" s="623"/>
      <c r="CD564" s="618"/>
      <c r="CE564" s="618"/>
      <c r="CF564" s="623"/>
      <c r="CG564" s="623"/>
      <c r="CH564" s="623"/>
      <c r="CI564" s="623"/>
      <c r="CJ564" s="623"/>
      <c r="CK564" s="623"/>
      <c r="CL564" s="623"/>
      <c r="CM564" s="623"/>
      <c r="CN564" s="623"/>
      <c r="CO564" s="618"/>
      <c r="CP564" s="619"/>
      <c r="CQ564" s="619"/>
      <c r="CR564" s="618"/>
      <c r="CS564" s="618"/>
      <c r="CT564" s="618"/>
      <c r="CU564" s="618"/>
      <c r="CV564" s="618"/>
      <c r="CW564" s="618"/>
    </row>
    <row r="565" spans="1:101" s="624" customFormat="1">
      <c r="A565" s="618"/>
      <c r="B565" s="618"/>
      <c r="C565" s="622"/>
      <c r="D565" s="622"/>
      <c r="E565" s="621"/>
      <c r="F565" s="618"/>
      <c r="G565" s="618"/>
      <c r="H565" s="618"/>
      <c r="I565" s="618"/>
      <c r="J565" s="618"/>
      <c r="K565" s="618"/>
      <c r="L565" s="618"/>
      <c r="M565" s="618"/>
      <c r="N565" s="619"/>
      <c r="O565" s="619"/>
      <c r="P565" s="620"/>
      <c r="Q565" s="620"/>
      <c r="R565" s="620"/>
      <c r="S565" s="620"/>
      <c r="T565" s="620"/>
      <c r="U565" s="620"/>
      <c r="V565" s="620"/>
      <c r="W565" s="620"/>
      <c r="X565" s="620"/>
      <c r="Y565" s="620"/>
      <c r="Z565" s="620"/>
      <c r="AA565" s="620"/>
      <c r="AB565" s="620"/>
      <c r="AC565" s="620"/>
      <c r="AD565" s="620"/>
      <c r="AE565" s="620"/>
      <c r="AF565" s="620"/>
      <c r="AG565" s="620"/>
      <c r="AH565" s="618"/>
      <c r="AI565" s="618"/>
      <c r="AJ565" s="618"/>
      <c r="AK565" s="618"/>
      <c r="AL565" s="618"/>
      <c r="AM565" s="618"/>
      <c r="AN565" s="618"/>
      <c r="AO565" s="618"/>
      <c r="AP565" s="618"/>
      <c r="AQ565" s="618"/>
      <c r="AR565" s="618"/>
      <c r="AS565" s="618"/>
      <c r="AT565" s="618"/>
      <c r="AU565" s="618"/>
      <c r="AV565" s="618"/>
      <c r="AW565" s="618"/>
      <c r="AX565" s="618"/>
      <c r="AY565" s="618"/>
      <c r="AZ565" s="618"/>
      <c r="BA565" s="618"/>
      <c r="BB565" s="618"/>
      <c r="BC565" s="618"/>
      <c r="BD565" s="618"/>
      <c r="BE565" s="618"/>
      <c r="BF565" s="618"/>
      <c r="BG565" s="618"/>
      <c r="BH565" s="618"/>
      <c r="BI565" s="618"/>
      <c r="BJ565" s="618"/>
      <c r="BK565" s="618"/>
      <c r="BL565" s="618"/>
      <c r="BM565" s="618"/>
      <c r="BN565" s="618"/>
      <c r="BO565" s="618"/>
      <c r="BP565" s="618"/>
      <c r="BQ565" s="618"/>
      <c r="BR565" s="618"/>
      <c r="BS565" s="618"/>
      <c r="BT565" s="618"/>
      <c r="BU565" s="618"/>
      <c r="BV565" s="618"/>
      <c r="BW565" s="618"/>
      <c r="BX565" s="618"/>
      <c r="BY565" s="618"/>
      <c r="BZ565" s="618"/>
      <c r="CA565" s="618"/>
      <c r="CB565" s="623"/>
      <c r="CC565" s="623"/>
      <c r="CD565" s="618"/>
      <c r="CE565" s="618"/>
      <c r="CF565" s="623"/>
      <c r="CG565" s="623"/>
      <c r="CH565" s="623"/>
      <c r="CI565" s="623"/>
      <c r="CJ565" s="623"/>
      <c r="CK565" s="623"/>
      <c r="CL565" s="623"/>
      <c r="CM565" s="623"/>
      <c r="CN565" s="623"/>
      <c r="CO565" s="618"/>
      <c r="CP565" s="619"/>
      <c r="CQ565" s="619"/>
      <c r="CR565" s="618"/>
      <c r="CS565" s="618"/>
      <c r="CT565" s="618"/>
      <c r="CU565" s="618"/>
      <c r="CV565" s="618"/>
      <c r="CW565" s="618"/>
    </row>
    <row r="566" spans="1:101" s="624" customFormat="1">
      <c r="A566" s="618"/>
      <c r="B566" s="618"/>
      <c r="C566" s="622"/>
      <c r="D566" s="622"/>
      <c r="E566" s="621"/>
      <c r="F566" s="618"/>
      <c r="G566" s="618"/>
      <c r="H566" s="618"/>
      <c r="I566" s="618"/>
      <c r="J566" s="618"/>
      <c r="K566" s="618"/>
      <c r="L566" s="618"/>
      <c r="M566" s="618"/>
      <c r="N566" s="619"/>
      <c r="O566" s="619"/>
      <c r="P566" s="620"/>
      <c r="Q566" s="620"/>
      <c r="R566" s="620"/>
      <c r="S566" s="620"/>
      <c r="T566" s="620"/>
      <c r="U566" s="620"/>
      <c r="V566" s="620"/>
      <c r="W566" s="620"/>
      <c r="X566" s="620"/>
      <c r="Y566" s="620"/>
      <c r="Z566" s="620"/>
      <c r="AA566" s="620"/>
      <c r="AB566" s="620"/>
      <c r="AC566" s="620"/>
      <c r="AD566" s="620"/>
      <c r="AE566" s="620"/>
      <c r="AF566" s="620"/>
      <c r="AG566" s="620"/>
      <c r="AH566" s="618"/>
      <c r="AI566" s="618"/>
      <c r="AJ566" s="618"/>
      <c r="AK566" s="618"/>
      <c r="AL566" s="618"/>
      <c r="AM566" s="618"/>
      <c r="AN566" s="618"/>
      <c r="AO566" s="618"/>
      <c r="AP566" s="618"/>
      <c r="AQ566" s="618"/>
      <c r="AR566" s="618"/>
      <c r="AS566" s="618"/>
      <c r="AT566" s="618"/>
      <c r="AU566" s="618"/>
      <c r="AV566" s="618"/>
      <c r="AW566" s="618"/>
      <c r="AX566" s="618"/>
      <c r="AY566" s="618"/>
      <c r="AZ566" s="618"/>
      <c r="BA566" s="618"/>
      <c r="BB566" s="618"/>
      <c r="BC566" s="618"/>
      <c r="BD566" s="618"/>
      <c r="BE566" s="618"/>
      <c r="BF566" s="618"/>
      <c r="BG566" s="618"/>
      <c r="BH566" s="618"/>
      <c r="BI566" s="618"/>
      <c r="BJ566" s="618"/>
      <c r="BK566" s="618"/>
      <c r="BL566" s="618"/>
      <c r="BM566" s="618"/>
      <c r="BN566" s="618"/>
      <c r="BO566" s="618"/>
      <c r="BP566" s="618"/>
      <c r="BQ566" s="618"/>
      <c r="BR566" s="618"/>
      <c r="BS566" s="618"/>
      <c r="BT566" s="618"/>
      <c r="BU566" s="618"/>
      <c r="BV566" s="618"/>
      <c r="BW566" s="618"/>
      <c r="BX566" s="618"/>
      <c r="BY566" s="618"/>
      <c r="BZ566" s="618"/>
      <c r="CA566" s="618"/>
      <c r="CB566" s="623"/>
      <c r="CC566" s="623"/>
      <c r="CD566" s="618"/>
      <c r="CE566" s="618"/>
      <c r="CF566" s="623"/>
      <c r="CG566" s="623"/>
      <c r="CH566" s="623"/>
      <c r="CI566" s="623"/>
      <c r="CJ566" s="623"/>
      <c r="CK566" s="623"/>
      <c r="CL566" s="623"/>
      <c r="CM566" s="623"/>
      <c r="CN566" s="623"/>
      <c r="CO566" s="618"/>
      <c r="CP566" s="619"/>
      <c r="CQ566" s="619"/>
      <c r="CR566" s="618"/>
      <c r="CS566" s="618"/>
      <c r="CT566" s="618"/>
      <c r="CU566" s="618"/>
      <c r="CV566" s="618"/>
      <c r="CW566" s="618"/>
    </row>
    <row r="567" spans="1:101" s="624" customFormat="1">
      <c r="A567" s="618"/>
      <c r="B567" s="618"/>
      <c r="C567" s="622"/>
      <c r="D567" s="622"/>
      <c r="E567" s="621"/>
      <c r="F567" s="618"/>
      <c r="G567" s="618"/>
      <c r="H567" s="618"/>
      <c r="I567" s="618"/>
      <c r="J567" s="618"/>
      <c r="K567" s="618"/>
      <c r="L567" s="618"/>
      <c r="M567" s="618"/>
      <c r="N567" s="619"/>
      <c r="O567" s="619"/>
      <c r="P567" s="620"/>
      <c r="Q567" s="620"/>
      <c r="R567" s="620"/>
      <c r="S567" s="620"/>
      <c r="T567" s="620"/>
      <c r="U567" s="620"/>
      <c r="V567" s="620"/>
      <c r="W567" s="620"/>
      <c r="X567" s="620"/>
      <c r="Y567" s="620"/>
      <c r="Z567" s="620"/>
      <c r="AA567" s="620"/>
      <c r="AB567" s="620"/>
      <c r="AC567" s="620"/>
      <c r="AD567" s="620"/>
      <c r="AE567" s="620"/>
      <c r="AF567" s="620"/>
      <c r="AG567" s="620"/>
      <c r="AH567" s="618"/>
      <c r="AI567" s="618"/>
      <c r="AJ567" s="618"/>
      <c r="AK567" s="618"/>
      <c r="AL567" s="618"/>
      <c r="AM567" s="618"/>
      <c r="AN567" s="618"/>
      <c r="AO567" s="618"/>
      <c r="AP567" s="618"/>
      <c r="AQ567" s="618"/>
      <c r="AR567" s="618"/>
      <c r="AS567" s="618"/>
      <c r="AT567" s="618"/>
      <c r="AU567" s="618"/>
      <c r="AV567" s="618"/>
      <c r="AW567" s="618"/>
      <c r="AX567" s="618"/>
      <c r="AY567" s="618"/>
      <c r="AZ567" s="618"/>
      <c r="BA567" s="618"/>
      <c r="BB567" s="618"/>
      <c r="BC567" s="618"/>
      <c r="BD567" s="618"/>
      <c r="BE567" s="618"/>
      <c r="BF567" s="618"/>
      <c r="BG567" s="618"/>
      <c r="BH567" s="618"/>
      <c r="BI567" s="618"/>
      <c r="BJ567" s="618"/>
      <c r="BK567" s="618"/>
      <c r="BL567" s="618"/>
      <c r="BM567" s="618"/>
      <c r="BN567" s="618"/>
      <c r="BO567" s="618"/>
      <c r="BP567" s="618"/>
      <c r="BQ567" s="618"/>
      <c r="BR567" s="618"/>
      <c r="BS567" s="618"/>
      <c r="BT567" s="618"/>
      <c r="BU567" s="618"/>
      <c r="BV567" s="618"/>
      <c r="BW567" s="618"/>
      <c r="BX567" s="618"/>
      <c r="BY567" s="618"/>
      <c r="BZ567" s="618"/>
      <c r="CA567" s="618"/>
      <c r="CB567" s="623"/>
      <c r="CC567" s="623"/>
      <c r="CD567" s="618"/>
      <c r="CE567" s="618"/>
      <c r="CF567" s="623"/>
      <c r="CG567" s="623"/>
      <c r="CH567" s="623"/>
      <c r="CI567" s="623"/>
      <c r="CJ567" s="623"/>
      <c r="CK567" s="623"/>
      <c r="CL567" s="623"/>
      <c r="CM567" s="623"/>
      <c r="CN567" s="623"/>
      <c r="CO567" s="618"/>
      <c r="CP567" s="619"/>
      <c r="CQ567" s="619"/>
      <c r="CR567" s="618"/>
      <c r="CS567" s="618"/>
      <c r="CT567" s="618"/>
      <c r="CU567" s="618"/>
      <c r="CV567" s="618"/>
      <c r="CW567" s="618"/>
    </row>
    <row r="568" spans="1:101" s="624" customFormat="1">
      <c r="A568" s="618"/>
      <c r="B568" s="618"/>
      <c r="C568" s="622"/>
      <c r="D568" s="622"/>
      <c r="E568" s="621"/>
      <c r="F568" s="618"/>
      <c r="G568" s="618"/>
      <c r="H568" s="618"/>
      <c r="I568" s="618"/>
      <c r="J568" s="618"/>
      <c r="K568" s="618"/>
      <c r="L568" s="618"/>
      <c r="M568" s="618"/>
      <c r="N568" s="619"/>
      <c r="O568" s="619"/>
      <c r="P568" s="620"/>
      <c r="Q568" s="620"/>
      <c r="R568" s="620"/>
      <c r="S568" s="620"/>
      <c r="T568" s="620"/>
      <c r="U568" s="620"/>
      <c r="V568" s="620"/>
      <c r="W568" s="620"/>
      <c r="X568" s="620"/>
      <c r="Y568" s="620"/>
      <c r="Z568" s="620"/>
      <c r="AA568" s="620"/>
      <c r="AB568" s="620"/>
      <c r="AC568" s="620"/>
      <c r="AD568" s="620"/>
      <c r="AE568" s="620"/>
      <c r="AF568" s="620"/>
      <c r="AG568" s="620"/>
      <c r="AH568" s="618"/>
      <c r="AI568" s="618"/>
      <c r="AJ568" s="618"/>
      <c r="AK568" s="618"/>
      <c r="AL568" s="618"/>
      <c r="AM568" s="618"/>
      <c r="AN568" s="618"/>
      <c r="AO568" s="618"/>
      <c r="AP568" s="618"/>
      <c r="AQ568" s="618"/>
      <c r="AR568" s="618"/>
      <c r="AS568" s="618"/>
      <c r="AT568" s="618"/>
      <c r="AU568" s="618"/>
      <c r="AV568" s="618"/>
      <c r="AW568" s="618"/>
      <c r="AX568" s="618"/>
      <c r="AY568" s="618"/>
      <c r="AZ568" s="618"/>
      <c r="BA568" s="618"/>
      <c r="BB568" s="618"/>
      <c r="BC568" s="618"/>
      <c r="BD568" s="618"/>
      <c r="BE568" s="618"/>
      <c r="BF568" s="618"/>
      <c r="BG568" s="618"/>
      <c r="BH568" s="618"/>
      <c r="BI568" s="618"/>
      <c r="BJ568" s="618"/>
      <c r="BK568" s="618"/>
      <c r="BL568" s="618"/>
      <c r="BM568" s="618"/>
      <c r="BN568" s="618"/>
      <c r="BO568" s="618"/>
      <c r="BP568" s="618"/>
      <c r="BQ568" s="618"/>
      <c r="BR568" s="618"/>
      <c r="BS568" s="618"/>
      <c r="BT568" s="618"/>
      <c r="BU568" s="618"/>
      <c r="BV568" s="618"/>
      <c r="BW568" s="618"/>
      <c r="BX568" s="618"/>
      <c r="BY568" s="618"/>
      <c r="BZ568" s="618"/>
      <c r="CA568" s="618"/>
      <c r="CB568" s="623"/>
      <c r="CC568" s="623"/>
      <c r="CD568" s="618"/>
      <c r="CE568" s="618"/>
      <c r="CF568" s="623"/>
      <c r="CG568" s="623"/>
      <c r="CH568" s="623"/>
      <c r="CI568" s="623"/>
      <c r="CJ568" s="623"/>
      <c r="CK568" s="623"/>
      <c r="CL568" s="623"/>
      <c r="CM568" s="623"/>
      <c r="CN568" s="623"/>
      <c r="CO568" s="618"/>
      <c r="CP568" s="619"/>
      <c r="CQ568" s="619"/>
      <c r="CR568" s="618"/>
      <c r="CS568" s="618"/>
      <c r="CT568" s="618"/>
      <c r="CU568" s="618"/>
      <c r="CV568" s="618"/>
      <c r="CW568" s="618"/>
    </row>
    <row r="569" spans="1:101" s="624" customFormat="1">
      <c r="A569" s="618"/>
      <c r="B569" s="618"/>
      <c r="C569" s="622"/>
      <c r="D569" s="622"/>
      <c r="E569" s="621"/>
      <c r="F569" s="618"/>
      <c r="G569" s="618"/>
      <c r="H569" s="618"/>
      <c r="I569" s="618"/>
      <c r="J569" s="618"/>
      <c r="K569" s="618"/>
      <c r="L569" s="618"/>
      <c r="M569" s="618"/>
      <c r="N569" s="619"/>
      <c r="O569" s="619"/>
      <c r="P569" s="620"/>
      <c r="Q569" s="620"/>
      <c r="R569" s="620"/>
      <c r="S569" s="620"/>
      <c r="T569" s="620"/>
      <c r="U569" s="620"/>
      <c r="V569" s="620"/>
      <c r="W569" s="620"/>
      <c r="X569" s="620"/>
      <c r="Y569" s="620"/>
      <c r="Z569" s="620"/>
      <c r="AA569" s="620"/>
      <c r="AB569" s="620"/>
      <c r="AC569" s="620"/>
      <c r="AD569" s="620"/>
      <c r="AE569" s="620"/>
      <c r="AF569" s="620"/>
      <c r="AG569" s="620"/>
      <c r="AH569" s="618"/>
      <c r="AI569" s="618"/>
      <c r="AJ569" s="618"/>
      <c r="AK569" s="618"/>
      <c r="AL569" s="618"/>
      <c r="AM569" s="618"/>
      <c r="AN569" s="618"/>
      <c r="AO569" s="618"/>
      <c r="AP569" s="618"/>
      <c r="AQ569" s="618"/>
      <c r="AR569" s="618"/>
      <c r="AS569" s="618"/>
      <c r="AT569" s="618"/>
      <c r="AU569" s="618"/>
      <c r="AV569" s="618"/>
      <c r="AW569" s="618"/>
      <c r="AX569" s="618"/>
      <c r="AY569" s="618"/>
      <c r="AZ569" s="618"/>
      <c r="BA569" s="618"/>
      <c r="BB569" s="618"/>
      <c r="BC569" s="618"/>
      <c r="BD569" s="618"/>
      <c r="BE569" s="618"/>
      <c r="BF569" s="618"/>
      <c r="BG569" s="618"/>
      <c r="BH569" s="618"/>
      <c r="BI569" s="618"/>
      <c r="BJ569" s="618"/>
      <c r="BK569" s="618"/>
      <c r="BL569" s="618"/>
      <c r="BM569" s="618"/>
      <c r="BN569" s="618"/>
      <c r="BO569" s="618"/>
      <c r="BP569" s="618"/>
      <c r="BQ569" s="618"/>
      <c r="BR569" s="618"/>
      <c r="BS569" s="618"/>
      <c r="BT569" s="618"/>
      <c r="BU569" s="618"/>
      <c r="BV569" s="618"/>
      <c r="BW569" s="618"/>
      <c r="BX569" s="618"/>
      <c r="BY569" s="618"/>
      <c r="BZ569" s="618"/>
      <c r="CA569" s="618"/>
      <c r="CB569" s="623"/>
      <c r="CC569" s="623"/>
      <c r="CD569" s="618"/>
      <c r="CE569" s="618"/>
      <c r="CF569" s="623"/>
      <c r="CG569" s="623"/>
      <c r="CH569" s="623"/>
      <c r="CI569" s="623"/>
      <c r="CJ569" s="623"/>
      <c r="CK569" s="623"/>
      <c r="CL569" s="623"/>
      <c r="CM569" s="623"/>
      <c r="CN569" s="623"/>
      <c r="CO569" s="618"/>
      <c r="CP569" s="619"/>
      <c r="CQ569" s="619"/>
      <c r="CR569" s="618"/>
      <c r="CS569" s="618"/>
      <c r="CT569" s="618"/>
      <c r="CU569" s="618"/>
      <c r="CV569" s="618"/>
      <c r="CW569" s="618"/>
    </row>
    <row r="570" spans="1:101" s="624" customFormat="1">
      <c r="A570" s="618"/>
      <c r="B570" s="618"/>
      <c r="C570" s="622"/>
      <c r="D570" s="622"/>
      <c r="E570" s="621"/>
      <c r="F570" s="618"/>
      <c r="G570" s="618"/>
      <c r="H570" s="618"/>
      <c r="I570" s="618"/>
      <c r="J570" s="618"/>
      <c r="K570" s="618"/>
      <c r="L570" s="618"/>
      <c r="M570" s="618"/>
      <c r="N570" s="619"/>
      <c r="O570" s="619"/>
      <c r="P570" s="620"/>
      <c r="Q570" s="620"/>
      <c r="R570" s="620"/>
      <c r="S570" s="620"/>
      <c r="T570" s="620"/>
      <c r="U570" s="620"/>
      <c r="V570" s="620"/>
      <c r="W570" s="620"/>
      <c r="X570" s="620"/>
      <c r="Y570" s="620"/>
      <c r="Z570" s="620"/>
      <c r="AA570" s="620"/>
      <c r="AB570" s="620"/>
      <c r="AC570" s="620"/>
      <c r="AD570" s="620"/>
      <c r="AE570" s="620"/>
      <c r="AF570" s="620"/>
      <c r="AG570" s="620"/>
      <c r="AH570" s="618"/>
      <c r="AI570" s="618"/>
      <c r="AJ570" s="618"/>
      <c r="AK570" s="618"/>
      <c r="AL570" s="618"/>
      <c r="AM570" s="618"/>
      <c r="AN570" s="618"/>
      <c r="AO570" s="618"/>
      <c r="AP570" s="618"/>
      <c r="AQ570" s="618"/>
      <c r="AR570" s="618"/>
      <c r="AS570" s="618"/>
      <c r="AT570" s="618"/>
      <c r="AU570" s="618"/>
      <c r="AV570" s="618"/>
      <c r="AW570" s="618"/>
      <c r="AX570" s="618"/>
      <c r="AY570" s="618"/>
      <c r="AZ570" s="618"/>
      <c r="BA570" s="618"/>
      <c r="BB570" s="618"/>
      <c r="BC570" s="618"/>
      <c r="BD570" s="618"/>
      <c r="BE570" s="618"/>
      <c r="BF570" s="618"/>
      <c r="BG570" s="618"/>
      <c r="BH570" s="618"/>
      <c r="BI570" s="618"/>
      <c r="BJ570" s="618"/>
      <c r="BK570" s="618"/>
      <c r="BL570" s="618"/>
      <c r="BM570" s="618"/>
      <c r="BN570" s="618"/>
      <c r="BO570" s="618"/>
      <c r="BP570" s="618"/>
      <c r="BQ570" s="618"/>
      <c r="BR570" s="618"/>
      <c r="BS570" s="618"/>
      <c r="BT570" s="618"/>
      <c r="BU570" s="618"/>
      <c r="BV570" s="618"/>
      <c r="BW570" s="618"/>
      <c r="BX570" s="618"/>
      <c r="BY570" s="618"/>
      <c r="BZ570" s="618"/>
      <c r="CA570" s="618"/>
      <c r="CB570" s="623"/>
      <c r="CC570" s="623"/>
      <c r="CD570" s="618"/>
      <c r="CE570" s="618"/>
      <c r="CF570" s="623"/>
      <c r="CG570" s="623"/>
      <c r="CH570" s="623"/>
      <c r="CI570" s="623"/>
      <c r="CJ570" s="623"/>
      <c r="CK570" s="623"/>
      <c r="CL570" s="623"/>
      <c r="CM570" s="623"/>
      <c r="CN570" s="623"/>
      <c r="CO570" s="618"/>
      <c r="CP570" s="619"/>
      <c r="CQ570" s="619"/>
      <c r="CR570" s="618"/>
      <c r="CS570" s="618"/>
      <c r="CT570" s="618"/>
      <c r="CU570" s="618"/>
      <c r="CV570" s="618"/>
      <c r="CW570" s="618"/>
    </row>
    <row r="571" spans="1:101" s="624" customFormat="1">
      <c r="A571" s="618"/>
      <c r="B571" s="618"/>
      <c r="C571" s="622"/>
      <c r="D571" s="622"/>
      <c r="E571" s="621"/>
      <c r="F571" s="618"/>
      <c r="G571" s="618"/>
      <c r="H571" s="618"/>
      <c r="I571" s="618"/>
      <c r="J571" s="618"/>
      <c r="K571" s="618"/>
      <c r="L571" s="618"/>
      <c r="M571" s="618"/>
      <c r="N571" s="619"/>
      <c r="O571" s="619"/>
      <c r="P571" s="620"/>
      <c r="Q571" s="620"/>
      <c r="R571" s="620"/>
      <c r="S571" s="620"/>
      <c r="T571" s="620"/>
      <c r="U571" s="620"/>
      <c r="V571" s="620"/>
      <c r="W571" s="620"/>
      <c r="X571" s="620"/>
      <c r="Y571" s="620"/>
      <c r="Z571" s="620"/>
      <c r="AA571" s="620"/>
      <c r="AB571" s="620"/>
      <c r="AC571" s="620"/>
      <c r="AD571" s="620"/>
      <c r="AE571" s="620"/>
      <c r="AF571" s="620"/>
      <c r="AG571" s="620"/>
      <c r="AH571" s="618"/>
      <c r="AI571" s="618"/>
      <c r="AJ571" s="618"/>
      <c r="AK571" s="618"/>
      <c r="AL571" s="618"/>
      <c r="AM571" s="618"/>
      <c r="AN571" s="618"/>
      <c r="AO571" s="618"/>
      <c r="AP571" s="618"/>
      <c r="AQ571" s="618"/>
      <c r="AR571" s="618"/>
      <c r="AS571" s="618"/>
      <c r="AT571" s="618"/>
      <c r="AU571" s="618"/>
      <c r="AV571" s="618"/>
      <c r="AW571" s="618"/>
      <c r="AX571" s="618"/>
      <c r="AY571" s="618"/>
      <c r="AZ571" s="618"/>
      <c r="BA571" s="618"/>
      <c r="BB571" s="618"/>
      <c r="BC571" s="618"/>
      <c r="BD571" s="618"/>
      <c r="BE571" s="618"/>
      <c r="BF571" s="618"/>
      <c r="BG571" s="618"/>
      <c r="BH571" s="618"/>
      <c r="BI571" s="618"/>
      <c r="BJ571" s="618"/>
      <c r="BK571" s="618"/>
      <c r="BL571" s="618"/>
      <c r="BM571" s="618"/>
      <c r="BN571" s="618"/>
      <c r="BO571" s="618"/>
      <c r="BP571" s="618"/>
      <c r="BQ571" s="618"/>
      <c r="BR571" s="618"/>
      <c r="BS571" s="618"/>
      <c r="BT571" s="618"/>
      <c r="BU571" s="618"/>
      <c r="BV571" s="618"/>
      <c r="BW571" s="618"/>
      <c r="BX571" s="618"/>
      <c r="BY571" s="618"/>
      <c r="BZ571" s="618"/>
      <c r="CA571" s="618"/>
      <c r="CB571" s="623"/>
      <c r="CC571" s="623"/>
      <c r="CD571" s="618"/>
      <c r="CE571" s="618"/>
      <c r="CF571" s="623"/>
      <c r="CG571" s="623"/>
      <c r="CH571" s="623"/>
      <c r="CI571" s="623"/>
      <c r="CJ571" s="623"/>
      <c r="CK571" s="623"/>
      <c r="CL571" s="623"/>
      <c r="CM571" s="623"/>
      <c r="CN571" s="623"/>
      <c r="CO571" s="618"/>
      <c r="CP571" s="619"/>
      <c r="CQ571" s="619"/>
      <c r="CR571" s="618"/>
      <c r="CS571" s="618"/>
      <c r="CT571" s="618"/>
      <c r="CU571" s="618"/>
      <c r="CV571" s="618"/>
      <c r="CW571" s="618"/>
    </row>
    <row r="572" spans="1:101" s="624" customFormat="1">
      <c r="A572" s="618"/>
      <c r="B572" s="618"/>
      <c r="C572" s="622"/>
      <c r="D572" s="622"/>
      <c r="E572" s="621"/>
      <c r="F572" s="618"/>
      <c r="G572" s="618"/>
      <c r="H572" s="618"/>
      <c r="I572" s="618"/>
      <c r="J572" s="618"/>
      <c r="K572" s="618"/>
      <c r="L572" s="618"/>
      <c r="M572" s="618"/>
      <c r="N572" s="619"/>
      <c r="O572" s="619"/>
      <c r="P572" s="620"/>
      <c r="Q572" s="620"/>
      <c r="R572" s="620"/>
      <c r="S572" s="620"/>
      <c r="T572" s="620"/>
      <c r="U572" s="620"/>
      <c r="V572" s="620"/>
      <c r="W572" s="620"/>
      <c r="X572" s="620"/>
      <c r="Y572" s="620"/>
      <c r="Z572" s="620"/>
      <c r="AA572" s="620"/>
      <c r="AB572" s="620"/>
      <c r="AC572" s="620"/>
      <c r="AD572" s="620"/>
      <c r="AE572" s="620"/>
      <c r="AF572" s="620"/>
      <c r="AG572" s="620"/>
      <c r="AH572" s="618"/>
      <c r="AI572" s="618"/>
      <c r="AJ572" s="618"/>
      <c r="AK572" s="618"/>
      <c r="AL572" s="618"/>
      <c r="AM572" s="618"/>
      <c r="AN572" s="618"/>
      <c r="AO572" s="618"/>
      <c r="AP572" s="618"/>
      <c r="AQ572" s="618"/>
      <c r="AR572" s="618"/>
      <c r="AS572" s="618"/>
      <c r="AT572" s="618"/>
      <c r="AU572" s="618"/>
      <c r="AV572" s="618"/>
      <c r="AW572" s="618"/>
      <c r="AX572" s="618"/>
      <c r="AY572" s="618"/>
      <c r="AZ572" s="618"/>
      <c r="BA572" s="618"/>
      <c r="BB572" s="618"/>
      <c r="BC572" s="618"/>
      <c r="BD572" s="618"/>
      <c r="BE572" s="618"/>
      <c r="BF572" s="618"/>
      <c r="BG572" s="618"/>
      <c r="BH572" s="618"/>
      <c r="BI572" s="618"/>
      <c r="BJ572" s="618"/>
      <c r="BK572" s="618"/>
      <c r="BL572" s="618"/>
      <c r="BM572" s="618"/>
      <c r="BN572" s="618"/>
      <c r="BO572" s="618"/>
      <c r="BP572" s="618"/>
      <c r="BQ572" s="618"/>
      <c r="BR572" s="618"/>
      <c r="BS572" s="618"/>
      <c r="BT572" s="618"/>
      <c r="BU572" s="618"/>
      <c r="BV572" s="618"/>
      <c r="BW572" s="618"/>
      <c r="BX572" s="618"/>
      <c r="BY572" s="618"/>
      <c r="BZ572" s="618"/>
      <c r="CA572" s="618"/>
      <c r="CB572" s="623"/>
      <c r="CC572" s="623"/>
      <c r="CD572" s="618"/>
      <c r="CE572" s="618"/>
      <c r="CF572" s="623"/>
      <c r="CG572" s="623"/>
      <c r="CH572" s="623"/>
      <c r="CI572" s="623"/>
      <c r="CJ572" s="623"/>
      <c r="CK572" s="623"/>
      <c r="CL572" s="623"/>
      <c r="CM572" s="623"/>
      <c r="CN572" s="623"/>
      <c r="CO572" s="618"/>
      <c r="CP572" s="619"/>
      <c r="CQ572" s="619"/>
      <c r="CR572" s="618"/>
      <c r="CS572" s="618"/>
      <c r="CT572" s="618"/>
      <c r="CU572" s="618"/>
      <c r="CV572" s="618"/>
      <c r="CW572" s="618"/>
    </row>
    <row r="573" spans="1:101" s="624" customFormat="1">
      <c r="A573" s="618"/>
      <c r="B573" s="618"/>
      <c r="C573" s="622"/>
      <c r="D573" s="622"/>
      <c r="E573" s="621"/>
      <c r="F573" s="618"/>
      <c r="G573" s="618"/>
      <c r="H573" s="618"/>
      <c r="I573" s="618"/>
      <c r="J573" s="618"/>
      <c r="K573" s="618"/>
      <c r="L573" s="618"/>
      <c r="M573" s="618"/>
      <c r="N573" s="619"/>
      <c r="O573" s="619"/>
      <c r="P573" s="620"/>
      <c r="Q573" s="620"/>
      <c r="R573" s="620"/>
      <c r="S573" s="620"/>
      <c r="T573" s="620"/>
      <c r="U573" s="620"/>
      <c r="V573" s="620"/>
      <c r="W573" s="620"/>
      <c r="X573" s="620"/>
      <c r="Y573" s="620"/>
      <c r="Z573" s="620"/>
      <c r="AA573" s="620"/>
      <c r="AB573" s="620"/>
      <c r="AC573" s="620"/>
      <c r="AD573" s="620"/>
      <c r="AE573" s="620"/>
      <c r="AF573" s="620"/>
      <c r="AG573" s="620"/>
      <c r="AH573" s="618"/>
      <c r="AI573" s="618"/>
      <c r="AJ573" s="618"/>
      <c r="AK573" s="618"/>
      <c r="AL573" s="618"/>
      <c r="AM573" s="618"/>
      <c r="AN573" s="618"/>
      <c r="AO573" s="618"/>
      <c r="AP573" s="618"/>
      <c r="AQ573" s="618"/>
      <c r="AR573" s="618"/>
      <c r="AS573" s="618"/>
      <c r="AT573" s="618"/>
      <c r="AU573" s="618"/>
      <c r="AV573" s="618"/>
      <c r="AW573" s="618"/>
      <c r="AX573" s="618"/>
      <c r="AY573" s="618"/>
      <c r="AZ573" s="618"/>
      <c r="BA573" s="618"/>
      <c r="BB573" s="618"/>
      <c r="BC573" s="618"/>
      <c r="BD573" s="618"/>
      <c r="BE573" s="618"/>
      <c r="BF573" s="618"/>
      <c r="BG573" s="618"/>
      <c r="BH573" s="618"/>
      <c r="BI573" s="618"/>
      <c r="BJ573" s="618"/>
      <c r="BK573" s="618"/>
      <c r="BL573" s="618"/>
      <c r="BM573" s="618"/>
      <c r="BN573" s="618"/>
      <c r="BO573" s="618"/>
      <c r="BP573" s="618"/>
      <c r="BQ573" s="618"/>
      <c r="BR573" s="618"/>
      <c r="BS573" s="618"/>
      <c r="BT573" s="618"/>
      <c r="BU573" s="618"/>
      <c r="BV573" s="618"/>
      <c r="BW573" s="618"/>
      <c r="BX573" s="618"/>
      <c r="BY573" s="618"/>
      <c r="BZ573" s="618"/>
      <c r="CA573" s="618"/>
      <c r="CB573" s="623"/>
      <c r="CC573" s="623"/>
      <c r="CD573" s="618"/>
      <c r="CE573" s="618"/>
      <c r="CF573" s="623"/>
      <c r="CG573" s="623"/>
      <c r="CH573" s="623"/>
      <c r="CI573" s="623"/>
      <c r="CJ573" s="623"/>
      <c r="CK573" s="623"/>
      <c r="CL573" s="623"/>
      <c r="CM573" s="623"/>
      <c r="CN573" s="623"/>
      <c r="CO573" s="618"/>
      <c r="CP573" s="619"/>
      <c r="CQ573" s="619"/>
      <c r="CR573" s="618"/>
      <c r="CS573" s="618"/>
      <c r="CT573" s="618"/>
      <c r="CU573" s="618"/>
      <c r="CV573" s="618"/>
      <c r="CW573" s="618"/>
    </row>
    <row r="574" spans="1:101" s="624" customFormat="1">
      <c r="A574" s="618"/>
      <c r="B574" s="618"/>
      <c r="C574" s="622"/>
      <c r="D574" s="622"/>
      <c r="E574" s="621"/>
      <c r="F574" s="618"/>
      <c r="G574" s="618"/>
      <c r="H574" s="618"/>
      <c r="I574" s="618"/>
      <c r="J574" s="618"/>
      <c r="K574" s="618"/>
      <c r="L574" s="618"/>
      <c r="M574" s="618"/>
      <c r="N574" s="619"/>
      <c r="O574" s="619"/>
      <c r="P574" s="620"/>
      <c r="Q574" s="620"/>
      <c r="R574" s="620"/>
      <c r="S574" s="620"/>
      <c r="T574" s="620"/>
      <c r="U574" s="620"/>
      <c r="V574" s="620"/>
      <c r="W574" s="620"/>
      <c r="X574" s="620"/>
      <c r="Y574" s="620"/>
      <c r="Z574" s="620"/>
      <c r="AA574" s="620"/>
      <c r="AB574" s="620"/>
      <c r="AC574" s="620"/>
      <c r="AD574" s="620"/>
      <c r="AE574" s="620"/>
      <c r="AF574" s="620"/>
      <c r="AG574" s="620"/>
      <c r="AH574" s="618"/>
      <c r="AI574" s="618"/>
      <c r="AJ574" s="618"/>
      <c r="AK574" s="618"/>
      <c r="AL574" s="618"/>
      <c r="AM574" s="618"/>
      <c r="AN574" s="618"/>
      <c r="AO574" s="618"/>
      <c r="AP574" s="618"/>
      <c r="AQ574" s="618"/>
      <c r="AR574" s="618"/>
      <c r="AS574" s="618"/>
      <c r="AT574" s="618"/>
      <c r="AU574" s="618"/>
      <c r="AV574" s="618"/>
      <c r="AW574" s="618"/>
      <c r="AX574" s="618"/>
      <c r="AY574" s="618"/>
      <c r="AZ574" s="618"/>
      <c r="BA574" s="618"/>
      <c r="BB574" s="618"/>
      <c r="BC574" s="618"/>
      <c r="BD574" s="618"/>
      <c r="BE574" s="618"/>
      <c r="BF574" s="618"/>
      <c r="BG574" s="618"/>
      <c r="BH574" s="618"/>
      <c r="BI574" s="618"/>
      <c r="BJ574" s="618"/>
      <c r="BK574" s="618"/>
      <c r="BL574" s="618"/>
      <c r="BM574" s="618"/>
      <c r="BN574" s="618"/>
      <c r="BO574" s="618"/>
      <c r="BP574" s="618"/>
      <c r="BQ574" s="618"/>
      <c r="BR574" s="618"/>
      <c r="BS574" s="618"/>
      <c r="BT574" s="618"/>
      <c r="BU574" s="618"/>
      <c r="BV574" s="618"/>
      <c r="BW574" s="618"/>
      <c r="BX574" s="618"/>
      <c r="BY574" s="618"/>
      <c r="BZ574" s="618"/>
      <c r="CA574" s="618"/>
      <c r="CB574" s="623"/>
      <c r="CC574" s="623"/>
      <c r="CD574" s="618"/>
      <c r="CE574" s="618"/>
      <c r="CF574" s="623"/>
      <c r="CG574" s="623"/>
      <c r="CH574" s="623"/>
      <c r="CI574" s="623"/>
      <c r="CJ574" s="623"/>
      <c r="CK574" s="623"/>
      <c r="CL574" s="623"/>
      <c r="CM574" s="623"/>
      <c r="CN574" s="623"/>
      <c r="CO574" s="618"/>
      <c r="CP574" s="619"/>
      <c r="CQ574" s="619"/>
      <c r="CR574" s="618"/>
      <c r="CS574" s="618"/>
      <c r="CT574" s="618"/>
      <c r="CU574" s="618"/>
      <c r="CV574" s="618"/>
      <c r="CW574" s="618"/>
    </row>
    <row r="575" spans="1:101" s="624" customFormat="1">
      <c r="A575" s="618"/>
      <c r="B575" s="618"/>
      <c r="C575" s="622"/>
      <c r="D575" s="622"/>
      <c r="E575" s="621"/>
      <c r="F575" s="618"/>
      <c r="G575" s="618"/>
      <c r="H575" s="618"/>
      <c r="I575" s="618"/>
      <c r="J575" s="618"/>
      <c r="K575" s="618"/>
      <c r="L575" s="618"/>
      <c r="M575" s="618"/>
      <c r="N575" s="619"/>
      <c r="O575" s="619"/>
      <c r="P575" s="620"/>
      <c r="Q575" s="620"/>
      <c r="R575" s="620"/>
      <c r="S575" s="620"/>
      <c r="T575" s="620"/>
      <c r="U575" s="620"/>
      <c r="V575" s="620"/>
      <c r="W575" s="620"/>
      <c r="X575" s="620"/>
      <c r="Y575" s="620"/>
      <c r="Z575" s="620"/>
      <c r="AA575" s="620"/>
      <c r="AB575" s="620"/>
      <c r="AC575" s="620"/>
      <c r="AD575" s="620"/>
      <c r="AE575" s="620"/>
      <c r="AF575" s="620"/>
      <c r="AG575" s="620"/>
      <c r="AH575" s="618"/>
      <c r="AI575" s="618"/>
      <c r="AJ575" s="618"/>
      <c r="AK575" s="618"/>
      <c r="AL575" s="618"/>
      <c r="AM575" s="618"/>
      <c r="AN575" s="618"/>
      <c r="AO575" s="618"/>
      <c r="AP575" s="618"/>
      <c r="AQ575" s="618"/>
      <c r="AR575" s="618"/>
      <c r="AS575" s="618"/>
      <c r="AT575" s="618"/>
      <c r="AU575" s="618"/>
      <c r="AV575" s="618"/>
      <c r="AW575" s="618"/>
      <c r="AX575" s="618"/>
      <c r="AY575" s="618"/>
      <c r="AZ575" s="618"/>
      <c r="BA575" s="618"/>
      <c r="BB575" s="618"/>
      <c r="BC575" s="618"/>
      <c r="BD575" s="618"/>
      <c r="BE575" s="618"/>
      <c r="BF575" s="618"/>
      <c r="BG575" s="618"/>
      <c r="BH575" s="618"/>
      <c r="BI575" s="618"/>
      <c r="BJ575" s="618"/>
      <c r="BK575" s="618"/>
      <c r="BL575" s="618"/>
      <c r="BM575" s="618"/>
      <c r="BN575" s="618"/>
      <c r="BO575" s="618"/>
      <c r="BP575" s="618"/>
      <c r="BQ575" s="618"/>
      <c r="BR575" s="618"/>
      <c r="BS575" s="618"/>
      <c r="BT575" s="618"/>
      <c r="BU575" s="618"/>
      <c r="BV575" s="618"/>
      <c r="BW575" s="618"/>
      <c r="BX575" s="618"/>
      <c r="BY575" s="618"/>
      <c r="BZ575" s="618"/>
      <c r="CA575" s="618"/>
      <c r="CB575" s="623"/>
      <c r="CC575" s="623"/>
      <c r="CD575" s="618"/>
      <c r="CE575" s="618"/>
      <c r="CF575" s="623"/>
      <c r="CG575" s="623"/>
      <c r="CH575" s="623"/>
      <c r="CI575" s="623"/>
      <c r="CJ575" s="623"/>
      <c r="CK575" s="623"/>
      <c r="CL575" s="623"/>
      <c r="CM575" s="623"/>
      <c r="CN575" s="623"/>
      <c r="CO575" s="618"/>
      <c r="CP575" s="619"/>
      <c r="CQ575" s="619"/>
      <c r="CR575" s="618"/>
      <c r="CS575" s="618"/>
      <c r="CT575" s="618"/>
      <c r="CU575" s="618"/>
      <c r="CV575" s="618"/>
      <c r="CW575" s="618"/>
    </row>
    <row r="576" spans="1:101" s="624" customFormat="1">
      <c r="A576" s="618"/>
      <c r="B576" s="618"/>
      <c r="C576" s="622"/>
      <c r="D576" s="622"/>
      <c r="E576" s="621"/>
      <c r="F576" s="618"/>
      <c r="G576" s="618"/>
      <c r="H576" s="618"/>
      <c r="I576" s="618"/>
      <c r="J576" s="618"/>
      <c r="K576" s="618"/>
      <c r="L576" s="618"/>
      <c r="M576" s="618"/>
      <c r="N576" s="619"/>
      <c r="O576" s="619"/>
      <c r="P576" s="620"/>
      <c r="Q576" s="620"/>
      <c r="R576" s="620"/>
      <c r="S576" s="620"/>
      <c r="T576" s="620"/>
      <c r="U576" s="620"/>
      <c r="V576" s="620"/>
      <c r="W576" s="620"/>
      <c r="X576" s="620"/>
      <c r="Y576" s="620"/>
      <c r="Z576" s="620"/>
      <c r="AA576" s="620"/>
      <c r="AB576" s="620"/>
      <c r="AC576" s="620"/>
      <c r="AD576" s="620"/>
      <c r="AE576" s="620"/>
      <c r="AF576" s="620"/>
      <c r="AG576" s="620"/>
      <c r="AH576" s="618"/>
      <c r="AI576" s="618"/>
      <c r="AJ576" s="618"/>
      <c r="AK576" s="618"/>
      <c r="AL576" s="618"/>
      <c r="AM576" s="618"/>
      <c r="AN576" s="618"/>
      <c r="AO576" s="618"/>
      <c r="AP576" s="618"/>
      <c r="AQ576" s="618"/>
      <c r="AR576" s="618"/>
      <c r="AS576" s="618"/>
      <c r="AT576" s="618"/>
      <c r="AU576" s="618"/>
      <c r="AV576" s="618"/>
      <c r="AW576" s="618"/>
      <c r="AX576" s="618"/>
      <c r="AY576" s="618"/>
      <c r="AZ576" s="618"/>
      <c r="BA576" s="618"/>
      <c r="BB576" s="618"/>
      <c r="BC576" s="618"/>
      <c r="BD576" s="618"/>
      <c r="BE576" s="618"/>
      <c r="BF576" s="618"/>
      <c r="BG576" s="618"/>
      <c r="BH576" s="618"/>
      <c r="BI576" s="618"/>
      <c r="BJ576" s="618"/>
      <c r="BK576" s="618"/>
      <c r="BL576" s="618"/>
      <c r="BM576" s="618"/>
      <c r="BN576" s="618"/>
      <c r="BO576" s="618"/>
      <c r="BP576" s="618"/>
      <c r="BQ576" s="618"/>
      <c r="BR576" s="618"/>
      <c r="BS576" s="618"/>
      <c r="BT576" s="618"/>
      <c r="BU576" s="618"/>
      <c r="BV576" s="618"/>
      <c r="BW576" s="618"/>
      <c r="BX576" s="618"/>
      <c r="BY576" s="618"/>
      <c r="BZ576" s="618"/>
      <c r="CA576" s="618"/>
      <c r="CB576" s="623"/>
      <c r="CC576" s="623"/>
      <c r="CD576" s="618"/>
      <c r="CE576" s="618"/>
      <c r="CF576" s="623"/>
      <c r="CG576" s="623"/>
      <c r="CH576" s="623"/>
      <c r="CI576" s="623"/>
      <c r="CJ576" s="623"/>
      <c r="CK576" s="623"/>
      <c r="CL576" s="623"/>
      <c r="CM576" s="623"/>
      <c r="CN576" s="623"/>
      <c r="CO576" s="618"/>
      <c r="CP576" s="619"/>
      <c r="CQ576" s="619"/>
      <c r="CR576" s="618"/>
      <c r="CS576" s="618"/>
      <c r="CT576" s="618"/>
      <c r="CU576" s="618"/>
      <c r="CV576" s="618"/>
      <c r="CW576" s="618"/>
    </row>
    <row r="577" spans="1:101" s="624" customFormat="1">
      <c r="A577" s="618"/>
      <c r="B577" s="618"/>
      <c r="C577" s="622"/>
      <c r="D577" s="622"/>
      <c r="E577" s="621"/>
      <c r="F577" s="618"/>
      <c r="G577" s="618"/>
      <c r="H577" s="618"/>
      <c r="I577" s="618"/>
      <c r="J577" s="618"/>
      <c r="K577" s="618"/>
      <c r="L577" s="618"/>
      <c r="M577" s="618"/>
      <c r="N577" s="619"/>
      <c r="O577" s="619"/>
      <c r="P577" s="620"/>
      <c r="Q577" s="620"/>
      <c r="R577" s="620"/>
      <c r="S577" s="620"/>
      <c r="T577" s="620"/>
      <c r="U577" s="620"/>
      <c r="V577" s="620"/>
      <c r="W577" s="620"/>
      <c r="X577" s="620"/>
      <c r="Y577" s="620"/>
      <c r="Z577" s="620"/>
      <c r="AA577" s="620"/>
      <c r="AB577" s="620"/>
      <c r="AC577" s="620"/>
      <c r="AD577" s="620"/>
      <c r="AE577" s="620"/>
      <c r="AF577" s="620"/>
      <c r="AG577" s="620"/>
      <c r="AH577" s="618"/>
      <c r="AI577" s="618"/>
      <c r="AJ577" s="618"/>
      <c r="AK577" s="618"/>
      <c r="AL577" s="618"/>
      <c r="AM577" s="618"/>
      <c r="AN577" s="618"/>
      <c r="AO577" s="618"/>
      <c r="AP577" s="618"/>
      <c r="AQ577" s="618"/>
      <c r="AR577" s="618"/>
      <c r="AS577" s="618"/>
      <c r="AT577" s="618"/>
      <c r="AU577" s="618"/>
      <c r="AV577" s="618"/>
      <c r="AW577" s="618"/>
      <c r="AX577" s="618"/>
      <c r="AY577" s="618"/>
      <c r="AZ577" s="618"/>
      <c r="BA577" s="618"/>
      <c r="BB577" s="618"/>
      <c r="BC577" s="618"/>
      <c r="BD577" s="618"/>
      <c r="BE577" s="618"/>
      <c r="BF577" s="618"/>
      <c r="BG577" s="618"/>
      <c r="BH577" s="618"/>
      <c r="BI577" s="618"/>
      <c r="BJ577" s="618"/>
      <c r="BK577" s="618"/>
      <c r="BL577" s="618"/>
      <c r="BM577" s="618"/>
      <c r="BN577" s="618"/>
      <c r="BO577" s="618"/>
      <c r="BP577" s="618"/>
      <c r="BQ577" s="618"/>
      <c r="BR577" s="618"/>
      <c r="BS577" s="618"/>
      <c r="BT577" s="618"/>
      <c r="BU577" s="618"/>
      <c r="BV577" s="618"/>
      <c r="BW577" s="618"/>
      <c r="BX577" s="618"/>
      <c r="BY577" s="618"/>
      <c r="BZ577" s="618"/>
      <c r="CA577" s="618"/>
      <c r="CB577" s="623"/>
      <c r="CC577" s="623"/>
      <c r="CD577" s="618"/>
      <c r="CE577" s="618"/>
      <c r="CF577" s="623"/>
      <c r="CG577" s="623"/>
      <c r="CH577" s="623"/>
      <c r="CI577" s="623"/>
      <c r="CJ577" s="623"/>
      <c r="CK577" s="623"/>
      <c r="CL577" s="623"/>
      <c r="CM577" s="623"/>
      <c r="CN577" s="623"/>
      <c r="CO577" s="618"/>
      <c r="CP577" s="619"/>
      <c r="CQ577" s="619"/>
      <c r="CR577" s="618"/>
      <c r="CS577" s="618"/>
      <c r="CT577" s="618"/>
      <c r="CU577" s="618"/>
      <c r="CV577" s="618"/>
      <c r="CW577" s="618"/>
    </row>
    <row r="578" spans="1:101" s="624" customFormat="1">
      <c r="A578" s="618"/>
      <c r="B578" s="618"/>
      <c r="C578" s="622"/>
      <c r="D578" s="622"/>
      <c r="E578" s="621"/>
      <c r="F578" s="618"/>
      <c r="G578" s="618"/>
      <c r="H578" s="618"/>
      <c r="I578" s="618"/>
      <c r="J578" s="618"/>
      <c r="K578" s="618"/>
      <c r="L578" s="618"/>
      <c r="M578" s="618"/>
      <c r="N578" s="619"/>
      <c r="O578" s="619"/>
      <c r="P578" s="620"/>
      <c r="Q578" s="620"/>
      <c r="R578" s="620"/>
      <c r="S578" s="620"/>
      <c r="T578" s="620"/>
      <c r="U578" s="620"/>
      <c r="V578" s="620"/>
      <c r="W578" s="620"/>
      <c r="X578" s="620"/>
      <c r="Y578" s="620"/>
      <c r="Z578" s="620"/>
      <c r="AA578" s="620"/>
      <c r="AB578" s="620"/>
      <c r="AC578" s="620"/>
      <c r="AD578" s="620"/>
      <c r="AE578" s="620"/>
      <c r="AF578" s="620"/>
      <c r="AG578" s="620"/>
      <c r="AH578" s="618"/>
      <c r="AI578" s="618"/>
      <c r="AJ578" s="618"/>
      <c r="AK578" s="618"/>
      <c r="AL578" s="618"/>
      <c r="AM578" s="618"/>
      <c r="AN578" s="618"/>
      <c r="AO578" s="618"/>
      <c r="AP578" s="618"/>
      <c r="AQ578" s="618"/>
      <c r="AR578" s="618"/>
      <c r="AS578" s="618"/>
      <c r="AT578" s="618"/>
      <c r="AU578" s="618"/>
      <c r="AV578" s="618"/>
      <c r="AW578" s="618"/>
      <c r="AX578" s="618"/>
      <c r="AY578" s="618"/>
      <c r="AZ578" s="618"/>
      <c r="BA578" s="618"/>
      <c r="BB578" s="618"/>
      <c r="BC578" s="618"/>
      <c r="BD578" s="618"/>
      <c r="BE578" s="618"/>
      <c r="BF578" s="618"/>
      <c r="BG578" s="618"/>
      <c r="BH578" s="618"/>
      <c r="BI578" s="618"/>
      <c r="BJ578" s="618"/>
      <c r="BK578" s="618"/>
      <c r="BL578" s="618"/>
      <c r="BM578" s="618"/>
      <c r="BN578" s="618"/>
      <c r="BO578" s="618"/>
      <c r="BP578" s="618"/>
      <c r="BQ578" s="618"/>
      <c r="BR578" s="618"/>
      <c r="BS578" s="618"/>
      <c r="BT578" s="618"/>
      <c r="BU578" s="618"/>
      <c r="BV578" s="618"/>
      <c r="BW578" s="618"/>
      <c r="BX578" s="618"/>
      <c r="BY578" s="618"/>
      <c r="BZ578" s="618"/>
      <c r="CA578" s="618"/>
      <c r="CB578" s="623"/>
      <c r="CC578" s="623"/>
      <c r="CD578" s="618"/>
      <c r="CE578" s="618"/>
      <c r="CF578" s="623"/>
      <c r="CG578" s="623"/>
      <c r="CH578" s="623"/>
      <c r="CI578" s="623"/>
      <c r="CJ578" s="623"/>
      <c r="CK578" s="623"/>
      <c r="CL578" s="623"/>
      <c r="CM578" s="623"/>
      <c r="CN578" s="623"/>
      <c r="CO578" s="618"/>
      <c r="CP578" s="619"/>
      <c r="CQ578" s="619"/>
      <c r="CR578" s="618"/>
      <c r="CS578" s="618"/>
      <c r="CT578" s="618"/>
      <c r="CU578" s="618"/>
      <c r="CV578" s="618"/>
      <c r="CW578" s="618"/>
    </row>
    <row r="579" spans="1:101" s="624" customFormat="1">
      <c r="A579" s="618"/>
      <c r="B579" s="618"/>
      <c r="C579" s="622"/>
      <c r="D579" s="622"/>
      <c r="E579" s="621"/>
      <c r="F579" s="618"/>
      <c r="G579" s="618"/>
      <c r="H579" s="618"/>
      <c r="I579" s="618"/>
      <c r="J579" s="618"/>
      <c r="K579" s="618"/>
      <c r="L579" s="618"/>
      <c r="M579" s="618"/>
      <c r="N579" s="619"/>
      <c r="O579" s="619"/>
      <c r="P579" s="620"/>
      <c r="Q579" s="620"/>
      <c r="R579" s="620"/>
      <c r="S579" s="620"/>
      <c r="T579" s="620"/>
      <c r="U579" s="620"/>
      <c r="V579" s="620"/>
      <c r="W579" s="620"/>
      <c r="X579" s="620"/>
      <c r="Y579" s="620"/>
      <c r="Z579" s="620"/>
      <c r="AA579" s="620"/>
      <c r="AB579" s="620"/>
      <c r="AC579" s="620"/>
      <c r="AD579" s="620"/>
      <c r="AE579" s="620"/>
      <c r="AF579" s="620"/>
      <c r="AG579" s="620"/>
      <c r="AH579" s="618"/>
      <c r="AI579" s="618"/>
      <c r="AJ579" s="618"/>
      <c r="AK579" s="618"/>
      <c r="AL579" s="618"/>
      <c r="AM579" s="618"/>
      <c r="AN579" s="618"/>
      <c r="AO579" s="618"/>
      <c r="AP579" s="618"/>
      <c r="AQ579" s="618"/>
      <c r="AR579" s="618"/>
      <c r="AS579" s="618"/>
      <c r="AT579" s="618"/>
      <c r="AU579" s="618"/>
      <c r="AV579" s="618"/>
      <c r="AW579" s="618"/>
      <c r="AX579" s="618"/>
      <c r="AY579" s="618"/>
      <c r="AZ579" s="618"/>
      <c r="BA579" s="618"/>
      <c r="BB579" s="618"/>
      <c r="BC579" s="618"/>
      <c r="BD579" s="618"/>
      <c r="BE579" s="618"/>
      <c r="BF579" s="618"/>
      <c r="BG579" s="618"/>
      <c r="BH579" s="618"/>
      <c r="BI579" s="618"/>
      <c r="BJ579" s="618"/>
      <c r="BK579" s="618"/>
      <c r="BL579" s="618"/>
      <c r="BM579" s="618"/>
      <c r="BN579" s="618"/>
      <c r="BO579" s="618"/>
      <c r="BP579" s="618"/>
      <c r="BQ579" s="618"/>
      <c r="BR579" s="618"/>
      <c r="BS579" s="618"/>
      <c r="BT579" s="618"/>
      <c r="BU579" s="618"/>
      <c r="BV579" s="618"/>
      <c r="BW579" s="618"/>
      <c r="BX579" s="618"/>
      <c r="BY579" s="618"/>
      <c r="BZ579" s="618"/>
      <c r="CA579" s="618"/>
      <c r="CB579" s="623"/>
      <c r="CC579" s="623"/>
      <c r="CD579" s="618"/>
      <c r="CE579" s="618"/>
      <c r="CF579" s="623"/>
      <c r="CG579" s="623"/>
      <c r="CH579" s="623"/>
      <c r="CI579" s="623"/>
      <c r="CJ579" s="623"/>
      <c r="CK579" s="623"/>
      <c r="CL579" s="623"/>
      <c r="CM579" s="623"/>
      <c r="CN579" s="623"/>
      <c r="CO579" s="618"/>
      <c r="CP579" s="619"/>
      <c r="CQ579" s="619"/>
      <c r="CR579" s="618"/>
      <c r="CS579" s="618"/>
      <c r="CT579" s="618"/>
      <c r="CU579" s="618"/>
      <c r="CV579" s="618"/>
      <c r="CW579" s="618"/>
    </row>
    <row r="580" spans="1:101" s="624" customFormat="1">
      <c r="A580" s="618"/>
      <c r="B580" s="618"/>
      <c r="C580" s="622"/>
      <c r="D580" s="622"/>
      <c r="E580" s="621"/>
      <c r="F580" s="618"/>
      <c r="G580" s="618"/>
      <c r="H580" s="618"/>
      <c r="I580" s="618"/>
      <c r="J580" s="618"/>
      <c r="K580" s="618"/>
      <c r="L580" s="618"/>
      <c r="M580" s="618"/>
      <c r="N580" s="619"/>
      <c r="O580" s="619"/>
      <c r="P580" s="620"/>
      <c r="Q580" s="620"/>
      <c r="R580" s="620"/>
      <c r="S580" s="620"/>
      <c r="T580" s="620"/>
      <c r="U580" s="620"/>
      <c r="V580" s="620"/>
      <c r="W580" s="620"/>
      <c r="X580" s="620"/>
      <c r="Y580" s="620"/>
      <c r="Z580" s="620"/>
      <c r="AA580" s="620"/>
      <c r="AB580" s="620"/>
      <c r="AC580" s="620"/>
      <c r="AD580" s="620"/>
      <c r="AE580" s="620"/>
      <c r="AF580" s="620"/>
      <c r="AG580" s="620"/>
      <c r="AH580" s="618"/>
      <c r="AI580" s="618"/>
      <c r="AJ580" s="618"/>
      <c r="AK580" s="618"/>
      <c r="AL580" s="618"/>
      <c r="AM580" s="618"/>
      <c r="AN580" s="618"/>
      <c r="AO580" s="618"/>
      <c r="AP580" s="618"/>
      <c r="AQ580" s="618"/>
      <c r="AR580" s="618"/>
      <c r="AS580" s="618"/>
      <c r="AT580" s="618"/>
      <c r="AU580" s="618"/>
      <c r="AV580" s="618"/>
      <c r="AW580" s="618"/>
      <c r="AX580" s="618"/>
      <c r="AY580" s="618"/>
      <c r="AZ580" s="618"/>
      <c r="BA580" s="618"/>
      <c r="BB580" s="618"/>
      <c r="BC580" s="618"/>
      <c r="BD580" s="618"/>
      <c r="BE580" s="618"/>
      <c r="BF580" s="618"/>
      <c r="BG580" s="618"/>
      <c r="BH580" s="618"/>
      <c r="BI580" s="618"/>
      <c r="BJ580" s="618"/>
      <c r="BK580" s="618"/>
      <c r="BL580" s="618"/>
      <c r="BM580" s="618"/>
      <c r="BN580" s="618"/>
      <c r="BO580" s="618"/>
      <c r="BP580" s="618"/>
      <c r="BQ580" s="618"/>
      <c r="BR580" s="618"/>
      <c r="BS580" s="618"/>
      <c r="BT580" s="618"/>
      <c r="BU580" s="618"/>
      <c r="BV580" s="618"/>
      <c r="BW580" s="618"/>
      <c r="BX580" s="618"/>
      <c r="BY580" s="618"/>
      <c r="BZ580" s="618"/>
      <c r="CA580" s="618"/>
      <c r="CB580" s="623"/>
      <c r="CC580" s="623"/>
      <c r="CD580" s="618"/>
      <c r="CE580" s="618"/>
      <c r="CF580" s="623"/>
      <c r="CG580" s="623"/>
      <c r="CH580" s="623"/>
      <c r="CI580" s="623"/>
      <c r="CJ580" s="623"/>
      <c r="CK580" s="623"/>
      <c r="CL580" s="623"/>
      <c r="CM580" s="623"/>
      <c r="CN580" s="623"/>
      <c r="CO580" s="618"/>
      <c r="CP580" s="619"/>
      <c r="CQ580" s="619"/>
      <c r="CR580" s="618"/>
      <c r="CS580" s="618"/>
      <c r="CT580" s="618"/>
      <c r="CU580" s="618"/>
      <c r="CV580" s="618"/>
      <c r="CW580" s="618"/>
    </row>
    <row r="581" spans="1:101" s="624" customFormat="1">
      <c r="A581" s="618"/>
      <c r="B581" s="618"/>
      <c r="C581" s="622"/>
      <c r="D581" s="622"/>
      <c r="E581" s="621"/>
      <c r="F581" s="618"/>
      <c r="G581" s="618"/>
      <c r="H581" s="618"/>
      <c r="I581" s="618"/>
      <c r="J581" s="618"/>
      <c r="K581" s="618"/>
      <c r="L581" s="618"/>
      <c r="M581" s="618"/>
      <c r="N581" s="619"/>
      <c r="O581" s="619"/>
      <c r="P581" s="620"/>
      <c r="Q581" s="620"/>
      <c r="R581" s="620"/>
      <c r="S581" s="620"/>
      <c r="T581" s="620"/>
      <c r="U581" s="620"/>
      <c r="V581" s="620"/>
      <c r="W581" s="620"/>
      <c r="X581" s="620"/>
      <c r="Y581" s="620"/>
      <c r="Z581" s="620"/>
      <c r="AA581" s="620"/>
      <c r="AB581" s="620"/>
      <c r="AC581" s="620"/>
      <c r="AD581" s="620"/>
      <c r="AE581" s="620"/>
      <c r="AF581" s="620"/>
      <c r="AG581" s="620"/>
      <c r="AH581" s="618"/>
      <c r="AI581" s="618"/>
      <c r="AJ581" s="618"/>
      <c r="AK581" s="618"/>
      <c r="AL581" s="618"/>
      <c r="AM581" s="618"/>
      <c r="AN581" s="618"/>
      <c r="AO581" s="618"/>
      <c r="AP581" s="618"/>
      <c r="AQ581" s="618"/>
      <c r="AR581" s="618"/>
      <c r="AS581" s="618"/>
      <c r="AT581" s="618"/>
      <c r="AU581" s="618"/>
      <c r="AV581" s="618"/>
      <c r="AW581" s="618"/>
      <c r="AX581" s="618"/>
      <c r="AY581" s="618"/>
      <c r="AZ581" s="618"/>
      <c r="BA581" s="618"/>
      <c r="BB581" s="618"/>
      <c r="BC581" s="618"/>
      <c r="BD581" s="618"/>
      <c r="BE581" s="618"/>
      <c r="BF581" s="618"/>
      <c r="BG581" s="618"/>
      <c r="BH581" s="618"/>
      <c r="BI581" s="618"/>
      <c r="BJ581" s="618"/>
      <c r="BK581" s="618"/>
      <c r="BL581" s="618"/>
      <c r="BM581" s="618"/>
      <c r="BN581" s="618"/>
      <c r="BO581" s="618"/>
      <c r="BP581" s="618"/>
      <c r="BQ581" s="618"/>
      <c r="BR581" s="618"/>
      <c r="BS581" s="618"/>
      <c r="BT581" s="618"/>
      <c r="BU581" s="618"/>
      <c r="BV581" s="618"/>
      <c r="BW581" s="618"/>
      <c r="BX581" s="618"/>
      <c r="BY581" s="618"/>
      <c r="BZ581" s="618"/>
      <c r="CA581" s="618"/>
      <c r="CB581" s="623"/>
      <c r="CC581" s="623"/>
      <c r="CD581" s="618"/>
      <c r="CE581" s="618"/>
      <c r="CF581" s="623"/>
      <c r="CG581" s="623"/>
      <c r="CH581" s="623"/>
      <c r="CI581" s="623"/>
      <c r="CJ581" s="623"/>
      <c r="CK581" s="623"/>
      <c r="CL581" s="623"/>
      <c r="CM581" s="623"/>
      <c r="CN581" s="623"/>
      <c r="CO581" s="618"/>
      <c r="CP581" s="619"/>
      <c r="CQ581" s="619"/>
      <c r="CR581" s="618"/>
      <c r="CS581" s="618"/>
      <c r="CT581" s="618"/>
      <c r="CU581" s="618"/>
      <c r="CV581" s="618"/>
      <c r="CW581" s="618"/>
    </row>
    <row r="582" spans="1:101" s="624" customFormat="1">
      <c r="A582" s="618"/>
      <c r="B582" s="618"/>
      <c r="C582" s="622"/>
      <c r="D582" s="622"/>
      <c r="E582" s="621"/>
      <c r="F582" s="618"/>
      <c r="G582" s="618"/>
      <c r="H582" s="618"/>
      <c r="I582" s="618"/>
      <c r="J582" s="618"/>
      <c r="K582" s="618"/>
      <c r="L582" s="618"/>
      <c r="M582" s="618"/>
      <c r="N582" s="619"/>
      <c r="O582" s="619"/>
      <c r="P582" s="620"/>
      <c r="Q582" s="620"/>
      <c r="R582" s="620"/>
      <c r="S582" s="620"/>
      <c r="T582" s="620"/>
      <c r="U582" s="620"/>
      <c r="V582" s="620"/>
      <c r="W582" s="620"/>
      <c r="X582" s="620"/>
      <c r="Y582" s="620"/>
      <c r="Z582" s="620"/>
      <c r="AA582" s="620"/>
      <c r="AB582" s="620"/>
      <c r="AC582" s="620"/>
      <c r="AD582" s="620"/>
      <c r="AE582" s="620"/>
      <c r="AF582" s="620"/>
      <c r="AG582" s="620"/>
      <c r="AH582" s="618"/>
      <c r="AI582" s="618"/>
      <c r="AJ582" s="618"/>
      <c r="AK582" s="618"/>
      <c r="AL582" s="618"/>
      <c r="AM582" s="618"/>
      <c r="AN582" s="618"/>
      <c r="AO582" s="618"/>
      <c r="AP582" s="618"/>
      <c r="AQ582" s="618"/>
      <c r="AR582" s="618"/>
      <c r="AS582" s="618"/>
      <c r="AT582" s="618"/>
      <c r="AU582" s="618"/>
      <c r="AV582" s="618"/>
      <c r="AW582" s="618"/>
      <c r="AX582" s="618"/>
      <c r="AY582" s="618"/>
      <c r="AZ582" s="618"/>
      <c r="BA582" s="618"/>
      <c r="BB582" s="618"/>
      <c r="BC582" s="618"/>
      <c r="BD582" s="618"/>
      <c r="BE582" s="618"/>
      <c r="BF582" s="618"/>
      <c r="BG582" s="618"/>
      <c r="BH582" s="618"/>
      <c r="BI582" s="618"/>
      <c r="BJ582" s="618"/>
      <c r="BK582" s="618"/>
      <c r="BL582" s="618"/>
      <c r="BM582" s="618"/>
      <c r="BN582" s="618"/>
      <c r="BO582" s="618"/>
      <c r="BP582" s="618"/>
      <c r="BQ582" s="618"/>
      <c r="BR582" s="618"/>
      <c r="BS582" s="618"/>
      <c r="BT582" s="618"/>
      <c r="BU582" s="618"/>
      <c r="BV582" s="618"/>
      <c r="BW582" s="618"/>
      <c r="BX582" s="618"/>
      <c r="BY582" s="618"/>
      <c r="BZ582" s="618"/>
      <c r="CA582" s="618"/>
      <c r="CB582" s="623"/>
      <c r="CC582" s="623"/>
      <c r="CD582" s="618"/>
      <c r="CE582" s="618"/>
      <c r="CF582" s="623"/>
      <c r="CG582" s="623"/>
      <c r="CH582" s="623"/>
      <c r="CI582" s="623"/>
      <c r="CJ582" s="623"/>
      <c r="CK582" s="623"/>
      <c r="CL582" s="623"/>
      <c r="CM582" s="623"/>
      <c r="CN582" s="623"/>
      <c r="CO582" s="618"/>
      <c r="CP582" s="619"/>
      <c r="CQ582" s="619"/>
      <c r="CR582" s="618"/>
      <c r="CS582" s="618"/>
      <c r="CT582" s="618"/>
      <c r="CU582" s="618"/>
      <c r="CV582" s="618"/>
      <c r="CW582" s="618"/>
    </row>
    <row r="583" spans="1:101" s="624" customFormat="1">
      <c r="A583" s="618"/>
      <c r="B583" s="618"/>
      <c r="C583" s="622"/>
      <c r="D583" s="622"/>
      <c r="E583" s="621"/>
      <c r="F583" s="618"/>
      <c r="G583" s="618"/>
      <c r="H583" s="618"/>
      <c r="I583" s="618"/>
      <c r="J583" s="618"/>
      <c r="K583" s="618"/>
      <c r="L583" s="618"/>
      <c r="M583" s="618"/>
      <c r="N583" s="619"/>
      <c r="O583" s="619"/>
      <c r="P583" s="620"/>
      <c r="Q583" s="620"/>
      <c r="R583" s="620"/>
      <c r="S583" s="620"/>
      <c r="T583" s="620"/>
      <c r="U583" s="620"/>
      <c r="V583" s="620"/>
      <c r="W583" s="620"/>
      <c r="X583" s="620"/>
      <c r="Y583" s="620"/>
      <c r="Z583" s="620"/>
      <c r="AA583" s="620"/>
      <c r="AB583" s="620"/>
      <c r="AC583" s="620"/>
      <c r="AD583" s="620"/>
      <c r="AE583" s="620"/>
      <c r="AF583" s="620"/>
      <c r="AG583" s="620"/>
      <c r="AH583" s="618"/>
      <c r="AI583" s="618"/>
      <c r="AJ583" s="618"/>
      <c r="AK583" s="618"/>
      <c r="AL583" s="618"/>
      <c r="AM583" s="618"/>
      <c r="AN583" s="618"/>
      <c r="AO583" s="618"/>
      <c r="AP583" s="618"/>
      <c r="AQ583" s="618"/>
      <c r="AR583" s="618"/>
      <c r="AS583" s="618"/>
      <c r="AT583" s="618"/>
      <c r="AU583" s="618"/>
      <c r="AV583" s="618"/>
      <c r="AW583" s="618"/>
      <c r="AX583" s="618"/>
      <c r="AY583" s="618"/>
      <c r="AZ583" s="618"/>
      <c r="BA583" s="618"/>
      <c r="BB583" s="618"/>
      <c r="BC583" s="618"/>
      <c r="BD583" s="618"/>
      <c r="BE583" s="618"/>
      <c r="BF583" s="618"/>
      <c r="BG583" s="618"/>
      <c r="BH583" s="618"/>
      <c r="BI583" s="618"/>
      <c r="BJ583" s="618"/>
      <c r="BK583" s="618"/>
      <c r="BL583" s="618"/>
      <c r="BM583" s="618"/>
      <c r="BN583" s="618"/>
      <c r="BO583" s="618"/>
      <c r="BP583" s="618"/>
      <c r="BQ583" s="618"/>
      <c r="BR583" s="618"/>
      <c r="BS583" s="618"/>
      <c r="BT583" s="618"/>
      <c r="BU583" s="618"/>
      <c r="BV583" s="618"/>
      <c r="BW583" s="618"/>
      <c r="BX583" s="618"/>
      <c r="BY583" s="618"/>
      <c r="BZ583" s="618"/>
      <c r="CA583" s="618"/>
      <c r="CB583" s="623"/>
      <c r="CC583" s="623"/>
      <c r="CD583" s="618"/>
      <c r="CE583" s="618"/>
      <c r="CF583" s="623"/>
      <c r="CG583" s="623"/>
      <c r="CH583" s="623"/>
      <c r="CI583" s="623"/>
      <c r="CJ583" s="623"/>
      <c r="CK583" s="623"/>
      <c r="CL583" s="623"/>
      <c r="CM583" s="623"/>
      <c r="CN583" s="623"/>
      <c r="CO583" s="618"/>
      <c r="CP583" s="619"/>
      <c r="CQ583" s="619"/>
      <c r="CR583" s="618"/>
      <c r="CS583" s="618"/>
      <c r="CT583" s="618"/>
      <c r="CU583" s="618"/>
      <c r="CV583" s="618"/>
      <c r="CW583" s="618"/>
    </row>
    <row r="584" spans="1:101" s="624" customFormat="1">
      <c r="A584" s="618"/>
      <c r="B584" s="618"/>
      <c r="C584" s="622"/>
      <c r="D584" s="622"/>
      <c r="E584" s="621"/>
      <c r="F584" s="618"/>
      <c r="G584" s="618"/>
      <c r="H584" s="618"/>
      <c r="I584" s="618"/>
      <c r="J584" s="618"/>
      <c r="K584" s="618"/>
      <c r="L584" s="618"/>
      <c r="M584" s="618"/>
      <c r="N584" s="619"/>
      <c r="O584" s="619"/>
      <c r="P584" s="620"/>
      <c r="Q584" s="620"/>
      <c r="R584" s="620"/>
      <c r="S584" s="620"/>
      <c r="T584" s="620"/>
      <c r="U584" s="620"/>
      <c r="V584" s="620"/>
      <c r="W584" s="620"/>
      <c r="X584" s="620"/>
      <c r="Y584" s="620"/>
      <c r="Z584" s="620"/>
      <c r="AA584" s="620"/>
      <c r="AB584" s="620"/>
      <c r="AC584" s="620"/>
      <c r="AD584" s="620"/>
      <c r="AE584" s="620"/>
      <c r="AF584" s="620"/>
      <c r="AG584" s="620"/>
      <c r="AH584" s="618"/>
      <c r="AI584" s="618"/>
      <c r="AJ584" s="618"/>
      <c r="AK584" s="618"/>
      <c r="AL584" s="618"/>
      <c r="AM584" s="618"/>
      <c r="AN584" s="618"/>
      <c r="AO584" s="618"/>
      <c r="AP584" s="618"/>
      <c r="AQ584" s="618"/>
      <c r="AR584" s="618"/>
      <c r="AS584" s="618"/>
      <c r="AT584" s="618"/>
      <c r="AU584" s="618"/>
      <c r="AV584" s="618"/>
      <c r="AW584" s="618"/>
      <c r="AX584" s="618"/>
      <c r="AY584" s="618"/>
      <c r="AZ584" s="618"/>
      <c r="BA584" s="618"/>
      <c r="BB584" s="618"/>
      <c r="BC584" s="618"/>
      <c r="BD584" s="618"/>
      <c r="BE584" s="618"/>
      <c r="BF584" s="618"/>
      <c r="BG584" s="618"/>
      <c r="BH584" s="618"/>
      <c r="BI584" s="618"/>
      <c r="BJ584" s="618"/>
      <c r="BK584" s="618"/>
      <c r="BL584" s="618"/>
      <c r="BM584" s="618"/>
      <c r="BN584" s="618"/>
      <c r="BO584" s="618"/>
      <c r="BP584" s="618"/>
      <c r="BQ584" s="618"/>
      <c r="BR584" s="618"/>
      <c r="BS584" s="618"/>
      <c r="BT584" s="618"/>
      <c r="BU584" s="618"/>
      <c r="BV584" s="618"/>
      <c r="BW584" s="618"/>
      <c r="BX584" s="618"/>
      <c r="BY584" s="618"/>
      <c r="BZ584" s="618"/>
      <c r="CA584" s="618"/>
      <c r="CB584" s="623"/>
      <c r="CC584" s="623"/>
      <c r="CD584" s="618"/>
      <c r="CE584" s="618"/>
      <c r="CF584" s="623"/>
      <c r="CG584" s="623"/>
      <c r="CH584" s="623"/>
      <c r="CI584" s="623"/>
      <c r="CJ584" s="623"/>
      <c r="CK584" s="623"/>
      <c r="CL584" s="623"/>
      <c r="CM584" s="623"/>
      <c r="CN584" s="623"/>
      <c r="CO584" s="618"/>
      <c r="CP584" s="619"/>
      <c r="CQ584" s="619"/>
      <c r="CR584" s="618"/>
      <c r="CS584" s="618"/>
      <c r="CT584" s="618"/>
      <c r="CU584" s="618"/>
      <c r="CV584" s="618"/>
      <c r="CW584" s="618"/>
    </row>
    <row r="585" spans="1:101" s="624" customFormat="1">
      <c r="A585" s="618"/>
      <c r="B585" s="618"/>
      <c r="C585" s="622"/>
      <c r="D585" s="622"/>
      <c r="E585" s="621"/>
      <c r="F585" s="618"/>
      <c r="G585" s="618"/>
      <c r="H585" s="618"/>
      <c r="I585" s="618"/>
      <c r="J585" s="618"/>
      <c r="K585" s="618"/>
      <c r="L585" s="618"/>
      <c r="M585" s="618"/>
      <c r="N585" s="619"/>
      <c r="O585" s="619"/>
      <c r="P585" s="620"/>
      <c r="Q585" s="620"/>
      <c r="R585" s="620"/>
      <c r="S585" s="620"/>
      <c r="T585" s="620"/>
      <c r="U585" s="620"/>
      <c r="V585" s="620"/>
      <c r="W585" s="620"/>
      <c r="X585" s="620"/>
      <c r="Y585" s="620"/>
      <c r="Z585" s="620"/>
      <c r="AA585" s="620"/>
      <c r="AB585" s="620"/>
      <c r="AC585" s="620"/>
      <c r="AD585" s="620"/>
      <c r="AE585" s="620"/>
      <c r="AF585" s="620"/>
      <c r="AG585" s="620"/>
      <c r="AH585" s="618"/>
      <c r="AI585" s="618"/>
      <c r="AJ585" s="618"/>
      <c r="AK585" s="618"/>
      <c r="AL585" s="618"/>
      <c r="AM585" s="618"/>
      <c r="AN585" s="618"/>
      <c r="AO585" s="618"/>
      <c r="AP585" s="618"/>
      <c r="AQ585" s="618"/>
      <c r="AR585" s="618"/>
      <c r="AS585" s="618"/>
      <c r="AT585" s="618"/>
      <c r="AU585" s="618"/>
      <c r="AV585" s="618"/>
      <c r="AW585" s="618"/>
      <c r="AX585" s="618"/>
      <c r="AY585" s="618"/>
      <c r="AZ585" s="618"/>
      <c r="BA585" s="618"/>
      <c r="BB585" s="618"/>
      <c r="BC585" s="618"/>
      <c r="BD585" s="618"/>
      <c r="BE585" s="618"/>
      <c r="BF585" s="618"/>
      <c r="BG585" s="618"/>
      <c r="BH585" s="618"/>
      <c r="BI585" s="618"/>
      <c r="BJ585" s="618"/>
      <c r="BK585" s="618"/>
      <c r="BL585" s="618"/>
      <c r="BM585" s="618"/>
      <c r="BN585" s="618"/>
      <c r="BO585" s="618"/>
      <c r="BP585" s="618"/>
      <c r="BQ585" s="618"/>
      <c r="BR585" s="618"/>
      <c r="BS585" s="618"/>
      <c r="BT585" s="618"/>
      <c r="BU585" s="618"/>
      <c r="BV585" s="618"/>
      <c r="BW585" s="618"/>
      <c r="BX585" s="618"/>
      <c r="BY585" s="618"/>
      <c r="BZ585" s="618"/>
      <c r="CA585" s="618"/>
      <c r="CB585" s="623"/>
      <c r="CC585" s="623"/>
      <c r="CD585" s="618"/>
      <c r="CE585" s="618"/>
      <c r="CF585" s="623"/>
      <c r="CG585" s="623"/>
      <c r="CH585" s="623"/>
      <c r="CI585" s="623"/>
      <c r="CJ585" s="623"/>
      <c r="CK585" s="623"/>
      <c r="CL585" s="623"/>
      <c r="CM585" s="623"/>
      <c r="CN585" s="623"/>
      <c r="CO585" s="618"/>
      <c r="CP585" s="619"/>
      <c r="CQ585" s="619"/>
      <c r="CR585" s="618"/>
      <c r="CS585" s="618"/>
      <c r="CT585" s="618"/>
      <c r="CU585" s="618"/>
      <c r="CV585" s="618"/>
      <c r="CW585" s="618"/>
    </row>
    <row r="586" spans="1:101" s="624" customFormat="1">
      <c r="A586" s="618"/>
      <c r="B586" s="618"/>
      <c r="C586" s="622"/>
      <c r="D586" s="622"/>
      <c r="E586" s="621"/>
      <c r="F586" s="618"/>
      <c r="G586" s="618"/>
      <c r="H586" s="618"/>
      <c r="I586" s="618"/>
      <c r="J586" s="618"/>
      <c r="K586" s="618"/>
      <c r="L586" s="618"/>
      <c r="M586" s="618"/>
      <c r="N586" s="619"/>
      <c r="O586" s="619"/>
      <c r="P586" s="620"/>
      <c r="Q586" s="620"/>
      <c r="R586" s="620"/>
      <c r="S586" s="620"/>
      <c r="T586" s="620"/>
      <c r="U586" s="620"/>
      <c r="V586" s="620"/>
      <c r="W586" s="620"/>
      <c r="X586" s="620"/>
      <c r="Y586" s="620"/>
      <c r="Z586" s="620"/>
      <c r="AA586" s="620"/>
      <c r="AB586" s="620"/>
      <c r="AC586" s="620"/>
      <c r="AD586" s="620"/>
      <c r="AE586" s="620"/>
      <c r="AF586" s="620"/>
      <c r="AG586" s="620"/>
      <c r="AH586" s="618"/>
      <c r="AI586" s="618"/>
      <c r="AJ586" s="618"/>
      <c r="AK586" s="618"/>
      <c r="AL586" s="618"/>
      <c r="AM586" s="618"/>
      <c r="AN586" s="618"/>
      <c r="AO586" s="618"/>
      <c r="AP586" s="618"/>
      <c r="AQ586" s="618"/>
      <c r="AR586" s="618"/>
      <c r="AS586" s="618"/>
      <c r="AT586" s="618"/>
      <c r="AU586" s="618"/>
      <c r="AV586" s="618"/>
      <c r="AW586" s="618"/>
      <c r="AX586" s="618"/>
      <c r="AY586" s="618"/>
      <c r="AZ586" s="618"/>
      <c r="BA586" s="618"/>
      <c r="BB586" s="618"/>
      <c r="BC586" s="618"/>
      <c r="BD586" s="618"/>
      <c r="BE586" s="618"/>
      <c r="BF586" s="618"/>
      <c r="BG586" s="618"/>
      <c r="BH586" s="618"/>
      <c r="BI586" s="618"/>
      <c r="BJ586" s="618"/>
      <c r="BK586" s="618"/>
      <c r="BL586" s="618"/>
      <c r="BM586" s="618"/>
      <c r="BN586" s="618"/>
      <c r="BO586" s="618"/>
      <c r="BP586" s="618"/>
      <c r="BQ586" s="618"/>
      <c r="BR586" s="618"/>
      <c r="BS586" s="618"/>
      <c r="BT586" s="618"/>
      <c r="BU586" s="618"/>
      <c r="BV586" s="618"/>
      <c r="BW586" s="618"/>
      <c r="BX586" s="618"/>
      <c r="BY586" s="618"/>
      <c r="BZ586" s="618"/>
      <c r="CA586" s="618"/>
      <c r="CB586" s="623"/>
      <c r="CC586" s="623"/>
      <c r="CD586" s="618"/>
      <c r="CE586" s="618"/>
      <c r="CF586" s="623"/>
      <c r="CG586" s="623"/>
      <c r="CH586" s="623"/>
      <c r="CI586" s="623"/>
      <c r="CJ586" s="623"/>
      <c r="CK586" s="623"/>
      <c r="CL586" s="623"/>
      <c r="CM586" s="623"/>
      <c r="CN586" s="623"/>
      <c r="CO586" s="618"/>
      <c r="CP586" s="619"/>
      <c r="CQ586" s="619"/>
      <c r="CR586" s="618"/>
      <c r="CS586" s="618"/>
      <c r="CT586" s="618"/>
      <c r="CU586" s="618"/>
      <c r="CV586" s="618"/>
      <c r="CW586" s="618"/>
    </row>
    <row r="587" spans="1:101" s="624" customFormat="1">
      <c r="A587" s="618"/>
      <c r="B587" s="618"/>
      <c r="C587" s="622"/>
      <c r="D587" s="622"/>
      <c r="E587" s="621"/>
      <c r="F587" s="618"/>
      <c r="G587" s="618"/>
      <c r="H587" s="618"/>
      <c r="I587" s="618"/>
      <c r="J587" s="618"/>
      <c r="K587" s="618"/>
      <c r="L587" s="618"/>
      <c r="M587" s="618"/>
      <c r="N587" s="619"/>
      <c r="O587" s="619"/>
      <c r="P587" s="620"/>
      <c r="Q587" s="620"/>
      <c r="R587" s="620"/>
      <c r="S587" s="620"/>
      <c r="T587" s="620"/>
      <c r="U587" s="620"/>
      <c r="V587" s="620"/>
      <c r="W587" s="620"/>
      <c r="X587" s="620"/>
      <c r="Y587" s="620"/>
      <c r="Z587" s="620"/>
      <c r="AA587" s="620"/>
      <c r="AB587" s="620"/>
      <c r="AC587" s="620"/>
      <c r="AD587" s="620"/>
      <c r="AE587" s="620"/>
      <c r="AF587" s="620"/>
      <c r="AG587" s="620"/>
      <c r="AH587" s="618"/>
      <c r="AI587" s="618"/>
      <c r="AJ587" s="618"/>
      <c r="AK587" s="618"/>
      <c r="AL587" s="618"/>
      <c r="AM587" s="618"/>
      <c r="AN587" s="618"/>
      <c r="AO587" s="618"/>
      <c r="AP587" s="618"/>
      <c r="AQ587" s="618"/>
      <c r="AR587" s="618"/>
      <c r="AS587" s="618"/>
      <c r="AT587" s="618"/>
      <c r="AU587" s="618"/>
      <c r="AV587" s="618"/>
      <c r="AW587" s="618"/>
      <c r="AX587" s="618"/>
      <c r="AY587" s="618"/>
      <c r="AZ587" s="618"/>
      <c r="BA587" s="618"/>
      <c r="BB587" s="618"/>
      <c r="BC587" s="618"/>
      <c r="BD587" s="618"/>
      <c r="BE587" s="618"/>
      <c r="BF587" s="618"/>
      <c r="BG587" s="618"/>
      <c r="BH587" s="618"/>
      <c r="BI587" s="618"/>
      <c r="BJ587" s="618"/>
      <c r="BK587" s="618"/>
      <c r="BL587" s="618"/>
      <c r="BM587" s="618"/>
      <c r="BN587" s="618"/>
      <c r="BO587" s="618"/>
      <c r="BP587" s="618"/>
      <c r="BQ587" s="618"/>
      <c r="BR587" s="618"/>
      <c r="BS587" s="618"/>
      <c r="BT587" s="618"/>
      <c r="BU587" s="618"/>
      <c r="BV587" s="618"/>
      <c r="BW587" s="618"/>
      <c r="BX587" s="618"/>
      <c r="BY587" s="618"/>
      <c r="BZ587" s="618"/>
      <c r="CA587" s="618"/>
      <c r="CB587" s="623"/>
      <c r="CC587" s="623"/>
      <c r="CD587" s="618"/>
      <c r="CE587" s="618"/>
      <c r="CF587" s="623"/>
      <c r="CG587" s="623"/>
      <c r="CH587" s="623"/>
      <c r="CI587" s="623"/>
      <c r="CJ587" s="623"/>
      <c r="CK587" s="623"/>
      <c r="CL587" s="623"/>
      <c r="CM587" s="623"/>
      <c r="CN587" s="623"/>
      <c r="CO587" s="618"/>
      <c r="CP587" s="619"/>
      <c r="CQ587" s="619"/>
      <c r="CR587" s="618"/>
      <c r="CS587" s="618"/>
      <c r="CT587" s="618"/>
      <c r="CU587" s="618"/>
      <c r="CV587" s="618"/>
      <c r="CW587" s="618"/>
    </row>
    <row r="588" spans="1:101" s="624" customFormat="1">
      <c r="A588" s="618"/>
      <c r="B588" s="618"/>
      <c r="C588" s="622"/>
      <c r="D588" s="622"/>
      <c r="E588" s="621"/>
      <c r="F588" s="618"/>
      <c r="G588" s="618"/>
      <c r="H588" s="618"/>
      <c r="I588" s="618"/>
      <c r="J588" s="618"/>
      <c r="K588" s="618"/>
      <c r="L588" s="618"/>
      <c r="M588" s="618"/>
      <c r="N588" s="619"/>
      <c r="O588" s="619"/>
      <c r="P588" s="620"/>
      <c r="Q588" s="620"/>
      <c r="R588" s="620"/>
      <c r="S588" s="620"/>
      <c r="T588" s="620"/>
      <c r="U588" s="620"/>
      <c r="V588" s="620"/>
      <c r="W588" s="620"/>
      <c r="X588" s="620"/>
      <c r="Y588" s="620"/>
      <c r="Z588" s="620"/>
      <c r="AA588" s="620"/>
      <c r="AB588" s="620"/>
      <c r="AC588" s="620"/>
      <c r="AD588" s="620"/>
      <c r="AE588" s="620"/>
      <c r="AF588" s="620"/>
      <c r="AG588" s="620"/>
      <c r="AH588" s="618"/>
      <c r="AI588" s="618"/>
      <c r="AJ588" s="618"/>
      <c r="AK588" s="618"/>
      <c r="AL588" s="618"/>
      <c r="AM588" s="618"/>
      <c r="AN588" s="618"/>
      <c r="AO588" s="618"/>
      <c r="AP588" s="618"/>
      <c r="AQ588" s="618"/>
      <c r="AR588" s="618"/>
      <c r="AS588" s="618"/>
      <c r="AT588" s="618"/>
      <c r="AU588" s="618"/>
      <c r="AV588" s="618"/>
      <c r="AW588" s="618"/>
      <c r="AX588" s="618"/>
      <c r="AY588" s="618"/>
      <c r="AZ588" s="618"/>
      <c r="BA588" s="618"/>
      <c r="BB588" s="618"/>
      <c r="BC588" s="618"/>
      <c r="BD588" s="618"/>
      <c r="BE588" s="618"/>
      <c r="BF588" s="618"/>
      <c r="BG588" s="618"/>
      <c r="BH588" s="618"/>
      <c r="BI588" s="618"/>
      <c r="BJ588" s="618"/>
      <c r="BK588" s="618"/>
      <c r="BL588" s="618"/>
      <c r="BM588" s="618"/>
      <c r="BN588" s="618"/>
      <c r="BO588" s="618"/>
      <c r="BP588" s="618"/>
      <c r="BQ588" s="618"/>
      <c r="BR588" s="618"/>
      <c r="BS588" s="618"/>
      <c r="BT588" s="618"/>
      <c r="BU588" s="618"/>
      <c r="BV588" s="618"/>
      <c r="BW588" s="618"/>
      <c r="BX588" s="618"/>
      <c r="BY588" s="618"/>
      <c r="BZ588" s="618"/>
      <c r="CA588" s="618"/>
      <c r="CB588" s="623"/>
      <c r="CC588" s="623"/>
      <c r="CD588" s="618"/>
      <c r="CE588" s="618"/>
      <c r="CF588" s="623"/>
      <c r="CG588" s="623"/>
      <c r="CH588" s="623"/>
      <c r="CI588" s="623"/>
      <c r="CJ588" s="623"/>
      <c r="CK588" s="623"/>
      <c r="CL588" s="623"/>
      <c r="CM588" s="623"/>
      <c r="CN588" s="623"/>
      <c r="CO588" s="618"/>
      <c r="CP588" s="619"/>
      <c r="CQ588" s="619"/>
      <c r="CR588" s="618"/>
      <c r="CS588" s="618"/>
      <c r="CT588" s="618"/>
      <c r="CU588" s="618"/>
      <c r="CV588" s="618"/>
      <c r="CW588" s="618"/>
    </row>
    <row r="589" spans="1:101" s="624" customFormat="1">
      <c r="A589" s="618"/>
      <c r="B589" s="618"/>
      <c r="C589" s="622"/>
      <c r="D589" s="622"/>
      <c r="E589" s="621"/>
      <c r="F589" s="618"/>
      <c r="G589" s="618"/>
      <c r="H589" s="618"/>
      <c r="I589" s="618"/>
      <c r="J589" s="618"/>
      <c r="K589" s="618"/>
      <c r="L589" s="618"/>
      <c r="M589" s="618"/>
      <c r="N589" s="619"/>
      <c r="O589" s="619"/>
      <c r="P589" s="620"/>
      <c r="Q589" s="620"/>
      <c r="R589" s="620"/>
      <c r="S589" s="620"/>
      <c r="T589" s="620"/>
      <c r="U589" s="620"/>
      <c r="V589" s="620"/>
      <c r="W589" s="620"/>
      <c r="X589" s="620"/>
      <c r="Y589" s="620"/>
      <c r="Z589" s="620"/>
      <c r="AA589" s="620"/>
      <c r="AB589" s="620"/>
      <c r="AC589" s="620"/>
      <c r="AD589" s="620"/>
      <c r="AE589" s="620"/>
      <c r="AF589" s="620"/>
      <c r="AG589" s="620"/>
      <c r="AH589" s="618"/>
      <c r="AI589" s="618"/>
      <c r="AJ589" s="618"/>
      <c r="AK589" s="618"/>
      <c r="AL589" s="618"/>
      <c r="AM589" s="618"/>
      <c r="AN589" s="618"/>
      <c r="AO589" s="618"/>
      <c r="AP589" s="618"/>
      <c r="AQ589" s="618"/>
      <c r="AR589" s="618"/>
      <c r="AS589" s="618"/>
      <c r="AT589" s="618"/>
      <c r="AU589" s="618"/>
      <c r="AV589" s="618"/>
      <c r="AW589" s="618"/>
      <c r="AX589" s="618"/>
      <c r="AY589" s="618"/>
      <c r="AZ589" s="618"/>
      <c r="BA589" s="618"/>
      <c r="BB589" s="618"/>
      <c r="BC589" s="618"/>
      <c r="BD589" s="618"/>
      <c r="BE589" s="618"/>
      <c r="BF589" s="618"/>
      <c r="BG589" s="618"/>
      <c r="BH589" s="618"/>
      <c r="BI589" s="618"/>
      <c r="BJ589" s="618"/>
      <c r="BK589" s="618"/>
      <c r="BL589" s="618"/>
      <c r="BM589" s="618"/>
      <c r="BN589" s="618"/>
      <c r="BO589" s="618"/>
      <c r="BP589" s="618"/>
      <c r="BQ589" s="618"/>
      <c r="BR589" s="618"/>
      <c r="BS589" s="618"/>
      <c r="BT589" s="618"/>
      <c r="BU589" s="618"/>
      <c r="BV589" s="618"/>
      <c r="BW589" s="618"/>
      <c r="BX589" s="618"/>
      <c r="BY589" s="618"/>
      <c r="BZ589" s="618"/>
      <c r="CA589" s="618"/>
      <c r="CB589" s="623"/>
      <c r="CC589" s="623"/>
      <c r="CD589" s="618"/>
      <c r="CE589" s="618"/>
      <c r="CF589" s="623"/>
      <c r="CG589" s="623"/>
      <c r="CH589" s="623"/>
      <c r="CI589" s="623"/>
      <c r="CJ589" s="623"/>
      <c r="CK589" s="623"/>
      <c r="CL589" s="623"/>
      <c r="CM589" s="623"/>
      <c r="CN589" s="623"/>
      <c r="CO589" s="618"/>
      <c r="CP589" s="619"/>
      <c r="CQ589" s="619"/>
      <c r="CR589" s="618"/>
      <c r="CS589" s="618"/>
      <c r="CT589" s="618"/>
      <c r="CU589" s="618"/>
      <c r="CV589" s="618"/>
      <c r="CW589" s="618"/>
    </row>
    <row r="590" spans="1:101" s="624" customFormat="1">
      <c r="A590" s="618"/>
      <c r="B590" s="618"/>
      <c r="C590" s="622"/>
      <c r="D590" s="622"/>
      <c r="E590" s="621"/>
      <c r="F590" s="618"/>
      <c r="G590" s="618"/>
      <c r="H590" s="618"/>
      <c r="I590" s="618"/>
      <c r="J590" s="618"/>
      <c r="K590" s="618"/>
      <c r="L590" s="618"/>
      <c r="M590" s="618"/>
      <c r="N590" s="619"/>
      <c r="O590" s="619"/>
      <c r="P590" s="620"/>
      <c r="Q590" s="620"/>
      <c r="R590" s="620"/>
      <c r="S590" s="620"/>
      <c r="T590" s="620"/>
      <c r="U590" s="620"/>
      <c r="V590" s="620"/>
      <c r="W590" s="620"/>
      <c r="X590" s="620"/>
      <c r="Y590" s="620"/>
      <c r="Z590" s="620"/>
      <c r="AA590" s="620"/>
      <c r="AB590" s="620"/>
      <c r="AC590" s="620"/>
      <c r="AD590" s="620"/>
      <c r="AE590" s="620"/>
      <c r="AF590" s="620"/>
      <c r="AG590" s="620"/>
      <c r="AH590" s="618"/>
      <c r="AI590" s="618"/>
      <c r="AJ590" s="618"/>
      <c r="AK590" s="618"/>
      <c r="AL590" s="618"/>
      <c r="AM590" s="618"/>
      <c r="AN590" s="618"/>
      <c r="AO590" s="618"/>
      <c r="AP590" s="618"/>
      <c r="AQ590" s="618"/>
      <c r="AR590" s="618"/>
      <c r="AS590" s="618"/>
      <c r="AT590" s="618"/>
      <c r="AU590" s="618"/>
      <c r="AV590" s="618"/>
      <c r="AW590" s="618"/>
      <c r="AX590" s="618"/>
      <c r="AY590" s="618"/>
      <c r="AZ590" s="618"/>
      <c r="BA590" s="618"/>
      <c r="BB590" s="618"/>
      <c r="BC590" s="618"/>
      <c r="BD590" s="618"/>
      <c r="BE590" s="618"/>
      <c r="BF590" s="618"/>
      <c r="BG590" s="618"/>
      <c r="BH590" s="618"/>
      <c r="BI590" s="618"/>
      <c r="BJ590" s="618"/>
      <c r="BK590" s="618"/>
      <c r="BL590" s="618"/>
      <c r="BM590" s="618"/>
      <c r="BN590" s="618"/>
      <c r="BO590" s="618"/>
      <c r="BP590" s="618"/>
      <c r="BQ590" s="618"/>
      <c r="BR590" s="618"/>
      <c r="BS590" s="618"/>
      <c r="BT590" s="618"/>
      <c r="BU590" s="618"/>
      <c r="BV590" s="618"/>
      <c r="BW590" s="618"/>
      <c r="BX590" s="618"/>
      <c r="BY590" s="618"/>
      <c r="BZ590" s="618"/>
      <c r="CA590" s="618"/>
      <c r="CB590" s="623"/>
      <c r="CC590" s="623"/>
      <c r="CD590" s="618"/>
      <c r="CE590" s="618"/>
      <c r="CF590" s="623"/>
      <c r="CG590" s="623"/>
      <c r="CH590" s="623"/>
      <c r="CI590" s="623"/>
      <c r="CJ590" s="623"/>
      <c r="CK590" s="623"/>
      <c r="CL590" s="623"/>
      <c r="CM590" s="623"/>
      <c r="CN590" s="623"/>
      <c r="CO590" s="618"/>
      <c r="CP590" s="619"/>
      <c r="CQ590" s="619"/>
      <c r="CR590" s="618"/>
      <c r="CS590" s="618"/>
      <c r="CT590" s="618"/>
      <c r="CU590" s="618"/>
      <c r="CV590" s="618"/>
      <c r="CW590" s="618"/>
    </row>
    <row r="591" spans="1:101" s="624" customFormat="1">
      <c r="A591" s="618"/>
      <c r="B591" s="618"/>
      <c r="C591" s="622"/>
      <c r="D591" s="622"/>
      <c r="E591" s="621"/>
      <c r="F591" s="618"/>
      <c r="G591" s="618"/>
      <c r="H591" s="618"/>
      <c r="I591" s="618"/>
      <c r="J591" s="618"/>
      <c r="K591" s="618"/>
      <c r="L591" s="618"/>
      <c r="M591" s="618"/>
      <c r="N591" s="619"/>
      <c r="O591" s="619"/>
      <c r="P591" s="620"/>
      <c r="Q591" s="620"/>
      <c r="R591" s="620"/>
      <c r="S591" s="620"/>
      <c r="T591" s="620"/>
      <c r="U591" s="620"/>
      <c r="V591" s="620"/>
      <c r="W591" s="620"/>
      <c r="X591" s="620"/>
      <c r="Y591" s="620"/>
      <c r="Z591" s="620"/>
      <c r="AA591" s="620"/>
      <c r="AB591" s="620"/>
      <c r="AC591" s="620"/>
      <c r="AD591" s="620"/>
      <c r="AE591" s="620"/>
      <c r="AF591" s="620"/>
      <c r="AG591" s="620"/>
      <c r="AH591" s="618"/>
      <c r="AI591" s="618"/>
      <c r="AJ591" s="618"/>
      <c r="AK591" s="618"/>
      <c r="AL591" s="618"/>
      <c r="AM591" s="618"/>
      <c r="AN591" s="618"/>
      <c r="AO591" s="618"/>
      <c r="AP591" s="618"/>
      <c r="AQ591" s="618"/>
      <c r="AR591" s="618"/>
      <c r="AS591" s="618"/>
      <c r="AT591" s="618"/>
      <c r="AU591" s="618"/>
      <c r="AV591" s="618"/>
      <c r="AW591" s="618"/>
      <c r="AX591" s="618"/>
      <c r="AY591" s="618"/>
      <c r="AZ591" s="618"/>
      <c r="BA591" s="618"/>
      <c r="BB591" s="618"/>
      <c r="BC591" s="618"/>
      <c r="BD591" s="618"/>
      <c r="BE591" s="618"/>
      <c r="BF591" s="618"/>
      <c r="BG591" s="618"/>
      <c r="BH591" s="618"/>
      <c r="BI591" s="618"/>
      <c r="BJ591" s="618"/>
      <c r="BK591" s="618"/>
      <c r="BL591" s="618"/>
      <c r="BM591" s="618"/>
      <c r="BN591" s="618"/>
      <c r="BO591" s="618"/>
      <c r="BP591" s="618"/>
      <c r="BQ591" s="618"/>
      <c r="BR591" s="618"/>
      <c r="BS591" s="618"/>
      <c r="BT591" s="618"/>
      <c r="BU591" s="618"/>
      <c r="BV591" s="618"/>
      <c r="BW591" s="618"/>
      <c r="BX591" s="618"/>
      <c r="BY591" s="618"/>
      <c r="BZ591" s="618"/>
      <c r="CA591" s="618"/>
      <c r="CB591" s="623"/>
      <c r="CC591" s="623"/>
      <c r="CD591" s="618"/>
      <c r="CE591" s="618"/>
      <c r="CF591" s="623"/>
      <c r="CG591" s="623"/>
      <c r="CH591" s="623"/>
      <c r="CI591" s="623"/>
      <c r="CJ591" s="623"/>
      <c r="CK591" s="623"/>
      <c r="CL591" s="623"/>
      <c r="CM591" s="623"/>
      <c r="CN591" s="623"/>
      <c r="CO591" s="618"/>
      <c r="CP591" s="619"/>
      <c r="CQ591" s="619"/>
      <c r="CR591" s="618"/>
      <c r="CS591" s="618"/>
      <c r="CT591" s="618"/>
      <c r="CU591" s="618"/>
      <c r="CV591" s="618"/>
      <c r="CW591" s="618"/>
    </row>
    <row r="592" spans="1:101" s="624" customFormat="1">
      <c r="A592" s="618"/>
      <c r="B592" s="618"/>
      <c r="C592" s="622"/>
      <c r="D592" s="622"/>
      <c r="E592" s="621"/>
      <c r="F592" s="618"/>
      <c r="G592" s="618"/>
      <c r="H592" s="618"/>
      <c r="I592" s="618"/>
      <c r="J592" s="618"/>
      <c r="K592" s="618"/>
      <c r="L592" s="618"/>
      <c r="M592" s="618"/>
      <c r="N592" s="619"/>
      <c r="O592" s="619"/>
      <c r="P592" s="620"/>
      <c r="Q592" s="620"/>
      <c r="R592" s="620"/>
      <c r="S592" s="620"/>
      <c r="T592" s="620"/>
      <c r="U592" s="620"/>
      <c r="V592" s="620"/>
      <c r="W592" s="620"/>
      <c r="X592" s="620"/>
      <c r="Y592" s="620"/>
      <c r="Z592" s="620"/>
      <c r="AA592" s="620"/>
      <c r="AB592" s="620"/>
      <c r="AC592" s="620"/>
      <c r="AD592" s="620"/>
      <c r="AE592" s="620"/>
      <c r="AF592" s="620"/>
      <c r="AG592" s="620"/>
      <c r="AH592" s="618"/>
      <c r="AI592" s="618"/>
      <c r="AJ592" s="618"/>
      <c r="AK592" s="618"/>
      <c r="AL592" s="618"/>
      <c r="AM592" s="618"/>
      <c r="AN592" s="618"/>
      <c r="AO592" s="618"/>
      <c r="AP592" s="618"/>
      <c r="AQ592" s="618"/>
      <c r="AR592" s="618"/>
      <c r="AS592" s="618"/>
      <c r="AT592" s="618"/>
      <c r="AU592" s="618"/>
      <c r="AV592" s="618"/>
      <c r="AW592" s="618"/>
      <c r="AX592" s="618"/>
      <c r="AY592" s="618"/>
      <c r="AZ592" s="618"/>
      <c r="BA592" s="618"/>
      <c r="BB592" s="618"/>
      <c r="BC592" s="618"/>
      <c r="BD592" s="618"/>
      <c r="BE592" s="618"/>
      <c r="BF592" s="618"/>
      <c r="BG592" s="618"/>
      <c r="BH592" s="618"/>
      <c r="BI592" s="618"/>
      <c r="BJ592" s="618"/>
      <c r="BK592" s="618"/>
      <c r="BL592" s="618"/>
      <c r="BM592" s="618"/>
      <c r="BN592" s="618"/>
      <c r="BO592" s="618"/>
      <c r="BP592" s="618"/>
      <c r="BQ592" s="618"/>
      <c r="BR592" s="618"/>
      <c r="BS592" s="618"/>
      <c r="BT592" s="618"/>
      <c r="BU592" s="618"/>
      <c r="BV592" s="618"/>
      <c r="BW592" s="618"/>
      <c r="BX592" s="618"/>
      <c r="BY592" s="618"/>
      <c r="BZ592" s="618"/>
      <c r="CA592" s="618"/>
      <c r="CB592" s="623"/>
      <c r="CC592" s="623"/>
      <c r="CD592" s="618"/>
      <c r="CE592" s="618"/>
      <c r="CF592" s="623"/>
      <c r="CG592" s="623"/>
      <c r="CH592" s="623"/>
      <c r="CI592" s="623"/>
      <c r="CJ592" s="623"/>
      <c r="CK592" s="623"/>
      <c r="CL592" s="623"/>
      <c r="CM592" s="623"/>
      <c r="CN592" s="623"/>
      <c r="CO592" s="618"/>
      <c r="CP592" s="619"/>
      <c r="CQ592" s="619"/>
      <c r="CR592" s="618"/>
      <c r="CS592" s="618"/>
      <c r="CT592" s="618"/>
      <c r="CU592" s="618"/>
      <c r="CV592" s="618"/>
      <c r="CW592" s="618"/>
    </row>
    <row r="593" spans="1:101" s="624" customFormat="1">
      <c r="A593" s="618"/>
      <c r="B593" s="618"/>
      <c r="C593" s="622"/>
      <c r="D593" s="622"/>
      <c r="E593" s="621"/>
      <c r="F593" s="618"/>
      <c r="G593" s="618"/>
      <c r="H593" s="618"/>
      <c r="I593" s="618"/>
      <c r="J593" s="618"/>
      <c r="K593" s="618"/>
      <c r="L593" s="618"/>
      <c r="M593" s="618"/>
      <c r="N593" s="619"/>
      <c r="O593" s="619"/>
      <c r="P593" s="620"/>
      <c r="Q593" s="620"/>
      <c r="R593" s="620"/>
      <c r="S593" s="620"/>
      <c r="T593" s="620"/>
      <c r="U593" s="620"/>
      <c r="V593" s="620"/>
      <c r="W593" s="620"/>
      <c r="X593" s="620"/>
      <c r="Y593" s="620"/>
      <c r="Z593" s="620"/>
      <c r="AA593" s="620"/>
      <c r="AB593" s="620"/>
      <c r="AC593" s="620"/>
      <c r="AD593" s="620"/>
      <c r="AE593" s="620"/>
      <c r="AF593" s="620"/>
      <c r="AG593" s="620"/>
      <c r="AH593" s="618"/>
      <c r="AI593" s="618"/>
      <c r="AJ593" s="618"/>
      <c r="AK593" s="618"/>
      <c r="AL593" s="618"/>
      <c r="AM593" s="618"/>
      <c r="AN593" s="618"/>
      <c r="AO593" s="618"/>
      <c r="AP593" s="618"/>
      <c r="AQ593" s="618"/>
      <c r="AR593" s="618"/>
      <c r="AS593" s="618"/>
      <c r="AT593" s="618"/>
      <c r="AU593" s="618"/>
      <c r="AV593" s="618"/>
      <c r="AW593" s="618"/>
      <c r="AX593" s="618"/>
      <c r="AY593" s="618"/>
      <c r="AZ593" s="618"/>
      <c r="BA593" s="618"/>
      <c r="BB593" s="618"/>
      <c r="BC593" s="618"/>
      <c r="BD593" s="618"/>
      <c r="BE593" s="618"/>
      <c r="BF593" s="618"/>
      <c r="BG593" s="618"/>
      <c r="BH593" s="618"/>
      <c r="BI593" s="618"/>
      <c r="BJ593" s="618"/>
      <c r="BK593" s="618"/>
      <c r="BL593" s="618"/>
      <c r="BM593" s="618"/>
      <c r="BN593" s="618"/>
      <c r="BO593" s="618"/>
      <c r="BP593" s="618"/>
      <c r="BQ593" s="618"/>
      <c r="BR593" s="618"/>
      <c r="BS593" s="618"/>
      <c r="BT593" s="618"/>
      <c r="BU593" s="618"/>
      <c r="BV593" s="618"/>
      <c r="BW593" s="618"/>
      <c r="BX593" s="618"/>
      <c r="BY593" s="618"/>
      <c r="BZ593" s="618"/>
      <c r="CA593" s="618"/>
      <c r="CB593" s="623"/>
      <c r="CC593" s="623"/>
      <c r="CD593" s="618"/>
      <c r="CE593" s="618"/>
      <c r="CF593" s="623"/>
      <c r="CG593" s="623"/>
      <c r="CH593" s="623"/>
      <c r="CI593" s="623"/>
      <c r="CJ593" s="623"/>
      <c r="CK593" s="623"/>
      <c r="CL593" s="623"/>
      <c r="CM593" s="623"/>
      <c r="CN593" s="623"/>
      <c r="CO593" s="618"/>
      <c r="CP593" s="619"/>
      <c r="CQ593" s="619"/>
      <c r="CR593" s="618"/>
      <c r="CS593" s="618"/>
      <c r="CT593" s="618"/>
      <c r="CU593" s="618"/>
      <c r="CV593" s="618"/>
      <c r="CW593" s="618"/>
    </row>
    <row r="594" spans="1:101" s="624" customFormat="1">
      <c r="A594" s="618"/>
      <c r="B594" s="618"/>
      <c r="C594" s="622"/>
      <c r="D594" s="622"/>
      <c r="E594" s="621"/>
      <c r="F594" s="618"/>
      <c r="G594" s="618"/>
      <c r="H594" s="618"/>
      <c r="I594" s="618"/>
      <c r="J594" s="618"/>
      <c r="K594" s="618"/>
      <c r="L594" s="618"/>
      <c r="M594" s="618"/>
      <c r="N594" s="619"/>
      <c r="O594" s="619"/>
      <c r="P594" s="620"/>
      <c r="Q594" s="620"/>
      <c r="R594" s="620"/>
      <c r="S594" s="620"/>
      <c r="T594" s="620"/>
      <c r="U594" s="620"/>
      <c r="V594" s="620"/>
      <c r="W594" s="620"/>
      <c r="X594" s="620"/>
      <c r="Y594" s="620"/>
      <c r="Z594" s="620"/>
      <c r="AA594" s="620"/>
      <c r="AB594" s="620"/>
      <c r="AC594" s="620"/>
      <c r="AD594" s="620"/>
      <c r="AE594" s="620"/>
      <c r="AF594" s="620"/>
      <c r="AG594" s="620"/>
      <c r="AH594" s="618"/>
      <c r="AI594" s="618"/>
      <c r="AJ594" s="618"/>
      <c r="AK594" s="618"/>
      <c r="AL594" s="618"/>
      <c r="AM594" s="618"/>
      <c r="AN594" s="618"/>
      <c r="AO594" s="618"/>
      <c r="AP594" s="618"/>
      <c r="AQ594" s="618"/>
      <c r="AR594" s="618"/>
      <c r="AS594" s="618"/>
      <c r="AT594" s="618"/>
      <c r="AU594" s="618"/>
      <c r="AV594" s="618"/>
      <c r="AW594" s="618"/>
      <c r="AX594" s="618"/>
      <c r="AY594" s="618"/>
      <c r="AZ594" s="618"/>
      <c r="BA594" s="618"/>
      <c r="BB594" s="618"/>
      <c r="BC594" s="618"/>
      <c r="BD594" s="618"/>
      <c r="BE594" s="618"/>
      <c r="BF594" s="618"/>
      <c r="BG594" s="618"/>
      <c r="BH594" s="618"/>
      <c r="BI594" s="618"/>
      <c r="BJ594" s="618"/>
      <c r="BK594" s="618"/>
      <c r="BL594" s="618"/>
      <c r="BM594" s="618"/>
      <c r="BN594" s="618"/>
      <c r="BO594" s="618"/>
      <c r="BP594" s="618"/>
      <c r="BQ594" s="618"/>
      <c r="BR594" s="618"/>
      <c r="BS594" s="618"/>
      <c r="BT594" s="618"/>
      <c r="BU594" s="618"/>
      <c r="BV594" s="618"/>
      <c r="BW594" s="618"/>
      <c r="BX594" s="618"/>
      <c r="BY594" s="618"/>
      <c r="BZ594" s="618"/>
      <c r="CA594" s="618"/>
      <c r="CB594" s="623"/>
      <c r="CC594" s="623"/>
      <c r="CD594" s="618"/>
      <c r="CE594" s="618"/>
      <c r="CF594" s="623"/>
      <c r="CG594" s="623"/>
      <c r="CH594" s="623"/>
      <c r="CI594" s="623"/>
      <c r="CJ594" s="623"/>
      <c r="CK594" s="623"/>
      <c r="CL594" s="623"/>
      <c r="CM594" s="623"/>
      <c r="CN594" s="623"/>
      <c r="CO594" s="618"/>
      <c r="CP594" s="619"/>
      <c r="CQ594" s="619"/>
      <c r="CR594" s="618"/>
      <c r="CS594" s="618"/>
      <c r="CT594" s="618"/>
      <c r="CU594" s="618"/>
      <c r="CV594" s="618"/>
      <c r="CW594" s="618"/>
    </row>
    <row r="595" spans="1:101" s="624" customFormat="1">
      <c r="A595" s="618"/>
      <c r="B595" s="618"/>
      <c r="C595" s="622"/>
      <c r="D595" s="622"/>
      <c r="E595" s="621"/>
      <c r="F595" s="618"/>
      <c r="G595" s="618"/>
      <c r="H595" s="618"/>
      <c r="I595" s="618"/>
      <c r="J595" s="618"/>
      <c r="K595" s="618"/>
      <c r="L595" s="618"/>
      <c r="M595" s="618"/>
      <c r="N595" s="619"/>
      <c r="O595" s="619"/>
      <c r="P595" s="620"/>
      <c r="Q595" s="620"/>
      <c r="R595" s="620"/>
      <c r="S595" s="620"/>
      <c r="T595" s="620"/>
      <c r="U595" s="620"/>
      <c r="V595" s="620"/>
      <c r="W595" s="620"/>
      <c r="X595" s="620"/>
      <c r="Y595" s="620"/>
      <c r="Z595" s="620"/>
      <c r="AA595" s="620"/>
      <c r="AB595" s="620"/>
      <c r="AC595" s="620"/>
      <c r="AD595" s="620"/>
      <c r="AE595" s="620"/>
      <c r="AF595" s="620"/>
      <c r="AG595" s="620"/>
      <c r="AH595" s="618"/>
      <c r="AI595" s="618"/>
      <c r="AJ595" s="618"/>
      <c r="AK595" s="618"/>
      <c r="AL595" s="618"/>
      <c r="AM595" s="618"/>
      <c r="AN595" s="618"/>
      <c r="AO595" s="618"/>
      <c r="AP595" s="618"/>
      <c r="AQ595" s="618"/>
      <c r="AR595" s="618"/>
      <c r="AS595" s="618"/>
      <c r="AT595" s="618"/>
      <c r="AU595" s="618"/>
      <c r="AV595" s="618"/>
      <c r="AW595" s="618"/>
      <c r="AX595" s="618"/>
      <c r="AY595" s="618"/>
      <c r="AZ595" s="618"/>
      <c r="BA595" s="618"/>
      <c r="BB595" s="618"/>
      <c r="BC595" s="618"/>
      <c r="BD595" s="618"/>
      <c r="BE595" s="618"/>
      <c r="BF595" s="618"/>
      <c r="BG595" s="618"/>
      <c r="BH595" s="618"/>
      <c r="BI595" s="618"/>
      <c r="BJ595" s="618"/>
      <c r="BK595" s="618"/>
      <c r="BL595" s="618"/>
      <c r="BM595" s="618"/>
      <c r="BN595" s="618"/>
      <c r="BO595" s="618"/>
      <c r="BP595" s="618"/>
      <c r="BQ595" s="618"/>
      <c r="BR595" s="618"/>
      <c r="BS595" s="618"/>
      <c r="BT595" s="618"/>
      <c r="BU595" s="618"/>
      <c r="BV595" s="618"/>
      <c r="BW595" s="618"/>
      <c r="BX595" s="618"/>
      <c r="BY595" s="618"/>
      <c r="BZ595" s="618"/>
      <c r="CA595" s="618"/>
      <c r="CB595" s="623"/>
      <c r="CC595" s="623"/>
      <c r="CD595" s="618"/>
      <c r="CE595" s="618"/>
      <c r="CF595" s="623"/>
      <c r="CG595" s="623"/>
      <c r="CH595" s="623"/>
      <c r="CI595" s="623"/>
      <c r="CJ595" s="623"/>
      <c r="CK595" s="623"/>
      <c r="CL595" s="623"/>
      <c r="CM595" s="623"/>
      <c r="CN595" s="623"/>
      <c r="CO595" s="618"/>
      <c r="CP595" s="619"/>
      <c r="CQ595" s="619"/>
      <c r="CR595" s="618"/>
      <c r="CS595" s="618"/>
      <c r="CT595" s="618"/>
      <c r="CU595" s="618"/>
      <c r="CV595" s="618"/>
      <c r="CW595" s="618"/>
    </row>
    <row r="596" spans="1:101" s="624" customFormat="1">
      <c r="A596" s="618"/>
      <c r="B596" s="618"/>
      <c r="C596" s="622"/>
      <c r="D596" s="622"/>
      <c r="E596" s="621"/>
      <c r="F596" s="618"/>
      <c r="G596" s="618"/>
      <c r="H596" s="618"/>
      <c r="I596" s="618"/>
      <c r="J596" s="618"/>
      <c r="K596" s="618"/>
      <c r="L596" s="618"/>
      <c r="M596" s="618"/>
      <c r="N596" s="619"/>
      <c r="O596" s="619"/>
      <c r="P596" s="620"/>
      <c r="Q596" s="620"/>
      <c r="R596" s="620"/>
      <c r="S596" s="620"/>
      <c r="T596" s="620"/>
      <c r="U596" s="620"/>
      <c r="V596" s="620"/>
      <c r="W596" s="620"/>
      <c r="X596" s="620"/>
      <c r="Y596" s="620"/>
      <c r="Z596" s="620"/>
      <c r="AA596" s="620"/>
      <c r="AB596" s="620"/>
      <c r="AC596" s="620"/>
      <c r="AD596" s="620"/>
      <c r="AE596" s="620"/>
      <c r="AF596" s="620"/>
      <c r="AG596" s="620"/>
      <c r="AH596" s="618"/>
      <c r="AI596" s="618"/>
      <c r="AJ596" s="618"/>
      <c r="AK596" s="618"/>
      <c r="AL596" s="618"/>
      <c r="AM596" s="618"/>
      <c r="AN596" s="618"/>
      <c r="AO596" s="618"/>
      <c r="AP596" s="618"/>
      <c r="AQ596" s="618"/>
      <c r="AR596" s="618"/>
      <c r="AS596" s="618"/>
      <c r="AT596" s="618"/>
      <c r="AU596" s="618"/>
      <c r="AV596" s="618"/>
      <c r="AW596" s="618"/>
      <c r="AX596" s="618"/>
      <c r="AY596" s="618"/>
      <c r="AZ596" s="618"/>
      <c r="BA596" s="618"/>
      <c r="BB596" s="618"/>
      <c r="BC596" s="618"/>
      <c r="BD596" s="618"/>
      <c r="BE596" s="618"/>
      <c r="BF596" s="618"/>
      <c r="BG596" s="618"/>
      <c r="BH596" s="618"/>
      <c r="BI596" s="618"/>
      <c r="BJ596" s="618"/>
      <c r="BK596" s="618"/>
      <c r="BL596" s="618"/>
      <c r="BM596" s="618"/>
      <c r="BN596" s="618"/>
      <c r="BO596" s="618"/>
      <c r="BP596" s="618"/>
      <c r="BQ596" s="618"/>
      <c r="BR596" s="618"/>
      <c r="BS596" s="618"/>
      <c r="BT596" s="618"/>
      <c r="BU596" s="618"/>
      <c r="BV596" s="618"/>
      <c r="BW596" s="618"/>
      <c r="BX596" s="618"/>
      <c r="BY596" s="618"/>
      <c r="BZ596" s="618"/>
      <c r="CA596" s="618"/>
      <c r="CB596" s="623"/>
      <c r="CC596" s="623"/>
      <c r="CD596" s="618"/>
      <c r="CE596" s="618"/>
      <c r="CF596" s="623"/>
      <c r="CG596" s="623"/>
      <c r="CH596" s="623"/>
      <c r="CI596" s="623"/>
      <c r="CJ596" s="623"/>
      <c r="CK596" s="623"/>
      <c r="CL596" s="623"/>
      <c r="CM596" s="623"/>
      <c r="CN596" s="623"/>
      <c r="CO596" s="618"/>
      <c r="CP596" s="619"/>
      <c r="CQ596" s="619"/>
      <c r="CR596" s="618"/>
      <c r="CS596" s="618"/>
      <c r="CT596" s="618"/>
      <c r="CU596" s="618"/>
      <c r="CV596" s="618"/>
      <c r="CW596" s="618"/>
    </row>
    <row r="597" spans="1:101" s="624" customFormat="1">
      <c r="A597" s="618"/>
      <c r="B597" s="618"/>
      <c r="C597" s="622"/>
      <c r="D597" s="622"/>
      <c r="E597" s="621"/>
      <c r="F597" s="618"/>
      <c r="G597" s="618"/>
      <c r="H597" s="618"/>
      <c r="I597" s="618"/>
      <c r="J597" s="618"/>
      <c r="K597" s="618"/>
      <c r="L597" s="618"/>
      <c r="M597" s="618"/>
      <c r="N597" s="619"/>
      <c r="O597" s="619"/>
      <c r="P597" s="620"/>
      <c r="Q597" s="620"/>
      <c r="R597" s="620"/>
      <c r="S597" s="620"/>
      <c r="T597" s="620"/>
      <c r="U597" s="620"/>
      <c r="V597" s="620"/>
      <c r="W597" s="620"/>
      <c r="X597" s="620"/>
      <c r="Y597" s="620"/>
      <c r="Z597" s="620"/>
      <c r="AA597" s="620"/>
      <c r="AB597" s="620"/>
      <c r="AC597" s="620"/>
      <c r="AD597" s="620"/>
      <c r="AE597" s="620"/>
      <c r="AF597" s="620"/>
      <c r="AG597" s="620"/>
      <c r="AH597" s="618"/>
      <c r="AI597" s="618"/>
      <c r="AJ597" s="618"/>
      <c r="AK597" s="618"/>
      <c r="AL597" s="618"/>
      <c r="AM597" s="618"/>
      <c r="AN597" s="618"/>
      <c r="AO597" s="618"/>
      <c r="AP597" s="618"/>
      <c r="AQ597" s="618"/>
      <c r="AR597" s="618"/>
      <c r="AS597" s="618"/>
      <c r="AT597" s="618"/>
      <c r="AU597" s="618"/>
      <c r="AV597" s="618"/>
      <c r="AW597" s="618"/>
      <c r="AX597" s="618"/>
      <c r="AY597" s="618"/>
      <c r="AZ597" s="618"/>
      <c r="BA597" s="618"/>
      <c r="BB597" s="618"/>
      <c r="BC597" s="618"/>
      <c r="BD597" s="618"/>
      <c r="BE597" s="618"/>
      <c r="BF597" s="618"/>
      <c r="BG597" s="618"/>
      <c r="BH597" s="618"/>
      <c r="BI597" s="618"/>
      <c r="BJ597" s="618"/>
      <c r="BK597" s="618"/>
      <c r="BL597" s="618"/>
      <c r="BM597" s="618"/>
      <c r="BN597" s="618"/>
      <c r="BO597" s="618"/>
      <c r="BP597" s="618"/>
      <c r="BQ597" s="618"/>
      <c r="BR597" s="618"/>
      <c r="BS597" s="618"/>
      <c r="BT597" s="618"/>
      <c r="BU597" s="618"/>
      <c r="BV597" s="618"/>
      <c r="BW597" s="618"/>
      <c r="BX597" s="618"/>
      <c r="BY597" s="618"/>
      <c r="BZ597" s="618"/>
      <c r="CA597" s="618"/>
      <c r="CB597" s="623"/>
      <c r="CC597" s="623"/>
      <c r="CD597" s="618"/>
      <c r="CE597" s="618"/>
      <c r="CF597" s="623"/>
      <c r="CG597" s="623"/>
      <c r="CH597" s="623"/>
      <c r="CI597" s="623"/>
      <c r="CJ597" s="623"/>
      <c r="CK597" s="623"/>
      <c r="CL597" s="623"/>
      <c r="CM597" s="623"/>
      <c r="CN597" s="623"/>
      <c r="CO597" s="618"/>
      <c r="CP597" s="619"/>
      <c r="CQ597" s="619"/>
      <c r="CR597" s="618"/>
      <c r="CS597" s="618"/>
      <c r="CT597" s="618"/>
      <c r="CU597" s="618"/>
      <c r="CV597" s="618"/>
      <c r="CW597" s="618"/>
    </row>
    <row r="598" spans="1:101" s="624" customFormat="1">
      <c r="A598" s="618"/>
      <c r="B598" s="618"/>
      <c r="C598" s="622"/>
      <c r="D598" s="622"/>
      <c r="E598" s="621"/>
      <c r="F598" s="618"/>
      <c r="G598" s="618"/>
      <c r="H598" s="618"/>
      <c r="I598" s="618"/>
      <c r="J598" s="618"/>
      <c r="K598" s="618"/>
      <c r="L598" s="618"/>
      <c r="M598" s="618"/>
      <c r="N598" s="619"/>
      <c r="O598" s="619"/>
      <c r="P598" s="620"/>
      <c r="Q598" s="620"/>
      <c r="R598" s="620"/>
      <c r="S598" s="620"/>
      <c r="T598" s="620"/>
      <c r="U598" s="620"/>
      <c r="V598" s="620"/>
      <c r="W598" s="620"/>
      <c r="X598" s="620"/>
      <c r="Y598" s="620"/>
      <c r="Z598" s="620"/>
      <c r="AA598" s="620"/>
      <c r="AB598" s="620"/>
      <c r="AC598" s="620"/>
      <c r="AD598" s="620"/>
      <c r="AE598" s="620"/>
      <c r="AF598" s="620"/>
      <c r="AG598" s="620"/>
      <c r="AH598" s="618"/>
      <c r="AI598" s="618"/>
      <c r="AJ598" s="618"/>
      <c r="AK598" s="618"/>
      <c r="AL598" s="618"/>
      <c r="AM598" s="618"/>
      <c r="AN598" s="618"/>
      <c r="AO598" s="618"/>
      <c r="AP598" s="618"/>
      <c r="AQ598" s="618"/>
      <c r="AR598" s="618"/>
      <c r="AS598" s="618"/>
      <c r="AT598" s="618"/>
      <c r="AU598" s="618"/>
      <c r="AV598" s="618"/>
      <c r="AW598" s="618"/>
      <c r="AX598" s="618"/>
      <c r="AY598" s="618"/>
      <c r="AZ598" s="618"/>
      <c r="BA598" s="618"/>
      <c r="BB598" s="618"/>
      <c r="BC598" s="618"/>
      <c r="BD598" s="618"/>
      <c r="BE598" s="618"/>
      <c r="BF598" s="618"/>
      <c r="BG598" s="618"/>
      <c r="BH598" s="618"/>
      <c r="BI598" s="618"/>
      <c r="BJ598" s="618"/>
      <c r="BK598" s="618"/>
      <c r="BL598" s="618"/>
      <c r="BM598" s="618"/>
      <c r="BN598" s="618"/>
      <c r="BO598" s="618"/>
      <c r="BP598" s="618"/>
      <c r="BQ598" s="618"/>
      <c r="BR598" s="618"/>
      <c r="BS598" s="618"/>
      <c r="BT598" s="618"/>
      <c r="BU598" s="618"/>
      <c r="BV598" s="618"/>
      <c r="BW598" s="618"/>
      <c r="BX598" s="618"/>
      <c r="BY598" s="618"/>
      <c r="BZ598" s="618"/>
      <c r="CA598" s="618"/>
      <c r="CB598" s="623"/>
      <c r="CC598" s="623"/>
      <c r="CD598" s="618"/>
      <c r="CE598" s="618"/>
      <c r="CF598" s="623"/>
      <c r="CG598" s="623"/>
      <c r="CH598" s="623"/>
      <c r="CI598" s="623"/>
      <c r="CJ598" s="623"/>
      <c r="CK598" s="623"/>
      <c r="CL598" s="623"/>
      <c r="CM598" s="623"/>
      <c r="CN598" s="623"/>
      <c r="CO598" s="618"/>
      <c r="CP598" s="619"/>
      <c r="CQ598" s="619"/>
      <c r="CR598" s="618"/>
      <c r="CS598" s="618"/>
      <c r="CT598" s="618"/>
      <c r="CU598" s="618"/>
      <c r="CV598" s="618"/>
      <c r="CW598" s="618"/>
    </row>
    <row r="599" spans="1:101" s="624" customFormat="1">
      <c r="A599" s="618"/>
      <c r="B599" s="618"/>
      <c r="C599" s="622"/>
      <c r="D599" s="622"/>
      <c r="E599" s="621"/>
      <c r="F599" s="618"/>
      <c r="G599" s="618"/>
      <c r="H599" s="618"/>
      <c r="I599" s="618"/>
      <c r="J599" s="618"/>
      <c r="K599" s="618"/>
      <c r="L599" s="618"/>
      <c r="M599" s="618"/>
      <c r="N599" s="619"/>
      <c r="O599" s="619"/>
      <c r="P599" s="620"/>
      <c r="Q599" s="620"/>
      <c r="R599" s="620"/>
      <c r="S599" s="620"/>
      <c r="T599" s="620"/>
      <c r="U599" s="620"/>
      <c r="V599" s="620"/>
      <c r="W599" s="620"/>
      <c r="X599" s="620"/>
      <c r="Y599" s="620"/>
      <c r="Z599" s="620"/>
      <c r="AA599" s="620"/>
      <c r="AB599" s="620"/>
      <c r="AC599" s="620"/>
      <c r="AD599" s="620"/>
      <c r="AE599" s="620"/>
      <c r="AF599" s="620"/>
      <c r="AG599" s="620"/>
      <c r="AH599" s="618"/>
      <c r="AI599" s="618"/>
      <c r="AJ599" s="618"/>
      <c r="AK599" s="618"/>
      <c r="AL599" s="618"/>
      <c r="AM599" s="618"/>
      <c r="AN599" s="618"/>
      <c r="AO599" s="618"/>
      <c r="AP599" s="618"/>
      <c r="AQ599" s="618"/>
      <c r="AR599" s="618"/>
      <c r="AS599" s="618"/>
      <c r="AT599" s="618"/>
      <c r="AU599" s="618"/>
      <c r="AV599" s="618"/>
      <c r="AW599" s="618"/>
      <c r="AX599" s="618"/>
      <c r="AY599" s="618"/>
      <c r="AZ599" s="618"/>
      <c r="BA599" s="618"/>
      <c r="BB599" s="618"/>
      <c r="BC599" s="618"/>
      <c r="BD599" s="618"/>
      <c r="BE599" s="618"/>
      <c r="BF599" s="618"/>
      <c r="BG599" s="618"/>
      <c r="BH599" s="618"/>
      <c r="BI599" s="618"/>
      <c r="BJ599" s="618"/>
      <c r="BK599" s="618"/>
      <c r="BL599" s="618"/>
      <c r="BM599" s="618"/>
      <c r="BN599" s="618"/>
      <c r="BO599" s="618"/>
      <c r="BP599" s="618"/>
      <c r="BQ599" s="618"/>
      <c r="BR599" s="618"/>
      <c r="BS599" s="618"/>
      <c r="BT599" s="618"/>
      <c r="BU599" s="618"/>
      <c r="BV599" s="618"/>
      <c r="BW599" s="618"/>
      <c r="BX599" s="618"/>
      <c r="BY599" s="618"/>
      <c r="BZ599" s="618"/>
      <c r="CA599" s="618"/>
      <c r="CB599" s="623"/>
      <c r="CC599" s="623"/>
      <c r="CD599" s="618"/>
      <c r="CE599" s="618"/>
      <c r="CF599" s="623"/>
      <c r="CG599" s="623"/>
      <c r="CH599" s="623"/>
      <c r="CI599" s="623"/>
      <c r="CJ599" s="623"/>
      <c r="CK599" s="623"/>
      <c r="CL599" s="623"/>
      <c r="CM599" s="623"/>
      <c r="CN599" s="623"/>
      <c r="CO599" s="618"/>
      <c r="CP599" s="619"/>
      <c r="CQ599" s="619"/>
      <c r="CR599" s="618"/>
      <c r="CS599" s="618"/>
      <c r="CT599" s="618"/>
      <c r="CU599" s="618"/>
      <c r="CV599" s="618"/>
      <c r="CW599" s="618"/>
    </row>
    <row r="600" spans="1:101" s="624" customFormat="1">
      <c r="A600" s="618"/>
      <c r="B600" s="618"/>
      <c r="C600" s="622"/>
      <c r="D600" s="622"/>
      <c r="E600" s="621"/>
      <c r="F600" s="618"/>
      <c r="G600" s="618"/>
      <c r="H600" s="618"/>
      <c r="I600" s="618"/>
      <c r="J600" s="618"/>
      <c r="K600" s="618"/>
      <c r="L600" s="618"/>
      <c r="M600" s="618"/>
      <c r="N600" s="619"/>
      <c r="O600" s="619"/>
      <c r="P600" s="620"/>
      <c r="Q600" s="620"/>
      <c r="R600" s="620"/>
      <c r="S600" s="620"/>
      <c r="T600" s="620"/>
      <c r="U600" s="620"/>
      <c r="V600" s="620"/>
      <c r="W600" s="620"/>
      <c r="X600" s="620"/>
      <c r="Y600" s="620"/>
      <c r="Z600" s="620"/>
      <c r="AA600" s="620"/>
      <c r="AB600" s="620"/>
      <c r="AC600" s="620"/>
      <c r="AD600" s="620"/>
      <c r="AE600" s="620"/>
      <c r="AF600" s="620"/>
      <c r="AG600" s="620"/>
      <c r="AH600" s="618"/>
      <c r="AI600" s="618"/>
      <c r="AJ600" s="618"/>
      <c r="AK600" s="618"/>
      <c r="AL600" s="618"/>
      <c r="AM600" s="618"/>
      <c r="AN600" s="618"/>
      <c r="AO600" s="618"/>
      <c r="AP600" s="618"/>
      <c r="AQ600" s="618"/>
      <c r="AR600" s="618"/>
      <c r="AS600" s="618"/>
      <c r="AT600" s="618"/>
      <c r="AU600" s="618"/>
      <c r="AV600" s="618"/>
      <c r="AW600" s="618"/>
      <c r="AX600" s="618"/>
      <c r="AY600" s="618"/>
      <c r="AZ600" s="618"/>
      <c r="BA600" s="618"/>
      <c r="BB600" s="618"/>
      <c r="BC600" s="618"/>
      <c r="BD600" s="618"/>
      <c r="BE600" s="618"/>
      <c r="BF600" s="618"/>
      <c r="BG600" s="618"/>
      <c r="BH600" s="618"/>
      <c r="BI600" s="618"/>
      <c r="BJ600" s="618"/>
      <c r="BK600" s="618"/>
      <c r="BL600" s="618"/>
      <c r="BM600" s="618"/>
      <c r="BN600" s="618"/>
      <c r="BO600" s="618"/>
      <c r="BP600" s="618"/>
      <c r="BQ600" s="618"/>
      <c r="BR600" s="618"/>
      <c r="BS600" s="618"/>
      <c r="BT600" s="618"/>
      <c r="BU600" s="618"/>
      <c r="BV600" s="618"/>
      <c r="BW600" s="618"/>
      <c r="BX600" s="618"/>
      <c r="BY600" s="618"/>
      <c r="BZ600" s="618"/>
      <c r="CA600" s="618"/>
      <c r="CB600" s="623"/>
      <c r="CC600" s="623"/>
      <c r="CD600" s="618"/>
      <c r="CE600" s="618"/>
      <c r="CF600" s="623"/>
      <c r="CG600" s="623"/>
      <c r="CH600" s="623"/>
      <c r="CI600" s="623"/>
      <c r="CJ600" s="623"/>
      <c r="CK600" s="623"/>
      <c r="CL600" s="623"/>
      <c r="CM600" s="623"/>
      <c r="CN600" s="623"/>
      <c r="CO600" s="618"/>
      <c r="CP600" s="619"/>
      <c r="CQ600" s="619"/>
      <c r="CR600" s="618"/>
      <c r="CS600" s="618"/>
      <c r="CT600" s="618"/>
      <c r="CU600" s="618"/>
      <c r="CV600" s="618"/>
      <c r="CW600" s="618"/>
    </row>
    <row r="601" spans="1:101" s="624" customFormat="1">
      <c r="A601" s="618"/>
      <c r="B601" s="618"/>
      <c r="C601" s="622"/>
      <c r="D601" s="622"/>
      <c r="E601" s="621"/>
      <c r="F601" s="618"/>
      <c r="G601" s="618"/>
      <c r="H601" s="618"/>
      <c r="I601" s="618"/>
      <c r="J601" s="618"/>
      <c r="K601" s="618"/>
      <c r="L601" s="618"/>
      <c r="M601" s="618"/>
      <c r="N601" s="619"/>
      <c r="O601" s="619"/>
      <c r="P601" s="620"/>
      <c r="Q601" s="620"/>
      <c r="R601" s="620"/>
      <c r="S601" s="620"/>
      <c r="T601" s="620"/>
      <c r="U601" s="620"/>
      <c r="V601" s="620"/>
      <c r="W601" s="620"/>
      <c r="X601" s="620"/>
      <c r="Y601" s="620"/>
      <c r="Z601" s="620"/>
      <c r="AA601" s="620"/>
      <c r="AB601" s="620"/>
      <c r="AC601" s="620"/>
      <c r="AD601" s="620"/>
      <c r="AE601" s="620"/>
      <c r="AF601" s="620"/>
      <c r="AG601" s="620"/>
      <c r="AH601" s="618"/>
      <c r="AI601" s="618"/>
      <c r="AJ601" s="618"/>
      <c r="AK601" s="618"/>
      <c r="AL601" s="618"/>
      <c r="AM601" s="618"/>
      <c r="AN601" s="618"/>
      <c r="AO601" s="618"/>
      <c r="AP601" s="618"/>
      <c r="AQ601" s="618"/>
      <c r="AR601" s="618"/>
      <c r="AS601" s="618"/>
      <c r="AT601" s="618"/>
      <c r="AU601" s="618"/>
      <c r="AV601" s="618"/>
      <c r="AW601" s="618"/>
      <c r="AX601" s="618"/>
      <c r="AY601" s="618"/>
      <c r="AZ601" s="618"/>
      <c r="BA601" s="618"/>
      <c r="BB601" s="618"/>
      <c r="BC601" s="618"/>
      <c r="BD601" s="618"/>
      <c r="BE601" s="618"/>
      <c r="BF601" s="618"/>
      <c r="BG601" s="618"/>
      <c r="BH601" s="618"/>
      <c r="BI601" s="618"/>
      <c r="BJ601" s="618"/>
      <c r="BK601" s="618"/>
      <c r="BL601" s="618"/>
      <c r="BM601" s="618"/>
      <c r="BN601" s="618"/>
      <c r="BO601" s="618"/>
      <c r="BP601" s="618"/>
      <c r="BQ601" s="618"/>
      <c r="BR601" s="618"/>
      <c r="BS601" s="618"/>
      <c r="BT601" s="618"/>
      <c r="BU601" s="618"/>
      <c r="BV601" s="618"/>
      <c r="BW601" s="618"/>
      <c r="BX601" s="618"/>
      <c r="BY601" s="618"/>
      <c r="BZ601" s="618"/>
      <c r="CA601" s="618"/>
      <c r="CB601" s="623"/>
      <c r="CC601" s="623"/>
      <c r="CD601" s="618"/>
      <c r="CE601" s="618"/>
      <c r="CF601" s="623"/>
      <c r="CG601" s="623"/>
      <c r="CH601" s="623"/>
      <c r="CI601" s="623"/>
      <c r="CJ601" s="623"/>
      <c r="CK601" s="623"/>
      <c r="CL601" s="623"/>
      <c r="CM601" s="623"/>
      <c r="CN601" s="623"/>
      <c r="CO601" s="618"/>
      <c r="CP601" s="619"/>
      <c r="CQ601" s="619"/>
      <c r="CR601" s="618"/>
      <c r="CS601" s="618"/>
      <c r="CT601" s="618"/>
      <c r="CU601" s="618"/>
      <c r="CV601" s="618"/>
      <c r="CW601" s="618"/>
    </row>
    <row r="602" spans="1:101" s="624" customFormat="1">
      <c r="A602" s="618"/>
      <c r="B602" s="618"/>
      <c r="C602" s="622"/>
      <c r="D602" s="622"/>
      <c r="E602" s="621"/>
      <c r="F602" s="618"/>
      <c r="G602" s="618"/>
      <c r="H602" s="618"/>
      <c r="I602" s="618"/>
      <c r="J602" s="618"/>
      <c r="K602" s="618"/>
      <c r="L602" s="618"/>
      <c r="M602" s="618"/>
      <c r="N602" s="619"/>
      <c r="O602" s="619"/>
      <c r="P602" s="620"/>
      <c r="Q602" s="620"/>
      <c r="R602" s="620"/>
      <c r="S602" s="620"/>
      <c r="T602" s="620"/>
      <c r="U602" s="620"/>
      <c r="V602" s="620"/>
      <c r="W602" s="620"/>
      <c r="X602" s="620"/>
      <c r="Y602" s="620"/>
      <c r="Z602" s="620"/>
      <c r="AA602" s="620"/>
      <c r="AB602" s="620"/>
      <c r="AC602" s="620"/>
      <c r="AD602" s="620"/>
      <c r="AE602" s="620"/>
      <c r="AF602" s="620"/>
      <c r="AG602" s="620"/>
      <c r="AH602" s="618"/>
      <c r="AI602" s="618"/>
      <c r="AJ602" s="618"/>
      <c r="AK602" s="618"/>
      <c r="AL602" s="618"/>
      <c r="AM602" s="618"/>
      <c r="AN602" s="618"/>
      <c r="AO602" s="618"/>
      <c r="AP602" s="618"/>
      <c r="AQ602" s="618"/>
      <c r="AR602" s="618"/>
      <c r="AS602" s="618"/>
      <c r="AT602" s="618"/>
      <c r="AU602" s="618"/>
      <c r="AV602" s="618"/>
      <c r="AW602" s="618"/>
      <c r="AX602" s="618"/>
      <c r="AY602" s="618"/>
      <c r="AZ602" s="618"/>
      <c r="BA602" s="618"/>
      <c r="BB602" s="618"/>
      <c r="BC602" s="618"/>
      <c r="BD602" s="618"/>
      <c r="BE602" s="618"/>
      <c r="BF602" s="618"/>
      <c r="BG602" s="618"/>
      <c r="BH602" s="618"/>
      <c r="BI602" s="618"/>
      <c r="BJ602" s="618"/>
      <c r="BK602" s="618"/>
      <c r="BL602" s="618"/>
      <c r="BM602" s="618"/>
      <c r="BN602" s="618"/>
      <c r="BO602" s="618"/>
      <c r="BP602" s="618"/>
      <c r="BQ602" s="618"/>
      <c r="BR602" s="618"/>
      <c r="BS602" s="618"/>
      <c r="BT602" s="618"/>
      <c r="BU602" s="618"/>
      <c r="BV602" s="618"/>
      <c r="BW602" s="618"/>
      <c r="BX602" s="618"/>
      <c r="BY602" s="618"/>
      <c r="BZ602" s="618"/>
      <c r="CA602" s="618"/>
      <c r="CB602" s="623"/>
      <c r="CC602" s="623"/>
      <c r="CD602" s="618"/>
      <c r="CE602" s="618"/>
      <c r="CF602" s="623"/>
      <c r="CG602" s="623"/>
      <c r="CH602" s="623"/>
      <c r="CI602" s="623"/>
      <c r="CJ602" s="623"/>
      <c r="CK602" s="623"/>
      <c r="CL602" s="623"/>
      <c r="CM602" s="623"/>
      <c r="CN602" s="623"/>
      <c r="CO602" s="618"/>
      <c r="CP602" s="619"/>
      <c r="CQ602" s="619"/>
      <c r="CR602" s="618"/>
      <c r="CS602" s="618"/>
      <c r="CT602" s="618"/>
      <c r="CU602" s="618"/>
      <c r="CV602" s="618"/>
      <c r="CW602" s="618"/>
    </row>
    <row r="603" spans="1:101" s="624" customFormat="1">
      <c r="A603" s="618"/>
      <c r="B603" s="618"/>
      <c r="C603" s="622"/>
      <c r="D603" s="622"/>
      <c r="E603" s="621"/>
      <c r="F603" s="618"/>
      <c r="G603" s="618"/>
      <c r="H603" s="618"/>
      <c r="I603" s="618"/>
      <c r="J603" s="618"/>
      <c r="K603" s="618"/>
      <c r="L603" s="618"/>
      <c r="M603" s="618"/>
      <c r="N603" s="619"/>
      <c r="O603" s="619"/>
      <c r="P603" s="620"/>
      <c r="Q603" s="620"/>
      <c r="R603" s="620"/>
      <c r="S603" s="620"/>
      <c r="T603" s="620"/>
      <c r="U603" s="620"/>
      <c r="V603" s="620"/>
      <c r="W603" s="620"/>
      <c r="X603" s="620"/>
      <c r="Y603" s="620"/>
      <c r="Z603" s="620"/>
      <c r="AA603" s="620"/>
      <c r="AB603" s="620"/>
      <c r="AC603" s="620"/>
      <c r="AD603" s="620"/>
      <c r="AE603" s="620"/>
      <c r="AF603" s="620"/>
      <c r="AG603" s="620"/>
      <c r="AH603" s="618"/>
      <c r="AI603" s="618"/>
      <c r="AJ603" s="618"/>
      <c r="AK603" s="618"/>
      <c r="AL603" s="618"/>
      <c r="AM603" s="618"/>
      <c r="AN603" s="618"/>
      <c r="AO603" s="618"/>
      <c r="AP603" s="618"/>
      <c r="AQ603" s="618"/>
      <c r="AR603" s="618"/>
      <c r="AS603" s="618"/>
      <c r="AT603" s="618"/>
      <c r="AU603" s="618"/>
      <c r="AV603" s="618"/>
      <c r="AW603" s="618"/>
      <c r="AX603" s="618"/>
      <c r="AY603" s="618"/>
      <c r="AZ603" s="618"/>
      <c r="BA603" s="618"/>
      <c r="BB603" s="618"/>
      <c r="BC603" s="618"/>
      <c r="BD603" s="618"/>
      <c r="BE603" s="618"/>
      <c r="BF603" s="618"/>
      <c r="BG603" s="618"/>
      <c r="BH603" s="618"/>
      <c r="BI603" s="618"/>
      <c r="BJ603" s="618"/>
      <c r="BK603" s="618"/>
      <c r="BL603" s="618"/>
      <c r="BM603" s="618"/>
      <c r="BN603" s="618"/>
      <c r="BO603" s="618"/>
      <c r="BP603" s="618"/>
      <c r="BQ603" s="618"/>
      <c r="BR603" s="618"/>
      <c r="BS603" s="618"/>
      <c r="BT603" s="618"/>
      <c r="BU603" s="618"/>
      <c r="BV603" s="618"/>
      <c r="BW603" s="618"/>
      <c r="BX603" s="618"/>
      <c r="BY603" s="618"/>
      <c r="BZ603" s="618"/>
      <c r="CA603" s="618"/>
      <c r="CB603" s="623"/>
      <c r="CC603" s="623"/>
      <c r="CD603" s="618"/>
      <c r="CE603" s="618"/>
      <c r="CF603" s="623"/>
      <c r="CG603" s="623"/>
      <c r="CH603" s="623"/>
      <c r="CI603" s="623"/>
      <c r="CJ603" s="623"/>
      <c r="CK603" s="623"/>
      <c r="CL603" s="623"/>
      <c r="CM603" s="623"/>
      <c r="CN603" s="623"/>
      <c r="CO603" s="618"/>
      <c r="CP603" s="619"/>
      <c r="CQ603" s="619"/>
      <c r="CR603" s="618"/>
      <c r="CS603" s="618"/>
      <c r="CT603" s="618"/>
      <c r="CU603" s="618"/>
      <c r="CV603" s="618"/>
      <c r="CW603" s="618"/>
    </row>
    <row r="604" spans="1:101" s="624" customFormat="1">
      <c r="A604" s="618"/>
      <c r="B604" s="618"/>
      <c r="C604" s="622"/>
      <c r="D604" s="622"/>
      <c r="E604" s="621"/>
      <c r="F604" s="618"/>
      <c r="G604" s="618"/>
      <c r="H604" s="618"/>
      <c r="I604" s="618"/>
      <c r="J604" s="618"/>
      <c r="K604" s="618"/>
      <c r="L604" s="618"/>
      <c r="M604" s="618"/>
      <c r="N604" s="619"/>
      <c r="O604" s="619"/>
      <c r="P604" s="620"/>
      <c r="Q604" s="620"/>
      <c r="R604" s="620"/>
      <c r="S604" s="620"/>
      <c r="T604" s="620"/>
      <c r="U604" s="620"/>
      <c r="V604" s="620"/>
      <c r="W604" s="620"/>
      <c r="X604" s="620"/>
      <c r="Y604" s="620"/>
      <c r="Z604" s="620"/>
      <c r="AA604" s="620"/>
      <c r="AB604" s="620"/>
      <c r="AC604" s="620"/>
      <c r="AD604" s="620"/>
      <c r="AE604" s="620"/>
      <c r="AF604" s="620"/>
      <c r="AG604" s="620"/>
      <c r="AH604" s="618"/>
      <c r="AI604" s="618"/>
      <c r="AJ604" s="618"/>
      <c r="AK604" s="618"/>
      <c r="AL604" s="618"/>
      <c r="AM604" s="618"/>
      <c r="AN604" s="618"/>
      <c r="AO604" s="618"/>
      <c r="AP604" s="618"/>
      <c r="AQ604" s="618"/>
      <c r="AR604" s="618"/>
      <c r="AS604" s="618"/>
      <c r="AT604" s="618"/>
      <c r="AU604" s="618"/>
      <c r="AV604" s="618"/>
      <c r="AW604" s="618"/>
      <c r="AX604" s="618"/>
      <c r="AY604" s="618"/>
      <c r="AZ604" s="618"/>
      <c r="BA604" s="618"/>
      <c r="BB604" s="618"/>
      <c r="BC604" s="618"/>
      <c r="BD604" s="618"/>
      <c r="BE604" s="618"/>
      <c r="BF604" s="618"/>
      <c r="BG604" s="618"/>
      <c r="BH604" s="618"/>
      <c r="BI604" s="618"/>
      <c r="BJ604" s="618"/>
      <c r="BK604" s="618"/>
      <c r="BL604" s="618"/>
      <c r="BM604" s="618"/>
      <c r="BN604" s="618"/>
      <c r="BO604" s="618"/>
      <c r="BP604" s="618"/>
      <c r="BQ604" s="618"/>
      <c r="BR604" s="618"/>
      <c r="BS604" s="618"/>
      <c r="BT604" s="618"/>
      <c r="BU604" s="618"/>
      <c r="BV604" s="618"/>
      <c r="BW604" s="618"/>
      <c r="BX604" s="618"/>
      <c r="BY604" s="618"/>
      <c r="BZ604" s="618"/>
      <c r="CA604" s="618"/>
      <c r="CB604" s="623"/>
      <c r="CC604" s="623"/>
      <c r="CD604" s="618"/>
      <c r="CE604" s="618"/>
      <c r="CF604" s="623"/>
      <c r="CG604" s="623"/>
      <c r="CH604" s="623"/>
      <c r="CI604" s="623"/>
      <c r="CJ604" s="623"/>
      <c r="CK604" s="623"/>
      <c r="CL604" s="623"/>
      <c r="CM604" s="623"/>
      <c r="CN604" s="623"/>
      <c r="CO604" s="618"/>
      <c r="CP604" s="619"/>
      <c r="CQ604" s="619"/>
      <c r="CR604" s="618"/>
      <c r="CS604" s="618"/>
      <c r="CT604" s="618"/>
      <c r="CU604" s="618"/>
      <c r="CV604" s="618"/>
      <c r="CW604" s="618"/>
    </row>
    <row r="605" spans="1:101" s="624" customFormat="1">
      <c r="A605" s="618"/>
      <c r="B605" s="618"/>
      <c r="C605" s="622"/>
      <c r="D605" s="622"/>
      <c r="E605" s="621"/>
      <c r="F605" s="618"/>
      <c r="G605" s="618"/>
      <c r="H605" s="618"/>
      <c r="I605" s="618"/>
      <c r="J605" s="618"/>
      <c r="K605" s="618"/>
      <c r="L605" s="618"/>
      <c r="M605" s="618"/>
      <c r="N605" s="619"/>
      <c r="O605" s="619"/>
      <c r="P605" s="620"/>
      <c r="Q605" s="620"/>
      <c r="R605" s="620"/>
      <c r="S605" s="620"/>
      <c r="T605" s="620"/>
      <c r="U605" s="620"/>
      <c r="V605" s="620"/>
      <c r="W605" s="620"/>
      <c r="X605" s="620"/>
      <c r="Y605" s="620"/>
      <c r="Z605" s="620"/>
      <c r="AA605" s="620"/>
      <c r="AB605" s="620"/>
      <c r="AC605" s="620"/>
      <c r="AD605" s="620"/>
      <c r="AE605" s="620"/>
      <c r="AF605" s="620"/>
      <c r="AG605" s="620"/>
      <c r="AH605" s="618"/>
      <c r="AI605" s="618"/>
      <c r="AJ605" s="618"/>
      <c r="AK605" s="618"/>
      <c r="AL605" s="618"/>
      <c r="AM605" s="618"/>
      <c r="AN605" s="618"/>
      <c r="AO605" s="618"/>
      <c r="AP605" s="618"/>
      <c r="AQ605" s="618"/>
      <c r="AR605" s="618"/>
      <c r="AS605" s="618"/>
      <c r="AT605" s="618"/>
      <c r="AU605" s="618"/>
      <c r="AV605" s="618"/>
      <c r="AW605" s="618"/>
      <c r="AX605" s="618"/>
      <c r="AY605" s="618"/>
      <c r="AZ605" s="618"/>
      <c r="BA605" s="618"/>
      <c r="BB605" s="618"/>
      <c r="BC605" s="618"/>
      <c r="BD605" s="618"/>
      <c r="BE605" s="618"/>
      <c r="BF605" s="618"/>
      <c r="BG605" s="618"/>
      <c r="BH605" s="618"/>
      <c r="BI605" s="618"/>
      <c r="BJ605" s="618"/>
      <c r="BK605" s="618"/>
      <c r="BL605" s="618"/>
      <c r="BM605" s="618"/>
      <c r="BN605" s="618"/>
      <c r="BO605" s="618"/>
      <c r="BP605" s="618"/>
      <c r="BQ605" s="618"/>
      <c r="BR605" s="618"/>
      <c r="BS605" s="618"/>
      <c r="BT605" s="618"/>
      <c r="BU605" s="618"/>
      <c r="BV605" s="618"/>
      <c r="BW605" s="618"/>
      <c r="BX605" s="618"/>
      <c r="BY605" s="618"/>
      <c r="BZ605" s="618"/>
      <c r="CA605" s="618"/>
      <c r="CB605" s="623"/>
      <c r="CC605" s="623"/>
      <c r="CD605" s="618"/>
      <c r="CE605" s="618"/>
      <c r="CF605" s="623"/>
      <c r="CG605" s="623"/>
      <c r="CH605" s="623"/>
      <c r="CI605" s="623"/>
      <c r="CJ605" s="623"/>
      <c r="CK605" s="623"/>
      <c r="CL605" s="623"/>
      <c r="CM605" s="623"/>
      <c r="CN605" s="623"/>
      <c r="CO605" s="618"/>
      <c r="CP605" s="619"/>
      <c r="CQ605" s="619"/>
      <c r="CR605" s="618"/>
      <c r="CS605" s="618"/>
      <c r="CT605" s="618"/>
      <c r="CU605" s="618"/>
      <c r="CV605" s="618"/>
      <c r="CW605" s="618"/>
    </row>
    <row r="606" spans="1:101" s="624" customFormat="1">
      <c r="A606" s="618"/>
      <c r="B606" s="618"/>
      <c r="C606" s="622"/>
      <c r="D606" s="622"/>
      <c r="E606" s="621"/>
      <c r="F606" s="618"/>
      <c r="G606" s="618"/>
      <c r="H606" s="618"/>
      <c r="I606" s="618"/>
      <c r="J606" s="618"/>
      <c r="K606" s="618"/>
      <c r="L606" s="618"/>
      <c r="M606" s="618"/>
      <c r="N606" s="619"/>
      <c r="O606" s="619"/>
      <c r="P606" s="620"/>
      <c r="Q606" s="620"/>
      <c r="R606" s="620"/>
      <c r="S606" s="620"/>
      <c r="T606" s="620"/>
      <c r="U606" s="620"/>
      <c r="V606" s="620"/>
      <c r="W606" s="620"/>
      <c r="X606" s="620"/>
      <c r="Y606" s="620"/>
      <c r="Z606" s="620"/>
      <c r="AA606" s="620"/>
      <c r="AB606" s="620"/>
      <c r="AC606" s="620"/>
      <c r="AD606" s="620"/>
      <c r="AE606" s="620"/>
      <c r="AF606" s="620"/>
      <c r="AG606" s="620"/>
      <c r="AH606" s="618"/>
      <c r="AI606" s="618"/>
      <c r="AJ606" s="618"/>
      <c r="AK606" s="618"/>
      <c r="AL606" s="618"/>
      <c r="AM606" s="618"/>
      <c r="AN606" s="618"/>
      <c r="AO606" s="618"/>
      <c r="AP606" s="618"/>
      <c r="AQ606" s="618"/>
      <c r="AR606" s="618"/>
      <c r="AS606" s="618"/>
      <c r="AT606" s="618"/>
      <c r="AU606" s="618"/>
      <c r="AV606" s="618"/>
      <c r="AW606" s="618"/>
      <c r="AX606" s="618"/>
      <c r="AY606" s="618"/>
      <c r="AZ606" s="618"/>
      <c r="BA606" s="618"/>
      <c r="BB606" s="618"/>
      <c r="BC606" s="618"/>
      <c r="BD606" s="618"/>
      <c r="BE606" s="618"/>
      <c r="BF606" s="618"/>
      <c r="BG606" s="618"/>
      <c r="BH606" s="618"/>
      <c r="BI606" s="618"/>
      <c r="BJ606" s="618"/>
      <c r="BK606" s="618"/>
      <c r="BL606" s="618"/>
      <c r="BM606" s="618"/>
      <c r="BN606" s="618"/>
      <c r="BO606" s="618"/>
      <c r="BP606" s="618"/>
      <c r="BQ606" s="618"/>
      <c r="BR606" s="618"/>
      <c r="BS606" s="618"/>
      <c r="BT606" s="618"/>
      <c r="BU606" s="618"/>
      <c r="BV606" s="618"/>
      <c r="BW606" s="618"/>
      <c r="BX606" s="618"/>
      <c r="BY606" s="618"/>
      <c r="BZ606" s="618"/>
      <c r="CA606" s="618"/>
      <c r="CB606" s="623"/>
      <c r="CC606" s="623"/>
      <c r="CD606" s="618"/>
      <c r="CE606" s="618"/>
      <c r="CF606" s="623"/>
      <c r="CG606" s="623"/>
      <c r="CH606" s="623"/>
      <c r="CI606" s="623"/>
      <c r="CJ606" s="623"/>
      <c r="CK606" s="623"/>
      <c r="CL606" s="623"/>
      <c r="CM606" s="623"/>
      <c r="CN606" s="623"/>
      <c r="CO606" s="618"/>
      <c r="CP606" s="619"/>
      <c r="CQ606" s="619"/>
      <c r="CR606" s="618"/>
      <c r="CS606" s="618"/>
      <c r="CT606" s="618"/>
      <c r="CU606" s="618"/>
      <c r="CV606" s="618"/>
      <c r="CW606" s="618"/>
    </row>
    <row r="607" spans="1:101" s="624" customFormat="1">
      <c r="A607" s="618"/>
      <c r="B607" s="618"/>
      <c r="C607" s="622"/>
      <c r="D607" s="622"/>
      <c r="E607" s="621"/>
      <c r="F607" s="618"/>
      <c r="G607" s="618"/>
      <c r="H607" s="618"/>
      <c r="I607" s="618"/>
      <c r="J607" s="618"/>
      <c r="K607" s="618"/>
      <c r="L607" s="618"/>
      <c r="M607" s="618"/>
      <c r="N607" s="619"/>
      <c r="O607" s="619"/>
      <c r="P607" s="620"/>
      <c r="Q607" s="620"/>
      <c r="R607" s="620"/>
      <c r="S607" s="620"/>
      <c r="T607" s="620"/>
      <c r="U607" s="620"/>
      <c r="V607" s="620"/>
      <c r="W607" s="620"/>
      <c r="X607" s="620"/>
      <c r="Y607" s="620"/>
      <c r="Z607" s="620"/>
      <c r="AA607" s="620"/>
      <c r="AB607" s="620"/>
      <c r="AC607" s="620"/>
      <c r="AD607" s="620"/>
      <c r="AE607" s="620"/>
      <c r="AF607" s="620"/>
      <c r="AG607" s="620"/>
      <c r="AH607" s="618"/>
      <c r="AI607" s="618"/>
      <c r="AJ607" s="618"/>
      <c r="AK607" s="618"/>
      <c r="AL607" s="618"/>
      <c r="AM607" s="618"/>
      <c r="AN607" s="618"/>
      <c r="AO607" s="618"/>
      <c r="AP607" s="618"/>
      <c r="AQ607" s="618"/>
      <c r="AR607" s="618"/>
      <c r="AS607" s="618"/>
      <c r="AT607" s="618"/>
      <c r="AU607" s="618"/>
      <c r="AV607" s="618"/>
      <c r="AW607" s="618"/>
      <c r="AX607" s="618"/>
      <c r="AY607" s="618"/>
      <c r="AZ607" s="618"/>
      <c r="BA607" s="618"/>
      <c r="BB607" s="618"/>
      <c r="BC607" s="618"/>
      <c r="BD607" s="618"/>
      <c r="BE607" s="618"/>
      <c r="BF607" s="618"/>
      <c r="BG607" s="618"/>
      <c r="BH607" s="618"/>
      <c r="BI607" s="618"/>
      <c r="BJ607" s="618"/>
      <c r="BK607" s="618"/>
      <c r="BL607" s="618"/>
      <c r="BM607" s="618"/>
      <c r="BN607" s="618"/>
      <c r="BO607" s="618"/>
      <c r="BP607" s="618"/>
      <c r="BQ607" s="618"/>
      <c r="BR607" s="618"/>
      <c r="BS607" s="618"/>
      <c r="BT607" s="618"/>
      <c r="BU607" s="618"/>
      <c r="BV607" s="618"/>
      <c r="BW607" s="618"/>
      <c r="BX607" s="618"/>
      <c r="BY607" s="618"/>
      <c r="BZ607" s="618"/>
      <c r="CA607" s="618"/>
      <c r="CB607" s="623"/>
      <c r="CC607" s="623"/>
      <c r="CD607" s="618"/>
      <c r="CE607" s="618"/>
      <c r="CF607" s="623"/>
      <c r="CG607" s="623"/>
      <c r="CH607" s="623"/>
      <c r="CI607" s="623"/>
      <c r="CJ607" s="623"/>
      <c r="CK607" s="623"/>
      <c r="CL607" s="623"/>
      <c r="CM607" s="623"/>
      <c r="CN607" s="623"/>
      <c r="CO607" s="618"/>
      <c r="CP607" s="619"/>
      <c r="CQ607" s="619"/>
      <c r="CR607" s="618"/>
      <c r="CS607" s="618"/>
      <c r="CT607" s="618"/>
      <c r="CU607" s="618"/>
      <c r="CV607" s="618"/>
      <c r="CW607" s="618"/>
    </row>
    <row r="608" spans="1:101" s="624" customFormat="1">
      <c r="A608" s="618"/>
      <c r="B608" s="618"/>
      <c r="C608" s="622"/>
      <c r="D608" s="622"/>
      <c r="E608" s="621"/>
      <c r="F608" s="618"/>
      <c r="G608" s="618"/>
      <c r="H608" s="618"/>
      <c r="I608" s="618"/>
      <c r="J608" s="618"/>
      <c r="K608" s="618"/>
      <c r="L608" s="618"/>
      <c r="M608" s="618"/>
      <c r="N608" s="619"/>
      <c r="O608" s="619"/>
      <c r="P608" s="620"/>
      <c r="Q608" s="620"/>
      <c r="R608" s="620"/>
      <c r="S608" s="620"/>
      <c r="T608" s="620"/>
      <c r="U608" s="620"/>
      <c r="V608" s="620"/>
      <c r="W608" s="620"/>
      <c r="X608" s="620"/>
      <c r="Y608" s="620"/>
      <c r="Z608" s="620"/>
      <c r="AA608" s="620"/>
      <c r="AB608" s="620"/>
      <c r="AC608" s="620"/>
      <c r="AD608" s="620"/>
      <c r="AE608" s="620"/>
      <c r="AF608" s="620"/>
      <c r="AG608" s="620"/>
      <c r="AH608" s="618"/>
      <c r="AI608" s="618"/>
      <c r="AJ608" s="618"/>
      <c r="AK608" s="618"/>
      <c r="AL608" s="618"/>
      <c r="AM608" s="618"/>
      <c r="AN608" s="618"/>
      <c r="AO608" s="618"/>
      <c r="AP608" s="618"/>
      <c r="AQ608" s="618"/>
      <c r="AR608" s="618"/>
      <c r="AS608" s="618"/>
      <c r="AT608" s="618"/>
      <c r="AU608" s="618"/>
      <c r="AV608" s="618"/>
      <c r="AW608" s="618"/>
      <c r="AX608" s="618"/>
      <c r="AY608" s="618"/>
      <c r="AZ608" s="618"/>
      <c r="BA608" s="618"/>
      <c r="BB608" s="618"/>
      <c r="BC608" s="618"/>
      <c r="BD608" s="618"/>
      <c r="BE608" s="618"/>
      <c r="BF608" s="618"/>
      <c r="BG608" s="618"/>
      <c r="BH608" s="618"/>
      <c r="BI608" s="618"/>
      <c r="BJ608" s="618"/>
      <c r="BK608" s="618"/>
      <c r="BL608" s="618"/>
      <c r="BM608" s="618"/>
      <c r="BN608" s="618"/>
      <c r="BO608" s="618"/>
      <c r="BP608" s="618"/>
      <c r="BQ608" s="618"/>
      <c r="BR608" s="618"/>
      <c r="BS608" s="618"/>
      <c r="BT608" s="618"/>
      <c r="BU608" s="618"/>
      <c r="BV608" s="618"/>
      <c r="BW608" s="618"/>
      <c r="BX608" s="618"/>
      <c r="BY608" s="618"/>
      <c r="BZ608" s="618"/>
      <c r="CA608" s="618"/>
      <c r="CB608" s="623"/>
      <c r="CC608" s="623"/>
      <c r="CD608" s="618"/>
      <c r="CE608" s="618"/>
      <c r="CF608" s="623"/>
      <c r="CG608" s="623"/>
      <c r="CH608" s="623"/>
      <c r="CI608" s="623"/>
      <c r="CJ608" s="623"/>
      <c r="CK608" s="623"/>
      <c r="CL608" s="623"/>
      <c r="CM608" s="623"/>
      <c r="CN608" s="623"/>
      <c r="CO608" s="618"/>
      <c r="CP608" s="619"/>
      <c r="CQ608" s="619"/>
      <c r="CR608" s="618"/>
      <c r="CS608" s="618"/>
      <c r="CT608" s="618"/>
      <c r="CU608" s="618"/>
      <c r="CV608" s="618"/>
      <c r="CW608" s="618"/>
    </row>
    <row r="609" spans="1:101" s="624" customFormat="1">
      <c r="A609" s="618"/>
      <c r="B609" s="618"/>
      <c r="C609" s="622"/>
      <c r="D609" s="622"/>
      <c r="E609" s="621"/>
      <c r="F609" s="618"/>
      <c r="G609" s="618"/>
      <c r="H609" s="618"/>
      <c r="I609" s="618"/>
      <c r="J609" s="618"/>
      <c r="K609" s="618"/>
      <c r="L609" s="618"/>
      <c r="M609" s="618"/>
      <c r="N609" s="619"/>
      <c r="O609" s="619"/>
      <c r="P609" s="620"/>
      <c r="Q609" s="620"/>
      <c r="R609" s="620"/>
      <c r="S609" s="620"/>
      <c r="T609" s="620"/>
      <c r="U609" s="620"/>
      <c r="V609" s="620"/>
      <c r="W609" s="620"/>
      <c r="X609" s="620"/>
      <c r="Y609" s="620"/>
      <c r="Z609" s="620"/>
      <c r="AA609" s="620"/>
      <c r="AB609" s="620"/>
      <c r="AC609" s="620"/>
      <c r="AD609" s="620"/>
      <c r="AE609" s="620"/>
      <c r="AF609" s="620"/>
      <c r="AG609" s="620"/>
      <c r="AH609" s="618"/>
      <c r="AI609" s="618"/>
      <c r="AJ609" s="618"/>
      <c r="AK609" s="618"/>
      <c r="AL609" s="618"/>
      <c r="AM609" s="618"/>
      <c r="AN609" s="618"/>
      <c r="AO609" s="618"/>
      <c r="AP609" s="618"/>
      <c r="AQ609" s="618"/>
      <c r="AR609" s="618"/>
      <c r="AS609" s="618"/>
      <c r="AT609" s="618"/>
      <c r="AU609" s="618"/>
      <c r="AV609" s="618"/>
      <c r="AW609" s="618"/>
      <c r="AX609" s="618"/>
      <c r="AY609" s="618"/>
      <c r="AZ609" s="618"/>
      <c r="BA609" s="618"/>
      <c r="BB609" s="618"/>
      <c r="BC609" s="618"/>
      <c r="BD609" s="618"/>
      <c r="BE609" s="618"/>
      <c r="BF609" s="618"/>
      <c r="BG609" s="618"/>
      <c r="BH609" s="618"/>
      <c r="BI609" s="618"/>
      <c r="BJ609" s="618"/>
      <c r="BK609" s="618"/>
      <c r="BL609" s="618"/>
      <c r="BM609" s="618"/>
      <c r="BN609" s="618"/>
      <c r="BO609" s="618"/>
      <c r="BP609" s="618"/>
      <c r="BQ609" s="618"/>
      <c r="BR609" s="618"/>
      <c r="BS609" s="618"/>
      <c r="BT609" s="618"/>
      <c r="BU609" s="618"/>
      <c r="BV609" s="618"/>
      <c r="BW609" s="618"/>
      <c r="BX609" s="618"/>
      <c r="BY609" s="618"/>
      <c r="BZ609" s="618"/>
      <c r="CA609" s="618"/>
      <c r="CB609" s="623"/>
      <c r="CC609" s="623"/>
      <c r="CD609" s="618"/>
      <c r="CE609" s="618"/>
      <c r="CF609" s="623"/>
      <c r="CG609" s="623"/>
      <c r="CH609" s="623"/>
      <c r="CI609" s="623"/>
      <c r="CJ609" s="623"/>
      <c r="CK609" s="623"/>
      <c r="CL609" s="623"/>
      <c r="CM609" s="623"/>
      <c r="CN609" s="623"/>
      <c r="CO609" s="618"/>
      <c r="CP609" s="619"/>
      <c r="CQ609" s="619"/>
      <c r="CR609" s="618"/>
      <c r="CS609" s="618"/>
      <c r="CT609" s="618"/>
      <c r="CU609" s="618"/>
      <c r="CV609" s="618"/>
      <c r="CW609" s="618"/>
    </row>
    <row r="610" spans="1:101" s="624" customFormat="1">
      <c r="A610" s="618"/>
      <c r="B610" s="618"/>
      <c r="C610" s="622"/>
      <c r="D610" s="622"/>
      <c r="E610" s="621"/>
      <c r="F610" s="618"/>
      <c r="G610" s="618"/>
      <c r="H610" s="618"/>
      <c r="I610" s="618"/>
      <c r="J610" s="618"/>
      <c r="K610" s="618"/>
      <c r="L610" s="618"/>
      <c r="M610" s="618"/>
      <c r="N610" s="619"/>
      <c r="O610" s="619"/>
      <c r="P610" s="620"/>
      <c r="Q610" s="620"/>
      <c r="R610" s="620"/>
      <c r="S610" s="620"/>
      <c r="T610" s="620"/>
      <c r="U610" s="620"/>
      <c r="V610" s="620"/>
      <c r="W610" s="620"/>
      <c r="X610" s="620"/>
      <c r="Y610" s="620"/>
      <c r="Z610" s="620"/>
      <c r="AA610" s="620"/>
      <c r="AB610" s="620"/>
      <c r="AC610" s="620"/>
      <c r="AD610" s="620"/>
      <c r="AE610" s="620"/>
      <c r="AF610" s="620"/>
      <c r="AG610" s="620"/>
      <c r="AH610" s="618"/>
      <c r="AI610" s="618"/>
      <c r="AJ610" s="618"/>
      <c r="AK610" s="618"/>
      <c r="AL610" s="618"/>
      <c r="AM610" s="618"/>
      <c r="AN610" s="618"/>
      <c r="AO610" s="618"/>
      <c r="AP610" s="618"/>
      <c r="AQ610" s="618"/>
      <c r="AR610" s="618"/>
      <c r="AS610" s="618"/>
      <c r="AT610" s="618"/>
      <c r="AU610" s="618"/>
      <c r="AV610" s="618"/>
      <c r="AW610" s="618"/>
      <c r="AX610" s="618"/>
      <c r="AY610" s="618"/>
      <c r="AZ610" s="618"/>
      <c r="BA610" s="618"/>
      <c r="BB610" s="618"/>
      <c r="BC610" s="618"/>
      <c r="BD610" s="618"/>
      <c r="BE610" s="618"/>
      <c r="BF610" s="618"/>
      <c r="BG610" s="618"/>
      <c r="BH610" s="618"/>
      <c r="BI610" s="618"/>
      <c r="BJ610" s="618"/>
      <c r="BK610" s="618"/>
      <c r="BL610" s="618"/>
      <c r="BM610" s="618"/>
      <c r="BN610" s="618"/>
      <c r="BO610" s="618"/>
      <c r="BP610" s="618"/>
      <c r="BQ610" s="618"/>
      <c r="BR610" s="618"/>
      <c r="BS610" s="618"/>
      <c r="BT610" s="618"/>
      <c r="BU610" s="618"/>
      <c r="BV610" s="618"/>
      <c r="BW610" s="618"/>
      <c r="BX610" s="618"/>
      <c r="BY610" s="618"/>
      <c r="BZ610" s="618"/>
      <c r="CA610" s="618"/>
      <c r="CB610" s="623"/>
      <c r="CC610" s="623"/>
      <c r="CD610" s="618"/>
      <c r="CE610" s="618"/>
      <c r="CF610" s="623"/>
      <c r="CG610" s="623"/>
      <c r="CH610" s="623"/>
      <c r="CI610" s="623"/>
      <c r="CJ610" s="623"/>
      <c r="CK610" s="623"/>
      <c r="CL610" s="623"/>
      <c r="CM610" s="623"/>
      <c r="CN610" s="623"/>
      <c r="CO610" s="618"/>
      <c r="CP610" s="619"/>
      <c r="CQ610" s="619"/>
      <c r="CR610" s="618"/>
      <c r="CS610" s="618"/>
      <c r="CT610" s="618"/>
      <c r="CU610" s="618"/>
      <c r="CV610" s="618"/>
      <c r="CW610" s="618"/>
    </row>
    <row r="611" spans="1:101" s="624" customFormat="1">
      <c r="A611" s="618"/>
      <c r="B611" s="618"/>
      <c r="C611" s="622"/>
      <c r="D611" s="622"/>
      <c r="E611" s="621"/>
      <c r="F611" s="618"/>
      <c r="G611" s="618"/>
      <c r="H611" s="618"/>
      <c r="I611" s="618"/>
      <c r="J611" s="618"/>
      <c r="K611" s="618"/>
      <c r="L611" s="618"/>
      <c r="M611" s="618"/>
      <c r="N611" s="618"/>
      <c r="O611" s="618"/>
      <c r="P611" s="620"/>
      <c r="Q611" s="620"/>
      <c r="R611" s="620"/>
      <c r="S611" s="620"/>
      <c r="T611" s="620"/>
      <c r="U611" s="620"/>
      <c r="V611" s="620"/>
      <c r="W611" s="620"/>
      <c r="X611" s="620"/>
      <c r="Y611" s="620"/>
      <c r="Z611" s="620"/>
      <c r="AA611" s="620"/>
      <c r="AB611" s="620"/>
      <c r="AC611" s="620"/>
      <c r="AD611" s="620"/>
      <c r="AE611" s="620"/>
      <c r="AF611" s="620"/>
      <c r="AG611" s="620"/>
      <c r="AH611" s="618"/>
      <c r="AI611" s="618"/>
      <c r="AJ611" s="618"/>
      <c r="AK611" s="618"/>
      <c r="AL611" s="618"/>
      <c r="AM611" s="618"/>
      <c r="AN611" s="618"/>
      <c r="AO611" s="618"/>
      <c r="AP611" s="618"/>
      <c r="AQ611" s="618"/>
      <c r="AR611" s="618"/>
      <c r="AS611" s="618"/>
      <c r="AT611" s="618"/>
      <c r="AU611" s="618"/>
      <c r="AV611" s="618"/>
      <c r="AW611" s="618"/>
      <c r="AX611" s="618"/>
      <c r="AY611" s="618"/>
      <c r="AZ611" s="618"/>
      <c r="BA611" s="618"/>
      <c r="BB611" s="618"/>
      <c r="BC611" s="618"/>
      <c r="BD611" s="618"/>
      <c r="BE611" s="618"/>
      <c r="BF611" s="618"/>
      <c r="BG611" s="618"/>
      <c r="BH611" s="618"/>
      <c r="BI611" s="618"/>
      <c r="BJ611" s="618"/>
      <c r="BK611" s="618"/>
      <c r="BL611" s="618"/>
      <c r="BM611" s="618"/>
      <c r="BN611" s="618"/>
      <c r="BO611" s="618"/>
      <c r="BP611" s="618"/>
      <c r="BQ611" s="618"/>
      <c r="BR611" s="618"/>
      <c r="BS611" s="618"/>
      <c r="BT611" s="618"/>
      <c r="BU611" s="618"/>
      <c r="BV611" s="618"/>
      <c r="BW611" s="618"/>
      <c r="BX611" s="618"/>
      <c r="BY611" s="618"/>
      <c r="BZ611" s="618"/>
      <c r="CA611" s="618"/>
      <c r="CB611" s="623"/>
      <c r="CC611" s="623"/>
      <c r="CD611" s="618"/>
      <c r="CE611" s="618"/>
      <c r="CF611" s="623"/>
      <c r="CG611" s="623"/>
      <c r="CH611" s="623"/>
      <c r="CI611" s="623"/>
      <c r="CJ611" s="623"/>
      <c r="CK611" s="623"/>
      <c r="CL611" s="623"/>
      <c r="CM611" s="623"/>
      <c r="CN611" s="623"/>
      <c r="CO611" s="618"/>
      <c r="CP611" s="619"/>
      <c r="CQ611" s="619"/>
      <c r="CR611" s="618"/>
      <c r="CS611" s="618"/>
      <c r="CT611" s="618"/>
      <c r="CU611" s="618"/>
      <c r="CV611" s="618"/>
      <c r="CW611" s="618"/>
    </row>
    <row r="612" spans="1:101" s="624" customFormat="1">
      <c r="A612" s="618"/>
      <c r="B612" s="618"/>
      <c r="C612" s="622"/>
      <c r="D612" s="622"/>
      <c r="E612" s="621"/>
      <c r="F612" s="618"/>
      <c r="G612" s="618"/>
      <c r="H612" s="618"/>
      <c r="I612" s="618"/>
      <c r="J612" s="618"/>
      <c r="K612" s="618"/>
      <c r="L612" s="618"/>
      <c r="M612" s="618"/>
      <c r="N612" s="618"/>
      <c r="O612" s="618"/>
      <c r="P612" s="620"/>
      <c r="Q612" s="620"/>
      <c r="R612" s="620"/>
      <c r="S612" s="620"/>
      <c r="T612" s="620"/>
      <c r="U612" s="620"/>
      <c r="V612" s="620"/>
      <c r="W612" s="620"/>
      <c r="X612" s="620"/>
      <c r="Y612" s="620"/>
      <c r="Z612" s="620"/>
      <c r="AA612" s="620"/>
      <c r="AB612" s="620"/>
      <c r="AC612" s="620"/>
      <c r="AD612" s="620"/>
      <c r="AE612" s="620"/>
      <c r="AF612" s="620"/>
      <c r="AG612" s="620"/>
      <c r="AH612" s="618"/>
      <c r="AI612" s="618"/>
      <c r="AJ612" s="618"/>
      <c r="AK612" s="618"/>
      <c r="AL612" s="618"/>
      <c r="AM612" s="618"/>
      <c r="AN612" s="618"/>
      <c r="AO612" s="618"/>
      <c r="AP612" s="618"/>
      <c r="AQ612" s="618"/>
      <c r="AR612" s="618"/>
      <c r="AS612" s="618"/>
      <c r="AT612" s="618"/>
      <c r="AU612" s="618"/>
      <c r="AV612" s="618"/>
      <c r="AW612" s="618"/>
      <c r="AX612" s="618"/>
      <c r="AY612" s="618"/>
      <c r="AZ612" s="618"/>
      <c r="BA612" s="618"/>
      <c r="BB612" s="618"/>
      <c r="BC612" s="618"/>
      <c r="BD612" s="618"/>
      <c r="BE612" s="618"/>
      <c r="BF612" s="618"/>
      <c r="BG612" s="618"/>
      <c r="BH612" s="618"/>
      <c r="BI612" s="618"/>
      <c r="BJ612" s="618"/>
      <c r="BK612" s="618"/>
      <c r="BL612" s="618"/>
      <c r="BM612" s="618"/>
      <c r="BN612" s="618"/>
      <c r="BO612" s="618"/>
      <c r="BP612" s="618"/>
      <c r="BQ612" s="618"/>
      <c r="BR612" s="618"/>
      <c r="BS612" s="618"/>
      <c r="BT612" s="618"/>
      <c r="BU612" s="618"/>
      <c r="BV612" s="618"/>
      <c r="BW612" s="618"/>
      <c r="BX612" s="618"/>
      <c r="BY612" s="618"/>
      <c r="BZ612" s="618"/>
      <c r="CA612" s="618"/>
      <c r="CB612" s="623"/>
      <c r="CC612" s="623"/>
      <c r="CD612" s="618"/>
      <c r="CE612" s="618"/>
      <c r="CF612" s="623"/>
      <c r="CG612" s="623"/>
      <c r="CH612" s="623"/>
      <c r="CI612" s="623"/>
      <c r="CJ612" s="623"/>
      <c r="CK612" s="623"/>
      <c r="CL612" s="623"/>
      <c r="CM612" s="623"/>
      <c r="CN612" s="623"/>
      <c r="CO612" s="618"/>
      <c r="CP612" s="619"/>
      <c r="CQ612" s="619"/>
      <c r="CR612" s="618"/>
      <c r="CS612" s="618"/>
      <c r="CT612" s="618"/>
      <c r="CU612" s="618"/>
      <c r="CV612" s="618"/>
      <c r="CW612" s="618"/>
    </row>
    <row r="613" spans="1:101" s="624" customFormat="1">
      <c r="A613" s="618"/>
      <c r="B613" s="618"/>
      <c r="C613" s="622"/>
      <c r="D613" s="622"/>
      <c r="E613" s="621"/>
      <c r="F613" s="618"/>
      <c r="G613" s="618"/>
      <c r="H613" s="618"/>
      <c r="I613" s="618"/>
      <c r="J613" s="618"/>
      <c r="K613" s="618"/>
      <c r="L613" s="618"/>
      <c r="M613" s="618"/>
      <c r="N613" s="618"/>
      <c r="O613" s="618"/>
      <c r="P613" s="620"/>
      <c r="Q613" s="620"/>
      <c r="R613" s="620"/>
      <c r="S613" s="620"/>
      <c r="T613" s="620"/>
      <c r="U613" s="620"/>
      <c r="V613" s="620"/>
      <c r="W613" s="620"/>
      <c r="X613" s="620"/>
      <c r="Y613" s="620"/>
      <c r="Z613" s="620"/>
      <c r="AA613" s="620"/>
      <c r="AB613" s="620"/>
      <c r="AC613" s="620"/>
      <c r="AD613" s="620"/>
      <c r="AE613" s="620"/>
      <c r="AF613" s="620"/>
      <c r="AG613" s="620"/>
      <c r="AH613" s="618"/>
      <c r="AI613" s="618"/>
      <c r="AJ613" s="618"/>
      <c r="AK613" s="618"/>
      <c r="AL613" s="618"/>
      <c r="AM613" s="618"/>
      <c r="AN613" s="618"/>
      <c r="AO613" s="618"/>
      <c r="AP613" s="618"/>
      <c r="AQ613" s="618"/>
      <c r="AR613" s="618"/>
      <c r="AS613" s="618"/>
      <c r="AT613" s="618"/>
      <c r="AU613" s="618"/>
      <c r="AV613" s="618"/>
      <c r="AW613" s="618"/>
      <c r="AX613" s="618"/>
      <c r="AY613" s="618"/>
      <c r="AZ613" s="618"/>
      <c r="BA613" s="618"/>
      <c r="BB613" s="618"/>
      <c r="BC613" s="618"/>
      <c r="BD613" s="618"/>
      <c r="BE613" s="618"/>
      <c r="BF613" s="618"/>
      <c r="BG613" s="618"/>
      <c r="BH613" s="618"/>
      <c r="BI613" s="618"/>
      <c r="BJ613" s="618"/>
      <c r="BK613" s="618"/>
      <c r="BL613" s="618"/>
      <c r="BM613" s="618"/>
      <c r="BN613" s="618"/>
      <c r="BO613" s="618"/>
      <c r="BP613" s="618"/>
      <c r="BQ613" s="618"/>
      <c r="BR613" s="618"/>
      <c r="BS613" s="618"/>
      <c r="BT613" s="618"/>
      <c r="BU613" s="618"/>
      <c r="BV613" s="618"/>
      <c r="BW613" s="618"/>
      <c r="BX613" s="618"/>
      <c r="BY613" s="618"/>
      <c r="BZ613" s="618"/>
      <c r="CA613" s="618"/>
      <c r="CB613" s="623"/>
      <c r="CC613" s="623"/>
      <c r="CD613" s="618"/>
      <c r="CE613" s="618"/>
      <c r="CF613" s="623"/>
      <c r="CG613" s="623"/>
      <c r="CH613" s="623"/>
      <c r="CI613" s="623"/>
      <c r="CJ613" s="623"/>
      <c r="CK613" s="623"/>
      <c r="CL613" s="623"/>
      <c r="CM613" s="623"/>
      <c r="CN613" s="623"/>
      <c r="CO613" s="618"/>
      <c r="CP613" s="619"/>
      <c r="CQ613" s="619"/>
      <c r="CR613" s="618"/>
      <c r="CS613" s="618"/>
      <c r="CT613" s="618"/>
      <c r="CU613" s="618"/>
      <c r="CV613" s="618"/>
      <c r="CW613" s="618"/>
    </row>
    <row r="614" spans="1:101" s="624" customFormat="1">
      <c r="A614" s="618"/>
      <c r="B614" s="618"/>
      <c r="C614" s="622"/>
      <c r="D614" s="622"/>
      <c r="E614" s="621"/>
      <c r="F614" s="618"/>
      <c r="G614" s="618"/>
      <c r="H614" s="618"/>
      <c r="I614" s="618"/>
      <c r="J614" s="618"/>
      <c r="K614" s="618"/>
      <c r="L614" s="618"/>
      <c r="M614" s="618"/>
      <c r="N614" s="618"/>
      <c r="O614" s="618"/>
      <c r="P614" s="620"/>
      <c r="Q614" s="620"/>
      <c r="R614" s="620"/>
      <c r="S614" s="620"/>
      <c r="T614" s="620"/>
      <c r="U614" s="620"/>
      <c r="V614" s="620"/>
      <c r="W614" s="620"/>
      <c r="X614" s="620"/>
      <c r="Y614" s="620"/>
      <c r="Z614" s="620"/>
      <c r="AA614" s="620"/>
      <c r="AB614" s="620"/>
      <c r="AC614" s="620"/>
      <c r="AD614" s="620"/>
      <c r="AE614" s="620"/>
      <c r="AF614" s="620"/>
      <c r="AG614" s="620"/>
      <c r="AH614" s="618"/>
      <c r="AI614" s="618"/>
      <c r="AJ614" s="618"/>
      <c r="AK614" s="618"/>
      <c r="AL614" s="618"/>
      <c r="AM614" s="618"/>
      <c r="AN614" s="618"/>
      <c r="AO614" s="618"/>
      <c r="AP614" s="618"/>
      <c r="AQ614" s="618"/>
      <c r="AR614" s="618"/>
      <c r="AS614" s="618"/>
      <c r="AT614" s="618"/>
      <c r="AU614" s="618"/>
      <c r="AV614" s="618"/>
      <c r="AW614" s="618"/>
      <c r="AX614" s="618"/>
      <c r="AY614" s="618"/>
      <c r="AZ614" s="618"/>
      <c r="BA614" s="618"/>
      <c r="BB614" s="618"/>
      <c r="BC614" s="618"/>
      <c r="BD614" s="618"/>
      <c r="BE614" s="618"/>
      <c r="BF614" s="618"/>
      <c r="BG614" s="618"/>
      <c r="BH614" s="618"/>
      <c r="BI614" s="618"/>
      <c r="BJ614" s="618"/>
      <c r="BK614" s="618"/>
      <c r="BL614" s="618"/>
      <c r="BM614" s="618"/>
      <c r="BN614" s="618"/>
      <c r="BO614" s="618"/>
      <c r="BP614" s="618"/>
      <c r="BQ614" s="618"/>
      <c r="BR614" s="618"/>
      <c r="BS614" s="618"/>
      <c r="BT614" s="618"/>
      <c r="BU614" s="618"/>
      <c r="BV614" s="618"/>
      <c r="BW614" s="618"/>
      <c r="BX614" s="618"/>
      <c r="BY614" s="618"/>
      <c r="BZ614" s="618"/>
      <c r="CA614" s="618"/>
      <c r="CB614" s="623"/>
      <c r="CC614" s="623"/>
      <c r="CD614" s="618"/>
      <c r="CE614" s="618"/>
      <c r="CF614" s="623"/>
      <c r="CG614" s="623"/>
      <c r="CH614" s="623"/>
      <c r="CI614" s="623"/>
      <c r="CJ614" s="623"/>
      <c r="CK614" s="623"/>
      <c r="CL614" s="623"/>
      <c r="CM614" s="623"/>
      <c r="CN614" s="623"/>
      <c r="CO614" s="618"/>
      <c r="CP614" s="619"/>
      <c r="CQ614" s="619"/>
      <c r="CR614" s="618"/>
      <c r="CS614" s="618"/>
      <c r="CT614" s="618"/>
      <c r="CU614" s="618"/>
      <c r="CV614" s="618"/>
      <c r="CW614" s="618"/>
    </row>
    <row r="615" spans="1:101" s="624" customFormat="1">
      <c r="A615" s="618"/>
      <c r="B615" s="618"/>
      <c r="C615" s="622"/>
      <c r="D615" s="622"/>
      <c r="E615" s="621"/>
      <c r="F615" s="618"/>
      <c r="G615" s="618"/>
      <c r="H615" s="618"/>
      <c r="I615" s="618"/>
      <c r="J615" s="618"/>
      <c r="K615" s="618"/>
      <c r="L615" s="618"/>
      <c r="M615" s="618"/>
      <c r="N615" s="618"/>
      <c r="O615" s="618"/>
      <c r="P615" s="620"/>
      <c r="Q615" s="620"/>
      <c r="R615" s="620"/>
      <c r="S615" s="620"/>
      <c r="T615" s="620"/>
      <c r="U615" s="620"/>
      <c r="V615" s="620"/>
      <c r="W615" s="620"/>
      <c r="X615" s="620"/>
      <c r="Y615" s="620"/>
      <c r="Z615" s="620"/>
      <c r="AA615" s="620"/>
      <c r="AB615" s="620"/>
      <c r="AC615" s="620"/>
      <c r="AD615" s="620"/>
      <c r="AE615" s="620"/>
      <c r="AF615" s="620"/>
      <c r="AG615" s="620"/>
      <c r="AH615" s="618"/>
      <c r="AI615" s="618"/>
      <c r="AJ615" s="618"/>
      <c r="AK615" s="618"/>
      <c r="AL615" s="618"/>
      <c r="AM615" s="618"/>
      <c r="AN615" s="618"/>
      <c r="AO615" s="618"/>
      <c r="AP615" s="618"/>
      <c r="AQ615" s="618"/>
      <c r="AR615" s="618"/>
      <c r="AS615" s="618"/>
      <c r="AT615" s="618"/>
      <c r="AU615" s="618"/>
      <c r="AV615" s="618"/>
      <c r="AW615" s="618"/>
      <c r="AX615" s="618"/>
      <c r="AY615" s="618"/>
      <c r="AZ615" s="618"/>
      <c r="BA615" s="618"/>
      <c r="BB615" s="618"/>
      <c r="BC615" s="618"/>
      <c r="BD615" s="618"/>
      <c r="BE615" s="618"/>
      <c r="BF615" s="618"/>
      <c r="BG615" s="618"/>
      <c r="BH615" s="618"/>
      <c r="BI615" s="618"/>
      <c r="BJ615" s="618"/>
      <c r="BK615" s="618"/>
      <c r="BL615" s="618"/>
      <c r="BM615" s="618"/>
      <c r="BN615" s="618"/>
      <c r="BO615" s="618"/>
      <c r="BP615" s="618"/>
      <c r="BQ615" s="618"/>
      <c r="BR615" s="618"/>
      <c r="BS615" s="618"/>
      <c r="BT615" s="618"/>
      <c r="BU615" s="618"/>
      <c r="BV615" s="618"/>
      <c r="BW615" s="618"/>
      <c r="BX615" s="618"/>
      <c r="BY615" s="618"/>
      <c r="BZ615" s="618"/>
      <c r="CA615" s="618"/>
      <c r="CB615" s="623"/>
      <c r="CC615" s="623"/>
      <c r="CD615" s="618"/>
      <c r="CE615" s="618"/>
      <c r="CF615" s="623"/>
      <c r="CG615" s="623"/>
      <c r="CH615" s="623"/>
      <c r="CI615" s="623"/>
      <c r="CJ615" s="623"/>
      <c r="CK615" s="623"/>
      <c r="CL615" s="623"/>
      <c r="CM615" s="623"/>
      <c r="CN615" s="623"/>
      <c r="CO615" s="618"/>
      <c r="CP615" s="619"/>
      <c r="CQ615" s="619"/>
      <c r="CR615" s="618"/>
      <c r="CS615" s="618"/>
      <c r="CT615" s="618"/>
      <c r="CU615" s="618"/>
      <c r="CV615" s="618"/>
      <c r="CW615" s="618"/>
    </row>
    <row r="616" spans="1:101" s="624" customFormat="1">
      <c r="A616" s="618"/>
      <c r="B616" s="618"/>
      <c r="C616" s="622"/>
      <c r="D616" s="622"/>
      <c r="E616" s="621"/>
      <c r="F616" s="618"/>
      <c r="G616" s="618"/>
      <c r="H616" s="618"/>
      <c r="I616" s="618"/>
      <c r="J616" s="618"/>
      <c r="K616" s="618"/>
      <c r="L616" s="618"/>
      <c r="M616" s="618"/>
      <c r="N616" s="618"/>
      <c r="O616" s="618"/>
      <c r="P616" s="620"/>
      <c r="Q616" s="620"/>
      <c r="R616" s="620"/>
      <c r="S616" s="620"/>
      <c r="T616" s="620"/>
      <c r="U616" s="620"/>
      <c r="V616" s="620"/>
      <c r="W616" s="620"/>
      <c r="X616" s="620"/>
      <c r="Y616" s="620"/>
      <c r="Z616" s="620"/>
      <c r="AA616" s="620"/>
      <c r="AB616" s="620"/>
      <c r="AC616" s="620"/>
      <c r="AD616" s="620"/>
      <c r="AE616" s="620"/>
      <c r="AF616" s="620"/>
      <c r="AG616" s="620"/>
      <c r="AH616" s="618"/>
      <c r="AI616" s="618"/>
      <c r="AJ616" s="618"/>
      <c r="AK616" s="618"/>
      <c r="AL616" s="618"/>
      <c r="AM616" s="618"/>
      <c r="AN616" s="618"/>
      <c r="AO616" s="618"/>
      <c r="AP616" s="618"/>
      <c r="AQ616" s="618"/>
      <c r="AR616" s="618"/>
      <c r="AS616" s="618"/>
      <c r="AT616" s="618"/>
      <c r="AU616" s="618"/>
      <c r="AV616" s="618"/>
      <c r="AW616" s="618"/>
      <c r="AX616" s="618"/>
      <c r="AY616" s="618"/>
      <c r="AZ616" s="618"/>
      <c r="BA616" s="618"/>
      <c r="BB616" s="618"/>
      <c r="BC616" s="618"/>
      <c r="BD616" s="618"/>
      <c r="BE616" s="618"/>
      <c r="BF616" s="618"/>
      <c r="BG616" s="618"/>
      <c r="BH616" s="618"/>
      <c r="BI616" s="618"/>
      <c r="BJ616" s="618"/>
      <c r="BK616" s="618"/>
      <c r="BL616" s="618"/>
      <c r="BM616" s="618"/>
      <c r="BN616" s="618"/>
      <c r="BO616" s="618"/>
      <c r="BP616" s="618"/>
      <c r="BQ616" s="618"/>
      <c r="BR616" s="618"/>
      <c r="BS616" s="618"/>
      <c r="BT616" s="618"/>
      <c r="BU616" s="618"/>
      <c r="BV616" s="618"/>
      <c r="BW616" s="618"/>
      <c r="BX616" s="618"/>
      <c r="BY616" s="618"/>
      <c r="BZ616" s="618"/>
      <c r="CA616" s="618"/>
      <c r="CB616" s="623"/>
      <c r="CC616" s="623"/>
      <c r="CD616" s="618"/>
      <c r="CE616" s="618"/>
      <c r="CF616" s="623"/>
      <c r="CG616" s="623"/>
      <c r="CH616" s="623"/>
      <c r="CI616" s="623"/>
      <c r="CJ616" s="623"/>
      <c r="CK616" s="623"/>
      <c r="CL616" s="623"/>
      <c r="CM616" s="623"/>
      <c r="CN616" s="623"/>
      <c r="CO616" s="618"/>
      <c r="CP616" s="619"/>
      <c r="CQ616" s="619"/>
      <c r="CR616" s="618"/>
      <c r="CS616" s="618"/>
      <c r="CT616" s="618"/>
      <c r="CU616" s="618"/>
      <c r="CV616" s="618"/>
      <c r="CW616" s="618"/>
    </row>
    <row r="617" spans="1:101">
      <c r="CB617" s="623"/>
      <c r="CC617" s="623"/>
      <c r="CF617" s="623"/>
      <c r="CG617" s="623"/>
      <c r="CH617" s="623"/>
      <c r="CI617" s="623"/>
      <c r="CJ617" s="623"/>
      <c r="CK617" s="623"/>
      <c r="CL617" s="623"/>
      <c r="CM617" s="623"/>
      <c r="CN617" s="623"/>
    </row>
    <row r="618" spans="1:101">
      <c r="CB618" s="623"/>
      <c r="CC618" s="623"/>
      <c r="CF618" s="623"/>
      <c r="CG618" s="623"/>
      <c r="CH618" s="623"/>
      <c r="CI618" s="623"/>
      <c r="CJ618" s="623"/>
      <c r="CK618" s="623"/>
      <c r="CL618" s="623"/>
      <c r="CM618" s="623"/>
      <c r="CN618" s="623"/>
    </row>
    <row r="619" spans="1:101">
      <c r="CB619" s="623"/>
      <c r="CC619" s="623"/>
      <c r="CF619" s="623"/>
      <c r="CG619" s="623"/>
      <c r="CH619" s="623"/>
      <c r="CI619" s="623"/>
      <c r="CJ619" s="623"/>
      <c r="CK619" s="623"/>
      <c r="CL619" s="623"/>
      <c r="CM619" s="623"/>
      <c r="CN619" s="623"/>
    </row>
    <row r="620" spans="1:101">
      <c r="CB620" s="623"/>
      <c r="CC620" s="623"/>
      <c r="CF620" s="623"/>
      <c r="CG620" s="623"/>
      <c r="CH620" s="623"/>
      <c r="CI620" s="623"/>
      <c r="CJ620" s="623"/>
      <c r="CK620" s="623"/>
      <c r="CL620" s="623"/>
      <c r="CM620" s="623"/>
      <c r="CN620" s="623"/>
    </row>
    <row r="621" spans="1:101">
      <c r="CB621" s="623"/>
      <c r="CC621" s="623"/>
      <c r="CF621" s="623"/>
      <c r="CG621" s="623"/>
      <c r="CH621" s="623"/>
      <c r="CI621" s="623"/>
      <c r="CJ621" s="623"/>
      <c r="CK621" s="623"/>
      <c r="CL621" s="623"/>
      <c r="CM621" s="623"/>
      <c r="CN621" s="623"/>
    </row>
    <row r="622" spans="1:101">
      <c r="CB622" s="623"/>
      <c r="CC622" s="623"/>
      <c r="CF622" s="623"/>
      <c r="CG622" s="623"/>
      <c r="CH622" s="623"/>
      <c r="CI622" s="623"/>
      <c r="CJ622" s="623"/>
      <c r="CK622" s="623"/>
      <c r="CL622" s="623"/>
      <c r="CM622" s="623"/>
      <c r="CN622" s="623"/>
    </row>
    <row r="623" spans="1:101">
      <c r="CB623" s="623"/>
      <c r="CC623" s="623"/>
      <c r="CF623" s="623"/>
      <c r="CG623" s="623"/>
      <c r="CH623" s="623"/>
      <c r="CI623" s="623"/>
      <c r="CJ623" s="623"/>
      <c r="CK623" s="623"/>
      <c r="CL623" s="623"/>
      <c r="CM623" s="623"/>
      <c r="CN623" s="623"/>
    </row>
    <row r="624" spans="1:101">
      <c r="CB624" s="623"/>
      <c r="CC624" s="623"/>
      <c r="CF624" s="623"/>
      <c r="CG624" s="623"/>
      <c r="CH624" s="623"/>
      <c r="CI624" s="623"/>
      <c r="CJ624" s="623"/>
      <c r="CK624" s="623"/>
      <c r="CL624" s="623"/>
      <c r="CM624" s="623"/>
      <c r="CN624" s="623"/>
    </row>
    <row r="625" spans="80:92">
      <c r="CB625" s="623"/>
      <c r="CC625" s="623"/>
      <c r="CF625" s="623"/>
      <c r="CG625" s="623"/>
      <c r="CH625" s="623"/>
      <c r="CI625" s="623"/>
      <c r="CJ625" s="623"/>
      <c r="CK625" s="623"/>
      <c r="CL625" s="623"/>
      <c r="CM625" s="623"/>
      <c r="CN625" s="623"/>
    </row>
    <row r="626" spans="80:92">
      <c r="CB626" s="623"/>
      <c r="CC626" s="623"/>
      <c r="CF626" s="623"/>
      <c r="CG626" s="623"/>
      <c r="CH626" s="623"/>
      <c r="CI626" s="623"/>
      <c r="CJ626" s="623"/>
      <c r="CK626" s="623"/>
      <c r="CL626" s="623"/>
      <c r="CM626" s="623"/>
      <c r="CN626" s="623"/>
    </row>
    <row r="627" spans="80:92">
      <c r="CB627" s="623"/>
      <c r="CC627" s="623"/>
      <c r="CF627" s="623"/>
      <c r="CG627" s="623"/>
      <c r="CH627" s="623"/>
      <c r="CI627" s="623"/>
      <c r="CJ627" s="623"/>
      <c r="CK627" s="623"/>
      <c r="CL627" s="623"/>
      <c r="CM627" s="623"/>
      <c r="CN627" s="623"/>
    </row>
    <row r="628" spans="80:92">
      <c r="CB628" s="623"/>
      <c r="CC628" s="623"/>
      <c r="CF628" s="623"/>
      <c r="CG628" s="623"/>
      <c r="CH628" s="623"/>
      <c r="CI628" s="623"/>
      <c r="CJ628" s="623"/>
      <c r="CK628" s="623"/>
      <c r="CL628" s="623"/>
      <c r="CM628" s="623"/>
      <c r="CN628" s="623"/>
    </row>
    <row r="629" spans="80:92">
      <c r="CB629" s="623"/>
      <c r="CC629" s="623"/>
      <c r="CF629" s="623"/>
      <c r="CG629" s="623"/>
      <c r="CH629" s="623"/>
      <c r="CI629" s="623"/>
      <c r="CJ629" s="623"/>
      <c r="CK629" s="623"/>
      <c r="CL629" s="623"/>
      <c r="CM629" s="623"/>
      <c r="CN629" s="623"/>
    </row>
    <row r="630" spans="80:92">
      <c r="CB630" s="623"/>
      <c r="CC630" s="623"/>
      <c r="CF630" s="623"/>
      <c r="CG630" s="623"/>
      <c r="CH630" s="623"/>
      <c r="CI630" s="623"/>
      <c r="CJ630" s="623"/>
      <c r="CK630" s="623"/>
      <c r="CL630" s="623"/>
      <c r="CM630" s="623"/>
      <c r="CN630" s="623"/>
    </row>
    <row r="631" spans="80:92">
      <c r="CB631" s="623"/>
      <c r="CC631" s="623"/>
      <c r="CF631" s="623"/>
      <c r="CG631" s="623"/>
      <c r="CH631" s="623"/>
      <c r="CI631" s="623"/>
      <c r="CJ631" s="623"/>
      <c r="CK631" s="623"/>
      <c r="CL631" s="623"/>
      <c r="CM631" s="623"/>
      <c r="CN631" s="623"/>
    </row>
    <row r="632" spans="80:92">
      <c r="CB632" s="623"/>
      <c r="CC632" s="623"/>
      <c r="CF632" s="623"/>
      <c r="CG632" s="623"/>
      <c r="CH632" s="623"/>
      <c r="CI632" s="623"/>
      <c r="CJ632" s="623"/>
      <c r="CK632" s="623"/>
      <c r="CL632" s="623"/>
      <c r="CM632" s="623"/>
      <c r="CN632" s="623"/>
    </row>
    <row r="633" spans="80:92">
      <c r="CB633" s="623"/>
      <c r="CC633" s="623"/>
      <c r="CF633" s="623"/>
      <c r="CG633" s="623"/>
      <c r="CH633" s="623"/>
      <c r="CI633" s="623"/>
      <c r="CJ633" s="623"/>
      <c r="CK633" s="623"/>
      <c r="CL633" s="623"/>
      <c r="CM633" s="623"/>
      <c r="CN633" s="623"/>
    </row>
    <row r="634" spans="80:92">
      <c r="CB634" s="623"/>
      <c r="CC634" s="623"/>
      <c r="CF634" s="623"/>
      <c r="CG634" s="623"/>
      <c r="CH634" s="623"/>
      <c r="CI634" s="623"/>
      <c r="CJ634" s="623"/>
      <c r="CK634" s="623"/>
      <c r="CL634" s="623"/>
      <c r="CM634" s="623"/>
      <c r="CN634" s="623"/>
    </row>
    <row r="635" spans="80:92">
      <c r="CB635" s="623"/>
      <c r="CC635" s="623"/>
      <c r="CF635" s="623"/>
      <c r="CG635" s="623"/>
      <c r="CH635" s="623"/>
      <c r="CI635" s="623"/>
      <c r="CJ635" s="623"/>
      <c r="CK635" s="623"/>
      <c r="CL635" s="623"/>
      <c r="CM635" s="623"/>
      <c r="CN635" s="623"/>
    </row>
    <row r="636" spans="80:92">
      <c r="CB636" s="623"/>
      <c r="CC636" s="623"/>
      <c r="CF636" s="623"/>
      <c r="CG636" s="623"/>
      <c r="CH636" s="623"/>
      <c r="CI636" s="623"/>
      <c r="CJ636" s="623"/>
      <c r="CK636" s="623"/>
      <c r="CL636" s="623"/>
      <c r="CM636" s="623"/>
      <c r="CN636" s="623"/>
    </row>
    <row r="637" spans="80:92">
      <c r="CB637" s="623"/>
      <c r="CC637" s="623"/>
      <c r="CF637" s="623"/>
      <c r="CG637" s="623"/>
      <c r="CH637" s="623"/>
      <c r="CI637" s="623"/>
      <c r="CJ637" s="623"/>
      <c r="CK637" s="623"/>
      <c r="CL637" s="623"/>
      <c r="CM637" s="623"/>
      <c r="CN637" s="623"/>
    </row>
    <row r="638" spans="80:92">
      <c r="CF638" s="623"/>
      <c r="CG638" s="623"/>
      <c r="CH638" s="623"/>
      <c r="CI638" s="623"/>
      <c r="CJ638" s="623"/>
      <c r="CK638" s="623"/>
      <c r="CL638" s="623"/>
      <c r="CM638" s="623"/>
      <c r="CN638" s="623"/>
    </row>
    <row r="639" spans="80:92">
      <c r="CF639" s="623"/>
      <c r="CG639" s="623"/>
      <c r="CH639" s="623"/>
      <c r="CI639" s="623"/>
      <c r="CJ639" s="623"/>
      <c r="CK639" s="623"/>
      <c r="CL639" s="623"/>
      <c r="CM639" s="623"/>
      <c r="CN639" s="623"/>
    </row>
    <row r="640" spans="80:92">
      <c r="CF640" s="623"/>
      <c r="CG640" s="623"/>
      <c r="CH640" s="623"/>
      <c r="CI640" s="623"/>
      <c r="CJ640" s="623"/>
      <c r="CK640" s="623"/>
      <c r="CL640" s="623"/>
      <c r="CM640" s="623"/>
      <c r="CN640" s="623"/>
    </row>
    <row r="641" spans="84:92">
      <c r="CF641" s="623"/>
      <c r="CG641" s="623"/>
      <c r="CH641" s="623"/>
      <c r="CI641" s="623"/>
      <c r="CJ641" s="623"/>
      <c r="CK641" s="623"/>
      <c r="CL641" s="623"/>
      <c r="CM641" s="623"/>
      <c r="CN641" s="623"/>
    </row>
    <row r="642" spans="84:92">
      <c r="CF642" s="623"/>
      <c r="CG642" s="623"/>
      <c r="CH642" s="623"/>
      <c r="CI642" s="623"/>
      <c r="CJ642" s="623"/>
      <c r="CK642" s="623"/>
      <c r="CL642" s="623"/>
      <c r="CM642" s="623"/>
      <c r="CN642" s="623"/>
    </row>
    <row r="643" spans="84:92">
      <c r="CF643" s="623"/>
      <c r="CG643" s="623"/>
      <c r="CH643" s="623"/>
      <c r="CI643" s="623"/>
      <c r="CJ643" s="623"/>
      <c r="CK643" s="623"/>
      <c r="CL643" s="623"/>
      <c r="CM643" s="623"/>
      <c r="CN643" s="623"/>
    </row>
    <row r="644" spans="84:92">
      <c r="CF644" s="623"/>
      <c r="CG644" s="623"/>
      <c r="CH644" s="623"/>
      <c r="CI644" s="623"/>
      <c r="CJ644" s="623"/>
      <c r="CK644" s="623"/>
      <c r="CL644" s="623"/>
      <c r="CM644" s="623"/>
      <c r="CN644" s="623"/>
    </row>
    <row r="645" spans="84:92">
      <c r="CF645" s="623"/>
      <c r="CG645" s="623"/>
      <c r="CH645" s="623"/>
      <c r="CI645" s="623"/>
      <c r="CJ645" s="623"/>
      <c r="CK645" s="623"/>
      <c r="CL645" s="623"/>
      <c r="CM645" s="623"/>
      <c r="CN645" s="623"/>
    </row>
    <row r="646" spans="84:92">
      <c r="CF646" s="623"/>
      <c r="CG646" s="623"/>
      <c r="CH646" s="623"/>
      <c r="CI646" s="623"/>
      <c r="CJ646" s="623"/>
      <c r="CK646" s="623"/>
      <c r="CL646" s="623"/>
      <c r="CM646" s="623"/>
      <c r="CN646" s="623"/>
    </row>
    <row r="647" spans="84:92">
      <c r="CF647" s="623"/>
      <c r="CG647" s="623"/>
      <c r="CH647" s="623"/>
      <c r="CI647" s="623"/>
      <c r="CJ647" s="623"/>
      <c r="CK647" s="623"/>
      <c r="CL647" s="623"/>
      <c r="CM647" s="623"/>
      <c r="CN647" s="623"/>
    </row>
    <row r="648" spans="84:92">
      <c r="CF648" s="623"/>
      <c r="CG648" s="623"/>
      <c r="CH648" s="623"/>
      <c r="CI648" s="623"/>
      <c r="CJ648" s="623"/>
      <c r="CK648" s="623"/>
      <c r="CL648" s="623"/>
      <c r="CM648" s="623"/>
      <c r="CN648" s="623"/>
    </row>
    <row r="649" spans="84:92">
      <c r="CF649" s="623"/>
      <c r="CG649" s="623"/>
      <c r="CH649" s="623"/>
      <c r="CI649" s="623"/>
      <c r="CJ649" s="623"/>
      <c r="CK649" s="623"/>
      <c r="CL649" s="623"/>
      <c r="CM649" s="623"/>
      <c r="CN649" s="623"/>
    </row>
    <row r="650" spans="84:92">
      <c r="CF650" s="623"/>
      <c r="CG650" s="623"/>
      <c r="CH650" s="623"/>
      <c r="CI650" s="623"/>
      <c r="CJ650" s="623"/>
      <c r="CK650" s="623"/>
      <c r="CL650" s="623"/>
      <c r="CM650" s="623"/>
      <c r="CN650" s="623"/>
    </row>
    <row r="651" spans="84:92">
      <c r="CF651" s="623"/>
      <c r="CG651" s="623"/>
      <c r="CH651" s="623"/>
      <c r="CI651" s="623"/>
      <c r="CJ651" s="623"/>
      <c r="CK651" s="623"/>
      <c r="CL651" s="623"/>
      <c r="CM651" s="623"/>
      <c r="CN651" s="623"/>
    </row>
    <row r="652" spans="84:92">
      <c r="CF652" s="623"/>
      <c r="CG652" s="623"/>
      <c r="CH652" s="623"/>
      <c r="CI652" s="623"/>
      <c r="CJ652" s="623"/>
      <c r="CK652" s="623"/>
      <c r="CL652" s="623"/>
      <c r="CM652" s="623"/>
      <c r="CN652" s="623"/>
    </row>
    <row r="653" spans="84:92">
      <c r="CF653" s="623"/>
      <c r="CG653" s="623"/>
      <c r="CH653" s="623"/>
      <c r="CI653" s="623"/>
      <c r="CJ653" s="623"/>
      <c r="CK653" s="623"/>
      <c r="CL653" s="623"/>
      <c r="CM653" s="623"/>
      <c r="CN653" s="623"/>
    </row>
    <row r="654" spans="84:92">
      <c r="CF654" s="623"/>
      <c r="CG654" s="623"/>
      <c r="CH654" s="623"/>
      <c r="CI654" s="623"/>
      <c r="CJ654" s="623"/>
      <c r="CK654" s="623"/>
      <c r="CL654" s="623"/>
      <c r="CM654" s="623"/>
      <c r="CN654" s="623"/>
    </row>
    <row r="655" spans="84:92">
      <c r="CF655" s="623"/>
      <c r="CG655" s="623"/>
      <c r="CH655" s="623"/>
      <c r="CI655" s="623"/>
      <c r="CJ655" s="623"/>
      <c r="CK655" s="623"/>
      <c r="CL655" s="623"/>
      <c r="CM655" s="623"/>
      <c r="CN655" s="623"/>
    </row>
    <row r="656" spans="84:92">
      <c r="CF656" s="623"/>
      <c r="CG656" s="623"/>
      <c r="CH656" s="623"/>
      <c r="CI656" s="623"/>
      <c r="CJ656" s="623"/>
      <c r="CK656" s="623"/>
      <c r="CL656" s="623"/>
      <c r="CM656" s="623"/>
      <c r="CN656" s="623"/>
    </row>
    <row r="657" spans="84:92">
      <c r="CF657" s="623"/>
      <c r="CG657" s="623"/>
      <c r="CH657" s="623"/>
      <c r="CI657" s="623"/>
      <c r="CJ657" s="623"/>
      <c r="CK657" s="623"/>
      <c r="CL657" s="623"/>
      <c r="CM657" s="623"/>
      <c r="CN657" s="623"/>
    </row>
    <row r="658" spans="84:92">
      <c r="CF658" s="623"/>
      <c r="CG658" s="623"/>
      <c r="CH658" s="623"/>
      <c r="CI658" s="623"/>
      <c r="CJ658" s="623"/>
      <c r="CK658" s="623"/>
      <c r="CL658" s="623"/>
      <c r="CM658" s="623"/>
      <c r="CN658" s="623"/>
    </row>
    <row r="659" spans="84:92">
      <c r="CF659" s="623"/>
      <c r="CG659" s="623"/>
      <c r="CH659" s="623"/>
      <c r="CI659" s="623"/>
      <c r="CJ659" s="623"/>
      <c r="CK659" s="623"/>
      <c r="CL659" s="623"/>
      <c r="CM659" s="623"/>
      <c r="CN659" s="623"/>
    </row>
    <row r="660" spans="84:92">
      <c r="CF660" s="623"/>
      <c r="CG660" s="623"/>
      <c r="CH660" s="623"/>
      <c r="CI660" s="623"/>
      <c r="CJ660" s="623"/>
      <c r="CK660" s="623"/>
      <c r="CL660" s="623"/>
      <c r="CM660" s="623"/>
      <c r="CN660" s="623"/>
    </row>
    <row r="661" spans="84:92">
      <c r="CF661" s="623"/>
      <c r="CG661" s="623"/>
      <c r="CH661" s="623"/>
      <c r="CI661" s="623"/>
      <c r="CJ661" s="623"/>
      <c r="CK661" s="623"/>
      <c r="CL661" s="623"/>
      <c r="CM661" s="623"/>
      <c r="CN661" s="623"/>
    </row>
    <row r="662" spans="84:92">
      <c r="CF662" s="623"/>
      <c r="CG662" s="623"/>
      <c r="CH662" s="623"/>
      <c r="CI662" s="623"/>
      <c r="CJ662" s="623"/>
      <c r="CK662" s="623"/>
      <c r="CL662" s="623"/>
      <c r="CM662" s="623"/>
      <c r="CN662" s="623"/>
    </row>
    <row r="663" spans="84:92">
      <c r="CF663" s="623"/>
      <c r="CG663" s="623"/>
      <c r="CH663" s="623"/>
      <c r="CI663" s="623"/>
      <c r="CJ663" s="623"/>
      <c r="CK663" s="623"/>
      <c r="CL663" s="623"/>
      <c r="CM663" s="623"/>
      <c r="CN663" s="623"/>
    </row>
    <row r="664" spans="84:92">
      <c r="CF664" s="623"/>
      <c r="CG664" s="623"/>
      <c r="CH664" s="623"/>
      <c r="CI664" s="623"/>
      <c r="CJ664" s="623"/>
      <c r="CK664" s="623"/>
      <c r="CL664" s="623"/>
      <c r="CM664" s="623"/>
      <c r="CN664" s="623"/>
    </row>
    <row r="665" spans="84:92">
      <c r="CF665" s="623"/>
      <c r="CG665" s="623"/>
      <c r="CH665" s="623"/>
      <c r="CI665" s="623"/>
      <c r="CJ665" s="623"/>
      <c r="CK665" s="623"/>
      <c r="CL665" s="623"/>
      <c r="CM665" s="623"/>
      <c r="CN665" s="623"/>
    </row>
    <row r="666" spans="84:92">
      <c r="CF666" s="623"/>
      <c r="CG666" s="623"/>
      <c r="CH666" s="623"/>
      <c r="CI666" s="623"/>
      <c r="CJ666" s="623"/>
      <c r="CK666" s="623"/>
      <c r="CL666" s="623"/>
      <c r="CM666" s="623"/>
      <c r="CN666" s="623"/>
    </row>
    <row r="667" spans="84:92">
      <c r="CF667" s="623"/>
      <c r="CG667" s="623"/>
      <c r="CH667" s="623"/>
      <c r="CI667" s="623"/>
      <c r="CJ667" s="623"/>
      <c r="CK667" s="623"/>
      <c r="CL667" s="623"/>
      <c r="CM667" s="623"/>
      <c r="CN667" s="623"/>
    </row>
    <row r="668" spans="84:92">
      <c r="CF668" s="623"/>
      <c r="CG668" s="623"/>
      <c r="CH668" s="623"/>
      <c r="CI668" s="623"/>
      <c r="CJ668" s="623"/>
      <c r="CK668" s="623"/>
      <c r="CL668" s="623"/>
      <c r="CM668" s="623"/>
      <c r="CN668" s="623"/>
    </row>
    <row r="669" spans="84:92">
      <c r="CF669" s="623"/>
      <c r="CG669" s="623"/>
      <c r="CH669" s="623"/>
      <c r="CI669" s="623"/>
      <c r="CJ669" s="623"/>
      <c r="CK669" s="623"/>
      <c r="CL669" s="623"/>
      <c r="CM669" s="623"/>
      <c r="CN669" s="623"/>
    </row>
    <row r="670" spans="84:92">
      <c r="CF670" s="623"/>
      <c r="CG670" s="623"/>
      <c r="CH670" s="623"/>
      <c r="CI670" s="623"/>
      <c r="CJ670" s="623"/>
      <c r="CK670" s="623"/>
      <c r="CL670" s="623"/>
      <c r="CM670" s="623"/>
      <c r="CN670" s="623"/>
    </row>
    <row r="671" spans="84:92">
      <c r="CF671" s="623"/>
      <c r="CG671" s="623"/>
      <c r="CH671" s="623"/>
      <c r="CI671" s="623"/>
      <c r="CJ671" s="623"/>
      <c r="CK671" s="623"/>
      <c r="CL671" s="623"/>
      <c r="CM671" s="623"/>
      <c r="CN671" s="623"/>
    </row>
    <row r="672" spans="84:92">
      <c r="CF672" s="623"/>
      <c r="CG672" s="623"/>
      <c r="CH672" s="623"/>
      <c r="CI672" s="623"/>
      <c r="CJ672" s="623"/>
      <c r="CK672" s="623"/>
      <c r="CL672" s="623"/>
      <c r="CM672" s="623"/>
      <c r="CN672" s="623"/>
    </row>
    <row r="673" spans="84:92">
      <c r="CF673" s="623"/>
      <c r="CG673" s="623"/>
      <c r="CH673" s="623"/>
      <c r="CI673" s="623"/>
      <c r="CJ673" s="623"/>
      <c r="CK673" s="623"/>
      <c r="CL673" s="623"/>
      <c r="CM673" s="623"/>
      <c r="CN673" s="623"/>
    </row>
    <row r="674" spans="84:92">
      <c r="CF674" s="623"/>
      <c r="CG674" s="623"/>
      <c r="CH674" s="623"/>
      <c r="CI674" s="623"/>
      <c r="CJ674" s="623"/>
      <c r="CK674" s="623"/>
      <c r="CL674" s="623"/>
      <c r="CM674" s="623"/>
      <c r="CN674" s="623"/>
    </row>
    <row r="675" spans="84:92">
      <c r="CF675" s="623"/>
      <c r="CG675" s="623"/>
      <c r="CH675" s="623"/>
      <c r="CI675" s="623"/>
      <c r="CJ675" s="623"/>
      <c r="CK675" s="623"/>
      <c r="CL675" s="623"/>
      <c r="CM675" s="623"/>
      <c r="CN675" s="623"/>
    </row>
    <row r="676" spans="84:92">
      <c r="CF676" s="623"/>
      <c r="CG676" s="623"/>
      <c r="CH676" s="623"/>
      <c r="CI676" s="623"/>
      <c r="CJ676" s="623"/>
      <c r="CK676" s="623"/>
      <c r="CL676" s="623"/>
      <c r="CM676" s="623"/>
      <c r="CN676" s="623"/>
    </row>
    <row r="677" spans="84:92">
      <c r="CF677" s="623"/>
      <c r="CG677" s="623"/>
      <c r="CH677" s="623"/>
      <c r="CI677" s="623"/>
      <c r="CJ677" s="623"/>
      <c r="CK677" s="623"/>
      <c r="CL677" s="623"/>
      <c r="CM677" s="623"/>
      <c r="CN677" s="623"/>
    </row>
    <row r="678" spans="84:92">
      <c r="CF678" s="623"/>
      <c r="CG678" s="623"/>
      <c r="CH678" s="623"/>
      <c r="CI678" s="623"/>
      <c r="CJ678" s="623"/>
      <c r="CK678" s="623"/>
      <c r="CL678" s="623"/>
      <c r="CM678" s="623"/>
      <c r="CN678" s="623"/>
    </row>
    <row r="679" spans="84:92">
      <c r="CF679" s="623"/>
      <c r="CG679" s="623"/>
      <c r="CH679" s="623"/>
      <c r="CI679" s="623"/>
      <c r="CJ679" s="623"/>
      <c r="CK679" s="623"/>
      <c r="CL679" s="623"/>
      <c r="CM679" s="623"/>
      <c r="CN679" s="623"/>
    </row>
    <row r="680" spans="84:92">
      <c r="CF680" s="623"/>
      <c r="CG680" s="623"/>
      <c r="CH680" s="623"/>
      <c r="CI680" s="623"/>
      <c r="CJ680" s="623"/>
      <c r="CK680" s="623"/>
      <c r="CL680" s="623"/>
      <c r="CM680" s="623"/>
      <c r="CN680" s="623"/>
    </row>
    <row r="681" spans="84:92">
      <c r="CF681" s="623"/>
      <c r="CG681" s="623"/>
      <c r="CH681" s="623"/>
      <c r="CI681" s="623"/>
      <c r="CJ681" s="623"/>
      <c r="CK681" s="623"/>
      <c r="CL681" s="623"/>
      <c r="CM681" s="623"/>
      <c r="CN681" s="623"/>
    </row>
    <row r="682" spans="84:92">
      <c r="CF682" s="623"/>
      <c r="CG682" s="623"/>
      <c r="CH682" s="623"/>
      <c r="CI682" s="623"/>
      <c r="CJ682" s="623"/>
      <c r="CK682" s="623"/>
      <c r="CL682" s="623"/>
      <c r="CM682" s="623"/>
      <c r="CN682" s="623"/>
    </row>
    <row r="683" spans="84:92">
      <c r="CF683" s="623"/>
      <c r="CG683" s="623"/>
      <c r="CH683" s="623"/>
      <c r="CI683" s="623"/>
      <c r="CJ683" s="623"/>
      <c r="CK683" s="623"/>
      <c r="CL683" s="623"/>
      <c r="CM683" s="623"/>
      <c r="CN683" s="623"/>
    </row>
    <row r="684" spans="84:92">
      <c r="CF684" s="623"/>
      <c r="CG684" s="623"/>
      <c r="CH684" s="623"/>
      <c r="CI684" s="623"/>
      <c r="CJ684" s="623"/>
      <c r="CK684" s="623"/>
      <c r="CL684" s="623"/>
      <c r="CM684" s="623"/>
      <c r="CN684" s="623"/>
    </row>
    <row r="685" spans="84:92">
      <c r="CF685" s="623"/>
      <c r="CG685" s="623"/>
      <c r="CH685" s="623"/>
      <c r="CI685" s="623"/>
      <c r="CJ685" s="623"/>
      <c r="CK685" s="623"/>
      <c r="CL685" s="623"/>
      <c r="CM685" s="623"/>
      <c r="CN685" s="623"/>
    </row>
    <row r="686" spans="84:92">
      <c r="CF686" s="623"/>
      <c r="CG686" s="623"/>
      <c r="CH686" s="623"/>
      <c r="CI686" s="623"/>
      <c r="CJ686" s="623"/>
      <c r="CK686" s="623"/>
      <c r="CL686" s="623"/>
      <c r="CM686" s="623"/>
      <c r="CN686" s="623"/>
    </row>
    <row r="687" spans="84:92">
      <c r="CF687" s="623"/>
      <c r="CG687" s="623"/>
      <c r="CH687" s="623"/>
      <c r="CI687" s="623"/>
      <c r="CJ687" s="623"/>
      <c r="CK687" s="623"/>
      <c r="CL687" s="623"/>
      <c r="CM687" s="623"/>
      <c r="CN687" s="623"/>
    </row>
    <row r="688" spans="84:92">
      <c r="CF688" s="623"/>
      <c r="CG688" s="623"/>
      <c r="CH688" s="623"/>
      <c r="CI688" s="623"/>
      <c r="CJ688" s="623"/>
      <c r="CK688" s="623"/>
      <c r="CL688" s="623"/>
      <c r="CM688" s="623"/>
      <c r="CN688" s="623"/>
    </row>
    <row r="689" spans="84:92">
      <c r="CF689" s="623"/>
      <c r="CG689" s="623"/>
      <c r="CH689" s="623"/>
      <c r="CI689" s="623"/>
      <c r="CJ689" s="623"/>
      <c r="CK689" s="623"/>
      <c r="CL689" s="623"/>
      <c r="CM689" s="623"/>
      <c r="CN689" s="623"/>
    </row>
    <row r="690" spans="84:92">
      <c r="CF690" s="623"/>
      <c r="CG690" s="623"/>
      <c r="CH690" s="623"/>
      <c r="CI690" s="623"/>
      <c r="CJ690" s="623"/>
      <c r="CK690" s="623"/>
      <c r="CL690" s="623"/>
      <c r="CM690" s="623"/>
      <c r="CN690" s="623"/>
    </row>
    <row r="691" spans="84:92">
      <c r="CF691" s="623"/>
      <c r="CG691" s="623"/>
      <c r="CH691" s="623"/>
      <c r="CI691" s="623"/>
      <c r="CJ691" s="623"/>
      <c r="CK691" s="623"/>
      <c r="CL691" s="623"/>
      <c r="CM691" s="623"/>
      <c r="CN691" s="623"/>
    </row>
    <row r="692" spans="84:92">
      <c r="CF692" s="623"/>
      <c r="CG692" s="623"/>
      <c r="CH692" s="623"/>
      <c r="CI692" s="623"/>
      <c r="CJ692" s="623"/>
      <c r="CK692" s="623"/>
      <c r="CL692" s="623"/>
      <c r="CM692" s="623"/>
      <c r="CN692" s="623"/>
    </row>
    <row r="693" spans="84:92">
      <c r="CF693" s="623"/>
      <c r="CG693" s="623"/>
      <c r="CH693" s="623"/>
      <c r="CI693" s="623"/>
      <c r="CJ693" s="623"/>
      <c r="CK693" s="623"/>
      <c r="CL693" s="623"/>
      <c r="CM693" s="623"/>
      <c r="CN693" s="623"/>
    </row>
    <row r="694" spans="84:92">
      <c r="CF694" s="623"/>
      <c r="CG694" s="623"/>
      <c r="CH694" s="623"/>
      <c r="CI694" s="623"/>
      <c r="CJ694" s="623"/>
      <c r="CK694" s="623"/>
      <c r="CL694" s="623"/>
      <c r="CM694" s="623"/>
      <c r="CN694" s="623"/>
    </row>
    <row r="695" spans="84:92">
      <c r="CF695" s="623"/>
      <c r="CG695" s="623"/>
      <c r="CH695" s="623"/>
      <c r="CI695" s="623"/>
      <c r="CJ695" s="623"/>
      <c r="CK695" s="623"/>
      <c r="CL695" s="623"/>
      <c r="CM695" s="623"/>
      <c r="CN695" s="623"/>
    </row>
    <row r="696" spans="84:92">
      <c r="CF696" s="623"/>
      <c r="CG696" s="623"/>
      <c r="CH696" s="623"/>
      <c r="CI696" s="623"/>
      <c r="CJ696" s="623"/>
      <c r="CK696" s="623"/>
      <c r="CL696" s="623"/>
      <c r="CM696" s="623"/>
      <c r="CN696" s="623"/>
    </row>
    <row r="697" spans="84:92">
      <c r="CF697" s="623"/>
      <c r="CG697" s="623"/>
      <c r="CH697" s="623"/>
      <c r="CI697" s="623"/>
      <c r="CJ697" s="623"/>
      <c r="CK697" s="623"/>
      <c r="CL697" s="623"/>
      <c r="CM697" s="623"/>
      <c r="CN697" s="623"/>
    </row>
    <row r="698" spans="84:92">
      <c r="CF698" s="623"/>
      <c r="CG698" s="623"/>
      <c r="CH698" s="623"/>
      <c r="CI698" s="623"/>
      <c r="CJ698" s="623"/>
      <c r="CK698" s="623"/>
      <c r="CL698" s="623"/>
      <c r="CM698" s="623"/>
      <c r="CN698" s="623"/>
    </row>
    <row r="699" spans="84:92">
      <c r="CF699" s="623"/>
      <c r="CG699" s="623"/>
      <c r="CH699" s="623"/>
      <c r="CI699" s="623"/>
      <c r="CJ699" s="623"/>
      <c r="CK699" s="623"/>
      <c r="CL699" s="623"/>
      <c r="CM699" s="623"/>
      <c r="CN699" s="623"/>
    </row>
    <row r="700" spans="84:92">
      <c r="CF700" s="623"/>
      <c r="CG700" s="623"/>
      <c r="CH700" s="623"/>
      <c r="CI700" s="623"/>
      <c r="CJ700" s="623"/>
      <c r="CK700" s="623"/>
      <c r="CL700" s="623"/>
      <c r="CM700" s="623"/>
      <c r="CN700" s="623"/>
    </row>
    <row r="701" spans="84:92">
      <c r="CF701" s="623"/>
      <c r="CG701" s="623"/>
      <c r="CH701" s="623"/>
      <c r="CI701" s="623"/>
      <c r="CJ701" s="623"/>
      <c r="CK701" s="623"/>
      <c r="CL701" s="623"/>
      <c r="CM701" s="623"/>
      <c r="CN701" s="623"/>
    </row>
    <row r="702" spans="84:92">
      <c r="CF702" s="623"/>
      <c r="CG702" s="623"/>
      <c r="CH702" s="623"/>
      <c r="CI702" s="623"/>
      <c r="CJ702" s="623"/>
      <c r="CK702" s="623"/>
      <c r="CL702" s="623"/>
      <c r="CM702" s="623"/>
      <c r="CN702" s="623"/>
    </row>
    <row r="703" spans="84:92">
      <c r="CF703" s="623"/>
      <c r="CG703" s="623"/>
      <c r="CH703" s="623"/>
      <c r="CI703" s="623"/>
      <c r="CJ703" s="623"/>
      <c r="CK703" s="623"/>
      <c r="CL703" s="623"/>
      <c r="CM703" s="623"/>
      <c r="CN703" s="623"/>
    </row>
    <row r="704" spans="84:92">
      <c r="CF704" s="623"/>
      <c r="CG704" s="623"/>
      <c r="CH704" s="623"/>
      <c r="CI704" s="623"/>
      <c r="CJ704" s="623"/>
      <c r="CK704" s="623"/>
      <c r="CL704" s="623"/>
      <c r="CM704" s="623"/>
      <c r="CN704" s="623"/>
    </row>
    <row r="705" spans="84:92">
      <c r="CF705" s="623"/>
      <c r="CG705" s="623"/>
      <c r="CH705" s="623"/>
      <c r="CI705" s="623"/>
      <c r="CJ705" s="623"/>
      <c r="CK705" s="623"/>
      <c r="CL705" s="623"/>
      <c r="CM705" s="623"/>
      <c r="CN705" s="623"/>
    </row>
    <row r="706" spans="84:92">
      <c r="CF706" s="623"/>
      <c r="CG706" s="623"/>
      <c r="CH706" s="623"/>
      <c r="CI706" s="623"/>
      <c r="CJ706" s="623"/>
      <c r="CK706" s="623"/>
      <c r="CL706" s="623"/>
      <c r="CM706" s="623"/>
      <c r="CN706" s="623"/>
    </row>
    <row r="707" spans="84:92">
      <c r="CF707" s="623"/>
      <c r="CG707" s="623"/>
      <c r="CH707" s="623"/>
      <c r="CI707" s="623"/>
      <c r="CJ707" s="623"/>
      <c r="CK707" s="623"/>
      <c r="CL707" s="623"/>
      <c r="CM707" s="623"/>
      <c r="CN707" s="623"/>
    </row>
    <row r="708" spans="84:92">
      <c r="CF708" s="623"/>
      <c r="CG708" s="623"/>
      <c r="CH708" s="623"/>
      <c r="CI708" s="623"/>
      <c r="CJ708" s="623"/>
      <c r="CK708" s="623"/>
      <c r="CL708" s="623"/>
      <c r="CM708" s="623"/>
      <c r="CN708" s="623"/>
    </row>
    <row r="709" spans="84:92">
      <c r="CF709" s="623"/>
      <c r="CG709" s="623"/>
      <c r="CH709" s="623"/>
      <c r="CI709" s="623"/>
      <c r="CJ709" s="623"/>
      <c r="CK709" s="623"/>
      <c r="CL709" s="623"/>
      <c r="CM709" s="623"/>
      <c r="CN709" s="623"/>
    </row>
    <row r="710" spans="84:92">
      <c r="CF710" s="623"/>
      <c r="CG710" s="623"/>
      <c r="CH710" s="623"/>
      <c r="CI710" s="623"/>
      <c r="CJ710" s="623"/>
      <c r="CK710" s="623"/>
      <c r="CL710" s="623"/>
      <c r="CM710" s="623"/>
      <c r="CN710" s="623"/>
    </row>
    <row r="711" spans="84:92">
      <c r="CF711" s="623"/>
      <c r="CG711" s="623"/>
      <c r="CH711" s="623"/>
      <c r="CI711" s="623"/>
      <c r="CJ711" s="623"/>
      <c r="CK711" s="623"/>
      <c r="CL711" s="623"/>
      <c r="CM711" s="623"/>
      <c r="CN711" s="623"/>
    </row>
    <row r="712" spans="84:92">
      <c r="CF712" s="623"/>
      <c r="CG712" s="623"/>
      <c r="CH712" s="623"/>
      <c r="CI712" s="623"/>
      <c r="CJ712" s="623"/>
      <c r="CK712" s="623"/>
      <c r="CL712" s="623"/>
      <c r="CM712" s="623"/>
      <c r="CN712" s="623"/>
    </row>
    <row r="713" spans="84:92">
      <c r="CF713" s="623"/>
      <c r="CG713" s="623"/>
      <c r="CH713" s="623"/>
      <c r="CI713" s="623"/>
      <c r="CJ713" s="623"/>
      <c r="CK713" s="623"/>
      <c r="CL713" s="623"/>
      <c r="CM713" s="623"/>
      <c r="CN713" s="623"/>
    </row>
    <row r="714" spans="84:92">
      <c r="CF714" s="623"/>
      <c r="CG714" s="623"/>
      <c r="CH714" s="623"/>
      <c r="CI714" s="623"/>
      <c r="CJ714" s="623"/>
      <c r="CK714" s="623"/>
      <c r="CL714" s="623"/>
      <c r="CM714" s="623"/>
      <c r="CN714" s="623"/>
    </row>
    <row r="715" spans="84:92">
      <c r="CF715" s="623"/>
      <c r="CG715" s="623"/>
      <c r="CH715" s="623"/>
      <c r="CI715" s="623"/>
      <c r="CJ715" s="623"/>
      <c r="CK715" s="623"/>
      <c r="CL715" s="623"/>
      <c r="CM715" s="623"/>
      <c r="CN715" s="623"/>
    </row>
    <row r="716" spans="84:92">
      <c r="CF716" s="623"/>
      <c r="CG716" s="623"/>
      <c r="CH716" s="623"/>
      <c r="CI716" s="623"/>
      <c r="CJ716" s="623"/>
      <c r="CK716" s="623"/>
      <c r="CL716" s="623"/>
      <c r="CM716" s="623"/>
      <c r="CN716" s="623"/>
    </row>
    <row r="717" spans="84:92">
      <c r="CF717" s="623"/>
      <c r="CG717" s="623"/>
      <c r="CH717" s="623"/>
      <c r="CI717" s="623"/>
      <c r="CJ717" s="623"/>
      <c r="CK717" s="623"/>
      <c r="CL717" s="623"/>
      <c r="CM717" s="623"/>
      <c r="CN717" s="623"/>
    </row>
    <row r="718" spans="84:92">
      <c r="CF718" s="623"/>
      <c r="CG718" s="623"/>
      <c r="CH718" s="623"/>
      <c r="CI718" s="623"/>
      <c r="CJ718" s="623"/>
      <c r="CK718" s="623"/>
      <c r="CL718" s="623"/>
      <c r="CM718" s="623"/>
      <c r="CN718" s="623"/>
    </row>
    <row r="719" spans="84:92">
      <c r="CF719" s="623"/>
      <c r="CG719" s="623"/>
      <c r="CH719" s="623"/>
      <c r="CI719" s="623"/>
      <c r="CJ719" s="623"/>
      <c r="CK719" s="623"/>
      <c r="CL719" s="623"/>
      <c r="CM719" s="623"/>
      <c r="CN719" s="623"/>
    </row>
    <row r="720" spans="84:92">
      <c r="CF720" s="623"/>
      <c r="CG720" s="623"/>
      <c r="CH720" s="623"/>
      <c r="CI720" s="623"/>
      <c r="CJ720" s="623"/>
      <c r="CK720" s="623"/>
      <c r="CL720" s="623"/>
      <c r="CM720" s="623"/>
      <c r="CN720" s="623"/>
    </row>
    <row r="721" spans="84:92">
      <c r="CF721" s="623"/>
      <c r="CG721" s="623"/>
      <c r="CH721" s="623"/>
      <c r="CI721" s="623"/>
      <c r="CJ721" s="623"/>
      <c r="CK721" s="623"/>
      <c r="CL721" s="623"/>
      <c r="CM721" s="623"/>
      <c r="CN721" s="623"/>
    </row>
    <row r="722" spans="84:92">
      <c r="CF722" s="623"/>
      <c r="CG722" s="623"/>
      <c r="CH722" s="623"/>
      <c r="CI722" s="623"/>
      <c r="CJ722" s="623"/>
      <c r="CK722" s="623"/>
      <c r="CL722" s="623"/>
      <c r="CM722" s="623"/>
      <c r="CN722" s="623"/>
    </row>
    <row r="723" spans="84:92">
      <c r="CF723" s="623"/>
      <c r="CG723" s="623"/>
      <c r="CH723" s="623"/>
      <c r="CI723" s="623"/>
      <c r="CJ723" s="623"/>
      <c r="CK723" s="623"/>
      <c r="CL723" s="623"/>
      <c r="CM723" s="623"/>
      <c r="CN723" s="623"/>
    </row>
    <row r="724" spans="84:92">
      <c r="CF724" s="623"/>
      <c r="CG724" s="623"/>
      <c r="CH724" s="623"/>
      <c r="CI724" s="623"/>
      <c r="CJ724" s="623"/>
      <c r="CK724" s="623"/>
      <c r="CL724" s="623"/>
      <c r="CM724" s="623"/>
      <c r="CN724" s="623"/>
    </row>
    <row r="725" spans="84:92">
      <c r="CF725" s="623"/>
      <c r="CG725" s="623"/>
      <c r="CH725" s="623"/>
      <c r="CI725" s="623"/>
      <c r="CJ725" s="623"/>
      <c r="CK725" s="623"/>
      <c r="CL725" s="623"/>
      <c r="CM725" s="623"/>
      <c r="CN725" s="623"/>
    </row>
    <row r="726" spans="84:92">
      <c r="CF726" s="623"/>
      <c r="CG726" s="623"/>
      <c r="CH726" s="623"/>
      <c r="CI726" s="623"/>
      <c r="CJ726" s="623"/>
      <c r="CK726" s="623"/>
      <c r="CL726" s="623"/>
      <c r="CM726" s="623"/>
      <c r="CN726" s="623"/>
    </row>
    <row r="727" spans="84:92">
      <c r="CF727" s="623"/>
      <c r="CG727" s="623"/>
      <c r="CH727" s="623"/>
      <c r="CI727" s="623"/>
      <c r="CJ727" s="623"/>
      <c r="CK727" s="623"/>
      <c r="CL727" s="623"/>
      <c r="CM727" s="623"/>
      <c r="CN727" s="623"/>
    </row>
    <row r="728" spans="84:92">
      <c r="CF728" s="623"/>
      <c r="CG728" s="623"/>
      <c r="CH728" s="623"/>
      <c r="CI728" s="623"/>
      <c r="CJ728" s="623"/>
      <c r="CK728" s="623"/>
      <c r="CL728" s="623"/>
      <c r="CM728" s="623"/>
      <c r="CN728" s="623"/>
    </row>
    <row r="729" spans="84:92">
      <c r="CF729" s="623"/>
      <c r="CG729" s="623"/>
      <c r="CH729" s="623"/>
      <c r="CI729" s="623"/>
      <c r="CJ729" s="623"/>
      <c r="CK729" s="623"/>
      <c r="CL729" s="623"/>
      <c r="CM729" s="623"/>
      <c r="CN729" s="623"/>
    </row>
    <row r="730" spans="84:92">
      <c r="CF730" s="623"/>
      <c r="CG730" s="623"/>
      <c r="CH730" s="623"/>
      <c r="CI730" s="623"/>
      <c r="CJ730" s="623"/>
      <c r="CK730" s="623"/>
      <c r="CL730" s="623"/>
      <c r="CM730" s="623"/>
      <c r="CN730" s="623"/>
    </row>
    <row r="731" spans="84:92">
      <c r="CF731" s="623"/>
      <c r="CG731" s="623"/>
      <c r="CH731" s="623"/>
      <c r="CI731" s="623"/>
      <c r="CJ731" s="623"/>
      <c r="CK731" s="623"/>
      <c r="CL731" s="623"/>
      <c r="CM731" s="623"/>
      <c r="CN731" s="623"/>
    </row>
    <row r="732" spans="84:92">
      <c r="CF732" s="623"/>
      <c r="CG732" s="623"/>
      <c r="CH732" s="623"/>
      <c r="CI732" s="623"/>
      <c r="CJ732" s="623"/>
      <c r="CK732" s="623"/>
      <c r="CL732" s="623"/>
      <c r="CM732" s="623"/>
      <c r="CN732" s="623"/>
    </row>
    <row r="733" spans="84:92">
      <c r="CF733" s="623"/>
      <c r="CG733" s="623"/>
      <c r="CH733" s="623"/>
      <c r="CI733" s="623"/>
      <c r="CJ733" s="623"/>
      <c r="CK733" s="623"/>
      <c r="CL733" s="623"/>
      <c r="CM733" s="623"/>
      <c r="CN733" s="623"/>
    </row>
    <row r="734" spans="84:92">
      <c r="CF734" s="623"/>
      <c r="CG734" s="623"/>
      <c r="CH734" s="623"/>
      <c r="CI734" s="623"/>
      <c r="CJ734" s="623"/>
      <c r="CK734" s="623"/>
      <c r="CL734" s="623"/>
      <c r="CM734" s="623"/>
      <c r="CN734" s="623"/>
    </row>
    <row r="735" spans="84:92">
      <c r="CF735" s="623"/>
      <c r="CG735" s="623"/>
      <c r="CH735" s="623"/>
      <c r="CI735" s="623"/>
      <c r="CJ735" s="623"/>
      <c r="CK735" s="623"/>
      <c r="CL735" s="623"/>
      <c r="CM735" s="623"/>
      <c r="CN735" s="623"/>
    </row>
    <row r="736" spans="84:92">
      <c r="CF736" s="623"/>
      <c r="CG736" s="623"/>
      <c r="CH736" s="623"/>
      <c r="CI736" s="623"/>
      <c r="CJ736" s="623"/>
      <c r="CK736" s="623"/>
      <c r="CL736" s="623"/>
      <c r="CM736" s="623"/>
      <c r="CN736" s="623"/>
    </row>
    <row r="737" spans="84:92">
      <c r="CF737" s="623"/>
      <c r="CG737" s="623"/>
      <c r="CH737" s="623"/>
      <c r="CI737" s="623"/>
      <c r="CJ737" s="623"/>
      <c r="CK737" s="623"/>
      <c r="CL737" s="623"/>
      <c r="CM737" s="623"/>
      <c r="CN737" s="623"/>
    </row>
    <row r="738" spans="84:92">
      <c r="CF738" s="623"/>
      <c r="CG738" s="623"/>
      <c r="CH738" s="623"/>
      <c r="CI738" s="623"/>
      <c r="CJ738" s="623"/>
      <c r="CK738" s="623"/>
      <c r="CL738" s="623"/>
      <c r="CM738" s="623"/>
      <c r="CN738" s="623"/>
    </row>
    <row r="739" spans="84:92">
      <c r="CF739" s="623"/>
      <c r="CG739" s="623"/>
      <c r="CH739" s="623"/>
      <c r="CI739" s="623"/>
      <c r="CJ739" s="623"/>
      <c r="CK739" s="623"/>
      <c r="CL739" s="623"/>
      <c r="CM739" s="623"/>
      <c r="CN739" s="623"/>
    </row>
    <row r="740" spans="84:92">
      <c r="CF740" s="623"/>
      <c r="CG740" s="623"/>
      <c r="CH740" s="623"/>
      <c r="CI740" s="623"/>
      <c r="CJ740" s="623"/>
      <c r="CK740" s="623"/>
      <c r="CL740" s="623"/>
      <c r="CM740" s="623"/>
      <c r="CN740" s="623"/>
    </row>
    <row r="741" spans="84:92">
      <c r="CF741" s="623"/>
      <c r="CG741" s="623"/>
      <c r="CH741" s="623"/>
      <c r="CI741" s="623"/>
      <c r="CJ741" s="623"/>
      <c r="CK741" s="623"/>
      <c r="CL741" s="623"/>
      <c r="CM741" s="623"/>
      <c r="CN741" s="623"/>
    </row>
    <row r="742" spans="84:92">
      <c r="CF742" s="623"/>
      <c r="CG742" s="623"/>
      <c r="CH742" s="623"/>
      <c r="CI742" s="623"/>
      <c r="CJ742" s="623"/>
      <c r="CK742" s="623"/>
      <c r="CL742" s="623"/>
      <c r="CM742" s="623"/>
      <c r="CN742" s="623"/>
    </row>
    <row r="743" spans="84:92">
      <c r="CF743" s="623"/>
      <c r="CG743" s="623"/>
      <c r="CH743" s="623"/>
      <c r="CI743" s="623"/>
      <c r="CJ743" s="623"/>
      <c r="CK743" s="623"/>
      <c r="CL743" s="623"/>
      <c r="CM743" s="623"/>
      <c r="CN743" s="623"/>
    </row>
    <row r="744" spans="84:92">
      <c r="CF744" s="623"/>
      <c r="CG744" s="623"/>
      <c r="CH744" s="623"/>
      <c r="CI744" s="623"/>
      <c r="CJ744" s="623"/>
      <c r="CK744" s="623"/>
      <c r="CL744" s="623"/>
      <c r="CM744" s="623"/>
      <c r="CN744" s="623"/>
    </row>
    <row r="745" spans="84:92">
      <c r="CF745" s="623"/>
      <c r="CG745" s="623"/>
      <c r="CH745" s="623"/>
      <c r="CI745" s="623"/>
      <c r="CJ745" s="623"/>
      <c r="CK745" s="623"/>
      <c r="CL745" s="623"/>
      <c r="CM745" s="623"/>
      <c r="CN745" s="623"/>
    </row>
    <row r="746" spans="84:92">
      <c r="CF746" s="623"/>
      <c r="CG746" s="623"/>
      <c r="CH746" s="623"/>
      <c r="CI746" s="623"/>
      <c r="CJ746" s="623"/>
      <c r="CK746" s="623"/>
      <c r="CL746" s="623"/>
      <c r="CM746" s="623"/>
      <c r="CN746" s="623"/>
    </row>
    <row r="747" spans="84:92">
      <c r="CF747" s="623"/>
      <c r="CG747" s="623"/>
      <c r="CH747" s="623"/>
      <c r="CI747" s="623"/>
      <c r="CJ747" s="623"/>
      <c r="CK747" s="623"/>
      <c r="CL747" s="623"/>
      <c r="CM747" s="623"/>
      <c r="CN747" s="623"/>
    </row>
    <row r="748" spans="84:92">
      <c r="CF748" s="623"/>
      <c r="CG748" s="623"/>
      <c r="CH748" s="623"/>
      <c r="CI748" s="623"/>
      <c r="CJ748" s="623"/>
      <c r="CK748" s="623"/>
      <c r="CL748" s="623"/>
      <c r="CM748" s="623"/>
      <c r="CN748" s="623"/>
    </row>
    <row r="749" spans="84:92">
      <c r="CF749" s="623"/>
      <c r="CG749" s="623"/>
      <c r="CH749" s="623"/>
      <c r="CI749" s="623"/>
      <c r="CJ749" s="623"/>
      <c r="CK749" s="623"/>
      <c r="CL749" s="623"/>
      <c r="CM749" s="623"/>
      <c r="CN749" s="623"/>
    </row>
    <row r="750" spans="84:92">
      <c r="CF750" s="623"/>
      <c r="CG750" s="623"/>
      <c r="CH750" s="623"/>
      <c r="CI750" s="623"/>
      <c r="CJ750" s="623"/>
      <c r="CK750" s="623"/>
      <c r="CL750" s="623"/>
      <c r="CM750" s="623"/>
      <c r="CN750" s="623"/>
    </row>
    <row r="751" spans="84:92">
      <c r="CF751" s="623"/>
      <c r="CG751" s="623"/>
      <c r="CH751" s="623"/>
      <c r="CI751" s="623"/>
      <c r="CJ751" s="623"/>
      <c r="CK751" s="623"/>
      <c r="CL751" s="623"/>
      <c r="CM751" s="623"/>
      <c r="CN751" s="623"/>
    </row>
    <row r="752" spans="84:92">
      <c r="CF752" s="623"/>
      <c r="CG752" s="623"/>
      <c r="CH752" s="623"/>
      <c r="CI752" s="623"/>
      <c r="CJ752" s="623"/>
      <c r="CK752" s="623"/>
      <c r="CL752" s="623"/>
      <c r="CM752" s="623"/>
      <c r="CN752" s="623"/>
    </row>
    <row r="753" spans="84:92">
      <c r="CF753" s="623"/>
      <c r="CG753" s="623"/>
      <c r="CH753" s="623"/>
      <c r="CI753" s="623"/>
      <c r="CJ753" s="623"/>
      <c r="CK753" s="623"/>
      <c r="CL753" s="623"/>
      <c r="CM753" s="623"/>
      <c r="CN753" s="623"/>
    </row>
    <row r="754" spans="84:92">
      <c r="CF754" s="623"/>
      <c r="CG754" s="623"/>
      <c r="CH754" s="623"/>
      <c r="CI754" s="623"/>
      <c r="CJ754" s="623"/>
      <c r="CK754" s="623"/>
      <c r="CL754" s="623"/>
      <c r="CM754" s="623"/>
      <c r="CN754" s="623"/>
    </row>
    <row r="755" spans="84:92">
      <c r="CF755" s="623"/>
      <c r="CG755" s="623"/>
      <c r="CH755" s="623"/>
      <c r="CI755" s="623"/>
      <c r="CJ755" s="623"/>
      <c r="CK755" s="623"/>
      <c r="CL755" s="623"/>
      <c r="CM755" s="623"/>
      <c r="CN755" s="623"/>
    </row>
    <row r="756" spans="84:92">
      <c r="CF756" s="623"/>
      <c r="CG756" s="623"/>
      <c r="CH756" s="623"/>
      <c r="CI756" s="623"/>
      <c r="CJ756" s="623"/>
      <c r="CK756" s="623"/>
      <c r="CL756" s="623"/>
      <c r="CM756" s="623"/>
      <c r="CN756" s="623"/>
    </row>
    <row r="757" spans="84:92">
      <c r="CF757" s="623"/>
      <c r="CG757" s="623"/>
      <c r="CH757" s="623"/>
      <c r="CI757" s="623"/>
      <c r="CJ757" s="623"/>
      <c r="CK757" s="623"/>
      <c r="CL757" s="623"/>
      <c r="CM757" s="623"/>
      <c r="CN757" s="623"/>
    </row>
    <row r="758" spans="84:92">
      <c r="CF758" s="623"/>
      <c r="CG758" s="623"/>
      <c r="CH758" s="623"/>
      <c r="CI758" s="623"/>
      <c r="CJ758" s="623"/>
      <c r="CK758" s="623"/>
      <c r="CL758" s="623"/>
      <c r="CM758" s="623"/>
      <c r="CN758" s="623"/>
    </row>
    <row r="759" spans="84:92">
      <c r="CF759" s="623"/>
      <c r="CG759" s="623"/>
      <c r="CH759" s="623"/>
      <c r="CI759" s="623"/>
      <c r="CJ759" s="623"/>
      <c r="CK759" s="623"/>
      <c r="CL759" s="623"/>
      <c r="CM759" s="623"/>
      <c r="CN759" s="623"/>
    </row>
    <row r="760" spans="84:92">
      <c r="CF760" s="623"/>
      <c r="CG760" s="623"/>
      <c r="CH760" s="623"/>
      <c r="CI760" s="623"/>
      <c r="CJ760" s="623"/>
      <c r="CK760" s="623"/>
      <c r="CL760" s="623"/>
      <c r="CM760" s="623"/>
      <c r="CN760" s="623"/>
    </row>
    <row r="761" spans="84:92">
      <c r="CF761" s="623"/>
      <c r="CG761" s="623"/>
      <c r="CH761" s="623"/>
      <c r="CI761" s="623"/>
      <c r="CJ761" s="623"/>
      <c r="CK761" s="623"/>
      <c r="CL761" s="623"/>
      <c r="CM761" s="623"/>
      <c r="CN761" s="623"/>
    </row>
    <row r="762" spans="84:92">
      <c r="CF762" s="623"/>
      <c r="CG762" s="623"/>
      <c r="CH762" s="623"/>
      <c r="CI762" s="623"/>
      <c r="CJ762" s="623"/>
      <c r="CK762" s="623"/>
      <c r="CL762" s="623"/>
      <c r="CM762" s="623"/>
      <c r="CN762" s="623"/>
    </row>
    <row r="763" spans="84:92">
      <c r="CF763" s="623"/>
      <c r="CG763" s="623"/>
      <c r="CH763" s="623"/>
      <c r="CI763" s="623"/>
      <c r="CJ763" s="623"/>
      <c r="CK763" s="623"/>
      <c r="CL763" s="623"/>
      <c r="CM763" s="623"/>
      <c r="CN763" s="623"/>
    </row>
    <row r="764" spans="84:92">
      <c r="CF764" s="623"/>
      <c r="CG764" s="623"/>
      <c r="CH764" s="623"/>
      <c r="CI764" s="623"/>
      <c r="CJ764" s="623"/>
      <c r="CK764" s="623"/>
      <c r="CL764" s="623"/>
      <c r="CM764" s="623"/>
      <c r="CN764" s="623"/>
    </row>
    <row r="765" spans="84:92">
      <c r="CF765" s="623"/>
      <c r="CG765" s="623"/>
      <c r="CH765" s="623"/>
      <c r="CI765" s="623"/>
      <c r="CJ765" s="623"/>
      <c r="CK765" s="623"/>
      <c r="CL765" s="623"/>
      <c r="CM765" s="623"/>
      <c r="CN765" s="623"/>
    </row>
    <row r="766" spans="84:92">
      <c r="CF766" s="623"/>
      <c r="CG766" s="623"/>
      <c r="CH766" s="623"/>
      <c r="CI766" s="623"/>
      <c r="CJ766" s="623"/>
      <c r="CK766" s="623"/>
      <c r="CL766" s="623"/>
      <c r="CM766" s="623"/>
      <c r="CN766" s="623"/>
    </row>
    <row r="767" spans="84:92">
      <c r="CF767" s="623"/>
      <c r="CG767" s="623"/>
      <c r="CH767" s="623"/>
      <c r="CI767" s="623"/>
      <c r="CJ767" s="623"/>
      <c r="CK767" s="623"/>
      <c r="CL767" s="623"/>
      <c r="CM767" s="623"/>
      <c r="CN767" s="623"/>
    </row>
    <row r="768" spans="84:92">
      <c r="CF768" s="623"/>
      <c r="CG768" s="623"/>
      <c r="CH768" s="623"/>
      <c r="CI768" s="623"/>
      <c r="CJ768" s="623"/>
      <c r="CK768" s="623"/>
      <c r="CL768" s="623"/>
      <c r="CM768" s="623"/>
      <c r="CN768" s="623"/>
    </row>
    <row r="769" spans="84:92">
      <c r="CF769" s="623"/>
      <c r="CG769" s="623"/>
      <c r="CH769" s="623"/>
      <c r="CI769" s="623"/>
      <c r="CJ769" s="623"/>
      <c r="CK769" s="623"/>
      <c r="CL769" s="623"/>
      <c r="CM769" s="623"/>
      <c r="CN769" s="623"/>
    </row>
    <row r="770" spans="84:92">
      <c r="CF770" s="623"/>
      <c r="CG770" s="623"/>
      <c r="CH770" s="623"/>
      <c r="CI770" s="623"/>
      <c r="CJ770" s="623"/>
      <c r="CK770" s="623"/>
      <c r="CL770" s="623"/>
      <c r="CM770" s="623"/>
      <c r="CN770" s="623"/>
    </row>
    <row r="771" spans="84:92">
      <c r="CF771" s="623"/>
      <c r="CG771" s="623"/>
      <c r="CH771" s="623"/>
      <c r="CI771" s="623"/>
      <c r="CJ771" s="623"/>
      <c r="CK771" s="623"/>
      <c r="CL771" s="623"/>
      <c r="CM771" s="623"/>
      <c r="CN771" s="623"/>
    </row>
    <row r="772" spans="84:92">
      <c r="CF772" s="623"/>
      <c r="CG772" s="623"/>
      <c r="CH772" s="623"/>
      <c r="CI772" s="623"/>
      <c r="CJ772" s="623"/>
      <c r="CK772" s="623"/>
      <c r="CL772" s="623"/>
      <c r="CM772" s="623"/>
      <c r="CN772" s="623"/>
    </row>
    <row r="773" spans="84:92">
      <c r="CF773" s="623"/>
      <c r="CG773" s="623"/>
      <c r="CH773" s="623"/>
      <c r="CI773" s="623"/>
      <c r="CJ773" s="623"/>
      <c r="CK773" s="623"/>
      <c r="CL773" s="623"/>
      <c r="CM773" s="623"/>
      <c r="CN773" s="623"/>
    </row>
    <row r="774" spans="84:92">
      <c r="CF774" s="623"/>
      <c r="CG774" s="623"/>
      <c r="CH774" s="623"/>
      <c r="CI774" s="623"/>
      <c r="CJ774" s="623"/>
      <c r="CK774" s="623"/>
      <c r="CL774" s="623"/>
      <c r="CM774" s="623"/>
      <c r="CN774" s="623"/>
    </row>
    <row r="775" spans="84:92">
      <c r="CF775" s="623"/>
      <c r="CG775" s="623"/>
      <c r="CH775" s="623"/>
      <c r="CI775" s="623"/>
      <c r="CJ775" s="623"/>
      <c r="CK775" s="623"/>
      <c r="CL775" s="623"/>
      <c r="CM775" s="623"/>
      <c r="CN775" s="623"/>
    </row>
    <row r="776" spans="84:92">
      <c r="CF776" s="623"/>
      <c r="CG776" s="623"/>
      <c r="CH776" s="623"/>
      <c r="CI776" s="623"/>
      <c r="CJ776" s="623"/>
      <c r="CK776" s="623"/>
      <c r="CL776" s="623"/>
      <c r="CM776" s="623"/>
      <c r="CN776" s="623"/>
    </row>
    <row r="777" spans="84:92">
      <c r="CF777" s="623"/>
      <c r="CG777" s="623"/>
      <c r="CH777" s="623"/>
      <c r="CI777" s="623"/>
      <c r="CJ777" s="623"/>
      <c r="CK777" s="623"/>
      <c r="CL777" s="623"/>
      <c r="CM777" s="623"/>
      <c r="CN777" s="623"/>
    </row>
    <row r="778" spans="84:92">
      <c r="CF778" s="623"/>
      <c r="CG778" s="623"/>
      <c r="CH778" s="623"/>
      <c r="CI778" s="623"/>
      <c r="CJ778" s="623"/>
      <c r="CK778" s="623"/>
      <c r="CL778" s="623"/>
      <c r="CM778" s="623"/>
      <c r="CN778" s="623"/>
    </row>
    <row r="779" spans="84:92">
      <c r="CF779" s="623"/>
      <c r="CG779" s="623"/>
      <c r="CH779" s="623"/>
      <c r="CI779" s="623"/>
      <c r="CJ779" s="623"/>
      <c r="CK779" s="623"/>
      <c r="CL779" s="623"/>
      <c r="CM779" s="623"/>
      <c r="CN779" s="623"/>
    </row>
    <row r="780" spans="84:92">
      <c r="CF780" s="623"/>
      <c r="CG780" s="623"/>
      <c r="CH780" s="623"/>
      <c r="CI780" s="623"/>
      <c r="CJ780" s="623"/>
      <c r="CK780" s="623"/>
      <c r="CL780" s="623"/>
      <c r="CM780" s="623"/>
      <c r="CN780" s="623"/>
    </row>
    <row r="781" spans="84:92">
      <c r="CF781" s="623"/>
      <c r="CG781" s="623"/>
      <c r="CH781" s="623"/>
      <c r="CI781" s="623"/>
      <c r="CJ781" s="623"/>
      <c r="CK781" s="623"/>
      <c r="CL781" s="623"/>
      <c r="CM781" s="623"/>
      <c r="CN781" s="623"/>
    </row>
    <row r="782" spans="84:92">
      <c r="CF782" s="623"/>
      <c r="CG782" s="623"/>
      <c r="CH782" s="623"/>
      <c r="CI782" s="623"/>
      <c r="CJ782" s="623"/>
      <c r="CK782" s="623"/>
      <c r="CL782" s="623"/>
      <c r="CM782" s="623"/>
      <c r="CN782" s="623"/>
    </row>
    <row r="783" spans="84:92">
      <c r="CF783" s="623"/>
      <c r="CG783" s="623"/>
      <c r="CH783" s="623"/>
      <c r="CI783" s="623"/>
      <c r="CJ783" s="623"/>
      <c r="CK783" s="623"/>
      <c r="CL783" s="623"/>
      <c r="CM783" s="623"/>
      <c r="CN783" s="623"/>
    </row>
    <row r="784" spans="84:92">
      <c r="CF784" s="623"/>
      <c r="CG784" s="623"/>
      <c r="CH784" s="623"/>
      <c r="CI784" s="623"/>
      <c r="CJ784" s="623"/>
      <c r="CK784" s="623"/>
      <c r="CL784" s="623"/>
      <c r="CM784" s="623"/>
      <c r="CN784" s="623"/>
    </row>
    <row r="785" spans="84:92">
      <c r="CF785" s="623"/>
      <c r="CG785" s="623"/>
      <c r="CH785" s="623"/>
      <c r="CI785" s="623"/>
      <c r="CJ785" s="623"/>
      <c r="CK785" s="623"/>
      <c r="CL785" s="623"/>
      <c r="CM785" s="623"/>
      <c r="CN785" s="623"/>
    </row>
    <row r="786" spans="84:92">
      <c r="CF786" s="623"/>
      <c r="CG786" s="623"/>
      <c r="CH786" s="623"/>
      <c r="CI786" s="623"/>
      <c r="CJ786" s="623"/>
      <c r="CK786" s="623"/>
      <c r="CL786" s="623"/>
      <c r="CM786" s="623"/>
      <c r="CN786" s="623"/>
    </row>
    <row r="787" spans="84:92">
      <c r="CF787" s="623"/>
      <c r="CG787" s="623"/>
      <c r="CH787" s="623"/>
      <c r="CI787" s="623"/>
      <c r="CJ787" s="623"/>
      <c r="CK787" s="623"/>
      <c r="CL787" s="623"/>
      <c r="CM787" s="623"/>
      <c r="CN787" s="623"/>
    </row>
    <row r="788" spans="84:92">
      <c r="CF788" s="623"/>
      <c r="CG788" s="623"/>
      <c r="CH788" s="623"/>
      <c r="CI788" s="623"/>
      <c r="CJ788" s="623"/>
      <c r="CK788" s="623"/>
      <c r="CL788" s="623"/>
      <c r="CM788" s="623"/>
      <c r="CN788" s="623"/>
    </row>
    <row r="789" spans="84:92">
      <c r="CF789" s="623"/>
      <c r="CG789" s="623"/>
      <c r="CH789" s="623"/>
      <c r="CI789" s="623"/>
      <c r="CJ789" s="623"/>
      <c r="CK789" s="623"/>
      <c r="CL789" s="623"/>
      <c r="CM789" s="623"/>
      <c r="CN789" s="623"/>
    </row>
    <row r="790" spans="84:92">
      <c r="CF790" s="623"/>
      <c r="CG790" s="623"/>
      <c r="CH790" s="623"/>
      <c r="CI790" s="623"/>
      <c r="CJ790" s="623"/>
      <c r="CK790" s="623"/>
      <c r="CL790" s="623"/>
      <c r="CM790" s="623"/>
      <c r="CN790" s="623"/>
    </row>
    <row r="791" spans="84:92">
      <c r="CF791" s="623"/>
      <c r="CG791" s="623"/>
      <c r="CH791" s="623"/>
      <c r="CI791" s="623"/>
      <c r="CJ791" s="623"/>
      <c r="CK791" s="623"/>
      <c r="CL791" s="623"/>
      <c r="CM791" s="623"/>
      <c r="CN791" s="623"/>
    </row>
    <row r="792" spans="84:92">
      <c r="CF792" s="623"/>
      <c r="CG792" s="623"/>
      <c r="CH792" s="623"/>
      <c r="CI792" s="623"/>
      <c r="CJ792" s="623"/>
      <c r="CK792" s="623"/>
      <c r="CL792" s="623"/>
      <c r="CM792" s="623"/>
      <c r="CN792" s="623"/>
    </row>
    <row r="793" spans="84:92">
      <c r="CF793" s="623"/>
      <c r="CG793" s="623"/>
      <c r="CH793" s="623"/>
      <c r="CI793" s="623"/>
      <c r="CJ793" s="623"/>
      <c r="CK793" s="623"/>
      <c r="CL793" s="623"/>
      <c r="CM793" s="623"/>
      <c r="CN793" s="623"/>
    </row>
    <row r="794" spans="84:92">
      <c r="CF794" s="623"/>
      <c r="CG794" s="623"/>
      <c r="CH794" s="623"/>
      <c r="CI794" s="623"/>
      <c r="CJ794" s="623"/>
      <c r="CK794" s="623"/>
      <c r="CL794" s="623"/>
      <c r="CM794" s="623"/>
      <c r="CN794" s="623"/>
    </row>
    <row r="795" spans="84:92">
      <c r="CF795" s="623"/>
      <c r="CG795" s="623"/>
      <c r="CH795" s="623"/>
      <c r="CI795" s="623"/>
      <c r="CJ795" s="623"/>
      <c r="CK795" s="623"/>
      <c r="CL795" s="623"/>
      <c r="CM795" s="623"/>
      <c r="CN795" s="623"/>
    </row>
    <row r="796" spans="84:92">
      <c r="CF796" s="623"/>
      <c r="CG796" s="623"/>
      <c r="CH796" s="623"/>
      <c r="CI796" s="623"/>
      <c r="CJ796" s="623"/>
      <c r="CK796" s="623"/>
      <c r="CL796" s="623"/>
      <c r="CM796" s="623"/>
      <c r="CN796" s="623"/>
    </row>
    <row r="797" spans="84:92">
      <c r="CF797" s="623"/>
      <c r="CG797" s="623"/>
      <c r="CH797" s="623"/>
      <c r="CI797" s="623"/>
      <c r="CJ797" s="623"/>
      <c r="CK797" s="623"/>
      <c r="CL797" s="623"/>
      <c r="CM797" s="623"/>
      <c r="CN797" s="623"/>
    </row>
    <row r="798" spans="84:92">
      <c r="CF798" s="623"/>
      <c r="CG798" s="623"/>
      <c r="CH798" s="623"/>
      <c r="CI798" s="623"/>
      <c r="CJ798" s="623"/>
      <c r="CK798" s="623"/>
      <c r="CL798" s="623"/>
      <c r="CM798" s="623"/>
      <c r="CN798" s="623"/>
    </row>
    <row r="799" spans="84:92">
      <c r="CF799" s="623"/>
      <c r="CG799" s="623"/>
      <c r="CH799" s="623"/>
      <c r="CI799" s="623"/>
      <c r="CJ799" s="623"/>
      <c r="CK799" s="623"/>
      <c r="CL799" s="623"/>
      <c r="CM799" s="623"/>
      <c r="CN799" s="623"/>
    </row>
    <row r="800" spans="84:92">
      <c r="CF800" s="623"/>
      <c r="CG800" s="623"/>
      <c r="CH800" s="623"/>
      <c r="CI800" s="623"/>
      <c r="CJ800" s="623"/>
      <c r="CK800" s="623"/>
      <c r="CL800" s="623"/>
      <c r="CM800" s="623"/>
      <c r="CN800" s="623"/>
    </row>
    <row r="801" spans="84:92">
      <c r="CF801" s="623"/>
      <c r="CG801" s="623"/>
      <c r="CH801" s="623"/>
      <c r="CI801" s="623"/>
      <c r="CJ801" s="623"/>
      <c r="CK801" s="623"/>
      <c r="CL801" s="623"/>
      <c r="CM801" s="623"/>
      <c r="CN801" s="623"/>
    </row>
    <row r="802" spans="84:92">
      <c r="CF802" s="623"/>
      <c r="CG802" s="623"/>
      <c r="CH802" s="623"/>
      <c r="CI802" s="623"/>
      <c r="CJ802" s="623"/>
      <c r="CK802" s="623"/>
      <c r="CL802" s="623"/>
      <c r="CM802" s="623"/>
      <c r="CN802" s="623"/>
    </row>
    <row r="803" spans="84:92">
      <c r="CF803" s="623"/>
      <c r="CG803" s="623"/>
      <c r="CH803" s="623"/>
      <c r="CI803" s="623"/>
      <c r="CJ803" s="623"/>
      <c r="CK803" s="623"/>
      <c r="CL803" s="623"/>
      <c r="CM803" s="623"/>
      <c r="CN803" s="623"/>
    </row>
    <row r="804" spans="84:92">
      <c r="CF804" s="623"/>
      <c r="CG804" s="623"/>
      <c r="CH804" s="623"/>
      <c r="CI804" s="623"/>
      <c r="CJ804" s="623"/>
      <c r="CK804" s="623"/>
      <c r="CL804" s="623"/>
      <c r="CM804" s="623"/>
      <c r="CN804" s="623"/>
    </row>
    <row r="805" spans="84:92">
      <c r="CF805" s="623"/>
      <c r="CG805" s="623"/>
      <c r="CH805" s="623"/>
      <c r="CI805" s="623"/>
      <c r="CJ805" s="623"/>
      <c r="CK805" s="623"/>
      <c r="CL805" s="623"/>
      <c r="CM805" s="623"/>
      <c r="CN805" s="623"/>
    </row>
    <row r="806" spans="84:92">
      <c r="CF806" s="623"/>
      <c r="CG806" s="623"/>
      <c r="CH806" s="623"/>
      <c r="CI806" s="623"/>
      <c r="CJ806" s="623"/>
      <c r="CK806" s="623"/>
      <c r="CL806" s="623"/>
      <c r="CM806" s="623"/>
      <c r="CN806" s="623"/>
    </row>
    <row r="807" spans="84:92">
      <c r="CF807" s="623"/>
      <c r="CG807" s="623"/>
      <c r="CH807" s="623"/>
      <c r="CI807" s="623"/>
      <c r="CJ807" s="623"/>
      <c r="CK807" s="623"/>
      <c r="CL807" s="623"/>
      <c r="CM807" s="623"/>
      <c r="CN807" s="623"/>
    </row>
    <row r="808" spans="84:92">
      <c r="CF808" s="623"/>
      <c r="CG808" s="623"/>
      <c r="CH808" s="623"/>
      <c r="CI808" s="623"/>
      <c r="CJ808" s="623"/>
      <c r="CK808" s="623"/>
      <c r="CL808" s="623"/>
      <c r="CM808" s="623"/>
      <c r="CN808" s="623"/>
    </row>
    <row r="809" spans="84:92">
      <c r="CF809" s="623"/>
      <c r="CG809" s="623"/>
      <c r="CH809" s="623"/>
      <c r="CI809" s="623"/>
      <c r="CJ809" s="623"/>
      <c r="CK809" s="623"/>
      <c r="CL809" s="623"/>
      <c r="CM809" s="623"/>
      <c r="CN809" s="623"/>
    </row>
    <row r="810" spans="84:92">
      <c r="CF810" s="623"/>
      <c r="CG810" s="623"/>
      <c r="CH810" s="623"/>
      <c r="CI810" s="623"/>
      <c r="CJ810" s="623"/>
      <c r="CK810" s="623"/>
      <c r="CL810" s="623"/>
      <c r="CM810" s="623"/>
      <c r="CN810" s="623"/>
    </row>
    <row r="811" spans="84:92">
      <c r="CF811" s="623"/>
      <c r="CG811" s="623"/>
      <c r="CH811" s="623"/>
      <c r="CI811" s="623"/>
      <c r="CJ811" s="623"/>
      <c r="CK811" s="623"/>
      <c r="CL811" s="623"/>
      <c r="CM811" s="623"/>
      <c r="CN811" s="623"/>
    </row>
    <row r="812" spans="84:92">
      <c r="CF812" s="623"/>
      <c r="CG812" s="623"/>
      <c r="CH812" s="623"/>
      <c r="CI812" s="623"/>
      <c r="CJ812" s="623"/>
      <c r="CK812" s="623"/>
      <c r="CL812" s="623"/>
      <c r="CM812" s="623"/>
      <c r="CN812" s="623"/>
    </row>
    <row r="813" spans="84:92">
      <c r="CF813" s="623"/>
      <c r="CG813" s="623"/>
      <c r="CH813" s="623"/>
      <c r="CI813" s="623"/>
      <c r="CJ813" s="623"/>
      <c r="CK813" s="623"/>
      <c r="CL813" s="623"/>
      <c r="CM813" s="623"/>
      <c r="CN813" s="623"/>
    </row>
    <row r="814" spans="84:92">
      <c r="CF814" s="623"/>
      <c r="CG814" s="623"/>
      <c r="CH814" s="623"/>
      <c r="CI814" s="623"/>
      <c r="CJ814" s="623"/>
      <c r="CK814" s="623"/>
      <c r="CL814" s="623"/>
      <c r="CM814" s="623"/>
      <c r="CN814" s="623"/>
    </row>
    <row r="815" spans="84:92">
      <c r="CF815" s="623"/>
      <c r="CG815" s="623"/>
      <c r="CH815" s="623"/>
      <c r="CI815" s="623"/>
      <c r="CJ815" s="623"/>
      <c r="CK815" s="623"/>
      <c r="CL815" s="623"/>
      <c r="CM815" s="623"/>
      <c r="CN815" s="623"/>
    </row>
    <row r="816" spans="84:92">
      <c r="CF816" s="623"/>
      <c r="CG816" s="623"/>
      <c r="CH816" s="623"/>
      <c r="CI816" s="623"/>
      <c r="CJ816" s="623"/>
      <c r="CK816" s="623"/>
      <c r="CL816" s="623"/>
      <c r="CM816" s="623"/>
      <c r="CN816" s="623"/>
    </row>
    <row r="817" spans="84:92">
      <c r="CF817" s="623"/>
      <c r="CG817" s="623"/>
      <c r="CH817" s="623"/>
      <c r="CI817" s="623"/>
      <c r="CJ817" s="623"/>
      <c r="CK817" s="623"/>
      <c r="CL817" s="623"/>
      <c r="CM817" s="623"/>
      <c r="CN817" s="623"/>
    </row>
    <row r="818" spans="84:92">
      <c r="CF818" s="623"/>
      <c r="CG818" s="623"/>
      <c r="CH818" s="623"/>
      <c r="CI818" s="623"/>
      <c r="CJ818" s="623"/>
      <c r="CK818" s="623"/>
      <c r="CL818" s="623"/>
      <c r="CM818" s="623"/>
      <c r="CN818" s="623"/>
    </row>
    <row r="819" spans="84:92">
      <c r="CF819" s="623"/>
      <c r="CG819" s="623"/>
      <c r="CH819" s="623"/>
      <c r="CI819" s="623"/>
      <c r="CJ819" s="623"/>
      <c r="CK819" s="623"/>
      <c r="CL819" s="623"/>
      <c r="CM819" s="623"/>
      <c r="CN819" s="623"/>
    </row>
    <row r="820" spans="84:92">
      <c r="CF820" s="623"/>
      <c r="CG820" s="623"/>
      <c r="CH820" s="623"/>
      <c r="CI820" s="623"/>
      <c r="CJ820" s="623"/>
      <c r="CK820" s="623"/>
      <c r="CL820" s="623"/>
      <c r="CM820" s="623"/>
      <c r="CN820" s="623"/>
    </row>
    <row r="821" spans="84:92">
      <c r="CF821" s="623"/>
      <c r="CG821" s="623"/>
      <c r="CH821" s="623"/>
      <c r="CI821" s="623"/>
      <c r="CJ821" s="623"/>
      <c r="CK821" s="623"/>
      <c r="CL821" s="623"/>
      <c r="CM821" s="623"/>
      <c r="CN821" s="623"/>
    </row>
    <row r="822" spans="84:92">
      <c r="CF822" s="623"/>
      <c r="CG822" s="623"/>
      <c r="CH822" s="623"/>
      <c r="CI822" s="623"/>
      <c r="CJ822" s="623"/>
      <c r="CK822" s="623"/>
      <c r="CL822" s="623"/>
      <c r="CM822" s="623"/>
      <c r="CN822" s="623"/>
    </row>
    <row r="823" spans="84:92">
      <c r="CF823" s="623"/>
      <c r="CG823" s="623"/>
      <c r="CH823" s="623"/>
      <c r="CI823" s="623"/>
      <c r="CJ823" s="623"/>
      <c r="CK823" s="623"/>
      <c r="CL823" s="623"/>
      <c r="CM823" s="623"/>
      <c r="CN823" s="623"/>
    </row>
    <row r="824" spans="84:92">
      <c r="CF824" s="623"/>
      <c r="CG824" s="623"/>
      <c r="CH824" s="623"/>
      <c r="CI824" s="623"/>
      <c r="CJ824" s="623"/>
      <c r="CK824" s="623"/>
      <c r="CL824" s="623"/>
      <c r="CM824" s="623"/>
      <c r="CN824" s="623"/>
    </row>
    <row r="825" spans="84:92">
      <c r="CF825" s="623"/>
      <c r="CG825" s="623"/>
      <c r="CH825" s="623"/>
      <c r="CI825" s="623"/>
      <c r="CJ825" s="623"/>
      <c r="CK825" s="623"/>
      <c r="CL825" s="623"/>
      <c r="CM825" s="623"/>
      <c r="CN825" s="623"/>
    </row>
    <row r="826" spans="84:92">
      <c r="CF826" s="623"/>
      <c r="CG826" s="623"/>
      <c r="CH826" s="623"/>
      <c r="CI826" s="623"/>
      <c r="CJ826" s="623"/>
      <c r="CK826" s="623"/>
      <c r="CL826" s="623"/>
      <c r="CM826" s="623"/>
      <c r="CN826" s="623"/>
    </row>
    <row r="827" spans="84:92">
      <c r="CF827" s="623"/>
      <c r="CG827" s="623"/>
      <c r="CH827" s="623"/>
      <c r="CI827" s="623"/>
      <c r="CJ827" s="623"/>
      <c r="CK827" s="623"/>
      <c r="CL827" s="623"/>
      <c r="CM827" s="623"/>
      <c r="CN827" s="623"/>
    </row>
    <row r="828" spans="84:92">
      <c r="CF828" s="623"/>
      <c r="CG828" s="623"/>
      <c r="CH828" s="623"/>
      <c r="CI828" s="623"/>
      <c r="CJ828" s="623"/>
      <c r="CK828" s="623"/>
      <c r="CL828" s="623"/>
      <c r="CM828" s="623"/>
      <c r="CN828" s="623"/>
    </row>
    <row r="829" spans="84:92">
      <c r="CF829" s="623"/>
      <c r="CG829" s="623"/>
      <c r="CH829" s="623"/>
      <c r="CI829" s="623"/>
      <c r="CJ829" s="623"/>
      <c r="CK829" s="623"/>
      <c r="CL829" s="623"/>
      <c r="CM829" s="623"/>
      <c r="CN829" s="623"/>
    </row>
    <row r="830" spans="84:92">
      <c r="CF830" s="623"/>
      <c r="CG830" s="623"/>
      <c r="CH830" s="623"/>
      <c r="CI830" s="623"/>
      <c r="CJ830" s="623"/>
      <c r="CK830" s="623"/>
      <c r="CL830" s="623"/>
      <c r="CM830" s="623"/>
      <c r="CN830" s="623"/>
    </row>
    <row r="831" spans="84:92">
      <c r="CF831" s="623"/>
      <c r="CG831" s="623"/>
      <c r="CH831" s="623"/>
      <c r="CI831" s="623"/>
      <c r="CJ831" s="623"/>
      <c r="CK831" s="623"/>
      <c r="CL831" s="623"/>
      <c r="CM831" s="623"/>
      <c r="CN831" s="623"/>
    </row>
    <row r="832" spans="84:92">
      <c r="CF832" s="623"/>
      <c r="CG832" s="623"/>
      <c r="CH832" s="623"/>
      <c r="CI832" s="623"/>
      <c r="CJ832" s="623"/>
      <c r="CK832" s="623"/>
      <c r="CL832" s="623"/>
      <c r="CM832" s="623"/>
      <c r="CN832" s="623"/>
    </row>
    <row r="833" spans="84:92">
      <c r="CF833" s="623"/>
      <c r="CG833" s="623"/>
      <c r="CH833" s="623"/>
      <c r="CI833" s="623"/>
      <c r="CJ833" s="623"/>
      <c r="CK833" s="623"/>
      <c r="CL833" s="623"/>
      <c r="CM833" s="623"/>
      <c r="CN833" s="623"/>
    </row>
    <row r="834" spans="84:92">
      <c r="CF834" s="623"/>
      <c r="CG834" s="623"/>
      <c r="CH834" s="623"/>
      <c r="CI834" s="623"/>
      <c r="CJ834" s="623"/>
      <c r="CK834" s="623"/>
      <c r="CL834" s="623"/>
      <c r="CM834" s="623"/>
      <c r="CN834" s="623"/>
    </row>
    <row r="835" spans="84:92">
      <c r="CF835" s="623"/>
      <c r="CG835" s="623"/>
      <c r="CH835" s="623"/>
      <c r="CI835" s="623"/>
      <c r="CJ835" s="623"/>
      <c r="CK835" s="623"/>
      <c r="CL835" s="623"/>
      <c r="CM835" s="623"/>
      <c r="CN835" s="623"/>
    </row>
    <row r="836" spans="84:92">
      <c r="CF836" s="623"/>
      <c r="CG836" s="623"/>
      <c r="CH836" s="623"/>
      <c r="CI836" s="623"/>
      <c r="CJ836" s="623"/>
      <c r="CK836" s="623"/>
      <c r="CL836" s="623"/>
      <c r="CM836" s="623"/>
      <c r="CN836" s="623"/>
    </row>
    <row r="837" spans="84:92">
      <c r="CF837" s="623"/>
      <c r="CG837" s="623"/>
      <c r="CH837" s="623"/>
      <c r="CI837" s="623"/>
      <c r="CJ837" s="623"/>
      <c r="CK837" s="623"/>
      <c r="CL837" s="623"/>
      <c r="CM837" s="623"/>
      <c r="CN837" s="623"/>
    </row>
    <row r="838" spans="84:92">
      <c r="CF838" s="623"/>
      <c r="CG838" s="623"/>
      <c r="CH838" s="623"/>
      <c r="CI838" s="623"/>
      <c r="CJ838" s="623"/>
      <c r="CK838" s="623"/>
      <c r="CL838" s="623"/>
      <c r="CM838" s="623"/>
      <c r="CN838" s="623"/>
    </row>
    <row r="839" spans="84:92">
      <c r="CF839" s="623"/>
      <c r="CG839" s="623"/>
      <c r="CH839" s="623"/>
      <c r="CI839" s="623"/>
      <c r="CJ839" s="623"/>
      <c r="CK839" s="623"/>
      <c r="CL839" s="623"/>
      <c r="CM839" s="623"/>
      <c r="CN839" s="623"/>
    </row>
    <row r="840" spans="84:92">
      <c r="CF840" s="623"/>
      <c r="CG840" s="623"/>
      <c r="CH840" s="623"/>
      <c r="CI840" s="623"/>
      <c r="CJ840" s="623"/>
      <c r="CK840" s="623"/>
      <c r="CL840" s="623"/>
      <c r="CM840" s="623"/>
      <c r="CN840" s="623"/>
    </row>
    <row r="841" spans="84:92">
      <c r="CF841" s="623"/>
      <c r="CG841" s="623"/>
      <c r="CH841" s="623"/>
      <c r="CI841" s="623"/>
      <c r="CJ841" s="623"/>
      <c r="CK841" s="623"/>
      <c r="CL841" s="623"/>
      <c r="CM841" s="623"/>
      <c r="CN841" s="623"/>
    </row>
    <row r="842" spans="84:92">
      <c r="CF842" s="623"/>
      <c r="CG842" s="623"/>
      <c r="CH842" s="623"/>
      <c r="CI842" s="623"/>
      <c r="CJ842" s="623"/>
      <c r="CK842" s="623"/>
      <c r="CL842" s="623"/>
      <c r="CM842" s="623"/>
      <c r="CN842" s="623"/>
    </row>
    <row r="843" spans="84:92">
      <c r="CF843" s="623"/>
      <c r="CG843" s="623"/>
      <c r="CH843" s="623"/>
      <c r="CI843" s="623"/>
      <c r="CJ843" s="623"/>
      <c r="CK843" s="623"/>
      <c r="CL843" s="623"/>
      <c r="CM843" s="623"/>
      <c r="CN843" s="623"/>
    </row>
    <row r="844" spans="84:92">
      <c r="CF844" s="623"/>
      <c r="CG844" s="623"/>
      <c r="CH844" s="623"/>
      <c r="CI844" s="623"/>
      <c r="CJ844" s="623"/>
      <c r="CK844" s="623"/>
      <c r="CL844" s="623"/>
      <c r="CM844" s="623"/>
      <c r="CN844" s="623"/>
    </row>
    <row r="845" spans="84:92">
      <c r="CF845" s="623"/>
      <c r="CG845" s="623"/>
      <c r="CH845" s="623"/>
      <c r="CI845" s="623"/>
      <c r="CJ845" s="623"/>
      <c r="CK845" s="623"/>
      <c r="CL845" s="623"/>
      <c r="CM845" s="623"/>
      <c r="CN845" s="623"/>
    </row>
    <row r="846" spans="84:92">
      <c r="CF846" s="623"/>
      <c r="CG846" s="623"/>
      <c r="CH846" s="623"/>
      <c r="CI846" s="623"/>
      <c r="CJ846" s="623"/>
      <c r="CK846" s="623"/>
      <c r="CL846" s="623"/>
      <c r="CM846" s="623"/>
      <c r="CN846" s="623"/>
    </row>
    <row r="847" spans="84:92">
      <c r="CF847" s="623"/>
      <c r="CG847" s="623"/>
      <c r="CH847" s="623"/>
      <c r="CI847" s="623"/>
      <c r="CJ847" s="623"/>
      <c r="CK847" s="623"/>
      <c r="CL847" s="623"/>
      <c r="CM847" s="623"/>
      <c r="CN847" s="623"/>
    </row>
    <row r="848" spans="84:92">
      <c r="CF848" s="623"/>
      <c r="CG848" s="623"/>
      <c r="CH848" s="623"/>
      <c r="CI848" s="623"/>
      <c r="CJ848" s="623"/>
      <c r="CK848" s="623"/>
      <c r="CL848" s="623"/>
      <c r="CM848" s="623"/>
      <c r="CN848" s="623"/>
    </row>
    <row r="849" spans="84:92">
      <c r="CF849" s="623"/>
      <c r="CG849" s="623"/>
      <c r="CH849" s="623"/>
      <c r="CI849" s="623"/>
      <c r="CJ849" s="623"/>
      <c r="CK849" s="623"/>
      <c r="CL849" s="623"/>
      <c r="CM849" s="623"/>
      <c r="CN849" s="623"/>
    </row>
    <row r="850" spans="84:92">
      <c r="CF850" s="623"/>
      <c r="CG850" s="623"/>
      <c r="CH850" s="623"/>
      <c r="CI850" s="623"/>
      <c r="CJ850" s="623"/>
      <c r="CK850" s="623"/>
      <c r="CL850" s="623"/>
      <c r="CM850" s="623"/>
      <c r="CN850" s="623"/>
    </row>
    <row r="851" spans="84:92">
      <c r="CF851" s="623"/>
      <c r="CG851" s="623"/>
      <c r="CH851" s="623"/>
      <c r="CI851" s="623"/>
      <c r="CJ851" s="623"/>
      <c r="CK851" s="623"/>
      <c r="CL851" s="623"/>
      <c r="CM851" s="623"/>
      <c r="CN851" s="623"/>
    </row>
    <row r="852" spans="84:92">
      <c r="CF852" s="623"/>
      <c r="CG852" s="623"/>
      <c r="CH852" s="623"/>
      <c r="CI852" s="623"/>
      <c r="CJ852" s="623"/>
      <c r="CK852" s="623"/>
      <c r="CL852" s="623"/>
      <c r="CM852" s="623"/>
      <c r="CN852" s="623"/>
    </row>
    <row r="853" spans="84:92">
      <c r="CF853" s="623"/>
      <c r="CG853" s="623"/>
      <c r="CH853" s="623"/>
      <c r="CI853" s="623"/>
      <c r="CJ853" s="623"/>
      <c r="CK853" s="623"/>
      <c r="CL853" s="623"/>
      <c r="CM853" s="623"/>
      <c r="CN853" s="623"/>
    </row>
    <row r="854" spans="84:92">
      <c r="CF854" s="623"/>
      <c r="CG854" s="623"/>
      <c r="CH854" s="623"/>
      <c r="CI854" s="623"/>
      <c r="CJ854" s="623"/>
      <c r="CK854" s="623"/>
      <c r="CL854" s="623"/>
      <c r="CM854" s="623"/>
      <c r="CN854" s="623"/>
    </row>
    <row r="855" spans="84:92">
      <c r="CF855" s="623"/>
      <c r="CG855" s="623"/>
      <c r="CH855" s="623"/>
      <c r="CI855" s="623"/>
      <c r="CJ855" s="623"/>
      <c r="CK855" s="623"/>
      <c r="CL855" s="623"/>
      <c r="CM855" s="623"/>
      <c r="CN855" s="623"/>
    </row>
    <row r="856" spans="84:92">
      <c r="CF856" s="623"/>
      <c r="CG856" s="623"/>
      <c r="CH856" s="623"/>
      <c r="CI856" s="623"/>
      <c r="CJ856" s="623"/>
      <c r="CK856" s="623"/>
      <c r="CL856" s="623"/>
      <c r="CM856" s="623"/>
      <c r="CN856" s="623"/>
    </row>
    <row r="857" spans="84:92">
      <c r="CF857" s="623"/>
      <c r="CG857" s="623"/>
      <c r="CH857" s="623"/>
      <c r="CI857" s="623"/>
      <c r="CJ857" s="623"/>
      <c r="CK857" s="623"/>
      <c r="CL857" s="623"/>
      <c r="CM857" s="623"/>
      <c r="CN857" s="623"/>
    </row>
    <row r="858" spans="84:92">
      <c r="CF858" s="623"/>
      <c r="CG858" s="623"/>
      <c r="CH858" s="623"/>
      <c r="CI858" s="623"/>
      <c r="CJ858" s="623"/>
      <c r="CK858" s="623"/>
      <c r="CL858" s="623"/>
      <c r="CM858" s="623"/>
      <c r="CN858" s="623"/>
    </row>
    <row r="859" spans="84:92">
      <c r="CF859" s="623"/>
      <c r="CG859" s="623"/>
      <c r="CH859" s="623"/>
      <c r="CI859" s="623"/>
      <c r="CJ859" s="623"/>
      <c r="CK859" s="623"/>
      <c r="CL859" s="623"/>
      <c r="CM859" s="623"/>
      <c r="CN859" s="623"/>
    </row>
    <row r="860" spans="84:92">
      <c r="CF860" s="623"/>
      <c r="CG860" s="623"/>
      <c r="CH860" s="623"/>
      <c r="CI860" s="623"/>
      <c r="CJ860" s="623"/>
      <c r="CK860" s="623"/>
      <c r="CL860" s="623"/>
      <c r="CM860" s="623"/>
      <c r="CN860" s="623"/>
    </row>
    <row r="861" spans="84:92">
      <c r="CF861" s="623"/>
      <c r="CG861" s="623"/>
      <c r="CH861" s="623"/>
      <c r="CI861" s="623"/>
      <c r="CJ861" s="623"/>
      <c r="CK861" s="623"/>
      <c r="CL861" s="623"/>
      <c r="CM861" s="623"/>
      <c r="CN861" s="623"/>
    </row>
    <row r="862" spans="84:92">
      <c r="CF862" s="623"/>
      <c r="CG862" s="623"/>
      <c r="CH862" s="623"/>
      <c r="CI862" s="623"/>
      <c r="CJ862" s="623"/>
      <c r="CK862" s="623"/>
      <c r="CL862" s="623"/>
      <c r="CM862" s="623"/>
      <c r="CN862" s="623"/>
    </row>
    <row r="863" spans="84:92">
      <c r="CF863" s="623"/>
      <c r="CG863" s="623"/>
      <c r="CH863" s="623"/>
      <c r="CI863" s="623"/>
      <c r="CJ863" s="623"/>
      <c r="CK863" s="623"/>
      <c r="CL863" s="623"/>
      <c r="CM863" s="623"/>
      <c r="CN863" s="623"/>
    </row>
    <row r="864" spans="84:92">
      <c r="CF864" s="623"/>
      <c r="CG864" s="623"/>
      <c r="CH864" s="623"/>
      <c r="CI864" s="623"/>
      <c r="CJ864" s="623"/>
      <c r="CK864" s="623"/>
      <c r="CL864" s="623"/>
      <c r="CM864" s="623"/>
      <c r="CN864" s="623"/>
    </row>
    <row r="865" spans="84:92">
      <c r="CF865" s="623"/>
      <c r="CG865" s="623"/>
      <c r="CH865" s="623"/>
      <c r="CI865" s="623"/>
      <c r="CJ865" s="623"/>
      <c r="CK865" s="623"/>
      <c r="CL865" s="623"/>
      <c r="CM865" s="623"/>
      <c r="CN865" s="623"/>
    </row>
    <row r="866" spans="84:92">
      <c r="CF866" s="623"/>
      <c r="CG866" s="623"/>
      <c r="CH866" s="623"/>
      <c r="CI866" s="623"/>
      <c r="CJ866" s="623"/>
      <c r="CK866" s="623"/>
      <c r="CL866" s="623"/>
      <c r="CM866" s="623"/>
      <c r="CN866" s="623"/>
    </row>
    <row r="867" spans="84:92">
      <c r="CF867" s="623"/>
      <c r="CG867" s="623"/>
      <c r="CH867" s="623"/>
      <c r="CI867" s="623"/>
      <c r="CJ867" s="623"/>
      <c r="CK867" s="623"/>
      <c r="CL867" s="623"/>
      <c r="CM867" s="623"/>
      <c r="CN867" s="623"/>
    </row>
    <row r="868" spans="84:92">
      <c r="CF868" s="623"/>
      <c r="CG868" s="623"/>
      <c r="CH868" s="623"/>
      <c r="CI868" s="623"/>
      <c r="CJ868" s="623"/>
      <c r="CK868" s="623"/>
      <c r="CL868" s="623"/>
      <c r="CM868" s="623"/>
      <c r="CN868" s="623"/>
    </row>
    <row r="869" spans="84:92">
      <c r="CF869" s="623"/>
      <c r="CG869" s="623"/>
      <c r="CH869" s="623"/>
      <c r="CI869" s="623"/>
      <c r="CJ869" s="623"/>
      <c r="CK869" s="623"/>
      <c r="CL869" s="623"/>
      <c r="CM869" s="623"/>
      <c r="CN869" s="623"/>
    </row>
    <row r="870" spans="84:92">
      <c r="CF870" s="623"/>
      <c r="CG870" s="623"/>
      <c r="CH870" s="623"/>
      <c r="CI870" s="623"/>
      <c r="CJ870" s="623"/>
      <c r="CK870" s="623"/>
      <c r="CL870" s="623"/>
      <c r="CM870" s="623"/>
      <c r="CN870" s="623"/>
    </row>
    <row r="871" spans="84:92">
      <c r="CF871" s="623"/>
      <c r="CG871" s="623"/>
      <c r="CH871" s="623"/>
      <c r="CI871" s="623"/>
      <c r="CJ871" s="623"/>
      <c r="CK871" s="623"/>
      <c r="CL871" s="623"/>
      <c r="CM871" s="623"/>
      <c r="CN871" s="623"/>
    </row>
    <row r="872" spans="84:92">
      <c r="CF872" s="623"/>
      <c r="CG872" s="623"/>
      <c r="CH872" s="623"/>
      <c r="CI872" s="623"/>
      <c r="CJ872" s="623"/>
      <c r="CK872" s="623"/>
      <c r="CL872" s="623"/>
      <c r="CM872" s="623"/>
      <c r="CN872" s="623"/>
    </row>
    <row r="873" spans="84:92">
      <c r="CF873" s="623"/>
      <c r="CG873" s="623"/>
      <c r="CH873" s="623"/>
      <c r="CI873" s="623"/>
      <c r="CJ873" s="623"/>
      <c r="CK873" s="623"/>
      <c r="CL873" s="623"/>
      <c r="CM873" s="623"/>
      <c r="CN873" s="623"/>
    </row>
    <row r="874" spans="84:92">
      <c r="CF874" s="623"/>
      <c r="CG874" s="623"/>
      <c r="CH874" s="623"/>
      <c r="CI874" s="623"/>
      <c r="CJ874" s="623"/>
      <c r="CK874" s="623"/>
      <c r="CL874" s="623"/>
      <c r="CM874" s="623"/>
      <c r="CN874" s="623"/>
    </row>
    <row r="875" spans="84:92">
      <c r="CF875" s="623"/>
      <c r="CG875" s="623"/>
      <c r="CH875" s="623"/>
      <c r="CI875" s="623"/>
      <c r="CJ875" s="623"/>
      <c r="CK875" s="623"/>
      <c r="CL875" s="623"/>
      <c r="CM875" s="623"/>
      <c r="CN875" s="623"/>
    </row>
    <row r="876" spans="84:92">
      <c r="CF876" s="623"/>
      <c r="CG876" s="623"/>
      <c r="CH876" s="623"/>
      <c r="CI876" s="623"/>
      <c r="CJ876" s="623"/>
      <c r="CK876" s="623"/>
      <c r="CL876" s="623"/>
      <c r="CM876" s="623"/>
      <c r="CN876" s="623"/>
    </row>
    <row r="877" spans="84:92">
      <c r="CF877" s="623"/>
      <c r="CG877" s="623"/>
      <c r="CH877" s="623"/>
      <c r="CI877" s="623"/>
      <c r="CJ877" s="623"/>
      <c r="CK877" s="623"/>
      <c r="CL877" s="623"/>
      <c r="CM877" s="623"/>
      <c r="CN877" s="623"/>
    </row>
    <row r="878" spans="84:92">
      <c r="CF878" s="623"/>
      <c r="CG878" s="623"/>
      <c r="CH878" s="623"/>
      <c r="CI878" s="623"/>
      <c r="CJ878" s="623"/>
      <c r="CK878" s="623"/>
      <c r="CL878" s="623"/>
      <c r="CM878" s="623"/>
      <c r="CN878" s="623"/>
    </row>
    <row r="879" spans="84:92">
      <c r="CF879" s="623"/>
      <c r="CG879" s="623"/>
      <c r="CH879" s="623"/>
      <c r="CI879" s="623"/>
      <c r="CJ879" s="623"/>
      <c r="CK879" s="623"/>
      <c r="CL879" s="623"/>
      <c r="CM879" s="623"/>
      <c r="CN879" s="623"/>
    </row>
    <row r="880" spans="84:92">
      <c r="CF880" s="623"/>
      <c r="CG880" s="623"/>
      <c r="CH880" s="623"/>
      <c r="CI880" s="623"/>
      <c r="CJ880" s="623"/>
      <c r="CK880" s="623"/>
      <c r="CL880" s="623"/>
      <c r="CM880" s="623"/>
      <c r="CN880" s="623"/>
    </row>
    <row r="881" spans="84:92">
      <c r="CF881" s="623"/>
      <c r="CG881" s="623"/>
      <c r="CH881" s="623"/>
      <c r="CI881" s="623"/>
      <c r="CJ881" s="623"/>
      <c r="CK881" s="623"/>
      <c r="CL881" s="623"/>
      <c r="CM881" s="623"/>
      <c r="CN881" s="623"/>
    </row>
    <row r="882" spans="84:92">
      <c r="CF882" s="623"/>
      <c r="CG882" s="623"/>
      <c r="CH882" s="623"/>
      <c r="CI882" s="623"/>
      <c r="CJ882" s="623"/>
      <c r="CK882" s="623"/>
      <c r="CL882" s="623"/>
      <c r="CM882" s="623"/>
      <c r="CN882" s="623"/>
    </row>
    <row r="883" spans="84:92">
      <c r="CF883" s="623"/>
      <c r="CG883" s="623"/>
      <c r="CH883" s="623"/>
      <c r="CI883" s="623"/>
      <c r="CJ883" s="623"/>
      <c r="CK883" s="623"/>
      <c r="CL883" s="623"/>
      <c r="CM883" s="623"/>
      <c r="CN883" s="623"/>
    </row>
    <row r="884" spans="84:92">
      <c r="CF884" s="623"/>
      <c r="CG884" s="623"/>
      <c r="CH884" s="623"/>
      <c r="CI884" s="623"/>
      <c r="CJ884" s="623"/>
      <c r="CK884" s="623"/>
      <c r="CL884" s="623"/>
      <c r="CM884" s="623"/>
      <c r="CN884" s="623"/>
    </row>
    <row r="885" spans="84:92">
      <c r="CF885" s="623"/>
      <c r="CG885" s="623"/>
      <c r="CH885" s="623"/>
      <c r="CI885" s="623"/>
      <c r="CJ885" s="623"/>
      <c r="CK885" s="623"/>
      <c r="CL885" s="623"/>
      <c r="CM885" s="623"/>
      <c r="CN885" s="623"/>
    </row>
    <row r="886" spans="84:92">
      <c r="CF886" s="623"/>
      <c r="CG886" s="623"/>
      <c r="CH886" s="623"/>
      <c r="CI886" s="623"/>
      <c r="CJ886" s="623"/>
      <c r="CK886" s="623"/>
      <c r="CL886" s="623"/>
      <c r="CM886" s="623"/>
      <c r="CN886" s="623"/>
    </row>
    <row r="887" spans="84:92">
      <c r="CF887" s="623"/>
      <c r="CG887" s="623"/>
      <c r="CH887" s="623"/>
      <c r="CI887" s="623"/>
      <c r="CJ887" s="623"/>
      <c r="CK887" s="623"/>
      <c r="CL887" s="623"/>
      <c r="CM887" s="623"/>
      <c r="CN887" s="623"/>
    </row>
    <row r="888" spans="84:92">
      <c r="CF888" s="623"/>
      <c r="CG888" s="623"/>
      <c r="CH888" s="623"/>
      <c r="CI888" s="623"/>
      <c r="CJ888" s="623"/>
      <c r="CK888" s="623"/>
      <c r="CL888" s="623"/>
      <c r="CM888" s="623"/>
      <c r="CN888" s="623"/>
    </row>
    <row r="889" spans="84:92">
      <c r="CF889" s="623"/>
      <c r="CG889" s="623"/>
      <c r="CH889" s="623"/>
      <c r="CI889" s="623"/>
      <c r="CJ889" s="623"/>
      <c r="CK889" s="623"/>
      <c r="CL889" s="623"/>
      <c r="CM889" s="623"/>
      <c r="CN889" s="623"/>
    </row>
    <row r="890" spans="84:92">
      <c r="CF890" s="623"/>
      <c r="CG890" s="623"/>
      <c r="CH890" s="623"/>
      <c r="CI890" s="623"/>
      <c r="CJ890" s="623"/>
      <c r="CK890" s="623"/>
      <c r="CL890" s="623"/>
      <c r="CM890" s="623"/>
      <c r="CN890" s="623"/>
    </row>
    <row r="891" spans="84:92">
      <c r="CF891" s="623"/>
      <c r="CG891" s="623"/>
      <c r="CH891" s="623"/>
      <c r="CI891" s="623"/>
      <c r="CJ891" s="623"/>
      <c r="CK891" s="623"/>
      <c r="CL891" s="623"/>
      <c r="CM891" s="623"/>
      <c r="CN891" s="623"/>
    </row>
    <row r="892" spans="84:92">
      <c r="CF892" s="623"/>
      <c r="CG892" s="623"/>
      <c r="CH892" s="623"/>
      <c r="CI892" s="623"/>
      <c r="CJ892" s="623"/>
      <c r="CK892" s="623"/>
      <c r="CL892" s="623"/>
      <c r="CM892" s="623"/>
      <c r="CN892" s="623"/>
    </row>
    <row r="893" spans="84:92">
      <c r="CF893" s="623"/>
      <c r="CG893" s="623"/>
      <c r="CH893" s="623"/>
      <c r="CI893" s="623"/>
      <c r="CJ893" s="623"/>
      <c r="CK893" s="623"/>
      <c r="CL893" s="623"/>
      <c r="CM893" s="623"/>
      <c r="CN893" s="623"/>
    </row>
    <row r="894" spans="84:92">
      <c r="CF894" s="623"/>
      <c r="CG894" s="623"/>
      <c r="CH894" s="623"/>
      <c r="CI894" s="623"/>
      <c r="CJ894" s="623"/>
      <c r="CK894" s="623"/>
      <c r="CL894" s="623"/>
      <c r="CM894" s="623"/>
      <c r="CN894" s="623"/>
    </row>
    <row r="895" spans="84:92">
      <c r="CF895" s="623"/>
      <c r="CG895" s="623"/>
      <c r="CH895" s="623"/>
      <c r="CI895" s="623"/>
      <c r="CJ895" s="623"/>
      <c r="CK895" s="623"/>
      <c r="CL895" s="623"/>
      <c r="CM895" s="623"/>
      <c r="CN895" s="623"/>
    </row>
    <row r="896" spans="84:92">
      <c r="CF896" s="623"/>
      <c r="CG896" s="623"/>
      <c r="CH896" s="623"/>
      <c r="CI896" s="623"/>
      <c r="CJ896" s="623"/>
      <c r="CK896" s="623"/>
      <c r="CL896" s="623"/>
      <c r="CM896" s="623"/>
      <c r="CN896" s="623"/>
    </row>
    <row r="897" spans="84:92">
      <c r="CF897" s="623"/>
      <c r="CG897" s="623"/>
      <c r="CH897" s="623"/>
      <c r="CI897" s="623"/>
      <c r="CJ897" s="623"/>
      <c r="CK897" s="623"/>
      <c r="CL897" s="623"/>
      <c r="CM897" s="623"/>
      <c r="CN897" s="623"/>
    </row>
    <row r="898" spans="84:92">
      <c r="CF898" s="623"/>
      <c r="CG898" s="623"/>
      <c r="CH898" s="623"/>
      <c r="CI898" s="623"/>
      <c r="CJ898" s="623"/>
      <c r="CK898" s="623"/>
      <c r="CL898" s="623"/>
      <c r="CM898" s="623"/>
      <c r="CN898" s="623"/>
    </row>
    <row r="899" spans="84:92">
      <c r="CF899" s="623"/>
      <c r="CG899" s="623"/>
      <c r="CH899" s="623"/>
      <c r="CI899" s="623"/>
      <c r="CJ899" s="623"/>
      <c r="CK899" s="623"/>
      <c r="CL899" s="623"/>
      <c r="CM899" s="623"/>
      <c r="CN899" s="623"/>
    </row>
    <row r="900" spans="84:92">
      <c r="CF900" s="623"/>
      <c r="CG900" s="623"/>
      <c r="CH900" s="623"/>
      <c r="CI900" s="623"/>
      <c r="CJ900" s="623"/>
      <c r="CK900" s="623"/>
      <c r="CL900" s="623"/>
      <c r="CM900" s="623"/>
      <c r="CN900" s="623"/>
    </row>
    <row r="901" spans="84:92">
      <c r="CF901" s="623"/>
      <c r="CG901" s="623"/>
      <c r="CH901" s="623"/>
      <c r="CI901" s="623"/>
      <c r="CJ901" s="623"/>
      <c r="CK901" s="623"/>
      <c r="CL901" s="623"/>
      <c r="CM901" s="623"/>
      <c r="CN901" s="623"/>
    </row>
    <row r="902" spans="84:92">
      <c r="CF902" s="623"/>
      <c r="CG902" s="623"/>
      <c r="CH902" s="623"/>
      <c r="CI902" s="623"/>
      <c r="CJ902" s="623"/>
      <c r="CK902" s="623"/>
      <c r="CL902" s="623"/>
      <c r="CM902" s="623"/>
      <c r="CN902" s="623"/>
    </row>
    <row r="903" spans="84:92">
      <c r="CF903" s="623"/>
      <c r="CG903" s="623"/>
      <c r="CH903" s="623"/>
      <c r="CI903" s="623"/>
      <c r="CJ903" s="623"/>
      <c r="CK903" s="623"/>
      <c r="CL903" s="623"/>
      <c r="CM903" s="623"/>
      <c r="CN903" s="623"/>
    </row>
    <row r="904" spans="84:92">
      <c r="CF904" s="623"/>
      <c r="CG904" s="623"/>
      <c r="CH904" s="623"/>
      <c r="CI904" s="623"/>
      <c r="CJ904" s="623"/>
      <c r="CK904" s="623"/>
      <c r="CL904" s="623"/>
      <c r="CM904" s="623"/>
      <c r="CN904" s="623"/>
    </row>
    <row r="905" spans="84:92">
      <c r="CF905" s="623"/>
      <c r="CG905" s="623"/>
      <c r="CH905" s="623"/>
      <c r="CI905" s="623"/>
      <c r="CJ905" s="623"/>
      <c r="CK905" s="623"/>
      <c r="CL905" s="623"/>
      <c r="CM905" s="623"/>
      <c r="CN905" s="623"/>
    </row>
    <row r="906" spans="84:92">
      <c r="CF906" s="623"/>
      <c r="CG906" s="623"/>
      <c r="CH906" s="623"/>
      <c r="CI906" s="623"/>
      <c r="CJ906" s="623"/>
      <c r="CK906" s="623"/>
      <c r="CL906" s="623"/>
      <c r="CM906" s="623"/>
      <c r="CN906" s="623"/>
    </row>
    <row r="907" spans="84:92">
      <c r="CF907" s="623"/>
      <c r="CG907" s="623"/>
      <c r="CH907" s="623"/>
      <c r="CI907" s="623"/>
      <c r="CJ907" s="623"/>
      <c r="CK907" s="623"/>
      <c r="CL907" s="623"/>
      <c r="CM907" s="623"/>
      <c r="CN907" s="623"/>
    </row>
    <row r="908" spans="84:92">
      <c r="CF908" s="623"/>
      <c r="CG908" s="623"/>
      <c r="CH908" s="623"/>
      <c r="CI908" s="623"/>
      <c r="CJ908" s="623"/>
      <c r="CK908" s="623"/>
      <c r="CL908" s="623"/>
      <c r="CM908" s="623"/>
      <c r="CN908" s="623"/>
    </row>
    <row r="909" spans="84:92">
      <c r="CF909" s="623"/>
      <c r="CG909" s="623"/>
      <c r="CH909" s="623"/>
      <c r="CI909" s="623"/>
      <c r="CJ909" s="623"/>
      <c r="CK909" s="623"/>
      <c r="CL909" s="623"/>
      <c r="CM909" s="623"/>
      <c r="CN909" s="623"/>
    </row>
    <row r="910" spans="84:92">
      <c r="CF910" s="623"/>
      <c r="CG910" s="623"/>
      <c r="CH910" s="623"/>
      <c r="CI910" s="623"/>
      <c r="CJ910" s="623"/>
      <c r="CK910" s="623"/>
      <c r="CL910" s="623"/>
      <c r="CM910" s="623"/>
      <c r="CN910" s="623"/>
    </row>
    <row r="911" spans="84:92">
      <c r="CF911" s="623"/>
      <c r="CG911" s="623"/>
      <c r="CH911" s="623"/>
      <c r="CI911" s="623"/>
      <c r="CJ911" s="623"/>
      <c r="CK911" s="623"/>
      <c r="CL911" s="623"/>
      <c r="CM911" s="623"/>
      <c r="CN911" s="623"/>
    </row>
    <row r="912" spans="84:92">
      <c r="CF912" s="623"/>
      <c r="CG912" s="623"/>
      <c r="CH912" s="623"/>
      <c r="CI912" s="623"/>
      <c r="CJ912" s="623"/>
      <c r="CK912" s="623"/>
      <c r="CL912" s="623"/>
      <c r="CM912" s="623"/>
      <c r="CN912" s="623"/>
    </row>
    <row r="913" spans="84:92">
      <c r="CF913" s="623"/>
      <c r="CG913" s="623"/>
      <c r="CH913" s="623"/>
      <c r="CI913" s="623"/>
      <c r="CJ913" s="623"/>
      <c r="CK913" s="623"/>
      <c r="CL913" s="623"/>
      <c r="CM913" s="623"/>
      <c r="CN913" s="623"/>
    </row>
    <row r="914" spans="84:92">
      <c r="CF914" s="623"/>
      <c r="CG914" s="623"/>
      <c r="CH914" s="623"/>
      <c r="CI914" s="623"/>
      <c r="CJ914" s="623"/>
      <c r="CK914" s="623"/>
      <c r="CL914" s="623"/>
      <c r="CM914" s="623"/>
      <c r="CN914" s="623"/>
    </row>
    <row r="915" spans="84:92">
      <c r="CF915" s="623"/>
      <c r="CG915" s="623"/>
      <c r="CH915" s="623"/>
      <c r="CI915" s="623"/>
      <c r="CJ915" s="623"/>
      <c r="CK915" s="623"/>
      <c r="CL915" s="623"/>
      <c r="CM915" s="623"/>
      <c r="CN915" s="623"/>
    </row>
    <row r="916" spans="84:92">
      <c r="CF916" s="623"/>
      <c r="CG916" s="623"/>
      <c r="CH916" s="623"/>
      <c r="CI916" s="623"/>
      <c r="CJ916" s="623"/>
      <c r="CK916" s="623"/>
      <c r="CL916" s="623"/>
      <c r="CM916" s="623"/>
      <c r="CN916" s="623"/>
    </row>
    <row r="917" spans="84:92">
      <c r="CF917" s="623"/>
      <c r="CG917" s="623"/>
      <c r="CH917" s="623"/>
      <c r="CI917" s="623"/>
      <c r="CJ917" s="623"/>
      <c r="CK917" s="623"/>
      <c r="CL917" s="623"/>
      <c r="CM917" s="623"/>
      <c r="CN917" s="623"/>
    </row>
    <row r="918" spans="84:92">
      <c r="CF918" s="623"/>
      <c r="CG918" s="623"/>
      <c r="CH918" s="623"/>
      <c r="CI918" s="623"/>
      <c r="CJ918" s="623"/>
      <c r="CK918" s="623"/>
      <c r="CL918" s="623"/>
      <c r="CM918" s="623"/>
      <c r="CN918" s="623"/>
    </row>
    <row r="919" spans="84:92">
      <c r="CF919" s="623"/>
      <c r="CG919" s="623"/>
      <c r="CH919" s="623"/>
      <c r="CI919" s="623"/>
      <c r="CJ919" s="623"/>
      <c r="CK919" s="623"/>
      <c r="CL919" s="623"/>
      <c r="CM919" s="623"/>
      <c r="CN919" s="623"/>
    </row>
    <row r="920" spans="84:92">
      <c r="CF920" s="623"/>
      <c r="CG920" s="623"/>
      <c r="CH920" s="623"/>
      <c r="CI920" s="623"/>
      <c r="CJ920" s="623"/>
      <c r="CK920" s="623"/>
      <c r="CL920" s="623"/>
      <c r="CM920" s="623"/>
      <c r="CN920" s="623"/>
    </row>
    <row r="921" spans="84:92">
      <c r="CF921" s="623"/>
      <c r="CG921" s="623"/>
      <c r="CH921" s="623"/>
      <c r="CI921" s="623"/>
      <c r="CJ921" s="623"/>
      <c r="CK921" s="623"/>
      <c r="CL921" s="623"/>
      <c r="CM921" s="623"/>
      <c r="CN921" s="623"/>
    </row>
    <row r="922" spans="84:92">
      <c r="CF922" s="623"/>
      <c r="CG922" s="623"/>
      <c r="CH922" s="623"/>
      <c r="CI922" s="623"/>
      <c r="CJ922" s="623"/>
      <c r="CK922" s="623"/>
      <c r="CL922" s="623"/>
      <c r="CM922" s="623"/>
      <c r="CN922" s="623"/>
    </row>
    <row r="923" spans="84:92">
      <c r="CF923" s="623"/>
      <c r="CG923" s="623"/>
      <c r="CH923" s="623"/>
      <c r="CI923" s="623"/>
      <c r="CJ923" s="623"/>
      <c r="CK923" s="623"/>
      <c r="CL923" s="623"/>
      <c r="CM923" s="623"/>
      <c r="CN923" s="623"/>
    </row>
    <row r="924" spans="84:92">
      <c r="CF924" s="623"/>
      <c r="CG924" s="623"/>
      <c r="CH924" s="623"/>
      <c r="CI924" s="623"/>
      <c r="CJ924" s="623"/>
      <c r="CK924" s="623"/>
      <c r="CL924" s="623"/>
      <c r="CM924" s="623"/>
      <c r="CN924" s="623"/>
    </row>
    <row r="925" spans="84:92">
      <c r="CF925" s="623"/>
      <c r="CG925" s="623"/>
      <c r="CH925" s="623"/>
      <c r="CI925" s="623"/>
      <c r="CJ925" s="623"/>
      <c r="CK925" s="623"/>
      <c r="CL925" s="623"/>
      <c r="CM925" s="623"/>
      <c r="CN925" s="623"/>
    </row>
    <row r="926" spans="84:92">
      <c r="CF926" s="623"/>
      <c r="CG926" s="623"/>
      <c r="CH926" s="623"/>
      <c r="CI926" s="623"/>
      <c r="CJ926" s="623"/>
      <c r="CK926" s="623"/>
      <c r="CL926" s="623"/>
      <c r="CM926" s="623"/>
      <c r="CN926" s="623"/>
    </row>
    <row r="927" spans="84:92">
      <c r="CF927" s="623"/>
      <c r="CG927" s="623"/>
      <c r="CH927" s="623"/>
      <c r="CI927" s="623"/>
      <c r="CJ927" s="623"/>
      <c r="CK927" s="623"/>
      <c r="CL927" s="623"/>
      <c r="CM927" s="623"/>
      <c r="CN927" s="623"/>
    </row>
    <row r="928" spans="84:92">
      <c r="CF928" s="623"/>
      <c r="CG928" s="623"/>
      <c r="CH928" s="623"/>
      <c r="CI928" s="623"/>
      <c r="CJ928" s="623"/>
      <c r="CK928" s="623"/>
      <c r="CL928" s="623"/>
      <c r="CM928" s="623"/>
      <c r="CN928" s="623"/>
    </row>
    <row r="929" spans="84:92">
      <c r="CF929" s="623"/>
      <c r="CG929" s="623"/>
      <c r="CH929" s="623"/>
      <c r="CI929" s="623"/>
      <c r="CJ929" s="623"/>
      <c r="CK929" s="623"/>
      <c r="CL929" s="623"/>
      <c r="CM929" s="623"/>
      <c r="CN929" s="623"/>
    </row>
    <row r="930" spans="84:92">
      <c r="CF930" s="623"/>
      <c r="CG930" s="623"/>
      <c r="CH930" s="623"/>
      <c r="CI930" s="623"/>
      <c r="CJ930" s="623"/>
      <c r="CK930" s="623"/>
      <c r="CL930" s="623"/>
      <c r="CM930" s="623"/>
      <c r="CN930" s="623"/>
    </row>
    <row r="931" spans="84:92">
      <c r="CF931" s="623"/>
      <c r="CG931" s="623"/>
      <c r="CH931" s="623"/>
      <c r="CI931" s="623"/>
      <c r="CJ931" s="623"/>
      <c r="CK931" s="623"/>
      <c r="CL931" s="623"/>
      <c r="CM931" s="623"/>
      <c r="CN931" s="623"/>
    </row>
    <row r="932" spans="84:92">
      <c r="CF932" s="623"/>
      <c r="CG932" s="623"/>
      <c r="CH932" s="623"/>
      <c r="CI932" s="623"/>
      <c r="CJ932" s="623"/>
      <c r="CK932" s="623"/>
      <c r="CL932" s="623"/>
      <c r="CM932" s="623"/>
      <c r="CN932" s="623"/>
    </row>
    <row r="933" spans="84:92">
      <c r="CF933" s="623"/>
      <c r="CG933" s="623"/>
      <c r="CH933" s="623"/>
      <c r="CI933" s="623"/>
      <c r="CJ933" s="623"/>
      <c r="CK933" s="623"/>
      <c r="CL933" s="623"/>
      <c r="CM933" s="623"/>
      <c r="CN933" s="623"/>
    </row>
    <row r="934" spans="84:92">
      <c r="CF934" s="623"/>
      <c r="CG934" s="623"/>
      <c r="CH934" s="623"/>
      <c r="CI934" s="623"/>
      <c r="CJ934" s="623"/>
      <c r="CK934" s="623"/>
      <c r="CL934" s="623"/>
      <c r="CM934" s="623"/>
      <c r="CN934" s="623"/>
    </row>
    <row r="935" spans="84:92">
      <c r="CF935" s="623"/>
      <c r="CG935" s="623"/>
      <c r="CH935" s="623"/>
      <c r="CI935" s="623"/>
      <c r="CJ935" s="623"/>
      <c r="CK935" s="623"/>
      <c r="CL935" s="623"/>
      <c r="CM935" s="623"/>
      <c r="CN935" s="623"/>
    </row>
    <row r="936" spans="84:92">
      <c r="CF936" s="623"/>
      <c r="CG936" s="623"/>
      <c r="CH936" s="623"/>
      <c r="CI936" s="623"/>
      <c r="CJ936" s="623"/>
      <c r="CK936" s="623"/>
      <c r="CL936" s="623"/>
      <c r="CM936" s="623"/>
      <c r="CN936" s="623"/>
    </row>
    <row r="937" spans="84:92">
      <c r="CF937" s="623"/>
      <c r="CG937" s="623"/>
      <c r="CH937" s="623"/>
      <c r="CI937" s="623"/>
      <c r="CJ937" s="623"/>
      <c r="CK937" s="623"/>
      <c r="CL937" s="623"/>
      <c r="CM937" s="623"/>
      <c r="CN937" s="623"/>
    </row>
    <row r="938" spans="84:92">
      <c r="CF938" s="623"/>
      <c r="CG938" s="623"/>
      <c r="CH938" s="623"/>
      <c r="CI938" s="623"/>
      <c r="CJ938" s="623"/>
      <c r="CK938" s="623"/>
      <c r="CL938" s="623"/>
      <c r="CM938" s="623"/>
      <c r="CN938" s="623"/>
    </row>
    <row r="939" spans="84:92">
      <c r="CF939" s="623"/>
      <c r="CG939" s="623"/>
      <c r="CH939" s="623"/>
      <c r="CI939" s="623"/>
      <c r="CJ939" s="623"/>
      <c r="CK939" s="623"/>
      <c r="CL939" s="623"/>
      <c r="CM939" s="623"/>
      <c r="CN939" s="623"/>
    </row>
    <row r="940" spans="84:92">
      <c r="CF940" s="623"/>
      <c r="CG940" s="623"/>
      <c r="CH940" s="623"/>
      <c r="CI940" s="623"/>
      <c r="CJ940" s="623"/>
      <c r="CK940" s="623"/>
      <c r="CL940" s="623"/>
      <c r="CM940" s="623"/>
      <c r="CN940" s="623"/>
    </row>
    <row r="941" spans="84:92">
      <c r="CF941" s="623"/>
      <c r="CG941" s="623"/>
      <c r="CH941" s="623"/>
      <c r="CI941" s="623"/>
      <c r="CJ941" s="623"/>
      <c r="CK941" s="623"/>
      <c r="CL941" s="623"/>
      <c r="CM941" s="623"/>
      <c r="CN941" s="623"/>
    </row>
    <row r="942" spans="84:92">
      <c r="CF942" s="623"/>
      <c r="CG942" s="623"/>
      <c r="CH942" s="623"/>
      <c r="CI942" s="623"/>
      <c r="CJ942" s="623"/>
      <c r="CK942" s="623"/>
      <c r="CL942" s="623"/>
      <c r="CM942" s="623"/>
      <c r="CN942" s="623"/>
    </row>
    <row r="943" spans="84:92">
      <c r="CF943" s="623"/>
      <c r="CG943" s="623"/>
      <c r="CH943" s="623"/>
      <c r="CI943" s="623"/>
      <c r="CJ943" s="623"/>
      <c r="CK943" s="623"/>
      <c r="CL943" s="623"/>
      <c r="CM943" s="623"/>
      <c r="CN943" s="623"/>
    </row>
    <row r="944" spans="84:92">
      <c r="CF944" s="623"/>
      <c r="CG944" s="623"/>
      <c r="CH944" s="623"/>
      <c r="CI944" s="623"/>
      <c r="CJ944" s="623"/>
      <c r="CK944" s="623"/>
      <c r="CL944" s="623"/>
      <c r="CM944" s="623"/>
      <c r="CN944" s="623"/>
    </row>
    <row r="945" spans="84:92">
      <c r="CF945" s="623"/>
      <c r="CG945" s="623"/>
      <c r="CH945" s="623"/>
      <c r="CI945" s="623"/>
      <c r="CJ945" s="623"/>
      <c r="CK945" s="623"/>
      <c r="CL945" s="623"/>
      <c r="CM945" s="623"/>
      <c r="CN945" s="623"/>
    </row>
    <row r="946" spans="84:92">
      <c r="CF946" s="623"/>
      <c r="CG946" s="623"/>
      <c r="CH946" s="623"/>
      <c r="CI946" s="623"/>
      <c r="CJ946" s="623"/>
      <c r="CK946" s="623"/>
      <c r="CL946" s="623"/>
      <c r="CM946" s="623"/>
      <c r="CN946" s="623"/>
    </row>
    <row r="947" spans="84:92">
      <c r="CF947" s="623"/>
      <c r="CG947" s="623"/>
      <c r="CH947" s="623"/>
      <c r="CI947" s="623"/>
      <c r="CJ947" s="623"/>
      <c r="CK947" s="623"/>
      <c r="CL947" s="623"/>
      <c r="CM947" s="623"/>
      <c r="CN947" s="623"/>
    </row>
    <row r="948" spans="84:92">
      <c r="CF948" s="623"/>
      <c r="CG948" s="623"/>
      <c r="CH948" s="623"/>
      <c r="CI948" s="623"/>
      <c r="CJ948" s="623"/>
      <c r="CK948" s="623"/>
      <c r="CL948" s="623"/>
      <c r="CM948" s="623"/>
      <c r="CN948" s="623"/>
    </row>
    <row r="949" spans="84:92">
      <c r="CF949" s="623"/>
      <c r="CG949" s="623"/>
      <c r="CH949" s="623"/>
      <c r="CI949" s="623"/>
      <c r="CJ949" s="623"/>
      <c r="CK949" s="623"/>
      <c r="CL949" s="623"/>
      <c r="CM949" s="623"/>
      <c r="CN949" s="623"/>
    </row>
    <row r="950" spans="84:92">
      <c r="CF950" s="623"/>
      <c r="CG950" s="623"/>
      <c r="CH950" s="623"/>
      <c r="CI950" s="623"/>
      <c r="CJ950" s="623"/>
      <c r="CK950" s="623"/>
      <c r="CL950" s="623"/>
      <c r="CM950" s="623"/>
      <c r="CN950" s="623"/>
    </row>
    <row r="951" spans="84:92">
      <c r="CF951" s="623"/>
      <c r="CG951" s="623"/>
      <c r="CH951" s="623"/>
      <c r="CI951" s="623"/>
      <c r="CJ951" s="623"/>
      <c r="CK951" s="623"/>
      <c r="CL951" s="623"/>
      <c r="CM951" s="623"/>
      <c r="CN951" s="623"/>
    </row>
    <row r="952" spans="84:92">
      <c r="CF952" s="623"/>
      <c r="CG952" s="623"/>
      <c r="CH952" s="623"/>
      <c r="CI952" s="623"/>
      <c r="CJ952" s="623"/>
      <c r="CK952" s="623"/>
      <c r="CL952" s="623"/>
      <c r="CM952" s="623"/>
      <c r="CN952" s="623"/>
    </row>
    <row r="953" spans="84:92">
      <c r="CF953" s="623"/>
      <c r="CG953" s="623"/>
      <c r="CH953" s="623"/>
      <c r="CI953" s="623"/>
      <c r="CJ953" s="623"/>
      <c r="CK953" s="623"/>
      <c r="CL953" s="623"/>
      <c r="CM953" s="623"/>
      <c r="CN953" s="623"/>
    </row>
    <row r="954" spans="84:92">
      <c r="CF954" s="623"/>
      <c r="CG954" s="623"/>
      <c r="CH954" s="623"/>
      <c r="CI954" s="623"/>
      <c r="CJ954" s="623"/>
      <c r="CK954" s="623"/>
      <c r="CL954" s="623"/>
      <c r="CM954" s="623"/>
      <c r="CN954" s="623"/>
    </row>
    <row r="955" spans="84:92">
      <c r="CF955" s="623"/>
      <c r="CG955" s="623"/>
      <c r="CH955" s="623"/>
      <c r="CI955" s="623"/>
      <c r="CJ955" s="623"/>
      <c r="CK955" s="623"/>
      <c r="CL955" s="623"/>
      <c r="CM955" s="623"/>
      <c r="CN955" s="623"/>
    </row>
    <row r="956" spans="84:92">
      <c r="CF956" s="623"/>
      <c r="CG956" s="623"/>
      <c r="CH956" s="623"/>
      <c r="CI956" s="623"/>
      <c r="CJ956" s="623"/>
      <c r="CK956" s="623"/>
      <c r="CL956" s="623"/>
      <c r="CM956" s="623"/>
      <c r="CN956" s="623"/>
    </row>
    <row r="957" spans="84:92">
      <c r="CF957" s="623"/>
      <c r="CG957" s="623"/>
      <c r="CH957" s="623"/>
      <c r="CI957" s="623"/>
      <c r="CJ957" s="623"/>
      <c r="CK957" s="623"/>
      <c r="CL957" s="623"/>
      <c r="CM957" s="623"/>
      <c r="CN957" s="623"/>
    </row>
    <row r="958" spans="84:92">
      <c r="CF958" s="623"/>
      <c r="CG958" s="623"/>
      <c r="CH958" s="623"/>
      <c r="CI958" s="623"/>
      <c r="CJ958" s="623"/>
      <c r="CK958" s="623"/>
      <c r="CL958" s="623"/>
      <c r="CM958" s="623"/>
      <c r="CN958" s="623"/>
    </row>
    <row r="959" spans="84:92">
      <c r="CF959" s="623"/>
      <c r="CG959" s="623"/>
      <c r="CH959" s="623"/>
      <c r="CI959" s="623"/>
      <c r="CJ959" s="623"/>
      <c r="CK959" s="623"/>
      <c r="CL959" s="623"/>
      <c r="CM959" s="623"/>
      <c r="CN959" s="623"/>
    </row>
    <row r="960" spans="84:92">
      <c r="CF960" s="623"/>
      <c r="CG960" s="623"/>
      <c r="CH960" s="623"/>
      <c r="CI960" s="623"/>
      <c r="CJ960" s="623"/>
      <c r="CK960" s="623"/>
      <c r="CL960" s="623"/>
      <c r="CM960" s="623"/>
      <c r="CN960" s="623"/>
    </row>
    <row r="961" spans="84:92">
      <c r="CF961" s="623"/>
      <c r="CG961" s="623"/>
      <c r="CH961" s="623"/>
      <c r="CI961" s="623"/>
      <c r="CJ961" s="623"/>
      <c r="CK961" s="623"/>
      <c r="CL961" s="623"/>
      <c r="CM961" s="623"/>
      <c r="CN961" s="623"/>
    </row>
    <row r="962" spans="84:92">
      <c r="CF962" s="623"/>
      <c r="CG962" s="623"/>
      <c r="CH962" s="623"/>
      <c r="CI962" s="623"/>
      <c r="CJ962" s="623"/>
      <c r="CK962" s="623"/>
      <c r="CL962" s="623"/>
      <c r="CM962" s="623"/>
      <c r="CN962" s="623"/>
    </row>
    <row r="963" spans="84:92">
      <c r="CF963" s="623"/>
      <c r="CG963" s="623"/>
      <c r="CH963" s="623"/>
      <c r="CI963" s="623"/>
      <c r="CJ963" s="623"/>
      <c r="CK963" s="623"/>
      <c r="CL963" s="623"/>
      <c r="CM963" s="623"/>
      <c r="CN963" s="623"/>
    </row>
    <row r="964" spans="84:92">
      <c r="CF964" s="623"/>
      <c r="CG964" s="623"/>
      <c r="CH964" s="623"/>
      <c r="CI964" s="623"/>
      <c r="CJ964" s="623"/>
      <c r="CK964" s="623"/>
      <c r="CL964" s="623"/>
      <c r="CM964" s="623"/>
      <c r="CN964" s="623"/>
    </row>
    <row r="965" spans="84:92">
      <c r="CF965" s="623"/>
      <c r="CG965" s="623"/>
      <c r="CH965" s="623"/>
      <c r="CI965" s="623"/>
      <c r="CJ965" s="623"/>
      <c r="CK965" s="623"/>
      <c r="CL965" s="623"/>
      <c r="CM965" s="623"/>
      <c r="CN965" s="623"/>
    </row>
    <row r="966" spans="84:92">
      <c r="CF966" s="623"/>
      <c r="CG966" s="623"/>
      <c r="CH966" s="623"/>
      <c r="CI966" s="623"/>
      <c r="CJ966" s="623"/>
      <c r="CK966" s="623"/>
      <c r="CL966" s="623"/>
      <c r="CM966" s="623"/>
      <c r="CN966" s="623"/>
    </row>
    <row r="967" spans="84:92">
      <c r="CF967" s="623"/>
      <c r="CG967" s="623"/>
      <c r="CH967" s="623"/>
      <c r="CI967" s="623"/>
      <c r="CJ967" s="623"/>
      <c r="CK967" s="623"/>
      <c r="CL967" s="623"/>
      <c r="CM967" s="623"/>
      <c r="CN967" s="623"/>
    </row>
    <row r="968" spans="84:92">
      <c r="CF968" s="623"/>
      <c r="CG968" s="623"/>
      <c r="CH968" s="623"/>
      <c r="CI968" s="623"/>
      <c r="CJ968" s="623"/>
      <c r="CK968" s="623"/>
      <c r="CL968" s="623"/>
      <c r="CM968" s="623"/>
      <c r="CN968" s="623"/>
    </row>
    <row r="969" spans="84:92">
      <c r="CF969" s="623"/>
      <c r="CG969" s="623"/>
      <c r="CH969" s="623"/>
      <c r="CI969" s="623"/>
      <c r="CJ969" s="623"/>
      <c r="CK969" s="623"/>
      <c r="CL969" s="623"/>
      <c r="CM969" s="623"/>
      <c r="CN969" s="623"/>
    </row>
    <row r="970" spans="84:92">
      <c r="CF970" s="623"/>
      <c r="CG970" s="623"/>
      <c r="CH970" s="623"/>
      <c r="CI970" s="623"/>
      <c r="CJ970" s="623"/>
      <c r="CK970" s="623"/>
      <c r="CL970" s="623"/>
      <c r="CM970" s="623"/>
      <c r="CN970" s="623"/>
    </row>
    <row r="971" spans="84:92">
      <c r="CF971" s="623"/>
      <c r="CG971" s="623"/>
      <c r="CH971" s="623"/>
      <c r="CI971" s="623"/>
      <c r="CJ971" s="623"/>
      <c r="CK971" s="623"/>
      <c r="CL971" s="623"/>
      <c r="CM971" s="623"/>
      <c r="CN971" s="623"/>
    </row>
    <row r="972" spans="84:92">
      <c r="CF972" s="623"/>
      <c r="CG972" s="623"/>
      <c r="CH972" s="623"/>
      <c r="CI972" s="623"/>
      <c r="CJ972" s="623"/>
      <c r="CK972" s="623"/>
      <c r="CL972" s="623"/>
      <c r="CM972" s="623"/>
      <c r="CN972" s="623"/>
    </row>
    <row r="973" spans="84:92">
      <c r="CF973" s="623"/>
      <c r="CG973" s="623"/>
      <c r="CH973" s="623"/>
      <c r="CI973" s="623"/>
      <c r="CJ973" s="623"/>
      <c r="CK973" s="623"/>
      <c r="CL973" s="623"/>
      <c r="CM973" s="623"/>
      <c r="CN973" s="623"/>
    </row>
    <row r="974" spans="84:92">
      <c r="CF974" s="623"/>
      <c r="CG974" s="623"/>
      <c r="CH974" s="623"/>
      <c r="CI974" s="623"/>
      <c r="CJ974" s="623"/>
      <c r="CK974" s="623"/>
      <c r="CL974" s="623"/>
      <c r="CM974" s="623"/>
      <c r="CN974" s="623"/>
    </row>
    <row r="975" spans="84:92">
      <c r="CF975" s="623"/>
      <c r="CG975" s="623"/>
      <c r="CH975" s="623"/>
      <c r="CI975" s="623"/>
      <c r="CJ975" s="623"/>
      <c r="CK975" s="623"/>
      <c r="CL975" s="623"/>
      <c r="CM975" s="623"/>
      <c r="CN975" s="623"/>
    </row>
    <row r="976" spans="84:92">
      <c r="CF976" s="623"/>
      <c r="CG976" s="623"/>
      <c r="CH976" s="623"/>
      <c r="CI976" s="623"/>
      <c r="CJ976" s="623"/>
      <c r="CK976" s="623"/>
      <c r="CL976" s="623"/>
      <c r="CM976" s="623"/>
      <c r="CN976" s="623"/>
    </row>
    <row r="977" spans="84:92">
      <c r="CF977" s="623"/>
      <c r="CG977" s="623"/>
      <c r="CH977" s="623"/>
      <c r="CI977" s="623"/>
      <c r="CJ977" s="623"/>
      <c r="CK977" s="623"/>
      <c r="CL977" s="623"/>
      <c r="CM977" s="623"/>
      <c r="CN977" s="623"/>
    </row>
    <row r="978" spans="84:92">
      <c r="CF978" s="623"/>
      <c r="CG978" s="623"/>
      <c r="CH978" s="623"/>
      <c r="CI978" s="623"/>
      <c r="CJ978" s="623"/>
      <c r="CK978" s="623"/>
      <c r="CL978" s="623"/>
      <c r="CM978" s="623"/>
      <c r="CN978" s="623"/>
    </row>
    <row r="979" spans="84:92">
      <c r="CF979" s="623"/>
      <c r="CG979" s="623"/>
      <c r="CH979" s="623"/>
      <c r="CI979" s="623"/>
      <c r="CJ979" s="623"/>
      <c r="CK979" s="623"/>
      <c r="CL979" s="623"/>
      <c r="CM979" s="623"/>
      <c r="CN979" s="623"/>
    </row>
    <row r="980" spans="84:92">
      <c r="CF980" s="623"/>
      <c r="CG980" s="623"/>
      <c r="CH980" s="623"/>
      <c r="CI980" s="623"/>
      <c r="CJ980" s="623"/>
      <c r="CK980" s="623"/>
      <c r="CL980" s="623"/>
      <c r="CM980" s="623"/>
      <c r="CN980" s="623"/>
    </row>
    <row r="981" spans="84:92">
      <c r="CF981" s="623"/>
      <c r="CG981" s="623"/>
      <c r="CH981" s="623"/>
      <c r="CI981" s="623"/>
      <c r="CJ981" s="623"/>
      <c r="CK981" s="623"/>
      <c r="CL981" s="623"/>
      <c r="CM981" s="623"/>
      <c r="CN981" s="623"/>
    </row>
    <row r="982" spans="84:92">
      <c r="CF982" s="623"/>
      <c r="CG982" s="623"/>
      <c r="CH982" s="623"/>
      <c r="CI982" s="623"/>
      <c r="CJ982" s="623"/>
      <c r="CK982" s="623"/>
      <c r="CL982" s="623"/>
      <c r="CM982" s="623"/>
      <c r="CN982" s="623"/>
    </row>
    <row r="983" spans="84:92">
      <c r="CF983" s="623"/>
      <c r="CG983" s="623"/>
      <c r="CH983" s="623"/>
      <c r="CI983" s="623"/>
      <c r="CJ983" s="623"/>
      <c r="CK983" s="623"/>
      <c r="CL983" s="623"/>
      <c r="CM983" s="623"/>
      <c r="CN983" s="623"/>
    </row>
    <row r="984" spans="84:92">
      <c r="CF984" s="623"/>
      <c r="CG984" s="623"/>
      <c r="CH984" s="623"/>
      <c r="CI984" s="623"/>
      <c r="CJ984" s="623"/>
      <c r="CK984" s="623"/>
      <c r="CL984" s="623"/>
      <c r="CM984" s="623"/>
      <c r="CN984" s="623"/>
    </row>
    <row r="985" spans="84:92">
      <c r="CF985" s="623"/>
      <c r="CG985" s="623"/>
      <c r="CH985" s="623"/>
      <c r="CI985" s="623"/>
      <c r="CJ985" s="623"/>
      <c r="CK985" s="623"/>
      <c r="CL985" s="623"/>
      <c r="CM985" s="623"/>
      <c r="CN985" s="623"/>
    </row>
    <row r="986" spans="84:92">
      <c r="CF986" s="623"/>
      <c r="CG986" s="623"/>
      <c r="CH986" s="623"/>
      <c r="CI986" s="623"/>
      <c r="CJ986" s="623"/>
      <c r="CK986" s="623"/>
      <c r="CL986" s="623"/>
      <c r="CM986" s="623"/>
      <c r="CN986" s="623"/>
    </row>
    <row r="987" spans="84:92">
      <c r="CF987" s="623"/>
      <c r="CG987" s="623"/>
      <c r="CH987" s="623"/>
      <c r="CI987" s="623"/>
      <c r="CJ987" s="623"/>
      <c r="CK987" s="623"/>
      <c r="CL987" s="623"/>
      <c r="CM987" s="623"/>
      <c r="CN987" s="623"/>
    </row>
    <row r="988" spans="84:92">
      <c r="CF988" s="623"/>
      <c r="CG988" s="623"/>
      <c r="CH988" s="623"/>
      <c r="CI988" s="623"/>
      <c r="CJ988" s="623"/>
      <c r="CK988" s="623"/>
      <c r="CL988" s="623"/>
      <c r="CM988" s="623"/>
      <c r="CN988" s="623"/>
    </row>
    <row r="989" spans="84:92">
      <c r="CF989" s="623"/>
      <c r="CG989" s="623"/>
      <c r="CH989" s="623"/>
      <c r="CI989" s="623"/>
      <c r="CJ989" s="623"/>
      <c r="CK989" s="623"/>
      <c r="CL989" s="623"/>
      <c r="CM989" s="623"/>
      <c r="CN989" s="623"/>
    </row>
    <row r="990" spans="84:92">
      <c r="CF990" s="623"/>
      <c r="CG990" s="623"/>
      <c r="CH990" s="623"/>
      <c r="CI990" s="623"/>
      <c r="CJ990" s="623"/>
      <c r="CK990" s="623"/>
      <c r="CL990" s="623"/>
      <c r="CM990" s="623"/>
      <c r="CN990" s="623"/>
    </row>
    <row r="991" spans="84:92">
      <c r="CF991" s="623"/>
      <c r="CG991" s="623"/>
      <c r="CH991" s="623"/>
      <c r="CI991" s="623"/>
      <c r="CJ991" s="623"/>
      <c r="CK991" s="623"/>
      <c r="CL991" s="623"/>
      <c r="CM991" s="623"/>
      <c r="CN991" s="623"/>
    </row>
    <row r="992" spans="84:92">
      <c r="CF992" s="623"/>
      <c r="CG992" s="623"/>
      <c r="CH992" s="623"/>
      <c r="CI992" s="623"/>
      <c r="CJ992" s="623"/>
      <c r="CK992" s="623"/>
      <c r="CL992" s="623"/>
      <c r="CM992" s="623"/>
      <c r="CN992" s="623"/>
    </row>
    <row r="993" spans="84:92">
      <c r="CF993" s="623"/>
      <c r="CG993" s="623"/>
      <c r="CH993" s="623"/>
      <c r="CI993" s="623"/>
      <c r="CJ993" s="623"/>
      <c r="CK993" s="623"/>
      <c r="CL993" s="623"/>
      <c r="CM993" s="623"/>
      <c r="CN993" s="623"/>
    </row>
    <row r="994" spans="84:92">
      <c r="CF994" s="623"/>
      <c r="CG994" s="623"/>
      <c r="CH994" s="623"/>
      <c r="CI994" s="623"/>
      <c r="CJ994" s="623"/>
      <c r="CK994" s="623"/>
      <c r="CL994" s="623"/>
      <c r="CM994" s="623"/>
      <c r="CN994" s="623"/>
    </row>
    <row r="995" spans="84:92">
      <c r="CF995" s="623"/>
      <c r="CG995" s="623"/>
      <c r="CH995" s="623"/>
      <c r="CI995" s="623"/>
      <c r="CJ995" s="623"/>
      <c r="CK995" s="623"/>
      <c r="CL995" s="623"/>
      <c r="CM995" s="623"/>
      <c r="CN995" s="623"/>
    </row>
    <row r="996" spans="84:92">
      <c r="CF996" s="623"/>
      <c r="CG996" s="623"/>
      <c r="CH996" s="623"/>
      <c r="CI996" s="623"/>
      <c r="CJ996" s="623"/>
      <c r="CK996" s="623"/>
      <c r="CL996" s="623"/>
      <c r="CM996" s="623"/>
      <c r="CN996" s="623"/>
    </row>
    <row r="997" spans="84:92">
      <c r="CF997" s="623"/>
      <c r="CG997" s="623"/>
      <c r="CH997" s="623"/>
      <c r="CI997" s="623"/>
      <c r="CJ997" s="623"/>
      <c r="CK997" s="623"/>
      <c r="CL997" s="623"/>
      <c r="CM997" s="623"/>
      <c r="CN997" s="623"/>
    </row>
    <row r="998" spans="84:92">
      <c r="CF998" s="623"/>
      <c r="CG998" s="623"/>
      <c r="CH998" s="623"/>
      <c r="CI998" s="623"/>
      <c r="CJ998" s="623"/>
      <c r="CK998" s="623"/>
      <c r="CL998" s="623"/>
      <c r="CM998" s="623"/>
      <c r="CN998" s="623"/>
    </row>
    <row r="999" spans="84:92">
      <c r="CF999" s="623"/>
      <c r="CG999" s="623"/>
      <c r="CH999" s="623"/>
      <c r="CI999" s="623"/>
      <c r="CJ999" s="623"/>
      <c r="CK999" s="623"/>
      <c r="CL999" s="623"/>
      <c r="CM999" s="623"/>
      <c r="CN999" s="623"/>
    </row>
    <row r="1000" spans="84:92">
      <c r="CF1000" s="623"/>
      <c r="CG1000" s="623"/>
      <c r="CH1000" s="623"/>
      <c r="CI1000" s="623"/>
      <c r="CJ1000" s="623"/>
      <c r="CK1000" s="623"/>
      <c r="CL1000" s="623"/>
      <c r="CM1000" s="623"/>
      <c r="CN1000" s="623"/>
    </row>
    <row r="1001" spans="84:92">
      <c r="CF1001" s="623"/>
      <c r="CG1001" s="623"/>
      <c r="CH1001" s="623"/>
      <c r="CI1001" s="623"/>
      <c r="CJ1001" s="623"/>
      <c r="CK1001" s="623"/>
      <c r="CL1001" s="623"/>
      <c r="CM1001" s="623"/>
      <c r="CN1001" s="623"/>
    </row>
    <row r="1002" spans="84:92">
      <c r="CF1002" s="623"/>
      <c r="CG1002" s="623"/>
      <c r="CH1002" s="623"/>
      <c r="CI1002" s="623"/>
      <c r="CJ1002" s="623"/>
      <c r="CK1002" s="623"/>
      <c r="CL1002" s="623"/>
      <c r="CM1002" s="623"/>
      <c r="CN1002" s="623"/>
    </row>
    <row r="1003" spans="84:92">
      <c r="CF1003" s="623"/>
      <c r="CG1003" s="623"/>
      <c r="CH1003" s="623"/>
      <c r="CI1003" s="623"/>
      <c r="CJ1003" s="623"/>
      <c r="CK1003" s="623"/>
      <c r="CL1003" s="623"/>
      <c r="CM1003" s="623"/>
      <c r="CN1003" s="623"/>
    </row>
    <row r="1004" spans="84:92">
      <c r="CF1004" s="623"/>
      <c r="CG1004" s="623"/>
      <c r="CH1004" s="623"/>
      <c r="CI1004" s="623"/>
      <c r="CJ1004" s="623"/>
      <c r="CK1004" s="623"/>
      <c r="CL1004" s="623"/>
      <c r="CM1004" s="623"/>
      <c r="CN1004" s="623"/>
    </row>
    <row r="1005" spans="84:92">
      <c r="CF1005" s="623"/>
      <c r="CG1005" s="623"/>
      <c r="CH1005" s="623"/>
      <c r="CI1005" s="623"/>
      <c r="CJ1005" s="623"/>
      <c r="CK1005" s="623"/>
      <c r="CL1005" s="623"/>
      <c r="CM1005" s="623"/>
      <c r="CN1005" s="623"/>
    </row>
    <row r="1006" spans="84:92">
      <c r="CF1006" s="623"/>
      <c r="CG1006" s="623"/>
      <c r="CH1006" s="623"/>
      <c r="CI1006" s="623"/>
      <c r="CJ1006" s="623"/>
      <c r="CK1006" s="623"/>
      <c r="CL1006" s="623"/>
      <c r="CM1006" s="623"/>
      <c r="CN1006" s="623"/>
    </row>
    <row r="1007" spans="84:92">
      <c r="CF1007" s="623"/>
      <c r="CG1007" s="623"/>
      <c r="CH1007" s="623"/>
      <c r="CI1007" s="623"/>
      <c r="CJ1007" s="623"/>
      <c r="CK1007" s="623"/>
      <c r="CL1007" s="623"/>
      <c r="CM1007" s="623"/>
      <c r="CN1007" s="623"/>
    </row>
    <row r="1008" spans="84:92">
      <c r="CF1008" s="623"/>
      <c r="CG1008" s="623"/>
      <c r="CH1008" s="623"/>
      <c r="CI1008" s="623"/>
      <c r="CJ1008" s="623"/>
      <c r="CK1008" s="623"/>
      <c r="CL1008" s="623"/>
      <c r="CM1008" s="623"/>
      <c r="CN1008" s="623"/>
    </row>
    <row r="1009" spans="84:92">
      <c r="CF1009" s="623"/>
      <c r="CG1009" s="623"/>
      <c r="CH1009" s="623"/>
      <c r="CI1009" s="623"/>
      <c r="CJ1009" s="623"/>
      <c r="CK1009" s="623"/>
      <c r="CL1009" s="623"/>
      <c r="CM1009" s="623"/>
      <c r="CN1009" s="623"/>
    </row>
    <row r="1010" spans="84:92">
      <c r="CF1010" s="623"/>
      <c r="CG1010" s="623"/>
      <c r="CH1010" s="623"/>
      <c r="CI1010" s="623"/>
      <c r="CJ1010" s="623"/>
      <c r="CK1010" s="623"/>
      <c r="CL1010" s="623"/>
      <c r="CM1010" s="623"/>
      <c r="CN1010" s="623"/>
    </row>
    <row r="1011" spans="84:92">
      <c r="CF1011" s="623"/>
      <c r="CG1011" s="623"/>
      <c r="CH1011" s="623"/>
      <c r="CI1011" s="623"/>
      <c r="CJ1011" s="623"/>
      <c r="CK1011" s="623"/>
      <c r="CL1011" s="623"/>
      <c r="CM1011" s="623"/>
      <c r="CN1011" s="623"/>
    </row>
    <row r="1012" spans="84:92">
      <c r="CF1012" s="623"/>
      <c r="CG1012" s="623"/>
      <c r="CH1012" s="623"/>
      <c r="CI1012" s="623"/>
      <c r="CJ1012" s="623"/>
      <c r="CK1012" s="623"/>
      <c r="CL1012" s="623"/>
      <c r="CM1012" s="623"/>
      <c r="CN1012" s="623"/>
    </row>
    <row r="1013" spans="84:92">
      <c r="CF1013" s="623"/>
      <c r="CG1013" s="623"/>
      <c r="CH1013" s="623"/>
      <c r="CI1013" s="623"/>
      <c r="CJ1013" s="623"/>
      <c r="CK1013" s="623"/>
      <c r="CL1013" s="623"/>
      <c r="CM1013" s="623"/>
      <c r="CN1013" s="623"/>
    </row>
    <row r="1014" spans="84:92">
      <c r="CF1014" s="623"/>
      <c r="CG1014" s="623"/>
      <c r="CH1014" s="623"/>
      <c r="CI1014" s="623"/>
      <c r="CJ1014" s="623"/>
      <c r="CK1014" s="623"/>
      <c r="CL1014" s="623"/>
      <c r="CM1014" s="623"/>
      <c r="CN1014" s="623"/>
    </row>
    <row r="1015" spans="84:92">
      <c r="CF1015" s="623"/>
      <c r="CG1015" s="623"/>
      <c r="CH1015" s="623"/>
      <c r="CI1015" s="623"/>
      <c r="CJ1015" s="623"/>
      <c r="CK1015" s="623"/>
      <c r="CL1015" s="623"/>
      <c r="CM1015" s="623"/>
      <c r="CN1015" s="623"/>
    </row>
    <row r="1016" spans="84:92">
      <c r="CF1016" s="623"/>
      <c r="CG1016" s="623"/>
      <c r="CH1016" s="623"/>
      <c r="CI1016" s="623"/>
      <c r="CJ1016" s="623"/>
      <c r="CK1016" s="623"/>
      <c r="CL1016" s="623"/>
      <c r="CM1016" s="623"/>
      <c r="CN1016" s="623"/>
    </row>
    <row r="1017" spans="84:92">
      <c r="CF1017" s="623"/>
      <c r="CG1017" s="623"/>
      <c r="CH1017" s="623"/>
      <c r="CI1017" s="623"/>
      <c r="CJ1017" s="623"/>
      <c r="CK1017" s="623"/>
      <c r="CL1017" s="623"/>
      <c r="CM1017" s="623"/>
      <c r="CN1017" s="623"/>
    </row>
    <row r="1018" spans="84:92">
      <c r="CF1018" s="623"/>
      <c r="CG1018" s="623"/>
      <c r="CH1018" s="623"/>
      <c r="CI1018" s="623"/>
      <c r="CJ1018" s="623"/>
      <c r="CK1018" s="623"/>
      <c r="CL1018" s="623"/>
      <c r="CM1018" s="623"/>
      <c r="CN1018" s="623"/>
    </row>
    <row r="1019" spans="84:92">
      <c r="CF1019" s="623"/>
      <c r="CG1019" s="623"/>
      <c r="CH1019" s="623"/>
      <c r="CI1019" s="623"/>
      <c r="CJ1019" s="623"/>
      <c r="CK1019" s="623"/>
      <c r="CL1019" s="623"/>
      <c r="CM1019" s="623"/>
      <c r="CN1019" s="623"/>
    </row>
    <row r="1020" spans="84:92">
      <c r="CF1020" s="623"/>
      <c r="CG1020" s="623"/>
      <c r="CH1020" s="623"/>
      <c r="CI1020" s="623"/>
      <c r="CJ1020" s="623"/>
      <c r="CK1020" s="623"/>
      <c r="CL1020" s="623"/>
      <c r="CM1020" s="623"/>
      <c r="CN1020" s="623"/>
    </row>
    <row r="1021" spans="84:92">
      <c r="CF1021" s="623"/>
      <c r="CG1021" s="623"/>
      <c r="CH1021" s="623"/>
      <c r="CI1021" s="623"/>
      <c r="CJ1021" s="623"/>
      <c r="CK1021" s="623"/>
      <c r="CL1021" s="623"/>
      <c r="CM1021" s="623"/>
      <c r="CN1021" s="623"/>
    </row>
    <row r="1022" spans="84:92">
      <c r="CF1022" s="623"/>
      <c r="CG1022" s="623"/>
      <c r="CH1022" s="623"/>
      <c r="CI1022" s="623"/>
      <c r="CJ1022" s="623"/>
      <c r="CK1022" s="623"/>
      <c r="CL1022" s="623"/>
      <c r="CM1022" s="623"/>
      <c r="CN1022" s="623"/>
    </row>
    <row r="1023" spans="84:92">
      <c r="CF1023" s="623"/>
      <c r="CG1023" s="623"/>
      <c r="CH1023" s="623"/>
      <c r="CI1023" s="623"/>
      <c r="CJ1023" s="623"/>
      <c r="CK1023" s="623"/>
      <c r="CL1023" s="623"/>
      <c r="CM1023" s="623"/>
      <c r="CN1023" s="623"/>
    </row>
    <row r="1024" spans="84:92">
      <c r="CF1024" s="623"/>
      <c r="CG1024" s="623"/>
      <c r="CH1024" s="623"/>
      <c r="CI1024" s="623"/>
      <c r="CJ1024" s="623"/>
      <c r="CK1024" s="623"/>
      <c r="CL1024" s="623"/>
      <c r="CM1024" s="623"/>
      <c r="CN1024" s="623"/>
    </row>
    <row r="1025" spans="84:92">
      <c r="CF1025" s="623"/>
      <c r="CG1025" s="623"/>
      <c r="CH1025" s="623"/>
      <c r="CI1025" s="623"/>
      <c r="CJ1025" s="623"/>
      <c r="CK1025" s="623"/>
      <c r="CL1025" s="623"/>
      <c r="CM1025" s="623"/>
      <c r="CN1025" s="623"/>
    </row>
    <row r="1026" spans="84:92">
      <c r="CF1026" s="623"/>
      <c r="CG1026" s="623"/>
      <c r="CH1026" s="623"/>
      <c r="CI1026" s="623"/>
      <c r="CJ1026" s="623"/>
      <c r="CK1026" s="623"/>
      <c r="CL1026" s="623"/>
      <c r="CM1026" s="623"/>
      <c r="CN1026" s="623"/>
    </row>
    <row r="1027" spans="84:92">
      <c r="CF1027" s="623"/>
      <c r="CG1027" s="623"/>
      <c r="CH1027" s="623"/>
      <c r="CI1027" s="623"/>
      <c r="CJ1027" s="623"/>
      <c r="CK1027" s="623"/>
      <c r="CL1027" s="623"/>
      <c r="CM1027" s="623"/>
      <c r="CN1027" s="623"/>
    </row>
    <row r="1028" spans="84:92">
      <c r="CF1028" s="623"/>
      <c r="CG1028" s="623"/>
      <c r="CH1028" s="623"/>
      <c r="CI1028" s="623"/>
      <c r="CJ1028" s="623"/>
      <c r="CK1028" s="623"/>
      <c r="CL1028" s="623"/>
      <c r="CM1028" s="623"/>
      <c r="CN1028" s="623"/>
    </row>
    <row r="1029" spans="84:92">
      <c r="CF1029" s="623"/>
      <c r="CG1029" s="623"/>
      <c r="CH1029" s="623"/>
      <c r="CI1029" s="623"/>
      <c r="CJ1029" s="623"/>
      <c r="CK1029" s="623"/>
      <c r="CL1029" s="623"/>
      <c r="CM1029" s="623"/>
      <c r="CN1029" s="623"/>
    </row>
    <row r="1030" spans="84:92">
      <c r="CF1030" s="623"/>
      <c r="CG1030" s="623"/>
      <c r="CH1030" s="623"/>
      <c r="CI1030" s="623"/>
      <c r="CJ1030" s="623"/>
      <c r="CK1030" s="623"/>
      <c r="CL1030" s="623"/>
      <c r="CM1030" s="623"/>
      <c r="CN1030" s="623"/>
    </row>
    <row r="1031" spans="84:92">
      <c r="CF1031" s="623"/>
      <c r="CG1031" s="623"/>
      <c r="CH1031" s="623"/>
      <c r="CI1031" s="623"/>
      <c r="CJ1031" s="623"/>
      <c r="CK1031" s="623"/>
      <c r="CL1031" s="623"/>
      <c r="CM1031" s="623"/>
      <c r="CN1031" s="623"/>
    </row>
    <row r="1032" spans="84:92">
      <c r="CF1032" s="623"/>
      <c r="CG1032" s="623"/>
      <c r="CH1032" s="623"/>
      <c r="CI1032" s="623"/>
      <c r="CJ1032" s="623"/>
      <c r="CK1032" s="623"/>
      <c r="CL1032" s="623"/>
      <c r="CM1032" s="623"/>
      <c r="CN1032" s="623"/>
    </row>
    <row r="1033" spans="84:92">
      <c r="CF1033" s="623"/>
      <c r="CG1033" s="623"/>
      <c r="CH1033" s="623"/>
      <c r="CI1033" s="623"/>
      <c r="CJ1033" s="623"/>
      <c r="CK1033" s="623"/>
      <c r="CL1033" s="623"/>
      <c r="CM1033" s="623"/>
      <c r="CN1033" s="623"/>
    </row>
    <row r="1034" spans="84:92">
      <c r="CF1034" s="623"/>
      <c r="CG1034" s="623"/>
      <c r="CH1034" s="623"/>
      <c r="CI1034" s="623"/>
      <c r="CJ1034" s="623"/>
      <c r="CK1034" s="623"/>
      <c r="CL1034" s="623"/>
      <c r="CM1034" s="623"/>
      <c r="CN1034" s="623"/>
    </row>
    <row r="1035" spans="84:92">
      <c r="CF1035" s="623"/>
      <c r="CG1035" s="623"/>
      <c r="CH1035" s="623"/>
      <c r="CI1035" s="623"/>
      <c r="CJ1035" s="623"/>
      <c r="CK1035" s="623"/>
      <c r="CL1035" s="623"/>
      <c r="CM1035" s="623"/>
      <c r="CN1035" s="623"/>
    </row>
    <row r="1036" spans="84:92">
      <c r="CF1036" s="623"/>
      <c r="CG1036" s="623"/>
      <c r="CH1036" s="623"/>
      <c r="CI1036" s="623"/>
      <c r="CJ1036" s="623"/>
      <c r="CK1036" s="623"/>
      <c r="CL1036" s="623"/>
      <c r="CM1036" s="623"/>
      <c r="CN1036" s="623"/>
    </row>
    <row r="1037" spans="84:92">
      <c r="CF1037" s="623"/>
      <c r="CG1037" s="623"/>
      <c r="CH1037" s="623"/>
      <c r="CI1037" s="623"/>
      <c r="CJ1037" s="623"/>
      <c r="CK1037" s="623"/>
      <c r="CL1037" s="623"/>
      <c r="CM1037" s="623"/>
      <c r="CN1037" s="623"/>
    </row>
    <row r="1038" spans="84:92">
      <c r="CF1038" s="623"/>
      <c r="CG1038" s="623"/>
      <c r="CH1038" s="623"/>
      <c r="CI1038" s="623"/>
      <c r="CJ1038" s="623"/>
      <c r="CK1038" s="623"/>
      <c r="CL1038" s="623"/>
      <c r="CM1038" s="623"/>
      <c r="CN1038" s="623"/>
    </row>
    <row r="1039" spans="84:92">
      <c r="CF1039" s="623"/>
      <c r="CG1039" s="623"/>
      <c r="CH1039" s="623"/>
      <c r="CI1039" s="623"/>
      <c r="CJ1039" s="623"/>
      <c r="CK1039" s="623"/>
      <c r="CL1039" s="623"/>
      <c r="CM1039" s="623"/>
      <c r="CN1039" s="623"/>
    </row>
    <row r="1040" spans="84:92">
      <c r="CF1040" s="623"/>
      <c r="CG1040" s="623"/>
      <c r="CH1040" s="623"/>
      <c r="CI1040" s="623"/>
      <c r="CJ1040" s="623"/>
      <c r="CK1040" s="623"/>
      <c r="CL1040" s="623"/>
      <c r="CM1040" s="623"/>
      <c r="CN1040" s="623"/>
    </row>
    <row r="1041" spans="84:92">
      <c r="CF1041" s="623"/>
      <c r="CG1041" s="623"/>
      <c r="CH1041" s="623"/>
      <c r="CI1041" s="623"/>
      <c r="CJ1041" s="623"/>
      <c r="CK1041" s="623"/>
      <c r="CL1041" s="623"/>
      <c r="CM1041" s="623"/>
      <c r="CN1041" s="623"/>
    </row>
    <row r="1042" spans="84:92">
      <c r="CF1042" s="623"/>
      <c r="CG1042" s="623"/>
      <c r="CH1042" s="623"/>
      <c r="CI1042" s="623"/>
      <c r="CJ1042" s="623"/>
      <c r="CK1042" s="623"/>
      <c r="CL1042" s="623"/>
      <c r="CM1042" s="623"/>
      <c r="CN1042" s="623"/>
    </row>
    <row r="1043" spans="84:92">
      <c r="CF1043" s="623"/>
      <c r="CG1043" s="623"/>
      <c r="CH1043" s="623"/>
      <c r="CI1043" s="623"/>
      <c r="CJ1043" s="623"/>
      <c r="CK1043" s="623"/>
      <c r="CL1043" s="623"/>
      <c r="CM1043" s="623"/>
      <c r="CN1043" s="623"/>
    </row>
    <row r="1044" spans="84:92">
      <c r="CF1044" s="623"/>
      <c r="CG1044" s="623"/>
      <c r="CH1044" s="623"/>
      <c r="CI1044" s="623"/>
      <c r="CJ1044" s="623"/>
      <c r="CK1044" s="623"/>
      <c r="CL1044" s="623"/>
      <c r="CM1044" s="623"/>
      <c r="CN1044" s="623"/>
    </row>
    <row r="1045" spans="84:92">
      <c r="CF1045" s="623"/>
      <c r="CG1045" s="623"/>
      <c r="CH1045" s="623"/>
      <c r="CI1045" s="623"/>
      <c r="CJ1045" s="623"/>
      <c r="CK1045" s="623"/>
      <c r="CL1045" s="623"/>
      <c r="CM1045" s="623"/>
      <c r="CN1045" s="623"/>
    </row>
    <row r="1046" spans="84:92">
      <c r="CF1046" s="623"/>
      <c r="CG1046" s="623"/>
      <c r="CH1046" s="623"/>
      <c r="CI1046" s="623"/>
      <c r="CJ1046" s="623"/>
      <c r="CK1046" s="623"/>
      <c r="CL1046" s="623"/>
      <c r="CM1046" s="623"/>
      <c r="CN1046" s="623"/>
    </row>
    <row r="1047" spans="84:92">
      <c r="CF1047" s="623"/>
      <c r="CG1047" s="623"/>
      <c r="CH1047" s="623"/>
      <c r="CI1047" s="623"/>
      <c r="CJ1047" s="623"/>
      <c r="CK1047" s="623"/>
      <c r="CL1047" s="623"/>
      <c r="CM1047" s="623"/>
      <c r="CN1047" s="623"/>
    </row>
    <row r="1048" spans="84:92">
      <c r="CF1048" s="623"/>
      <c r="CG1048" s="623"/>
      <c r="CH1048" s="623"/>
      <c r="CI1048" s="623"/>
      <c r="CJ1048" s="623"/>
      <c r="CK1048" s="623"/>
      <c r="CL1048" s="623"/>
      <c r="CM1048" s="623"/>
      <c r="CN1048" s="623"/>
    </row>
    <row r="1049" spans="84:92">
      <c r="CF1049" s="623"/>
      <c r="CG1049" s="623"/>
      <c r="CH1049" s="623"/>
      <c r="CI1049" s="623"/>
      <c r="CJ1049" s="623"/>
      <c r="CK1049" s="623"/>
      <c r="CL1049" s="623"/>
      <c r="CM1049" s="623"/>
      <c r="CN1049" s="623"/>
    </row>
    <row r="1050" spans="84:92">
      <c r="CF1050" s="623"/>
      <c r="CG1050" s="623"/>
      <c r="CH1050" s="623"/>
      <c r="CI1050" s="623"/>
      <c r="CJ1050" s="623"/>
      <c r="CK1050" s="623"/>
      <c r="CL1050" s="623"/>
      <c r="CM1050" s="623"/>
      <c r="CN1050" s="623"/>
    </row>
    <row r="1051" spans="84:92">
      <c r="CF1051" s="623"/>
      <c r="CG1051" s="623"/>
      <c r="CH1051" s="623"/>
      <c r="CI1051" s="623"/>
      <c r="CJ1051" s="623"/>
      <c r="CK1051" s="623"/>
      <c r="CL1051" s="623"/>
      <c r="CM1051" s="623"/>
      <c r="CN1051" s="623"/>
    </row>
    <row r="1052" spans="84:92">
      <c r="CF1052" s="623"/>
      <c r="CG1052" s="623"/>
      <c r="CH1052" s="623"/>
      <c r="CI1052" s="623"/>
      <c r="CJ1052" s="623"/>
      <c r="CK1052" s="623"/>
      <c r="CL1052" s="623"/>
      <c r="CM1052" s="623"/>
      <c r="CN1052" s="623"/>
    </row>
    <row r="1053" spans="84:92">
      <c r="CF1053" s="623"/>
      <c r="CG1053" s="623"/>
      <c r="CH1053" s="623"/>
      <c r="CI1053" s="623"/>
      <c r="CJ1053" s="623"/>
      <c r="CK1053" s="623"/>
      <c r="CL1053" s="623"/>
      <c r="CM1053" s="623"/>
      <c r="CN1053" s="623"/>
    </row>
    <row r="1054" spans="84:92">
      <c r="CF1054" s="623"/>
      <c r="CG1054" s="623"/>
      <c r="CH1054" s="623"/>
      <c r="CI1054" s="623"/>
      <c r="CJ1054" s="623"/>
      <c r="CK1054" s="623"/>
      <c r="CL1054" s="623"/>
      <c r="CM1054" s="623"/>
      <c r="CN1054" s="623"/>
    </row>
    <row r="1055" spans="84:92">
      <c r="CF1055" s="623"/>
      <c r="CG1055" s="623"/>
      <c r="CH1055" s="623"/>
      <c r="CI1055" s="623"/>
      <c r="CJ1055" s="623"/>
      <c r="CK1055" s="623"/>
      <c r="CL1055" s="623"/>
      <c r="CM1055" s="623"/>
      <c r="CN1055" s="623"/>
    </row>
    <row r="1056" spans="84:92">
      <c r="CF1056" s="623"/>
      <c r="CG1056" s="623"/>
      <c r="CH1056" s="623"/>
      <c r="CI1056" s="623"/>
      <c r="CJ1056" s="623"/>
      <c r="CK1056" s="623"/>
      <c r="CL1056" s="623"/>
      <c r="CM1056" s="623"/>
      <c r="CN1056" s="623"/>
    </row>
    <row r="1057" spans="84:92">
      <c r="CF1057" s="623"/>
      <c r="CG1057" s="623"/>
      <c r="CH1057" s="623"/>
      <c r="CI1057" s="623"/>
      <c r="CJ1057" s="623"/>
      <c r="CK1057" s="623"/>
      <c r="CL1057" s="623"/>
      <c r="CM1057" s="623"/>
      <c r="CN1057" s="623"/>
    </row>
    <row r="1058" spans="84:92">
      <c r="CF1058" s="623"/>
      <c r="CG1058" s="623"/>
      <c r="CH1058" s="623"/>
      <c r="CI1058" s="623"/>
      <c r="CJ1058" s="623"/>
      <c r="CK1058" s="623"/>
      <c r="CL1058" s="623"/>
      <c r="CM1058" s="623"/>
      <c r="CN1058" s="623"/>
    </row>
    <row r="1059" spans="84:92">
      <c r="CF1059" s="623"/>
      <c r="CG1059" s="623"/>
      <c r="CH1059" s="623"/>
      <c r="CI1059" s="623"/>
      <c r="CJ1059" s="623"/>
      <c r="CK1059" s="623"/>
      <c r="CL1059" s="623"/>
      <c r="CM1059" s="623"/>
      <c r="CN1059" s="623"/>
    </row>
    <row r="1060" spans="84:92">
      <c r="CF1060" s="623"/>
      <c r="CG1060" s="623"/>
      <c r="CH1060" s="623"/>
      <c r="CI1060" s="623"/>
      <c r="CJ1060" s="623"/>
      <c r="CK1060" s="623"/>
      <c r="CL1060" s="623"/>
      <c r="CM1060" s="623"/>
      <c r="CN1060" s="623"/>
    </row>
    <row r="1061" spans="84:92">
      <c r="CF1061" s="623"/>
      <c r="CG1061" s="623"/>
      <c r="CH1061" s="623"/>
      <c r="CI1061" s="623"/>
      <c r="CJ1061" s="623"/>
      <c r="CK1061" s="623"/>
      <c r="CL1061" s="623"/>
      <c r="CM1061" s="623"/>
      <c r="CN1061" s="623"/>
    </row>
    <row r="1062" spans="84:92">
      <c r="CF1062" s="623"/>
      <c r="CG1062" s="623"/>
      <c r="CH1062" s="623"/>
      <c r="CI1062" s="623"/>
      <c r="CJ1062" s="623"/>
      <c r="CK1062" s="623"/>
      <c r="CL1062" s="623"/>
      <c r="CM1062" s="623"/>
      <c r="CN1062" s="623"/>
    </row>
    <row r="1063" spans="84:92">
      <c r="CF1063" s="623"/>
      <c r="CG1063" s="623"/>
      <c r="CH1063" s="623"/>
      <c r="CI1063" s="623"/>
      <c r="CJ1063" s="623"/>
      <c r="CK1063" s="623"/>
      <c r="CL1063" s="623"/>
      <c r="CM1063" s="623"/>
      <c r="CN1063" s="623"/>
    </row>
    <row r="1064" spans="84:92">
      <c r="CF1064" s="623"/>
      <c r="CG1064" s="623"/>
      <c r="CH1064" s="623"/>
      <c r="CI1064" s="623"/>
      <c r="CJ1064" s="623"/>
      <c r="CK1064" s="623"/>
      <c r="CL1064" s="623"/>
      <c r="CM1064" s="623"/>
      <c r="CN1064" s="623"/>
    </row>
    <row r="1065" spans="84:92">
      <c r="CF1065" s="623"/>
      <c r="CG1065" s="623"/>
      <c r="CH1065" s="623"/>
      <c r="CI1065" s="623"/>
      <c r="CJ1065" s="623"/>
      <c r="CK1065" s="623"/>
      <c r="CL1065" s="623"/>
      <c r="CM1065" s="623"/>
      <c r="CN1065" s="623"/>
    </row>
    <row r="1066" spans="84:92">
      <c r="CF1066" s="623"/>
      <c r="CG1066" s="623"/>
      <c r="CH1066" s="623"/>
      <c r="CI1066" s="623"/>
      <c r="CJ1066" s="623"/>
      <c r="CK1066" s="623"/>
      <c r="CL1066" s="623"/>
      <c r="CM1066" s="623"/>
      <c r="CN1066" s="623"/>
    </row>
    <row r="1067" spans="84:92">
      <c r="CF1067" s="623"/>
      <c r="CG1067" s="623"/>
      <c r="CH1067" s="623"/>
      <c r="CI1067" s="623"/>
      <c r="CJ1067" s="623"/>
      <c r="CK1067" s="623"/>
      <c r="CL1067" s="623"/>
      <c r="CM1067" s="623"/>
      <c r="CN1067" s="623"/>
    </row>
    <row r="1068" spans="84:92">
      <c r="CF1068" s="623"/>
      <c r="CG1068" s="623"/>
      <c r="CH1068" s="623"/>
      <c r="CI1068" s="623"/>
      <c r="CJ1068" s="623"/>
      <c r="CK1068" s="623"/>
      <c r="CL1068" s="623"/>
      <c r="CM1068" s="623"/>
      <c r="CN1068" s="623"/>
    </row>
    <row r="1069" spans="84:92">
      <c r="CF1069" s="623"/>
      <c r="CG1069" s="623"/>
      <c r="CH1069" s="623"/>
      <c r="CI1069" s="623"/>
      <c r="CJ1069" s="623"/>
      <c r="CK1069" s="623"/>
      <c r="CL1069" s="623"/>
      <c r="CM1069" s="623"/>
      <c r="CN1069" s="623"/>
    </row>
    <row r="1070" spans="84:92">
      <c r="CF1070" s="623"/>
      <c r="CG1070" s="623"/>
      <c r="CH1070" s="623"/>
      <c r="CI1070" s="623"/>
      <c r="CJ1070" s="623"/>
      <c r="CK1070" s="623"/>
      <c r="CL1070" s="623"/>
      <c r="CM1070" s="623"/>
      <c r="CN1070" s="623"/>
    </row>
    <row r="1071" spans="84:92">
      <c r="CF1071" s="623"/>
      <c r="CG1071" s="623"/>
      <c r="CH1071" s="623"/>
      <c r="CI1071" s="623"/>
      <c r="CJ1071" s="623"/>
      <c r="CK1071" s="623"/>
      <c r="CL1071" s="623"/>
      <c r="CM1071" s="623"/>
      <c r="CN1071" s="623"/>
    </row>
    <row r="1072" spans="84:92">
      <c r="CF1072" s="623"/>
      <c r="CG1072" s="623"/>
      <c r="CH1072" s="623"/>
      <c r="CI1072" s="623"/>
      <c r="CJ1072" s="623"/>
      <c r="CK1072" s="623"/>
      <c r="CL1072" s="623"/>
      <c r="CM1072" s="623"/>
      <c r="CN1072" s="623"/>
    </row>
    <row r="1073" spans="84:92">
      <c r="CF1073" s="623"/>
      <c r="CG1073" s="623"/>
      <c r="CH1073" s="623"/>
      <c r="CI1073" s="623"/>
      <c r="CJ1073" s="623"/>
      <c r="CK1073" s="623"/>
      <c r="CL1073" s="623"/>
      <c r="CM1073" s="623"/>
      <c r="CN1073" s="623"/>
    </row>
    <row r="1074" spans="84:92">
      <c r="CF1074" s="623"/>
      <c r="CG1074" s="623"/>
      <c r="CH1074" s="623"/>
      <c r="CI1074" s="623"/>
      <c r="CJ1074" s="623"/>
      <c r="CK1074" s="623"/>
      <c r="CL1074" s="623"/>
      <c r="CM1074" s="623"/>
      <c r="CN1074" s="623"/>
    </row>
    <row r="1075" spans="84:92">
      <c r="CF1075" s="623"/>
      <c r="CG1075" s="623"/>
      <c r="CH1075" s="623"/>
      <c r="CI1075" s="623"/>
      <c r="CJ1075" s="623"/>
      <c r="CK1075" s="623"/>
      <c r="CL1075" s="623"/>
      <c r="CM1075" s="623"/>
      <c r="CN1075" s="623"/>
    </row>
    <row r="1076" spans="84:92">
      <c r="CF1076" s="623"/>
      <c r="CG1076" s="623"/>
      <c r="CH1076" s="623"/>
      <c r="CI1076" s="623"/>
      <c r="CJ1076" s="623"/>
      <c r="CK1076" s="623"/>
      <c r="CL1076" s="623"/>
      <c r="CM1076" s="623"/>
      <c r="CN1076" s="623"/>
    </row>
    <row r="1077" spans="84:92">
      <c r="CF1077" s="623"/>
      <c r="CG1077" s="623"/>
      <c r="CH1077" s="623"/>
      <c r="CI1077" s="623"/>
      <c r="CJ1077" s="623"/>
      <c r="CK1077" s="623"/>
      <c r="CL1077" s="623"/>
      <c r="CM1077" s="623"/>
      <c r="CN1077" s="623"/>
    </row>
    <row r="1078" spans="84:92">
      <c r="CF1078" s="623"/>
      <c r="CG1078" s="623"/>
      <c r="CH1078" s="623"/>
      <c r="CI1078" s="623"/>
      <c r="CJ1078" s="623"/>
      <c r="CK1078" s="623"/>
      <c r="CL1078" s="623"/>
      <c r="CM1078" s="623"/>
      <c r="CN1078" s="623"/>
    </row>
    <row r="1079" spans="84:92">
      <c r="CF1079" s="623"/>
      <c r="CG1079" s="623"/>
      <c r="CH1079" s="623"/>
      <c r="CI1079" s="623"/>
      <c r="CJ1079" s="623"/>
      <c r="CK1079" s="623"/>
      <c r="CL1079" s="623"/>
      <c r="CM1079" s="623"/>
      <c r="CN1079" s="623"/>
    </row>
    <row r="1080" spans="84:92">
      <c r="CF1080" s="623"/>
      <c r="CG1080" s="623"/>
      <c r="CH1080" s="623"/>
      <c r="CI1080" s="623"/>
      <c r="CJ1080" s="623"/>
      <c r="CK1080" s="623"/>
      <c r="CL1080" s="623"/>
      <c r="CM1080" s="623"/>
      <c r="CN1080" s="623"/>
    </row>
    <row r="1081" spans="84:92">
      <c r="CF1081" s="623"/>
      <c r="CG1081" s="623"/>
      <c r="CH1081" s="623"/>
      <c r="CI1081" s="623"/>
      <c r="CJ1081" s="623"/>
      <c r="CK1081" s="623"/>
      <c r="CL1081" s="623"/>
      <c r="CM1081" s="623"/>
      <c r="CN1081" s="623"/>
    </row>
    <row r="1082" spans="84:92">
      <c r="CF1082" s="623"/>
      <c r="CG1082" s="623"/>
      <c r="CH1082" s="623"/>
      <c r="CI1082" s="623"/>
      <c r="CJ1082" s="623"/>
      <c r="CK1082" s="623"/>
      <c r="CL1082" s="623"/>
      <c r="CM1082" s="623"/>
      <c r="CN1082" s="623"/>
    </row>
    <row r="1083" spans="84:92">
      <c r="CF1083" s="623"/>
      <c r="CG1083" s="623"/>
      <c r="CH1083" s="623"/>
      <c r="CI1083" s="623"/>
      <c r="CJ1083" s="623"/>
      <c r="CK1083" s="623"/>
      <c r="CL1083" s="623"/>
      <c r="CM1083" s="623"/>
      <c r="CN1083" s="623"/>
    </row>
    <row r="1084" spans="84:92">
      <c r="CF1084" s="623"/>
      <c r="CG1084" s="623"/>
      <c r="CH1084" s="623"/>
      <c r="CI1084" s="623"/>
      <c r="CJ1084" s="623"/>
      <c r="CK1084" s="623"/>
      <c r="CL1084" s="623"/>
      <c r="CM1084" s="623"/>
      <c r="CN1084" s="623"/>
    </row>
    <row r="1085" spans="84:92">
      <c r="CF1085" s="623"/>
      <c r="CG1085" s="623"/>
      <c r="CH1085" s="623"/>
      <c r="CI1085" s="623"/>
      <c r="CJ1085" s="623"/>
      <c r="CK1085" s="623"/>
      <c r="CL1085" s="623"/>
      <c r="CM1085" s="623"/>
      <c r="CN1085" s="623"/>
    </row>
    <row r="1086" spans="84:92">
      <c r="CF1086" s="623"/>
      <c r="CG1086" s="623"/>
      <c r="CH1086" s="623"/>
      <c r="CI1086" s="623"/>
      <c r="CJ1086" s="623"/>
      <c r="CK1086" s="623"/>
      <c r="CL1086" s="623"/>
      <c r="CM1086" s="623"/>
      <c r="CN1086" s="623"/>
    </row>
    <row r="1087" spans="84:92">
      <c r="CF1087" s="623"/>
      <c r="CG1087" s="623"/>
      <c r="CH1087" s="623"/>
      <c r="CI1087" s="623"/>
      <c r="CJ1087" s="623"/>
      <c r="CK1087" s="623"/>
      <c r="CL1087" s="623"/>
      <c r="CM1087" s="623"/>
      <c r="CN1087" s="623"/>
    </row>
    <row r="1088" spans="84:92">
      <c r="CF1088" s="623"/>
      <c r="CG1088" s="623"/>
      <c r="CH1088" s="623"/>
      <c r="CI1088" s="623"/>
      <c r="CJ1088" s="623"/>
      <c r="CK1088" s="623"/>
      <c r="CL1088" s="623"/>
      <c r="CM1088" s="623"/>
      <c r="CN1088" s="623"/>
    </row>
  </sheetData>
  <conditionalFormatting sqref="E1:E9 E11:E22 E30:E1048576">
    <cfRule type="top10" dxfId="45" priority="35" percent="1" rank="20"/>
    <cfRule type="top10" dxfId="44" priority="36" rank="100"/>
  </conditionalFormatting>
  <conditionalFormatting sqref="E15:E22">
    <cfRule type="top10" dxfId="43" priority="44" rank="100"/>
    <cfRule type="top10" dxfId="42" priority="43" percent="1" rank="20"/>
  </conditionalFormatting>
  <conditionalFormatting sqref="E16:E22">
    <cfRule type="top10" dxfId="41" priority="41" percent="1" rank="20"/>
    <cfRule type="top10" dxfId="40" priority="42" rank="100"/>
  </conditionalFormatting>
  <conditionalFormatting sqref="E17:E22">
    <cfRule type="top10" dxfId="39" priority="39" percent="1" rank="20"/>
    <cfRule type="top10" dxfId="38" priority="40" rank="100"/>
  </conditionalFormatting>
  <conditionalFormatting sqref="E18:E22">
    <cfRule type="top10" dxfId="37" priority="37" percent="1" rank="20"/>
    <cfRule type="top10" dxfId="36" priority="38" rank="100"/>
  </conditionalFormatting>
  <conditionalFormatting sqref="E23">
    <cfRule type="top10" dxfId="35" priority="31" percent="1" rank="20"/>
    <cfRule type="top10" dxfId="34" priority="34" rank="100"/>
    <cfRule type="top10" dxfId="33" priority="33" percent="1" rank="20"/>
    <cfRule type="top10" dxfId="32" priority="32" rank="100"/>
    <cfRule type="top10" dxfId="31" priority="25" percent="1" rank="20"/>
    <cfRule type="top10" dxfId="30" priority="26" rank="100"/>
    <cfRule type="top10" dxfId="29" priority="27" percent="1" rank="20"/>
    <cfRule type="top10" dxfId="28" priority="28" rank="100"/>
    <cfRule type="top10" dxfId="27" priority="29" percent="1" rank="20"/>
    <cfRule type="top10" dxfId="26" priority="30" rank="100"/>
  </conditionalFormatting>
  <conditionalFormatting sqref="E24:E29">
    <cfRule type="top10" dxfId="25" priority="10" rank="100"/>
    <cfRule type="top10" dxfId="24" priority="9" percent="1" rank="20"/>
    <cfRule type="top10" dxfId="23" priority="8" rank="100"/>
    <cfRule type="top10" dxfId="22" priority="7" percent="1" rank="20"/>
    <cfRule type="top10" dxfId="21" priority="6" rank="100"/>
    <cfRule type="top10" dxfId="20" priority="5" percent="1" rank="20"/>
    <cfRule type="top10" dxfId="19" priority="4" rank="100"/>
    <cfRule type="top10" dxfId="18" priority="3" percent="1" rank="20"/>
    <cfRule type="top10" dxfId="17" priority="2" rank="100"/>
    <cfRule type="top10" dxfId="16" priority="1" percent="1" rank="20"/>
  </conditionalFormatting>
  <conditionalFormatting sqref="P11:AG11">
    <cfRule type="top10" dxfId="15" priority="24" rank="100"/>
    <cfRule type="top10" dxfId="14" priority="23" percent="1" rank="20"/>
  </conditionalFormatting>
  <conditionalFormatting sqref="AN11:AS11">
    <cfRule type="top10" dxfId="13" priority="22" rank="100"/>
    <cfRule type="top10" dxfId="12" priority="21" percent="1" rank="20"/>
  </conditionalFormatting>
  <conditionalFormatting sqref="BR11">
    <cfRule type="top10" dxfId="11" priority="20" rank="100"/>
    <cfRule type="top10" dxfId="10" priority="19" percent="1" rank="20"/>
  </conditionalFormatting>
  <conditionalFormatting sqref="BS11">
    <cfRule type="top10" dxfId="9" priority="18" rank="100"/>
    <cfRule type="top10" dxfId="8" priority="17" percent="1" rank="20"/>
  </conditionalFormatting>
  <conditionalFormatting sqref="BV11">
    <cfRule type="top10" dxfId="7" priority="16" rank="100"/>
    <cfRule type="top10" dxfId="6" priority="15" percent="1" rank="20"/>
  </conditionalFormatting>
  <conditionalFormatting sqref="BW11">
    <cfRule type="top10" dxfId="5" priority="14" rank="100"/>
    <cfRule type="top10" dxfId="4" priority="13" percent="1" rank="20"/>
  </conditionalFormatting>
  <conditionalFormatting sqref="BX11:CC11">
    <cfRule type="top10" dxfId="3" priority="45" percent="1" rank="20"/>
    <cfRule type="top10" dxfId="2" priority="46" rank="100"/>
  </conditionalFormatting>
  <conditionalFormatting sqref="CP11:CW11">
    <cfRule type="top10" dxfId="1" priority="12" rank="100"/>
    <cfRule type="top10" dxfId="0" priority="11" percent="1" rank="20"/>
  </conditionalFormatting>
  <hyperlinks>
    <hyperlink ref="A1" tooltip="Quantiwise7G" display="     Refresh     " xr:uid="{69AC9492-19B7-9C4F-906C-C1B3260DC33E}"/>
  </hyperlink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5C8F-B7B8-D342-810C-A42D355E5805}">
  <dimension ref="A1:AB3094"/>
  <sheetViews>
    <sheetView workbookViewId="0"/>
  </sheetViews>
  <sheetFormatPr baseColWidth="10" defaultColWidth="8.83203125" defaultRowHeight="15"/>
  <cols>
    <col min="1" max="1" width="14.5" customWidth="1"/>
    <col min="2" max="2" width="28.5" customWidth="1"/>
    <col min="3" max="3" width="10.5" customWidth="1"/>
    <col min="4" max="4" width="16.5" customWidth="1"/>
    <col min="5" max="5" width="15" customWidth="1"/>
    <col min="6" max="6" width="16.6640625" style="648" customWidth="1"/>
    <col min="7" max="7" width="15" customWidth="1"/>
    <col min="8" max="8" width="14" customWidth="1"/>
    <col min="9" max="9" width="13.5" customWidth="1"/>
    <col min="10" max="21" width="9" customWidth="1"/>
  </cols>
  <sheetData>
    <row r="1" spans="1:28" ht="15" customHeight="1">
      <c r="A1" s="659" t="s">
        <v>0</v>
      </c>
      <c r="B1" t="s">
        <v>4405</v>
      </c>
      <c r="F1"/>
    </row>
    <row r="2" spans="1:28">
      <c r="F2"/>
    </row>
    <row r="3" spans="1:28">
      <c r="A3" s="1" t="s">
        <v>506</v>
      </c>
      <c r="B3" s="1"/>
      <c r="C3" s="597" t="s">
        <v>4404</v>
      </c>
      <c r="D3" s="1"/>
      <c r="E3" s="1"/>
      <c r="F3"/>
    </row>
    <row r="4" spans="1:28">
      <c r="A4" s="2" t="s">
        <v>4403</v>
      </c>
      <c r="B4" s="2" t="str">
        <f>'#보고서'!$B$2</f>
        <v>A200470</v>
      </c>
      <c r="C4" s="658" t="s">
        <v>1</v>
      </c>
      <c r="F4"/>
    </row>
    <row r="5" spans="1:28">
      <c r="A5" s="7" t="s">
        <v>4402</v>
      </c>
      <c r="B5" s="7" t="s">
        <v>4401</v>
      </c>
      <c r="C5" t="s">
        <v>4400</v>
      </c>
      <c r="F5"/>
    </row>
    <row r="6" spans="1:28">
      <c r="A6" s="7" t="s">
        <v>2</v>
      </c>
      <c r="B6" s="7" t="s">
        <v>4399</v>
      </c>
      <c r="C6" t="s">
        <v>4398</v>
      </c>
      <c r="F6"/>
    </row>
    <row r="7" spans="1:28">
      <c r="A7" s="7" t="s">
        <v>3</v>
      </c>
      <c r="B7" s="7">
        <v>2000</v>
      </c>
      <c r="C7" t="s">
        <v>4397</v>
      </c>
      <c r="F7"/>
    </row>
    <row r="8" spans="1:28">
      <c r="A8" s="3" t="s">
        <v>4</v>
      </c>
      <c r="B8" s="3" t="s">
        <v>4396</v>
      </c>
      <c r="C8" s="657" t="s">
        <v>4395</v>
      </c>
      <c r="F8"/>
    </row>
    <row r="9" spans="1:28">
      <c r="A9" s="656" t="s">
        <v>4394</v>
      </c>
      <c r="C9" s="655"/>
      <c r="F9"/>
    </row>
    <row r="10" spans="1:28">
      <c r="A10" s="654" t="s">
        <v>4393</v>
      </c>
      <c r="B10" s="654" t="s">
        <v>4392</v>
      </c>
      <c r="C10" s="654" t="s">
        <v>4391</v>
      </c>
      <c r="D10" s="653">
        <v>2000.12</v>
      </c>
      <c r="E10" s="653">
        <v>2001.12</v>
      </c>
      <c r="F10" s="653">
        <v>2002.12</v>
      </c>
      <c r="G10" s="653">
        <v>2003.12</v>
      </c>
      <c r="H10" s="653">
        <v>2004.12</v>
      </c>
      <c r="I10" s="653">
        <v>2005.12</v>
      </c>
      <c r="J10" s="653">
        <v>2006.12</v>
      </c>
      <c r="K10" s="653">
        <v>2007.12</v>
      </c>
      <c r="L10" s="653">
        <v>2008.12</v>
      </c>
      <c r="M10" s="653">
        <v>2009.12</v>
      </c>
      <c r="N10" s="653">
        <v>2010.12</v>
      </c>
      <c r="O10" s="653">
        <v>2011.12</v>
      </c>
      <c r="P10" s="653">
        <v>2012.12</v>
      </c>
      <c r="Q10" s="653">
        <v>2013.12</v>
      </c>
      <c r="R10" s="653">
        <v>2014.12</v>
      </c>
      <c r="S10" s="653">
        <v>2015.12</v>
      </c>
      <c r="T10" s="653">
        <v>2016.12</v>
      </c>
      <c r="U10" s="653">
        <v>2017.12</v>
      </c>
      <c r="V10" s="653">
        <v>2018.12</v>
      </c>
      <c r="W10" s="653">
        <v>2019.12</v>
      </c>
      <c r="X10" s="653">
        <v>2020.12</v>
      </c>
      <c r="Y10" s="653">
        <v>2021.12</v>
      </c>
      <c r="Z10" s="653">
        <v>2022.12</v>
      </c>
      <c r="AA10" s="653">
        <v>2023.12</v>
      </c>
      <c r="AB10" s="653">
        <v>2024.12</v>
      </c>
    </row>
    <row r="11" spans="1:28">
      <c r="A11" s="7" t="s">
        <v>4166</v>
      </c>
      <c r="B11" s="7" t="s">
        <v>288</v>
      </c>
      <c r="C11" s="7" t="s">
        <v>773</v>
      </c>
      <c r="F11"/>
      <c r="K11">
        <v>365.45</v>
      </c>
      <c r="L11">
        <v>626.67999999999995</v>
      </c>
      <c r="M11">
        <v>643.21</v>
      </c>
      <c r="N11">
        <v>819.29</v>
      </c>
      <c r="O11">
        <v>792.82</v>
      </c>
      <c r="P11">
        <v>759.91</v>
      </c>
      <c r="Q11">
        <v>694.92</v>
      </c>
      <c r="R11">
        <v>638.62</v>
      </c>
      <c r="S11">
        <v>571.51</v>
      </c>
      <c r="T11">
        <v>494.14</v>
      </c>
      <c r="U11">
        <v>688.91</v>
      </c>
      <c r="V11" s="652">
        <v>1231.6199999999999</v>
      </c>
      <c r="W11" s="652">
        <v>1274.08</v>
      </c>
      <c r="X11" s="652">
        <v>1304.23</v>
      </c>
      <c r="Y11" s="652">
        <v>1160.6199999999999</v>
      </c>
      <c r="Z11" s="652">
        <v>2141.4499999999998</v>
      </c>
      <c r="AA11" s="652">
        <v>2095.0500000000002</v>
      </c>
      <c r="AB11" s="652">
        <v>1624.88</v>
      </c>
    </row>
    <row r="12" spans="1:28">
      <c r="A12" s="7" t="s">
        <v>4165</v>
      </c>
      <c r="B12" s="7" t="s">
        <v>317</v>
      </c>
      <c r="C12" s="7" t="s">
        <v>773</v>
      </c>
      <c r="F12"/>
      <c r="K12">
        <v>173.51</v>
      </c>
      <c r="L12">
        <v>173.21</v>
      </c>
      <c r="M12">
        <v>128.68</v>
      </c>
      <c r="N12">
        <v>166.58</v>
      </c>
      <c r="O12">
        <v>155.47</v>
      </c>
      <c r="P12">
        <v>72.75</v>
      </c>
      <c r="Q12">
        <v>99</v>
      </c>
      <c r="R12">
        <v>187.76</v>
      </c>
      <c r="S12">
        <v>202.41</v>
      </c>
      <c r="T12">
        <v>209.6</v>
      </c>
      <c r="U12">
        <v>228.54</v>
      </c>
      <c r="V12">
        <v>354.56</v>
      </c>
      <c r="W12">
        <v>168.49</v>
      </c>
      <c r="X12">
        <v>211.51</v>
      </c>
      <c r="Y12">
        <v>212.39</v>
      </c>
      <c r="Z12">
        <v>377.54</v>
      </c>
      <c r="AA12">
        <v>343.34</v>
      </c>
      <c r="AB12">
        <v>264.7</v>
      </c>
    </row>
    <row r="13" spans="1:28">
      <c r="A13" s="7" t="s">
        <v>4164</v>
      </c>
      <c r="B13" s="7" t="s">
        <v>321</v>
      </c>
      <c r="C13" s="7" t="s">
        <v>773</v>
      </c>
      <c r="F13"/>
      <c r="S13">
        <v>4.2</v>
      </c>
      <c r="Z13">
        <v>83.17</v>
      </c>
      <c r="AA13">
        <v>48.8</v>
      </c>
      <c r="AB13">
        <v>35.83</v>
      </c>
    </row>
    <row r="14" spans="1:28">
      <c r="A14" s="7" t="s">
        <v>4390</v>
      </c>
      <c r="B14" s="7" t="s">
        <v>4162</v>
      </c>
      <c r="C14" s="7" t="s">
        <v>773</v>
      </c>
      <c r="F14"/>
      <c r="Z14">
        <v>0.45</v>
      </c>
      <c r="AA14">
        <v>6.09</v>
      </c>
      <c r="AB14">
        <v>0.41</v>
      </c>
    </row>
    <row r="15" spans="1:28">
      <c r="A15" s="7" t="s">
        <v>4389</v>
      </c>
      <c r="B15" s="7" t="s">
        <v>4159</v>
      </c>
      <c r="C15" s="7" t="s">
        <v>773</v>
      </c>
      <c r="F15"/>
      <c r="S15">
        <v>1.63</v>
      </c>
      <c r="Z15">
        <v>3.14</v>
      </c>
      <c r="AA15">
        <v>7.54</v>
      </c>
      <c r="AB15">
        <v>4.51</v>
      </c>
    </row>
    <row r="16" spans="1:28">
      <c r="A16" s="7" t="s">
        <v>4388</v>
      </c>
      <c r="B16" s="7" t="s">
        <v>4156</v>
      </c>
      <c r="C16" s="7" t="s">
        <v>773</v>
      </c>
      <c r="F16"/>
    </row>
    <row r="17" spans="1:28">
      <c r="A17" s="7" t="s">
        <v>4387</v>
      </c>
      <c r="B17" s="7" t="s">
        <v>4386</v>
      </c>
      <c r="C17" s="7" t="s">
        <v>773</v>
      </c>
      <c r="F17"/>
      <c r="S17">
        <v>2.54</v>
      </c>
      <c r="Z17">
        <v>70.180000000000007</v>
      </c>
      <c r="AA17">
        <v>34.299999999999997</v>
      </c>
      <c r="AB17">
        <v>25.79</v>
      </c>
    </row>
    <row r="18" spans="1:28">
      <c r="A18" s="7" t="s">
        <v>4385</v>
      </c>
      <c r="B18" s="7" t="s">
        <v>4150</v>
      </c>
      <c r="C18" s="7" t="s">
        <v>773</v>
      </c>
      <c r="F18"/>
    </row>
    <row r="19" spans="1:28">
      <c r="A19" s="7" t="s">
        <v>4384</v>
      </c>
      <c r="B19" s="7" t="s">
        <v>4147</v>
      </c>
      <c r="C19" s="7" t="s">
        <v>773</v>
      </c>
      <c r="F19"/>
      <c r="Z19">
        <v>9.24</v>
      </c>
      <c r="AA19">
        <v>0.86</v>
      </c>
      <c r="AB19">
        <v>5.12</v>
      </c>
    </row>
    <row r="20" spans="1:28">
      <c r="A20" s="7" t="s">
        <v>4383</v>
      </c>
      <c r="B20" s="7" t="s">
        <v>4382</v>
      </c>
      <c r="C20" s="7" t="s">
        <v>773</v>
      </c>
      <c r="F20"/>
    </row>
    <row r="21" spans="1:28">
      <c r="A21" s="7" t="s">
        <v>4381</v>
      </c>
      <c r="B21" s="7" t="s">
        <v>4138</v>
      </c>
      <c r="C21" s="7" t="s">
        <v>773</v>
      </c>
      <c r="F21"/>
    </row>
    <row r="22" spans="1:28">
      <c r="A22" s="7" t="s">
        <v>4380</v>
      </c>
      <c r="B22" s="7" t="s">
        <v>4135</v>
      </c>
      <c r="C22" s="7" t="s">
        <v>773</v>
      </c>
      <c r="F22"/>
      <c r="S22">
        <v>0.04</v>
      </c>
      <c r="Z22">
        <v>0.16</v>
      </c>
    </row>
    <row r="23" spans="1:28">
      <c r="A23" s="7" t="s">
        <v>4379</v>
      </c>
      <c r="B23" s="7" t="s">
        <v>4132</v>
      </c>
      <c r="C23" s="7" t="s">
        <v>773</v>
      </c>
      <c r="F23"/>
    </row>
    <row r="24" spans="1:28">
      <c r="A24" s="7" t="s">
        <v>4378</v>
      </c>
      <c r="B24" s="7" t="s">
        <v>4129</v>
      </c>
      <c r="C24" s="7" t="s">
        <v>773</v>
      </c>
      <c r="F24"/>
    </row>
    <row r="25" spans="1:28">
      <c r="A25" s="7" t="s">
        <v>4377</v>
      </c>
      <c r="B25" s="7" t="s">
        <v>4126</v>
      </c>
      <c r="C25" s="7" t="s">
        <v>773</v>
      </c>
      <c r="F25"/>
    </row>
    <row r="26" spans="1:28">
      <c r="A26" s="7" t="s">
        <v>4123</v>
      </c>
      <c r="B26" s="7" t="s">
        <v>4122</v>
      </c>
      <c r="C26" s="7" t="s">
        <v>773</v>
      </c>
      <c r="F26"/>
    </row>
    <row r="27" spans="1:28">
      <c r="A27" s="7" t="s">
        <v>4105</v>
      </c>
      <c r="B27" s="7" t="s">
        <v>345</v>
      </c>
      <c r="C27" s="7" t="s">
        <v>773</v>
      </c>
      <c r="F27"/>
    </row>
    <row r="28" spans="1:28">
      <c r="A28" s="7" t="s">
        <v>4104</v>
      </c>
      <c r="B28" s="7" t="s">
        <v>3656</v>
      </c>
      <c r="C28" s="7" t="s">
        <v>773</v>
      </c>
      <c r="F28"/>
    </row>
    <row r="29" spans="1:28">
      <c r="A29" s="7" t="s">
        <v>4103</v>
      </c>
      <c r="B29" s="7" t="s">
        <v>341</v>
      </c>
      <c r="C29" s="7" t="s">
        <v>773</v>
      </c>
      <c r="F29"/>
    </row>
    <row r="30" spans="1:28">
      <c r="A30" s="7" t="s">
        <v>4102</v>
      </c>
      <c r="B30" s="7" t="s">
        <v>339</v>
      </c>
      <c r="C30" s="7" t="s">
        <v>773</v>
      </c>
      <c r="F30"/>
    </row>
    <row r="31" spans="1:28">
      <c r="A31" s="7" t="s">
        <v>4101</v>
      </c>
      <c r="B31" s="7" t="s">
        <v>346</v>
      </c>
      <c r="C31" s="7" t="s">
        <v>773</v>
      </c>
      <c r="F31"/>
      <c r="K31">
        <v>50.18</v>
      </c>
      <c r="L31">
        <v>0.99</v>
      </c>
      <c r="O31">
        <v>0.21</v>
      </c>
      <c r="S31">
        <v>163</v>
      </c>
      <c r="T31">
        <v>160</v>
      </c>
      <c r="U31">
        <v>50</v>
      </c>
      <c r="X31">
        <v>18.170000000000002</v>
      </c>
    </row>
    <row r="32" spans="1:28">
      <c r="A32" s="7" t="s">
        <v>4100</v>
      </c>
      <c r="B32" s="7" t="s">
        <v>4099</v>
      </c>
      <c r="C32" s="7" t="s">
        <v>773</v>
      </c>
      <c r="F32"/>
    </row>
    <row r="33" spans="1:28">
      <c r="A33" s="7" t="s">
        <v>4098</v>
      </c>
      <c r="B33" s="7" t="s">
        <v>4097</v>
      </c>
      <c r="C33" s="7" t="s">
        <v>773</v>
      </c>
      <c r="F33"/>
    </row>
    <row r="34" spans="1:28">
      <c r="A34" s="7" t="s">
        <v>4096</v>
      </c>
      <c r="B34" s="7" t="s">
        <v>4095</v>
      </c>
      <c r="C34" s="7" t="s">
        <v>773</v>
      </c>
      <c r="F34"/>
      <c r="K34">
        <v>50.18</v>
      </c>
      <c r="L34">
        <v>0.99</v>
      </c>
      <c r="S34">
        <v>160</v>
      </c>
      <c r="T34">
        <v>160</v>
      </c>
      <c r="U34">
        <v>50</v>
      </c>
      <c r="X34">
        <v>0.3</v>
      </c>
    </row>
    <row r="35" spans="1:28">
      <c r="A35" s="7" t="s">
        <v>4376</v>
      </c>
      <c r="B35" s="7" t="s">
        <v>4093</v>
      </c>
      <c r="C35" s="7" t="s">
        <v>773</v>
      </c>
      <c r="F35"/>
      <c r="S35">
        <v>3</v>
      </c>
    </row>
    <row r="36" spans="1:28">
      <c r="A36" s="7" t="s">
        <v>4085</v>
      </c>
      <c r="B36" s="7" t="s">
        <v>4084</v>
      </c>
      <c r="C36" s="7" t="s">
        <v>773</v>
      </c>
      <c r="F36"/>
    </row>
    <row r="37" spans="1:28">
      <c r="A37" s="7" t="s">
        <v>4083</v>
      </c>
      <c r="B37" s="7" t="s">
        <v>4082</v>
      </c>
      <c r="C37" s="7" t="s">
        <v>773</v>
      </c>
      <c r="F37"/>
      <c r="O37">
        <v>0.21</v>
      </c>
    </row>
    <row r="38" spans="1:28">
      <c r="A38" s="7" t="s">
        <v>4081</v>
      </c>
      <c r="B38" s="7" t="s">
        <v>4080</v>
      </c>
      <c r="C38" s="7" t="s">
        <v>773</v>
      </c>
      <c r="F38"/>
      <c r="X38">
        <v>17.87</v>
      </c>
    </row>
    <row r="39" spans="1:28">
      <c r="A39" s="7" t="s">
        <v>4375</v>
      </c>
      <c r="B39" s="7" t="s">
        <v>4072</v>
      </c>
      <c r="C39" s="7" t="s">
        <v>773</v>
      </c>
      <c r="F39"/>
    </row>
    <row r="40" spans="1:28">
      <c r="A40" s="7" t="s">
        <v>4374</v>
      </c>
      <c r="B40" s="7" t="s">
        <v>4064</v>
      </c>
      <c r="C40" s="7" t="s">
        <v>773</v>
      </c>
      <c r="F40"/>
    </row>
    <row r="41" spans="1:28">
      <c r="A41" s="7" t="s">
        <v>4062</v>
      </c>
      <c r="B41" s="7" t="s">
        <v>4061</v>
      </c>
      <c r="C41" s="7" t="s">
        <v>773</v>
      </c>
      <c r="F41"/>
      <c r="K41">
        <v>7.29</v>
      </c>
      <c r="L41">
        <v>29.27</v>
      </c>
      <c r="M41">
        <v>54.06</v>
      </c>
      <c r="N41">
        <v>34.22</v>
      </c>
      <c r="O41">
        <v>10.66</v>
      </c>
      <c r="P41">
        <v>13.62</v>
      </c>
      <c r="Q41">
        <v>14</v>
      </c>
      <c r="R41">
        <v>14.5</v>
      </c>
      <c r="S41">
        <v>11.17</v>
      </c>
      <c r="T41">
        <v>9.51</v>
      </c>
      <c r="U41">
        <v>11.68</v>
      </c>
      <c r="V41">
        <v>17.809999999999999</v>
      </c>
      <c r="W41">
        <v>17.79</v>
      </c>
      <c r="X41">
        <v>13.2</v>
      </c>
      <c r="Y41">
        <v>22.8</v>
      </c>
      <c r="Z41">
        <v>93.86</v>
      </c>
      <c r="AA41">
        <v>60.79</v>
      </c>
      <c r="AB41">
        <v>79.760000000000005</v>
      </c>
    </row>
    <row r="42" spans="1:28">
      <c r="A42" s="7" t="s">
        <v>4373</v>
      </c>
      <c r="B42" s="7" t="s">
        <v>4059</v>
      </c>
      <c r="C42" s="7" t="s">
        <v>773</v>
      </c>
      <c r="F42"/>
      <c r="K42">
        <v>5.86</v>
      </c>
      <c r="L42">
        <v>27.81</v>
      </c>
      <c r="M42">
        <v>53.86</v>
      </c>
      <c r="N42">
        <v>33.97</v>
      </c>
      <c r="O42">
        <v>10.09</v>
      </c>
      <c r="P42">
        <v>13.07</v>
      </c>
      <c r="Q42">
        <v>13.25</v>
      </c>
      <c r="R42">
        <v>10.84</v>
      </c>
      <c r="S42">
        <v>9.5299999999999994</v>
      </c>
      <c r="T42">
        <v>9.06</v>
      </c>
      <c r="U42">
        <v>11.33</v>
      </c>
      <c r="V42">
        <v>17.739999999999998</v>
      </c>
      <c r="W42">
        <v>17.77</v>
      </c>
      <c r="X42">
        <v>13.13</v>
      </c>
      <c r="Y42">
        <v>22.68</v>
      </c>
      <c r="Z42">
        <v>93.09</v>
      </c>
      <c r="AA42">
        <v>59.66</v>
      </c>
      <c r="AB42">
        <v>72.95</v>
      </c>
    </row>
    <row r="43" spans="1:28">
      <c r="A43" s="7" t="s">
        <v>4372</v>
      </c>
      <c r="B43" s="7" t="s">
        <v>4371</v>
      </c>
      <c r="C43" s="7" t="s">
        <v>773</v>
      </c>
      <c r="F43"/>
      <c r="K43">
        <v>0.45</v>
      </c>
      <c r="L43">
        <v>0.95</v>
      </c>
      <c r="M43">
        <v>0.05</v>
      </c>
      <c r="N43">
        <v>0.04</v>
      </c>
      <c r="O43">
        <v>0.01</v>
      </c>
      <c r="P43">
        <v>0</v>
      </c>
      <c r="R43">
        <v>3.39</v>
      </c>
      <c r="S43">
        <v>1.1000000000000001</v>
      </c>
      <c r="V43">
        <v>0</v>
      </c>
      <c r="Z43">
        <v>0.01</v>
      </c>
      <c r="AA43">
        <v>0.01</v>
      </c>
      <c r="AB43">
        <v>4.8899999999999997</v>
      </c>
    </row>
    <row r="44" spans="1:28">
      <c r="A44" s="7" t="s">
        <v>4370</v>
      </c>
      <c r="B44" s="7" t="s">
        <v>4026</v>
      </c>
      <c r="C44" s="7" t="s">
        <v>773</v>
      </c>
      <c r="F44"/>
    </row>
    <row r="45" spans="1:28">
      <c r="A45" s="7" t="s">
        <v>4369</v>
      </c>
      <c r="B45" s="7" t="s">
        <v>4021</v>
      </c>
      <c r="C45" s="7" t="s">
        <v>773</v>
      </c>
      <c r="F45"/>
      <c r="K45">
        <v>0.99</v>
      </c>
      <c r="L45">
        <v>0.51</v>
      </c>
      <c r="M45">
        <v>0.15</v>
      </c>
      <c r="N45">
        <v>0.21</v>
      </c>
      <c r="O45">
        <v>0.55000000000000004</v>
      </c>
      <c r="P45">
        <v>0.55000000000000004</v>
      </c>
      <c r="Q45">
        <v>0.75</v>
      </c>
      <c r="R45">
        <v>0.26</v>
      </c>
      <c r="S45">
        <v>0.54</v>
      </c>
      <c r="T45">
        <v>0.45</v>
      </c>
      <c r="U45">
        <v>0.35</v>
      </c>
      <c r="V45">
        <v>7.0000000000000007E-2</v>
      </c>
      <c r="W45">
        <v>0.03</v>
      </c>
      <c r="X45">
        <v>0.04</v>
      </c>
      <c r="Y45">
        <v>0.09</v>
      </c>
      <c r="AA45">
        <v>0.3</v>
      </c>
      <c r="AB45">
        <v>0.12</v>
      </c>
    </row>
    <row r="46" spans="1:28">
      <c r="A46" s="7" t="s">
        <v>4368</v>
      </c>
      <c r="B46" s="7" t="s">
        <v>4016</v>
      </c>
      <c r="C46" s="7" t="s">
        <v>773</v>
      </c>
      <c r="F46"/>
      <c r="X46">
        <v>0.03</v>
      </c>
      <c r="Y46">
        <v>0.03</v>
      </c>
      <c r="Z46">
        <v>0.76</v>
      </c>
      <c r="AA46">
        <v>0.81</v>
      </c>
      <c r="AB46">
        <v>1.8</v>
      </c>
    </row>
    <row r="47" spans="1:28">
      <c r="A47" s="7" t="s">
        <v>4367</v>
      </c>
      <c r="B47" s="7" t="s">
        <v>4013</v>
      </c>
      <c r="C47" s="7" t="s">
        <v>773</v>
      </c>
      <c r="F47"/>
    </row>
    <row r="48" spans="1:28">
      <c r="A48" s="7" t="s">
        <v>4011</v>
      </c>
      <c r="B48" s="7" t="s">
        <v>4010</v>
      </c>
      <c r="C48" s="7" t="s">
        <v>773</v>
      </c>
      <c r="F48"/>
      <c r="P48">
        <v>0.67</v>
      </c>
      <c r="S48">
        <v>0.99</v>
      </c>
      <c r="T48">
        <v>0.44</v>
      </c>
      <c r="U48">
        <v>0.47</v>
      </c>
      <c r="Y48">
        <v>0.76</v>
      </c>
      <c r="Z48">
        <v>3.18</v>
      </c>
      <c r="AA48">
        <v>0.84</v>
      </c>
      <c r="AB48">
        <v>0.84</v>
      </c>
    </row>
    <row r="49" spans="1:28">
      <c r="A49" s="7" t="s">
        <v>4366</v>
      </c>
      <c r="B49" s="7" t="s">
        <v>3558</v>
      </c>
      <c r="C49" s="7" t="s">
        <v>773</v>
      </c>
      <c r="F49"/>
    </row>
    <row r="50" spans="1:28">
      <c r="A50" s="7" t="s">
        <v>4007</v>
      </c>
      <c r="B50" s="7" t="s">
        <v>3554</v>
      </c>
      <c r="C50" s="7" t="s">
        <v>773</v>
      </c>
      <c r="F50"/>
    </row>
    <row r="51" spans="1:28">
      <c r="A51" s="7" t="s">
        <v>4006</v>
      </c>
      <c r="B51" s="7" t="s">
        <v>3552</v>
      </c>
      <c r="C51" s="7" t="s">
        <v>773</v>
      </c>
      <c r="F51"/>
    </row>
    <row r="52" spans="1:28">
      <c r="A52" s="7" t="s">
        <v>4005</v>
      </c>
      <c r="B52" s="7" t="s">
        <v>4004</v>
      </c>
      <c r="C52" s="7" t="s">
        <v>773</v>
      </c>
      <c r="F52"/>
      <c r="K52">
        <v>8.5</v>
      </c>
      <c r="L52">
        <v>1.19</v>
      </c>
      <c r="M52">
        <v>3.92</v>
      </c>
      <c r="N52">
        <v>3.98</v>
      </c>
      <c r="O52">
        <v>5.31</v>
      </c>
      <c r="P52">
        <v>3.93</v>
      </c>
      <c r="Q52">
        <v>2.31</v>
      </c>
      <c r="R52">
        <v>2.35</v>
      </c>
      <c r="S52">
        <v>1.56</v>
      </c>
      <c r="T52">
        <v>1.28</v>
      </c>
      <c r="U52">
        <v>5.87</v>
      </c>
      <c r="V52">
        <v>8.26</v>
      </c>
      <c r="W52">
        <v>6.88</v>
      </c>
      <c r="X52">
        <v>4.37</v>
      </c>
      <c r="Y52">
        <v>3.01</v>
      </c>
      <c r="Z52">
        <v>15.26</v>
      </c>
      <c r="AA52">
        <v>15.54</v>
      </c>
      <c r="AB52">
        <v>6.66</v>
      </c>
    </row>
    <row r="53" spans="1:28">
      <c r="A53" s="7" t="s">
        <v>4365</v>
      </c>
      <c r="B53" s="7" t="s">
        <v>4364</v>
      </c>
      <c r="C53" s="7" t="s">
        <v>773</v>
      </c>
      <c r="F53"/>
      <c r="M53">
        <v>0</v>
      </c>
      <c r="N53">
        <v>0</v>
      </c>
      <c r="S53">
        <v>0.11</v>
      </c>
      <c r="T53">
        <v>0.22</v>
      </c>
      <c r="Z53">
        <v>4.37</v>
      </c>
      <c r="AA53">
        <v>0.4</v>
      </c>
      <c r="AB53">
        <v>4.84</v>
      </c>
    </row>
    <row r="54" spans="1:28">
      <c r="A54" s="7" t="s">
        <v>3997</v>
      </c>
      <c r="B54" s="7" t="s">
        <v>3996</v>
      </c>
      <c r="C54" s="7" t="s">
        <v>773</v>
      </c>
      <c r="F54"/>
      <c r="N54">
        <v>3.12</v>
      </c>
      <c r="O54">
        <v>4.5199999999999996</v>
      </c>
      <c r="P54">
        <v>3.15</v>
      </c>
      <c r="Q54">
        <v>1.46</v>
      </c>
      <c r="R54">
        <v>1.6</v>
      </c>
      <c r="S54">
        <v>0.96</v>
      </c>
      <c r="T54">
        <v>0.72</v>
      </c>
      <c r="U54">
        <v>4.9400000000000004</v>
      </c>
      <c r="V54">
        <v>7.74</v>
      </c>
      <c r="W54">
        <v>6.41</v>
      </c>
      <c r="X54">
        <v>3.72</v>
      </c>
      <c r="Y54">
        <v>2.27</v>
      </c>
      <c r="Z54">
        <v>9.44</v>
      </c>
      <c r="AA54">
        <v>13.31</v>
      </c>
    </row>
    <row r="55" spans="1:28">
      <c r="A55" s="7" t="s">
        <v>4363</v>
      </c>
      <c r="B55" s="7" t="s">
        <v>3994</v>
      </c>
      <c r="C55" s="7" t="s">
        <v>773</v>
      </c>
      <c r="F55"/>
      <c r="K55">
        <v>8.5</v>
      </c>
      <c r="L55">
        <v>1.19</v>
      </c>
      <c r="M55">
        <v>1.19</v>
      </c>
      <c r="N55">
        <v>0.86</v>
      </c>
      <c r="O55">
        <v>0.79</v>
      </c>
      <c r="P55">
        <v>0.78</v>
      </c>
      <c r="Q55">
        <v>0.85</v>
      </c>
      <c r="R55">
        <v>0.75</v>
      </c>
      <c r="S55">
        <v>0.49</v>
      </c>
      <c r="T55">
        <v>0.34</v>
      </c>
      <c r="U55">
        <v>0.93</v>
      </c>
      <c r="V55">
        <v>0.52</v>
      </c>
      <c r="W55">
        <v>0.47</v>
      </c>
      <c r="X55">
        <v>0.66</v>
      </c>
      <c r="Y55">
        <v>0.74</v>
      </c>
      <c r="Z55">
        <v>1.46</v>
      </c>
      <c r="AA55">
        <v>1.84</v>
      </c>
      <c r="AB55">
        <v>1.81</v>
      </c>
    </row>
    <row r="56" spans="1:28">
      <c r="A56" s="7" t="s">
        <v>4362</v>
      </c>
      <c r="B56" s="7" t="s">
        <v>1352</v>
      </c>
      <c r="C56" s="7" t="s">
        <v>773</v>
      </c>
      <c r="F56"/>
      <c r="M56">
        <v>2.73</v>
      </c>
    </row>
    <row r="57" spans="1:28">
      <c r="A57" s="7" t="s">
        <v>4361</v>
      </c>
      <c r="B57" s="7" t="s">
        <v>348</v>
      </c>
      <c r="C57" s="7" t="s">
        <v>773</v>
      </c>
      <c r="F57"/>
      <c r="K57">
        <v>107.54</v>
      </c>
      <c r="L57">
        <v>141.76</v>
      </c>
      <c r="M57">
        <v>70.7</v>
      </c>
      <c r="N57">
        <v>128.38</v>
      </c>
      <c r="O57">
        <v>139.30000000000001</v>
      </c>
      <c r="P57">
        <v>54.53</v>
      </c>
      <c r="Q57">
        <v>82.69</v>
      </c>
      <c r="R57">
        <v>170.91</v>
      </c>
      <c r="S57">
        <v>21.5</v>
      </c>
      <c r="T57">
        <v>38.36</v>
      </c>
      <c r="U57">
        <v>155.6</v>
      </c>
      <c r="V57">
        <v>328.49</v>
      </c>
      <c r="W57">
        <v>143.81</v>
      </c>
      <c r="X57">
        <v>175.76</v>
      </c>
      <c r="Y57">
        <v>185.83</v>
      </c>
      <c r="Z57">
        <v>182.06</v>
      </c>
      <c r="AA57">
        <v>217.37</v>
      </c>
      <c r="AB57">
        <v>141.6</v>
      </c>
    </row>
    <row r="58" spans="1:28">
      <c r="A58" s="7" t="s">
        <v>3969</v>
      </c>
      <c r="B58" s="7" t="s">
        <v>3968</v>
      </c>
      <c r="C58" s="7" t="s">
        <v>773</v>
      </c>
      <c r="F58"/>
      <c r="U58">
        <v>4.93</v>
      </c>
    </row>
    <row r="59" spans="1:28">
      <c r="A59" s="7" t="s">
        <v>3967</v>
      </c>
      <c r="B59" s="7" t="s">
        <v>3966</v>
      </c>
      <c r="C59" s="7" t="s">
        <v>773</v>
      </c>
      <c r="F59"/>
      <c r="U59">
        <v>4.93</v>
      </c>
    </row>
    <row r="60" spans="1:28">
      <c r="A60" s="7" t="s">
        <v>3947</v>
      </c>
      <c r="B60" s="7" t="s">
        <v>3946</v>
      </c>
      <c r="C60" s="7" t="s">
        <v>773</v>
      </c>
      <c r="F60"/>
    </row>
    <row r="61" spans="1:28">
      <c r="A61" s="7" t="s">
        <v>3933</v>
      </c>
      <c r="B61" s="7" t="s">
        <v>1352</v>
      </c>
      <c r="C61" s="7" t="s">
        <v>773</v>
      </c>
      <c r="F61"/>
    </row>
    <row r="62" spans="1:28">
      <c r="A62" s="7" t="s">
        <v>3930</v>
      </c>
      <c r="B62" s="7" t="s">
        <v>290</v>
      </c>
      <c r="C62" s="7" t="s">
        <v>773</v>
      </c>
      <c r="F62"/>
      <c r="K62">
        <v>191.94</v>
      </c>
      <c r="L62">
        <v>453.48</v>
      </c>
      <c r="M62">
        <v>514.53</v>
      </c>
      <c r="N62">
        <v>652.71</v>
      </c>
      <c r="O62">
        <v>637.35</v>
      </c>
      <c r="P62">
        <v>687.15</v>
      </c>
      <c r="Q62">
        <v>595.91999999999996</v>
      </c>
      <c r="R62">
        <v>450.86</v>
      </c>
      <c r="S62">
        <v>369.09</v>
      </c>
      <c r="T62">
        <v>284.54000000000002</v>
      </c>
      <c r="U62">
        <v>460.37</v>
      </c>
      <c r="V62">
        <v>877.06</v>
      </c>
      <c r="W62" s="652">
        <v>1105.5999999999999</v>
      </c>
      <c r="X62" s="652">
        <v>1092.73</v>
      </c>
      <c r="Y62">
        <v>948.22</v>
      </c>
      <c r="Z62" s="652">
        <v>1763.92</v>
      </c>
      <c r="AA62" s="652">
        <v>1751.71</v>
      </c>
      <c r="AB62" s="652">
        <v>1360.18</v>
      </c>
    </row>
    <row r="63" spans="1:28">
      <c r="A63" s="7" t="s">
        <v>3929</v>
      </c>
      <c r="B63" s="7" t="s">
        <v>3928</v>
      </c>
      <c r="C63" s="7" t="s">
        <v>773</v>
      </c>
      <c r="F63"/>
      <c r="K63">
        <v>182.55</v>
      </c>
      <c r="L63">
        <v>433</v>
      </c>
      <c r="M63">
        <v>492.43</v>
      </c>
      <c r="N63">
        <v>620.08000000000004</v>
      </c>
      <c r="O63">
        <v>593.07000000000005</v>
      </c>
      <c r="P63">
        <v>654.71</v>
      </c>
      <c r="Q63">
        <v>565.96</v>
      </c>
      <c r="R63">
        <v>429.57</v>
      </c>
      <c r="S63">
        <v>350.99</v>
      </c>
      <c r="T63">
        <v>272.14</v>
      </c>
      <c r="U63">
        <v>441.87</v>
      </c>
      <c r="V63">
        <v>845.23</v>
      </c>
      <c r="W63" s="652">
        <v>1064.2</v>
      </c>
      <c r="X63" s="652">
        <v>1044.27</v>
      </c>
      <c r="Y63">
        <v>888.59</v>
      </c>
      <c r="Z63" s="652">
        <v>1621.29</v>
      </c>
      <c r="AA63" s="652">
        <v>1566.17</v>
      </c>
      <c r="AB63" s="652">
        <v>1218.93</v>
      </c>
    </row>
    <row r="64" spans="1:28">
      <c r="A64" s="7" t="s">
        <v>4360</v>
      </c>
      <c r="B64" s="7" t="s">
        <v>3710</v>
      </c>
      <c r="C64" s="7" t="s">
        <v>773</v>
      </c>
      <c r="F64"/>
      <c r="K64">
        <v>2.09</v>
      </c>
      <c r="L64">
        <v>2.09</v>
      </c>
      <c r="M64">
        <v>2.09</v>
      </c>
      <c r="N64">
        <v>2.09</v>
      </c>
      <c r="O64">
        <v>62</v>
      </c>
      <c r="P64">
        <v>62.95</v>
      </c>
      <c r="Q64">
        <v>63.06</v>
      </c>
      <c r="R64">
        <v>63.35</v>
      </c>
      <c r="S64">
        <v>63.35</v>
      </c>
      <c r="T64">
        <v>63.35</v>
      </c>
      <c r="U64">
        <v>63.35</v>
      </c>
      <c r="V64">
        <v>92.9</v>
      </c>
      <c r="W64">
        <v>92.9</v>
      </c>
      <c r="X64">
        <v>92.9</v>
      </c>
      <c r="Y64">
        <v>92.9</v>
      </c>
      <c r="Z64">
        <v>171.58</v>
      </c>
      <c r="AA64">
        <v>171.58</v>
      </c>
      <c r="AB64">
        <v>171.58</v>
      </c>
    </row>
    <row r="65" spans="1:28">
      <c r="A65" s="7" t="s">
        <v>4359</v>
      </c>
      <c r="B65" s="7" t="s">
        <v>3923</v>
      </c>
      <c r="C65" s="7" t="s">
        <v>773</v>
      </c>
      <c r="F65"/>
      <c r="K65">
        <v>180.46</v>
      </c>
      <c r="L65">
        <v>430.92</v>
      </c>
      <c r="M65">
        <v>490.34</v>
      </c>
      <c r="N65">
        <v>605.95000000000005</v>
      </c>
      <c r="O65">
        <v>481.69</v>
      </c>
      <c r="P65">
        <v>591.76</v>
      </c>
      <c r="Q65">
        <v>502.9</v>
      </c>
      <c r="R65">
        <v>366.22</v>
      </c>
      <c r="S65">
        <v>287.64</v>
      </c>
      <c r="T65">
        <v>208.79</v>
      </c>
      <c r="U65">
        <v>371.2</v>
      </c>
      <c r="V65">
        <v>582.71</v>
      </c>
      <c r="W65">
        <v>946.14</v>
      </c>
      <c r="X65">
        <v>951.09</v>
      </c>
      <c r="Y65">
        <v>794.97</v>
      </c>
      <c r="Z65" s="652">
        <v>1360.22</v>
      </c>
      <c r="AA65" s="652">
        <v>1286.21</v>
      </c>
      <c r="AB65" s="652">
        <v>1029.05</v>
      </c>
    </row>
    <row r="66" spans="1:28">
      <c r="A66" s="7" t="s">
        <v>4358</v>
      </c>
      <c r="B66" s="7" t="s">
        <v>3918</v>
      </c>
      <c r="C66" s="7" t="s">
        <v>773</v>
      </c>
      <c r="F66"/>
      <c r="K66">
        <v>10.3</v>
      </c>
      <c r="L66">
        <v>9.9600000000000009</v>
      </c>
      <c r="M66">
        <v>9.58</v>
      </c>
      <c r="N66">
        <v>9.23</v>
      </c>
      <c r="O66">
        <v>8.8699999999999992</v>
      </c>
      <c r="P66">
        <v>124.62</v>
      </c>
      <c r="Q66">
        <v>120.22</v>
      </c>
      <c r="R66">
        <v>115.82</v>
      </c>
      <c r="S66">
        <v>111.42</v>
      </c>
      <c r="T66">
        <v>107.02</v>
      </c>
      <c r="U66">
        <v>102.62</v>
      </c>
      <c r="V66">
        <v>98.21</v>
      </c>
      <c r="W66">
        <v>368.01</v>
      </c>
      <c r="X66">
        <v>354.96</v>
      </c>
      <c r="Y66">
        <v>332.51</v>
      </c>
      <c r="Z66">
        <v>542.16</v>
      </c>
      <c r="AA66">
        <v>514.46</v>
      </c>
      <c r="AB66">
        <v>494.15</v>
      </c>
    </row>
    <row r="67" spans="1:28">
      <c r="A67" s="7" t="s">
        <v>4357</v>
      </c>
      <c r="B67" s="7" t="s">
        <v>3913</v>
      </c>
      <c r="C67" s="7" t="s">
        <v>773</v>
      </c>
      <c r="F67"/>
    </row>
    <row r="68" spans="1:28">
      <c r="A68" s="7" t="s">
        <v>4356</v>
      </c>
      <c r="B68" s="7" t="s">
        <v>3908</v>
      </c>
      <c r="C68" s="7" t="s">
        <v>773</v>
      </c>
      <c r="F68"/>
      <c r="K68">
        <v>165.76</v>
      </c>
      <c r="L68">
        <v>415.63</v>
      </c>
      <c r="M68">
        <v>476.43</v>
      </c>
      <c r="N68">
        <v>595.23</v>
      </c>
      <c r="O68">
        <v>471.86</v>
      </c>
      <c r="P68">
        <v>465.13</v>
      </c>
      <c r="Q68">
        <v>380.96</v>
      </c>
      <c r="R68">
        <v>249.14</v>
      </c>
      <c r="S68">
        <v>174.63</v>
      </c>
      <c r="T68">
        <v>100.77</v>
      </c>
      <c r="U68">
        <v>267.5</v>
      </c>
      <c r="V68">
        <v>481.93</v>
      </c>
      <c r="W68">
        <v>575.25</v>
      </c>
      <c r="X68">
        <v>582.61</v>
      </c>
      <c r="Y68">
        <v>452.35</v>
      </c>
      <c r="Z68">
        <v>685.21</v>
      </c>
      <c r="AA68">
        <v>650.41</v>
      </c>
      <c r="AB68">
        <v>420.56</v>
      </c>
    </row>
    <row r="69" spans="1:28">
      <c r="A69" s="7" t="s">
        <v>4355</v>
      </c>
      <c r="B69" s="7" t="s">
        <v>3903</v>
      </c>
      <c r="C69" s="7" t="s">
        <v>773</v>
      </c>
      <c r="F69"/>
    </row>
    <row r="70" spans="1:28">
      <c r="A70" s="7" t="s">
        <v>4354</v>
      </c>
      <c r="B70" s="7" t="s">
        <v>3898</v>
      </c>
      <c r="C70" s="7" t="s">
        <v>773</v>
      </c>
      <c r="F70"/>
      <c r="Z70">
        <v>118.36</v>
      </c>
      <c r="AA70">
        <v>111.59</v>
      </c>
      <c r="AB70">
        <v>107.02</v>
      </c>
    </row>
    <row r="71" spans="1:28">
      <c r="A71" s="7" t="s">
        <v>4353</v>
      </c>
      <c r="B71" s="7" t="s">
        <v>3893</v>
      </c>
      <c r="C71" s="7" t="s">
        <v>773</v>
      </c>
      <c r="F71"/>
    </row>
    <row r="72" spans="1:28">
      <c r="A72" s="7" t="s">
        <v>4352</v>
      </c>
      <c r="B72" s="7" t="s">
        <v>3888</v>
      </c>
      <c r="C72" s="7" t="s">
        <v>773</v>
      </c>
      <c r="F72"/>
    </row>
    <row r="73" spans="1:28">
      <c r="A73" s="7" t="s">
        <v>4351</v>
      </c>
      <c r="B73" s="7" t="s">
        <v>3883</v>
      </c>
      <c r="C73" s="7" t="s">
        <v>773</v>
      </c>
      <c r="F73"/>
      <c r="L73">
        <v>0.4</v>
      </c>
      <c r="M73">
        <v>0.31</v>
      </c>
    </row>
    <row r="74" spans="1:28">
      <c r="A74" s="7" t="s">
        <v>4350</v>
      </c>
      <c r="B74" s="7" t="s">
        <v>3878</v>
      </c>
      <c r="C74" s="7" t="s">
        <v>773</v>
      </c>
      <c r="F74"/>
    </row>
    <row r="75" spans="1:28">
      <c r="A75" s="7" t="s">
        <v>4349</v>
      </c>
      <c r="B75" s="7" t="s">
        <v>3873</v>
      </c>
      <c r="C75" s="7" t="s">
        <v>773</v>
      </c>
      <c r="F75"/>
    </row>
    <row r="76" spans="1:28">
      <c r="A76" s="7" t="s">
        <v>4348</v>
      </c>
      <c r="B76" s="7" t="s">
        <v>3868</v>
      </c>
      <c r="C76" s="7" t="s">
        <v>773</v>
      </c>
      <c r="F76"/>
      <c r="K76">
        <v>1.37</v>
      </c>
      <c r="L76">
        <v>1.44</v>
      </c>
      <c r="M76">
        <v>1.1499999999999999</v>
      </c>
      <c r="N76">
        <v>1.49</v>
      </c>
      <c r="O76">
        <v>0.96</v>
      </c>
      <c r="P76">
        <v>2.0099999999999998</v>
      </c>
      <c r="Q76">
        <v>1.71</v>
      </c>
      <c r="R76">
        <v>1.26</v>
      </c>
      <c r="S76">
        <v>1.59</v>
      </c>
      <c r="T76">
        <v>1.01</v>
      </c>
      <c r="U76">
        <v>1.08</v>
      </c>
      <c r="V76">
        <v>2.56</v>
      </c>
      <c r="W76">
        <v>2.89</v>
      </c>
      <c r="X76">
        <v>13.51</v>
      </c>
      <c r="Y76">
        <v>10.11</v>
      </c>
      <c r="Z76">
        <v>14.49</v>
      </c>
      <c r="AA76">
        <v>9.75</v>
      </c>
      <c r="AB76">
        <v>7.32</v>
      </c>
    </row>
    <row r="77" spans="1:28">
      <c r="A77" s="7" t="s">
        <v>4347</v>
      </c>
      <c r="B77" s="7" t="s">
        <v>3863</v>
      </c>
      <c r="C77" s="7" t="s">
        <v>773</v>
      </c>
      <c r="F77"/>
    </row>
    <row r="78" spans="1:28">
      <c r="A78" s="7" t="s">
        <v>4346</v>
      </c>
      <c r="B78" s="7" t="s">
        <v>3858</v>
      </c>
      <c r="C78" s="7" t="s">
        <v>773</v>
      </c>
      <c r="F78"/>
    </row>
    <row r="79" spans="1:28">
      <c r="A79" s="7" t="s">
        <v>4345</v>
      </c>
      <c r="B79" s="7" t="s">
        <v>3853</v>
      </c>
      <c r="C79" s="7" t="s">
        <v>773</v>
      </c>
      <c r="F79"/>
    </row>
    <row r="80" spans="1:28">
      <c r="A80" s="7" t="s">
        <v>4344</v>
      </c>
      <c r="B80" s="7" t="s">
        <v>3848</v>
      </c>
      <c r="C80" s="7" t="s">
        <v>773</v>
      </c>
      <c r="F80"/>
      <c r="K80">
        <v>3.02</v>
      </c>
      <c r="L80">
        <v>3.49</v>
      </c>
      <c r="M80">
        <v>2.88</v>
      </c>
    </row>
    <row r="81" spans="1:28">
      <c r="A81" s="7" t="s">
        <v>4343</v>
      </c>
      <c r="B81" s="7" t="s">
        <v>3843</v>
      </c>
      <c r="C81" s="7" t="s">
        <v>773</v>
      </c>
      <c r="F81"/>
      <c r="N81">
        <v>6.27</v>
      </c>
      <c r="O81">
        <v>48.22</v>
      </c>
      <c r="U81">
        <v>7.32</v>
      </c>
      <c r="V81">
        <v>169.62</v>
      </c>
      <c r="W81">
        <v>25.16</v>
      </c>
      <c r="X81">
        <v>0.28999999999999998</v>
      </c>
      <c r="Y81">
        <v>0.72</v>
      </c>
      <c r="Z81">
        <v>64.959999999999994</v>
      </c>
      <c r="AA81">
        <v>86.3</v>
      </c>
      <c r="AB81">
        <v>0.75</v>
      </c>
    </row>
    <row r="82" spans="1:28">
      <c r="A82" s="7" t="s">
        <v>4342</v>
      </c>
      <c r="B82" s="7" t="s">
        <v>3818</v>
      </c>
      <c r="C82" s="7" t="s">
        <v>773</v>
      </c>
      <c r="F82"/>
      <c r="N82">
        <v>5.78</v>
      </c>
      <c r="O82">
        <v>1.1599999999999999</v>
      </c>
      <c r="Z82">
        <v>24.54</v>
      </c>
      <c r="AA82">
        <v>22.08</v>
      </c>
      <c r="AB82">
        <v>17.54</v>
      </c>
    </row>
    <row r="83" spans="1:28">
      <c r="A83" s="7" t="s">
        <v>3814</v>
      </c>
      <c r="B83" s="7" t="s">
        <v>303</v>
      </c>
      <c r="C83" s="7" t="s">
        <v>773</v>
      </c>
      <c r="F83"/>
      <c r="K83">
        <v>1.49</v>
      </c>
      <c r="L83">
        <v>1.21</v>
      </c>
      <c r="M83">
        <v>0.88</v>
      </c>
      <c r="N83">
        <v>1.06</v>
      </c>
      <c r="O83">
        <v>0.96</v>
      </c>
      <c r="P83">
        <v>0.66</v>
      </c>
      <c r="Q83">
        <v>0.8</v>
      </c>
      <c r="R83">
        <v>1.08</v>
      </c>
      <c r="S83">
        <v>1.41</v>
      </c>
      <c r="T83">
        <v>1.04</v>
      </c>
      <c r="U83">
        <v>0.85</v>
      </c>
      <c r="V83">
        <v>4.1900000000000004</v>
      </c>
      <c r="W83">
        <v>3.56</v>
      </c>
      <c r="X83">
        <v>2.19</v>
      </c>
      <c r="Y83">
        <v>7.73</v>
      </c>
      <c r="Z83">
        <v>28.39</v>
      </c>
      <c r="AA83">
        <v>21.37</v>
      </c>
      <c r="AB83">
        <v>15.74</v>
      </c>
    </row>
    <row r="84" spans="1:28">
      <c r="A84" s="7" t="s">
        <v>4341</v>
      </c>
      <c r="B84" s="7" t="s">
        <v>3812</v>
      </c>
      <c r="C84" s="7" t="s">
        <v>773</v>
      </c>
      <c r="F84"/>
    </row>
    <row r="85" spans="1:28">
      <c r="A85" s="7" t="s">
        <v>4340</v>
      </c>
      <c r="B85" s="7" t="s">
        <v>3808</v>
      </c>
      <c r="C85" s="7" t="s">
        <v>773</v>
      </c>
      <c r="F85"/>
    </row>
    <row r="86" spans="1:28">
      <c r="A86" s="7" t="s">
        <v>4339</v>
      </c>
      <c r="B86" s="7" t="s">
        <v>3803</v>
      </c>
      <c r="C86" s="7" t="s">
        <v>773</v>
      </c>
      <c r="F86"/>
    </row>
    <row r="87" spans="1:28">
      <c r="A87" s="7" t="s">
        <v>4338</v>
      </c>
      <c r="B87" s="7" t="s">
        <v>4337</v>
      </c>
      <c r="C87" s="7" t="s">
        <v>773</v>
      </c>
      <c r="F87"/>
    </row>
    <row r="88" spans="1:28">
      <c r="A88" s="7" t="s">
        <v>4336</v>
      </c>
      <c r="B88" s="7" t="s">
        <v>3793</v>
      </c>
      <c r="C88" s="7" t="s">
        <v>773</v>
      </c>
      <c r="F88"/>
      <c r="K88">
        <v>1.49</v>
      </c>
      <c r="L88">
        <v>1.21</v>
      </c>
      <c r="M88">
        <v>0.88</v>
      </c>
      <c r="N88">
        <v>0.56999999999999995</v>
      </c>
      <c r="O88">
        <v>0.47</v>
      </c>
      <c r="P88">
        <v>0.17</v>
      </c>
      <c r="Q88">
        <v>0.31</v>
      </c>
      <c r="R88">
        <v>0.59</v>
      </c>
      <c r="S88">
        <v>0.98</v>
      </c>
      <c r="T88">
        <v>0.62</v>
      </c>
      <c r="U88">
        <v>0.43</v>
      </c>
      <c r="V88">
        <v>3.77</v>
      </c>
      <c r="W88">
        <v>3.13</v>
      </c>
      <c r="X88">
        <v>2.19</v>
      </c>
      <c r="Y88">
        <v>7.73</v>
      </c>
      <c r="Z88">
        <v>28.39</v>
      </c>
      <c r="AA88">
        <v>21.37</v>
      </c>
      <c r="AB88">
        <v>14.89</v>
      </c>
    </row>
    <row r="89" spans="1:28">
      <c r="A89" s="7" t="s">
        <v>4335</v>
      </c>
      <c r="B89" s="7" t="s">
        <v>3788</v>
      </c>
      <c r="C89" s="7" t="s">
        <v>773</v>
      </c>
      <c r="F89"/>
    </row>
    <row r="90" spans="1:28">
      <c r="A90" s="7" t="s">
        <v>4334</v>
      </c>
      <c r="B90" s="7" t="s">
        <v>3783</v>
      </c>
      <c r="C90" s="7" t="s">
        <v>773</v>
      </c>
      <c r="F90"/>
    </row>
    <row r="91" spans="1:28">
      <c r="A91" s="7" t="s">
        <v>4333</v>
      </c>
      <c r="B91" s="7" t="s">
        <v>3778</v>
      </c>
      <c r="C91" s="7" t="s">
        <v>773</v>
      </c>
      <c r="F91"/>
    </row>
    <row r="92" spans="1:28">
      <c r="A92" s="7" t="s">
        <v>4332</v>
      </c>
      <c r="B92" s="7" t="s">
        <v>3773</v>
      </c>
      <c r="C92" s="7" t="s">
        <v>773</v>
      </c>
      <c r="F92"/>
      <c r="N92">
        <v>0.49</v>
      </c>
      <c r="O92">
        <v>0.49</v>
      </c>
      <c r="P92">
        <v>0.49</v>
      </c>
      <c r="Q92">
        <v>0.49</v>
      </c>
      <c r="R92">
        <v>0.49</v>
      </c>
      <c r="S92">
        <v>0.42</v>
      </c>
      <c r="T92">
        <v>0.42</v>
      </c>
      <c r="U92">
        <v>0.42</v>
      </c>
      <c r="V92">
        <v>0.42</v>
      </c>
      <c r="W92">
        <v>0.42</v>
      </c>
    </row>
    <row r="93" spans="1:28">
      <c r="A93" s="7" t="s">
        <v>4331</v>
      </c>
      <c r="B93" s="7" t="s">
        <v>4330</v>
      </c>
      <c r="C93" s="7" t="s">
        <v>773</v>
      </c>
      <c r="F93"/>
    </row>
    <row r="94" spans="1:28">
      <c r="A94" s="7" t="s">
        <v>4329</v>
      </c>
      <c r="B94" s="7" t="s">
        <v>1352</v>
      </c>
      <c r="C94" s="7" t="s">
        <v>773</v>
      </c>
      <c r="F94"/>
      <c r="AB94">
        <v>0.85</v>
      </c>
    </row>
    <row r="95" spans="1:28">
      <c r="A95" s="7" t="s">
        <v>3735</v>
      </c>
      <c r="B95" s="7" t="s">
        <v>3734</v>
      </c>
      <c r="C95" s="7" t="s">
        <v>773</v>
      </c>
      <c r="F95"/>
    </row>
    <row r="96" spans="1:28">
      <c r="A96" s="7" t="s">
        <v>3712</v>
      </c>
      <c r="B96" s="7" t="s">
        <v>315</v>
      </c>
      <c r="C96" s="7" t="s">
        <v>773</v>
      </c>
      <c r="F96"/>
    </row>
    <row r="97" spans="1:28">
      <c r="A97" s="7" t="s">
        <v>4328</v>
      </c>
      <c r="B97" s="7" t="s">
        <v>3710</v>
      </c>
      <c r="C97" s="7" t="s">
        <v>773</v>
      </c>
      <c r="F97"/>
    </row>
    <row r="98" spans="1:28">
      <c r="A98" s="7" t="s">
        <v>4327</v>
      </c>
      <c r="B98" s="7" t="s">
        <v>3706</v>
      </c>
      <c r="C98" s="7" t="s">
        <v>773</v>
      </c>
      <c r="F98"/>
    </row>
    <row r="99" spans="1:28">
      <c r="A99" s="7" t="s">
        <v>4326</v>
      </c>
      <c r="B99" s="7" t="s">
        <v>3701</v>
      </c>
      <c r="C99" s="7" t="s">
        <v>773</v>
      </c>
      <c r="F99"/>
    </row>
    <row r="100" spans="1:28">
      <c r="A100" s="7" t="s">
        <v>4325</v>
      </c>
      <c r="B100" s="7" t="s">
        <v>4324</v>
      </c>
      <c r="C100" s="7" t="s">
        <v>773</v>
      </c>
      <c r="F100"/>
      <c r="K100">
        <v>0.16</v>
      </c>
      <c r="L100">
        <v>0.39</v>
      </c>
      <c r="M100">
        <v>0.76</v>
      </c>
      <c r="N100">
        <v>1.1599999999999999</v>
      </c>
      <c r="O100">
        <v>6.27</v>
      </c>
      <c r="P100">
        <v>6.35</v>
      </c>
      <c r="Q100">
        <v>6.59</v>
      </c>
      <c r="R100">
        <v>0.56000000000000005</v>
      </c>
      <c r="S100">
        <v>0.8</v>
      </c>
      <c r="T100">
        <v>1.04</v>
      </c>
      <c r="U100">
        <v>8.3699999999999992</v>
      </c>
      <c r="V100">
        <v>13.05</v>
      </c>
      <c r="W100">
        <v>7.52</v>
      </c>
      <c r="X100">
        <v>1.73</v>
      </c>
      <c r="Y100">
        <v>4.18</v>
      </c>
      <c r="Z100">
        <v>14.13</v>
      </c>
      <c r="AA100">
        <v>10.95</v>
      </c>
      <c r="AB100">
        <v>0.6</v>
      </c>
    </row>
    <row r="101" spans="1:28">
      <c r="A101" s="7" t="s">
        <v>3695</v>
      </c>
      <c r="B101" s="7" t="s">
        <v>4323</v>
      </c>
      <c r="C101" s="7" t="s">
        <v>773</v>
      </c>
      <c r="F101"/>
    </row>
    <row r="102" spans="1:28">
      <c r="A102" s="7" t="s">
        <v>3693</v>
      </c>
      <c r="B102" s="7" t="s">
        <v>4322</v>
      </c>
      <c r="C102" s="7" t="s">
        <v>773</v>
      </c>
      <c r="F102"/>
    </row>
    <row r="103" spans="1:28">
      <c r="A103" s="7" t="s">
        <v>3691</v>
      </c>
      <c r="B103" s="7" t="s">
        <v>4321</v>
      </c>
      <c r="C103" s="7" t="s">
        <v>773</v>
      </c>
      <c r="F103"/>
    </row>
    <row r="104" spans="1:28">
      <c r="A104" s="7" t="s">
        <v>4320</v>
      </c>
      <c r="B104" s="7" t="s">
        <v>1735</v>
      </c>
      <c r="C104" s="7" t="s">
        <v>773</v>
      </c>
      <c r="F104"/>
    </row>
    <row r="105" spans="1:28">
      <c r="A105" s="7" t="s">
        <v>3686</v>
      </c>
      <c r="B105" s="7" t="s">
        <v>4319</v>
      </c>
      <c r="C105" s="7" t="s">
        <v>773</v>
      </c>
      <c r="F105"/>
      <c r="K105">
        <v>0.16</v>
      </c>
      <c r="L105">
        <v>0.18</v>
      </c>
      <c r="M105">
        <v>0.19</v>
      </c>
      <c r="S105">
        <v>0</v>
      </c>
      <c r="T105">
        <v>0</v>
      </c>
      <c r="U105">
        <v>0</v>
      </c>
    </row>
    <row r="106" spans="1:28">
      <c r="A106" s="7" t="s">
        <v>3670</v>
      </c>
      <c r="B106" s="7" t="s">
        <v>4318</v>
      </c>
      <c r="C106" s="7" t="s">
        <v>773</v>
      </c>
      <c r="F106"/>
      <c r="N106">
        <v>0.2</v>
      </c>
    </row>
    <row r="107" spans="1:28">
      <c r="A107" s="7" t="s">
        <v>3658</v>
      </c>
      <c r="B107" s="7" t="s">
        <v>296</v>
      </c>
      <c r="C107" s="7" t="s">
        <v>773</v>
      </c>
      <c r="F107"/>
    </row>
    <row r="108" spans="1:28">
      <c r="A108" s="7" t="s">
        <v>3657</v>
      </c>
      <c r="B108" s="7" t="s">
        <v>294</v>
      </c>
      <c r="C108" s="7" t="s">
        <v>773</v>
      </c>
      <c r="F108"/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>
      <c r="A109" s="7" t="s">
        <v>3655</v>
      </c>
      <c r="B109" s="7" t="s">
        <v>4317</v>
      </c>
      <c r="C109" s="7" t="s">
        <v>773</v>
      </c>
      <c r="F109"/>
    </row>
    <row r="110" spans="1:28">
      <c r="A110" s="7" t="s">
        <v>3654</v>
      </c>
      <c r="B110" s="7" t="s">
        <v>4316</v>
      </c>
      <c r="C110" s="7" t="s">
        <v>773</v>
      </c>
      <c r="F110"/>
    </row>
    <row r="111" spans="1:28">
      <c r="A111" s="7" t="s">
        <v>3653</v>
      </c>
      <c r="B111" s="7" t="s">
        <v>4315</v>
      </c>
      <c r="C111" s="7" t="s">
        <v>773</v>
      </c>
      <c r="F111"/>
      <c r="L111">
        <v>0.21</v>
      </c>
      <c r="M111">
        <v>0.56999999999999995</v>
      </c>
      <c r="N111">
        <v>0.96</v>
      </c>
      <c r="O111">
        <v>6.27</v>
      </c>
      <c r="P111">
        <v>6.35</v>
      </c>
      <c r="Q111">
        <v>6.59</v>
      </c>
      <c r="R111">
        <v>0.56000000000000005</v>
      </c>
      <c r="S111">
        <v>0.8</v>
      </c>
      <c r="T111">
        <v>1.04</v>
      </c>
      <c r="U111">
        <v>8.3699999999999992</v>
      </c>
      <c r="V111">
        <v>13.05</v>
      </c>
      <c r="W111">
        <v>7.52</v>
      </c>
      <c r="X111">
        <v>1.73</v>
      </c>
      <c r="Y111">
        <v>4.18</v>
      </c>
      <c r="Z111">
        <v>14.13</v>
      </c>
      <c r="AA111">
        <v>10.95</v>
      </c>
      <c r="AB111">
        <v>0.6</v>
      </c>
    </row>
    <row r="112" spans="1:28">
      <c r="A112" s="7" t="s">
        <v>3651</v>
      </c>
      <c r="B112" s="7" t="s">
        <v>4314</v>
      </c>
      <c r="C112" s="7" t="s">
        <v>773</v>
      </c>
      <c r="F112"/>
    </row>
    <row r="113" spans="1:28">
      <c r="A113" s="7" t="s">
        <v>4313</v>
      </c>
      <c r="B113" s="7" t="s">
        <v>4312</v>
      </c>
      <c r="C113" s="7" t="s">
        <v>773</v>
      </c>
      <c r="F113"/>
      <c r="L113">
        <v>0.21</v>
      </c>
      <c r="M113">
        <v>0.56999999999999995</v>
      </c>
      <c r="N113">
        <v>0.96</v>
      </c>
      <c r="O113">
        <v>6.27</v>
      </c>
      <c r="P113">
        <v>6.35</v>
      </c>
      <c r="Q113">
        <v>6.59</v>
      </c>
      <c r="R113">
        <v>0.56000000000000005</v>
      </c>
      <c r="S113">
        <v>0.8</v>
      </c>
      <c r="T113">
        <v>1.04</v>
      </c>
      <c r="U113">
        <v>8.3699999999999992</v>
      </c>
      <c r="V113">
        <v>13.05</v>
      </c>
      <c r="W113">
        <v>7.52</v>
      </c>
      <c r="X113">
        <v>1.73</v>
      </c>
      <c r="Y113">
        <v>4.18</v>
      </c>
      <c r="Z113">
        <v>14.13</v>
      </c>
      <c r="AA113">
        <v>10.95</v>
      </c>
    </row>
    <row r="114" spans="1:28">
      <c r="A114" s="7" t="s">
        <v>4311</v>
      </c>
      <c r="B114" s="7" t="s">
        <v>4310</v>
      </c>
      <c r="C114" s="7" t="s">
        <v>773</v>
      </c>
      <c r="F114"/>
      <c r="AB114">
        <v>0.6</v>
      </c>
    </row>
    <row r="115" spans="1:28">
      <c r="A115" s="7" t="s">
        <v>3637</v>
      </c>
      <c r="B115" s="7" t="s">
        <v>4309</v>
      </c>
      <c r="C115" s="7" t="s">
        <v>773</v>
      </c>
      <c r="F115"/>
    </row>
    <row r="116" spans="1:28">
      <c r="A116" s="7" t="s">
        <v>3629</v>
      </c>
      <c r="B116" s="7" t="s">
        <v>4308</v>
      </c>
      <c r="C116" s="7" t="s">
        <v>773</v>
      </c>
      <c r="F116"/>
    </row>
    <row r="117" spans="1:28">
      <c r="A117" s="7" t="s">
        <v>4307</v>
      </c>
      <c r="B117" s="7" t="s">
        <v>1735</v>
      </c>
      <c r="C117" s="7" t="s">
        <v>773</v>
      </c>
      <c r="F117"/>
    </row>
    <row r="118" spans="1:28">
      <c r="A118" s="7" t="s">
        <v>3617</v>
      </c>
      <c r="B118" s="7" t="s">
        <v>292</v>
      </c>
      <c r="C118" s="7" t="s">
        <v>773</v>
      </c>
      <c r="F118"/>
      <c r="K118">
        <v>7.75</v>
      </c>
      <c r="L118">
        <v>7.96</v>
      </c>
      <c r="M118">
        <v>7.96</v>
      </c>
      <c r="N118">
        <v>7.85</v>
      </c>
      <c r="O118">
        <v>8.07</v>
      </c>
      <c r="P118">
        <v>0.69</v>
      </c>
      <c r="Q118">
        <v>0.69</v>
      </c>
      <c r="R118">
        <v>0.16</v>
      </c>
      <c r="S118">
        <v>0.43</v>
      </c>
      <c r="T118">
        <v>0.42</v>
      </c>
      <c r="U118">
        <v>0.5</v>
      </c>
      <c r="V118">
        <v>0.38</v>
      </c>
      <c r="W118">
        <v>1.99</v>
      </c>
      <c r="X118">
        <v>3.09</v>
      </c>
      <c r="Y118">
        <v>2.48</v>
      </c>
      <c r="Z118">
        <v>4.25</v>
      </c>
      <c r="AA118">
        <v>3.98</v>
      </c>
      <c r="AB118">
        <v>2.62</v>
      </c>
    </row>
    <row r="119" spans="1:28">
      <c r="A119" s="7" t="s">
        <v>4306</v>
      </c>
      <c r="B119" s="7" t="s">
        <v>3615</v>
      </c>
      <c r="C119" s="7" t="s">
        <v>773</v>
      </c>
      <c r="F119"/>
      <c r="S119">
        <v>0.28000000000000003</v>
      </c>
      <c r="T119">
        <v>0.26</v>
      </c>
      <c r="U119">
        <v>0.24</v>
      </c>
      <c r="V119">
        <v>0.22</v>
      </c>
      <c r="W119">
        <v>0.19</v>
      </c>
      <c r="X119">
        <v>0.16</v>
      </c>
    </row>
    <row r="120" spans="1:28">
      <c r="A120" s="7" t="s">
        <v>4305</v>
      </c>
      <c r="B120" s="7" t="s">
        <v>4304</v>
      </c>
      <c r="C120" s="7" t="s">
        <v>773</v>
      </c>
      <c r="F120"/>
    </row>
    <row r="121" spans="1:28">
      <c r="A121" s="7" t="s">
        <v>4303</v>
      </c>
      <c r="B121" s="7" t="s">
        <v>3586</v>
      </c>
      <c r="C121" s="7" t="s">
        <v>773</v>
      </c>
      <c r="F121"/>
    </row>
    <row r="122" spans="1:28">
      <c r="A122" s="7" t="s">
        <v>4302</v>
      </c>
      <c r="B122" s="7" t="s">
        <v>3582</v>
      </c>
      <c r="C122" s="7" t="s">
        <v>773</v>
      </c>
      <c r="F122"/>
    </row>
    <row r="123" spans="1:28">
      <c r="A123" s="7" t="s">
        <v>4301</v>
      </c>
      <c r="B123" s="7" t="s">
        <v>1352</v>
      </c>
      <c r="C123" s="7" t="s">
        <v>773</v>
      </c>
      <c r="F123"/>
      <c r="K123">
        <v>7.75</v>
      </c>
      <c r="L123">
        <v>7.96</v>
      </c>
      <c r="M123">
        <v>7.96</v>
      </c>
      <c r="N123">
        <v>7.85</v>
      </c>
      <c r="O123">
        <v>8.07</v>
      </c>
      <c r="P123">
        <v>0.69</v>
      </c>
      <c r="Q123">
        <v>0.69</v>
      </c>
      <c r="R123">
        <v>0.16</v>
      </c>
      <c r="S123">
        <v>0.16</v>
      </c>
      <c r="T123">
        <v>0.16</v>
      </c>
      <c r="U123">
        <v>0.26</v>
      </c>
      <c r="V123">
        <v>0.16</v>
      </c>
      <c r="W123">
        <v>1.79</v>
      </c>
      <c r="X123">
        <v>2.93</v>
      </c>
      <c r="Y123">
        <v>2.48</v>
      </c>
      <c r="Z123">
        <v>4.25</v>
      </c>
      <c r="AA123">
        <v>3.98</v>
      </c>
      <c r="AB123">
        <v>2.62</v>
      </c>
    </row>
    <row r="124" spans="1:28">
      <c r="A124" s="7" t="s">
        <v>3562</v>
      </c>
      <c r="B124" s="7" t="s">
        <v>301</v>
      </c>
      <c r="C124" s="7" t="s">
        <v>773</v>
      </c>
      <c r="F124"/>
      <c r="L124">
        <v>10.91</v>
      </c>
      <c r="M124">
        <v>11.52</v>
      </c>
      <c r="N124">
        <v>22.55</v>
      </c>
      <c r="O124">
        <v>28.97</v>
      </c>
      <c r="P124">
        <v>24.75</v>
      </c>
      <c r="Q124">
        <v>21.88</v>
      </c>
      <c r="R124">
        <v>19.489999999999998</v>
      </c>
      <c r="S124">
        <v>15.46</v>
      </c>
      <c r="T124">
        <v>9.9</v>
      </c>
      <c r="U124">
        <v>8.77</v>
      </c>
      <c r="V124">
        <v>13.65</v>
      </c>
      <c r="W124">
        <v>25.1</v>
      </c>
      <c r="X124">
        <v>26.42</v>
      </c>
      <c r="Y124">
        <v>39.799999999999997</v>
      </c>
      <c r="Z124">
        <v>66.13</v>
      </c>
      <c r="AA124">
        <v>131.15</v>
      </c>
      <c r="AB124">
        <v>115.09</v>
      </c>
    </row>
    <row r="125" spans="1:28">
      <c r="A125" s="7" t="s">
        <v>3561</v>
      </c>
      <c r="B125" s="7" t="s">
        <v>3560</v>
      </c>
      <c r="C125" s="7" t="s">
        <v>773</v>
      </c>
      <c r="F125"/>
    </row>
    <row r="126" spans="1:28">
      <c r="A126" s="7" t="s">
        <v>4300</v>
      </c>
      <c r="B126" s="7" t="s">
        <v>3558</v>
      </c>
      <c r="C126" s="7" t="s">
        <v>773</v>
      </c>
      <c r="F126"/>
    </row>
    <row r="127" spans="1:28">
      <c r="A127" s="7" t="s">
        <v>3555</v>
      </c>
      <c r="B127" s="7" t="s">
        <v>3554</v>
      </c>
      <c r="C127" s="7" t="s">
        <v>773</v>
      </c>
      <c r="F127"/>
    </row>
    <row r="128" spans="1:28">
      <c r="A128" s="7" t="s">
        <v>3553</v>
      </c>
      <c r="B128" s="7" t="s">
        <v>3552</v>
      </c>
      <c r="C128" s="7" t="s">
        <v>773</v>
      </c>
      <c r="F128"/>
    </row>
    <row r="129" spans="1:28">
      <c r="A129" s="7" t="s">
        <v>3551</v>
      </c>
      <c r="B129" s="7" t="s">
        <v>3550</v>
      </c>
      <c r="C129" s="7" t="s">
        <v>773</v>
      </c>
      <c r="F129"/>
      <c r="M129">
        <v>0.97</v>
      </c>
      <c r="V129">
        <v>0.56999999999999995</v>
      </c>
      <c r="W129">
        <v>3.24</v>
      </c>
      <c r="X129">
        <v>15.02</v>
      </c>
      <c r="Y129">
        <v>5.45</v>
      </c>
      <c r="Z129">
        <v>29.73</v>
      </c>
      <c r="AA129">
        <v>18.09</v>
      </c>
      <c r="AB129">
        <v>7.21</v>
      </c>
    </row>
    <row r="130" spans="1:28">
      <c r="A130" s="7" t="s">
        <v>3549</v>
      </c>
      <c r="B130" s="7" t="s">
        <v>3548</v>
      </c>
      <c r="C130" s="7" t="s">
        <v>773</v>
      </c>
      <c r="F130"/>
      <c r="W130">
        <v>2.67</v>
      </c>
      <c r="X130">
        <v>12.55</v>
      </c>
      <c r="Y130">
        <v>5.26</v>
      </c>
      <c r="Z130">
        <v>29.17</v>
      </c>
      <c r="AA130">
        <v>17.41</v>
      </c>
      <c r="AB130">
        <v>6.8</v>
      </c>
    </row>
    <row r="131" spans="1:28">
      <c r="A131" s="7" t="s">
        <v>3529</v>
      </c>
      <c r="B131" s="7" t="s">
        <v>3528</v>
      </c>
      <c r="C131" s="7" t="s">
        <v>773</v>
      </c>
      <c r="F131"/>
    </row>
    <row r="132" spans="1:28">
      <c r="A132" s="7" t="s">
        <v>4299</v>
      </c>
      <c r="B132" s="7" t="s">
        <v>4298</v>
      </c>
      <c r="C132" s="7" t="s">
        <v>773</v>
      </c>
      <c r="F132"/>
    </row>
    <row r="133" spans="1:28">
      <c r="A133" s="7" t="s">
        <v>4297</v>
      </c>
      <c r="B133" s="7" t="s">
        <v>1352</v>
      </c>
      <c r="C133" s="7" t="s">
        <v>773</v>
      </c>
      <c r="F133"/>
      <c r="M133">
        <v>0.97</v>
      </c>
      <c r="V133">
        <v>0.56999999999999995</v>
      </c>
      <c r="W133">
        <v>0.56999999999999995</v>
      </c>
      <c r="X133">
        <v>2.4700000000000002</v>
      </c>
      <c r="Y133">
        <v>0.19</v>
      </c>
      <c r="Z133">
        <v>0.56000000000000005</v>
      </c>
      <c r="AA133">
        <v>0.68</v>
      </c>
      <c r="AB133">
        <v>0.41</v>
      </c>
    </row>
    <row r="134" spans="1:28">
      <c r="A134" s="7" t="s">
        <v>3495</v>
      </c>
      <c r="B134" s="7" t="s">
        <v>3494</v>
      </c>
      <c r="C134" s="7" t="s">
        <v>773</v>
      </c>
      <c r="F134"/>
    </row>
    <row r="135" spans="1:28">
      <c r="A135" s="7" t="s">
        <v>4296</v>
      </c>
      <c r="B135" s="7" t="s">
        <v>4295</v>
      </c>
      <c r="C135" s="7" t="s">
        <v>773</v>
      </c>
      <c r="F135"/>
      <c r="K135">
        <v>162.75</v>
      </c>
      <c r="L135">
        <v>181.2</v>
      </c>
      <c r="M135">
        <v>211.3</v>
      </c>
      <c r="N135">
        <v>330.57</v>
      </c>
      <c r="O135">
        <v>370.09</v>
      </c>
      <c r="P135">
        <v>347.5</v>
      </c>
      <c r="Q135">
        <v>368.99</v>
      </c>
      <c r="R135">
        <v>461.19</v>
      </c>
      <c r="S135">
        <v>438.78</v>
      </c>
      <c r="T135">
        <v>401.78</v>
      </c>
      <c r="U135">
        <v>408.17</v>
      </c>
      <c r="V135">
        <v>565.59</v>
      </c>
      <c r="W135">
        <v>607.16</v>
      </c>
      <c r="X135">
        <v>672.49</v>
      </c>
      <c r="Y135">
        <v>708.92</v>
      </c>
      <c r="Z135" s="652">
        <v>1147.73</v>
      </c>
      <c r="AA135">
        <v>980.81</v>
      </c>
      <c r="AB135">
        <v>552.36</v>
      </c>
    </row>
    <row r="136" spans="1:28">
      <c r="A136" s="7" t="s">
        <v>4294</v>
      </c>
      <c r="B136" s="7" t="s">
        <v>4293</v>
      </c>
      <c r="C136" s="7" t="s">
        <v>773</v>
      </c>
      <c r="F136"/>
      <c r="K136">
        <v>161.26</v>
      </c>
      <c r="L136">
        <v>179.98</v>
      </c>
      <c r="M136">
        <v>210.42</v>
      </c>
      <c r="N136">
        <v>329.51</v>
      </c>
      <c r="O136">
        <v>369.13</v>
      </c>
      <c r="P136">
        <v>346.84</v>
      </c>
      <c r="Q136">
        <v>368.18</v>
      </c>
      <c r="R136">
        <v>460.11</v>
      </c>
      <c r="S136">
        <v>437.37</v>
      </c>
      <c r="T136">
        <v>400.74</v>
      </c>
      <c r="U136">
        <v>407.32</v>
      </c>
      <c r="V136">
        <v>561.4</v>
      </c>
      <c r="W136">
        <v>603.61</v>
      </c>
      <c r="X136">
        <v>670.3</v>
      </c>
      <c r="Y136">
        <v>701.19</v>
      </c>
      <c r="Z136" s="652">
        <v>1119.3399999999999</v>
      </c>
      <c r="AA136">
        <v>959.43</v>
      </c>
      <c r="AB136">
        <v>536.62</v>
      </c>
    </row>
    <row r="137" spans="1:28">
      <c r="A137" s="7" t="s">
        <v>3493</v>
      </c>
      <c r="B137" s="7" t="s">
        <v>243</v>
      </c>
      <c r="C137" s="7" t="s">
        <v>773</v>
      </c>
      <c r="F137"/>
      <c r="K137">
        <v>202.71</v>
      </c>
      <c r="L137">
        <v>445.49</v>
      </c>
      <c r="M137">
        <v>431.91</v>
      </c>
      <c r="N137">
        <v>488.72</v>
      </c>
      <c r="O137">
        <v>422.73</v>
      </c>
      <c r="P137">
        <v>412.41</v>
      </c>
      <c r="Q137">
        <v>325.94</v>
      </c>
      <c r="R137">
        <v>177.43</v>
      </c>
      <c r="S137">
        <v>132.72999999999999</v>
      </c>
      <c r="T137">
        <v>92.36</v>
      </c>
      <c r="U137">
        <v>280.74</v>
      </c>
      <c r="V137">
        <v>666.03</v>
      </c>
      <c r="W137">
        <v>666.92</v>
      </c>
      <c r="X137">
        <v>631.74</v>
      </c>
      <c r="Y137">
        <v>451.69</v>
      </c>
      <c r="Z137">
        <v>993.72</v>
      </c>
      <c r="AA137" s="652">
        <v>1114.25</v>
      </c>
      <c r="AB137" s="652">
        <v>1072.52</v>
      </c>
    </row>
    <row r="138" spans="1:28">
      <c r="A138" s="7" t="s">
        <v>3492</v>
      </c>
      <c r="B138" s="7" t="s">
        <v>261</v>
      </c>
      <c r="C138" s="7" t="s">
        <v>773</v>
      </c>
      <c r="F138"/>
      <c r="K138">
        <v>49.76</v>
      </c>
      <c r="L138">
        <v>197.36</v>
      </c>
      <c r="M138">
        <v>225.99</v>
      </c>
      <c r="N138">
        <v>201.48</v>
      </c>
      <c r="O138">
        <v>249.34</v>
      </c>
      <c r="P138">
        <v>214.87</v>
      </c>
      <c r="Q138">
        <v>161.84</v>
      </c>
      <c r="R138">
        <v>93.26</v>
      </c>
      <c r="S138">
        <v>87.72</v>
      </c>
      <c r="T138">
        <v>88.38</v>
      </c>
      <c r="U138">
        <v>101.99</v>
      </c>
      <c r="V138">
        <v>319.93</v>
      </c>
      <c r="W138">
        <v>362.28</v>
      </c>
      <c r="X138">
        <v>389.9</v>
      </c>
      <c r="Y138">
        <v>275.2</v>
      </c>
      <c r="Z138">
        <v>427.44</v>
      </c>
      <c r="AA138">
        <v>806.17</v>
      </c>
      <c r="AB138">
        <v>863.12</v>
      </c>
    </row>
    <row r="139" spans="1:28">
      <c r="A139" s="7" t="s">
        <v>4292</v>
      </c>
      <c r="B139" s="7" t="s">
        <v>273</v>
      </c>
      <c r="C139" s="7" t="s">
        <v>773</v>
      </c>
      <c r="F139"/>
      <c r="W139">
        <v>34.799999999999997</v>
      </c>
      <c r="X139">
        <v>38.200000000000003</v>
      </c>
    </row>
    <row r="140" spans="1:28">
      <c r="A140" s="7" t="s">
        <v>3480</v>
      </c>
      <c r="B140" s="7" t="s">
        <v>271</v>
      </c>
      <c r="C140" s="7" t="s">
        <v>773</v>
      </c>
      <c r="F140"/>
      <c r="M140">
        <v>30</v>
      </c>
      <c r="N140">
        <v>35</v>
      </c>
      <c r="O140">
        <v>35</v>
      </c>
      <c r="P140">
        <v>35</v>
      </c>
      <c r="Q140">
        <v>35</v>
      </c>
      <c r="R140">
        <v>35</v>
      </c>
      <c r="S140">
        <v>35</v>
      </c>
      <c r="T140">
        <v>35</v>
      </c>
      <c r="U140">
        <v>35</v>
      </c>
      <c r="V140">
        <v>130</v>
      </c>
      <c r="W140">
        <v>160</v>
      </c>
      <c r="X140">
        <v>160</v>
      </c>
      <c r="Y140">
        <v>160</v>
      </c>
      <c r="Z140">
        <v>160</v>
      </c>
      <c r="AA140">
        <v>415</v>
      </c>
      <c r="AB140">
        <v>619</v>
      </c>
    </row>
    <row r="141" spans="1:28">
      <c r="A141" s="7" t="s">
        <v>4291</v>
      </c>
      <c r="B141" s="7" t="s">
        <v>3466</v>
      </c>
      <c r="C141" s="7" t="s">
        <v>773</v>
      </c>
      <c r="F141"/>
      <c r="L141">
        <v>154.19</v>
      </c>
      <c r="M141">
        <v>154.13</v>
      </c>
      <c r="N141">
        <v>127.36</v>
      </c>
      <c r="O141">
        <v>181.3</v>
      </c>
      <c r="P141">
        <v>132</v>
      </c>
      <c r="Q141">
        <v>93.5</v>
      </c>
      <c r="R141">
        <v>39.75</v>
      </c>
      <c r="S141">
        <v>39.75</v>
      </c>
      <c r="T141">
        <v>39.75</v>
      </c>
      <c r="U141">
        <v>25</v>
      </c>
      <c r="V141">
        <v>75</v>
      </c>
      <c r="W141">
        <v>100</v>
      </c>
      <c r="X141">
        <v>122.5</v>
      </c>
      <c r="Y141">
        <v>78.75</v>
      </c>
      <c r="Z141">
        <v>25</v>
      </c>
      <c r="AA141">
        <v>250</v>
      </c>
      <c r="AB141">
        <v>100</v>
      </c>
    </row>
    <row r="142" spans="1:28">
      <c r="A142" s="7" t="s">
        <v>4290</v>
      </c>
      <c r="B142" s="7" t="s">
        <v>3463</v>
      </c>
      <c r="C142" s="7" t="s">
        <v>773</v>
      </c>
      <c r="F142"/>
      <c r="O142">
        <v>36.49</v>
      </c>
    </row>
    <row r="143" spans="1:28">
      <c r="A143" s="7" t="s">
        <v>3452</v>
      </c>
      <c r="B143" s="7" t="s">
        <v>3451</v>
      </c>
      <c r="C143" s="7" t="s">
        <v>773</v>
      </c>
      <c r="F143"/>
      <c r="L143">
        <v>154.19</v>
      </c>
      <c r="M143">
        <v>154.13</v>
      </c>
      <c r="N143">
        <v>127.36</v>
      </c>
      <c r="O143">
        <v>144.82</v>
      </c>
      <c r="P143">
        <v>132</v>
      </c>
      <c r="Q143">
        <v>93.5</v>
      </c>
      <c r="R143">
        <v>39.75</v>
      </c>
      <c r="S143">
        <v>39.75</v>
      </c>
      <c r="T143">
        <v>39.75</v>
      </c>
      <c r="U143">
        <v>25</v>
      </c>
      <c r="V143">
        <v>75</v>
      </c>
      <c r="W143">
        <v>100</v>
      </c>
      <c r="X143">
        <v>122.5</v>
      </c>
      <c r="Y143">
        <v>78.75</v>
      </c>
      <c r="Z143">
        <v>25</v>
      </c>
      <c r="AA143">
        <v>250</v>
      </c>
      <c r="AB143">
        <v>100</v>
      </c>
    </row>
    <row r="144" spans="1:28">
      <c r="A144" s="7" t="s">
        <v>3450</v>
      </c>
      <c r="B144" s="7" t="s">
        <v>3449</v>
      </c>
      <c r="C144" s="7" t="s">
        <v>773</v>
      </c>
      <c r="F144"/>
    </row>
    <row r="145" spans="1:28">
      <c r="A145" s="7" t="s">
        <v>3448</v>
      </c>
      <c r="B145" s="7" t="s">
        <v>3447</v>
      </c>
      <c r="C145" s="7" t="s">
        <v>773</v>
      </c>
      <c r="F145"/>
    </row>
    <row r="146" spans="1:28">
      <c r="A146" s="7" t="s">
        <v>3446</v>
      </c>
      <c r="B146" s="7" t="s">
        <v>3445</v>
      </c>
      <c r="C146" s="7" t="s">
        <v>773</v>
      </c>
      <c r="F146"/>
    </row>
    <row r="147" spans="1:28">
      <c r="A147" s="7" t="s">
        <v>3444</v>
      </c>
      <c r="B147" s="7" t="s">
        <v>3443</v>
      </c>
      <c r="C147" s="7" t="s">
        <v>773</v>
      </c>
      <c r="F147"/>
    </row>
    <row r="148" spans="1:28">
      <c r="A148" s="7" t="s">
        <v>3442</v>
      </c>
      <c r="B148" s="7" t="s">
        <v>3441</v>
      </c>
      <c r="C148" s="7" t="s">
        <v>773</v>
      </c>
      <c r="F148"/>
    </row>
    <row r="149" spans="1:28">
      <c r="A149" s="7" t="s">
        <v>3440</v>
      </c>
      <c r="B149" s="7" t="s">
        <v>3197</v>
      </c>
      <c r="C149" s="7" t="s">
        <v>773</v>
      </c>
      <c r="F149"/>
    </row>
    <row r="150" spans="1:28">
      <c r="A150" s="7" t="s">
        <v>3439</v>
      </c>
      <c r="B150" s="7" t="s">
        <v>3195</v>
      </c>
      <c r="C150" s="7" t="s">
        <v>773</v>
      </c>
      <c r="F150"/>
    </row>
    <row r="151" spans="1:28">
      <c r="A151" s="7" t="s">
        <v>4289</v>
      </c>
      <c r="B151" s="7" t="s">
        <v>3437</v>
      </c>
      <c r="C151" s="7" t="s">
        <v>773</v>
      </c>
      <c r="F151"/>
      <c r="W151">
        <v>6.97</v>
      </c>
      <c r="X151">
        <v>6.03</v>
      </c>
      <c r="Y151">
        <v>4.5599999999999996</v>
      </c>
      <c r="Z151">
        <v>15.59</v>
      </c>
      <c r="AA151">
        <v>14.27</v>
      </c>
      <c r="AB151">
        <v>6.44</v>
      </c>
    </row>
    <row r="152" spans="1:28">
      <c r="A152" s="7" t="s">
        <v>3435</v>
      </c>
      <c r="B152" s="7" t="s">
        <v>3434</v>
      </c>
      <c r="C152" s="7" t="s">
        <v>773</v>
      </c>
      <c r="F152"/>
    </row>
    <row r="153" spans="1:28">
      <c r="A153" s="7" t="s">
        <v>3433</v>
      </c>
      <c r="B153" s="7" t="s">
        <v>3432</v>
      </c>
      <c r="C153" s="7" t="s">
        <v>773</v>
      </c>
      <c r="F153"/>
    </row>
    <row r="154" spans="1:28">
      <c r="A154" s="7" t="s">
        <v>3431</v>
      </c>
      <c r="B154" s="7" t="s">
        <v>3430</v>
      </c>
      <c r="C154" s="7" t="s">
        <v>773</v>
      </c>
      <c r="F154"/>
      <c r="W154">
        <v>5.16</v>
      </c>
    </row>
    <row r="155" spans="1:28">
      <c r="A155" s="7" t="s">
        <v>3422</v>
      </c>
      <c r="B155" s="7" t="s">
        <v>3174</v>
      </c>
      <c r="C155" s="7" t="s">
        <v>773</v>
      </c>
      <c r="F155"/>
      <c r="W155">
        <v>1.81</v>
      </c>
      <c r="X155">
        <v>6.03</v>
      </c>
      <c r="Y155">
        <v>4.5599999999999996</v>
      </c>
      <c r="Z155">
        <v>15.59</v>
      </c>
      <c r="AA155">
        <v>14.27</v>
      </c>
      <c r="AB155">
        <v>6.44</v>
      </c>
    </row>
    <row r="156" spans="1:28">
      <c r="A156" s="7" t="s">
        <v>3421</v>
      </c>
      <c r="B156" s="7" t="s">
        <v>2995</v>
      </c>
      <c r="C156" s="7" t="s">
        <v>773</v>
      </c>
      <c r="F156"/>
    </row>
    <row r="157" spans="1:28">
      <c r="A157" s="7" t="s">
        <v>3420</v>
      </c>
      <c r="B157" s="7" t="s">
        <v>3419</v>
      </c>
      <c r="C157" s="7" t="s">
        <v>773</v>
      </c>
      <c r="F157"/>
    </row>
    <row r="158" spans="1:28">
      <c r="A158" s="7" t="s">
        <v>3418</v>
      </c>
      <c r="B158" s="7" t="s">
        <v>3417</v>
      </c>
      <c r="C158" s="7" t="s">
        <v>773</v>
      </c>
      <c r="F158"/>
    </row>
    <row r="159" spans="1:28">
      <c r="A159" s="7" t="s">
        <v>4288</v>
      </c>
      <c r="B159" s="7" t="s">
        <v>3411</v>
      </c>
      <c r="C159" s="7" t="s">
        <v>773</v>
      </c>
      <c r="F159"/>
    </row>
    <row r="160" spans="1:28">
      <c r="A160" s="7" t="s">
        <v>3410</v>
      </c>
      <c r="B160" s="7" t="s">
        <v>3409</v>
      </c>
      <c r="C160" s="7" t="s">
        <v>773</v>
      </c>
      <c r="F160"/>
      <c r="K160">
        <v>49.76</v>
      </c>
      <c r="L160">
        <v>43.08</v>
      </c>
      <c r="M160">
        <v>38.56</v>
      </c>
      <c r="N160">
        <v>27</v>
      </c>
      <c r="O160">
        <v>26.32</v>
      </c>
      <c r="P160">
        <v>47.87</v>
      </c>
      <c r="Q160">
        <v>31.75</v>
      </c>
      <c r="R160">
        <v>15.88</v>
      </c>
      <c r="S160">
        <v>12.8</v>
      </c>
      <c r="T160">
        <v>13.63</v>
      </c>
      <c r="U160">
        <v>41.99</v>
      </c>
      <c r="V160">
        <v>90.02</v>
      </c>
      <c r="W160">
        <v>43.45</v>
      </c>
      <c r="X160">
        <v>46.96</v>
      </c>
      <c r="Y160">
        <v>31.68</v>
      </c>
      <c r="Z160">
        <v>226.44</v>
      </c>
      <c r="AA160">
        <v>126.48</v>
      </c>
      <c r="AB160">
        <v>137.18</v>
      </c>
    </row>
    <row r="161" spans="1:28">
      <c r="A161" s="7" t="s">
        <v>3408</v>
      </c>
      <c r="B161" s="7" t="s">
        <v>3407</v>
      </c>
      <c r="C161" s="7" t="s">
        <v>773</v>
      </c>
      <c r="F161"/>
      <c r="Z161">
        <v>68.849999999999994</v>
      </c>
      <c r="AA161">
        <v>26.63</v>
      </c>
      <c r="AB161">
        <v>51.38</v>
      </c>
    </row>
    <row r="162" spans="1:28">
      <c r="A162" s="7" t="s">
        <v>3402</v>
      </c>
      <c r="B162" s="7" t="s">
        <v>3401</v>
      </c>
      <c r="C162" s="7" t="s">
        <v>773</v>
      </c>
      <c r="F162"/>
      <c r="K162">
        <v>49.01</v>
      </c>
      <c r="L162">
        <v>41.74</v>
      </c>
      <c r="M162">
        <v>34.9</v>
      </c>
      <c r="N162">
        <v>19.899999999999999</v>
      </c>
      <c r="O162">
        <v>19.260000000000002</v>
      </c>
      <c r="P162">
        <v>40.65</v>
      </c>
      <c r="Q162">
        <v>22.72</v>
      </c>
      <c r="R162">
        <v>7.83</v>
      </c>
      <c r="S162">
        <v>5.83</v>
      </c>
      <c r="T162">
        <v>6.44</v>
      </c>
      <c r="U162">
        <v>33.229999999999997</v>
      </c>
      <c r="V162">
        <v>71.77</v>
      </c>
      <c r="W162">
        <v>24.95</v>
      </c>
      <c r="X162">
        <v>23.44</v>
      </c>
      <c r="Y162">
        <v>11.44</v>
      </c>
      <c r="Z162">
        <v>122.28</v>
      </c>
      <c r="AA162">
        <v>74.52</v>
      </c>
      <c r="AB162">
        <v>64.790000000000006</v>
      </c>
    </row>
    <row r="163" spans="1:28">
      <c r="A163" s="7" t="s">
        <v>3387</v>
      </c>
      <c r="B163" s="7" t="s">
        <v>3386</v>
      </c>
      <c r="C163" s="7" t="s">
        <v>773</v>
      </c>
      <c r="F163"/>
      <c r="K163">
        <v>0.31</v>
      </c>
      <c r="L163">
        <v>0.49</v>
      </c>
      <c r="M163">
        <v>0.4</v>
      </c>
      <c r="N163">
        <v>0.59</v>
      </c>
      <c r="O163">
        <v>0.57999999999999996</v>
      </c>
      <c r="P163">
        <v>0.67</v>
      </c>
      <c r="Q163">
        <v>0.93</v>
      </c>
      <c r="R163">
        <v>0.75</v>
      </c>
      <c r="S163">
        <v>0.72</v>
      </c>
      <c r="T163">
        <v>0.75</v>
      </c>
      <c r="U163">
        <v>0.97</v>
      </c>
      <c r="V163">
        <v>2</v>
      </c>
      <c r="W163">
        <v>2.4700000000000002</v>
      </c>
      <c r="X163">
        <v>2.36</v>
      </c>
      <c r="Y163">
        <v>2.91</v>
      </c>
      <c r="Z163">
        <v>3.26</v>
      </c>
      <c r="AA163">
        <v>2.27</v>
      </c>
      <c r="AB163">
        <v>1.1299999999999999</v>
      </c>
    </row>
    <row r="164" spans="1:28">
      <c r="A164" s="7" t="s">
        <v>3377</v>
      </c>
      <c r="B164" s="7" t="s">
        <v>3376</v>
      </c>
      <c r="C164" s="7" t="s">
        <v>773</v>
      </c>
      <c r="F164"/>
    </row>
    <row r="165" spans="1:28">
      <c r="A165" s="7" t="s">
        <v>3375</v>
      </c>
      <c r="B165" s="7" t="s">
        <v>3374</v>
      </c>
      <c r="C165" s="7" t="s">
        <v>773</v>
      </c>
      <c r="F165"/>
      <c r="K165">
        <v>0.44</v>
      </c>
      <c r="L165">
        <v>0.85</v>
      </c>
      <c r="M165">
        <v>3.26</v>
      </c>
      <c r="N165">
        <v>6.5</v>
      </c>
      <c r="O165">
        <v>6.48</v>
      </c>
      <c r="P165">
        <v>6.54</v>
      </c>
      <c r="Q165">
        <v>8.09</v>
      </c>
      <c r="R165">
        <v>7.3</v>
      </c>
      <c r="S165">
        <v>6.24</v>
      </c>
      <c r="T165">
        <v>6.43</v>
      </c>
      <c r="U165">
        <v>7.79</v>
      </c>
      <c r="V165">
        <v>16.25</v>
      </c>
      <c r="W165">
        <v>16.03</v>
      </c>
      <c r="X165">
        <v>21.17</v>
      </c>
      <c r="Y165">
        <v>17.329999999999998</v>
      </c>
      <c r="Z165">
        <v>32.06</v>
      </c>
      <c r="AA165">
        <v>22.9</v>
      </c>
      <c r="AB165">
        <v>19.88</v>
      </c>
    </row>
    <row r="166" spans="1:28">
      <c r="A166" s="7" t="s">
        <v>3367</v>
      </c>
      <c r="B166" s="7" t="s">
        <v>3366</v>
      </c>
      <c r="C166" s="7" t="s">
        <v>773</v>
      </c>
      <c r="F166"/>
    </row>
    <row r="167" spans="1:28">
      <c r="A167" s="7" t="s">
        <v>3365</v>
      </c>
      <c r="B167" s="7" t="s">
        <v>2995</v>
      </c>
      <c r="C167" s="7" t="s">
        <v>773</v>
      </c>
      <c r="F167"/>
      <c r="AA167">
        <v>0.17</v>
      </c>
    </row>
    <row r="168" spans="1:28">
      <c r="A168" s="7" t="s">
        <v>4287</v>
      </c>
      <c r="B168" s="7" t="s">
        <v>1352</v>
      </c>
      <c r="C168" s="7" t="s">
        <v>773</v>
      </c>
      <c r="F168"/>
    </row>
    <row r="169" spans="1:28">
      <c r="A169" s="7" t="s">
        <v>3357</v>
      </c>
      <c r="B169" s="7" t="s">
        <v>3356</v>
      </c>
      <c r="C169" s="7" t="s">
        <v>773</v>
      </c>
      <c r="F169"/>
    </row>
    <row r="170" spans="1:28">
      <c r="A170" s="7" t="s">
        <v>3347</v>
      </c>
      <c r="B170" s="7" t="s">
        <v>3346</v>
      </c>
      <c r="C170" s="7" t="s">
        <v>773</v>
      </c>
      <c r="F170"/>
      <c r="N170">
        <v>4.6900000000000004</v>
      </c>
      <c r="O170">
        <v>4.6900000000000004</v>
      </c>
    </row>
    <row r="171" spans="1:28">
      <c r="A171" s="7" t="s">
        <v>3335</v>
      </c>
      <c r="B171" s="7" t="s">
        <v>3334</v>
      </c>
      <c r="C171" s="7" t="s">
        <v>773</v>
      </c>
      <c r="F171"/>
      <c r="M171">
        <v>3.3</v>
      </c>
      <c r="N171">
        <v>7.43</v>
      </c>
      <c r="O171">
        <v>2.02</v>
      </c>
      <c r="Q171">
        <v>1.59</v>
      </c>
      <c r="R171">
        <v>2.63</v>
      </c>
      <c r="V171">
        <v>10.91</v>
      </c>
      <c r="W171">
        <v>3.07</v>
      </c>
      <c r="X171">
        <v>2.21</v>
      </c>
      <c r="Y171">
        <v>0.22</v>
      </c>
    </row>
    <row r="172" spans="1:28">
      <c r="A172" s="7" t="s">
        <v>3333</v>
      </c>
      <c r="B172" s="7" t="s">
        <v>3028</v>
      </c>
      <c r="C172" s="7" t="s">
        <v>773</v>
      </c>
      <c r="F172"/>
    </row>
    <row r="173" spans="1:28">
      <c r="A173" s="7" t="s">
        <v>3332</v>
      </c>
      <c r="B173" s="7" t="s">
        <v>3026</v>
      </c>
      <c r="C173" s="7" t="s">
        <v>773</v>
      </c>
      <c r="F173"/>
    </row>
    <row r="174" spans="1:28">
      <c r="A174" s="7" t="s">
        <v>3331</v>
      </c>
      <c r="B174" s="7" t="s">
        <v>3024</v>
      </c>
      <c r="C174" s="7" t="s">
        <v>773</v>
      </c>
      <c r="F174"/>
    </row>
    <row r="175" spans="1:28">
      <c r="A175" s="7" t="s">
        <v>3330</v>
      </c>
      <c r="B175" s="7" t="s">
        <v>3329</v>
      </c>
      <c r="C175" s="7" t="s">
        <v>773</v>
      </c>
      <c r="F175"/>
      <c r="L175">
        <v>0.1</v>
      </c>
      <c r="S175">
        <v>0.17</v>
      </c>
      <c r="V175">
        <v>14</v>
      </c>
      <c r="W175">
        <v>14</v>
      </c>
      <c r="X175">
        <v>14</v>
      </c>
      <c r="Z175">
        <v>0.42</v>
      </c>
      <c r="AA175">
        <v>0.42</v>
      </c>
      <c r="AB175">
        <v>0.5</v>
      </c>
    </row>
    <row r="176" spans="1:28">
      <c r="A176" s="7" t="s">
        <v>3328</v>
      </c>
      <c r="B176" s="7" t="s">
        <v>3327</v>
      </c>
      <c r="C176" s="7" t="s">
        <v>773</v>
      </c>
      <c r="F176"/>
      <c r="S176">
        <v>0.17</v>
      </c>
      <c r="Z176">
        <v>0.42</v>
      </c>
      <c r="AA176">
        <v>0.42</v>
      </c>
      <c r="AB176">
        <v>0.5</v>
      </c>
    </row>
    <row r="177" spans="1:28">
      <c r="A177" s="7" t="s">
        <v>3316</v>
      </c>
      <c r="B177" s="7" t="s">
        <v>3315</v>
      </c>
      <c r="C177" s="7" t="s">
        <v>773</v>
      </c>
      <c r="F177"/>
      <c r="V177">
        <v>14</v>
      </c>
      <c r="W177">
        <v>14</v>
      </c>
      <c r="X177">
        <v>14</v>
      </c>
    </row>
    <row r="178" spans="1:28">
      <c r="A178" s="7" t="s">
        <v>3314</v>
      </c>
      <c r="B178" s="7" t="s">
        <v>3313</v>
      </c>
      <c r="C178" s="7" t="s">
        <v>773</v>
      </c>
      <c r="F178"/>
    </row>
    <row r="179" spans="1:28">
      <c r="A179" s="7" t="s">
        <v>3312</v>
      </c>
      <c r="B179" s="7" t="s">
        <v>2995</v>
      </c>
      <c r="C179" s="7" t="s">
        <v>773</v>
      </c>
      <c r="F179"/>
    </row>
    <row r="180" spans="1:28">
      <c r="A180" s="7" t="s">
        <v>3311</v>
      </c>
      <c r="B180" s="7" t="s">
        <v>3310</v>
      </c>
      <c r="C180" s="7" t="s">
        <v>773</v>
      </c>
      <c r="F180"/>
      <c r="L180">
        <v>0.1</v>
      </c>
    </row>
    <row r="181" spans="1:28">
      <c r="A181" s="7" t="s">
        <v>3309</v>
      </c>
      <c r="B181" s="7" t="s">
        <v>3308</v>
      </c>
      <c r="C181" s="7" t="s">
        <v>773</v>
      </c>
      <c r="F181"/>
    </row>
    <row r="182" spans="1:28">
      <c r="A182" s="7" t="s">
        <v>3307</v>
      </c>
      <c r="B182" s="7" t="s">
        <v>3306</v>
      </c>
      <c r="C182" s="7" t="s">
        <v>773</v>
      </c>
      <c r="F182"/>
    </row>
    <row r="183" spans="1:28">
      <c r="A183" s="7" t="s">
        <v>3290</v>
      </c>
      <c r="B183" s="7" t="s">
        <v>3289</v>
      </c>
      <c r="C183" s="7" t="s">
        <v>773</v>
      </c>
      <c r="F183"/>
    </row>
    <row r="184" spans="1:28">
      <c r="A184" s="7" t="s">
        <v>3276</v>
      </c>
      <c r="B184" s="7" t="s">
        <v>1352</v>
      </c>
      <c r="C184" s="7" t="s">
        <v>773</v>
      </c>
      <c r="F184"/>
    </row>
    <row r="185" spans="1:28">
      <c r="A185" s="7" t="s">
        <v>3273</v>
      </c>
      <c r="B185" s="7" t="s">
        <v>245</v>
      </c>
      <c r="C185" s="7" t="s">
        <v>773</v>
      </c>
      <c r="F185"/>
      <c r="K185">
        <v>152.94999999999999</v>
      </c>
      <c r="L185">
        <v>248.12</v>
      </c>
      <c r="M185">
        <v>205.92</v>
      </c>
      <c r="N185">
        <v>287.24</v>
      </c>
      <c r="O185">
        <v>173.39</v>
      </c>
      <c r="P185">
        <v>197.54</v>
      </c>
      <c r="Q185">
        <v>164.1</v>
      </c>
      <c r="R185">
        <v>84.17</v>
      </c>
      <c r="S185">
        <v>45.01</v>
      </c>
      <c r="T185">
        <v>3.98</v>
      </c>
      <c r="U185">
        <v>178.75</v>
      </c>
      <c r="V185">
        <v>346.1</v>
      </c>
      <c r="W185">
        <v>304.64</v>
      </c>
      <c r="X185">
        <v>241.85</v>
      </c>
      <c r="Y185">
        <v>176.49</v>
      </c>
      <c r="Z185">
        <v>566.28</v>
      </c>
      <c r="AA185">
        <v>308.08</v>
      </c>
      <c r="AB185">
        <v>209.4</v>
      </c>
    </row>
    <row r="186" spans="1:28">
      <c r="A186" s="7" t="s">
        <v>4286</v>
      </c>
      <c r="B186" s="7" t="s">
        <v>258</v>
      </c>
      <c r="C186" s="7" t="s">
        <v>773</v>
      </c>
      <c r="F186"/>
      <c r="K186">
        <v>30.4</v>
      </c>
      <c r="L186">
        <v>32.26</v>
      </c>
      <c r="M186">
        <v>34.24</v>
      </c>
      <c r="N186">
        <v>31.89</v>
      </c>
      <c r="V186">
        <v>31.7</v>
      </c>
    </row>
    <row r="187" spans="1:28">
      <c r="A187" s="7" t="s">
        <v>4285</v>
      </c>
      <c r="B187" s="7" t="s">
        <v>3260</v>
      </c>
      <c r="C187" s="7" t="s">
        <v>773</v>
      </c>
      <c r="F187"/>
    </row>
    <row r="188" spans="1:28">
      <c r="A188" s="7" t="s">
        <v>4284</v>
      </c>
      <c r="B188" s="7" t="s">
        <v>3250</v>
      </c>
      <c r="C188" s="7" t="s">
        <v>773</v>
      </c>
      <c r="F188"/>
      <c r="K188">
        <v>30.4</v>
      </c>
      <c r="L188">
        <v>32.26</v>
      </c>
      <c r="M188">
        <v>34.24</v>
      </c>
      <c r="N188">
        <v>31.89</v>
      </c>
      <c r="V188">
        <v>31.7</v>
      </c>
    </row>
    <row r="189" spans="1:28">
      <c r="A189" s="7" t="s">
        <v>4283</v>
      </c>
      <c r="B189" s="7" t="s">
        <v>3238</v>
      </c>
      <c r="C189" s="7" t="s">
        <v>773</v>
      </c>
      <c r="F189"/>
    </row>
    <row r="190" spans="1:28">
      <c r="A190" s="7" t="s">
        <v>4282</v>
      </c>
      <c r="B190" s="7" t="s">
        <v>3226</v>
      </c>
      <c r="C190" s="7" t="s">
        <v>773</v>
      </c>
      <c r="F190"/>
    </row>
    <row r="191" spans="1:28">
      <c r="A191" s="7" t="s">
        <v>4281</v>
      </c>
      <c r="B191" s="7" t="s">
        <v>255</v>
      </c>
      <c r="C191" s="7" t="s">
        <v>773</v>
      </c>
      <c r="F191"/>
      <c r="K191">
        <v>122.5</v>
      </c>
      <c r="L191">
        <v>215.81</v>
      </c>
      <c r="M191">
        <v>171.68</v>
      </c>
      <c r="N191">
        <v>254.32</v>
      </c>
      <c r="O191">
        <v>146.4</v>
      </c>
      <c r="P191">
        <v>183.2</v>
      </c>
      <c r="Q191">
        <v>163</v>
      </c>
      <c r="R191">
        <v>83.25</v>
      </c>
      <c r="S191">
        <v>43.5</v>
      </c>
      <c r="T191">
        <v>3.75</v>
      </c>
      <c r="U191">
        <v>178.75</v>
      </c>
      <c r="V191">
        <v>303.75</v>
      </c>
      <c r="W191">
        <v>303.75</v>
      </c>
      <c r="X191">
        <v>231.25</v>
      </c>
      <c r="Y191">
        <v>175</v>
      </c>
      <c r="Z191">
        <v>550</v>
      </c>
      <c r="AA191">
        <v>300</v>
      </c>
      <c r="AB191">
        <v>200</v>
      </c>
    </row>
    <row r="192" spans="1:28">
      <c r="A192" s="7" t="s">
        <v>3198</v>
      </c>
      <c r="B192" s="7" t="s">
        <v>3197</v>
      </c>
      <c r="C192" s="7" t="s">
        <v>773</v>
      </c>
      <c r="F192"/>
    </row>
    <row r="193" spans="1:28">
      <c r="A193" s="7" t="s">
        <v>3196</v>
      </c>
      <c r="B193" s="7" t="s">
        <v>3195</v>
      </c>
      <c r="C193" s="7" t="s">
        <v>773</v>
      </c>
      <c r="F193"/>
    </row>
    <row r="194" spans="1:28">
      <c r="A194" s="7" t="s">
        <v>4280</v>
      </c>
      <c r="B194" s="7" t="s">
        <v>3193</v>
      </c>
      <c r="C194" s="7" t="s">
        <v>773</v>
      </c>
      <c r="F194"/>
      <c r="V194">
        <v>10.65</v>
      </c>
      <c r="W194">
        <v>0.89</v>
      </c>
      <c r="X194">
        <v>5.94</v>
      </c>
      <c r="Y194">
        <v>0.76</v>
      </c>
      <c r="Z194">
        <v>13.69</v>
      </c>
      <c r="AA194">
        <v>3.88</v>
      </c>
      <c r="AB194">
        <v>0.53</v>
      </c>
    </row>
    <row r="195" spans="1:28">
      <c r="A195" s="7" t="s">
        <v>3191</v>
      </c>
      <c r="B195" s="7" t="s">
        <v>3190</v>
      </c>
      <c r="C195" s="7" t="s">
        <v>773</v>
      </c>
      <c r="F195"/>
    </row>
    <row r="196" spans="1:28">
      <c r="A196" s="7" t="s">
        <v>3189</v>
      </c>
      <c r="B196" s="7" t="s">
        <v>3188</v>
      </c>
      <c r="C196" s="7" t="s">
        <v>773</v>
      </c>
      <c r="F196"/>
      <c r="V196">
        <v>10.65</v>
      </c>
    </row>
    <row r="197" spans="1:28">
      <c r="A197" s="7" t="s">
        <v>4279</v>
      </c>
      <c r="B197" s="7" t="s">
        <v>3174</v>
      </c>
      <c r="C197" s="7" t="s">
        <v>773</v>
      </c>
      <c r="F197"/>
      <c r="W197">
        <v>0.89</v>
      </c>
      <c r="X197">
        <v>5.94</v>
      </c>
      <c r="Y197">
        <v>0.76</v>
      </c>
      <c r="Z197">
        <v>13.69</v>
      </c>
      <c r="AA197">
        <v>3.88</v>
      </c>
      <c r="AB197">
        <v>0.53</v>
      </c>
    </row>
    <row r="198" spans="1:28">
      <c r="A198" s="7" t="s">
        <v>4278</v>
      </c>
      <c r="B198" s="7" t="s">
        <v>3171</v>
      </c>
      <c r="C198" s="7" t="s">
        <v>773</v>
      </c>
      <c r="F198"/>
    </row>
    <row r="199" spans="1:28">
      <c r="A199" s="7" t="s">
        <v>3164</v>
      </c>
      <c r="B199" s="7" t="s">
        <v>3163</v>
      </c>
      <c r="C199" s="7" t="s">
        <v>773</v>
      </c>
      <c r="F199"/>
    </row>
    <row r="200" spans="1:28">
      <c r="A200" s="7" t="s">
        <v>4277</v>
      </c>
      <c r="B200" s="7" t="s">
        <v>4276</v>
      </c>
      <c r="C200" s="7" t="s">
        <v>773</v>
      </c>
      <c r="F200"/>
    </row>
    <row r="201" spans="1:28">
      <c r="A201" s="7" t="s">
        <v>3155</v>
      </c>
      <c r="B201" s="7" t="s">
        <v>3154</v>
      </c>
      <c r="C201" s="7" t="s">
        <v>773</v>
      </c>
      <c r="F201"/>
      <c r="K201">
        <v>0.05</v>
      </c>
      <c r="O201">
        <v>25.42</v>
      </c>
      <c r="P201">
        <v>13.74</v>
      </c>
    </row>
    <row r="202" spans="1:28">
      <c r="A202" s="7" t="s">
        <v>4275</v>
      </c>
      <c r="B202" s="7" t="s">
        <v>3152</v>
      </c>
      <c r="C202" s="7" t="s">
        <v>773</v>
      </c>
      <c r="F202"/>
    </row>
    <row r="203" spans="1:28">
      <c r="A203" s="7" t="s">
        <v>4274</v>
      </c>
      <c r="B203" s="7" t="s">
        <v>3136</v>
      </c>
      <c r="C203" s="7" t="s">
        <v>773</v>
      </c>
      <c r="F203"/>
      <c r="O203">
        <v>25.42</v>
      </c>
      <c r="P203">
        <v>13.74</v>
      </c>
    </row>
    <row r="204" spans="1:28">
      <c r="A204" s="7" t="s">
        <v>4273</v>
      </c>
      <c r="B204" s="7" t="s">
        <v>3115</v>
      </c>
      <c r="C204" s="7" t="s">
        <v>773</v>
      </c>
      <c r="F204"/>
    </row>
    <row r="205" spans="1:28">
      <c r="A205" s="7" t="s">
        <v>3101</v>
      </c>
      <c r="B205" s="7" t="s">
        <v>3100</v>
      </c>
      <c r="C205" s="7" t="s">
        <v>773</v>
      </c>
      <c r="F205"/>
    </row>
    <row r="206" spans="1:28">
      <c r="A206" s="7" t="s">
        <v>4272</v>
      </c>
      <c r="B206" s="7" t="s">
        <v>3098</v>
      </c>
      <c r="C206" s="7" t="s">
        <v>773</v>
      </c>
      <c r="F206"/>
    </row>
    <row r="207" spans="1:28">
      <c r="A207" s="7" t="s">
        <v>4271</v>
      </c>
      <c r="B207" s="7" t="s">
        <v>3086</v>
      </c>
      <c r="C207" s="7" t="s">
        <v>773</v>
      </c>
      <c r="F207"/>
    </row>
    <row r="208" spans="1:28">
      <c r="A208" s="7" t="s">
        <v>4270</v>
      </c>
      <c r="B208" s="7" t="s">
        <v>3083</v>
      </c>
      <c r="C208" s="7" t="s">
        <v>773</v>
      </c>
      <c r="F208"/>
      <c r="K208">
        <v>0.05</v>
      </c>
    </row>
    <row r="209" spans="1:28">
      <c r="A209" s="7" t="s">
        <v>4269</v>
      </c>
      <c r="B209" s="7" t="s">
        <v>1352</v>
      </c>
      <c r="C209" s="7" t="s">
        <v>773</v>
      </c>
      <c r="F209"/>
    </row>
    <row r="210" spans="1:28">
      <c r="A210" s="7" t="s">
        <v>3069</v>
      </c>
      <c r="B210" s="7" t="s">
        <v>3068</v>
      </c>
      <c r="C210" s="7" t="s">
        <v>773</v>
      </c>
      <c r="F210"/>
      <c r="L210">
        <v>0.05</v>
      </c>
      <c r="M210">
        <v>0</v>
      </c>
      <c r="N210">
        <v>1.03</v>
      </c>
      <c r="O210">
        <v>1.58</v>
      </c>
      <c r="P210">
        <v>0.6</v>
      </c>
      <c r="Q210">
        <v>1.1000000000000001</v>
      </c>
      <c r="R210">
        <v>0.92</v>
      </c>
      <c r="S210">
        <v>1.51</v>
      </c>
      <c r="T210">
        <v>0.23</v>
      </c>
      <c r="X210">
        <v>4.1399999999999997</v>
      </c>
      <c r="Y210">
        <v>0.66</v>
      </c>
      <c r="Z210">
        <v>2.5099999999999998</v>
      </c>
      <c r="AA210">
        <v>4.12</v>
      </c>
      <c r="AB210">
        <v>8.8000000000000007</v>
      </c>
    </row>
    <row r="211" spans="1:28">
      <c r="A211" s="7" t="s">
        <v>3055</v>
      </c>
      <c r="B211" s="7" t="s">
        <v>3054</v>
      </c>
      <c r="C211" s="7" t="s">
        <v>773</v>
      </c>
      <c r="F211"/>
      <c r="X211">
        <v>0.52</v>
      </c>
      <c r="Y211">
        <v>7.0000000000000007E-2</v>
      </c>
      <c r="Z211">
        <v>7.0000000000000007E-2</v>
      </c>
      <c r="AA211">
        <v>7.0000000000000007E-2</v>
      </c>
      <c r="AB211">
        <v>7.0000000000000007E-2</v>
      </c>
    </row>
    <row r="212" spans="1:28">
      <c r="A212" s="7" t="s">
        <v>3035</v>
      </c>
      <c r="B212" s="7" t="s">
        <v>3034</v>
      </c>
      <c r="C212" s="7" t="s">
        <v>773</v>
      </c>
      <c r="F212"/>
    </row>
    <row r="213" spans="1:28">
      <c r="A213" s="7" t="s">
        <v>4268</v>
      </c>
      <c r="B213" s="7" t="s">
        <v>3032</v>
      </c>
      <c r="C213" s="7" t="s">
        <v>773</v>
      </c>
      <c r="F213"/>
    </row>
    <row r="214" spans="1:28">
      <c r="A214" s="7" t="s">
        <v>3029</v>
      </c>
      <c r="B214" s="7" t="s">
        <v>3028</v>
      </c>
      <c r="C214" s="7" t="s">
        <v>773</v>
      </c>
      <c r="F214"/>
    </row>
    <row r="215" spans="1:28">
      <c r="A215" s="7" t="s">
        <v>3027</v>
      </c>
      <c r="B215" s="7" t="s">
        <v>3026</v>
      </c>
      <c r="C215" s="7" t="s">
        <v>773</v>
      </c>
      <c r="F215"/>
    </row>
    <row r="216" spans="1:28">
      <c r="A216" s="7" t="s">
        <v>3025</v>
      </c>
      <c r="B216" s="7" t="s">
        <v>3024</v>
      </c>
      <c r="C216" s="7" t="s">
        <v>773</v>
      </c>
      <c r="F216"/>
    </row>
    <row r="217" spans="1:28">
      <c r="A217" s="7" t="s">
        <v>3023</v>
      </c>
      <c r="B217" s="7" t="s">
        <v>3022</v>
      </c>
      <c r="C217" s="7" t="s">
        <v>773</v>
      </c>
      <c r="F217"/>
    </row>
    <row r="218" spans="1:28">
      <c r="A218" s="7" t="s">
        <v>4267</v>
      </c>
      <c r="B218" s="7" t="s">
        <v>3020</v>
      </c>
      <c r="C218" s="7" t="s">
        <v>773</v>
      </c>
      <c r="F218"/>
    </row>
    <row r="219" spans="1:28">
      <c r="A219" s="7" t="s">
        <v>4266</v>
      </c>
      <c r="B219" s="7" t="s">
        <v>3001</v>
      </c>
      <c r="C219" s="7" t="s">
        <v>773</v>
      </c>
      <c r="F219"/>
    </row>
    <row r="220" spans="1:28">
      <c r="A220" s="7" t="s">
        <v>4265</v>
      </c>
      <c r="B220" s="7" t="s">
        <v>2998</v>
      </c>
      <c r="C220" s="7" t="s">
        <v>773</v>
      </c>
      <c r="F220"/>
    </row>
    <row r="221" spans="1:28">
      <c r="A221" s="7" t="s">
        <v>4264</v>
      </c>
      <c r="B221" s="7" t="s">
        <v>1352</v>
      </c>
      <c r="C221" s="7" t="s">
        <v>773</v>
      </c>
      <c r="F221"/>
    </row>
    <row r="222" spans="1:28">
      <c r="A222" s="7" t="s">
        <v>2988</v>
      </c>
      <c r="B222" s="7" t="s">
        <v>2987</v>
      </c>
      <c r="C222" s="7" t="s">
        <v>773</v>
      </c>
      <c r="F222"/>
    </row>
    <row r="223" spans="1:28">
      <c r="A223" s="7" t="s">
        <v>4263</v>
      </c>
      <c r="B223" s="7" t="s">
        <v>4262</v>
      </c>
      <c r="C223" s="7" t="s">
        <v>773</v>
      </c>
      <c r="F223"/>
      <c r="K223">
        <v>152.9</v>
      </c>
      <c r="L223">
        <v>402.26</v>
      </c>
      <c r="M223">
        <v>390.05</v>
      </c>
      <c r="N223">
        <v>448.57</v>
      </c>
      <c r="O223">
        <v>362.7</v>
      </c>
      <c r="P223">
        <v>350.2</v>
      </c>
      <c r="Q223">
        <v>291.5</v>
      </c>
      <c r="R223">
        <v>158</v>
      </c>
      <c r="S223">
        <v>118.25</v>
      </c>
      <c r="T223">
        <v>78.5</v>
      </c>
      <c r="U223">
        <v>238.75</v>
      </c>
      <c r="V223">
        <v>540.45000000000005</v>
      </c>
      <c r="W223">
        <v>601.24</v>
      </c>
      <c r="X223">
        <v>563.91</v>
      </c>
      <c r="Y223">
        <v>419.07</v>
      </c>
      <c r="Z223">
        <v>764.28</v>
      </c>
      <c r="AA223">
        <v>983.15</v>
      </c>
      <c r="AB223">
        <v>925.97</v>
      </c>
    </row>
    <row r="224" spans="1:28">
      <c r="A224" s="7" t="s">
        <v>4261</v>
      </c>
      <c r="B224" s="7" t="s">
        <v>4260</v>
      </c>
      <c r="C224" s="7" t="s">
        <v>773</v>
      </c>
      <c r="F224"/>
      <c r="K224">
        <v>-4.82</v>
      </c>
      <c r="L224">
        <v>259.51</v>
      </c>
      <c r="M224">
        <v>319.36</v>
      </c>
      <c r="N224">
        <v>320.19</v>
      </c>
      <c r="O224">
        <v>223.19</v>
      </c>
      <c r="P224">
        <v>295.67</v>
      </c>
      <c r="Q224">
        <v>208.81</v>
      </c>
      <c r="R224">
        <v>-12.91</v>
      </c>
      <c r="S224">
        <v>-63.25</v>
      </c>
      <c r="T224">
        <v>-119.86</v>
      </c>
      <c r="U224">
        <v>33.15</v>
      </c>
      <c r="V224">
        <v>211.96</v>
      </c>
      <c r="W224">
        <v>457.43</v>
      </c>
      <c r="X224">
        <v>387.85</v>
      </c>
      <c r="Y224">
        <v>233.24</v>
      </c>
      <c r="Z224">
        <v>582.22</v>
      </c>
      <c r="AA224">
        <v>765.78</v>
      </c>
      <c r="AB224">
        <v>784.36</v>
      </c>
    </row>
    <row r="225" spans="1:28">
      <c r="A225" s="7" t="s">
        <v>4259</v>
      </c>
      <c r="B225" s="7" t="s">
        <v>4258</v>
      </c>
      <c r="C225" s="7" t="s">
        <v>773</v>
      </c>
      <c r="F225"/>
      <c r="K225">
        <v>141.97999999999999</v>
      </c>
      <c r="L225">
        <v>307.92</v>
      </c>
      <c r="M225">
        <v>159.02000000000001</v>
      </c>
      <c r="N225">
        <v>274.89</v>
      </c>
      <c r="O225">
        <v>105.56</v>
      </c>
      <c r="P225">
        <v>232.09</v>
      </c>
      <c r="Q225">
        <v>85.59</v>
      </c>
      <c r="R225">
        <v>20.170000000000002</v>
      </c>
      <c r="S225">
        <v>30.15</v>
      </c>
      <c r="T225">
        <v>2.02</v>
      </c>
      <c r="U225">
        <v>227.95</v>
      </c>
      <c r="V225">
        <v>492.5</v>
      </c>
      <c r="W225">
        <v>396.02</v>
      </c>
      <c r="X225">
        <v>120.53</v>
      </c>
      <c r="Y225">
        <v>5.21</v>
      </c>
      <c r="Z225">
        <v>78.97</v>
      </c>
      <c r="AA225">
        <v>184.82</v>
      </c>
      <c r="AB225">
        <v>121.98</v>
      </c>
    </row>
    <row r="226" spans="1:28">
      <c r="A226" s="7" t="s">
        <v>2986</v>
      </c>
      <c r="B226" s="7" t="s">
        <v>228</v>
      </c>
      <c r="C226" s="7" t="s">
        <v>773</v>
      </c>
      <c r="F226"/>
      <c r="K226">
        <v>162.75</v>
      </c>
      <c r="L226">
        <v>181.2</v>
      </c>
      <c r="M226">
        <v>211.3</v>
      </c>
      <c r="N226">
        <v>330.57</v>
      </c>
      <c r="O226">
        <v>370.09</v>
      </c>
      <c r="P226">
        <v>347.5</v>
      </c>
      <c r="Q226">
        <v>368.99</v>
      </c>
      <c r="R226">
        <v>461.19</v>
      </c>
      <c r="S226">
        <v>438.78</v>
      </c>
      <c r="T226">
        <v>401.78</v>
      </c>
      <c r="U226">
        <v>408.17</v>
      </c>
      <c r="V226">
        <v>565.59</v>
      </c>
      <c r="W226">
        <v>607.16</v>
      </c>
      <c r="X226">
        <v>672.49</v>
      </c>
      <c r="Y226">
        <v>708.92</v>
      </c>
      <c r="Z226" s="652">
        <v>1147.73</v>
      </c>
      <c r="AA226">
        <v>980.81</v>
      </c>
      <c r="AB226">
        <v>552.36</v>
      </c>
    </row>
    <row r="227" spans="1:28">
      <c r="A227" s="7" t="s">
        <v>2985</v>
      </c>
      <c r="B227" s="7" t="s">
        <v>226</v>
      </c>
      <c r="C227" s="7" t="s">
        <v>773</v>
      </c>
      <c r="F227"/>
      <c r="K227">
        <v>162.75</v>
      </c>
      <c r="L227">
        <v>181.2</v>
      </c>
      <c r="M227">
        <v>211.3</v>
      </c>
      <c r="N227">
        <v>330.57</v>
      </c>
      <c r="O227">
        <v>370.09</v>
      </c>
      <c r="P227">
        <v>347.5</v>
      </c>
      <c r="Q227">
        <v>368.99</v>
      </c>
      <c r="R227">
        <v>461.19</v>
      </c>
      <c r="S227">
        <v>438.78</v>
      </c>
      <c r="T227">
        <v>401.78</v>
      </c>
      <c r="U227">
        <v>408.17</v>
      </c>
      <c r="V227">
        <v>565.59</v>
      </c>
      <c r="W227">
        <v>607.16</v>
      </c>
      <c r="X227">
        <v>672.49</v>
      </c>
      <c r="Y227">
        <v>708.92</v>
      </c>
      <c r="Z227" s="652">
        <v>1147.73</v>
      </c>
      <c r="AA227">
        <v>980.81</v>
      </c>
      <c r="AB227">
        <v>552.36</v>
      </c>
    </row>
    <row r="228" spans="1:28">
      <c r="A228" s="7" t="s">
        <v>2984</v>
      </c>
      <c r="B228" s="7" t="s">
        <v>241</v>
      </c>
      <c r="C228" s="7" t="s">
        <v>773</v>
      </c>
      <c r="F228"/>
      <c r="K228">
        <v>170</v>
      </c>
      <c r="L228">
        <v>170</v>
      </c>
      <c r="M228">
        <v>170</v>
      </c>
      <c r="N228">
        <v>195</v>
      </c>
      <c r="O228">
        <v>195</v>
      </c>
      <c r="P228">
        <v>195</v>
      </c>
      <c r="Q228">
        <v>195</v>
      </c>
      <c r="R228">
        <v>87.77</v>
      </c>
      <c r="S228">
        <v>87.77</v>
      </c>
      <c r="T228">
        <v>87.77</v>
      </c>
      <c r="U228">
        <v>87.77</v>
      </c>
      <c r="V228">
        <v>87.77</v>
      </c>
      <c r="W228">
        <v>87.77</v>
      </c>
      <c r="X228">
        <v>87.77</v>
      </c>
      <c r="Y228">
        <v>92.38</v>
      </c>
      <c r="Z228">
        <v>211.81</v>
      </c>
      <c r="AA228">
        <v>211.81</v>
      </c>
      <c r="AB228">
        <v>211.81</v>
      </c>
    </row>
    <row r="229" spans="1:28">
      <c r="A229" s="7" t="s">
        <v>2983</v>
      </c>
      <c r="B229" s="7" t="s">
        <v>239</v>
      </c>
      <c r="C229" s="7" t="s">
        <v>773</v>
      </c>
      <c r="F229"/>
      <c r="K229">
        <v>170</v>
      </c>
      <c r="L229">
        <v>170</v>
      </c>
      <c r="M229">
        <v>170</v>
      </c>
      <c r="N229">
        <v>195</v>
      </c>
      <c r="O229">
        <v>195</v>
      </c>
      <c r="P229">
        <v>195</v>
      </c>
      <c r="Q229">
        <v>195</v>
      </c>
      <c r="R229">
        <v>87.77</v>
      </c>
      <c r="S229">
        <v>87.77</v>
      </c>
      <c r="T229">
        <v>87.77</v>
      </c>
      <c r="U229">
        <v>87.77</v>
      </c>
      <c r="V229">
        <v>87.77</v>
      </c>
      <c r="W229">
        <v>87.77</v>
      </c>
      <c r="X229">
        <v>87.77</v>
      </c>
      <c r="Y229">
        <v>92.38</v>
      </c>
      <c r="Z229">
        <v>211.81</v>
      </c>
      <c r="AA229">
        <v>211.81</v>
      </c>
      <c r="AB229">
        <v>211.81</v>
      </c>
    </row>
    <row r="230" spans="1:28">
      <c r="A230" s="7" t="s">
        <v>2982</v>
      </c>
      <c r="B230" s="7" t="s">
        <v>237</v>
      </c>
      <c r="C230" s="7" t="s">
        <v>773</v>
      </c>
      <c r="F230"/>
    </row>
    <row r="231" spans="1:28">
      <c r="A231" s="7" t="s">
        <v>2981</v>
      </c>
      <c r="B231" s="7" t="s">
        <v>2980</v>
      </c>
      <c r="C231" s="7" t="s">
        <v>773</v>
      </c>
      <c r="F231"/>
    </row>
    <row r="232" spans="1:28">
      <c r="A232" s="7" t="s">
        <v>2979</v>
      </c>
      <c r="B232" s="7" t="s">
        <v>235</v>
      </c>
      <c r="C232" s="7" t="s">
        <v>773</v>
      </c>
      <c r="F232"/>
      <c r="K232">
        <v>-0.93</v>
      </c>
      <c r="L232">
        <v>-0.93</v>
      </c>
      <c r="M232">
        <v>-0.93</v>
      </c>
      <c r="N232">
        <v>31.96</v>
      </c>
      <c r="O232">
        <v>31.96</v>
      </c>
      <c r="P232">
        <v>31.96</v>
      </c>
      <c r="Q232">
        <v>31.96</v>
      </c>
      <c r="R232">
        <v>202.2</v>
      </c>
      <c r="S232">
        <v>202.2</v>
      </c>
      <c r="T232">
        <v>202.2</v>
      </c>
      <c r="U232">
        <v>202.2</v>
      </c>
      <c r="V232">
        <v>211.78</v>
      </c>
      <c r="W232">
        <v>211.78</v>
      </c>
      <c r="X232">
        <v>211.78</v>
      </c>
      <c r="Y232">
        <v>245.14</v>
      </c>
      <c r="Z232">
        <v>584.9</v>
      </c>
      <c r="AA232">
        <v>584.9</v>
      </c>
      <c r="AB232">
        <v>588.36</v>
      </c>
    </row>
    <row r="233" spans="1:28">
      <c r="A233" s="7" t="s">
        <v>2978</v>
      </c>
      <c r="B233" s="7" t="s">
        <v>2977</v>
      </c>
      <c r="C233" s="7" t="s">
        <v>773</v>
      </c>
      <c r="F233"/>
      <c r="K233">
        <v>-0.93</v>
      </c>
      <c r="L233">
        <v>-0.93</v>
      </c>
      <c r="M233">
        <v>-0.93</v>
      </c>
      <c r="N233">
        <v>24.86</v>
      </c>
      <c r="O233">
        <v>24.86</v>
      </c>
      <c r="P233">
        <v>24.86</v>
      </c>
      <c r="Q233">
        <v>24.86</v>
      </c>
      <c r="R233">
        <v>65.099999999999994</v>
      </c>
      <c r="S233">
        <v>65.099999999999994</v>
      </c>
      <c r="T233">
        <v>65.099999999999994</v>
      </c>
      <c r="U233">
        <v>65.099999999999994</v>
      </c>
      <c r="V233">
        <v>65.099999999999994</v>
      </c>
      <c r="W233">
        <v>65.099999999999994</v>
      </c>
      <c r="X233">
        <v>65.099999999999994</v>
      </c>
      <c r="Y233">
        <v>108.04</v>
      </c>
      <c r="Z233">
        <v>447.8</v>
      </c>
      <c r="AA233">
        <v>447.8</v>
      </c>
      <c r="AB233">
        <v>447.8</v>
      </c>
    </row>
    <row r="234" spans="1:28">
      <c r="A234" s="7" t="s">
        <v>2962</v>
      </c>
      <c r="B234" s="7" t="s">
        <v>2961</v>
      </c>
      <c r="C234" s="7" t="s">
        <v>773</v>
      </c>
      <c r="F234"/>
      <c r="N234">
        <v>7.1</v>
      </c>
      <c r="O234">
        <v>7.1</v>
      </c>
      <c r="P234">
        <v>7.1</v>
      </c>
      <c r="Q234">
        <v>7.1</v>
      </c>
      <c r="W234">
        <v>16.68</v>
      </c>
      <c r="X234">
        <v>9.58</v>
      </c>
    </row>
    <row r="235" spans="1:28">
      <c r="A235" s="7" t="s">
        <v>2960</v>
      </c>
      <c r="B235" s="7" t="s">
        <v>2959</v>
      </c>
      <c r="C235" s="7" t="s">
        <v>773</v>
      </c>
      <c r="F235"/>
    </row>
    <row r="236" spans="1:28">
      <c r="A236" s="7" t="s">
        <v>2958</v>
      </c>
      <c r="B236" s="7" t="s">
        <v>2957</v>
      </c>
      <c r="C236" s="7" t="s">
        <v>773</v>
      </c>
      <c r="F236"/>
    </row>
    <row r="237" spans="1:28">
      <c r="A237" s="7" t="s">
        <v>4257</v>
      </c>
      <c r="B237" s="7" t="s">
        <v>1352</v>
      </c>
      <c r="C237" s="7" t="s">
        <v>773</v>
      </c>
      <c r="F237"/>
      <c r="R237">
        <v>137.1</v>
      </c>
      <c r="S237">
        <v>137.1</v>
      </c>
      <c r="T237">
        <v>137.1</v>
      </c>
      <c r="U237">
        <v>137.1</v>
      </c>
      <c r="V237">
        <v>146.68</v>
      </c>
      <c r="W237">
        <v>130</v>
      </c>
      <c r="X237">
        <v>137.1</v>
      </c>
      <c r="Y237">
        <v>137.1</v>
      </c>
      <c r="Z237">
        <v>137.1</v>
      </c>
      <c r="AA237">
        <v>137.1</v>
      </c>
      <c r="AB237">
        <v>140.55000000000001</v>
      </c>
    </row>
    <row r="238" spans="1:28">
      <c r="A238" s="7" t="s">
        <v>2950</v>
      </c>
      <c r="B238" s="7" t="s">
        <v>2949</v>
      </c>
      <c r="C238" s="7" t="s">
        <v>773</v>
      </c>
      <c r="F238"/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-29.97</v>
      </c>
      <c r="Z238">
        <v>-82.62</v>
      </c>
      <c r="AA238">
        <v>-82.66</v>
      </c>
      <c r="AB238">
        <v>-0.06</v>
      </c>
    </row>
    <row r="239" spans="1:28">
      <c r="A239" s="7" t="s">
        <v>2948</v>
      </c>
      <c r="B239" s="7" t="s">
        <v>2947</v>
      </c>
      <c r="C239" s="7" t="s">
        <v>773</v>
      </c>
      <c r="F239"/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-29.97</v>
      </c>
      <c r="Z239">
        <v>-82.62</v>
      </c>
      <c r="AA239">
        <v>-82.66</v>
      </c>
      <c r="AB239">
        <v>-0.06</v>
      </c>
    </row>
    <row r="240" spans="1:28">
      <c r="A240" s="7" t="s">
        <v>2946</v>
      </c>
      <c r="B240" s="7" t="s">
        <v>2945</v>
      </c>
      <c r="C240" s="7" t="s">
        <v>773</v>
      </c>
      <c r="F240"/>
    </row>
    <row r="241" spans="1:28">
      <c r="A241" s="7" t="s">
        <v>4256</v>
      </c>
      <c r="B241" s="7" t="s">
        <v>1352</v>
      </c>
      <c r="C241" s="7" t="s">
        <v>773</v>
      </c>
      <c r="F241"/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 spans="1:28">
      <c r="A242" s="7" t="s">
        <v>2933</v>
      </c>
      <c r="B242" s="7" t="s">
        <v>1704</v>
      </c>
      <c r="C242" s="7" t="s">
        <v>773</v>
      </c>
      <c r="F242"/>
      <c r="K242">
        <v>0</v>
      </c>
      <c r="L242">
        <v>0.01</v>
      </c>
      <c r="M242">
        <v>0.02</v>
      </c>
    </row>
    <row r="243" spans="1:28">
      <c r="A243" s="7" t="s">
        <v>2932</v>
      </c>
      <c r="B243" s="7" t="s">
        <v>2931</v>
      </c>
      <c r="C243" s="7" t="s">
        <v>773</v>
      </c>
      <c r="F243"/>
      <c r="K243">
        <v>0</v>
      </c>
      <c r="L243">
        <v>0</v>
      </c>
      <c r="M243">
        <v>0</v>
      </c>
    </row>
    <row r="244" spans="1:28">
      <c r="A244" s="7" t="s">
        <v>2930</v>
      </c>
      <c r="B244" s="7" t="s">
        <v>2929</v>
      </c>
      <c r="C244" s="7" t="s">
        <v>773</v>
      </c>
      <c r="F244"/>
    </row>
    <row r="245" spans="1:28">
      <c r="A245" s="7" t="s">
        <v>2928</v>
      </c>
      <c r="B245" s="7" t="s">
        <v>2927</v>
      </c>
      <c r="C245" s="7" t="s">
        <v>773</v>
      </c>
      <c r="F245"/>
    </row>
    <row r="246" spans="1:28">
      <c r="A246" s="7" t="s">
        <v>2926</v>
      </c>
      <c r="B246" s="7" t="s">
        <v>2925</v>
      </c>
      <c r="C246" s="7" t="s">
        <v>773</v>
      </c>
      <c r="F246"/>
    </row>
    <row r="247" spans="1:28">
      <c r="A247" s="7" t="s">
        <v>2924</v>
      </c>
      <c r="B247" s="7" t="s">
        <v>2923</v>
      </c>
      <c r="C247" s="7" t="s">
        <v>773</v>
      </c>
      <c r="F247"/>
      <c r="K247">
        <v>0</v>
      </c>
      <c r="L247">
        <v>0.01</v>
      </c>
      <c r="M247">
        <v>0.02</v>
      </c>
    </row>
    <row r="248" spans="1:28">
      <c r="A248" s="7" t="s">
        <v>2922</v>
      </c>
      <c r="B248" s="7" t="s">
        <v>2921</v>
      </c>
      <c r="C248" s="7" t="s">
        <v>773</v>
      </c>
      <c r="F248"/>
    </row>
    <row r="249" spans="1:28">
      <c r="A249" s="7" t="s">
        <v>2920</v>
      </c>
      <c r="B249" s="7" t="s">
        <v>2919</v>
      </c>
      <c r="C249" s="7" t="s">
        <v>773</v>
      </c>
      <c r="F249"/>
    </row>
    <row r="250" spans="1:28">
      <c r="A250" s="7" t="s">
        <v>2912</v>
      </c>
      <c r="B250" s="7" t="s">
        <v>2911</v>
      </c>
      <c r="C250" s="7" t="s">
        <v>773</v>
      </c>
      <c r="F250"/>
    </row>
    <row r="251" spans="1:28">
      <c r="A251" s="7" t="s">
        <v>2908</v>
      </c>
      <c r="B251" s="7" t="s">
        <v>2907</v>
      </c>
      <c r="C251" s="7" t="s">
        <v>773</v>
      </c>
      <c r="F251"/>
    </row>
    <row r="252" spans="1:28">
      <c r="A252" s="7" t="s">
        <v>4255</v>
      </c>
      <c r="B252" s="7" t="s">
        <v>1352</v>
      </c>
      <c r="C252" s="7" t="s">
        <v>773</v>
      </c>
      <c r="F252"/>
    </row>
    <row r="253" spans="1:28">
      <c r="A253" s="7" t="s">
        <v>2905</v>
      </c>
      <c r="B253" s="7" t="s">
        <v>233</v>
      </c>
      <c r="C253" s="7" t="s">
        <v>773</v>
      </c>
      <c r="F253"/>
      <c r="K253">
        <v>-6.33</v>
      </c>
      <c r="L253">
        <v>12.11</v>
      </c>
      <c r="M253">
        <v>42.2</v>
      </c>
      <c r="N253">
        <v>103.61</v>
      </c>
      <c r="O253">
        <v>143.13</v>
      </c>
      <c r="P253">
        <v>120.54</v>
      </c>
      <c r="Q253">
        <v>142.03</v>
      </c>
      <c r="R253">
        <v>171.22</v>
      </c>
      <c r="S253">
        <v>148.81</v>
      </c>
      <c r="T253">
        <v>111.81</v>
      </c>
      <c r="U253">
        <v>118.2</v>
      </c>
      <c r="V253">
        <v>266.04000000000002</v>
      </c>
      <c r="W253">
        <v>307.61</v>
      </c>
      <c r="X253">
        <v>372.94</v>
      </c>
      <c r="Y253">
        <v>401.38</v>
      </c>
      <c r="Z253">
        <v>433.64</v>
      </c>
      <c r="AA253">
        <v>266.75</v>
      </c>
      <c r="AB253">
        <v>-247.75</v>
      </c>
    </row>
    <row r="254" spans="1:28">
      <c r="A254" s="7" t="s">
        <v>2904</v>
      </c>
      <c r="B254" s="7" t="s">
        <v>2903</v>
      </c>
      <c r="C254" s="7" t="s">
        <v>773</v>
      </c>
      <c r="F254"/>
      <c r="K254">
        <v>-6.33</v>
      </c>
      <c r="L254">
        <v>18.43</v>
      </c>
      <c r="M254">
        <v>30.1</v>
      </c>
      <c r="N254">
        <v>63.8</v>
      </c>
      <c r="O254">
        <v>39.81</v>
      </c>
      <c r="P254">
        <v>-23.31</v>
      </c>
      <c r="Q254">
        <v>21.21</v>
      </c>
      <c r="R254">
        <v>29.61</v>
      </c>
      <c r="S254">
        <v>-21.29</v>
      </c>
      <c r="T254">
        <v>-36.840000000000003</v>
      </c>
      <c r="U254">
        <v>8.6300000000000008</v>
      </c>
      <c r="V254">
        <v>148.18</v>
      </c>
      <c r="W254">
        <v>41.89</v>
      </c>
      <c r="X254">
        <v>66.599999999999994</v>
      </c>
      <c r="Y254">
        <v>26.65</v>
      </c>
      <c r="Z254">
        <v>30.9</v>
      </c>
      <c r="AA254">
        <v>-166.55</v>
      </c>
      <c r="AB254">
        <v>-507.17</v>
      </c>
    </row>
    <row r="255" spans="1:28">
      <c r="A255" s="7" t="s">
        <v>2872</v>
      </c>
      <c r="B255" s="7" t="s">
        <v>230</v>
      </c>
      <c r="C255" s="7" t="s">
        <v>773</v>
      </c>
      <c r="F255"/>
    </row>
    <row r="256" spans="1:28">
      <c r="A256" s="7" t="s">
        <v>2871</v>
      </c>
      <c r="B256" s="7" t="s">
        <v>2870</v>
      </c>
      <c r="C256" s="7" t="s">
        <v>773</v>
      </c>
      <c r="F256"/>
    </row>
    <row r="257" spans="1:28">
      <c r="A257" s="7" t="s">
        <v>2867</v>
      </c>
      <c r="B257" s="7" t="s">
        <v>2866</v>
      </c>
      <c r="C257" s="7" t="s">
        <v>2857</v>
      </c>
      <c r="F257"/>
      <c r="K257" s="5">
        <v>12800</v>
      </c>
      <c r="L257" s="5">
        <v>12800</v>
      </c>
      <c r="M257" s="5">
        <v>12800</v>
      </c>
      <c r="N257" s="5">
        <v>12800</v>
      </c>
      <c r="O257" s="5">
        <v>12800</v>
      </c>
      <c r="P257" s="5">
        <v>12800</v>
      </c>
      <c r="Q257" s="5">
        <v>12800</v>
      </c>
      <c r="R257" s="5">
        <v>128000</v>
      </c>
      <c r="S257" s="5">
        <v>128000</v>
      </c>
      <c r="T257" s="5">
        <v>1280000</v>
      </c>
      <c r="U257" s="5">
        <v>128000</v>
      </c>
      <c r="V257" s="5">
        <v>128000</v>
      </c>
      <c r="W257" s="5">
        <v>128000</v>
      </c>
      <c r="X257" s="5">
        <v>128000</v>
      </c>
      <c r="Y257" s="5">
        <v>128000</v>
      </c>
      <c r="Z257" s="5">
        <v>128000</v>
      </c>
      <c r="AA257" s="5">
        <v>128000</v>
      </c>
      <c r="AB257" s="5">
        <v>128000</v>
      </c>
    </row>
    <row r="258" spans="1:28">
      <c r="A258" s="7" t="s">
        <v>2865</v>
      </c>
      <c r="B258" s="7" t="s">
        <v>2864</v>
      </c>
      <c r="C258" s="7" t="s">
        <v>2026</v>
      </c>
      <c r="F258"/>
      <c r="K258" s="5">
        <v>5000</v>
      </c>
      <c r="L258" s="5">
        <v>5000</v>
      </c>
      <c r="M258" s="5">
        <v>5000</v>
      </c>
      <c r="N258" s="5">
        <v>5000</v>
      </c>
      <c r="O258" s="5">
        <v>5000</v>
      </c>
      <c r="P258" s="5">
        <v>5000</v>
      </c>
      <c r="Q258" s="5">
        <v>5000</v>
      </c>
      <c r="R258">
        <v>500</v>
      </c>
      <c r="S258">
        <v>500</v>
      </c>
      <c r="T258">
        <v>500</v>
      </c>
      <c r="U258">
        <v>500</v>
      </c>
      <c r="V258">
        <v>500</v>
      </c>
      <c r="W258">
        <v>500</v>
      </c>
      <c r="X258">
        <v>500</v>
      </c>
      <c r="Y258">
        <v>500</v>
      </c>
      <c r="Z258">
        <v>500</v>
      </c>
      <c r="AA258">
        <v>500</v>
      </c>
      <c r="AB258">
        <v>500</v>
      </c>
    </row>
    <row r="259" spans="1:28">
      <c r="A259" s="7" t="s">
        <v>2863</v>
      </c>
      <c r="B259" s="7" t="s">
        <v>2862</v>
      </c>
      <c r="C259" s="7" t="s">
        <v>2857</v>
      </c>
      <c r="F259"/>
      <c r="K259" s="5">
        <v>3400</v>
      </c>
      <c r="L259" s="5">
        <v>3400</v>
      </c>
      <c r="M259" s="5">
        <v>3400</v>
      </c>
      <c r="N259" s="5">
        <v>3900</v>
      </c>
      <c r="O259" s="5">
        <v>3900</v>
      </c>
      <c r="P259" s="5">
        <v>3900</v>
      </c>
      <c r="Q259" s="5">
        <v>3900</v>
      </c>
      <c r="R259" s="5">
        <v>17554</v>
      </c>
      <c r="S259" s="5">
        <v>17554</v>
      </c>
      <c r="T259" s="5">
        <v>17554</v>
      </c>
      <c r="U259" s="5">
        <v>17554</v>
      </c>
      <c r="V259" s="5">
        <v>17554</v>
      </c>
      <c r="W259" s="5">
        <v>17554</v>
      </c>
      <c r="X259" s="5">
        <v>17554</v>
      </c>
      <c r="Y259" s="5">
        <v>18476</v>
      </c>
      <c r="Z259" s="5">
        <v>42362</v>
      </c>
      <c r="AA259" s="5">
        <v>42362</v>
      </c>
      <c r="AB259" s="5">
        <v>42362</v>
      </c>
    </row>
    <row r="260" spans="1:28">
      <c r="A260" s="7" t="s">
        <v>2861</v>
      </c>
      <c r="B260" s="7" t="s">
        <v>2860</v>
      </c>
      <c r="C260" s="7" t="s">
        <v>2857</v>
      </c>
      <c r="F260"/>
      <c r="K260" s="5">
        <v>3400</v>
      </c>
      <c r="L260" s="5">
        <v>3400</v>
      </c>
      <c r="M260" s="5">
        <v>3400</v>
      </c>
      <c r="N260" s="5">
        <v>3900</v>
      </c>
      <c r="O260" s="5">
        <v>3900</v>
      </c>
      <c r="P260" s="5">
        <v>3900</v>
      </c>
      <c r="Q260" s="5">
        <v>3900</v>
      </c>
      <c r="R260" s="5">
        <v>17554</v>
      </c>
      <c r="S260" s="5">
        <v>17554</v>
      </c>
      <c r="T260" s="5">
        <v>17554</v>
      </c>
      <c r="U260" s="5">
        <v>17554</v>
      </c>
      <c r="V260" s="5">
        <v>17554</v>
      </c>
      <c r="W260" s="5">
        <v>17554</v>
      </c>
      <c r="X260" s="5">
        <v>17554</v>
      </c>
      <c r="Y260" s="5">
        <v>18476</v>
      </c>
      <c r="Z260" s="5">
        <v>42362</v>
      </c>
      <c r="AA260" s="5">
        <v>42362</v>
      </c>
      <c r="AB260" s="5">
        <v>42362</v>
      </c>
    </row>
    <row r="261" spans="1:28">
      <c r="A261" s="7" t="s">
        <v>2859</v>
      </c>
      <c r="B261" s="7" t="s">
        <v>2858</v>
      </c>
      <c r="C261" s="7" t="s">
        <v>2857</v>
      </c>
      <c r="F261"/>
    </row>
    <row r="262" spans="1:28">
      <c r="A262" s="7" t="s">
        <v>2856</v>
      </c>
      <c r="B262" s="7" t="s">
        <v>422</v>
      </c>
      <c r="C262" s="7" t="s">
        <v>773</v>
      </c>
      <c r="F262"/>
      <c r="K262">
        <v>7.62</v>
      </c>
      <c r="L262">
        <v>150.61000000000001</v>
      </c>
      <c r="M262">
        <v>249.71</v>
      </c>
      <c r="N262">
        <v>365.3</v>
      </c>
      <c r="O262">
        <v>362.57</v>
      </c>
      <c r="P262">
        <v>316.77999999999997</v>
      </c>
      <c r="Q262">
        <v>323.68</v>
      </c>
      <c r="R262">
        <v>315.19</v>
      </c>
      <c r="S262">
        <v>216.49</v>
      </c>
      <c r="T262">
        <v>158.78</v>
      </c>
      <c r="U262">
        <v>226.43</v>
      </c>
      <c r="V262">
        <v>471.15</v>
      </c>
      <c r="W262">
        <v>468.41</v>
      </c>
      <c r="X262">
        <v>496.3</v>
      </c>
      <c r="Y262">
        <v>472.17</v>
      </c>
      <c r="Z262">
        <v>736.46</v>
      </c>
      <c r="AA262">
        <v>937.42</v>
      </c>
      <c r="AB262">
        <v>867.23</v>
      </c>
    </row>
    <row r="263" spans="1:28">
      <c r="A263" s="7" t="s">
        <v>2855</v>
      </c>
      <c r="B263" s="7" t="s">
        <v>2854</v>
      </c>
      <c r="C263" s="7" t="s">
        <v>773</v>
      </c>
      <c r="F263"/>
      <c r="R263">
        <v>12.37</v>
      </c>
      <c r="S263">
        <v>44.76</v>
      </c>
      <c r="T263">
        <v>29.98</v>
      </c>
      <c r="U263">
        <v>44.04</v>
      </c>
      <c r="W263">
        <v>30.21</v>
      </c>
      <c r="X263">
        <v>30.19</v>
      </c>
      <c r="Y263">
        <v>28.64</v>
      </c>
      <c r="Z263">
        <v>734.52</v>
      </c>
      <c r="AA263">
        <v>916.41</v>
      </c>
      <c r="AB263">
        <v>831.8</v>
      </c>
    </row>
    <row r="264" spans="1:28">
      <c r="A264" s="7" t="s">
        <v>2853</v>
      </c>
      <c r="B264" s="7" t="s">
        <v>2852</v>
      </c>
      <c r="C264" s="7" t="s">
        <v>773</v>
      </c>
      <c r="F264"/>
      <c r="R264">
        <v>302.81</v>
      </c>
      <c r="S264">
        <v>171.72</v>
      </c>
      <c r="T264">
        <v>128.80000000000001</v>
      </c>
      <c r="U264">
        <v>182.39</v>
      </c>
      <c r="W264">
        <v>438.21</v>
      </c>
      <c r="X264">
        <v>466.11</v>
      </c>
      <c r="Y264">
        <v>443.53</v>
      </c>
      <c r="Z264">
        <v>1.95</v>
      </c>
      <c r="AA264">
        <v>21.01</v>
      </c>
      <c r="AB264">
        <v>35.43</v>
      </c>
    </row>
    <row r="265" spans="1:28">
      <c r="A265" s="7" t="s">
        <v>2849</v>
      </c>
      <c r="B265" s="7" t="s">
        <v>2848</v>
      </c>
      <c r="C265" s="7" t="s">
        <v>773</v>
      </c>
      <c r="F265"/>
    </row>
    <row r="266" spans="1:28">
      <c r="A266" s="7" t="s">
        <v>2845</v>
      </c>
      <c r="B266" s="7" t="s">
        <v>2844</v>
      </c>
      <c r="C266" s="7" t="s">
        <v>773</v>
      </c>
      <c r="F266"/>
    </row>
    <row r="267" spans="1:28">
      <c r="A267" s="7" t="s">
        <v>2841</v>
      </c>
      <c r="B267" s="7" t="s">
        <v>2840</v>
      </c>
      <c r="C267" s="7" t="s">
        <v>773</v>
      </c>
      <c r="F267"/>
    </row>
    <row r="268" spans="1:28">
      <c r="A268" s="7" t="s">
        <v>2837</v>
      </c>
      <c r="B268" s="7" t="s">
        <v>2836</v>
      </c>
      <c r="C268" s="7" t="s">
        <v>773</v>
      </c>
      <c r="F268"/>
    </row>
    <row r="269" spans="1:28">
      <c r="A269" s="7" t="s">
        <v>2833</v>
      </c>
      <c r="B269" s="7" t="s">
        <v>2832</v>
      </c>
      <c r="C269" s="7" t="s">
        <v>773</v>
      </c>
      <c r="F269"/>
    </row>
    <row r="270" spans="1:28">
      <c r="A270" s="7" t="s">
        <v>2831</v>
      </c>
      <c r="B270" s="7" t="s">
        <v>2830</v>
      </c>
      <c r="C270" s="7" t="s">
        <v>773</v>
      </c>
      <c r="F270"/>
    </row>
    <row r="271" spans="1:28">
      <c r="A271" s="7" t="s">
        <v>2821</v>
      </c>
      <c r="B271" s="7" t="s">
        <v>2820</v>
      </c>
      <c r="C271" s="7" t="s">
        <v>773</v>
      </c>
      <c r="F271"/>
    </row>
    <row r="272" spans="1:28">
      <c r="A272" s="7" t="s">
        <v>2819</v>
      </c>
      <c r="B272" s="7" t="s">
        <v>2818</v>
      </c>
      <c r="C272" s="7" t="s">
        <v>773</v>
      </c>
      <c r="F272"/>
    </row>
    <row r="273" spans="1:28">
      <c r="A273" s="7" t="s">
        <v>2817</v>
      </c>
      <c r="B273" s="7" t="s">
        <v>2816</v>
      </c>
      <c r="C273" s="7" t="s">
        <v>773</v>
      </c>
      <c r="F273"/>
    </row>
    <row r="274" spans="1:28">
      <c r="A274" s="7" t="s">
        <v>2815</v>
      </c>
      <c r="B274" s="7" t="s">
        <v>404</v>
      </c>
      <c r="C274" s="7" t="s">
        <v>773</v>
      </c>
      <c r="F274"/>
    </row>
    <row r="275" spans="1:28">
      <c r="A275" s="7" t="s">
        <v>4254</v>
      </c>
      <c r="B275" s="7" t="s">
        <v>2809</v>
      </c>
      <c r="C275" s="7" t="s">
        <v>773</v>
      </c>
      <c r="F275"/>
      <c r="K275">
        <v>7.62</v>
      </c>
      <c r="L275">
        <v>150.61000000000001</v>
      </c>
      <c r="M275">
        <v>249.71</v>
      </c>
      <c r="N275">
        <v>365.3</v>
      </c>
      <c r="O275">
        <v>362.57</v>
      </c>
      <c r="P275">
        <v>316.77999999999997</v>
      </c>
      <c r="Q275">
        <v>323.68</v>
      </c>
      <c r="R275">
        <v>315.19</v>
      </c>
      <c r="S275">
        <v>216.49</v>
      </c>
      <c r="T275">
        <v>158.78</v>
      </c>
      <c r="U275">
        <v>226.43</v>
      </c>
      <c r="V275">
        <v>471.15</v>
      </c>
      <c r="W275">
        <v>468.41</v>
      </c>
      <c r="X275">
        <v>496.3</v>
      </c>
      <c r="Y275">
        <v>472.17</v>
      </c>
      <c r="Z275">
        <v>736.46</v>
      </c>
      <c r="AA275">
        <v>937.42</v>
      </c>
      <c r="AB275">
        <v>867.23</v>
      </c>
    </row>
    <row r="276" spans="1:28">
      <c r="A276" s="7" t="s">
        <v>2794</v>
      </c>
      <c r="B276" s="7" t="s">
        <v>419</v>
      </c>
      <c r="C276" s="7" t="s">
        <v>773</v>
      </c>
      <c r="F276"/>
      <c r="K276">
        <v>13.52</v>
      </c>
      <c r="L276">
        <v>115.68</v>
      </c>
      <c r="M276">
        <v>185.2</v>
      </c>
      <c r="N276">
        <v>262.60000000000002</v>
      </c>
      <c r="O276">
        <v>285.64</v>
      </c>
      <c r="P276">
        <v>299.75</v>
      </c>
      <c r="Q276">
        <v>267.52999999999997</v>
      </c>
      <c r="R276">
        <v>267.64999999999998</v>
      </c>
      <c r="S276">
        <v>231.42</v>
      </c>
      <c r="T276">
        <v>172.73</v>
      </c>
      <c r="U276">
        <v>183.02</v>
      </c>
      <c r="V276">
        <v>281.35000000000002</v>
      </c>
      <c r="W276">
        <v>331.72</v>
      </c>
      <c r="X276">
        <v>396.91</v>
      </c>
      <c r="Y276">
        <v>399.21</v>
      </c>
      <c r="Z276">
        <v>649.72</v>
      </c>
      <c r="AA276" s="652">
        <v>1098.7</v>
      </c>
      <c r="AB276" s="652">
        <v>1022.3</v>
      </c>
    </row>
    <row r="277" spans="1:28">
      <c r="A277" s="7" t="s">
        <v>2791</v>
      </c>
      <c r="B277" s="7" t="s">
        <v>2601</v>
      </c>
      <c r="C277" s="7" t="s">
        <v>773</v>
      </c>
      <c r="F277"/>
    </row>
    <row r="278" spans="1:28">
      <c r="A278" s="7" t="s">
        <v>2780</v>
      </c>
      <c r="B278" s="7" t="s">
        <v>2603</v>
      </c>
      <c r="C278" s="7" t="s">
        <v>773</v>
      </c>
      <c r="F278"/>
    </row>
    <row r="279" spans="1:28">
      <c r="A279" s="7" t="s">
        <v>2769</v>
      </c>
      <c r="B279" s="7" t="s">
        <v>2768</v>
      </c>
      <c r="C279" s="7" t="s">
        <v>773</v>
      </c>
      <c r="F279"/>
    </row>
    <row r="280" spans="1:28">
      <c r="A280" s="7" t="s">
        <v>2755</v>
      </c>
      <c r="B280" s="7" t="s">
        <v>2754</v>
      </c>
      <c r="C280" s="7" t="s">
        <v>773</v>
      </c>
      <c r="F280"/>
    </row>
    <row r="281" spans="1:28">
      <c r="A281" s="7" t="s">
        <v>2753</v>
      </c>
      <c r="B281" s="7" t="s">
        <v>2752</v>
      </c>
      <c r="C281" s="7" t="s">
        <v>773</v>
      </c>
      <c r="F281"/>
    </row>
    <row r="282" spans="1:28">
      <c r="A282" s="7" t="s">
        <v>2751</v>
      </c>
      <c r="B282" s="7" t="s">
        <v>2750</v>
      </c>
      <c r="C282" s="7" t="s">
        <v>773</v>
      </c>
      <c r="F282"/>
    </row>
    <row r="283" spans="1:28">
      <c r="A283" s="7" t="s">
        <v>2741</v>
      </c>
      <c r="B283" s="7" t="s">
        <v>2740</v>
      </c>
      <c r="C283" s="7" t="s">
        <v>773</v>
      </c>
      <c r="F283"/>
    </row>
    <row r="284" spans="1:28">
      <c r="A284" s="7" t="s">
        <v>2739</v>
      </c>
      <c r="B284" s="7" t="s">
        <v>2738</v>
      </c>
      <c r="C284" s="7" t="s">
        <v>773</v>
      </c>
      <c r="F284"/>
    </row>
    <row r="285" spans="1:28">
      <c r="A285" s="7" t="s">
        <v>2737</v>
      </c>
      <c r="B285" s="7" t="s">
        <v>392</v>
      </c>
      <c r="C285" s="7" t="s">
        <v>773</v>
      </c>
      <c r="F285"/>
    </row>
    <row r="286" spans="1:28">
      <c r="A286" s="7" t="s">
        <v>4253</v>
      </c>
      <c r="B286" s="7" t="s">
        <v>1696</v>
      </c>
      <c r="C286" s="7" t="s">
        <v>773</v>
      </c>
      <c r="F286"/>
      <c r="K286">
        <v>13.52</v>
      </c>
      <c r="L286">
        <v>115.68</v>
      </c>
      <c r="M286">
        <v>185.2</v>
      </c>
      <c r="N286">
        <v>262.60000000000002</v>
      </c>
      <c r="O286">
        <v>285.64</v>
      </c>
      <c r="P286">
        <v>299.75</v>
      </c>
      <c r="Q286">
        <v>267.52999999999997</v>
      </c>
      <c r="R286">
        <v>267.64999999999998</v>
      </c>
      <c r="S286">
        <v>231.42</v>
      </c>
      <c r="T286">
        <v>172.73</v>
      </c>
      <c r="U286">
        <v>183.02</v>
      </c>
      <c r="V286">
        <v>281.35000000000002</v>
      </c>
      <c r="W286">
        <v>331.72</v>
      </c>
      <c r="X286">
        <v>396.91</v>
      </c>
      <c r="Y286">
        <v>399.21</v>
      </c>
      <c r="Z286">
        <v>649.72</v>
      </c>
      <c r="AA286" s="652">
        <v>1098.7</v>
      </c>
      <c r="AB286" s="652">
        <v>1022.3</v>
      </c>
    </row>
    <row r="287" spans="1:28">
      <c r="A287" s="7" t="s">
        <v>2718</v>
      </c>
      <c r="B287" s="7" t="s">
        <v>416</v>
      </c>
      <c r="C287" s="7" t="s">
        <v>773</v>
      </c>
      <c r="F287"/>
      <c r="K287">
        <v>-5.9</v>
      </c>
      <c r="L287">
        <v>34.93</v>
      </c>
      <c r="M287">
        <v>64.510000000000005</v>
      </c>
      <c r="N287">
        <v>102.69</v>
      </c>
      <c r="O287">
        <v>76.930000000000007</v>
      </c>
      <c r="P287">
        <v>17.03</v>
      </c>
      <c r="Q287">
        <v>56.15</v>
      </c>
      <c r="R287">
        <v>47.53</v>
      </c>
      <c r="S287">
        <v>-14.93</v>
      </c>
      <c r="T287">
        <v>-13.95</v>
      </c>
      <c r="U287">
        <v>43.41</v>
      </c>
      <c r="V287">
        <v>189.8</v>
      </c>
      <c r="W287">
        <v>136.69</v>
      </c>
      <c r="X287">
        <v>99.39</v>
      </c>
      <c r="Y287">
        <v>72.959999999999994</v>
      </c>
      <c r="Z287">
        <v>86.75</v>
      </c>
      <c r="AA287">
        <v>-161.27000000000001</v>
      </c>
      <c r="AB287">
        <v>-155.07</v>
      </c>
    </row>
    <row r="288" spans="1:28">
      <c r="A288" s="7" t="s">
        <v>2717</v>
      </c>
      <c r="B288" s="7" t="s">
        <v>475</v>
      </c>
      <c r="C288" s="7" t="s">
        <v>773</v>
      </c>
      <c r="F288"/>
      <c r="K288">
        <v>3.73</v>
      </c>
      <c r="L288">
        <v>9.89</v>
      </c>
      <c r="M288">
        <v>9.5</v>
      </c>
      <c r="N288">
        <v>11.8</v>
      </c>
      <c r="O288">
        <v>14.48</v>
      </c>
      <c r="P288">
        <v>16.95</v>
      </c>
      <c r="Q288">
        <v>18.13</v>
      </c>
      <c r="R288">
        <v>24.38</v>
      </c>
      <c r="S288">
        <v>26.71</v>
      </c>
      <c r="T288">
        <v>20.45</v>
      </c>
      <c r="U288">
        <v>23.95</v>
      </c>
      <c r="V288">
        <v>29.98</v>
      </c>
      <c r="W288">
        <v>55.01</v>
      </c>
      <c r="X288">
        <v>33.950000000000003</v>
      </c>
      <c r="Y288">
        <v>32.770000000000003</v>
      </c>
      <c r="Z288">
        <v>40.89</v>
      </c>
      <c r="AA288">
        <v>67.53</v>
      </c>
      <c r="AB288">
        <v>60.25</v>
      </c>
    </row>
    <row r="289" spans="1:28">
      <c r="A289" s="7" t="s">
        <v>2716</v>
      </c>
      <c r="B289" s="7" t="s">
        <v>2715</v>
      </c>
      <c r="C289" s="7" t="s">
        <v>773</v>
      </c>
      <c r="F289"/>
      <c r="K289">
        <v>2.02</v>
      </c>
      <c r="L289">
        <v>5.34</v>
      </c>
      <c r="M289">
        <v>5.31</v>
      </c>
      <c r="N289">
        <v>7.02</v>
      </c>
      <c r="O289">
        <v>8.42</v>
      </c>
      <c r="P289">
        <v>8.7799999999999994</v>
      </c>
      <c r="Q289">
        <v>9.4700000000000006</v>
      </c>
      <c r="R289">
        <v>10.72</v>
      </c>
      <c r="S289">
        <v>10.67</v>
      </c>
      <c r="T289">
        <v>12.18</v>
      </c>
      <c r="U289">
        <v>13.77</v>
      </c>
      <c r="V289">
        <v>13.64</v>
      </c>
      <c r="W289">
        <v>15.02</v>
      </c>
      <c r="X289">
        <v>16.71</v>
      </c>
      <c r="Y289">
        <v>16.62</v>
      </c>
      <c r="Z289">
        <v>18.96</v>
      </c>
      <c r="AA289">
        <v>32.96</v>
      </c>
      <c r="AB289">
        <v>25.95</v>
      </c>
    </row>
    <row r="290" spans="1:28">
      <c r="A290" s="7" t="s">
        <v>2714</v>
      </c>
      <c r="B290" s="7" t="s">
        <v>2713</v>
      </c>
      <c r="C290" s="7" t="s">
        <v>773</v>
      </c>
      <c r="F290"/>
      <c r="L290">
        <v>0.52</v>
      </c>
      <c r="M290">
        <v>0.44</v>
      </c>
      <c r="N290">
        <v>0.33</v>
      </c>
      <c r="O290">
        <v>0.87</v>
      </c>
      <c r="P290">
        <v>1.24</v>
      </c>
      <c r="Q290">
        <v>0.2</v>
      </c>
      <c r="R290">
        <v>0.84</v>
      </c>
      <c r="S290">
        <v>1.03</v>
      </c>
      <c r="T290">
        <v>1.29</v>
      </c>
      <c r="U290">
        <v>0.68</v>
      </c>
      <c r="V290">
        <v>0.84</v>
      </c>
      <c r="W290">
        <v>0.74</v>
      </c>
      <c r="X290">
        <v>0.98</v>
      </c>
      <c r="Y290">
        <v>1.43</v>
      </c>
      <c r="Z290">
        <v>1.27</v>
      </c>
      <c r="AA290">
        <v>1.69</v>
      </c>
      <c r="AB290">
        <v>2.4300000000000002</v>
      </c>
    </row>
    <row r="291" spans="1:28">
      <c r="A291" s="7" t="s">
        <v>2712</v>
      </c>
      <c r="B291" s="7" t="s">
        <v>2711</v>
      </c>
      <c r="C291" s="7" t="s">
        <v>773</v>
      </c>
      <c r="F291"/>
    </row>
    <row r="292" spans="1:28">
      <c r="A292" s="7" t="s">
        <v>2710</v>
      </c>
      <c r="B292" s="7" t="s">
        <v>2709</v>
      </c>
      <c r="C292" s="7" t="s">
        <v>773</v>
      </c>
      <c r="F292"/>
      <c r="K292">
        <v>0.34</v>
      </c>
      <c r="L292">
        <v>0.94</v>
      </c>
      <c r="M292">
        <v>0.98</v>
      </c>
      <c r="N292">
        <v>0.88</v>
      </c>
      <c r="O292">
        <v>0.88</v>
      </c>
      <c r="P292">
        <v>0.78</v>
      </c>
      <c r="Q292">
        <v>0.67</v>
      </c>
      <c r="R292">
        <v>0.77</v>
      </c>
      <c r="S292">
        <v>0.8</v>
      </c>
      <c r="T292">
        <v>0.8</v>
      </c>
      <c r="U292">
        <v>0.93</v>
      </c>
      <c r="V292">
        <v>1.03</v>
      </c>
      <c r="W292">
        <v>1.3</v>
      </c>
      <c r="X292">
        <v>1.88</v>
      </c>
      <c r="Y292">
        <v>1.64</v>
      </c>
      <c r="Z292">
        <v>2.52</v>
      </c>
      <c r="AA292">
        <v>5.94</v>
      </c>
      <c r="AB292">
        <v>3.73</v>
      </c>
    </row>
    <row r="293" spans="1:28">
      <c r="A293" s="7" t="s">
        <v>2708</v>
      </c>
      <c r="B293" s="7" t="s">
        <v>2707</v>
      </c>
      <c r="C293" s="7" t="s">
        <v>773</v>
      </c>
      <c r="F293"/>
    </row>
    <row r="294" spans="1:28">
      <c r="A294" s="7" t="s">
        <v>2706</v>
      </c>
      <c r="B294" s="7" t="s">
        <v>2705</v>
      </c>
      <c r="C294" s="7" t="s">
        <v>773</v>
      </c>
      <c r="F294"/>
      <c r="L294">
        <v>0</v>
      </c>
      <c r="M294">
        <v>0</v>
      </c>
      <c r="R294">
        <v>0.01</v>
      </c>
      <c r="S294">
        <v>0.01</v>
      </c>
      <c r="T294">
        <v>0.02</v>
      </c>
      <c r="U294">
        <v>0.03</v>
      </c>
    </row>
    <row r="295" spans="1:28">
      <c r="A295" s="7" t="s">
        <v>2698</v>
      </c>
      <c r="B295" s="7" t="s">
        <v>2697</v>
      </c>
      <c r="C295" s="7" t="s">
        <v>773</v>
      </c>
      <c r="F295"/>
      <c r="K295">
        <v>0.01</v>
      </c>
      <c r="L295">
        <v>0</v>
      </c>
      <c r="M295">
        <v>0</v>
      </c>
      <c r="R295">
        <v>0.97</v>
      </c>
      <c r="S295">
        <v>0.79</v>
      </c>
      <c r="T295">
        <v>0.67</v>
      </c>
      <c r="U295">
        <v>0.72</v>
      </c>
      <c r="V295">
        <v>1.06</v>
      </c>
      <c r="W295">
        <v>1.34</v>
      </c>
      <c r="X295">
        <v>1.44</v>
      </c>
      <c r="Y295">
        <v>1.27</v>
      </c>
      <c r="Z295">
        <v>1.55</v>
      </c>
      <c r="AA295">
        <v>2.11</v>
      </c>
      <c r="AB295">
        <v>0.11</v>
      </c>
    </row>
    <row r="296" spans="1:28">
      <c r="A296" s="7" t="s">
        <v>2696</v>
      </c>
      <c r="B296" s="7" t="s">
        <v>2008</v>
      </c>
      <c r="C296" s="7" t="s">
        <v>773</v>
      </c>
      <c r="F296"/>
      <c r="K296">
        <v>0</v>
      </c>
      <c r="L296">
        <v>0.03</v>
      </c>
      <c r="M296">
        <v>0.06</v>
      </c>
      <c r="N296">
        <v>0.09</v>
      </c>
      <c r="O296">
        <v>0.18</v>
      </c>
      <c r="P296">
        <v>0.18</v>
      </c>
      <c r="Q296">
        <v>0.18</v>
      </c>
      <c r="R296">
        <v>0.16</v>
      </c>
      <c r="S296">
        <v>0.32</v>
      </c>
      <c r="T296">
        <v>0.22</v>
      </c>
      <c r="U296">
        <v>0.15</v>
      </c>
      <c r="V296">
        <v>0.2</v>
      </c>
      <c r="W296">
        <v>0.25</v>
      </c>
      <c r="X296">
        <v>0.32</v>
      </c>
      <c r="Y296">
        <v>0.3</v>
      </c>
      <c r="Z296">
        <v>0.42</v>
      </c>
      <c r="AA296">
        <v>1.76</v>
      </c>
      <c r="AB296">
        <v>1.4</v>
      </c>
    </row>
    <row r="297" spans="1:28">
      <c r="A297" s="7" t="s">
        <v>2693</v>
      </c>
      <c r="B297" s="7" t="s">
        <v>2692</v>
      </c>
      <c r="C297" s="7" t="s">
        <v>773</v>
      </c>
      <c r="F297"/>
      <c r="K297">
        <v>0.27</v>
      </c>
      <c r="L297">
        <v>0.09</v>
      </c>
      <c r="M297">
        <v>0.37</v>
      </c>
      <c r="N297">
        <v>0.36</v>
      </c>
      <c r="O297">
        <v>0.08</v>
      </c>
      <c r="P297">
        <v>0.05</v>
      </c>
      <c r="Q297">
        <v>0.02</v>
      </c>
      <c r="R297">
        <v>0.05</v>
      </c>
      <c r="S297">
        <v>0.09</v>
      </c>
      <c r="T297">
        <v>0</v>
      </c>
      <c r="U297">
        <v>0.51</v>
      </c>
      <c r="V297">
        <v>0.25</v>
      </c>
      <c r="W297">
        <v>0.45</v>
      </c>
      <c r="X297">
        <v>0.09</v>
      </c>
      <c r="Y297">
        <v>0.01</v>
      </c>
      <c r="Z297">
        <v>0.04</v>
      </c>
      <c r="AA297">
        <v>0.18</v>
      </c>
      <c r="AB297">
        <v>0.05</v>
      </c>
    </row>
    <row r="298" spans="1:28">
      <c r="A298" s="7" t="s">
        <v>2681</v>
      </c>
      <c r="B298" s="7" t="s">
        <v>2680</v>
      </c>
      <c r="C298" s="7" t="s">
        <v>773</v>
      </c>
      <c r="F298"/>
      <c r="K298">
        <v>0.01</v>
      </c>
      <c r="L298">
        <v>0.02</v>
      </c>
      <c r="M298">
        <v>0.02</v>
      </c>
      <c r="R298">
        <v>0.01</v>
      </c>
      <c r="S298">
        <v>0.01</v>
      </c>
      <c r="T298">
        <v>0.02</v>
      </c>
      <c r="U298">
        <v>0.03</v>
      </c>
      <c r="V298">
        <v>0.05</v>
      </c>
      <c r="W298">
        <v>0.04</v>
      </c>
      <c r="X298">
        <v>0.04</v>
      </c>
      <c r="Y298">
        <v>0.06</v>
      </c>
      <c r="Z298">
        <v>0.09</v>
      </c>
      <c r="AA298">
        <v>0.16</v>
      </c>
      <c r="AB298">
        <v>0.2</v>
      </c>
    </row>
    <row r="299" spans="1:28">
      <c r="A299" s="7" t="s">
        <v>2673</v>
      </c>
      <c r="B299" s="7" t="s">
        <v>2672</v>
      </c>
      <c r="C299" s="7" t="s">
        <v>773</v>
      </c>
      <c r="F299"/>
      <c r="K299">
        <v>0.57999999999999996</v>
      </c>
      <c r="L299">
        <v>1.64</v>
      </c>
      <c r="M299">
        <v>1.07</v>
      </c>
      <c r="N299">
        <v>0.75</v>
      </c>
      <c r="O299">
        <v>1.29</v>
      </c>
      <c r="P299">
        <v>2.29</v>
      </c>
      <c r="Q299">
        <v>1.64</v>
      </c>
      <c r="R299">
        <v>3.37</v>
      </c>
      <c r="S299">
        <v>1.37</v>
      </c>
      <c r="T299">
        <v>0.99</v>
      </c>
      <c r="U299">
        <v>1.76</v>
      </c>
      <c r="V299">
        <v>6.8</v>
      </c>
      <c r="W299">
        <v>29.61</v>
      </c>
      <c r="X299">
        <v>5.12</v>
      </c>
      <c r="Y299">
        <v>4.13</v>
      </c>
      <c r="Z299">
        <v>8.49</v>
      </c>
      <c r="AA299">
        <v>8.7200000000000006</v>
      </c>
      <c r="AB299">
        <v>8.69</v>
      </c>
    </row>
    <row r="300" spans="1:28">
      <c r="A300" s="7" t="s">
        <v>2667</v>
      </c>
      <c r="B300" s="7" t="s">
        <v>2666</v>
      </c>
      <c r="C300" s="7" t="s">
        <v>773</v>
      </c>
      <c r="F300"/>
      <c r="K300">
        <v>0.06</v>
      </c>
      <c r="L300">
        <v>0.21</v>
      </c>
      <c r="M300">
        <v>0.18</v>
      </c>
      <c r="R300">
        <v>0.15</v>
      </c>
      <c r="S300">
        <v>0.16</v>
      </c>
      <c r="T300">
        <v>0.16</v>
      </c>
      <c r="U300">
        <v>0.16</v>
      </c>
      <c r="V300">
        <v>0.16</v>
      </c>
      <c r="W300">
        <v>0.16</v>
      </c>
      <c r="X300">
        <v>2.5099999999999998</v>
      </c>
      <c r="Y300">
        <v>1.99</v>
      </c>
      <c r="Z300">
        <v>1.55</v>
      </c>
      <c r="AA300">
        <v>3.72</v>
      </c>
      <c r="AB300">
        <v>3.65</v>
      </c>
    </row>
    <row r="301" spans="1:28">
      <c r="A301" s="7" t="s">
        <v>2665</v>
      </c>
      <c r="B301" s="7" t="s">
        <v>2664</v>
      </c>
      <c r="C301" s="7" t="s">
        <v>773</v>
      </c>
      <c r="F301"/>
    </row>
    <row r="302" spans="1:28">
      <c r="A302" s="7" t="s">
        <v>2663</v>
      </c>
      <c r="B302" s="7" t="s">
        <v>2662</v>
      </c>
      <c r="C302" s="7" t="s">
        <v>773</v>
      </c>
      <c r="F302"/>
      <c r="K302">
        <v>0.01</v>
      </c>
      <c r="L302">
        <v>0.03</v>
      </c>
      <c r="M302">
        <v>0.03</v>
      </c>
      <c r="R302">
        <v>0.05</v>
      </c>
      <c r="S302">
        <v>0.05</v>
      </c>
      <c r="T302">
        <v>0.02</v>
      </c>
      <c r="U302">
        <v>0</v>
      </c>
      <c r="V302">
        <v>0</v>
      </c>
      <c r="W302">
        <v>0</v>
      </c>
    </row>
    <row r="303" spans="1:28">
      <c r="A303" s="7" t="s">
        <v>2657</v>
      </c>
      <c r="B303" s="7" t="s">
        <v>2656</v>
      </c>
      <c r="C303" s="7" t="s">
        <v>773</v>
      </c>
      <c r="F303"/>
    </row>
    <row r="304" spans="1:28">
      <c r="A304" s="7" t="s">
        <v>2655</v>
      </c>
      <c r="B304" s="7" t="s">
        <v>2654</v>
      </c>
      <c r="C304" s="7" t="s">
        <v>773</v>
      </c>
      <c r="F304"/>
    </row>
    <row r="305" spans="1:28">
      <c r="A305" s="7" t="s">
        <v>4252</v>
      </c>
      <c r="B305" s="7" t="s">
        <v>2652</v>
      </c>
      <c r="C305" s="7" t="s">
        <v>773</v>
      </c>
      <c r="F305"/>
      <c r="K305">
        <v>0.24</v>
      </c>
      <c r="L305">
        <v>0.51</v>
      </c>
      <c r="M305">
        <v>0.52</v>
      </c>
      <c r="N305">
        <v>0.6</v>
      </c>
      <c r="O305">
        <v>0.79</v>
      </c>
      <c r="P305">
        <v>0.95</v>
      </c>
      <c r="Q305">
        <v>0.75</v>
      </c>
      <c r="R305">
        <v>1.83</v>
      </c>
      <c r="S305">
        <v>1.66</v>
      </c>
      <c r="T305">
        <v>1.61</v>
      </c>
      <c r="U305">
        <v>2.13</v>
      </c>
      <c r="V305">
        <v>1</v>
      </c>
      <c r="W305">
        <v>1.0900000000000001</v>
      </c>
      <c r="X305">
        <v>0.99</v>
      </c>
      <c r="Y305">
        <v>0.81</v>
      </c>
      <c r="Z305">
        <v>0.87</v>
      </c>
      <c r="AA305">
        <v>1.1499999999999999</v>
      </c>
      <c r="AB305">
        <v>1.18</v>
      </c>
    </row>
    <row r="306" spans="1:28">
      <c r="A306" s="7" t="s">
        <v>2651</v>
      </c>
      <c r="B306" s="7" t="s">
        <v>2650</v>
      </c>
      <c r="C306" s="7" t="s">
        <v>773</v>
      </c>
      <c r="F306"/>
      <c r="S306">
        <v>0.05</v>
      </c>
    </row>
    <row r="307" spans="1:28">
      <c r="A307" s="7" t="s">
        <v>2643</v>
      </c>
      <c r="B307" s="7" t="s">
        <v>2642</v>
      </c>
      <c r="C307" s="7" t="s">
        <v>773</v>
      </c>
      <c r="F307"/>
    </row>
    <row r="308" spans="1:28">
      <c r="A308" s="7" t="s">
        <v>2641</v>
      </c>
      <c r="B308" s="7" t="s">
        <v>2640</v>
      </c>
      <c r="C308" s="7" t="s">
        <v>773</v>
      </c>
      <c r="F308"/>
    </row>
    <row r="309" spans="1:28">
      <c r="A309" s="7" t="s">
        <v>2639</v>
      </c>
      <c r="B309" s="7" t="s">
        <v>2638</v>
      </c>
      <c r="C309" s="7" t="s">
        <v>773</v>
      </c>
      <c r="F309"/>
    </row>
    <row r="310" spans="1:28">
      <c r="A310" s="7" t="s">
        <v>2627</v>
      </c>
      <c r="B310" s="7" t="s">
        <v>2626</v>
      </c>
      <c r="C310" s="7" t="s">
        <v>773</v>
      </c>
      <c r="F310"/>
    </row>
    <row r="311" spans="1:28">
      <c r="A311" s="7" t="s">
        <v>2625</v>
      </c>
      <c r="B311" s="7" t="s">
        <v>2624</v>
      </c>
      <c r="C311" s="7" t="s">
        <v>773</v>
      </c>
      <c r="F311"/>
    </row>
    <row r="312" spans="1:28">
      <c r="A312" s="7" t="s">
        <v>2623</v>
      </c>
      <c r="B312" s="7" t="s">
        <v>2006</v>
      </c>
      <c r="C312" s="7" t="s">
        <v>773</v>
      </c>
      <c r="F312"/>
      <c r="R312">
        <v>1.52</v>
      </c>
      <c r="S312">
        <v>6.96</v>
      </c>
    </row>
    <row r="313" spans="1:28">
      <c r="A313" s="7" t="s">
        <v>4251</v>
      </c>
      <c r="B313" s="7" t="s">
        <v>2595</v>
      </c>
      <c r="C313" s="7" t="s">
        <v>773</v>
      </c>
      <c r="F313"/>
      <c r="K313">
        <v>0.14000000000000001</v>
      </c>
      <c r="L313">
        <v>0.21</v>
      </c>
      <c r="M313">
        <v>0.44</v>
      </c>
      <c r="N313">
        <v>0.71</v>
      </c>
      <c r="O313">
        <v>0.86</v>
      </c>
      <c r="P313">
        <v>0.66</v>
      </c>
      <c r="Q313">
        <v>0.6</v>
      </c>
      <c r="R313">
        <v>3.84</v>
      </c>
      <c r="S313">
        <v>2.71</v>
      </c>
      <c r="T313">
        <v>2.36</v>
      </c>
      <c r="U313">
        <v>3.06</v>
      </c>
      <c r="V313">
        <v>2.74</v>
      </c>
      <c r="W313">
        <v>2.09</v>
      </c>
      <c r="X313">
        <v>2.71</v>
      </c>
      <c r="Y313">
        <v>3.11</v>
      </c>
      <c r="Z313">
        <v>3.91</v>
      </c>
      <c r="AA313">
        <v>7.01</v>
      </c>
      <c r="AB313">
        <v>4.8</v>
      </c>
    </row>
    <row r="314" spans="1:28">
      <c r="A314" s="7" t="s">
        <v>4250</v>
      </c>
      <c r="B314" s="7" t="s">
        <v>4249</v>
      </c>
      <c r="C314" s="7" t="s">
        <v>773</v>
      </c>
      <c r="F314"/>
    </row>
    <row r="315" spans="1:28">
      <c r="A315" s="7" t="s">
        <v>2594</v>
      </c>
      <c r="B315" s="7" t="s">
        <v>1696</v>
      </c>
      <c r="C315" s="7" t="s">
        <v>773</v>
      </c>
      <c r="F315"/>
      <c r="K315">
        <v>0.06</v>
      </c>
      <c r="L315">
        <v>0.36</v>
      </c>
      <c r="M315">
        <v>0.1</v>
      </c>
      <c r="N315">
        <v>1.06</v>
      </c>
      <c r="O315">
        <v>1.1200000000000001</v>
      </c>
      <c r="P315">
        <v>2.0299999999999998</v>
      </c>
      <c r="Q315">
        <v>4.62</v>
      </c>
      <c r="R315">
        <v>0.08</v>
      </c>
      <c r="S315">
        <v>0.04</v>
      </c>
      <c r="T315">
        <v>0.09</v>
      </c>
      <c r="U315">
        <v>0.03</v>
      </c>
      <c r="V315">
        <v>2.21</v>
      </c>
      <c r="W315">
        <v>2.92</v>
      </c>
      <c r="X315">
        <v>1.1499999999999999</v>
      </c>
      <c r="Y315">
        <v>1.4</v>
      </c>
      <c r="Z315">
        <v>1.22</v>
      </c>
      <c r="AA315">
        <v>2.14</v>
      </c>
      <c r="AB315">
        <v>8.06</v>
      </c>
    </row>
    <row r="316" spans="1:28">
      <c r="A316" s="7" t="s">
        <v>4248</v>
      </c>
      <c r="B316" s="7" t="s">
        <v>4247</v>
      </c>
      <c r="C316" s="7" t="s">
        <v>773</v>
      </c>
      <c r="F316"/>
      <c r="K316">
        <v>2.36</v>
      </c>
      <c r="L316">
        <v>6.8</v>
      </c>
      <c r="M316">
        <v>6.72</v>
      </c>
      <c r="N316">
        <v>8.23</v>
      </c>
      <c r="O316">
        <v>10.17</v>
      </c>
      <c r="P316">
        <v>10.8</v>
      </c>
      <c r="Q316">
        <v>10.34</v>
      </c>
      <c r="R316">
        <v>12.33</v>
      </c>
      <c r="S316">
        <v>12.5</v>
      </c>
      <c r="T316">
        <v>14.27</v>
      </c>
      <c r="U316">
        <v>15.37</v>
      </c>
      <c r="V316">
        <v>15.51</v>
      </c>
      <c r="W316">
        <v>17.059999999999999</v>
      </c>
      <c r="X316">
        <v>19.57</v>
      </c>
      <c r="Y316">
        <v>19.690000000000001</v>
      </c>
      <c r="Z316">
        <v>22.75</v>
      </c>
      <c r="AA316">
        <v>40.590000000000003</v>
      </c>
      <c r="AB316">
        <v>32.11</v>
      </c>
    </row>
    <row r="317" spans="1:28">
      <c r="A317" s="7" t="s">
        <v>4246</v>
      </c>
      <c r="B317" s="7" t="s">
        <v>4245</v>
      </c>
      <c r="C317" s="7" t="s">
        <v>773</v>
      </c>
      <c r="F317"/>
      <c r="K317">
        <v>1.18</v>
      </c>
      <c r="L317">
        <v>2.52</v>
      </c>
      <c r="M317">
        <v>2.25</v>
      </c>
      <c r="N317">
        <v>1.8</v>
      </c>
      <c r="O317">
        <v>2.34</v>
      </c>
      <c r="P317">
        <v>3.47</v>
      </c>
      <c r="Q317">
        <v>2.58</v>
      </c>
      <c r="R317">
        <v>6.6</v>
      </c>
      <c r="S317">
        <v>4.46</v>
      </c>
      <c r="T317">
        <v>3.72</v>
      </c>
      <c r="U317">
        <v>5.49</v>
      </c>
      <c r="V317">
        <v>9.52</v>
      </c>
      <c r="W317">
        <v>32.94</v>
      </c>
      <c r="X317">
        <v>10.5</v>
      </c>
      <c r="Y317">
        <v>8.57</v>
      </c>
      <c r="Z317">
        <v>13.01</v>
      </c>
      <c r="AA317">
        <v>17.8</v>
      </c>
      <c r="AB317">
        <v>15.29</v>
      </c>
    </row>
    <row r="318" spans="1:28">
      <c r="A318" s="7" t="s">
        <v>4244</v>
      </c>
      <c r="B318" s="7" t="s">
        <v>4243</v>
      </c>
      <c r="C318" s="7" t="s">
        <v>773</v>
      </c>
      <c r="F318"/>
      <c r="K318">
        <v>0.14000000000000001</v>
      </c>
      <c r="L318">
        <v>0.21</v>
      </c>
      <c r="M318">
        <v>0.44</v>
      </c>
      <c r="N318">
        <v>0.71</v>
      </c>
      <c r="O318">
        <v>0.86</v>
      </c>
      <c r="P318">
        <v>0.66</v>
      </c>
      <c r="Q318">
        <v>0.6</v>
      </c>
      <c r="R318">
        <v>5.37</v>
      </c>
      <c r="S318">
        <v>9.7100000000000009</v>
      </c>
      <c r="T318">
        <v>2.36</v>
      </c>
      <c r="U318">
        <v>3.06</v>
      </c>
      <c r="V318">
        <v>2.74</v>
      </c>
      <c r="W318">
        <v>2.09</v>
      </c>
      <c r="X318">
        <v>2.71</v>
      </c>
      <c r="Y318">
        <v>3.11</v>
      </c>
      <c r="Z318">
        <v>3.91</v>
      </c>
      <c r="AA318">
        <v>7.01</v>
      </c>
      <c r="AB318">
        <v>4.8</v>
      </c>
    </row>
    <row r="319" spans="1:28">
      <c r="A319" s="7" t="s">
        <v>2593</v>
      </c>
      <c r="B319" s="7" t="s">
        <v>411</v>
      </c>
      <c r="C319" s="7" t="s">
        <v>773</v>
      </c>
      <c r="F319"/>
      <c r="K319">
        <v>-9.6300000000000008</v>
      </c>
      <c r="L319">
        <v>25.04</v>
      </c>
      <c r="M319">
        <v>55.01</v>
      </c>
      <c r="N319">
        <v>90.89</v>
      </c>
      <c r="O319">
        <v>62.44</v>
      </c>
      <c r="P319">
        <v>0.08</v>
      </c>
      <c r="Q319">
        <v>38.020000000000003</v>
      </c>
      <c r="R319">
        <v>23.15</v>
      </c>
      <c r="S319">
        <v>-41.64</v>
      </c>
      <c r="T319">
        <v>-34.39</v>
      </c>
      <c r="U319">
        <v>19.47</v>
      </c>
      <c r="V319">
        <v>159.82</v>
      </c>
      <c r="W319">
        <v>81.680000000000007</v>
      </c>
      <c r="X319">
        <v>65.45</v>
      </c>
      <c r="Y319">
        <v>40.200000000000003</v>
      </c>
      <c r="Z319">
        <v>45.86</v>
      </c>
      <c r="AA319">
        <v>-228.8</v>
      </c>
      <c r="AB319">
        <v>-215.33</v>
      </c>
    </row>
    <row r="320" spans="1:28">
      <c r="A320" s="7" t="s">
        <v>2592</v>
      </c>
      <c r="B320" s="7" t="s">
        <v>2591</v>
      </c>
      <c r="C320" s="7" t="s">
        <v>773</v>
      </c>
      <c r="F320"/>
      <c r="N320">
        <v>2.56</v>
      </c>
      <c r="O320">
        <v>0.09</v>
      </c>
    </row>
    <row r="321" spans="1:15">
      <c r="A321" s="7" t="s">
        <v>2590</v>
      </c>
      <c r="B321" s="7" t="s">
        <v>2589</v>
      </c>
      <c r="C321" s="7" t="s">
        <v>773</v>
      </c>
      <c r="F321"/>
      <c r="N321">
        <v>2.72</v>
      </c>
      <c r="O321">
        <v>0.23</v>
      </c>
    </row>
    <row r="322" spans="1:15">
      <c r="A322" s="7" t="s">
        <v>2588</v>
      </c>
      <c r="B322" s="7" t="s">
        <v>2587</v>
      </c>
      <c r="C322" s="7" t="s">
        <v>773</v>
      </c>
      <c r="F322"/>
    </row>
    <row r="323" spans="1:15">
      <c r="A323" s="7" t="s">
        <v>2586</v>
      </c>
      <c r="B323" s="7" t="s">
        <v>2585</v>
      </c>
      <c r="C323" s="7" t="s">
        <v>773</v>
      </c>
      <c r="F323"/>
    </row>
    <row r="324" spans="1:15">
      <c r="A324" s="7" t="s">
        <v>2584</v>
      </c>
      <c r="B324" s="7" t="s">
        <v>2583</v>
      </c>
      <c r="C324" s="7" t="s">
        <v>773</v>
      </c>
      <c r="F324"/>
      <c r="N324">
        <v>2.35</v>
      </c>
      <c r="O324">
        <v>0.01</v>
      </c>
    </row>
    <row r="325" spans="1:15">
      <c r="A325" s="7" t="s">
        <v>2582</v>
      </c>
      <c r="B325" s="7" t="s">
        <v>2581</v>
      </c>
      <c r="C325" s="7" t="s">
        <v>773</v>
      </c>
      <c r="F325"/>
      <c r="N325">
        <v>2.35</v>
      </c>
      <c r="O325">
        <v>0.01</v>
      </c>
    </row>
    <row r="326" spans="1:15">
      <c r="A326" s="7" t="s">
        <v>2580</v>
      </c>
      <c r="B326" s="7" t="s">
        <v>2579</v>
      </c>
      <c r="C326" s="7" t="s">
        <v>773</v>
      </c>
      <c r="F326"/>
    </row>
    <row r="327" spans="1:15">
      <c r="A327" s="7" t="s">
        <v>2578</v>
      </c>
      <c r="B327" s="7" t="s">
        <v>2577</v>
      </c>
      <c r="C327" s="7" t="s">
        <v>773</v>
      </c>
      <c r="F327"/>
    </row>
    <row r="328" spans="1:15">
      <c r="A328" s="7" t="s">
        <v>2574</v>
      </c>
      <c r="B328" s="7" t="s">
        <v>2573</v>
      </c>
      <c r="C328" s="7" t="s">
        <v>773</v>
      </c>
      <c r="F328"/>
      <c r="N328">
        <v>0.33</v>
      </c>
      <c r="O328">
        <v>0.12</v>
      </c>
    </row>
    <row r="329" spans="1:15">
      <c r="A329" s="7" t="s">
        <v>2568</v>
      </c>
      <c r="B329" s="7" t="s">
        <v>2567</v>
      </c>
      <c r="C329" s="7" t="s">
        <v>773</v>
      </c>
      <c r="F329"/>
    </row>
    <row r="330" spans="1:15">
      <c r="A330" s="7" t="s">
        <v>2564</v>
      </c>
      <c r="B330" s="7" t="s">
        <v>2563</v>
      </c>
      <c r="C330" s="7" t="s">
        <v>773</v>
      </c>
      <c r="F330"/>
    </row>
    <row r="331" spans="1:15">
      <c r="A331" s="7" t="s">
        <v>2562</v>
      </c>
      <c r="B331" s="7" t="s">
        <v>2561</v>
      </c>
      <c r="C331" s="7" t="s">
        <v>773</v>
      </c>
      <c r="F331"/>
    </row>
    <row r="332" spans="1:15">
      <c r="A332" s="7" t="s">
        <v>2560</v>
      </c>
      <c r="B332" s="7" t="s">
        <v>2559</v>
      </c>
      <c r="C332" s="7" t="s">
        <v>773</v>
      </c>
      <c r="F332"/>
    </row>
    <row r="333" spans="1:15">
      <c r="A333" s="7" t="s">
        <v>2558</v>
      </c>
      <c r="B333" s="7" t="s">
        <v>2557</v>
      </c>
      <c r="C333" s="7" t="s">
        <v>773</v>
      </c>
      <c r="F333"/>
    </row>
    <row r="334" spans="1:15">
      <c r="A334" s="7" t="s">
        <v>4242</v>
      </c>
      <c r="B334" s="7" t="s">
        <v>4239</v>
      </c>
      <c r="C334" s="7" t="s">
        <v>773</v>
      </c>
      <c r="F334"/>
    </row>
    <row r="335" spans="1:15">
      <c r="A335" s="7" t="s">
        <v>2546</v>
      </c>
      <c r="B335" s="7" t="s">
        <v>2545</v>
      </c>
      <c r="C335" s="7" t="s">
        <v>773</v>
      </c>
      <c r="F335"/>
    </row>
    <row r="336" spans="1:15">
      <c r="A336" s="7" t="s">
        <v>2544</v>
      </c>
      <c r="B336" s="7" t="s">
        <v>2543</v>
      </c>
      <c r="C336" s="7" t="s">
        <v>773</v>
      </c>
      <c r="F336"/>
    </row>
    <row r="337" spans="1:15">
      <c r="A337" s="7" t="s">
        <v>2542</v>
      </c>
      <c r="B337" s="7" t="s">
        <v>2541</v>
      </c>
      <c r="C337" s="7" t="s">
        <v>773</v>
      </c>
      <c r="F337"/>
    </row>
    <row r="338" spans="1:15">
      <c r="A338" s="7" t="s">
        <v>2534</v>
      </c>
      <c r="B338" s="7" t="s">
        <v>2533</v>
      </c>
      <c r="C338" s="7" t="s">
        <v>773</v>
      </c>
      <c r="F338"/>
    </row>
    <row r="339" spans="1:15">
      <c r="A339" s="7" t="s">
        <v>2520</v>
      </c>
      <c r="B339" s="7" t="s">
        <v>2519</v>
      </c>
      <c r="C339" s="7" t="s">
        <v>773</v>
      </c>
      <c r="F339"/>
    </row>
    <row r="340" spans="1:15">
      <c r="A340" s="7" t="s">
        <v>4241</v>
      </c>
      <c r="B340" s="7" t="s">
        <v>2418</v>
      </c>
      <c r="C340" s="7" t="s">
        <v>773</v>
      </c>
      <c r="F340"/>
      <c r="N340">
        <v>0.05</v>
      </c>
      <c r="O340">
        <v>0.1</v>
      </c>
    </row>
    <row r="341" spans="1:15">
      <c r="A341" s="7" t="s">
        <v>2503</v>
      </c>
      <c r="B341" s="7" t="s">
        <v>2502</v>
      </c>
      <c r="C341" s="7" t="s">
        <v>773</v>
      </c>
      <c r="F341"/>
      <c r="N341">
        <v>0.16</v>
      </c>
      <c r="O341">
        <v>0.13</v>
      </c>
    </row>
    <row r="342" spans="1:15">
      <c r="A342" s="7" t="s">
        <v>2501</v>
      </c>
      <c r="B342" s="7" t="s">
        <v>2500</v>
      </c>
      <c r="C342" s="7" t="s">
        <v>773</v>
      </c>
      <c r="F342"/>
    </row>
    <row r="343" spans="1:15">
      <c r="A343" s="7" t="s">
        <v>2499</v>
      </c>
      <c r="B343" s="7" t="s">
        <v>2498</v>
      </c>
      <c r="C343" s="7" t="s">
        <v>773</v>
      </c>
      <c r="F343"/>
      <c r="N343">
        <v>0.01</v>
      </c>
    </row>
    <row r="344" spans="1:15">
      <c r="A344" s="7" t="s">
        <v>2497</v>
      </c>
      <c r="B344" s="7" t="s">
        <v>2496</v>
      </c>
      <c r="C344" s="7" t="s">
        <v>773</v>
      </c>
      <c r="F344"/>
      <c r="N344">
        <v>0.01</v>
      </c>
    </row>
    <row r="345" spans="1:15">
      <c r="A345" s="7" t="s">
        <v>2495</v>
      </c>
      <c r="B345" s="7" t="s">
        <v>2494</v>
      </c>
      <c r="C345" s="7" t="s">
        <v>773</v>
      </c>
      <c r="F345"/>
    </row>
    <row r="346" spans="1:15">
      <c r="A346" s="7" t="s">
        <v>2493</v>
      </c>
      <c r="B346" s="7" t="s">
        <v>2492</v>
      </c>
      <c r="C346" s="7" t="s">
        <v>773</v>
      </c>
      <c r="F346"/>
    </row>
    <row r="347" spans="1:15">
      <c r="A347" s="7" t="s">
        <v>2491</v>
      </c>
      <c r="B347" s="7" t="s">
        <v>2490</v>
      </c>
      <c r="C347" s="7" t="s">
        <v>773</v>
      </c>
      <c r="F347"/>
    </row>
    <row r="348" spans="1:15">
      <c r="A348" s="7" t="s">
        <v>2489</v>
      </c>
      <c r="B348" s="7" t="s">
        <v>2488</v>
      </c>
      <c r="C348" s="7" t="s">
        <v>773</v>
      </c>
      <c r="F348"/>
    </row>
    <row r="349" spans="1:15">
      <c r="A349" s="7" t="s">
        <v>2477</v>
      </c>
      <c r="B349" s="7" t="s">
        <v>2476</v>
      </c>
      <c r="C349" s="7" t="s">
        <v>773</v>
      </c>
      <c r="F349"/>
      <c r="N349">
        <v>0.11</v>
      </c>
    </row>
    <row r="350" spans="1:15">
      <c r="A350" s="7" t="s">
        <v>2475</v>
      </c>
      <c r="B350" s="7" t="s">
        <v>2474</v>
      </c>
      <c r="C350" s="7" t="s">
        <v>773</v>
      </c>
      <c r="F350"/>
    </row>
    <row r="351" spans="1:15">
      <c r="A351" s="7" t="s">
        <v>2473</v>
      </c>
      <c r="B351" s="7" t="s">
        <v>2472</v>
      </c>
      <c r="C351" s="7" t="s">
        <v>773</v>
      </c>
      <c r="F351"/>
    </row>
    <row r="352" spans="1:15">
      <c r="A352" s="7" t="s">
        <v>2471</v>
      </c>
      <c r="B352" s="7" t="s">
        <v>2470</v>
      </c>
      <c r="C352" s="7" t="s">
        <v>773</v>
      </c>
      <c r="F352"/>
      <c r="N352">
        <v>0.11</v>
      </c>
    </row>
    <row r="353" spans="1:28">
      <c r="A353" s="7" t="s">
        <v>4240</v>
      </c>
      <c r="B353" s="7" t="s">
        <v>4239</v>
      </c>
      <c r="C353" s="7" t="s">
        <v>773</v>
      </c>
      <c r="F353"/>
    </row>
    <row r="354" spans="1:28">
      <c r="A354" s="7" t="s">
        <v>2459</v>
      </c>
      <c r="B354" s="7" t="s">
        <v>2458</v>
      </c>
      <c r="C354" s="7" t="s">
        <v>773</v>
      </c>
      <c r="F354"/>
    </row>
    <row r="355" spans="1:28">
      <c r="A355" s="7" t="s">
        <v>2457</v>
      </c>
      <c r="B355" s="7" t="s">
        <v>2456</v>
      </c>
      <c r="C355" s="7" t="s">
        <v>773</v>
      </c>
      <c r="F355"/>
    </row>
    <row r="356" spans="1:28">
      <c r="A356" s="7" t="s">
        <v>2455</v>
      </c>
      <c r="B356" s="7" t="s">
        <v>2454</v>
      </c>
      <c r="C356" s="7" t="s">
        <v>773</v>
      </c>
      <c r="F356"/>
    </row>
    <row r="357" spans="1:28">
      <c r="A357" s="7" t="s">
        <v>2447</v>
      </c>
      <c r="B357" s="7" t="s">
        <v>2446</v>
      </c>
      <c r="C357" s="7" t="s">
        <v>773</v>
      </c>
      <c r="F357"/>
    </row>
    <row r="358" spans="1:28">
      <c r="A358" s="7" t="s">
        <v>2431</v>
      </c>
      <c r="B358" s="7" t="s">
        <v>2430</v>
      </c>
      <c r="C358" s="7" t="s">
        <v>773</v>
      </c>
      <c r="F358"/>
    </row>
    <row r="359" spans="1:28">
      <c r="A359" s="7" t="s">
        <v>4238</v>
      </c>
      <c r="B359" s="7" t="s">
        <v>2418</v>
      </c>
      <c r="C359" s="7" t="s">
        <v>773</v>
      </c>
      <c r="F359"/>
      <c r="N359">
        <v>0.04</v>
      </c>
      <c r="O359">
        <v>0.13</v>
      </c>
    </row>
    <row r="360" spans="1:28">
      <c r="A360" s="7" t="s">
        <v>2417</v>
      </c>
      <c r="B360" s="7" t="s">
        <v>2416</v>
      </c>
      <c r="C360" s="7" t="s">
        <v>773</v>
      </c>
      <c r="F360"/>
      <c r="K360">
        <v>-9.6300000000000008</v>
      </c>
      <c r="L360">
        <v>25.04</v>
      </c>
      <c r="M360">
        <v>55.01</v>
      </c>
      <c r="N360">
        <v>93.45</v>
      </c>
      <c r="O360">
        <v>62.54</v>
      </c>
      <c r="P360">
        <v>0.08</v>
      </c>
      <c r="Q360">
        <v>38.020000000000003</v>
      </c>
      <c r="R360">
        <v>23.15</v>
      </c>
      <c r="S360">
        <v>-41.64</v>
      </c>
      <c r="T360">
        <v>-34.39</v>
      </c>
      <c r="U360">
        <v>19.47</v>
      </c>
      <c r="V360">
        <v>159.82</v>
      </c>
      <c r="W360">
        <v>81.680000000000007</v>
      </c>
      <c r="X360">
        <v>65.45</v>
      </c>
      <c r="Y360">
        <v>40.200000000000003</v>
      </c>
      <c r="Z360">
        <v>45.86</v>
      </c>
      <c r="AA360">
        <v>-228.8</v>
      </c>
      <c r="AB360">
        <v>-215.33</v>
      </c>
    </row>
    <row r="361" spans="1:28">
      <c r="A361" s="7" t="s">
        <v>2415</v>
      </c>
      <c r="B361" s="7" t="s">
        <v>2414</v>
      </c>
      <c r="C361" s="7" t="s">
        <v>773</v>
      </c>
      <c r="F361"/>
      <c r="N361">
        <v>93.45</v>
      </c>
      <c r="O361">
        <v>62.54</v>
      </c>
    </row>
    <row r="362" spans="1:28">
      <c r="A362" s="7" t="s">
        <v>2413</v>
      </c>
      <c r="B362" s="7" t="s">
        <v>406</v>
      </c>
      <c r="C362" s="7" t="s">
        <v>773</v>
      </c>
      <c r="F362"/>
      <c r="K362">
        <v>4.1100000000000003</v>
      </c>
      <c r="L362">
        <v>8.99</v>
      </c>
      <c r="M362">
        <v>2.62</v>
      </c>
      <c r="N362">
        <v>1.84</v>
      </c>
      <c r="O362">
        <v>5.71</v>
      </c>
      <c r="P362">
        <v>4.3899999999999997</v>
      </c>
      <c r="Q362">
        <v>2.17</v>
      </c>
      <c r="R362">
        <v>2.67</v>
      </c>
      <c r="S362">
        <v>3.24</v>
      </c>
      <c r="T362">
        <v>2.79</v>
      </c>
      <c r="U362">
        <v>2.95</v>
      </c>
      <c r="V362">
        <v>2.84</v>
      </c>
      <c r="W362">
        <v>8.41</v>
      </c>
      <c r="X362">
        <v>24.04</v>
      </c>
      <c r="Y362">
        <v>0.89</v>
      </c>
      <c r="Z362">
        <v>2.88</v>
      </c>
      <c r="AA362">
        <v>5.86</v>
      </c>
      <c r="AB362">
        <v>5.58</v>
      </c>
    </row>
    <row r="363" spans="1:28">
      <c r="A363" s="7" t="s">
        <v>2412</v>
      </c>
      <c r="B363" s="7" t="s">
        <v>404</v>
      </c>
      <c r="C363" s="7" t="s">
        <v>773</v>
      </c>
      <c r="F363"/>
      <c r="K363">
        <v>4.1100000000000003</v>
      </c>
      <c r="L363">
        <v>8.99</v>
      </c>
      <c r="M363">
        <v>2.62</v>
      </c>
      <c r="N363">
        <v>1.84</v>
      </c>
      <c r="O363">
        <v>5.71</v>
      </c>
      <c r="P363">
        <v>4.3899999999999997</v>
      </c>
      <c r="Q363">
        <v>2.17</v>
      </c>
      <c r="R363">
        <v>2.67</v>
      </c>
      <c r="S363">
        <v>3.24</v>
      </c>
      <c r="T363">
        <v>2.79</v>
      </c>
      <c r="U363">
        <v>2.95</v>
      </c>
      <c r="V363">
        <v>2.84</v>
      </c>
      <c r="W363">
        <v>2.92</v>
      </c>
      <c r="X363">
        <v>1.01</v>
      </c>
      <c r="Y363">
        <v>0.89</v>
      </c>
      <c r="Z363">
        <v>2.88</v>
      </c>
      <c r="AA363">
        <v>5.86</v>
      </c>
      <c r="AB363">
        <v>5.58</v>
      </c>
    </row>
    <row r="364" spans="1:28">
      <c r="A364" s="7" t="s">
        <v>2411</v>
      </c>
      <c r="B364" s="7" t="s">
        <v>2410</v>
      </c>
      <c r="C364" s="7" t="s">
        <v>773</v>
      </c>
      <c r="F364"/>
    </row>
    <row r="365" spans="1:28">
      <c r="A365" s="7" t="s">
        <v>2409</v>
      </c>
      <c r="B365" s="7" t="s">
        <v>399</v>
      </c>
      <c r="C365" s="7" t="s">
        <v>773</v>
      </c>
      <c r="F365"/>
    </row>
    <row r="366" spans="1:28">
      <c r="A366" s="7" t="s">
        <v>2408</v>
      </c>
      <c r="B366" s="7" t="s">
        <v>2407</v>
      </c>
      <c r="C366" s="7" t="s">
        <v>773</v>
      </c>
      <c r="F366"/>
    </row>
    <row r="367" spans="1:28">
      <c r="A367" s="7" t="s">
        <v>2406</v>
      </c>
      <c r="B367" s="7" t="s">
        <v>2405</v>
      </c>
      <c r="C367" s="7" t="s">
        <v>773</v>
      </c>
      <c r="F367"/>
    </row>
    <row r="368" spans="1:28">
      <c r="A368" s="7" t="s">
        <v>2404</v>
      </c>
      <c r="B368" s="7" t="s">
        <v>2403</v>
      </c>
      <c r="C368" s="7" t="s">
        <v>773</v>
      </c>
      <c r="F368"/>
    </row>
    <row r="369" spans="1:24">
      <c r="A369" s="7" t="s">
        <v>2402</v>
      </c>
      <c r="B369" s="7" t="s">
        <v>2401</v>
      </c>
      <c r="C369" s="7" t="s">
        <v>773</v>
      </c>
      <c r="F369"/>
    </row>
    <row r="370" spans="1:24">
      <c r="A370" s="7" t="s">
        <v>2400</v>
      </c>
      <c r="B370" s="7" t="s">
        <v>2399</v>
      </c>
      <c r="C370" s="7" t="s">
        <v>773</v>
      </c>
      <c r="F370"/>
    </row>
    <row r="371" spans="1:24">
      <c r="A371" s="7" t="s">
        <v>2398</v>
      </c>
      <c r="B371" s="7" t="s">
        <v>2397</v>
      </c>
      <c r="C371" s="7" t="s">
        <v>773</v>
      </c>
      <c r="F371"/>
    </row>
    <row r="372" spans="1:24">
      <c r="A372" s="7" t="s">
        <v>2396</v>
      </c>
      <c r="B372" s="7" t="s">
        <v>2395</v>
      </c>
      <c r="C372" s="7" t="s">
        <v>773</v>
      </c>
      <c r="F372"/>
    </row>
    <row r="373" spans="1:24">
      <c r="A373" s="7" t="s">
        <v>2394</v>
      </c>
      <c r="B373" s="7" t="s">
        <v>2393</v>
      </c>
      <c r="C373" s="7" t="s">
        <v>773</v>
      </c>
      <c r="F373"/>
    </row>
    <row r="374" spans="1:24">
      <c r="A374" s="7" t="s">
        <v>2392</v>
      </c>
      <c r="B374" s="7" t="s">
        <v>2391</v>
      </c>
      <c r="C374" s="7" t="s">
        <v>773</v>
      </c>
      <c r="F374"/>
    </row>
    <row r="375" spans="1:24">
      <c r="A375" s="7" t="s">
        <v>4237</v>
      </c>
      <c r="B375" s="7" t="s">
        <v>4236</v>
      </c>
      <c r="C375" s="7" t="s">
        <v>773</v>
      </c>
      <c r="F375"/>
    </row>
    <row r="376" spans="1:24">
      <c r="A376" s="7" t="s">
        <v>4235</v>
      </c>
      <c r="B376" s="7" t="s">
        <v>4234</v>
      </c>
      <c r="C376" s="7" t="s">
        <v>773</v>
      </c>
      <c r="F376"/>
    </row>
    <row r="377" spans="1:24">
      <c r="A377" s="7" t="s">
        <v>2380</v>
      </c>
      <c r="B377" s="7" t="s">
        <v>2379</v>
      </c>
      <c r="C377" s="7" t="s">
        <v>773</v>
      </c>
      <c r="F377"/>
    </row>
    <row r="378" spans="1:24">
      <c r="A378" s="7" t="s">
        <v>2376</v>
      </c>
      <c r="B378" s="7" t="s">
        <v>2375</v>
      </c>
      <c r="C378" s="7" t="s">
        <v>773</v>
      </c>
      <c r="F378"/>
    </row>
    <row r="379" spans="1:24">
      <c r="A379" s="7" t="s">
        <v>2374</v>
      </c>
      <c r="B379" s="7" t="s">
        <v>2222</v>
      </c>
      <c r="C379" s="7" t="s">
        <v>773</v>
      </c>
      <c r="F379"/>
    </row>
    <row r="380" spans="1:24">
      <c r="A380" s="7" t="s">
        <v>4233</v>
      </c>
      <c r="B380" s="7" t="s">
        <v>4232</v>
      </c>
      <c r="C380" s="7" t="s">
        <v>773</v>
      </c>
      <c r="F380"/>
    </row>
    <row r="381" spans="1:24">
      <c r="A381" s="7" t="s">
        <v>4231</v>
      </c>
      <c r="B381" s="7" t="s">
        <v>4230</v>
      </c>
      <c r="C381" s="7" t="s">
        <v>773</v>
      </c>
      <c r="F381"/>
    </row>
    <row r="382" spans="1:24">
      <c r="A382" s="7" t="s">
        <v>2363</v>
      </c>
      <c r="B382" s="7" t="s">
        <v>2362</v>
      </c>
      <c r="C382" s="7" t="s">
        <v>773</v>
      </c>
      <c r="F382"/>
    </row>
    <row r="383" spans="1:24">
      <c r="A383" s="7" t="s">
        <v>2361</v>
      </c>
      <c r="B383" s="7" t="s">
        <v>2360</v>
      </c>
      <c r="C383" s="7" t="s">
        <v>773</v>
      </c>
      <c r="F383"/>
      <c r="W383">
        <v>5.49</v>
      </c>
      <c r="X383">
        <v>23.04</v>
      </c>
    </row>
    <row r="384" spans="1:24">
      <c r="A384" s="7" t="s">
        <v>2353</v>
      </c>
      <c r="B384" s="7" t="s">
        <v>2352</v>
      </c>
      <c r="C384" s="7" t="s">
        <v>773</v>
      </c>
      <c r="F384"/>
    </row>
    <row r="385" spans="1:28">
      <c r="A385" s="7" t="s">
        <v>2341</v>
      </c>
      <c r="B385" s="7" t="s">
        <v>2340</v>
      </c>
      <c r="C385" s="7" t="s">
        <v>773</v>
      </c>
      <c r="F385"/>
    </row>
    <row r="386" spans="1:28">
      <c r="A386" s="7" t="s">
        <v>4229</v>
      </c>
      <c r="B386" s="7" t="s">
        <v>1696</v>
      </c>
      <c r="C386" s="7" t="s">
        <v>773</v>
      </c>
      <c r="F386"/>
    </row>
    <row r="387" spans="1:28">
      <c r="A387" s="7" t="s">
        <v>2333</v>
      </c>
      <c r="B387" s="7" t="s">
        <v>395</v>
      </c>
      <c r="C387" s="7" t="s">
        <v>773</v>
      </c>
      <c r="F387"/>
      <c r="K387">
        <v>1.34</v>
      </c>
      <c r="L387">
        <v>18.52</v>
      </c>
      <c r="M387">
        <v>26.98</v>
      </c>
      <c r="N387">
        <v>32.17</v>
      </c>
      <c r="O387">
        <v>29.36</v>
      </c>
      <c r="P387">
        <v>27.82</v>
      </c>
      <c r="Q387">
        <v>18.64</v>
      </c>
      <c r="R387">
        <v>10.53</v>
      </c>
      <c r="S387">
        <v>5.0599999999999996</v>
      </c>
      <c r="T387">
        <v>3.31</v>
      </c>
      <c r="U387">
        <v>4.67</v>
      </c>
      <c r="V387">
        <v>15.97</v>
      </c>
      <c r="W387">
        <v>22.35</v>
      </c>
      <c r="X387">
        <v>22.49</v>
      </c>
      <c r="Y387">
        <v>30.86</v>
      </c>
      <c r="Z387">
        <v>13.57</v>
      </c>
      <c r="AA387">
        <v>39.409999999999997</v>
      </c>
      <c r="AB387">
        <v>42.59</v>
      </c>
    </row>
    <row r="388" spans="1:28">
      <c r="A388" s="7" t="s">
        <v>2332</v>
      </c>
      <c r="B388" s="7" t="s">
        <v>392</v>
      </c>
      <c r="C388" s="7" t="s">
        <v>773</v>
      </c>
      <c r="F388"/>
      <c r="K388">
        <v>1.34</v>
      </c>
      <c r="L388">
        <v>18.52</v>
      </c>
      <c r="M388">
        <v>26.98</v>
      </c>
      <c r="N388">
        <v>32.17</v>
      </c>
      <c r="O388">
        <v>29.36</v>
      </c>
      <c r="P388">
        <v>27.82</v>
      </c>
      <c r="Q388">
        <v>18.64</v>
      </c>
      <c r="R388">
        <v>10.53</v>
      </c>
      <c r="S388">
        <v>5.0599999999999996</v>
      </c>
      <c r="T388">
        <v>3.31</v>
      </c>
      <c r="U388">
        <v>4.67</v>
      </c>
      <c r="V388">
        <v>12.09</v>
      </c>
      <c r="W388">
        <v>22.35</v>
      </c>
      <c r="X388">
        <v>22.49</v>
      </c>
      <c r="Y388">
        <v>16.440000000000001</v>
      </c>
      <c r="Z388">
        <v>13.57</v>
      </c>
      <c r="AA388">
        <v>39.409999999999997</v>
      </c>
      <c r="AB388">
        <v>42.59</v>
      </c>
    </row>
    <row r="389" spans="1:28">
      <c r="A389" s="7" t="s">
        <v>2331</v>
      </c>
      <c r="B389" s="7" t="s">
        <v>390</v>
      </c>
      <c r="C389" s="7" t="s">
        <v>773</v>
      </c>
      <c r="F389"/>
    </row>
    <row r="390" spans="1:28">
      <c r="A390" s="7" t="s">
        <v>2330</v>
      </c>
      <c r="B390" s="7" t="s">
        <v>2329</v>
      </c>
      <c r="C390" s="7" t="s">
        <v>773</v>
      </c>
      <c r="F390"/>
    </row>
    <row r="391" spans="1:28">
      <c r="A391" s="7" t="s">
        <v>2328</v>
      </c>
      <c r="B391" s="7" t="s">
        <v>2327</v>
      </c>
      <c r="C391" s="7" t="s">
        <v>773</v>
      </c>
      <c r="F391"/>
    </row>
    <row r="392" spans="1:28">
      <c r="A392" s="7" t="s">
        <v>2326</v>
      </c>
      <c r="B392" s="7" t="s">
        <v>2325</v>
      </c>
      <c r="C392" s="7" t="s">
        <v>773</v>
      </c>
      <c r="F392"/>
    </row>
    <row r="393" spans="1:28">
      <c r="A393" s="7" t="s">
        <v>2324</v>
      </c>
      <c r="B393" s="7" t="s">
        <v>2006</v>
      </c>
      <c r="C393" s="7" t="s">
        <v>773</v>
      </c>
      <c r="F393"/>
    </row>
    <row r="394" spans="1:28">
      <c r="A394" s="7" t="s">
        <v>2323</v>
      </c>
      <c r="B394" s="7" t="s">
        <v>2322</v>
      </c>
      <c r="C394" s="7" t="s">
        <v>773</v>
      </c>
      <c r="F394"/>
    </row>
    <row r="395" spans="1:28">
      <c r="A395" s="7" t="s">
        <v>2321</v>
      </c>
      <c r="B395" s="7" t="s">
        <v>2320</v>
      </c>
      <c r="C395" s="7" t="s">
        <v>773</v>
      </c>
      <c r="F395"/>
    </row>
    <row r="396" spans="1:28">
      <c r="A396" s="7" t="s">
        <v>2319</v>
      </c>
      <c r="B396" s="7" t="s">
        <v>2318</v>
      </c>
      <c r="C396" s="7" t="s">
        <v>773</v>
      </c>
      <c r="F396"/>
    </row>
    <row r="397" spans="1:28">
      <c r="A397" s="7" t="s">
        <v>2317</v>
      </c>
      <c r="B397" s="7" t="s">
        <v>2316</v>
      </c>
      <c r="C397" s="7" t="s">
        <v>773</v>
      </c>
      <c r="F397"/>
    </row>
    <row r="398" spans="1:28">
      <c r="A398" s="7" t="s">
        <v>2315</v>
      </c>
      <c r="B398" s="7" t="s">
        <v>2314</v>
      </c>
      <c r="C398" s="7" t="s">
        <v>773</v>
      </c>
      <c r="F398"/>
    </row>
    <row r="399" spans="1:28">
      <c r="A399" s="7" t="s">
        <v>4228</v>
      </c>
      <c r="B399" s="7" t="s">
        <v>4227</v>
      </c>
      <c r="C399" s="7" t="s">
        <v>773</v>
      </c>
      <c r="F399"/>
    </row>
    <row r="400" spans="1:28">
      <c r="A400" s="7" t="s">
        <v>4226</v>
      </c>
      <c r="B400" s="7" t="s">
        <v>4225</v>
      </c>
      <c r="C400" s="7" t="s">
        <v>773</v>
      </c>
      <c r="F400"/>
    </row>
    <row r="401" spans="1:28">
      <c r="A401" s="7" t="s">
        <v>2303</v>
      </c>
      <c r="B401" s="7" t="s">
        <v>2302</v>
      </c>
      <c r="C401" s="7" t="s">
        <v>773</v>
      </c>
      <c r="F401"/>
    </row>
    <row r="402" spans="1:28">
      <c r="A402" s="7" t="s">
        <v>2299</v>
      </c>
      <c r="B402" s="7" t="s">
        <v>2298</v>
      </c>
      <c r="C402" s="7" t="s">
        <v>773</v>
      </c>
      <c r="F402"/>
    </row>
    <row r="403" spans="1:28">
      <c r="A403" s="7" t="s">
        <v>2297</v>
      </c>
      <c r="B403" s="7" t="s">
        <v>2164</v>
      </c>
      <c r="C403" s="7" t="s">
        <v>773</v>
      </c>
      <c r="F403"/>
    </row>
    <row r="404" spans="1:28">
      <c r="A404" s="7" t="s">
        <v>4224</v>
      </c>
      <c r="B404" s="7" t="s">
        <v>4223</v>
      </c>
      <c r="C404" s="7" t="s">
        <v>773</v>
      </c>
      <c r="F404"/>
    </row>
    <row r="405" spans="1:28">
      <c r="A405" s="7" t="s">
        <v>4222</v>
      </c>
      <c r="B405" s="7" t="s">
        <v>4221</v>
      </c>
      <c r="C405" s="7" t="s">
        <v>773</v>
      </c>
      <c r="F405"/>
    </row>
    <row r="406" spans="1:28">
      <c r="A406" s="7" t="s">
        <v>2286</v>
      </c>
      <c r="B406" s="7" t="s">
        <v>2285</v>
      </c>
      <c r="C406" s="7" t="s">
        <v>773</v>
      </c>
      <c r="F406"/>
    </row>
    <row r="407" spans="1:28">
      <c r="A407" s="7" t="s">
        <v>2284</v>
      </c>
      <c r="B407" s="7" t="s">
        <v>2283</v>
      </c>
      <c r="C407" s="7" t="s">
        <v>773</v>
      </c>
      <c r="F407"/>
      <c r="V407">
        <v>3.88</v>
      </c>
      <c r="Y407">
        <v>14.42</v>
      </c>
    </row>
    <row r="408" spans="1:28">
      <c r="A408" s="7" t="s">
        <v>2276</v>
      </c>
      <c r="B408" s="7" t="s">
        <v>2275</v>
      </c>
      <c r="C408" s="7" t="s">
        <v>773</v>
      </c>
      <c r="F408"/>
    </row>
    <row r="409" spans="1:28">
      <c r="A409" s="7" t="s">
        <v>2264</v>
      </c>
      <c r="B409" s="7" t="s">
        <v>2263</v>
      </c>
      <c r="C409" s="7" t="s">
        <v>773</v>
      </c>
      <c r="F409"/>
    </row>
    <row r="410" spans="1:28">
      <c r="A410" s="7" t="s">
        <v>4220</v>
      </c>
      <c r="B410" s="7" t="s">
        <v>1696</v>
      </c>
      <c r="C410" s="7" t="s">
        <v>773</v>
      </c>
      <c r="F410"/>
    </row>
    <row r="411" spans="1:28">
      <c r="A411" s="7" t="s">
        <v>2256</v>
      </c>
      <c r="B411" s="7" t="s">
        <v>385</v>
      </c>
      <c r="C411" s="7" t="s">
        <v>773</v>
      </c>
      <c r="F411"/>
      <c r="K411">
        <v>0.54</v>
      </c>
      <c r="L411">
        <v>-7.45</v>
      </c>
      <c r="M411">
        <v>-0.28999999999999998</v>
      </c>
      <c r="N411">
        <v>2.56</v>
      </c>
      <c r="O411">
        <v>0.09</v>
      </c>
      <c r="P411">
        <v>4.2</v>
      </c>
      <c r="Q411">
        <v>4.32</v>
      </c>
      <c r="R411">
        <v>18.45</v>
      </c>
      <c r="S411">
        <v>26.49</v>
      </c>
      <c r="T411">
        <v>3.69</v>
      </c>
      <c r="U411">
        <v>-7.45</v>
      </c>
      <c r="V411">
        <v>5.39</v>
      </c>
      <c r="W411">
        <v>-30.33</v>
      </c>
      <c r="X411">
        <v>2.5299999999999998</v>
      </c>
      <c r="Y411">
        <v>3.06</v>
      </c>
      <c r="Z411">
        <v>-16.420000000000002</v>
      </c>
      <c r="AA411">
        <v>33.619999999999997</v>
      </c>
      <c r="AB411">
        <v>-236.83</v>
      </c>
    </row>
    <row r="412" spans="1:28">
      <c r="A412" s="7" t="s">
        <v>2255</v>
      </c>
      <c r="B412" s="7" t="s">
        <v>2254</v>
      </c>
      <c r="C412" s="7" t="s">
        <v>773</v>
      </c>
      <c r="F412"/>
      <c r="K412">
        <v>1.03</v>
      </c>
      <c r="L412">
        <v>0.21</v>
      </c>
      <c r="M412">
        <v>3.08</v>
      </c>
      <c r="N412">
        <v>2.72</v>
      </c>
      <c r="O412">
        <v>0.23</v>
      </c>
      <c r="P412">
        <v>4.21</v>
      </c>
      <c r="Q412">
        <v>4.43</v>
      </c>
      <c r="R412">
        <v>18.61</v>
      </c>
      <c r="S412">
        <v>27.16</v>
      </c>
      <c r="T412">
        <v>9.82</v>
      </c>
      <c r="U412">
        <v>2.5299999999999998</v>
      </c>
      <c r="V412">
        <v>6.1</v>
      </c>
      <c r="W412">
        <v>3.9</v>
      </c>
      <c r="X412">
        <v>3.24</v>
      </c>
      <c r="Y412">
        <v>4.03</v>
      </c>
      <c r="Z412">
        <v>13.04</v>
      </c>
      <c r="AA412">
        <v>74.44</v>
      </c>
      <c r="AB412">
        <v>22.47</v>
      </c>
    </row>
    <row r="413" spans="1:28">
      <c r="A413" s="7" t="s">
        <v>2253</v>
      </c>
      <c r="B413" s="7" t="s">
        <v>1506</v>
      </c>
      <c r="C413" s="7" t="s">
        <v>773</v>
      </c>
      <c r="F413"/>
    </row>
    <row r="414" spans="1:28">
      <c r="A414" s="7" t="s">
        <v>2252</v>
      </c>
      <c r="B414" s="7" t="s">
        <v>1504</v>
      </c>
      <c r="C414" s="7" t="s">
        <v>773</v>
      </c>
      <c r="F414"/>
    </row>
    <row r="415" spans="1:28">
      <c r="A415" s="7" t="s">
        <v>2251</v>
      </c>
      <c r="B415" s="7" t="s">
        <v>1490</v>
      </c>
      <c r="C415" s="7" t="s">
        <v>773</v>
      </c>
      <c r="F415"/>
      <c r="K415">
        <v>0.81</v>
      </c>
      <c r="L415">
        <v>0</v>
      </c>
      <c r="M415">
        <v>2.41</v>
      </c>
      <c r="N415">
        <v>2.35</v>
      </c>
      <c r="O415">
        <v>0.01</v>
      </c>
      <c r="P415">
        <v>0.09</v>
      </c>
      <c r="Q415">
        <v>1.02</v>
      </c>
      <c r="R415">
        <v>0.06</v>
      </c>
      <c r="S415">
        <v>0.14000000000000001</v>
      </c>
      <c r="T415">
        <v>0.39</v>
      </c>
      <c r="U415">
        <v>0.18</v>
      </c>
      <c r="V415">
        <v>0.25</v>
      </c>
      <c r="W415">
        <v>0.26</v>
      </c>
      <c r="X415">
        <v>0.2</v>
      </c>
      <c r="Y415">
        <v>0.35</v>
      </c>
      <c r="Z415">
        <v>1.54</v>
      </c>
      <c r="AA415">
        <v>2.14</v>
      </c>
      <c r="AB415">
        <v>2.3199999999999998</v>
      </c>
    </row>
    <row r="416" spans="1:28">
      <c r="A416" s="7" t="s">
        <v>2250</v>
      </c>
      <c r="B416" s="7" t="s">
        <v>1488</v>
      </c>
      <c r="C416" s="7" t="s">
        <v>773</v>
      </c>
      <c r="F416"/>
      <c r="K416">
        <v>0.81</v>
      </c>
      <c r="L416">
        <v>0</v>
      </c>
      <c r="M416">
        <v>2.41</v>
      </c>
      <c r="N416">
        <v>2.35</v>
      </c>
      <c r="O416">
        <v>0.01</v>
      </c>
      <c r="P416">
        <v>0.09</v>
      </c>
      <c r="Q416">
        <v>1.02</v>
      </c>
      <c r="R416">
        <v>0.06</v>
      </c>
      <c r="S416">
        <v>0.14000000000000001</v>
      </c>
      <c r="T416">
        <v>0.39</v>
      </c>
      <c r="U416">
        <v>0.18</v>
      </c>
      <c r="V416">
        <v>0.25</v>
      </c>
      <c r="W416">
        <v>0.26</v>
      </c>
      <c r="X416">
        <v>0.2</v>
      </c>
      <c r="Y416">
        <v>0.35</v>
      </c>
      <c r="Z416">
        <v>0.7</v>
      </c>
      <c r="AA416">
        <v>2.1</v>
      </c>
      <c r="AB416">
        <v>1.4</v>
      </c>
    </row>
    <row r="417" spans="1:28">
      <c r="A417" s="7" t="s">
        <v>2249</v>
      </c>
      <c r="B417" s="7" t="s">
        <v>1486</v>
      </c>
      <c r="C417" s="7" t="s">
        <v>773</v>
      </c>
      <c r="F417"/>
      <c r="Z417">
        <v>0.83</v>
      </c>
      <c r="AA417">
        <v>0.04</v>
      </c>
      <c r="AB417">
        <v>0.92</v>
      </c>
    </row>
    <row r="418" spans="1:28">
      <c r="A418" s="7" t="s">
        <v>2248</v>
      </c>
      <c r="B418" s="7" t="s">
        <v>2247</v>
      </c>
      <c r="C418" s="7" t="s">
        <v>773</v>
      </c>
      <c r="F418"/>
    </row>
    <row r="419" spans="1:28">
      <c r="A419" s="7" t="s">
        <v>2244</v>
      </c>
      <c r="B419" s="7" t="s">
        <v>2243</v>
      </c>
      <c r="C419" s="7" t="s">
        <v>773</v>
      </c>
      <c r="F419"/>
      <c r="K419">
        <v>0.17</v>
      </c>
      <c r="L419">
        <v>0.17</v>
      </c>
      <c r="M419">
        <v>0.49</v>
      </c>
      <c r="N419">
        <v>0.33</v>
      </c>
      <c r="O419">
        <v>0.12</v>
      </c>
      <c r="P419">
        <v>0.19</v>
      </c>
      <c r="Q419">
        <v>0.25</v>
      </c>
      <c r="R419">
        <v>0.23</v>
      </c>
      <c r="S419">
        <v>0.4</v>
      </c>
      <c r="T419">
        <v>0.14000000000000001</v>
      </c>
      <c r="U419">
        <v>0.1</v>
      </c>
      <c r="V419">
        <v>0.1</v>
      </c>
      <c r="W419">
        <v>0.16</v>
      </c>
      <c r="X419">
        <v>0.18</v>
      </c>
      <c r="Y419">
        <v>0.48</v>
      </c>
      <c r="Z419">
        <v>0.77</v>
      </c>
      <c r="AA419">
        <v>1.07</v>
      </c>
      <c r="AB419">
        <v>0.36</v>
      </c>
    </row>
    <row r="420" spans="1:28">
      <c r="A420" s="7" t="s">
        <v>2240</v>
      </c>
      <c r="B420" s="7" t="s">
        <v>2239</v>
      </c>
      <c r="C420" s="7" t="s">
        <v>773</v>
      </c>
      <c r="F420"/>
    </row>
    <row r="421" spans="1:28">
      <c r="A421" s="7" t="s">
        <v>2237</v>
      </c>
      <c r="B421" s="7" t="s">
        <v>2236</v>
      </c>
      <c r="C421" s="7" t="s">
        <v>773</v>
      </c>
      <c r="F421"/>
      <c r="P421">
        <v>3.34</v>
      </c>
      <c r="Q421">
        <v>2.68</v>
      </c>
      <c r="R421">
        <v>17.97</v>
      </c>
      <c r="S421">
        <v>26.3</v>
      </c>
      <c r="T421">
        <v>8.3800000000000008</v>
      </c>
      <c r="U421">
        <v>2.11</v>
      </c>
      <c r="V421">
        <v>5.0599999999999996</v>
      </c>
      <c r="W421">
        <v>0.42</v>
      </c>
      <c r="X421">
        <v>2.52</v>
      </c>
      <c r="Y421">
        <v>3.05</v>
      </c>
      <c r="Z421">
        <v>9.7799999999999994</v>
      </c>
      <c r="AA421">
        <v>54.03</v>
      </c>
      <c r="AB421">
        <v>13.17</v>
      </c>
    </row>
    <row r="422" spans="1:28">
      <c r="A422" s="7" t="s">
        <v>2235</v>
      </c>
      <c r="B422" s="7" t="s">
        <v>1452</v>
      </c>
      <c r="C422" s="7" t="s">
        <v>773</v>
      </c>
      <c r="F422"/>
    </row>
    <row r="423" spans="1:28">
      <c r="A423" s="7" t="s">
        <v>2234</v>
      </c>
      <c r="B423" s="7" t="s">
        <v>1450</v>
      </c>
      <c r="C423" s="7" t="s">
        <v>773</v>
      </c>
      <c r="F423"/>
    </row>
    <row r="424" spans="1:28">
      <c r="A424" s="7" t="s">
        <v>2233</v>
      </c>
      <c r="B424" s="7" t="s">
        <v>1448</v>
      </c>
      <c r="C424" s="7" t="s">
        <v>773</v>
      </c>
      <c r="F424"/>
      <c r="P424">
        <v>3.34</v>
      </c>
      <c r="Q424">
        <v>2.68</v>
      </c>
      <c r="R424">
        <v>17.97</v>
      </c>
      <c r="S424">
        <v>26.3</v>
      </c>
      <c r="T424">
        <v>8.3800000000000008</v>
      </c>
      <c r="U424">
        <v>2.11</v>
      </c>
      <c r="V424">
        <v>5.0599999999999996</v>
      </c>
      <c r="W424">
        <v>0.42</v>
      </c>
      <c r="X424">
        <v>2.52</v>
      </c>
      <c r="Y424">
        <v>3.05</v>
      </c>
      <c r="Z424">
        <v>9.7799999999999994</v>
      </c>
      <c r="AA424">
        <v>54.03</v>
      </c>
      <c r="AB424">
        <v>13.17</v>
      </c>
    </row>
    <row r="425" spans="1:28">
      <c r="A425" s="7" t="s">
        <v>2228</v>
      </c>
      <c r="B425" s="7" t="s">
        <v>1472</v>
      </c>
      <c r="C425" s="7" t="s">
        <v>773</v>
      </c>
      <c r="F425"/>
    </row>
    <row r="426" spans="1:28">
      <c r="A426" s="7" t="s">
        <v>2227</v>
      </c>
      <c r="B426" s="7" t="s">
        <v>1470</v>
      </c>
      <c r="C426" s="7" t="s">
        <v>773</v>
      </c>
      <c r="F426"/>
    </row>
    <row r="427" spans="1:28">
      <c r="A427" s="7" t="s">
        <v>2226</v>
      </c>
      <c r="B427" s="7" t="s">
        <v>1468</v>
      </c>
      <c r="C427" s="7" t="s">
        <v>773</v>
      </c>
      <c r="F427"/>
    </row>
    <row r="428" spans="1:28">
      <c r="A428" s="7" t="s">
        <v>4219</v>
      </c>
      <c r="B428" s="7" t="s">
        <v>1735</v>
      </c>
      <c r="C428" s="7" t="s">
        <v>773</v>
      </c>
      <c r="F428"/>
    </row>
    <row r="429" spans="1:28">
      <c r="A429" s="7" t="s">
        <v>2223</v>
      </c>
      <c r="B429" s="7" t="s">
        <v>2222</v>
      </c>
      <c r="C429" s="7" t="s">
        <v>773</v>
      </c>
      <c r="F429"/>
    </row>
    <row r="430" spans="1:28">
      <c r="A430" s="7" t="s">
        <v>2221</v>
      </c>
      <c r="B430" s="7" t="s">
        <v>2220</v>
      </c>
      <c r="C430" s="7" t="s">
        <v>773</v>
      </c>
      <c r="F430"/>
    </row>
    <row r="431" spans="1:28">
      <c r="A431" s="7" t="s">
        <v>2219</v>
      </c>
      <c r="B431" s="7" t="s">
        <v>1420</v>
      </c>
      <c r="C431" s="7" t="s">
        <v>773</v>
      </c>
      <c r="F431"/>
    </row>
    <row r="432" spans="1:28">
      <c r="A432" s="7" t="s">
        <v>2214</v>
      </c>
      <c r="B432" s="7" t="s">
        <v>1406</v>
      </c>
      <c r="C432" s="7" t="s">
        <v>773</v>
      </c>
      <c r="F432"/>
    </row>
    <row r="433" spans="1:28">
      <c r="A433" s="7" t="s">
        <v>2204</v>
      </c>
      <c r="B433" s="7" t="s">
        <v>2203</v>
      </c>
      <c r="C433" s="7" t="s">
        <v>773</v>
      </c>
      <c r="F433"/>
    </row>
    <row r="434" spans="1:28">
      <c r="A434" s="7" t="s">
        <v>4218</v>
      </c>
      <c r="B434" s="7" t="s">
        <v>1352</v>
      </c>
      <c r="C434" s="7" t="s">
        <v>773</v>
      </c>
      <c r="F434"/>
      <c r="K434">
        <v>0.05</v>
      </c>
      <c r="L434">
        <v>0.03</v>
      </c>
      <c r="M434">
        <v>0.18</v>
      </c>
      <c r="N434">
        <v>0.05</v>
      </c>
      <c r="O434">
        <v>0.1</v>
      </c>
      <c r="P434">
        <v>0.59</v>
      </c>
      <c r="Q434">
        <v>0.49</v>
      </c>
      <c r="R434">
        <v>0.35</v>
      </c>
      <c r="S434">
        <v>0.33</v>
      </c>
      <c r="T434">
        <v>0.91</v>
      </c>
      <c r="U434">
        <v>0.15</v>
      </c>
      <c r="V434">
        <v>0.69</v>
      </c>
      <c r="W434">
        <v>3.06</v>
      </c>
      <c r="X434">
        <v>0.33</v>
      </c>
      <c r="Y434">
        <v>0.15</v>
      </c>
      <c r="Z434">
        <v>0.95</v>
      </c>
      <c r="AA434">
        <v>17.21</v>
      </c>
      <c r="AB434">
        <v>6.63</v>
      </c>
    </row>
    <row r="435" spans="1:28">
      <c r="A435" s="7" t="s">
        <v>2191</v>
      </c>
      <c r="B435" s="7" t="s">
        <v>2190</v>
      </c>
      <c r="C435" s="7" t="s">
        <v>773</v>
      </c>
      <c r="F435"/>
      <c r="K435">
        <v>0.49</v>
      </c>
      <c r="L435">
        <v>7.65</v>
      </c>
      <c r="M435">
        <v>3.37</v>
      </c>
      <c r="N435">
        <v>0.16</v>
      </c>
      <c r="O435">
        <v>0.13</v>
      </c>
      <c r="P435">
        <v>0.01</v>
      </c>
      <c r="Q435">
        <v>0.12</v>
      </c>
      <c r="R435">
        <v>0.16</v>
      </c>
      <c r="S435">
        <v>0.66</v>
      </c>
      <c r="T435">
        <v>6.13</v>
      </c>
      <c r="U435">
        <v>9.98</v>
      </c>
      <c r="V435">
        <v>0.71</v>
      </c>
      <c r="W435">
        <v>34.24</v>
      </c>
      <c r="X435">
        <v>0.7</v>
      </c>
      <c r="Y435">
        <v>0.97</v>
      </c>
      <c r="Z435">
        <v>29.46</v>
      </c>
      <c r="AA435">
        <v>40.83</v>
      </c>
      <c r="AB435">
        <v>259.3</v>
      </c>
    </row>
    <row r="436" spans="1:28">
      <c r="A436" s="7" t="s">
        <v>2189</v>
      </c>
      <c r="B436" s="7" t="s">
        <v>1684</v>
      </c>
      <c r="C436" s="7" t="s">
        <v>773</v>
      </c>
      <c r="F436"/>
    </row>
    <row r="437" spans="1:28">
      <c r="A437" s="7" t="s">
        <v>2188</v>
      </c>
      <c r="B437" s="7" t="s">
        <v>1655</v>
      </c>
      <c r="C437" s="7" t="s">
        <v>773</v>
      </c>
      <c r="F437"/>
      <c r="K437">
        <v>0.49</v>
      </c>
      <c r="L437">
        <v>7.65</v>
      </c>
      <c r="M437">
        <v>3.36</v>
      </c>
      <c r="N437">
        <v>0.01</v>
      </c>
      <c r="Q437">
        <v>0.01</v>
      </c>
      <c r="R437">
        <v>0.16</v>
      </c>
      <c r="S437">
        <v>0.66</v>
      </c>
      <c r="T437">
        <v>0.51</v>
      </c>
      <c r="U437">
        <v>1.04</v>
      </c>
      <c r="V437">
        <v>0.53</v>
      </c>
      <c r="W437">
        <v>0.47</v>
      </c>
      <c r="X437">
        <v>0.57999999999999996</v>
      </c>
      <c r="Y437">
        <v>0.31</v>
      </c>
      <c r="Z437">
        <v>1.66</v>
      </c>
      <c r="AA437">
        <v>1.9</v>
      </c>
      <c r="AB437">
        <v>1.51</v>
      </c>
    </row>
    <row r="438" spans="1:28">
      <c r="A438" s="7" t="s">
        <v>2187</v>
      </c>
      <c r="B438" s="7" t="s">
        <v>1653</v>
      </c>
      <c r="C438" s="7" t="s">
        <v>773</v>
      </c>
      <c r="F438"/>
      <c r="K438">
        <v>0.45</v>
      </c>
      <c r="L438">
        <v>7.65</v>
      </c>
      <c r="M438">
        <v>3.36</v>
      </c>
      <c r="N438">
        <v>0.01</v>
      </c>
      <c r="Q438">
        <v>0.01</v>
      </c>
      <c r="R438">
        <v>0.16</v>
      </c>
      <c r="S438">
        <v>0.66</v>
      </c>
      <c r="T438">
        <v>0.51</v>
      </c>
      <c r="U438">
        <v>1.04</v>
      </c>
      <c r="V438">
        <v>0.53</v>
      </c>
      <c r="W438">
        <v>0.47</v>
      </c>
      <c r="X438">
        <v>0.57999999999999996</v>
      </c>
      <c r="Y438">
        <v>0.31</v>
      </c>
      <c r="Z438">
        <v>0.76</v>
      </c>
      <c r="AA438">
        <v>1.46</v>
      </c>
      <c r="AB438">
        <v>1.2</v>
      </c>
    </row>
    <row r="439" spans="1:28">
      <c r="A439" s="7" t="s">
        <v>2186</v>
      </c>
      <c r="B439" s="7" t="s">
        <v>1651</v>
      </c>
      <c r="C439" s="7" t="s">
        <v>773</v>
      </c>
      <c r="F439"/>
      <c r="K439">
        <v>0.04</v>
      </c>
      <c r="U439">
        <v>0.01</v>
      </c>
      <c r="Z439">
        <v>0.9</v>
      </c>
      <c r="AA439">
        <v>0.44</v>
      </c>
      <c r="AB439">
        <v>0.31</v>
      </c>
    </row>
    <row r="440" spans="1:28">
      <c r="A440" s="7" t="s">
        <v>2185</v>
      </c>
      <c r="B440" s="7" t="s">
        <v>1649</v>
      </c>
      <c r="C440" s="7" t="s">
        <v>773</v>
      </c>
      <c r="F440"/>
    </row>
    <row r="441" spans="1:28">
      <c r="A441" s="7" t="s">
        <v>2184</v>
      </c>
      <c r="B441" s="7" t="s">
        <v>1670</v>
      </c>
      <c r="C441" s="7" t="s">
        <v>773</v>
      </c>
      <c r="F441"/>
      <c r="AA441">
        <v>1.35</v>
      </c>
    </row>
    <row r="442" spans="1:28">
      <c r="A442" s="7" t="s">
        <v>2183</v>
      </c>
      <c r="B442" s="7" t="s">
        <v>1657</v>
      </c>
      <c r="C442" s="7" t="s">
        <v>773</v>
      </c>
      <c r="F442"/>
    </row>
    <row r="443" spans="1:28">
      <c r="A443" s="7" t="s">
        <v>2180</v>
      </c>
      <c r="B443" s="7" t="s">
        <v>1619</v>
      </c>
      <c r="C443" s="7" t="s">
        <v>773</v>
      </c>
      <c r="F443"/>
      <c r="N443">
        <v>0.11</v>
      </c>
      <c r="S443">
        <v>0</v>
      </c>
      <c r="U443">
        <v>0.52</v>
      </c>
      <c r="V443">
        <v>0</v>
      </c>
      <c r="X443">
        <v>0.02</v>
      </c>
      <c r="Y443">
        <v>0.6</v>
      </c>
      <c r="AA443">
        <v>0.01</v>
      </c>
      <c r="AB443">
        <v>4.13</v>
      </c>
    </row>
    <row r="444" spans="1:28">
      <c r="A444" s="7" t="s">
        <v>2179</v>
      </c>
      <c r="B444" s="7" t="s">
        <v>2178</v>
      </c>
      <c r="C444" s="7" t="s">
        <v>773</v>
      </c>
      <c r="F444"/>
    </row>
    <row r="445" spans="1:28">
      <c r="A445" s="7" t="s">
        <v>2177</v>
      </c>
      <c r="B445" s="7" t="s">
        <v>1617</v>
      </c>
      <c r="C445" s="7" t="s">
        <v>773</v>
      </c>
      <c r="F445"/>
    </row>
    <row r="446" spans="1:28">
      <c r="A446" s="7" t="s">
        <v>2176</v>
      </c>
      <c r="B446" s="7" t="s">
        <v>1615</v>
      </c>
      <c r="C446" s="7" t="s">
        <v>773</v>
      </c>
      <c r="F446"/>
    </row>
    <row r="447" spans="1:28">
      <c r="A447" s="7" t="s">
        <v>2175</v>
      </c>
      <c r="B447" s="7" t="s">
        <v>1613</v>
      </c>
      <c r="C447" s="7" t="s">
        <v>773</v>
      </c>
      <c r="F447"/>
      <c r="N447">
        <v>0.11</v>
      </c>
      <c r="S447">
        <v>0</v>
      </c>
      <c r="U447">
        <v>0.52</v>
      </c>
      <c r="V447">
        <v>0</v>
      </c>
      <c r="Y447">
        <v>0.6</v>
      </c>
      <c r="AA447">
        <v>0.01</v>
      </c>
      <c r="AB447">
        <v>4.13</v>
      </c>
    </row>
    <row r="448" spans="1:28">
      <c r="A448" s="7" t="s">
        <v>2170</v>
      </c>
      <c r="B448" s="7" t="s">
        <v>1637</v>
      </c>
      <c r="C448" s="7" t="s">
        <v>773</v>
      </c>
      <c r="F448"/>
    </row>
    <row r="449" spans="1:28">
      <c r="A449" s="7" t="s">
        <v>2169</v>
      </c>
      <c r="B449" s="7" t="s">
        <v>1635</v>
      </c>
      <c r="C449" s="7" t="s">
        <v>773</v>
      </c>
      <c r="F449"/>
    </row>
    <row r="450" spans="1:28">
      <c r="A450" s="7" t="s">
        <v>2168</v>
      </c>
      <c r="B450" s="7" t="s">
        <v>1633</v>
      </c>
      <c r="C450" s="7" t="s">
        <v>773</v>
      </c>
      <c r="F450"/>
    </row>
    <row r="451" spans="1:28">
      <c r="A451" s="7" t="s">
        <v>4217</v>
      </c>
      <c r="B451" s="7" t="s">
        <v>1735</v>
      </c>
      <c r="C451" s="7" t="s">
        <v>773</v>
      </c>
      <c r="F451"/>
      <c r="X451">
        <v>0.02</v>
      </c>
    </row>
    <row r="452" spans="1:28">
      <c r="A452" s="7" t="s">
        <v>2165</v>
      </c>
      <c r="B452" s="7" t="s">
        <v>2164</v>
      </c>
      <c r="C452" s="7" t="s">
        <v>773</v>
      </c>
      <c r="F452"/>
    </row>
    <row r="453" spans="1:28">
      <c r="A453" s="7" t="s">
        <v>2163</v>
      </c>
      <c r="B453" s="7" t="s">
        <v>2162</v>
      </c>
      <c r="C453" s="7" t="s">
        <v>773</v>
      </c>
      <c r="F453"/>
    </row>
    <row r="454" spans="1:28">
      <c r="A454" s="7" t="s">
        <v>2161</v>
      </c>
      <c r="B454" s="7" t="s">
        <v>1585</v>
      </c>
      <c r="C454" s="7" t="s">
        <v>773</v>
      </c>
      <c r="F454"/>
    </row>
    <row r="455" spans="1:28">
      <c r="A455" s="7" t="s">
        <v>2156</v>
      </c>
      <c r="B455" s="7" t="s">
        <v>1571</v>
      </c>
      <c r="C455" s="7" t="s">
        <v>773</v>
      </c>
      <c r="F455"/>
      <c r="T455">
        <v>5.62</v>
      </c>
      <c r="U455">
        <v>6.2</v>
      </c>
      <c r="V455">
        <v>0.12</v>
      </c>
      <c r="W455">
        <v>33.76</v>
      </c>
      <c r="Z455">
        <v>27.71</v>
      </c>
      <c r="AA455">
        <v>35.82</v>
      </c>
      <c r="AB455">
        <v>248.43</v>
      </c>
    </row>
    <row r="456" spans="1:28">
      <c r="A456" s="7" t="s">
        <v>2146</v>
      </c>
      <c r="B456" s="7" t="s">
        <v>2145</v>
      </c>
      <c r="C456" s="7" t="s">
        <v>773</v>
      </c>
      <c r="F456"/>
    </row>
    <row r="457" spans="1:28">
      <c r="A457" s="7" t="s">
        <v>4216</v>
      </c>
      <c r="B457" s="7" t="s">
        <v>1352</v>
      </c>
      <c r="C457" s="7" t="s">
        <v>773</v>
      </c>
      <c r="F457"/>
      <c r="L457">
        <v>0</v>
      </c>
      <c r="M457">
        <v>0.01</v>
      </c>
      <c r="N457">
        <v>0.04</v>
      </c>
      <c r="O457">
        <v>0.13</v>
      </c>
      <c r="P457">
        <v>0.01</v>
      </c>
      <c r="Q457">
        <v>0.1</v>
      </c>
      <c r="R457">
        <v>0</v>
      </c>
      <c r="S457">
        <v>0</v>
      </c>
      <c r="T457">
        <v>0</v>
      </c>
      <c r="U457">
        <v>2.2200000000000002</v>
      </c>
      <c r="V457">
        <v>0.06</v>
      </c>
      <c r="X457">
        <v>0.1</v>
      </c>
      <c r="Y457">
        <v>0.06</v>
      </c>
      <c r="Z457">
        <v>0.08</v>
      </c>
      <c r="AA457">
        <v>1.76</v>
      </c>
      <c r="AB457">
        <v>5.23</v>
      </c>
    </row>
    <row r="458" spans="1:28">
      <c r="A458" s="7" t="s">
        <v>2136</v>
      </c>
      <c r="B458" s="7" t="s">
        <v>408</v>
      </c>
      <c r="C458" s="7" t="s">
        <v>773</v>
      </c>
      <c r="F458"/>
    </row>
    <row r="459" spans="1:28">
      <c r="A459" s="7" t="s">
        <v>2135</v>
      </c>
      <c r="B459" s="7" t="s">
        <v>2134</v>
      </c>
      <c r="C459" s="7" t="s">
        <v>773</v>
      </c>
      <c r="F459"/>
    </row>
    <row r="460" spans="1:28">
      <c r="A460" s="7" t="s">
        <v>2133</v>
      </c>
      <c r="B460" s="7" t="s">
        <v>2132</v>
      </c>
      <c r="C460" s="7" t="s">
        <v>773</v>
      </c>
      <c r="F460"/>
    </row>
    <row r="461" spans="1:28">
      <c r="A461" s="7" t="s">
        <v>2131</v>
      </c>
      <c r="B461" s="7" t="s">
        <v>2130</v>
      </c>
      <c r="C461" s="7" t="s">
        <v>773</v>
      </c>
      <c r="F461"/>
    </row>
    <row r="462" spans="1:28">
      <c r="A462" s="7" t="s">
        <v>4215</v>
      </c>
      <c r="B462" s="7" t="s">
        <v>1352</v>
      </c>
      <c r="C462" s="7" t="s">
        <v>773</v>
      </c>
      <c r="F462"/>
    </row>
    <row r="463" spans="1:28">
      <c r="A463" s="7" t="s">
        <v>2115</v>
      </c>
      <c r="B463" s="7" t="s">
        <v>2114</v>
      </c>
      <c r="C463" s="7" t="s">
        <v>773</v>
      </c>
      <c r="F463"/>
    </row>
    <row r="464" spans="1:28">
      <c r="A464" s="7" t="s">
        <v>2113</v>
      </c>
      <c r="B464" s="7" t="s">
        <v>2112</v>
      </c>
      <c r="C464" s="7" t="s">
        <v>773</v>
      </c>
      <c r="F464"/>
    </row>
    <row r="465" spans="1:28">
      <c r="A465" s="7" t="s">
        <v>2111</v>
      </c>
      <c r="B465" s="7" t="s">
        <v>2110</v>
      </c>
      <c r="C465" s="7" t="s">
        <v>773</v>
      </c>
      <c r="F465"/>
    </row>
    <row r="466" spans="1:28">
      <c r="A466" s="7" t="s">
        <v>4214</v>
      </c>
      <c r="B466" s="7" t="s">
        <v>1352</v>
      </c>
      <c r="C466" s="7" t="s">
        <v>773</v>
      </c>
      <c r="F466"/>
    </row>
    <row r="467" spans="1:28">
      <c r="A467" s="7" t="s">
        <v>2103</v>
      </c>
      <c r="B467" s="7" t="s">
        <v>2102</v>
      </c>
      <c r="C467" s="7" t="s">
        <v>773</v>
      </c>
      <c r="F467"/>
    </row>
    <row r="468" spans="1:28">
      <c r="A468" s="7" t="s">
        <v>2101</v>
      </c>
      <c r="B468" s="7" t="s">
        <v>2100</v>
      </c>
      <c r="C468" s="7" t="s">
        <v>773</v>
      </c>
      <c r="F468"/>
    </row>
    <row r="469" spans="1:28">
      <c r="A469" s="7" t="s">
        <v>2099</v>
      </c>
      <c r="B469" s="7" t="s">
        <v>2098</v>
      </c>
      <c r="C469" s="7" t="s">
        <v>773</v>
      </c>
      <c r="F469"/>
    </row>
    <row r="470" spans="1:28">
      <c r="A470" s="7" t="s">
        <v>4213</v>
      </c>
      <c r="B470" s="7" t="s">
        <v>1352</v>
      </c>
      <c r="C470" s="7" t="s">
        <v>773</v>
      </c>
      <c r="F470"/>
    </row>
    <row r="471" spans="1:28">
      <c r="A471" s="7" t="s">
        <v>2092</v>
      </c>
      <c r="B471" s="7" t="s">
        <v>1696</v>
      </c>
      <c r="C471" s="7" t="s">
        <v>773</v>
      </c>
      <c r="F471"/>
    </row>
    <row r="472" spans="1:28">
      <c r="A472" s="7" t="s">
        <v>2091</v>
      </c>
      <c r="B472" s="7" t="s">
        <v>382</v>
      </c>
      <c r="C472" s="7" t="s">
        <v>773</v>
      </c>
      <c r="F472"/>
      <c r="K472">
        <v>-6.33</v>
      </c>
      <c r="L472">
        <v>8.0500000000000007</v>
      </c>
      <c r="M472">
        <v>30.36</v>
      </c>
      <c r="N472">
        <v>63.12</v>
      </c>
      <c r="O472">
        <v>38.89</v>
      </c>
      <c r="P472">
        <v>-19.149999999999999</v>
      </c>
      <c r="Q472">
        <v>25.87</v>
      </c>
      <c r="R472">
        <v>33.74</v>
      </c>
      <c r="S472">
        <v>-16.97</v>
      </c>
      <c r="T472">
        <v>-31.23</v>
      </c>
      <c r="U472">
        <v>10.3</v>
      </c>
      <c r="V472">
        <v>152.09</v>
      </c>
      <c r="W472">
        <v>37.4</v>
      </c>
      <c r="X472">
        <v>69.53</v>
      </c>
      <c r="Y472">
        <v>13.28</v>
      </c>
      <c r="Z472">
        <v>18.760000000000002</v>
      </c>
      <c r="AA472">
        <v>-228.74</v>
      </c>
      <c r="AB472">
        <v>-489.17</v>
      </c>
    </row>
    <row r="473" spans="1:28">
      <c r="A473" s="7" t="s">
        <v>2090</v>
      </c>
      <c r="B473" s="7" t="s">
        <v>379</v>
      </c>
      <c r="C473" s="7" t="s">
        <v>773</v>
      </c>
      <c r="F473"/>
      <c r="L473">
        <v>-10.38</v>
      </c>
      <c r="M473">
        <v>0.26</v>
      </c>
      <c r="N473">
        <v>-0.68</v>
      </c>
      <c r="O473">
        <v>-0.93</v>
      </c>
      <c r="P473">
        <v>4.16</v>
      </c>
      <c r="Q473">
        <v>4.66</v>
      </c>
      <c r="R473">
        <v>4.13</v>
      </c>
      <c r="S473">
        <v>4.32</v>
      </c>
      <c r="T473">
        <v>5.61</v>
      </c>
      <c r="U473">
        <v>1.67</v>
      </c>
      <c r="V473">
        <v>3.91</v>
      </c>
      <c r="W473">
        <v>-4.49</v>
      </c>
      <c r="X473">
        <v>2.93</v>
      </c>
      <c r="Y473">
        <v>-13.37</v>
      </c>
      <c r="Z473">
        <v>-12.14</v>
      </c>
      <c r="AA473">
        <v>-62.19</v>
      </c>
      <c r="AB473">
        <v>18</v>
      </c>
    </row>
    <row r="474" spans="1:28">
      <c r="A474" s="7" t="s">
        <v>2089</v>
      </c>
      <c r="B474" s="7" t="s">
        <v>2088</v>
      </c>
      <c r="C474" s="7" t="s">
        <v>773</v>
      </c>
      <c r="F474"/>
    </row>
    <row r="475" spans="1:28">
      <c r="A475" s="7" t="s">
        <v>2087</v>
      </c>
      <c r="B475" s="7" t="s">
        <v>2086</v>
      </c>
      <c r="C475" s="7" t="s">
        <v>773</v>
      </c>
      <c r="F475"/>
    </row>
    <row r="476" spans="1:28">
      <c r="A476" s="7" t="s">
        <v>2085</v>
      </c>
      <c r="B476" s="7" t="s">
        <v>372</v>
      </c>
      <c r="C476" s="7" t="s">
        <v>773</v>
      </c>
      <c r="F476"/>
      <c r="K476">
        <v>-6.33</v>
      </c>
      <c r="L476">
        <v>18.43</v>
      </c>
      <c r="M476">
        <v>30.1</v>
      </c>
      <c r="N476">
        <v>63.8</v>
      </c>
      <c r="O476">
        <v>39.81</v>
      </c>
      <c r="P476">
        <v>-23.31</v>
      </c>
      <c r="Q476">
        <v>21.21</v>
      </c>
      <c r="R476">
        <v>29.61</v>
      </c>
      <c r="S476">
        <v>-21.29</v>
      </c>
      <c r="T476">
        <v>-36.840000000000003</v>
      </c>
      <c r="U476">
        <v>8.6300000000000008</v>
      </c>
      <c r="V476">
        <v>148.18</v>
      </c>
      <c r="W476">
        <v>41.89</v>
      </c>
      <c r="X476">
        <v>66.599999999999994</v>
      </c>
      <c r="Y476">
        <v>26.65</v>
      </c>
      <c r="Z476">
        <v>30.9</v>
      </c>
      <c r="AA476">
        <v>-166.55</v>
      </c>
      <c r="AB476">
        <v>-507.17</v>
      </c>
    </row>
    <row r="477" spans="1:28">
      <c r="A477" s="7" t="s">
        <v>2084</v>
      </c>
      <c r="B477" s="7" t="s">
        <v>2083</v>
      </c>
      <c r="C477" s="7" t="s">
        <v>773</v>
      </c>
      <c r="F477"/>
    </row>
    <row r="478" spans="1:28">
      <c r="A478" s="7" t="s">
        <v>2082</v>
      </c>
      <c r="B478" s="7" t="s">
        <v>2081</v>
      </c>
      <c r="C478" s="7" t="s">
        <v>773</v>
      </c>
      <c r="F478"/>
    </row>
    <row r="479" spans="1:28">
      <c r="A479" s="7" t="s">
        <v>2080</v>
      </c>
      <c r="B479" s="7" t="s">
        <v>469</v>
      </c>
      <c r="C479" s="7" t="s">
        <v>773</v>
      </c>
      <c r="F479"/>
      <c r="K479">
        <v>-6.33</v>
      </c>
      <c r="L479">
        <v>18.43</v>
      </c>
      <c r="M479">
        <v>30.1</v>
      </c>
      <c r="N479">
        <v>63.8</v>
      </c>
      <c r="O479">
        <v>39.81</v>
      </c>
      <c r="P479">
        <v>-23.31</v>
      </c>
      <c r="Q479">
        <v>21.21</v>
      </c>
      <c r="R479">
        <v>29.61</v>
      </c>
      <c r="S479">
        <v>-21.29</v>
      </c>
      <c r="T479">
        <v>-36.840000000000003</v>
      </c>
      <c r="U479">
        <v>8.6300000000000008</v>
      </c>
      <c r="V479">
        <v>148.18</v>
      </c>
      <c r="W479">
        <v>41.89</v>
      </c>
      <c r="X479">
        <v>66.599999999999994</v>
      </c>
      <c r="Y479">
        <v>26.65</v>
      </c>
      <c r="Z479">
        <v>30.9</v>
      </c>
      <c r="AA479">
        <v>-166.55</v>
      </c>
      <c r="AB479">
        <v>-507.17</v>
      </c>
    </row>
    <row r="480" spans="1:28">
      <c r="A480" s="7" t="s">
        <v>2079</v>
      </c>
      <c r="B480" s="7" t="s">
        <v>362</v>
      </c>
      <c r="C480" s="7" t="s">
        <v>773</v>
      </c>
      <c r="F480"/>
      <c r="K480">
        <v>-6.33</v>
      </c>
      <c r="L480">
        <v>18.43</v>
      </c>
      <c r="M480">
        <v>30.1</v>
      </c>
      <c r="N480">
        <v>63.8</v>
      </c>
      <c r="O480">
        <v>39.81</v>
      </c>
      <c r="P480">
        <v>-23.31</v>
      </c>
      <c r="Q480">
        <v>21.21</v>
      </c>
      <c r="R480">
        <v>29.61</v>
      </c>
      <c r="S480">
        <v>-21.29</v>
      </c>
      <c r="T480">
        <v>-36.840000000000003</v>
      </c>
      <c r="U480">
        <v>8.6300000000000008</v>
      </c>
      <c r="V480">
        <v>148.18</v>
      </c>
      <c r="W480">
        <v>41.89</v>
      </c>
      <c r="X480">
        <v>66.599999999999994</v>
      </c>
      <c r="Y480">
        <v>26.65</v>
      </c>
      <c r="Z480">
        <v>30.9</v>
      </c>
      <c r="AA480">
        <v>-166.55</v>
      </c>
      <c r="AB480">
        <v>-507.17</v>
      </c>
    </row>
    <row r="481" spans="1:28">
      <c r="A481" s="7" t="s">
        <v>2076</v>
      </c>
      <c r="B481" s="7" t="s">
        <v>367</v>
      </c>
      <c r="C481" s="7" t="s">
        <v>773</v>
      </c>
      <c r="F481"/>
    </row>
    <row r="482" spans="1:28">
      <c r="A482" s="7" t="s">
        <v>2071</v>
      </c>
      <c r="B482" s="7" t="s">
        <v>2070</v>
      </c>
      <c r="C482" s="7" t="s">
        <v>773</v>
      </c>
      <c r="F482"/>
    </row>
    <row r="483" spans="1:28">
      <c r="A483" s="7" t="s">
        <v>2069</v>
      </c>
      <c r="B483" s="7" t="s">
        <v>2068</v>
      </c>
      <c r="C483" s="7" t="s">
        <v>773</v>
      </c>
      <c r="F483"/>
      <c r="N483">
        <v>-1.47</v>
      </c>
      <c r="O483">
        <v>-0.28999999999999998</v>
      </c>
      <c r="P483">
        <v>0.72</v>
      </c>
      <c r="Q483">
        <v>0.28000000000000003</v>
      </c>
      <c r="R483">
        <v>-0.41</v>
      </c>
      <c r="S483">
        <v>-1.1299999999999999</v>
      </c>
      <c r="T483">
        <v>-0.16</v>
      </c>
      <c r="U483">
        <v>-2.23</v>
      </c>
      <c r="V483">
        <v>-0.35</v>
      </c>
      <c r="W483">
        <v>-0.32</v>
      </c>
      <c r="X483">
        <v>-1.27</v>
      </c>
      <c r="Y483">
        <v>1.79</v>
      </c>
      <c r="Z483">
        <v>1.36</v>
      </c>
      <c r="AA483">
        <v>-0.35</v>
      </c>
      <c r="AB483">
        <v>-7.33</v>
      </c>
    </row>
    <row r="484" spans="1:28">
      <c r="A484" s="7" t="s">
        <v>2067</v>
      </c>
      <c r="B484" s="7" t="s">
        <v>1724</v>
      </c>
      <c r="C484" s="7" t="s">
        <v>773</v>
      </c>
      <c r="F484"/>
    </row>
    <row r="485" spans="1:28">
      <c r="A485" s="7" t="s">
        <v>2066</v>
      </c>
      <c r="B485" s="7" t="s">
        <v>1809</v>
      </c>
      <c r="C485" s="7" t="s">
        <v>773</v>
      </c>
      <c r="F485"/>
    </row>
    <row r="486" spans="1:28">
      <c r="A486" s="7" t="s">
        <v>2065</v>
      </c>
      <c r="B486" s="7" t="s">
        <v>1807</v>
      </c>
      <c r="C486" s="7" t="s">
        <v>773</v>
      </c>
      <c r="F486"/>
    </row>
    <row r="487" spans="1:28">
      <c r="A487" s="7" t="s">
        <v>2064</v>
      </c>
      <c r="B487" s="7" t="s">
        <v>1722</v>
      </c>
      <c r="C487" s="7" t="s">
        <v>773</v>
      </c>
      <c r="F487"/>
    </row>
    <row r="488" spans="1:28">
      <c r="A488" s="7" t="s">
        <v>2063</v>
      </c>
      <c r="B488" s="7" t="s">
        <v>1720</v>
      </c>
      <c r="C488" s="7" t="s">
        <v>773</v>
      </c>
      <c r="F488"/>
    </row>
    <row r="489" spans="1:28">
      <c r="A489" s="7" t="s">
        <v>2062</v>
      </c>
      <c r="B489" s="7" t="s">
        <v>1803</v>
      </c>
      <c r="C489" s="7" t="s">
        <v>773</v>
      </c>
      <c r="F489"/>
    </row>
    <row r="490" spans="1:28">
      <c r="A490" s="7" t="s">
        <v>2061</v>
      </c>
      <c r="B490" s="7" t="s">
        <v>2060</v>
      </c>
      <c r="C490" s="7" t="s">
        <v>773</v>
      </c>
      <c r="F490"/>
    </row>
    <row r="491" spans="1:28">
      <c r="A491" s="7" t="s">
        <v>2057</v>
      </c>
      <c r="B491" s="7" t="s">
        <v>1708</v>
      </c>
      <c r="C491" s="7" t="s">
        <v>773</v>
      </c>
      <c r="F491"/>
    </row>
    <row r="492" spans="1:28">
      <c r="A492" s="7" t="s">
        <v>2052</v>
      </c>
      <c r="B492" s="7" t="s">
        <v>1975</v>
      </c>
      <c r="C492" s="7" t="s">
        <v>773</v>
      </c>
      <c r="F492"/>
    </row>
    <row r="493" spans="1:28">
      <c r="A493" s="7" t="s">
        <v>2050</v>
      </c>
      <c r="B493" s="7" t="s">
        <v>2049</v>
      </c>
      <c r="C493" s="7" t="s">
        <v>773</v>
      </c>
      <c r="F493"/>
    </row>
    <row r="494" spans="1:28">
      <c r="A494" s="7" t="s">
        <v>4212</v>
      </c>
      <c r="B494" s="7" t="s">
        <v>1696</v>
      </c>
      <c r="C494" s="7" t="s">
        <v>773</v>
      </c>
      <c r="F494"/>
      <c r="N494">
        <v>-1.47</v>
      </c>
      <c r="O494">
        <v>-0.28999999999999998</v>
      </c>
      <c r="P494">
        <v>0.72</v>
      </c>
      <c r="Q494">
        <v>0.28000000000000003</v>
      </c>
      <c r="R494">
        <v>-0.41</v>
      </c>
      <c r="S494">
        <v>-1.1299999999999999</v>
      </c>
      <c r="T494">
        <v>-0.16</v>
      </c>
      <c r="U494">
        <v>-2.23</v>
      </c>
      <c r="V494">
        <v>-0.35</v>
      </c>
      <c r="W494">
        <v>-0.32</v>
      </c>
      <c r="X494">
        <v>-1.27</v>
      </c>
      <c r="Y494">
        <v>1.79</v>
      </c>
      <c r="Z494">
        <v>1.36</v>
      </c>
      <c r="AA494">
        <v>-0.35</v>
      </c>
      <c r="AB494">
        <v>-7.33</v>
      </c>
    </row>
    <row r="495" spans="1:28">
      <c r="A495" s="7" t="s">
        <v>2048</v>
      </c>
      <c r="B495" s="7" t="s">
        <v>2047</v>
      </c>
      <c r="C495" s="7" t="s">
        <v>773</v>
      </c>
      <c r="F495"/>
      <c r="N495">
        <v>62.33</v>
      </c>
      <c r="O495">
        <v>39.520000000000003</v>
      </c>
      <c r="P495">
        <v>-22.59</v>
      </c>
      <c r="Q495">
        <v>21.49</v>
      </c>
      <c r="R495">
        <v>29.19</v>
      </c>
      <c r="S495">
        <v>-22.41</v>
      </c>
      <c r="T495">
        <v>-37</v>
      </c>
      <c r="U495">
        <v>6.39</v>
      </c>
      <c r="V495">
        <v>147.83000000000001</v>
      </c>
      <c r="W495">
        <v>41.57</v>
      </c>
      <c r="X495">
        <v>65.33</v>
      </c>
      <c r="Y495">
        <v>28.44</v>
      </c>
      <c r="Z495">
        <v>32.26</v>
      </c>
      <c r="AA495">
        <v>-166.89</v>
      </c>
      <c r="AB495">
        <v>-514.5</v>
      </c>
    </row>
    <row r="496" spans="1:28">
      <c r="A496" s="7" t="s">
        <v>2046</v>
      </c>
      <c r="B496" s="7" t="s">
        <v>2045</v>
      </c>
      <c r="C496" s="7" t="s">
        <v>773</v>
      </c>
      <c r="F496"/>
      <c r="N496">
        <v>62.33</v>
      </c>
      <c r="O496">
        <v>39.520000000000003</v>
      </c>
      <c r="P496">
        <v>-22.59</v>
      </c>
      <c r="Q496">
        <v>21.49</v>
      </c>
      <c r="R496">
        <v>29.19</v>
      </c>
      <c r="S496">
        <v>-22.41</v>
      </c>
      <c r="T496">
        <v>-37</v>
      </c>
      <c r="U496">
        <v>6.39</v>
      </c>
      <c r="V496">
        <v>147.83000000000001</v>
      </c>
      <c r="W496">
        <v>41.57</v>
      </c>
      <c r="X496">
        <v>65.33</v>
      </c>
      <c r="Y496">
        <v>28.44</v>
      </c>
      <c r="Z496">
        <v>32.26</v>
      </c>
      <c r="AA496">
        <v>-166.89</v>
      </c>
      <c r="AB496">
        <v>-514.5</v>
      </c>
    </row>
    <row r="497" spans="1:28">
      <c r="A497" s="7" t="s">
        <v>2044</v>
      </c>
      <c r="B497" s="7" t="s">
        <v>2043</v>
      </c>
      <c r="C497" s="7" t="s">
        <v>773</v>
      </c>
      <c r="F497"/>
    </row>
    <row r="498" spans="1:28">
      <c r="A498" s="7" t="s">
        <v>2042</v>
      </c>
      <c r="B498" s="7" t="s">
        <v>2041</v>
      </c>
      <c r="C498" s="7" t="s">
        <v>2026</v>
      </c>
      <c r="F498"/>
      <c r="K498">
        <v>-186</v>
      </c>
      <c r="L498">
        <v>542</v>
      </c>
      <c r="M498">
        <v>885</v>
      </c>
      <c r="N498" s="5">
        <v>1850</v>
      </c>
      <c r="O498" s="5">
        <v>1021</v>
      </c>
      <c r="P498">
        <v>-598</v>
      </c>
      <c r="Q498">
        <v>544</v>
      </c>
      <c r="R498">
        <v>225</v>
      </c>
      <c r="S498">
        <v>-121</v>
      </c>
      <c r="T498">
        <v>-210</v>
      </c>
      <c r="U498">
        <v>49</v>
      </c>
      <c r="V498">
        <v>844</v>
      </c>
      <c r="W498">
        <v>238</v>
      </c>
      <c r="X498">
        <v>379</v>
      </c>
      <c r="Y498">
        <v>102</v>
      </c>
      <c r="Z498">
        <v>105</v>
      </c>
      <c r="AA498">
        <v>-407</v>
      </c>
      <c r="AB498" s="5">
        <v>-1208</v>
      </c>
    </row>
    <row r="499" spans="1:28">
      <c r="A499" s="7" t="s">
        <v>2040</v>
      </c>
      <c r="B499" s="7" t="s">
        <v>2039</v>
      </c>
      <c r="C499" s="7" t="s">
        <v>2026</v>
      </c>
      <c r="F499"/>
      <c r="K499">
        <v>-186</v>
      </c>
      <c r="L499">
        <v>542</v>
      </c>
      <c r="M499">
        <v>885</v>
      </c>
      <c r="N499" s="5">
        <v>1850</v>
      </c>
      <c r="O499" s="5">
        <v>1021</v>
      </c>
      <c r="P499">
        <v>-598</v>
      </c>
      <c r="Q499">
        <v>544</v>
      </c>
      <c r="R499">
        <v>225</v>
      </c>
      <c r="S499">
        <v>-121</v>
      </c>
      <c r="T499">
        <v>-210</v>
      </c>
      <c r="U499">
        <v>49</v>
      </c>
      <c r="V499">
        <v>844</v>
      </c>
      <c r="W499">
        <v>238</v>
      </c>
      <c r="X499">
        <v>379</v>
      </c>
      <c r="Y499">
        <v>102</v>
      </c>
      <c r="Z499">
        <v>105</v>
      </c>
      <c r="AA499">
        <v>-407</v>
      </c>
      <c r="AB499" s="5">
        <v>-1208</v>
      </c>
    </row>
    <row r="500" spans="1:28">
      <c r="A500" s="7" t="s">
        <v>2038</v>
      </c>
      <c r="B500" s="7" t="s">
        <v>2037</v>
      </c>
      <c r="C500" s="7" t="s">
        <v>2026</v>
      </c>
      <c r="F500"/>
      <c r="N500" s="5">
        <v>1790</v>
      </c>
      <c r="X500">
        <v>375</v>
      </c>
    </row>
    <row r="501" spans="1:28">
      <c r="A501" s="7" t="s">
        <v>2036</v>
      </c>
      <c r="B501" s="7" t="s">
        <v>2035</v>
      </c>
      <c r="C501" s="7" t="s">
        <v>2026</v>
      </c>
      <c r="F501"/>
      <c r="N501" s="5">
        <v>1790</v>
      </c>
      <c r="X501">
        <v>375</v>
      </c>
    </row>
    <row r="502" spans="1:28">
      <c r="A502" s="7" t="s">
        <v>2034</v>
      </c>
      <c r="B502" s="7" t="s">
        <v>2033</v>
      </c>
      <c r="C502" s="7" t="s">
        <v>2026</v>
      </c>
      <c r="F502"/>
      <c r="K502">
        <v>-186</v>
      </c>
      <c r="L502">
        <v>542</v>
      </c>
      <c r="M502">
        <v>885</v>
      </c>
      <c r="N502" s="5">
        <v>1850</v>
      </c>
      <c r="O502" s="5">
        <v>1021</v>
      </c>
      <c r="P502">
        <v>-598</v>
      </c>
      <c r="Q502">
        <v>544</v>
      </c>
      <c r="R502">
        <v>225</v>
      </c>
      <c r="S502">
        <v>-121</v>
      </c>
      <c r="T502">
        <v>-210</v>
      </c>
      <c r="U502">
        <v>49</v>
      </c>
      <c r="V502">
        <v>844</v>
      </c>
      <c r="W502">
        <v>238</v>
      </c>
      <c r="X502">
        <v>379</v>
      </c>
      <c r="Y502">
        <v>102</v>
      </c>
      <c r="Z502">
        <v>105</v>
      </c>
      <c r="AA502">
        <v>-407</v>
      </c>
      <c r="AB502" s="5">
        <v>-1208</v>
      </c>
    </row>
    <row r="503" spans="1:28">
      <c r="A503" s="7" t="s">
        <v>2032</v>
      </c>
      <c r="B503" s="7" t="s">
        <v>2031</v>
      </c>
      <c r="C503" s="7" t="s">
        <v>2026</v>
      </c>
      <c r="F503"/>
      <c r="K503">
        <v>-186</v>
      </c>
      <c r="L503">
        <v>542</v>
      </c>
      <c r="M503">
        <v>885</v>
      </c>
      <c r="N503" s="5">
        <v>1850</v>
      </c>
      <c r="O503" s="5">
        <v>1021</v>
      </c>
      <c r="P503">
        <v>-598</v>
      </c>
      <c r="Q503">
        <v>544</v>
      </c>
      <c r="R503">
        <v>225</v>
      </c>
      <c r="S503">
        <v>-121</v>
      </c>
      <c r="T503">
        <v>-210</v>
      </c>
      <c r="U503">
        <v>49</v>
      </c>
      <c r="V503">
        <v>844</v>
      </c>
      <c r="W503">
        <v>238</v>
      </c>
      <c r="X503">
        <v>379</v>
      </c>
      <c r="Y503">
        <v>102</v>
      </c>
      <c r="Z503">
        <v>105</v>
      </c>
      <c r="AA503">
        <v>-407</v>
      </c>
      <c r="AB503" s="5">
        <v>-1208</v>
      </c>
    </row>
    <row r="504" spans="1:28">
      <c r="A504" s="7" t="s">
        <v>2030</v>
      </c>
      <c r="B504" s="7" t="s">
        <v>2029</v>
      </c>
      <c r="C504" s="7" t="s">
        <v>2026</v>
      </c>
      <c r="F504"/>
      <c r="N504" s="5">
        <v>1790</v>
      </c>
      <c r="X504">
        <v>375</v>
      </c>
    </row>
    <row r="505" spans="1:28">
      <c r="A505" s="7" t="s">
        <v>2028</v>
      </c>
      <c r="B505" s="7" t="s">
        <v>2027</v>
      </c>
      <c r="C505" s="7" t="s">
        <v>2026</v>
      </c>
      <c r="F505"/>
      <c r="N505" s="5">
        <v>1790</v>
      </c>
      <c r="X505">
        <v>375</v>
      </c>
    </row>
    <row r="506" spans="1:28">
      <c r="A506" s="7" t="s">
        <v>4211</v>
      </c>
      <c r="B506" s="7" t="s">
        <v>4210</v>
      </c>
      <c r="C506" s="7" t="s">
        <v>773</v>
      </c>
      <c r="F506"/>
      <c r="K506">
        <v>-4.6100000000000003</v>
      </c>
      <c r="L506">
        <v>75.37</v>
      </c>
      <c r="M506">
        <v>154.63999999999999</v>
      </c>
      <c r="N506">
        <v>243.2</v>
      </c>
      <c r="O506">
        <v>234.97</v>
      </c>
      <c r="P506">
        <v>193.59</v>
      </c>
      <c r="Q506">
        <v>196.19</v>
      </c>
      <c r="R506">
        <v>182.68</v>
      </c>
      <c r="S506">
        <v>89.66</v>
      </c>
      <c r="T506">
        <v>45.25</v>
      </c>
      <c r="U506">
        <v>79.73</v>
      </c>
      <c r="V506">
        <v>286.22000000000003</v>
      </c>
      <c r="W506">
        <v>197.06</v>
      </c>
      <c r="X506">
        <v>228.43</v>
      </c>
      <c r="Y506">
        <v>165.52</v>
      </c>
      <c r="Z506">
        <v>173.32</v>
      </c>
      <c r="AA506">
        <v>26.6</v>
      </c>
      <c r="AB506">
        <v>-232.89</v>
      </c>
    </row>
    <row r="507" spans="1:28">
      <c r="A507" s="7" t="s">
        <v>4209</v>
      </c>
      <c r="B507" s="7" t="s">
        <v>4208</v>
      </c>
      <c r="C507" s="7" t="s">
        <v>773</v>
      </c>
      <c r="F507"/>
      <c r="K507">
        <v>-9.1</v>
      </c>
      <c r="L507">
        <v>17.59</v>
      </c>
      <c r="M507">
        <v>54.72</v>
      </c>
      <c r="N507">
        <v>93.45</v>
      </c>
      <c r="O507">
        <v>62.54</v>
      </c>
      <c r="P507">
        <v>4.28</v>
      </c>
      <c r="Q507">
        <v>42.34</v>
      </c>
      <c r="R507">
        <v>41.61</v>
      </c>
      <c r="S507">
        <v>-15.14</v>
      </c>
      <c r="T507">
        <v>-30.71</v>
      </c>
      <c r="U507">
        <v>12.02</v>
      </c>
      <c r="V507">
        <v>161.34</v>
      </c>
      <c r="W507">
        <v>56.84</v>
      </c>
      <c r="X507">
        <v>91.02</v>
      </c>
      <c r="Y507">
        <v>28.83</v>
      </c>
      <c r="Z507">
        <v>29.44</v>
      </c>
      <c r="AA507">
        <v>-195.19</v>
      </c>
      <c r="AB507">
        <v>-452.16</v>
      </c>
    </row>
    <row r="508" spans="1:28">
      <c r="A508" s="7" t="s">
        <v>1995</v>
      </c>
      <c r="B508" s="7" t="s">
        <v>1994</v>
      </c>
      <c r="C508" s="7" t="s">
        <v>773</v>
      </c>
      <c r="F508"/>
      <c r="K508">
        <v>-6.33</v>
      </c>
      <c r="L508">
        <v>12.11</v>
      </c>
      <c r="M508">
        <v>42.2</v>
      </c>
      <c r="N508">
        <v>103.61</v>
      </c>
      <c r="O508">
        <v>143.13</v>
      </c>
      <c r="P508">
        <v>120.54</v>
      </c>
      <c r="Q508">
        <v>142.03</v>
      </c>
      <c r="R508">
        <v>171.22</v>
      </c>
      <c r="S508">
        <v>148.81</v>
      </c>
      <c r="T508">
        <v>111.81</v>
      </c>
      <c r="U508">
        <v>118.2</v>
      </c>
      <c r="V508">
        <v>266.04000000000002</v>
      </c>
      <c r="W508">
        <v>307.61</v>
      </c>
      <c r="X508">
        <v>372.94</v>
      </c>
      <c r="Y508">
        <v>401.38</v>
      </c>
      <c r="Z508">
        <v>433.64</v>
      </c>
      <c r="AA508">
        <v>266.75</v>
      </c>
      <c r="AB508">
        <v>-247.75</v>
      </c>
    </row>
    <row r="509" spans="1:28">
      <c r="A509" s="7" t="s">
        <v>1993</v>
      </c>
      <c r="B509" s="7" t="s">
        <v>1992</v>
      </c>
      <c r="C509" s="7" t="s">
        <v>773</v>
      </c>
      <c r="F509"/>
      <c r="L509">
        <v>-6.33</v>
      </c>
      <c r="M509">
        <v>12.11</v>
      </c>
      <c r="N509">
        <v>41.28</v>
      </c>
      <c r="O509">
        <v>103.61</v>
      </c>
      <c r="P509">
        <v>143.13</v>
      </c>
      <c r="Q509">
        <v>120.54</v>
      </c>
      <c r="R509">
        <v>142.03</v>
      </c>
      <c r="S509">
        <v>171.22</v>
      </c>
      <c r="T509">
        <v>148.81</v>
      </c>
      <c r="U509">
        <v>111.81</v>
      </c>
      <c r="V509">
        <v>118.2</v>
      </c>
      <c r="W509">
        <v>266.04000000000002</v>
      </c>
      <c r="X509">
        <v>307.61</v>
      </c>
      <c r="Y509">
        <v>372.94</v>
      </c>
      <c r="Z509">
        <v>401.38</v>
      </c>
      <c r="AA509">
        <v>433.64</v>
      </c>
      <c r="AB509">
        <v>266.75</v>
      </c>
    </row>
    <row r="510" spans="1:28">
      <c r="A510" s="7" t="s">
        <v>1991</v>
      </c>
      <c r="B510" s="7" t="s">
        <v>1793</v>
      </c>
      <c r="C510" s="7" t="s">
        <v>773</v>
      </c>
      <c r="F510"/>
      <c r="N510">
        <v>0</v>
      </c>
    </row>
    <row r="511" spans="1:28">
      <c r="A511" s="7" t="s">
        <v>1990</v>
      </c>
      <c r="B511" s="7" t="s">
        <v>1989</v>
      </c>
      <c r="C511" s="7" t="s">
        <v>773</v>
      </c>
      <c r="F511"/>
    </row>
    <row r="512" spans="1:28">
      <c r="A512" s="7" t="s">
        <v>1988</v>
      </c>
      <c r="B512" s="7" t="s">
        <v>1987</v>
      </c>
      <c r="C512" s="7" t="s">
        <v>773</v>
      </c>
      <c r="F512"/>
    </row>
    <row r="513" spans="1:28">
      <c r="A513" s="7" t="s">
        <v>1986</v>
      </c>
      <c r="B513" s="7" t="s">
        <v>1985</v>
      </c>
      <c r="C513" s="7" t="s">
        <v>773</v>
      </c>
      <c r="F513"/>
    </row>
    <row r="514" spans="1:28">
      <c r="A514" s="7" t="s">
        <v>1984</v>
      </c>
      <c r="B514" s="7" t="s">
        <v>1983</v>
      </c>
      <c r="C514" s="7" t="s">
        <v>773</v>
      </c>
      <c r="F514"/>
    </row>
    <row r="515" spans="1:28">
      <c r="A515" s="7" t="s">
        <v>1982</v>
      </c>
      <c r="B515" s="7" t="s">
        <v>1981</v>
      </c>
      <c r="C515" s="7" t="s">
        <v>773</v>
      </c>
      <c r="F515"/>
    </row>
    <row r="516" spans="1:28">
      <c r="A516" s="7" t="s">
        <v>1980</v>
      </c>
      <c r="B516" s="7" t="s">
        <v>1979</v>
      </c>
      <c r="C516" s="7" t="s">
        <v>773</v>
      </c>
      <c r="F516"/>
    </row>
    <row r="517" spans="1:28">
      <c r="A517" s="7" t="s">
        <v>1978</v>
      </c>
      <c r="B517" s="7" t="s">
        <v>1756</v>
      </c>
      <c r="C517" s="7" t="s">
        <v>773</v>
      </c>
      <c r="F517"/>
      <c r="N517">
        <v>-1.47</v>
      </c>
      <c r="O517">
        <v>-0.28999999999999998</v>
      </c>
    </row>
    <row r="518" spans="1:28">
      <c r="A518" s="7" t="s">
        <v>1976</v>
      </c>
      <c r="B518" s="7" t="s">
        <v>1975</v>
      </c>
      <c r="C518" s="7" t="s">
        <v>773</v>
      </c>
      <c r="F518"/>
    </row>
    <row r="519" spans="1:28">
      <c r="A519" s="7" t="s">
        <v>4207</v>
      </c>
      <c r="B519" s="7" t="s">
        <v>1696</v>
      </c>
      <c r="C519" s="7" t="s">
        <v>773</v>
      </c>
      <c r="F519"/>
      <c r="P519">
        <v>0.72</v>
      </c>
      <c r="Q519">
        <v>0.28000000000000003</v>
      </c>
      <c r="R519">
        <v>-0.41</v>
      </c>
      <c r="S519">
        <v>-1.1299999999999999</v>
      </c>
      <c r="T519">
        <v>-0.16</v>
      </c>
      <c r="U519">
        <v>-2.23</v>
      </c>
      <c r="V519">
        <v>-0.35</v>
      </c>
      <c r="W519">
        <v>-0.32</v>
      </c>
      <c r="X519">
        <v>-1.27</v>
      </c>
      <c r="Y519">
        <v>1.79</v>
      </c>
      <c r="Z519">
        <v>1.36</v>
      </c>
      <c r="AA519">
        <v>-0.35</v>
      </c>
      <c r="AB519">
        <v>-7.33</v>
      </c>
    </row>
    <row r="520" spans="1:28">
      <c r="A520" s="7" t="s">
        <v>1973</v>
      </c>
      <c r="B520" s="7" t="s">
        <v>1692</v>
      </c>
      <c r="C520" s="7" t="s">
        <v>773</v>
      </c>
      <c r="F520"/>
      <c r="K520">
        <v>-6.33</v>
      </c>
      <c r="L520">
        <v>18.43</v>
      </c>
      <c r="M520">
        <v>30.1</v>
      </c>
      <c r="N520">
        <v>63.8</v>
      </c>
      <c r="O520">
        <v>39.81</v>
      </c>
      <c r="P520">
        <v>-23.31</v>
      </c>
      <c r="Q520">
        <v>21.21</v>
      </c>
      <c r="R520">
        <v>29.61</v>
      </c>
      <c r="S520">
        <v>-21.29</v>
      </c>
      <c r="T520">
        <v>-36.840000000000003</v>
      </c>
      <c r="U520">
        <v>8.6300000000000008</v>
      </c>
      <c r="V520">
        <v>148.18</v>
      </c>
      <c r="W520">
        <v>41.89</v>
      </c>
      <c r="X520">
        <v>66.599999999999994</v>
      </c>
      <c r="Y520">
        <v>26.65</v>
      </c>
      <c r="Z520">
        <v>30.9</v>
      </c>
      <c r="AA520">
        <v>-166.55</v>
      </c>
      <c r="AB520">
        <v>-507.17</v>
      </c>
    </row>
    <row r="521" spans="1:28">
      <c r="A521" s="7" t="s">
        <v>1972</v>
      </c>
      <c r="B521" s="7" t="s">
        <v>1971</v>
      </c>
      <c r="C521" s="7" t="s">
        <v>773</v>
      </c>
      <c r="F521"/>
    </row>
    <row r="522" spans="1:28">
      <c r="A522" s="7" t="s">
        <v>4206</v>
      </c>
      <c r="B522" s="7" t="s">
        <v>1696</v>
      </c>
      <c r="C522" s="7" t="s">
        <v>773</v>
      </c>
      <c r="F522"/>
    </row>
    <row r="523" spans="1:28">
      <c r="A523" s="7" t="s">
        <v>1957</v>
      </c>
      <c r="B523" s="7" t="s">
        <v>1956</v>
      </c>
      <c r="C523" s="7" t="s">
        <v>773</v>
      </c>
      <c r="F523"/>
      <c r="M523">
        <v>0.93</v>
      </c>
    </row>
    <row r="524" spans="1:28">
      <c r="A524" s="7" t="s">
        <v>1955</v>
      </c>
      <c r="B524" s="7" t="s">
        <v>1954</v>
      </c>
      <c r="C524" s="7" t="s">
        <v>773</v>
      </c>
      <c r="F524"/>
    </row>
    <row r="525" spans="1:28">
      <c r="A525" s="7" t="s">
        <v>1953</v>
      </c>
      <c r="B525" s="7" t="s">
        <v>1952</v>
      </c>
      <c r="C525" s="7" t="s">
        <v>773</v>
      </c>
      <c r="F525"/>
    </row>
    <row r="526" spans="1:28">
      <c r="A526" s="7" t="s">
        <v>1951</v>
      </c>
      <c r="B526" s="7" t="s">
        <v>1950</v>
      </c>
      <c r="C526" s="7" t="s">
        <v>773</v>
      </c>
      <c r="F526"/>
    </row>
    <row r="527" spans="1:28">
      <c r="A527" s="7" t="s">
        <v>1949</v>
      </c>
      <c r="B527" s="7" t="s">
        <v>1948</v>
      </c>
      <c r="C527" s="7" t="s">
        <v>773</v>
      </c>
      <c r="F527"/>
    </row>
    <row r="528" spans="1:28">
      <c r="A528" s="7" t="s">
        <v>1947</v>
      </c>
      <c r="B528" s="7" t="s">
        <v>1946</v>
      </c>
      <c r="C528" s="7" t="s">
        <v>773</v>
      </c>
      <c r="F528"/>
    </row>
    <row r="529" spans="1:28">
      <c r="A529" s="7" t="s">
        <v>1945</v>
      </c>
      <c r="B529" s="7" t="s">
        <v>1944</v>
      </c>
      <c r="C529" s="7" t="s">
        <v>773</v>
      </c>
      <c r="F529"/>
      <c r="M529">
        <v>0.93</v>
      </c>
    </row>
    <row r="530" spans="1:28">
      <c r="A530" s="7" t="s">
        <v>1943</v>
      </c>
      <c r="B530" s="7" t="s">
        <v>1942</v>
      </c>
      <c r="C530" s="7" t="s">
        <v>773</v>
      </c>
      <c r="F530"/>
    </row>
    <row r="531" spans="1:28">
      <c r="A531" s="7" t="s">
        <v>1941</v>
      </c>
      <c r="B531" s="7" t="s">
        <v>1940</v>
      </c>
      <c r="C531" s="7" t="s">
        <v>773</v>
      </c>
      <c r="F531"/>
    </row>
    <row r="532" spans="1:28">
      <c r="A532" s="7" t="s">
        <v>1939</v>
      </c>
      <c r="B532" s="7" t="s">
        <v>1938</v>
      </c>
      <c r="C532" s="7" t="s">
        <v>773</v>
      </c>
      <c r="F532"/>
    </row>
    <row r="533" spans="1:28">
      <c r="A533" s="7" t="s">
        <v>1937</v>
      </c>
      <c r="B533" s="7" t="s">
        <v>1936</v>
      </c>
      <c r="C533" s="7" t="s">
        <v>773</v>
      </c>
      <c r="F533"/>
    </row>
    <row r="534" spans="1:28">
      <c r="A534" s="7" t="s">
        <v>1935</v>
      </c>
      <c r="B534" s="7" t="s">
        <v>1934</v>
      </c>
      <c r="C534" s="7" t="s">
        <v>773</v>
      </c>
      <c r="F534"/>
    </row>
    <row r="535" spans="1:28">
      <c r="A535" s="7" t="s">
        <v>1933</v>
      </c>
      <c r="B535" s="7" t="s">
        <v>1932</v>
      </c>
      <c r="C535" s="7" t="s">
        <v>773</v>
      </c>
      <c r="F535"/>
    </row>
    <row r="536" spans="1:28">
      <c r="A536" s="7" t="s">
        <v>1931</v>
      </c>
      <c r="B536" s="7" t="s">
        <v>1930</v>
      </c>
      <c r="C536" s="7" t="s">
        <v>773</v>
      </c>
      <c r="F536"/>
    </row>
    <row r="537" spans="1:28">
      <c r="A537" s="7" t="s">
        <v>1929</v>
      </c>
      <c r="B537" s="7" t="s">
        <v>1928</v>
      </c>
      <c r="C537" s="7" t="s">
        <v>773</v>
      </c>
      <c r="F537"/>
    </row>
    <row r="538" spans="1:28">
      <c r="A538" s="7" t="s">
        <v>4205</v>
      </c>
      <c r="B538" s="7" t="s">
        <v>1696</v>
      </c>
      <c r="C538" s="7" t="s">
        <v>773</v>
      </c>
      <c r="F538"/>
    </row>
    <row r="539" spans="1:28">
      <c r="A539" s="7" t="s">
        <v>1910</v>
      </c>
      <c r="B539" s="7" t="s">
        <v>1909</v>
      </c>
      <c r="C539" s="7" t="s">
        <v>773</v>
      </c>
      <c r="F539"/>
      <c r="K539">
        <v>-6.33</v>
      </c>
      <c r="L539">
        <v>12.11</v>
      </c>
      <c r="M539">
        <v>41.28</v>
      </c>
      <c r="N539">
        <v>103.61</v>
      </c>
      <c r="O539">
        <v>143.13</v>
      </c>
      <c r="P539">
        <v>120.54</v>
      </c>
      <c r="Q539">
        <v>142.03</v>
      </c>
      <c r="R539">
        <v>171.22</v>
      </c>
      <c r="S539">
        <v>148.81</v>
      </c>
      <c r="T539">
        <v>111.81</v>
      </c>
      <c r="U539">
        <v>118.2</v>
      </c>
      <c r="V539">
        <v>266.04000000000002</v>
      </c>
      <c r="W539">
        <v>307.61</v>
      </c>
      <c r="X539">
        <v>372.94</v>
      </c>
      <c r="Y539">
        <v>401.38</v>
      </c>
      <c r="Z539">
        <v>433.64</v>
      </c>
      <c r="AA539">
        <v>266.75</v>
      </c>
      <c r="AB539">
        <v>-247.75</v>
      </c>
    </row>
    <row r="540" spans="1:28">
      <c r="A540" s="7" t="s">
        <v>1908</v>
      </c>
      <c r="B540" s="7" t="s">
        <v>1907</v>
      </c>
      <c r="C540" s="7" t="s">
        <v>773</v>
      </c>
      <c r="F540"/>
      <c r="K540">
        <v>170</v>
      </c>
      <c r="L540">
        <v>170</v>
      </c>
      <c r="M540">
        <v>170</v>
      </c>
      <c r="N540">
        <v>195</v>
      </c>
      <c r="O540">
        <v>195</v>
      </c>
      <c r="P540">
        <v>195</v>
      </c>
      <c r="Q540">
        <v>195</v>
      </c>
      <c r="R540">
        <v>87.77</v>
      </c>
      <c r="S540">
        <v>87.77</v>
      </c>
      <c r="T540">
        <v>87.77</v>
      </c>
      <c r="U540">
        <v>87.77</v>
      </c>
      <c r="V540">
        <v>87.77</v>
      </c>
      <c r="W540">
        <v>87.77</v>
      </c>
      <c r="X540">
        <v>87.77</v>
      </c>
      <c r="Y540">
        <v>92.38</v>
      </c>
      <c r="Z540">
        <v>211.81</v>
      </c>
      <c r="AA540">
        <v>211.81</v>
      </c>
      <c r="AB540">
        <v>211.81</v>
      </c>
    </row>
    <row r="541" spans="1:28">
      <c r="A541" s="7" t="s">
        <v>1906</v>
      </c>
      <c r="B541" s="7" t="s">
        <v>1905</v>
      </c>
      <c r="C541" s="7" t="s">
        <v>773</v>
      </c>
      <c r="F541"/>
      <c r="L541">
        <v>170</v>
      </c>
      <c r="M541">
        <v>170</v>
      </c>
      <c r="N541">
        <v>170</v>
      </c>
      <c r="O541">
        <v>195</v>
      </c>
      <c r="P541">
        <v>195</v>
      </c>
      <c r="Q541">
        <v>195</v>
      </c>
      <c r="R541">
        <v>195</v>
      </c>
      <c r="S541">
        <v>87.77</v>
      </c>
      <c r="T541">
        <v>87.77</v>
      </c>
      <c r="U541">
        <v>87.77</v>
      </c>
      <c r="V541">
        <v>87.77</v>
      </c>
      <c r="W541">
        <v>87.77</v>
      </c>
      <c r="X541">
        <v>87.77</v>
      </c>
      <c r="Y541">
        <v>87.77</v>
      </c>
      <c r="Z541">
        <v>92.38</v>
      </c>
      <c r="AA541">
        <v>211.81</v>
      </c>
      <c r="AB541">
        <v>211.81</v>
      </c>
    </row>
    <row r="542" spans="1:28">
      <c r="A542" s="7" t="s">
        <v>1904</v>
      </c>
      <c r="B542" s="7" t="s">
        <v>1877</v>
      </c>
      <c r="C542" s="7" t="s">
        <v>773</v>
      </c>
      <c r="F542"/>
      <c r="K542">
        <v>170</v>
      </c>
      <c r="N542">
        <v>25</v>
      </c>
      <c r="R542">
        <v>22.77</v>
      </c>
      <c r="Z542">
        <v>51.22</v>
      </c>
    </row>
    <row r="543" spans="1:28">
      <c r="A543" s="7" t="s">
        <v>1903</v>
      </c>
      <c r="B543" s="7" t="s">
        <v>1875</v>
      </c>
      <c r="C543" s="7" t="s">
        <v>773</v>
      </c>
      <c r="F543"/>
      <c r="R543">
        <v>-130</v>
      </c>
      <c r="Z543">
        <v>68.2</v>
      </c>
    </row>
    <row r="544" spans="1:28">
      <c r="A544" s="7" t="s">
        <v>1902</v>
      </c>
      <c r="B544" s="7" t="s">
        <v>1871</v>
      </c>
      <c r="C544" s="7" t="s">
        <v>773</v>
      </c>
      <c r="F544"/>
    </row>
    <row r="545" spans="1:28">
      <c r="A545" s="7" t="s">
        <v>1901</v>
      </c>
      <c r="B545" s="7" t="s">
        <v>1900</v>
      </c>
      <c r="C545" s="7" t="s">
        <v>773</v>
      </c>
      <c r="F545"/>
      <c r="Y545">
        <v>4.6100000000000003</v>
      </c>
    </row>
    <row r="546" spans="1:28">
      <c r="A546" s="7" t="s">
        <v>1899</v>
      </c>
      <c r="B546" s="7" t="s">
        <v>1898</v>
      </c>
      <c r="C546" s="7" t="s">
        <v>773</v>
      </c>
      <c r="F546"/>
    </row>
    <row r="547" spans="1:28">
      <c r="A547" s="7" t="s">
        <v>1897</v>
      </c>
      <c r="B547" s="7" t="s">
        <v>1896</v>
      </c>
      <c r="C547" s="7" t="s">
        <v>773</v>
      </c>
      <c r="F547"/>
    </row>
    <row r="548" spans="1:28">
      <c r="A548" s="7" t="s">
        <v>1892</v>
      </c>
      <c r="B548" s="7" t="s">
        <v>1700</v>
      </c>
      <c r="C548" s="7" t="s">
        <v>773</v>
      </c>
      <c r="F548"/>
    </row>
    <row r="549" spans="1:28">
      <c r="A549" s="7" t="s">
        <v>4204</v>
      </c>
      <c r="B549" s="7" t="s">
        <v>1696</v>
      </c>
      <c r="C549" s="7" t="s">
        <v>773</v>
      </c>
      <c r="F549"/>
    </row>
    <row r="550" spans="1:28">
      <c r="A550" s="7" t="s">
        <v>1889</v>
      </c>
      <c r="B550" s="7" t="s">
        <v>1888</v>
      </c>
      <c r="C550" s="7" t="s">
        <v>773</v>
      </c>
      <c r="F550"/>
    </row>
    <row r="551" spans="1:28">
      <c r="A551" s="7" t="s">
        <v>1887</v>
      </c>
      <c r="B551" s="7" t="s">
        <v>1886</v>
      </c>
      <c r="C551" s="7" t="s">
        <v>773</v>
      </c>
      <c r="F551"/>
    </row>
    <row r="552" spans="1:28">
      <c r="A552" s="7" t="s">
        <v>1885</v>
      </c>
      <c r="B552" s="7" t="s">
        <v>1884</v>
      </c>
      <c r="C552" s="7" t="s">
        <v>773</v>
      </c>
      <c r="F552"/>
    </row>
    <row r="553" spans="1:28">
      <c r="A553" s="7" t="s">
        <v>1883</v>
      </c>
      <c r="B553" s="7" t="s">
        <v>1696</v>
      </c>
      <c r="C553" s="7" t="s">
        <v>773</v>
      </c>
      <c r="F553"/>
    </row>
    <row r="554" spans="1:28">
      <c r="A554" s="7" t="s">
        <v>1882</v>
      </c>
      <c r="B554" s="7" t="s">
        <v>1881</v>
      </c>
      <c r="C554" s="7" t="s">
        <v>773</v>
      </c>
      <c r="F554"/>
      <c r="K554">
        <v>-0.93</v>
      </c>
      <c r="L554">
        <v>-0.93</v>
      </c>
      <c r="M554">
        <v>-0.93</v>
      </c>
      <c r="N554">
        <v>31.96</v>
      </c>
      <c r="O554">
        <v>31.96</v>
      </c>
      <c r="P554">
        <v>31.96</v>
      </c>
      <c r="Q554">
        <v>31.96</v>
      </c>
      <c r="R554">
        <v>202.2</v>
      </c>
      <c r="S554">
        <v>202.2</v>
      </c>
      <c r="T554">
        <v>202.2</v>
      </c>
      <c r="U554">
        <v>202.2</v>
      </c>
      <c r="V554">
        <v>211.78</v>
      </c>
      <c r="W554">
        <v>211.78</v>
      </c>
      <c r="X554">
        <v>211.78</v>
      </c>
      <c r="Y554">
        <v>245.14</v>
      </c>
      <c r="Z554">
        <v>584.9</v>
      </c>
      <c r="AA554">
        <v>584.9</v>
      </c>
      <c r="AB554">
        <v>588.36</v>
      </c>
    </row>
    <row r="555" spans="1:28">
      <c r="A555" s="7" t="s">
        <v>1880</v>
      </c>
      <c r="B555" s="7" t="s">
        <v>1879</v>
      </c>
      <c r="C555" s="7" t="s">
        <v>773</v>
      </c>
      <c r="F555"/>
      <c r="L555">
        <v>-0.93</v>
      </c>
      <c r="M555">
        <v>-0.93</v>
      </c>
      <c r="N555">
        <v>6.17</v>
      </c>
      <c r="O555">
        <v>31.96</v>
      </c>
      <c r="P555">
        <v>31.96</v>
      </c>
      <c r="Q555">
        <v>31.96</v>
      </c>
      <c r="R555">
        <v>31.96</v>
      </c>
      <c r="S555">
        <v>202.2</v>
      </c>
      <c r="T555">
        <v>202.2</v>
      </c>
      <c r="U555">
        <v>202.2</v>
      </c>
      <c r="V555">
        <v>202.2</v>
      </c>
      <c r="W555">
        <v>211.78</v>
      </c>
      <c r="X555">
        <v>211.78</v>
      </c>
      <c r="Y555">
        <v>211.78</v>
      </c>
      <c r="Z555">
        <v>245.14</v>
      </c>
      <c r="AA555">
        <v>584.9</v>
      </c>
      <c r="AB555">
        <v>584.9</v>
      </c>
    </row>
    <row r="556" spans="1:28">
      <c r="A556" s="7" t="s">
        <v>1878</v>
      </c>
      <c r="B556" s="7" t="s">
        <v>1877</v>
      </c>
      <c r="C556" s="7" t="s">
        <v>773</v>
      </c>
      <c r="F556"/>
      <c r="R556">
        <v>40.24</v>
      </c>
      <c r="Z556">
        <v>408.4</v>
      </c>
    </row>
    <row r="557" spans="1:28">
      <c r="A557" s="7" t="s">
        <v>1876</v>
      </c>
      <c r="B557" s="7" t="s">
        <v>1875</v>
      </c>
      <c r="C557" s="7" t="s">
        <v>773</v>
      </c>
      <c r="F557"/>
      <c r="R557">
        <v>130</v>
      </c>
      <c r="Z557">
        <v>-68.63</v>
      </c>
    </row>
    <row r="558" spans="1:28">
      <c r="A558" s="7" t="s">
        <v>1874</v>
      </c>
      <c r="B558" s="7" t="s">
        <v>1873</v>
      </c>
      <c r="C558" s="7" t="s">
        <v>773</v>
      </c>
      <c r="F558"/>
      <c r="K558">
        <v>-0.93</v>
      </c>
      <c r="N558">
        <v>24.86</v>
      </c>
      <c r="Y558">
        <v>33.35</v>
      </c>
    </row>
    <row r="559" spans="1:28">
      <c r="A559" s="7" t="s">
        <v>1872</v>
      </c>
      <c r="B559" s="7" t="s">
        <v>1871</v>
      </c>
      <c r="C559" s="7" t="s">
        <v>773</v>
      </c>
      <c r="F559"/>
    </row>
    <row r="560" spans="1:28">
      <c r="A560" s="7" t="s">
        <v>1866</v>
      </c>
      <c r="B560" s="7" t="s">
        <v>1865</v>
      </c>
      <c r="C560" s="7" t="s">
        <v>773</v>
      </c>
      <c r="F560"/>
      <c r="AB560">
        <v>3.46</v>
      </c>
    </row>
    <row r="561" spans="1:28">
      <c r="A561" s="7" t="s">
        <v>1864</v>
      </c>
      <c r="B561" s="7" t="s">
        <v>1863</v>
      </c>
      <c r="C561" s="7" t="s">
        <v>773</v>
      </c>
      <c r="F561"/>
    </row>
    <row r="562" spans="1:28">
      <c r="A562" s="7" t="s">
        <v>1862</v>
      </c>
      <c r="B562" s="7" t="s">
        <v>1861</v>
      </c>
      <c r="C562" s="7" t="s">
        <v>773</v>
      </c>
      <c r="F562"/>
    </row>
    <row r="563" spans="1:28">
      <c r="A563" s="7" t="s">
        <v>1860</v>
      </c>
      <c r="B563" s="7" t="s">
        <v>1859</v>
      </c>
      <c r="C563" s="7" t="s">
        <v>773</v>
      </c>
      <c r="F563"/>
    </row>
    <row r="564" spans="1:28">
      <c r="A564" s="7" t="s">
        <v>1857</v>
      </c>
      <c r="B564" s="7" t="s">
        <v>1856</v>
      </c>
      <c r="C564" s="7" t="s">
        <v>773</v>
      </c>
      <c r="F564"/>
    </row>
    <row r="565" spans="1:28">
      <c r="A565" s="7" t="s">
        <v>1855</v>
      </c>
      <c r="B565" s="7" t="s">
        <v>1854</v>
      </c>
      <c r="C565" s="7" t="s">
        <v>773</v>
      </c>
      <c r="F565"/>
    </row>
    <row r="566" spans="1:28">
      <c r="A566" s="7" t="s">
        <v>1850</v>
      </c>
      <c r="B566" s="7" t="s">
        <v>1700</v>
      </c>
      <c r="C566" s="7" t="s">
        <v>773</v>
      </c>
      <c r="F566"/>
    </row>
    <row r="567" spans="1:28">
      <c r="A567" s="7" t="s">
        <v>4203</v>
      </c>
      <c r="B567" s="7" t="s">
        <v>1696</v>
      </c>
      <c r="C567" s="7" t="s">
        <v>773</v>
      </c>
      <c r="F567"/>
      <c r="N567">
        <v>0.93</v>
      </c>
      <c r="V567">
        <v>9.58</v>
      </c>
    </row>
    <row r="568" spans="1:28">
      <c r="A568" s="7" t="s">
        <v>1847</v>
      </c>
      <c r="B568" s="7" t="s">
        <v>1846</v>
      </c>
      <c r="C568" s="7" t="s">
        <v>773</v>
      </c>
      <c r="F568"/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-29.97</v>
      </c>
      <c r="Z568">
        <v>-82.62</v>
      </c>
      <c r="AA568">
        <v>-82.66</v>
      </c>
      <c r="AB568">
        <v>-0.06</v>
      </c>
    </row>
    <row r="569" spans="1:28">
      <c r="A569" s="7" t="s">
        <v>1845</v>
      </c>
      <c r="B569" s="7" t="s">
        <v>1844</v>
      </c>
      <c r="C569" s="7" t="s">
        <v>773</v>
      </c>
      <c r="F569"/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-29.97</v>
      </c>
      <c r="AA569">
        <v>-82.62</v>
      </c>
      <c r="AB569">
        <v>-82.66</v>
      </c>
    </row>
    <row r="570" spans="1:28">
      <c r="A570" s="7" t="s">
        <v>1843</v>
      </c>
      <c r="B570" s="7" t="s">
        <v>1842</v>
      </c>
      <c r="C570" s="7" t="s">
        <v>773</v>
      </c>
      <c r="F570"/>
      <c r="R570">
        <v>0</v>
      </c>
      <c r="Y570">
        <v>-29.97</v>
      </c>
      <c r="Z570">
        <v>-52.65</v>
      </c>
      <c r="AA570">
        <v>-0.03</v>
      </c>
      <c r="AB570">
        <v>82.6</v>
      </c>
    </row>
    <row r="571" spans="1:28">
      <c r="A571" s="7" t="s">
        <v>1841</v>
      </c>
      <c r="B571" s="7" t="s">
        <v>1840</v>
      </c>
      <c r="C571" s="7" t="s">
        <v>773</v>
      </c>
      <c r="F571"/>
    </row>
    <row r="572" spans="1:28">
      <c r="A572" s="7" t="s">
        <v>1837</v>
      </c>
      <c r="B572" s="7" t="s">
        <v>1836</v>
      </c>
      <c r="C572" s="7" t="s">
        <v>773</v>
      </c>
      <c r="F572"/>
    </row>
    <row r="573" spans="1:28">
      <c r="A573" s="7" t="s">
        <v>1835</v>
      </c>
      <c r="B573" s="7" t="s">
        <v>1834</v>
      </c>
      <c r="C573" s="7" t="s">
        <v>773</v>
      </c>
      <c r="F573"/>
    </row>
    <row r="574" spans="1:28">
      <c r="A574" s="7" t="s">
        <v>1833</v>
      </c>
      <c r="B574" s="7" t="s">
        <v>1832</v>
      </c>
      <c r="C574" s="7" t="s">
        <v>773</v>
      </c>
      <c r="F574"/>
    </row>
    <row r="575" spans="1:28">
      <c r="A575" s="7" t="s">
        <v>1831</v>
      </c>
      <c r="B575" s="7" t="s">
        <v>1830</v>
      </c>
      <c r="C575" s="7" t="s">
        <v>773</v>
      </c>
      <c r="F575"/>
    </row>
    <row r="576" spans="1:28">
      <c r="A576" s="7" t="s">
        <v>1829</v>
      </c>
      <c r="B576" s="7" t="s">
        <v>1828</v>
      </c>
      <c r="C576" s="7" t="s">
        <v>773</v>
      </c>
      <c r="F576"/>
    </row>
    <row r="577" spans="1:13">
      <c r="A577" s="7" t="s">
        <v>1827</v>
      </c>
      <c r="B577" s="7" t="s">
        <v>1826</v>
      </c>
      <c r="C577" s="7" t="s">
        <v>773</v>
      </c>
      <c r="F577"/>
    </row>
    <row r="578" spans="1:13">
      <c r="A578" s="7" t="s">
        <v>1823</v>
      </c>
      <c r="B578" s="7" t="s">
        <v>1822</v>
      </c>
      <c r="C578" s="7" t="s">
        <v>773</v>
      </c>
      <c r="F578"/>
    </row>
    <row r="579" spans="1:13">
      <c r="A579" s="7" t="s">
        <v>1818</v>
      </c>
      <c r="B579" s="7" t="s">
        <v>1700</v>
      </c>
      <c r="C579" s="7" t="s">
        <v>773</v>
      </c>
      <c r="F579"/>
    </row>
    <row r="580" spans="1:13">
      <c r="A580" s="7" t="s">
        <v>4202</v>
      </c>
      <c r="B580" s="7" t="s">
        <v>1696</v>
      </c>
      <c r="C580" s="7" t="s">
        <v>773</v>
      </c>
      <c r="F580"/>
    </row>
    <row r="581" spans="1:13">
      <c r="A581" s="7" t="s">
        <v>1815</v>
      </c>
      <c r="B581" s="7" t="s">
        <v>1814</v>
      </c>
      <c r="C581" s="7" t="s">
        <v>773</v>
      </c>
      <c r="F581"/>
      <c r="K581">
        <v>0</v>
      </c>
      <c r="L581">
        <v>0.01</v>
      </c>
      <c r="M581">
        <v>0.02</v>
      </c>
    </row>
    <row r="582" spans="1:13">
      <c r="A582" s="7" t="s">
        <v>1813</v>
      </c>
      <c r="B582" s="7" t="s">
        <v>1812</v>
      </c>
      <c r="C582" s="7" t="s">
        <v>773</v>
      </c>
      <c r="F582"/>
      <c r="L582">
        <v>0</v>
      </c>
      <c r="M582">
        <v>0.01</v>
      </c>
    </row>
    <row r="583" spans="1:13">
      <c r="A583" s="7" t="s">
        <v>1811</v>
      </c>
      <c r="B583" s="7" t="s">
        <v>1724</v>
      </c>
      <c r="C583" s="7" t="s">
        <v>773</v>
      </c>
      <c r="F583"/>
    </row>
    <row r="584" spans="1:13">
      <c r="A584" s="7" t="s">
        <v>1810</v>
      </c>
      <c r="B584" s="7" t="s">
        <v>1809</v>
      </c>
      <c r="C584" s="7" t="s">
        <v>773</v>
      </c>
      <c r="F584"/>
    </row>
    <row r="585" spans="1:13">
      <c r="A585" s="7" t="s">
        <v>1808</v>
      </c>
      <c r="B585" s="7" t="s">
        <v>1807</v>
      </c>
      <c r="C585" s="7" t="s">
        <v>773</v>
      </c>
      <c r="F585"/>
    </row>
    <row r="586" spans="1:13">
      <c r="A586" s="7" t="s">
        <v>1806</v>
      </c>
      <c r="B586" s="7" t="s">
        <v>1722</v>
      </c>
      <c r="C586" s="7" t="s">
        <v>773</v>
      </c>
      <c r="F586"/>
    </row>
    <row r="587" spans="1:13">
      <c r="A587" s="7" t="s">
        <v>1805</v>
      </c>
      <c r="B587" s="7" t="s">
        <v>1720</v>
      </c>
      <c r="C587" s="7" t="s">
        <v>773</v>
      </c>
      <c r="F587"/>
      <c r="K587">
        <v>0</v>
      </c>
      <c r="L587">
        <v>0.02</v>
      </c>
      <c r="M587">
        <v>0</v>
      </c>
    </row>
    <row r="588" spans="1:13">
      <c r="A588" s="7" t="s">
        <v>1804</v>
      </c>
      <c r="B588" s="7" t="s">
        <v>1803</v>
      </c>
      <c r="C588" s="7" t="s">
        <v>773</v>
      </c>
      <c r="F588"/>
    </row>
    <row r="589" spans="1:13">
      <c r="A589" s="7" t="s">
        <v>1802</v>
      </c>
      <c r="B589" s="7" t="s">
        <v>1716</v>
      </c>
      <c r="C589" s="7" t="s">
        <v>773</v>
      </c>
      <c r="F589"/>
    </row>
    <row r="590" spans="1:13">
      <c r="A590" s="7" t="s">
        <v>1798</v>
      </c>
      <c r="B590" s="7" t="s">
        <v>1708</v>
      </c>
      <c r="C590" s="7" t="s">
        <v>773</v>
      </c>
      <c r="F590"/>
    </row>
    <row r="591" spans="1:13">
      <c r="A591" s="7" t="s">
        <v>1796</v>
      </c>
      <c r="B591" s="7" t="s">
        <v>1726</v>
      </c>
      <c r="C591" s="7" t="s">
        <v>773</v>
      </c>
      <c r="F591"/>
    </row>
    <row r="592" spans="1:13">
      <c r="A592" s="7" t="s">
        <v>1790</v>
      </c>
      <c r="B592" s="7" t="s">
        <v>1700</v>
      </c>
      <c r="C592" s="7" t="s">
        <v>773</v>
      </c>
      <c r="F592"/>
    </row>
    <row r="593" spans="1:28">
      <c r="A593" s="7" t="s">
        <v>4201</v>
      </c>
      <c r="B593" s="7" t="s">
        <v>1696</v>
      </c>
      <c r="C593" s="7" t="s">
        <v>773</v>
      </c>
      <c r="F593"/>
    </row>
    <row r="594" spans="1:28">
      <c r="A594" s="7" t="s">
        <v>1787</v>
      </c>
      <c r="B594" s="7" t="s">
        <v>1786</v>
      </c>
      <c r="C594" s="7" t="s">
        <v>773</v>
      </c>
      <c r="F594"/>
      <c r="K594">
        <v>-6.33</v>
      </c>
      <c r="L594">
        <v>12.11</v>
      </c>
      <c r="M594">
        <v>42.2</v>
      </c>
      <c r="N594">
        <v>103.61</v>
      </c>
      <c r="O594">
        <v>143.13</v>
      </c>
      <c r="P594">
        <v>120.54</v>
      </c>
      <c r="Q594">
        <v>142.03</v>
      </c>
      <c r="R594">
        <v>171.22</v>
      </c>
      <c r="S594">
        <v>148.81</v>
      </c>
      <c r="T594">
        <v>111.81</v>
      </c>
      <c r="U594">
        <v>118.2</v>
      </c>
      <c r="V594">
        <v>266.04000000000002</v>
      </c>
      <c r="W594">
        <v>307.61</v>
      </c>
      <c r="X594">
        <v>372.94</v>
      </c>
      <c r="Y594">
        <v>401.38</v>
      </c>
      <c r="Z594">
        <v>433.64</v>
      </c>
      <c r="AA594">
        <v>266.75</v>
      </c>
      <c r="AB594">
        <v>-247.75</v>
      </c>
    </row>
    <row r="595" spans="1:28">
      <c r="A595" s="7" t="s">
        <v>1785</v>
      </c>
      <c r="B595" s="7" t="s">
        <v>1784</v>
      </c>
      <c r="C595" s="7" t="s">
        <v>773</v>
      </c>
      <c r="F595"/>
      <c r="L595">
        <v>-6.33</v>
      </c>
      <c r="M595">
        <v>12.11</v>
      </c>
      <c r="N595">
        <v>41.28</v>
      </c>
      <c r="O595">
        <v>103.61</v>
      </c>
      <c r="P595">
        <v>143.13</v>
      </c>
      <c r="Q595">
        <v>120.54</v>
      </c>
      <c r="R595">
        <v>142.03</v>
      </c>
      <c r="S595">
        <v>171.22</v>
      </c>
      <c r="T595">
        <v>148.81</v>
      </c>
      <c r="U595">
        <v>111.81</v>
      </c>
      <c r="V595">
        <v>118.2</v>
      </c>
      <c r="W595">
        <v>266.04000000000002</v>
      </c>
      <c r="X595">
        <v>307.61</v>
      </c>
      <c r="Y595">
        <v>372.94</v>
      </c>
      <c r="Z595">
        <v>401.38</v>
      </c>
      <c r="AA595">
        <v>433.64</v>
      </c>
      <c r="AB595">
        <v>266.75</v>
      </c>
    </row>
    <row r="596" spans="1:28">
      <c r="A596" s="7" t="s">
        <v>1783</v>
      </c>
      <c r="B596" s="7" t="s">
        <v>1782</v>
      </c>
      <c r="C596" s="7" t="s">
        <v>773</v>
      </c>
      <c r="F596"/>
      <c r="L596">
        <v>-6.33</v>
      </c>
      <c r="M596">
        <v>12.11</v>
      </c>
      <c r="N596">
        <v>42.21</v>
      </c>
      <c r="O596">
        <v>103.61</v>
      </c>
      <c r="P596">
        <v>143.13</v>
      </c>
      <c r="Q596">
        <v>120.54</v>
      </c>
      <c r="R596">
        <v>142.03</v>
      </c>
      <c r="S596">
        <v>171.22</v>
      </c>
      <c r="T596">
        <v>148.81</v>
      </c>
      <c r="U596">
        <v>111.81</v>
      </c>
      <c r="V596">
        <v>118.2</v>
      </c>
      <c r="W596">
        <v>266.04000000000002</v>
      </c>
      <c r="X596">
        <v>307.61</v>
      </c>
      <c r="Y596">
        <v>372.94</v>
      </c>
      <c r="Z596">
        <v>401.38</v>
      </c>
      <c r="AA596">
        <v>433.64</v>
      </c>
      <c r="AB596">
        <v>266.75</v>
      </c>
    </row>
    <row r="597" spans="1:28">
      <c r="A597" s="7" t="s">
        <v>1776</v>
      </c>
      <c r="B597" s="7" t="s">
        <v>1775</v>
      </c>
      <c r="C597" s="7" t="s">
        <v>773</v>
      </c>
      <c r="F597"/>
    </row>
    <row r="598" spans="1:28">
      <c r="A598" s="7" t="s">
        <v>1774</v>
      </c>
      <c r="B598" s="7" t="s">
        <v>1773</v>
      </c>
      <c r="C598" s="7" t="s">
        <v>773</v>
      </c>
      <c r="F598"/>
    </row>
    <row r="599" spans="1:28">
      <c r="A599" s="7" t="s">
        <v>1770</v>
      </c>
      <c r="B599" s="7" t="s">
        <v>1769</v>
      </c>
      <c r="C599" s="7" t="s">
        <v>773</v>
      </c>
      <c r="F599"/>
    </row>
    <row r="600" spans="1:28">
      <c r="A600" s="7" t="s">
        <v>4200</v>
      </c>
      <c r="B600" s="7" t="s">
        <v>1765</v>
      </c>
      <c r="C600" s="7" t="s">
        <v>773</v>
      </c>
      <c r="F600"/>
      <c r="N600">
        <v>-0.93</v>
      </c>
    </row>
    <row r="601" spans="1:28">
      <c r="A601" s="7" t="s">
        <v>1764</v>
      </c>
      <c r="B601" s="7" t="s">
        <v>1730</v>
      </c>
      <c r="C601" s="7" t="s">
        <v>773</v>
      </c>
      <c r="F601"/>
    </row>
    <row r="602" spans="1:28">
      <c r="A602" s="7" t="s">
        <v>1762</v>
      </c>
      <c r="B602" s="7" t="s">
        <v>1761</v>
      </c>
      <c r="C602" s="7" t="s">
        <v>773</v>
      </c>
      <c r="F602"/>
    </row>
    <row r="603" spans="1:28">
      <c r="A603" s="7" t="s">
        <v>1760</v>
      </c>
      <c r="B603" s="7" t="s">
        <v>1728</v>
      </c>
      <c r="C603" s="7" t="s">
        <v>773</v>
      </c>
      <c r="F603"/>
      <c r="K603">
        <v>-6.33</v>
      </c>
      <c r="L603">
        <v>18.43</v>
      </c>
      <c r="M603">
        <v>30.1</v>
      </c>
      <c r="N603">
        <v>63.8</v>
      </c>
      <c r="O603">
        <v>39.81</v>
      </c>
      <c r="P603">
        <v>-23.31</v>
      </c>
      <c r="Q603">
        <v>21.21</v>
      </c>
      <c r="R603">
        <v>29.61</v>
      </c>
      <c r="S603">
        <v>-21.29</v>
      </c>
      <c r="T603">
        <v>-36.840000000000003</v>
      </c>
      <c r="U603">
        <v>8.6300000000000008</v>
      </c>
      <c r="V603">
        <v>148.18</v>
      </c>
      <c r="W603">
        <v>41.89</v>
      </c>
      <c r="X603">
        <v>66.599999999999994</v>
      </c>
      <c r="Y603">
        <v>26.65</v>
      </c>
      <c r="Z603">
        <v>30.9</v>
      </c>
      <c r="AA603">
        <v>-166.55</v>
      </c>
      <c r="AB603">
        <v>-507.17</v>
      </c>
    </row>
    <row r="604" spans="1:28">
      <c r="A604" s="7" t="s">
        <v>1759</v>
      </c>
      <c r="B604" s="7" t="s">
        <v>1758</v>
      </c>
      <c r="C604" s="7" t="s">
        <v>773</v>
      </c>
      <c r="F604"/>
    </row>
    <row r="605" spans="1:28">
      <c r="A605" s="7" t="s">
        <v>1755</v>
      </c>
      <c r="B605" s="7" t="s">
        <v>1754</v>
      </c>
      <c r="C605" s="7" t="s">
        <v>773</v>
      </c>
      <c r="F605"/>
    </row>
    <row r="606" spans="1:28">
      <c r="A606" s="7" t="s">
        <v>1751</v>
      </c>
      <c r="B606" s="7" t="s">
        <v>1700</v>
      </c>
      <c r="C606" s="7" t="s">
        <v>773</v>
      </c>
      <c r="F606"/>
    </row>
    <row r="607" spans="1:28">
      <c r="A607" s="7" t="s">
        <v>4199</v>
      </c>
      <c r="B607" s="7" t="s">
        <v>1696</v>
      </c>
      <c r="C607" s="7" t="s">
        <v>773</v>
      </c>
      <c r="F607"/>
      <c r="N607">
        <v>-1.47</v>
      </c>
      <c r="O607">
        <v>-0.28999999999999998</v>
      </c>
      <c r="P607">
        <v>0.72</v>
      </c>
      <c r="Q607">
        <v>0.28000000000000003</v>
      </c>
      <c r="R607">
        <v>-0.41</v>
      </c>
      <c r="S607">
        <v>-1.1299999999999999</v>
      </c>
      <c r="T607">
        <v>-0.16</v>
      </c>
      <c r="U607">
        <v>-2.23</v>
      </c>
      <c r="V607">
        <v>-0.35</v>
      </c>
      <c r="W607">
        <v>-0.32</v>
      </c>
      <c r="X607">
        <v>-1.27</v>
      </c>
      <c r="Y607">
        <v>1.79</v>
      </c>
      <c r="Z607">
        <v>1.36</v>
      </c>
      <c r="AA607">
        <v>-0.35</v>
      </c>
      <c r="AB607">
        <v>-7.33</v>
      </c>
    </row>
    <row r="608" spans="1:28">
      <c r="A608" s="7" t="s">
        <v>1748</v>
      </c>
      <c r="B608" s="7" t="s">
        <v>1747</v>
      </c>
      <c r="C608" s="7" t="s">
        <v>773</v>
      </c>
      <c r="F608"/>
    </row>
    <row r="609" spans="1:6">
      <c r="A609" s="7" t="s">
        <v>1746</v>
      </c>
      <c r="B609" s="7" t="s">
        <v>1745</v>
      </c>
      <c r="C609" s="7" t="s">
        <v>773</v>
      </c>
      <c r="F609"/>
    </row>
    <row r="610" spans="1:6">
      <c r="A610" s="7" t="s">
        <v>1744</v>
      </c>
      <c r="B610" s="7" t="s">
        <v>1743</v>
      </c>
      <c r="C610" s="7" t="s">
        <v>773</v>
      </c>
      <c r="F610"/>
    </row>
    <row r="611" spans="1:6">
      <c r="A611" s="7" t="s">
        <v>1734</v>
      </c>
      <c r="B611" s="7" t="s">
        <v>1733</v>
      </c>
      <c r="C611" s="7" t="s">
        <v>773</v>
      </c>
      <c r="F611"/>
    </row>
    <row r="612" spans="1:6">
      <c r="A612" s="7" t="s">
        <v>1732</v>
      </c>
      <c r="B612" s="7" t="s">
        <v>1352</v>
      </c>
      <c r="C612" s="7" t="s">
        <v>773</v>
      </c>
      <c r="F612"/>
    </row>
    <row r="613" spans="1:6">
      <c r="A613" s="7" t="s">
        <v>1731</v>
      </c>
      <c r="B613" s="7" t="s">
        <v>1730</v>
      </c>
      <c r="C613" s="7" t="s">
        <v>773</v>
      </c>
      <c r="F613"/>
    </row>
    <row r="614" spans="1:6">
      <c r="A614" s="7" t="s">
        <v>1729</v>
      </c>
      <c r="B614" s="7" t="s">
        <v>1728</v>
      </c>
      <c r="C614" s="7" t="s">
        <v>773</v>
      </c>
      <c r="F614"/>
    </row>
    <row r="615" spans="1:6">
      <c r="A615" s="7" t="s">
        <v>1727</v>
      </c>
      <c r="B615" s="7" t="s">
        <v>1726</v>
      </c>
      <c r="C615" s="7" t="s">
        <v>773</v>
      </c>
      <c r="F615"/>
    </row>
    <row r="616" spans="1:6">
      <c r="A616" s="7" t="s">
        <v>1725</v>
      </c>
      <c r="B616" s="7" t="s">
        <v>1724</v>
      </c>
      <c r="C616" s="7" t="s">
        <v>773</v>
      </c>
      <c r="F616"/>
    </row>
    <row r="617" spans="1:6">
      <c r="A617" s="7" t="s">
        <v>1723</v>
      </c>
      <c r="B617" s="7" t="s">
        <v>1722</v>
      </c>
      <c r="C617" s="7" t="s">
        <v>773</v>
      </c>
      <c r="F617"/>
    </row>
    <row r="618" spans="1:6">
      <c r="A618" s="7" t="s">
        <v>1721</v>
      </c>
      <c r="B618" s="7" t="s">
        <v>1720</v>
      </c>
      <c r="C618" s="7" t="s">
        <v>773</v>
      </c>
      <c r="F618"/>
    </row>
    <row r="619" spans="1:6">
      <c r="A619" s="7" t="s">
        <v>1719</v>
      </c>
      <c r="B619" s="7" t="s">
        <v>1718</v>
      </c>
      <c r="C619" s="7" t="s">
        <v>773</v>
      </c>
      <c r="F619"/>
    </row>
    <row r="620" spans="1:6">
      <c r="A620" s="7" t="s">
        <v>1717</v>
      </c>
      <c r="B620" s="7" t="s">
        <v>1716</v>
      </c>
      <c r="C620" s="7" t="s">
        <v>773</v>
      </c>
      <c r="F620"/>
    </row>
    <row r="621" spans="1:6">
      <c r="A621" s="7" t="s">
        <v>1709</v>
      </c>
      <c r="B621" s="7" t="s">
        <v>1708</v>
      </c>
      <c r="C621" s="7" t="s">
        <v>773</v>
      </c>
      <c r="F621"/>
    </row>
    <row r="622" spans="1:6">
      <c r="A622" s="7" t="s">
        <v>1705</v>
      </c>
      <c r="B622" s="7" t="s">
        <v>1704</v>
      </c>
      <c r="C622" s="7" t="s">
        <v>773</v>
      </c>
      <c r="F622"/>
    </row>
    <row r="623" spans="1:6">
      <c r="A623" s="7" t="s">
        <v>1701</v>
      </c>
      <c r="B623" s="7" t="s">
        <v>1700</v>
      </c>
      <c r="C623" s="7" t="s">
        <v>773</v>
      </c>
      <c r="F623"/>
    </row>
    <row r="624" spans="1:6">
      <c r="A624" s="7" t="s">
        <v>4198</v>
      </c>
      <c r="B624" s="7" t="s">
        <v>1696</v>
      </c>
      <c r="C624" s="7" t="s">
        <v>773</v>
      </c>
      <c r="F624"/>
    </row>
    <row r="625" spans="1:28">
      <c r="A625" s="7" t="s">
        <v>1695</v>
      </c>
      <c r="B625" s="7" t="s">
        <v>553</v>
      </c>
      <c r="C625" s="7" t="s">
        <v>773</v>
      </c>
      <c r="F625"/>
      <c r="K625">
        <v>162.75</v>
      </c>
      <c r="L625">
        <v>181.2</v>
      </c>
      <c r="M625">
        <v>211.3</v>
      </c>
      <c r="N625">
        <v>330.57</v>
      </c>
      <c r="O625">
        <v>370.09</v>
      </c>
      <c r="P625">
        <v>347.5</v>
      </c>
      <c r="Q625">
        <v>368.99</v>
      </c>
      <c r="R625">
        <v>461.19</v>
      </c>
      <c r="S625">
        <v>438.78</v>
      </c>
      <c r="T625">
        <v>401.78</v>
      </c>
      <c r="U625">
        <v>408.17</v>
      </c>
      <c r="V625">
        <v>565.59</v>
      </c>
      <c r="W625">
        <v>607.16</v>
      </c>
      <c r="X625">
        <v>672.49</v>
      </c>
      <c r="Y625">
        <v>708.92</v>
      </c>
      <c r="Z625" s="652">
        <v>1147.73</v>
      </c>
      <c r="AA625">
        <v>980.81</v>
      </c>
      <c r="AB625">
        <v>552.36</v>
      </c>
    </row>
    <row r="626" spans="1:28">
      <c r="A626" s="7" t="s">
        <v>1694</v>
      </c>
      <c r="B626" s="7" t="s">
        <v>185</v>
      </c>
      <c r="C626" s="7" t="s">
        <v>773</v>
      </c>
      <c r="F626"/>
      <c r="K626">
        <v>-12.48</v>
      </c>
      <c r="L626">
        <v>45.97</v>
      </c>
      <c r="M626">
        <v>101.51</v>
      </c>
      <c r="N626">
        <v>222.86</v>
      </c>
      <c r="O626">
        <v>212.5</v>
      </c>
      <c r="P626">
        <v>158.69999999999999</v>
      </c>
      <c r="Q626">
        <v>169.07</v>
      </c>
      <c r="R626">
        <v>157.94</v>
      </c>
      <c r="S626">
        <v>53.7</v>
      </c>
      <c r="T626">
        <v>47.49</v>
      </c>
      <c r="U626">
        <v>71.17</v>
      </c>
      <c r="V626">
        <v>289.72000000000003</v>
      </c>
      <c r="W626">
        <v>160.69</v>
      </c>
      <c r="X626">
        <v>206.06</v>
      </c>
      <c r="Y626">
        <v>139.38</v>
      </c>
      <c r="Z626">
        <v>69.33</v>
      </c>
      <c r="AA626">
        <v>-5.93</v>
      </c>
      <c r="AB626">
        <v>5.74</v>
      </c>
    </row>
    <row r="627" spans="1:28">
      <c r="A627" s="7" t="s">
        <v>1693</v>
      </c>
      <c r="B627" s="7" t="s">
        <v>1692</v>
      </c>
      <c r="C627" s="7" t="s">
        <v>773</v>
      </c>
      <c r="F627"/>
      <c r="K627">
        <v>-6.33</v>
      </c>
      <c r="L627">
        <v>18.43</v>
      </c>
      <c r="M627">
        <v>30.1</v>
      </c>
      <c r="N627">
        <v>63.8</v>
      </c>
      <c r="O627">
        <v>39.81</v>
      </c>
      <c r="P627">
        <v>-23.31</v>
      </c>
      <c r="Q627">
        <v>21.21</v>
      </c>
      <c r="R627">
        <v>29.61</v>
      </c>
      <c r="S627">
        <v>-21.29</v>
      </c>
      <c r="T627">
        <v>-36.840000000000003</v>
      </c>
      <c r="U627">
        <v>8.6300000000000008</v>
      </c>
      <c r="V627">
        <v>148.18</v>
      </c>
      <c r="W627">
        <v>41.89</v>
      </c>
      <c r="X627">
        <v>66.599999999999994</v>
      </c>
      <c r="Y627">
        <v>26.65</v>
      </c>
      <c r="Z627">
        <v>30.9</v>
      </c>
      <c r="AA627">
        <v>-166.55</v>
      </c>
      <c r="AB627">
        <v>-507.17</v>
      </c>
    </row>
    <row r="628" spans="1:28">
      <c r="A628" s="7" t="s">
        <v>1691</v>
      </c>
      <c r="B628" s="7" t="s">
        <v>1690</v>
      </c>
      <c r="C628" s="7" t="s">
        <v>773</v>
      </c>
      <c r="F628"/>
    </row>
    <row r="629" spans="1:28">
      <c r="A629" s="7" t="s">
        <v>1689</v>
      </c>
      <c r="B629" s="7" t="s">
        <v>1688</v>
      </c>
      <c r="C629" s="7" t="s">
        <v>773</v>
      </c>
      <c r="F629"/>
      <c r="K629">
        <v>4.9400000000000004</v>
      </c>
      <c r="L629">
        <v>61.43</v>
      </c>
      <c r="M629">
        <v>104.24</v>
      </c>
      <c r="N629">
        <v>159.19</v>
      </c>
      <c r="O629">
        <v>180.51</v>
      </c>
      <c r="P629">
        <v>203.03</v>
      </c>
      <c r="Q629">
        <v>164.17</v>
      </c>
      <c r="R629">
        <v>161.86000000000001</v>
      </c>
      <c r="S629">
        <v>125.17</v>
      </c>
      <c r="T629">
        <v>94.54</v>
      </c>
      <c r="U629">
        <v>83.85</v>
      </c>
      <c r="V629">
        <v>148.66</v>
      </c>
      <c r="W629">
        <v>202.04</v>
      </c>
      <c r="X629">
        <v>171.89</v>
      </c>
      <c r="Y629">
        <v>179.62</v>
      </c>
      <c r="Z629">
        <v>201</v>
      </c>
      <c r="AA629">
        <v>338.15</v>
      </c>
      <c r="AB629">
        <v>555.13</v>
      </c>
    </row>
    <row r="630" spans="1:28">
      <c r="A630" s="7" t="s">
        <v>1687</v>
      </c>
      <c r="B630" s="7" t="s">
        <v>1686</v>
      </c>
      <c r="C630" s="7" t="s">
        <v>773</v>
      </c>
      <c r="F630"/>
    </row>
    <row r="631" spans="1:28">
      <c r="A631" s="7" t="s">
        <v>1685</v>
      </c>
      <c r="B631" s="7" t="s">
        <v>1684</v>
      </c>
      <c r="C631" s="7" t="s">
        <v>773</v>
      </c>
      <c r="F631"/>
      <c r="K631">
        <v>0.41</v>
      </c>
      <c r="L631">
        <v>1.86</v>
      </c>
      <c r="M631">
        <v>1.98</v>
      </c>
      <c r="N631">
        <v>2.13</v>
      </c>
      <c r="O631">
        <v>4.59</v>
      </c>
      <c r="P631">
        <v>5.62</v>
      </c>
      <c r="Q631">
        <v>1.2</v>
      </c>
      <c r="R631">
        <v>10.53</v>
      </c>
      <c r="S631">
        <v>5.0599999999999996</v>
      </c>
      <c r="T631">
        <v>3.31</v>
      </c>
      <c r="U631">
        <v>4.67</v>
      </c>
      <c r="V631">
        <v>12.09</v>
      </c>
      <c r="W631">
        <v>22.35</v>
      </c>
      <c r="X631">
        <v>22.49</v>
      </c>
      <c r="Y631">
        <v>16.440000000000001</v>
      </c>
      <c r="Z631">
        <v>13.57</v>
      </c>
      <c r="AA631">
        <v>39.409999999999997</v>
      </c>
      <c r="AB631">
        <v>42.59</v>
      </c>
    </row>
    <row r="632" spans="1:28">
      <c r="A632" s="7" t="s">
        <v>1675</v>
      </c>
      <c r="B632" s="7" t="s">
        <v>1674</v>
      </c>
      <c r="C632" s="7" t="s">
        <v>773</v>
      </c>
      <c r="F632"/>
    </row>
    <row r="633" spans="1:28">
      <c r="A633" s="7" t="s">
        <v>1673</v>
      </c>
      <c r="B633" s="7" t="s">
        <v>1672</v>
      </c>
      <c r="C633" s="7" t="s">
        <v>773</v>
      </c>
      <c r="F633"/>
      <c r="R633">
        <v>1.52</v>
      </c>
      <c r="S633">
        <v>6.96</v>
      </c>
      <c r="Y633">
        <v>0.22</v>
      </c>
      <c r="AB633">
        <v>3.36</v>
      </c>
    </row>
    <row r="634" spans="1:28">
      <c r="A634" s="7" t="s">
        <v>1671</v>
      </c>
      <c r="B634" s="7" t="s">
        <v>1670</v>
      </c>
      <c r="C634" s="7" t="s">
        <v>773</v>
      </c>
      <c r="F634"/>
    </row>
    <row r="635" spans="1:28">
      <c r="A635" s="7" t="s">
        <v>1669</v>
      </c>
      <c r="B635" s="7" t="s">
        <v>1668</v>
      </c>
      <c r="C635" s="7" t="s">
        <v>773</v>
      </c>
      <c r="F635"/>
      <c r="L635">
        <v>1.79</v>
      </c>
      <c r="M635">
        <v>2.33</v>
      </c>
      <c r="N635">
        <v>2.2599999999999998</v>
      </c>
      <c r="O635">
        <v>3.2</v>
      </c>
      <c r="P635">
        <v>3.43</v>
      </c>
      <c r="Q635">
        <v>4.47</v>
      </c>
      <c r="R635">
        <v>4.5999999999999996</v>
      </c>
      <c r="S635">
        <v>4.0199999999999996</v>
      </c>
      <c r="T635">
        <v>4.04</v>
      </c>
      <c r="U635">
        <v>3.07</v>
      </c>
      <c r="V635">
        <v>3.8</v>
      </c>
      <c r="W635">
        <v>5.7</v>
      </c>
      <c r="X635">
        <v>9.0299999999999994</v>
      </c>
      <c r="Y635">
        <v>11.25</v>
      </c>
      <c r="Z635">
        <v>13.07</v>
      </c>
      <c r="AA635">
        <v>21.01</v>
      </c>
      <c r="AB635">
        <v>19.04</v>
      </c>
    </row>
    <row r="636" spans="1:28">
      <c r="A636" s="7" t="s">
        <v>1667</v>
      </c>
      <c r="B636" s="7" t="s">
        <v>210</v>
      </c>
      <c r="C636" s="7" t="s">
        <v>773</v>
      </c>
      <c r="F636"/>
      <c r="K636">
        <v>4.45</v>
      </c>
      <c r="L636">
        <v>57.47</v>
      </c>
      <c r="M636">
        <v>99.59</v>
      </c>
      <c r="N636">
        <v>149.44</v>
      </c>
      <c r="O636">
        <v>172.09</v>
      </c>
      <c r="P636">
        <v>189.01</v>
      </c>
      <c r="Q636">
        <v>153.79</v>
      </c>
      <c r="R636">
        <v>140.93</v>
      </c>
      <c r="S636">
        <v>104.58</v>
      </c>
      <c r="T636">
        <v>75.69</v>
      </c>
      <c r="U636">
        <v>67.44</v>
      </c>
      <c r="V636">
        <v>124.13</v>
      </c>
      <c r="W636">
        <v>139.27000000000001</v>
      </c>
      <c r="X636">
        <v>136.47999999999999</v>
      </c>
      <c r="Y636">
        <v>134.66999999999999</v>
      </c>
      <c r="Z636">
        <v>140.05000000000001</v>
      </c>
      <c r="AA636">
        <v>211.7</v>
      </c>
      <c r="AB636">
        <v>208.99</v>
      </c>
    </row>
    <row r="637" spans="1:28">
      <c r="A637" s="7" t="s">
        <v>1666</v>
      </c>
      <c r="B637" s="7" t="s">
        <v>208</v>
      </c>
      <c r="C637" s="7" t="s">
        <v>773</v>
      </c>
      <c r="F637"/>
    </row>
    <row r="638" spans="1:28">
      <c r="A638" s="7" t="s">
        <v>1665</v>
      </c>
      <c r="B638" s="7" t="s">
        <v>206</v>
      </c>
      <c r="C638" s="7" t="s">
        <v>773</v>
      </c>
      <c r="F638"/>
      <c r="K638">
        <v>0.04</v>
      </c>
      <c r="L638">
        <v>0.31</v>
      </c>
      <c r="M638">
        <v>0.33</v>
      </c>
      <c r="N638">
        <v>0.31</v>
      </c>
      <c r="O638">
        <v>0.34</v>
      </c>
      <c r="P638">
        <v>0.3</v>
      </c>
      <c r="Q638">
        <v>0.06</v>
      </c>
      <c r="R638">
        <v>0.14000000000000001</v>
      </c>
      <c r="S638">
        <v>0.22</v>
      </c>
      <c r="T638">
        <v>0.27</v>
      </c>
      <c r="U638">
        <v>0.27</v>
      </c>
      <c r="V638">
        <v>0.75</v>
      </c>
      <c r="W638">
        <v>0.96</v>
      </c>
      <c r="X638">
        <v>0.94</v>
      </c>
      <c r="Y638">
        <v>2.0099999999999998</v>
      </c>
      <c r="Z638">
        <v>3.84</v>
      </c>
      <c r="AA638">
        <v>10.09</v>
      </c>
      <c r="AB638">
        <v>10.28</v>
      </c>
    </row>
    <row r="639" spans="1:28">
      <c r="A639" s="7" t="s">
        <v>1658</v>
      </c>
      <c r="B639" s="7" t="s">
        <v>1657</v>
      </c>
      <c r="C639" s="7" t="s">
        <v>773</v>
      </c>
      <c r="F639"/>
      <c r="N639">
        <v>4.6900000000000004</v>
      </c>
      <c r="P639">
        <v>0.51</v>
      </c>
    </row>
    <row r="640" spans="1:28">
      <c r="A640" s="7" t="s">
        <v>1656</v>
      </c>
      <c r="B640" s="7" t="s">
        <v>1655</v>
      </c>
      <c r="C640" s="7" t="s">
        <v>773</v>
      </c>
      <c r="F640"/>
      <c r="K640">
        <v>0.04</v>
      </c>
      <c r="U640">
        <v>0.01</v>
      </c>
      <c r="Z640">
        <v>0.9</v>
      </c>
      <c r="AA640">
        <v>0.44</v>
      </c>
      <c r="AB640">
        <v>0.31</v>
      </c>
    </row>
    <row r="641" spans="1:28">
      <c r="A641" s="7" t="s">
        <v>1654</v>
      </c>
      <c r="B641" s="7" t="s">
        <v>1653</v>
      </c>
      <c r="C641" s="7" t="s">
        <v>773</v>
      </c>
      <c r="F641"/>
    </row>
    <row r="642" spans="1:28">
      <c r="A642" s="7" t="s">
        <v>1652</v>
      </c>
      <c r="B642" s="7" t="s">
        <v>1651</v>
      </c>
      <c r="C642" s="7" t="s">
        <v>773</v>
      </c>
      <c r="F642"/>
      <c r="K642">
        <v>0.04</v>
      </c>
      <c r="U642">
        <v>0.01</v>
      </c>
      <c r="Z642">
        <v>0.9</v>
      </c>
      <c r="AA642">
        <v>0.44</v>
      </c>
      <c r="AB642">
        <v>0.31</v>
      </c>
    </row>
    <row r="643" spans="1:28">
      <c r="A643" s="7" t="s">
        <v>1650</v>
      </c>
      <c r="B643" s="7" t="s">
        <v>1649</v>
      </c>
      <c r="C643" s="7" t="s">
        <v>773</v>
      </c>
      <c r="F643"/>
    </row>
    <row r="644" spans="1:28">
      <c r="A644" s="7" t="s">
        <v>1648</v>
      </c>
      <c r="B644" s="7" t="s">
        <v>1647</v>
      </c>
      <c r="C644" s="7" t="s">
        <v>773</v>
      </c>
      <c r="F644"/>
    </row>
    <row r="645" spans="1:28">
      <c r="A645" s="7" t="s">
        <v>1646</v>
      </c>
      <c r="B645" s="7" t="s">
        <v>1645</v>
      </c>
      <c r="C645" s="7" t="s">
        <v>773</v>
      </c>
      <c r="F645"/>
    </row>
    <row r="646" spans="1:28">
      <c r="A646" s="7" t="s">
        <v>1644</v>
      </c>
      <c r="B646" s="7" t="s">
        <v>1643</v>
      </c>
      <c r="C646" s="7" t="s">
        <v>773</v>
      </c>
      <c r="F646"/>
    </row>
    <row r="647" spans="1:28">
      <c r="A647" s="7" t="s">
        <v>1642</v>
      </c>
      <c r="B647" s="7" t="s">
        <v>1641</v>
      </c>
      <c r="C647" s="7" t="s">
        <v>773</v>
      </c>
      <c r="F647"/>
    </row>
    <row r="648" spans="1:28">
      <c r="A648" s="7" t="s">
        <v>1640</v>
      </c>
      <c r="B648" s="7" t="s">
        <v>1639</v>
      </c>
      <c r="C648" s="7" t="s">
        <v>773</v>
      </c>
      <c r="F648"/>
    </row>
    <row r="649" spans="1:28">
      <c r="A649" s="7" t="s">
        <v>1638</v>
      </c>
      <c r="B649" s="7" t="s">
        <v>1637</v>
      </c>
      <c r="C649" s="7" t="s">
        <v>773</v>
      </c>
      <c r="F649"/>
    </row>
    <row r="650" spans="1:28">
      <c r="A650" s="7" t="s">
        <v>1636</v>
      </c>
      <c r="B650" s="7" t="s">
        <v>1635</v>
      </c>
      <c r="C650" s="7" t="s">
        <v>773</v>
      </c>
      <c r="F650"/>
    </row>
    <row r="651" spans="1:28">
      <c r="A651" s="7" t="s">
        <v>1634</v>
      </c>
      <c r="B651" s="7" t="s">
        <v>1633</v>
      </c>
      <c r="C651" s="7" t="s">
        <v>773</v>
      </c>
      <c r="F651"/>
    </row>
    <row r="652" spans="1:28">
      <c r="A652" s="7" t="s">
        <v>4197</v>
      </c>
      <c r="B652" s="7" t="s">
        <v>4196</v>
      </c>
      <c r="C652" s="7" t="s">
        <v>773</v>
      </c>
      <c r="F652"/>
    </row>
    <row r="653" spans="1:28">
      <c r="A653" s="7" t="s">
        <v>4195</v>
      </c>
      <c r="B653" s="7" t="s">
        <v>4194</v>
      </c>
      <c r="C653" s="7" t="s">
        <v>773</v>
      </c>
      <c r="F653"/>
    </row>
    <row r="654" spans="1:28">
      <c r="A654" s="7" t="s">
        <v>1622</v>
      </c>
      <c r="B654" s="7" t="s">
        <v>1621</v>
      </c>
      <c r="C654" s="7" t="s">
        <v>773</v>
      </c>
      <c r="F654"/>
    </row>
    <row r="655" spans="1:28">
      <c r="A655" s="7" t="s">
        <v>1620</v>
      </c>
      <c r="B655" s="7" t="s">
        <v>1619</v>
      </c>
      <c r="C655" s="7" t="s">
        <v>773</v>
      </c>
      <c r="F655"/>
      <c r="N655">
        <v>0.11</v>
      </c>
      <c r="S655">
        <v>0</v>
      </c>
      <c r="U655">
        <v>0.52</v>
      </c>
      <c r="V655">
        <v>0</v>
      </c>
      <c r="X655">
        <v>0.02</v>
      </c>
      <c r="Y655">
        <v>0.6</v>
      </c>
      <c r="AA655">
        <v>0.01</v>
      </c>
      <c r="AB655">
        <v>4.13</v>
      </c>
    </row>
    <row r="656" spans="1:28">
      <c r="A656" s="7" t="s">
        <v>1606</v>
      </c>
      <c r="B656" s="7" t="s">
        <v>1605</v>
      </c>
      <c r="C656" s="7" t="s">
        <v>773</v>
      </c>
      <c r="F656"/>
    </row>
    <row r="657" spans="1:28">
      <c r="A657" s="7" t="s">
        <v>1604</v>
      </c>
      <c r="B657" s="7" t="s">
        <v>1603</v>
      </c>
      <c r="C657" s="7" t="s">
        <v>773</v>
      </c>
      <c r="F657"/>
    </row>
    <row r="658" spans="1:28">
      <c r="A658" s="7" t="s">
        <v>4193</v>
      </c>
      <c r="B658" s="7" t="s">
        <v>4192</v>
      </c>
      <c r="C658" s="7" t="s">
        <v>773</v>
      </c>
      <c r="F658"/>
    </row>
    <row r="659" spans="1:28">
      <c r="A659" s="7" t="s">
        <v>4191</v>
      </c>
      <c r="B659" s="7" t="s">
        <v>4190</v>
      </c>
      <c r="C659" s="7" t="s">
        <v>773</v>
      </c>
      <c r="F659"/>
    </row>
    <row r="660" spans="1:28">
      <c r="A660" s="7" t="s">
        <v>1590</v>
      </c>
      <c r="B660" s="7" t="s">
        <v>1589</v>
      </c>
      <c r="C660" s="7" t="s">
        <v>773</v>
      </c>
      <c r="F660"/>
    </row>
    <row r="661" spans="1:28">
      <c r="A661" s="7" t="s">
        <v>1588</v>
      </c>
      <c r="B661" s="7" t="s">
        <v>1587</v>
      </c>
      <c r="C661" s="7" t="s">
        <v>773</v>
      </c>
      <c r="F661"/>
    </row>
    <row r="662" spans="1:28">
      <c r="A662" s="7" t="s">
        <v>1586</v>
      </c>
      <c r="B662" s="7" t="s">
        <v>1585</v>
      </c>
      <c r="C662" s="7" t="s">
        <v>773</v>
      </c>
      <c r="F662"/>
    </row>
    <row r="663" spans="1:28">
      <c r="A663" s="7" t="s">
        <v>1584</v>
      </c>
      <c r="B663" s="7" t="s">
        <v>1583</v>
      </c>
      <c r="C663" s="7" t="s">
        <v>773</v>
      </c>
      <c r="F663"/>
    </row>
    <row r="664" spans="1:28">
      <c r="A664" s="7" t="s">
        <v>1572</v>
      </c>
      <c r="B664" s="7" t="s">
        <v>1571</v>
      </c>
      <c r="C664" s="7" t="s">
        <v>773</v>
      </c>
      <c r="F664"/>
      <c r="T664">
        <v>5.62</v>
      </c>
      <c r="U664">
        <v>6.2</v>
      </c>
      <c r="V664">
        <v>0.12</v>
      </c>
      <c r="W664">
        <v>33.76</v>
      </c>
      <c r="Z664">
        <v>29.57</v>
      </c>
      <c r="AA664">
        <v>55.51</v>
      </c>
      <c r="AB664">
        <v>248.43</v>
      </c>
    </row>
    <row r="665" spans="1:28">
      <c r="A665" s="7" t="s">
        <v>1554</v>
      </c>
      <c r="B665" s="7" t="s">
        <v>1553</v>
      </c>
      <c r="C665" s="7" t="s">
        <v>773</v>
      </c>
      <c r="F665"/>
      <c r="V665">
        <v>3.88</v>
      </c>
      <c r="Y665">
        <v>14.42</v>
      </c>
    </row>
    <row r="666" spans="1:28">
      <c r="A666" s="7" t="s">
        <v>1546</v>
      </c>
      <c r="B666" s="7" t="s">
        <v>1545</v>
      </c>
      <c r="C666" s="7" t="s">
        <v>773</v>
      </c>
      <c r="F666"/>
    </row>
    <row r="667" spans="1:28">
      <c r="A667" s="7" t="s">
        <v>1534</v>
      </c>
      <c r="B667" s="7" t="s">
        <v>1533</v>
      </c>
      <c r="C667" s="7" t="s">
        <v>773</v>
      </c>
      <c r="F667"/>
    </row>
    <row r="668" spans="1:28">
      <c r="A668" s="7" t="s">
        <v>1532</v>
      </c>
      <c r="B668" s="7" t="s">
        <v>1531</v>
      </c>
      <c r="C668" s="7" t="s">
        <v>773</v>
      </c>
      <c r="F668"/>
    </row>
    <row r="669" spans="1:28">
      <c r="A669" s="7" t="s">
        <v>1524</v>
      </c>
      <c r="B669" s="7" t="s">
        <v>1523</v>
      </c>
      <c r="C669" s="7" t="s">
        <v>773</v>
      </c>
      <c r="F669"/>
      <c r="P669">
        <v>4.16</v>
      </c>
      <c r="Q669">
        <v>4.66</v>
      </c>
      <c r="R669">
        <v>4.13</v>
      </c>
      <c r="S669">
        <v>4.32</v>
      </c>
      <c r="T669">
        <v>5.61</v>
      </c>
      <c r="U669">
        <v>1.67</v>
      </c>
      <c r="V669">
        <v>3.91</v>
      </c>
      <c r="X669">
        <v>2.93</v>
      </c>
      <c r="AB669">
        <v>18</v>
      </c>
    </row>
    <row r="670" spans="1:28">
      <c r="A670" s="7" t="s">
        <v>1518</v>
      </c>
      <c r="B670" s="7" t="s">
        <v>1517</v>
      </c>
      <c r="C670" s="7" t="s">
        <v>773</v>
      </c>
      <c r="F670"/>
    </row>
    <row r="671" spans="1:28">
      <c r="A671" s="7" t="s">
        <v>4189</v>
      </c>
      <c r="B671" s="7" t="s">
        <v>1352</v>
      </c>
      <c r="C671" s="7" t="s">
        <v>773</v>
      </c>
      <c r="F671"/>
      <c r="N671">
        <v>0.25</v>
      </c>
      <c r="O671">
        <v>0.28999999999999998</v>
      </c>
    </row>
    <row r="672" spans="1:28">
      <c r="A672" s="7" t="s">
        <v>1511</v>
      </c>
      <c r="B672" s="7" t="s">
        <v>1510</v>
      </c>
      <c r="C672" s="7" t="s">
        <v>773</v>
      </c>
      <c r="F672"/>
      <c r="N672">
        <v>0.28000000000000003</v>
      </c>
      <c r="O672">
        <v>1.38</v>
      </c>
      <c r="P672">
        <v>3.53</v>
      </c>
      <c r="Q672">
        <v>2.68</v>
      </c>
      <c r="R672">
        <v>20.64</v>
      </c>
      <c r="S672">
        <v>29.53</v>
      </c>
      <c r="T672">
        <v>11.16</v>
      </c>
      <c r="U672">
        <v>5.0599999999999996</v>
      </c>
      <c r="V672">
        <v>7.9</v>
      </c>
      <c r="W672">
        <v>13.31</v>
      </c>
      <c r="X672">
        <v>26.57</v>
      </c>
      <c r="Y672">
        <v>17.309999999999999</v>
      </c>
      <c r="Z672">
        <v>25.67</v>
      </c>
      <c r="AA672">
        <v>122.12</v>
      </c>
      <c r="AB672">
        <v>39.159999999999997</v>
      </c>
    </row>
    <row r="673" spans="1:28">
      <c r="A673" s="7" t="s">
        <v>1509</v>
      </c>
      <c r="B673" s="7" t="s">
        <v>1508</v>
      </c>
      <c r="C673" s="7" t="s">
        <v>773</v>
      </c>
      <c r="F673"/>
    </row>
    <row r="674" spans="1:28">
      <c r="A674" s="7" t="s">
        <v>1507</v>
      </c>
      <c r="B674" s="7" t="s">
        <v>1506</v>
      </c>
      <c r="C674" s="7" t="s">
        <v>773</v>
      </c>
      <c r="F674"/>
      <c r="N674">
        <v>0.28000000000000003</v>
      </c>
      <c r="O674">
        <v>0.45</v>
      </c>
      <c r="P674">
        <v>0.19</v>
      </c>
      <c r="R674">
        <v>2.67</v>
      </c>
      <c r="S674">
        <v>3.24</v>
      </c>
      <c r="T674">
        <v>2.79</v>
      </c>
      <c r="U674">
        <v>2.95</v>
      </c>
      <c r="V674">
        <v>2.84</v>
      </c>
      <c r="W674">
        <v>2.92</v>
      </c>
      <c r="X674">
        <v>1.01</v>
      </c>
      <c r="Y674">
        <v>0.89</v>
      </c>
      <c r="Z674">
        <v>2.88</v>
      </c>
      <c r="AA674">
        <v>5.86</v>
      </c>
      <c r="AB674">
        <v>5.58</v>
      </c>
    </row>
    <row r="675" spans="1:28">
      <c r="A675" s="7" t="s">
        <v>1505</v>
      </c>
      <c r="B675" s="7" t="s">
        <v>1504</v>
      </c>
      <c r="C675" s="7" t="s">
        <v>773</v>
      </c>
      <c r="F675"/>
    </row>
    <row r="676" spans="1:28">
      <c r="A676" s="7" t="s">
        <v>1503</v>
      </c>
      <c r="B676" s="7" t="s">
        <v>1502</v>
      </c>
      <c r="C676" s="7" t="s">
        <v>773</v>
      </c>
      <c r="F676"/>
      <c r="Z676">
        <v>0.03</v>
      </c>
      <c r="AA676">
        <v>0</v>
      </c>
    </row>
    <row r="677" spans="1:28">
      <c r="A677" s="7" t="s">
        <v>1501</v>
      </c>
      <c r="B677" s="7" t="s">
        <v>1500</v>
      </c>
      <c r="C677" s="7" t="s">
        <v>773</v>
      </c>
      <c r="F677"/>
    </row>
    <row r="678" spans="1:28">
      <c r="A678" s="7" t="s">
        <v>1493</v>
      </c>
      <c r="B678" s="7" t="s">
        <v>1492</v>
      </c>
      <c r="C678" s="7" t="s">
        <v>773</v>
      </c>
      <c r="F678"/>
    </row>
    <row r="679" spans="1:28">
      <c r="A679" s="7" t="s">
        <v>1491</v>
      </c>
      <c r="B679" s="7" t="s">
        <v>1490</v>
      </c>
      <c r="C679" s="7" t="s">
        <v>773</v>
      </c>
      <c r="F679"/>
      <c r="Z679">
        <v>0.83</v>
      </c>
      <c r="AA679">
        <v>0.04</v>
      </c>
      <c r="AB679">
        <v>0.92</v>
      </c>
    </row>
    <row r="680" spans="1:28">
      <c r="A680" s="7" t="s">
        <v>1489</v>
      </c>
      <c r="B680" s="7" t="s">
        <v>1488</v>
      </c>
      <c r="C680" s="7" t="s">
        <v>773</v>
      </c>
      <c r="F680"/>
    </row>
    <row r="681" spans="1:28">
      <c r="A681" s="7" t="s">
        <v>1487</v>
      </c>
      <c r="B681" s="7" t="s">
        <v>1486</v>
      </c>
      <c r="C681" s="7" t="s">
        <v>773</v>
      </c>
      <c r="F681"/>
      <c r="Z681">
        <v>0.83</v>
      </c>
      <c r="AA681">
        <v>0.04</v>
      </c>
      <c r="AB681">
        <v>0.92</v>
      </c>
    </row>
    <row r="682" spans="1:28">
      <c r="A682" s="7" t="s">
        <v>1485</v>
      </c>
      <c r="B682" s="7" t="s">
        <v>1484</v>
      </c>
      <c r="C682" s="7" t="s">
        <v>773</v>
      </c>
      <c r="F682"/>
    </row>
    <row r="683" spans="1:28">
      <c r="A683" s="7" t="s">
        <v>1483</v>
      </c>
      <c r="B683" s="7" t="s">
        <v>1482</v>
      </c>
      <c r="C683" s="7" t="s">
        <v>773</v>
      </c>
      <c r="F683"/>
    </row>
    <row r="684" spans="1:28">
      <c r="A684" s="7" t="s">
        <v>1481</v>
      </c>
      <c r="B684" s="7" t="s">
        <v>1480</v>
      </c>
      <c r="C684" s="7" t="s">
        <v>773</v>
      </c>
      <c r="F684"/>
    </row>
    <row r="685" spans="1:28">
      <c r="A685" s="7" t="s">
        <v>1479</v>
      </c>
      <c r="B685" s="7" t="s">
        <v>1478</v>
      </c>
      <c r="C685" s="7" t="s">
        <v>773</v>
      </c>
      <c r="F685"/>
    </row>
    <row r="686" spans="1:28">
      <c r="A686" s="7" t="s">
        <v>1477</v>
      </c>
      <c r="B686" s="7" t="s">
        <v>1476</v>
      </c>
      <c r="C686" s="7" t="s">
        <v>773</v>
      </c>
      <c r="F686"/>
    </row>
    <row r="687" spans="1:28">
      <c r="A687" s="7" t="s">
        <v>1475</v>
      </c>
      <c r="B687" s="7" t="s">
        <v>1474</v>
      </c>
      <c r="C687" s="7" t="s">
        <v>773</v>
      </c>
      <c r="F687"/>
    </row>
    <row r="688" spans="1:28">
      <c r="A688" s="7" t="s">
        <v>1473</v>
      </c>
      <c r="B688" s="7" t="s">
        <v>1472</v>
      </c>
      <c r="C688" s="7" t="s">
        <v>773</v>
      </c>
      <c r="F688"/>
    </row>
    <row r="689" spans="1:28">
      <c r="A689" s="7" t="s">
        <v>1471</v>
      </c>
      <c r="B689" s="7" t="s">
        <v>1470</v>
      </c>
      <c r="C689" s="7" t="s">
        <v>773</v>
      </c>
      <c r="F689"/>
    </row>
    <row r="690" spans="1:28">
      <c r="A690" s="7" t="s">
        <v>1469</v>
      </c>
      <c r="B690" s="7" t="s">
        <v>1468</v>
      </c>
      <c r="C690" s="7" t="s">
        <v>773</v>
      </c>
      <c r="F690"/>
    </row>
    <row r="691" spans="1:28">
      <c r="A691" s="7" t="s">
        <v>4188</v>
      </c>
      <c r="B691" s="7" t="s">
        <v>4187</v>
      </c>
      <c r="C691" s="7" t="s">
        <v>773</v>
      </c>
      <c r="F691"/>
    </row>
    <row r="692" spans="1:28">
      <c r="A692" s="7" t="s">
        <v>4186</v>
      </c>
      <c r="B692" s="7" t="s">
        <v>4185</v>
      </c>
      <c r="C692" s="7" t="s">
        <v>773</v>
      </c>
      <c r="F692"/>
    </row>
    <row r="693" spans="1:28">
      <c r="A693" s="7" t="s">
        <v>1457</v>
      </c>
      <c r="B693" s="7" t="s">
        <v>1456</v>
      </c>
      <c r="C693" s="7" t="s">
        <v>773</v>
      </c>
      <c r="F693"/>
    </row>
    <row r="694" spans="1:28">
      <c r="A694" s="7" t="s">
        <v>1455</v>
      </c>
      <c r="B694" s="7" t="s">
        <v>1454</v>
      </c>
      <c r="C694" s="7" t="s">
        <v>773</v>
      </c>
      <c r="F694"/>
      <c r="P694">
        <v>3.34</v>
      </c>
      <c r="Q694">
        <v>2.68</v>
      </c>
      <c r="R694">
        <v>17.97</v>
      </c>
      <c r="S694">
        <v>26.3</v>
      </c>
      <c r="T694">
        <v>8.3800000000000008</v>
      </c>
      <c r="U694">
        <v>2.11</v>
      </c>
      <c r="V694">
        <v>5.0599999999999996</v>
      </c>
      <c r="W694">
        <v>0.42</v>
      </c>
      <c r="X694">
        <v>2.52</v>
      </c>
      <c r="Y694">
        <v>3.05</v>
      </c>
      <c r="Z694">
        <v>9.7799999999999994</v>
      </c>
      <c r="AA694">
        <v>54.03</v>
      </c>
      <c r="AB694">
        <v>13.17</v>
      </c>
    </row>
    <row r="695" spans="1:28">
      <c r="A695" s="7" t="s">
        <v>1441</v>
      </c>
      <c r="B695" s="7" t="s">
        <v>1440</v>
      </c>
      <c r="C695" s="7" t="s">
        <v>773</v>
      </c>
      <c r="F695"/>
    </row>
    <row r="696" spans="1:28">
      <c r="A696" s="7" t="s">
        <v>1439</v>
      </c>
      <c r="B696" s="7" t="s">
        <v>1438</v>
      </c>
      <c r="C696" s="7" t="s">
        <v>773</v>
      </c>
      <c r="F696"/>
    </row>
    <row r="697" spans="1:28">
      <c r="A697" s="7" t="s">
        <v>4184</v>
      </c>
      <c r="B697" s="7" t="s">
        <v>4183</v>
      </c>
      <c r="C697" s="7" t="s">
        <v>773</v>
      </c>
      <c r="F697"/>
    </row>
    <row r="698" spans="1:28">
      <c r="A698" s="7" t="s">
        <v>4182</v>
      </c>
      <c r="B698" s="7" t="s">
        <v>4181</v>
      </c>
      <c r="C698" s="7" t="s">
        <v>773</v>
      </c>
      <c r="F698"/>
    </row>
    <row r="699" spans="1:28">
      <c r="A699" s="7" t="s">
        <v>1425</v>
      </c>
      <c r="B699" s="7" t="s">
        <v>1424</v>
      </c>
      <c r="C699" s="7" t="s">
        <v>773</v>
      </c>
      <c r="F699"/>
    </row>
    <row r="700" spans="1:28">
      <c r="A700" s="7" t="s">
        <v>1423</v>
      </c>
      <c r="B700" s="7" t="s">
        <v>1422</v>
      </c>
      <c r="C700" s="7" t="s">
        <v>773</v>
      </c>
      <c r="F700"/>
    </row>
    <row r="701" spans="1:28">
      <c r="A701" s="7" t="s">
        <v>1421</v>
      </c>
      <c r="B701" s="7" t="s">
        <v>1420</v>
      </c>
      <c r="C701" s="7" t="s">
        <v>773</v>
      </c>
      <c r="F701"/>
    </row>
    <row r="702" spans="1:28">
      <c r="A702" s="7" t="s">
        <v>1419</v>
      </c>
      <c r="B702" s="7" t="s">
        <v>1418</v>
      </c>
      <c r="C702" s="7" t="s">
        <v>773</v>
      </c>
      <c r="F702"/>
    </row>
    <row r="703" spans="1:28">
      <c r="A703" s="7" t="s">
        <v>1407</v>
      </c>
      <c r="B703" s="7" t="s">
        <v>1406</v>
      </c>
      <c r="C703" s="7" t="s">
        <v>773</v>
      </c>
      <c r="F703"/>
      <c r="AB703">
        <v>19.5</v>
      </c>
    </row>
    <row r="704" spans="1:28">
      <c r="A704" s="7" t="s">
        <v>1391</v>
      </c>
      <c r="B704" s="7" t="s">
        <v>1390</v>
      </c>
      <c r="C704" s="7" t="s">
        <v>773</v>
      </c>
      <c r="F704"/>
      <c r="W704">
        <v>5.49</v>
      </c>
      <c r="X704">
        <v>23.04</v>
      </c>
    </row>
    <row r="705" spans="1:28">
      <c r="A705" s="7" t="s">
        <v>1383</v>
      </c>
      <c r="B705" s="7" t="s">
        <v>1382</v>
      </c>
      <c r="C705" s="7" t="s">
        <v>773</v>
      </c>
      <c r="F705"/>
    </row>
    <row r="706" spans="1:28">
      <c r="A706" s="7" t="s">
        <v>1371</v>
      </c>
      <c r="B706" s="7" t="s">
        <v>1370</v>
      </c>
      <c r="C706" s="7" t="s">
        <v>773</v>
      </c>
      <c r="F706"/>
    </row>
    <row r="707" spans="1:28">
      <c r="A707" s="7" t="s">
        <v>1369</v>
      </c>
      <c r="B707" s="7" t="s">
        <v>1368</v>
      </c>
      <c r="C707" s="7" t="s">
        <v>773</v>
      </c>
      <c r="F707"/>
    </row>
    <row r="708" spans="1:28">
      <c r="A708" s="7" t="s">
        <v>1361</v>
      </c>
      <c r="B708" s="7" t="s">
        <v>1360</v>
      </c>
      <c r="C708" s="7" t="s">
        <v>773</v>
      </c>
      <c r="F708"/>
      <c r="O708">
        <v>0.93</v>
      </c>
      <c r="W708">
        <v>4.49</v>
      </c>
      <c r="Y708">
        <v>13.37</v>
      </c>
      <c r="Z708">
        <v>12.14</v>
      </c>
      <c r="AA708">
        <v>62.19</v>
      </c>
    </row>
    <row r="709" spans="1:28">
      <c r="A709" s="7" t="s">
        <v>1357</v>
      </c>
      <c r="B709" s="7" t="s">
        <v>1356</v>
      </c>
      <c r="C709" s="7" t="s">
        <v>773</v>
      </c>
      <c r="F709"/>
    </row>
    <row r="710" spans="1:28">
      <c r="A710" s="7" t="s">
        <v>4180</v>
      </c>
      <c r="B710" s="7" t="s">
        <v>1352</v>
      </c>
      <c r="C710" s="7" t="s">
        <v>773</v>
      </c>
      <c r="F710"/>
    </row>
    <row r="711" spans="1:28">
      <c r="A711" s="7" t="s">
        <v>1351</v>
      </c>
      <c r="B711" s="7" t="s">
        <v>1350</v>
      </c>
      <c r="C711" s="7" t="s">
        <v>773</v>
      </c>
      <c r="F711"/>
      <c r="K711">
        <v>-11.1</v>
      </c>
      <c r="L711">
        <v>-33.9</v>
      </c>
      <c r="M711">
        <v>-32.83</v>
      </c>
      <c r="N711">
        <v>30.5</v>
      </c>
      <c r="O711">
        <v>16.37</v>
      </c>
      <c r="P711">
        <v>2.99</v>
      </c>
      <c r="Q711">
        <v>1.7</v>
      </c>
      <c r="R711">
        <v>-4.7</v>
      </c>
      <c r="S711">
        <v>-14.89</v>
      </c>
      <c r="T711">
        <v>0.89</v>
      </c>
      <c r="U711">
        <v>-14.82</v>
      </c>
      <c r="V711">
        <v>8.58</v>
      </c>
      <c r="W711">
        <v>-39.47</v>
      </c>
      <c r="X711">
        <v>20.89</v>
      </c>
      <c r="Y711">
        <v>-33.380000000000003</v>
      </c>
      <c r="Z711">
        <v>-128.69999999999999</v>
      </c>
      <c r="AA711">
        <v>-19.690000000000001</v>
      </c>
      <c r="AB711">
        <v>35.450000000000003</v>
      </c>
    </row>
    <row r="712" spans="1:28">
      <c r="A712" s="7" t="s">
        <v>1349</v>
      </c>
      <c r="B712" s="7" t="s">
        <v>1348</v>
      </c>
      <c r="C712" s="7" t="s">
        <v>773</v>
      </c>
      <c r="F712"/>
      <c r="K712">
        <v>-15.79</v>
      </c>
      <c r="L712">
        <v>-25.57</v>
      </c>
      <c r="M712">
        <v>-28.15</v>
      </c>
      <c r="N712">
        <v>5.87</v>
      </c>
      <c r="O712">
        <v>16.82</v>
      </c>
      <c r="P712">
        <v>1.78</v>
      </c>
      <c r="Q712">
        <v>-0.73</v>
      </c>
      <c r="R712">
        <v>1.47</v>
      </c>
      <c r="S712">
        <v>-7.04</v>
      </c>
      <c r="T712">
        <v>6.09</v>
      </c>
      <c r="U712">
        <v>-6.82</v>
      </c>
      <c r="V712">
        <v>-9.35</v>
      </c>
      <c r="W712">
        <v>1.38</v>
      </c>
      <c r="X712">
        <v>7.39</v>
      </c>
      <c r="Y712">
        <v>-7.79</v>
      </c>
      <c r="Z712">
        <v>38.200000000000003</v>
      </c>
      <c r="AA712">
        <v>47.37</v>
      </c>
      <c r="AB712">
        <v>20.65</v>
      </c>
    </row>
    <row r="713" spans="1:28">
      <c r="A713" s="7" t="s">
        <v>1347</v>
      </c>
      <c r="B713" s="7" t="s">
        <v>202</v>
      </c>
      <c r="C713" s="7" t="s">
        <v>773</v>
      </c>
      <c r="F713"/>
      <c r="K713">
        <v>-6.3</v>
      </c>
      <c r="L713">
        <v>-22.46</v>
      </c>
      <c r="M713">
        <v>-25.15</v>
      </c>
      <c r="N713">
        <v>19.899999999999999</v>
      </c>
      <c r="O713">
        <v>23.91</v>
      </c>
      <c r="P713">
        <v>-2.97</v>
      </c>
      <c r="Q713">
        <v>-0.18</v>
      </c>
      <c r="R713">
        <v>0.84</v>
      </c>
      <c r="S713">
        <v>-3.64</v>
      </c>
      <c r="T713">
        <v>1.61</v>
      </c>
      <c r="U713">
        <v>-2.23</v>
      </c>
      <c r="V713">
        <v>-6.39</v>
      </c>
      <c r="W713">
        <v>0</v>
      </c>
      <c r="X713">
        <v>4.67</v>
      </c>
      <c r="Y713">
        <v>-9.61</v>
      </c>
      <c r="Z713">
        <v>-3.14</v>
      </c>
      <c r="AA713">
        <v>33.090000000000003</v>
      </c>
      <c r="AB713">
        <v>-20.96</v>
      </c>
    </row>
    <row r="714" spans="1:28">
      <c r="A714" s="7" t="s">
        <v>1334</v>
      </c>
      <c r="B714" s="7" t="s">
        <v>1333</v>
      </c>
      <c r="C714" s="7" t="s">
        <v>773</v>
      </c>
      <c r="F714"/>
    </row>
    <row r="715" spans="1:28">
      <c r="A715" s="7" t="s">
        <v>1332</v>
      </c>
      <c r="B715" s="7" t="s">
        <v>200</v>
      </c>
      <c r="C715" s="7" t="s">
        <v>773</v>
      </c>
      <c r="F715"/>
      <c r="S715">
        <v>-4.2</v>
      </c>
      <c r="T715">
        <v>4.2</v>
      </c>
      <c r="Z715">
        <v>26.91</v>
      </c>
      <c r="AA715">
        <v>14.68</v>
      </c>
      <c r="AB715">
        <v>32.47</v>
      </c>
    </row>
    <row r="716" spans="1:28">
      <c r="A716" s="7" t="s">
        <v>1331</v>
      </c>
      <c r="B716" s="7" t="s">
        <v>1330</v>
      </c>
      <c r="C716" s="7" t="s">
        <v>773</v>
      </c>
      <c r="F716"/>
      <c r="K716">
        <v>-0.99</v>
      </c>
      <c r="L716">
        <v>0.48</v>
      </c>
      <c r="M716">
        <v>0.36</v>
      </c>
      <c r="N716">
        <v>-3.52</v>
      </c>
      <c r="O716">
        <v>-5.55</v>
      </c>
      <c r="P716">
        <v>-4.2</v>
      </c>
      <c r="Q716">
        <v>-2.17</v>
      </c>
    </row>
    <row r="717" spans="1:28">
      <c r="A717" s="7" t="s">
        <v>1329</v>
      </c>
      <c r="B717" s="7" t="s">
        <v>1328</v>
      </c>
      <c r="C717" s="7" t="s">
        <v>773</v>
      </c>
      <c r="F717"/>
      <c r="M717">
        <v>0</v>
      </c>
      <c r="N717">
        <v>0</v>
      </c>
      <c r="O717">
        <v>0</v>
      </c>
    </row>
    <row r="718" spans="1:28">
      <c r="A718" s="7" t="s">
        <v>1327</v>
      </c>
      <c r="B718" s="7" t="s">
        <v>1326</v>
      </c>
      <c r="C718" s="7" t="s">
        <v>773</v>
      </c>
      <c r="F718"/>
    </row>
    <row r="719" spans="1:28">
      <c r="A719" s="7" t="s">
        <v>1325</v>
      </c>
      <c r="B719" s="7" t="s">
        <v>1324</v>
      </c>
      <c r="C719" s="7" t="s">
        <v>773</v>
      </c>
      <c r="F719"/>
    </row>
    <row r="720" spans="1:28">
      <c r="A720" s="7" t="s">
        <v>1323</v>
      </c>
      <c r="B720" s="7" t="s">
        <v>1322</v>
      </c>
      <c r="C720" s="7" t="s">
        <v>773</v>
      </c>
      <c r="F720"/>
      <c r="K720">
        <v>-0.11</v>
      </c>
      <c r="L720">
        <v>-0.16</v>
      </c>
      <c r="M720">
        <v>0.27</v>
      </c>
      <c r="N720">
        <v>-0.45</v>
      </c>
      <c r="O720">
        <v>-0.13</v>
      </c>
      <c r="P720">
        <v>0.01</v>
      </c>
      <c r="Q720">
        <v>-7.0000000000000007E-2</v>
      </c>
    </row>
    <row r="721" spans="1:28">
      <c r="A721" s="7" t="s">
        <v>1321</v>
      </c>
      <c r="B721" s="7" t="s">
        <v>1320</v>
      </c>
      <c r="C721" s="7" t="s">
        <v>773</v>
      </c>
      <c r="F721"/>
    </row>
    <row r="722" spans="1:28">
      <c r="A722" s="7" t="s">
        <v>1319</v>
      </c>
      <c r="B722" s="7" t="s">
        <v>1318</v>
      </c>
      <c r="C722" s="7" t="s">
        <v>773</v>
      </c>
      <c r="F722"/>
      <c r="K722">
        <v>-8.3800000000000008</v>
      </c>
      <c r="L722">
        <v>7.47</v>
      </c>
      <c r="M722">
        <v>-0.28000000000000003</v>
      </c>
      <c r="N722">
        <v>-1.94</v>
      </c>
      <c r="O722">
        <v>-1.4</v>
      </c>
      <c r="P722">
        <v>1.37</v>
      </c>
      <c r="Q722">
        <v>1.69</v>
      </c>
    </row>
    <row r="723" spans="1:28">
      <c r="A723" s="7" t="s">
        <v>1317</v>
      </c>
      <c r="B723" s="7" t="s">
        <v>1316</v>
      </c>
      <c r="C723" s="7" t="s">
        <v>773</v>
      </c>
      <c r="F723"/>
    </row>
    <row r="724" spans="1:28">
      <c r="A724" s="7" t="s">
        <v>1315</v>
      </c>
      <c r="B724" s="7" t="s">
        <v>1314</v>
      </c>
      <c r="C724" s="7" t="s">
        <v>773</v>
      </c>
      <c r="F724"/>
      <c r="O724">
        <v>-0.01</v>
      </c>
      <c r="P724">
        <v>7.57</v>
      </c>
      <c r="R724">
        <v>0.53</v>
      </c>
    </row>
    <row r="725" spans="1:28">
      <c r="A725" s="7" t="s">
        <v>1313</v>
      </c>
      <c r="B725" s="7" t="s">
        <v>1312</v>
      </c>
      <c r="C725" s="7" t="s">
        <v>773</v>
      </c>
      <c r="F725"/>
      <c r="L725">
        <v>-10.91</v>
      </c>
      <c r="M725">
        <v>-3.35</v>
      </c>
      <c r="N725">
        <v>-8.1300000000000008</v>
      </c>
    </row>
    <row r="726" spans="1:28">
      <c r="A726" s="7" t="s">
        <v>1311</v>
      </c>
      <c r="B726" s="7" t="s">
        <v>1310</v>
      </c>
      <c r="C726" s="7" t="s">
        <v>773</v>
      </c>
      <c r="F726"/>
    </row>
    <row r="727" spans="1:28">
      <c r="A727" s="7" t="s">
        <v>1309</v>
      </c>
      <c r="B727" s="7" t="s">
        <v>1308</v>
      </c>
      <c r="C727" s="7" t="s">
        <v>773</v>
      </c>
      <c r="F727"/>
    </row>
    <row r="728" spans="1:28">
      <c r="A728" s="7" t="s">
        <v>1307</v>
      </c>
      <c r="B728" s="7" t="s">
        <v>1306</v>
      </c>
      <c r="C728" s="7" t="s">
        <v>773</v>
      </c>
      <c r="F728"/>
    </row>
    <row r="729" spans="1:28">
      <c r="A729" s="7" t="s">
        <v>1305</v>
      </c>
      <c r="B729" s="7" t="s">
        <v>1304</v>
      </c>
      <c r="C729" s="7" t="s">
        <v>773</v>
      </c>
      <c r="F729"/>
    </row>
    <row r="730" spans="1:28">
      <c r="A730" s="7" t="s">
        <v>1303</v>
      </c>
      <c r="B730" s="7" t="s">
        <v>1302</v>
      </c>
      <c r="C730" s="7" t="s">
        <v>773</v>
      </c>
      <c r="F730"/>
    </row>
    <row r="731" spans="1:28">
      <c r="A731" s="7" t="s">
        <v>1301</v>
      </c>
      <c r="B731" s="7" t="s">
        <v>1300</v>
      </c>
      <c r="C731" s="7" t="s">
        <v>773</v>
      </c>
      <c r="F731"/>
    </row>
    <row r="732" spans="1:28">
      <c r="A732" s="7" t="s">
        <v>1299</v>
      </c>
      <c r="B732" s="7" t="s">
        <v>1298</v>
      </c>
      <c r="C732" s="7" t="s">
        <v>773</v>
      </c>
      <c r="F732"/>
      <c r="R732">
        <v>0.1</v>
      </c>
      <c r="S732">
        <v>0.79</v>
      </c>
      <c r="T732">
        <v>0.28000000000000003</v>
      </c>
      <c r="U732">
        <v>-4.59</v>
      </c>
      <c r="V732">
        <v>-2.96</v>
      </c>
      <c r="W732">
        <v>1.38</v>
      </c>
      <c r="X732">
        <v>2.73</v>
      </c>
      <c r="Y732">
        <v>1.82</v>
      </c>
      <c r="Z732">
        <v>14.43</v>
      </c>
      <c r="AA732">
        <v>-0.4</v>
      </c>
      <c r="AB732">
        <v>9.14</v>
      </c>
    </row>
    <row r="733" spans="1:28">
      <c r="A733" s="7" t="s">
        <v>1297</v>
      </c>
      <c r="B733" s="7" t="s">
        <v>1296</v>
      </c>
      <c r="C733" s="7" t="s">
        <v>773</v>
      </c>
      <c r="F733"/>
    </row>
    <row r="734" spans="1:28">
      <c r="A734" s="7" t="s">
        <v>1295</v>
      </c>
      <c r="B734" s="7" t="s">
        <v>1294</v>
      </c>
      <c r="C734" s="7" t="s">
        <v>773</v>
      </c>
      <c r="F734"/>
      <c r="K734">
        <v>4.7</v>
      </c>
      <c r="L734">
        <v>-8.33</v>
      </c>
      <c r="M734">
        <v>-4.68</v>
      </c>
      <c r="N734">
        <v>24.63</v>
      </c>
      <c r="O734">
        <v>-0.46</v>
      </c>
      <c r="P734">
        <v>1.2</v>
      </c>
      <c r="Q734">
        <v>2.42</v>
      </c>
      <c r="R734">
        <v>-6.17</v>
      </c>
      <c r="S734">
        <v>-7.85</v>
      </c>
      <c r="T734">
        <v>-5.2</v>
      </c>
      <c r="U734">
        <v>-8.01</v>
      </c>
      <c r="V734">
        <v>17.93</v>
      </c>
      <c r="W734">
        <v>-40.85</v>
      </c>
      <c r="X734">
        <v>13.5</v>
      </c>
      <c r="Y734">
        <v>-25.59</v>
      </c>
      <c r="Z734">
        <v>-166.9</v>
      </c>
      <c r="AA734">
        <v>-67.06</v>
      </c>
      <c r="AB734">
        <v>14.8</v>
      </c>
    </row>
    <row r="735" spans="1:28">
      <c r="A735" s="7" t="s">
        <v>1293</v>
      </c>
      <c r="B735" s="7" t="s">
        <v>198</v>
      </c>
      <c r="C735" s="7" t="s">
        <v>773</v>
      </c>
      <c r="F735"/>
      <c r="K735">
        <v>3.95</v>
      </c>
      <c r="L735">
        <v>-7.27</v>
      </c>
      <c r="M735">
        <v>-6.83</v>
      </c>
      <c r="N735">
        <v>-14.89</v>
      </c>
      <c r="O735">
        <v>-14.74</v>
      </c>
      <c r="P735">
        <v>-12.11</v>
      </c>
      <c r="Q735">
        <v>-13.47</v>
      </c>
      <c r="R735">
        <v>0.05</v>
      </c>
      <c r="S735">
        <v>-2.14</v>
      </c>
      <c r="T735">
        <v>0.25</v>
      </c>
      <c r="U735">
        <v>3.84</v>
      </c>
      <c r="V735">
        <v>3.53</v>
      </c>
      <c r="W735">
        <v>-40.81</v>
      </c>
      <c r="X735">
        <v>5.87</v>
      </c>
      <c r="Y735">
        <v>-9.0399999999999991</v>
      </c>
      <c r="Z735">
        <v>-81.96</v>
      </c>
      <c r="AA735">
        <v>-41.62</v>
      </c>
      <c r="AB735">
        <v>32.479999999999997</v>
      </c>
    </row>
    <row r="736" spans="1:28">
      <c r="A736" s="7" t="s">
        <v>1282</v>
      </c>
      <c r="B736" s="7" t="s">
        <v>1281</v>
      </c>
      <c r="C736" s="7" t="s">
        <v>773</v>
      </c>
      <c r="F736"/>
    </row>
    <row r="737" spans="1:28">
      <c r="A737" s="7" t="s">
        <v>1280</v>
      </c>
      <c r="B737" s="7" t="s">
        <v>1279</v>
      </c>
      <c r="C737" s="7" t="s">
        <v>773</v>
      </c>
      <c r="F737"/>
    </row>
    <row r="738" spans="1:28">
      <c r="A738" s="7" t="s">
        <v>1278</v>
      </c>
      <c r="B738" s="7" t="s">
        <v>1277</v>
      </c>
      <c r="C738" s="7" t="s">
        <v>773</v>
      </c>
      <c r="F738"/>
    </row>
    <row r="739" spans="1:28">
      <c r="A739" s="7" t="s">
        <v>1276</v>
      </c>
      <c r="B739" s="7" t="s">
        <v>1275</v>
      </c>
      <c r="C739" s="7" t="s">
        <v>773</v>
      </c>
      <c r="F739"/>
    </row>
    <row r="740" spans="1:28">
      <c r="A740" s="7" t="s">
        <v>1274</v>
      </c>
      <c r="B740" s="7" t="s">
        <v>1273</v>
      </c>
      <c r="C740" s="7" t="s">
        <v>773</v>
      </c>
      <c r="F740"/>
      <c r="K740">
        <v>0.31</v>
      </c>
      <c r="L740">
        <v>0.18</v>
      </c>
      <c r="M740">
        <v>-0.09</v>
      </c>
      <c r="N740">
        <v>0.2</v>
      </c>
      <c r="O740">
        <v>-0.01</v>
      </c>
      <c r="P740">
        <v>0.09</v>
      </c>
      <c r="Q740">
        <v>0.25</v>
      </c>
    </row>
    <row r="741" spans="1:28">
      <c r="A741" s="7" t="s">
        <v>1272</v>
      </c>
      <c r="B741" s="7" t="s">
        <v>1271</v>
      </c>
      <c r="C741" s="7" t="s">
        <v>773</v>
      </c>
      <c r="F741"/>
    </row>
    <row r="742" spans="1:28">
      <c r="A742" s="7" t="s">
        <v>1270</v>
      </c>
      <c r="B742" s="7" t="s">
        <v>1269</v>
      </c>
      <c r="C742" s="7" t="s">
        <v>773</v>
      </c>
      <c r="F742"/>
      <c r="K742">
        <v>0.44</v>
      </c>
      <c r="L742">
        <v>0.41</v>
      </c>
      <c r="M742">
        <v>2.4</v>
      </c>
      <c r="N742">
        <v>39.799999999999997</v>
      </c>
      <c r="O742">
        <v>17.32</v>
      </c>
      <c r="P742">
        <v>21.92</v>
      </c>
      <c r="Q742">
        <v>19.25</v>
      </c>
      <c r="R742">
        <v>-0.59</v>
      </c>
      <c r="S742">
        <v>-1.01</v>
      </c>
      <c r="T742">
        <v>0.21</v>
      </c>
      <c r="U742">
        <v>1.1200000000000001</v>
      </c>
      <c r="V742">
        <v>8.0399999999999991</v>
      </c>
      <c r="W742">
        <v>-0.68</v>
      </c>
      <c r="X742">
        <v>9.01</v>
      </c>
      <c r="Y742">
        <v>-2.92</v>
      </c>
      <c r="Z742">
        <v>11.78</v>
      </c>
      <c r="AA742">
        <v>-7.8</v>
      </c>
      <c r="AB742">
        <v>-1.45</v>
      </c>
    </row>
    <row r="743" spans="1:28">
      <c r="A743" s="7" t="s">
        <v>1268</v>
      </c>
      <c r="B743" s="7" t="s">
        <v>1267</v>
      </c>
      <c r="C743" s="7" t="s">
        <v>773</v>
      </c>
      <c r="F743"/>
      <c r="N743">
        <v>1.87</v>
      </c>
    </row>
    <row r="744" spans="1:28">
      <c r="A744" s="7" t="s">
        <v>1266</v>
      </c>
      <c r="B744" s="7" t="s">
        <v>1265</v>
      </c>
      <c r="C744" s="7" t="s">
        <v>773</v>
      </c>
      <c r="F744"/>
      <c r="M744">
        <v>3.3</v>
      </c>
    </row>
    <row r="745" spans="1:28">
      <c r="A745" s="7" t="s">
        <v>1264</v>
      </c>
      <c r="B745" s="7" t="s">
        <v>1263</v>
      </c>
      <c r="C745" s="7" t="s">
        <v>773</v>
      </c>
      <c r="F745"/>
    </row>
    <row r="746" spans="1:28">
      <c r="A746" s="7" t="s">
        <v>1262</v>
      </c>
      <c r="B746" s="7" t="s">
        <v>1261</v>
      </c>
      <c r="C746" s="7" t="s">
        <v>773</v>
      </c>
      <c r="F746"/>
    </row>
    <row r="747" spans="1:28">
      <c r="A747" s="7" t="s">
        <v>1260</v>
      </c>
      <c r="B747" s="7" t="s">
        <v>1259</v>
      </c>
      <c r="C747" s="7" t="s">
        <v>773</v>
      </c>
      <c r="F747"/>
      <c r="P747">
        <v>-5.2</v>
      </c>
    </row>
    <row r="748" spans="1:28">
      <c r="A748" s="7" t="s">
        <v>4179</v>
      </c>
      <c r="B748" s="7" t="s">
        <v>4178</v>
      </c>
      <c r="C748" s="7" t="s">
        <v>773</v>
      </c>
      <c r="F748"/>
      <c r="L748">
        <v>-1.74</v>
      </c>
      <c r="M748">
        <v>-3.36</v>
      </c>
      <c r="N748">
        <v>-2.35</v>
      </c>
      <c r="O748">
        <v>-3.02</v>
      </c>
      <c r="P748">
        <v>-3.49</v>
      </c>
      <c r="Q748">
        <v>-3.61</v>
      </c>
      <c r="R748">
        <v>-5.31</v>
      </c>
      <c r="S748">
        <v>-4.84</v>
      </c>
      <c r="T748">
        <v>-5.53</v>
      </c>
      <c r="U748">
        <v>-13.18</v>
      </c>
      <c r="V748">
        <v>-8.68</v>
      </c>
      <c r="W748">
        <v>0.17</v>
      </c>
      <c r="X748">
        <v>-1.27</v>
      </c>
      <c r="Y748">
        <v>-14.18</v>
      </c>
      <c r="Z748">
        <v>-96.2</v>
      </c>
      <c r="AA748">
        <v>-16.649999999999999</v>
      </c>
      <c r="AB748">
        <v>-15.17</v>
      </c>
    </row>
    <row r="749" spans="1:28">
      <c r="A749" s="7" t="s">
        <v>1246</v>
      </c>
      <c r="B749" s="7" t="s">
        <v>1245</v>
      </c>
      <c r="C749" s="7" t="s">
        <v>773</v>
      </c>
      <c r="F749"/>
      <c r="L749">
        <v>0.09</v>
      </c>
      <c r="M749">
        <v>-0.1</v>
      </c>
    </row>
    <row r="750" spans="1:28">
      <c r="A750" s="7" t="s">
        <v>1244</v>
      </c>
      <c r="B750" s="7" t="s">
        <v>1243</v>
      </c>
      <c r="C750" s="7" t="s">
        <v>773</v>
      </c>
      <c r="F750"/>
    </row>
    <row r="751" spans="1:28">
      <c r="A751" s="7" t="s">
        <v>1242</v>
      </c>
      <c r="B751" s="7" t="s">
        <v>1241</v>
      </c>
      <c r="C751" s="7" t="s">
        <v>773</v>
      </c>
      <c r="F751"/>
    </row>
    <row r="752" spans="1:28">
      <c r="A752" s="7" t="s">
        <v>1240</v>
      </c>
      <c r="B752" s="7" t="s">
        <v>1239</v>
      </c>
      <c r="C752" s="7" t="s">
        <v>773</v>
      </c>
      <c r="F752"/>
    </row>
    <row r="753" spans="1:28">
      <c r="A753" s="7" t="s">
        <v>1238</v>
      </c>
      <c r="B753" s="7" t="s">
        <v>1237</v>
      </c>
      <c r="C753" s="7" t="s">
        <v>773</v>
      </c>
      <c r="F753"/>
    </row>
    <row r="754" spans="1:28">
      <c r="A754" s="7" t="s">
        <v>1236</v>
      </c>
      <c r="B754" s="7" t="s">
        <v>1235</v>
      </c>
      <c r="C754" s="7" t="s">
        <v>773</v>
      </c>
      <c r="F754"/>
    </row>
    <row r="755" spans="1:28">
      <c r="A755" s="7" t="s">
        <v>1234</v>
      </c>
      <c r="B755" s="7" t="s">
        <v>1233</v>
      </c>
      <c r="C755" s="7" t="s">
        <v>773</v>
      </c>
      <c r="F755"/>
      <c r="R755">
        <v>-0.32</v>
      </c>
      <c r="S755">
        <v>0.14000000000000001</v>
      </c>
      <c r="T755">
        <v>-0.14000000000000001</v>
      </c>
      <c r="U755">
        <v>0.21</v>
      </c>
      <c r="V755">
        <v>15.03</v>
      </c>
      <c r="W755">
        <v>0.47</v>
      </c>
      <c r="X755">
        <v>-0.11</v>
      </c>
      <c r="Y755">
        <v>0.55000000000000004</v>
      </c>
      <c r="Z755">
        <v>-0.51</v>
      </c>
      <c r="AA755">
        <v>-0.99</v>
      </c>
      <c r="AB755">
        <v>-1.06</v>
      </c>
    </row>
    <row r="756" spans="1:28">
      <c r="A756" s="7" t="s">
        <v>1232</v>
      </c>
      <c r="B756" s="7" t="s">
        <v>1231</v>
      </c>
      <c r="C756" s="7" t="s">
        <v>773</v>
      </c>
      <c r="F756"/>
    </row>
    <row r="757" spans="1:28">
      <c r="A757" s="7" t="s">
        <v>1230</v>
      </c>
      <c r="B757" s="7" t="s">
        <v>794</v>
      </c>
      <c r="C757" s="7" t="s">
        <v>773</v>
      </c>
      <c r="F757"/>
    </row>
    <row r="758" spans="1:28">
      <c r="A758" s="7" t="s">
        <v>1229</v>
      </c>
      <c r="B758" s="7" t="s">
        <v>1228</v>
      </c>
      <c r="C758" s="7" t="s">
        <v>773</v>
      </c>
      <c r="F758"/>
    </row>
    <row r="759" spans="1:28">
      <c r="A759" s="7" t="s">
        <v>1227</v>
      </c>
      <c r="B759" s="7" t="s">
        <v>1226</v>
      </c>
      <c r="C759" s="7" t="s">
        <v>773</v>
      </c>
      <c r="F759"/>
      <c r="N759">
        <v>253.2</v>
      </c>
      <c r="O759">
        <v>235.32</v>
      </c>
      <c r="P759">
        <v>179.17</v>
      </c>
      <c r="Q759">
        <v>184.4</v>
      </c>
      <c r="R759">
        <v>166.12</v>
      </c>
      <c r="S759">
        <v>59.45</v>
      </c>
      <c r="T759">
        <v>47.43</v>
      </c>
      <c r="U759">
        <v>72.599999999999994</v>
      </c>
      <c r="V759">
        <v>297.52</v>
      </c>
      <c r="W759">
        <v>191.15</v>
      </c>
      <c r="X759">
        <v>232.81</v>
      </c>
      <c r="Y759">
        <v>155.59</v>
      </c>
      <c r="Z759">
        <v>77.52</v>
      </c>
      <c r="AA759">
        <v>29.79</v>
      </c>
      <c r="AB759">
        <v>44.25</v>
      </c>
    </row>
    <row r="760" spans="1:28">
      <c r="A760" s="7" t="s">
        <v>1225</v>
      </c>
      <c r="B760" s="7" t="s">
        <v>195</v>
      </c>
      <c r="C760" s="7" t="s">
        <v>773</v>
      </c>
      <c r="F760"/>
      <c r="N760">
        <v>1.49</v>
      </c>
      <c r="O760">
        <v>5.21</v>
      </c>
      <c r="P760">
        <v>4.2</v>
      </c>
      <c r="Q760">
        <v>1.97</v>
      </c>
      <c r="R760">
        <v>3.15</v>
      </c>
      <c r="S760">
        <v>2.96</v>
      </c>
      <c r="T760">
        <v>2.85</v>
      </c>
      <c r="U760">
        <v>3.03</v>
      </c>
      <c r="V760">
        <v>3.12</v>
      </c>
      <c r="W760">
        <v>2.96</v>
      </c>
      <c r="X760">
        <v>0.95</v>
      </c>
      <c r="Y760">
        <v>0.74</v>
      </c>
      <c r="Z760">
        <v>2.87</v>
      </c>
      <c r="AA760">
        <v>5.43</v>
      </c>
      <c r="AB760">
        <v>5.65</v>
      </c>
    </row>
    <row r="761" spans="1:28">
      <c r="A761" s="7" t="s">
        <v>1224</v>
      </c>
      <c r="B761" s="7" t="s">
        <v>193</v>
      </c>
      <c r="C761" s="7" t="s">
        <v>773</v>
      </c>
      <c r="F761"/>
      <c r="N761">
        <v>-27.48</v>
      </c>
      <c r="O761">
        <v>-24.64</v>
      </c>
      <c r="P761">
        <v>-21.85</v>
      </c>
      <c r="Q761">
        <v>-17.7</v>
      </c>
      <c r="R761">
        <v>-10.74</v>
      </c>
      <c r="S761">
        <v>-5.1100000000000003</v>
      </c>
      <c r="T761">
        <v>-3.33</v>
      </c>
      <c r="U761">
        <v>-4.43</v>
      </c>
      <c r="V761">
        <v>-10.91</v>
      </c>
      <c r="W761">
        <v>-18.71</v>
      </c>
      <c r="X761">
        <v>-22.95</v>
      </c>
      <c r="Y761">
        <v>-13.69</v>
      </c>
      <c r="Z761">
        <v>-11.17</v>
      </c>
      <c r="AA761">
        <v>-40.76</v>
      </c>
      <c r="AB761">
        <v>-44.15</v>
      </c>
    </row>
    <row r="762" spans="1:28">
      <c r="A762" s="7" t="s">
        <v>1223</v>
      </c>
      <c r="B762" s="7" t="s">
        <v>191</v>
      </c>
      <c r="C762" s="7" t="s">
        <v>773</v>
      </c>
      <c r="F762"/>
    </row>
    <row r="763" spans="1:28">
      <c r="A763" s="7" t="s">
        <v>1222</v>
      </c>
      <c r="B763" s="7" t="s">
        <v>175</v>
      </c>
      <c r="C763" s="7" t="s">
        <v>773</v>
      </c>
      <c r="F763"/>
    </row>
    <row r="764" spans="1:28">
      <c r="A764" s="7" t="s">
        <v>1221</v>
      </c>
      <c r="B764" s="7" t="s">
        <v>189</v>
      </c>
      <c r="C764" s="7" t="s">
        <v>773</v>
      </c>
      <c r="F764"/>
      <c r="N764">
        <v>0.18</v>
      </c>
      <c r="Q764">
        <v>0.39</v>
      </c>
      <c r="T764">
        <v>0.54</v>
      </c>
      <c r="Z764">
        <v>0.11</v>
      </c>
    </row>
    <row r="765" spans="1:28">
      <c r="A765" s="7" t="s">
        <v>1220</v>
      </c>
      <c r="B765" s="7" t="s">
        <v>187</v>
      </c>
      <c r="C765" s="7" t="s">
        <v>773</v>
      </c>
      <c r="F765"/>
      <c r="N765">
        <v>-4.54</v>
      </c>
      <c r="O765">
        <v>-3.39</v>
      </c>
      <c r="P765">
        <v>-2.83</v>
      </c>
      <c r="R765">
        <v>-0.59</v>
      </c>
      <c r="S765">
        <v>-3.61</v>
      </c>
      <c r="U765">
        <v>-0.02</v>
      </c>
      <c r="V765">
        <v>-0.01</v>
      </c>
      <c r="W765">
        <v>-14.71</v>
      </c>
      <c r="X765">
        <v>-4.75</v>
      </c>
      <c r="Y765">
        <v>-3.26</v>
      </c>
      <c r="AA765">
        <v>-0.39</v>
      </c>
      <c r="AB765">
        <v>-0.01</v>
      </c>
    </row>
    <row r="766" spans="1:28">
      <c r="A766" s="7" t="s">
        <v>1219</v>
      </c>
      <c r="B766" s="7" t="s">
        <v>780</v>
      </c>
      <c r="C766" s="7" t="s">
        <v>773</v>
      </c>
      <c r="F766"/>
    </row>
    <row r="767" spans="1:28">
      <c r="A767" s="7" t="s">
        <v>1218</v>
      </c>
      <c r="B767" s="7" t="s">
        <v>1217</v>
      </c>
      <c r="C767" s="7" t="s">
        <v>773</v>
      </c>
      <c r="F767"/>
    </row>
    <row r="768" spans="1:28">
      <c r="A768" s="7" t="s">
        <v>1200</v>
      </c>
      <c r="B768" s="7" t="s">
        <v>1199</v>
      </c>
      <c r="C768" s="7" t="s">
        <v>773</v>
      </c>
      <c r="F768"/>
    </row>
    <row r="769" spans="1:28">
      <c r="A769" s="7" t="s">
        <v>1182</v>
      </c>
      <c r="B769" s="7" t="s">
        <v>177</v>
      </c>
      <c r="C769" s="7" t="s">
        <v>773</v>
      </c>
      <c r="F769"/>
      <c r="K769">
        <v>-201.59</v>
      </c>
      <c r="L769">
        <v>-259.2</v>
      </c>
      <c r="M769">
        <v>-158.38999999999999</v>
      </c>
      <c r="N769">
        <v>-275.89999999999998</v>
      </c>
      <c r="O769">
        <v>-111.12</v>
      </c>
      <c r="P769">
        <v>-226.94</v>
      </c>
      <c r="Q769">
        <v>-82.21</v>
      </c>
      <c r="R769">
        <v>0.77</v>
      </c>
      <c r="S769">
        <v>-163.36000000000001</v>
      </c>
      <c r="T769">
        <v>9.1199999999999992</v>
      </c>
      <c r="U769">
        <v>-114.18</v>
      </c>
      <c r="V769">
        <v>-436.83</v>
      </c>
      <c r="W769">
        <v>-398.32</v>
      </c>
      <c r="X769">
        <v>-120.72</v>
      </c>
      <c r="Y769">
        <v>7.57</v>
      </c>
      <c r="Z769">
        <v>-791.64</v>
      </c>
      <c r="AA769">
        <v>-173.31</v>
      </c>
      <c r="AB769">
        <v>-106.23</v>
      </c>
    </row>
    <row r="770" spans="1:28">
      <c r="A770" s="7" t="s">
        <v>1181</v>
      </c>
      <c r="B770" s="7" t="s">
        <v>1180</v>
      </c>
      <c r="C770" s="7" t="s">
        <v>773</v>
      </c>
      <c r="F770"/>
      <c r="K770">
        <v>0.01</v>
      </c>
      <c r="L770">
        <v>70.25</v>
      </c>
      <c r="M770">
        <v>1.03</v>
      </c>
      <c r="N770">
        <v>0.17</v>
      </c>
      <c r="P770">
        <v>5.23</v>
      </c>
      <c r="Q770">
        <v>3.82</v>
      </c>
      <c r="R770">
        <v>21.36</v>
      </c>
      <c r="S770">
        <v>33.04</v>
      </c>
      <c r="T770">
        <v>11.38</v>
      </c>
      <c r="U770">
        <v>114.49</v>
      </c>
      <c r="V770">
        <v>60.11</v>
      </c>
      <c r="W770">
        <v>0.42</v>
      </c>
      <c r="X770">
        <v>4.88</v>
      </c>
      <c r="Y770">
        <v>23.96</v>
      </c>
      <c r="Z770">
        <v>10.119999999999999</v>
      </c>
      <c r="AA770">
        <v>54.63</v>
      </c>
      <c r="AB770">
        <v>16.68</v>
      </c>
    </row>
    <row r="771" spans="1:28">
      <c r="A771" s="7" t="s">
        <v>1179</v>
      </c>
      <c r="B771" s="7" t="s">
        <v>1178</v>
      </c>
      <c r="C771" s="7" t="s">
        <v>773</v>
      </c>
      <c r="F771"/>
      <c r="L771">
        <v>70.19</v>
      </c>
      <c r="M771">
        <v>1.03</v>
      </c>
      <c r="S771">
        <v>2</v>
      </c>
      <c r="T771">
        <v>3</v>
      </c>
      <c r="U771">
        <v>110</v>
      </c>
      <c r="V771">
        <v>50</v>
      </c>
      <c r="Y771">
        <v>0.34</v>
      </c>
    </row>
    <row r="772" spans="1:28">
      <c r="A772" s="7" t="s">
        <v>1165</v>
      </c>
      <c r="B772" s="7" t="s">
        <v>1164</v>
      </c>
      <c r="C772" s="7" t="s">
        <v>773</v>
      </c>
      <c r="F772"/>
    </row>
    <row r="773" spans="1:28">
      <c r="A773" s="7" t="s">
        <v>1163</v>
      </c>
      <c r="B773" s="7" t="s">
        <v>1162</v>
      </c>
      <c r="C773" s="7" t="s">
        <v>773</v>
      </c>
      <c r="F773"/>
    </row>
    <row r="774" spans="1:28">
      <c r="A774" s="7" t="s">
        <v>1161</v>
      </c>
      <c r="B774" s="7" t="s">
        <v>1160</v>
      </c>
      <c r="C774" s="7" t="s">
        <v>773</v>
      </c>
      <c r="F774"/>
    </row>
    <row r="775" spans="1:28">
      <c r="A775" s="7" t="s">
        <v>1159</v>
      </c>
      <c r="B775" s="7" t="s">
        <v>1158</v>
      </c>
      <c r="C775" s="7" t="s">
        <v>773</v>
      </c>
      <c r="F775"/>
    </row>
    <row r="776" spans="1:28">
      <c r="A776" s="7" t="s">
        <v>1157</v>
      </c>
      <c r="B776" s="7" t="s">
        <v>1156</v>
      </c>
      <c r="C776" s="7" t="s">
        <v>773</v>
      </c>
      <c r="F776"/>
    </row>
    <row r="777" spans="1:28">
      <c r="A777" s="7" t="s">
        <v>1155</v>
      </c>
      <c r="B777" s="7" t="s">
        <v>1154</v>
      </c>
      <c r="C777" s="7" t="s">
        <v>773</v>
      </c>
      <c r="F777"/>
    </row>
    <row r="778" spans="1:28">
      <c r="A778" s="7" t="s">
        <v>1153</v>
      </c>
      <c r="B778" s="7" t="s">
        <v>1152</v>
      </c>
      <c r="C778" s="7" t="s">
        <v>773</v>
      </c>
      <c r="F778"/>
      <c r="R778">
        <v>6.03</v>
      </c>
      <c r="X778">
        <v>1.86</v>
      </c>
      <c r="AB778">
        <v>2.48</v>
      </c>
    </row>
    <row r="779" spans="1:28">
      <c r="A779" s="7" t="s">
        <v>1151</v>
      </c>
      <c r="B779" s="7" t="s">
        <v>1150</v>
      </c>
      <c r="C779" s="7" t="s">
        <v>773</v>
      </c>
      <c r="F779"/>
    </row>
    <row r="780" spans="1:28">
      <c r="A780" s="7" t="s">
        <v>1149</v>
      </c>
      <c r="B780" s="7" t="s">
        <v>1148</v>
      </c>
      <c r="C780" s="7" t="s">
        <v>773</v>
      </c>
      <c r="F780"/>
      <c r="P780">
        <v>0.21</v>
      </c>
    </row>
    <row r="781" spans="1:28">
      <c r="A781" s="7" t="s">
        <v>1147</v>
      </c>
      <c r="B781" s="7" t="s">
        <v>1146</v>
      </c>
      <c r="C781" s="7" t="s">
        <v>773</v>
      </c>
      <c r="F781"/>
    </row>
    <row r="782" spans="1:28">
      <c r="A782" s="7" t="s">
        <v>1145</v>
      </c>
      <c r="B782" s="7" t="s">
        <v>1144</v>
      </c>
      <c r="C782" s="7" t="s">
        <v>773</v>
      </c>
      <c r="F782"/>
    </row>
    <row r="783" spans="1:28">
      <c r="A783" s="7" t="s">
        <v>1143</v>
      </c>
      <c r="B783" s="7" t="s">
        <v>1142</v>
      </c>
      <c r="C783" s="7" t="s">
        <v>773</v>
      </c>
      <c r="F783"/>
    </row>
    <row r="784" spans="1:28">
      <c r="A784" s="7" t="s">
        <v>1141</v>
      </c>
      <c r="B784" s="7" t="s">
        <v>1140</v>
      </c>
      <c r="C784" s="7" t="s">
        <v>773</v>
      </c>
      <c r="F784"/>
    </row>
    <row r="785" spans="1:28">
      <c r="A785" s="7" t="s">
        <v>4177</v>
      </c>
      <c r="B785" s="7" t="s">
        <v>4176</v>
      </c>
      <c r="C785" s="7" t="s">
        <v>773</v>
      </c>
      <c r="F785"/>
    </row>
    <row r="786" spans="1:28">
      <c r="A786" s="7" t="s">
        <v>1129</v>
      </c>
      <c r="B786" s="7" t="s">
        <v>1128</v>
      </c>
      <c r="C786" s="7" t="s">
        <v>773</v>
      </c>
      <c r="F786"/>
    </row>
    <row r="787" spans="1:28">
      <c r="A787" s="7" t="s">
        <v>1127</v>
      </c>
      <c r="B787" s="7" t="s">
        <v>1126</v>
      </c>
      <c r="C787" s="7" t="s">
        <v>773</v>
      </c>
      <c r="F787"/>
    </row>
    <row r="788" spans="1:28">
      <c r="A788" s="7" t="s">
        <v>1125</v>
      </c>
      <c r="B788" s="7" t="s">
        <v>1124</v>
      </c>
      <c r="C788" s="7" t="s">
        <v>773</v>
      </c>
      <c r="F788"/>
      <c r="N788">
        <v>0.16</v>
      </c>
      <c r="P788">
        <v>4.88</v>
      </c>
      <c r="Q788">
        <v>3.82</v>
      </c>
      <c r="R788">
        <v>15.33</v>
      </c>
      <c r="S788">
        <v>30.58</v>
      </c>
      <c r="T788">
        <v>8.3800000000000008</v>
      </c>
      <c r="U788">
        <v>4.1900000000000004</v>
      </c>
      <c r="V788">
        <v>10.01</v>
      </c>
      <c r="W788">
        <v>0.42</v>
      </c>
      <c r="X788">
        <v>2.52</v>
      </c>
      <c r="Y788">
        <v>22.5</v>
      </c>
      <c r="Z788">
        <v>9.7200000000000006</v>
      </c>
      <c r="AA788">
        <v>54.08</v>
      </c>
      <c r="AB788">
        <v>13.71</v>
      </c>
    </row>
    <row r="789" spans="1:28">
      <c r="A789" s="7" t="s">
        <v>1123</v>
      </c>
      <c r="B789" s="7" t="s">
        <v>1122</v>
      </c>
      <c r="C789" s="7" t="s">
        <v>773</v>
      </c>
      <c r="F789"/>
    </row>
    <row r="790" spans="1:28">
      <c r="A790" s="7" t="s">
        <v>4175</v>
      </c>
      <c r="B790" s="7" t="s">
        <v>4174</v>
      </c>
      <c r="C790" s="7" t="s">
        <v>773</v>
      </c>
      <c r="F790"/>
      <c r="N790">
        <v>0.16</v>
      </c>
      <c r="P790">
        <v>4.88</v>
      </c>
      <c r="Q790">
        <v>3.82</v>
      </c>
    </row>
    <row r="791" spans="1:28">
      <c r="A791" s="7" t="s">
        <v>1101</v>
      </c>
      <c r="B791" s="7" t="s">
        <v>1100</v>
      </c>
      <c r="C791" s="7" t="s">
        <v>773</v>
      </c>
      <c r="F791"/>
    </row>
    <row r="792" spans="1:28">
      <c r="A792" s="7" t="s">
        <v>4173</v>
      </c>
      <c r="B792" s="7" t="s">
        <v>1096</v>
      </c>
      <c r="C792" s="7" t="s">
        <v>773</v>
      </c>
      <c r="F792"/>
      <c r="R792">
        <v>15.33</v>
      </c>
      <c r="S792">
        <v>30.58</v>
      </c>
      <c r="T792">
        <v>8.3800000000000008</v>
      </c>
      <c r="U792">
        <v>4.1900000000000004</v>
      </c>
      <c r="V792">
        <v>10.01</v>
      </c>
      <c r="W792">
        <v>0.42</v>
      </c>
      <c r="X792">
        <v>2.52</v>
      </c>
      <c r="Y792">
        <v>22.5</v>
      </c>
      <c r="Z792">
        <v>9.7200000000000006</v>
      </c>
      <c r="AA792">
        <v>54.08</v>
      </c>
      <c r="AB792">
        <v>13.71</v>
      </c>
    </row>
    <row r="793" spans="1:28">
      <c r="A793" s="7" t="s">
        <v>1095</v>
      </c>
      <c r="B793" s="7" t="s">
        <v>1094</v>
      </c>
      <c r="C793" s="7" t="s">
        <v>773</v>
      </c>
      <c r="F793"/>
      <c r="S793">
        <v>0.47</v>
      </c>
      <c r="U793">
        <v>0.3</v>
      </c>
      <c r="X793">
        <v>0.4</v>
      </c>
    </row>
    <row r="794" spans="1:28">
      <c r="A794" s="7" t="s">
        <v>1093</v>
      </c>
      <c r="B794" s="7" t="s">
        <v>1092</v>
      </c>
      <c r="C794" s="7" t="s">
        <v>773</v>
      </c>
      <c r="F794"/>
    </row>
    <row r="795" spans="1:28">
      <c r="A795" s="7" t="s">
        <v>1091</v>
      </c>
      <c r="B795" s="7" t="s">
        <v>1090</v>
      </c>
      <c r="C795" s="7" t="s">
        <v>773</v>
      </c>
      <c r="F795"/>
    </row>
    <row r="796" spans="1:28">
      <c r="A796" s="7" t="s">
        <v>1087</v>
      </c>
      <c r="B796" s="7" t="s">
        <v>1086</v>
      </c>
      <c r="C796" s="7" t="s">
        <v>773</v>
      </c>
      <c r="F796"/>
    </row>
    <row r="797" spans="1:28">
      <c r="A797" s="7" t="s">
        <v>4172</v>
      </c>
      <c r="B797" s="7" t="s">
        <v>1066</v>
      </c>
      <c r="C797" s="7" t="s">
        <v>773</v>
      </c>
      <c r="F797"/>
      <c r="S797">
        <v>0.47</v>
      </c>
      <c r="U797">
        <v>0.3</v>
      </c>
      <c r="X797">
        <v>0.4</v>
      </c>
    </row>
    <row r="798" spans="1:28">
      <c r="A798" s="7" t="s">
        <v>1065</v>
      </c>
      <c r="B798" s="7" t="s">
        <v>1064</v>
      </c>
      <c r="C798" s="7" t="s">
        <v>773</v>
      </c>
      <c r="F798"/>
    </row>
    <row r="799" spans="1:28">
      <c r="A799" s="7" t="s">
        <v>1063</v>
      </c>
      <c r="B799" s="7" t="s">
        <v>1062</v>
      </c>
      <c r="C799" s="7" t="s">
        <v>773</v>
      </c>
      <c r="F799"/>
    </row>
    <row r="800" spans="1:28">
      <c r="A800" s="7" t="s">
        <v>1061</v>
      </c>
      <c r="B800" s="7" t="s">
        <v>1060</v>
      </c>
      <c r="C800" s="7" t="s">
        <v>773</v>
      </c>
      <c r="F800"/>
    </row>
    <row r="801" spans="1:28">
      <c r="A801" s="7" t="s">
        <v>1059</v>
      </c>
      <c r="B801" s="7" t="s">
        <v>818</v>
      </c>
      <c r="C801" s="7" t="s">
        <v>773</v>
      </c>
      <c r="F801"/>
      <c r="K801">
        <v>0.01</v>
      </c>
      <c r="L801">
        <v>0.06</v>
      </c>
      <c r="N801">
        <v>0.02</v>
      </c>
      <c r="V801">
        <v>0.1</v>
      </c>
      <c r="X801">
        <v>0.1</v>
      </c>
      <c r="Y801">
        <v>1.1100000000000001</v>
      </c>
      <c r="Z801">
        <v>0.1</v>
      </c>
      <c r="AA801">
        <v>0.55000000000000004</v>
      </c>
      <c r="AB801">
        <v>0.49</v>
      </c>
    </row>
    <row r="802" spans="1:28">
      <c r="A802" s="7" t="s">
        <v>1058</v>
      </c>
      <c r="B802" s="7" t="s">
        <v>1057</v>
      </c>
      <c r="C802" s="7" t="s">
        <v>773</v>
      </c>
      <c r="F802"/>
    </row>
    <row r="803" spans="1:28">
      <c r="A803" s="7" t="s">
        <v>1056</v>
      </c>
      <c r="B803" s="7" t="s">
        <v>1055</v>
      </c>
      <c r="C803" s="7" t="s">
        <v>773</v>
      </c>
      <c r="F803"/>
    </row>
    <row r="804" spans="1:28">
      <c r="A804" s="7" t="s">
        <v>1054</v>
      </c>
      <c r="B804" s="7" t="s">
        <v>1053</v>
      </c>
      <c r="C804" s="7" t="s">
        <v>773</v>
      </c>
      <c r="F804"/>
    </row>
    <row r="805" spans="1:28">
      <c r="A805" s="7" t="s">
        <v>1052</v>
      </c>
      <c r="B805" s="7" t="s">
        <v>1051</v>
      </c>
      <c r="C805" s="7" t="s">
        <v>773</v>
      </c>
      <c r="F805"/>
    </row>
    <row r="806" spans="1:28">
      <c r="A806" s="7" t="s">
        <v>1050</v>
      </c>
      <c r="B806" s="7" t="s">
        <v>794</v>
      </c>
      <c r="C806" s="7" t="s">
        <v>773</v>
      </c>
      <c r="F806"/>
      <c r="Z806">
        <v>0.3</v>
      </c>
    </row>
    <row r="807" spans="1:28">
      <c r="A807" s="7" t="s">
        <v>1049</v>
      </c>
      <c r="B807" s="7" t="s">
        <v>914</v>
      </c>
      <c r="C807" s="7" t="s">
        <v>773</v>
      </c>
      <c r="F807"/>
    </row>
    <row r="808" spans="1:28">
      <c r="A808" s="7" t="s">
        <v>1048</v>
      </c>
      <c r="B808" s="7" t="s">
        <v>790</v>
      </c>
      <c r="C808" s="7" t="s">
        <v>773</v>
      </c>
      <c r="F808"/>
    </row>
    <row r="809" spans="1:28">
      <c r="A809" s="7" t="s">
        <v>1047</v>
      </c>
      <c r="B809" s="7" t="s">
        <v>1046</v>
      </c>
      <c r="C809" s="7" t="s">
        <v>773</v>
      </c>
      <c r="F809"/>
      <c r="P809">
        <v>0.15</v>
      </c>
    </row>
    <row r="810" spans="1:28">
      <c r="A810" s="7" t="s">
        <v>1045</v>
      </c>
      <c r="B810" s="7" t="s">
        <v>1044</v>
      </c>
      <c r="C810" s="7" t="s">
        <v>773</v>
      </c>
      <c r="F810"/>
      <c r="K810">
        <v>201.6</v>
      </c>
      <c r="L810">
        <v>329.45</v>
      </c>
      <c r="M810">
        <v>159.41999999999999</v>
      </c>
      <c r="N810">
        <v>276.07</v>
      </c>
      <c r="O810">
        <v>111.12</v>
      </c>
      <c r="P810">
        <v>232.17</v>
      </c>
      <c r="Q810">
        <v>86.03</v>
      </c>
      <c r="R810">
        <v>20.59</v>
      </c>
      <c r="S810">
        <v>196.4</v>
      </c>
      <c r="T810">
        <v>2.2599999999999998</v>
      </c>
      <c r="U810">
        <v>228.67</v>
      </c>
      <c r="V810">
        <v>496.94</v>
      </c>
      <c r="W810">
        <v>398.74</v>
      </c>
      <c r="X810">
        <v>125.6</v>
      </c>
      <c r="Y810">
        <v>16.39</v>
      </c>
      <c r="Z810">
        <v>801.76</v>
      </c>
      <c r="AA810">
        <v>227.93</v>
      </c>
      <c r="AB810">
        <v>122.9</v>
      </c>
    </row>
    <row r="811" spans="1:28">
      <c r="A811" s="7" t="s">
        <v>1043</v>
      </c>
      <c r="B811" s="7" t="s">
        <v>1042</v>
      </c>
      <c r="C811" s="7" t="s">
        <v>773</v>
      </c>
      <c r="F811"/>
      <c r="K811">
        <v>50.18</v>
      </c>
      <c r="L811">
        <v>21</v>
      </c>
      <c r="M811">
        <v>0.04</v>
      </c>
      <c r="S811">
        <v>165</v>
      </c>
      <c r="X811">
        <v>0.3</v>
      </c>
      <c r="Y811">
        <v>0.04</v>
      </c>
    </row>
    <row r="812" spans="1:28">
      <c r="A812" s="7" t="s">
        <v>1029</v>
      </c>
      <c r="B812" s="7" t="s">
        <v>1028</v>
      </c>
      <c r="C812" s="7" t="s">
        <v>773</v>
      </c>
      <c r="F812"/>
    </row>
    <row r="813" spans="1:28">
      <c r="A813" s="7" t="s">
        <v>1027</v>
      </c>
      <c r="B813" s="7" t="s">
        <v>1026</v>
      </c>
      <c r="C813" s="7" t="s">
        <v>773</v>
      </c>
      <c r="F813"/>
    </row>
    <row r="814" spans="1:28">
      <c r="A814" s="7" t="s">
        <v>1025</v>
      </c>
      <c r="B814" s="7" t="s">
        <v>1024</v>
      </c>
      <c r="C814" s="7" t="s">
        <v>773</v>
      </c>
      <c r="F814"/>
    </row>
    <row r="815" spans="1:28">
      <c r="A815" s="7" t="s">
        <v>1023</v>
      </c>
      <c r="B815" s="7" t="s">
        <v>1022</v>
      </c>
      <c r="C815" s="7" t="s">
        <v>773</v>
      </c>
      <c r="F815"/>
    </row>
    <row r="816" spans="1:28">
      <c r="A816" s="7" t="s">
        <v>1021</v>
      </c>
      <c r="B816" s="7" t="s">
        <v>1020</v>
      </c>
      <c r="C816" s="7" t="s">
        <v>773</v>
      </c>
      <c r="F816"/>
    </row>
    <row r="817" spans="1:28">
      <c r="A817" s="7" t="s">
        <v>1019</v>
      </c>
      <c r="B817" s="7" t="s">
        <v>1018</v>
      </c>
      <c r="C817" s="7" t="s">
        <v>773</v>
      </c>
      <c r="F817"/>
    </row>
    <row r="818" spans="1:28">
      <c r="A818" s="7" t="s">
        <v>1017</v>
      </c>
      <c r="B818" s="7" t="s">
        <v>1016</v>
      </c>
      <c r="C818" s="7" t="s">
        <v>773</v>
      </c>
      <c r="F818"/>
      <c r="L818">
        <v>0.21</v>
      </c>
      <c r="M818">
        <v>0.36</v>
      </c>
      <c r="N818">
        <v>0.39</v>
      </c>
      <c r="O818">
        <v>5.31</v>
      </c>
      <c r="P818">
        <v>0.08</v>
      </c>
      <c r="Q818">
        <v>0.24</v>
      </c>
      <c r="S818">
        <v>0.24</v>
      </c>
      <c r="T818">
        <v>0.24</v>
      </c>
      <c r="U818">
        <v>0.24</v>
      </c>
      <c r="V818">
        <v>0.24</v>
      </c>
      <c r="W818">
        <v>0.75</v>
      </c>
      <c r="X818">
        <v>1.32</v>
      </c>
      <c r="Y818">
        <v>0.71</v>
      </c>
      <c r="Z818">
        <v>0.04</v>
      </c>
    </row>
    <row r="819" spans="1:28">
      <c r="A819" s="7" t="s">
        <v>1015</v>
      </c>
      <c r="B819" s="7" t="s">
        <v>1014</v>
      </c>
      <c r="C819" s="7" t="s">
        <v>773</v>
      </c>
      <c r="F819"/>
      <c r="K819">
        <v>0.16</v>
      </c>
    </row>
    <row r="820" spans="1:28">
      <c r="A820" s="7" t="s">
        <v>1013</v>
      </c>
      <c r="B820" s="7" t="s">
        <v>1012</v>
      </c>
      <c r="C820" s="7" t="s">
        <v>773</v>
      </c>
      <c r="F820"/>
    </row>
    <row r="821" spans="1:28">
      <c r="A821" s="7" t="s">
        <v>1011</v>
      </c>
      <c r="B821" s="7" t="s">
        <v>1010</v>
      </c>
      <c r="C821" s="7" t="s">
        <v>773</v>
      </c>
      <c r="F821"/>
      <c r="AB821">
        <v>0.6</v>
      </c>
    </row>
    <row r="822" spans="1:28">
      <c r="A822" s="7" t="s">
        <v>1009</v>
      </c>
      <c r="B822" s="7" t="s">
        <v>1008</v>
      </c>
      <c r="C822" s="7" t="s">
        <v>773</v>
      </c>
      <c r="F822"/>
    </row>
    <row r="823" spans="1:28">
      <c r="A823" s="7" t="s">
        <v>1007</v>
      </c>
      <c r="B823" s="7" t="s">
        <v>1006</v>
      </c>
      <c r="C823" s="7" t="s">
        <v>773</v>
      </c>
      <c r="F823"/>
      <c r="K823">
        <v>0</v>
      </c>
    </row>
    <row r="824" spans="1:28">
      <c r="A824" s="7" t="s">
        <v>1005</v>
      </c>
      <c r="B824" s="7" t="s">
        <v>179</v>
      </c>
      <c r="C824" s="7" t="s">
        <v>773</v>
      </c>
      <c r="F824"/>
    </row>
    <row r="825" spans="1:28">
      <c r="A825" s="7" t="s">
        <v>4171</v>
      </c>
      <c r="B825" s="7" t="s">
        <v>4170</v>
      </c>
      <c r="C825" s="7" t="s">
        <v>773</v>
      </c>
      <c r="F825"/>
    </row>
    <row r="826" spans="1:28">
      <c r="A826" s="7" t="s">
        <v>994</v>
      </c>
      <c r="B826" s="7" t="s">
        <v>993</v>
      </c>
      <c r="C826" s="7" t="s">
        <v>773</v>
      </c>
      <c r="F826"/>
    </row>
    <row r="827" spans="1:28">
      <c r="A827" s="7" t="s">
        <v>992</v>
      </c>
      <c r="B827" s="7" t="s">
        <v>991</v>
      </c>
      <c r="C827" s="7" t="s">
        <v>773</v>
      </c>
      <c r="F827"/>
    </row>
    <row r="828" spans="1:28">
      <c r="A828" s="7" t="s">
        <v>990</v>
      </c>
      <c r="B828" s="7" t="s">
        <v>989</v>
      </c>
      <c r="C828" s="7" t="s">
        <v>773</v>
      </c>
      <c r="F828"/>
      <c r="K828">
        <v>141.97999999999999</v>
      </c>
      <c r="L828">
        <v>307.92</v>
      </c>
      <c r="M828">
        <v>159.02000000000001</v>
      </c>
      <c r="N828">
        <v>274.89</v>
      </c>
      <c r="O828">
        <v>105.56</v>
      </c>
      <c r="P828">
        <v>232.09</v>
      </c>
      <c r="Q828">
        <v>85.59</v>
      </c>
      <c r="R828">
        <v>20.170000000000002</v>
      </c>
      <c r="S828">
        <v>30.15</v>
      </c>
      <c r="T828">
        <v>2.02</v>
      </c>
      <c r="U828">
        <v>227.95</v>
      </c>
      <c r="V828">
        <v>492.5</v>
      </c>
      <c r="W828">
        <v>396.02</v>
      </c>
      <c r="X828">
        <v>120.53</v>
      </c>
      <c r="Y828">
        <v>5.21</v>
      </c>
      <c r="Z828">
        <v>78.97</v>
      </c>
      <c r="AA828">
        <v>184.82</v>
      </c>
      <c r="AB828">
        <v>121.98</v>
      </c>
    </row>
    <row r="829" spans="1:28">
      <c r="A829" s="7" t="s">
        <v>988</v>
      </c>
      <c r="B829" s="7" t="s">
        <v>987</v>
      </c>
      <c r="C829" s="7" t="s">
        <v>773</v>
      </c>
      <c r="F829"/>
      <c r="K829">
        <v>2.09</v>
      </c>
      <c r="N829">
        <v>0</v>
      </c>
      <c r="O829">
        <v>20.399999999999999</v>
      </c>
      <c r="P829">
        <v>0.11</v>
      </c>
      <c r="Q829">
        <v>0.11</v>
      </c>
    </row>
    <row r="830" spans="1:28">
      <c r="A830" s="7" t="s">
        <v>4169</v>
      </c>
      <c r="B830" s="7" t="s">
        <v>4168</v>
      </c>
      <c r="C830" s="7" t="s">
        <v>773</v>
      </c>
      <c r="F830"/>
      <c r="K830">
        <v>136.63999999999999</v>
      </c>
      <c r="L830">
        <v>305.61</v>
      </c>
      <c r="M830">
        <v>157.65</v>
      </c>
      <c r="N830">
        <v>261.76</v>
      </c>
      <c r="O830">
        <v>43.22</v>
      </c>
      <c r="P830">
        <v>231.98</v>
      </c>
      <c r="Q830">
        <v>85.47</v>
      </c>
    </row>
    <row r="831" spans="1:28">
      <c r="A831" s="7" t="s">
        <v>966</v>
      </c>
      <c r="B831" s="7" t="s">
        <v>965</v>
      </c>
      <c r="C831" s="7" t="s">
        <v>773</v>
      </c>
      <c r="F831"/>
      <c r="N831">
        <v>6.27</v>
      </c>
      <c r="O831">
        <v>41.95</v>
      </c>
    </row>
    <row r="832" spans="1:28">
      <c r="A832" s="7" t="s">
        <v>4167</v>
      </c>
      <c r="B832" s="7" t="s">
        <v>961</v>
      </c>
      <c r="C832" s="7" t="s">
        <v>773</v>
      </c>
      <c r="F832"/>
      <c r="K832">
        <v>3.25</v>
      </c>
      <c r="L832">
        <v>2.3199999999999998</v>
      </c>
      <c r="M832">
        <v>1.37</v>
      </c>
      <c r="N832">
        <v>6.86</v>
      </c>
      <c r="R832">
        <v>20.170000000000002</v>
      </c>
      <c r="S832">
        <v>30.15</v>
      </c>
      <c r="T832">
        <v>2.02</v>
      </c>
      <c r="U832">
        <v>227.95</v>
      </c>
      <c r="V832">
        <v>492.5</v>
      </c>
      <c r="W832">
        <v>396.02</v>
      </c>
      <c r="X832">
        <v>120.53</v>
      </c>
      <c r="Y832">
        <v>5.21</v>
      </c>
      <c r="Z832">
        <v>78.97</v>
      </c>
      <c r="AA832">
        <v>184.82</v>
      </c>
      <c r="AB832">
        <v>121.98</v>
      </c>
    </row>
    <row r="833" spans="1:28">
      <c r="A833" s="7" t="s">
        <v>960</v>
      </c>
      <c r="B833" s="7" t="s">
        <v>181</v>
      </c>
      <c r="C833" s="7" t="s">
        <v>773</v>
      </c>
      <c r="F833"/>
      <c r="K833">
        <v>1.53</v>
      </c>
      <c r="L833">
        <v>0.04</v>
      </c>
      <c r="N833">
        <v>0.49</v>
      </c>
      <c r="O833">
        <v>0.25</v>
      </c>
      <c r="Q833">
        <v>0.2</v>
      </c>
      <c r="R833">
        <v>0.42</v>
      </c>
      <c r="S833">
        <v>1.01</v>
      </c>
      <c r="U833">
        <v>0.38</v>
      </c>
      <c r="V833">
        <v>4.2</v>
      </c>
      <c r="W833">
        <v>0.33</v>
      </c>
      <c r="Y833">
        <v>5.72</v>
      </c>
      <c r="Z833">
        <v>0.45</v>
      </c>
      <c r="AA833">
        <v>3.07</v>
      </c>
      <c r="AB833">
        <v>0.06</v>
      </c>
    </row>
    <row r="834" spans="1:28">
      <c r="A834" s="7" t="s">
        <v>959</v>
      </c>
      <c r="B834" s="7" t="s">
        <v>958</v>
      </c>
      <c r="C834" s="7" t="s">
        <v>773</v>
      </c>
      <c r="F834"/>
    </row>
    <row r="835" spans="1:28">
      <c r="A835" s="7" t="s">
        <v>957</v>
      </c>
      <c r="B835" s="7" t="s">
        <v>956</v>
      </c>
      <c r="C835" s="7" t="s">
        <v>773</v>
      </c>
      <c r="F835"/>
    </row>
    <row r="836" spans="1:28">
      <c r="A836" s="7" t="s">
        <v>955</v>
      </c>
      <c r="B836" s="7" t="s">
        <v>954</v>
      </c>
      <c r="C836" s="7" t="s">
        <v>773</v>
      </c>
      <c r="F836"/>
    </row>
    <row r="837" spans="1:28">
      <c r="A837" s="7" t="s">
        <v>953</v>
      </c>
      <c r="B837" s="7" t="s">
        <v>952</v>
      </c>
      <c r="C837" s="7" t="s">
        <v>773</v>
      </c>
      <c r="F837"/>
    </row>
    <row r="838" spans="1:28">
      <c r="A838" s="7" t="s">
        <v>951</v>
      </c>
      <c r="B838" s="7" t="s">
        <v>950</v>
      </c>
      <c r="C838" s="7" t="s">
        <v>773</v>
      </c>
      <c r="F838"/>
      <c r="O838">
        <v>0.25</v>
      </c>
      <c r="Q838">
        <v>0.2</v>
      </c>
    </row>
    <row r="839" spans="1:28">
      <c r="A839" s="7" t="s">
        <v>949</v>
      </c>
      <c r="B839" s="7" t="s">
        <v>948</v>
      </c>
      <c r="C839" s="7" t="s">
        <v>773</v>
      </c>
      <c r="F839"/>
    </row>
    <row r="840" spans="1:28">
      <c r="A840" s="7" t="s">
        <v>947</v>
      </c>
      <c r="B840" s="7" t="s">
        <v>946</v>
      </c>
      <c r="C840" s="7" t="s">
        <v>773</v>
      </c>
      <c r="F840"/>
    </row>
    <row r="841" spans="1:28">
      <c r="A841" s="7" t="s">
        <v>945</v>
      </c>
      <c r="B841" s="7" t="s">
        <v>944</v>
      </c>
      <c r="C841" s="7" t="s">
        <v>773</v>
      </c>
      <c r="F841"/>
    </row>
    <row r="842" spans="1:28">
      <c r="A842" s="7" t="s">
        <v>943</v>
      </c>
      <c r="B842" s="7" t="s">
        <v>942</v>
      </c>
      <c r="C842" s="7" t="s">
        <v>773</v>
      </c>
      <c r="F842"/>
    </row>
    <row r="843" spans="1:28">
      <c r="A843" s="7" t="s">
        <v>941</v>
      </c>
      <c r="B843" s="7" t="s">
        <v>940</v>
      </c>
      <c r="C843" s="7" t="s">
        <v>773</v>
      </c>
      <c r="F843"/>
    </row>
    <row r="844" spans="1:28">
      <c r="A844" s="7" t="s">
        <v>939</v>
      </c>
      <c r="B844" s="7" t="s">
        <v>938</v>
      </c>
      <c r="C844" s="7" t="s">
        <v>773</v>
      </c>
      <c r="F844"/>
    </row>
    <row r="845" spans="1:28">
      <c r="A845" s="7" t="s">
        <v>937</v>
      </c>
      <c r="B845" s="7" t="s">
        <v>936</v>
      </c>
      <c r="C845" s="7" t="s">
        <v>773</v>
      </c>
      <c r="F845"/>
    </row>
    <row r="846" spans="1:28">
      <c r="A846" s="7" t="s">
        <v>935</v>
      </c>
      <c r="B846" s="7" t="s">
        <v>934</v>
      </c>
      <c r="C846" s="7" t="s">
        <v>773</v>
      </c>
      <c r="F846"/>
    </row>
    <row r="847" spans="1:28">
      <c r="A847" s="7" t="s">
        <v>933</v>
      </c>
      <c r="B847" s="7" t="s">
        <v>932</v>
      </c>
      <c r="C847" s="7" t="s">
        <v>773</v>
      </c>
      <c r="F847"/>
      <c r="K847">
        <v>1.53</v>
      </c>
      <c r="L847">
        <v>0.04</v>
      </c>
      <c r="N847">
        <v>0.49</v>
      </c>
      <c r="R847">
        <v>0.42</v>
      </c>
      <c r="S847">
        <v>1.01</v>
      </c>
      <c r="U847">
        <v>0.38</v>
      </c>
      <c r="V847">
        <v>4.2</v>
      </c>
      <c r="W847">
        <v>0.33</v>
      </c>
      <c r="Y847">
        <v>5.72</v>
      </c>
      <c r="Z847">
        <v>0.45</v>
      </c>
      <c r="AA847">
        <v>3.07</v>
      </c>
      <c r="AB847">
        <v>0.06</v>
      </c>
    </row>
    <row r="848" spans="1:28">
      <c r="A848" s="7" t="s">
        <v>931</v>
      </c>
      <c r="B848" s="7" t="s">
        <v>930</v>
      </c>
      <c r="C848" s="7" t="s">
        <v>773</v>
      </c>
      <c r="F848"/>
      <c r="X848">
        <v>1.83</v>
      </c>
    </row>
    <row r="849" spans="1:28">
      <c r="A849" s="7" t="s">
        <v>929</v>
      </c>
      <c r="B849" s="7" t="s">
        <v>928</v>
      </c>
      <c r="C849" s="7" t="s">
        <v>773</v>
      </c>
      <c r="F849"/>
    </row>
    <row r="850" spans="1:28">
      <c r="A850" s="7" t="s">
        <v>927</v>
      </c>
      <c r="B850" s="7" t="s">
        <v>926</v>
      </c>
      <c r="C850" s="7" t="s">
        <v>773</v>
      </c>
      <c r="F850"/>
    </row>
    <row r="851" spans="1:28">
      <c r="A851" s="7" t="s">
        <v>925</v>
      </c>
      <c r="B851" s="7" t="s">
        <v>874</v>
      </c>
      <c r="C851" s="7" t="s">
        <v>773</v>
      </c>
      <c r="F851"/>
      <c r="K851">
        <v>7.75</v>
      </c>
      <c r="L851">
        <v>0.28000000000000003</v>
      </c>
      <c r="N851">
        <v>0.31</v>
      </c>
      <c r="U851">
        <v>0.1</v>
      </c>
      <c r="W851">
        <v>1.64</v>
      </c>
      <c r="X851">
        <v>1.62</v>
      </c>
      <c r="Y851">
        <v>0.36</v>
      </c>
      <c r="Z851">
        <v>2.29</v>
      </c>
      <c r="AA851">
        <v>0.05</v>
      </c>
      <c r="AB851">
        <v>0.27</v>
      </c>
    </row>
    <row r="852" spans="1:28">
      <c r="A852" s="7" t="s">
        <v>924</v>
      </c>
      <c r="B852" s="7" t="s">
        <v>923</v>
      </c>
      <c r="C852" s="7" t="s">
        <v>773</v>
      </c>
      <c r="F852"/>
    </row>
    <row r="853" spans="1:28">
      <c r="A853" s="7" t="s">
        <v>922</v>
      </c>
      <c r="B853" s="7" t="s">
        <v>921</v>
      </c>
      <c r="C853" s="7" t="s">
        <v>773</v>
      </c>
      <c r="F853"/>
    </row>
    <row r="854" spans="1:28">
      <c r="A854" s="7" t="s">
        <v>920</v>
      </c>
      <c r="B854" s="7" t="s">
        <v>919</v>
      </c>
      <c r="C854" s="7" t="s">
        <v>773</v>
      </c>
      <c r="F854"/>
    </row>
    <row r="855" spans="1:28">
      <c r="A855" s="7" t="s">
        <v>918</v>
      </c>
      <c r="B855" s="7" t="s">
        <v>917</v>
      </c>
      <c r="C855" s="7" t="s">
        <v>773</v>
      </c>
      <c r="F855"/>
    </row>
    <row r="856" spans="1:28">
      <c r="A856" s="7" t="s">
        <v>916</v>
      </c>
      <c r="B856" s="7" t="s">
        <v>794</v>
      </c>
      <c r="C856" s="7" t="s">
        <v>773</v>
      </c>
      <c r="F856"/>
      <c r="Y856">
        <v>4.34</v>
      </c>
    </row>
    <row r="857" spans="1:28">
      <c r="A857" s="7" t="s">
        <v>915</v>
      </c>
      <c r="B857" s="7" t="s">
        <v>914</v>
      </c>
      <c r="C857" s="7" t="s">
        <v>773</v>
      </c>
      <c r="F857"/>
    </row>
    <row r="858" spans="1:28">
      <c r="A858" s="7" t="s">
        <v>913</v>
      </c>
      <c r="B858" s="7" t="s">
        <v>912</v>
      </c>
      <c r="C858" s="7" t="s">
        <v>773</v>
      </c>
      <c r="F858"/>
      <c r="Z858">
        <v>720</v>
      </c>
      <c r="AA858">
        <v>40</v>
      </c>
    </row>
    <row r="859" spans="1:28">
      <c r="A859" s="7" t="s">
        <v>911</v>
      </c>
      <c r="B859" s="7" t="s">
        <v>910</v>
      </c>
      <c r="C859" s="7" t="s">
        <v>773</v>
      </c>
      <c r="F859"/>
    </row>
    <row r="860" spans="1:28">
      <c r="A860" s="7" t="s">
        <v>909</v>
      </c>
      <c r="B860" s="7" t="s">
        <v>195</v>
      </c>
      <c r="C860" s="7" t="s">
        <v>773</v>
      </c>
      <c r="F860"/>
    </row>
    <row r="861" spans="1:28">
      <c r="A861" s="7" t="s">
        <v>908</v>
      </c>
      <c r="B861" s="7" t="s">
        <v>193</v>
      </c>
      <c r="C861" s="7" t="s">
        <v>773</v>
      </c>
      <c r="F861"/>
    </row>
    <row r="862" spans="1:28">
      <c r="A862" s="7" t="s">
        <v>190</v>
      </c>
      <c r="B862" s="7" t="s">
        <v>191</v>
      </c>
      <c r="C862" s="7" t="s">
        <v>773</v>
      </c>
      <c r="F862"/>
    </row>
    <row r="863" spans="1:28">
      <c r="A863" s="7" t="s">
        <v>907</v>
      </c>
      <c r="B863" s="7" t="s">
        <v>175</v>
      </c>
      <c r="C863" s="7" t="s">
        <v>773</v>
      </c>
      <c r="F863"/>
    </row>
    <row r="864" spans="1:28">
      <c r="A864" s="7" t="s">
        <v>906</v>
      </c>
      <c r="B864" s="7" t="s">
        <v>189</v>
      </c>
      <c r="C864" s="7" t="s">
        <v>773</v>
      </c>
      <c r="F864"/>
    </row>
    <row r="865" spans="1:28">
      <c r="A865" s="7" t="s">
        <v>905</v>
      </c>
      <c r="B865" s="7" t="s">
        <v>187</v>
      </c>
      <c r="C865" s="7" t="s">
        <v>773</v>
      </c>
      <c r="F865"/>
    </row>
    <row r="866" spans="1:28">
      <c r="A866" s="7" t="s">
        <v>904</v>
      </c>
      <c r="B866" s="7" t="s">
        <v>780</v>
      </c>
      <c r="C866" s="7" t="s">
        <v>773</v>
      </c>
      <c r="F866"/>
    </row>
    <row r="867" spans="1:28">
      <c r="A867" s="7" t="s">
        <v>903</v>
      </c>
      <c r="B867" s="7" t="s">
        <v>131</v>
      </c>
      <c r="C867" s="7" t="s">
        <v>773</v>
      </c>
      <c r="F867"/>
      <c r="K867">
        <v>321.61</v>
      </c>
      <c r="L867">
        <v>247.45</v>
      </c>
      <c r="M867">
        <v>-14.19</v>
      </c>
      <c r="N867">
        <v>110.72</v>
      </c>
      <c r="O867">
        <v>-90.46</v>
      </c>
      <c r="P867">
        <v>-16.53</v>
      </c>
      <c r="Q867">
        <v>-58.7</v>
      </c>
      <c r="R867">
        <v>-70.489999999999995</v>
      </c>
      <c r="S867">
        <v>-39.75</v>
      </c>
      <c r="T867">
        <v>-39.75</v>
      </c>
      <c r="U867">
        <v>160.25</v>
      </c>
      <c r="V867">
        <v>320</v>
      </c>
      <c r="W867">
        <v>52.95</v>
      </c>
      <c r="X867">
        <v>-53.39</v>
      </c>
      <c r="Y867">
        <v>-136.88</v>
      </c>
      <c r="Z867">
        <v>718.7</v>
      </c>
      <c r="AA867">
        <v>214.55</v>
      </c>
      <c r="AB867">
        <v>24.38</v>
      </c>
    </row>
    <row r="868" spans="1:28">
      <c r="A868" s="7" t="s">
        <v>902</v>
      </c>
      <c r="B868" s="7" t="s">
        <v>901</v>
      </c>
      <c r="C868" s="7" t="s">
        <v>773</v>
      </c>
      <c r="F868"/>
      <c r="K868">
        <v>322.54000000000002</v>
      </c>
      <c r="L868">
        <v>247.5</v>
      </c>
      <c r="M868">
        <v>140</v>
      </c>
      <c r="N868">
        <v>295</v>
      </c>
      <c r="O868">
        <v>36.9</v>
      </c>
      <c r="P868">
        <v>168.8</v>
      </c>
      <c r="Q868">
        <v>73.3</v>
      </c>
      <c r="R868">
        <v>63.01</v>
      </c>
      <c r="U868">
        <v>200</v>
      </c>
      <c r="V868">
        <v>350</v>
      </c>
      <c r="W868">
        <v>130</v>
      </c>
      <c r="X868">
        <v>50</v>
      </c>
      <c r="Y868">
        <v>150</v>
      </c>
      <c r="Z868">
        <v>859.62</v>
      </c>
      <c r="AA868">
        <v>260</v>
      </c>
      <c r="AB868">
        <v>151.06</v>
      </c>
    </row>
    <row r="869" spans="1:28">
      <c r="A869" s="7" t="s">
        <v>900</v>
      </c>
      <c r="B869" s="7" t="s">
        <v>164</v>
      </c>
      <c r="C869" s="7" t="s">
        <v>773</v>
      </c>
      <c r="F869"/>
    </row>
    <row r="870" spans="1:28">
      <c r="A870" s="7" t="s">
        <v>899</v>
      </c>
      <c r="B870" s="7" t="s">
        <v>162</v>
      </c>
      <c r="C870" s="7" t="s">
        <v>773</v>
      </c>
      <c r="F870"/>
      <c r="M870">
        <v>30</v>
      </c>
      <c r="N870">
        <v>35</v>
      </c>
      <c r="V870">
        <v>100</v>
      </c>
      <c r="W870">
        <v>30</v>
      </c>
      <c r="AA870">
        <v>260</v>
      </c>
      <c r="AB870">
        <v>65</v>
      </c>
    </row>
    <row r="871" spans="1:28">
      <c r="A871" s="7" t="s">
        <v>898</v>
      </c>
      <c r="B871" s="7" t="s">
        <v>160</v>
      </c>
      <c r="C871" s="7" t="s">
        <v>773</v>
      </c>
      <c r="F871"/>
    </row>
    <row r="872" spans="1:28">
      <c r="A872" s="7" t="s">
        <v>897</v>
      </c>
      <c r="B872" s="7" t="s">
        <v>158</v>
      </c>
      <c r="C872" s="7" t="s">
        <v>773</v>
      </c>
      <c r="F872"/>
    </row>
    <row r="873" spans="1:28">
      <c r="A873" s="7" t="s">
        <v>886</v>
      </c>
      <c r="B873" s="7" t="s">
        <v>885</v>
      </c>
      <c r="C873" s="7" t="s">
        <v>773</v>
      </c>
      <c r="F873"/>
    </row>
    <row r="874" spans="1:28">
      <c r="A874" s="7" t="s">
        <v>884</v>
      </c>
      <c r="B874" s="7" t="s">
        <v>156</v>
      </c>
      <c r="C874" s="7" t="s">
        <v>773</v>
      </c>
      <c r="F874"/>
      <c r="K874">
        <v>29.99</v>
      </c>
      <c r="V874">
        <v>50</v>
      </c>
    </row>
    <row r="875" spans="1:28">
      <c r="A875" s="7" t="s">
        <v>883</v>
      </c>
      <c r="B875" s="7" t="s">
        <v>154</v>
      </c>
      <c r="C875" s="7" t="s">
        <v>773</v>
      </c>
      <c r="F875"/>
      <c r="K875">
        <v>122.5</v>
      </c>
      <c r="L875">
        <v>247.5</v>
      </c>
      <c r="M875">
        <v>110</v>
      </c>
      <c r="N875">
        <v>210</v>
      </c>
      <c r="O875">
        <v>36.9</v>
      </c>
      <c r="P875">
        <v>168.8</v>
      </c>
      <c r="Q875">
        <v>73.3</v>
      </c>
      <c r="U875">
        <v>200</v>
      </c>
      <c r="V875">
        <v>200</v>
      </c>
      <c r="W875">
        <v>100</v>
      </c>
      <c r="X875">
        <v>50</v>
      </c>
      <c r="Y875">
        <v>150</v>
      </c>
      <c r="Z875">
        <v>400</v>
      </c>
    </row>
    <row r="876" spans="1:28">
      <c r="A876" s="7" t="s">
        <v>882</v>
      </c>
      <c r="B876" s="7" t="s">
        <v>881</v>
      </c>
      <c r="C876" s="7" t="s">
        <v>773</v>
      </c>
      <c r="F876"/>
    </row>
    <row r="877" spans="1:28">
      <c r="A877" s="7" t="s">
        <v>880</v>
      </c>
      <c r="B877" s="7" t="s">
        <v>150</v>
      </c>
      <c r="C877" s="7" t="s">
        <v>773</v>
      </c>
      <c r="F877"/>
    </row>
    <row r="878" spans="1:28">
      <c r="A878" s="7" t="s">
        <v>879</v>
      </c>
      <c r="B878" s="7" t="s">
        <v>152</v>
      </c>
      <c r="C878" s="7" t="s">
        <v>773</v>
      </c>
      <c r="F878"/>
    </row>
    <row r="879" spans="1:28">
      <c r="A879" s="7" t="s">
        <v>878</v>
      </c>
      <c r="B879" s="7" t="s">
        <v>822</v>
      </c>
      <c r="C879" s="7" t="s">
        <v>773</v>
      </c>
      <c r="F879"/>
    </row>
    <row r="880" spans="1:28">
      <c r="A880" s="7" t="s">
        <v>877</v>
      </c>
      <c r="B880" s="7" t="s">
        <v>876</v>
      </c>
      <c r="C880" s="7" t="s">
        <v>773</v>
      </c>
      <c r="F880"/>
    </row>
    <row r="881" spans="1:28">
      <c r="A881" s="7" t="s">
        <v>875</v>
      </c>
      <c r="B881" s="7" t="s">
        <v>874</v>
      </c>
      <c r="C881" s="7" t="s">
        <v>773</v>
      </c>
      <c r="F881"/>
      <c r="K881">
        <v>0.05</v>
      </c>
    </row>
    <row r="882" spans="1:28">
      <c r="A882" s="7" t="s">
        <v>873</v>
      </c>
      <c r="B882" s="7" t="s">
        <v>872</v>
      </c>
      <c r="C882" s="7" t="s">
        <v>773</v>
      </c>
      <c r="F882"/>
    </row>
    <row r="883" spans="1:28">
      <c r="A883" s="7" t="s">
        <v>871</v>
      </c>
      <c r="B883" s="7" t="s">
        <v>870</v>
      </c>
      <c r="C883" s="7" t="s">
        <v>773</v>
      </c>
      <c r="F883"/>
    </row>
    <row r="884" spans="1:28">
      <c r="A884" s="7" t="s">
        <v>869</v>
      </c>
      <c r="B884" s="7" t="s">
        <v>172</v>
      </c>
      <c r="C884" s="7" t="s">
        <v>773</v>
      </c>
      <c r="F884"/>
      <c r="K884">
        <v>170</v>
      </c>
      <c r="N884">
        <v>50</v>
      </c>
      <c r="R884">
        <v>63.01</v>
      </c>
      <c r="Z884">
        <v>459.62</v>
      </c>
    </row>
    <row r="885" spans="1:28">
      <c r="A885" s="7" t="s">
        <v>866</v>
      </c>
      <c r="B885" s="7" t="s">
        <v>170</v>
      </c>
      <c r="C885" s="7" t="s">
        <v>773</v>
      </c>
      <c r="F885"/>
    </row>
    <row r="886" spans="1:28">
      <c r="A886" s="7" t="s">
        <v>865</v>
      </c>
      <c r="B886" s="7" t="s">
        <v>864</v>
      </c>
      <c r="C886" s="7" t="s">
        <v>773</v>
      </c>
      <c r="F886"/>
    </row>
    <row r="887" spans="1:28">
      <c r="A887" s="7" t="s">
        <v>863</v>
      </c>
      <c r="B887" s="7" t="s">
        <v>862</v>
      </c>
      <c r="C887" s="7" t="s">
        <v>773</v>
      </c>
      <c r="F887"/>
    </row>
    <row r="888" spans="1:28">
      <c r="A888" s="7" t="s">
        <v>861</v>
      </c>
      <c r="B888" s="7" t="s">
        <v>860</v>
      </c>
      <c r="C888" s="7" t="s">
        <v>773</v>
      </c>
      <c r="F888"/>
      <c r="AB888">
        <v>86.06</v>
      </c>
    </row>
    <row r="889" spans="1:28">
      <c r="A889" s="7" t="s">
        <v>859</v>
      </c>
      <c r="B889" s="7" t="s">
        <v>858</v>
      </c>
      <c r="C889" s="7" t="s">
        <v>773</v>
      </c>
      <c r="F889"/>
    </row>
    <row r="890" spans="1:28">
      <c r="A890" s="7" t="s">
        <v>857</v>
      </c>
      <c r="B890" s="7" t="s">
        <v>856</v>
      </c>
      <c r="C890" s="7" t="s">
        <v>773</v>
      </c>
      <c r="F890"/>
    </row>
    <row r="891" spans="1:28">
      <c r="A891" s="7" t="s">
        <v>855</v>
      </c>
      <c r="B891" s="7" t="s">
        <v>798</v>
      </c>
      <c r="C891" s="7" t="s">
        <v>773</v>
      </c>
      <c r="F891"/>
    </row>
    <row r="892" spans="1:28">
      <c r="A892" s="7" t="s">
        <v>854</v>
      </c>
      <c r="B892" s="7" t="s">
        <v>853</v>
      </c>
      <c r="C892" s="7" t="s">
        <v>773</v>
      </c>
      <c r="F892"/>
    </row>
    <row r="893" spans="1:28">
      <c r="A893" s="7" t="s">
        <v>852</v>
      </c>
      <c r="B893" s="7" t="s">
        <v>794</v>
      </c>
      <c r="C893" s="7" t="s">
        <v>773</v>
      </c>
      <c r="F893"/>
    </row>
    <row r="894" spans="1:28">
      <c r="A894" s="7" t="s">
        <v>851</v>
      </c>
      <c r="B894" s="7" t="s">
        <v>792</v>
      </c>
      <c r="C894" s="7" t="s">
        <v>773</v>
      </c>
      <c r="F894"/>
    </row>
    <row r="895" spans="1:28">
      <c r="A895" s="7" t="s">
        <v>850</v>
      </c>
      <c r="B895" s="7" t="s">
        <v>790</v>
      </c>
      <c r="C895" s="7" t="s">
        <v>773</v>
      </c>
      <c r="F895"/>
    </row>
    <row r="896" spans="1:28">
      <c r="A896" s="7" t="s">
        <v>849</v>
      </c>
      <c r="B896" s="7" t="s">
        <v>848</v>
      </c>
      <c r="C896" s="7" t="s">
        <v>773</v>
      </c>
      <c r="F896"/>
    </row>
    <row r="897" spans="1:28">
      <c r="A897" s="7" t="s">
        <v>847</v>
      </c>
      <c r="B897" s="7" t="s">
        <v>846</v>
      </c>
      <c r="C897" s="7" t="s">
        <v>773</v>
      </c>
      <c r="F897"/>
      <c r="K897">
        <v>0.93</v>
      </c>
      <c r="L897">
        <v>0.05</v>
      </c>
      <c r="M897">
        <v>154.19</v>
      </c>
      <c r="N897">
        <v>184.28</v>
      </c>
      <c r="O897">
        <v>127.36</v>
      </c>
      <c r="P897">
        <v>185.33</v>
      </c>
      <c r="Q897">
        <v>132</v>
      </c>
      <c r="R897">
        <v>133.5</v>
      </c>
      <c r="S897">
        <v>39.75</v>
      </c>
      <c r="T897">
        <v>39.75</v>
      </c>
      <c r="U897">
        <v>39.75</v>
      </c>
      <c r="V897">
        <v>30</v>
      </c>
      <c r="W897">
        <v>77.05</v>
      </c>
      <c r="X897">
        <v>103.39</v>
      </c>
      <c r="Y897">
        <v>286.88</v>
      </c>
      <c r="Z897">
        <v>140.91999999999999</v>
      </c>
      <c r="AA897">
        <v>45.45</v>
      </c>
      <c r="AB897">
        <v>126.68</v>
      </c>
    </row>
    <row r="898" spans="1:28">
      <c r="A898" s="7" t="s">
        <v>845</v>
      </c>
      <c r="B898" s="7" t="s">
        <v>148</v>
      </c>
      <c r="C898" s="7" t="s">
        <v>773</v>
      </c>
      <c r="F898"/>
    </row>
    <row r="899" spans="1:28">
      <c r="A899" s="7" t="s">
        <v>844</v>
      </c>
      <c r="B899" s="7" t="s">
        <v>146</v>
      </c>
      <c r="C899" s="7" t="s">
        <v>773</v>
      </c>
      <c r="F899"/>
      <c r="N899">
        <v>30</v>
      </c>
      <c r="V899">
        <v>5</v>
      </c>
      <c r="AA899">
        <v>5</v>
      </c>
      <c r="AB899">
        <v>11</v>
      </c>
    </row>
    <row r="900" spans="1:28">
      <c r="A900" s="7" t="s">
        <v>843</v>
      </c>
      <c r="B900" s="7" t="s">
        <v>144</v>
      </c>
      <c r="C900" s="7" t="s">
        <v>773</v>
      </c>
      <c r="F900"/>
    </row>
    <row r="901" spans="1:28">
      <c r="A901" s="7" t="s">
        <v>842</v>
      </c>
      <c r="B901" s="7" t="s">
        <v>142</v>
      </c>
      <c r="C901" s="7" t="s">
        <v>773</v>
      </c>
      <c r="F901"/>
      <c r="N901">
        <v>154.13</v>
      </c>
      <c r="O901">
        <v>127.36</v>
      </c>
      <c r="P901">
        <v>144.82</v>
      </c>
      <c r="Q901">
        <v>132</v>
      </c>
      <c r="U901">
        <v>39.75</v>
      </c>
      <c r="V901">
        <v>25</v>
      </c>
      <c r="W901">
        <v>75</v>
      </c>
      <c r="X901">
        <v>100</v>
      </c>
      <c r="Y901">
        <v>130</v>
      </c>
      <c r="Z901">
        <v>78.75</v>
      </c>
      <c r="AA901">
        <v>25</v>
      </c>
      <c r="AB901">
        <v>100</v>
      </c>
    </row>
    <row r="902" spans="1:28">
      <c r="A902" s="7" t="s">
        <v>831</v>
      </c>
      <c r="B902" s="7" t="s">
        <v>830</v>
      </c>
      <c r="C902" s="7" t="s">
        <v>773</v>
      </c>
      <c r="F902"/>
    </row>
    <row r="903" spans="1:28">
      <c r="A903" s="7" t="s">
        <v>829</v>
      </c>
      <c r="B903" s="7" t="s">
        <v>140</v>
      </c>
      <c r="C903" s="7" t="s">
        <v>773</v>
      </c>
      <c r="F903"/>
      <c r="P903">
        <v>40.51</v>
      </c>
    </row>
    <row r="904" spans="1:28">
      <c r="A904" s="7" t="s">
        <v>828</v>
      </c>
      <c r="B904" s="7" t="s">
        <v>138</v>
      </c>
      <c r="C904" s="7" t="s">
        <v>773</v>
      </c>
      <c r="F904"/>
      <c r="M904">
        <v>154.19</v>
      </c>
      <c r="R904">
        <v>10</v>
      </c>
      <c r="Y904">
        <v>120</v>
      </c>
    </row>
    <row r="905" spans="1:28">
      <c r="A905" s="7" t="s">
        <v>827</v>
      </c>
      <c r="B905" s="7" t="s">
        <v>826</v>
      </c>
      <c r="C905" s="7" t="s">
        <v>773</v>
      </c>
      <c r="F905"/>
    </row>
    <row r="906" spans="1:28">
      <c r="A906" s="7" t="s">
        <v>825</v>
      </c>
      <c r="B906" s="7" t="s">
        <v>134</v>
      </c>
      <c r="C906" s="7" t="s">
        <v>773</v>
      </c>
      <c r="F906"/>
    </row>
    <row r="907" spans="1:28">
      <c r="A907" s="7" t="s">
        <v>824</v>
      </c>
      <c r="B907" s="7" t="s">
        <v>136</v>
      </c>
      <c r="C907" s="7" t="s">
        <v>773</v>
      </c>
      <c r="F907"/>
    </row>
    <row r="908" spans="1:28">
      <c r="A908" s="7" t="s">
        <v>823</v>
      </c>
      <c r="B908" s="7" t="s">
        <v>822</v>
      </c>
      <c r="C908" s="7" t="s">
        <v>773</v>
      </c>
      <c r="F908"/>
    </row>
    <row r="909" spans="1:28">
      <c r="A909" s="7" t="s">
        <v>821</v>
      </c>
      <c r="B909" s="7" t="s">
        <v>820</v>
      </c>
      <c r="C909" s="7" t="s">
        <v>773</v>
      </c>
      <c r="F909"/>
      <c r="W909">
        <v>2.0499999999999998</v>
      </c>
      <c r="X909">
        <v>3.39</v>
      </c>
      <c r="Y909">
        <v>6.91</v>
      </c>
      <c r="Z909">
        <v>9.09</v>
      </c>
      <c r="AA909">
        <v>15.42</v>
      </c>
      <c r="AB909">
        <v>15.68</v>
      </c>
    </row>
    <row r="910" spans="1:28">
      <c r="A910" s="7" t="s">
        <v>819</v>
      </c>
      <c r="B910" s="7" t="s">
        <v>818</v>
      </c>
      <c r="C910" s="7" t="s">
        <v>773</v>
      </c>
      <c r="F910"/>
      <c r="L910">
        <v>0.05</v>
      </c>
    </row>
    <row r="911" spans="1:28">
      <c r="A911" s="7" t="s">
        <v>817</v>
      </c>
      <c r="B911" s="7" t="s">
        <v>816</v>
      </c>
      <c r="C911" s="7" t="s">
        <v>773</v>
      </c>
      <c r="F911"/>
      <c r="R911">
        <v>123.5</v>
      </c>
      <c r="S911">
        <v>39.75</v>
      </c>
      <c r="T911">
        <v>39.75</v>
      </c>
    </row>
    <row r="912" spans="1:28">
      <c r="A912" s="7" t="s">
        <v>815</v>
      </c>
      <c r="B912" s="7" t="s">
        <v>814</v>
      </c>
      <c r="C912" s="7" t="s">
        <v>773</v>
      </c>
      <c r="F912"/>
    </row>
    <row r="913" spans="1:27">
      <c r="A913" s="7" t="s">
        <v>813</v>
      </c>
      <c r="B913" s="7" t="s">
        <v>812</v>
      </c>
      <c r="C913" s="7" t="s">
        <v>773</v>
      </c>
      <c r="F913"/>
    </row>
    <row r="914" spans="1:27">
      <c r="A914" s="7" t="s">
        <v>809</v>
      </c>
      <c r="B914" s="7" t="s">
        <v>808</v>
      </c>
      <c r="C914" s="7" t="s">
        <v>773</v>
      </c>
      <c r="F914"/>
      <c r="Z914">
        <v>0.43</v>
      </c>
    </row>
    <row r="915" spans="1:27">
      <c r="A915" s="7" t="s">
        <v>807</v>
      </c>
      <c r="B915" s="7" t="s">
        <v>806</v>
      </c>
      <c r="C915" s="7" t="s">
        <v>773</v>
      </c>
      <c r="F915"/>
    </row>
    <row r="916" spans="1:27">
      <c r="A916" s="7" t="s">
        <v>805</v>
      </c>
      <c r="B916" s="7" t="s">
        <v>804</v>
      </c>
      <c r="C916" s="7" t="s">
        <v>773</v>
      </c>
      <c r="F916"/>
    </row>
    <row r="917" spans="1:27">
      <c r="A917" s="7" t="s">
        <v>803</v>
      </c>
      <c r="B917" s="7" t="s">
        <v>802</v>
      </c>
      <c r="C917" s="7" t="s">
        <v>773</v>
      </c>
      <c r="F917"/>
      <c r="R917">
        <v>0</v>
      </c>
      <c r="Y917">
        <v>29.97</v>
      </c>
      <c r="Z917">
        <v>52.65</v>
      </c>
      <c r="AA917">
        <v>0.03</v>
      </c>
    </row>
    <row r="918" spans="1:27">
      <c r="A918" s="7" t="s">
        <v>801</v>
      </c>
      <c r="B918" s="7" t="s">
        <v>800</v>
      </c>
      <c r="C918" s="7" t="s">
        <v>773</v>
      </c>
      <c r="F918"/>
    </row>
    <row r="919" spans="1:27">
      <c r="A919" s="7" t="s">
        <v>799</v>
      </c>
      <c r="B919" s="7" t="s">
        <v>798</v>
      </c>
      <c r="C919" s="7" t="s">
        <v>773</v>
      </c>
      <c r="F919"/>
    </row>
    <row r="920" spans="1:27">
      <c r="A920" s="7" t="s">
        <v>797</v>
      </c>
      <c r="B920" s="7" t="s">
        <v>796</v>
      </c>
      <c r="C920" s="7" t="s">
        <v>773</v>
      </c>
      <c r="F920"/>
    </row>
    <row r="921" spans="1:27">
      <c r="A921" s="7" t="s">
        <v>795</v>
      </c>
      <c r="B921" s="7" t="s">
        <v>794</v>
      </c>
      <c r="C921" s="7" t="s">
        <v>773</v>
      </c>
      <c r="F921"/>
    </row>
    <row r="922" spans="1:27">
      <c r="A922" s="7" t="s">
        <v>793</v>
      </c>
      <c r="B922" s="7" t="s">
        <v>792</v>
      </c>
      <c r="C922" s="7" t="s">
        <v>773</v>
      </c>
      <c r="F922"/>
    </row>
    <row r="923" spans="1:27">
      <c r="A923" s="7" t="s">
        <v>791</v>
      </c>
      <c r="B923" s="7" t="s">
        <v>790</v>
      </c>
      <c r="C923" s="7" t="s">
        <v>773</v>
      </c>
      <c r="F923"/>
    </row>
    <row r="924" spans="1:27">
      <c r="A924" s="7" t="s">
        <v>789</v>
      </c>
      <c r="B924" s="7" t="s">
        <v>788</v>
      </c>
      <c r="C924" s="7" t="s">
        <v>773</v>
      </c>
      <c r="F924"/>
      <c r="K924">
        <v>0.93</v>
      </c>
      <c r="N924">
        <v>0.14000000000000001</v>
      </c>
    </row>
    <row r="925" spans="1:27">
      <c r="A925" s="7" t="s">
        <v>787</v>
      </c>
      <c r="B925" s="7" t="s">
        <v>195</v>
      </c>
      <c r="C925" s="7" t="s">
        <v>773</v>
      </c>
      <c r="F925"/>
    </row>
    <row r="926" spans="1:27">
      <c r="A926" s="7" t="s">
        <v>786</v>
      </c>
      <c r="B926" s="7" t="s">
        <v>193</v>
      </c>
      <c r="C926" s="7" t="s">
        <v>773</v>
      </c>
      <c r="F926"/>
    </row>
    <row r="927" spans="1:27">
      <c r="A927" s="7" t="s">
        <v>785</v>
      </c>
      <c r="B927" s="7" t="s">
        <v>191</v>
      </c>
      <c r="C927" s="7" t="s">
        <v>773</v>
      </c>
      <c r="F927"/>
    </row>
    <row r="928" spans="1:27">
      <c r="A928" s="7" t="s">
        <v>784</v>
      </c>
      <c r="B928" s="7" t="s">
        <v>175</v>
      </c>
      <c r="C928" s="7" t="s">
        <v>773</v>
      </c>
      <c r="F928"/>
    </row>
    <row r="929" spans="1:28">
      <c r="A929" s="7" t="s">
        <v>783</v>
      </c>
      <c r="B929" s="7" t="s">
        <v>189</v>
      </c>
      <c r="C929" s="7" t="s">
        <v>773</v>
      </c>
      <c r="F929"/>
    </row>
    <row r="930" spans="1:28">
      <c r="A930" s="7" t="s">
        <v>782</v>
      </c>
      <c r="B930" s="7" t="s">
        <v>187</v>
      </c>
      <c r="C930" s="7" t="s">
        <v>773</v>
      </c>
      <c r="F930"/>
    </row>
    <row r="931" spans="1:28">
      <c r="A931" s="7" t="s">
        <v>781</v>
      </c>
      <c r="B931" s="7" t="s">
        <v>780</v>
      </c>
      <c r="C931" s="7" t="s">
        <v>773</v>
      </c>
      <c r="F931"/>
    </row>
    <row r="932" spans="1:28">
      <c r="A932" s="7" t="s">
        <v>779</v>
      </c>
      <c r="B932" s="7" t="s">
        <v>129</v>
      </c>
      <c r="C932" s="7" t="s">
        <v>773</v>
      </c>
      <c r="F932"/>
    </row>
    <row r="933" spans="1:28">
      <c r="A933" s="7" t="s">
        <v>778</v>
      </c>
      <c r="B933" s="7" t="s">
        <v>127</v>
      </c>
      <c r="C933" s="7" t="s">
        <v>773</v>
      </c>
      <c r="F933"/>
    </row>
    <row r="934" spans="1:28">
      <c r="A934" s="7" t="s">
        <v>777</v>
      </c>
      <c r="B934" s="7" t="s">
        <v>125</v>
      </c>
      <c r="C934" s="7" t="s">
        <v>773</v>
      </c>
      <c r="F934"/>
      <c r="U934">
        <v>-0.01</v>
      </c>
      <c r="Z934">
        <v>-0.16</v>
      </c>
      <c r="AB934">
        <v>0.34</v>
      </c>
    </row>
    <row r="935" spans="1:28">
      <c r="A935" s="7" t="s">
        <v>776</v>
      </c>
      <c r="B935" s="7" t="s">
        <v>118</v>
      </c>
      <c r="C935" s="7" t="s">
        <v>773</v>
      </c>
      <c r="F935"/>
      <c r="K935">
        <v>107.54</v>
      </c>
      <c r="L935">
        <v>34.22</v>
      </c>
      <c r="M935">
        <v>-71.06</v>
      </c>
      <c r="N935">
        <v>57.68</v>
      </c>
      <c r="O935">
        <v>10.92</v>
      </c>
      <c r="P935">
        <v>-84.77</v>
      </c>
      <c r="Q935">
        <v>28.16</v>
      </c>
      <c r="R935">
        <v>88.22</v>
      </c>
      <c r="S935">
        <v>-149.41</v>
      </c>
      <c r="T935">
        <v>16.86</v>
      </c>
      <c r="U935">
        <v>117.24</v>
      </c>
      <c r="V935">
        <v>172.89</v>
      </c>
      <c r="W935">
        <v>-184.68</v>
      </c>
      <c r="X935">
        <v>31.95</v>
      </c>
      <c r="Y935">
        <v>10.06</v>
      </c>
      <c r="Z935">
        <v>-3.76</v>
      </c>
      <c r="AA935">
        <v>35.31</v>
      </c>
      <c r="AB935">
        <v>-75.77</v>
      </c>
    </row>
    <row r="936" spans="1:28">
      <c r="A936" s="7" t="s">
        <v>775</v>
      </c>
      <c r="B936" s="7" t="s">
        <v>122</v>
      </c>
      <c r="C936" s="7" t="s">
        <v>773</v>
      </c>
      <c r="F936"/>
      <c r="L936">
        <v>107.54</v>
      </c>
      <c r="M936">
        <v>141.76</v>
      </c>
      <c r="N936">
        <v>70.7</v>
      </c>
      <c r="O936">
        <v>128.38</v>
      </c>
      <c r="P936">
        <v>139.30000000000001</v>
      </c>
      <c r="Q936">
        <v>54.53</v>
      </c>
      <c r="R936">
        <v>82.69</v>
      </c>
      <c r="S936">
        <v>170.91</v>
      </c>
      <c r="T936">
        <v>21.5</v>
      </c>
      <c r="U936">
        <v>38.36</v>
      </c>
      <c r="V936">
        <v>155.6</v>
      </c>
      <c r="W936">
        <v>328.49</v>
      </c>
      <c r="X936">
        <v>143.81</v>
      </c>
      <c r="Y936">
        <v>175.76</v>
      </c>
      <c r="Z936">
        <v>185.83</v>
      </c>
      <c r="AA936">
        <v>182.06</v>
      </c>
      <c r="AB936">
        <v>217.37</v>
      </c>
    </row>
    <row r="937" spans="1:28">
      <c r="A937" s="7" t="s">
        <v>774</v>
      </c>
      <c r="B937" s="7" t="s">
        <v>120</v>
      </c>
      <c r="C937" s="7" t="s">
        <v>773</v>
      </c>
      <c r="F937"/>
      <c r="K937">
        <v>107.54</v>
      </c>
      <c r="L937">
        <v>141.76</v>
      </c>
      <c r="M937">
        <v>70.7</v>
      </c>
      <c r="N937">
        <v>128.38</v>
      </c>
      <c r="O937">
        <v>139.30000000000001</v>
      </c>
      <c r="P937">
        <v>54.53</v>
      </c>
      <c r="Q937">
        <v>82.69</v>
      </c>
      <c r="R937">
        <v>170.91</v>
      </c>
      <c r="S937">
        <v>21.5</v>
      </c>
      <c r="T937">
        <v>38.36</v>
      </c>
      <c r="U937">
        <v>155.6</v>
      </c>
      <c r="V937">
        <v>328.49</v>
      </c>
      <c r="W937">
        <v>143.81</v>
      </c>
      <c r="X937">
        <v>175.76</v>
      </c>
      <c r="Y937">
        <v>185.83</v>
      </c>
      <c r="Z937">
        <v>182.06</v>
      </c>
      <c r="AA937">
        <v>217.37</v>
      </c>
      <c r="AB937">
        <v>141.6</v>
      </c>
    </row>
    <row r="938" spans="1:28">
      <c r="F938"/>
    </row>
    <row r="939" spans="1:28">
      <c r="F939"/>
    </row>
    <row r="940" spans="1:28">
      <c r="F940"/>
    </row>
    <row r="941" spans="1:28">
      <c r="F941"/>
    </row>
    <row r="942" spans="1:28">
      <c r="F942"/>
    </row>
    <row r="943" spans="1:28">
      <c r="F943"/>
    </row>
    <row r="944" spans="1:28">
      <c r="F944"/>
    </row>
    <row r="945" spans="6:6">
      <c r="F945"/>
    </row>
    <row r="946" spans="6:6">
      <c r="F946"/>
    </row>
    <row r="947" spans="6:6">
      <c r="F947"/>
    </row>
    <row r="948" spans="6:6">
      <c r="F948"/>
    </row>
    <row r="949" spans="6:6">
      <c r="F949"/>
    </row>
    <row r="950" spans="6:6">
      <c r="F950"/>
    </row>
    <row r="951" spans="6:6">
      <c r="F951"/>
    </row>
    <row r="952" spans="6:6">
      <c r="F952"/>
    </row>
    <row r="953" spans="6:6">
      <c r="F953"/>
    </row>
    <row r="954" spans="6:6">
      <c r="F954"/>
    </row>
    <row r="955" spans="6:6">
      <c r="F955"/>
    </row>
    <row r="956" spans="6:6">
      <c r="F956"/>
    </row>
    <row r="957" spans="6:6">
      <c r="F957"/>
    </row>
    <row r="958" spans="6:6">
      <c r="F958"/>
    </row>
    <row r="959" spans="6:6">
      <c r="F959"/>
    </row>
    <row r="960" spans="6:6">
      <c r="F960"/>
    </row>
    <row r="961" spans="6:6">
      <c r="F961"/>
    </row>
    <row r="962" spans="6:6">
      <c r="F962"/>
    </row>
    <row r="963" spans="6:6">
      <c r="F963"/>
    </row>
    <row r="964" spans="6:6">
      <c r="F964"/>
    </row>
    <row r="965" spans="6:6">
      <c r="F965"/>
    </row>
    <row r="966" spans="6:6">
      <c r="F966"/>
    </row>
    <row r="967" spans="6:6">
      <c r="F967"/>
    </row>
    <row r="968" spans="6:6">
      <c r="F968"/>
    </row>
    <row r="969" spans="6:6">
      <c r="F969"/>
    </row>
    <row r="970" spans="6:6">
      <c r="F970"/>
    </row>
    <row r="971" spans="6:6">
      <c r="F971"/>
    </row>
    <row r="972" spans="6:6">
      <c r="F972"/>
    </row>
    <row r="973" spans="6:6">
      <c r="F973"/>
    </row>
    <row r="974" spans="6:6">
      <c r="F974"/>
    </row>
    <row r="975" spans="6:6">
      <c r="F975"/>
    </row>
    <row r="976" spans="6:6">
      <c r="F976"/>
    </row>
    <row r="977" spans="6:6">
      <c r="F977"/>
    </row>
    <row r="978" spans="6:6">
      <c r="F978"/>
    </row>
    <row r="979" spans="6:6">
      <c r="F979"/>
    </row>
    <row r="980" spans="6:6">
      <c r="F980"/>
    </row>
    <row r="981" spans="6:6">
      <c r="F981"/>
    </row>
    <row r="982" spans="6:6">
      <c r="F982"/>
    </row>
    <row r="983" spans="6:6">
      <c r="F983"/>
    </row>
    <row r="984" spans="6:6">
      <c r="F984"/>
    </row>
    <row r="985" spans="6:6">
      <c r="F985"/>
    </row>
    <row r="986" spans="6:6">
      <c r="F986"/>
    </row>
    <row r="987" spans="6:6">
      <c r="F987"/>
    </row>
    <row r="988" spans="6:6">
      <c r="F988"/>
    </row>
    <row r="989" spans="6:6">
      <c r="F989"/>
    </row>
    <row r="990" spans="6:6">
      <c r="F990"/>
    </row>
    <row r="991" spans="6:6">
      <c r="F991"/>
    </row>
    <row r="992" spans="6:6">
      <c r="F992"/>
    </row>
    <row r="993" spans="6:6">
      <c r="F993"/>
    </row>
    <row r="994" spans="6:6">
      <c r="F994"/>
    </row>
    <row r="995" spans="6:6">
      <c r="F995"/>
    </row>
    <row r="996" spans="6:6">
      <c r="F996"/>
    </row>
    <row r="997" spans="6:6">
      <c r="F997"/>
    </row>
    <row r="998" spans="6:6">
      <c r="F998"/>
    </row>
    <row r="999" spans="6:6">
      <c r="F999"/>
    </row>
    <row r="1000" spans="6:6">
      <c r="F1000"/>
    </row>
    <row r="1001" spans="6:6">
      <c r="F1001"/>
    </row>
    <row r="1002" spans="6:6">
      <c r="F1002"/>
    </row>
    <row r="1003" spans="6:6">
      <c r="F1003"/>
    </row>
    <row r="1004" spans="6:6">
      <c r="F1004"/>
    </row>
    <row r="1005" spans="6:6">
      <c r="F1005"/>
    </row>
    <row r="1006" spans="6:6">
      <c r="F1006"/>
    </row>
    <row r="1007" spans="6:6">
      <c r="F1007"/>
    </row>
    <row r="1008" spans="6:6">
      <c r="F1008"/>
    </row>
    <row r="1009" spans="6:6">
      <c r="F1009"/>
    </row>
    <row r="1010" spans="6:6">
      <c r="F1010"/>
    </row>
    <row r="1011" spans="6:6">
      <c r="F1011"/>
    </row>
    <row r="1012" spans="6:6">
      <c r="F1012"/>
    </row>
    <row r="1013" spans="6:6">
      <c r="F1013"/>
    </row>
    <row r="1014" spans="6:6">
      <c r="F1014"/>
    </row>
    <row r="1015" spans="6:6">
      <c r="F1015"/>
    </row>
    <row r="1016" spans="6:6">
      <c r="F1016"/>
    </row>
    <row r="1017" spans="6:6">
      <c r="F1017"/>
    </row>
    <row r="1018" spans="6:6">
      <c r="F1018"/>
    </row>
    <row r="1019" spans="6:6">
      <c r="F1019"/>
    </row>
    <row r="1020" spans="6:6">
      <c r="F1020"/>
    </row>
    <row r="1021" spans="6:6">
      <c r="F1021"/>
    </row>
    <row r="1022" spans="6:6">
      <c r="F1022"/>
    </row>
    <row r="1023" spans="6:6">
      <c r="F1023"/>
    </row>
    <row r="1024" spans="6:6">
      <c r="F1024"/>
    </row>
    <row r="1025" spans="6:6">
      <c r="F1025"/>
    </row>
    <row r="1026" spans="6:6">
      <c r="F1026"/>
    </row>
    <row r="1027" spans="6:6">
      <c r="F1027"/>
    </row>
    <row r="1028" spans="6:6">
      <c r="F1028"/>
    </row>
    <row r="1029" spans="6:6">
      <c r="F1029"/>
    </row>
    <row r="1030" spans="6:6">
      <c r="F1030"/>
    </row>
    <row r="1031" spans="6:6">
      <c r="F1031"/>
    </row>
    <row r="1032" spans="6:6">
      <c r="F1032"/>
    </row>
    <row r="1033" spans="6:6">
      <c r="F1033"/>
    </row>
    <row r="1034" spans="6:6">
      <c r="F1034"/>
    </row>
    <row r="1035" spans="6:6">
      <c r="F1035"/>
    </row>
    <row r="1036" spans="6:6">
      <c r="F1036"/>
    </row>
    <row r="1037" spans="6:6">
      <c r="F1037"/>
    </row>
    <row r="1038" spans="6:6">
      <c r="F1038"/>
    </row>
    <row r="1039" spans="6:6">
      <c r="F1039"/>
    </row>
    <row r="1040" spans="6:6">
      <c r="F1040"/>
    </row>
    <row r="1041" spans="6:6">
      <c r="F1041"/>
    </row>
    <row r="1042" spans="6:6">
      <c r="F1042"/>
    </row>
    <row r="1043" spans="6:6">
      <c r="F1043"/>
    </row>
    <row r="1044" spans="6:6">
      <c r="F1044"/>
    </row>
    <row r="1045" spans="6:6">
      <c r="F1045"/>
    </row>
    <row r="1046" spans="6:6">
      <c r="F1046"/>
    </row>
    <row r="1047" spans="6:6">
      <c r="F1047"/>
    </row>
    <row r="1048" spans="6:6">
      <c r="F1048"/>
    </row>
    <row r="1049" spans="6:6">
      <c r="F1049"/>
    </row>
    <row r="1050" spans="6:6">
      <c r="F1050"/>
    </row>
    <row r="1051" spans="6:6">
      <c r="F1051"/>
    </row>
    <row r="1052" spans="6:6">
      <c r="F1052"/>
    </row>
    <row r="1053" spans="6:6">
      <c r="F1053"/>
    </row>
    <row r="1054" spans="6:6">
      <c r="F1054"/>
    </row>
    <row r="1055" spans="6:6">
      <c r="F1055"/>
    </row>
    <row r="1056" spans="6:6">
      <c r="F1056"/>
    </row>
    <row r="1057" spans="6:6">
      <c r="F1057"/>
    </row>
    <row r="1058" spans="6:6">
      <c r="F1058"/>
    </row>
    <row r="1059" spans="6:6">
      <c r="F1059"/>
    </row>
    <row r="1060" spans="6:6">
      <c r="F1060"/>
    </row>
    <row r="1061" spans="6:6">
      <c r="F1061"/>
    </row>
    <row r="1062" spans="6:6">
      <c r="F1062"/>
    </row>
    <row r="1063" spans="6:6">
      <c r="F1063"/>
    </row>
    <row r="1064" spans="6:6">
      <c r="F1064"/>
    </row>
    <row r="1065" spans="6:6">
      <c r="F1065"/>
    </row>
    <row r="1066" spans="6:6">
      <c r="F1066"/>
    </row>
    <row r="1067" spans="6:6">
      <c r="F1067"/>
    </row>
    <row r="1068" spans="6:6">
      <c r="F1068"/>
    </row>
    <row r="1069" spans="6:6">
      <c r="F1069"/>
    </row>
    <row r="1070" spans="6:6">
      <c r="F1070"/>
    </row>
    <row r="1071" spans="6:6">
      <c r="F1071"/>
    </row>
    <row r="1072" spans="6:6">
      <c r="F1072"/>
    </row>
    <row r="1073" spans="6:6">
      <c r="F1073"/>
    </row>
    <row r="1074" spans="6:6">
      <c r="F1074"/>
    </row>
    <row r="1075" spans="6:6">
      <c r="F1075"/>
    </row>
    <row r="1076" spans="6:6">
      <c r="F1076"/>
    </row>
    <row r="1077" spans="6:6">
      <c r="F1077"/>
    </row>
    <row r="1078" spans="6:6">
      <c r="F1078"/>
    </row>
    <row r="1079" spans="6:6">
      <c r="F1079"/>
    </row>
    <row r="1080" spans="6:6">
      <c r="F1080"/>
    </row>
    <row r="1081" spans="6:6">
      <c r="F1081"/>
    </row>
    <row r="1082" spans="6:6">
      <c r="F1082"/>
    </row>
    <row r="1083" spans="6:6">
      <c r="F1083"/>
    </row>
    <row r="1084" spans="6:6">
      <c r="F1084"/>
    </row>
    <row r="1085" spans="6:6">
      <c r="F1085"/>
    </row>
    <row r="1086" spans="6:6">
      <c r="F1086"/>
    </row>
    <row r="1087" spans="6:6">
      <c r="F1087"/>
    </row>
    <row r="1088" spans="6:6">
      <c r="F1088"/>
    </row>
    <row r="1089" spans="1:8">
      <c r="F1089"/>
    </row>
    <row r="1090" spans="1:8">
      <c r="A1090" s="7" t="s">
        <v>4166</v>
      </c>
      <c r="B1090" s="7" t="s">
        <v>288</v>
      </c>
      <c r="C1090" s="7" t="s">
        <v>773</v>
      </c>
      <c r="D1090" s="650">
        <v>2205.44</v>
      </c>
      <c r="E1090" s="650">
        <v>1929.88</v>
      </c>
      <c r="F1090" s="650">
        <v>2085.73</v>
      </c>
      <c r="G1090" s="650">
        <v>2582.4499999999998</v>
      </c>
      <c r="H1090" s="650">
        <v>3809.36</v>
      </c>
    </row>
    <row r="1091" spans="1:8">
      <c r="A1091" s="7" t="s">
        <v>4165</v>
      </c>
      <c r="B1091" s="7" t="s">
        <v>317</v>
      </c>
      <c r="C1091" s="7" t="s">
        <v>773</v>
      </c>
      <c r="D1091" s="649">
        <v>638.97</v>
      </c>
      <c r="E1091" s="649">
        <v>437.46</v>
      </c>
      <c r="F1091" s="649">
        <v>415.81</v>
      </c>
      <c r="G1091" s="649">
        <v>430.65</v>
      </c>
      <c r="H1091" s="649">
        <v>548.24</v>
      </c>
    </row>
    <row r="1092" spans="1:8">
      <c r="A1092" s="7" t="s">
        <v>4164</v>
      </c>
      <c r="B1092" s="7" t="s">
        <v>321</v>
      </c>
      <c r="C1092" s="7" t="s">
        <v>773</v>
      </c>
      <c r="D1092" s="649">
        <v>315.29000000000002</v>
      </c>
      <c r="E1092" s="649">
        <v>127.89</v>
      </c>
      <c r="F1092" s="649">
        <v>106.03</v>
      </c>
      <c r="G1092" s="649">
        <v>106.34</v>
      </c>
      <c r="H1092" s="649">
        <v>152.57</v>
      </c>
    </row>
    <row r="1093" spans="1:8">
      <c r="A1093" s="7" t="s">
        <v>4163</v>
      </c>
      <c r="B1093" s="7" t="s">
        <v>4162</v>
      </c>
      <c r="C1093" s="7" t="s">
        <v>773</v>
      </c>
      <c r="D1093" s="649">
        <v>0.28000000000000003</v>
      </c>
      <c r="E1093" s="649">
        <v>0.62</v>
      </c>
      <c r="F1093" s="649">
        <v>0.5</v>
      </c>
      <c r="G1093" s="649">
        <v>0.42</v>
      </c>
      <c r="H1093" s="649">
        <v>7.0000000000000007E-2</v>
      </c>
    </row>
    <row r="1094" spans="1:8">
      <c r="A1094" s="7" t="s">
        <v>4161</v>
      </c>
      <c r="B1094" s="7" t="s">
        <v>4124</v>
      </c>
      <c r="C1094" s="7" t="s">
        <v>773</v>
      </c>
      <c r="D1094" s="649"/>
      <c r="E1094" s="649"/>
      <c r="F1094" s="649"/>
      <c r="G1094" s="649"/>
      <c r="H1094" s="649"/>
    </row>
    <row r="1095" spans="1:8">
      <c r="A1095" s="7" t="s">
        <v>4160</v>
      </c>
      <c r="B1095" s="7" t="s">
        <v>4159</v>
      </c>
      <c r="C1095" s="7" t="s">
        <v>773</v>
      </c>
      <c r="D1095" s="649">
        <v>159.34</v>
      </c>
      <c r="E1095" s="649">
        <v>41.49</v>
      </c>
      <c r="F1095" s="649">
        <v>39.869999999999997</v>
      </c>
      <c r="G1095" s="649">
        <v>32.79</v>
      </c>
      <c r="H1095" s="649">
        <v>29</v>
      </c>
    </row>
    <row r="1096" spans="1:8">
      <c r="A1096" s="7" t="s">
        <v>4158</v>
      </c>
      <c r="B1096" s="7" t="s">
        <v>4124</v>
      </c>
      <c r="C1096" s="7" t="s">
        <v>773</v>
      </c>
      <c r="D1096" s="649"/>
      <c r="E1096" s="649"/>
      <c r="F1096" s="649"/>
      <c r="G1096" s="649"/>
      <c r="H1096" s="649"/>
    </row>
    <row r="1097" spans="1:8">
      <c r="A1097" s="7" t="s">
        <v>4157</v>
      </c>
      <c r="B1097" s="7" t="s">
        <v>4156</v>
      </c>
      <c r="C1097" s="7" t="s">
        <v>773</v>
      </c>
      <c r="D1097" s="649"/>
      <c r="E1097" s="649"/>
      <c r="F1097" s="649"/>
      <c r="G1097" s="649"/>
      <c r="H1097" s="649"/>
    </row>
    <row r="1098" spans="1:8">
      <c r="A1098" s="7" t="s">
        <v>4155</v>
      </c>
      <c r="B1098" s="7" t="s">
        <v>4124</v>
      </c>
      <c r="C1098" s="7" t="s">
        <v>773</v>
      </c>
      <c r="D1098" s="649"/>
      <c r="E1098" s="649"/>
      <c r="F1098" s="649"/>
      <c r="G1098" s="649"/>
      <c r="H1098" s="649"/>
    </row>
    <row r="1099" spans="1:8">
      <c r="A1099" s="7" t="s">
        <v>4154</v>
      </c>
      <c r="B1099" s="7" t="s">
        <v>4153</v>
      </c>
      <c r="C1099" s="7" t="s">
        <v>773</v>
      </c>
      <c r="D1099" s="649">
        <v>36.380000000000003</v>
      </c>
      <c r="E1099" s="649">
        <v>38.94</v>
      </c>
      <c r="F1099" s="649">
        <v>26.69</v>
      </c>
      <c r="G1099" s="649">
        <v>58.54</v>
      </c>
      <c r="H1099" s="649">
        <v>56.25</v>
      </c>
    </row>
    <row r="1100" spans="1:8">
      <c r="A1100" s="7" t="s">
        <v>4152</v>
      </c>
      <c r="B1100" s="7" t="s">
        <v>4124</v>
      </c>
      <c r="C1100" s="7" t="s">
        <v>773</v>
      </c>
      <c r="D1100" s="649"/>
      <c r="E1100" s="649"/>
      <c r="F1100" s="649"/>
      <c r="G1100" s="649"/>
      <c r="H1100" s="649"/>
    </row>
    <row r="1101" spans="1:8">
      <c r="A1101" s="7" t="s">
        <v>4151</v>
      </c>
      <c r="B1101" s="7" t="s">
        <v>4150</v>
      </c>
      <c r="C1101" s="7" t="s">
        <v>773</v>
      </c>
      <c r="D1101" s="649"/>
      <c r="E1101" s="649"/>
      <c r="F1101" s="649"/>
      <c r="G1101" s="649"/>
      <c r="H1101" s="649"/>
    </row>
    <row r="1102" spans="1:8">
      <c r="A1102" s="7" t="s">
        <v>4149</v>
      </c>
      <c r="B1102" s="7" t="s">
        <v>4124</v>
      </c>
      <c r="C1102" s="7" t="s">
        <v>773</v>
      </c>
      <c r="D1102" s="649"/>
      <c r="E1102" s="649"/>
      <c r="F1102" s="649"/>
      <c r="G1102" s="649"/>
      <c r="H1102" s="649"/>
    </row>
    <row r="1103" spans="1:8">
      <c r="A1103" s="7" t="s">
        <v>4148</v>
      </c>
      <c r="B1103" s="7" t="s">
        <v>4147</v>
      </c>
      <c r="C1103" s="7" t="s">
        <v>773</v>
      </c>
      <c r="D1103" s="649">
        <v>116.37</v>
      </c>
      <c r="E1103" s="649">
        <v>46.84</v>
      </c>
      <c r="F1103" s="649">
        <v>38.36</v>
      </c>
      <c r="G1103" s="649">
        <v>14.6</v>
      </c>
      <c r="H1103" s="649">
        <v>67.239999999999995</v>
      </c>
    </row>
    <row r="1104" spans="1:8">
      <c r="A1104" s="7" t="s">
        <v>4146</v>
      </c>
      <c r="B1104" s="7" t="s">
        <v>4124</v>
      </c>
      <c r="C1104" s="7" t="s">
        <v>773</v>
      </c>
      <c r="D1104" s="649"/>
      <c r="E1104" s="649"/>
      <c r="F1104" s="649"/>
      <c r="G1104" s="649"/>
      <c r="H1104" s="649"/>
    </row>
    <row r="1105" spans="1:8">
      <c r="A1105" s="7" t="s">
        <v>4145</v>
      </c>
      <c r="B1105" s="7" t="s">
        <v>4144</v>
      </c>
      <c r="C1105" s="7" t="s">
        <v>773</v>
      </c>
      <c r="D1105" s="649"/>
      <c r="E1105" s="649"/>
      <c r="F1105" s="649"/>
      <c r="G1105" s="649"/>
      <c r="H1105" s="649"/>
    </row>
    <row r="1106" spans="1:8">
      <c r="A1106" s="7" t="s">
        <v>4143</v>
      </c>
      <c r="B1106" s="7" t="s">
        <v>4124</v>
      </c>
      <c r="C1106" s="7" t="s">
        <v>773</v>
      </c>
      <c r="D1106" s="649"/>
      <c r="E1106" s="649"/>
      <c r="F1106" s="649"/>
      <c r="G1106" s="649"/>
      <c r="H1106" s="649"/>
    </row>
    <row r="1107" spans="1:8">
      <c r="A1107" s="7" t="s">
        <v>4142</v>
      </c>
      <c r="B1107" s="7" t="s">
        <v>4141</v>
      </c>
      <c r="C1107" s="7" t="s">
        <v>773</v>
      </c>
      <c r="D1107" s="649"/>
      <c r="E1107" s="649"/>
      <c r="F1107" s="649"/>
      <c r="G1107" s="649"/>
      <c r="H1107" s="649"/>
    </row>
    <row r="1108" spans="1:8">
      <c r="A1108" s="7" t="s">
        <v>4140</v>
      </c>
      <c r="B1108" s="7" t="s">
        <v>4124</v>
      </c>
      <c r="C1108" s="7" t="s">
        <v>773</v>
      </c>
      <c r="D1108" s="649"/>
      <c r="E1108" s="649"/>
      <c r="F1108" s="649"/>
      <c r="G1108" s="649"/>
      <c r="H1108" s="649"/>
    </row>
    <row r="1109" spans="1:8">
      <c r="A1109" s="7" t="s">
        <v>4139</v>
      </c>
      <c r="B1109" s="7" t="s">
        <v>4138</v>
      </c>
      <c r="C1109" s="7" t="s">
        <v>773</v>
      </c>
      <c r="D1109" s="649"/>
      <c r="E1109" s="649"/>
      <c r="F1109" s="649"/>
      <c r="G1109" s="649"/>
      <c r="H1109" s="649"/>
    </row>
    <row r="1110" spans="1:8">
      <c r="A1110" s="7" t="s">
        <v>4137</v>
      </c>
      <c r="B1110" s="7" t="s">
        <v>4124</v>
      </c>
      <c r="C1110" s="7" t="s">
        <v>773</v>
      </c>
      <c r="D1110" s="649"/>
      <c r="E1110" s="649"/>
      <c r="F1110" s="649"/>
      <c r="G1110" s="649"/>
      <c r="H1110" s="649"/>
    </row>
    <row r="1111" spans="1:8">
      <c r="A1111" s="7" t="s">
        <v>4136</v>
      </c>
      <c r="B1111" s="7" t="s">
        <v>4135</v>
      </c>
      <c r="C1111" s="7" t="s">
        <v>773</v>
      </c>
      <c r="D1111" s="649">
        <v>2.91</v>
      </c>
      <c r="E1111" s="649"/>
      <c r="F1111" s="649">
        <v>0.6</v>
      </c>
      <c r="G1111" s="649"/>
      <c r="H1111" s="649"/>
    </row>
    <row r="1112" spans="1:8">
      <c r="A1112" s="7" t="s">
        <v>4134</v>
      </c>
      <c r="B1112" s="7" t="s">
        <v>4124</v>
      </c>
      <c r="C1112" s="7" t="s">
        <v>773</v>
      </c>
      <c r="D1112" s="649"/>
      <c r="E1112" s="649"/>
      <c r="F1112" s="649"/>
      <c r="G1112" s="649"/>
      <c r="H1112" s="649"/>
    </row>
    <row r="1113" spans="1:8">
      <c r="A1113" s="7" t="s">
        <v>4133</v>
      </c>
      <c r="B1113" s="7" t="s">
        <v>4132</v>
      </c>
      <c r="C1113" s="7" t="s">
        <v>773</v>
      </c>
      <c r="D1113" s="649"/>
      <c r="E1113" s="649"/>
      <c r="F1113" s="649"/>
      <c r="G1113" s="649"/>
      <c r="H1113" s="649"/>
    </row>
    <row r="1114" spans="1:8">
      <c r="A1114" s="7" t="s">
        <v>4131</v>
      </c>
      <c r="B1114" s="7" t="s">
        <v>4124</v>
      </c>
      <c r="C1114" s="7" t="s">
        <v>773</v>
      </c>
      <c r="D1114" s="649"/>
      <c r="E1114" s="649"/>
      <c r="F1114" s="649"/>
      <c r="G1114" s="649"/>
      <c r="H1114" s="649"/>
    </row>
    <row r="1115" spans="1:8">
      <c r="A1115" s="7" t="s">
        <v>4130</v>
      </c>
      <c r="B1115" s="7" t="s">
        <v>4129</v>
      </c>
      <c r="C1115" s="7" t="s">
        <v>773</v>
      </c>
      <c r="D1115" s="649"/>
      <c r="E1115" s="649"/>
      <c r="F1115" s="649"/>
      <c r="G1115" s="649"/>
      <c r="H1115" s="649"/>
    </row>
    <row r="1116" spans="1:8">
      <c r="A1116" s="7" t="s">
        <v>4128</v>
      </c>
      <c r="B1116" s="7" t="s">
        <v>4124</v>
      </c>
      <c r="C1116" s="7" t="s">
        <v>773</v>
      </c>
      <c r="D1116" s="649"/>
      <c r="E1116" s="649"/>
      <c r="F1116" s="649"/>
      <c r="G1116" s="649"/>
      <c r="H1116" s="649"/>
    </row>
    <row r="1117" spans="1:8">
      <c r="A1117" s="7" t="s">
        <v>4127</v>
      </c>
      <c r="B1117" s="7" t="s">
        <v>4126</v>
      </c>
      <c r="C1117" s="7" t="s">
        <v>773</v>
      </c>
      <c r="D1117" s="649"/>
      <c r="E1117" s="649"/>
      <c r="F1117" s="649"/>
      <c r="G1117" s="649"/>
      <c r="H1117" s="649"/>
    </row>
    <row r="1118" spans="1:8">
      <c r="A1118" s="7" t="s">
        <v>4125</v>
      </c>
      <c r="B1118" s="7" t="s">
        <v>4124</v>
      </c>
      <c r="C1118" s="7" t="s">
        <v>773</v>
      </c>
      <c r="D1118" s="649"/>
      <c r="E1118" s="649"/>
      <c r="F1118" s="649"/>
      <c r="G1118" s="649"/>
      <c r="H1118" s="649"/>
    </row>
    <row r="1119" spans="1:8">
      <c r="A1119" s="7" t="s">
        <v>4123</v>
      </c>
      <c r="B1119" s="7" t="s">
        <v>4122</v>
      </c>
      <c r="C1119" s="7" t="s">
        <v>773</v>
      </c>
      <c r="D1119" s="649"/>
      <c r="E1119" s="649"/>
      <c r="F1119" s="649"/>
      <c r="G1119" s="649"/>
      <c r="H1119" s="649"/>
    </row>
    <row r="1120" spans="1:8">
      <c r="A1120" s="7" t="s">
        <v>4121</v>
      </c>
      <c r="B1120" s="7" t="s">
        <v>3732</v>
      </c>
      <c r="C1120" s="7" t="s">
        <v>773</v>
      </c>
      <c r="D1120" s="649"/>
      <c r="E1120" s="649"/>
      <c r="F1120" s="649"/>
      <c r="G1120" s="649"/>
      <c r="H1120" s="649"/>
    </row>
    <row r="1121" spans="1:8">
      <c r="A1121" s="7" t="s">
        <v>4120</v>
      </c>
      <c r="B1121" s="7" t="s">
        <v>3715</v>
      </c>
      <c r="C1121" s="7" t="s">
        <v>773</v>
      </c>
      <c r="D1121" s="649"/>
      <c r="E1121" s="649"/>
      <c r="F1121" s="649"/>
      <c r="G1121" s="649"/>
      <c r="H1121" s="649"/>
    </row>
    <row r="1122" spans="1:8">
      <c r="A1122" s="7" t="s">
        <v>4119</v>
      </c>
      <c r="B1122" s="7" t="s">
        <v>3697</v>
      </c>
      <c r="C1122" s="7" t="s">
        <v>773</v>
      </c>
      <c r="D1122" s="649"/>
      <c r="E1122" s="649"/>
      <c r="F1122" s="649"/>
      <c r="G1122" s="649"/>
      <c r="H1122" s="649"/>
    </row>
    <row r="1123" spans="1:8">
      <c r="A1123" s="7" t="s">
        <v>4118</v>
      </c>
      <c r="B1123" s="7" t="s">
        <v>3646</v>
      </c>
      <c r="C1123" s="7" t="s">
        <v>773</v>
      </c>
      <c r="D1123" s="649"/>
      <c r="E1123" s="649"/>
      <c r="F1123" s="649"/>
      <c r="G1123" s="649"/>
      <c r="H1123" s="649"/>
    </row>
    <row r="1124" spans="1:8">
      <c r="A1124" s="7" t="s">
        <v>4117</v>
      </c>
      <c r="B1124" s="7" t="s">
        <v>3727</v>
      </c>
      <c r="C1124" s="7" t="s">
        <v>773</v>
      </c>
      <c r="D1124" s="649"/>
      <c r="E1124" s="649"/>
      <c r="F1124" s="649"/>
      <c r="G1124" s="649"/>
      <c r="H1124" s="649"/>
    </row>
    <row r="1125" spans="1:8">
      <c r="A1125" s="7" t="s">
        <v>4116</v>
      </c>
      <c r="B1125" s="7" t="s">
        <v>3715</v>
      </c>
      <c r="C1125" s="7" t="s">
        <v>773</v>
      </c>
      <c r="D1125" s="649"/>
      <c r="E1125" s="649"/>
      <c r="F1125" s="649"/>
      <c r="G1125" s="649"/>
      <c r="H1125" s="649"/>
    </row>
    <row r="1126" spans="1:8">
      <c r="A1126" s="7" t="s">
        <v>4115</v>
      </c>
      <c r="B1126" s="7" t="s">
        <v>3697</v>
      </c>
      <c r="C1126" s="7" t="s">
        <v>773</v>
      </c>
      <c r="D1126" s="649"/>
      <c r="E1126" s="649"/>
      <c r="F1126" s="649"/>
      <c r="G1126" s="649"/>
      <c r="H1126" s="649"/>
    </row>
    <row r="1127" spans="1:8">
      <c r="A1127" s="7" t="s">
        <v>4114</v>
      </c>
      <c r="B1127" s="7" t="s">
        <v>3646</v>
      </c>
      <c r="C1127" s="7" t="s">
        <v>773</v>
      </c>
      <c r="D1127" s="649"/>
      <c r="E1127" s="649"/>
      <c r="F1127" s="649"/>
      <c r="G1127" s="649"/>
      <c r="H1127" s="649"/>
    </row>
    <row r="1128" spans="1:8">
      <c r="A1128" s="7" t="s">
        <v>4113</v>
      </c>
      <c r="B1128" s="7" t="s">
        <v>3722</v>
      </c>
      <c r="C1128" s="7" t="s">
        <v>773</v>
      </c>
      <c r="D1128" s="649"/>
      <c r="E1128" s="649"/>
      <c r="F1128" s="649"/>
      <c r="G1128" s="649"/>
      <c r="H1128" s="649"/>
    </row>
    <row r="1129" spans="1:8">
      <c r="A1129" s="7" t="s">
        <v>4112</v>
      </c>
      <c r="B1129" s="7" t="s">
        <v>3715</v>
      </c>
      <c r="C1129" s="7" t="s">
        <v>773</v>
      </c>
      <c r="D1129" s="649"/>
      <c r="E1129" s="649"/>
      <c r="F1129" s="649"/>
      <c r="G1129" s="649"/>
      <c r="H1129" s="649"/>
    </row>
    <row r="1130" spans="1:8">
      <c r="A1130" s="7" t="s">
        <v>4111</v>
      </c>
      <c r="B1130" s="7" t="s">
        <v>3697</v>
      </c>
      <c r="C1130" s="7" t="s">
        <v>773</v>
      </c>
      <c r="D1130" s="649"/>
      <c r="E1130" s="649"/>
      <c r="F1130" s="649"/>
      <c r="G1130" s="649"/>
      <c r="H1130" s="649"/>
    </row>
    <row r="1131" spans="1:8">
      <c r="A1131" s="7" t="s">
        <v>4110</v>
      </c>
      <c r="B1131" s="7" t="s">
        <v>3646</v>
      </c>
      <c r="C1131" s="7" t="s">
        <v>773</v>
      </c>
      <c r="D1131" s="649"/>
      <c r="E1131" s="649"/>
      <c r="F1131" s="649"/>
      <c r="G1131" s="649"/>
      <c r="H1131" s="649"/>
    </row>
    <row r="1132" spans="1:8">
      <c r="A1132" s="7" t="s">
        <v>4109</v>
      </c>
      <c r="B1132" s="7" t="s">
        <v>3717</v>
      </c>
      <c r="C1132" s="7" t="s">
        <v>773</v>
      </c>
      <c r="D1132" s="649"/>
      <c r="E1132" s="649"/>
      <c r="F1132" s="649"/>
      <c r="G1132" s="649"/>
      <c r="H1132" s="649"/>
    </row>
    <row r="1133" spans="1:8">
      <c r="A1133" s="7" t="s">
        <v>4108</v>
      </c>
      <c r="B1133" s="7" t="s">
        <v>3715</v>
      </c>
      <c r="C1133" s="7" t="s">
        <v>773</v>
      </c>
      <c r="D1133" s="649"/>
      <c r="E1133" s="649"/>
      <c r="F1133" s="649"/>
      <c r="G1133" s="649"/>
      <c r="H1133" s="649"/>
    </row>
    <row r="1134" spans="1:8">
      <c r="A1134" s="7" t="s">
        <v>4107</v>
      </c>
      <c r="B1134" s="7" t="s">
        <v>3697</v>
      </c>
      <c r="C1134" s="7" t="s">
        <v>773</v>
      </c>
      <c r="D1134" s="649"/>
      <c r="E1134" s="649"/>
      <c r="F1134" s="649"/>
      <c r="G1134" s="649"/>
      <c r="H1134" s="649"/>
    </row>
    <row r="1135" spans="1:8">
      <c r="A1135" s="7" t="s">
        <v>4106</v>
      </c>
      <c r="B1135" s="7" t="s">
        <v>3646</v>
      </c>
      <c r="C1135" s="7" t="s">
        <v>773</v>
      </c>
      <c r="D1135" s="649"/>
      <c r="E1135" s="649"/>
      <c r="F1135" s="649"/>
      <c r="G1135" s="649"/>
      <c r="H1135" s="649"/>
    </row>
    <row r="1136" spans="1:8">
      <c r="A1136" s="7" t="s">
        <v>4105</v>
      </c>
      <c r="B1136" s="7" t="s">
        <v>345</v>
      </c>
      <c r="C1136" s="7" t="s">
        <v>773</v>
      </c>
      <c r="D1136" s="649"/>
      <c r="E1136" s="649"/>
      <c r="F1136" s="649"/>
      <c r="G1136" s="649"/>
      <c r="H1136" s="649"/>
    </row>
    <row r="1137" spans="1:8">
      <c r="A1137" s="7" t="s">
        <v>4104</v>
      </c>
      <c r="B1137" s="7" t="s">
        <v>3656</v>
      </c>
      <c r="C1137" s="7" t="s">
        <v>773</v>
      </c>
      <c r="D1137" s="649"/>
      <c r="E1137" s="649"/>
      <c r="F1137" s="649"/>
      <c r="G1137" s="649"/>
      <c r="H1137" s="649"/>
    </row>
    <row r="1138" spans="1:8">
      <c r="A1138" s="7" t="s">
        <v>4103</v>
      </c>
      <c r="B1138" s="7" t="s">
        <v>341</v>
      </c>
      <c r="C1138" s="7" t="s">
        <v>773</v>
      </c>
      <c r="D1138" s="649"/>
      <c r="E1138" s="649"/>
      <c r="F1138" s="649"/>
      <c r="G1138" s="649"/>
      <c r="H1138" s="649"/>
    </row>
    <row r="1139" spans="1:8">
      <c r="A1139" s="7" t="s">
        <v>4102</v>
      </c>
      <c r="B1139" s="7" t="s">
        <v>339</v>
      </c>
      <c r="C1139" s="7" t="s">
        <v>773</v>
      </c>
      <c r="D1139" s="649"/>
      <c r="E1139" s="649"/>
      <c r="F1139" s="649"/>
      <c r="G1139" s="649"/>
      <c r="H1139" s="649"/>
    </row>
    <row r="1140" spans="1:8">
      <c r="A1140" s="7" t="s">
        <v>4101</v>
      </c>
      <c r="B1140" s="7" t="s">
        <v>346</v>
      </c>
      <c r="C1140" s="7" t="s">
        <v>773</v>
      </c>
      <c r="D1140" s="649">
        <v>18.63</v>
      </c>
      <c r="E1140" s="649">
        <v>35.549999999999997</v>
      </c>
      <c r="F1140" s="649">
        <v>121.83</v>
      </c>
      <c r="G1140" s="649">
        <v>6.45</v>
      </c>
      <c r="H1140" s="649">
        <v>2.21</v>
      </c>
    </row>
    <row r="1141" spans="1:8">
      <c r="A1141" s="7" t="s">
        <v>4100</v>
      </c>
      <c r="B1141" s="7" t="s">
        <v>4099</v>
      </c>
      <c r="C1141" s="7" t="s">
        <v>773</v>
      </c>
      <c r="D1141" s="649"/>
      <c r="E1141" s="649"/>
      <c r="F1141" s="649"/>
      <c r="G1141" s="649"/>
      <c r="H1141" s="649"/>
    </row>
    <row r="1142" spans="1:8">
      <c r="A1142" s="7" t="s">
        <v>4098</v>
      </c>
      <c r="B1142" s="7" t="s">
        <v>4097</v>
      </c>
      <c r="C1142" s="7" t="s">
        <v>773</v>
      </c>
      <c r="D1142" s="649"/>
      <c r="E1142" s="649"/>
      <c r="F1142" s="649"/>
      <c r="G1142" s="649"/>
      <c r="H1142" s="649"/>
    </row>
    <row r="1143" spans="1:8">
      <c r="A1143" s="7" t="s">
        <v>4096</v>
      </c>
      <c r="B1143" s="7" t="s">
        <v>4095</v>
      </c>
      <c r="C1143" s="7" t="s">
        <v>773</v>
      </c>
      <c r="D1143" s="649">
        <v>10.45</v>
      </c>
      <c r="E1143" s="649">
        <v>35</v>
      </c>
      <c r="F1143" s="649">
        <v>116.15</v>
      </c>
      <c r="G1143" s="649">
        <v>1.19</v>
      </c>
      <c r="H1143" s="649">
        <v>1.2</v>
      </c>
    </row>
    <row r="1144" spans="1:8">
      <c r="A1144" s="7" t="s">
        <v>4094</v>
      </c>
      <c r="B1144" s="7" t="s">
        <v>4093</v>
      </c>
      <c r="C1144" s="7" t="s">
        <v>773</v>
      </c>
      <c r="D1144" s="649">
        <v>15.42</v>
      </c>
      <c r="E1144" s="649">
        <v>6.39</v>
      </c>
      <c r="F1144" s="649">
        <v>5.68</v>
      </c>
      <c r="G1144" s="649">
        <v>5.36</v>
      </c>
      <c r="H1144" s="649">
        <v>0.31</v>
      </c>
    </row>
    <row r="1145" spans="1:8">
      <c r="A1145" s="7" t="s">
        <v>4092</v>
      </c>
      <c r="B1145" s="7" t="s">
        <v>3499</v>
      </c>
      <c r="C1145" s="7" t="s">
        <v>773</v>
      </c>
      <c r="D1145" s="649">
        <v>7.23</v>
      </c>
      <c r="E1145" s="649">
        <v>5.83</v>
      </c>
      <c r="F1145" s="649"/>
      <c r="G1145" s="649">
        <v>0.1</v>
      </c>
      <c r="H1145" s="649">
        <v>0.1</v>
      </c>
    </row>
    <row r="1146" spans="1:8">
      <c r="A1146" s="7" t="s">
        <v>4091</v>
      </c>
      <c r="B1146" s="7" t="s">
        <v>4090</v>
      </c>
      <c r="C1146" s="7" t="s">
        <v>773</v>
      </c>
      <c r="D1146" s="649"/>
      <c r="E1146" s="649"/>
      <c r="F1146" s="649"/>
      <c r="G1146" s="649"/>
      <c r="H1146" s="649"/>
    </row>
    <row r="1147" spans="1:8">
      <c r="A1147" s="7" t="s">
        <v>4089</v>
      </c>
      <c r="B1147" s="7" t="s">
        <v>4088</v>
      </c>
      <c r="C1147" s="7" t="s">
        <v>773</v>
      </c>
      <c r="D1147" s="649"/>
      <c r="E1147" s="649"/>
      <c r="F1147" s="649"/>
      <c r="G1147" s="649"/>
      <c r="H1147" s="649"/>
    </row>
    <row r="1148" spans="1:8">
      <c r="A1148" s="7" t="s">
        <v>4087</v>
      </c>
      <c r="B1148" s="7" t="s">
        <v>4086</v>
      </c>
      <c r="C1148" s="7" t="s">
        <v>773</v>
      </c>
      <c r="D1148" s="649"/>
      <c r="E1148" s="649"/>
      <c r="F1148" s="649"/>
      <c r="G1148" s="649"/>
      <c r="H1148" s="649"/>
    </row>
    <row r="1149" spans="1:8">
      <c r="A1149" s="7" t="s">
        <v>4085</v>
      </c>
      <c r="B1149" s="7" t="s">
        <v>4084</v>
      </c>
      <c r="C1149" s="7" t="s">
        <v>773</v>
      </c>
      <c r="D1149" s="649"/>
      <c r="E1149" s="649"/>
      <c r="F1149" s="649"/>
      <c r="G1149" s="649"/>
      <c r="H1149" s="649"/>
    </row>
    <row r="1150" spans="1:8">
      <c r="A1150" s="7" t="s">
        <v>4083</v>
      </c>
      <c r="B1150" s="7" t="s">
        <v>4082</v>
      </c>
      <c r="C1150" s="7" t="s">
        <v>773</v>
      </c>
      <c r="D1150" s="649"/>
      <c r="E1150" s="649"/>
      <c r="F1150" s="649"/>
      <c r="G1150" s="649"/>
      <c r="H1150" s="649"/>
    </row>
    <row r="1151" spans="1:8">
      <c r="A1151" s="7" t="s">
        <v>4081</v>
      </c>
      <c r="B1151" s="7" t="s">
        <v>4080</v>
      </c>
      <c r="C1151" s="7" t="s">
        <v>773</v>
      </c>
      <c r="D1151" s="649"/>
      <c r="E1151" s="649"/>
      <c r="F1151" s="649"/>
      <c r="G1151" s="649"/>
      <c r="H1151" s="649"/>
    </row>
    <row r="1152" spans="1:8">
      <c r="A1152" s="7" t="s">
        <v>4079</v>
      </c>
      <c r="B1152" s="7" t="s">
        <v>3186</v>
      </c>
      <c r="C1152" s="7" t="s">
        <v>773</v>
      </c>
      <c r="D1152" s="649"/>
      <c r="E1152" s="649"/>
      <c r="F1152" s="649"/>
      <c r="G1152" s="649"/>
      <c r="H1152" s="649"/>
    </row>
    <row r="1153" spans="1:8">
      <c r="A1153" s="7" t="s">
        <v>4078</v>
      </c>
      <c r="B1153" s="7" t="s">
        <v>3184</v>
      </c>
      <c r="C1153" s="7" t="s">
        <v>773</v>
      </c>
      <c r="D1153" s="649"/>
      <c r="E1153" s="649"/>
      <c r="F1153" s="649"/>
      <c r="G1153" s="649"/>
      <c r="H1153" s="649"/>
    </row>
    <row r="1154" spans="1:8">
      <c r="A1154" s="7" t="s">
        <v>4077</v>
      </c>
      <c r="B1154" s="7" t="s">
        <v>3182</v>
      </c>
      <c r="C1154" s="7" t="s">
        <v>773</v>
      </c>
      <c r="D1154" s="649"/>
      <c r="E1154" s="649"/>
      <c r="F1154" s="649"/>
      <c r="G1154" s="649"/>
      <c r="H1154" s="649"/>
    </row>
    <row r="1155" spans="1:8">
      <c r="A1155" s="7" t="s">
        <v>4076</v>
      </c>
      <c r="B1155" s="7" t="s">
        <v>3180</v>
      </c>
      <c r="C1155" s="7" t="s">
        <v>773</v>
      </c>
      <c r="D1155" s="649"/>
      <c r="E1155" s="649"/>
      <c r="F1155" s="649"/>
      <c r="G1155" s="649"/>
      <c r="H1155" s="649"/>
    </row>
    <row r="1156" spans="1:8">
      <c r="A1156" s="7" t="s">
        <v>4075</v>
      </c>
      <c r="B1156" s="7" t="s">
        <v>4074</v>
      </c>
      <c r="C1156" s="7" t="s">
        <v>773</v>
      </c>
      <c r="D1156" s="649"/>
      <c r="E1156" s="649"/>
      <c r="F1156" s="649"/>
      <c r="G1156" s="649"/>
      <c r="H1156" s="649"/>
    </row>
    <row r="1157" spans="1:8">
      <c r="A1157" s="7" t="s">
        <v>4073</v>
      </c>
      <c r="B1157" s="7" t="s">
        <v>4072</v>
      </c>
      <c r="C1157" s="7" t="s">
        <v>773</v>
      </c>
      <c r="D1157" s="649"/>
      <c r="E1157" s="649"/>
      <c r="F1157" s="649"/>
      <c r="G1157" s="649"/>
      <c r="H1157" s="649"/>
    </row>
    <row r="1158" spans="1:8">
      <c r="A1158" s="7" t="s">
        <v>4071</v>
      </c>
      <c r="B1158" s="7" t="s">
        <v>3499</v>
      </c>
      <c r="C1158" s="7" t="s">
        <v>773</v>
      </c>
      <c r="D1158" s="649"/>
      <c r="E1158" s="649"/>
      <c r="F1158" s="649"/>
      <c r="G1158" s="649"/>
      <c r="H1158" s="649"/>
    </row>
    <row r="1159" spans="1:8">
      <c r="A1159" s="7" t="s">
        <v>4070</v>
      </c>
      <c r="B1159" s="7" t="s">
        <v>4069</v>
      </c>
      <c r="C1159" s="7" t="s">
        <v>773</v>
      </c>
      <c r="D1159" s="649"/>
      <c r="E1159" s="649"/>
      <c r="F1159" s="649"/>
      <c r="G1159" s="649"/>
      <c r="H1159" s="649"/>
    </row>
    <row r="1160" spans="1:8">
      <c r="A1160" s="7" t="s">
        <v>4068</v>
      </c>
      <c r="B1160" s="7" t="s">
        <v>3499</v>
      </c>
      <c r="C1160" s="7" t="s">
        <v>773</v>
      </c>
      <c r="D1160" s="649"/>
      <c r="E1160" s="649"/>
      <c r="F1160" s="649"/>
      <c r="G1160" s="649"/>
      <c r="H1160" s="649"/>
    </row>
    <row r="1161" spans="1:8">
      <c r="A1161" s="7" t="s">
        <v>4067</v>
      </c>
      <c r="B1161" s="7" t="s">
        <v>4016</v>
      </c>
      <c r="C1161" s="7" t="s">
        <v>773</v>
      </c>
      <c r="D1161" s="649"/>
      <c r="E1161" s="649"/>
      <c r="F1161" s="649"/>
      <c r="G1161" s="649"/>
      <c r="H1161" s="649">
        <v>0.8</v>
      </c>
    </row>
    <row r="1162" spans="1:8">
      <c r="A1162" s="7" t="s">
        <v>4066</v>
      </c>
      <c r="B1162" s="7" t="s">
        <v>3499</v>
      </c>
      <c r="C1162" s="7" t="s">
        <v>773</v>
      </c>
      <c r="D1162" s="649"/>
      <c r="E1162" s="649"/>
      <c r="F1162" s="649"/>
      <c r="G1162" s="649"/>
      <c r="H1162" s="649"/>
    </row>
    <row r="1163" spans="1:8">
      <c r="A1163" s="7" t="s">
        <v>4065</v>
      </c>
      <c r="B1163" s="7" t="s">
        <v>4064</v>
      </c>
      <c r="C1163" s="7" t="s">
        <v>773</v>
      </c>
      <c r="D1163" s="649"/>
      <c r="E1163" s="649"/>
      <c r="F1163" s="649"/>
      <c r="G1163" s="649"/>
      <c r="H1163" s="649"/>
    </row>
    <row r="1164" spans="1:8">
      <c r="A1164" s="7" t="s">
        <v>4063</v>
      </c>
      <c r="B1164" s="7" t="s">
        <v>3499</v>
      </c>
      <c r="C1164" s="7" t="s">
        <v>773</v>
      </c>
      <c r="D1164" s="649"/>
      <c r="E1164" s="649"/>
      <c r="F1164" s="649"/>
      <c r="G1164" s="649"/>
      <c r="H1164" s="649"/>
    </row>
    <row r="1165" spans="1:8">
      <c r="A1165" s="7" t="s">
        <v>4062</v>
      </c>
      <c r="B1165" s="7" t="s">
        <v>4061</v>
      </c>
      <c r="C1165" s="7" t="s">
        <v>773</v>
      </c>
      <c r="D1165" s="649">
        <v>233.57</v>
      </c>
      <c r="E1165" s="649">
        <v>108.3</v>
      </c>
      <c r="F1165" s="649">
        <v>89.63</v>
      </c>
      <c r="G1165" s="649">
        <v>254.13</v>
      </c>
      <c r="H1165" s="649">
        <v>125.76</v>
      </c>
    </row>
    <row r="1166" spans="1:8">
      <c r="A1166" s="7" t="s">
        <v>4060</v>
      </c>
      <c r="B1166" s="7" t="s">
        <v>4059</v>
      </c>
      <c r="C1166" s="7" t="s">
        <v>773</v>
      </c>
      <c r="D1166" s="649">
        <v>223.85</v>
      </c>
      <c r="E1166" s="649">
        <v>92.84</v>
      </c>
      <c r="F1166" s="649">
        <v>81.69</v>
      </c>
      <c r="G1166" s="649">
        <v>251.03</v>
      </c>
      <c r="H1166" s="649">
        <v>151.79</v>
      </c>
    </row>
    <row r="1167" spans="1:8">
      <c r="A1167" s="7" t="s">
        <v>4058</v>
      </c>
      <c r="B1167" s="7" t="s">
        <v>3499</v>
      </c>
      <c r="C1167" s="7" t="s">
        <v>773</v>
      </c>
      <c r="D1167" s="649">
        <v>1.91</v>
      </c>
      <c r="E1167" s="649">
        <v>3.95</v>
      </c>
      <c r="F1167" s="649">
        <v>2.33</v>
      </c>
      <c r="G1167" s="649">
        <v>5.8</v>
      </c>
      <c r="H1167" s="649">
        <v>28.75</v>
      </c>
    </row>
    <row r="1168" spans="1:8">
      <c r="A1168" s="7" t="s">
        <v>4057</v>
      </c>
      <c r="B1168" s="7" t="s">
        <v>4056</v>
      </c>
      <c r="C1168" s="7" t="s">
        <v>773</v>
      </c>
      <c r="D1168" s="649"/>
      <c r="E1168" s="649"/>
      <c r="F1168" s="649"/>
      <c r="G1168" s="649"/>
      <c r="H1168" s="649"/>
    </row>
    <row r="1169" spans="1:8">
      <c r="A1169" s="7" t="s">
        <v>4055</v>
      </c>
      <c r="B1169" s="7" t="s">
        <v>4054</v>
      </c>
      <c r="C1169" s="7" t="s">
        <v>773</v>
      </c>
      <c r="D1169" s="649"/>
      <c r="E1169" s="649"/>
      <c r="F1169" s="649"/>
      <c r="G1169" s="649"/>
      <c r="H1169" s="649"/>
    </row>
    <row r="1170" spans="1:8">
      <c r="A1170" s="7" t="s">
        <v>4053</v>
      </c>
      <c r="B1170" s="7" t="s">
        <v>4052</v>
      </c>
      <c r="C1170" s="7" t="s">
        <v>773</v>
      </c>
      <c r="D1170" s="649"/>
      <c r="E1170" s="649"/>
      <c r="F1170" s="649"/>
      <c r="G1170" s="649"/>
      <c r="H1170" s="649"/>
    </row>
    <row r="1171" spans="1:8">
      <c r="A1171" s="7" t="s">
        <v>4051</v>
      </c>
      <c r="B1171" s="7" t="s">
        <v>3499</v>
      </c>
      <c r="C1171" s="7" t="s">
        <v>773</v>
      </c>
      <c r="D1171" s="649"/>
      <c r="E1171" s="649"/>
      <c r="F1171" s="649"/>
      <c r="G1171" s="649"/>
      <c r="H1171" s="649"/>
    </row>
    <row r="1172" spans="1:8">
      <c r="A1172" s="7" t="s">
        <v>4050</v>
      </c>
      <c r="B1172" s="7" t="s">
        <v>4049</v>
      </c>
      <c r="C1172" s="7" t="s">
        <v>773</v>
      </c>
      <c r="D1172" s="649"/>
      <c r="E1172" s="649"/>
      <c r="F1172" s="649"/>
      <c r="G1172" s="649"/>
      <c r="H1172" s="649"/>
    </row>
    <row r="1173" spans="1:8">
      <c r="A1173" s="7" t="s">
        <v>4048</v>
      </c>
      <c r="B1173" s="7" t="s">
        <v>3499</v>
      </c>
      <c r="C1173" s="7" t="s">
        <v>773</v>
      </c>
      <c r="D1173" s="649"/>
      <c r="E1173" s="649"/>
      <c r="F1173" s="649"/>
      <c r="G1173" s="649"/>
      <c r="H1173" s="649"/>
    </row>
    <row r="1174" spans="1:8">
      <c r="A1174" s="7" t="s">
        <v>4047</v>
      </c>
      <c r="B1174" s="7" t="s">
        <v>4046</v>
      </c>
      <c r="C1174" s="7" t="s">
        <v>773</v>
      </c>
      <c r="D1174" s="649"/>
      <c r="E1174" s="649"/>
      <c r="F1174" s="649"/>
      <c r="G1174" s="649"/>
      <c r="H1174" s="649"/>
    </row>
    <row r="1175" spans="1:8">
      <c r="A1175" s="7" t="s">
        <v>4045</v>
      </c>
      <c r="B1175" s="7" t="s">
        <v>3499</v>
      </c>
      <c r="C1175" s="7" t="s">
        <v>773</v>
      </c>
      <c r="D1175" s="649"/>
      <c r="E1175" s="649"/>
      <c r="F1175" s="649"/>
      <c r="G1175" s="649"/>
      <c r="H1175" s="649"/>
    </row>
    <row r="1176" spans="1:8">
      <c r="A1176" s="7" t="s">
        <v>4044</v>
      </c>
      <c r="B1176" s="7" t="s">
        <v>4043</v>
      </c>
      <c r="C1176" s="7" t="s">
        <v>773</v>
      </c>
      <c r="D1176" s="649">
        <v>8.2899999999999991</v>
      </c>
      <c r="E1176" s="649">
        <v>13.81</v>
      </c>
      <c r="F1176" s="649">
        <v>3.04</v>
      </c>
      <c r="G1176" s="649">
        <v>54.25</v>
      </c>
      <c r="H1176" s="649">
        <v>21.82</v>
      </c>
    </row>
    <row r="1177" spans="1:8">
      <c r="A1177" s="7" t="s">
        <v>4042</v>
      </c>
      <c r="B1177" s="7" t="s">
        <v>3499</v>
      </c>
      <c r="C1177" s="7" t="s">
        <v>773</v>
      </c>
      <c r="D1177" s="649"/>
      <c r="E1177" s="649"/>
      <c r="F1177" s="649"/>
      <c r="G1177" s="649">
        <v>52.58</v>
      </c>
      <c r="H1177" s="649">
        <v>19.16</v>
      </c>
    </row>
    <row r="1178" spans="1:8">
      <c r="A1178" s="7" t="s">
        <v>4041</v>
      </c>
      <c r="B1178" s="7" t="s">
        <v>4040</v>
      </c>
      <c r="C1178" s="7" t="s">
        <v>773</v>
      </c>
      <c r="D1178" s="649"/>
      <c r="E1178" s="649"/>
      <c r="F1178" s="649"/>
      <c r="G1178" s="649"/>
      <c r="H1178" s="649"/>
    </row>
    <row r="1179" spans="1:8">
      <c r="A1179" s="7" t="s">
        <v>4039</v>
      </c>
      <c r="B1179" s="7" t="s">
        <v>4038</v>
      </c>
      <c r="C1179" s="7" t="s">
        <v>773</v>
      </c>
      <c r="D1179" s="649"/>
      <c r="E1179" s="649"/>
      <c r="F1179" s="649"/>
      <c r="G1179" s="649"/>
      <c r="H1179" s="649"/>
    </row>
    <row r="1180" spans="1:8">
      <c r="A1180" s="7" t="s">
        <v>4037</v>
      </c>
      <c r="B1180" s="7" t="s">
        <v>4036</v>
      </c>
      <c r="C1180" s="7" t="s">
        <v>773</v>
      </c>
      <c r="D1180" s="649"/>
      <c r="E1180" s="649"/>
      <c r="F1180" s="649"/>
      <c r="G1180" s="649"/>
      <c r="H1180" s="649"/>
    </row>
    <row r="1181" spans="1:8">
      <c r="A1181" s="7" t="s">
        <v>4035</v>
      </c>
      <c r="B1181" s="7" t="s">
        <v>3118</v>
      </c>
      <c r="C1181" s="7" t="s">
        <v>773</v>
      </c>
      <c r="D1181" s="649"/>
      <c r="E1181" s="649"/>
      <c r="F1181" s="649"/>
      <c r="G1181" s="649"/>
      <c r="H1181" s="649"/>
    </row>
    <row r="1182" spans="1:8">
      <c r="A1182" s="7" t="s">
        <v>4034</v>
      </c>
      <c r="B1182" s="7" t="s">
        <v>3499</v>
      </c>
      <c r="C1182" s="7" t="s">
        <v>773</v>
      </c>
      <c r="D1182" s="649"/>
      <c r="E1182" s="649"/>
      <c r="F1182" s="649"/>
      <c r="G1182" s="649"/>
      <c r="H1182" s="649"/>
    </row>
    <row r="1183" spans="1:8">
      <c r="A1183" s="7" t="s">
        <v>4033</v>
      </c>
      <c r="B1183" s="7" t="s">
        <v>4032</v>
      </c>
      <c r="C1183" s="7" t="s">
        <v>773</v>
      </c>
      <c r="D1183" s="649"/>
      <c r="E1183" s="649"/>
      <c r="F1183" s="649"/>
      <c r="G1183" s="649"/>
      <c r="H1183" s="649"/>
    </row>
    <row r="1184" spans="1:8">
      <c r="A1184" s="7" t="s">
        <v>4031</v>
      </c>
      <c r="B1184" s="7" t="s">
        <v>3573</v>
      </c>
      <c r="C1184" s="7" t="s">
        <v>773</v>
      </c>
      <c r="D1184" s="649"/>
      <c r="E1184" s="649"/>
      <c r="F1184" s="649"/>
      <c r="G1184" s="649"/>
      <c r="H1184" s="649"/>
    </row>
    <row r="1185" spans="1:8">
      <c r="A1185" s="7" t="s">
        <v>4030</v>
      </c>
      <c r="B1185" s="7" t="s">
        <v>3571</v>
      </c>
      <c r="C1185" s="7" t="s">
        <v>773</v>
      </c>
      <c r="D1185" s="649"/>
      <c r="E1185" s="649"/>
      <c r="F1185" s="649"/>
      <c r="G1185" s="649"/>
      <c r="H1185" s="649"/>
    </row>
    <row r="1186" spans="1:8">
      <c r="A1186" s="7" t="s">
        <v>4029</v>
      </c>
      <c r="B1186" s="7" t="s">
        <v>3569</v>
      </c>
      <c r="C1186" s="7" t="s">
        <v>773</v>
      </c>
      <c r="D1186" s="649"/>
      <c r="E1186" s="649"/>
      <c r="F1186" s="649"/>
      <c r="G1186" s="649"/>
      <c r="H1186" s="649"/>
    </row>
    <row r="1187" spans="1:8">
      <c r="A1187" s="7" t="s">
        <v>4028</v>
      </c>
      <c r="B1187" s="7" t="s">
        <v>3567</v>
      </c>
      <c r="C1187" s="7" t="s">
        <v>773</v>
      </c>
      <c r="D1187" s="649"/>
      <c r="E1187" s="649"/>
      <c r="F1187" s="649"/>
      <c r="G1187" s="649"/>
      <c r="H1187" s="649"/>
    </row>
    <row r="1188" spans="1:8">
      <c r="A1188" s="7" t="s">
        <v>4027</v>
      </c>
      <c r="B1188" s="7" t="s">
        <v>4026</v>
      </c>
      <c r="C1188" s="7" t="s">
        <v>773</v>
      </c>
      <c r="D1188" s="649"/>
      <c r="E1188" s="649"/>
      <c r="F1188" s="649"/>
      <c r="G1188" s="649"/>
      <c r="H1188" s="649"/>
    </row>
    <row r="1189" spans="1:8">
      <c r="A1189" s="7" t="s">
        <v>4025</v>
      </c>
      <c r="B1189" s="7" t="s">
        <v>3499</v>
      </c>
      <c r="C1189" s="7" t="s">
        <v>773</v>
      </c>
      <c r="D1189" s="649"/>
      <c r="E1189" s="649"/>
      <c r="F1189" s="649"/>
      <c r="G1189" s="649"/>
      <c r="H1189" s="649"/>
    </row>
    <row r="1190" spans="1:8">
      <c r="A1190" s="7" t="s">
        <v>4024</v>
      </c>
      <c r="B1190" s="7" t="s">
        <v>4023</v>
      </c>
      <c r="C1190" s="7" t="s">
        <v>773</v>
      </c>
      <c r="D1190" s="649"/>
      <c r="E1190" s="649"/>
      <c r="F1190" s="649"/>
      <c r="G1190" s="649"/>
      <c r="H1190" s="649"/>
    </row>
    <row r="1191" spans="1:8">
      <c r="A1191" s="7" t="s">
        <v>4022</v>
      </c>
      <c r="B1191" s="7" t="s">
        <v>4021</v>
      </c>
      <c r="C1191" s="7" t="s">
        <v>773</v>
      </c>
      <c r="D1191" s="649">
        <v>3.33</v>
      </c>
      <c r="E1191" s="649">
        <v>8.25</v>
      </c>
      <c r="F1191" s="649">
        <v>9.4700000000000006</v>
      </c>
      <c r="G1191" s="649">
        <v>11.19</v>
      </c>
      <c r="H1191" s="649">
        <v>2.31</v>
      </c>
    </row>
    <row r="1192" spans="1:8">
      <c r="A1192" s="7" t="s">
        <v>4020</v>
      </c>
      <c r="B1192" s="7" t="s">
        <v>3499</v>
      </c>
      <c r="C1192" s="7" t="s">
        <v>773</v>
      </c>
      <c r="D1192" s="649"/>
      <c r="E1192" s="649">
        <v>2.65</v>
      </c>
      <c r="F1192" s="649">
        <v>2.2400000000000002</v>
      </c>
      <c r="G1192" s="649">
        <v>3.97</v>
      </c>
      <c r="H1192" s="649">
        <v>2.25</v>
      </c>
    </row>
    <row r="1193" spans="1:8">
      <c r="A1193" s="7" t="s">
        <v>4019</v>
      </c>
      <c r="B1193" s="7" t="s">
        <v>4018</v>
      </c>
      <c r="C1193" s="7" t="s">
        <v>773</v>
      </c>
      <c r="D1193" s="649"/>
      <c r="E1193" s="649"/>
      <c r="F1193" s="649"/>
      <c r="G1193" s="649"/>
      <c r="H1193" s="649"/>
    </row>
    <row r="1194" spans="1:8">
      <c r="A1194" s="7" t="s">
        <v>4017</v>
      </c>
      <c r="B1194" s="7" t="s">
        <v>4016</v>
      </c>
      <c r="C1194" s="7" t="s">
        <v>773</v>
      </c>
      <c r="D1194" s="649"/>
      <c r="E1194" s="649"/>
      <c r="F1194" s="649"/>
      <c r="G1194" s="649"/>
      <c r="H1194" s="649"/>
    </row>
    <row r="1195" spans="1:8">
      <c r="A1195" s="7" t="s">
        <v>4015</v>
      </c>
      <c r="B1195" s="7" t="s">
        <v>3499</v>
      </c>
      <c r="C1195" s="7" t="s">
        <v>773</v>
      </c>
      <c r="D1195" s="649"/>
      <c r="E1195" s="649"/>
      <c r="F1195" s="649"/>
      <c r="G1195" s="649"/>
      <c r="H1195" s="649"/>
    </row>
    <row r="1196" spans="1:8">
      <c r="A1196" s="7" t="s">
        <v>4014</v>
      </c>
      <c r="B1196" s="7" t="s">
        <v>4013</v>
      </c>
      <c r="C1196" s="7" t="s">
        <v>773</v>
      </c>
      <c r="D1196" s="649"/>
      <c r="E1196" s="649"/>
      <c r="F1196" s="649"/>
      <c r="G1196" s="649"/>
      <c r="H1196" s="649"/>
    </row>
    <row r="1197" spans="1:8">
      <c r="A1197" s="7" t="s">
        <v>4012</v>
      </c>
      <c r="B1197" s="7" t="s">
        <v>3499</v>
      </c>
      <c r="C1197" s="7" t="s">
        <v>773</v>
      </c>
      <c r="D1197" s="649"/>
      <c r="E1197" s="649"/>
      <c r="F1197" s="649"/>
      <c r="G1197" s="649"/>
      <c r="H1197" s="649"/>
    </row>
    <row r="1198" spans="1:8">
      <c r="A1198" s="7" t="s">
        <v>4011</v>
      </c>
      <c r="B1198" s="7" t="s">
        <v>4010</v>
      </c>
      <c r="C1198" s="7" t="s">
        <v>773</v>
      </c>
      <c r="D1198" s="649"/>
      <c r="E1198" s="649">
        <v>0.05</v>
      </c>
      <c r="F1198" s="649">
        <v>0.79</v>
      </c>
      <c r="G1198" s="649"/>
      <c r="H1198" s="649"/>
    </row>
    <row r="1199" spans="1:8">
      <c r="A1199" s="7" t="s">
        <v>4009</v>
      </c>
      <c r="B1199" s="7" t="s">
        <v>3558</v>
      </c>
      <c r="C1199" s="7" t="s">
        <v>773</v>
      </c>
      <c r="D1199" s="649"/>
      <c r="E1199" s="649"/>
      <c r="F1199" s="649"/>
      <c r="G1199" s="649">
        <v>9.2899999999999991</v>
      </c>
      <c r="H1199" s="649">
        <v>203.02</v>
      </c>
    </row>
    <row r="1200" spans="1:8">
      <c r="A1200" s="7" t="s">
        <v>4008</v>
      </c>
      <c r="B1200" s="7" t="s">
        <v>3556</v>
      </c>
      <c r="C1200" s="7" t="s">
        <v>773</v>
      </c>
      <c r="D1200" s="649"/>
      <c r="E1200" s="649"/>
      <c r="F1200" s="649"/>
      <c r="G1200" s="649"/>
      <c r="H1200" s="649"/>
    </row>
    <row r="1201" spans="1:8">
      <c r="A1201" s="7" t="s">
        <v>4007</v>
      </c>
      <c r="B1201" s="7" t="s">
        <v>3554</v>
      </c>
      <c r="C1201" s="7" t="s">
        <v>773</v>
      </c>
      <c r="D1201" s="649"/>
      <c r="E1201" s="649"/>
      <c r="F1201" s="649"/>
      <c r="G1201" s="649"/>
      <c r="H1201" s="649"/>
    </row>
    <row r="1202" spans="1:8">
      <c r="A1202" s="7" t="s">
        <v>4006</v>
      </c>
      <c r="B1202" s="7" t="s">
        <v>3552</v>
      </c>
      <c r="C1202" s="7" t="s">
        <v>773</v>
      </c>
      <c r="D1202" s="649"/>
      <c r="E1202" s="649"/>
      <c r="F1202" s="649"/>
      <c r="G1202" s="649"/>
      <c r="H1202" s="649"/>
    </row>
    <row r="1203" spans="1:8">
      <c r="A1203" s="7" t="s">
        <v>4005</v>
      </c>
      <c r="B1203" s="7" t="s">
        <v>4004</v>
      </c>
      <c r="C1203" s="7" t="s">
        <v>773</v>
      </c>
      <c r="D1203" s="649">
        <v>26.17</v>
      </c>
      <c r="E1203" s="649">
        <v>7.61</v>
      </c>
      <c r="F1203" s="649">
        <v>10.08</v>
      </c>
      <c r="G1203" s="649">
        <v>8.8699999999999992</v>
      </c>
      <c r="H1203" s="649">
        <v>8</v>
      </c>
    </row>
    <row r="1204" spans="1:8">
      <c r="A1204" s="7" t="s">
        <v>4003</v>
      </c>
      <c r="B1204" s="7" t="s">
        <v>4002</v>
      </c>
      <c r="C1204" s="7" t="s">
        <v>773</v>
      </c>
      <c r="D1204" s="649">
        <v>21.58</v>
      </c>
      <c r="E1204" s="649">
        <v>6.51</v>
      </c>
      <c r="F1204" s="649">
        <v>9.0399999999999991</v>
      </c>
      <c r="G1204" s="649">
        <v>8.68</v>
      </c>
      <c r="H1204" s="649">
        <v>7.88</v>
      </c>
    </row>
    <row r="1205" spans="1:8">
      <c r="A1205" s="7" t="s">
        <v>4001</v>
      </c>
      <c r="B1205" s="7" t="s">
        <v>3499</v>
      </c>
      <c r="C1205" s="7" t="s">
        <v>773</v>
      </c>
      <c r="D1205" s="649"/>
      <c r="E1205" s="649"/>
      <c r="F1205" s="649"/>
      <c r="G1205" s="649"/>
      <c r="H1205" s="649"/>
    </row>
    <row r="1206" spans="1:8">
      <c r="A1206" s="7" t="s">
        <v>4000</v>
      </c>
      <c r="B1206" s="7" t="s">
        <v>3999</v>
      </c>
      <c r="C1206" s="7" t="s">
        <v>773</v>
      </c>
      <c r="D1206" s="649"/>
      <c r="E1206" s="649"/>
      <c r="F1206" s="649"/>
      <c r="G1206" s="649"/>
      <c r="H1206" s="649"/>
    </row>
    <row r="1207" spans="1:8">
      <c r="A1207" s="7" t="s">
        <v>3998</v>
      </c>
      <c r="B1207" s="7" t="s">
        <v>3499</v>
      </c>
      <c r="C1207" s="7" t="s">
        <v>773</v>
      </c>
      <c r="D1207" s="649"/>
      <c r="E1207" s="649"/>
      <c r="F1207" s="649"/>
      <c r="G1207" s="649"/>
      <c r="H1207" s="649"/>
    </row>
    <row r="1208" spans="1:8">
      <c r="A1208" s="7" t="s">
        <v>3997</v>
      </c>
      <c r="B1208" s="7" t="s">
        <v>3996</v>
      </c>
      <c r="C1208" s="7" t="s">
        <v>773</v>
      </c>
      <c r="D1208" s="649">
        <v>1.5</v>
      </c>
      <c r="E1208" s="649"/>
      <c r="F1208" s="649"/>
      <c r="G1208" s="649"/>
      <c r="H1208" s="649"/>
    </row>
    <row r="1209" spans="1:8">
      <c r="A1209" s="7" t="s">
        <v>3995</v>
      </c>
      <c r="B1209" s="7" t="s">
        <v>3994</v>
      </c>
      <c r="C1209" s="7" t="s">
        <v>773</v>
      </c>
      <c r="D1209" s="649">
        <v>3.09</v>
      </c>
      <c r="E1209" s="649">
        <v>1.1000000000000001</v>
      </c>
      <c r="F1209" s="649">
        <v>1.04</v>
      </c>
      <c r="G1209" s="649">
        <v>0.19</v>
      </c>
      <c r="H1209" s="649">
        <v>0.12</v>
      </c>
    </row>
    <row r="1210" spans="1:8">
      <c r="A1210" s="7" t="s">
        <v>3993</v>
      </c>
      <c r="B1210" s="7" t="s">
        <v>3499</v>
      </c>
      <c r="C1210" s="7" t="s">
        <v>773</v>
      </c>
      <c r="D1210" s="649"/>
      <c r="E1210" s="649"/>
      <c r="F1210" s="649"/>
      <c r="G1210" s="649"/>
      <c r="H1210" s="649"/>
    </row>
    <row r="1211" spans="1:8">
      <c r="A1211" s="7" t="s">
        <v>3992</v>
      </c>
      <c r="B1211" s="7" t="s">
        <v>2995</v>
      </c>
      <c r="C1211" s="7" t="s">
        <v>773</v>
      </c>
      <c r="D1211" s="649"/>
      <c r="E1211" s="649"/>
      <c r="F1211" s="649"/>
      <c r="G1211" s="649"/>
      <c r="H1211" s="649"/>
    </row>
    <row r="1212" spans="1:8">
      <c r="A1212" s="7" t="s">
        <v>3991</v>
      </c>
      <c r="B1212" s="7" t="s">
        <v>3499</v>
      </c>
      <c r="C1212" s="7" t="s">
        <v>773</v>
      </c>
      <c r="D1212" s="649"/>
      <c r="E1212" s="649"/>
      <c r="F1212" s="649"/>
      <c r="G1212" s="649"/>
      <c r="H1212" s="649"/>
    </row>
    <row r="1213" spans="1:8">
      <c r="A1213" s="7" t="s">
        <v>3990</v>
      </c>
      <c r="B1213" s="7" t="s">
        <v>3989</v>
      </c>
      <c r="C1213" s="7" t="s">
        <v>773</v>
      </c>
      <c r="D1213" s="649"/>
      <c r="E1213" s="649"/>
      <c r="F1213" s="649"/>
      <c r="G1213" s="649"/>
      <c r="H1213" s="649"/>
    </row>
    <row r="1214" spans="1:8">
      <c r="A1214" s="7" t="s">
        <v>3988</v>
      </c>
      <c r="B1214" s="7" t="s">
        <v>3499</v>
      </c>
      <c r="C1214" s="7" t="s">
        <v>773</v>
      </c>
      <c r="D1214" s="649"/>
      <c r="E1214" s="649"/>
      <c r="F1214" s="649"/>
      <c r="G1214" s="649"/>
      <c r="H1214" s="649"/>
    </row>
    <row r="1215" spans="1:8">
      <c r="A1215" s="7" t="s">
        <v>3987</v>
      </c>
      <c r="B1215" s="7" t="s">
        <v>348</v>
      </c>
      <c r="C1215" s="7" t="s">
        <v>773</v>
      </c>
      <c r="D1215" s="649">
        <v>45.31</v>
      </c>
      <c r="E1215" s="649">
        <v>158.05000000000001</v>
      </c>
      <c r="F1215" s="649">
        <v>87.45</v>
      </c>
      <c r="G1215" s="649">
        <v>45.56</v>
      </c>
      <c r="H1215" s="649">
        <v>56.68</v>
      </c>
    </row>
    <row r="1216" spans="1:8">
      <c r="A1216" s="7" t="s">
        <v>3986</v>
      </c>
      <c r="B1216" s="7" t="s">
        <v>3985</v>
      </c>
      <c r="C1216" s="7" t="s">
        <v>773</v>
      </c>
      <c r="D1216" s="649"/>
      <c r="E1216" s="649"/>
      <c r="F1216" s="649"/>
      <c r="G1216" s="649"/>
      <c r="H1216" s="649"/>
    </row>
    <row r="1217" spans="1:8">
      <c r="A1217" s="7" t="s">
        <v>3984</v>
      </c>
      <c r="B1217" s="7" t="s">
        <v>3983</v>
      </c>
      <c r="C1217" s="7" t="s">
        <v>773</v>
      </c>
      <c r="D1217" s="649">
        <v>0.02</v>
      </c>
      <c r="E1217" s="649">
        <v>0.02</v>
      </c>
      <c r="F1217" s="649">
        <v>0.06</v>
      </c>
      <c r="G1217" s="649">
        <v>0.04</v>
      </c>
      <c r="H1217" s="649">
        <v>0.02</v>
      </c>
    </row>
    <row r="1218" spans="1:8">
      <c r="A1218" s="7" t="s">
        <v>3982</v>
      </c>
      <c r="B1218" s="7" t="s">
        <v>3981</v>
      </c>
      <c r="C1218" s="7" t="s">
        <v>773</v>
      </c>
      <c r="D1218" s="649">
        <v>45.28</v>
      </c>
      <c r="E1218" s="649">
        <v>158.04</v>
      </c>
      <c r="F1218" s="649">
        <v>87.39</v>
      </c>
      <c r="G1218" s="649">
        <v>45.52</v>
      </c>
      <c r="H1218" s="649">
        <v>56.66</v>
      </c>
    </row>
    <row r="1219" spans="1:8">
      <c r="A1219" s="7" t="s">
        <v>3980</v>
      </c>
      <c r="B1219" s="7" t="s">
        <v>3979</v>
      </c>
      <c r="C1219" s="7" t="s">
        <v>773</v>
      </c>
      <c r="D1219" s="649"/>
      <c r="E1219" s="649"/>
      <c r="F1219" s="649"/>
      <c r="G1219" s="649"/>
      <c r="H1219" s="649"/>
    </row>
    <row r="1220" spans="1:8">
      <c r="A1220" s="7" t="s">
        <v>3978</v>
      </c>
      <c r="B1220" s="7" t="s">
        <v>3977</v>
      </c>
      <c r="C1220" s="7" t="s">
        <v>773</v>
      </c>
      <c r="D1220" s="649"/>
      <c r="E1220" s="649"/>
      <c r="F1220" s="649"/>
      <c r="G1220" s="649"/>
      <c r="H1220" s="649"/>
    </row>
    <row r="1221" spans="1:8">
      <c r="A1221" s="7" t="s">
        <v>3976</v>
      </c>
      <c r="B1221" s="7" t="s">
        <v>3975</v>
      </c>
      <c r="C1221" s="7" t="s">
        <v>773</v>
      </c>
      <c r="D1221" s="649"/>
      <c r="E1221" s="649"/>
      <c r="F1221" s="649"/>
      <c r="G1221" s="649"/>
      <c r="H1221" s="649"/>
    </row>
    <row r="1222" spans="1:8">
      <c r="A1222" s="7" t="s">
        <v>3974</v>
      </c>
      <c r="B1222" s="7" t="s">
        <v>3973</v>
      </c>
      <c r="C1222" s="7" t="s">
        <v>773</v>
      </c>
      <c r="D1222" s="649"/>
      <c r="E1222" s="649"/>
      <c r="F1222" s="649"/>
      <c r="G1222" s="649"/>
      <c r="H1222" s="649"/>
    </row>
    <row r="1223" spans="1:8">
      <c r="A1223" s="7" t="s">
        <v>3972</v>
      </c>
      <c r="B1223" s="7" t="s">
        <v>3971</v>
      </c>
      <c r="C1223" s="7" t="s">
        <v>773</v>
      </c>
      <c r="D1223" s="649"/>
      <c r="E1223" s="649"/>
      <c r="F1223" s="649"/>
      <c r="G1223" s="649"/>
      <c r="H1223" s="649"/>
    </row>
    <row r="1224" spans="1:8">
      <c r="A1224" s="7" t="s">
        <v>3970</v>
      </c>
      <c r="B1224" s="7" t="s">
        <v>1352</v>
      </c>
      <c r="C1224" s="7" t="s">
        <v>773</v>
      </c>
      <c r="D1224" s="649"/>
      <c r="E1224" s="649"/>
      <c r="F1224" s="649"/>
      <c r="G1224" s="649"/>
      <c r="H1224" s="649"/>
    </row>
    <row r="1225" spans="1:8">
      <c r="A1225" s="7" t="s">
        <v>3969</v>
      </c>
      <c r="B1225" s="7" t="s">
        <v>3968</v>
      </c>
      <c r="C1225" s="7" t="s">
        <v>773</v>
      </c>
      <c r="D1225" s="649"/>
      <c r="E1225" s="649"/>
      <c r="F1225" s="649"/>
      <c r="G1225" s="649"/>
      <c r="H1225" s="649"/>
    </row>
    <row r="1226" spans="1:8">
      <c r="A1226" s="7" t="s">
        <v>3967</v>
      </c>
      <c r="B1226" s="7" t="s">
        <v>3966</v>
      </c>
      <c r="C1226" s="7" t="s">
        <v>773</v>
      </c>
      <c r="D1226" s="649"/>
      <c r="E1226" s="649"/>
      <c r="F1226" s="649"/>
      <c r="G1226" s="649"/>
      <c r="H1226" s="649"/>
    </row>
    <row r="1227" spans="1:8">
      <c r="A1227" s="7" t="s">
        <v>3965</v>
      </c>
      <c r="B1227" s="7" t="s">
        <v>3964</v>
      </c>
      <c r="C1227" s="7" t="s">
        <v>773</v>
      </c>
      <c r="D1227" s="649"/>
      <c r="E1227" s="649"/>
      <c r="F1227" s="649"/>
      <c r="G1227" s="649"/>
      <c r="H1227" s="649"/>
    </row>
    <row r="1228" spans="1:8">
      <c r="A1228" s="7" t="s">
        <v>3963</v>
      </c>
      <c r="B1228" s="7" t="s">
        <v>3962</v>
      </c>
      <c r="C1228" s="7" t="s">
        <v>773</v>
      </c>
      <c r="D1228" s="649"/>
      <c r="E1228" s="649"/>
      <c r="F1228" s="649"/>
      <c r="G1228" s="649"/>
      <c r="H1228" s="649"/>
    </row>
    <row r="1229" spans="1:8">
      <c r="A1229" s="7" t="s">
        <v>3961</v>
      </c>
      <c r="B1229" s="7" t="s">
        <v>3960</v>
      </c>
      <c r="C1229" s="7" t="s">
        <v>773</v>
      </c>
      <c r="D1229" s="649"/>
      <c r="E1229" s="649"/>
      <c r="F1229" s="649"/>
      <c r="G1229" s="649"/>
      <c r="H1229" s="649"/>
    </row>
    <row r="1230" spans="1:8">
      <c r="A1230" s="7" t="s">
        <v>3959</v>
      </c>
      <c r="B1230" s="7" t="s">
        <v>3958</v>
      </c>
      <c r="C1230" s="7" t="s">
        <v>773</v>
      </c>
      <c r="D1230" s="649"/>
      <c r="E1230" s="649"/>
      <c r="F1230" s="649"/>
      <c r="G1230" s="649"/>
      <c r="H1230" s="649"/>
    </row>
    <row r="1231" spans="1:8">
      <c r="A1231" s="7" t="s">
        <v>3957</v>
      </c>
      <c r="B1231" s="7" t="s">
        <v>3956</v>
      </c>
      <c r="C1231" s="7" t="s">
        <v>773</v>
      </c>
      <c r="D1231" s="649"/>
      <c r="E1231" s="649"/>
      <c r="F1231" s="649"/>
      <c r="G1231" s="649"/>
      <c r="H1231" s="649"/>
    </row>
    <row r="1232" spans="1:8">
      <c r="A1232" s="7" t="s">
        <v>3955</v>
      </c>
      <c r="B1232" s="7" t="s">
        <v>3954</v>
      </c>
      <c r="C1232" s="7" t="s">
        <v>773</v>
      </c>
      <c r="D1232" s="649"/>
      <c r="E1232" s="649"/>
      <c r="F1232" s="649"/>
      <c r="G1232" s="649"/>
      <c r="H1232" s="649"/>
    </row>
    <row r="1233" spans="1:8">
      <c r="A1233" s="7" t="s">
        <v>3953</v>
      </c>
      <c r="B1233" s="7" t="s">
        <v>3952</v>
      </c>
      <c r="C1233" s="7" t="s">
        <v>773</v>
      </c>
      <c r="D1233" s="649"/>
      <c r="E1233" s="649"/>
      <c r="F1233" s="649"/>
      <c r="G1233" s="649"/>
      <c r="H1233" s="649"/>
    </row>
    <row r="1234" spans="1:8">
      <c r="A1234" s="7" t="s">
        <v>3951</v>
      </c>
      <c r="B1234" s="7" t="s">
        <v>3950</v>
      </c>
      <c r="C1234" s="7" t="s">
        <v>773</v>
      </c>
      <c r="D1234" s="649"/>
      <c r="E1234" s="649"/>
      <c r="F1234" s="649"/>
      <c r="G1234" s="649"/>
      <c r="H1234" s="649"/>
    </row>
    <row r="1235" spans="1:8">
      <c r="A1235" s="7" t="s">
        <v>3949</v>
      </c>
      <c r="B1235" s="7" t="s">
        <v>3948</v>
      </c>
      <c r="C1235" s="7" t="s">
        <v>773</v>
      </c>
      <c r="D1235" s="649"/>
      <c r="E1235" s="649"/>
      <c r="F1235" s="649"/>
      <c r="G1235" s="649"/>
      <c r="H1235" s="649"/>
    </row>
    <row r="1236" spans="1:8">
      <c r="A1236" s="7" t="s">
        <v>3947</v>
      </c>
      <c r="B1236" s="7" t="s">
        <v>3946</v>
      </c>
      <c r="C1236" s="7" t="s">
        <v>773</v>
      </c>
      <c r="D1236" s="649"/>
      <c r="E1236" s="649"/>
      <c r="F1236" s="649"/>
      <c r="G1236" s="649"/>
      <c r="H1236" s="649"/>
    </row>
    <row r="1237" spans="1:8">
      <c r="A1237" s="7" t="s">
        <v>3945</v>
      </c>
      <c r="B1237" s="7" t="s">
        <v>3944</v>
      </c>
      <c r="C1237" s="7" t="s">
        <v>773</v>
      </c>
      <c r="D1237" s="649"/>
      <c r="E1237" s="649"/>
      <c r="F1237" s="649"/>
      <c r="G1237" s="649"/>
      <c r="H1237" s="649"/>
    </row>
    <row r="1238" spans="1:8">
      <c r="A1238" s="7" t="s">
        <v>3943</v>
      </c>
      <c r="B1238" s="7" t="s">
        <v>3942</v>
      </c>
      <c r="C1238" s="7" t="s">
        <v>773</v>
      </c>
      <c r="D1238" s="649"/>
      <c r="E1238" s="649"/>
      <c r="F1238" s="649"/>
      <c r="G1238" s="649"/>
      <c r="H1238" s="649"/>
    </row>
    <row r="1239" spans="1:8">
      <c r="A1239" s="7" t="s">
        <v>3941</v>
      </c>
      <c r="B1239" s="7" t="s">
        <v>3940</v>
      </c>
      <c r="C1239" s="7" t="s">
        <v>773</v>
      </c>
      <c r="D1239" s="649"/>
      <c r="E1239" s="649"/>
      <c r="F1239" s="649"/>
      <c r="G1239" s="649"/>
      <c r="H1239" s="649"/>
    </row>
    <row r="1240" spans="1:8">
      <c r="A1240" s="7" t="s">
        <v>3939</v>
      </c>
      <c r="B1240" s="7" t="s">
        <v>3938</v>
      </c>
      <c r="C1240" s="7" t="s">
        <v>773</v>
      </c>
      <c r="D1240" s="649"/>
      <c r="E1240" s="649"/>
      <c r="F1240" s="649"/>
      <c r="G1240" s="649"/>
      <c r="H1240" s="649"/>
    </row>
    <row r="1241" spans="1:8">
      <c r="A1241" s="7" t="s">
        <v>3937</v>
      </c>
      <c r="B1241" s="7" t="s">
        <v>3936</v>
      </c>
      <c r="C1241" s="7" t="s">
        <v>773</v>
      </c>
      <c r="D1241" s="649"/>
      <c r="E1241" s="649"/>
      <c r="F1241" s="649"/>
      <c r="G1241" s="649"/>
      <c r="H1241" s="649"/>
    </row>
    <row r="1242" spans="1:8">
      <c r="A1242" s="7" t="s">
        <v>3935</v>
      </c>
      <c r="B1242" s="7" t="s">
        <v>3934</v>
      </c>
      <c r="C1242" s="7" t="s">
        <v>773</v>
      </c>
      <c r="D1242" s="649"/>
      <c r="E1242" s="649"/>
      <c r="F1242" s="649"/>
      <c r="G1242" s="649"/>
      <c r="H1242" s="649"/>
    </row>
    <row r="1243" spans="1:8">
      <c r="A1243" s="7" t="s">
        <v>3933</v>
      </c>
      <c r="B1243" s="7" t="s">
        <v>1352</v>
      </c>
      <c r="C1243" s="7" t="s">
        <v>773</v>
      </c>
      <c r="D1243" s="649"/>
      <c r="E1243" s="649"/>
      <c r="F1243" s="649"/>
      <c r="G1243" s="649"/>
      <c r="H1243" s="649"/>
    </row>
    <row r="1244" spans="1:8">
      <c r="A1244" s="7" t="s">
        <v>3932</v>
      </c>
      <c r="B1244" s="7" t="s">
        <v>3931</v>
      </c>
      <c r="C1244" s="7" t="s">
        <v>773</v>
      </c>
      <c r="D1244" s="649"/>
      <c r="E1244" s="649"/>
      <c r="F1244" s="649"/>
      <c r="G1244" s="649"/>
      <c r="H1244" s="649"/>
    </row>
    <row r="1245" spans="1:8">
      <c r="A1245" s="7" t="s">
        <v>3930</v>
      </c>
      <c r="B1245" s="7" t="s">
        <v>290</v>
      </c>
      <c r="C1245" s="7" t="s">
        <v>773</v>
      </c>
      <c r="D1245" s="650">
        <v>1566.47</v>
      </c>
      <c r="E1245" s="650">
        <v>1492.42</v>
      </c>
      <c r="F1245" s="650">
        <v>1669.92</v>
      </c>
      <c r="G1245" s="650">
        <v>2151.8000000000002</v>
      </c>
      <c r="H1245" s="650">
        <v>3261.12</v>
      </c>
    </row>
    <row r="1246" spans="1:8">
      <c r="A1246" s="7" t="s">
        <v>3929</v>
      </c>
      <c r="B1246" s="7" t="s">
        <v>3928</v>
      </c>
      <c r="C1246" s="7" t="s">
        <v>773</v>
      </c>
      <c r="D1246" s="650">
        <v>1186.26</v>
      </c>
      <c r="E1246" s="649">
        <v>346.82</v>
      </c>
      <c r="F1246" s="649">
        <v>329.38</v>
      </c>
      <c r="G1246" s="649">
        <v>309.35000000000002</v>
      </c>
      <c r="H1246" s="649">
        <v>328.24</v>
      </c>
    </row>
    <row r="1247" spans="1:8">
      <c r="A1247" s="7" t="s">
        <v>3927</v>
      </c>
      <c r="B1247" s="7" t="s">
        <v>3710</v>
      </c>
      <c r="C1247" s="7" t="s">
        <v>773</v>
      </c>
      <c r="D1247" s="649">
        <v>89</v>
      </c>
      <c r="E1247" s="649">
        <v>25.54</v>
      </c>
      <c r="F1247" s="649">
        <v>25.54</v>
      </c>
      <c r="G1247" s="649">
        <v>26.09</v>
      </c>
      <c r="H1247" s="649">
        <v>26.09</v>
      </c>
    </row>
    <row r="1248" spans="1:8">
      <c r="A1248" s="7" t="s">
        <v>3926</v>
      </c>
      <c r="B1248" s="7" t="s">
        <v>3697</v>
      </c>
      <c r="C1248" s="7" t="s">
        <v>773</v>
      </c>
      <c r="D1248" s="649"/>
      <c r="E1248" s="649"/>
      <c r="F1248" s="649"/>
      <c r="G1248" s="649"/>
      <c r="H1248" s="649"/>
    </row>
    <row r="1249" spans="1:8">
      <c r="A1249" s="7" t="s">
        <v>3925</v>
      </c>
      <c r="B1249" s="7" t="s">
        <v>3646</v>
      </c>
      <c r="C1249" s="7" t="s">
        <v>773</v>
      </c>
      <c r="D1249" s="649"/>
      <c r="E1249" s="649"/>
      <c r="F1249" s="649"/>
      <c r="G1249" s="649"/>
      <c r="H1249" s="649"/>
    </row>
    <row r="1250" spans="1:8">
      <c r="A1250" s="7" t="s">
        <v>3924</v>
      </c>
      <c r="B1250" s="7" t="s">
        <v>3923</v>
      </c>
      <c r="C1250" s="7" t="s">
        <v>773</v>
      </c>
      <c r="D1250" s="650">
        <v>1578.15</v>
      </c>
      <c r="E1250" s="649">
        <v>419.41</v>
      </c>
      <c r="F1250" s="649">
        <v>441.5</v>
      </c>
      <c r="G1250" s="649">
        <v>452.1</v>
      </c>
      <c r="H1250" s="649">
        <v>495.5</v>
      </c>
    </row>
    <row r="1251" spans="1:8">
      <c r="A1251" s="7" t="s">
        <v>3922</v>
      </c>
      <c r="B1251" s="7" t="s">
        <v>3699</v>
      </c>
      <c r="C1251" s="7" t="s">
        <v>773</v>
      </c>
      <c r="D1251" s="649">
        <v>551.54</v>
      </c>
      <c r="E1251" s="649">
        <v>134.31</v>
      </c>
      <c r="F1251" s="649">
        <v>167.82</v>
      </c>
      <c r="G1251" s="649">
        <v>195.05</v>
      </c>
      <c r="H1251" s="649">
        <v>229.91</v>
      </c>
    </row>
    <row r="1252" spans="1:8">
      <c r="A1252" s="7" t="s">
        <v>3921</v>
      </c>
      <c r="B1252" s="7" t="s">
        <v>3697</v>
      </c>
      <c r="C1252" s="7" t="s">
        <v>773</v>
      </c>
      <c r="D1252" s="649"/>
      <c r="E1252" s="649"/>
      <c r="F1252" s="649"/>
      <c r="G1252" s="649"/>
      <c r="H1252" s="649"/>
    </row>
    <row r="1253" spans="1:8">
      <c r="A1253" s="7" t="s">
        <v>3920</v>
      </c>
      <c r="B1253" s="7" t="s">
        <v>3646</v>
      </c>
      <c r="C1253" s="7" t="s">
        <v>773</v>
      </c>
      <c r="D1253" s="649"/>
      <c r="E1253" s="649"/>
      <c r="F1253" s="649"/>
      <c r="G1253" s="649">
        <v>0.32</v>
      </c>
      <c r="H1253" s="649">
        <v>0.32</v>
      </c>
    </row>
    <row r="1254" spans="1:8">
      <c r="A1254" s="7" t="s">
        <v>3919</v>
      </c>
      <c r="B1254" s="7" t="s">
        <v>3918</v>
      </c>
      <c r="C1254" s="7" t="s">
        <v>773</v>
      </c>
      <c r="D1254" s="649">
        <v>263.51</v>
      </c>
      <c r="E1254" s="649">
        <v>127.53</v>
      </c>
      <c r="F1254" s="649">
        <v>132.91999999999999</v>
      </c>
      <c r="G1254" s="649">
        <v>135.18</v>
      </c>
      <c r="H1254" s="649">
        <v>165.62</v>
      </c>
    </row>
    <row r="1255" spans="1:8">
      <c r="A1255" s="7" t="s">
        <v>3917</v>
      </c>
      <c r="B1255" s="7" t="s">
        <v>3532</v>
      </c>
      <c r="C1255" s="7" t="s">
        <v>773</v>
      </c>
      <c r="D1255" s="649">
        <v>53.34</v>
      </c>
      <c r="E1255" s="649">
        <v>21.09</v>
      </c>
      <c r="F1255" s="649">
        <v>27.58</v>
      </c>
      <c r="G1255" s="649">
        <v>34.29</v>
      </c>
      <c r="H1255" s="649">
        <v>41.18</v>
      </c>
    </row>
    <row r="1256" spans="1:8">
      <c r="A1256" s="7" t="s">
        <v>3916</v>
      </c>
      <c r="B1256" s="7" t="s">
        <v>3530</v>
      </c>
      <c r="C1256" s="7" t="s">
        <v>773</v>
      </c>
      <c r="D1256" s="649"/>
      <c r="E1256" s="649"/>
      <c r="F1256" s="649"/>
      <c r="G1256" s="649"/>
      <c r="H1256" s="649"/>
    </row>
    <row r="1257" spans="1:8">
      <c r="A1257" s="7" t="s">
        <v>3915</v>
      </c>
      <c r="B1257" s="7" t="s">
        <v>3534</v>
      </c>
      <c r="C1257" s="7" t="s">
        <v>773</v>
      </c>
      <c r="D1257" s="649"/>
      <c r="E1257" s="649"/>
      <c r="F1257" s="649"/>
      <c r="G1257" s="649"/>
      <c r="H1257" s="649"/>
    </row>
    <row r="1258" spans="1:8">
      <c r="A1258" s="7" t="s">
        <v>3914</v>
      </c>
      <c r="B1258" s="7" t="s">
        <v>3913</v>
      </c>
      <c r="C1258" s="7" t="s">
        <v>773</v>
      </c>
      <c r="D1258" s="649">
        <v>82.41</v>
      </c>
      <c r="E1258" s="649">
        <v>52.52</v>
      </c>
      <c r="F1258" s="649">
        <v>55.52</v>
      </c>
      <c r="G1258" s="649">
        <v>58.59</v>
      </c>
      <c r="H1258" s="649">
        <v>59.28</v>
      </c>
    </row>
    <row r="1259" spans="1:8">
      <c r="A1259" s="7" t="s">
        <v>3912</v>
      </c>
      <c r="B1259" s="7" t="s">
        <v>3532</v>
      </c>
      <c r="C1259" s="7" t="s">
        <v>773</v>
      </c>
      <c r="D1259" s="649">
        <v>13.86</v>
      </c>
      <c r="E1259" s="649">
        <v>6.34</v>
      </c>
      <c r="F1259" s="649">
        <v>9.0399999999999991</v>
      </c>
      <c r="G1259" s="649">
        <v>11.91</v>
      </c>
      <c r="H1259" s="649">
        <v>14.84</v>
      </c>
    </row>
    <row r="1260" spans="1:8">
      <c r="A1260" s="7" t="s">
        <v>3911</v>
      </c>
      <c r="B1260" s="7" t="s">
        <v>3530</v>
      </c>
      <c r="C1260" s="7" t="s">
        <v>773</v>
      </c>
      <c r="D1260" s="649"/>
      <c r="E1260" s="649"/>
      <c r="F1260" s="649"/>
      <c r="G1260" s="649"/>
      <c r="H1260" s="649"/>
    </row>
    <row r="1261" spans="1:8">
      <c r="A1261" s="7" t="s">
        <v>3910</v>
      </c>
      <c r="B1261" s="7" t="s">
        <v>3534</v>
      </c>
      <c r="C1261" s="7" t="s">
        <v>773</v>
      </c>
      <c r="D1261" s="649"/>
      <c r="E1261" s="649"/>
      <c r="F1261" s="649"/>
      <c r="G1261" s="649">
        <v>0.32</v>
      </c>
      <c r="H1261" s="649">
        <v>0.3</v>
      </c>
    </row>
    <row r="1262" spans="1:8">
      <c r="A1262" s="7" t="s">
        <v>3909</v>
      </c>
      <c r="B1262" s="7" t="s">
        <v>3908</v>
      </c>
      <c r="C1262" s="7" t="s">
        <v>773</v>
      </c>
      <c r="D1262" s="650">
        <v>1207.72</v>
      </c>
      <c r="E1262" s="649">
        <v>219.7</v>
      </c>
      <c r="F1262" s="649">
        <v>232.88</v>
      </c>
      <c r="G1262" s="649">
        <v>234.17</v>
      </c>
      <c r="H1262" s="649">
        <v>239.84</v>
      </c>
    </row>
    <row r="1263" spans="1:8">
      <c r="A1263" s="7" t="s">
        <v>3907</v>
      </c>
      <c r="B1263" s="7" t="s">
        <v>3532</v>
      </c>
      <c r="C1263" s="7" t="s">
        <v>773</v>
      </c>
      <c r="D1263" s="649">
        <v>469.67</v>
      </c>
      <c r="E1263" s="649">
        <v>93.72</v>
      </c>
      <c r="F1263" s="649">
        <v>115.42</v>
      </c>
      <c r="G1263" s="649">
        <v>130.58000000000001</v>
      </c>
      <c r="H1263" s="649">
        <v>152.91</v>
      </c>
    </row>
    <row r="1264" spans="1:8">
      <c r="A1264" s="7" t="s">
        <v>3906</v>
      </c>
      <c r="B1264" s="7" t="s">
        <v>3530</v>
      </c>
      <c r="C1264" s="7" t="s">
        <v>773</v>
      </c>
      <c r="D1264" s="649"/>
      <c r="E1264" s="649"/>
      <c r="F1264" s="649"/>
      <c r="G1264" s="649"/>
      <c r="H1264" s="649"/>
    </row>
    <row r="1265" spans="1:8">
      <c r="A1265" s="7" t="s">
        <v>3905</v>
      </c>
      <c r="B1265" s="7" t="s">
        <v>3534</v>
      </c>
      <c r="C1265" s="7" t="s">
        <v>773</v>
      </c>
      <c r="D1265" s="649"/>
      <c r="E1265" s="649"/>
      <c r="F1265" s="649"/>
      <c r="G1265" s="649"/>
      <c r="H1265" s="649"/>
    </row>
    <row r="1266" spans="1:8">
      <c r="A1266" s="7" t="s">
        <v>3904</v>
      </c>
      <c r="B1266" s="7" t="s">
        <v>3903</v>
      </c>
      <c r="C1266" s="7" t="s">
        <v>773</v>
      </c>
      <c r="D1266" s="649"/>
      <c r="E1266" s="649"/>
      <c r="F1266" s="649"/>
      <c r="G1266" s="649"/>
      <c r="H1266" s="649"/>
    </row>
    <row r="1267" spans="1:8">
      <c r="A1267" s="7" t="s">
        <v>3902</v>
      </c>
      <c r="B1267" s="7" t="s">
        <v>3532</v>
      </c>
      <c r="C1267" s="7" t="s">
        <v>773</v>
      </c>
      <c r="D1267" s="649"/>
      <c r="E1267" s="649"/>
      <c r="F1267" s="649"/>
      <c r="G1267" s="649"/>
      <c r="H1267" s="649"/>
    </row>
    <row r="1268" spans="1:8">
      <c r="A1268" s="7" t="s">
        <v>3901</v>
      </c>
      <c r="B1268" s="7" t="s">
        <v>3530</v>
      </c>
      <c r="C1268" s="7" t="s">
        <v>773</v>
      </c>
      <c r="D1268" s="649"/>
      <c r="E1268" s="649"/>
      <c r="F1268" s="649"/>
      <c r="G1268" s="649"/>
      <c r="H1268" s="649"/>
    </row>
    <row r="1269" spans="1:8">
      <c r="A1269" s="7" t="s">
        <v>3900</v>
      </c>
      <c r="B1269" s="7" t="s">
        <v>3534</v>
      </c>
      <c r="C1269" s="7" t="s">
        <v>773</v>
      </c>
      <c r="D1269" s="649"/>
      <c r="E1269" s="649"/>
      <c r="F1269" s="649"/>
      <c r="G1269" s="649"/>
      <c r="H1269" s="649"/>
    </row>
    <row r="1270" spans="1:8">
      <c r="A1270" s="7" t="s">
        <v>3899</v>
      </c>
      <c r="B1270" s="7" t="s">
        <v>3898</v>
      </c>
      <c r="C1270" s="7" t="s">
        <v>773</v>
      </c>
      <c r="D1270" s="649"/>
      <c r="E1270" s="649"/>
      <c r="F1270" s="649"/>
      <c r="G1270" s="649"/>
      <c r="H1270" s="649"/>
    </row>
    <row r="1271" spans="1:8">
      <c r="A1271" s="7" t="s">
        <v>3897</v>
      </c>
      <c r="B1271" s="7" t="s">
        <v>3532</v>
      </c>
      <c r="C1271" s="7" t="s">
        <v>773</v>
      </c>
      <c r="D1271" s="649"/>
      <c r="E1271" s="649"/>
      <c r="F1271" s="649"/>
      <c r="G1271" s="649"/>
      <c r="H1271" s="649"/>
    </row>
    <row r="1272" spans="1:8">
      <c r="A1272" s="7" t="s">
        <v>3896</v>
      </c>
      <c r="B1272" s="7" t="s">
        <v>3530</v>
      </c>
      <c r="C1272" s="7" t="s">
        <v>773</v>
      </c>
      <c r="D1272" s="649"/>
      <c r="E1272" s="649"/>
      <c r="F1272" s="649"/>
      <c r="G1272" s="649"/>
      <c r="H1272" s="649"/>
    </row>
    <row r="1273" spans="1:8">
      <c r="A1273" s="7" t="s">
        <v>3895</v>
      </c>
      <c r="B1273" s="7" t="s">
        <v>3534</v>
      </c>
      <c r="C1273" s="7" t="s">
        <v>773</v>
      </c>
      <c r="D1273" s="649"/>
      <c r="E1273" s="649"/>
      <c r="F1273" s="649"/>
      <c r="G1273" s="649"/>
      <c r="H1273" s="649"/>
    </row>
    <row r="1274" spans="1:8">
      <c r="A1274" s="7" t="s">
        <v>3894</v>
      </c>
      <c r="B1274" s="7" t="s">
        <v>3893</v>
      </c>
      <c r="C1274" s="7" t="s">
        <v>773</v>
      </c>
      <c r="D1274" s="649"/>
      <c r="E1274" s="649"/>
      <c r="F1274" s="649"/>
      <c r="G1274" s="649"/>
      <c r="H1274" s="649"/>
    </row>
    <row r="1275" spans="1:8">
      <c r="A1275" s="7" t="s">
        <v>3892</v>
      </c>
      <c r="B1275" s="7" t="s">
        <v>3532</v>
      </c>
      <c r="C1275" s="7" t="s">
        <v>773</v>
      </c>
      <c r="D1275" s="649"/>
      <c r="E1275" s="649"/>
      <c r="F1275" s="649"/>
      <c r="G1275" s="649"/>
      <c r="H1275" s="649"/>
    </row>
    <row r="1276" spans="1:8">
      <c r="A1276" s="7" t="s">
        <v>3891</v>
      </c>
      <c r="B1276" s="7" t="s">
        <v>3530</v>
      </c>
      <c r="C1276" s="7" t="s">
        <v>773</v>
      </c>
      <c r="D1276" s="649"/>
      <c r="E1276" s="649"/>
      <c r="F1276" s="649"/>
      <c r="G1276" s="649"/>
      <c r="H1276" s="649"/>
    </row>
    <row r="1277" spans="1:8">
      <c r="A1277" s="7" t="s">
        <v>3890</v>
      </c>
      <c r="B1277" s="7" t="s">
        <v>3534</v>
      </c>
      <c r="C1277" s="7" t="s">
        <v>773</v>
      </c>
      <c r="D1277" s="649"/>
      <c r="E1277" s="649"/>
      <c r="F1277" s="649"/>
      <c r="G1277" s="649"/>
      <c r="H1277" s="649"/>
    </row>
    <row r="1278" spans="1:8">
      <c r="A1278" s="7" t="s">
        <v>3889</v>
      </c>
      <c r="B1278" s="7" t="s">
        <v>3888</v>
      </c>
      <c r="C1278" s="7" t="s">
        <v>773</v>
      </c>
      <c r="D1278" s="649"/>
      <c r="E1278" s="649"/>
      <c r="F1278" s="649"/>
      <c r="G1278" s="649"/>
      <c r="H1278" s="649"/>
    </row>
    <row r="1279" spans="1:8">
      <c r="A1279" s="7" t="s">
        <v>3887</v>
      </c>
      <c r="B1279" s="7" t="s">
        <v>3532</v>
      </c>
      <c r="C1279" s="7" t="s">
        <v>773</v>
      </c>
      <c r="D1279" s="649"/>
      <c r="E1279" s="649"/>
      <c r="F1279" s="649"/>
      <c r="G1279" s="649"/>
      <c r="H1279" s="649"/>
    </row>
    <row r="1280" spans="1:8">
      <c r="A1280" s="7" t="s">
        <v>3886</v>
      </c>
      <c r="B1280" s="7" t="s">
        <v>3530</v>
      </c>
      <c r="C1280" s="7" t="s">
        <v>773</v>
      </c>
      <c r="D1280" s="649"/>
      <c r="E1280" s="649"/>
      <c r="F1280" s="649"/>
      <c r="G1280" s="649"/>
      <c r="H1280" s="649"/>
    </row>
    <row r="1281" spans="1:8">
      <c r="A1281" s="7" t="s">
        <v>3885</v>
      </c>
      <c r="B1281" s="7" t="s">
        <v>3534</v>
      </c>
      <c r="C1281" s="7" t="s">
        <v>773</v>
      </c>
      <c r="D1281" s="649"/>
      <c r="E1281" s="649"/>
      <c r="F1281" s="649"/>
      <c r="G1281" s="649"/>
      <c r="H1281" s="649"/>
    </row>
    <row r="1282" spans="1:8">
      <c r="A1282" s="7" t="s">
        <v>3884</v>
      </c>
      <c r="B1282" s="7" t="s">
        <v>3883</v>
      </c>
      <c r="C1282" s="7" t="s">
        <v>773</v>
      </c>
      <c r="D1282" s="649">
        <v>1.03</v>
      </c>
      <c r="E1282" s="649">
        <v>0.91</v>
      </c>
      <c r="F1282" s="649">
        <v>0.91</v>
      </c>
      <c r="G1282" s="649">
        <v>1.65</v>
      </c>
      <c r="H1282" s="649">
        <v>2.02</v>
      </c>
    </row>
    <row r="1283" spans="1:8">
      <c r="A1283" s="7" t="s">
        <v>3882</v>
      </c>
      <c r="B1283" s="7" t="s">
        <v>3532</v>
      </c>
      <c r="C1283" s="7" t="s">
        <v>773</v>
      </c>
      <c r="D1283" s="649">
        <v>0.75</v>
      </c>
      <c r="E1283" s="649">
        <v>0.36</v>
      </c>
      <c r="F1283" s="649">
        <v>0.5</v>
      </c>
      <c r="G1283" s="649">
        <v>0.68</v>
      </c>
      <c r="H1283" s="649">
        <v>1</v>
      </c>
    </row>
    <row r="1284" spans="1:8">
      <c r="A1284" s="7" t="s">
        <v>3881</v>
      </c>
      <c r="B1284" s="7" t="s">
        <v>3530</v>
      </c>
      <c r="C1284" s="7" t="s">
        <v>773</v>
      </c>
      <c r="D1284" s="649"/>
      <c r="E1284" s="649"/>
      <c r="F1284" s="649"/>
      <c r="G1284" s="649"/>
      <c r="H1284" s="649"/>
    </row>
    <row r="1285" spans="1:8">
      <c r="A1285" s="7" t="s">
        <v>3880</v>
      </c>
      <c r="B1285" s="7" t="s">
        <v>3534</v>
      </c>
      <c r="C1285" s="7" t="s">
        <v>773</v>
      </c>
      <c r="D1285" s="649"/>
      <c r="E1285" s="649"/>
      <c r="F1285" s="649"/>
      <c r="G1285" s="649"/>
      <c r="H1285" s="649"/>
    </row>
    <row r="1286" spans="1:8">
      <c r="A1286" s="7" t="s">
        <v>3879</v>
      </c>
      <c r="B1286" s="7" t="s">
        <v>3878</v>
      </c>
      <c r="C1286" s="7" t="s">
        <v>773</v>
      </c>
      <c r="D1286" s="649"/>
      <c r="E1286" s="649"/>
      <c r="F1286" s="649"/>
      <c r="G1286" s="649"/>
      <c r="H1286" s="649"/>
    </row>
    <row r="1287" spans="1:8">
      <c r="A1287" s="7" t="s">
        <v>3877</v>
      </c>
      <c r="B1287" s="7" t="s">
        <v>3532</v>
      </c>
      <c r="C1287" s="7" t="s">
        <v>773</v>
      </c>
      <c r="D1287" s="649"/>
      <c r="E1287" s="649"/>
      <c r="F1287" s="649"/>
      <c r="G1287" s="649"/>
      <c r="H1287" s="649"/>
    </row>
    <row r="1288" spans="1:8">
      <c r="A1288" s="7" t="s">
        <v>3876</v>
      </c>
      <c r="B1288" s="7" t="s">
        <v>3530</v>
      </c>
      <c r="C1288" s="7" t="s">
        <v>773</v>
      </c>
      <c r="D1288" s="649"/>
      <c r="E1288" s="649"/>
      <c r="F1288" s="649"/>
      <c r="G1288" s="649"/>
      <c r="H1288" s="649"/>
    </row>
    <row r="1289" spans="1:8">
      <c r="A1289" s="7" t="s">
        <v>3875</v>
      </c>
      <c r="B1289" s="7" t="s">
        <v>3534</v>
      </c>
      <c r="C1289" s="7" t="s">
        <v>773</v>
      </c>
      <c r="D1289" s="649"/>
      <c r="E1289" s="649"/>
      <c r="F1289" s="649"/>
      <c r="G1289" s="649"/>
      <c r="H1289" s="649"/>
    </row>
    <row r="1290" spans="1:8">
      <c r="A1290" s="7" t="s">
        <v>3874</v>
      </c>
      <c r="B1290" s="7" t="s">
        <v>3873</v>
      </c>
      <c r="C1290" s="7" t="s">
        <v>773</v>
      </c>
      <c r="D1290" s="649"/>
      <c r="E1290" s="649"/>
      <c r="F1290" s="649"/>
      <c r="G1290" s="649"/>
      <c r="H1290" s="649"/>
    </row>
    <row r="1291" spans="1:8">
      <c r="A1291" s="7" t="s">
        <v>3872</v>
      </c>
      <c r="B1291" s="7" t="s">
        <v>3532</v>
      </c>
      <c r="C1291" s="7" t="s">
        <v>773</v>
      </c>
      <c r="D1291" s="649"/>
      <c r="E1291" s="649"/>
      <c r="F1291" s="649"/>
      <c r="G1291" s="649"/>
      <c r="H1291" s="649"/>
    </row>
    <row r="1292" spans="1:8">
      <c r="A1292" s="7" t="s">
        <v>3871</v>
      </c>
      <c r="B1292" s="7" t="s">
        <v>3530</v>
      </c>
      <c r="C1292" s="7" t="s">
        <v>773</v>
      </c>
      <c r="D1292" s="649"/>
      <c r="E1292" s="649"/>
      <c r="F1292" s="649"/>
      <c r="G1292" s="649"/>
      <c r="H1292" s="649"/>
    </row>
    <row r="1293" spans="1:8">
      <c r="A1293" s="7" t="s">
        <v>3870</v>
      </c>
      <c r="B1293" s="7" t="s">
        <v>3534</v>
      </c>
      <c r="C1293" s="7" t="s">
        <v>773</v>
      </c>
      <c r="D1293" s="649"/>
      <c r="E1293" s="649"/>
      <c r="F1293" s="649"/>
      <c r="G1293" s="649"/>
      <c r="H1293" s="649"/>
    </row>
    <row r="1294" spans="1:8">
      <c r="A1294" s="7" t="s">
        <v>3869</v>
      </c>
      <c r="B1294" s="7" t="s">
        <v>3868</v>
      </c>
      <c r="C1294" s="7" t="s">
        <v>773</v>
      </c>
      <c r="D1294" s="649">
        <v>23.47</v>
      </c>
      <c r="E1294" s="649">
        <v>18.75</v>
      </c>
      <c r="F1294" s="649">
        <v>19.28</v>
      </c>
      <c r="G1294" s="649">
        <v>22.51</v>
      </c>
      <c r="H1294" s="649">
        <v>28.74</v>
      </c>
    </row>
    <row r="1295" spans="1:8">
      <c r="A1295" s="7" t="s">
        <v>3867</v>
      </c>
      <c r="B1295" s="7" t="s">
        <v>3532</v>
      </c>
      <c r="C1295" s="7" t="s">
        <v>773</v>
      </c>
      <c r="D1295" s="649">
        <v>13.93</v>
      </c>
      <c r="E1295" s="649">
        <v>12.79</v>
      </c>
      <c r="F1295" s="649">
        <v>15.28</v>
      </c>
      <c r="G1295" s="649">
        <v>17.579999999999998</v>
      </c>
      <c r="H1295" s="649">
        <v>19.98</v>
      </c>
    </row>
    <row r="1296" spans="1:8">
      <c r="A1296" s="7" t="s">
        <v>3866</v>
      </c>
      <c r="B1296" s="7" t="s">
        <v>3530</v>
      </c>
      <c r="C1296" s="7" t="s">
        <v>773</v>
      </c>
      <c r="D1296" s="649"/>
      <c r="E1296" s="649"/>
      <c r="F1296" s="649"/>
      <c r="G1296" s="649"/>
      <c r="H1296" s="649"/>
    </row>
    <row r="1297" spans="1:8">
      <c r="A1297" s="7" t="s">
        <v>3865</v>
      </c>
      <c r="B1297" s="7" t="s">
        <v>3534</v>
      </c>
      <c r="C1297" s="7" t="s">
        <v>773</v>
      </c>
      <c r="D1297" s="649"/>
      <c r="E1297" s="649"/>
      <c r="F1297" s="649"/>
      <c r="G1297" s="649"/>
      <c r="H1297" s="649">
        <v>0.02</v>
      </c>
    </row>
    <row r="1298" spans="1:8">
      <c r="A1298" s="7" t="s">
        <v>3864</v>
      </c>
      <c r="B1298" s="7" t="s">
        <v>3863</v>
      </c>
      <c r="C1298" s="7" t="s">
        <v>773</v>
      </c>
      <c r="D1298" s="649"/>
      <c r="E1298" s="649"/>
      <c r="F1298" s="649"/>
      <c r="G1298" s="649"/>
      <c r="H1298" s="649"/>
    </row>
    <row r="1299" spans="1:8">
      <c r="A1299" s="7" t="s">
        <v>3862</v>
      </c>
      <c r="B1299" s="7" t="s">
        <v>3532</v>
      </c>
      <c r="C1299" s="7" t="s">
        <v>773</v>
      </c>
      <c r="D1299" s="649"/>
      <c r="E1299" s="649"/>
      <c r="F1299" s="649"/>
      <c r="G1299" s="649"/>
      <c r="H1299" s="649"/>
    </row>
    <row r="1300" spans="1:8">
      <c r="A1300" s="7" t="s">
        <v>3861</v>
      </c>
      <c r="B1300" s="7" t="s">
        <v>3530</v>
      </c>
      <c r="C1300" s="7" t="s">
        <v>773</v>
      </c>
      <c r="D1300" s="649"/>
      <c r="E1300" s="649"/>
      <c r="F1300" s="649"/>
      <c r="G1300" s="649"/>
      <c r="H1300" s="649"/>
    </row>
    <row r="1301" spans="1:8">
      <c r="A1301" s="7" t="s">
        <v>3860</v>
      </c>
      <c r="B1301" s="7" t="s">
        <v>3534</v>
      </c>
      <c r="C1301" s="7" t="s">
        <v>773</v>
      </c>
      <c r="D1301" s="649"/>
      <c r="E1301" s="649"/>
      <c r="F1301" s="649"/>
      <c r="G1301" s="649"/>
      <c r="H1301" s="649"/>
    </row>
    <row r="1302" spans="1:8">
      <c r="A1302" s="7" t="s">
        <v>3859</v>
      </c>
      <c r="B1302" s="7" t="s">
        <v>3858</v>
      </c>
      <c r="C1302" s="7" t="s">
        <v>773</v>
      </c>
      <c r="D1302" s="649"/>
      <c r="E1302" s="649"/>
      <c r="F1302" s="649"/>
      <c r="G1302" s="649"/>
      <c r="H1302" s="649"/>
    </row>
    <row r="1303" spans="1:8">
      <c r="A1303" s="7" t="s">
        <v>3857</v>
      </c>
      <c r="B1303" s="7" t="s">
        <v>3532</v>
      </c>
      <c r="C1303" s="7" t="s">
        <v>773</v>
      </c>
      <c r="D1303" s="649"/>
      <c r="E1303" s="649"/>
      <c r="F1303" s="649"/>
      <c r="G1303" s="649"/>
      <c r="H1303" s="649"/>
    </row>
    <row r="1304" spans="1:8">
      <c r="A1304" s="7" t="s">
        <v>3856</v>
      </c>
      <c r="B1304" s="7" t="s">
        <v>3530</v>
      </c>
      <c r="C1304" s="7" t="s">
        <v>773</v>
      </c>
      <c r="D1304" s="649"/>
      <c r="E1304" s="649"/>
      <c r="F1304" s="649"/>
      <c r="G1304" s="649"/>
      <c r="H1304" s="649"/>
    </row>
    <row r="1305" spans="1:8">
      <c r="A1305" s="7" t="s">
        <v>3855</v>
      </c>
      <c r="B1305" s="7" t="s">
        <v>3534</v>
      </c>
      <c r="C1305" s="7" t="s">
        <v>773</v>
      </c>
      <c r="D1305" s="649"/>
      <c r="E1305" s="649"/>
      <c r="F1305" s="649"/>
      <c r="G1305" s="649"/>
      <c r="H1305" s="649"/>
    </row>
    <row r="1306" spans="1:8">
      <c r="A1306" s="7" t="s">
        <v>3854</v>
      </c>
      <c r="B1306" s="7" t="s">
        <v>3853</v>
      </c>
      <c r="C1306" s="7" t="s">
        <v>773</v>
      </c>
      <c r="D1306" s="649"/>
      <c r="E1306" s="649"/>
      <c r="F1306" s="649"/>
      <c r="G1306" s="649"/>
      <c r="H1306" s="649"/>
    </row>
    <row r="1307" spans="1:8">
      <c r="A1307" s="7" t="s">
        <v>3852</v>
      </c>
      <c r="B1307" s="7" t="s">
        <v>3532</v>
      </c>
      <c r="C1307" s="7" t="s">
        <v>773</v>
      </c>
      <c r="D1307" s="649"/>
      <c r="E1307" s="649"/>
      <c r="F1307" s="649"/>
      <c r="G1307" s="649"/>
      <c r="H1307" s="649"/>
    </row>
    <row r="1308" spans="1:8">
      <c r="A1308" s="7" t="s">
        <v>3851</v>
      </c>
      <c r="B1308" s="7" t="s">
        <v>3530</v>
      </c>
      <c r="C1308" s="7" t="s">
        <v>773</v>
      </c>
      <c r="D1308" s="649"/>
      <c r="E1308" s="649"/>
      <c r="F1308" s="649"/>
      <c r="G1308" s="649"/>
      <c r="H1308" s="649"/>
    </row>
    <row r="1309" spans="1:8">
      <c r="A1309" s="7" t="s">
        <v>3850</v>
      </c>
      <c r="B1309" s="7" t="s">
        <v>3534</v>
      </c>
      <c r="C1309" s="7" t="s">
        <v>773</v>
      </c>
      <c r="D1309" s="649"/>
      <c r="E1309" s="649"/>
      <c r="F1309" s="649"/>
      <c r="G1309" s="649"/>
      <c r="H1309" s="649"/>
    </row>
    <row r="1310" spans="1:8">
      <c r="A1310" s="7" t="s">
        <v>3849</v>
      </c>
      <c r="B1310" s="7" t="s">
        <v>3848</v>
      </c>
      <c r="C1310" s="7" t="s">
        <v>773</v>
      </c>
      <c r="D1310" s="649"/>
      <c r="E1310" s="649"/>
      <c r="F1310" s="649"/>
      <c r="G1310" s="649"/>
      <c r="H1310" s="649"/>
    </row>
    <row r="1311" spans="1:8">
      <c r="A1311" s="7" t="s">
        <v>3847</v>
      </c>
      <c r="B1311" s="7" t="s">
        <v>3532</v>
      </c>
      <c r="C1311" s="7" t="s">
        <v>773</v>
      </c>
      <c r="D1311" s="649"/>
      <c r="E1311" s="649"/>
      <c r="F1311" s="649"/>
      <c r="G1311" s="649"/>
      <c r="H1311" s="649"/>
    </row>
    <row r="1312" spans="1:8">
      <c r="A1312" s="7" t="s">
        <v>3846</v>
      </c>
      <c r="B1312" s="7" t="s">
        <v>3530</v>
      </c>
      <c r="C1312" s="7" t="s">
        <v>773</v>
      </c>
      <c r="D1312" s="649"/>
      <c r="E1312" s="649"/>
      <c r="F1312" s="649"/>
      <c r="G1312" s="649"/>
      <c r="H1312" s="649"/>
    </row>
    <row r="1313" spans="1:8">
      <c r="A1313" s="7" t="s">
        <v>3845</v>
      </c>
      <c r="B1313" s="7" t="s">
        <v>3534</v>
      </c>
      <c r="C1313" s="7" t="s">
        <v>773</v>
      </c>
      <c r="D1313" s="649"/>
      <c r="E1313" s="649"/>
      <c r="F1313" s="649"/>
      <c r="G1313" s="649"/>
      <c r="H1313" s="649"/>
    </row>
    <row r="1314" spans="1:8">
      <c r="A1314" s="7" t="s">
        <v>3844</v>
      </c>
      <c r="B1314" s="7" t="s">
        <v>3843</v>
      </c>
      <c r="C1314" s="7" t="s">
        <v>773</v>
      </c>
      <c r="D1314" s="649">
        <v>27.42</v>
      </c>
      <c r="E1314" s="649">
        <v>6.41</v>
      </c>
      <c r="F1314" s="649">
        <v>3.62</v>
      </c>
      <c r="G1314" s="649">
        <v>3.81</v>
      </c>
      <c r="H1314" s="649">
        <v>7.86</v>
      </c>
    </row>
    <row r="1315" spans="1:8">
      <c r="A1315" s="7" t="s">
        <v>3842</v>
      </c>
      <c r="B1315" s="7" t="s">
        <v>3697</v>
      </c>
      <c r="C1315" s="7" t="s">
        <v>773</v>
      </c>
      <c r="D1315" s="649"/>
      <c r="E1315" s="649"/>
      <c r="F1315" s="649"/>
      <c r="G1315" s="649"/>
      <c r="H1315" s="649"/>
    </row>
    <row r="1316" spans="1:8">
      <c r="A1316" s="7" t="s">
        <v>3841</v>
      </c>
      <c r="B1316" s="7" t="s">
        <v>3646</v>
      </c>
      <c r="C1316" s="7" t="s">
        <v>773</v>
      </c>
      <c r="D1316" s="649"/>
      <c r="E1316" s="649"/>
      <c r="F1316" s="649"/>
      <c r="G1316" s="649"/>
      <c r="H1316" s="649"/>
    </row>
    <row r="1317" spans="1:8">
      <c r="A1317" s="7" t="s">
        <v>3840</v>
      </c>
      <c r="B1317" s="7" t="s">
        <v>3839</v>
      </c>
      <c r="C1317" s="7" t="s">
        <v>773</v>
      </c>
      <c r="D1317" s="649"/>
      <c r="E1317" s="649"/>
      <c r="F1317" s="649"/>
      <c r="G1317" s="649"/>
      <c r="H1317" s="649"/>
    </row>
    <row r="1318" spans="1:8">
      <c r="A1318" s="7" t="s">
        <v>3838</v>
      </c>
      <c r="B1318" s="7" t="s">
        <v>3699</v>
      </c>
      <c r="C1318" s="7" t="s">
        <v>773</v>
      </c>
      <c r="D1318" s="649"/>
      <c r="E1318" s="649"/>
      <c r="F1318" s="649"/>
      <c r="G1318" s="649"/>
      <c r="H1318" s="649"/>
    </row>
    <row r="1319" spans="1:8">
      <c r="A1319" s="7" t="s">
        <v>3837</v>
      </c>
      <c r="B1319" s="7" t="s">
        <v>3697</v>
      </c>
      <c r="C1319" s="7" t="s">
        <v>773</v>
      </c>
      <c r="D1319" s="649"/>
      <c r="E1319" s="649"/>
      <c r="F1319" s="649"/>
      <c r="G1319" s="649"/>
      <c r="H1319" s="649"/>
    </row>
    <row r="1320" spans="1:8">
      <c r="A1320" s="7" t="s">
        <v>3836</v>
      </c>
      <c r="B1320" s="7" t="s">
        <v>3646</v>
      </c>
      <c r="C1320" s="7" t="s">
        <v>773</v>
      </c>
      <c r="D1320" s="649"/>
      <c r="E1320" s="649"/>
      <c r="F1320" s="649"/>
      <c r="G1320" s="649"/>
      <c r="H1320" s="649"/>
    </row>
    <row r="1321" spans="1:8">
      <c r="A1321" s="7" t="s">
        <v>3835</v>
      </c>
      <c r="B1321" s="7" t="s">
        <v>3834</v>
      </c>
      <c r="C1321" s="7" t="s">
        <v>773</v>
      </c>
      <c r="D1321" s="649"/>
      <c r="E1321" s="649"/>
      <c r="F1321" s="649"/>
      <c r="G1321" s="649"/>
      <c r="H1321" s="649"/>
    </row>
    <row r="1322" spans="1:8">
      <c r="A1322" s="7" t="s">
        <v>3833</v>
      </c>
      <c r="B1322" s="7" t="s">
        <v>3832</v>
      </c>
      <c r="C1322" s="7" t="s">
        <v>773</v>
      </c>
      <c r="D1322" s="649"/>
      <c r="E1322" s="649"/>
      <c r="F1322" s="649"/>
      <c r="G1322" s="649"/>
      <c r="H1322" s="649"/>
    </row>
    <row r="1323" spans="1:8">
      <c r="A1323" s="7" t="s">
        <v>3831</v>
      </c>
      <c r="B1323" s="7" t="s">
        <v>3830</v>
      </c>
      <c r="C1323" s="7" t="s">
        <v>773</v>
      </c>
      <c r="D1323" s="649"/>
      <c r="E1323" s="649"/>
      <c r="F1323" s="649"/>
      <c r="G1323" s="649"/>
      <c r="H1323" s="649"/>
    </row>
    <row r="1324" spans="1:8">
      <c r="A1324" s="7" t="s">
        <v>3829</v>
      </c>
      <c r="B1324" s="7" t="s">
        <v>3828</v>
      </c>
      <c r="C1324" s="7" t="s">
        <v>773</v>
      </c>
      <c r="D1324" s="649"/>
      <c r="E1324" s="649"/>
      <c r="F1324" s="649"/>
      <c r="G1324" s="649"/>
      <c r="H1324" s="649"/>
    </row>
    <row r="1325" spans="1:8">
      <c r="A1325" s="7" t="s">
        <v>3827</v>
      </c>
      <c r="B1325" s="7" t="s">
        <v>3699</v>
      </c>
      <c r="C1325" s="7" t="s">
        <v>773</v>
      </c>
      <c r="D1325" s="649"/>
      <c r="E1325" s="649"/>
      <c r="F1325" s="649"/>
      <c r="G1325" s="649"/>
      <c r="H1325" s="649"/>
    </row>
    <row r="1326" spans="1:8">
      <c r="A1326" s="7" t="s">
        <v>3826</v>
      </c>
      <c r="B1326" s="7" t="s">
        <v>3825</v>
      </c>
      <c r="C1326" s="7" t="s">
        <v>773</v>
      </c>
      <c r="D1326" s="649"/>
      <c r="E1326" s="649"/>
      <c r="F1326" s="649"/>
      <c r="G1326" s="649"/>
      <c r="H1326" s="649"/>
    </row>
    <row r="1327" spans="1:8">
      <c r="A1327" s="7" t="s">
        <v>3824</v>
      </c>
      <c r="B1327" s="7" t="s">
        <v>3823</v>
      </c>
      <c r="C1327" s="7" t="s">
        <v>773</v>
      </c>
      <c r="D1327" s="649"/>
      <c r="E1327" s="649"/>
      <c r="F1327" s="649"/>
      <c r="G1327" s="649"/>
      <c r="H1327" s="649"/>
    </row>
    <row r="1328" spans="1:8">
      <c r="A1328" s="7" t="s">
        <v>3822</v>
      </c>
      <c r="B1328" s="7" t="s">
        <v>3699</v>
      </c>
      <c r="C1328" s="7" t="s">
        <v>773</v>
      </c>
      <c r="D1328" s="649"/>
      <c r="E1328" s="649"/>
      <c r="F1328" s="649"/>
      <c r="G1328" s="649"/>
      <c r="H1328" s="649"/>
    </row>
    <row r="1329" spans="1:8">
      <c r="A1329" s="7" t="s">
        <v>3821</v>
      </c>
      <c r="B1329" s="7" t="s">
        <v>3820</v>
      </c>
      <c r="C1329" s="7" t="s">
        <v>773</v>
      </c>
      <c r="D1329" s="649"/>
      <c r="E1329" s="649"/>
      <c r="F1329" s="649"/>
      <c r="G1329" s="649"/>
      <c r="H1329" s="649"/>
    </row>
    <row r="1330" spans="1:8">
      <c r="A1330" s="7" t="s">
        <v>3819</v>
      </c>
      <c r="B1330" s="7" t="s">
        <v>3818</v>
      </c>
      <c r="C1330" s="7" t="s">
        <v>773</v>
      </c>
      <c r="D1330" s="649">
        <v>134.58000000000001</v>
      </c>
      <c r="E1330" s="649">
        <v>108.78</v>
      </c>
      <c r="F1330" s="649">
        <v>118.66</v>
      </c>
      <c r="G1330" s="649">
        <v>126.89</v>
      </c>
      <c r="H1330" s="649">
        <v>143.5</v>
      </c>
    </row>
    <row r="1331" spans="1:8">
      <c r="A1331" s="7" t="s">
        <v>3817</v>
      </c>
      <c r="B1331" s="7" t="s">
        <v>3699</v>
      </c>
      <c r="C1331" s="7" t="s">
        <v>773</v>
      </c>
      <c r="D1331" s="649">
        <v>75.83</v>
      </c>
      <c r="E1331" s="649">
        <v>70.41</v>
      </c>
      <c r="F1331" s="649">
        <v>84.25</v>
      </c>
      <c r="G1331" s="649">
        <v>92.98</v>
      </c>
      <c r="H1331" s="649">
        <v>105.13</v>
      </c>
    </row>
    <row r="1332" spans="1:8">
      <c r="A1332" s="7" t="s">
        <v>3816</v>
      </c>
      <c r="B1332" s="7" t="s">
        <v>3697</v>
      </c>
      <c r="C1332" s="7" t="s">
        <v>773</v>
      </c>
      <c r="D1332" s="649"/>
      <c r="E1332" s="649"/>
      <c r="F1332" s="649"/>
      <c r="G1332" s="649"/>
      <c r="H1332" s="649"/>
    </row>
    <row r="1333" spans="1:8">
      <c r="A1333" s="7" t="s">
        <v>3815</v>
      </c>
      <c r="B1333" s="7" t="s">
        <v>3646</v>
      </c>
      <c r="C1333" s="7" t="s">
        <v>773</v>
      </c>
      <c r="D1333" s="649">
        <v>15.51</v>
      </c>
      <c r="E1333" s="649">
        <v>8.6</v>
      </c>
      <c r="F1333" s="649">
        <v>7.87</v>
      </c>
      <c r="G1333" s="649">
        <v>11.2</v>
      </c>
      <c r="H1333" s="649">
        <v>9.36</v>
      </c>
    </row>
    <row r="1334" spans="1:8">
      <c r="A1334" s="7" t="s">
        <v>3814</v>
      </c>
      <c r="B1334" s="7" t="s">
        <v>303</v>
      </c>
      <c r="C1334" s="7" t="s">
        <v>773</v>
      </c>
      <c r="D1334" s="649">
        <v>208.69</v>
      </c>
      <c r="E1334" s="649">
        <v>47.97</v>
      </c>
      <c r="F1334" s="649">
        <v>42.16</v>
      </c>
      <c r="G1334" s="649">
        <v>21.74</v>
      </c>
      <c r="H1334" s="649">
        <v>19.05</v>
      </c>
    </row>
    <row r="1335" spans="1:8">
      <c r="A1335" s="7" t="s">
        <v>3813</v>
      </c>
      <c r="B1335" s="7" t="s">
        <v>3812</v>
      </c>
      <c r="C1335" s="7" t="s">
        <v>773</v>
      </c>
      <c r="D1335" s="649"/>
      <c r="E1335" s="649"/>
      <c r="F1335" s="649"/>
      <c r="G1335" s="649"/>
      <c r="H1335" s="649"/>
    </row>
    <row r="1336" spans="1:8">
      <c r="A1336" s="7" t="s">
        <v>3811</v>
      </c>
      <c r="B1336" s="7" t="s">
        <v>3697</v>
      </c>
      <c r="C1336" s="7" t="s">
        <v>773</v>
      </c>
      <c r="D1336" s="649"/>
      <c r="E1336" s="649"/>
      <c r="F1336" s="649"/>
      <c r="G1336" s="649"/>
      <c r="H1336" s="649"/>
    </row>
    <row r="1337" spans="1:8">
      <c r="A1337" s="7" t="s">
        <v>3810</v>
      </c>
      <c r="B1337" s="7" t="s">
        <v>3646</v>
      </c>
      <c r="C1337" s="7" t="s">
        <v>773</v>
      </c>
      <c r="D1337" s="649"/>
      <c r="E1337" s="649"/>
      <c r="F1337" s="649"/>
      <c r="G1337" s="649"/>
      <c r="H1337" s="649"/>
    </row>
    <row r="1338" spans="1:8">
      <c r="A1338" s="7" t="s">
        <v>3809</v>
      </c>
      <c r="B1338" s="7" t="s">
        <v>3808</v>
      </c>
      <c r="C1338" s="7" t="s">
        <v>773</v>
      </c>
      <c r="D1338" s="649">
        <v>283.26</v>
      </c>
      <c r="E1338" s="649">
        <v>69.67</v>
      </c>
      <c r="F1338" s="649">
        <v>66.23</v>
      </c>
      <c r="G1338" s="649">
        <v>31.35</v>
      </c>
      <c r="H1338" s="649">
        <v>19.93</v>
      </c>
    </row>
    <row r="1339" spans="1:8">
      <c r="A1339" s="7" t="s">
        <v>3807</v>
      </c>
      <c r="B1339" s="7" t="s">
        <v>3715</v>
      </c>
      <c r="C1339" s="7" t="s">
        <v>773</v>
      </c>
      <c r="D1339" s="649"/>
      <c r="E1339" s="649"/>
      <c r="F1339" s="649"/>
      <c r="G1339" s="649"/>
      <c r="H1339" s="649"/>
    </row>
    <row r="1340" spans="1:8">
      <c r="A1340" s="7" t="s">
        <v>3806</v>
      </c>
      <c r="B1340" s="7" t="s">
        <v>3697</v>
      </c>
      <c r="C1340" s="7" t="s">
        <v>773</v>
      </c>
      <c r="D1340" s="649"/>
      <c r="E1340" s="649"/>
      <c r="F1340" s="649"/>
      <c r="G1340" s="649"/>
      <c r="H1340" s="649"/>
    </row>
    <row r="1341" spans="1:8">
      <c r="A1341" s="7" t="s">
        <v>3805</v>
      </c>
      <c r="B1341" s="7" t="s">
        <v>3646</v>
      </c>
      <c r="C1341" s="7" t="s">
        <v>773</v>
      </c>
      <c r="D1341" s="649">
        <v>89.95</v>
      </c>
      <c r="E1341" s="649">
        <v>34.479999999999997</v>
      </c>
      <c r="F1341" s="649">
        <v>35.630000000000003</v>
      </c>
      <c r="G1341" s="649">
        <v>19.11</v>
      </c>
      <c r="H1341" s="649">
        <v>12.16</v>
      </c>
    </row>
    <row r="1342" spans="1:8">
      <c r="A1342" s="7" t="s">
        <v>3804</v>
      </c>
      <c r="B1342" s="7" t="s">
        <v>3803</v>
      </c>
      <c r="C1342" s="7" t="s">
        <v>773</v>
      </c>
      <c r="D1342" s="649"/>
      <c r="E1342" s="649"/>
      <c r="F1342" s="649"/>
      <c r="G1342" s="649"/>
      <c r="H1342" s="649"/>
    </row>
    <row r="1343" spans="1:8">
      <c r="A1343" s="7" t="s">
        <v>3802</v>
      </c>
      <c r="B1343" s="7" t="s">
        <v>3715</v>
      </c>
      <c r="C1343" s="7" t="s">
        <v>773</v>
      </c>
      <c r="D1343" s="649"/>
      <c r="E1343" s="649"/>
      <c r="F1343" s="649"/>
      <c r="G1343" s="649"/>
      <c r="H1343" s="649"/>
    </row>
    <row r="1344" spans="1:8">
      <c r="A1344" s="7" t="s">
        <v>3801</v>
      </c>
      <c r="B1344" s="7" t="s">
        <v>3697</v>
      </c>
      <c r="C1344" s="7" t="s">
        <v>773</v>
      </c>
      <c r="D1344" s="649"/>
      <c r="E1344" s="649"/>
      <c r="F1344" s="649"/>
      <c r="G1344" s="649"/>
      <c r="H1344" s="649"/>
    </row>
    <row r="1345" spans="1:8">
      <c r="A1345" s="7" t="s">
        <v>3800</v>
      </c>
      <c r="B1345" s="7" t="s">
        <v>3646</v>
      </c>
      <c r="C1345" s="7" t="s">
        <v>773</v>
      </c>
      <c r="D1345" s="649"/>
      <c r="E1345" s="649"/>
      <c r="F1345" s="649"/>
      <c r="G1345" s="649"/>
      <c r="H1345" s="649"/>
    </row>
    <row r="1346" spans="1:8">
      <c r="A1346" s="7" t="s">
        <v>3799</v>
      </c>
      <c r="B1346" s="7" t="s">
        <v>3798</v>
      </c>
      <c r="C1346" s="7" t="s">
        <v>773</v>
      </c>
      <c r="D1346" s="649">
        <v>0.83</v>
      </c>
      <c r="E1346" s="649">
        <v>0.43</v>
      </c>
      <c r="F1346" s="649">
        <v>0.37</v>
      </c>
      <c r="G1346" s="649">
        <v>0.56000000000000005</v>
      </c>
      <c r="H1346" s="649">
        <v>0.67</v>
      </c>
    </row>
    <row r="1347" spans="1:8">
      <c r="A1347" s="7" t="s">
        <v>3797</v>
      </c>
      <c r="B1347" s="7" t="s">
        <v>3715</v>
      </c>
      <c r="C1347" s="7" t="s">
        <v>773</v>
      </c>
      <c r="D1347" s="649"/>
      <c r="E1347" s="649"/>
      <c r="F1347" s="649"/>
      <c r="G1347" s="649"/>
      <c r="H1347" s="649"/>
    </row>
    <row r="1348" spans="1:8">
      <c r="A1348" s="7" t="s">
        <v>3796</v>
      </c>
      <c r="B1348" s="7" t="s">
        <v>3697</v>
      </c>
      <c r="C1348" s="7" t="s">
        <v>773</v>
      </c>
      <c r="D1348" s="649"/>
      <c r="E1348" s="649"/>
      <c r="F1348" s="649"/>
      <c r="G1348" s="649"/>
      <c r="H1348" s="649"/>
    </row>
    <row r="1349" spans="1:8">
      <c r="A1349" s="7" t="s">
        <v>3795</v>
      </c>
      <c r="B1349" s="7" t="s">
        <v>3646</v>
      </c>
      <c r="C1349" s="7" t="s">
        <v>773</v>
      </c>
      <c r="D1349" s="649"/>
      <c r="E1349" s="649"/>
      <c r="F1349" s="649"/>
      <c r="G1349" s="649"/>
      <c r="H1349" s="649"/>
    </row>
    <row r="1350" spans="1:8">
      <c r="A1350" s="7" t="s">
        <v>3794</v>
      </c>
      <c r="B1350" s="7" t="s">
        <v>3793</v>
      </c>
      <c r="C1350" s="7" t="s">
        <v>773</v>
      </c>
      <c r="D1350" s="649">
        <v>0.51</v>
      </c>
      <c r="E1350" s="649">
        <v>5.03</v>
      </c>
      <c r="F1350" s="649">
        <v>4.08</v>
      </c>
      <c r="G1350" s="649">
        <v>3.31</v>
      </c>
      <c r="H1350" s="649">
        <v>3.98</v>
      </c>
    </row>
    <row r="1351" spans="1:8">
      <c r="A1351" s="7" t="s">
        <v>3792</v>
      </c>
      <c r="B1351" s="7" t="s">
        <v>3715</v>
      </c>
      <c r="C1351" s="7" t="s">
        <v>773</v>
      </c>
      <c r="D1351" s="649"/>
      <c r="E1351" s="649"/>
      <c r="F1351" s="649"/>
      <c r="G1351" s="649"/>
      <c r="H1351" s="649"/>
    </row>
    <row r="1352" spans="1:8">
      <c r="A1352" s="7" t="s">
        <v>3791</v>
      </c>
      <c r="B1352" s="7" t="s">
        <v>3697</v>
      </c>
      <c r="C1352" s="7" t="s">
        <v>773</v>
      </c>
      <c r="D1352" s="649"/>
      <c r="E1352" s="649"/>
      <c r="F1352" s="649"/>
      <c r="G1352" s="649"/>
      <c r="H1352" s="649"/>
    </row>
    <row r="1353" spans="1:8">
      <c r="A1353" s="7" t="s">
        <v>3790</v>
      </c>
      <c r="B1353" s="7" t="s">
        <v>3646</v>
      </c>
      <c r="C1353" s="7" t="s">
        <v>773</v>
      </c>
      <c r="D1353" s="649">
        <v>0</v>
      </c>
      <c r="E1353" s="649">
        <v>0</v>
      </c>
      <c r="F1353" s="649">
        <v>0</v>
      </c>
      <c r="G1353" s="649">
        <v>0</v>
      </c>
      <c r="H1353" s="649">
        <v>0.55000000000000004</v>
      </c>
    </row>
    <row r="1354" spans="1:8">
      <c r="A1354" s="7" t="s">
        <v>3789</v>
      </c>
      <c r="B1354" s="7" t="s">
        <v>3788</v>
      </c>
      <c r="C1354" s="7" t="s">
        <v>773</v>
      </c>
      <c r="D1354" s="649"/>
      <c r="E1354" s="649"/>
      <c r="F1354" s="649"/>
      <c r="G1354" s="649"/>
      <c r="H1354" s="649"/>
    </row>
    <row r="1355" spans="1:8">
      <c r="A1355" s="7" t="s">
        <v>3787</v>
      </c>
      <c r="B1355" s="7" t="s">
        <v>3715</v>
      </c>
      <c r="C1355" s="7" t="s">
        <v>773</v>
      </c>
      <c r="D1355" s="649"/>
      <c r="E1355" s="649"/>
      <c r="F1355" s="649"/>
      <c r="G1355" s="649"/>
      <c r="H1355" s="649"/>
    </row>
    <row r="1356" spans="1:8">
      <c r="A1356" s="7" t="s">
        <v>3786</v>
      </c>
      <c r="B1356" s="7" t="s">
        <v>3697</v>
      </c>
      <c r="C1356" s="7" t="s">
        <v>773</v>
      </c>
      <c r="D1356" s="649"/>
      <c r="E1356" s="649"/>
      <c r="F1356" s="649"/>
      <c r="G1356" s="649"/>
      <c r="H1356" s="649"/>
    </row>
    <row r="1357" spans="1:8">
      <c r="A1357" s="7" t="s">
        <v>3785</v>
      </c>
      <c r="B1357" s="7" t="s">
        <v>3646</v>
      </c>
      <c r="C1357" s="7" t="s">
        <v>773</v>
      </c>
      <c r="D1357" s="649"/>
      <c r="E1357" s="649"/>
      <c r="F1357" s="649"/>
      <c r="G1357" s="649"/>
      <c r="H1357" s="649"/>
    </row>
    <row r="1358" spans="1:8">
      <c r="A1358" s="7" t="s">
        <v>3784</v>
      </c>
      <c r="B1358" s="7" t="s">
        <v>3783</v>
      </c>
      <c r="C1358" s="7" t="s">
        <v>773</v>
      </c>
      <c r="D1358" s="649"/>
      <c r="E1358" s="649"/>
      <c r="F1358" s="649"/>
      <c r="G1358" s="649"/>
      <c r="H1358" s="649"/>
    </row>
    <row r="1359" spans="1:8">
      <c r="A1359" s="7" t="s">
        <v>3782</v>
      </c>
      <c r="B1359" s="7" t="s">
        <v>3715</v>
      </c>
      <c r="C1359" s="7" t="s">
        <v>773</v>
      </c>
      <c r="D1359" s="649"/>
      <c r="E1359" s="649"/>
      <c r="F1359" s="649"/>
      <c r="G1359" s="649"/>
      <c r="H1359" s="649"/>
    </row>
    <row r="1360" spans="1:8">
      <c r="A1360" s="7" t="s">
        <v>3781</v>
      </c>
      <c r="B1360" s="7" t="s">
        <v>3697</v>
      </c>
      <c r="C1360" s="7" t="s">
        <v>773</v>
      </c>
      <c r="D1360" s="649"/>
      <c r="E1360" s="649"/>
      <c r="F1360" s="649"/>
      <c r="G1360" s="649"/>
      <c r="H1360" s="649"/>
    </row>
    <row r="1361" spans="1:8">
      <c r="A1361" s="7" t="s">
        <v>3780</v>
      </c>
      <c r="B1361" s="7" t="s">
        <v>3646</v>
      </c>
      <c r="C1361" s="7" t="s">
        <v>773</v>
      </c>
      <c r="D1361" s="649"/>
      <c r="E1361" s="649"/>
      <c r="F1361" s="649"/>
      <c r="G1361" s="649"/>
      <c r="H1361" s="649"/>
    </row>
    <row r="1362" spans="1:8">
      <c r="A1362" s="7" t="s">
        <v>3779</v>
      </c>
      <c r="B1362" s="7" t="s">
        <v>3778</v>
      </c>
      <c r="C1362" s="7" t="s">
        <v>773</v>
      </c>
      <c r="D1362" s="649"/>
      <c r="E1362" s="649"/>
      <c r="F1362" s="649"/>
      <c r="G1362" s="649"/>
      <c r="H1362" s="649"/>
    </row>
    <row r="1363" spans="1:8">
      <c r="A1363" s="7" t="s">
        <v>3777</v>
      </c>
      <c r="B1363" s="7" t="s">
        <v>3715</v>
      </c>
      <c r="C1363" s="7" t="s">
        <v>773</v>
      </c>
      <c r="D1363" s="649"/>
      <c r="E1363" s="649"/>
      <c r="F1363" s="649"/>
      <c r="G1363" s="649"/>
      <c r="H1363" s="649"/>
    </row>
    <row r="1364" spans="1:8">
      <c r="A1364" s="7" t="s">
        <v>3776</v>
      </c>
      <c r="B1364" s="7" t="s">
        <v>3697</v>
      </c>
      <c r="C1364" s="7" t="s">
        <v>773</v>
      </c>
      <c r="D1364" s="649"/>
      <c r="E1364" s="649"/>
      <c r="F1364" s="649"/>
      <c r="G1364" s="649"/>
      <c r="H1364" s="649"/>
    </row>
    <row r="1365" spans="1:8">
      <c r="A1365" s="7" t="s">
        <v>3775</v>
      </c>
      <c r="B1365" s="7" t="s">
        <v>3646</v>
      </c>
      <c r="C1365" s="7" t="s">
        <v>773</v>
      </c>
      <c r="D1365" s="649"/>
      <c r="E1365" s="649"/>
      <c r="F1365" s="649"/>
      <c r="G1365" s="649"/>
      <c r="H1365" s="649"/>
    </row>
    <row r="1366" spans="1:8">
      <c r="A1366" s="7" t="s">
        <v>3774</v>
      </c>
      <c r="B1366" s="7" t="s">
        <v>3773</v>
      </c>
      <c r="C1366" s="7" t="s">
        <v>773</v>
      </c>
      <c r="D1366" s="649">
        <v>4.9400000000000004</v>
      </c>
      <c r="E1366" s="649">
        <v>4.9400000000000004</v>
      </c>
      <c r="F1366" s="649">
        <v>4.9400000000000004</v>
      </c>
      <c r="G1366" s="649">
        <v>3.01</v>
      </c>
      <c r="H1366" s="649">
        <v>3.01</v>
      </c>
    </row>
    <row r="1367" spans="1:8">
      <c r="A1367" s="7" t="s">
        <v>3772</v>
      </c>
      <c r="B1367" s="7" t="s">
        <v>3715</v>
      </c>
      <c r="C1367" s="7" t="s">
        <v>773</v>
      </c>
      <c r="D1367" s="649"/>
      <c r="E1367" s="649"/>
      <c r="F1367" s="649"/>
      <c r="G1367" s="649"/>
      <c r="H1367" s="649"/>
    </row>
    <row r="1368" spans="1:8">
      <c r="A1368" s="7" t="s">
        <v>3771</v>
      </c>
      <c r="B1368" s="7" t="s">
        <v>3697</v>
      </c>
      <c r="C1368" s="7" t="s">
        <v>773</v>
      </c>
      <c r="D1368" s="649"/>
      <c r="E1368" s="649"/>
      <c r="F1368" s="649"/>
      <c r="G1368" s="649"/>
      <c r="H1368" s="649"/>
    </row>
    <row r="1369" spans="1:8">
      <c r="A1369" s="7" t="s">
        <v>3770</v>
      </c>
      <c r="B1369" s="7" t="s">
        <v>3646</v>
      </c>
      <c r="C1369" s="7" t="s">
        <v>773</v>
      </c>
      <c r="D1369" s="649"/>
      <c r="E1369" s="649"/>
      <c r="F1369" s="649"/>
      <c r="G1369" s="649"/>
      <c r="H1369" s="649"/>
    </row>
    <row r="1370" spans="1:8">
      <c r="A1370" s="7" t="s">
        <v>3769</v>
      </c>
      <c r="B1370" s="7" t="s">
        <v>3768</v>
      </c>
      <c r="C1370" s="7" t="s">
        <v>773</v>
      </c>
      <c r="D1370" s="649"/>
      <c r="E1370" s="649"/>
      <c r="F1370" s="649"/>
      <c r="G1370" s="649"/>
      <c r="H1370" s="649"/>
    </row>
    <row r="1371" spans="1:8">
      <c r="A1371" s="7" t="s">
        <v>3767</v>
      </c>
      <c r="B1371" s="7" t="s">
        <v>3715</v>
      </c>
      <c r="C1371" s="7" t="s">
        <v>773</v>
      </c>
      <c r="D1371" s="649"/>
      <c r="E1371" s="649"/>
      <c r="F1371" s="649"/>
      <c r="G1371" s="649"/>
      <c r="H1371" s="649"/>
    </row>
    <row r="1372" spans="1:8">
      <c r="A1372" s="7" t="s">
        <v>3766</v>
      </c>
      <c r="B1372" s="7" t="s">
        <v>3697</v>
      </c>
      <c r="C1372" s="7" t="s">
        <v>773</v>
      </c>
      <c r="D1372" s="649"/>
      <c r="E1372" s="649"/>
      <c r="F1372" s="649"/>
      <c r="G1372" s="649"/>
      <c r="H1372" s="649"/>
    </row>
    <row r="1373" spans="1:8">
      <c r="A1373" s="7" t="s">
        <v>3765</v>
      </c>
      <c r="B1373" s="7" t="s">
        <v>3646</v>
      </c>
      <c r="C1373" s="7" t="s">
        <v>773</v>
      </c>
      <c r="D1373" s="649"/>
      <c r="E1373" s="649"/>
      <c r="F1373" s="649"/>
      <c r="G1373" s="649"/>
      <c r="H1373" s="649"/>
    </row>
    <row r="1374" spans="1:8">
      <c r="A1374" s="7" t="s">
        <v>3764</v>
      </c>
      <c r="B1374" s="7" t="s">
        <v>3763</v>
      </c>
      <c r="C1374" s="7" t="s">
        <v>773</v>
      </c>
      <c r="D1374" s="649"/>
      <c r="E1374" s="649"/>
      <c r="F1374" s="649"/>
      <c r="G1374" s="649"/>
      <c r="H1374" s="649"/>
    </row>
    <row r="1375" spans="1:8">
      <c r="A1375" s="7" t="s">
        <v>3762</v>
      </c>
      <c r="B1375" s="7" t="s">
        <v>3697</v>
      </c>
      <c r="C1375" s="7" t="s">
        <v>773</v>
      </c>
      <c r="D1375" s="649"/>
      <c r="E1375" s="649"/>
      <c r="F1375" s="649"/>
      <c r="G1375" s="649"/>
      <c r="H1375" s="649"/>
    </row>
    <row r="1376" spans="1:8">
      <c r="A1376" s="7" t="s">
        <v>3761</v>
      </c>
      <c r="B1376" s="7" t="s">
        <v>3646</v>
      </c>
      <c r="C1376" s="7" t="s">
        <v>773</v>
      </c>
      <c r="D1376" s="649"/>
      <c r="E1376" s="649"/>
      <c r="F1376" s="649"/>
      <c r="G1376" s="649"/>
      <c r="H1376" s="649"/>
    </row>
    <row r="1377" spans="1:8">
      <c r="A1377" s="7" t="s">
        <v>3760</v>
      </c>
      <c r="B1377" s="7" t="s">
        <v>3759</v>
      </c>
      <c r="C1377" s="7" t="s">
        <v>773</v>
      </c>
      <c r="D1377" s="649"/>
      <c r="E1377" s="649"/>
      <c r="F1377" s="649"/>
      <c r="G1377" s="649"/>
      <c r="H1377" s="649"/>
    </row>
    <row r="1378" spans="1:8">
      <c r="A1378" s="7" t="s">
        <v>3758</v>
      </c>
      <c r="B1378" s="7" t="s">
        <v>3715</v>
      </c>
      <c r="C1378" s="7" t="s">
        <v>773</v>
      </c>
      <c r="D1378" s="649"/>
      <c r="E1378" s="649"/>
      <c r="F1378" s="649"/>
      <c r="G1378" s="649"/>
      <c r="H1378" s="649"/>
    </row>
    <row r="1379" spans="1:8">
      <c r="A1379" s="7" t="s">
        <v>3757</v>
      </c>
      <c r="B1379" s="7" t="s">
        <v>3697</v>
      </c>
      <c r="C1379" s="7" t="s">
        <v>773</v>
      </c>
      <c r="D1379" s="649"/>
      <c r="E1379" s="649"/>
      <c r="F1379" s="649"/>
      <c r="G1379" s="649"/>
      <c r="H1379" s="649"/>
    </row>
    <row r="1380" spans="1:8">
      <c r="A1380" s="7" t="s">
        <v>3756</v>
      </c>
      <c r="B1380" s="7" t="s">
        <v>3646</v>
      </c>
      <c r="C1380" s="7" t="s">
        <v>773</v>
      </c>
      <c r="D1380" s="649"/>
      <c r="E1380" s="649"/>
      <c r="F1380" s="649"/>
      <c r="G1380" s="649"/>
      <c r="H1380" s="649"/>
    </row>
    <row r="1381" spans="1:8">
      <c r="A1381" s="7" t="s">
        <v>3755</v>
      </c>
      <c r="B1381" s="7" t="s">
        <v>3754</v>
      </c>
      <c r="C1381" s="7" t="s">
        <v>773</v>
      </c>
      <c r="D1381" s="649"/>
      <c r="E1381" s="649"/>
      <c r="F1381" s="649"/>
      <c r="G1381" s="649"/>
      <c r="H1381" s="649"/>
    </row>
    <row r="1382" spans="1:8">
      <c r="A1382" s="7" t="s">
        <v>3753</v>
      </c>
      <c r="B1382" s="7" t="s">
        <v>3715</v>
      </c>
      <c r="C1382" s="7" t="s">
        <v>773</v>
      </c>
      <c r="D1382" s="649"/>
      <c r="E1382" s="649"/>
      <c r="F1382" s="649"/>
      <c r="G1382" s="649"/>
      <c r="H1382" s="649"/>
    </row>
    <row r="1383" spans="1:8">
      <c r="A1383" s="7" t="s">
        <v>3752</v>
      </c>
      <c r="B1383" s="7" t="s">
        <v>3697</v>
      </c>
      <c r="C1383" s="7" t="s">
        <v>773</v>
      </c>
      <c r="D1383" s="649"/>
      <c r="E1383" s="649"/>
      <c r="F1383" s="649"/>
      <c r="G1383" s="649"/>
      <c r="H1383" s="649"/>
    </row>
    <row r="1384" spans="1:8">
      <c r="A1384" s="7" t="s">
        <v>3751</v>
      </c>
      <c r="B1384" s="7" t="s">
        <v>3646</v>
      </c>
      <c r="C1384" s="7" t="s">
        <v>773</v>
      </c>
      <c r="D1384" s="649"/>
      <c r="E1384" s="649"/>
      <c r="F1384" s="649"/>
      <c r="G1384" s="649"/>
      <c r="H1384" s="649"/>
    </row>
    <row r="1385" spans="1:8">
      <c r="A1385" s="7" t="s">
        <v>3750</v>
      </c>
      <c r="B1385" s="7" t="s">
        <v>3749</v>
      </c>
      <c r="C1385" s="7" t="s">
        <v>773</v>
      </c>
      <c r="D1385" s="649"/>
      <c r="E1385" s="649"/>
      <c r="F1385" s="649"/>
      <c r="G1385" s="649"/>
      <c r="H1385" s="649"/>
    </row>
    <row r="1386" spans="1:8">
      <c r="A1386" s="7" t="s">
        <v>3748</v>
      </c>
      <c r="B1386" s="7" t="s">
        <v>3715</v>
      </c>
      <c r="C1386" s="7" t="s">
        <v>773</v>
      </c>
      <c r="D1386" s="649"/>
      <c r="E1386" s="649"/>
      <c r="F1386" s="649"/>
      <c r="G1386" s="649"/>
      <c r="H1386" s="649"/>
    </row>
    <row r="1387" spans="1:8">
      <c r="A1387" s="7" t="s">
        <v>3747</v>
      </c>
      <c r="B1387" s="7" t="s">
        <v>3697</v>
      </c>
      <c r="C1387" s="7" t="s">
        <v>773</v>
      </c>
      <c r="D1387" s="649"/>
      <c r="E1387" s="649"/>
      <c r="F1387" s="649"/>
      <c r="G1387" s="649"/>
      <c r="H1387" s="649"/>
    </row>
    <row r="1388" spans="1:8">
      <c r="A1388" s="7" t="s">
        <v>3746</v>
      </c>
      <c r="B1388" s="7" t="s">
        <v>3646</v>
      </c>
      <c r="C1388" s="7" t="s">
        <v>773</v>
      </c>
      <c r="D1388" s="649"/>
      <c r="E1388" s="649"/>
      <c r="F1388" s="649"/>
      <c r="G1388" s="649"/>
      <c r="H1388" s="649"/>
    </row>
    <row r="1389" spans="1:8">
      <c r="A1389" s="7" t="s">
        <v>3745</v>
      </c>
      <c r="B1389" s="7" t="s">
        <v>3744</v>
      </c>
      <c r="C1389" s="7" t="s">
        <v>773</v>
      </c>
      <c r="D1389" s="649"/>
      <c r="E1389" s="649"/>
      <c r="F1389" s="649"/>
      <c r="G1389" s="649"/>
      <c r="H1389" s="649"/>
    </row>
    <row r="1390" spans="1:8">
      <c r="A1390" s="7" t="s">
        <v>3743</v>
      </c>
      <c r="B1390" s="7" t="s">
        <v>3715</v>
      </c>
      <c r="C1390" s="7" t="s">
        <v>773</v>
      </c>
      <c r="D1390" s="649"/>
      <c r="E1390" s="649"/>
      <c r="F1390" s="649"/>
      <c r="G1390" s="649"/>
      <c r="H1390" s="649"/>
    </row>
    <row r="1391" spans="1:8">
      <c r="A1391" s="7" t="s">
        <v>3742</v>
      </c>
      <c r="B1391" s="7" t="s">
        <v>3697</v>
      </c>
      <c r="C1391" s="7" t="s">
        <v>773</v>
      </c>
      <c r="D1391" s="649"/>
      <c r="E1391" s="649"/>
      <c r="F1391" s="649"/>
      <c r="G1391" s="649"/>
      <c r="H1391" s="649"/>
    </row>
    <row r="1392" spans="1:8">
      <c r="A1392" s="7" t="s">
        <v>3741</v>
      </c>
      <c r="B1392" s="7" t="s">
        <v>3646</v>
      </c>
      <c r="C1392" s="7" t="s">
        <v>773</v>
      </c>
      <c r="D1392" s="649"/>
      <c r="E1392" s="649"/>
      <c r="F1392" s="649"/>
      <c r="G1392" s="649"/>
      <c r="H1392" s="649"/>
    </row>
    <row r="1393" spans="1:8">
      <c r="A1393" s="7" t="s">
        <v>3740</v>
      </c>
      <c r="B1393" s="7" t="s">
        <v>3739</v>
      </c>
      <c r="C1393" s="7" t="s">
        <v>773</v>
      </c>
      <c r="D1393" s="649">
        <v>9.11</v>
      </c>
      <c r="E1393" s="649">
        <v>2.38</v>
      </c>
      <c r="F1393" s="649">
        <v>2.17</v>
      </c>
      <c r="G1393" s="649">
        <v>2.62</v>
      </c>
      <c r="H1393" s="649">
        <v>4.17</v>
      </c>
    </row>
    <row r="1394" spans="1:8">
      <c r="A1394" s="7" t="s">
        <v>3738</v>
      </c>
      <c r="B1394" s="7" t="s">
        <v>3715</v>
      </c>
      <c r="C1394" s="7" t="s">
        <v>773</v>
      </c>
      <c r="D1394" s="649"/>
      <c r="E1394" s="649"/>
      <c r="F1394" s="649"/>
      <c r="G1394" s="649"/>
      <c r="H1394" s="649"/>
    </row>
    <row r="1395" spans="1:8">
      <c r="A1395" s="7" t="s">
        <v>3737</v>
      </c>
      <c r="B1395" s="7" t="s">
        <v>3697</v>
      </c>
      <c r="C1395" s="7" t="s">
        <v>773</v>
      </c>
      <c r="D1395" s="649"/>
      <c r="E1395" s="649"/>
      <c r="F1395" s="649"/>
      <c r="G1395" s="649"/>
      <c r="H1395" s="649"/>
    </row>
    <row r="1396" spans="1:8">
      <c r="A1396" s="7" t="s">
        <v>3736</v>
      </c>
      <c r="B1396" s="7" t="s">
        <v>3646</v>
      </c>
      <c r="C1396" s="7" t="s">
        <v>773</v>
      </c>
      <c r="D1396" s="649"/>
      <c r="E1396" s="649"/>
      <c r="F1396" s="649"/>
      <c r="G1396" s="649"/>
      <c r="H1396" s="649"/>
    </row>
    <row r="1397" spans="1:8">
      <c r="A1397" s="7" t="s">
        <v>3735</v>
      </c>
      <c r="B1397" s="7" t="s">
        <v>3734</v>
      </c>
      <c r="C1397" s="7" t="s">
        <v>773</v>
      </c>
      <c r="D1397" s="649"/>
      <c r="E1397" s="649"/>
      <c r="F1397" s="649"/>
      <c r="G1397" s="649"/>
      <c r="H1397" s="649"/>
    </row>
    <row r="1398" spans="1:8">
      <c r="A1398" s="7" t="s">
        <v>3733</v>
      </c>
      <c r="B1398" s="7" t="s">
        <v>3732</v>
      </c>
      <c r="C1398" s="7" t="s">
        <v>773</v>
      </c>
      <c r="D1398" s="649"/>
      <c r="E1398" s="649"/>
      <c r="F1398" s="649"/>
      <c r="G1398" s="649"/>
      <c r="H1398" s="649"/>
    </row>
    <row r="1399" spans="1:8">
      <c r="A1399" s="7" t="s">
        <v>3731</v>
      </c>
      <c r="B1399" s="7" t="s">
        <v>3715</v>
      </c>
      <c r="C1399" s="7" t="s">
        <v>773</v>
      </c>
      <c r="D1399" s="649"/>
      <c r="E1399" s="649"/>
      <c r="F1399" s="649"/>
      <c r="G1399" s="649"/>
      <c r="H1399" s="649"/>
    </row>
    <row r="1400" spans="1:8">
      <c r="A1400" s="7" t="s">
        <v>3730</v>
      </c>
      <c r="B1400" s="7" t="s">
        <v>3697</v>
      </c>
      <c r="C1400" s="7" t="s">
        <v>773</v>
      </c>
      <c r="D1400" s="649"/>
      <c r="E1400" s="649"/>
      <c r="F1400" s="649"/>
      <c r="G1400" s="649"/>
      <c r="H1400" s="649"/>
    </row>
    <row r="1401" spans="1:8">
      <c r="A1401" s="7" t="s">
        <v>3729</v>
      </c>
      <c r="B1401" s="7" t="s">
        <v>3646</v>
      </c>
      <c r="C1401" s="7" t="s">
        <v>773</v>
      </c>
      <c r="D1401" s="649"/>
      <c r="E1401" s="649"/>
      <c r="F1401" s="649"/>
      <c r="G1401" s="649"/>
      <c r="H1401" s="649"/>
    </row>
    <row r="1402" spans="1:8">
      <c r="A1402" s="7" t="s">
        <v>3728</v>
      </c>
      <c r="B1402" s="7" t="s">
        <v>3727</v>
      </c>
      <c r="C1402" s="7" t="s">
        <v>773</v>
      </c>
      <c r="D1402" s="649"/>
      <c r="E1402" s="649"/>
      <c r="F1402" s="649"/>
      <c r="G1402" s="649"/>
      <c r="H1402" s="649"/>
    </row>
    <row r="1403" spans="1:8">
      <c r="A1403" s="7" t="s">
        <v>3726</v>
      </c>
      <c r="B1403" s="7" t="s">
        <v>3715</v>
      </c>
      <c r="C1403" s="7" t="s">
        <v>773</v>
      </c>
      <c r="D1403" s="649"/>
      <c r="E1403" s="649"/>
      <c r="F1403" s="649"/>
      <c r="G1403" s="649"/>
      <c r="H1403" s="649"/>
    </row>
    <row r="1404" spans="1:8">
      <c r="A1404" s="7" t="s">
        <v>3725</v>
      </c>
      <c r="B1404" s="7" t="s">
        <v>3697</v>
      </c>
      <c r="C1404" s="7" t="s">
        <v>773</v>
      </c>
      <c r="D1404" s="649"/>
      <c r="E1404" s="649"/>
      <c r="F1404" s="649"/>
      <c r="G1404" s="649"/>
      <c r="H1404" s="649"/>
    </row>
    <row r="1405" spans="1:8">
      <c r="A1405" s="7" t="s">
        <v>3724</v>
      </c>
      <c r="B1405" s="7" t="s">
        <v>3646</v>
      </c>
      <c r="C1405" s="7" t="s">
        <v>773</v>
      </c>
      <c r="D1405" s="649"/>
      <c r="E1405" s="649"/>
      <c r="F1405" s="649"/>
      <c r="G1405" s="649"/>
      <c r="H1405" s="649"/>
    </row>
    <row r="1406" spans="1:8">
      <c r="A1406" s="7" t="s">
        <v>3723</v>
      </c>
      <c r="B1406" s="7" t="s">
        <v>3722</v>
      </c>
      <c r="C1406" s="7" t="s">
        <v>773</v>
      </c>
      <c r="D1406" s="649"/>
      <c r="E1406" s="649"/>
      <c r="F1406" s="649"/>
      <c r="G1406" s="649"/>
      <c r="H1406" s="649"/>
    </row>
    <row r="1407" spans="1:8">
      <c r="A1407" s="7" t="s">
        <v>3721</v>
      </c>
      <c r="B1407" s="7" t="s">
        <v>3715</v>
      </c>
      <c r="C1407" s="7" t="s">
        <v>773</v>
      </c>
      <c r="D1407" s="649"/>
      <c r="E1407" s="649"/>
      <c r="F1407" s="649"/>
      <c r="G1407" s="649"/>
      <c r="H1407" s="649"/>
    </row>
    <row r="1408" spans="1:8">
      <c r="A1408" s="7" t="s">
        <v>3720</v>
      </c>
      <c r="B1408" s="7" t="s">
        <v>3697</v>
      </c>
      <c r="C1408" s="7" t="s">
        <v>773</v>
      </c>
      <c r="D1408" s="649"/>
      <c r="E1408" s="649"/>
      <c r="F1408" s="649"/>
      <c r="G1408" s="649"/>
      <c r="H1408" s="649"/>
    </row>
    <row r="1409" spans="1:8">
      <c r="A1409" s="7" t="s">
        <v>3719</v>
      </c>
      <c r="B1409" s="7" t="s">
        <v>3646</v>
      </c>
      <c r="C1409" s="7" t="s">
        <v>773</v>
      </c>
      <c r="D1409" s="649"/>
      <c r="E1409" s="649"/>
      <c r="F1409" s="649"/>
      <c r="G1409" s="649"/>
      <c r="H1409" s="649"/>
    </row>
    <row r="1410" spans="1:8">
      <c r="A1410" s="7" t="s">
        <v>3718</v>
      </c>
      <c r="B1410" s="7" t="s">
        <v>3717</v>
      </c>
      <c r="C1410" s="7" t="s">
        <v>773</v>
      </c>
      <c r="D1410" s="649"/>
      <c r="E1410" s="649"/>
      <c r="F1410" s="649"/>
      <c r="G1410" s="649"/>
      <c r="H1410" s="649"/>
    </row>
    <row r="1411" spans="1:8">
      <c r="A1411" s="7" t="s">
        <v>3716</v>
      </c>
      <c r="B1411" s="7" t="s">
        <v>3715</v>
      </c>
      <c r="C1411" s="7" t="s">
        <v>773</v>
      </c>
      <c r="D1411" s="649"/>
      <c r="E1411" s="649"/>
      <c r="F1411" s="649"/>
      <c r="G1411" s="649"/>
      <c r="H1411" s="649"/>
    </row>
    <row r="1412" spans="1:8">
      <c r="A1412" s="7" t="s">
        <v>3714</v>
      </c>
      <c r="B1412" s="7" t="s">
        <v>3697</v>
      </c>
      <c r="C1412" s="7" t="s">
        <v>773</v>
      </c>
      <c r="D1412" s="649"/>
      <c r="E1412" s="649"/>
      <c r="F1412" s="649"/>
      <c r="G1412" s="649"/>
      <c r="H1412" s="649"/>
    </row>
    <row r="1413" spans="1:8">
      <c r="A1413" s="7" t="s">
        <v>3713</v>
      </c>
      <c r="B1413" s="7" t="s">
        <v>3646</v>
      </c>
      <c r="C1413" s="7" t="s">
        <v>773</v>
      </c>
      <c r="D1413" s="649"/>
      <c r="E1413" s="649"/>
      <c r="F1413" s="649"/>
      <c r="G1413" s="649"/>
      <c r="H1413" s="649"/>
    </row>
    <row r="1414" spans="1:8">
      <c r="A1414" s="7" t="s">
        <v>3712</v>
      </c>
      <c r="B1414" s="7" t="s">
        <v>315</v>
      </c>
      <c r="C1414" s="7" t="s">
        <v>773</v>
      </c>
      <c r="D1414" s="649">
        <v>77.900000000000006</v>
      </c>
      <c r="E1414" s="649">
        <v>75.22</v>
      </c>
      <c r="F1414" s="649">
        <v>72.55</v>
      </c>
      <c r="G1414" s="649">
        <v>69.87</v>
      </c>
      <c r="H1414" s="649">
        <v>67.2</v>
      </c>
    </row>
    <row r="1415" spans="1:8">
      <c r="A1415" s="7" t="s">
        <v>3711</v>
      </c>
      <c r="B1415" s="7" t="s">
        <v>3710</v>
      </c>
      <c r="C1415" s="7" t="s">
        <v>773</v>
      </c>
      <c r="D1415" s="649">
        <v>24.83</v>
      </c>
      <c r="E1415" s="649">
        <v>24.83</v>
      </c>
      <c r="F1415" s="649">
        <v>24.83</v>
      </c>
      <c r="G1415" s="649">
        <v>24.83</v>
      </c>
      <c r="H1415" s="649">
        <v>24.83</v>
      </c>
    </row>
    <row r="1416" spans="1:8">
      <c r="A1416" s="7" t="s">
        <v>3709</v>
      </c>
      <c r="B1416" s="7" t="s">
        <v>3697</v>
      </c>
      <c r="C1416" s="7" t="s">
        <v>773</v>
      </c>
      <c r="D1416" s="649"/>
      <c r="E1416" s="649"/>
      <c r="F1416" s="649"/>
      <c r="G1416" s="649"/>
      <c r="H1416" s="649"/>
    </row>
    <row r="1417" spans="1:8">
      <c r="A1417" s="7" t="s">
        <v>3708</v>
      </c>
      <c r="B1417" s="7" t="s">
        <v>3646</v>
      </c>
      <c r="C1417" s="7" t="s">
        <v>773</v>
      </c>
      <c r="D1417" s="649"/>
      <c r="E1417" s="649"/>
      <c r="F1417" s="649"/>
      <c r="G1417" s="649"/>
      <c r="H1417" s="649"/>
    </row>
    <row r="1418" spans="1:8">
      <c r="A1418" s="7" t="s">
        <v>3707</v>
      </c>
      <c r="B1418" s="7" t="s">
        <v>3706</v>
      </c>
      <c r="C1418" s="7" t="s">
        <v>773</v>
      </c>
      <c r="D1418" s="649">
        <v>53.51</v>
      </c>
      <c r="E1418" s="649">
        <v>53.51</v>
      </c>
      <c r="F1418" s="649">
        <v>53.51</v>
      </c>
      <c r="G1418" s="649">
        <v>53.51</v>
      </c>
      <c r="H1418" s="649">
        <v>53.51</v>
      </c>
    </row>
    <row r="1419" spans="1:8">
      <c r="A1419" s="7" t="s">
        <v>3705</v>
      </c>
      <c r="B1419" s="7" t="s">
        <v>3699</v>
      </c>
      <c r="C1419" s="7" t="s">
        <v>773</v>
      </c>
      <c r="D1419" s="649">
        <v>0.45</v>
      </c>
      <c r="E1419" s="649">
        <v>3.12</v>
      </c>
      <c r="F1419" s="649">
        <v>5.8</v>
      </c>
      <c r="G1419" s="649">
        <v>8.4700000000000006</v>
      </c>
      <c r="H1419" s="649">
        <v>11.15</v>
      </c>
    </row>
    <row r="1420" spans="1:8">
      <c r="A1420" s="7" t="s">
        <v>3704</v>
      </c>
      <c r="B1420" s="7" t="s">
        <v>3697</v>
      </c>
      <c r="C1420" s="7" t="s">
        <v>773</v>
      </c>
      <c r="D1420" s="649"/>
      <c r="E1420" s="649"/>
      <c r="F1420" s="649"/>
      <c r="G1420" s="649"/>
      <c r="H1420" s="649"/>
    </row>
    <row r="1421" spans="1:8">
      <c r="A1421" s="7" t="s">
        <v>3703</v>
      </c>
      <c r="B1421" s="7" t="s">
        <v>3646</v>
      </c>
      <c r="C1421" s="7" t="s">
        <v>773</v>
      </c>
      <c r="D1421" s="649"/>
      <c r="E1421" s="649"/>
      <c r="F1421" s="649"/>
      <c r="G1421" s="649"/>
      <c r="H1421" s="649"/>
    </row>
    <row r="1422" spans="1:8">
      <c r="A1422" s="7" t="s">
        <v>3702</v>
      </c>
      <c r="B1422" s="7" t="s">
        <v>3701</v>
      </c>
      <c r="C1422" s="7" t="s">
        <v>773</v>
      </c>
      <c r="D1422" s="649"/>
      <c r="E1422" s="649"/>
      <c r="F1422" s="649"/>
      <c r="G1422" s="649"/>
      <c r="H1422" s="649"/>
    </row>
    <row r="1423" spans="1:8">
      <c r="A1423" s="7" t="s">
        <v>3700</v>
      </c>
      <c r="B1423" s="7" t="s">
        <v>3699</v>
      </c>
      <c r="C1423" s="7" t="s">
        <v>773</v>
      </c>
      <c r="D1423" s="649"/>
      <c r="E1423" s="649"/>
      <c r="F1423" s="649"/>
      <c r="G1423" s="649"/>
      <c r="H1423" s="649"/>
    </row>
    <row r="1424" spans="1:8">
      <c r="A1424" s="7" t="s">
        <v>3698</v>
      </c>
      <c r="B1424" s="7" t="s">
        <v>3697</v>
      </c>
      <c r="C1424" s="7" t="s">
        <v>773</v>
      </c>
      <c r="D1424" s="649"/>
      <c r="E1424" s="649"/>
      <c r="F1424" s="649"/>
      <c r="G1424" s="649"/>
      <c r="H1424" s="649"/>
    </row>
    <row r="1425" spans="1:8">
      <c r="A1425" s="7" t="s">
        <v>3696</v>
      </c>
      <c r="B1425" s="7" t="s">
        <v>3646</v>
      </c>
      <c r="C1425" s="7" t="s">
        <v>773</v>
      </c>
      <c r="D1425" s="649"/>
      <c r="E1425" s="649"/>
      <c r="F1425" s="649"/>
      <c r="G1425" s="649"/>
      <c r="H1425" s="649"/>
    </row>
    <row r="1426" spans="1:8">
      <c r="A1426" s="7" t="s">
        <v>3695</v>
      </c>
      <c r="B1426" s="7" t="s">
        <v>3694</v>
      </c>
      <c r="C1426" s="7" t="s">
        <v>773</v>
      </c>
      <c r="D1426" s="649">
        <v>10.33</v>
      </c>
      <c r="E1426" s="649">
        <v>924.51</v>
      </c>
      <c r="F1426" s="650">
        <v>1157.96</v>
      </c>
      <c r="G1426" s="650">
        <v>1438.12</v>
      </c>
      <c r="H1426" s="650">
        <v>2693.44</v>
      </c>
    </row>
    <row r="1427" spans="1:8">
      <c r="A1427" s="7" t="s">
        <v>3693</v>
      </c>
      <c r="B1427" s="7" t="s">
        <v>3692</v>
      </c>
      <c r="C1427" s="7" t="s">
        <v>773</v>
      </c>
      <c r="D1427" s="649">
        <v>10.33</v>
      </c>
      <c r="E1427" s="649">
        <v>207.54</v>
      </c>
      <c r="F1427" s="649">
        <v>190.74</v>
      </c>
      <c r="G1427" s="649"/>
      <c r="H1427" s="649"/>
    </row>
    <row r="1428" spans="1:8">
      <c r="A1428" s="7" t="s">
        <v>3691</v>
      </c>
      <c r="B1428" s="7" t="s">
        <v>3690</v>
      </c>
      <c r="C1428" s="7" t="s">
        <v>773</v>
      </c>
      <c r="D1428" s="649"/>
      <c r="E1428" s="649">
        <v>716.97</v>
      </c>
      <c r="F1428" s="649">
        <v>967.22</v>
      </c>
      <c r="G1428" s="650">
        <v>1438.12</v>
      </c>
      <c r="H1428" s="650">
        <v>2693.44</v>
      </c>
    </row>
    <row r="1429" spans="1:8">
      <c r="A1429" s="7" t="s">
        <v>3689</v>
      </c>
      <c r="B1429" s="7" t="s">
        <v>3688</v>
      </c>
      <c r="C1429" s="7" t="s">
        <v>773</v>
      </c>
      <c r="D1429" s="649"/>
      <c r="E1429" s="649"/>
      <c r="F1429" s="649"/>
      <c r="G1429" s="649"/>
      <c r="H1429" s="649"/>
    </row>
    <row r="1430" spans="1:8">
      <c r="A1430" s="7" t="s">
        <v>3687</v>
      </c>
      <c r="B1430" s="7" t="s">
        <v>1352</v>
      </c>
      <c r="C1430" s="7" t="s">
        <v>773</v>
      </c>
      <c r="D1430" s="649"/>
      <c r="E1430" s="649"/>
      <c r="F1430" s="649"/>
      <c r="G1430" s="649"/>
      <c r="H1430" s="649"/>
    </row>
    <row r="1431" spans="1:8">
      <c r="A1431" s="7" t="s">
        <v>3686</v>
      </c>
      <c r="B1431" s="7" t="s">
        <v>3685</v>
      </c>
      <c r="C1431" s="7" t="s">
        <v>773</v>
      </c>
      <c r="D1431" s="649">
        <v>4.95</v>
      </c>
      <c r="E1431" s="649">
        <v>5.45</v>
      </c>
      <c r="F1431" s="649">
        <v>5.45</v>
      </c>
      <c r="G1431" s="649"/>
      <c r="H1431" s="649"/>
    </row>
    <row r="1432" spans="1:8">
      <c r="A1432" s="7" t="s">
        <v>3684</v>
      </c>
      <c r="B1432" s="7" t="s">
        <v>3683</v>
      </c>
      <c r="C1432" s="7" t="s">
        <v>773</v>
      </c>
      <c r="D1432" s="649">
        <v>1.01</v>
      </c>
      <c r="E1432" s="649">
        <v>1.51</v>
      </c>
      <c r="F1432" s="649">
        <v>1.51</v>
      </c>
      <c r="G1432" s="649"/>
      <c r="H1432" s="649"/>
    </row>
    <row r="1433" spans="1:8">
      <c r="A1433" s="7" t="s">
        <v>3682</v>
      </c>
      <c r="B1433" s="7" t="s">
        <v>3681</v>
      </c>
      <c r="C1433" s="7" t="s">
        <v>773</v>
      </c>
      <c r="D1433" s="649"/>
      <c r="E1433" s="649"/>
      <c r="F1433" s="649"/>
      <c r="G1433" s="649"/>
      <c r="H1433" s="649"/>
    </row>
    <row r="1434" spans="1:8">
      <c r="A1434" s="7" t="s">
        <v>3680</v>
      </c>
      <c r="B1434" s="7" t="s">
        <v>3679</v>
      </c>
      <c r="C1434" s="7" t="s">
        <v>773</v>
      </c>
      <c r="D1434" s="649">
        <v>3.94</v>
      </c>
      <c r="E1434" s="649">
        <v>3.94</v>
      </c>
      <c r="F1434" s="649">
        <v>3.94</v>
      </c>
      <c r="G1434" s="649"/>
      <c r="H1434" s="649"/>
    </row>
    <row r="1435" spans="1:8">
      <c r="A1435" s="7" t="s">
        <v>3678</v>
      </c>
      <c r="B1435" s="7" t="s">
        <v>3677</v>
      </c>
      <c r="C1435" s="7" t="s">
        <v>773</v>
      </c>
      <c r="D1435" s="649"/>
      <c r="E1435" s="649"/>
      <c r="F1435" s="649"/>
      <c r="G1435" s="649"/>
      <c r="H1435" s="649"/>
    </row>
    <row r="1436" spans="1:8">
      <c r="A1436" s="7" t="s">
        <v>3676</v>
      </c>
      <c r="B1436" s="7" t="s">
        <v>3675</v>
      </c>
      <c r="C1436" s="7" t="s">
        <v>773</v>
      </c>
      <c r="D1436" s="649"/>
      <c r="E1436" s="649"/>
      <c r="F1436" s="649"/>
      <c r="G1436" s="649"/>
      <c r="H1436" s="649"/>
    </row>
    <row r="1437" spans="1:8">
      <c r="A1437" s="7" t="s">
        <v>3674</v>
      </c>
      <c r="B1437" s="7" t="s">
        <v>3673</v>
      </c>
      <c r="C1437" s="7" t="s">
        <v>773</v>
      </c>
      <c r="D1437" s="649"/>
      <c r="E1437" s="649"/>
      <c r="F1437" s="649"/>
      <c r="G1437" s="649"/>
      <c r="H1437" s="649"/>
    </row>
    <row r="1438" spans="1:8">
      <c r="A1438" s="7" t="s">
        <v>3672</v>
      </c>
      <c r="B1438" s="7" t="s">
        <v>3671</v>
      </c>
      <c r="C1438" s="7" t="s">
        <v>773</v>
      </c>
      <c r="D1438" s="649"/>
      <c r="E1438" s="649"/>
      <c r="F1438" s="649"/>
      <c r="G1438" s="649"/>
      <c r="H1438" s="649"/>
    </row>
    <row r="1439" spans="1:8">
      <c r="A1439" s="7" t="s">
        <v>3670</v>
      </c>
      <c r="B1439" s="7" t="s">
        <v>3669</v>
      </c>
      <c r="C1439" s="7" t="s">
        <v>773</v>
      </c>
      <c r="D1439" s="649"/>
      <c r="E1439" s="649"/>
      <c r="F1439" s="649"/>
      <c r="G1439" s="649"/>
      <c r="H1439" s="649"/>
    </row>
    <row r="1440" spans="1:8">
      <c r="A1440" s="7" t="s">
        <v>3668</v>
      </c>
      <c r="B1440" s="7" t="s">
        <v>3667</v>
      </c>
      <c r="C1440" s="7" t="s">
        <v>773</v>
      </c>
      <c r="D1440" s="649"/>
      <c r="E1440" s="649"/>
      <c r="F1440" s="649"/>
      <c r="G1440" s="649"/>
      <c r="H1440" s="649"/>
    </row>
    <row r="1441" spans="1:8">
      <c r="A1441" s="7" t="s">
        <v>3666</v>
      </c>
      <c r="B1441" s="7" t="s">
        <v>3665</v>
      </c>
      <c r="C1441" s="7" t="s">
        <v>773</v>
      </c>
      <c r="D1441" s="649"/>
      <c r="E1441" s="649"/>
      <c r="F1441" s="649"/>
      <c r="G1441" s="649"/>
      <c r="H1441" s="649"/>
    </row>
    <row r="1442" spans="1:8">
      <c r="A1442" s="7" t="s">
        <v>3664</v>
      </c>
      <c r="B1442" s="7" t="s">
        <v>3663</v>
      </c>
      <c r="C1442" s="7" t="s">
        <v>773</v>
      </c>
      <c r="D1442" s="649"/>
      <c r="E1442" s="649"/>
      <c r="F1442" s="649"/>
      <c r="G1442" s="649"/>
      <c r="H1442" s="649"/>
    </row>
    <row r="1443" spans="1:8">
      <c r="A1443" s="7" t="s">
        <v>3662</v>
      </c>
      <c r="B1443" s="7" t="s">
        <v>3661</v>
      </c>
      <c r="C1443" s="7" t="s">
        <v>773</v>
      </c>
      <c r="D1443" s="649"/>
      <c r="E1443" s="649"/>
      <c r="F1443" s="649"/>
      <c r="G1443" s="649"/>
      <c r="H1443" s="649"/>
    </row>
    <row r="1444" spans="1:8">
      <c r="A1444" s="7" t="s">
        <v>3660</v>
      </c>
      <c r="B1444" s="7" t="s">
        <v>3659</v>
      </c>
      <c r="C1444" s="7" t="s">
        <v>773</v>
      </c>
      <c r="D1444" s="649"/>
      <c r="E1444" s="649"/>
      <c r="F1444" s="649"/>
      <c r="G1444" s="649"/>
      <c r="H1444" s="649"/>
    </row>
    <row r="1445" spans="1:8">
      <c r="A1445" s="7" t="s">
        <v>3658</v>
      </c>
      <c r="B1445" s="7" t="s">
        <v>345</v>
      </c>
      <c r="C1445" s="7" t="s">
        <v>773</v>
      </c>
      <c r="D1445" s="649"/>
      <c r="E1445" s="649"/>
      <c r="F1445" s="649"/>
      <c r="G1445" s="649">
        <v>59.73</v>
      </c>
      <c r="H1445" s="649">
        <v>64.97</v>
      </c>
    </row>
    <row r="1446" spans="1:8">
      <c r="A1446" s="7" t="s">
        <v>3657</v>
      </c>
      <c r="B1446" s="7" t="s">
        <v>3656</v>
      </c>
      <c r="C1446" s="7" t="s">
        <v>773</v>
      </c>
      <c r="D1446" s="649"/>
      <c r="E1446" s="649"/>
      <c r="F1446" s="649"/>
      <c r="G1446" s="649"/>
      <c r="H1446" s="649"/>
    </row>
    <row r="1447" spans="1:8">
      <c r="A1447" s="7" t="s">
        <v>3655</v>
      </c>
      <c r="B1447" s="7" t="s">
        <v>341</v>
      </c>
      <c r="C1447" s="7" t="s">
        <v>773</v>
      </c>
      <c r="D1447" s="649"/>
      <c r="E1447" s="649"/>
      <c r="F1447" s="649"/>
      <c r="G1447" s="649"/>
      <c r="H1447" s="649"/>
    </row>
    <row r="1448" spans="1:8">
      <c r="A1448" s="7" t="s">
        <v>3654</v>
      </c>
      <c r="B1448" s="7" t="s">
        <v>339</v>
      </c>
      <c r="C1448" s="7" t="s">
        <v>773</v>
      </c>
      <c r="D1448" s="649"/>
      <c r="E1448" s="649"/>
      <c r="F1448" s="649"/>
      <c r="G1448" s="649"/>
      <c r="H1448" s="649"/>
    </row>
    <row r="1449" spans="1:8">
      <c r="A1449" s="7" t="s">
        <v>3653</v>
      </c>
      <c r="B1449" s="7" t="s">
        <v>3652</v>
      </c>
      <c r="C1449" s="7" t="s">
        <v>773</v>
      </c>
      <c r="D1449" s="649">
        <v>52.42</v>
      </c>
      <c r="E1449" s="649">
        <v>91.36</v>
      </c>
      <c r="F1449" s="649">
        <v>62.42</v>
      </c>
      <c r="G1449" s="649">
        <v>252.99</v>
      </c>
      <c r="H1449" s="649">
        <v>53.07</v>
      </c>
    </row>
    <row r="1450" spans="1:8">
      <c r="A1450" s="7" t="s">
        <v>3651</v>
      </c>
      <c r="B1450" s="7" t="s">
        <v>3650</v>
      </c>
      <c r="C1450" s="7" t="s">
        <v>773</v>
      </c>
      <c r="D1450" s="649"/>
      <c r="E1450" s="649"/>
      <c r="F1450" s="649"/>
      <c r="G1450" s="649"/>
      <c r="H1450" s="649"/>
    </row>
    <row r="1451" spans="1:8">
      <c r="A1451" s="7" t="s">
        <v>3649</v>
      </c>
      <c r="B1451" s="7" t="s">
        <v>3648</v>
      </c>
      <c r="C1451" s="7" t="s">
        <v>773</v>
      </c>
      <c r="D1451" s="649">
        <v>5.28</v>
      </c>
      <c r="E1451" s="649">
        <v>4.13</v>
      </c>
      <c r="F1451" s="649">
        <v>4.6900000000000004</v>
      </c>
      <c r="G1451" s="649">
        <v>10.7</v>
      </c>
      <c r="H1451" s="649">
        <v>4.7</v>
      </c>
    </row>
    <row r="1452" spans="1:8">
      <c r="A1452" s="7" t="s">
        <v>3647</v>
      </c>
      <c r="B1452" s="7" t="s">
        <v>3646</v>
      </c>
      <c r="C1452" s="7" t="s">
        <v>773</v>
      </c>
      <c r="D1452" s="649"/>
      <c r="E1452" s="649"/>
      <c r="F1452" s="649"/>
      <c r="G1452" s="649"/>
      <c r="H1452" s="649"/>
    </row>
    <row r="1453" spans="1:8">
      <c r="A1453" s="7" t="s">
        <v>3645</v>
      </c>
      <c r="B1453" s="7" t="s">
        <v>3644</v>
      </c>
      <c r="C1453" s="7" t="s">
        <v>773</v>
      </c>
      <c r="D1453" s="649">
        <v>45.31</v>
      </c>
      <c r="E1453" s="649">
        <v>139.94</v>
      </c>
      <c r="F1453" s="649">
        <v>188.27</v>
      </c>
      <c r="G1453" s="649">
        <v>200.22</v>
      </c>
      <c r="H1453" s="649">
        <v>98.11</v>
      </c>
    </row>
    <row r="1454" spans="1:8">
      <c r="A1454" s="7" t="s">
        <v>3643</v>
      </c>
      <c r="B1454" s="7" t="s">
        <v>3499</v>
      </c>
      <c r="C1454" s="7" t="s">
        <v>773</v>
      </c>
      <c r="D1454" s="649"/>
      <c r="E1454" s="649">
        <v>54.8</v>
      </c>
      <c r="F1454" s="649">
        <v>132.02000000000001</v>
      </c>
      <c r="G1454" s="649">
        <v>147.37</v>
      </c>
      <c r="H1454" s="649">
        <v>98.11</v>
      </c>
    </row>
    <row r="1455" spans="1:8">
      <c r="A1455" s="7" t="s">
        <v>3642</v>
      </c>
      <c r="B1455" s="7" t="s">
        <v>2991</v>
      </c>
      <c r="C1455" s="7" t="s">
        <v>773</v>
      </c>
      <c r="D1455" s="649"/>
      <c r="E1455" s="649"/>
      <c r="F1455" s="649"/>
      <c r="G1455" s="649"/>
      <c r="H1455" s="649"/>
    </row>
    <row r="1456" spans="1:8">
      <c r="A1456" s="7" t="s">
        <v>3641</v>
      </c>
      <c r="B1456" s="7" t="s">
        <v>3640</v>
      </c>
      <c r="C1456" s="7" t="s">
        <v>773</v>
      </c>
      <c r="D1456" s="649"/>
      <c r="E1456" s="649"/>
      <c r="F1456" s="649"/>
      <c r="G1456" s="649"/>
      <c r="H1456" s="649"/>
    </row>
    <row r="1457" spans="1:8">
      <c r="A1457" s="7" t="s">
        <v>3639</v>
      </c>
      <c r="B1457" s="7" t="s">
        <v>3638</v>
      </c>
      <c r="C1457" s="7" t="s">
        <v>773</v>
      </c>
      <c r="D1457" s="649"/>
      <c r="E1457" s="649"/>
      <c r="F1457" s="649"/>
      <c r="G1457" s="649"/>
      <c r="H1457" s="649"/>
    </row>
    <row r="1458" spans="1:8">
      <c r="A1458" s="7" t="s">
        <v>3637</v>
      </c>
      <c r="B1458" s="7" t="s">
        <v>3636</v>
      </c>
      <c r="C1458" s="7" t="s">
        <v>773</v>
      </c>
      <c r="D1458" s="649"/>
      <c r="E1458" s="649"/>
      <c r="F1458" s="649"/>
      <c r="G1458" s="649">
        <v>188.13</v>
      </c>
      <c r="H1458" s="649">
        <v>47.05</v>
      </c>
    </row>
    <row r="1459" spans="1:8">
      <c r="A1459" s="7" t="s">
        <v>3635</v>
      </c>
      <c r="B1459" s="7" t="s">
        <v>3186</v>
      </c>
      <c r="C1459" s="7" t="s">
        <v>773</v>
      </c>
      <c r="D1459" s="649"/>
      <c r="E1459" s="649"/>
      <c r="F1459" s="649"/>
      <c r="G1459" s="649">
        <v>188.13</v>
      </c>
      <c r="H1459" s="649">
        <v>47.05</v>
      </c>
    </row>
    <row r="1460" spans="1:8">
      <c r="A1460" s="7" t="s">
        <v>3634</v>
      </c>
      <c r="B1460" s="7" t="s">
        <v>3184</v>
      </c>
      <c r="C1460" s="7" t="s">
        <v>773</v>
      </c>
      <c r="D1460" s="649"/>
      <c r="E1460" s="649"/>
      <c r="F1460" s="649"/>
      <c r="G1460" s="649"/>
      <c r="H1460" s="649"/>
    </row>
    <row r="1461" spans="1:8">
      <c r="A1461" s="7" t="s">
        <v>3633</v>
      </c>
      <c r="B1461" s="7" t="s">
        <v>3182</v>
      </c>
      <c r="C1461" s="7" t="s">
        <v>773</v>
      </c>
      <c r="D1461" s="649"/>
      <c r="E1461" s="649"/>
      <c r="F1461" s="649"/>
      <c r="G1461" s="649"/>
      <c r="H1461" s="649"/>
    </row>
    <row r="1462" spans="1:8">
      <c r="A1462" s="7" t="s">
        <v>3632</v>
      </c>
      <c r="B1462" s="7" t="s">
        <v>3180</v>
      </c>
      <c r="C1462" s="7" t="s">
        <v>773</v>
      </c>
      <c r="D1462" s="649"/>
      <c r="E1462" s="649"/>
      <c r="F1462" s="649"/>
      <c r="G1462" s="649"/>
      <c r="H1462" s="649"/>
    </row>
    <row r="1463" spans="1:8">
      <c r="A1463" s="7" t="s">
        <v>3631</v>
      </c>
      <c r="B1463" s="7" t="s">
        <v>3630</v>
      </c>
      <c r="C1463" s="7" t="s">
        <v>773</v>
      </c>
      <c r="D1463" s="649"/>
      <c r="E1463" s="649"/>
      <c r="F1463" s="649"/>
      <c r="G1463" s="649"/>
      <c r="H1463" s="649"/>
    </row>
    <row r="1464" spans="1:8">
      <c r="A1464" s="7" t="s">
        <v>3629</v>
      </c>
      <c r="B1464" s="7" t="s">
        <v>3628</v>
      </c>
      <c r="C1464" s="7" t="s">
        <v>773</v>
      </c>
      <c r="D1464" s="649"/>
      <c r="E1464" s="649"/>
      <c r="F1464" s="649"/>
      <c r="G1464" s="649"/>
      <c r="H1464" s="649"/>
    </row>
    <row r="1465" spans="1:8">
      <c r="A1465" s="7" t="s">
        <v>3627</v>
      </c>
      <c r="B1465" s="7" t="s">
        <v>3626</v>
      </c>
      <c r="C1465" s="7" t="s">
        <v>773</v>
      </c>
      <c r="D1465" s="649"/>
      <c r="E1465" s="649"/>
      <c r="F1465" s="649"/>
      <c r="G1465" s="649"/>
      <c r="H1465" s="649"/>
    </row>
    <row r="1466" spans="1:8">
      <c r="A1466" s="7" t="s">
        <v>3625</v>
      </c>
      <c r="B1466" s="7" t="s">
        <v>3499</v>
      </c>
      <c r="C1466" s="7" t="s">
        <v>773</v>
      </c>
      <c r="D1466" s="649"/>
      <c r="E1466" s="649"/>
      <c r="F1466" s="649"/>
      <c r="G1466" s="649"/>
      <c r="H1466" s="649"/>
    </row>
    <row r="1467" spans="1:8">
      <c r="A1467" s="7" t="s">
        <v>3624</v>
      </c>
      <c r="B1467" s="7" t="s">
        <v>2991</v>
      </c>
      <c r="C1467" s="7" t="s">
        <v>773</v>
      </c>
      <c r="D1467" s="649"/>
      <c r="E1467" s="649"/>
      <c r="F1467" s="649"/>
      <c r="G1467" s="649"/>
      <c r="H1467" s="649"/>
    </row>
    <row r="1468" spans="1:8">
      <c r="A1468" s="7" t="s">
        <v>3623</v>
      </c>
      <c r="B1468" s="7" t="s">
        <v>2995</v>
      </c>
      <c r="C1468" s="7" t="s">
        <v>773</v>
      </c>
      <c r="D1468" s="649">
        <v>1.83</v>
      </c>
      <c r="E1468" s="649">
        <v>2.09</v>
      </c>
      <c r="F1468" s="649">
        <v>1.47</v>
      </c>
      <c r="G1468" s="649">
        <v>1.31</v>
      </c>
      <c r="H1468" s="649">
        <v>1.32</v>
      </c>
    </row>
    <row r="1469" spans="1:8">
      <c r="A1469" s="7" t="s">
        <v>3622</v>
      </c>
      <c r="B1469" s="7" t="s">
        <v>3499</v>
      </c>
      <c r="C1469" s="7" t="s">
        <v>773</v>
      </c>
      <c r="D1469" s="649"/>
      <c r="E1469" s="649"/>
      <c r="F1469" s="649"/>
      <c r="G1469" s="649"/>
      <c r="H1469" s="649"/>
    </row>
    <row r="1470" spans="1:8">
      <c r="A1470" s="7" t="s">
        <v>3621</v>
      </c>
      <c r="B1470" s="7" t="s">
        <v>2991</v>
      </c>
      <c r="C1470" s="7" t="s">
        <v>773</v>
      </c>
      <c r="D1470" s="649"/>
      <c r="E1470" s="649"/>
      <c r="F1470" s="649"/>
      <c r="G1470" s="649"/>
      <c r="H1470" s="649"/>
    </row>
    <row r="1471" spans="1:8">
      <c r="A1471" s="7" t="s">
        <v>3620</v>
      </c>
      <c r="B1471" s="7" t="s">
        <v>1352</v>
      </c>
      <c r="C1471" s="7" t="s">
        <v>773</v>
      </c>
      <c r="D1471" s="649"/>
      <c r="E1471" s="649"/>
      <c r="F1471" s="649"/>
      <c r="G1471" s="649"/>
      <c r="H1471" s="649"/>
    </row>
    <row r="1472" spans="1:8">
      <c r="A1472" s="7" t="s">
        <v>3619</v>
      </c>
      <c r="B1472" s="7" t="s">
        <v>3499</v>
      </c>
      <c r="C1472" s="7" t="s">
        <v>773</v>
      </c>
      <c r="D1472" s="649"/>
      <c r="E1472" s="649"/>
      <c r="F1472" s="649"/>
      <c r="G1472" s="649"/>
      <c r="H1472" s="649"/>
    </row>
    <row r="1473" spans="1:8">
      <c r="A1473" s="7" t="s">
        <v>3618</v>
      </c>
      <c r="B1473" s="7" t="s">
        <v>2991</v>
      </c>
      <c r="C1473" s="7" t="s">
        <v>773</v>
      </c>
      <c r="D1473" s="649"/>
      <c r="E1473" s="649"/>
      <c r="F1473" s="649"/>
      <c r="G1473" s="649"/>
      <c r="H1473" s="649"/>
    </row>
    <row r="1474" spans="1:8">
      <c r="A1474" s="7" t="s">
        <v>3617</v>
      </c>
      <c r="B1474" s="7" t="s">
        <v>292</v>
      </c>
      <c r="C1474" s="7" t="s">
        <v>773</v>
      </c>
      <c r="D1474" s="649"/>
      <c r="E1474" s="649"/>
      <c r="F1474" s="649"/>
      <c r="G1474" s="649"/>
      <c r="H1474" s="649"/>
    </row>
    <row r="1475" spans="1:8">
      <c r="A1475" s="7" t="s">
        <v>3616</v>
      </c>
      <c r="B1475" s="7" t="s">
        <v>3615</v>
      </c>
      <c r="C1475" s="7" t="s">
        <v>773</v>
      </c>
      <c r="D1475" s="649"/>
      <c r="E1475" s="649"/>
      <c r="F1475" s="649"/>
      <c r="G1475" s="649"/>
      <c r="H1475" s="649"/>
    </row>
    <row r="1476" spans="1:8">
      <c r="A1476" s="7" t="s">
        <v>3614</v>
      </c>
      <c r="B1476" s="7" t="s">
        <v>3499</v>
      </c>
      <c r="C1476" s="7" t="s">
        <v>773</v>
      </c>
      <c r="D1476" s="649"/>
      <c r="E1476" s="649"/>
      <c r="F1476" s="649"/>
      <c r="G1476" s="649"/>
      <c r="H1476" s="649"/>
    </row>
    <row r="1477" spans="1:8">
      <c r="A1477" s="7" t="s">
        <v>3613</v>
      </c>
      <c r="B1477" s="7" t="s">
        <v>2991</v>
      </c>
      <c r="C1477" s="7" t="s">
        <v>773</v>
      </c>
      <c r="D1477" s="649"/>
      <c r="E1477" s="649"/>
      <c r="F1477" s="649"/>
      <c r="G1477" s="649"/>
      <c r="H1477" s="649"/>
    </row>
    <row r="1478" spans="1:8">
      <c r="A1478" s="7" t="s">
        <v>3612</v>
      </c>
      <c r="B1478" s="7" t="s">
        <v>3611</v>
      </c>
      <c r="C1478" s="7" t="s">
        <v>773</v>
      </c>
      <c r="D1478" s="649"/>
      <c r="E1478" s="649"/>
      <c r="F1478" s="649"/>
      <c r="G1478" s="649"/>
      <c r="H1478" s="649"/>
    </row>
    <row r="1479" spans="1:8">
      <c r="A1479" s="7" t="s">
        <v>3610</v>
      </c>
      <c r="B1479" s="7" t="s">
        <v>3609</v>
      </c>
      <c r="C1479" s="7" t="s">
        <v>773</v>
      </c>
      <c r="D1479" s="649"/>
      <c r="E1479" s="649"/>
      <c r="F1479" s="649"/>
      <c r="G1479" s="649"/>
      <c r="H1479" s="649"/>
    </row>
    <row r="1480" spans="1:8">
      <c r="A1480" s="7" t="s">
        <v>3608</v>
      </c>
      <c r="B1480" s="7" t="s">
        <v>3499</v>
      </c>
      <c r="C1480" s="7" t="s">
        <v>773</v>
      </c>
      <c r="D1480" s="649"/>
      <c r="E1480" s="649"/>
      <c r="F1480" s="649"/>
      <c r="G1480" s="649"/>
      <c r="H1480" s="649"/>
    </row>
    <row r="1481" spans="1:8">
      <c r="A1481" s="7" t="s">
        <v>3607</v>
      </c>
      <c r="B1481" s="7" t="s">
        <v>2991</v>
      </c>
      <c r="C1481" s="7" t="s">
        <v>773</v>
      </c>
      <c r="D1481" s="649"/>
      <c r="E1481" s="649"/>
      <c r="F1481" s="649"/>
      <c r="G1481" s="649"/>
      <c r="H1481" s="649"/>
    </row>
    <row r="1482" spans="1:8">
      <c r="A1482" s="7" t="s">
        <v>3606</v>
      </c>
      <c r="B1482" s="7" t="s">
        <v>3605</v>
      </c>
      <c r="C1482" s="7" t="s">
        <v>773</v>
      </c>
      <c r="D1482" s="649"/>
      <c r="E1482" s="649"/>
      <c r="F1482" s="649"/>
      <c r="G1482" s="649"/>
      <c r="H1482" s="649"/>
    </row>
    <row r="1483" spans="1:8">
      <c r="A1483" s="7" t="s">
        <v>3604</v>
      </c>
      <c r="B1483" s="7" t="s">
        <v>3499</v>
      </c>
      <c r="C1483" s="7" t="s">
        <v>773</v>
      </c>
      <c r="D1483" s="649"/>
      <c r="E1483" s="649"/>
      <c r="F1483" s="649"/>
      <c r="G1483" s="649"/>
      <c r="H1483" s="649"/>
    </row>
    <row r="1484" spans="1:8">
      <c r="A1484" s="7" t="s">
        <v>3603</v>
      </c>
      <c r="B1484" s="7" t="s">
        <v>2991</v>
      </c>
      <c r="C1484" s="7" t="s">
        <v>773</v>
      </c>
      <c r="D1484" s="649"/>
      <c r="E1484" s="649"/>
      <c r="F1484" s="649"/>
      <c r="G1484" s="649"/>
      <c r="H1484" s="649"/>
    </row>
    <row r="1485" spans="1:8">
      <c r="A1485" s="7" t="s">
        <v>3602</v>
      </c>
      <c r="B1485" s="7" t="s">
        <v>3601</v>
      </c>
      <c r="C1485" s="7" t="s">
        <v>773</v>
      </c>
      <c r="D1485" s="649"/>
      <c r="E1485" s="649"/>
      <c r="F1485" s="649"/>
      <c r="G1485" s="649">
        <v>1.68</v>
      </c>
      <c r="H1485" s="649">
        <v>1.64</v>
      </c>
    </row>
    <row r="1486" spans="1:8">
      <c r="A1486" s="7" t="s">
        <v>3600</v>
      </c>
      <c r="B1486" s="7" t="s">
        <v>3499</v>
      </c>
      <c r="C1486" s="7" t="s">
        <v>773</v>
      </c>
      <c r="D1486" s="649"/>
      <c r="E1486" s="649"/>
      <c r="F1486" s="649"/>
      <c r="G1486" s="649">
        <v>1.68</v>
      </c>
      <c r="H1486" s="649">
        <v>1.64</v>
      </c>
    </row>
    <row r="1487" spans="1:8">
      <c r="A1487" s="7" t="s">
        <v>3599</v>
      </c>
      <c r="B1487" s="7" t="s">
        <v>2991</v>
      </c>
      <c r="C1487" s="7" t="s">
        <v>773</v>
      </c>
      <c r="D1487" s="649"/>
      <c r="E1487" s="649"/>
      <c r="F1487" s="649"/>
      <c r="G1487" s="649"/>
      <c r="H1487" s="649"/>
    </row>
    <row r="1488" spans="1:8">
      <c r="A1488" s="7" t="s">
        <v>3598</v>
      </c>
      <c r="B1488" s="7" t="s">
        <v>3597</v>
      </c>
      <c r="C1488" s="7" t="s">
        <v>773</v>
      </c>
      <c r="D1488" s="649"/>
      <c r="E1488" s="649"/>
      <c r="F1488" s="649"/>
      <c r="G1488" s="649"/>
      <c r="H1488" s="649"/>
    </row>
    <row r="1489" spans="1:8">
      <c r="A1489" s="7" t="s">
        <v>3596</v>
      </c>
      <c r="B1489" s="7" t="s">
        <v>3595</v>
      </c>
      <c r="C1489" s="7" t="s">
        <v>773</v>
      </c>
      <c r="D1489" s="649"/>
      <c r="E1489" s="649"/>
      <c r="F1489" s="649"/>
      <c r="G1489" s="649"/>
      <c r="H1489" s="649"/>
    </row>
    <row r="1490" spans="1:8">
      <c r="A1490" s="7" t="s">
        <v>3594</v>
      </c>
      <c r="B1490" s="7" t="s">
        <v>3499</v>
      </c>
      <c r="C1490" s="7" t="s">
        <v>773</v>
      </c>
      <c r="D1490" s="649"/>
      <c r="E1490" s="649"/>
      <c r="F1490" s="649"/>
      <c r="G1490" s="649"/>
      <c r="H1490" s="649"/>
    </row>
    <row r="1491" spans="1:8">
      <c r="A1491" s="7" t="s">
        <v>3593</v>
      </c>
      <c r="B1491" s="7" t="s">
        <v>2991</v>
      </c>
      <c r="C1491" s="7" t="s">
        <v>773</v>
      </c>
      <c r="D1491" s="649"/>
      <c r="E1491" s="649"/>
      <c r="F1491" s="649"/>
      <c r="G1491" s="649"/>
      <c r="H1491" s="649"/>
    </row>
    <row r="1492" spans="1:8">
      <c r="A1492" s="7" t="s">
        <v>3592</v>
      </c>
      <c r="B1492" s="7" t="s">
        <v>3591</v>
      </c>
      <c r="C1492" s="7" t="s">
        <v>773</v>
      </c>
      <c r="D1492" s="649"/>
      <c r="E1492" s="649"/>
      <c r="F1492" s="649"/>
      <c r="G1492" s="649"/>
      <c r="H1492" s="649"/>
    </row>
    <row r="1493" spans="1:8">
      <c r="A1493" s="7" t="s">
        <v>3590</v>
      </c>
      <c r="B1493" s="7" t="s">
        <v>3118</v>
      </c>
      <c r="C1493" s="7" t="s">
        <v>773</v>
      </c>
      <c r="D1493" s="649"/>
      <c r="E1493" s="649"/>
      <c r="F1493" s="649"/>
      <c r="G1493" s="649"/>
      <c r="H1493" s="649"/>
    </row>
    <row r="1494" spans="1:8">
      <c r="A1494" s="7" t="s">
        <v>3589</v>
      </c>
      <c r="B1494" s="7" t="s">
        <v>3499</v>
      </c>
      <c r="C1494" s="7" t="s">
        <v>773</v>
      </c>
      <c r="D1494" s="649"/>
      <c r="E1494" s="649"/>
      <c r="F1494" s="649"/>
      <c r="G1494" s="649"/>
      <c r="H1494" s="649"/>
    </row>
    <row r="1495" spans="1:8">
      <c r="A1495" s="7" t="s">
        <v>3588</v>
      </c>
      <c r="B1495" s="7" t="s">
        <v>2991</v>
      </c>
      <c r="C1495" s="7" t="s">
        <v>773</v>
      </c>
      <c r="D1495" s="649"/>
      <c r="E1495" s="649"/>
      <c r="F1495" s="649"/>
      <c r="G1495" s="649"/>
      <c r="H1495" s="649"/>
    </row>
    <row r="1496" spans="1:8">
      <c r="A1496" s="7" t="s">
        <v>3587</v>
      </c>
      <c r="B1496" s="7" t="s">
        <v>3586</v>
      </c>
      <c r="C1496" s="7" t="s">
        <v>773</v>
      </c>
      <c r="D1496" s="649"/>
      <c r="E1496" s="649"/>
      <c r="F1496" s="649"/>
      <c r="G1496" s="649"/>
      <c r="H1496" s="649"/>
    </row>
    <row r="1497" spans="1:8">
      <c r="A1497" s="7" t="s">
        <v>3585</v>
      </c>
      <c r="B1497" s="7" t="s">
        <v>3499</v>
      </c>
      <c r="C1497" s="7" t="s">
        <v>773</v>
      </c>
      <c r="D1497" s="649"/>
      <c r="E1497" s="649"/>
      <c r="F1497" s="649"/>
      <c r="G1497" s="649"/>
      <c r="H1497" s="649"/>
    </row>
    <row r="1498" spans="1:8">
      <c r="A1498" s="7" t="s">
        <v>3584</v>
      </c>
      <c r="B1498" s="7" t="s">
        <v>2991</v>
      </c>
      <c r="C1498" s="7" t="s">
        <v>773</v>
      </c>
      <c r="D1498" s="649"/>
      <c r="E1498" s="649"/>
      <c r="F1498" s="649"/>
      <c r="G1498" s="649"/>
      <c r="H1498" s="649"/>
    </row>
    <row r="1499" spans="1:8">
      <c r="A1499" s="7" t="s">
        <v>3583</v>
      </c>
      <c r="B1499" s="7" t="s">
        <v>3582</v>
      </c>
      <c r="C1499" s="7" t="s">
        <v>773</v>
      </c>
      <c r="D1499" s="649"/>
      <c r="E1499" s="649"/>
      <c r="F1499" s="649"/>
      <c r="G1499" s="649"/>
      <c r="H1499" s="649"/>
    </row>
    <row r="1500" spans="1:8">
      <c r="A1500" s="7" t="s">
        <v>3581</v>
      </c>
      <c r="B1500" s="7" t="s">
        <v>3499</v>
      </c>
      <c r="C1500" s="7" t="s">
        <v>773</v>
      </c>
      <c r="D1500" s="649"/>
      <c r="E1500" s="649"/>
      <c r="F1500" s="649"/>
      <c r="G1500" s="649"/>
      <c r="H1500" s="649"/>
    </row>
    <row r="1501" spans="1:8">
      <c r="A1501" s="7" t="s">
        <v>3580</v>
      </c>
      <c r="B1501" s="7" t="s">
        <v>2991</v>
      </c>
      <c r="C1501" s="7" t="s">
        <v>773</v>
      </c>
      <c r="D1501" s="649"/>
      <c r="E1501" s="649"/>
      <c r="F1501" s="649"/>
      <c r="G1501" s="649"/>
      <c r="H1501" s="649"/>
    </row>
    <row r="1502" spans="1:8">
      <c r="A1502" s="7" t="s">
        <v>3579</v>
      </c>
      <c r="B1502" s="7" t="s">
        <v>3083</v>
      </c>
      <c r="C1502" s="7" t="s">
        <v>773</v>
      </c>
      <c r="D1502" s="649"/>
      <c r="E1502" s="649"/>
      <c r="F1502" s="649"/>
      <c r="G1502" s="649"/>
      <c r="H1502" s="649"/>
    </row>
    <row r="1503" spans="1:8">
      <c r="A1503" s="7" t="s">
        <v>3578</v>
      </c>
      <c r="B1503" s="7" t="s">
        <v>3499</v>
      </c>
      <c r="C1503" s="7" t="s">
        <v>773</v>
      </c>
      <c r="D1503" s="649"/>
      <c r="E1503" s="649"/>
      <c r="F1503" s="649"/>
      <c r="G1503" s="649"/>
      <c r="H1503" s="649"/>
    </row>
    <row r="1504" spans="1:8">
      <c r="A1504" s="7" t="s">
        <v>3577</v>
      </c>
      <c r="B1504" s="7" t="s">
        <v>2991</v>
      </c>
      <c r="C1504" s="7" t="s">
        <v>773</v>
      </c>
      <c r="D1504" s="649"/>
      <c r="E1504" s="649"/>
      <c r="F1504" s="649"/>
      <c r="G1504" s="649"/>
      <c r="H1504" s="649"/>
    </row>
    <row r="1505" spans="1:8">
      <c r="A1505" s="7" t="s">
        <v>3576</v>
      </c>
      <c r="B1505" s="7" t="s">
        <v>3575</v>
      </c>
      <c r="C1505" s="7" t="s">
        <v>773</v>
      </c>
      <c r="D1505" s="649"/>
      <c r="E1505" s="649"/>
      <c r="F1505" s="649"/>
      <c r="G1505" s="649"/>
      <c r="H1505" s="649"/>
    </row>
    <row r="1506" spans="1:8">
      <c r="A1506" s="7" t="s">
        <v>3574</v>
      </c>
      <c r="B1506" s="7" t="s">
        <v>3573</v>
      </c>
      <c r="C1506" s="7" t="s">
        <v>773</v>
      </c>
      <c r="D1506" s="649"/>
      <c r="E1506" s="649"/>
      <c r="F1506" s="649"/>
      <c r="G1506" s="649"/>
      <c r="H1506" s="649"/>
    </row>
    <row r="1507" spans="1:8">
      <c r="A1507" s="7" t="s">
        <v>3572</v>
      </c>
      <c r="B1507" s="7" t="s">
        <v>3571</v>
      </c>
      <c r="C1507" s="7" t="s">
        <v>773</v>
      </c>
      <c r="D1507" s="649"/>
      <c r="E1507" s="649"/>
      <c r="F1507" s="649"/>
      <c r="G1507" s="649"/>
      <c r="H1507" s="649"/>
    </row>
    <row r="1508" spans="1:8">
      <c r="A1508" s="7" t="s">
        <v>3570</v>
      </c>
      <c r="B1508" s="7" t="s">
        <v>3569</v>
      </c>
      <c r="C1508" s="7" t="s">
        <v>773</v>
      </c>
      <c r="D1508" s="649"/>
      <c r="E1508" s="649"/>
      <c r="F1508" s="649"/>
      <c r="G1508" s="649"/>
      <c r="H1508" s="649"/>
    </row>
    <row r="1509" spans="1:8">
      <c r="A1509" s="7" t="s">
        <v>3568</v>
      </c>
      <c r="B1509" s="7" t="s">
        <v>3567</v>
      </c>
      <c r="C1509" s="7" t="s">
        <v>773</v>
      </c>
      <c r="D1509" s="649"/>
      <c r="E1509" s="649"/>
      <c r="F1509" s="649"/>
      <c r="G1509" s="649"/>
      <c r="H1509" s="649"/>
    </row>
    <row r="1510" spans="1:8">
      <c r="A1510" s="7" t="s">
        <v>3566</v>
      </c>
      <c r="B1510" s="7" t="s">
        <v>3565</v>
      </c>
      <c r="C1510" s="7" t="s">
        <v>773</v>
      </c>
      <c r="D1510" s="649"/>
      <c r="E1510" s="649"/>
      <c r="F1510" s="649"/>
      <c r="G1510" s="649"/>
      <c r="H1510" s="649"/>
    </row>
    <row r="1511" spans="1:8">
      <c r="A1511" s="7" t="s">
        <v>3564</v>
      </c>
      <c r="B1511" s="7" t="s">
        <v>3499</v>
      </c>
      <c r="C1511" s="7" t="s">
        <v>773</v>
      </c>
      <c r="D1511" s="649"/>
      <c r="E1511" s="649"/>
      <c r="F1511" s="649"/>
      <c r="G1511" s="649"/>
      <c r="H1511" s="649"/>
    </row>
    <row r="1512" spans="1:8">
      <c r="A1512" s="7" t="s">
        <v>3563</v>
      </c>
      <c r="B1512" s="7" t="s">
        <v>2991</v>
      </c>
      <c r="C1512" s="7" t="s">
        <v>773</v>
      </c>
      <c r="D1512" s="649"/>
      <c r="E1512" s="649"/>
      <c r="F1512" s="649"/>
      <c r="G1512" s="649"/>
      <c r="H1512" s="649"/>
    </row>
    <row r="1513" spans="1:8">
      <c r="A1513" s="7" t="s">
        <v>3562</v>
      </c>
      <c r="B1513" s="7" t="s">
        <v>301</v>
      </c>
      <c r="C1513" s="7" t="s">
        <v>773</v>
      </c>
      <c r="D1513" s="649">
        <v>25.91</v>
      </c>
      <c r="E1513" s="649">
        <v>1.08</v>
      </c>
      <c r="F1513" s="649"/>
      <c r="G1513" s="649"/>
      <c r="H1513" s="649">
        <v>25.87</v>
      </c>
    </row>
    <row r="1514" spans="1:8">
      <c r="A1514" s="7" t="s">
        <v>3561</v>
      </c>
      <c r="B1514" s="7" t="s">
        <v>3560</v>
      </c>
      <c r="C1514" s="7" t="s">
        <v>773</v>
      </c>
      <c r="D1514" s="649"/>
      <c r="E1514" s="649"/>
      <c r="F1514" s="649"/>
      <c r="G1514" s="649"/>
      <c r="H1514" s="649"/>
    </row>
    <row r="1515" spans="1:8">
      <c r="A1515" s="7" t="s">
        <v>3559</v>
      </c>
      <c r="B1515" s="7" t="s">
        <v>3558</v>
      </c>
      <c r="C1515" s="7" t="s">
        <v>773</v>
      </c>
      <c r="D1515" s="649"/>
      <c r="E1515" s="649"/>
      <c r="F1515" s="649"/>
      <c r="G1515" s="649"/>
      <c r="H1515" s="649"/>
    </row>
    <row r="1516" spans="1:8">
      <c r="A1516" s="7" t="s">
        <v>3557</v>
      </c>
      <c r="B1516" s="7" t="s">
        <v>3556</v>
      </c>
      <c r="C1516" s="7" t="s">
        <v>773</v>
      </c>
      <c r="D1516" s="649"/>
      <c r="E1516" s="649"/>
      <c r="F1516" s="649"/>
      <c r="G1516" s="649"/>
      <c r="H1516" s="649"/>
    </row>
    <row r="1517" spans="1:8">
      <c r="A1517" s="7" t="s">
        <v>3555</v>
      </c>
      <c r="B1517" s="7" t="s">
        <v>3554</v>
      </c>
      <c r="C1517" s="7" t="s">
        <v>773</v>
      </c>
      <c r="D1517" s="649"/>
      <c r="E1517" s="649"/>
      <c r="F1517" s="649"/>
      <c r="G1517" s="649"/>
      <c r="H1517" s="649"/>
    </row>
    <row r="1518" spans="1:8">
      <c r="A1518" s="7" t="s">
        <v>3553</v>
      </c>
      <c r="B1518" s="7" t="s">
        <v>3552</v>
      </c>
      <c r="C1518" s="7" t="s">
        <v>773</v>
      </c>
      <c r="D1518" s="649"/>
      <c r="E1518" s="649"/>
      <c r="F1518" s="649"/>
      <c r="G1518" s="649"/>
      <c r="H1518" s="649"/>
    </row>
    <row r="1519" spans="1:8">
      <c r="A1519" s="7" t="s">
        <v>3551</v>
      </c>
      <c r="B1519" s="7" t="s">
        <v>3550</v>
      </c>
      <c r="C1519" s="7" t="s">
        <v>773</v>
      </c>
      <c r="D1519" s="649"/>
      <c r="E1519" s="649"/>
      <c r="F1519" s="649"/>
      <c r="G1519" s="649"/>
      <c r="H1519" s="649">
        <v>9.2799999999999994</v>
      </c>
    </row>
    <row r="1520" spans="1:8">
      <c r="A1520" s="7" t="s">
        <v>3549</v>
      </c>
      <c r="B1520" s="7" t="s">
        <v>3548</v>
      </c>
      <c r="C1520" s="7" t="s">
        <v>773</v>
      </c>
      <c r="D1520" s="649"/>
      <c r="E1520" s="649"/>
      <c r="F1520" s="649"/>
      <c r="G1520" s="649"/>
      <c r="H1520" s="649">
        <v>9.2799999999999994</v>
      </c>
    </row>
    <row r="1521" spans="1:8">
      <c r="A1521" s="7" t="s">
        <v>3547</v>
      </c>
      <c r="B1521" s="7" t="s">
        <v>3546</v>
      </c>
      <c r="C1521" s="7" t="s">
        <v>773</v>
      </c>
      <c r="D1521" s="649"/>
      <c r="E1521" s="649"/>
      <c r="F1521" s="649"/>
      <c r="G1521" s="649"/>
      <c r="H1521" s="649"/>
    </row>
    <row r="1522" spans="1:8">
      <c r="A1522" s="7" t="s">
        <v>3545</v>
      </c>
      <c r="B1522" s="7" t="s">
        <v>3534</v>
      </c>
      <c r="C1522" s="7" t="s">
        <v>773</v>
      </c>
      <c r="D1522" s="649"/>
      <c r="E1522" s="649"/>
      <c r="F1522" s="649"/>
      <c r="G1522" s="649"/>
      <c r="H1522" s="649"/>
    </row>
    <row r="1523" spans="1:8">
      <c r="A1523" s="7" t="s">
        <v>3544</v>
      </c>
      <c r="B1523" s="7" t="s">
        <v>3532</v>
      </c>
      <c r="C1523" s="7" t="s">
        <v>773</v>
      </c>
      <c r="D1523" s="649"/>
      <c r="E1523" s="649"/>
      <c r="F1523" s="649"/>
      <c r="G1523" s="649"/>
      <c r="H1523" s="649"/>
    </row>
    <row r="1524" spans="1:8">
      <c r="A1524" s="7" t="s">
        <v>3543</v>
      </c>
      <c r="B1524" s="7" t="s">
        <v>3530</v>
      </c>
      <c r="C1524" s="7" t="s">
        <v>773</v>
      </c>
      <c r="D1524" s="649"/>
      <c r="E1524" s="649"/>
      <c r="F1524" s="649"/>
      <c r="G1524" s="649"/>
      <c r="H1524" s="649"/>
    </row>
    <row r="1525" spans="1:8">
      <c r="A1525" s="7" t="s">
        <v>3542</v>
      </c>
      <c r="B1525" s="7" t="s">
        <v>3541</v>
      </c>
      <c r="C1525" s="7" t="s">
        <v>773</v>
      </c>
      <c r="D1525" s="649"/>
      <c r="E1525" s="649"/>
      <c r="F1525" s="649"/>
      <c r="G1525" s="649"/>
      <c r="H1525" s="649"/>
    </row>
    <row r="1526" spans="1:8">
      <c r="A1526" s="7" t="s">
        <v>3540</v>
      </c>
      <c r="B1526" s="7" t="s">
        <v>3534</v>
      </c>
      <c r="C1526" s="7" t="s">
        <v>773</v>
      </c>
      <c r="D1526" s="649"/>
      <c r="E1526" s="649"/>
      <c r="F1526" s="649"/>
      <c r="G1526" s="649"/>
      <c r="H1526" s="649"/>
    </row>
    <row r="1527" spans="1:8">
      <c r="A1527" s="7" t="s">
        <v>3539</v>
      </c>
      <c r="B1527" s="7" t="s">
        <v>3532</v>
      </c>
      <c r="C1527" s="7" t="s">
        <v>773</v>
      </c>
      <c r="D1527" s="649"/>
      <c r="E1527" s="649"/>
      <c r="F1527" s="649"/>
      <c r="G1527" s="649"/>
      <c r="H1527" s="649"/>
    </row>
    <row r="1528" spans="1:8">
      <c r="A1528" s="7" t="s">
        <v>3538</v>
      </c>
      <c r="B1528" s="7" t="s">
        <v>3530</v>
      </c>
      <c r="C1528" s="7" t="s">
        <v>773</v>
      </c>
      <c r="D1528" s="649"/>
      <c r="E1528" s="649"/>
      <c r="F1528" s="649"/>
      <c r="G1528" s="649"/>
      <c r="H1528" s="649"/>
    </row>
    <row r="1529" spans="1:8">
      <c r="A1529" s="7" t="s">
        <v>3537</v>
      </c>
      <c r="B1529" s="7" t="s">
        <v>3536</v>
      </c>
      <c r="C1529" s="7" t="s">
        <v>773</v>
      </c>
      <c r="D1529" s="649"/>
      <c r="E1529" s="649"/>
      <c r="F1529" s="649"/>
      <c r="G1529" s="649"/>
      <c r="H1529" s="649">
        <v>9.2799999999999994</v>
      </c>
    </row>
    <row r="1530" spans="1:8">
      <c r="A1530" s="7" t="s">
        <v>3535</v>
      </c>
      <c r="B1530" s="7" t="s">
        <v>3534</v>
      </c>
      <c r="C1530" s="7" t="s">
        <v>773</v>
      </c>
      <c r="D1530" s="649"/>
      <c r="E1530" s="649"/>
      <c r="F1530" s="649"/>
      <c r="G1530" s="649"/>
      <c r="H1530" s="649"/>
    </row>
    <row r="1531" spans="1:8">
      <c r="A1531" s="7" t="s">
        <v>3533</v>
      </c>
      <c r="B1531" s="7" t="s">
        <v>3532</v>
      </c>
      <c r="C1531" s="7" t="s">
        <v>773</v>
      </c>
      <c r="D1531" s="649"/>
      <c r="E1531" s="649"/>
      <c r="F1531" s="649"/>
      <c r="G1531" s="649"/>
      <c r="H1531" s="649"/>
    </row>
    <row r="1532" spans="1:8">
      <c r="A1532" s="7" t="s">
        <v>3531</v>
      </c>
      <c r="B1532" s="7" t="s">
        <v>3530</v>
      </c>
      <c r="C1532" s="7" t="s">
        <v>773</v>
      </c>
      <c r="D1532" s="649"/>
      <c r="E1532" s="649"/>
      <c r="F1532" s="649"/>
      <c r="G1532" s="649"/>
      <c r="H1532" s="649"/>
    </row>
    <row r="1533" spans="1:8">
      <c r="A1533" s="7" t="s">
        <v>3529</v>
      </c>
      <c r="B1533" s="7" t="s">
        <v>3528</v>
      </c>
      <c r="C1533" s="7" t="s">
        <v>773</v>
      </c>
      <c r="D1533" s="649"/>
      <c r="E1533" s="649"/>
      <c r="F1533" s="649"/>
      <c r="G1533" s="649"/>
      <c r="H1533" s="649"/>
    </row>
    <row r="1534" spans="1:8">
      <c r="A1534" s="7" t="s">
        <v>3527</v>
      </c>
      <c r="B1534" s="7" t="s">
        <v>3526</v>
      </c>
      <c r="C1534" s="7" t="s">
        <v>773</v>
      </c>
      <c r="D1534" s="649"/>
      <c r="E1534" s="649"/>
      <c r="F1534" s="649"/>
      <c r="G1534" s="649"/>
      <c r="H1534" s="649"/>
    </row>
    <row r="1535" spans="1:8">
      <c r="A1535" s="7" t="s">
        <v>3525</v>
      </c>
      <c r="B1535" s="7" t="s">
        <v>3516</v>
      </c>
      <c r="C1535" s="7" t="s">
        <v>773</v>
      </c>
      <c r="D1535" s="649"/>
      <c r="E1535" s="649"/>
      <c r="F1535" s="649"/>
      <c r="G1535" s="649"/>
      <c r="H1535" s="649"/>
    </row>
    <row r="1536" spans="1:8">
      <c r="A1536" s="7" t="s">
        <v>3524</v>
      </c>
      <c r="B1536" s="7" t="s">
        <v>3003</v>
      </c>
      <c r="C1536" s="7" t="s">
        <v>773</v>
      </c>
      <c r="D1536" s="649"/>
      <c r="E1536" s="649"/>
      <c r="F1536" s="649"/>
      <c r="G1536" s="649"/>
      <c r="H1536" s="649"/>
    </row>
    <row r="1537" spans="1:8">
      <c r="A1537" s="7" t="s">
        <v>3523</v>
      </c>
      <c r="B1537" s="7" t="s">
        <v>3522</v>
      </c>
      <c r="C1537" s="7" t="s">
        <v>773</v>
      </c>
      <c r="D1537" s="649"/>
      <c r="E1537" s="649"/>
      <c r="F1537" s="649"/>
      <c r="G1537" s="649"/>
      <c r="H1537" s="649"/>
    </row>
    <row r="1538" spans="1:8">
      <c r="A1538" s="7" t="s">
        <v>3521</v>
      </c>
      <c r="B1538" s="7" t="s">
        <v>3516</v>
      </c>
      <c r="C1538" s="7" t="s">
        <v>773</v>
      </c>
      <c r="D1538" s="649"/>
      <c r="E1538" s="649"/>
      <c r="F1538" s="649"/>
      <c r="G1538" s="649"/>
      <c r="H1538" s="649"/>
    </row>
    <row r="1539" spans="1:8">
      <c r="A1539" s="7" t="s">
        <v>3520</v>
      </c>
      <c r="B1539" s="7" t="s">
        <v>3003</v>
      </c>
      <c r="C1539" s="7" t="s">
        <v>773</v>
      </c>
      <c r="D1539" s="649"/>
      <c r="E1539" s="649"/>
      <c r="F1539" s="649"/>
      <c r="G1539" s="649"/>
      <c r="H1539" s="649"/>
    </row>
    <row r="1540" spans="1:8">
      <c r="A1540" s="7" t="s">
        <v>3519</v>
      </c>
      <c r="B1540" s="7" t="s">
        <v>3518</v>
      </c>
      <c r="C1540" s="7" t="s">
        <v>773</v>
      </c>
      <c r="D1540" s="649"/>
      <c r="E1540" s="649"/>
      <c r="F1540" s="649"/>
      <c r="G1540" s="649"/>
      <c r="H1540" s="649"/>
    </row>
    <row r="1541" spans="1:8">
      <c r="A1541" s="7" t="s">
        <v>3517</v>
      </c>
      <c r="B1541" s="7" t="s">
        <v>3516</v>
      </c>
      <c r="C1541" s="7" t="s">
        <v>773</v>
      </c>
      <c r="D1541" s="649"/>
      <c r="E1541" s="649"/>
      <c r="F1541" s="649"/>
      <c r="G1541" s="649"/>
      <c r="H1541" s="649"/>
    </row>
    <row r="1542" spans="1:8">
      <c r="A1542" s="7" t="s">
        <v>3515</v>
      </c>
      <c r="B1542" s="7" t="s">
        <v>3003</v>
      </c>
      <c r="C1542" s="7" t="s">
        <v>773</v>
      </c>
      <c r="D1542" s="649"/>
      <c r="E1542" s="649"/>
      <c r="F1542" s="649"/>
      <c r="G1542" s="649"/>
      <c r="H1542" s="649"/>
    </row>
    <row r="1543" spans="1:8">
      <c r="A1543" s="7" t="s">
        <v>3514</v>
      </c>
      <c r="B1543" s="7" t="s">
        <v>3513</v>
      </c>
      <c r="C1543" s="7" t="s">
        <v>773</v>
      </c>
      <c r="D1543" s="649"/>
      <c r="E1543" s="649"/>
      <c r="F1543" s="649"/>
      <c r="G1543" s="649"/>
      <c r="H1543" s="649"/>
    </row>
    <row r="1544" spans="1:8">
      <c r="A1544" s="7" t="s">
        <v>3512</v>
      </c>
      <c r="B1544" s="7" t="s">
        <v>3511</v>
      </c>
      <c r="C1544" s="7" t="s">
        <v>773</v>
      </c>
      <c r="D1544" s="649"/>
      <c r="E1544" s="649"/>
      <c r="F1544" s="649"/>
      <c r="G1544" s="649"/>
      <c r="H1544" s="649"/>
    </row>
    <row r="1545" spans="1:8">
      <c r="A1545" s="7" t="s">
        <v>3510</v>
      </c>
      <c r="B1545" s="7" t="s">
        <v>3499</v>
      </c>
      <c r="C1545" s="7" t="s">
        <v>773</v>
      </c>
      <c r="D1545" s="649"/>
      <c r="E1545" s="649"/>
      <c r="F1545" s="649"/>
      <c r="G1545" s="649"/>
      <c r="H1545" s="649"/>
    </row>
    <row r="1546" spans="1:8">
      <c r="A1546" s="7" t="s">
        <v>3509</v>
      </c>
      <c r="B1546" s="7" t="s">
        <v>2991</v>
      </c>
      <c r="C1546" s="7" t="s">
        <v>773</v>
      </c>
      <c r="D1546" s="649"/>
      <c r="E1546" s="649"/>
      <c r="F1546" s="649"/>
      <c r="G1546" s="649"/>
      <c r="H1546" s="649"/>
    </row>
    <row r="1547" spans="1:8">
      <c r="A1547" s="7" t="s">
        <v>3508</v>
      </c>
      <c r="B1547" s="7" t="s">
        <v>3507</v>
      </c>
      <c r="C1547" s="7" t="s">
        <v>773</v>
      </c>
      <c r="D1547" s="649"/>
      <c r="E1547" s="649"/>
      <c r="F1547" s="649"/>
      <c r="G1547" s="649"/>
      <c r="H1547" s="649"/>
    </row>
    <row r="1548" spans="1:8">
      <c r="A1548" s="7" t="s">
        <v>3506</v>
      </c>
      <c r="B1548" s="7" t="s">
        <v>3499</v>
      </c>
      <c r="C1548" s="7" t="s">
        <v>773</v>
      </c>
      <c r="D1548" s="649"/>
      <c r="E1548" s="649"/>
      <c r="F1548" s="649"/>
      <c r="G1548" s="649"/>
      <c r="H1548" s="649"/>
    </row>
    <row r="1549" spans="1:8">
      <c r="A1549" s="7" t="s">
        <v>3505</v>
      </c>
      <c r="B1549" s="7" t="s">
        <v>2991</v>
      </c>
      <c r="C1549" s="7" t="s">
        <v>773</v>
      </c>
      <c r="D1549" s="649"/>
      <c r="E1549" s="649"/>
      <c r="F1549" s="649"/>
      <c r="G1549" s="649"/>
      <c r="H1549" s="649"/>
    </row>
    <row r="1550" spans="1:8">
      <c r="A1550" s="7" t="s">
        <v>3504</v>
      </c>
      <c r="B1550" s="7" t="s">
        <v>3083</v>
      </c>
      <c r="C1550" s="7" t="s">
        <v>773</v>
      </c>
      <c r="D1550" s="649"/>
      <c r="E1550" s="649"/>
      <c r="F1550" s="649"/>
      <c r="G1550" s="649"/>
      <c r="H1550" s="649"/>
    </row>
    <row r="1551" spans="1:8">
      <c r="A1551" s="7" t="s">
        <v>3503</v>
      </c>
      <c r="B1551" s="7" t="s">
        <v>3499</v>
      </c>
      <c r="C1551" s="7" t="s">
        <v>773</v>
      </c>
      <c r="D1551" s="649"/>
      <c r="E1551" s="649"/>
      <c r="F1551" s="649"/>
      <c r="G1551" s="649"/>
      <c r="H1551" s="649"/>
    </row>
    <row r="1552" spans="1:8">
      <c r="A1552" s="7" t="s">
        <v>3502</v>
      </c>
      <c r="B1552" s="7" t="s">
        <v>2991</v>
      </c>
      <c r="C1552" s="7" t="s">
        <v>773</v>
      </c>
      <c r="D1552" s="649"/>
      <c r="E1552" s="649"/>
      <c r="F1552" s="649"/>
      <c r="G1552" s="649"/>
      <c r="H1552" s="649"/>
    </row>
    <row r="1553" spans="1:8">
      <c r="A1553" s="7" t="s">
        <v>3501</v>
      </c>
      <c r="B1553" s="7" t="s">
        <v>1352</v>
      </c>
      <c r="C1553" s="7" t="s">
        <v>773</v>
      </c>
      <c r="D1553" s="649"/>
      <c r="E1553" s="649"/>
      <c r="F1553" s="649"/>
      <c r="G1553" s="649"/>
      <c r="H1553" s="649"/>
    </row>
    <row r="1554" spans="1:8">
      <c r="A1554" s="7" t="s">
        <v>3500</v>
      </c>
      <c r="B1554" s="7" t="s">
        <v>3499</v>
      </c>
      <c r="C1554" s="7" t="s">
        <v>773</v>
      </c>
      <c r="D1554" s="649"/>
      <c r="E1554" s="649"/>
      <c r="F1554" s="649"/>
      <c r="G1554" s="649"/>
      <c r="H1554" s="649"/>
    </row>
    <row r="1555" spans="1:8">
      <c r="A1555" s="7" t="s">
        <v>3498</v>
      </c>
      <c r="B1555" s="7" t="s">
        <v>2991</v>
      </c>
      <c r="C1555" s="7" t="s">
        <v>773</v>
      </c>
      <c r="D1555" s="649"/>
      <c r="E1555" s="649"/>
      <c r="F1555" s="649"/>
      <c r="G1555" s="649"/>
      <c r="H1555" s="649"/>
    </row>
    <row r="1556" spans="1:8">
      <c r="A1556" s="7" t="s">
        <v>3497</v>
      </c>
      <c r="B1556" s="7" t="s">
        <v>3496</v>
      </c>
      <c r="C1556" s="7" t="s">
        <v>773</v>
      </c>
      <c r="D1556" s="649"/>
      <c r="E1556" s="649"/>
      <c r="F1556" s="649"/>
      <c r="G1556" s="649"/>
      <c r="H1556" s="649"/>
    </row>
    <row r="1557" spans="1:8">
      <c r="A1557" s="7" t="s">
        <v>3495</v>
      </c>
      <c r="B1557" s="7" t="s">
        <v>3494</v>
      </c>
      <c r="C1557" s="7" t="s">
        <v>773</v>
      </c>
      <c r="D1557" s="649"/>
      <c r="E1557" s="649"/>
      <c r="F1557" s="649"/>
      <c r="G1557" s="649"/>
      <c r="H1557" s="649"/>
    </row>
    <row r="1558" spans="1:8">
      <c r="A1558" s="7" t="s">
        <v>3493</v>
      </c>
      <c r="B1558" s="7" t="s">
        <v>243</v>
      </c>
      <c r="C1558" s="7" t="s">
        <v>773</v>
      </c>
      <c r="D1558" s="650">
        <v>1187.1199999999999</v>
      </c>
      <c r="E1558" s="649">
        <v>472.28</v>
      </c>
      <c r="F1558" s="649">
        <v>516.75</v>
      </c>
      <c r="G1558" s="649">
        <v>443.73</v>
      </c>
      <c r="H1558" s="649">
        <v>756.86</v>
      </c>
    </row>
    <row r="1559" spans="1:8">
      <c r="A1559" s="7" t="s">
        <v>3492</v>
      </c>
      <c r="B1559" s="7" t="s">
        <v>261</v>
      </c>
      <c r="C1559" s="7" t="s">
        <v>773</v>
      </c>
      <c r="D1559" s="649">
        <v>848.17</v>
      </c>
      <c r="E1559" s="649">
        <v>282.54000000000002</v>
      </c>
      <c r="F1559" s="649">
        <v>452.18</v>
      </c>
      <c r="G1559" s="649">
        <v>296.61</v>
      </c>
      <c r="H1559" s="649">
        <v>460.56</v>
      </c>
    </row>
    <row r="1560" spans="1:8">
      <c r="A1560" s="7" t="s">
        <v>3491</v>
      </c>
      <c r="B1560" s="7" t="s">
        <v>273</v>
      </c>
      <c r="C1560" s="7" t="s">
        <v>773</v>
      </c>
      <c r="D1560" s="649"/>
      <c r="E1560" s="649"/>
      <c r="F1560" s="649">
        <v>165</v>
      </c>
      <c r="G1560" s="649"/>
      <c r="H1560" s="649"/>
    </row>
    <row r="1561" spans="1:8">
      <c r="A1561" s="7" t="s">
        <v>3490</v>
      </c>
      <c r="B1561" s="7" t="s">
        <v>3489</v>
      </c>
      <c r="C1561" s="7" t="s">
        <v>773</v>
      </c>
      <c r="D1561" s="649"/>
      <c r="E1561" s="649"/>
      <c r="F1561" s="649"/>
      <c r="G1561" s="649"/>
      <c r="H1561" s="649"/>
    </row>
    <row r="1562" spans="1:8">
      <c r="A1562" s="7" t="s">
        <v>3488</v>
      </c>
      <c r="B1562" s="7" t="s">
        <v>3487</v>
      </c>
      <c r="C1562" s="7" t="s">
        <v>773</v>
      </c>
      <c r="D1562" s="649"/>
      <c r="E1562" s="649"/>
      <c r="F1562" s="649"/>
      <c r="G1562" s="649"/>
      <c r="H1562" s="649"/>
    </row>
    <row r="1563" spans="1:8">
      <c r="A1563" s="7" t="s">
        <v>3486</v>
      </c>
      <c r="B1563" s="7" t="s">
        <v>3485</v>
      </c>
      <c r="C1563" s="7" t="s">
        <v>773</v>
      </c>
      <c r="D1563" s="649"/>
      <c r="E1563" s="649"/>
      <c r="F1563" s="649"/>
      <c r="G1563" s="649"/>
      <c r="H1563" s="649"/>
    </row>
    <row r="1564" spans="1:8">
      <c r="A1564" s="7" t="s">
        <v>3484</v>
      </c>
      <c r="B1564" s="7" t="s">
        <v>3483</v>
      </c>
      <c r="C1564" s="7" t="s">
        <v>773</v>
      </c>
      <c r="D1564" s="649"/>
      <c r="E1564" s="649"/>
      <c r="F1564" s="649">
        <v>0.02</v>
      </c>
      <c r="G1564" s="649"/>
      <c r="H1564" s="649"/>
    </row>
    <row r="1565" spans="1:8">
      <c r="A1565" s="7" t="s">
        <v>3482</v>
      </c>
      <c r="B1565" s="7" t="s">
        <v>3481</v>
      </c>
      <c r="C1565" s="7" t="s">
        <v>773</v>
      </c>
      <c r="D1565" s="649"/>
      <c r="E1565" s="649"/>
      <c r="F1565" s="649">
        <v>13.77</v>
      </c>
      <c r="G1565" s="649"/>
      <c r="H1565" s="649"/>
    </row>
    <row r="1566" spans="1:8">
      <c r="A1566" s="7" t="s">
        <v>3480</v>
      </c>
      <c r="B1566" s="7" t="s">
        <v>271</v>
      </c>
      <c r="C1566" s="7" t="s">
        <v>773</v>
      </c>
      <c r="D1566" s="649">
        <v>656.39</v>
      </c>
      <c r="E1566" s="649">
        <v>162</v>
      </c>
      <c r="F1566" s="649">
        <v>188.6</v>
      </c>
      <c r="G1566" s="649">
        <v>145</v>
      </c>
      <c r="H1566" s="649">
        <v>255</v>
      </c>
    </row>
    <row r="1567" spans="1:8">
      <c r="A1567" s="7" t="s">
        <v>3479</v>
      </c>
      <c r="B1567" s="7" t="s">
        <v>3478</v>
      </c>
      <c r="C1567" s="7" t="s">
        <v>773</v>
      </c>
      <c r="D1567" s="649">
        <v>109.14</v>
      </c>
      <c r="E1567" s="649"/>
      <c r="F1567" s="649"/>
      <c r="G1567" s="649"/>
      <c r="H1567" s="649"/>
    </row>
    <row r="1568" spans="1:8">
      <c r="A1568" s="7" t="s">
        <v>3477</v>
      </c>
      <c r="B1568" s="7" t="s">
        <v>3476</v>
      </c>
      <c r="C1568" s="7" t="s">
        <v>773</v>
      </c>
      <c r="D1568" s="649"/>
      <c r="E1568" s="649"/>
      <c r="F1568" s="649"/>
      <c r="G1568" s="649"/>
      <c r="H1568" s="649"/>
    </row>
    <row r="1569" spans="1:8">
      <c r="A1569" s="7" t="s">
        <v>3475</v>
      </c>
      <c r="B1569" s="7" t="s">
        <v>3474</v>
      </c>
      <c r="C1569" s="7" t="s">
        <v>773</v>
      </c>
      <c r="D1569" s="649">
        <v>656.39</v>
      </c>
      <c r="E1569" s="649">
        <v>162</v>
      </c>
      <c r="F1569" s="649">
        <v>188.6</v>
      </c>
      <c r="G1569" s="649">
        <v>145</v>
      </c>
      <c r="H1569" s="649">
        <v>255</v>
      </c>
    </row>
    <row r="1570" spans="1:8">
      <c r="A1570" s="7" t="s">
        <v>3473</v>
      </c>
      <c r="B1570" s="7" t="s">
        <v>3472</v>
      </c>
      <c r="C1570" s="7" t="s">
        <v>773</v>
      </c>
      <c r="D1570" s="649"/>
      <c r="E1570" s="649"/>
      <c r="F1570" s="649"/>
      <c r="G1570" s="649"/>
      <c r="H1570" s="649"/>
    </row>
    <row r="1571" spans="1:8">
      <c r="A1571" s="7" t="s">
        <v>3471</v>
      </c>
      <c r="B1571" s="7" t="s">
        <v>3470</v>
      </c>
      <c r="C1571" s="7" t="s">
        <v>773</v>
      </c>
      <c r="D1571" s="649"/>
      <c r="E1571" s="649"/>
      <c r="F1571" s="649"/>
      <c r="G1571" s="649"/>
      <c r="H1571" s="649"/>
    </row>
    <row r="1572" spans="1:8">
      <c r="A1572" s="7" t="s">
        <v>3469</v>
      </c>
      <c r="B1572" s="7" t="s">
        <v>3468</v>
      </c>
      <c r="C1572" s="7" t="s">
        <v>773</v>
      </c>
      <c r="D1572" s="649"/>
      <c r="E1572" s="649"/>
      <c r="F1572" s="649"/>
      <c r="G1572" s="649"/>
      <c r="H1572" s="649"/>
    </row>
    <row r="1573" spans="1:8">
      <c r="A1573" s="7" t="s">
        <v>3467</v>
      </c>
      <c r="B1573" s="7" t="s">
        <v>3466</v>
      </c>
      <c r="C1573" s="7" t="s">
        <v>773</v>
      </c>
      <c r="D1573" s="649">
        <v>42.68</v>
      </c>
      <c r="E1573" s="649">
        <v>51.34</v>
      </c>
      <c r="F1573" s="649">
        <v>0.4</v>
      </c>
      <c r="G1573" s="649">
        <v>0.4</v>
      </c>
      <c r="H1573" s="649">
        <v>0.4</v>
      </c>
    </row>
    <row r="1574" spans="1:8">
      <c r="A1574" s="7" t="s">
        <v>3465</v>
      </c>
      <c r="B1574" s="7" t="s">
        <v>3030</v>
      </c>
      <c r="C1574" s="7" t="s">
        <v>773</v>
      </c>
      <c r="D1574" s="649"/>
      <c r="E1574" s="649"/>
      <c r="F1574" s="649"/>
      <c r="G1574" s="649"/>
      <c r="H1574" s="649"/>
    </row>
    <row r="1575" spans="1:8">
      <c r="A1575" s="7" t="s">
        <v>3464</v>
      </c>
      <c r="B1575" s="7" t="s">
        <v>3463</v>
      </c>
      <c r="C1575" s="7" t="s">
        <v>773</v>
      </c>
      <c r="D1575" s="649">
        <v>20</v>
      </c>
      <c r="E1575" s="649">
        <v>52.5</v>
      </c>
      <c r="F1575" s="649"/>
      <c r="G1575" s="649"/>
      <c r="H1575" s="649"/>
    </row>
    <row r="1576" spans="1:8">
      <c r="A1576" s="7" t="s">
        <v>3462</v>
      </c>
      <c r="B1576" s="7" t="s">
        <v>3461</v>
      </c>
      <c r="C1576" s="7" t="s">
        <v>773</v>
      </c>
      <c r="D1576" s="649"/>
      <c r="E1576" s="649"/>
      <c r="F1576" s="649"/>
      <c r="G1576" s="649"/>
      <c r="H1576" s="649"/>
    </row>
    <row r="1577" spans="1:8">
      <c r="A1577" s="7" t="s">
        <v>3460</v>
      </c>
      <c r="B1577" s="7" t="s">
        <v>3459</v>
      </c>
      <c r="C1577" s="7" t="s">
        <v>773</v>
      </c>
      <c r="D1577" s="649"/>
      <c r="E1577" s="649">
        <v>4.4400000000000004</v>
      </c>
      <c r="F1577" s="649"/>
      <c r="G1577" s="649"/>
      <c r="H1577" s="649"/>
    </row>
    <row r="1578" spans="1:8">
      <c r="A1578" s="7" t="s">
        <v>3458</v>
      </c>
      <c r="B1578" s="7" t="s">
        <v>3457</v>
      </c>
      <c r="C1578" s="7" t="s">
        <v>773</v>
      </c>
      <c r="D1578" s="649"/>
      <c r="E1578" s="649"/>
      <c r="F1578" s="649"/>
      <c r="G1578" s="649"/>
      <c r="H1578" s="649"/>
    </row>
    <row r="1579" spans="1:8">
      <c r="A1579" s="7" t="s">
        <v>3456</v>
      </c>
      <c r="B1579" s="7" t="s">
        <v>3455</v>
      </c>
      <c r="C1579" s="7" t="s">
        <v>773</v>
      </c>
      <c r="D1579" s="649"/>
      <c r="E1579" s="649">
        <v>0.41</v>
      </c>
      <c r="F1579" s="649"/>
      <c r="G1579" s="649"/>
      <c r="H1579" s="649"/>
    </row>
    <row r="1580" spans="1:8">
      <c r="A1580" s="7" t="s">
        <v>3454</v>
      </c>
      <c r="B1580" s="7" t="s">
        <v>3453</v>
      </c>
      <c r="C1580" s="7" t="s">
        <v>773</v>
      </c>
      <c r="D1580" s="649"/>
      <c r="E1580" s="649">
        <v>5.49</v>
      </c>
      <c r="F1580" s="649"/>
      <c r="G1580" s="649"/>
      <c r="H1580" s="649"/>
    </row>
    <row r="1581" spans="1:8">
      <c r="A1581" s="7" t="s">
        <v>3452</v>
      </c>
      <c r="B1581" s="7" t="s">
        <v>3451</v>
      </c>
      <c r="C1581" s="7" t="s">
        <v>773</v>
      </c>
      <c r="D1581" s="649">
        <v>22.68</v>
      </c>
      <c r="E1581" s="649">
        <v>0.3</v>
      </c>
      <c r="F1581" s="649">
        <v>0.4</v>
      </c>
      <c r="G1581" s="649">
        <v>0.4</v>
      </c>
      <c r="H1581" s="649">
        <v>0.4</v>
      </c>
    </row>
    <row r="1582" spans="1:8">
      <c r="A1582" s="7" t="s">
        <v>3450</v>
      </c>
      <c r="B1582" s="7" t="s">
        <v>3449</v>
      </c>
      <c r="C1582" s="7" t="s">
        <v>773</v>
      </c>
      <c r="D1582" s="649"/>
      <c r="E1582" s="649"/>
      <c r="F1582" s="649"/>
      <c r="G1582" s="649"/>
      <c r="H1582" s="649"/>
    </row>
    <row r="1583" spans="1:8">
      <c r="A1583" s="7" t="s">
        <v>3448</v>
      </c>
      <c r="B1583" s="7" t="s">
        <v>3447</v>
      </c>
      <c r="C1583" s="7" t="s">
        <v>773</v>
      </c>
      <c r="D1583" s="649"/>
      <c r="E1583" s="649"/>
      <c r="F1583" s="649"/>
      <c r="G1583" s="649"/>
      <c r="H1583" s="649"/>
    </row>
    <row r="1584" spans="1:8">
      <c r="A1584" s="7" t="s">
        <v>3446</v>
      </c>
      <c r="B1584" s="7" t="s">
        <v>3445</v>
      </c>
      <c r="C1584" s="7" t="s">
        <v>773</v>
      </c>
      <c r="D1584" s="649"/>
      <c r="E1584" s="649"/>
      <c r="F1584" s="649"/>
      <c r="G1584" s="649"/>
      <c r="H1584" s="649"/>
    </row>
    <row r="1585" spans="1:8">
      <c r="A1585" s="7" t="s">
        <v>3444</v>
      </c>
      <c r="B1585" s="7" t="s">
        <v>3443</v>
      </c>
      <c r="C1585" s="7" t="s">
        <v>773</v>
      </c>
      <c r="D1585" s="649"/>
      <c r="E1585" s="649"/>
      <c r="F1585" s="649"/>
      <c r="G1585" s="649"/>
      <c r="H1585" s="649"/>
    </row>
    <row r="1586" spans="1:8">
      <c r="A1586" s="7" t="s">
        <v>3442</v>
      </c>
      <c r="B1586" s="7" t="s">
        <v>3441</v>
      </c>
      <c r="C1586" s="7" t="s">
        <v>773</v>
      </c>
      <c r="D1586" s="649"/>
      <c r="E1586" s="649"/>
      <c r="F1586" s="649"/>
      <c r="G1586" s="649"/>
      <c r="H1586" s="649"/>
    </row>
    <row r="1587" spans="1:8">
      <c r="A1587" s="7" t="s">
        <v>3440</v>
      </c>
      <c r="B1587" s="7" t="s">
        <v>3197</v>
      </c>
      <c r="C1587" s="7" t="s">
        <v>773</v>
      </c>
      <c r="D1587" s="649"/>
      <c r="E1587" s="649"/>
      <c r="F1587" s="649"/>
      <c r="G1587" s="649"/>
      <c r="H1587" s="649"/>
    </row>
    <row r="1588" spans="1:8">
      <c r="A1588" s="7" t="s">
        <v>3439</v>
      </c>
      <c r="B1588" s="7" t="s">
        <v>3195</v>
      </c>
      <c r="C1588" s="7" t="s">
        <v>773</v>
      </c>
      <c r="D1588" s="649"/>
      <c r="E1588" s="649"/>
      <c r="F1588" s="649"/>
      <c r="G1588" s="649"/>
      <c r="H1588" s="649"/>
    </row>
    <row r="1589" spans="1:8">
      <c r="A1589" s="7" t="s">
        <v>3438</v>
      </c>
      <c r="B1589" s="7" t="s">
        <v>3437</v>
      </c>
      <c r="C1589" s="7" t="s">
        <v>773</v>
      </c>
      <c r="D1589" s="649"/>
      <c r="E1589" s="649"/>
      <c r="F1589" s="649"/>
      <c r="G1589" s="649"/>
      <c r="H1589" s="649">
        <v>2.62</v>
      </c>
    </row>
    <row r="1590" spans="1:8">
      <c r="A1590" s="7" t="s">
        <v>3436</v>
      </c>
      <c r="B1590" s="7" t="s">
        <v>3030</v>
      </c>
      <c r="C1590" s="7" t="s">
        <v>773</v>
      </c>
      <c r="D1590" s="649"/>
      <c r="E1590" s="649"/>
      <c r="F1590" s="649"/>
      <c r="G1590" s="649"/>
      <c r="H1590" s="649"/>
    </row>
    <row r="1591" spans="1:8">
      <c r="A1591" s="7" t="s">
        <v>3435</v>
      </c>
      <c r="B1591" s="7" t="s">
        <v>3434</v>
      </c>
      <c r="C1591" s="7" t="s">
        <v>773</v>
      </c>
      <c r="D1591" s="649"/>
      <c r="E1591" s="649"/>
      <c r="F1591" s="649"/>
      <c r="G1591" s="649"/>
      <c r="H1591" s="649"/>
    </row>
    <row r="1592" spans="1:8">
      <c r="A1592" s="7" t="s">
        <v>3433</v>
      </c>
      <c r="B1592" s="7" t="s">
        <v>3432</v>
      </c>
      <c r="C1592" s="7" t="s">
        <v>773</v>
      </c>
      <c r="D1592" s="649"/>
      <c r="E1592" s="649"/>
      <c r="F1592" s="649"/>
      <c r="G1592" s="649"/>
      <c r="H1592" s="649"/>
    </row>
    <row r="1593" spans="1:8">
      <c r="A1593" s="7" t="s">
        <v>3431</v>
      </c>
      <c r="B1593" s="7" t="s">
        <v>3430</v>
      </c>
      <c r="C1593" s="7" t="s">
        <v>773</v>
      </c>
      <c r="D1593" s="649"/>
      <c r="E1593" s="649"/>
      <c r="F1593" s="649"/>
      <c r="G1593" s="649"/>
      <c r="H1593" s="649"/>
    </row>
    <row r="1594" spans="1:8">
      <c r="A1594" s="7" t="s">
        <v>3429</v>
      </c>
      <c r="B1594" s="7" t="s">
        <v>3186</v>
      </c>
      <c r="C1594" s="7" t="s">
        <v>773</v>
      </c>
      <c r="D1594" s="649"/>
      <c r="E1594" s="649"/>
      <c r="F1594" s="649"/>
      <c r="G1594" s="649"/>
      <c r="H1594" s="649"/>
    </row>
    <row r="1595" spans="1:8">
      <c r="A1595" s="7" t="s">
        <v>3428</v>
      </c>
      <c r="B1595" s="7" t="s">
        <v>3184</v>
      </c>
      <c r="C1595" s="7" t="s">
        <v>773</v>
      </c>
      <c r="D1595" s="649"/>
      <c r="E1595" s="649"/>
      <c r="F1595" s="649"/>
      <c r="G1595" s="649"/>
      <c r="H1595" s="649"/>
    </row>
    <row r="1596" spans="1:8">
      <c r="A1596" s="7" t="s">
        <v>3427</v>
      </c>
      <c r="B1596" s="7" t="s">
        <v>3182</v>
      </c>
      <c r="C1596" s="7" t="s">
        <v>773</v>
      </c>
      <c r="D1596" s="649"/>
      <c r="E1596" s="649"/>
      <c r="F1596" s="649"/>
      <c r="G1596" s="649"/>
      <c r="H1596" s="649"/>
    </row>
    <row r="1597" spans="1:8">
      <c r="A1597" s="7" t="s">
        <v>3426</v>
      </c>
      <c r="B1597" s="7" t="s">
        <v>3180</v>
      </c>
      <c r="C1597" s="7" t="s">
        <v>773</v>
      </c>
      <c r="D1597" s="649"/>
      <c r="E1597" s="649"/>
      <c r="F1597" s="649"/>
      <c r="G1597" s="649"/>
      <c r="H1597" s="649"/>
    </row>
    <row r="1598" spans="1:8">
      <c r="A1598" s="7" t="s">
        <v>3425</v>
      </c>
      <c r="B1598" s="7" t="s">
        <v>3178</v>
      </c>
      <c r="C1598" s="7" t="s">
        <v>773</v>
      </c>
      <c r="D1598" s="649"/>
      <c r="E1598" s="649"/>
      <c r="F1598" s="649"/>
      <c r="G1598" s="649"/>
      <c r="H1598" s="649"/>
    </row>
    <row r="1599" spans="1:8">
      <c r="A1599" s="7" t="s">
        <v>3424</v>
      </c>
      <c r="B1599" s="7" t="s">
        <v>3423</v>
      </c>
      <c r="C1599" s="7" t="s">
        <v>773</v>
      </c>
      <c r="D1599" s="649"/>
      <c r="E1599" s="649"/>
      <c r="F1599" s="649"/>
      <c r="G1599" s="649"/>
      <c r="H1599" s="649"/>
    </row>
    <row r="1600" spans="1:8">
      <c r="A1600" s="7" t="s">
        <v>3422</v>
      </c>
      <c r="B1600" s="7" t="s">
        <v>3174</v>
      </c>
      <c r="C1600" s="7" t="s">
        <v>773</v>
      </c>
      <c r="D1600" s="649"/>
      <c r="E1600" s="649"/>
      <c r="F1600" s="649"/>
      <c r="G1600" s="649"/>
      <c r="H1600" s="649">
        <v>2.62</v>
      </c>
    </row>
    <row r="1601" spans="1:8">
      <c r="A1601" s="7" t="s">
        <v>3421</v>
      </c>
      <c r="B1601" s="7" t="s">
        <v>2995</v>
      </c>
      <c r="C1601" s="7" t="s">
        <v>773</v>
      </c>
      <c r="D1601" s="649"/>
      <c r="E1601" s="649"/>
      <c r="F1601" s="649"/>
      <c r="G1601" s="649"/>
      <c r="H1601" s="649"/>
    </row>
    <row r="1602" spans="1:8">
      <c r="A1602" s="7" t="s">
        <v>3420</v>
      </c>
      <c r="B1602" s="7" t="s">
        <v>3419</v>
      </c>
      <c r="C1602" s="7" t="s">
        <v>773</v>
      </c>
      <c r="D1602" s="649"/>
      <c r="E1602" s="649"/>
      <c r="F1602" s="649"/>
      <c r="G1602" s="649"/>
      <c r="H1602" s="649"/>
    </row>
    <row r="1603" spans="1:8">
      <c r="A1603" s="7" t="s">
        <v>3418</v>
      </c>
      <c r="B1603" s="7" t="s">
        <v>3417</v>
      </c>
      <c r="C1603" s="7" t="s">
        <v>773</v>
      </c>
      <c r="D1603" s="649"/>
      <c r="E1603" s="649"/>
      <c r="F1603" s="649"/>
      <c r="G1603" s="649"/>
      <c r="H1603" s="649"/>
    </row>
    <row r="1604" spans="1:8">
      <c r="A1604" s="7" t="s">
        <v>3416</v>
      </c>
      <c r="B1604" s="7" t="s">
        <v>3161</v>
      </c>
      <c r="C1604" s="7" t="s">
        <v>773</v>
      </c>
      <c r="D1604" s="649"/>
      <c r="E1604" s="649"/>
      <c r="F1604" s="649"/>
      <c r="G1604" s="649"/>
      <c r="H1604" s="649"/>
    </row>
    <row r="1605" spans="1:8">
      <c r="A1605" s="7" t="s">
        <v>3415</v>
      </c>
      <c r="B1605" s="7" t="s">
        <v>3414</v>
      </c>
      <c r="C1605" s="7" t="s">
        <v>773</v>
      </c>
      <c r="D1605" s="649"/>
      <c r="E1605" s="649"/>
      <c r="F1605" s="649"/>
      <c r="G1605" s="649"/>
      <c r="H1605" s="649"/>
    </row>
    <row r="1606" spans="1:8">
      <c r="A1606" s="7" t="s">
        <v>3413</v>
      </c>
      <c r="B1606" s="7" t="s">
        <v>3159</v>
      </c>
      <c r="C1606" s="7" t="s">
        <v>773</v>
      </c>
      <c r="D1606" s="649"/>
      <c r="E1606" s="649"/>
      <c r="F1606" s="649"/>
      <c r="G1606" s="649"/>
      <c r="H1606" s="649"/>
    </row>
    <row r="1607" spans="1:8">
      <c r="A1607" s="7" t="s">
        <v>3412</v>
      </c>
      <c r="B1607" s="7" t="s">
        <v>3411</v>
      </c>
      <c r="C1607" s="7" t="s">
        <v>773</v>
      </c>
      <c r="D1607" s="649"/>
      <c r="E1607" s="649"/>
      <c r="F1607" s="649"/>
      <c r="G1607" s="649"/>
      <c r="H1607" s="649"/>
    </row>
    <row r="1608" spans="1:8">
      <c r="A1608" s="7" t="s">
        <v>3410</v>
      </c>
      <c r="B1608" s="7" t="s">
        <v>3409</v>
      </c>
      <c r="C1608" s="7" t="s">
        <v>773</v>
      </c>
      <c r="D1608" s="649">
        <v>145.41</v>
      </c>
      <c r="E1608" s="649">
        <v>69.2</v>
      </c>
      <c r="F1608" s="649">
        <v>71.459999999999994</v>
      </c>
      <c r="G1608" s="649">
        <v>138.41999999999999</v>
      </c>
      <c r="H1608" s="649">
        <v>152.22</v>
      </c>
    </row>
    <row r="1609" spans="1:8">
      <c r="A1609" s="7" t="s">
        <v>3408</v>
      </c>
      <c r="B1609" s="7" t="s">
        <v>3407</v>
      </c>
      <c r="C1609" s="7" t="s">
        <v>773</v>
      </c>
      <c r="D1609" s="649">
        <v>44.55</v>
      </c>
      <c r="E1609" s="649">
        <v>33.130000000000003</v>
      </c>
      <c r="F1609" s="649">
        <v>33.31</v>
      </c>
      <c r="G1609" s="649">
        <v>29.34</v>
      </c>
      <c r="H1609" s="649">
        <v>22.55</v>
      </c>
    </row>
    <row r="1610" spans="1:8">
      <c r="A1610" s="7" t="s">
        <v>3406</v>
      </c>
      <c r="B1610" s="7" t="s">
        <v>3405</v>
      </c>
      <c r="C1610" s="7" t="s">
        <v>773</v>
      </c>
      <c r="D1610" s="649"/>
      <c r="E1610" s="649"/>
      <c r="F1610" s="649"/>
      <c r="G1610" s="649"/>
      <c r="H1610" s="649"/>
    </row>
    <row r="1611" spans="1:8">
      <c r="A1611" s="7" t="s">
        <v>3404</v>
      </c>
      <c r="B1611" s="7" t="s">
        <v>3403</v>
      </c>
      <c r="C1611" s="7" t="s">
        <v>773</v>
      </c>
      <c r="D1611" s="649"/>
      <c r="E1611" s="649"/>
      <c r="F1611" s="649"/>
      <c r="G1611" s="649"/>
      <c r="H1611" s="649"/>
    </row>
    <row r="1612" spans="1:8">
      <c r="A1612" s="7" t="s">
        <v>3402</v>
      </c>
      <c r="B1612" s="7" t="s">
        <v>3401</v>
      </c>
      <c r="C1612" s="7" t="s">
        <v>773</v>
      </c>
      <c r="D1612" s="649">
        <v>80.88</v>
      </c>
      <c r="E1612" s="649">
        <v>30.23</v>
      </c>
      <c r="F1612" s="649">
        <v>32.44</v>
      </c>
      <c r="G1612" s="649">
        <v>98.28</v>
      </c>
      <c r="H1612" s="649">
        <v>115.98</v>
      </c>
    </row>
    <row r="1613" spans="1:8">
      <c r="A1613" s="7" t="s">
        <v>3400</v>
      </c>
      <c r="B1613" s="7" t="s">
        <v>3399</v>
      </c>
      <c r="C1613" s="7" t="s">
        <v>773</v>
      </c>
      <c r="D1613" s="649"/>
      <c r="E1613" s="649"/>
      <c r="F1613" s="649"/>
      <c r="G1613" s="649"/>
      <c r="H1613" s="649"/>
    </row>
    <row r="1614" spans="1:8">
      <c r="A1614" s="7" t="s">
        <v>3398</v>
      </c>
      <c r="B1614" s="7" t="s">
        <v>3397</v>
      </c>
      <c r="C1614" s="7" t="s">
        <v>773</v>
      </c>
      <c r="D1614" s="649">
        <v>80.88</v>
      </c>
      <c r="E1614" s="649">
        <v>30.23</v>
      </c>
      <c r="F1614" s="649">
        <v>32.44</v>
      </c>
      <c r="G1614" s="649">
        <v>98.28</v>
      </c>
      <c r="H1614" s="649">
        <v>115.98</v>
      </c>
    </row>
    <row r="1615" spans="1:8">
      <c r="A1615" s="7" t="s">
        <v>3396</v>
      </c>
      <c r="B1615" s="7" t="s">
        <v>3395</v>
      </c>
      <c r="C1615" s="7" t="s">
        <v>773</v>
      </c>
      <c r="D1615" s="649"/>
      <c r="E1615" s="649"/>
      <c r="F1615" s="649"/>
      <c r="G1615" s="649"/>
      <c r="H1615" s="649"/>
    </row>
    <row r="1616" spans="1:8">
      <c r="A1616" s="7" t="s">
        <v>3394</v>
      </c>
      <c r="B1616" s="7" t="s">
        <v>3393</v>
      </c>
      <c r="C1616" s="7" t="s">
        <v>773</v>
      </c>
      <c r="D1616" s="649"/>
      <c r="E1616" s="649"/>
      <c r="F1616" s="649"/>
      <c r="G1616" s="649"/>
      <c r="H1616" s="649"/>
    </row>
    <row r="1617" spans="1:8">
      <c r="A1617" s="7" t="s">
        <v>3392</v>
      </c>
      <c r="B1617" s="7" t="s">
        <v>3391</v>
      </c>
      <c r="C1617" s="7" t="s">
        <v>773</v>
      </c>
      <c r="D1617" s="649"/>
      <c r="E1617" s="649"/>
      <c r="F1617" s="649"/>
      <c r="G1617" s="649"/>
      <c r="H1617" s="649"/>
    </row>
    <row r="1618" spans="1:8">
      <c r="A1618" s="7" t="s">
        <v>3390</v>
      </c>
      <c r="B1618" s="7" t="s">
        <v>3389</v>
      </c>
      <c r="C1618" s="7" t="s">
        <v>773</v>
      </c>
      <c r="D1618" s="649"/>
      <c r="E1618" s="649"/>
      <c r="F1618" s="649"/>
      <c r="G1618" s="649"/>
      <c r="H1618" s="649"/>
    </row>
    <row r="1619" spans="1:8">
      <c r="A1619" s="7" t="s">
        <v>3388</v>
      </c>
      <c r="B1619" s="7" t="s">
        <v>3118</v>
      </c>
      <c r="C1619" s="7" t="s">
        <v>773</v>
      </c>
      <c r="D1619" s="649"/>
      <c r="E1619" s="649"/>
      <c r="F1619" s="649"/>
      <c r="G1619" s="649"/>
      <c r="H1619" s="649"/>
    </row>
    <row r="1620" spans="1:8">
      <c r="A1620" s="7" t="s">
        <v>3387</v>
      </c>
      <c r="B1620" s="7" t="s">
        <v>3386</v>
      </c>
      <c r="C1620" s="7" t="s">
        <v>773</v>
      </c>
      <c r="D1620" s="649">
        <v>0.79</v>
      </c>
      <c r="E1620" s="649">
        <v>1.62</v>
      </c>
      <c r="F1620" s="649">
        <v>2.3199999999999998</v>
      </c>
      <c r="G1620" s="649">
        <v>4.0599999999999996</v>
      </c>
      <c r="H1620" s="649">
        <v>4.04</v>
      </c>
    </row>
    <row r="1621" spans="1:8">
      <c r="A1621" s="7" t="s">
        <v>3385</v>
      </c>
      <c r="B1621" s="7" t="s">
        <v>3384</v>
      </c>
      <c r="C1621" s="7" t="s">
        <v>773</v>
      </c>
      <c r="D1621" s="649">
        <v>0.79</v>
      </c>
      <c r="E1621" s="649">
        <v>1.62</v>
      </c>
      <c r="F1621" s="649">
        <v>2.3199999999999998</v>
      </c>
      <c r="G1621" s="649">
        <v>4.0599999999999996</v>
      </c>
      <c r="H1621" s="649">
        <v>4.04</v>
      </c>
    </row>
    <row r="1622" spans="1:8">
      <c r="A1622" s="7" t="s">
        <v>3383</v>
      </c>
      <c r="B1622" s="7" t="s">
        <v>3382</v>
      </c>
      <c r="C1622" s="7" t="s">
        <v>773</v>
      </c>
      <c r="D1622" s="649"/>
      <c r="E1622" s="649"/>
      <c r="F1622" s="649"/>
      <c r="G1622" s="649"/>
      <c r="H1622" s="649"/>
    </row>
    <row r="1623" spans="1:8">
      <c r="A1623" s="7" t="s">
        <v>3381</v>
      </c>
      <c r="B1623" s="7" t="s">
        <v>3380</v>
      </c>
      <c r="C1623" s="7" t="s">
        <v>773</v>
      </c>
      <c r="D1623" s="649"/>
      <c r="E1623" s="649"/>
      <c r="F1623" s="649"/>
      <c r="G1623" s="649"/>
      <c r="H1623" s="649"/>
    </row>
    <row r="1624" spans="1:8">
      <c r="A1624" s="7" t="s">
        <v>3379</v>
      </c>
      <c r="B1624" s="7" t="s">
        <v>3378</v>
      </c>
      <c r="C1624" s="7" t="s">
        <v>773</v>
      </c>
      <c r="D1624" s="649"/>
      <c r="E1624" s="649"/>
      <c r="F1624" s="649"/>
      <c r="G1624" s="649"/>
      <c r="H1624" s="649"/>
    </row>
    <row r="1625" spans="1:8">
      <c r="A1625" s="7" t="s">
        <v>3377</v>
      </c>
      <c r="B1625" s="7" t="s">
        <v>3376</v>
      </c>
      <c r="C1625" s="7" t="s">
        <v>773</v>
      </c>
      <c r="D1625" s="649"/>
      <c r="E1625" s="649"/>
      <c r="F1625" s="649"/>
      <c r="G1625" s="649"/>
      <c r="H1625" s="649"/>
    </row>
    <row r="1626" spans="1:8">
      <c r="A1626" s="7" t="s">
        <v>3375</v>
      </c>
      <c r="B1626" s="7" t="s">
        <v>3374</v>
      </c>
      <c r="C1626" s="7" t="s">
        <v>773</v>
      </c>
      <c r="D1626" s="649">
        <v>19.2</v>
      </c>
      <c r="E1626" s="649">
        <v>4.21</v>
      </c>
      <c r="F1626" s="649">
        <v>3.4</v>
      </c>
      <c r="G1626" s="649">
        <v>6.74</v>
      </c>
      <c r="H1626" s="649">
        <v>9.5</v>
      </c>
    </row>
    <row r="1627" spans="1:8">
      <c r="A1627" s="7" t="s">
        <v>3373</v>
      </c>
      <c r="B1627" s="7" t="s">
        <v>3372</v>
      </c>
      <c r="C1627" s="7" t="s">
        <v>773</v>
      </c>
      <c r="D1627" s="649">
        <v>19.2</v>
      </c>
      <c r="E1627" s="649">
        <v>4.21</v>
      </c>
      <c r="F1627" s="649">
        <v>3.4</v>
      </c>
      <c r="G1627" s="649">
        <v>6.74</v>
      </c>
      <c r="H1627" s="649">
        <v>9.5</v>
      </c>
    </row>
    <row r="1628" spans="1:8">
      <c r="A1628" s="7" t="s">
        <v>3371</v>
      </c>
      <c r="B1628" s="7" t="s">
        <v>3370</v>
      </c>
      <c r="C1628" s="7" t="s">
        <v>773</v>
      </c>
      <c r="D1628" s="649"/>
      <c r="E1628" s="649"/>
      <c r="F1628" s="649"/>
      <c r="G1628" s="649"/>
      <c r="H1628" s="649"/>
    </row>
    <row r="1629" spans="1:8">
      <c r="A1629" s="7" t="s">
        <v>3369</v>
      </c>
      <c r="B1629" s="7" t="s">
        <v>3368</v>
      </c>
      <c r="C1629" s="7" t="s">
        <v>773</v>
      </c>
      <c r="D1629" s="649"/>
      <c r="E1629" s="649"/>
      <c r="F1629" s="649"/>
      <c r="G1629" s="649"/>
      <c r="H1629" s="649"/>
    </row>
    <row r="1630" spans="1:8">
      <c r="A1630" s="7" t="s">
        <v>3367</v>
      </c>
      <c r="B1630" s="7" t="s">
        <v>3366</v>
      </c>
      <c r="C1630" s="7" t="s">
        <v>773</v>
      </c>
      <c r="D1630" s="649"/>
      <c r="E1630" s="649"/>
      <c r="F1630" s="649"/>
      <c r="G1630" s="649"/>
      <c r="H1630" s="649"/>
    </row>
    <row r="1631" spans="1:8">
      <c r="A1631" s="7" t="s">
        <v>3365</v>
      </c>
      <c r="B1631" s="7" t="s">
        <v>2995</v>
      </c>
      <c r="C1631" s="7" t="s">
        <v>773</v>
      </c>
      <c r="D1631" s="649"/>
      <c r="E1631" s="649"/>
      <c r="F1631" s="649"/>
      <c r="G1631" s="649"/>
      <c r="H1631" s="649">
        <v>0.14000000000000001</v>
      </c>
    </row>
    <row r="1632" spans="1:8">
      <c r="A1632" s="7" t="s">
        <v>3364</v>
      </c>
      <c r="B1632" s="7" t="s">
        <v>3080</v>
      </c>
      <c r="C1632" s="7" t="s">
        <v>773</v>
      </c>
      <c r="D1632" s="649"/>
      <c r="E1632" s="649"/>
      <c r="F1632" s="649"/>
      <c r="G1632" s="649"/>
      <c r="H1632" s="649"/>
    </row>
    <row r="1633" spans="1:8">
      <c r="A1633" s="7" t="s">
        <v>3363</v>
      </c>
      <c r="B1633" s="7" t="s">
        <v>3362</v>
      </c>
      <c r="C1633" s="7" t="s">
        <v>773</v>
      </c>
      <c r="D1633" s="649"/>
      <c r="E1633" s="649"/>
      <c r="F1633" s="649"/>
      <c r="G1633" s="649"/>
      <c r="H1633" s="649">
        <v>0.14000000000000001</v>
      </c>
    </row>
    <row r="1634" spans="1:8">
      <c r="A1634" s="7" t="s">
        <v>3361</v>
      </c>
      <c r="B1634" s="7" t="s">
        <v>3360</v>
      </c>
      <c r="C1634" s="7" t="s">
        <v>773</v>
      </c>
      <c r="D1634" s="649"/>
      <c r="E1634" s="649"/>
      <c r="F1634" s="649"/>
      <c r="G1634" s="649"/>
      <c r="H1634" s="649"/>
    </row>
    <row r="1635" spans="1:8">
      <c r="A1635" s="7" t="s">
        <v>3359</v>
      </c>
      <c r="B1635" s="7" t="s">
        <v>3358</v>
      </c>
      <c r="C1635" s="7" t="s">
        <v>773</v>
      </c>
      <c r="D1635" s="649"/>
      <c r="E1635" s="649"/>
      <c r="F1635" s="649"/>
      <c r="G1635" s="649"/>
      <c r="H1635" s="649"/>
    </row>
    <row r="1636" spans="1:8">
      <c r="A1636" s="7" t="s">
        <v>3357</v>
      </c>
      <c r="B1636" s="7" t="s">
        <v>3356</v>
      </c>
      <c r="C1636" s="7" t="s">
        <v>773</v>
      </c>
      <c r="D1636" s="649"/>
      <c r="E1636" s="649"/>
      <c r="F1636" s="649"/>
      <c r="G1636" s="649"/>
      <c r="H1636" s="649"/>
    </row>
    <row r="1637" spans="1:8">
      <c r="A1637" s="7" t="s">
        <v>3355</v>
      </c>
      <c r="B1637" s="7" t="s">
        <v>3066</v>
      </c>
      <c r="C1637" s="7" t="s">
        <v>773</v>
      </c>
      <c r="D1637" s="649"/>
      <c r="E1637" s="649"/>
      <c r="F1637" s="649"/>
      <c r="G1637" s="649"/>
      <c r="H1637" s="649"/>
    </row>
    <row r="1638" spans="1:8">
      <c r="A1638" s="7" t="s">
        <v>3354</v>
      </c>
      <c r="B1638" s="7" t="s">
        <v>2991</v>
      </c>
      <c r="C1638" s="7" t="s">
        <v>773</v>
      </c>
      <c r="D1638" s="649"/>
      <c r="E1638" s="649"/>
      <c r="F1638" s="649"/>
      <c r="G1638" s="649"/>
      <c r="H1638" s="649"/>
    </row>
    <row r="1639" spans="1:8">
      <c r="A1639" s="7" t="s">
        <v>3353</v>
      </c>
      <c r="B1639" s="7" t="s">
        <v>3063</v>
      </c>
      <c r="C1639" s="7" t="s">
        <v>773</v>
      </c>
      <c r="D1639" s="649"/>
      <c r="E1639" s="649"/>
      <c r="F1639" s="649"/>
      <c r="G1639" s="649"/>
      <c r="H1639" s="649"/>
    </row>
    <row r="1640" spans="1:8">
      <c r="A1640" s="7" t="s">
        <v>3352</v>
      </c>
      <c r="B1640" s="7" t="s">
        <v>3061</v>
      </c>
      <c r="C1640" s="7" t="s">
        <v>773</v>
      </c>
      <c r="D1640" s="649"/>
      <c r="E1640" s="649"/>
      <c r="F1640" s="649"/>
      <c r="G1640" s="649"/>
      <c r="H1640" s="649"/>
    </row>
    <row r="1641" spans="1:8">
      <c r="A1641" s="7" t="s">
        <v>3351</v>
      </c>
      <c r="B1641" s="7" t="s">
        <v>3059</v>
      </c>
      <c r="C1641" s="7" t="s">
        <v>773</v>
      </c>
      <c r="D1641" s="649"/>
      <c r="E1641" s="649"/>
      <c r="F1641" s="649"/>
      <c r="G1641" s="649"/>
      <c r="H1641" s="649"/>
    </row>
    <row r="1642" spans="1:8">
      <c r="A1642" s="7" t="s">
        <v>3350</v>
      </c>
      <c r="B1642" s="7" t="s">
        <v>3349</v>
      </c>
      <c r="C1642" s="7" t="s">
        <v>773</v>
      </c>
      <c r="D1642" s="649"/>
      <c r="E1642" s="649"/>
      <c r="F1642" s="649"/>
      <c r="G1642" s="649"/>
      <c r="H1642" s="649"/>
    </row>
    <row r="1643" spans="1:8">
      <c r="A1643" s="7" t="s">
        <v>3348</v>
      </c>
      <c r="B1643" s="7" t="s">
        <v>1352</v>
      </c>
      <c r="C1643" s="7" t="s">
        <v>773</v>
      </c>
      <c r="D1643" s="649"/>
      <c r="E1643" s="649"/>
      <c r="F1643" s="649"/>
      <c r="G1643" s="649"/>
      <c r="H1643" s="649"/>
    </row>
    <row r="1644" spans="1:8">
      <c r="A1644" s="7" t="s">
        <v>3347</v>
      </c>
      <c r="B1644" s="7" t="s">
        <v>3346</v>
      </c>
      <c r="C1644" s="7" t="s">
        <v>773</v>
      </c>
      <c r="D1644" s="649"/>
      <c r="E1644" s="649"/>
      <c r="F1644" s="649"/>
      <c r="G1644" s="649">
        <v>4.8</v>
      </c>
      <c r="H1644" s="649">
        <v>11.2</v>
      </c>
    </row>
    <row r="1645" spans="1:8">
      <c r="A1645" s="7" t="s">
        <v>3345</v>
      </c>
      <c r="B1645" s="7" t="s">
        <v>3052</v>
      </c>
      <c r="C1645" s="7" t="s">
        <v>773</v>
      </c>
      <c r="D1645" s="649"/>
      <c r="E1645" s="649"/>
      <c r="F1645" s="649"/>
      <c r="G1645" s="649"/>
      <c r="H1645" s="649"/>
    </row>
    <row r="1646" spans="1:8">
      <c r="A1646" s="7" t="s">
        <v>3344</v>
      </c>
      <c r="B1646" s="7" t="s">
        <v>3050</v>
      </c>
      <c r="C1646" s="7" t="s">
        <v>773</v>
      </c>
      <c r="D1646" s="649"/>
      <c r="E1646" s="649"/>
      <c r="F1646" s="649"/>
      <c r="G1646" s="649"/>
      <c r="H1646" s="649"/>
    </row>
    <row r="1647" spans="1:8">
      <c r="A1647" s="7" t="s">
        <v>3343</v>
      </c>
      <c r="B1647" s="7" t="s">
        <v>3048</v>
      </c>
      <c r="C1647" s="7" t="s">
        <v>773</v>
      </c>
      <c r="D1647" s="649"/>
      <c r="E1647" s="649"/>
      <c r="F1647" s="649"/>
      <c r="G1647" s="649"/>
      <c r="H1647" s="649"/>
    </row>
    <row r="1648" spans="1:8">
      <c r="A1648" s="7" t="s">
        <v>3342</v>
      </c>
      <c r="B1648" s="7" t="s">
        <v>3046</v>
      </c>
      <c r="C1648" s="7" t="s">
        <v>773</v>
      </c>
      <c r="D1648" s="649"/>
      <c r="E1648" s="649"/>
      <c r="F1648" s="649"/>
      <c r="G1648" s="649"/>
      <c r="H1648" s="649"/>
    </row>
    <row r="1649" spans="1:8">
      <c r="A1649" s="7" t="s">
        <v>3341</v>
      </c>
      <c r="B1649" s="7" t="s">
        <v>3044</v>
      </c>
      <c r="C1649" s="7" t="s">
        <v>773</v>
      </c>
      <c r="D1649" s="649"/>
      <c r="E1649" s="649"/>
      <c r="F1649" s="649"/>
      <c r="G1649" s="649"/>
      <c r="H1649" s="649"/>
    </row>
    <row r="1650" spans="1:8">
      <c r="A1650" s="7" t="s">
        <v>3340</v>
      </c>
      <c r="B1650" s="7" t="s">
        <v>3042</v>
      </c>
      <c r="C1650" s="7" t="s">
        <v>773</v>
      </c>
      <c r="D1650" s="649"/>
      <c r="E1650" s="649"/>
      <c r="F1650" s="649"/>
      <c r="G1650" s="649"/>
      <c r="H1650" s="649"/>
    </row>
    <row r="1651" spans="1:8">
      <c r="A1651" s="7" t="s">
        <v>3339</v>
      </c>
      <c r="B1651" s="7" t="s">
        <v>3040</v>
      </c>
      <c r="C1651" s="7" t="s">
        <v>773</v>
      </c>
      <c r="D1651" s="649"/>
      <c r="E1651" s="649"/>
      <c r="F1651" s="649"/>
      <c r="G1651" s="649"/>
      <c r="H1651" s="649"/>
    </row>
    <row r="1652" spans="1:8">
      <c r="A1652" s="7" t="s">
        <v>3338</v>
      </c>
      <c r="B1652" s="7" t="s">
        <v>3038</v>
      </c>
      <c r="C1652" s="7" t="s">
        <v>773</v>
      </c>
      <c r="D1652" s="649"/>
      <c r="E1652" s="649"/>
      <c r="F1652" s="649"/>
      <c r="G1652" s="649"/>
      <c r="H1652" s="649"/>
    </row>
    <row r="1653" spans="1:8">
      <c r="A1653" s="7" t="s">
        <v>3337</v>
      </c>
      <c r="B1653" s="7" t="s">
        <v>3336</v>
      </c>
      <c r="C1653" s="7" t="s">
        <v>773</v>
      </c>
      <c r="D1653" s="649"/>
      <c r="E1653" s="649"/>
      <c r="F1653" s="649"/>
      <c r="G1653" s="649">
        <v>4.8</v>
      </c>
      <c r="H1653" s="649">
        <v>11.2</v>
      </c>
    </row>
    <row r="1654" spans="1:8">
      <c r="A1654" s="7" t="s">
        <v>3335</v>
      </c>
      <c r="B1654" s="7" t="s">
        <v>3334</v>
      </c>
      <c r="C1654" s="7" t="s">
        <v>773</v>
      </c>
      <c r="D1654" s="649">
        <v>1.54</v>
      </c>
      <c r="E1654" s="649"/>
      <c r="F1654" s="649"/>
      <c r="G1654" s="649">
        <v>4.76</v>
      </c>
      <c r="H1654" s="649">
        <v>3.56</v>
      </c>
    </row>
    <row r="1655" spans="1:8">
      <c r="A1655" s="7" t="s">
        <v>3333</v>
      </c>
      <c r="B1655" s="7" t="s">
        <v>3028</v>
      </c>
      <c r="C1655" s="7" t="s">
        <v>773</v>
      </c>
      <c r="D1655" s="649"/>
      <c r="E1655" s="649"/>
      <c r="F1655" s="649"/>
      <c r="G1655" s="649">
        <v>3.23</v>
      </c>
      <c r="H1655" s="649">
        <v>35.56</v>
      </c>
    </row>
    <row r="1656" spans="1:8">
      <c r="A1656" s="7" t="s">
        <v>3332</v>
      </c>
      <c r="B1656" s="7" t="s">
        <v>3026</v>
      </c>
      <c r="C1656" s="7" t="s">
        <v>773</v>
      </c>
      <c r="D1656" s="649"/>
      <c r="E1656" s="649"/>
      <c r="F1656" s="649"/>
      <c r="G1656" s="649"/>
      <c r="H1656" s="649"/>
    </row>
    <row r="1657" spans="1:8">
      <c r="A1657" s="7" t="s">
        <v>3331</v>
      </c>
      <c r="B1657" s="7" t="s">
        <v>3024</v>
      </c>
      <c r="C1657" s="7" t="s">
        <v>773</v>
      </c>
      <c r="D1657" s="649"/>
      <c r="E1657" s="649"/>
      <c r="F1657" s="649"/>
      <c r="G1657" s="649"/>
      <c r="H1657" s="649"/>
    </row>
    <row r="1658" spans="1:8">
      <c r="A1658" s="7" t="s">
        <v>3330</v>
      </c>
      <c r="B1658" s="7" t="s">
        <v>3329</v>
      </c>
      <c r="C1658" s="7" t="s">
        <v>773</v>
      </c>
      <c r="D1658" s="649">
        <v>2.14</v>
      </c>
      <c r="E1658" s="649">
        <v>0.01</v>
      </c>
      <c r="F1658" s="649">
        <v>40.5</v>
      </c>
      <c r="G1658" s="649"/>
      <c r="H1658" s="649"/>
    </row>
    <row r="1659" spans="1:8">
      <c r="A1659" s="7" t="s">
        <v>3328</v>
      </c>
      <c r="B1659" s="7" t="s">
        <v>3327</v>
      </c>
      <c r="C1659" s="7" t="s">
        <v>773</v>
      </c>
      <c r="D1659" s="649">
        <v>2.14</v>
      </c>
      <c r="E1659" s="649">
        <v>0.01</v>
      </c>
      <c r="F1659" s="649">
        <v>40.5</v>
      </c>
      <c r="G1659" s="649"/>
      <c r="H1659" s="649"/>
    </row>
    <row r="1660" spans="1:8">
      <c r="A1660" s="7" t="s">
        <v>3326</v>
      </c>
      <c r="B1660" s="7" t="s">
        <v>3325</v>
      </c>
      <c r="C1660" s="7" t="s">
        <v>773</v>
      </c>
      <c r="D1660" s="649">
        <v>2.14</v>
      </c>
      <c r="E1660" s="649">
        <v>0.01</v>
      </c>
      <c r="F1660" s="649">
        <v>40.5</v>
      </c>
      <c r="G1660" s="649"/>
      <c r="H1660" s="649"/>
    </row>
    <row r="1661" spans="1:8">
      <c r="A1661" s="7" t="s">
        <v>3324</v>
      </c>
      <c r="B1661" s="7" t="s">
        <v>3323</v>
      </c>
      <c r="C1661" s="7" t="s">
        <v>773</v>
      </c>
      <c r="D1661" s="649"/>
      <c r="E1661" s="649"/>
      <c r="F1661" s="649"/>
      <c r="G1661" s="649"/>
      <c r="H1661" s="649"/>
    </row>
    <row r="1662" spans="1:8">
      <c r="A1662" s="7" t="s">
        <v>3322</v>
      </c>
      <c r="B1662" s="7" t="s">
        <v>3321</v>
      </c>
      <c r="C1662" s="7" t="s">
        <v>773</v>
      </c>
      <c r="D1662" s="649"/>
      <c r="E1662" s="649"/>
      <c r="F1662" s="649"/>
      <c r="G1662" s="649"/>
      <c r="H1662" s="649"/>
    </row>
    <row r="1663" spans="1:8">
      <c r="A1663" s="7" t="s">
        <v>3320</v>
      </c>
      <c r="B1663" s="7" t="s">
        <v>3319</v>
      </c>
      <c r="C1663" s="7" t="s">
        <v>773</v>
      </c>
      <c r="D1663" s="649"/>
      <c r="E1663" s="649"/>
      <c r="F1663" s="649"/>
      <c r="G1663" s="649"/>
      <c r="H1663" s="649"/>
    </row>
    <row r="1664" spans="1:8">
      <c r="A1664" s="7" t="s">
        <v>3318</v>
      </c>
      <c r="B1664" s="7" t="s">
        <v>3317</v>
      </c>
      <c r="C1664" s="7" t="s">
        <v>773</v>
      </c>
      <c r="D1664" s="649"/>
      <c r="E1664" s="649"/>
      <c r="F1664" s="649"/>
      <c r="G1664" s="649"/>
      <c r="H1664" s="649"/>
    </row>
    <row r="1665" spans="1:8">
      <c r="A1665" s="7" t="s">
        <v>3316</v>
      </c>
      <c r="B1665" s="7" t="s">
        <v>3315</v>
      </c>
      <c r="C1665" s="7" t="s">
        <v>773</v>
      </c>
      <c r="D1665" s="649"/>
      <c r="E1665" s="649"/>
      <c r="F1665" s="649"/>
      <c r="G1665" s="649"/>
      <c r="H1665" s="649"/>
    </row>
    <row r="1666" spans="1:8">
      <c r="A1666" s="7" t="s">
        <v>3314</v>
      </c>
      <c r="B1666" s="7" t="s">
        <v>3313</v>
      </c>
      <c r="C1666" s="7" t="s">
        <v>773</v>
      </c>
      <c r="D1666" s="649"/>
      <c r="E1666" s="649"/>
      <c r="F1666" s="649"/>
      <c r="G1666" s="649"/>
      <c r="H1666" s="649"/>
    </row>
    <row r="1667" spans="1:8">
      <c r="A1667" s="7" t="s">
        <v>3312</v>
      </c>
      <c r="B1667" s="7" t="s">
        <v>2995</v>
      </c>
      <c r="C1667" s="7" t="s">
        <v>773</v>
      </c>
      <c r="D1667" s="649"/>
      <c r="E1667" s="649"/>
      <c r="F1667" s="649"/>
      <c r="G1667" s="649"/>
      <c r="H1667" s="649"/>
    </row>
    <row r="1668" spans="1:8">
      <c r="A1668" s="7" t="s">
        <v>3311</v>
      </c>
      <c r="B1668" s="7" t="s">
        <v>3310</v>
      </c>
      <c r="C1668" s="7" t="s">
        <v>773</v>
      </c>
      <c r="D1668" s="649"/>
      <c r="E1668" s="649"/>
      <c r="F1668" s="649"/>
      <c r="G1668" s="649"/>
      <c r="H1668" s="649"/>
    </row>
    <row r="1669" spans="1:8">
      <c r="A1669" s="7" t="s">
        <v>3309</v>
      </c>
      <c r="B1669" s="7" t="s">
        <v>3308</v>
      </c>
      <c r="C1669" s="7" t="s">
        <v>773</v>
      </c>
      <c r="D1669" s="649"/>
      <c r="E1669" s="649"/>
      <c r="F1669" s="649"/>
      <c r="G1669" s="649"/>
      <c r="H1669" s="649"/>
    </row>
    <row r="1670" spans="1:8">
      <c r="A1670" s="7" t="s">
        <v>3307</v>
      </c>
      <c r="B1670" s="7" t="s">
        <v>3306</v>
      </c>
      <c r="C1670" s="7" t="s">
        <v>773</v>
      </c>
      <c r="D1670" s="649"/>
      <c r="E1670" s="649"/>
      <c r="F1670" s="649"/>
      <c r="G1670" s="649"/>
      <c r="H1670" s="649"/>
    </row>
    <row r="1671" spans="1:8">
      <c r="A1671" s="7" t="s">
        <v>3305</v>
      </c>
      <c r="B1671" s="7" t="s">
        <v>3287</v>
      </c>
      <c r="C1671" s="7" t="s">
        <v>773</v>
      </c>
      <c r="D1671" s="649"/>
      <c r="E1671" s="649"/>
      <c r="F1671" s="649"/>
      <c r="G1671" s="649"/>
      <c r="H1671" s="649"/>
    </row>
    <row r="1672" spans="1:8">
      <c r="A1672" s="7" t="s">
        <v>3304</v>
      </c>
      <c r="B1672" s="7" t="s">
        <v>3303</v>
      </c>
      <c r="C1672" s="7" t="s">
        <v>773</v>
      </c>
      <c r="D1672" s="649"/>
      <c r="E1672" s="649"/>
      <c r="F1672" s="649"/>
      <c r="G1672" s="649"/>
      <c r="H1672" s="649"/>
    </row>
    <row r="1673" spans="1:8">
      <c r="A1673" s="7" t="s">
        <v>3302</v>
      </c>
      <c r="B1673" s="7" t="s">
        <v>3301</v>
      </c>
      <c r="C1673" s="7" t="s">
        <v>773</v>
      </c>
      <c r="D1673" s="649"/>
      <c r="E1673" s="649"/>
      <c r="F1673" s="649"/>
      <c r="G1673" s="649"/>
      <c r="H1673" s="649"/>
    </row>
    <row r="1674" spans="1:8">
      <c r="A1674" s="7" t="s">
        <v>3300</v>
      </c>
      <c r="B1674" s="7" t="s">
        <v>3299</v>
      </c>
      <c r="C1674" s="7" t="s">
        <v>773</v>
      </c>
      <c r="D1674" s="649"/>
      <c r="E1674" s="649"/>
      <c r="F1674" s="649"/>
      <c r="G1674" s="649"/>
      <c r="H1674" s="649"/>
    </row>
    <row r="1675" spans="1:8">
      <c r="A1675" s="7" t="s">
        <v>3298</v>
      </c>
      <c r="B1675" s="7" t="s">
        <v>3297</v>
      </c>
      <c r="C1675" s="7" t="s">
        <v>773</v>
      </c>
      <c r="D1675" s="649"/>
      <c r="E1675" s="649"/>
      <c r="F1675" s="649"/>
      <c r="G1675" s="649"/>
      <c r="H1675" s="649"/>
    </row>
    <row r="1676" spans="1:8">
      <c r="A1676" s="7" t="s">
        <v>3296</v>
      </c>
      <c r="B1676" s="7" t="s">
        <v>3295</v>
      </c>
      <c r="C1676" s="7" t="s">
        <v>773</v>
      </c>
      <c r="D1676" s="649"/>
      <c r="E1676" s="649"/>
      <c r="F1676" s="649"/>
      <c r="G1676" s="649"/>
      <c r="H1676" s="649"/>
    </row>
    <row r="1677" spans="1:8">
      <c r="A1677" s="7" t="s">
        <v>3294</v>
      </c>
      <c r="B1677" s="7" t="s">
        <v>3293</v>
      </c>
      <c r="C1677" s="7" t="s">
        <v>773</v>
      </c>
      <c r="D1677" s="649"/>
      <c r="E1677" s="649"/>
      <c r="F1677" s="649"/>
      <c r="G1677" s="649"/>
      <c r="H1677" s="649"/>
    </row>
    <row r="1678" spans="1:8">
      <c r="A1678" s="7" t="s">
        <v>3292</v>
      </c>
      <c r="B1678" s="7" t="s">
        <v>3291</v>
      </c>
      <c r="C1678" s="7" t="s">
        <v>773</v>
      </c>
      <c r="D1678" s="649"/>
      <c r="E1678" s="649"/>
      <c r="F1678" s="649"/>
      <c r="G1678" s="649"/>
      <c r="H1678" s="649"/>
    </row>
    <row r="1679" spans="1:8">
      <c r="A1679" s="7" t="s">
        <v>3290</v>
      </c>
      <c r="B1679" s="7" t="s">
        <v>3289</v>
      </c>
      <c r="C1679" s="7" t="s">
        <v>773</v>
      </c>
      <c r="D1679" s="649"/>
      <c r="E1679" s="649"/>
      <c r="F1679" s="649"/>
      <c r="G1679" s="649"/>
      <c r="H1679" s="649"/>
    </row>
    <row r="1680" spans="1:8">
      <c r="A1680" s="7" t="s">
        <v>3288</v>
      </c>
      <c r="B1680" s="7" t="s">
        <v>3287</v>
      </c>
      <c r="C1680" s="7" t="s">
        <v>773</v>
      </c>
      <c r="D1680" s="649"/>
      <c r="E1680" s="649"/>
      <c r="F1680" s="649"/>
      <c r="G1680" s="649"/>
      <c r="H1680" s="649"/>
    </row>
    <row r="1681" spans="1:8">
      <c r="A1681" s="7" t="s">
        <v>3286</v>
      </c>
      <c r="B1681" s="7" t="s">
        <v>3285</v>
      </c>
      <c r="C1681" s="7" t="s">
        <v>773</v>
      </c>
      <c r="D1681" s="649"/>
      <c r="E1681" s="649"/>
      <c r="F1681" s="649"/>
      <c r="G1681" s="649"/>
      <c r="H1681" s="649"/>
    </row>
    <row r="1682" spans="1:8">
      <c r="A1682" s="7" t="s">
        <v>3284</v>
      </c>
      <c r="B1682" s="7" t="s">
        <v>3283</v>
      </c>
      <c r="C1682" s="7" t="s">
        <v>773</v>
      </c>
      <c r="D1682" s="649"/>
      <c r="E1682" s="649"/>
      <c r="F1682" s="649"/>
      <c r="G1682" s="649"/>
      <c r="H1682" s="649"/>
    </row>
    <row r="1683" spans="1:8">
      <c r="A1683" s="7" t="s">
        <v>3282</v>
      </c>
      <c r="B1683" s="7" t="s">
        <v>3281</v>
      </c>
      <c r="C1683" s="7" t="s">
        <v>773</v>
      </c>
      <c r="D1683" s="649"/>
      <c r="E1683" s="649"/>
      <c r="F1683" s="649"/>
      <c r="G1683" s="649"/>
      <c r="H1683" s="649"/>
    </row>
    <row r="1684" spans="1:8">
      <c r="A1684" s="7" t="s">
        <v>3280</v>
      </c>
      <c r="B1684" s="7" t="s">
        <v>3279</v>
      </c>
      <c r="C1684" s="7" t="s">
        <v>773</v>
      </c>
      <c r="D1684" s="649"/>
      <c r="E1684" s="649"/>
      <c r="F1684" s="649"/>
      <c r="G1684" s="649"/>
      <c r="H1684" s="649"/>
    </row>
    <row r="1685" spans="1:8">
      <c r="A1685" s="7" t="s">
        <v>3278</v>
      </c>
      <c r="B1685" s="7" t="s">
        <v>3277</v>
      </c>
      <c r="C1685" s="7" t="s">
        <v>773</v>
      </c>
      <c r="D1685" s="649"/>
      <c r="E1685" s="649"/>
      <c r="F1685" s="649"/>
      <c r="G1685" s="649"/>
      <c r="H1685" s="649"/>
    </row>
    <row r="1686" spans="1:8">
      <c r="A1686" s="7" t="s">
        <v>3276</v>
      </c>
      <c r="B1686" s="7" t="s">
        <v>1352</v>
      </c>
      <c r="C1686" s="7" t="s">
        <v>773</v>
      </c>
      <c r="D1686" s="649"/>
      <c r="E1686" s="649"/>
      <c r="F1686" s="649"/>
      <c r="G1686" s="649"/>
      <c r="H1686" s="649"/>
    </row>
    <row r="1687" spans="1:8">
      <c r="A1687" s="7" t="s">
        <v>3275</v>
      </c>
      <c r="B1687" s="7" t="s">
        <v>3274</v>
      </c>
      <c r="C1687" s="7" t="s">
        <v>773</v>
      </c>
      <c r="D1687" s="649"/>
      <c r="E1687" s="649"/>
      <c r="F1687" s="649"/>
      <c r="G1687" s="649"/>
      <c r="H1687" s="649"/>
    </row>
    <row r="1688" spans="1:8">
      <c r="A1688" s="7" t="s">
        <v>3273</v>
      </c>
      <c r="B1688" s="7" t="s">
        <v>245</v>
      </c>
      <c r="C1688" s="7" t="s">
        <v>773</v>
      </c>
      <c r="D1688" s="649">
        <v>338.95</v>
      </c>
      <c r="E1688" s="649">
        <v>189.73</v>
      </c>
      <c r="F1688" s="649">
        <v>64.569999999999993</v>
      </c>
      <c r="G1688" s="649">
        <v>147.13</v>
      </c>
      <c r="H1688" s="649">
        <v>296.29000000000002</v>
      </c>
    </row>
    <row r="1689" spans="1:8">
      <c r="A1689" s="7" t="s">
        <v>3272</v>
      </c>
      <c r="B1689" s="7" t="s">
        <v>258</v>
      </c>
      <c r="C1689" s="7" t="s">
        <v>773</v>
      </c>
      <c r="D1689" s="649">
        <v>220</v>
      </c>
      <c r="E1689" s="649">
        <v>165</v>
      </c>
      <c r="F1689" s="649"/>
      <c r="G1689" s="649"/>
      <c r="H1689" s="649"/>
    </row>
    <row r="1690" spans="1:8">
      <c r="A1690" s="7" t="s">
        <v>3271</v>
      </c>
      <c r="B1690" s="7" t="s">
        <v>3270</v>
      </c>
      <c r="C1690" s="7" t="s">
        <v>773</v>
      </c>
      <c r="D1690" s="649"/>
      <c r="E1690" s="649"/>
      <c r="F1690" s="649"/>
      <c r="G1690" s="649"/>
      <c r="H1690" s="649"/>
    </row>
    <row r="1691" spans="1:8">
      <c r="A1691" s="7" t="s">
        <v>3269</v>
      </c>
      <c r="B1691" s="7" t="s">
        <v>3268</v>
      </c>
      <c r="C1691" s="7" t="s">
        <v>773</v>
      </c>
      <c r="D1691" s="649">
        <v>18.63</v>
      </c>
      <c r="E1691" s="649"/>
      <c r="F1691" s="649"/>
      <c r="G1691" s="649"/>
      <c r="H1691" s="649"/>
    </row>
    <row r="1692" spans="1:8">
      <c r="A1692" s="7" t="s">
        <v>3267</v>
      </c>
      <c r="B1692" s="7" t="s">
        <v>3266</v>
      </c>
      <c r="C1692" s="7" t="s">
        <v>773</v>
      </c>
      <c r="D1692" s="649"/>
      <c r="E1692" s="649"/>
      <c r="F1692" s="649"/>
      <c r="G1692" s="649"/>
      <c r="H1692" s="649"/>
    </row>
    <row r="1693" spans="1:8">
      <c r="A1693" s="7" t="s">
        <v>3265</v>
      </c>
      <c r="B1693" s="7" t="s">
        <v>3264</v>
      </c>
      <c r="C1693" s="7" t="s">
        <v>773</v>
      </c>
      <c r="D1693" s="649">
        <v>2.79</v>
      </c>
      <c r="E1693" s="649">
        <v>7.0000000000000007E-2</v>
      </c>
      <c r="F1693" s="649"/>
      <c r="G1693" s="649"/>
      <c r="H1693" s="649"/>
    </row>
    <row r="1694" spans="1:8">
      <c r="A1694" s="7" t="s">
        <v>3263</v>
      </c>
      <c r="B1694" s="7" t="s">
        <v>3262</v>
      </c>
      <c r="C1694" s="7" t="s">
        <v>773</v>
      </c>
      <c r="D1694" s="649">
        <v>36.89</v>
      </c>
      <c r="E1694" s="649">
        <v>39.840000000000003</v>
      </c>
      <c r="F1694" s="649"/>
      <c r="G1694" s="649"/>
      <c r="H1694" s="649"/>
    </row>
    <row r="1695" spans="1:8">
      <c r="A1695" s="7" t="s">
        <v>3261</v>
      </c>
      <c r="B1695" s="7" t="s">
        <v>3260</v>
      </c>
      <c r="C1695" s="7" t="s">
        <v>773</v>
      </c>
      <c r="D1695" s="649"/>
      <c r="E1695" s="649"/>
      <c r="F1695" s="649"/>
      <c r="G1695" s="649"/>
      <c r="H1695" s="649"/>
    </row>
    <row r="1696" spans="1:8">
      <c r="A1696" s="7" t="s">
        <v>3259</v>
      </c>
      <c r="B1696" s="7" t="s">
        <v>3258</v>
      </c>
      <c r="C1696" s="7" t="s">
        <v>773</v>
      </c>
      <c r="D1696" s="649"/>
      <c r="E1696" s="649"/>
      <c r="F1696" s="649"/>
      <c r="G1696" s="649"/>
      <c r="H1696" s="649"/>
    </row>
    <row r="1697" spans="1:8">
      <c r="A1697" s="7" t="s">
        <v>3257</v>
      </c>
      <c r="B1697" s="7" t="s">
        <v>3256</v>
      </c>
      <c r="C1697" s="7" t="s">
        <v>773</v>
      </c>
      <c r="D1697" s="649"/>
      <c r="E1697" s="649"/>
      <c r="F1697" s="649"/>
      <c r="G1697" s="649"/>
      <c r="H1697" s="649"/>
    </row>
    <row r="1698" spans="1:8">
      <c r="A1698" s="7" t="s">
        <v>3255</v>
      </c>
      <c r="B1698" s="7" t="s">
        <v>3254</v>
      </c>
      <c r="C1698" s="7" t="s">
        <v>773</v>
      </c>
      <c r="D1698" s="649"/>
      <c r="E1698" s="649"/>
      <c r="F1698" s="649"/>
      <c r="G1698" s="649"/>
      <c r="H1698" s="649"/>
    </row>
    <row r="1699" spans="1:8">
      <c r="A1699" s="7" t="s">
        <v>3253</v>
      </c>
      <c r="B1699" s="7" t="s">
        <v>3252</v>
      </c>
      <c r="C1699" s="7" t="s">
        <v>773</v>
      </c>
      <c r="D1699" s="649"/>
      <c r="E1699" s="649"/>
      <c r="F1699" s="649"/>
      <c r="G1699" s="649"/>
      <c r="H1699" s="649"/>
    </row>
    <row r="1700" spans="1:8">
      <c r="A1700" s="7" t="s">
        <v>3251</v>
      </c>
      <c r="B1700" s="7" t="s">
        <v>3250</v>
      </c>
      <c r="C1700" s="7" t="s">
        <v>773</v>
      </c>
      <c r="D1700" s="649">
        <v>220</v>
      </c>
      <c r="E1700" s="649"/>
      <c r="F1700" s="649"/>
      <c r="G1700" s="649"/>
      <c r="H1700" s="649"/>
    </row>
    <row r="1701" spans="1:8">
      <c r="A1701" s="7" t="s">
        <v>3249</v>
      </c>
      <c r="B1701" s="7" t="s">
        <v>3248</v>
      </c>
      <c r="C1701" s="7" t="s">
        <v>773</v>
      </c>
      <c r="D1701" s="649"/>
      <c r="E1701" s="649"/>
      <c r="F1701" s="649"/>
      <c r="G1701" s="649"/>
      <c r="H1701" s="649"/>
    </row>
    <row r="1702" spans="1:8">
      <c r="A1702" s="7" t="s">
        <v>3247</v>
      </c>
      <c r="B1702" s="7" t="s">
        <v>3246</v>
      </c>
      <c r="C1702" s="7" t="s">
        <v>773</v>
      </c>
      <c r="D1702" s="649">
        <v>18.63</v>
      </c>
      <c r="E1702" s="649"/>
      <c r="F1702" s="649"/>
      <c r="G1702" s="649"/>
      <c r="H1702" s="649"/>
    </row>
    <row r="1703" spans="1:8">
      <c r="A1703" s="7" t="s">
        <v>3245</v>
      </c>
      <c r="B1703" s="7" t="s">
        <v>3244</v>
      </c>
      <c r="C1703" s="7" t="s">
        <v>773</v>
      </c>
      <c r="D1703" s="649"/>
      <c r="E1703" s="649"/>
      <c r="F1703" s="649"/>
      <c r="G1703" s="649"/>
      <c r="H1703" s="649"/>
    </row>
    <row r="1704" spans="1:8">
      <c r="A1704" s="7" t="s">
        <v>3243</v>
      </c>
      <c r="B1704" s="7" t="s">
        <v>3242</v>
      </c>
      <c r="C1704" s="7" t="s">
        <v>773</v>
      </c>
      <c r="D1704" s="649">
        <v>2.79</v>
      </c>
      <c r="E1704" s="649"/>
      <c r="F1704" s="649"/>
      <c r="G1704" s="649"/>
      <c r="H1704" s="649"/>
    </row>
    <row r="1705" spans="1:8">
      <c r="A1705" s="7" t="s">
        <v>3241</v>
      </c>
      <c r="B1705" s="7" t="s">
        <v>3240</v>
      </c>
      <c r="C1705" s="7" t="s">
        <v>773</v>
      </c>
      <c r="D1705" s="649">
        <v>36.89</v>
      </c>
      <c r="E1705" s="649"/>
      <c r="F1705" s="649"/>
      <c r="G1705" s="649"/>
      <c r="H1705" s="649"/>
    </row>
    <row r="1706" spans="1:8">
      <c r="A1706" s="7" t="s">
        <v>3239</v>
      </c>
      <c r="B1706" s="7" t="s">
        <v>3238</v>
      </c>
      <c r="C1706" s="7" t="s">
        <v>773</v>
      </c>
      <c r="D1706" s="649"/>
      <c r="E1706" s="649"/>
      <c r="F1706" s="649"/>
      <c r="G1706" s="649"/>
      <c r="H1706" s="649"/>
    </row>
    <row r="1707" spans="1:8">
      <c r="A1707" s="7" t="s">
        <v>3237</v>
      </c>
      <c r="B1707" s="7" t="s">
        <v>3236</v>
      </c>
      <c r="C1707" s="7" t="s">
        <v>773</v>
      </c>
      <c r="D1707" s="649"/>
      <c r="E1707" s="649"/>
      <c r="F1707" s="649"/>
      <c r="G1707" s="649"/>
      <c r="H1707" s="649"/>
    </row>
    <row r="1708" spans="1:8">
      <c r="A1708" s="7" t="s">
        <v>3235</v>
      </c>
      <c r="B1708" s="7" t="s">
        <v>3234</v>
      </c>
      <c r="C1708" s="7" t="s">
        <v>773</v>
      </c>
      <c r="D1708" s="649"/>
      <c r="E1708" s="649"/>
      <c r="F1708" s="649"/>
      <c r="G1708" s="649"/>
      <c r="H1708" s="649"/>
    </row>
    <row r="1709" spans="1:8">
      <c r="A1709" s="7" t="s">
        <v>3233</v>
      </c>
      <c r="B1709" s="7" t="s">
        <v>3232</v>
      </c>
      <c r="C1709" s="7" t="s">
        <v>773</v>
      </c>
      <c r="D1709" s="649"/>
      <c r="E1709" s="649"/>
      <c r="F1709" s="649"/>
      <c r="G1709" s="649"/>
      <c r="H1709" s="649"/>
    </row>
    <row r="1710" spans="1:8">
      <c r="A1710" s="7" t="s">
        <v>3231</v>
      </c>
      <c r="B1710" s="7" t="s">
        <v>3230</v>
      </c>
      <c r="C1710" s="7" t="s">
        <v>773</v>
      </c>
      <c r="D1710" s="649"/>
      <c r="E1710" s="649"/>
      <c r="F1710" s="649"/>
      <c r="G1710" s="649"/>
      <c r="H1710" s="649"/>
    </row>
    <row r="1711" spans="1:8">
      <c r="A1711" s="7" t="s">
        <v>3229</v>
      </c>
      <c r="B1711" s="7" t="s">
        <v>3228</v>
      </c>
      <c r="C1711" s="7" t="s">
        <v>773</v>
      </c>
      <c r="D1711" s="649"/>
      <c r="E1711" s="649"/>
      <c r="F1711" s="649"/>
      <c r="G1711" s="649"/>
      <c r="H1711" s="649"/>
    </row>
    <row r="1712" spans="1:8">
      <c r="A1712" s="7" t="s">
        <v>3227</v>
      </c>
      <c r="B1712" s="7" t="s">
        <v>3226</v>
      </c>
      <c r="C1712" s="7" t="s">
        <v>773</v>
      </c>
      <c r="D1712" s="649"/>
      <c r="E1712" s="649">
        <v>165</v>
      </c>
      <c r="F1712" s="649"/>
      <c r="G1712" s="649"/>
      <c r="H1712" s="649"/>
    </row>
    <row r="1713" spans="1:8">
      <c r="A1713" s="7" t="s">
        <v>3225</v>
      </c>
      <c r="B1713" s="7" t="s">
        <v>3224</v>
      </c>
      <c r="C1713" s="7" t="s">
        <v>773</v>
      </c>
      <c r="D1713" s="649"/>
      <c r="E1713" s="649"/>
      <c r="F1713" s="649"/>
      <c r="G1713" s="649"/>
      <c r="H1713" s="649"/>
    </row>
    <row r="1714" spans="1:8">
      <c r="A1714" s="7" t="s">
        <v>3223</v>
      </c>
      <c r="B1714" s="7" t="s">
        <v>3222</v>
      </c>
      <c r="C1714" s="7" t="s">
        <v>773</v>
      </c>
      <c r="D1714" s="649"/>
      <c r="E1714" s="649"/>
      <c r="F1714" s="649"/>
      <c r="G1714" s="649"/>
      <c r="H1714" s="649"/>
    </row>
    <row r="1715" spans="1:8">
      <c r="A1715" s="7" t="s">
        <v>3221</v>
      </c>
      <c r="B1715" s="7" t="s">
        <v>3220</v>
      </c>
      <c r="C1715" s="7" t="s">
        <v>773</v>
      </c>
      <c r="D1715" s="649"/>
      <c r="E1715" s="649"/>
      <c r="F1715" s="649"/>
      <c r="G1715" s="649"/>
      <c r="H1715" s="649"/>
    </row>
    <row r="1716" spans="1:8">
      <c r="A1716" s="7" t="s">
        <v>3219</v>
      </c>
      <c r="B1716" s="7" t="s">
        <v>3218</v>
      </c>
      <c r="C1716" s="7" t="s">
        <v>773</v>
      </c>
      <c r="D1716" s="649"/>
      <c r="E1716" s="649">
        <v>7.0000000000000007E-2</v>
      </c>
      <c r="F1716" s="649"/>
      <c r="G1716" s="649"/>
      <c r="H1716" s="649"/>
    </row>
    <row r="1717" spans="1:8">
      <c r="A1717" s="7" t="s">
        <v>3217</v>
      </c>
      <c r="B1717" s="7" t="s">
        <v>3216</v>
      </c>
      <c r="C1717" s="7" t="s">
        <v>773</v>
      </c>
      <c r="D1717" s="649"/>
      <c r="E1717" s="649">
        <v>39.840000000000003</v>
      </c>
      <c r="F1717" s="649"/>
      <c r="G1717" s="649"/>
      <c r="H1717" s="649"/>
    </row>
    <row r="1718" spans="1:8">
      <c r="A1718" s="7" t="s">
        <v>3215</v>
      </c>
      <c r="B1718" s="7" t="s">
        <v>255</v>
      </c>
      <c r="C1718" s="7" t="s">
        <v>773</v>
      </c>
      <c r="D1718" s="649">
        <v>98.13</v>
      </c>
      <c r="E1718" s="649">
        <v>1.7</v>
      </c>
      <c r="F1718" s="649">
        <v>11.3</v>
      </c>
      <c r="G1718" s="649">
        <v>10.9</v>
      </c>
      <c r="H1718" s="649">
        <v>0.5</v>
      </c>
    </row>
    <row r="1719" spans="1:8">
      <c r="A1719" s="7" t="s">
        <v>3214</v>
      </c>
      <c r="B1719" s="7" t="s">
        <v>3030</v>
      </c>
      <c r="C1719" s="7" t="s">
        <v>773</v>
      </c>
      <c r="D1719" s="649"/>
      <c r="E1719" s="649"/>
      <c r="F1719" s="649"/>
      <c r="G1719" s="649"/>
      <c r="H1719" s="649"/>
    </row>
    <row r="1720" spans="1:8">
      <c r="A1720" s="7" t="s">
        <v>3213</v>
      </c>
      <c r="B1720" s="7" t="s">
        <v>3212</v>
      </c>
      <c r="C1720" s="7" t="s">
        <v>773</v>
      </c>
      <c r="D1720" s="649"/>
      <c r="E1720" s="649"/>
      <c r="F1720" s="649"/>
      <c r="G1720" s="649"/>
      <c r="H1720" s="649"/>
    </row>
    <row r="1721" spans="1:8">
      <c r="A1721" s="7" t="s">
        <v>3211</v>
      </c>
      <c r="B1721" s="7" t="s">
        <v>3210</v>
      </c>
      <c r="C1721" s="7" t="s">
        <v>773</v>
      </c>
      <c r="D1721" s="649">
        <v>98.13</v>
      </c>
      <c r="E1721" s="649">
        <v>1.7</v>
      </c>
      <c r="F1721" s="649">
        <v>11.3</v>
      </c>
      <c r="G1721" s="649">
        <v>10.9</v>
      </c>
      <c r="H1721" s="649">
        <v>0.5</v>
      </c>
    </row>
    <row r="1722" spans="1:8">
      <c r="A1722" s="7" t="s">
        <v>3209</v>
      </c>
      <c r="B1722" s="7" t="s">
        <v>2991</v>
      </c>
      <c r="C1722" s="7" t="s">
        <v>773</v>
      </c>
      <c r="D1722" s="649"/>
      <c r="E1722" s="649"/>
      <c r="F1722" s="649"/>
      <c r="G1722" s="649"/>
      <c r="H1722" s="649"/>
    </row>
    <row r="1723" spans="1:8">
      <c r="A1723" s="7" t="s">
        <v>3208</v>
      </c>
      <c r="B1723" s="7" t="s">
        <v>3207</v>
      </c>
      <c r="C1723" s="7" t="s">
        <v>773</v>
      </c>
      <c r="D1723" s="649"/>
      <c r="E1723" s="649"/>
      <c r="F1723" s="649"/>
      <c r="G1723" s="649"/>
      <c r="H1723" s="649"/>
    </row>
    <row r="1724" spans="1:8">
      <c r="A1724" s="7" t="s">
        <v>3206</v>
      </c>
      <c r="B1724" s="7" t="s">
        <v>3205</v>
      </c>
      <c r="C1724" s="7" t="s">
        <v>773</v>
      </c>
      <c r="D1724" s="649"/>
      <c r="E1724" s="649"/>
      <c r="F1724" s="649"/>
      <c r="G1724" s="649"/>
      <c r="H1724" s="649"/>
    </row>
    <row r="1725" spans="1:8">
      <c r="A1725" s="7" t="s">
        <v>3204</v>
      </c>
      <c r="B1725" s="7" t="s">
        <v>3203</v>
      </c>
      <c r="C1725" s="7" t="s">
        <v>773</v>
      </c>
      <c r="D1725" s="649"/>
      <c r="E1725" s="649"/>
      <c r="F1725" s="649"/>
      <c r="G1725" s="649"/>
      <c r="H1725" s="649"/>
    </row>
    <row r="1726" spans="1:8">
      <c r="A1726" s="7" t="s">
        <v>3202</v>
      </c>
      <c r="B1726" s="7" t="s">
        <v>2991</v>
      </c>
      <c r="C1726" s="7" t="s">
        <v>773</v>
      </c>
      <c r="D1726" s="649"/>
      <c r="E1726" s="649"/>
      <c r="F1726" s="649"/>
      <c r="G1726" s="649"/>
      <c r="H1726" s="649"/>
    </row>
    <row r="1727" spans="1:8">
      <c r="A1727" s="7" t="s">
        <v>3201</v>
      </c>
      <c r="B1727" s="7" t="s">
        <v>3200</v>
      </c>
      <c r="C1727" s="7" t="s">
        <v>773</v>
      </c>
      <c r="D1727" s="649"/>
      <c r="E1727" s="649"/>
      <c r="F1727" s="649"/>
      <c r="G1727" s="649"/>
      <c r="H1727" s="649"/>
    </row>
    <row r="1728" spans="1:8">
      <c r="A1728" s="7" t="s">
        <v>3199</v>
      </c>
      <c r="B1728" s="7" t="s">
        <v>2991</v>
      </c>
      <c r="C1728" s="7" t="s">
        <v>773</v>
      </c>
      <c r="D1728" s="649"/>
      <c r="E1728" s="649"/>
      <c r="F1728" s="649"/>
      <c r="G1728" s="649"/>
      <c r="H1728" s="649"/>
    </row>
    <row r="1729" spans="1:8">
      <c r="A1729" s="7" t="s">
        <v>3198</v>
      </c>
      <c r="B1729" s="7" t="s">
        <v>3197</v>
      </c>
      <c r="C1729" s="7" t="s">
        <v>773</v>
      </c>
      <c r="D1729" s="649"/>
      <c r="E1729" s="649"/>
      <c r="F1729" s="649"/>
      <c r="G1729" s="649"/>
      <c r="H1729" s="649"/>
    </row>
    <row r="1730" spans="1:8">
      <c r="A1730" s="7" t="s">
        <v>3196</v>
      </c>
      <c r="B1730" s="7" t="s">
        <v>3195</v>
      </c>
      <c r="C1730" s="7" t="s">
        <v>773</v>
      </c>
      <c r="D1730" s="649"/>
      <c r="E1730" s="649"/>
      <c r="F1730" s="649"/>
      <c r="G1730" s="649"/>
      <c r="H1730" s="649"/>
    </row>
    <row r="1731" spans="1:8">
      <c r="A1731" s="7" t="s">
        <v>3194</v>
      </c>
      <c r="B1731" s="7" t="s">
        <v>3193</v>
      </c>
      <c r="C1731" s="7" t="s">
        <v>773</v>
      </c>
      <c r="D1731" s="649"/>
      <c r="E1731" s="649">
        <v>33.840000000000003</v>
      </c>
      <c r="F1731" s="649"/>
      <c r="G1731" s="649">
        <v>50.77</v>
      </c>
      <c r="H1731" s="649">
        <v>232.51</v>
      </c>
    </row>
    <row r="1732" spans="1:8">
      <c r="A1732" s="7" t="s">
        <v>3192</v>
      </c>
      <c r="B1732" s="7" t="s">
        <v>3030</v>
      </c>
      <c r="C1732" s="7" t="s">
        <v>773</v>
      </c>
      <c r="D1732" s="649"/>
      <c r="E1732" s="649"/>
      <c r="F1732" s="649"/>
      <c r="G1732" s="649"/>
      <c r="H1732" s="649"/>
    </row>
    <row r="1733" spans="1:8">
      <c r="A1733" s="7" t="s">
        <v>3191</v>
      </c>
      <c r="B1733" s="7" t="s">
        <v>3190</v>
      </c>
      <c r="C1733" s="7" t="s">
        <v>773</v>
      </c>
      <c r="D1733" s="649"/>
      <c r="E1733" s="649"/>
      <c r="F1733" s="649"/>
      <c r="G1733" s="649"/>
      <c r="H1733" s="649"/>
    </row>
    <row r="1734" spans="1:8">
      <c r="A1734" s="7" t="s">
        <v>3189</v>
      </c>
      <c r="B1734" s="7" t="s">
        <v>3188</v>
      </c>
      <c r="C1734" s="7" t="s">
        <v>773</v>
      </c>
      <c r="D1734" s="649"/>
      <c r="E1734" s="649">
        <v>33.840000000000003</v>
      </c>
      <c r="F1734" s="649"/>
      <c r="G1734" s="649">
        <v>50.77</v>
      </c>
      <c r="H1734" s="649">
        <v>227.04</v>
      </c>
    </row>
    <row r="1735" spans="1:8">
      <c r="A1735" s="7" t="s">
        <v>3187</v>
      </c>
      <c r="B1735" s="7" t="s">
        <v>3186</v>
      </c>
      <c r="C1735" s="7" t="s">
        <v>773</v>
      </c>
      <c r="D1735" s="649"/>
      <c r="E1735" s="649"/>
      <c r="F1735" s="649"/>
      <c r="G1735" s="649">
        <v>50.77</v>
      </c>
      <c r="H1735" s="649">
        <v>227.04</v>
      </c>
    </row>
    <row r="1736" spans="1:8">
      <c r="A1736" s="7" t="s">
        <v>3185</v>
      </c>
      <c r="B1736" s="7" t="s">
        <v>3184</v>
      </c>
      <c r="C1736" s="7" t="s">
        <v>773</v>
      </c>
      <c r="D1736" s="649"/>
      <c r="E1736" s="649"/>
      <c r="F1736" s="649"/>
      <c r="G1736" s="649"/>
      <c r="H1736" s="649"/>
    </row>
    <row r="1737" spans="1:8">
      <c r="A1737" s="7" t="s">
        <v>3183</v>
      </c>
      <c r="B1737" s="7" t="s">
        <v>3182</v>
      </c>
      <c r="C1737" s="7" t="s">
        <v>773</v>
      </c>
      <c r="D1737" s="649"/>
      <c r="E1737" s="649"/>
      <c r="F1737" s="649"/>
      <c r="G1737" s="649"/>
      <c r="H1737" s="649"/>
    </row>
    <row r="1738" spans="1:8">
      <c r="A1738" s="7" t="s">
        <v>3181</v>
      </c>
      <c r="B1738" s="7" t="s">
        <v>3180</v>
      </c>
      <c r="C1738" s="7" t="s">
        <v>773</v>
      </c>
      <c r="D1738" s="649"/>
      <c r="E1738" s="649"/>
      <c r="F1738" s="649"/>
      <c r="G1738" s="649"/>
      <c r="H1738" s="649"/>
    </row>
    <row r="1739" spans="1:8">
      <c r="A1739" s="7" t="s">
        <v>3179</v>
      </c>
      <c r="B1739" s="7" t="s">
        <v>3178</v>
      </c>
      <c r="C1739" s="7" t="s">
        <v>773</v>
      </c>
      <c r="D1739" s="649"/>
      <c r="E1739" s="649"/>
      <c r="F1739" s="649"/>
      <c r="G1739" s="649"/>
      <c r="H1739" s="649"/>
    </row>
    <row r="1740" spans="1:8">
      <c r="A1740" s="7" t="s">
        <v>3177</v>
      </c>
      <c r="B1740" s="7" t="s">
        <v>3176</v>
      </c>
      <c r="C1740" s="7" t="s">
        <v>773</v>
      </c>
      <c r="D1740" s="649"/>
      <c r="E1740" s="649">
        <v>33.840000000000003</v>
      </c>
      <c r="F1740" s="649"/>
      <c r="G1740" s="649"/>
      <c r="H1740" s="649"/>
    </row>
    <row r="1741" spans="1:8">
      <c r="A1741" s="7" t="s">
        <v>3175</v>
      </c>
      <c r="B1741" s="7" t="s">
        <v>3174</v>
      </c>
      <c r="C1741" s="7" t="s">
        <v>773</v>
      </c>
      <c r="D1741" s="649"/>
      <c r="E1741" s="649"/>
      <c r="F1741" s="649"/>
      <c r="G1741" s="649"/>
      <c r="H1741" s="649">
        <v>5.47</v>
      </c>
    </row>
    <row r="1742" spans="1:8">
      <c r="A1742" s="7" t="s">
        <v>3173</v>
      </c>
      <c r="B1742" s="7" t="s">
        <v>2991</v>
      </c>
      <c r="C1742" s="7" t="s">
        <v>773</v>
      </c>
      <c r="D1742" s="649"/>
      <c r="E1742" s="649"/>
      <c r="F1742" s="649"/>
      <c r="G1742" s="649"/>
      <c r="H1742" s="649"/>
    </row>
    <row r="1743" spans="1:8">
      <c r="A1743" s="7" t="s">
        <v>3172</v>
      </c>
      <c r="B1743" s="7" t="s">
        <v>3171</v>
      </c>
      <c r="C1743" s="7" t="s">
        <v>773</v>
      </c>
      <c r="D1743" s="649"/>
      <c r="E1743" s="649"/>
      <c r="F1743" s="649"/>
      <c r="G1743" s="649"/>
      <c r="H1743" s="649"/>
    </row>
    <row r="1744" spans="1:8">
      <c r="A1744" s="7" t="s">
        <v>3170</v>
      </c>
      <c r="B1744" s="7" t="s">
        <v>2991</v>
      </c>
      <c r="C1744" s="7" t="s">
        <v>773</v>
      </c>
      <c r="D1744" s="649"/>
      <c r="E1744" s="649"/>
      <c r="F1744" s="649"/>
      <c r="G1744" s="649"/>
      <c r="H1744" s="649"/>
    </row>
    <row r="1745" spans="1:8">
      <c r="A1745" s="7" t="s">
        <v>3169</v>
      </c>
      <c r="B1745" s="7" t="s">
        <v>2995</v>
      </c>
      <c r="C1745" s="7" t="s">
        <v>773</v>
      </c>
      <c r="D1745" s="649"/>
      <c r="E1745" s="649"/>
      <c r="F1745" s="649"/>
      <c r="G1745" s="649"/>
      <c r="H1745" s="649"/>
    </row>
    <row r="1746" spans="1:8">
      <c r="A1746" s="7" t="s">
        <v>3168</v>
      </c>
      <c r="B1746" s="7" t="s">
        <v>2991</v>
      </c>
      <c r="C1746" s="7" t="s">
        <v>773</v>
      </c>
      <c r="D1746" s="649"/>
      <c r="E1746" s="649"/>
      <c r="F1746" s="649"/>
      <c r="G1746" s="649"/>
      <c r="H1746" s="649"/>
    </row>
    <row r="1747" spans="1:8">
      <c r="A1747" s="7" t="s">
        <v>3167</v>
      </c>
      <c r="B1747" s="7" t="s">
        <v>3166</v>
      </c>
      <c r="C1747" s="7" t="s">
        <v>773</v>
      </c>
      <c r="D1747" s="649"/>
      <c r="E1747" s="649"/>
      <c r="F1747" s="649"/>
      <c r="G1747" s="649"/>
      <c r="H1747" s="649"/>
    </row>
    <row r="1748" spans="1:8">
      <c r="A1748" s="7" t="s">
        <v>3165</v>
      </c>
      <c r="B1748" s="7" t="s">
        <v>2991</v>
      </c>
      <c r="C1748" s="7" t="s">
        <v>773</v>
      </c>
      <c r="D1748" s="649"/>
      <c r="E1748" s="649"/>
      <c r="F1748" s="649"/>
      <c r="G1748" s="649"/>
      <c r="H1748" s="649"/>
    </row>
    <row r="1749" spans="1:8">
      <c r="A1749" s="7" t="s">
        <v>3164</v>
      </c>
      <c r="B1749" s="7" t="s">
        <v>3163</v>
      </c>
      <c r="C1749" s="7" t="s">
        <v>773</v>
      </c>
      <c r="D1749" s="649"/>
      <c r="E1749" s="649"/>
      <c r="F1749" s="649"/>
      <c r="G1749" s="649"/>
      <c r="H1749" s="649"/>
    </row>
    <row r="1750" spans="1:8">
      <c r="A1750" s="7" t="s">
        <v>3162</v>
      </c>
      <c r="B1750" s="7" t="s">
        <v>3161</v>
      </c>
      <c r="C1750" s="7" t="s">
        <v>773</v>
      </c>
      <c r="D1750" s="649"/>
      <c r="E1750" s="649"/>
      <c r="F1750" s="649"/>
      <c r="G1750" s="649"/>
      <c r="H1750" s="649"/>
    </row>
    <row r="1751" spans="1:8">
      <c r="A1751" s="7" t="s">
        <v>3160</v>
      </c>
      <c r="B1751" s="7" t="s">
        <v>3159</v>
      </c>
      <c r="C1751" s="7" t="s">
        <v>773</v>
      </c>
      <c r="D1751" s="649"/>
      <c r="E1751" s="649"/>
      <c r="F1751" s="649"/>
      <c r="G1751" s="649"/>
      <c r="H1751" s="649"/>
    </row>
    <row r="1752" spans="1:8">
      <c r="A1752" s="7" t="s">
        <v>3158</v>
      </c>
      <c r="B1752" s="7" t="s">
        <v>3157</v>
      </c>
      <c r="C1752" s="7" t="s">
        <v>773</v>
      </c>
      <c r="D1752" s="649"/>
      <c r="E1752" s="649"/>
      <c r="F1752" s="649"/>
      <c r="G1752" s="649"/>
      <c r="H1752" s="649"/>
    </row>
    <row r="1753" spans="1:8">
      <c r="A1753" s="7" t="s">
        <v>3156</v>
      </c>
      <c r="B1753" s="7" t="s">
        <v>2991</v>
      </c>
      <c r="C1753" s="7" t="s">
        <v>773</v>
      </c>
      <c r="D1753" s="649"/>
      <c r="E1753" s="649"/>
      <c r="F1753" s="649"/>
      <c r="G1753" s="649"/>
      <c r="H1753" s="649"/>
    </row>
    <row r="1754" spans="1:8">
      <c r="A1754" s="7" t="s">
        <v>3155</v>
      </c>
      <c r="B1754" s="7" t="s">
        <v>3154</v>
      </c>
      <c r="C1754" s="7" t="s">
        <v>773</v>
      </c>
      <c r="D1754" s="649">
        <v>13.61</v>
      </c>
      <c r="E1754" s="649">
        <v>10.28</v>
      </c>
      <c r="F1754" s="649">
        <v>9.17</v>
      </c>
      <c r="G1754" s="649">
        <v>7.94</v>
      </c>
      <c r="H1754" s="649">
        <v>7.44</v>
      </c>
    </row>
    <row r="1755" spans="1:8">
      <c r="A1755" s="7" t="s">
        <v>3153</v>
      </c>
      <c r="B1755" s="7" t="s">
        <v>3152</v>
      </c>
      <c r="C1755" s="7" t="s">
        <v>773</v>
      </c>
      <c r="D1755" s="649"/>
      <c r="E1755" s="649"/>
      <c r="F1755" s="649"/>
      <c r="G1755" s="649"/>
      <c r="H1755" s="649"/>
    </row>
    <row r="1756" spans="1:8">
      <c r="A1756" s="7" t="s">
        <v>3151</v>
      </c>
      <c r="B1756" s="7" t="s">
        <v>2991</v>
      </c>
      <c r="C1756" s="7" t="s">
        <v>773</v>
      </c>
      <c r="D1756" s="649"/>
      <c r="E1756" s="649"/>
      <c r="F1756" s="649"/>
      <c r="G1756" s="649"/>
      <c r="H1756" s="649"/>
    </row>
    <row r="1757" spans="1:8">
      <c r="A1757" s="7" t="s">
        <v>3150</v>
      </c>
      <c r="B1757" s="7" t="s">
        <v>3149</v>
      </c>
      <c r="C1757" s="7" t="s">
        <v>773</v>
      </c>
      <c r="D1757" s="649"/>
      <c r="E1757" s="649"/>
      <c r="F1757" s="649"/>
      <c r="G1757" s="649"/>
      <c r="H1757" s="649"/>
    </row>
    <row r="1758" spans="1:8">
      <c r="A1758" s="7" t="s">
        <v>3148</v>
      </c>
      <c r="B1758" s="7" t="s">
        <v>3147</v>
      </c>
      <c r="C1758" s="7" t="s">
        <v>773</v>
      </c>
      <c r="D1758" s="649"/>
      <c r="E1758" s="649"/>
      <c r="F1758" s="649"/>
      <c r="G1758" s="649"/>
      <c r="H1758" s="649"/>
    </row>
    <row r="1759" spans="1:8">
      <c r="A1759" s="7" t="s">
        <v>3146</v>
      </c>
      <c r="B1759" s="7" t="s">
        <v>3145</v>
      </c>
      <c r="C1759" s="7" t="s">
        <v>773</v>
      </c>
      <c r="D1759" s="649"/>
      <c r="E1759" s="649"/>
      <c r="F1759" s="649"/>
      <c r="G1759" s="649"/>
      <c r="H1759" s="649"/>
    </row>
    <row r="1760" spans="1:8">
      <c r="A1760" s="7" t="s">
        <v>3144</v>
      </c>
      <c r="B1760" s="7" t="s">
        <v>3003</v>
      </c>
      <c r="C1760" s="7" t="s">
        <v>773</v>
      </c>
      <c r="D1760" s="649"/>
      <c r="E1760" s="649"/>
      <c r="F1760" s="649"/>
      <c r="G1760" s="649"/>
      <c r="H1760" s="649"/>
    </row>
    <row r="1761" spans="1:8">
      <c r="A1761" s="7" t="s">
        <v>3143</v>
      </c>
      <c r="B1761" s="7" t="s">
        <v>3142</v>
      </c>
      <c r="C1761" s="7" t="s">
        <v>773</v>
      </c>
      <c r="D1761" s="649"/>
      <c r="E1761" s="649"/>
      <c r="F1761" s="649"/>
      <c r="G1761" s="649"/>
      <c r="H1761" s="649"/>
    </row>
    <row r="1762" spans="1:8">
      <c r="A1762" s="7" t="s">
        <v>3141</v>
      </c>
      <c r="B1762" s="7" t="s">
        <v>3003</v>
      </c>
      <c r="C1762" s="7" t="s">
        <v>773</v>
      </c>
      <c r="D1762" s="649"/>
      <c r="E1762" s="649"/>
      <c r="F1762" s="649"/>
      <c r="G1762" s="649"/>
      <c r="H1762" s="649"/>
    </row>
    <row r="1763" spans="1:8">
      <c r="A1763" s="7" t="s">
        <v>3140</v>
      </c>
      <c r="B1763" s="7" t="s">
        <v>3139</v>
      </c>
      <c r="C1763" s="7" t="s">
        <v>773</v>
      </c>
      <c r="D1763" s="649"/>
      <c r="E1763" s="649"/>
      <c r="F1763" s="649"/>
      <c r="G1763" s="649"/>
      <c r="H1763" s="649"/>
    </row>
    <row r="1764" spans="1:8">
      <c r="A1764" s="7" t="s">
        <v>3138</v>
      </c>
      <c r="B1764" s="7" t="s">
        <v>3003</v>
      </c>
      <c r="C1764" s="7" t="s">
        <v>773</v>
      </c>
      <c r="D1764" s="649"/>
      <c r="E1764" s="649"/>
      <c r="F1764" s="649"/>
      <c r="G1764" s="649"/>
      <c r="H1764" s="649"/>
    </row>
    <row r="1765" spans="1:8">
      <c r="A1765" s="7" t="s">
        <v>3137</v>
      </c>
      <c r="B1765" s="7" t="s">
        <v>3136</v>
      </c>
      <c r="C1765" s="7" t="s">
        <v>773</v>
      </c>
      <c r="D1765" s="649">
        <v>8.56</v>
      </c>
      <c r="E1765" s="649">
        <v>6.18</v>
      </c>
      <c r="F1765" s="649">
        <v>4.87</v>
      </c>
      <c r="G1765" s="649">
        <v>5.05</v>
      </c>
      <c r="H1765" s="649">
        <v>5.74</v>
      </c>
    </row>
    <row r="1766" spans="1:8">
      <c r="A1766" s="7" t="s">
        <v>3135</v>
      </c>
      <c r="B1766" s="7" t="s">
        <v>2991</v>
      </c>
      <c r="C1766" s="7" t="s">
        <v>773</v>
      </c>
      <c r="D1766" s="649"/>
      <c r="E1766" s="649"/>
      <c r="F1766" s="649"/>
      <c r="G1766" s="649"/>
      <c r="H1766" s="649"/>
    </row>
    <row r="1767" spans="1:8">
      <c r="A1767" s="7" t="s">
        <v>3134</v>
      </c>
      <c r="B1767" s="7" t="s">
        <v>3133</v>
      </c>
      <c r="C1767" s="7" t="s">
        <v>773</v>
      </c>
      <c r="D1767" s="649"/>
      <c r="E1767" s="649"/>
      <c r="F1767" s="649"/>
      <c r="G1767" s="649"/>
      <c r="H1767" s="649"/>
    </row>
    <row r="1768" spans="1:8">
      <c r="A1768" s="7" t="s">
        <v>3132</v>
      </c>
      <c r="B1768" s="7" t="s">
        <v>3131</v>
      </c>
      <c r="C1768" s="7" t="s">
        <v>773</v>
      </c>
      <c r="D1768" s="649"/>
      <c r="E1768" s="649"/>
      <c r="F1768" s="649"/>
      <c r="G1768" s="649"/>
      <c r="H1768" s="649"/>
    </row>
    <row r="1769" spans="1:8">
      <c r="A1769" s="7" t="s">
        <v>3130</v>
      </c>
      <c r="B1769" s="7" t="s">
        <v>3129</v>
      </c>
      <c r="C1769" s="7" t="s">
        <v>773</v>
      </c>
      <c r="D1769" s="649">
        <v>8.56</v>
      </c>
      <c r="E1769" s="649">
        <v>6.18</v>
      </c>
      <c r="F1769" s="649">
        <v>4.87</v>
      </c>
      <c r="G1769" s="649">
        <v>5.05</v>
      </c>
      <c r="H1769" s="649">
        <v>5.74</v>
      </c>
    </row>
    <row r="1770" spans="1:8">
      <c r="A1770" s="7" t="s">
        <v>3128</v>
      </c>
      <c r="B1770" s="7" t="s">
        <v>3003</v>
      </c>
      <c r="C1770" s="7" t="s">
        <v>773</v>
      </c>
      <c r="D1770" s="649"/>
      <c r="E1770" s="649"/>
      <c r="F1770" s="649"/>
      <c r="G1770" s="649"/>
      <c r="H1770" s="649"/>
    </row>
    <row r="1771" spans="1:8">
      <c r="A1771" s="7" t="s">
        <v>3127</v>
      </c>
      <c r="B1771" s="7" t="s">
        <v>3126</v>
      </c>
      <c r="C1771" s="7" t="s">
        <v>773</v>
      </c>
      <c r="D1771" s="649"/>
      <c r="E1771" s="649"/>
      <c r="F1771" s="649"/>
      <c r="G1771" s="649"/>
      <c r="H1771" s="649"/>
    </row>
    <row r="1772" spans="1:8">
      <c r="A1772" s="7" t="s">
        <v>3125</v>
      </c>
      <c r="B1772" s="7" t="s">
        <v>3003</v>
      </c>
      <c r="C1772" s="7" t="s">
        <v>773</v>
      </c>
      <c r="D1772" s="649"/>
      <c r="E1772" s="649"/>
      <c r="F1772" s="649"/>
      <c r="G1772" s="649"/>
      <c r="H1772" s="649"/>
    </row>
    <row r="1773" spans="1:8">
      <c r="A1773" s="7" t="s">
        <v>3124</v>
      </c>
      <c r="B1773" s="7" t="s">
        <v>3123</v>
      </c>
      <c r="C1773" s="7" t="s">
        <v>773</v>
      </c>
      <c r="D1773" s="649"/>
      <c r="E1773" s="649"/>
      <c r="F1773" s="649"/>
      <c r="G1773" s="649"/>
      <c r="H1773" s="649"/>
    </row>
    <row r="1774" spans="1:8">
      <c r="A1774" s="7" t="s">
        <v>3122</v>
      </c>
      <c r="B1774" s="7" t="s">
        <v>3003</v>
      </c>
      <c r="C1774" s="7" t="s">
        <v>773</v>
      </c>
      <c r="D1774" s="649"/>
      <c r="E1774" s="649"/>
      <c r="F1774" s="649"/>
      <c r="G1774" s="649"/>
      <c r="H1774" s="649"/>
    </row>
    <row r="1775" spans="1:8">
      <c r="A1775" s="7" t="s">
        <v>3121</v>
      </c>
      <c r="B1775" s="7" t="s">
        <v>3120</v>
      </c>
      <c r="C1775" s="7" t="s">
        <v>773</v>
      </c>
      <c r="D1775" s="649"/>
      <c r="E1775" s="649"/>
      <c r="F1775" s="649"/>
      <c r="G1775" s="649"/>
      <c r="H1775" s="649"/>
    </row>
    <row r="1776" spans="1:8">
      <c r="A1776" s="7" t="s">
        <v>3119</v>
      </c>
      <c r="B1776" s="7" t="s">
        <v>3118</v>
      </c>
      <c r="C1776" s="7" t="s">
        <v>773</v>
      </c>
      <c r="D1776" s="649"/>
      <c r="E1776" s="649"/>
      <c r="F1776" s="649"/>
      <c r="G1776" s="649"/>
      <c r="H1776" s="649"/>
    </row>
    <row r="1777" spans="1:8">
      <c r="A1777" s="7" t="s">
        <v>3117</v>
      </c>
      <c r="B1777" s="7" t="s">
        <v>2991</v>
      </c>
      <c r="C1777" s="7" t="s">
        <v>773</v>
      </c>
      <c r="D1777" s="649"/>
      <c r="E1777" s="649"/>
      <c r="F1777" s="649"/>
      <c r="G1777" s="649"/>
      <c r="H1777" s="649"/>
    </row>
    <row r="1778" spans="1:8">
      <c r="A1778" s="7" t="s">
        <v>3116</v>
      </c>
      <c r="B1778" s="7" t="s">
        <v>3115</v>
      </c>
      <c r="C1778" s="7" t="s">
        <v>773</v>
      </c>
      <c r="D1778" s="649"/>
      <c r="E1778" s="649"/>
      <c r="F1778" s="649"/>
      <c r="G1778" s="649"/>
      <c r="H1778" s="649"/>
    </row>
    <row r="1779" spans="1:8">
      <c r="A1779" s="7" t="s">
        <v>3114</v>
      </c>
      <c r="B1779" s="7" t="s">
        <v>2991</v>
      </c>
      <c r="C1779" s="7" t="s">
        <v>773</v>
      </c>
      <c r="D1779" s="649"/>
      <c r="E1779" s="649"/>
      <c r="F1779" s="649"/>
      <c r="G1779" s="649"/>
      <c r="H1779" s="649"/>
    </row>
    <row r="1780" spans="1:8">
      <c r="A1780" s="7" t="s">
        <v>3113</v>
      </c>
      <c r="B1780" s="7" t="s">
        <v>3112</v>
      </c>
      <c r="C1780" s="7" t="s">
        <v>773</v>
      </c>
      <c r="D1780" s="649"/>
      <c r="E1780" s="649"/>
      <c r="F1780" s="649"/>
      <c r="G1780" s="649"/>
      <c r="H1780" s="649"/>
    </row>
    <row r="1781" spans="1:8">
      <c r="A1781" s="7" t="s">
        <v>3111</v>
      </c>
      <c r="B1781" s="7" t="s">
        <v>3003</v>
      </c>
      <c r="C1781" s="7" t="s">
        <v>773</v>
      </c>
      <c r="D1781" s="649"/>
      <c r="E1781" s="649"/>
      <c r="F1781" s="649"/>
      <c r="G1781" s="649"/>
      <c r="H1781" s="649"/>
    </row>
    <row r="1782" spans="1:8">
      <c r="A1782" s="7" t="s">
        <v>3110</v>
      </c>
      <c r="B1782" s="7" t="s">
        <v>3109</v>
      </c>
      <c r="C1782" s="7" t="s">
        <v>773</v>
      </c>
      <c r="D1782" s="649"/>
      <c r="E1782" s="649"/>
      <c r="F1782" s="649"/>
      <c r="G1782" s="649"/>
      <c r="H1782" s="649"/>
    </row>
    <row r="1783" spans="1:8">
      <c r="A1783" s="7" t="s">
        <v>3108</v>
      </c>
      <c r="B1783" s="7" t="s">
        <v>3003</v>
      </c>
      <c r="C1783" s="7" t="s">
        <v>773</v>
      </c>
      <c r="D1783" s="649"/>
      <c r="E1783" s="649"/>
      <c r="F1783" s="649"/>
      <c r="G1783" s="649"/>
      <c r="H1783" s="649"/>
    </row>
    <row r="1784" spans="1:8">
      <c r="A1784" s="7" t="s">
        <v>3107</v>
      </c>
      <c r="B1784" s="7" t="s">
        <v>3106</v>
      </c>
      <c r="C1784" s="7" t="s">
        <v>773</v>
      </c>
      <c r="D1784" s="649"/>
      <c r="E1784" s="649"/>
      <c r="F1784" s="649"/>
      <c r="G1784" s="649"/>
      <c r="H1784" s="649"/>
    </row>
    <row r="1785" spans="1:8">
      <c r="A1785" s="7" t="s">
        <v>3105</v>
      </c>
      <c r="B1785" s="7" t="s">
        <v>3003</v>
      </c>
      <c r="C1785" s="7" t="s">
        <v>773</v>
      </c>
      <c r="D1785" s="649"/>
      <c r="E1785" s="649"/>
      <c r="F1785" s="649"/>
      <c r="G1785" s="649"/>
      <c r="H1785" s="649"/>
    </row>
    <row r="1786" spans="1:8">
      <c r="A1786" s="7" t="s">
        <v>3104</v>
      </c>
      <c r="B1786" s="7" t="s">
        <v>3103</v>
      </c>
      <c r="C1786" s="7" t="s">
        <v>773</v>
      </c>
      <c r="D1786" s="649"/>
      <c r="E1786" s="649"/>
      <c r="F1786" s="649"/>
      <c r="G1786" s="649"/>
      <c r="H1786" s="649"/>
    </row>
    <row r="1787" spans="1:8">
      <c r="A1787" s="7" t="s">
        <v>3102</v>
      </c>
      <c r="B1787" s="7" t="s">
        <v>3003</v>
      </c>
      <c r="C1787" s="7" t="s">
        <v>773</v>
      </c>
      <c r="D1787" s="649"/>
      <c r="E1787" s="649"/>
      <c r="F1787" s="649"/>
      <c r="G1787" s="649"/>
      <c r="H1787" s="649"/>
    </row>
    <row r="1788" spans="1:8">
      <c r="A1788" s="7" t="s">
        <v>3101</v>
      </c>
      <c r="B1788" s="7" t="s">
        <v>3100</v>
      </c>
      <c r="C1788" s="7" t="s">
        <v>773</v>
      </c>
      <c r="D1788" s="649"/>
      <c r="E1788" s="649"/>
      <c r="F1788" s="649"/>
      <c r="G1788" s="649"/>
      <c r="H1788" s="649"/>
    </row>
    <row r="1789" spans="1:8">
      <c r="A1789" s="7" t="s">
        <v>3099</v>
      </c>
      <c r="B1789" s="7" t="s">
        <v>3098</v>
      </c>
      <c r="C1789" s="7" t="s">
        <v>773</v>
      </c>
      <c r="D1789" s="649"/>
      <c r="E1789" s="649"/>
      <c r="F1789" s="649"/>
      <c r="G1789" s="649"/>
      <c r="H1789" s="649"/>
    </row>
    <row r="1790" spans="1:8">
      <c r="A1790" s="7" t="s">
        <v>3097</v>
      </c>
      <c r="B1790" s="7" t="s">
        <v>2991</v>
      </c>
      <c r="C1790" s="7" t="s">
        <v>773</v>
      </c>
      <c r="D1790" s="649"/>
      <c r="E1790" s="649"/>
      <c r="F1790" s="649"/>
      <c r="G1790" s="649"/>
      <c r="H1790" s="649"/>
    </row>
    <row r="1791" spans="1:8">
      <c r="A1791" s="7" t="s">
        <v>3096</v>
      </c>
      <c r="B1791" s="7" t="s">
        <v>3095</v>
      </c>
      <c r="C1791" s="7" t="s">
        <v>773</v>
      </c>
      <c r="D1791" s="649"/>
      <c r="E1791" s="649"/>
      <c r="F1791" s="649"/>
      <c r="G1791" s="649"/>
      <c r="H1791" s="649"/>
    </row>
    <row r="1792" spans="1:8">
      <c r="A1792" s="7" t="s">
        <v>3094</v>
      </c>
      <c r="B1792" s="7" t="s">
        <v>3003</v>
      </c>
      <c r="C1792" s="7" t="s">
        <v>773</v>
      </c>
      <c r="D1792" s="649"/>
      <c r="E1792" s="649"/>
      <c r="F1792" s="649"/>
      <c r="G1792" s="649"/>
      <c r="H1792" s="649"/>
    </row>
    <row r="1793" spans="1:8">
      <c r="A1793" s="7" t="s">
        <v>3093</v>
      </c>
      <c r="B1793" s="7" t="s">
        <v>3092</v>
      </c>
      <c r="C1793" s="7" t="s">
        <v>773</v>
      </c>
      <c r="D1793" s="649"/>
      <c r="E1793" s="649"/>
      <c r="F1793" s="649"/>
      <c r="G1793" s="649"/>
      <c r="H1793" s="649"/>
    </row>
    <row r="1794" spans="1:8">
      <c r="A1794" s="7" t="s">
        <v>3091</v>
      </c>
      <c r="B1794" s="7" t="s">
        <v>3003</v>
      </c>
      <c r="C1794" s="7" t="s">
        <v>773</v>
      </c>
      <c r="D1794" s="649"/>
      <c r="E1794" s="649"/>
      <c r="F1794" s="649"/>
      <c r="G1794" s="649"/>
      <c r="H1794" s="649"/>
    </row>
    <row r="1795" spans="1:8">
      <c r="A1795" s="7" t="s">
        <v>3090</v>
      </c>
      <c r="B1795" s="7" t="s">
        <v>3089</v>
      </c>
      <c r="C1795" s="7" t="s">
        <v>773</v>
      </c>
      <c r="D1795" s="649"/>
      <c r="E1795" s="649"/>
      <c r="F1795" s="649"/>
      <c r="G1795" s="649"/>
      <c r="H1795" s="649"/>
    </row>
    <row r="1796" spans="1:8">
      <c r="A1796" s="7" t="s">
        <v>3088</v>
      </c>
      <c r="B1796" s="7" t="s">
        <v>3003</v>
      </c>
      <c r="C1796" s="7" t="s">
        <v>773</v>
      </c>
      <c r="D1796" s="649"/>
      <c r="E1796" s="649"/>
      <c r="F1796" s="649"/>
      <c r="G1796" s="649"/>
      <c r="H1796" s="649"/>
    </row>
    <row r="1797" spans="1:8">
      <c r="A1797" s="7" t="s">
        <v>3087</v>
      </c>
      <c r="B1797" s="7" t="s">
        <v>3086</v>
      </c>
      <c r="C1797" s="7" t="s">
        <v>773</v>
      </c>
      <c r="D1797" s="649"/>
      <c r="E1797" s="649"/>
      <c r="F1797" s="649"/>
      <c r="G1797" s="649"/>
      <c r="H1797" s="649"/>
    </row>
    <row r="1798" spans="1:8">
      <c r="A1798" s="7" t="s">
        <v>3085</v>
      </c>
      <c r="B1798" s="7" t="s">
        <v>2991</v>
      </c>
      <c r="C1798" s="7" t="s">
        <v>773</v>
      </c>
      <c r="D1798" s="649"/>
      <c r="E1798" s="649"/>
      <c r="F1798" s="649"/>
      <c r="G1798" s="649"/>
      <c r="H1798" s="649"/>
    </row>
    <row r="1799" spans="1:8">
      <c r="A1799" s="7" t="s">
        <v>3084</v>
      </c>
      <c r="B1799" s="7" t="s">
        <v>3083</v>
      </c>
      <c r="C1799" s="7" t="s">
        <v>773</v>
      </c>
      <c r="D1799" s="649">
        <v>5.05</v>
      </c>
      <c r="E1799" s="649">
        <v>4.0999999999999996</v>
      </c>
      <c r="F1799" s="649">
        <v>4.3</v>
      </c>
      <c r="G1799" s="649">
        <v>2.89</v>
      </c>
      <c r="H1799" s="649">
        <v>1.7</v>
      </c>
    </row>
    <row r="1800" spans="1:8">
      <c r="A1800" s="7" t="s">
        <v>3082</v>
      </c>
      <c r="B1800" s="7" t="s">
        <v>2991</v>
      </c>
      <c r="C1800" s="7" t="s">
        <v>773</v>
      </c>
      <c r="D1800" s="649"/>
      <c r="E1800" s="649"/>
      <c r="F1800" s="649"/>
      <c r="G1800" s="649"/>
      <c r="H1800" s="649"/>
    </row>
    <row r="1801" spans="1:8">
      <c r="A1801" s="7" t="s">
        <v>3081</v>
      </c>
      <c r="B1801" s="7" t="s">
        <v>3080</v>
      </c>
      <c r="C1801" s="7" t="s">
        <v>773</v>
      </c>
      <c r="D1801" s="649"/>
      <c r="E1801" s="649"/>
      <c r="F1801" s="649"/>
      <c r="G1801" s="649"/>
      <c r="H1801" s="649"/>
    </row>
    <row r="1802" spans="1:8">
      <c r="A1802" s="7" t="s">
        <v>3079</v>
      </c>
      <c r="B1802" s="7" t="s">
        <v>3003</v>
      </c>
      <c r="C1802" s="7" t="s">
        <v>773</v>
      </c>
      <c r="D1802" s="649"/>
      <c r="E1802" s="649"/>
      <c r="F1802" s="649"/>
      <c r="G1802" s="649"/>
      <c r="H1802" s="649"/>
    </row>
    <row r="1803" spans="1:8">
      <c r="A1803" s="7" t="s">
        <v>3078</v>
      </c>
      <c r="B1803" s="7" t="s">
        <v>3077</v>
      </c>
      <c r="C1803" s="7" t="s">
        <v>773</v>
      </c>
      <c r="D1803" s="649">
        <v>5.05</v>
      </c>
      <c r="E1803" s="649">
        <v>4.0999999999999996</v>
      </c>
      <c r="F1803" s="649">
        <v>4.3</v>
      </c>
      <c r="G1803" s="649">
        <v>2.89</v>
      </c>
      <c r="H1803" s="649">
        <v>1.7</v>
      </c>
    </row>
    <row r="1804" spans="1:8">
      <c r="A1804" s="7" t="s">
        <v>3076</v>
      </c>
      <c r="B1804" s="7" t="s">
        <v>3003</v>
      </c>
      <c r="C1804" s="7" t="s">
        <v>773</v>
      </c>
      <c r="D1804" s="649"/>
      <c r="E1804" s="649"/>
      <c r="F1804" s="649"/>
      <c r="G1804" s="649"/>
      <c r="H1804" s="649"/>
    </row>
    <row r="1805" spans="1:8">
      <c r="A1805" s="7" t="s">
        <v>3075</v>
      </c>
      <c r="B1805" s="7" t="s">
        <v>3074</v>
      </c>
      <c r="C1805" s="7" t="s">
        <v>773</v>
      </c>
      <c r="D1805" s="649"/>
      <c r="E1805" s="649"/>
      <c r="F1805" s="649"/>
      <c r="G1805" s="649"/>
      <c r="H1805" s="649"/>
    </row>
    <row r="1806" spans="1:8">
      <c r="A1806" s="7" t="s">
        <v>3073</v>
      </c>
      <c r="B1806" s="7" t="s">
        <v>3003</v>
      </c>
      <c r="C1806" s="7" t="s">
        <v>773</v>
      </c>
      <c r="D1806" s="649"/>
      <c r="E1806" s="649"/>
      <c r="F1806" s="649"/>
      <c r="G1806" s="649"/>
      <c r="H1806" s="649"/>
    </row>
    <row r="1807" spans="1:8">
      <c r="A1807" s="7" t="s">
        <v>3072</v>
      </c>
      <c r="B1807" s="7" t="s">
        <v>3071</v>
      </c>
      <c r="C1807" s="7" t="s">
        <v>773</v>
      </c>
      <c r="D1807" s="649"/>
      <c r="E1807" s="649"/>
      <c r="F1807" s="649"/>
      <c r="G1807" s="649"/>
      <c r="H1807" s="649"/>
    </row>
    <row r="1808" spans="1:8">
      <c r="A1808" s="7" t="s">
        <v>3070</v>
      </c>
      <c r="B1808" s="7" t="s">
        <v>2991</v>
      </c>
      <c r="C1808" s="7" t="s">
        <v>773</v>
      </c>
      <c r="D1808" s="649"/>
      <c r="E1808" s="649"/>
      <c r="F1808" s="649"/>
      <c r="G1808" s="649"/>
      <c r="H1808" s="649"/>
    </row>
    <row r="1809" spans="1:8">
      <c r="A1809" s="7" t="s">
        <v>3069</v>
      </c>
      <c r="B1809" s="7" t="s">
        <v>3068</v>
      </c>
      <c r="C1809" s="7" t="s">
        <v>773</v>
      </c>
      <c r="D1809" s="649">
        <v>28.26</v>
      </c>
      <c r="E1809" s="649">
        <v>18.82</v>
      </c>
      <c r="F1809" s="649">
        <v>16.73</v>
      </c>
      <c r="G1809" s="649">
        <v>41.95</v>
      </c>
      <c r="H1809" s="649">
        <v>55.08</v>
      </c>
    </row>
    <row r="1810" spans="1:8">
      <c r="A1810" s="7" t="s">
        <v>3067</v>
      </c>
      <c r="B1810" s="7" t="s">
        <v>3066</v>
      </c>
      <c r="C1810" s="7" t="s">
        <v>773</v>
      </c>
      <c r="D1810" s="649">
        <v>48.84</v>
      </c>
      <c r="E1810" s="649">
        <v>32.92</v>
      </c>
      <c r="F1810" s="649">
        <v>32.090000000000003</v>
      </c>
      <c r="G1810" s="649">
        <v>70.44</v>
      </c>
      <c r="H1810" s="649">
        <v>94.47</v>
      </c>
    </row>
    <row r="1811" spans="1:8">
      <c r="A1811" s="7" t="s">
        <v>3065</v>
      </c>
      <c r="B1811" s="7" t="s">
        <v>2991</v>
      </c>
      <c r="C1811" s="7" t="s">
        <v>773</v>
      </c>
      <c r="D1811" s="649"/>
      <c r="E1811" s="649"/>
      <c r="F1811" s="649"/>
      <c r="G1811" s="649"/>
      <c r="H1811" s="649"/>
    </row>
    <row r="1812" spans="1:8">
      <c r="A1812" s="7" t="s">
        <v>3064</v>
      </c>
      <c r="B1812" s="7" t="s">
        <v>3063</v>
      </c>
      <c r="C1812" s="7" t="s">
        <v>773</v>
      </c>
      <c r="D1812" s="649">
        <v>20.58</v>
      </c>
      <c r="E1812" s="649">
        <v>14.1</v>
      </c>
      <c r="F1812" s="649">
        <v>15.36</v>
      </c>
      <c r="G1812" s="649">
        <v>28.49</v>
      </c>
      <c r="H1812" s="649">
        <v>39.39</v>
      </c>
    </row>
    <row r="1813" spans="1:8">
      <c r="A1813" s="7" t="s">
        <v>3062</v>
      </c>
      <c r="B1813" s="7" t="s">
        <v>3061</v>
      </c>
      <c r="C1813" s="7" t="s">
        <v>773</v>
      </c>
      <c r="D1813" s="649"/>
      <c r="E1813" s="649"/>
      <c r="F1813" s="649"/>
      <c r="G1813" s="649"/>
      <c r="H1813" s="649"/>
    </row>
    <row r="1814" spans="1:8">
      <c r="A1814" s="7" t="s">
        <v>3060</v>
      </c>
      <c r="B1814" s="7" t="s">
        <v>3059</v>
      </c>
      <c r="C1814" s="7" t="s">
        <v>773</v>
      </c>
      <c r="D1814" s="649"/>
      <c r="E1814" s="649"/>
      <c r="F1814" s="649"/>
      <c r="G1814" s="649"/>
      <c r="H1814" s="649"/>
    </row>
    <row r="1815" spans="1:8">
      <c r="A1815" s="7" t="s">
        <v>3058</v>
      </c>
      <c r="B1815" s="7" t="s">
        <v>3057</v>
      </c>
      <c r="C1815" s="7" t="s">
        <v>773</v>
      </c>
      <c r="D1815" s="649"/>
      <c r="E1815" s="649"/>
      <c r="F1815" s="649"/>
      <c r="G1815" s="649"/>
      <c r="H1815" s="649"/>
    </row>
    <row r="1816" spans="1:8">
      <c r="A1816" s="7" t="s">
        <v>3056</v>
      </c>
      <c r="B1816" s="7" t="s">
        <v>1352</v>
      </c>
      <c r="C1816" s="7" t="s">
        <v>773</v>
      </c>
      <c r="D1816" s="649"/>
      <c r="E1816" s="649"/>
      <c r="F1816" s="649"/>
      <c r="G1816" s="649"/>
      <c r="H1816" s="649"/>
    </row>
    <row r="1817" spans="1:8">
      <c r="A1817" s="7" t="s">
        <v>3055</v>
      </c>
      <c r="B1817" s="7" t="s">
        <v>3054</v>
      </c>
      <c r="C1817" s="7" t="s">
        <v>773</v>
      </c>
      <c r="D1817" s="649"/>
      <c r="E1817" s="649"/>
      <c r="F1817" s="649">
        <v>15.1</v>
      </c>
      <c r="G1817" s="649">
        <v>9.64</v>
      </c>
      <c r="H1817" s="649">
        <v>0.76</v>
      </c>
    </row>
    <row r="1818" spans="1:8">
      <c r="A1818" s="7" t="s">
        <v>3053</v>
      </c>
      <c r="B1818" s="7" t="s">
        <v>3052</v>
      </c>
      <c r="C1818" s="7" t="s">
        <v>773</v>
      </c>
      <c r="D1818" s="649"/>
      <c r="E1818" s="649"/>
      <c r="F1818" s="649"/>
      <c r="G1818" s="649"/>
      <c r="H1818" s="649"/>
    </row>
    <row r="1819" spans="1:8">
      <c r="A1819" s="7" t="s">
        <v>3051</v>
      </c>
      <c r="B1819" s="7" t="s">
        <v>3050</v>
      </c>
      <c r="C1819" s="7" t="s">
        <v>773</v>
      </c>
      <c r="D1819" s="649"/>
      <c r="E1819" s="649"/>
      <c r="F1819" s="649"/>
      <c r="G1819" s="649"/>
      <c r="H1819" s="649"/>
    </row>
    <row r="1820" spans="1:8">
      <c r="A1820" s="7" t="s">
        <v>3049</v>
      </c>
      <c r="B1820" s="7" t="s">
        <v>3048</v>
      </c>
      <c r="C1820" s="7" t="s">
        <v>773</v>
      </c>
      <c r="D1820" s="649"/>
      <c r="E1820" s="649"/>
      <c r="F1820" s="649"/>
      <c r="G1820" s="649"/>
      <c r="H1820" s="649"/>
    </row>
    <row r="1821" spans="1:8">
      <c r="A1821" s="7" t="s">
        <v>3047</v>
      </c>
      <c r="B1821" s="7" t="s">
        <v>3046</v>
      </c>
      <c r="C1821" s="7" t="s">
        <v>773</v>
      </c>
      <c r="D1821" s="649"/>
      <c r="E1821" s="649"/>
      <c r="F1821" s="649"/>
      <c r="G1821" s="649"/>
      <c r="H1821" s="649"/>
    </row>
    <row r="1822" spans="1:8">
      <c r="A1822" s="7" t="s">
        <v>3045</v>
      </c>
      <c r="B1822" s="7" t="s">
        <v>3044</v>
      </c>
      <c r="C1822" s="7" t="s">
        <v>773</v>
      </c>
      <c r="D1822" s="649"/>
      <c r="E1822" s="649"/>
      <c r="F1822" s="649"/>
      <c r="G1822" s="649"/>
      <c r="H1822" s="649"/>
    </row>
    <row r="1823" spans="1:8">
      <c r="A1823" s="7" t="s">
        <v>3043</v>
      </c>
      <c r="B1823" s="7" t="s">
        <v>3042</v>
      </c>
      <c r="C1823" s="7" t="s">
        <v>773</v>
      </c>
      <c r="D1823" s="649"/>
      <c r="E1823" s="649"/>
      <c r="F1823" s="649"/>
      <c r="G1823" s="649"/>
      <c r="H1823" s="649"/>
    </row>
    <row r="1824" spans="1:8">
      <c r="A1824" s="7" t="s">
        <v>3041</v>
      </c>
      <c r="B1824" s="7" t="s">
        <v>3040</v>
      </c>
      <c r="C1824" s="7" t="s">
        <v>773</v>
      </c>
      <c r="D1824" s="649"/>
      <c r="E1824" s="649"/>
      <c r="F1824" s="649">
        <v>15.1</v>
      </c>
      <c r="G1824" s="649">
        <v>9.64</v>
      </c>
      <c r="H1824" s="649">
        <v>0.76</v>
      </c>
    </row>
    <row r="1825" spans="1:8">
      <c r="A1825" s="7" t="s">
        <v>3039</v>
      </c>
      <c r="B1825" s="7" t="s">
        <v>3038</v>
      </c>
      <c r="C1825" s="7" t="s">
        <v>773</v>
      </c>
      <c r="D1825" s="649"/>
      <c r="E1825" s="649"/>
      <c r="F1825" s="649"/>
      <c r="G1825" s="649"/>
      <c r="H1825" s="649"/>
    </row>
    <row r="1826" spans="1:8">
      <c r="A1826" s="7" t="s">
        <v>3037</v>
      </c>
      <c r="B1826" s="7" t="s">
        <v>3036</v>
      </c>
      <c r="C1826" s="7" t="s">
        <v>773</v>
      </c>
      <c r="D1826" s="649"/>
      <c r="E1826" s="649"/>
      <c r="F1826" s="649"/>
      <c r="G1826" s="649"/>
      <c r="H1826" s="649"/>
    </row>
    <row r="1827" spans="1:8">
      <c r="A1827" s="7" t="s">
        <v>3035</v>
      </c>
      <c r="B1827" s="7" t="s">
        <v>3034</v>
      </c>
      <c r="C1827" s="7" t="s">
        <v>773</v>
      </c>
      <c r="D1827" s="649"/>
      <c r="E1827" s="649"/>
      <c r="F1827" s="649">
        <v>12.27</v>
      </c>
      <c r="G1827" s="649">
        <v>25.92</v>
      </c>
      <c r="H1827" s="649"/>
    </row>
    <row r="1828" spans="1:8">
      <c r="A1828" s="7" t="s">
        <v>3033</v>
      </c>
      <c r="B1828" s="7" t="s">
        <v>3032</v>
      </c>
      <c r="C1828" s="7" t="s">
        <v>773</v>
      </c>
      <c r="D1828" s="649"/>
      <c r="E1828" s="649"/>
      <c r="F1828" s="649"/>
      <c r="G1828" s="649"/>
      <c r="H1828" s="649"/>
    </row>
    <row r="1829" spans="1:8">
      <c r="A1829" s="7" t="s">
        <v>3031</v>
      </c>
      <c r="B1829" s="7" t="s">
        <v>3030</v>
      </c>
      <c r="C1829" s="7" t="s">
        <v>773</v>
      </c>
      <c r="D1829" s="649"/>
      <c r="E1829" s="649"/>
      <c r="F1829" s="649"/>
      <c r="G1829" s="649"/>
      <c r="H1829" s="649"/>
    </row>
    <row r="1830" spans="1:8">
      <c r="A1830" s="7" t="s">
        <v>3029</v>
      </c>
      <c r="B1830" s="7" t="s">
        <v>3028</v>
      </c>
      <c r="C1830" s="7" t="s">
        <v>773</v>
      </c>
      <c r="D1830" s="649"/>
      <c r="E1830" s="649"/>
      <c r="F1830" s="649"/>
      <c r="G1830" s="649"/>
      <c r="H1830" s="649"/>
    </row>
    <row r="1831" spans="1:8">
      <c r="A1831" s="7" t="s">
        <v>3027</v>
      </c>
      <c r="B1831" s="7" t="s">
        <v>3026</v>
      </c>
      <c r="C1831" s="7" t="s">
        <v>773</v>
      </c>
      <c r="D1831" s="649"/>
      <c r="E1831" s="649"/>
      <c r="F1831" s="649"/>
      <c r="G1831" s="649"/>
      <c r="H1831" s="649"/>
    </row>
    <row r="1832" spans="1:8">
      <c r="A1832" s="7" t="s">
        <v>3025</v>
      </c>
      <c r="B1832" s="7" t="s">
        <v>3024</v>
      </c>
      <c r="C1832" s="7" t="s">
        <v>773</v>
      </c>
      <c r="D1832" s="649"/>
      <c r="E1832" s="649"/>
      <c r="F1832" s="649"/>
      <c r="G1832" s="649"/>
      <c r="H1832" s="649"/>
    </row>
    <row r="1833" spans="1:8">
      <c r="A1833" s="7" t="s">
        <v>3023</v>
      </c>
      <c r="B1833" s="7" t="s">
        <v>3022</v>
      </c>
      <c r="C1833" s="7" t="s">
        <v>773</v>
      </c>
      <c r="D1833" s="649"/>
      <c r="E1833" s="649"/>
      <c r="F1833" s="649"/>
      <c r="G1833" s="649"/>
      <c r="H1833" s="649"/>
    </row>
    <row r="1834" spans="1:8">
      <c r="A1834" s="7" t="s">
        <v>3021</v>
      </c>
      <c r="B1834" s="7" t="s">
        <v>3020</v>
      </c>
      <c r="C1834" s="7" t="s">
        <v>773</v>
      </c>
      <c r="D1834" s="649"/>
      <c r="E1834" s="649"/>
      <c r="F1834" s="649"/>
      <c r="G1834" s="649"/>
      <c r="H1834" s="649"/>
    </row>
    <row r="1835" spans="1:8">
      <c r="A1835" s="7" t="s">
        <v>3019</v>
      </c>
      <c r="B1835" s="7" t="s">
        <v>2991</v>
      </c>
      <c r="C1835" s="7" t="s">
        <v>773</v>
      </c>
      <c r="D1835" s="649"/>
      <c r="E1835" s="649"/>
      <c r="F1835" s="649"/>
      <c r="G1835" s="649"/>
      <c r="H1835" s="649"/>
    </row>
    <row r="1836" spans="1:8">
      <c r="A1836" s="7" t="s">
        <v>3018</v>
      </c>
      <c r="B1836" s="7" t="s">
        <v>3017</v>
      </c>
      <c r="C1836" s="7" t="s">
        <v>773</v>
      </c>
      <c r="D1836" s="649"/>
      <c r="E1836" s="649"/>
      <c r="F1836" s="649"/>
      <c r="G1836" s="649"/>
      <c r="H1836" s="649"/>
    </row>
    <row r="1837" spans="1:8">
      <c r="A1837" s="7" t="s">
        <v>3016</v>
      </c>
      <c r="B1837" s="7" t="s">
        <v>3003</v>
      </c>
      <c r="C1837" s="7" t="s">
        <v>773</v>
      </c>
      <c r="D1837" s="649"/>
      <c r="E1837" s="649"/>
      <c r="F1837" s="649"/>
      <c r="G1837" s="649"/>
      <c r="H1837" s="649"/>
    </row>
    <row r="1838" spans="1:8">
      <c r="A1838" s="7" t="s">
        <v>3015</v>
      </c>
      <c r="B1838" s="7" t="s">
        <v>3014</v>
      </c>
      <c r="C1838" s="7" t="s">
        <v>773</v>
      </c>
      <c r="D1838" s="649"/>
      <c r="E1838" s="649"/>
      <c r="F1838" s="649"/>
      <c r="G1838" s="649"/>
      <c r="H1838" s="649"/>
    </row>
    <row r="1839" spans="1:8">
      <c r="A1839" s="7" t="s">
        <v>3013</v>
      </c>
      <c r="B1839" s="7" t="s">
        <v>3003</v>
      </c>
      <c r="C1839" s="7" t="s">
        <v>773</v>
      </c>
      <c r="D1839" s="649"/>
      <c r="E1839" s="649"/>
      <c r="F1839" s="649"/>
      <c r="G1839" s="649"/>
      <c r="H1839" s="649"/>
    </row>
    <row r="1840" spans="1:8">
      <c r="A1840" s="7" t="s">
        <v>3012</v>
      </c>
      <c r="B1840" s="7" t="s">
        <v>3011</v>
      </c>
      <c r="C1840" s="7" t="s">
        <v>773</v>
      </c>
      <c r="D1840" s="649"/>
      <c r="E1840" s="649"/>
      <c r="F1840" s="649"/>
      <c r="G1840" s="649"/>
      <c r="H1840" s="649"/>
    </row>
    <row r="1841" spans="1:8">
      <c r="A1841" s="7" t="s">
        <v>3010</v>
      </c>
      <c r="B1841" s="7" t="s">
        <v>3003</v>
      </c>
      <c r="C1841" s="7" t="s">
        <v>773</v>
      </c>
      <c r="D1841" s="649"/>
      <c r="E1841" s="649"/>
      <c r="F1841" s="649"/>
      <c r="G1841" s="649"/>
      <c r="H1841" s="649"/>
    </row>
    <row r="1842" spans="1:8">
      <c r="A1842" s="7" t="s">
        <v>3009</v>
      </c>
      <c r="B1842" s="7" t="s">
        <v>3008</v>
      </c>
      <c r="C1842" s="7" t="s">
        <v>773</v>
      </c>
      <c r="D1842" s="649"/>
      <c r="E1842" s="649"/>
      <c r="F1842" s="649"/>
      <c r="G1842" s="649"/>
      <c r="H1842" s="649"/>
    </row>
    <row r="1843" spans="1:8">
      <c r="A1843" s="7" t="s">
        <v>3007</v>
      </c>
      <c r="B1843" s="7" t="s">
        <v>3003</v>
      </c>
      <c r="C1843" s="7" t="s">
        <v>773</v>
      </c>
      <c r="D1843" s="649"/>
      <c r="E1843" s="649"/>
      <c r="F1843" s="649"/>
      <c r="G1843" s="649"/>
      <c r="H1843" s="649"/>
    </row>
    <row r="1844" spans="1:8">
      <c r="A1844" s="7" t="s">
        <v>3006</v>
      </c>
      <c r="B1844" s="7" t="s">
        <v>3005</v>
      </c>
      <c r="C1844" s="7" t="s">
        <v>773</v>
      </c>
      <c r="D1844" s="649"/>
      <c r="E1844" s="649"/>
      <c r="F1844" s="649"/>
      <c r="G1844" s="649"/>
      <c r="H1844" s="649"/>
    </row>
    <row r="1845" spans="1:8">
      <c r="A1845" s="7" t="s">
        <v>3004</v>
      </c>
      <c r="B1845" s="7" t="s">
        <v>3003</v>
      </c>
      <c r="C1845" s="7" t="s">
        <v>773</v>
      </c>
      <c r="D1845" s="649"/>
      <c r="E1845" s="649"/>
      <c r="F1845" s="649"/>
      <c r="G1845" s="649"/>
      <c r="H1845" s="649"/>
    </row>
    <row r="1846" spans="1:8">
      <c r="A1846" s="7" t="s">
        <v>3002</v>
      </c>
      <c r="B1846" s="7" t="s">
        <v>3001</v>
      </c>
      <c r="C1846" s="7" t="s">
        <v>773</v>
      </c>
      <c r="D1846" s="649"/>
      <c r="E1846" s="649"/>
      <c r="F1846" s="649"/>
      <c r="G1846" s="649"/>
      <c r="H1846" s="649"/>
    </row>
    <row r="1847" spans="1:8">
      <c r="A1847" s="7" t="s">
        <v>3000</v>
      </c>
      <c r="B1847" s="7" t="s">
        <v>2991</v>
      </c>
      <c r="C1847" s="7" t="s">
        <v>773</v>
      </c>
      <c r="D1847" s="649"/>
      <c r="E1847" s="649"/>
      <c r="F1847" s="649"/>
      <c r="G1847" s="649"/>
      <c r="H1847" s="649"/>
    </row>
    <row r="1848" spans="1:8">
      <c r="A1848" s="7" t="s">
        <v>2999</v>
      </c>
      <c r="B1848" s="7" t="s">
        <v>2998</v>
      </c>
      <c r="C1848" s="7" t="s">
        <v>773</v>
      </c>
      <c r="D1848" s="649"/>
      <c r="E1848" s="649"/>
      <c r="F1848" s="649"/>
      <c r="G1848" s="649"/>
      <c r="H1848" s="649"/>
    </row>
    <row r="1849" spans="1:8">
      <c r="A1849" s="7" t="s">
        <v>2997</v>
      </c>
      <c r="B1849" s="7" t="s">
        <v>2991</v>
      </c>
      <c r="C1849" s="7" t="s">
        <v>773</v>
      </c>
      <c r="D1849" s="649"/>
      <c r="E1849" s="649"/>
      <c r="F1849" s="649"/>
      <c r="G1849" s="649"/>
      <c r="H1849" s="649"/>
    </row>
    <row r="1850" spans="1:8">
      <c r="A1850" s="7" t="s">
        <v>2996</v>
      </c>
      <c r="B1850" s="7" t="s">
        <v>2995</v>
      </c>
      <c r="C1850" s="7" t="s">
        <v>773</v>
      </c>
      <c r="D1850" s="649"/>
      <c r="E1850" s="649"/>
      <c r="F1850" s="649"/>
      <c r="G1850" s="649"/>
      <c r="H1850" s="649"/>
    </row>
    <row r="1851" spans="1:8">
      <c r="A1851" s="7" t="s">
        <v>2994</v>
      </c>
      <c r="B1851" s="7" t="s">
        <v>2991</v>
      </c>
      <c r="C1851" s="7" t="s">
        <v>773</v>
      </c>
      <c r="D1851" s="649"/>
      <c r="E1851" s="649"/>
      <c r="F1851" s="649"/>
      <c r="G1851" s="649"/>
      <c r="H1851" s="649"/>
    </row>
    <row r="1852" spans="1:8">
      <c r="A1852" s="7" t="s">
        <v>2993</v>
      </c>
      <c r="B1852" s="7" t="s">
        <v>1352</v>
      </c>
      <c r="C1852" s="7" t="s">
        <v>773</v>
      </c>
      <c r="D1852" s="649"/>
      <c r="E1852" s="649"/>
      <c r="F1852" s="649"/>
      <c r="G1852" s="649"/>
      <c r="H1852" s="649"/>
    </row>
    <row r="1853" spans="1:8">
      <c r="A1853" s="7" t="s">
        <v>2992</v>
      </c>
      <c r="B1853" s="7" t="s">
        <v>2991</v>
      </c>
      <c r="C1853" s="7" t="s">
        <v>773</v>
      </c>
      <c r="D1853" s="649"/>
      <c r="E1853" s="649"/>
      <c r="F1853" s="649"/>
      <c r="G1853" s="649"/>
      <c r="H1853" s="649"/>
    </row>
    <row r="1854" spans="1:8">
      <c r="A1854" s="7" t="s">
        <v>2990</v>
      </c>
      <c r="B1854" s="7" t="s">
        <v>2989</v>
      </c>
      <c r="C1854" s="7" t="s">
        <v>773</v>
      </c>
      <c r="D1854" s="649"/>
      <c r="E1854" s="649"/>
      <c r="F1854" s="649"/>
      <c r="G1854" s="649"/>
      <c r="H1854" s="649"/>
    </row>
    <row r="1855" spans="1:8">
      <c r="A1855" s="7" t="s">
        <v>2988</v>
      </c>
      <c r="B1855" s="7" t="s">
        <v>2987</v>
      </c>
      <c r="C1855" s="7" t="s">
        <v>773</v>
      </c>
      <c r="D1855" s="649"/>
      <c r="E1855" s="649"/>
      <c r="F1855" s="649"/>
      <c r="G1855" s="649"/>
      <c r="H1855" s="649"/>
    </row>
    <row r="1856" spans="1:8">
      <c r="A1856" s="7" t="s">
        <v>2986</v>
      </c>
      <c r="B1856" s="7" t="s">
        <v>228</v>
      </c>
      <c r="C1856" s="7" t="s">
        <v>773</v>
      </c>
      <c r="D1856" s="650">
        <v>1018.32</v>
      </c>
      <c r="E1856" s="650">
        <v>1457.6</v>
      </c>
      <c r="F1856" s="650">
        <v>1568.98</v>
      </c>
      <c r="G1856" s="650">
        <v>2138.7199999999998</v>
      </c>
      <c r="H1856" s="650">
        <v>3052.5</v>
      </c>
    </row>
    <row r="1857" spans="1:8">
      <c r="A1857" s="7" t="s">
        <v>2985</v>
      </c>
      <c r="B1857" s="7" t="s">
        <v>226</v>
      </c>
      <c r="C1857" s="7" t="s">
        <v>773</v>
      </c>
      <c r="D1857" s="650">
        <v>1018.32</v>
      </c>
      <c r="E1857" s="650">
        <v>1457.6</v>
      </c>
      <c r="F1857" s="650">
        <v>1568.98</v>
      </c>
      <c r="G1857" s="650">
        <v>2138.7199999999998</v>
      </c>
      <c r="H1857" s="650">
        <v>3052.5</v>
      </c>
    </row>
    <row r="1858" spans="1:8">
      <c r="A1858" s="7" t="s">
        <v>2984</v>
      </c>
      <c r="B1858" s="7" t="s">
        <v>241</v>
      </c>
      <c r="C1858" s="7" t="s">
        <v>773</v>
      </c>
      <c r="D1858" s="649">
        <v>84.82</v>
      </c>
      <c r="E1858" s="649">
        <v>106.82</v>
      </c>
      <c r="F1858" s="649">
        <v>110.45</v>
      </c>
      <c r="G1858" s="649">
        <v>110.45</v>
      </c>
      <c r="H1858" s="649">
        <v>110.45</v>
      </c>
    </row>
    <row r="1859" spans="1:8">
      <c r="A1859" s="7" t="s">
        <v>2983</v>
      </c>
      <c r="B1859" s="7" t="s">
        <v>239</v>
      </c>
      <c r="C1859" s="7" t="s">
        <v>773</v>
      </c>
      <c r="D1859" s="649">
        <v>84.82</v>
      </c>
      <c r="E1859" s="649">
        <v>106.82</v>
      </c>
      <c r="F1859" s="649">
        <v>110.45</v>
      </c>
      <c r="G1859" s="649">
        <v>110.45</v>
      </c>
      <c r="H1859" s="649">
        <v>110.45</v>
      </c>
    </row>
    <row r="1860" spans="1:8">
      <c r="A1860" s="7" t="s">
        <v>2982</v>
      </c>
      <c r="B1860" s="7" t="s">
        <v>237</v>
      </c>
      <c r="C1860" s="7" t="s">
        <v>773</v>
      </c>
      <c r="D1860" s="649"/>
      <c r="E1860" s="649"/>
      <c r="F1860" s="649"/>
      <c r="G1860" s="649"/>
      <c r="H1860" s="649"/>
    </row>
    <row r="1861" spans="1:8">
      <c r="A1861" s="7" t="s">
        <v>2981</v>
      </c>
      <c r="B1861" s="7" t="s">
        <v>2980</v>
      </c>
      <c r="C1861" s="7" t="s">
        <v>773</v>
      </c>
      <c r="D1861" s="649"/>
      <c r="E1861" s="649"/>
      <c r="F1861" s="649"/>
      <c r="G1861" s="649"/>
      <c r="H1861" s="649"/>
    </row>
    <row r="1862" spans="1:8">
      <c r="A1862" s="7" t="s">
        <v>2979</v>
      </c>
      <c r="B1862" s="7" t="s">
        <v>235</v>
      </c>
      <c r="C1862" s="7" t="s">
        <v>773</v>
      </c>
      <c r="D1862" s="649">
        <v>878.05</v>
      </c>
      <c r="E1862" s="650">
        <v>1209.3599999999999</v>
      </c>
      <c r="F1862" s="650">
        <v>1278.1600000000001</v>
      </c>
      <c r="G1862" s="650">
        <v>1273.24</v>
      </c>
      <c r="H1862" s="649">
        <v>577.96</v>
      </c>
    </row>
    <row r="1863" spans="1:8">
      <c r="A1863" s="7" t="s">
        <v>2978</v>
      </c>
      <c r="B1863" s="7" t="s">
        <v>2977</v>
      </c>
      <c r="C1863" s="7" t="s">
        <v>773</v>
      </c>
      <c r="D1863" s="649">
        <v>835.3</v>
      </c>
      <c r="E1863" s="650">
        <v>1166.0999999999999</v>
      </c>
      <c r="F1863" s="650">
        <v>1232.29</v>
      </c>
      <c r="G1863" s="650">
        <v>1232.29</v>
      </c>
      <c r="H1863" s="649">
        <v>532.29</v>
      </c>
    </row>
    <row r="1864" spans="1:8">
      <c r="A1864" s="7" t="s">
        <v>2976</v>
      </c>
      <c r="B1864" s="7" t="s">
        <v>2975</v>
      </c>
      <c r="C1864" s="7" t="s">
        <v>773</v>
      </c>
      <c r="D1864" s="649"/>
      <c r="E1864" s="649"/>
      <c r="F1864" s="649"/>
      <c r="G1864" s="649"/>
      <c r="H1864" s="649"/>
    </row>
    <row r="1865" spans="1:8">
      <c r="A1865" s="7" t="s">
        <v>2974</v>
      </c>
      <c r="B1865" s="7" t="s">
        <v>2973</v>
      </c>
      <c r="C1865" s="7" t="s">
        <v>773</v>
      </c>
      <c r="D1865" s="649"/>
      <c r="E1865" s="649"/>
      <c r="F1865" s="649"/>
      <c r="G1865" s="649"/>
      <c r="H1865" s="649"/>
    </row>
    <row r="1866" spans="1:8">
      <c r="A1866" s="7" t="s">
        <v>2972</v>
      </c>
      <c r="B1866" s="7" t="s">
        <v>2971</v>
      </c>
      <c r="C1866" s="7" t="s">
        <v>773</v>
      </c>
      <c r="D1866" s="649"/>
      <c r="E1866" s="649"/>
      <c r="F1866" s="649"/>
      <c r="G1866" s="649"/>
      <c r="H1866" s="649"/>
    </row>
    <row r="1867" spans="1:8">
      <c r="A1867" s="7" t="s">
        <v>2970</v>
      </c>
      <c r="B1867" s="7" t="s">
        <v>2196</v>
      </c>
      <c r="C1867" s="7" t="s">
        <v>773</v>
      </c>
      <c r="D1867" s="649"/>
      <c r="E1867" s="649"/>
      <c r="F1867" s="649"/>
      <c r="G1867" s="649"/>
      <c r="H1867" s="649"/>
    </row>
    <row r="1868" spans="1:8">
      <c r="A1868" s="7" t="s">
        <v>2969</v>
      </c>
      <c r="B1868" s="7" t="s">
        <v>2968</v>
      </c>
      <c r="C1868" s="7" t="s">
        <v>773</v>
      </c>
      <c r="D1868" s="649"/>
      <c r="E1868" s="649"/>
      <c r="F1868" s="649"/>
      <c r="G1868" s="649"/>
      <c r="H1868" s="649"/>
    </row>
    <row r="1869" spans="1:8">
      <c r="A1869" s="7" t="s">
        <v>2967</v>
      </c>
      <c r="B1869" s="7" t="s">
        <v>2966</v>
      </c>
      <c r="C1869" s="7" t="s">
        <v>773</v>
      </c>
      <c r="D1869" s="649"/>
      <c r="E1869" s="649"/>
      <c r="F1869" s="649"/>
      <c r="G1869" s="649"/>
      <c r="H1869" s="649"/>
    </row>
    <row r="1870" spans="1:8">
      <c r="A1870" s="7" t="s">
        <v>2965</v>
      </c>
      <c r="B1870" s="7" t="s">
        <v>1362</v>
      </c>
      <c r="C1870" s="7" t="s">
        <v>773</v>
      </c>
      <c r="D1870" s="649"/>
      <c r="E1870" s="649"/>
      <c r="F1870" s="649"/>
      <c r="G1870" s="649"/>
      <c r="H1870" s="649"/>
    </row>
    <row r="1871" spans="1:8">
      <c r="A1871" s="7" t="s">
        <v>2964</v>
      </c>
      <c r="B1871" s="7" t="s">
        <v>2963</v>
      </c>
      <c r="C1871" s="7" t="s">
        <v>773</v>
      </c>
      <c r="D1871" s="649">
        <v>6.36</v>
      </c>
      <c r="E1871" s="649">
        <v>6.36</v>
      </c>
      <c r="F1871" s="649">
        <v>6.36</v>
      </c>
      <c r="G1871" s="649">
        <v>6.36</v>
      </c>
      <c r="H1871" s="649">
        <v>6.36</v>
      </c>
    </row>
    <row r="1872" spans="1:8">
      <c r="A1872" s="7" t="s">
        <v>2962</v>
      </c>
      <c r="B1872" s="7" t="s">
        <v>2961</v>
      </c>
      <c r="C1872" s="7" t="s">
        <v>773</v>
      </c>
      <c r="D1872" s="649">
        <v>19.53</v>
      </c>
      <c r="E1872" s="649">
        <v>-2.17</v>
      </c>
      <c r="F1872" s="649"/>
      <c r="G1872" s="649"/>
      <c r="H1872" s="649"/>
    </row>
    <row r="1873" spans="1:8">
      <c r="A1873" s="7" t="s">
        <v>2960</v>
      </c>
      <c r="B1873" s="7" t="s">
        <v>2959</v>
      </c>
      <c r="C1873" s="7" t="s">
        <v>773</v>
      </c>
      <c r="D1873" s="649">
        <v>16.86</v>
      </c>
      <c r="E1873" s="649">
        <v>5.51</v>
      </c>
      <c r="F1873" s="649">
        <v>2.65</v>
      </c>
      <c r="G1873" s="649">
        <v>2.65</v>
      </c>
      <c r="H1873" s="649">
        <v>2.65</v>
      </c>
    </row>
    <row r="1874" spans="1:8">
      <c r="A1874" s="7" t="s">
        <v>2958</v>
      </c>
      <c r="B1874" s="7" t="s">
        <v>2957</v>
      </c>
      <c r="C1874" s="7" t="s">
        <v>773</v>
      </c>
      <c r="D1874" s="649"/>
      <c r="E1874" s="649"/>
      <c r="F1874" s="649"/>
      <c r="G1874" s="649"/>
      <c r="H1874" s="649"/>
    </row>
    <row r="1875" spans="1:8">
      <c r="A1875" s="7" t="s">
        <v>2956</v>
      </c>
      <c r="B1875" s="7" t="s">
        <v>2955</v>
      </c>
      <c r="C1875" s="7" t="s">
        <v>773</v>
      </c>
      <c r="D1875" s="649"/>
      <c r="E1875" s="649"/>
      <c r="F1875" s="649"/>
      <c r="G1875" s="649"/>
      <c r="H1875" s="649"/>
    </row>
    <row r="1876" spans="1:8">
      <c r="A1876" s="7" t="s">
        <v>2954</v>
      </c>
      <c r="B1876" s="7" t="s">
        <v>2953</v>
      </c>
      <c r="C1876" s="7" t="s">
        <v>773</v>
      </c>
      <c r="D1876" s="649"/>
      <c r="E1876" s="649">
        <v>33.56</v>
      </c>
      <c r="F1876" s="649">
        <v>36.86</v>
      </c>
      <c r="G1876" s="649">
        <v>31.94</v>
      </c>
      <c r="H1876" s="649">
        <v>36.659999999999997</v>
      </c>
    </row>
    <row r="1877" spans="1:8">
      <c r="A1877" s="7" t="s">
        <v>2952</v>
      </c>
      <c r="B1877" s="7" t="s">
        <v>2951</v>
      </c>
      <c r="C1877" s="7" t="s">
        <v>773</v>
      </c>
      <c r="D1877" s="649"/>
      <c r="E1877" s="649"/>
      <c r="F1877" s="649"/>
      <c r="G1877" s="649"/>
      <c r="H1877" s="649"/>
    </row>
    <row r="1878" spans="1:8">
      <c r="A1878" s="7" t="s">
        <v>2950</v>
      </c>
      <c r="B1878" s="7" t="s">
        <v>2949</v>
      </c>
      <c r="C1878" s="7" t="s">
        <v>773</v>
      </c>
      <c r="D1878" s="649"/>
      <c r="E1878" s="649"/>
      <c r="F1878" s="649">
        <v>-6.83</v>
      </c>
      <c r="G1878" s="649">
        <v>-6.83</v>
      </c>
      <c r="H1878" s="649">
        <v>-6.83</v>
      </c>
    </row>
    <row r="1879" spans="1:8">
      <c r="A1879" s="7" t="s">
        <v>2948</v>
      </c>
      <c r="B1879" s="7" t="s">
        <v>2947</v>
      </c>
      <c r="C1879" s="7" t="s">
        <v>773</v>
      </c>
      <c r="D1879" s="649"/>
      <c r="E1879" s="649"/>
      <c r="F1879" s="649"/>
      <c r="G1879" s="649"/>
      <c r="H1879" s="649"/>
    </row>
    <row r="1880" spans="1:8">
      <c r="A1880" s="7" t="s">
        <v>2946</v>
      </c>
      <c r="B1880" s="7" t="s">
        <v>2945</v>
      </c>
      <c r="C1880" s="7" t="s">
        <v>773</v>
      </c>
      <c r="D1880" s="649"/>
      <c r="E1880" s="649"/>
      <c r="F1880" s="649"/>
      <c r="G1880" s="649"/>
      <c r="H1880" s="649"/>
    </row>
    <row r="1881" spans="1:8">
      <c r="A1881" s="7" t="s">
        <v>2944</v>
      </c>
      <c r="B1881" s="7" t="s">
        <v>2943</v>
      </c>
      <c r="C1881" s="7" t="s">
        <v>773</v>
      </c>
      <c r="D1881" s="649"/>
      <c r="E1881" s="649"/>
      <c r="F1881" s="649"/>
      <c r="G1881" s="649"/>
      <c r="H1881" s="649"/>
    </row>
    <row r="1882" spans="1:8">
      <c r="A1882" s="7" t="s">
        <v>2942</v>
      </c>
      <c r="B1882" s="7" t="s">
        <v>2941</v>
      </c>
      <c r="C1882" s="7" t="s">
        <v>773</v>
      </c>
      <c r="D1882" s="649"/>
      <c r="E1882" s="649"/>
      <c r="F1882" s="649"/>
      <c r="G1882" s="649"/>
      <c r="H1882" s="649"/>
    </row>
    <row r="1883" spans="1:8">
      <c r="A1883" s="7" t="s">
        <v>2940</v>
      </c>
      <c r="B1883" s="7" t="s">
        <v>2939</v>
      </c>
      <c r="C1883" s="7" t="s">
        <v>773</v>
      </c>
      <c r="D1883" s="649"/>
      <c r="E1883" s="649"/>
      <c r="F1883" s="649"/>
      <c r="G1883" s="649"/>
      <c r="H1883" s="649"/>
    </row>
    <row r="1884" spans="1:8">
      <c r="A1884" s="7" t="s">
        <v>2938</v>
      </c>
      <c r="B1884" s="7" t="s">
        <v>2358</v>
      </c>
      <c r="C1884" s="7" t="s">
        <v>773</v>
      </c>
      <c r="D1884" s="649"/>
      <c r="E1884" s="649"/>
      <c r="F1884" s="649"/>
      <c r="G1884" s="649"/>
      <c r="H1884" s="649"/>
    </row>
    <row r="1885" spans="1:8">
      <c r="A1885" s="7" t="s">
        <v>2937</v>
      </c>
      <c r="B1885" s="7" t="s">
        <v>2281</v>
      </c>
      <c r="C1885" s="7" t="s">
        <v>773</v>
      </c>
      <c r="D1885" s="649"/>
      <c r="E1885" s="649"/>
      <c r="F1885" s="649"/>
      <c r="G1885" s="649"/>
      <c r="H1885" s="649"/>
    </row>
    <row r="1886" spans="1:8">
      <c r="A1886" s="7" t="s">
        <v>2936</v>
      </c>
      <c r="B1886" s="7" t="s">
        <v>2935</v>
      </c>
      <c r="C1886" s="7" t="s">
        <v>773</v>
      </c>
      <c r="D1886" s="649"/>
      <c r="E1886" s="649"/>
      <c r="F1886" s="649"/>
      <c r="G1886" s="649"/>
      <c r="H1886" s="649"/>
    </row>
    <row r="1887" spans="1:8">
      <c r="A1887" s="7" t="s">
        <v>2934</v>
      </c>
      <c r="B1887" s="7" t="s">
        <v>1352</v>
      </c>
      <c r="C1887" s="7" t="s">
        <v>773</v>
      </c>
      <c r="D1887" s="649"/>
      <c r="E1887" s="649"/>
      <c r="F1887" s="649">
        <v>-6.83</v>
      </c>
      <c r="G1887" s="649">
        <v>-6.83</v>
      </c>
      <c r="H1887" s="649">
        <v>-6.83</v>
      </c>
    </row>
    <row r="1888" spans="1:8">
      <c r="A1888" s="7" t="s">
        <v>2933</v>
      </c>
      <c r="B1888" s="7" t="s">
        <v>1704</v>
      </c>
      <c r="C1888" s="7" t="s">
        <v>773</v>
      </c>
      <c r="D1888" s="649"/>
      <c r="E1888" s="649"/>
      <c r="F1888" s="649"/>
      <c r="G1888" s="649"/>
      <c r="H1888" s="649"/>
    </row>
    <row r="1889" spans="1:8">
      <c r="A1889" s="7" t="s">
        <v>2932</v>
      </c>
      <c r="B1889" s="7" t="s">
        <v>2931</v>
      </c>
      <c r="C1889" s="7" t="s">
        <v>773</v>
      </c>
      <c r="D1889" s="649"/>
      <c r="E1889" s="649"/>
      <c r="F1889" s="649"/>
      <c r="G1889" s="649"/>
      <c r="H1889" s="649"/>
    </row>
    <row r="1890" spans="1:8">
      <c r="A1890" s="7" t="s">
        <v>2930</v>
      </c>
      <c r="B1890" s="7" t="s">
        <v>2929</v>
      </c>
      <c r="C1890" s="7" t="s">
        <v>773</v>
      </c>
      <c r="D1890" s="649"/>
      <c r="E1890" s="649"/>
      <c r="F1890" s="649"/>
      <c r="G1890" s="649"/>
      <c r="H1890" s="649"/>
    </row>
    <row r="1891" spans="1:8">
      <c r="A1891" s="7" t="s">
        <v>2928</v>
      </c>
      <c r="B1891" s="7" t="s">
        <v>2927</v>
      </c>
      <c r="C1891" s="7" t="s">
        <v>773</v>
      </c>
      <c r="D1891" s="649"/>
      <c r="E1891" s="649"/>
      <c r="F1891" s="649"/>
      <c r="G1891" s="649"/>
      <c r="H1891" s="649"/>
    </row>
    <row r="1892" spans="1:8">
      <c r="A1892" s="7" t="s">
        <v>2926</v>
      </c>
      <c r="B1892" s="7" t="s">
        <v>2925</v>
      </c>
      <c r="C1892" s="7" t="s">
        <v>773</v>
      </c>
      <c r="D1892" s="649"/>
      <c r="E1892" s="649"/>
      <c r="F1892" s="649"/>
      <c r="G1892" s="649"/>
      <c r="H1892" s="649"/>
    </row>
    <row r="1893" spans="1:8">
      <c r="A1893" s="7" t="s">
        <v>2924</v>
      </c>
      <c r="B1893" s="7" t="s">
        <v>2923</v>
      </c>
      <c r="C1893" s="7" t="s">
        <v>773</v>
      </c>
      <c r="D1893" s="649"/>
      <c r="E1893" s="649"/>
      <c r="F1893" s="649"/>
      <c r="G1893" s="649"/>
      <c r="H1893" s="649"/>
    </row>
    <row r="1894" spans="1:8">
      <c r="A1894" s="7" t="s">
        <v>2922</v>
      </c>
      <c r="B1894" s="7" t="s">
        <v>2921</v>
      </c>
      <c r="C1894" s="7" t="s">
        <v>773</v>
      </c>
      <c r="D1894" s="649"/>
      <c r="E1894" s="649"/>
      <c r="F1894" s="649"/>
      <c r="G1894" s="649"/>
      <c r="H1894" s="649"/>
    </row>
    <row r="1895" spans="1:8">
      <c r="A1895" s="7" t="s">
        <v>2920</v>
      </c>
      <c r="B1895" s="7" t="s">
        <v>2919</v>
      </c>
      <c r="C1895" s="7" t="s">
        <v>773</v>
      </c>
      <c r="D1895" s="649"/>
      <c r="E1895" s="649"/>
      <c r="F1895" s="649"/>
      <c r="G1895" s="649"/>
      <c r="H1895" s="649"/>
    </row>
    <row r="1896" spans="1:8">
      <c r="A1896" s="7" t="s">
        <v>2918</v>
      </c>
      <c r="B1896" s="7" t="s">
        <v>2917</v>
      </c>
      <c r="C1896" s="7" t="s">
        <v>773</v>
      </c>
      <c r="D1896" s="649"/>
      <c r="E1896" s="649"/>
      <c r="F1896" s="649"/>
      <c r="G1896" s="649"/>
      <c r="H1896" s="649"/>
    </row>
    <row r="1897" spans="1:8">
      <c r="A1897" s="7" t="s">
        <v>2916</v>
      </c>
      <c r="B1897" s="7" t="s">
        <v>2915</v>
      </c>
      <c r="C1897" s="7" t="s">
        <v>773</v>
      </c>
      <c r="D1897" s="649"/>
      <c r="E1897" s="649"/>
      <c r="F1897" s="649"/>
      <c r="G1897" s="649"/>
      <c r="H1897" s="649"/>
    </row>
    <row r="1898" spans="1:8">
      <c r="A1898" s="7" t="s">
        <v>2914</v>
      </c>
      <c r="B1898" s="7" t="s">
        <v>2913</v>
      </c>
      <c r="C1898" s="7" t="s">
        <v>773</v>
      </c>
      <c r="D1898" s="649"/>
      <c r="E1898" s="649"/>
      <c r="F1898" s="649"/>
      <c r="G1898" s="649"/>
      <c r="H1898" s="649"/>
    </row>
    <row r="1899" spans="1:8">
      <c r="A1899" s="7" t="s">
        <v>2912</v>
      </c>
      <c r="B1899" s="7" t="s">
        <v>2911</v>
      </c>
      <c r="C1899" s="7" t="s">
        <v>773</v>
      </c>
      <c r="D1899" s="649"/>
      <c r="E1899" s="649"/>
      <c r="F1899" s="649"/>
      <c r="G1899" s="649"/>
      <c r="H1899" s="649"/>
    </row>
    <row r="1900" spans="1:8">
      <c r="A1900" s="7" t="s">
        <v>2910</v>
      </c>
      <c r="B1900" s="7" t="s">
        <v>2909</v>
      </c>
      <c r="C1900" s="7" t="s">
        <v>773</v>
      </c>
      <c r="D1900" s="649"/>
      <c r="E1900" s="649"/>
      <c r="F1900" s="649"/>
      <c r="G1900" s="649"/>
      <c r="H1900" s="649"/>
    </row>
    <row r="1901" spans="1:8">
      <c r="A1901" s="7" t="s">
        <v>2908</v>
      </c>
      <c r="B1901" s="7" t="s">
        <v>2907</v>
      </c>
      <c r="C1901" s="7" t="s">
        <v>773</v>
      </c>
      <c r="D1901" s="649"/>
      <c r="E1901" s="649"/>
      <c r="F1901" s="649"/>
      <c r="G1901" s="649"/>
      <c r="H1901" s="649"/>
    </row>
    <row r="1902" spans="1:8">
      <c r="A1902" s="7" t="s">
        <v>2906</v>
      </c>
      <c r="B1902" s="7" t="s">
        <v>1352</v>
      </c>
      <c r="C1902" s="7" t="s">
        <v>773</v>
      </c>
      <c r="D1902" s="649"/>
      <c r="E1902" s="649"/>
      <c r="F1902" s="649"/>
      <c r="G1902" s="649"/>
      <c r="H1902" s="649"/>
    </row>
    <row r="1903" spans="1:8">
      <c r="A1903" s="7" t="s">
        <v>2905</v>
      </c>
      <c r="B1903" s="7" t="s">
        <v>233</v>
      </c>
      <c r="C1903" s="7" t="s">
        <v>773</v>
      </c>
      <c r="D1903" s="649">
        <v>55.45</v>
      </c>
      <c r="E1903" s="649">
        <v>141.41999999999999</v>
      </c>
      <c r="F1903" s="649">
        <v>187.2</v>
      </c>
      <c r="G1903" s="649">
        <v>761.86</v>
      </c>
      <c r="H1903" s="650">
        <v>2370.91</v>
      </c>
    </row>
    <row r="1904" spans="1:8">
      <c r="A1904" s="7" t="s">
        <v>2904</v>
      </c>
      <c r="B1904" s="7" t="s">
        <v>2903</v>
      </c>
      <c r="C1904" s="7" t="s">
        <v>773</v>
      </c>
      <c r="D1904" s="649">
        <v>1.9</v>
      </c>
      <c r="E1904" s="649">
        <v>90.79</v>
      </c>
      <c r="F1904" s="649">
        <v>49.59</v>
      </c>
      <c r="G1904" s="649">
        <v>616.61</v>
      </c>
      <c r="H1904" s="649">
        <v>874.46</v>
      </c>
    </row>
    <row r="1905" spans="1:8">
      <c r="A1905" s="7" t="s">
        <v>2902</v>
      </c>
      <c r="B1905" s="7" t="s">
        <v>2901</v>
      </c>
      <c r="C1905" s="7" t="s">
        <v>773</v>
      </c>
      <c r="D1905" s="649">
        <v>2.3199999999999998</v>
      </c>
      <c r="E1905" s="649">
        <v>2.3199999999999998</v>
      </c>
      <c r="F1905" s="649">
        <v>2.3199999999999998</v>
      </c>
      <c r="G1905" s="649">
        <v>2.3199999999999998</v>
      </c>
      <c r="H1905" s="649">
        <v>2.3199999999999998</v>
      </c>
    </row>
    <row r="1906" spans="1:8">
      <c r="A1906" s="7" t="s">
        <v>2900</v>
      </c>
      <c r="B1906" s="7" t="s">
        <v>2899</v>
      </c>
      <c r="C1906" s="7" t="s">
        <v>773</v>
      </c>
      <c r="D1906" s="649"/>
      <c r="E1906" s="649"/>
      <c r="F1906" s="649"/>
      <c r="G1906" s="649"/>
      <c r="H1906" s="649"/>
    </row>
    <row r="1907" spans="1:8">
      <c r="A1907" s="7" t="s">
        <v>2898</v>
      </c>
      <c r="B1907" s="7" t="s">
        <v>2897</v>
      </c>
      <c r="C1907" s="7" t="s">
        <v>773</v>
      </c>
      <c r="D1907" s="649"/>
      <c r="E1907" s="649"/>
      <c r="F1907" s="649"/>
      <c r="G1907" s="649"/>
      <c r="H1907" s="649"/>
    </row>
    <row r="1908" spans="1:8">
      <c r="A1908" s="7" t="s">
        <v>2896</v>
      </c>
      <c r="B1908" s="7" t="s">
        <v>2895</v>
      </c>
      <c r="C1908" s="7" t="s">
        <v>773</v>
      </c>
      <c r="D1908" s="649"/>
      <c r="E1908" s="649"/>
      <c r="F1908" s="649"/>
      <c r="G1908" s="649"/>
      <c r="H1908" s="649"/>
    </row>
    <row r="1909" spans="1:8">
      <c r="A1909" s="7" t="s">
        <v>2894</v>
      </c>
      <c r="B1909" s="7" t="s">
        <v>2893</v>
      </c>
      <c r="C1909" s="7" t="s">
        <v>773</v>
      </c>
      <c r="D1909" s="649"/>
      <c r="E1909" s="649"/>
      <c r="F1909" s="649"/>
      <c r="G1909" s="649"/>
      <c r="H1909" s="649"/>
    </row>
    <row r="1910" spans="1:8">
      <c r="A1910" s="7" t="s">
        <v>2892</v>
      </c>
      <c r="B1910" s="7" t="s">
        <v>2891</v>
      </c>
      <c r="C1910" s="7" t="s">
        <v>773</v>
      </c>
      <c r="D1910" s="649"/>
      <c r="E1910" s="649"/>
      <c r="F1910" s="649"/>
      <c r="G1910" s="649"/>
      <c r="H1910" s="649"/>
    </row>
    <row r="1911" spans="1:8">
      <c r="A1911" s="7" t="s">
        <v>2890</v>
      </c>
      <c r="B1911" s="7" t="s">
        <v>2889</v>
      </c>
      <c r="C1911" s="7" t="s">
        <v>773</v>
      </c>
      <c r="D1911" s="649"/>
      <c r="E1911" s="649"/>
      <c r="F1911" s="649"/>
      <c r="G1911" s="649"/>
      <c r="H1911" s="649"/>
    </row>
    <row r="1912" spans="1:8">
      <c r="A1912" s="7" t="s">
        <v>2888</v>
      </c>
      <c r="B1912" s="7" t="s">
        <v>2887</v>
      </c>
      <c r="C1912" s="7" t="s">
        <v>773</v>
      </c>
      <c r="D1912" s="649"/>
      <c r="E1912" s="649"/>
      <c r="F1912" s="649"/>
      <c r="G1912" s="649"/>
      <c r="H1912" s="649"/>
    </row>
    <row r="1913" spans="1:8">
      <c r="A1913" s="7" t="s">
        <v>2886</v>
      </c>
      <c r="B1913" s="7" t="s">
        <v>2885</v>
      </c>
      <c r="C1913" s="7" t="s">
        <v>773</v>
      </c>
      <c r="D1913" s="649"/>
      <c r="E1913" s="649"/>
      <c r="F1913" s="649"/>
      <c r="G1913" s="649"/>
      <c r="H1913" s="649"/>
    </row>
    <row r="1914" spans="1:8">
      <c r="A1914" s="7" t="s">
        <v>2884</v>
      </c>
      <c r="B1914" s="7" t="s">
        <v>2883</v>
      </c>
      <c r="C1914" s="7" t="s">
        <v>773</v>
      </c>
      <c r="D1914" s="649"/>
      <c r="E1914" s="649"/>
      <c r="F1914" s="649"/>
      <c r="G1914" s="649"/>
      <c r="H1914" s="649"/>
    </row>
    <row r="1915" spans="1:8">
      <c r="A1915" s="7" t="s">
        <v>2882</v>
      </c>
      <c r="B1915" s="7" t="s">
        <v>2881</v>
      </c>
      <c r="C1915" s="7" t="s">
        <v>773</v>
      </c>
      <c r="D1915" s="649"/>
      <c r="E1915" s="649"/>
      <c r="F1915" s="649"/>
      <c r="G1915" s="649"/>
      <c r="H1915" s="649"/>
    </row>
    <row r="1916" spans="1:8">
      <c r="A1916" s="7" t="s">
        <v>2880</v>
      </c>
      <c r="B1916" s="7" t="s">
        <v>2879</v>
      </c>
      <c r="C1916" s="7" t="s">
        <v>773</v>
      </c>
      <c r="D1916" s="649"/>
      <c r="E1916" s="649"/>
      <c r="F1916" s="649"/>
      <c r="G1916" s="649"/>
      <c r="H1916" s="649"/>
    </row>
    <row r="1917" spans="1:8">
      <c r="A1917" s="7" t="s">
        <v>2878</v>
      </c>
      <c r="B1917" s="7" t="s">
        <v>2877</v>
      </c>
      <c r="C1917" s="7" t="s">
        <v>773</v>
      </c>
      <c r="D1917" s="649"/>
      <c r="E1917" s="649"/>
      <c r="F1917" s="649"/>
      <c r="G1917" s="649"/>
      <c r="H1917" s="649"/>
    </row>
    <row r="1918" spans="1:8">
      <c r="A1918" s="7" t="s">
        <v>2876</v>
      </c>
      <c r="B1918" s="7" t="s">
        <v>2875</v>
      </c>
      <c r="C1918" s="7" t="s">
        <v>773</v>
      </c>
      <c r="D1918" s="649">
        <v>53.13</v>
      </c>
      <c r="E1918" s="649">
        <v>139.1</v>
      </c>
      <c r="F1918" s="649">
        <v>184.88</v>
      </c>
      <c r="G1918" s="649">
        <v>759.54</v>
      </c>
      <c r="H1918" s="650">
        <v>2368.6</v>
      </c>
    </row>
    <row r="1919" spans="1:8">
      <c r="A1919" s="7" t="s">
        <v>2874</v>
      </c>
      <c r="B1919" s="7" t="s">
        <v>2873</v>
      </c>
      <c r="C1919" s="7" t="s">
        <v>773</v>
      </c>
      <c r="D1919" s="649"/>
      <c r="E1919" s="649"/>
      <c r="F1919" s="649"/>
      <c r="G1919" s="649"/>
      <c r="H1919" s="649"/>
    </row>
    <row r="1920" spans="1:8">
      <c r="A1920" s="7" t="s">
        <v>2872</v>
      </c>
      <c r="B1920" s="7" t="s">
        <v>230</v>
      </c>
      <c r="C1920" s="7" t="s">
        <v>773</v>
      </c>
      <c r="D1920" s="649"/>
      <c r="E1920" s="649"/>
      <c r="F1920" s="649"/>
      <c r="G1920" s="649"/>
      <c r="H1920" s="649"/>
    </row>
    <row r="1921" spans="1:8">
      <c r="A1921" s="7" t="s">
        <v>2871</v>
      </c>
      <c r="B1921" s="7" t="s">
        <v>2870</v>
      </c>
      <c r="C1921" s="7" t="s">
        <v>773</v>
      </c>
      <c r="D1921" s="649"/>
      <c r="E1921" s="649"/>
      <c r="F1921" s="649"/>
      <c r="G1921" s="649"/>
      <c r="H1921" s="649"/>
    </row>
    <row r="1922" spans="1:8">
      <c r="A1922" s="7" t="s">
        <v>2869</v>
      </c>
      <c r="B1922" s="7" t="s">
        <v>2868</v>
      </c>
      <c r="C1922" s="7" t="s">
        <v>773</v>
      </c>
      <c r="D1922" s="649"/>
      <c r="E1922" s="649"/>
      <c r="F1922" s="649"/>
      <c r="G1922" s="649"/>
      <c r="H1922" s="649"/>
    </row>
    <row r="1923" spans="1:8">
      <c r="A1923" s="7" t="s">
        <v>2867</v>
      </c>
      <c r="B1923" s="7" t="s">
        <v>2866</v>
      </c>
      <c r="C1923" s="7" t="s">
        <v>2857</v>
      </c>
      <c r="D1923" s="651">
        <v>40000</v>
      </c>
      <c r="E1923" s="651">
        <v>40000</v>
      </c>
      <c r="F1923" s="651">
        <v>40000</v>
      </c>
      <c r="G1923" s="651">
        <v>40000</v>
      </c>
      <c r="H1923" s="651">
        <v>40000</v>
      </c>
    </row>
    <row r="1924" spans="1:8">
      <c r="A1924" s="7" t="s">
        <v>2865</v>
      </c>
      <c r="B1924" s="7" t="s">
        <v>2864</v>
      </c>
      <c r="C1924" s="7" t="s">
        <v>2026</v>
      </c>
      <c r="D1924" s="649">
        <v>500</v>
      </c>
      <c r="E1924" s="649">
        <v>500</v>
      </c>
      <c r="F1924" s="649">
        <v>500</v>
      </c>
      <c r="G1924" s="649">
        <v>500</v>
      </c>
      <c r="H1924" s="649">
        <v>500</v>
      </c>
    </row>
    <row r="1925" spans="1:8">
      <c r="A1925" s="7" t="s">
        <v>2863</v>
      </c>
      <c r="B1925" s="7" t="s">
        <v>2862</v>
      </c>
      <c r="C1925" s="7" t="s">
        <v>2857</v>
      </c>
      <c r="D1925" s="651">
        <v>16964</v>
      </c>
      <c r="E1925" s="651">
        <v>21364</v>
      </c>
      <c r="F1925" s="651">
        <v>22090</v>
      </c>
      <c r="G1925" s="651">
        <v>22090</v>
      </c>
      <c r="H1925" s="651">
        <v>22090</v>
      </c>
    </row>
    <row r="1926" spans="1:8">
      <c r="A1926" s="7" t="s">
        <v>2861</v>
      </c>
      <c r="B1926" s="7" t="s">
        <v>2860</v>
      </c>
      <c r="C1926" s="7" t="s">
        <v>2857</v>
      </c>
      <c r="D1926" s="651">
        <v>16964</v>
      </c>
      <c r="E1926" s="651">
        <v>21364</v>
      </c>
      <c r="F1926" s="651">
        <v>22090</v>
      </c>
      <c r="G1926" s="651">
        <v>22090</v>
      </c>
      <c r="H1926" s="651">
        <v>22090</v>
      </c>
    </row>
    <row r="1927" spans="1:8">
      <c r="A1927" s="7" t="s">
        <v>2859</v>
      </c>
      <c r="B1927" s="7" t="s">
        <v>2858</v>
      </c>
      <c r="C1927" s="7" t="s">
        <v>2857</v>
      </c>
      <c r="D1927" s="649"/>
      <c r="E1927" s="649"/>
      <c r="F1927" s="649"/>
      <c r="G1927" s="649"/>
      <c r="H1927" s="649"/>
    </row>
    <row r="1928" spans="1:8">
      <c r="A1928" s="7" t="s">
        <v>2856</v>
      </c>
      <c r="B1928" s="7" t="s">
        <v>422</v>
      </c>
      <c r="C1928" s="7" t="s">
        <v>773</v>
      </c>
      <c r="D1928" s="650">
        <v>1072.6600000000001</v>
      </c>
      <c r="E1928" s="649">
        <v>729.13</v>
      </c>
      <c r="F1928" s="649">
        <v>406.06</v>
      </c>
      <c r="G1928" s="649">
        <v>830.86</v>
      </c>
      <c r="H1928" s="649">
        <v>933.61</v>
      </c>
    </row>
    <row r="1929" spans="1:8">
      <c r="A1929" s="7" t="s">
        <v>2855</v>
      </c>
      <c r="B1929" s="7" t="s">
        <v>2854</v>
      </c>
      <c r="C1929" s="7" t="s">
        <v>773</v>
      </c>
      <c r="D1929" s="649">
        <v>323.23</v>
      </c>
      <c r="E1929" s="649"/>
      <c r="F1929" s="649">
        <v>361.64</v>
      </c>
      <c r="G1929" s="649">
        <v>399.67</v>
      </c>
      <c r="H1929" s="649">
        <v>829.36</v>
      </c>
    </row>
    <row r="1930" spans="1:8">
      <c r="A1930" s="7" t="s">
        <v>2853</v>
      </c>
      <c r="B1930" s="7" t="s">
        <v>2852</v>
      </c>
      <c r="C1930" s="7" t="s">
        <v>773</v>
      </c>
      <c r="D1930" s="649">
        <v>749.43</v>
      </c>
      <c r="E1930" s="649"/>
      <c r="F1930" s="649">
        <v>44.42</v>
      </c>
      <c r="G1930" s="649">
        <v>431.19</v>
      </c>
      <c r="H1930" s="649">
        <v>104.26</v>
      </c>
    </row>
    <row r="1931" spans="1:8">
      <c r="A1931" s="7" t="s">
        <v>2851</v>
      </c>
      <c r="B1931" s="7" t="s">
        <v>2850</v>
      </c>
      <c r="C1931" s="7" t="s">
        <v>773</v>
      </c>
      <c r="D1931" s="649"/>
      <c r="E1931" s="649"/>
      <c r="F1931" s="649"/>
      <c r="G1931" s="649"/>
      <c r="H1931" s="649"/>
    </row>
    <row r="1932" spans="1:8">
      <c r="A1932" s="7" t="s">
        <v>2849</v>
      </c>
      <c r="B1932" s="7" t="s">
        <v>2848</v>
      </c>
      <c r="C1932" s="7" t="s">
        <v>773</v>
      </c>
      <c r="D1932" s="650">
        <v>1058.56</v>
      </c>
      <c r="E1932" s="649">
        <v>671.03</v>
      </c>
      <c r="F1932" s="649">
        <v>372.86</v>
      </c>
      <c r="G1932" s="649">
        <v>798.48</v>
      </c>
      <c r="H1932" s="649">
        <v>873.47</v>
      </c>
    </row>
    <row r="1933" spans="1:8">
      <c r="A1933" s="7" t="s">
        <v>2847</v>
      </c>
      <c r="B1933" s="7" t="s">
        <v>2846</v>
      </c>
      <c r="C1933" s="7" t="s">
        <v>773</v>
      </c>
      <c r="D1933" s="649"/>
      <c r="E1933" s="649"/>
      <c r="F1933" s="649"/>
      <c r="G1933" s="649"/>
      <c r="H1933" s="649"/>
    </row>
    <row r="1934" spans="1:8">
      <c r="A1934" s="7" t="s">
        <v>2845</v>
      </c>
      <c r="B1934" s="7" t="s">
        <v>2844</v>
      </c>
      <c r="C1934" s="7" t="s">
        <v>773</v>
      </c>
      <c r="D1934" s="649">
        <v>11.66</v>
      </c>
      <c r="E1934" s="649">
        <v>15.58</v>
      </c>
      <c r="F1934" s="649">
        <v>20.98</v>
      </c>
      <c r="G1934" s="649">
        <v>17.829999999999998</v>
      </c>
      <c r="H1934" s="649">
        <v>31.55</v>
      </c>
    </row>
    <row r="1935" spans="1:8">
      <c r="A1935" s="7" t="s">
        <v>2843</v>
      </c>
      <c r="B1935" s="7" t="s">
        <v>2842</v>
      </c>
      <c r="C1935" s="7" t="s">
        <v>773</v>
      </c>
      <c r="D1935" s="649"/>
      <c r="E1935" s="649"/>
      <c r="F1935" s="649"/>
      <c r="G1935" s="649"/>
      <c r="H1935" s="649"/>
    </row>
    <row r="1936" spans="1:8">
      <c r="A1936" s="7" t="s">
        <v>2841</v>
      </c>
      <c r="B1936" s="7" t="s">
        <v>2840</v>
      </c>
      <c r="C1936" s="7" t="s">
        <v>773</v>
      </c>
      <c r="D1936" s="649"/>
      <c r="E1936" s="649"/>
      <c r="F1936" s="649"/>
      <c r="G1936" s="649"/>
      <c r="H1936" s="649"/>
    </row>
    <row r="1937" spans="1:8">
      <c r="A1937" s="7" t="s">
        <v>2839</v>
      </c>
      <c r="B1937" s="7" t="s">
        <v>2838</v>
      </c>
      <c r="C1937" s="7" t="s">
        <v>773</v>
      </c>
      <c r="D1937" s="649"/>
      <c r="E1937" s="649"/>
      <c r="F1937" s="649"/>
      <c r="G1937" s="649"/>
      <c r="H1937" s="649"/>
    </row>
    <row r="1938" spans="1:8">
      <c r="A1938" s="7" t="s">
        <v>2837</v>
      </c>
      <c r="B1938" s="7" t="s">
        <v>2836</v>
      </c>
      <c r="C1938" s="7" t="s">
        <v>773</v>
      </c>
      <c r="D1938" s="649"/>
      <c r="E1938" s="649"/>
      <c r="F1938" s="649"/>
      <c r="G1938" s="649"/>
      <c r="H1938" s="649"/>
    </row>
    <row r="1939" spans="1:8">
      <c r="A1939" s="7" t="s">
        <v>2835</v>
      </c>
      <c r="B1939" s="7" t="s">
        <v>2834</v>
      </c>
      <c r="C1939" s="7" t="s">
        <v>773</v>
      </c>
      <c r="D1939" s="649"/>
      <c r="E1939" s="649"/>
      <c r="F1939" s="649"/>
      <c r="G1939" s="649"/>
      <c r="H1939" s="649"/>
    </row>
    <row r="1940" spans="1:8">
      <c r="A1940" s="7" t="s">
        <v>2833</v>
      </c>
      <c r="B1940" s="7" t="s">
        <v>2832</v>
      </c>
      <c r="C1940" s="7" t="s">
        <v>773</v>
      </c>
      <c r="D1940" s="649"/>
      <c r="E1940" s="649"/>
      <c r="F1940" s="649"/>
      <c r="G1940" s="649"/>
      <c r="H1940" s="649"/>
    </row>
    <row r="1941" spans="1:8">
      <c r="A1941" s="7" t="s">
        <v>2831</v>
      </c>
      <c r="B1941" s="7" t="s">
        <v>2830</v>
      </c>
      <c r="C1941" s="7" t="s">
        <v>773</v>
      </c>
      <c r="D1941" s="649"/>
      <c r="E1941" s="649"/>
      <c r="F1941" s="649"/>
      <c r="G1941" s="649"/>
      <c r="H1941" s="649"/>
    </row>
    <row r="1942" spans="1:8">
      <c r="A1942" s="7" t="s">
        <v>2829</v>
      </c>
      <c r="B1942" s="7" t="s">
        <v>2828</v>
      </c>
      <c r="C1942" s="7" t="s">
        <v>773</v>
      </c>
      <c r="D1942" s="649">
        <v>2.4500000000000002</v>
      </c>
      <c r="E1942" s="649">
        <v>19.850000000000001</v>
      </c>
      <c r="F1942" s="649">
        <v>11.81</v>
      </c>
      <c r="G1942" s="649">
        <v>14.15</v>
      </c>
      <c r="H1942" s="649">
        <v>2.5</v>
      </c>
    </row>
    <row r="1943" spans="1:8">
      <c r="A1943" s="7" t="s">
        <v>2827</v>
      </c>
      <c r="B1943" s="7" t="s">
        <v>2826</v>
      </c>
      <c r="C1943" s="7" t="s">
        <v>773</v>
      </c>
      <c r="D1943" s="649"/>
      <c r="E1943" s="649"/>
      <c r="F1943" s="649"/>
      <c r="G1943" s="649"/>
      <c r="H1943" s="649"/>
    </row>
    <row r="1944" spans="1:8">
      <c r="A1944" s="7" t="s">
        <v>2825</v>
      </c>
      <c r="B1944" s="7" t="s">
        <v>2824</v>
      </c>
      <c r="C1944" s="7" t="s">
        <v>773</v>
      </c>
      <c r="D1944" s="649"/>
      <c r="E1944" s="649"/>
      <c r="F1944" s="649"/>
      <c r="G1944" s="649"/>
      <c r="H1944" s="649"/>
    </row>
    <row r="1945" spans="1:8">
      <c r="A1945" s="7" t="s">
        <v>2823</v>
      </c>
      <c r="B1945" s="7" t="s">
        <v>2822</v>
      </c>
      <c r="C1945" s="7" t="s">
        <v>773</v>
      </c>
      <c r="D1945" s="649"/>
      <c r="E1945" s="649"/>
      <c r="F1945" s="649"/>
      <c r="G1945" s="649"/>
      <c r="H1945" s="649"/>
    </row>
    <row r="1946" spans="1:8">
      <c r="A1946" s="7" t="s">
        <v>2821</v>
      </c>
      <c r="B1946" s="7" t="s">
        <v>2820</v>
      </c>
      <c r="C1946" s="7" t="s">
        <v>773</v>
      </c>
      <c r="D1946" s="649"/>
      <c r="E1946" s="649"/>
      <c r="F1946" s="649"/>
      <c r="G1946" s="649"/>
      <c r="H1946" s="649"/>
    </row>
    <row r="1947" spans="1:8">
      <c r="A1947" s="7" t="s">
        <v>2819</v>
      </c>
      <c r="B1947" s="7" t="s">
        <v>2818</v>
      </c>
      <c r="C1947" s="7" t="s">
        <v>773</v>
      </c>
      <c r="D1947" s="649"/>
      <c r="E1947" s="649"/>
      <c r="F1947" s="649"/>
      <c r="G1947" s="649"/>
      <c r="H1947" s="649"/>
    </row>
    <row r="1948" spans="1:8">
      <c r="A1948" s="7" t="s">
        <v>2817</v>
      </c>
      <c r="B1948" s="7" t="s">
        <v>2816</v>
      </c>
      <c r="C1948" s="7" t="s">
        <v>773</v>
      </c>
      <c r="D1948" s="649"/>
      <c r="E1948" s="649"/>
      <c r="F1948" s="649"/>
      <c r="G1948" s="649"/>
      <c r="H1948" s="649"/>
    </row>
    <row r="1949" spans="1:8">
      <c r="A1949" s="7" t="s">
        <v>2815</v>
      </c>
      <c r="B1949" s="7" t="s">
        <v>404</v>
      </c>
      <c r="C1949" s="7" t="s">
        <v>773</v>
      </c>
      <c r="D1949" s="649"/>
      <c r="E1949" s="649"/>
      <c r="F1949" s="649"/>
      <c r="G1949" s="649"/>
      <c r="H1949" s="649"/>
    </row>
    <row r="1950" spans="1:8">
      <c r="A1950" s="7" t="s">
        <v>2814</v>
      </c>
      <c r="B1950" s="7" t="s">
        <v>2813</v>
      </c>
      <c r="C1950" s="7" t="s">
        <v>773</v>
      </c>
      <c r="D1950" s="649"/>
      <c r="E1950" s="649"/>
      <c r="F1950" s="649"/>
      <c r="G1950" s="649"/>
      <c r="H1950" s="649"/>
    </row>
    <row r="1951" spans="1:8">
      <c r="A1951" s="7" t="s">
        <v>2812</v>
      </c>
      <c r="B1951" s="7" t="s">
        <v>2811</v>
      </c>
      <c r="C1951" s="7" t="s">
        <v>773</v>
      </c>
      <c r="D1951" s="649"/>
      <c r="E1951" s="649"/>
      <c r="F1951" s="649"/>
      <c r="G1951" s="649"/>
      <c r="H1951" s="649"/>
    </row>
    <row r="1952" spans="1:8">
      <c r="A1952" s="7" t="s">
        <v>2810</v>
      </c>
      <c r="B1952" s="7" t="s">
        <v>2809</v>
      </c>
      <c r="C1952" s="7" t="s">
        <v>773</v>
      </c>
      <c r="D1952" s="649"/>
      <c r="E1952" s="649">
        <v>22.67</v>
      </c>
      <c r="F1952" s="649">
        <v>0.41</v>
      </c>
      <c r="G1952" s="649">
        <v>0.41</v>
      </c>
      <c r="H1952" s="649">
        <v>26.08</v>
      </c>
    </row>
    <row r="1953" spans="1:8">
      <c r="A1953" s="7" t="s">
        <v>2808</v>
      </c>
      <c r="B1953" s="7" t="s">
        <v>2807</v>
      </c>
      <c r="C1953" s="7" t="s">
        <v>773</v>
      </c>
      <c r="D1953" s="649"/>
      <c r="E1953" s="649"/>
      <c r="F1953" s="649"/>
      <c r="G1953" s="649"/>
      <c r="H1953" s="649"/>
    </row>
    <row r="1954" spans="1:8">
      <c r="A1954" s="7" t="s">
        <v>2806</v>
      </c>
      <c r="B1954" s="7" t="s">
        <v>2805</v>
      </c>
      <c r="C1954" s="7" t="s">
        <v>773</v>
      </c>
      <c r="D1954" s="649"/>
      <c r="E1954" s="649"/>
      <c r="F1954" s="649"/>
      <c r="G1954" s="649"/>
      <c r="H1954" s="649"/>
    </row>
    <row r="1955" spans="1:8">
      <c r="A1955" s="7" t="s">
        <v>2804</v>
      </c>
      <c r="B1955" s="7" t="s">
        <v>2803</v>
      </c>
      <c r="C1955" s="7" t="s">
        <v>773</v>
      </c>
      <c r="D1955" s="649"/>
      <c r="E1955" s="649"/>
      <c r="F1955" s="649"/>
      <c r="G1955" s="649"/>
      <c r="H1955" s="649"/>
    </row>
    <row r="1956" spans="1:8">
      <c r="A1956" s="7" t="s">
        <v>2802</v>
      </c>
      <c r="B1956" s="7" t="s">
        <v>2801</v>
      </c>
      <c r="C1956" s="7" t="s">
        <v>773</v>
      </c>
      <c r="D1956" s="649"/>
      <c r="E1956" s="649"/>
      <c r="F1956" s="649"/>
      <c r="G1956" s="649"/>
      <c r="H1956" s="649"/>
    </row>
    <row r="1957" spans="1:8">
      <c r="A1957" s="7" t="s">
        <v>2800</v>
      </c>
      <c r="B1957" s="7" t="s">
        <v>2799</v>
      </c>
      <c r="C1957" s="7" t="s">
        <v>773</v>
      </c>
      <c r="D1957" s="649"/>
      <c r="E1957" s="649"/>
      <c r="F1957" s="649"/>
      <c r="G1957" s="649"/>
      <c r="H1957" s="649"/>
    </row>
    <row r="1958" spans="1:8">
      <c r="A1958" s="7" t="s">
        <v>2798</v>
      </c>
      <c r="B1958" s="7" t="s">
        <v>2797</v>
      </c>
      <c r="C1958" s="7" t="s">
        <v>773</v>
      </c>
      <c r="D1958" s="649"/>
      <c r="E1958" s="649"/>
      <c r="F1958" s="649"/>
      <c r="G1958" s="649"/>
      <c r="H1958" s="649"/>
    </row>
    <row r="1959" spans="1:8">
      <c r="A1959" s="7" t="s">
        <v>2796</v>
      </c>
      <c r="B1959" s="7" t="s">
        <v>2795</v>
      </c>
      <c r="C1959" s="7" t="s">
        <v>773</v>
      </c>
      <c r="D1959" s="649"/>
      <c r="E1959" s="649"/>
      <c r="F1959" s="649"/>
      <c r="G1959" s="649"/>
      <c r="H1959" s="649"/>
    </row>
    <row r="1960" spans="1:8">
      <c r="A1960" s="7" t="s">
        <v>2794</v>
      </c>
      <c r="B1960" s="7" t="s">
        <v>419</v>
      </c>
      <c r="C1960" s="7" t="s">
        <v>773</v>
      </c>
      <c r="D1960" s="649">
        <v>891.64</v>
      </c>
      <c r="E1960" s="649">
        <v>597.89</v>
      </c>
      <c r="F1960" s="649">
        <v>316.68</v>
      </c>
      <c r="G1960" s="649">
        <v>593.16</v>
      </c>
      <c r="H1960" s="649">
        <v>632.67999999999995</v>
      </c>
    </row>
    <row r="1961" spans="1:8">
      <c r="A1961" s="7" t="s">
        <v>2793</v>
      </c>
      <c r="B1961" s="7" t="s">
        <v>2792</v>
      </c>
      <c r="C1961" s="7" t="s">
        <v>773</v>
      </c>
      <c r="D1961" s="649"/>
      <c r="E1961" s="649"/>
      <c r="F1961" s="649"/>
      <c r="G1961" s="649"/>
      <c r="H1961" s="649"/>
    </row>
    <row r="1962" spans="1:8">
      <c r="A1962" s="7" t="s">
        <v>2791</v>
      </c>
      <c r="B1962" s="7" t="s">
        <v>2601</v>
      </c>
      <c r="C1962" s="7" t="s">
        <v>773</v>
      </c>
      <c r="D1962" s="649">
        <v>880.78</v>
      </c>
      <c r="E1962" s="649">
        <v>571.02</v>
      </c>
      <c r="F1962" s="649">
        <v>290.35000000000002</v>
      </c>
      <c r="G1962" s="649">
        <v>568.24</v>
      </c>
      <c r="H1962" s="649">
        <v>608.35</v>
      </c>
    </row>
    <row r="1963" spans="1:8">
      <c r="A1963" s="7" t="s">
        <v>2790</v>
      </c>
      <c r="B1963" s="7" t="s">
        <v>2789</v>
      </c>
      <c r="C1963" s="7" t="s">
        <v>773</v>
      </c>
      <c r="D1963" s="649"/>
      <c r="E1963" s="649">
        <v>159.34</v>
      </c>
      <c r="F1963" s="649">
        <v>41.49</v>
      </c>
      <c r="G1963" s="649"/>
      <c r="H1963" s="649"/>
    </row>
    <row r="1964" spans="1:8">
      <c r="A1964" s="7" t="s">
        <v>2788</v>
      </c>
      <c r="B1964" s="7" t="s">
        <v>2787</v>
      </c>
      <c r="C1964" s="7" t="s">
        <v>773</v>
      </c>
      <c r="D1964" s="649"/>
      <c r="E1964" s="649">
        <v>579.02</v>
      </c>
      <c r="F1964" s="649">
        <v>303.38</v>
      </c>
      <c r="G1964" s="649"/>
      <c r="H1964" s="649"/>
    </row>
    <row r="1965" spans="1:8">
      <c r="A1965" s="7" t="s">
        <v>2786</v>
      </c>
      <c r="B1965" s="7" t="s">
        <v>2721</v>
      </c>
      <c r="C1965" s="7" t="s">
        <v>773</v>
      </c>
      <c r="D1965" s="649"/>
      <c r="E1965" s="649"/>
      <c r="F1965" s="649"/>
      <c r="G1965" s="649"/>
      <c r="H1965" s="649"/>
    </row>
    <row r="1966" spans="1:8">
      <c r="A1966" s="7" t="s">
        <v>2785</v>
      </c>
      <c r="B1966" s="7" t="s">
        <v>2761</v>
      </c>
      <c r="C1966" s="7" t="s">
        <v>773</v>
      </c>
      <c r="D1966" s="649"/>
      <c r="E1966" s="649"/>
      <c r="F1966" s="649"/>
      <c r="G1966" s="649"/>
      <c r="H1966" s="649"/>
    </row>
    <row r="1967" spans="1:8">
      <c r="A1967" s="7" t="s">
        <v>2784</v>
      </c>
      <c r="B1967" s="7" t="s">
        <v>2723</v>
      </c>
      <c r="C1967" s="7" t="s">
        <v>773</v>
      </c>
      <c r="D1967" s="649"/>
      <c r="E1967" s="649"/>
      <c r="F1967" s="649"/>
      <c r="G1967" s="649"/>
      <c r="H1967" s="649"/>
    </row>
    <row r="1968" spans="1:8">
      <c r="A1968" s="7" t="s">
        <v>2783</v>
      </c>
      <c r="B1968" s="7" t="s">
        <v>2758</v>
      </c>
      <c r="C1968" s="7" t="s">
        <v>773</v>
      </c>
      <c r="D1968" s="649"/>
      <c r="E1968" s="649">
        <v>125.86</v>
      </c>
      <c r="F1968" s="649">
        <v>14.65</v>
      </c>
      <c r="G1968" s="649"/>
      <c r="H1968" s="649"/>
    </row>
    <row r="1969" spans="1:8">
      <c r="A1969" s="7" t="s">
        <v>2782</v>
      </c>
      <c r="B1969" s="7" t="s">
        <v>2781</v>
      </c>
      <c r="C1969" s="7" t="s">
        <v>773</v>
      </c>
      <c r="D1969" s="649"/>
      <c r="E1969" s="649">
        <v>41.49</v>
      </c>
      <c r="F1969" s="649">
        <v>39.869999999999997</v>
      </c>
      <c r="G1969" s="649"/>
      <c r="H1969" s="649"/>
    </row>
    <row r="1970" spans="1:8">
      <c r="A1970" s="7" t="s">
        <v>2780</v>
      </c>
      <c r="B1970" s="7" t="s">
        <v>2603</v>
      </c>
      <c r="C1970" s="7" t="s">
        <v>773</v>
      </c>
      <c r="D1970" s="649">
        <v>8.8699999999999992</v>
      </c>
      <c r="E1970" s="649">
        <v>12.19</v>
      </c>
      <c r="F1970" s="649">
        <v>17.02</v>
      </c>
      <c r="G1970" s="649">
        <v>13.26</v>
      </c>
      <c r="H1970" s="649">
        <v>21.66</v>
      </c>
    </row>
    <row r="1971" spans="1:8">
      <c r="A1971" s="7" t="s">
        <v>2779</v>
      </c>
      <c r="B1971" s="7" t="s">
        <v>2778</v>
      </c>
      <c r="C1971" s="7" t="s">
        <v>773</v>
      </c>
      <c r="D1971" s="649"/>
      <c r="E1971" s="649"/>
      <c r="F1971" s="649"/>
      <c r="G1971" s="649"/>
      <c r="H1971" s="649"/>
    </row>
    <row r="1972" spans="1:8">
      <c r="A1972" s="7" t="s">
        <v>2777</v>
      </c>
      <c r="B1972" s="7" t="s">
        <v>2776</v>
      </c>
      <c r="C1972" s="7" t="s">
        <v>773</v>
      </c>
      <c r="D1972" s="649"/>
      <c r="E1972" s="649"/>
      <c r="F1972" s="649"/>
      <c r="G1972" s="649"/>
      <c r="H1972" s="649"/>
    </row>
    <row r="1973" spans="1:8">
      <c r="A1973" s="7" t="s">
        <v>2775</v>
      </c>
      <c r="B1973" s="7" t="s">
        <v>2721</v>
      </c>
      <c r="C1973" s="7" t="s">
        <v>773</v>
      </c>
      <c r="D1973" s="649"/>
      <c r="E1973" s="649"/>
      <c r="F1973" s="649"/>
      <c r="G1973" s="649"/>
      <c r="H1973" s="649"/>
    </row>
    <row r="1974" spans="1:8">
      <c r="A1974" s="7" t="s">
        <v>2774</v>
      </c>
      <c r="B1974" s="7" t="s">
        <v>2761</v>
      </c>
      <c r="C1974" s="7" t="s">
        <v>773</v>
      </c>
      <c r="D1974" s="649"/>
      <c r="E1974" s="649"/>
      <c r="F1974" s="649"/>
      <c r="G1974" s="649"/>
      <c r="H1974" s="649"/>
    </row>
    <row r="1975" spans="1:8">
      <c r="A1975" s="7" t="s">
        <v>2773</v>
      </c>
      <c r="B1975" s="7" t="s">
        <v>2723</v>
      </c>
      <c r="C1975" s="7" t="s">
        <v>773</v>
      </c>
      <c r="D1975" s="649"/>
      <c r="E1975" s="649"/>
      <c r="F1975" s="649"/>
      <c r="G1975" s="649"/>
      <c r="H1975" s="649"/>
    </row>
    <row r="1976" spans="1:8">
      <c r="A1976" s="7" t="s">
        <v>2772</v>
      </c>
      <c r="B1976" s="7" t="s">
        <v>2758</v>
      </c>
      <c r="C1976" s="7" t="s">
        <v>773</v>
      </c>
      <c r="D1976" s="649"/>
      <c r="E1976" s="649"/>
      <c r="F1976" s="649"/>
      <c r="G1976" s="649"/>
      <c r="H1976" s="649"/>
    </row>
    <row r="1977" spans="1:8">
      <c r="A1977" s="7" t="s">
        <v>2771</v>
      </c>
      <c r="B1977" s="7" t="s">
        <v>2770</v>
      </c>
      <c r="C1977" s="7" t="s">
        <v>773</v>
      </c>
      <c r="D1977" s="649"/>
      <c r="E1977" s="649"/>
      <c r="F1977" s="649"/>
      <c r="G1977" s="649"/>
      <c r="H1977" s="649"/>
    </row>
    <row r="1978" spans="1:8">
      <c r="A1978" s="7" t="s">
        <v>2769</v>
      </c>
      <c r="B1978" s="7" t="s">
        <v>2768</v>
      </c>
      <c r="C1978" s="7" t="s">
        <v>773</v>
      </c>
      <c r="D1978" s="649"/>
      <c r="E1978" s="649"/>
      <c r="F1978" s="649"/>
      <c r="G1978" s="649"/>
      <c r="H1978" s="649"/>
    </row>
    <row r="1979" spans="1:8">
      <c r="A1979" s="7" t="s">
        <v>2767</v>
      </c>
      <c r="B1979" s="7" t="s">
        <v>2766</v>
      </c>
      <c r="C1979" s="7" t="s">
        <v>773</v>
      </c>
      <c r="D1979" s="649"/>
      <c r="E1979" s="649"/>
      <c r="F1979" s="649"/>
      <c r="G1979" s="649"/>
      <c r="H1979" s="649"/>
    </row>
    <row r="1980" spans="1:8">
      <c r="A1980" s="7" t="s">
        <v>2765</v>
      </c>
      <c r="B1980" s="7" t="s">
        <v>2764</v>
      </c>
      <c r="C1980" s="7" t="s">
        <v>773</v>
      </c>
      <c r="D1980" s="649"/>
      <c r="E1980" s="649"/>
      <c r="F1980" s="649"/>
      <c r="G1980" s="649"/>
      <c r="H1980" s="649"/>
    </row>
    <row r="1981" spans="1:8">
      <c r="A1981" s="7" t="s">
        <v>2763</v>
      </c>
      <c r="B1981" s="7" t="s">
        <v>2721</v>
      </c>
      <c r="C1981" s="7" t="s">
        <v>773</v>
      </c>
      <c r="D1981" s="649"/>
      <c r="E1981" s="649"/>
      <c r="F1981" s="649"/>
      <c r="G1981" s="649"/>
      <c r="H1981" s="649"/>
    </row>
    <row r="1982" spans="1:8">
      <c r="A1982" s="7" t="s">
        <v>2762</v>
      </c>
      <c r="B1982" s="7" t="s">
        <v>2761</v>
      </c>
      <c r="C1982" s="7" t="s">
        <v>773</v>
      </c>
      <c r="D1982" s="649"/>
      <c r="E1982" s="649"/>
      <c r="F1982" s="649"/>
      <c r="G1982" s="649"/>
      <c r="H1982" s="649"/>
    </row>
    <row r="1983" spans="1:8">
      <c r="A1983" s="7" t="s">
        <v>2760</v>
      </c>
      <c r="B1983" s="7" t="s">
        <v>2723</v>
      </c>
      <c r="C1983" s="7" t="s">
        <v>773</v>
      </c>
      <c r="D1983" s="649"/>
      <c r="E1983" s="649"/>
      <c r="F1983" s="649"/>
      <c r="G1983" s="649"/>
      <c r="H1983" s="649"/>
    </row>
    <row r="1984" spans="1:8">
      <c r="A1984" s="7" t="s">
        <v>2759</v>
      </c>
      <c r="B1984" s="7" t="s">
        <v>2758</v>
      </c>
      <c r="C1984" s="7" t="s">
        <v>773</v>
      </c>
      <c r="D1984" s="649"/>
      <c r="E1984" s="649"/>
      <c r="F1984" s="649"/>
      <c r="G1984" s="649"/>
      <c r="H1984" s="649"/>
    </row>
    <row r="1985" spans="1:8">
      <c r="A1985" s="7" t="s">
        <v>2757</v>
      </c>
      <c r="B1985" s="7" t="s">
        <v>2756</v>
      </c>
      <c r="C1985" s="7" t="s">
        <v>773</v>
      </c>
      <c r="D1985" s="649"/>
      <c r="E1985" s="649"/>
      <c r="F1985" s="649"/>
      <c r="G1985" s="649"/>
      <c r="H1985" s="649"/>
    </row>
    <row r="1986" spans="1:8">
      <c r="A1986" s="7" t="s">
        <v>2755</v>
      </c>
      <c r="B1986" s="7" t="s">
        <v>2754</v>
      </c>
      <c r="C1986" s="7" t="s">
        <v>773</v>
      </c>
      <c r="D1986" s="649"/>
      <c r="E1986" s="649"/>
      <c r="F1986" s="649"/>
      <c r="G1986" s="649"/>
      <c r="H1986" s="649"/>
    </row>
    <row r="1987" spans="1:8">
      <c r="A1987" s="7" t="s">
        <v>2753</v>
      </c>
      <c r="B1987" s="7" t="s">
        <v>2752</v>
      </c>
      <c r="C1987" s="7" t="s">
        <v>773</v>
      </c>
      <c r="D1987" s="649"/>
      <c r="E1987" s="649"/>
      <c r="F1987" s="649"/>
      <c r="G1987" s="649"/>
      <c r="H1987" s="649"/>
    </row>
    <row r="1988" spans="1:8">
      <c r="A1988" s="7" t="s">
        <v>2751</v>
      </c>
      <c r="B1988" s="7" t="s">
        <v>2750</v>
      </c>
      <c r="C1988" s="7" t="s">
        <v>773</v>
      </c>
      <c r="D1988" s="649"/>
      <c r="E1988" s="649"/>
      <c r="F1988" s="649"/>
      <c r="G1988" s="649"/>
      <c r="H1988" s="649"/>
    </row>
    <row r="1989" spans="1:8">
      <c r="A1989" s="7" t="s">
        <v>2749</v>
      </c>
      <c r="B1989" s="7" t="s">
        <v>2748</v>
      </c>
      <c r="C1989" s="7" t="s">
        <v>773</v>
      </c>
      <c r="D1989" s="649">
        <v>1.99</v>
      </c>
      <c r="E1989" s="649">
        <v>14.68</v>
      </c>
      <c r="F1989" s="649">
        <v>9.31</v>
      </c>
      <c r="G1989" s="649">
        <v>11.66</v>
      </c>
      <c r="H1989" s="649">
        <v>2.68</v>
      </c>
    </row>
    <row r="1990" spans="1:8">
      <c r="A1990" s="7" t="s">
        <v>2747</v>
      </c>
      <c r="B1990" s="7" t="s">
        <v>2746</v>
      </c>
      <c r="C1990" s="7" t="s">
        <v>773</v>
      </c>
      <c r="D1990" s="649"/>
      <c r="E1990" s="649"/>
      <c r="F1990" s="649"/>
      <c r="G1990" s="649"/>
      <c r="H1990" s="649"/>
    </row>
    <row r="1991" spans="1:8">
      <c r="A1991" s="7" t="s">
        <v>2745</v>
      </c>
      <c r="B1991" s="7" t="s">
        <v>2744</v>
      </c>
      <c r="C1991" s="7" t="s">
        <v>773</v>
      </c>
      <c r="D1991" s="649"/>
      <c r="E1991" s="649"/>
      <c r="F1991" s="649"/>
      <c r="G1991" s="649"/>
      <c r="H1991" s="649"/>
    </row>
    <row r="1992" spans="1:8">
      <c r="A1992" s="7" t="s">
        <v>2743</v>
      </c>
      <c r="B1992" s="7" t="s">
        <v>2742</v>
      </c>
      <c r="C1992" s="7" t="s">
        <v>773</v>
      </c>
      <c r="D1992" s="649"/>
      <c r="E1992" s="649"/>
      <c r="F1992" s="649"/>
      <c r="G1992" s="649"/>
      <c r="H1992" s="649"/>
    </row>
    <row r="1993" spans="1:8">
      <c r="A1993" s="7" t="s">
        <v>2741</v>
      </c>
      <c r="B1993" s="7" t="s">
        <v>2740</v>
      </c>
      <c r="C1993" s="7" t="s">
        <v>773</v>
      </c>
      <c r="D1993" s="649"/>
      <c r="E1993" s="649"/>
      <c r="F1993" s="649"/>
      <c r="G1993" s="649"/>
      <c r="H1993" s="649"/>
    </row>
    <row r="1994" spans="1:8">
      <c r="A1994" s="7" t="s">
        <v>2739</v>
      </c>
      <c r="B1994" s="7" t="s">
        <v>2738</v>
      </c>
      <c r="C1994" s="7" t="s">
        <v>773</v>
      </c>
      <c r="D1994" s="649"/>
      <c r="E1994" s="649"/>
      <c r="F1994" s="649"/>
      <c r="G1994" s="649"/>
      <c r="H1994" s="649"/>
    </row>
    <row r="1995" spans="1:8">
      <c r="A1995" s="7" t="s">
        <v>2737</v>
      </c>
      <c r="B1995" s="7" t="s">
        <v>392</v>
      </c>
      <c r="C1995" s="7" t="s">
        <v>773</v>
      </c>
      <c r="D1995" s="649"/>
      <c r="E1995" s="649"/>
      <c r="F1995" s="649"/>
      <c r="G1995" s="649"/>
      <c r="H1995" s="649"/>
    </row>
    <row r="1996" spans="1:8">
      <c r="A1996" s="7" t="s">
        <v>2736</v>
      </c>
      <c r="B1996" s="7" t="s">
        <v>2599</v>
      </c>
      <c r="C1996" s="7" t="s">
        <v>773</v>
      </c>
      <c r="D1996" s="649"/>
      <c r="E1996" s="649"/>
      <c r="F1996" s="649"/>
      <c r="G1996" s="649"/>
      <c r="H1996" s="649"/>
    </row>
    <row r="1997" spans="1:8">
      <c r="A1997" s="7" t="s">
        <v>2735</v>
      </c>
      <c r="B1997" s="7" t="s">
        <v>2597</v>
      </c>
      <c r="C1997" s="7" t="s">
        <v>773</v>
      </c>
      <c r="D1997" s="649"/>
      <c r="E1997" s="649"/>
      <c r="F1997" s="649"/>
      <c r="G1997" s="649"/>
      <c r="H1997" s="649"/>
    </row>
    <row r="1998" spans="1:8">
      <c r="A1998" s="7" t="s">
        <v>2734</v>
      </c>
      <c r="B1998" s="7" t="s">
        <v>2733</v>
      </c>
      <c r="C1998" s="7" t="s">
        <v>773</v>
      </c>
      <c r="D1998" s="649"/>
      <c r="E1998" s="649"/>
      <c r="F1998" s="649"/>
      <c r="G1998" s="649"/>
      <c r="H1998" s="649"/>
    </row>
    <row r="1999" spans="1:8">
      <c r="A1999" s="7" t="s">
        <v>2732</v>
      </c>
      <c r="B1999" s="7" t="s">
        <v>2731</v>
      </c>
      <c r="C1999" s="7" t="s">
        <v>773</v>
      </c>
      <c r="D1999" s="649"/>
      <c r="E1999" s="649"/>
      <c r="F1999" s="649"/>
      <c r="G1999" s="649"/>
      <c r="H1999" s="649"/>
    </row>
    <row r="2000" spans="1:8">
      <c r="A2000" s="7" t="s">
        <v>2730</v>
      </c>
      <c r="B2000" s="7" t="s">
        <v>2729</v>
      </c>
      <c r="C2000" s="7" t="s">
        <v>773</v>
      </c>
      <c r="D2000" s="649"/>
      <c r="E2000" s="649"/>
      <c r="F2000" s="649"/>
      <c r="G2000" s="649"/>
      <c r="H2000" s="649"/>
    </row>
    <row r="2001" spans="1:8">
      <c r="A2001" s="7" t="s">
        <v>2728</v>
      </c>
      <c r="B2001" s="7" t="s">
        <v>2727</v>
      </c>
      <c r="C2001" s="7" t="s">
        <v>773</v>
      </c>
      <c r="D2001" s="649"/>
      <c r="E2001" s="649"/>
      <c r="F2001" s="649"/>
      <c r="G2001" s="649"/>
      <c r="H2001" s="649"/>
    </row>
    <row r="2002" spans="1:8">
      <c r="A2002" s="7" t="s">
        <v>2726</v>
      </c>
      <c r="B2002" s="7" t="s">
        <v>2725</v>
      </c>
      <c r="C2002" s="7" t="s">
        <v>773</v>
      </c>
      <c r="D2002" s="649"/>
      <c r="E2002" s="649"/>
      <c r="F2002" s="649"/>
      <c r="G2002" s="649"/>
      <c r="H2002" s="649"/>
    </row>
    <row r="2003" spans="1:8">
      <c r="A2003" s="7" t="s">
        <v>2724</v>
      </c>
      <c r="B2003" s="7" t="s">
        <v>2723</v>
      </c>
      <c r="C2003" s="7" t="s">
        <v>773</v>
      </c>
      <c r="D2003" s="649"/>
      <c r="E2003" s="649"/>
      <c r="F2003" s="649"/>
      <c r="G2003" s="649"/>
      <c r="H2003" s="649"/>
    </row>
    <row r="2004" spans="1:8">
      <c r="A2004" s="7" t="s">
        <v>2722</v>
      </c>
      <c r="B2004" s="7" t="s">
        <v>2721</v>
      </c>
      <c r="C2004" s="7" t="s">
        <v>773</v>
      </c>
      <c r="D2004" s="649"/>
      <c r="E2004" s="649"/>
      <c r="F2004" s="649"/>
      <c r="G2004" s="649"/>
      <c r="H2004" s="649"/>
    </row>
    <row r="2005" spans="1:8">
      <c r="A2005" s="7" t="s">
        <v>2720</v>
      </c>
      <c r="B2005" s="7" t="s">
        <v>2719</v>
      </c>
      <c r="C2005" s="7" t="s">
        <v>773</v>
      </c>
      <c r="D2005" s="649"/>
      <c r="E2005" s="649"/>
      <c r="F2005" s="649"/>
      <c r="G2005" s="649"/>
      <c r="H2005" s="649"/>
    </row>
    <row r="2006" spans="1:8">
      <c r="A2006" s="7" t="s">
        <v>2718</v>
      </c>
      <c r="B2006" s="7" t="s">
        <v>416</v>
      </c>
      <c r="C2006" s="7" t="s">
        <v>773</v>
      </c>
      <c r="D2006" s="649">
        <v>181.02</v>
      </c>
      <c r="E2006" s="649">
        <v>131.24</v>
      </c>
      <c r="F2006" s="649">
        <v>89.37</v>
      </c>
      <c r="G2006" s="649">
        <v>237.7</v>
      </c>
      <c r="H2006" s="649">
        <v>300.93</v>
      </c>
    </row>
    <row r="2007" spans="1:8">
      <c r="A2007" s="7" t="s">
        <v>2717</v>
      </c>
      <c r="B2007" s="7" t="s">
        <v>475</v>
      </c>
      <c r="C2007" s="7" t="s">
        <v>773</v>
      </c>
      <c r="D2007" s="649">
        <v>122.9</v>
      </c>
      <c r="E2007" s="649">
        <v>124.04</v>
      </c>
      <c r="F2007" s="649">
        <v>84.5</v>
      </c>
      <c r="G2007" s="649">
        <v>129.47</v>
      </c>
      <c r="H2007" s="649">
        <v>232.32</v>
      </c>
    </row>
    <row r="2008" spans="1:8">
      <c r="A2008" s="7" t="s">
        <v>2716</v>
      </c>
      <c r="B2008" s="7" t="s">
        <v>2715</v>
      </c>
      <c r="C2008" s="7" t="s">
        <v>773</v>
      </c>
      <c r="D2008" s="649">
        <v>34.1</v>
      </c>
      <c r="E2008" s="649">
        <v>38.42</v>
      </c>
      <c r="F2008" s="649">
        <v>22.34</v>
      </c>
      <c r="G2008" s="649">
        <v>38.11</v>
      </c>
      <c r="H2008" s="649">
        <v>64.8</v>
      </c>
    </row>
    <row r="2009" spans="1:8">
      <c r="A2009" s="7" t="s">
        <v>2714</v>
      </c>
      <c r="B2009" s="7" t="s">
        <v>2713</v>
      </c>
      <c r="C2009" s="7" t="s">
        <v>773</v>
      </c>
      <c r="D2009" s="649">
        <v>3.19</v>
      </c>
      <c r="E2009" s="649">
        <v>2.84</v>
      </c>
      <c r="F2009" s="649">
        <v>1.66</v>
      </c>
      <c r="G2009" s="649">
        <v>1.38</v>
      </c>
      <c r="H2009" s="649">
        <v>17.32</v>
      </c>
    </row>
    <row r="2010" spans="1:8">
      <c r="A2010" s="7" t="s">
        <v>2712</v>
      </c>
      <c r="B2010" s="7" t="s">
        <v>2711</v>
      </c>
      <c r="C2010" s="7" t="s">
        <v>773</v>
      </c>
      <c r="D2010" s="649"/>
      <c r="E2010" s="649"/>
      <c r="F2010" s="649"/>
      <c r="G2010" s="649"/>
      <c r="H2010" s="649"/>
    </row>
    <row r="2011" spans="1:8">
      <c r="A2011" s="7" t="s">
        <v>2710</v>
      </c>
      <c r="B2011" s="7" t="s">
        <v>2709</v>
      </c>
      <c r="C2011" s="7" t="s">
        <v>773</v>
      </c>
      <c r="D2011" s="649">
        <v>7.17</v>
      </c>
      <c r="E2011" s="649">
        <v>6.61</v>
      </c>
      <c r="F2011" s="649">
        <v>3.74</v>
      </c>
      <c r="G2011" s="649">
        <v>3.86</v>
      </c>
      <c r="H2011" s="649">
        <v>7.92</v>
      </c>
    </row>
    <row r="2012" spans="1:8">
      <c r="A2012" s="7" t="s">
        <v>2708</v>
      </c>
      <c r="B2012" s="7" t="s">
        <v>2707</v>
      </c>
      <c r="C2012" s="7" t="s">
        <v>773</v>
      </c>
      <c r="D2012" s="649"/>
      <c r="E2012" s="649"/>
      <c r="F2012" s="649"/>
      <c r="G2012" s="649"/>
      <c r="H2012" s="649"/>
    </row>
    <row r="2013" spans="1:8">
      <c r="A2013" s="7" t="s">
        <v>2706</v>
      </c>
      <c r="B2013" s="7" t="s">
        <v>2705</v>
      </c>
      <c r="C2013" s="7" t="s">
        <v>773</v>
      </c>
      <c r="D2013" s="649">
        <v>0.45</v>
      </c>
      <c r="E2013" s="649">
        <v>0.46</v>
      </c>
      <c r="F2013" s="649">
        <v>0.2</v>
      </c>
      <c r="G2013" s="649">
        <v>0.79</v>
      </c>
      <c r="H2013" s="649">
        <v>0.79</v>
      </c>
    </row>
    <row r="2014" spans="1:8">
      <c r="A2014" s="7" t="s">
        <v>2704</v>
      </c>
      <c r="B2014" s="7" t="s">
        <v>2703</v>
      </c>
      <c r="C2014" s="7" t="s">
        <v>773</v>
      </c>
      <c r="D2014" s="649">
        <v>2.85</v>
      </c>
      <c r="E2014" s="649">
        <v>2.31</v>
      </c>
      <c r="F2014" s="649">
        <v>1.74</v>
      </c>
      <c r="G2014" s="649">
        <v>2.16</v>
      </c>
      <c r="H2014" s="649">
        <v>3.89</v>
      </c>
    </row>
    <row r="2015" spans="1:8">
      <c r="A2015" s="7" t="s">
        <v>2702</v>
      </c>
      <c r="B2015" s="7" t="s">
        <v>2701</v>
      </c>
      <c r="C2015" s="7" t="s">
        <v>773</v>
      </c>
      <c r="D2015" s="649">
        <v>0.42</v>
      </c>
      <c r="E2015" s="649">
        <v>0.56000000000000005</v>
      </c>
      <c r="F2015" s="649">
        <v>0.17</v>
      </c>
      <c r="G2015" s="649">
        <v>0.18</v>
      </c>
      <c r="H2015" s="649">
        <v>0.24</v>
      </c>
    </row>
    <row r="2016" spans="1:8">
      <c r="A2016" s="7" t="s">
        <v>2700</v>
      </c>
      <c r="B2016" s="7" t="s">
        <v>2699</v>
      </c>
      <c r="C2016" s="7" t="s">
        <v>773</v>
      </c>
      <c r="D2016" s="649">
        <v>0.73</v>
      </c>
      <c r="E2016" s="649">
        <v>0.99</v>
      </c>
      <c r="F2016" s="649">
        <v>0.3</v>
      </c>
      <c r="G2016" s="649">
        <v>0.44</v>
      </c>
      <c r="H2016" s="649">
        <v>0.78</v>
      </c>
    </row>
    <row r="2017" spans="1:8">
      <c r="A2017" s="7" t="s">
        <v>2698</v>
      </c>
      <c r="B2017" s="7" t="s">
        <v>2697</v>
      </c>
      <c r="C2017" s="7" t="s">
        <v>773</v>
      </c>
      <c r="D2017" s="649">
        <v>1.58</v>
      </c>
      <c r="E2017" s="649">
        <v>1.47</v>
      </c>
      <c r="F2017" s="649">
        <v>1.34</v>
      </c>
      <c r="G2017" s="649">
        <v>1.1399999999999999</v>
      </c>
      <c r="H2017" s="649">
        <v>0.94</v>
      </c>
    </row>
    <row r="2018" spans="1:8">
      <c r="A2018" s="7" t="s">
        <v>2696</v>
      </c>
      <c r="B2018" s="7" t="s">
        <v>2008</v>
      </c>
      <c r="C2018" s="7" t="s">
        <v>773</v>
      </c>
      <c r="D2018" s="649">
        <v>2.08</v>
      </c>
      <c r="E2018" s="649">
        <v>1.5</v>
      </c>
      <c r="F2018" s="649">
        <v>1.63</v>
      </c>
      <c r="G2018" s="649">
        <v>1.56</v>
      </c>
      <c r="H2018" s="649">
        <v>1.44</v>
      </c>
    </row>
    <row r="2019" spans="1:8">
      <c r="A2019" s="7" t="s">
        <v>2695</v>
      </c>
      <c r="B2019" s="7" t="s">
        <v>2694</v>
      </c>
      <c r="C2019" s="7" t="s">
        <v>773</v>
      </c>
      <c r="D2019" s="649"/>
      <c r="E2019" s="649"/>
      <c r="F2019" s="649"/>
      <c r="G2019" s="649"/>
      <c r="H2019" s="649"/>
    </row>
    <row r="2020" spans="1:8">
      <c r="A2020" s="7" t="s">
        <v>2693</v>
      </c>
      <c r="B2020" s="7" t="s">
        <v>2692</v>
      </c>
      <c r="C2020" s="7" t="s">
        <v>773</v>
      </c>
      <c r="D2020" s="649">
        <v>3.39</v>
      </c>
      <c r="E2020" s="649">
        <v>2.2799999999999998</v>
      </c>
      <c r="F2020" s="649">
        <v>0.95</v>
      </c>
      <c r="G2020" s="649">
        <v>1.21</v>
      </c>
      <c r="H2020" s="649">
        <v>0.95</v>
      </c>
    </row>
    <row r="2021" spans="1:8">
      <c r="A2021" s="7" t="s">
        <v>2691</v>
      </c>
      <c r="B2021" s="7" t="s">
        <v>2690</v>
      </c>
      <c r="C2021" s="7" t="s">
        <v>773</v>
      </c>
      <c r="D2021" s="649"/>
      <c r="E2021" s="649"/>
      <c r="F2021" s="649"/>
      <c r="G2021" s="649"/>
      <c r="H2021" s="649"/>
    </row>
    <row r="2022" spans="1:8">
      <c r="A2022" s="7" t="s">
        <v>2689</v>
      </c>
      <c r="B2022" s="7" t="s">
        <v>2688</v>
      </c>
      <c r="C2022" s="7" t="s">
        <v>773</v>
      </c>
      <c r="D2022" s="649"/>
      <c r="E2022" s="649"/>
      <c r="F2022" s="649"/>
      <c r="G2022" s="649"/>
      <c r="H2022" s="649"/>
    </row>
    <row r="2023" spans="1:8">
      <c r="A2023" s="7" t="s">
        <v>2687</v>
      </c>
      <c r="B2023" s="7" t="s">
        <v>2686</v>
      </c>
      <c r="C2023" s="7" t="s">
        <v>773</v>
      </c>
      <c r="D2023" s="649"/>
      <c r="E2023" s="649"/>
      <c r="F2023" s="649"/>
      <c r="G2023" s="649"/>
      <c r="H2023" s="649"/>
    </row>
    <row r="2024" spans="1:8">
      <c r="A2024" s="7" t="s">
        <v>2685</v>
      </c>
      <c r="B2024" s="7" t="s">
        <v>2684</v>
      </c>
      <c r="C2024" s="7" t="s">
        <v>773</v>
      </c>
      <c r="D2024" s="649">
        <v>0.32</v>
      </c>
      <c r="E2024" s="649">
        <v>0.98</v>
      </c>
      <c r="F2024" s="649">
        <v>0.32</v>
      </c>
      <c r="G2024" s="649">
        <v>0.04</v>
      </c>
      <c r="H2024" s="649">
        <v>1.02</v>
      </c>
    </row>
    <row r="2025" spans="1:8">
      <c r="A2025" s="7" t="s">
        <v>2683</v>
      </c>
      <c r="B2025" s="7" t="s">
        <v>2682</v>
      </c>
      <c r="C2025" s="7" t="s">
        <v>773</v>
      </c>
      <c r="D2025" s="649">
        <v>0.01</v>
      </c>
      <c r="E2025" s="649">
        <v>0.36</v>
      </c>
      <c r="F2025" s="649">
        <v>0.34</v>
      </c>
      <c r="G2025" s="649">
        <v>0.5</v>
      </c>
      <c r="H2025" s="649">
        <v>0.9</v>
      </c>
    </row>
    <row r="2026" spans="1:8">
      <c r="A2026" s="7" t="s">
        <v>2681</v>
      </c>
      <c r="B2026" s="7" t="s">
        <v>2680</v>
      </c>
      <c r="C2026" s="7" t="s">
        <v>773</v>
      </c>
      <c r="D2026" s="649">
        <v>0.12</v>
      </c>
      <c r="E2026" s="649">
        <v>0.34</v>
      </c>
      <c r="F2026" s="649">
        <v>0.47</v>
      </c>
      <c r="G2026" s="649">
        <v>0.46</v>
      </c>
      <c r="H2026" s="649">
        <v>0.43</v>
      </c>
    </row>
    <row r="2027" spans="1:8">
      <c r="A2027" s="7" t="s">
        <v>2679</v>
      </c>
      <c r="B2027" s="7" t="s">
        <v>2678</v>
      </c>
      <c r="C2027" s="7" t="s">
        <v>773</v>
      </c>
      <c r="D2027" s="649"/>
      <c r="E2027" s="649"/>
      <c r="F2027" s="649"/>
      <c r="G2027" s="649"/>
      <c r="H2027" s="649"/>
    </row>
    <row r="2028" spans="1:8">
      <c r="A2028" s="7" t="s">
        <v>2677</v>
      </c>
      <c r="B2028" s="7" t="s">
        <v>2676</v>
      </c>
      <c r="C2028" s="7" t="s">
        <v>773</v>
      </c>
      <c r="D2028" s="649"/>
      <c r="E2028" s="649"/>
      <c r="F2028" s="649"/>
      <c r="G2028" s="649"/>
      <c r="H2028" s="649"/>
    </row>
    <row r="2029" spans="1:8">
      <c r="A2029" s="7" t="s">
        <v>2675</v>
      </c>
      <c r="B2029" s="7" t="s">
        <v>2674</v>
      </c>
      <c r="C2029" s="7" t="s">
        <v>773</v>
      </c>
      <c r="D2029" s="649"/>
      <c r="E2029" s="649"/>
      <c r="F2029" s="649"/>
      <c r="G2029" s="649"/>
      <c r="H2029" s="649"/>
    </row>
    <row r="2030" spans="1:8">
      <c r="A2030" s="7" t="s">
        <v>2673</v>
      </c>
      <c r="B2030" s="7" t="s">
        <v>2672</v>
      </c>
      <c r="C2030" s="7" t="s">
        <v>773</v>
      </c>
      <c r="D2030" s="649">
        <v>9.27</v>
      </c>
      <c r="E2030" s="649">
        <v>6.52</v>
      </c>
      <c r="F2030" s="649">
        <v>3.21</v>
      </c>
      <c r="G2030" s="649">
        <v>3.61</v>
      </c>
      <c r="H2030" s="649">
        <v>5.59</v>
      </c>
    </row>
    <row r="2031" spans="1:8">
      <c r="A2031" s="7" t="s">
        <v>2671</v>
      </c>
      <c r="B2031" s="7" t="s">
        <v>2670</v>
      </c>
      <c r="C2031" s="7" t="s">
        <v>773</v>
      </c>
      <c r="D2031" s="649"/>
      <c r="E2031" s="649">
        <v>6.74</v>
      </c>
      <c r="F2031" s="649">
        <v>14.59</v>
      </c>
      <c r="G2031" s="649">
        <v>14.19</v>
      </c>
      <c r="H2031" s="649">
        <v>24.61</v>
      </c>
    </row>
    <row r="2032" spans="1:8">
      <c r="A2032" s="7" t="s">
        <v>2669</v>
      </c>
      <c r="B2032" s="7" t="s">
        <v>2668</v>
      </c>
      <c r="C2032" s="7" t="s">
        <v>773</v>
      </c>
      <c r="D2032" s="649"/>
      <c r="E2032" s="649"/>
      <c r="F2032" s="649"/>
      <c r="G2032" s="649"/>
      <c r="H2032" s="649"/>
    </row>
    <row r="2033" spans="1:8">
      <c r="A2033" s="7" t="s">
        <v>2667</v>
      </c>
      <c r="B2033" s="7" t="s">
        <v>2666</v>
      </c>
      <c r="C2033" s="7" t="s">
        <v>773</v>
      </c>
      <c r="D2033" s="649">
        <v>14.63</v>
      </c>
      <c r="E2033" s="649">
        <v>7.95</v>
      </c>
      <c r="F2033" s="649">
        <v>7.57</v>
      </c>
      <c r="G2033" s="649">
        <v>7.45</v>
      </c>
      <c r="H2033" s="649">
        <v>7.39</v>
      </c>
    </row>
    <row r="2034" spans="1:8">
      <c r="A2034" s="7" t="s">
        <v>2665</v>
      </c>
      <c r="B2034" s="7" t="s">
        <v>2664</v>
      </c>
      <c r="C2034" s="7" t="s">
        <v>773</v>
      </c>
      <c r="D2034" s="649"/>
      <c r="E2034" s="649"/>
      <c r="F2034" s="649"/>
      <c r="G2034" s="649"/>
      <c r="H2034" s="649"/>
    </row>
    <row r="2035" spans="1:8">
      <c r="A2035" s="7" t="s">
        <v>2663</v>
      </c>
      <c r="B2035" s="7" t="s">
        <v>2662</v>
      </c>
      <c r="C2035" s="7" t="s">
        <v>773</v>
      </c>
      <c r="D2035" s="649">
        <v>0.92</v>
      </c>
      <c r="E2035" s="649">
        <v>1.01</v>
      </c>
      <c r="F2035" s="649">
        <v>1.36</v>
      </c>
      <c r="G2035" s="649">
        <v>1.42</v>
      </c>
      <c r="H2035" s="649">
        <v>1.55</v>
      </c>
    </row>
    <row r="2036" spans="1:8">
      <c r="A2036" s="7" t="s">
        <v>2661</v>
      </c>
      <c r="B2036" s="7" t="s">
        <v>2660</v>
      </c>
      <c r="C2036" s="7" t="s">
        <v>773</v>
      </c>
      <c r="D2036" s="649"/>
      <c r="E2036" s="649"/>
      <c r="F2036" s="649"/>
      <c r="G2036" s="649">
        <v>4.8</v>
      </c>
      <c r="H2036" s="649">
        <v>13.22</v>
      </c>
    </row>
    <row r="2037" spans="1:8">
      <c r="A2037" s="7" t="s">
        <v>2659</v>
      </c>
      <c r="B2037" s="7" t="s">
        <v>2658</v>
      </c>
      <c r="C2037" s="7" t="s">
        <v>773</v>
      </c>
      <c r="D2037" s="649"/>
      <c r="E2037" s="649"/>
      <c r="F2037" s="649"/>
      <c r="G2037" s="649"/>
      <c r="H2037" s="649"/>
    </row>
    <row r="2038" spans="1:8">
      <c r="A2038" s="7" t="s">
        <v>2657</v>
      </c>
      <c r="B2038" s="7" t="s">
        <v>2656</v>
      </c>
      <c r="C2038" s="7" t="s">
        <v>773</v>
      </c>
      <c r="D2038" s="649">
        <v>31.02</v>
      </c>
      <c r="E2038" s="649">
        <v>21.98</v>
      </c>
      <c r="F2038" s="649">
        <v>19.16</v>
      </c>
      <c r="G2038" s="649">
        <v>36.630000000000003</v>
      </c>
      <c r="H2038" s="649">
        <v>47.77</v>
      </c>
    </row>
    <row r="2039" spans="1:8">
      <c r="A2039" s="7" t="s">
        <v>2655</v>
      </c>
      <c r="B2039" s="7" t="s">
        <v>2654</v>
      </c>
      <c r="C2039" s="7" t="s">
        <v>773</v>
      </c>
      <c r="D2039" s="649"/>
      <c r="E2039" s="649">
        <v>1.06</v>
      </c>
      <c r="F2039" s="649">
        <v>0.56999999999999995</v>
      </c>
      <c r="G2039" s="649">
        <v>7.0000000000000007E-2</v>
      </c>
      <c r="H2039" s="649">
        <v>0.04</v>
      </c>
    </row>
    <row r="2040" spans="1:8">
      <c r="A2040" s="7" t="s">
        <v>2653</v>
      </c>
      <c r="B2040" s="7" t="s">
        <v>2652</v>
      </c>
      <c r="C2040" s="7" t="s">
        <v>773</v>
      </c>
      <c r="D2040" s="649">
        <v>0.49</v>
      </c>
      <c r="E2040" s="649">
        <v>0.51</v>
      </c>
      <c r="F2040" s="649">
        <v>0.28999999999999998</v>
      </c>
      <c r="G2040" s="649">
        <v>0.3</v>
      </c>
      <c r="H2040" s="649">
        <v>0.33</v>
      </c>
    </row>
    <row r="2041" spans="1:8">
      <c r="A2041" s="7" t="s">
        <v>2651</v>
      </c>
      <c r="B2041" s="7" t="s">
        <v>2650</v>
      </c>
      <c r="C2041" s="7" t="s">
        <v>773</v>
      </c>
      <c r="D2041" s="649">
        <v>0.67</v>
      </c>
      <c r="E2041" s="649">
        <v>1.03</v>
      </c>
      <c r="F2041" s="649">
        <v>1.1299999999999999</v>
      </c>
      <c r="G2041" s="649">
        <v>0.47</v>
      </c>
      <c r="H2041" s="649">
        <v>1.2</v>
      </c>
    </row>
    <row r="2042" spans="1:8">
      <c r="A2042" s="7" t="s">
        <v>2649</v>
      </c>
      <c r="B2042" s="7" t="s">
        <v>2648</v>
      </c>
      <c r="C2042" s="7" t="s">
        <v>773</v>
      </c>
      <c r="D2042" s="649">
        <v>7.0000000000000007E-2</v>
      </c>
      <c r="E2042" s="649">
        <v>0.1</v>
      </c>
      <c r="F2042" s="649">
        <v>0.04</v>
      </c>
      <c r="G2042" s="649">
        <v>0.15</v>
      </c>
      <c r="H2042" s="649">
        <v>0.43</v>
      </c>
    </row>
    <row r="2043" spans="1:8">
      <c r="A2043" s="7" t="s">
        <v>2647</v>
      </c>
      <c r="B2043" s="7" t="s">
        <v>2646</v>
      </c>
      <c r="C2043" s="7" t="s">
        <v>773</v>
      </c>
      <c r="D2043" s="649">
        <v>0.11</v>
      </c>
      <c r="E2043" s="649">
        <v>0.02</v>
      </c>
      <c r="F2043" s="649">
        <v>0.15</v>
      </c>
      <c r="G2043" s="649">
        <v>0.06</v>
      </c>
      <c r="H2043" s="649">
        <v>0.03</v>
      </c>
    </row>
    <row r="2044" spans="1:8">
      <c r="A2044" s="7" t="s">
        <v>2645</v>
      </c>
      <c r="B2044" s="7" t="s">
        <v>2644</v>
      </c>
      <c r="C2044" s="7" t="s">
        <v>773</v>
      </c>
      <c r="D2044" s="649"/>
      <c r="E2044" s="649"/>
      <c r="F2044" s="649"/>
      <c r="G2044" s="649"/>
      <c r="H2044" s="649"/>
    </row>
    <row r="2045" spans="1:8">
      <c r="A2045" s="7" t="s">
        <v>2643</v>
      </c>
      <c r="B2045" s="7" t="s">
        <v>2642</v>
      </c>
      <c r="C2045" s="7" t="s">
        <v>773</v>
      </c>
      <c r="D2045" s="649"/>
      <c r="E2045" s="649"/>
      <c r="F2045" s="649"/>
      <c r="G2045" s="649"/>
      <c r="H2045" s="649"/>
    </row>
    <row r="2046" spans="1:8">
      <c r="A2046" s="7" t="s">
        <v>2641</v>
      </c>
      <c r="B2046" s="7" t="s">
        <v>2640</v>
      </c>
      <c r="C2046" s="7" t="s">
        <v>773</v>
      </c>
      <c r="D2046" s="649"/>
      <c r="E2046" s="649"/>
      <c r="F2046" s="649"/>
      <c r="G2046" s="649"/>
      <c r="H2046" s="649"/>
    </row>
    <row r="2047" spans="1:8">
      <c r="A2047" s="7" t="s">
        <v>2639</v>
      </c>
      <c r="B2047" s="7" t="s">
        <v>2638</v>
      </c>
      <c r="C2047" s="7" t="s">
        <v>773</v>
      </c>
      <c r="D2047" s="649"/>
      <c r="E2047" s="649"/>
      <c r="F2047" s="649"/>
      <c r="G2047" s="649"/>
      <c r="H2047" s="649"/>
    </row>
    <row r="2048" spans="1:8">
      <c r="A2048" s="7" t="s">
        <v>2637</v>
      </c>
      <c r="B2048" s="7" t="s">
        <v>2636</v>
      </c>
      <c r="C2048" s="7" t="s">
        <v>773</v>
      </c>
      <c r="D2048" s="649"/>
      <c r="E2048" s="649"/>
      <c r="F2048" s="649"/>
      <c r="G2048" s="649"/>
      <c r="H2048" s="649"/>
    </row>
    <row r="2049" spans="1:8">
      <c r="A2049" s="7" t="s">
        <v>2635</v>
      </c>
      <c r="B2049" s="7" t="s">
        <v>2634</v>
      </c>
      <c r="C2049" s="7" t="s">
        <v>773</v>
      </c>
      <c r="D2049" s="649"/>
      <c r="E2049" s="649"/>
      <c r="F2049" s="649"/>
      <c r="G2049" s="649"/>
      <c r="H2049" s="649"/>
    </row>
    <row r="2050" spans="1:8">
      <c r="A2050" s="7" t="s">
        <v>2633</v>
      </c>
      <c r="B2050" s="7" t="s">
        <v>2632</v>
      </c>
      <c r="C2050" s="7" t="s">
        <v>773</v>
      </c>
      <c r="D2050" s="649"/>
      <c r="E2050" s="649"/>
      <c r="F2050" s="649"/>
      <c r="G2050" s="649"/>
      <c r="H2050" s="649"/>
    </row>
    <row r="2051" spans="1:8">
      <c r="A2051" s="7" t="s">
        <v>2631</v>
      </c>
      <c r="B2051" s="7" t="s">
        <v>2630</v>
      </c>
      <c r="C2051" s="7" t="s">
        <v>773</v>
      </c>
      <c r="D2051" s="649"/>
      <c r="E2051" s="649"/>
      <c r="F2051" s="649"/>
      <c r="G2051" s="649"/>
      <c r="H2051" s="649"/>
    </row>
    <row r="2052" spans="1:8">
      <c r="A2052" s="7" t="s">
        <v>2629</v>
      </c>
      <c r="B2052" s="7" t="s">
        <v>2628</v>
      </c>
      <c r="C2052" s="7" t="s">
        <v>773</v>
      </c>
      <c r="D2052" s="649">
        <v>6.22</v>
      </c>
      <c r="E2052" s="649">
        <v>6.31</v>
      </c>
      <c r="F2052" s="649">
        <v>1.39</v>
      </c>
      <c r="G2052" s="649">
        <v>2.3199999999999998</v>
      </c>
      <c r="H2052" s="649">
        <v>1.87</v>
      </c>
    </row>
    <row r="2053" spans="1:8">
      <c r="A2053" s="7" t="s">
        <v>2627</v>
      </c>
      <c r="B2053" s="7" t="s">
        <v>2626</v>
      </c>
      <c r="C2053" s="7" t="s">
        <v>773</v>
      </c>
      <c r="D2053" s="649"/>
      <c r="E2053" s="649"/>
      <c r="F2053" s="649"/>
      <c r="G2053" s="649"/>
      <c r="H2053" s="649"/>
    </row>
    <row r="2054" spans="1:8">
      <c r="A2054" s="7" t="s">
        <v>2625</v>
      </c>
      <c r="B2054" s="7" t="s">
        <v>2624</v>
      </c>
      <c r="C2054" s="7" t="s">
        <v>773</v>
      </c>
      <c r="D2054" s="649"/>
      <c r="E2054" s="649"/>
      <c r="F2054" s="649"/>
      <c r="G2054" s="649"/>
      <c r="H2054" s="649"/>
    </row>
    <row r="2055" spans="1:8">
      <c r="A2055" s="7" t="s">
        <v>2623</v>
      </c>
      <c r="B2055" s="7" t="s">
        <v>2006</v>
      </c>
      <c r="C2055" s="7" t="s">
        <v>773</v>
      </c>
      <c r="D2055" s="649">
        <v>0.42</v>
      </c>
      <c r="E2055" s="649">
        <v>9.34</v>
      </c>
      <c r="F2055" s="649">
        <v>-1.63</v>
      </c>
      <c r="G2055" s="649">
        <v>3.51</v>
      </c>
      <c r="H2055" s="649">
        <v>22.95</v>
      </c>
    </row>
    <row r="2056" spans="1:8">
      <c r="A2056" s="7" t="s">
        <v>2622</v>
      </c>
      <c r="B2056" s="7" t="s">
        <v>2621</v>
      </c>
      <c r="C2056" s="7" t="s">
        <v>773</v>
      </c>
      <c r="D2056" s="649"/>
      <c r="E2056" s="649"/>
      <c r="F2056" s="649"/>
      <c r="G2056" s="649"/>
      <c r="H2056" s="649"/>
    </row>
    <row r="2057" spans="1:8">
      <c r="A2057" s="7" t="s">
        <v>2620</v>
      </c>
      <c r="B2057" s="7" t="s">
        <v>2619</v>
      </c>
      <c r="C2057" s="7" t="s">
        <v>773</v>
      </c>
      <c r="D2057" s="649"/>
      <c r="E2057" s="649"/>
      <c r="F2057" s="649"/>
      <c r="G2057" s="649"/>
      <c r="H2057" s="649"/>
    </row>
    <row r="2058" spans="1:8">
      <c r="A2058" s="7" t="s">
        <v>2618</v>
      </c>
      <c r="B2058" s="7" t="s">
        <v>2617</v>
      </c>
      <c r="C2058" s="7" t="s">
        <v>773</v>
      </c>
      <c r="D2058" s="649"/>
      <c r="E2058" s="649"/>
      <c r="F2058" s="649"/>
      <c r="G2058" s="649">
        <v>0.68</v>
      </c>
      <c r="H2058" s="649">
        <v>1.1100000000000001</v>
      </c>
    </row>
    <row r="2059" spans="1:8">
      <c r="A2059" s="7" t="s">
        <v>2616</v>
      </c>
      <c r="B2059" s="7" t="s">
        <v>2615</v>
      </c>
      <c r="C2059" s="7" t="s">
        <v>773</v>
      </c>
      <c r="D2059" s="649">
        <v>2.46</v>
      </c>
      <c r="E2059" s="649">
        <v>2.11</v>
      </c>
      <c r="F2059" s="649">
        <v>1.35</v>
      </c>
      <c r="G2059" s="649">
        <v>1.92</v>
      </c>
      <c r="H2059" s="649">
        <v>2.23</v>
      </c>
    </row>
    <row r="2060" spans="1:8">
      <c r="A2060" s="7" t="s">
        <v>2614</v>
      </c>
      <c r="B2060" s="7" t="s">
        <v>2613</v>
      </c>
      <c r="C2060" s="7" t="s">
        <v>773</v>
      </c>
      <c r="D2060" s="649"/>
      <c r="E2060" s="649"/>
      <c r="F2060" s="649"/>
      <c r="G2060" s="649"/>
      <c r="H2060" s="649"/>
    </row>
    <row r="2061" spans="1:8">
      <c r="A2061" s="7" t="s">
        <v>2612</v>
      </c>
      <c r="B2061" s="7" t="s">
        <v>2611</v>
      </c>
      <c r="C2061" s="7" t="s">
        <v>773</v>
      </c>
      <c r="D2061" s="649"/>
      <c r="E2061" s="649"/>
      <c r="F2061" s="649"/>
      <c r="G2061" s="649"/>
      <c r="H2061" s="649"/>
    </row>
    <row r="2062" spans="1:8">
      <c r="A2062" s="7" t="s">
        <v>2610</v>
      </c>
      <c r="B2062" s="7" t="s">
        <v>2609</v>
      </c>
      <c r="C2062" s="7" t="s">
        <v>773</v>
      </c>
      <c r="D2062" s="649"/>
      <c r="E2062" s="649"/>
      <c r="F2062" s="649"/>
      <c r="G2062" s="649"/>
      <c r="H2062" s="649"/>
    </row>
    <row r="2063" spans="1:8">
      <c r="A2063" s="7" t="s">
        <v>2608</v>
      </c>
      <c r="B2063" s="7" t="s">
        <v>2607</v>
      </c>
      <c r="C2063" s="7" t="s">
        <v>773</v>
      </c>
      <c r="D2063" s="649"/>
      <c r="E2063" s="649"/>
      <c r="F2063" s="649"/>
      <c r="G2063" s="649"/>
      <c r="H2063" s="649"/>
    </row>
    <row r="2064" spans="1:8">
      <c r="A2064" s="7" t="s">
        <v>2606</v>
      </c>
      <c r="B2064" s="7" t="s">
        <v>2605</v>
      </c>
      <c r="C2064" s="7" t="s">
        <v>773</v>
      </c>
      <c r="D2064" s="649"/>
      <c r="E2064" s="649"/>
      <c r="F2064" s="649"/>
      <c r="G2064" s="649"/>
      <c r="H2064" s="649"/>
    </row>
    <row r="2065" spans="1:8">
      <c r="A2065" s="7" t="s">
        <v>2604</v>
      </c>
      <c r="B2065" s="7" t="s">
        <v>2603</v>
      </c>
      <c r="C2065" s="7" t="s">
        <v>773</v>
      </c>
      <c r="D2065" s="649"/>
      <c r="E2065" s="649"/>
      <c r="F2065" s="649"/>
      <c r="G2065" s="649"/>
      <c r="H2065" s="649"/>
    </row>
    <row r="2066" spans="1:8">
      <c r="A2066" s="7" t="s">
        <v>2602</v>
      </c>
      <c r="B2066" s="7" t="s">
        <v>2601</v>
      </c>
      <c r="C2066" s="7" t="s">
        <v>773</v>
      </c>
      <c r="D2066" s="649"/>
      <c r="E2066" s="649"/>
      <c r="F2066" s="649"/>
      <c r="G2066" s="649"/>
      <c r="H2066" s="649"/>
    </row>
    <row r="2067" spans="1:8">
      <c r="A2067" s="7" t="s">
        <v>2600</v>
      </c>
      <c r="B2067" s="7" t="s">
        <v>2599</v>
      </c>
      <c r="C2067" s="7" t="s">
        <v>773</v>
      </c>
      <c r="D2067" s="649"/>
      <c r="E2067" s="649"/>
      <c r="F2067" s="649"/>
      <c r="G2067" s="649"/>
      <c r="H2067" s="649"/>
    </row>
    <row r="2068" spans="1:8">
      <c r="A2068" s="7" t="s">
        <v>2598</v>
      </c>
      <c r="B2068" s="7" t="s">
        <v>2597</v>
      </c>
      <c r="C2068" s="7" t="s">
        <v>773</v>
      </c>
      <c r="D2068" s="649"/>
      <c r="E2068" s="649"/>
      <c r="F2068" s="649"/>
      <c r="G2068" s="649"/>
      <c r="H2068" s="649"/>
    </row>
    <row r="2069" spans="1:8">
      <c r="A2069" s="7" t="s">
        <v>2596</v>
      </c>
      <c r="B2069" s="7" t="s">
        <v>2595</v>
      </c>
      <c r="C2069" s="7" t="s">
        <v>773</v>
      </c>
      <c r="D2069" s="649"/>
      <c r="E2069" s="649"/>
      <c r="F2069" s="649"/>
      <c r="G2069" s="649"/>
      <c r="H2069" s="649"/>
    </row>
    <row r="2070" spans="1:8">
      <c r="A2070" s="7" t="s">
        <v>2594</v>
      </c>
      <c r="B2070" s="7" t="s">
        <v>1696</v>
      </c>
      <c r="C2070" s="7" t="s">
        <v>773</v>
      </c>
      <c r="D2070" s="649">
        <v>0.22</v>
      </c>
      <c r="E2070" s="649">
        <v>0.26</v>
      </c>
      <c r="F2070" s="649">
        <v>0.1</v>
      </c>
      <c r="G2070" s="649">
        <v>7.0000000000000007E-2</v>
      </c>
      <c r="H2070" s="649">
        <v>0.56000000000000005</v>
      </c>
    </row>
    <row r="2071" spans="1:8">
      <c r="A2071" s="7" t="s">
        <v>2593</v>
      </c>
      <c r="B2071" s="7" t="s">
        <v>411</v>
      </c>
      <c r="C2071" s="7" t="s">
        <v>773</v>
      </c>
      <c r="D2071" s="649">
        <v>58.12</v>
      </c>
      <c r="E2071" s="649">
        <v>7.2</v>
      </c>
      <c r="F2071" s="649">
        <v>4.87</v>
      </c>
      <c r="G2071" s="649">
        <v>108.23</v>
      </c>
      <c r="H2071" s="649">
        <v>68.61</v>
      </c>
    </row>
    <row r="2072" spans="1:8">
      <c r="A2072" s="7" t="s">
        <v>2592</v>
      </c>
      <c r="B2072" s="7" t="s">
        <v>2591</v>
      </c>
      <c r="C2072" s="7" t="s">
        <v>773</v>
      </c>
      <c r="D2072" s="649"/>
      <c r="E2072" s="649"/>
      <c r="F2072" s="649"/>
      <c r="G2072" s="649"/>
      <c r="H2072" s="649"/>
    </row>
    <row r="2073" spans="1:8">
      <c r="A2073" s="7" t="s">
        <v>2590</v>
      </c>
      <c r="B2073" s="7" t="s">
        <v>2589</v>
      </c>
      <c r="C2073" s="7" t="s">
        <v>773</v>
      </c>
      <c r="D2073" s="649"/>
      <c r="E2073" s="649"/>
      <c r="F2073" s="649"/>
      <c r="G2073" s="649"/>
      <c r="H2073" s="649"/>
    </row>
    <row r="2074" spans="1:8">
      <c r="A2074" s="7" t="s">
        <v>2588</v>
      </c>
      <c r="B2074" s="7" t="s">
        <v>2587</v>
      </c>
      <c r="C2074" s="7" t="s">
        <v>773</v>
      </c>
      <c r="D2074" s="649"/>
      <c r="E2074" s="649"/>
      <c r="F2074" s="649"/>
      <c r="G2074" s="649"/>
      <c r="H2074" s="649"/>
    </row>
    <row r="2075" spans="1:8">
      <c r="A2075" s="7" t="s">
        <v>2586</v>
      </c>
      <c r="B2075" s="7" t="s">
        <v>2585</v>
      </c>
      <c r="C2075" s="7" t="s">
        <v>773</v>
      </c>
      <c r="D2075" s="649"/>
      <c r="E2075" s="649"/>
      <c r="F2075" s="649"/>
      <c r="G2075" s="649"/>
      <c r="H2075" s="649"/>
    </row>
    <row r="2076" spans="1:8">
      <c r="A2076" s="7" t="s">
        <v>2584</v>
      </c>
      <c r="B2076" s="7" t="s">
        <v>2583</v>
      </c>
      <c r="C2076" s="7" t="s">
        <v>773</v>
      </c>
      <c r="D2076" s="649"/>
      <c r="E2076" s="649"/>
      <c r="F2076" s="649"/>
      <c r="G2076" s="649"/>
      <c r="H2076" s="649"/>
    </row>
    <row r="2077" spans="1:8">
      <c r="A2077" s="7" t="s">
        <v>2582</v>
      </c>
      <c r="B2077" s="7" t="s">
        <v>2581</v>
      </c>
      <c r="C2077" s="7" t="s">
        <v>773</v>
      </c>
      <c r="D2077" s="649"/>
      <c r="E2077" s="649"/>
      <c r="F2077" s="649"/>
      <c r="G2077" s="649"/>
      <c r="H2077" s="649"/>
    </row>
    <row r="2078" spans="1:8">
      <c r="A2078" s="7" t="s">
        <v>2580</v>
      </c>
      <c r="B2078" s="7" t="s">
        <v>2579</v>
      </c>
      <c r="C2078" s="7" t="s">
        <v>773</v>
      </c>
      <c r="D2078" s="649"/>
      <c r="E2078" s="649"/>
      <c r="F2078" s="649"/>
      <c r="G2078" s="649"/>
      <c r="H2078" s="649"/>
    </row>
    <row r="2079" spans="1:8">
      <c r="A2079" s="7" t="s">
        <v>2578</v>
      </c>
      <c r="B2079" s="7" t="s">
        <v>2577</v>
      </c>
      <c r="C2079" s="7" t="s">
        <v>773</v>
      </c>
      <c r="D2079" s="649"/>
      <c r="E2079" s="649"/>
      <c r="F2079" s="649"/>
      <c r="G2079" s="649"/>
      <c r="H2079" s="649"/>
    </row>
    <row r="2080" spans="1:8">
      <c r="A2080" s="7" t="s">
        <v>2576</v>
      </c>
      <c r="B2080" s="7" t="s">
        <v>2575</v>
      </c>
      <c r="C2080" s="7" t="s">
        <v>773</v>
      </c>
      <c r="D2080" s="649"/>
      <c r="E2080" s="649"/>
      <c r="F2080" s="649"/>
      <c r="G2080" s="649"/>
      <c r="H2080" s="649"/>
    </row>
    <row r="2081" spans="1:8">
      <c r="A2081" s="7" t="s">
        <v>2574</v>
      </c>
      <c r="B2081" s="7" t="s">
        <v>2573</v>
      </c>
      <c r="C2081" s="7" t="s">
        <v>773</v>
      </c>
      <c r="D2081" s="649"/>
      <c r="E2081" s="649"/>
      <c r="F2081" s="649"/>
      <c r="G2081" s="649"/>
      <c r="H2081" s="649"/>
    </row>
    <row r="2082" spans="1:8">
      <c r="A2082" s="7" t="s">
        <v>2572</v>
      </c>
      <c r="B2082" s="7" t="s">
        <v>2571</v>
      </c>
      <c r="C2082" s="7" t="s">
        <v>773</v>
      </c>
      <c r="D2082" s="649"/>
      <c r="E2082" s="649"/>
      <c r="F2082" s="649"/>
      <c r="G2082" s="649"/>
      <c r="H2082" s="649"/>
    </row>
    <row r="2083" spans="1:8">
      <c r="A2083" s="7" t="s">
        <v>2570</v>
      </c>
      <c r="B2083" s="7" t="s">
        <v>2569</v>
      </c>
      <c r="C2083" s="7" t="s">
        <v>773</v>
      </c>
      <c r="D2083" s="649"/>
      <c r="E2083" s="649"/>
      <c r="F2083" s="649"/>
      <c r="G2083" s="649"/>
      <c r="H2083" s="649"/>
    </row>
    <row r="2084" spans="1:8">
      <c r="A2084" s="7" t="s">
        <v>2568</v>
      </c>
      <c r="B2084" s="7" t="s">
        <v>2567</v>
      </c>
      <c r="C2084" s="7" t="s">
        <v>773</v>
      </c>
      <c r="D2084" s="649"/>
      <c r="E2084" s="649"/>
      <c r="F2084" s="649"/>
      <c r="G2084" s="649"/>
      <c r="H2084" s="649"/>
    </row>
    <row r="2085" spans="1:8">
      <c r="A2085" s="7" t="s">
        <v>2566</v>
      </c>
      <c r="B2085" s="7" t="s">
        <v>2565</v>
      </c>
      <c r="C2085" s="7" t="s">
        <v>773</v>
      </c>
      <c r="D2085" s="649"/>
      <c r="E2085" s="649"/>
      <c r="F2085" s="649"/>
      <c r="G2085" s="649"/>
      <c r="H2085" s="649"/>
    </row>
    <row r="2086" spans="1:8">
      <c r="A2086" s="7" t="s">
        <v>2564</v>
      </c>
      <c r="B2086" s="7" t="s">
        <v>2563</v>
      </c>
      <c r="C2086" s="7" t="s">
        <v>773</v>
      </c>
      <c r="D2086" s="649"/>
      <c r="E2086" s="649"/>
      <c r="F2086" s="649"/>
      <c r="G2086" s="649"/>
      <c r="H2086" s="649"/>
    </row>
    <row r="2087" spans="1:8">
      <c r="A2087" s="7" t="s">
        <v>2562</v>
      </c>
      <c r="B2087" s="7" t="s">
        <v>2561</v>
      </c>
      <c r="C2087" s="7" t="s">
        <v>773</v>
      </c>
      <c r="D2087" s="649"/>
      <c r="E2087" s="649"/>
      <c r="F2087" s="649"/>
      <c r="G2087" s="649"/>
      <c r="H2087" s="649"/>
    </row>
    <row r="2088" spans="1:8">
      <c r="A2088" s="7" t="s">
        <v>2560</v>
      </c>
      <c r="B2088" s="7" t="s">
        <v>2559</v>
      </c>
      <c r="C2088" s="7" t="s">
        <v>773</v>
      </c>
      <c r="D2088" s="649"/>
      <c r="E2088" s="649"/>
      <c r="F2088" s="649"/>
      <c r="G2088" s="649"/>
      <c r="H2088" s="649"/>
    </row>
    <row r="2089" spans="1:8">
      <c r="A2089" s="7" t="s">
        <v>2558</v>
      </c>
      <c r="B2089" s="7" t="s">
        <v>2557</v>
      </c>
      <c r="C2089" s="7" t="s">
        <v>773</v>
      </c>
      <c r="D2089" s="649"/>
      <c r="E2089" s="649"/>
      <c r="F2089" s="649"/>
      <c r="G2089" s="649"/>
      <c r="H2089" s="649"/>
    </row>
    <row r="2090" spans="1:8">
      <c r="A2090" s="7" t="s">
        <v>2556</v>
      </c>
      <c r="B2090" s="7" t="s">
        <v>2555</v>
      </c>
      <c r="C2090" s="7" t="s">
        <v>773</v>
      </c>
      <c r="D2090" s="649"/>
      <c r="E2090" s="649"/>
      <c r="F2090" s="649"/>
      <c r="G2090" s="649"/>
      <c r="H2090" s="649"/>
    </row>
    <row r="2091" spans="1:8">
      <c r="A2091" s="7" t="s">
        <v>2554</v>
      </c>
      <c r="B2091" s="7" t="s">
        <v>2553</v>
      </c>
      <c r="C2091" s="7" t="s">
        <v>773</v>
      </c>
      <c r="D2091" s="649"/>
      <c r="E2091" s="649"/>
      <c r="F2091" s="649"/>
      <c r="G2091" s="649"/>
      <c r="H2091" s="649"/>
    </row>
    <row r="2092" spans="1:8">
      <c r="A2092" s="7" t="s">
        <v>2552</v>
      </c>
      <c r="B2092" s="7" t="s">
        <v>2551</v>
      </c>
      <c r="C2092" s="7" t="s">
        <v>773</v>
      </c>
      <c r="D2092" s="649"/>
      <c r="E2092" s="649"/>
      <c r="F2092" s="649"/>
      <c r="G2092" s="649"/>
      <c r="H2092" s="649"/>
    </row>
    <row r="2093" spans="1:8">
      <c r="A2093" s="7" t="s">
        <v>2550</v>
      </c>
      <c r="B2093" s="7" t="s">
        <v>2549</v>
      </c>
      <c r="C2093" s="7" t="s">
        <v>773</v>
      </c>
      <c r="D2093" s="649"/>
      <c r="E2093" s="649"/>
      <c r="F2093" s="649"/>
      <c r="G2093" s="649"/>
      <c r="H2093" s="649"/>
    </row>
    <row r="2094" spans="1:8">
      <c r="A2094" s="7" t="s">
        <v>2548</v>
      </c>
      <c r="B2094" s="7" t="s">
        <v>2547</v>
      </c>
      <c r="C2094" s="7" t="s">
        <v>773</v>
      </c>
      <c r="D2094" s="649"/>
      <c r="E2094" s="649"/>
      <c r="F2094" s="649"/>
      <c r="G2094" s="649"/>
      <c r="H2094" s="649"/>
    </row>
    <row r="2095" spans="1:8">
      <c r="A2095" s="7" t="s">
        <v>2546</v>
      </c>
      <c r="B2095" s="7" t="s">
        <v>2545</v>
      </c>
      <c r="C2095" s="7" t="s">
        <v>773</v>
      </c>
      <c r="D2095" s="649"/>
      <c r="E2095" s="649"/>
      <c r="F2095" s="649"/>
      <c r="G2095" s="649"/>
      <c r="H2095" s="649"/>
    </row>
    <row r="2096" spans="1:8">
      <c r="A2096" s="7" t="s">
        <v>2544</v>
      </c>
      <c r="B2096" s="7" t="s">
        <v>2543</v>
      </c>
      <c r="C2096" s="7" t="s">
        <v>773</v>
      </c>
      <c r="D2096" s="649"/>
      <c r="E2096" s="649"/>
      <c r="F2096" s="649"/>
      <c r="G2096" s="649"/>
      <c r="H2096" s="649"/>
    </row>
    <row r="2097" spans="1:8">
      <c r="A2097" s="7" t="s">
        <v>2542</v>
      </c>
      <c r="B2097" s="7" t="s">
        <v>2541</v>
      </c>
      <c r="C2097" s="7" t="s">
        <v>773</v>
      </c>
      <c r="D2097" s="649"/>
      <c r="E2097" s="649"/>
      <c r="F2097" s="649"/>
      <c r="G2097" s="649"/>
      <c r="H2097" s="649"/>
    </row>
    <row r="2098" spans="1:8">
      <c r="A2098" s="7" t="s">
        <v>2540</v>
      </c>
      <c r="B2098" s="7" t="s">
        <v>2539</v>
      </c>
      <c r="C2098" s="7" t="s">
        <v>773</v>
      </c>
      <c r="D2098" s="649"/>
      <c r="E2098" s="649"/>
      <c r="F2098" s="649"/>
      <c r="G2098" s="649"/>
      <c r="H2098" s="649"/>
    </row>
    <row r="2099" spans="1:8">
      <c r="A2099" s="7" t="s">
        <v>2538</v>
      </c>
      <c r="B2099" s="7" t="s">
        <v>2537</v>
      </c>
      <c r="C2099" s="7" t="s">
        <v>773</v>
      </c>
      <c r="D2099" s="649"/>
      <c r="E2099" s="649"/>
      <c r="F2099" s="649"/>
      <c r="G2099" s="649"/>
      <c r="H2099" s="649"/>
    </row>
    <row r="2100" spans="1:8">
      <c r="A2100" s="7" t="s">
        <v>2536</v>
      </c>
      <c r="B2100" s="7" t="s">
        <v>2535</v>
      </c>
      <c r="C2100" s="7" t="s">
        <v>773</v>
      </c>
      <c r="D2100" s="649"/>
      <c r="E2100" s="649"/>
      <c r="F2100" s="649"/>
      <c r="G2100" s="649"/>
      <c r="H2100" s="649"/>
    </row>
    <row r="2101" spans="1:8">
      <c r="A2101" s="7" t="s">
        <v>2534</v>
      </c>
      <c r="B2101" s="7" t="s">
        <v>2533</v>
      </c>
      <c r="C2101" s="7" t="s">
        <v>773</v>
      </c>
      <c r="D2101" s="649"/>
      <c r="E2101" s="649"/>
      <c r="F2101" s="649"/>
      <c r="G2101" s="649"/>
      <c r="H2101" s="649"/>
    </row>
    <row r="2102" spans="1:8">
      <c r="A2102" s="7" t="s">
        <v>2532</v>
      </c>
      <c r="B2102" s="7" t="s">
        <v>2531</v>
      </c>
      <c r="C2102" s="7" t="s">
        <v>773</v>
      </c>
      <c r="D2102" s="649"/>
      <c r="E2102" s="649"/>
      <c r="F2102" s="649"/>
      <c r="G2102" s="649"/>
      <c r="H2102" s="649"/>
    </row>
    <row r="2103" spans="1:8">
      <c r="A2103" s="7" t="s">
        <v>2530</v>
      </c>
      <c r="B2103" s="7" t="s">
        <v>2529</v>
      </c>
      <c r="C2103" s="7" t="s">
        <v>773</v>
      </c>
      <c r="D2103" s="649"/>
      <c r="E2103" s="649"/>
      <c r="F2103" s="649"/>
      <c r="G2103" s="649"/>
      <c r="H2103" s="649"/>
    </row>
    <row r="2104" spans="1:8">
      <c r="A2104" s="7" t="s">
        <v>2528</v>
      </c>
      <c r="B2104" s="7" t="s">
        <v>2527</v>
      </c>
      <c r="C2104" s="7" t="s">
        <v>773</v>
      </c>
      <c r="D2104" s="649"/>
      <c r="E2104" s="649"/>
      <c r="F2104" s="649"/>
      <c r="G2104" s="649"/>
      <c r="H2104" s="649"/>
    </row>
    <row r="2105" spans="1:8">
      <c r="A2105" s="7" t="s">
        <v>2526</v>
      </c>
      <c r="B2105" s="7" t="s">
        <v>2525</v>
      </c>
      <c r="C2105" s="7" t="s">
        <v>773</v>
      </c>
      <c r="D2105" s="649"/>
      <c r="E2105" s="649"/>
      <c r="F2105" s="649"/>
      <c r="G2105" s="649"/>
      <c r="H2105" s="649"/>
    </row>
    <row r="2106" spans="1:8">
      <c r="A2106" s="7" t="s">
        <v>2524</v>
      </c>
      <c r="B2106" s="7" t="s">
        <v>2523</v>
      </c>
      <c r="C2106" s="7" t="s">
        <v>773</v>
      </c>
      <c r="D2106" s="649"/>
      <c r="E2106" s="649"/>
      <c r="F2106" s="649"/>
      <c r="G2106" s="649"/>
      <c r="H2106" s="649"/>
    </row>
    <row r="2107" spans="1:8">
      <c r="A2107" s="7" t="s">
        <v>2522</v>
      </c>
      <c r="B2107" s="7" t="s">
        <v>2521</v>
      </c>
      <c r="C2107" s="7" t="s">
        <v>773</v>
      </c>
      <c r="D2107" s="649"/>
      <c r="E2107" s="649"/>
      <c r="F2107" s="649"/>
      <c r="G2107" s="649"/>
      <c r="H2107" s="649"/>
    </row>
    <row r="2108" spans="1:8">
      <c r="A2108" s="7" t="s">
        <v>2520</v>
      </c>
      <c r="B2108" s="7" t="s">
        <v>2519</v>
      </c>
      <c r="C2108" s="7" t="s">
        <v>773</v>
      </c>
      <c r="D2108" s="649"/>
      <c r="E2108" s="649"/>
      <c r="F2108" s="649"/>
      <c r="G2108" s="649"/>
      <c r="H2108" s="649"/>
    </row>
    <row r="2109" spans="1:8">
      <c r="A2109" s="7" t="s">
        <v>2518</v>
      </c>
      <c r="B2109" s="7" t="s">
        <v>2517</v>
      </c>
      <c r="C2109" s="7" t="s">
        <v>773</v>
      </c>
      <c r="D2109" s="649"/>
      <c r="E2109" s="649"/>
      <c r="F2109" s="649"/>
      <c r="G2109" s="649"/>
      <c r="H2109" s="649"/>
    </row>
    <row r="2110" spans="1:8">
      <c r="A2110" s="7" t="s">
        <v>2516</v>
      </c>
      <c r="B2110" s="7" t="s">
        <v>2515</v>
      </c>
      <c r="C2110" s="7" t="s">
        <v>773</v>
      </c>
      <c r="D2110" s="649"/>
      <c r="E2110" s="649"/>
      <c r="F2110" s="649"/>
      <c r="G2110" s="649"/>
      <c r="H2110" s="649"/>
    </row>
    <row r="2111" spans="1:8">
      <c r="A2111" s="7" t="s">
        <v>2514</v>
      </c>
      <c r="B2111" s="7" t="s">
        <v>2513</v>
      </c>
      <c r="C2111" s="7" t="s">
        <v>773</v>
      </c>
      <c r="D2111" s="649"/>
      <c r="E2111" s="649"/>
      <c r="F2111" s="649"/>
      <c r="G2111" s="649"/>
      <c r="H2111" s="649"/>
    </row>
    <row r="2112" spans="1:8">
      <c r="A2112" s="7" t="s">
        <v>2512</v>
      </c>
      <c r="B2112" s="7" t="s">
        <v>2511</v>
      </c>
      <c r="C2112" s="7" t="s">
        <v>773</v>
      </c>
      <c r="D2112" s="649"/>
      <c r="E2112" s="649"/>
      <c r="F2112" s="649"/>
      <c r="G2112" s="649"/>
      <c r="H2112" s="649"/>
    </row>
    <row r="2113" spans="1:8">
      <c r="A2113" s="7" t="s">
        <v>2510</v>
      </c>
      <c r="B2113" s="7" t="s">
        <v>2509</v>
      </c>
      <c r="C2113" s="7" t="s">
        <v>773</v>
      </c>
      <c r="D2113" s="649"/>
      <c r="E2113" s="649"/>
      <c r="F2113" s="649"/>
      <c r="G2113" s="649"/>
      <c r="H2113" s="649"/>
    </row>
    <row r="2114" spans="1:8">
      <c r="A2114" s="7" t="s">
        <v>2508</v>
      </c>
      <c r="B2114" s="7" t="s">
        <v>2507</v>
      </c>
      <c r="C2114" s="7" t="s">
        <v>773</v>
      </c>
      <c r="D2114" s="649"/>
      <c r="E2114" s="649"/>
      <c r="F2114" s="649"/>
      <c r="G2114" s="649"/>
      <c r="H2114" s="649"/>
    </row>
    <row r="2115" spans="1:8">
      <c r="A2115" s="7" t="s">
        <v>2506</v>
      </c>
      <c r="B2115" s="7" t="s">
        <v>2505</v>
      </c>
      <c r="C2115" s="7" t="s">
        <v>773</v>
      </c>
      <c r="D2115" s="649"/>
      <c r="E2115" s="649"/>
      <c r="F2115" s="649"/>
      <c r="G2115" s="649"/>
      <c r="H2115" s="649"/>
    </row>
    <row r="2116" spans="1:8">
      <c r="A2116" s="7" t="s">
        <v>2504</v>
      </c>
      <c r="B2116" s="7" t="s">
        <v>2418</v>
      </c>
      <c r="C2116" s="7" t="s">
        <v>773</v>
      </c>
      <c r="D2116" s="649"/>
      <c r="E2116" s="649"/>
      <c r="F2116" s="649"/>
      <c r="G2116" s="649"/>
      <c r="H2116" s="649"/>
    </row>
    <row r="2117" spans="1:8">
      <c r="A2117" s="7" t="s">
        <v>2503</v>
      </c>
      <c r="B2117" s="7" t="s">
        <v>2502</v>
      </c>
      <c r="C2117" s="7" t="s">
        <v>773</v>
      </c>
      <c r="D2117" s="649"/>
      <c r="E2117" s="649"/>
      <c r="F2117" s="649"/>
      <c r="G2117" s="649"/>
      <c r="H2117" s="649"/>
    </row>
    <row r="2118" spans="1:8">
      <c r="A2118" s="7" t="s">
        <v>2501</v>
      </c>
      <c r="B2118" s="7" t="s">
        <v>2500</v>
      </c>
      <c r="C2118" s="7" t="s">
        <v>773</v>
      </c>
      <c r="D2118" s="649"/>
      <c r="E2118" s="649"/>
      <c r="F2118" s="649"/>
      <c r="G2118" s="649"/>
      <c r="H2118" s="649"/>
    </row>
    <row r="2119" spans="1:8">
      <c r="A2119" s="7" t="s">
        <v>2499</v>
      </c>
      <c r="B2119" s="7" t="s">
        <v>2498</v>
      </c>
      <c r="C2119" s="7" t="s">
        <v>773</v>
      </c>
      <c r="D2119" s="649"/>
      <c r="E2119" s="649"/>
      <c r="F2119" s="649"/>
      <c r="G2119" s="649"/>
      <c r="H2119" s="649"/>
    </row>
    <row r="2120" spans="1:8">
      <c r="A2120" s="7" t="s">
        <v>2497</v>
      </c>
      <c r="B2120" s="7" t="s">
        <v>2496</v>
      </c>
      <c r="C2120" s="7" t="s">
        <v>773</v>
      </c>
      <c r="D2120" s="649"/>
      <c r="E2120" s="649"/>
      <c r="F2120" s="649"/>
      <c r="G2120" s="649"/>
      <c r="H2120" s="649"/>
    </row>
    <row r="2121" spans="1:8">
      <c r="A2121" s="7" t="s">
        <v>2495</v>
      </c>
      <c r="B2121" s="7" t="s">
        <v>2494</v>
      </c>
      <c r="C2121" s="7" t="s">
        <v>773</v>
      </c>
      <c r="D2121" s="649"/>
      <c r="E2121" s="649"/>
      <c r="F2121" s="649"/>
      <c r="G2121" s="649"/>
      <c r="H2121" s="649"/>
    </row>
    <row r="2122" spans="1:8">
      <c r="A2122" s="7" t="s">
        <v>2493</v>
      </c>
      <c r="B2122" s="7" t="s">
        <v>2492</v>
      </c>
      <c r="C2122" s="7" t="s">
        <v>773</v>
      </c>
      <c r="D2122" s="649"/>
      <c r="E2122" s="649"/>
      <c r="F2122" s="649"/>
      <c r="G2122" s="649"/>
      <c r="H2122" s="649"/>
    </row>
    <row r="2123" spans="1:8">
      <c r="A2123" s="7" t="s">
        <v>2491</v>
      </c>
      <c r="B2123" s="7" t="s">
        <v>2490</v>
      </c>
      <c r="C2123" s="7" t="s">
        <v>773</v>
      </c>
      <c r="D2123" s="649"/>
      <c r="E2123" s="649"/>
      <c r="F2123" s="649"/>
      <c r="G2123" s="649"/>
      <c r="H2123" s="649"/>
    </row>
    <row r="2124" spans="1:8">
      <c r="A2124" s="7" t="s">
        <v>2489</v>
      </c>
      <c r="B2124" s="7" t="s">
        <v>2488</v>
      </c>
      <c r="C2124" s="7" t="s">
        <v>773</v>
      </c>
      <c r="D2124" s="649"/>
      <c r="E2124" s="649"/>
      <c r="F2124" s="649"/>
      <c r="G2124" s="649"/>
      <c r="H2124" s="649"/>
    </row>
    <row r="2125" spans="1:8">
      <c r="A2125" s="7" t="s">
        <v>2487</v>
      </c>
      <c r="B2125" s="7" t="s">
        <v>2486</v>
      </c>
      <c r="C2125" s="7" t="s">
        <v>773</v>
      </c>
      <c r="D2125" s="649"/>
      <c r="E2125" s="649"/>
      <c r="F2125" s="649"/>
      <c r="G2125" s="649"/>
      <c r="H2125" s="649"/>
    </row>
    <row r="2126" spans="1:8">
      <c r="A2126" s="7" t="s">
        <v>2485</v>
      </c>
      <c r="B2126" s="7" t="s">
        <v>2484</v>
      </c>
      <c r="C2126" s="7" t="s">
        <v>773</v>
      </c>
      <c r="D2126" s="649"/>
      <c r="E2126" s="649"/>
      <c r="F2126" s="649"/>
      <c r="G2126" s="649"/>
      <c r="H2126" s="649"/>
    </row>
    <row r="2127" spans="1:8">
      <c r="A2127" s="7" t="s">
        <v>2483</v>
      </c>
      <c r="B2127" s="7" t="s">
        <v>2482</v>
      </c>
      <c r="C2127" s="7" t="s">
        <v>773</v>
      </c>
      <c r="D2127" s="649"/>
      <c r="E2127" s="649"/>
      <c r="F2127" s="649"/>
      <c r="G2127" s="649"/>
      <c r="H2127" s="649"/>
    </row>
    <row r="2128" spans="1:8">
      <c r="A2128" s="7" t="s">
        <v>2481</v>
      </c>
      <c r="B2128" s="7" t="s">
        <v>2480</v>
      </c>
      <c r="C2128" s="7" t="s">
        <v>773</v>
      </c>
      <c r="D2128" s="649"/>
      <c r="E2128" s="649"/>
      <c r="F2128" s="649"/>
      <c r="G2128" s="649"/>
      <c r="H2128" s="649"/>
    </row>
    <row r="2129" spans="1:8">
      <c r="A2129" s="7" t="s">
        <v>2479</v>
      </c>
      <c r="B2129" s="7" t="s">
        <v>2478</v>
      </c>
      <c r="C2129" s="7" t="s">
        <v>773</v>
      </c>
      <c r="D2129" s="649"/>
      <c r="E2129" s="649"/>
      <c r="F2129" s="649"/>
      <c r="G2129" s="649"/>
      <c r="H2129" s="649"/>
    </row>
    <row r="2130" spans="1:8">
      <c r="A2130" s="7" t="s">
        <v>2477</v>
      </c>
      <c r="B2130" s="7" t="s">
        <v>2476</v>
      </c>
      <c r="C2130" s="7" t="s">
        <v>773</v>
      </c>
      <c r="D2130" s="649"/>
      <c r="E2130" s="649"/>
      <c r="F2130" s="649"/>
      <c r="G2130" s="649"/>
      <c r="H2130" s="649"/>
    </row>
    <row r="2131" spans="1:8">
      <c r="A2131" s="7" t="s">
        <v>2475</v>
      </c>
      <c r="B2131" s="7" t="s">
        <v>2474</v>
      </c>
      <c r="C2131" s="7" t="s">
        <v>773</v>
      </c>
      <c r="D2131" s="649"/>
      <c r="E2131" s="649"/>
      <c r="F2131" s="649"/>
      <c r="G2131" s="649"/>
      <c r="H2131" s="649"/>
    </row>
    <row r="2132" spans="1:8">
      <c r="A2132" s="7" t="s">
        <v>2473</v>
      </c>
      <c r="B2132" s="7" t="s">
        <v>2472</v>
      </c>
      <c r="C2132" s="7" t="s">
        <v>773</v>
      </c>
      <c r="D2132" s="649"/>
      <c r="E2132" s="649"/>
      <c r="F2132" s="649"/>
      <c r="G2132" s="649"/>
      <c r="H2132" s="649"/>
    </row>
    <row r="2133" spans="1:8">
      <c r="A2133" s="7" t="s">
        <v>2471</v>
      </c>
      <c r="B2133" s="7" t="s">
        <v>2470</v>
      </c>
      <c r="C2133" s="7" t="s">
        <v>773</v>
      </c>
      <c r="D2133" s="649"/>
      <c r="E2133" s="649"/>
      <c r="F2133" s="649"/>
      <c r="G2133" s="649"/>
      <c r="H2133" s="649"/>
    </row>
    <row r="2134" spans="1:8">
      <c r="A2134" s="7" t="s">
        <v>2469</v>
      </c>
      <c r="B2134" s="7" t="s">
        <v>2468</v>
      </c>
      <c r="C2134" s="7" t="s">
        <v>773</v>
      </c>
      <c r="D2134" s="649"/>
      <c r="E2134" s="649"/>
      <c r="F2134" s="649"/>
      <c r="G2134" s="649"/>
      <c r="H2134" s="649"/>
    </row>
    <row r="2135" spans="1:8">
      <c r="A2135" s="7" t="s">
        <v>2467</v>
      </c>
      <c r="B2135" s="7" t="s">
        <v>2466</v>
      </c>
      <c r="C2135" s="7" t="s">
        <v>773</v>
      </c>
      <c r="D2135" s="649"/>
      <c r="E2135" s="649"/>
      <c r="F2135" s="649"/>
      <c r="G2135" s="649"/>
      <c r="H2135" s="649"/>
    </row>
    <row r="2136" spans="1:8">
      <c r="A2136" s="7" t="s">
        <v>2465</v>
      </c>
      <c r="B2136" s="7" t="s">
        <v>2464</v>
      </c>
      <c r="C2136" s="7" t="s">
        <v>773</v>
      </c>
      <c r="D2136" s="649"/>
      <c r="E2136" s="649"/>
      <c r="F2136" s="649"/>
      <c r="G2136" s="649"/>
      <c r="H2136" s="649"/>
    </row>
    <row r="2137" spans="1:8">
      <c r="A2137" s="7" t="s">
        <v>2463</v>
      </c>
      <c r="B2137" s="7" t="s">
        <v>2462</v>
      </c>
      <c r="C2137" s="7" t="s">
        <v>773</v>
      </c>
      <c r="D2137" s="649"/>
      <c r="E2137" s="649"/>
      <c r="F2137" s="649"/>
      <c r="G2137" s="649"/>
      <c r="H2137" s="649"/>
    </row>
    <row r="2138" spans="1:8">
      <c r="A2138" s="7" t="s">
        <v>2461</v>
      </c>
      <c r="B2138" s="7" t="s">
        <v>2460</v>
      </c>
      <c r="C2138" s="7" t="s">
        <v>773</v>
      </c>
      <c r="D2138" s="649"/>
      <c r="E2138" s="649"/>
      <c r="F2138" s="649"/>
      <c r="G2138" s="649"/>
      <c r="H2138" s="649"/>
    </row>
    <row r="2139" spans="1:8">
      <c r="A2139" s="7" t="s">
        <v>2459</v>
      </c>
      <c r="B2139" s="7" t="s">
        <v>2458</v>
      </c>
      <c r="C2139" s="7" t="s">
        <v>773</v>
      </c>
      <c r="D2139" s="649"/>
      <c r="E2139" s="649"/>
      <c r="F2139" s="649"/>
      <c r="G2139" s="649"/>
      <c r="H2139" s="649"/>
    </row>
    <row r="2140" spans="1:8">
      <c r="A2140" s="7" t="s">
        <v>2457</v>
      </c>
      <c r="B2140" s="7" t="s">
        <v>2456</v>
      </c>
      <c r="C2140" s="7" t="s">
        <v>773</v>
      </c>
      <c r="D2140" s="649"/>
      <c r="E2140" s="649"/>
      <c r="F2140" s="649"/>
      <c r="G2140" s="649"/>
      <c r="H2140" s="649"/>
    </row>
    <row r="2141" spans="1:8">
      <c r="A2141" s="7" t="s">
        <v>2455</v>
      </c>
      <c r="B2141" s="7" t="s">
        <v>2454</v>
      </c>
      <c r="C2141" s="7" t="s">
        <v>773</v>
      </c>
      <c r="D2141" s="649"/>
      <c r="E2141" s="649"/>
      <c r="F2141" s="649"/>
      <c r="G2141" s="649"/>
      <c r="H2141" s="649"/>
    </row>
    <row r="2142" spans="1:8">
      <c r="A2142" s="7" t="s">
        <v>2453</v>
      </c>
      <c r="B2142" s="7" t="s">
        <v>2452</v>
      </c>
      <c r="C2142" s="7" t="s">
        <v>773</v>
      </c>
      <c r="D2142" s="649"/>
      <c r="E2142" s="649"/>
      <c r="F2142" s="649"/>
      <c r="G2142" s="649"/>
      <c r="H2142" s="649"/>
    </row>
    <row r="2143" spans="1:8">
      <c r="A2143" s="7" t="s">
        <v>2451</v>
      </c>
      <c r="B2143" s="7" t="s">
        <v>2450</v>
      </c>
      <c r="C2143" s="7" t="s">
        <v>773</v>
      </c>
      <c r="D2143" s="649"/>
      <c r="E2143" s="649"/>
      <c r="F2143" s="649"/>
      <c r="G2143" s="649"/>
      <c r="H2143" s="649"/>
    </row>
    <row r="2144" spans="1:8">
      <c r="A2144" s="7" t="s">
        <v>2449</v>
      </c>
      <c r="B2144" s="7" t="s">
        <v>2448</v>
      </c>
      <c r="C2144" s="7" t="s">
        <v>773</v>
      </c>
      <c r="D2144" s="649"/>
      <c r="E2144" s="649"/>
      <c r="F2144" s="649"/>
      <c r="G2144" s="649"/>
      <c r="H2144" s="649"/>
    </row>
    <row r="2145" spans="1:8">
      <c r="A2145" s="7" t="s">
        <v>2447</v>
      </c>
      <c r="B2145" s="7" t="s">
        <v>2446</v>
      </c>
      <c r="C2145" s="7" t="s">
        <v>773</v>
      </c>
      <c r="D2145" s="649"/>
      <c r="E2145" s="649"/>
      <c r="F2145" s="649"/>
      <c r="G2145" s="649"/>
      <c r="H2145" s="649"/>
    </row>
    <row r="2146" spans="1:8">
      <c r="A2146" s="7" t="s">
        <v>2445</v>
      </c>
      <c r="B2146" s="7" t="s">
        <v>2444</v>
      </c>
      <c r="C2146" s="7" t="s">
        <v>773</v>
      </c>
      <c r="D2146" s="649"/>
      <c r="E2146" s="649"/>
      <c r="F2146" s="649"/>
      <c r="G2146" s="649"/>
      <c r="H2146" s="649"/>
    </row>
    <row r="2147" spans="1:8">
      <c r="A2147" s="7" t="s">
        <v>2443</v>
      </c>
      <c r="B2147" s="7" t="s">
        <v>2442</v>
      </c>
      <c r="C2147" s="7" t="s">
        <v>773</v>
      </c>
      <c r="D2147" s="649"/>
      <c r="E2147" s="649"/>
      <c r="F2147" s="649"/>
      <c r="G2147" s="649"/>
      <c r="H2147" s="649"/>
    </row>
    <row r="2148" spans="1:8">
      <c r="A2148" s="7" t="s">
        <v>2441</v>
      </c>
      <c r="B2148" s="7" t="s">
        <v>2440</v>
      </c>
      <c r="C2148" s="7" t="s">
        <v>773</v>
      </c>
      <c r="D2148" s="649"/>
      <c r="E2148" s="649"/>
      <c r="F2148" s="649"/>
      <c r="G2148" s="649"/>
      <c r="H2148" s="649"/>
    </row>
    <row r="2149" spans="1:8">
      <c r="A2149" s="7" t="s">
        <v>2439</v>
      </c>
      <c r="B2149" s="7" t="s">
        <v>2438</v>
      </c>
      <c r="C2149" s="7" t="s">
        <v>773</v>
      </c>
      <c r="D2149" s="649"/>
      <c r="E2149" s="649"/>
      <c r="F2149" s="649"/>
      <c r="G2149" s="649"/>
      <c r="H2149" s="649"/>
    </row>
    <row r="2150" spans="1:8">
      <c r="A2150" s="7" t="s">
        <v>2437</v>
      </c>
      <c r="B2150" s="7" t="s">
        <v>2436</v>
      </c>
      <c r="C2150" s="7" t="s">
        <v>773</v>
      </c>
      <c r="D2150" s="649"/>
      <c r="E2150" s="649"/>
      <c r="F2150" s="649"/>
      <c r="G2150" s="649"/>
      <c r="H2150" s="649"/>
    </row>
    <row r="2151" spans="1:8">
      <c r="A2151" s="7" t="s">
        <v>2435</v>
      </c>
      <c r="B2151" s="7" t="s">
        <v>2434</v>
      </c>
      <c r="C2151" s="7" t="s">
        <v>773</v>
      </c>
      <c r="D2151" s="649"/>
      <c r="E2151" s="649"/>
      <c r="F2151" s="649"/>
      <c r="G2151" s="649"/>
      <c r="H2151" s="649"/>
    </row>
    <row r="2152" spans="1:8">
      <c r="A2152" s="7" t="s">
        <v>2433</v>
      </c>
      <c r="B2152" s="7" t="s">
        <v>2432</v>
      </c>
      <c r="C2152" s="7" t="s">
        <v>773</v>
      </c>
      <c r="D2152" s="649"/>
      <c r="E2152" s="649"/>
      <c r="F2152" s="649"/>
      <c r="G2152" s="649"/>
      <c r="H2152" s="649"/>
    </row>
    <row r="2153" spans="1:8">
      <c r="A2153" s="7" t="s">
        <v>2431</v>
      </c>
      <c r="B2153" s="7" t="s">
        <v>2430</v>
      </c>
      <c r="C2153" s="7" t="s">
        <v>773</v>
      </c>
      <c r="D2153" s="649"/>
      <c r="E2153" s="649"/>
      <c r="F2153" s="649"/>
      <c r="G2153" s="649"/>
      <c r="H2153" s="649"/>
    </row>
    <row r="2154" spans="1:8">
      <c r="A2154" s="7" t="s">
        <v>2429</v>
      </c>
      <c r="B2154" s="7" t="s">
        <v>2428</v>
      </c>
      <c r="C2154" s="7" t="s">
        <v>773</v>
      </c>
      <c r="D2154" s="649"/>
      <c r="E2154" s="649"/>
      <c r="F2154" s="649"/>
      <c r="G2154" s="649"/>
      <c r="H2154" s="649"/>
    </row>
    <row r="2155" spans="1:8">
      <c r="A2155" s="7" t="s">
        <v>2427</v>
      </c>
      <c r="B2155" s="7" t="s">
        <v>2426</v>
      </c>
      <c r="C2155" s="7" t="s">
        <v>773</v>
      </c>
      <c r="D2155" s="649"/>
      <c r="E2155" s="649"/>
      <c r="F2155" s="649"/>
      <c r="G2155" s="649"/>
      <c r="H2155" s="649"/>
    </row>
    <row r="2156" spans="1:8">
      <c r="A2156" s="7" t="s">
        <v>2425</v>
      </c>
      <c r="B2156" s="7" t="s">
        <v>2424</v>
      </c>
      <c r="C2156" s="7" t="s">
        <v>773</v>
      </c>
      <c r="D2156" s="649"/>
      <c r="E2156" s="649"/>
      <c r="F2156" s="649"/>
      <c r="G2156" s="649"/>
      <c r="H2156" s="649"/>
    </row>
    <row r="2157" spans="1:8">
      <c r="A2157" s="7" t="s">
        <v>2423</v>
      </c>
      <c r="B2157" s="7" t="s">
        <v>2422</v>
      </c>
      <c r="C2157" s="7" t="s">
        <v>773</v>
      </c>
      <c r="D2157" s="649"/>
      <c r="E2157" s="649"/>
      <c r="F2157" s="649"/>
      <c r="G2157" s="649"/>
      <c r="H2157" s="649"/>
    </row>
    <row r="2158" spans="1:8">
      <c r="A2158" s="7" t="s">
        <v>2421</v>
      </c>
      <c r="B2158" s="7" t="s">
        <v>2420</v>
      </c>
      <c r="C2158" s="7" t="s">
        <v>773</v>
      </c>
      <c r="D2158" s="649"/>
      <c r="E2158" s="649"/>
      <c r="F2158" s="649"/>
      <c r="G2158" s="649"/>
      <c r="H2158" s="649"/>
    </row>
    <row r="2159" spans="1:8">
      <c r="A2159" s="7" t="s">
        <v>2419</v>
      </c>
      <c r="B2159" s="7" t="s">
        <v>2418</v>
      </c>
      <c r="C2159" s="7" t="s">
        <v>773</v>
      </c>
      <c r="D2159" s="649"/>
      <c r="E2159" s="649"/>
      <c r="F2159" s="649"/>
      <c r="G2159" s="649"/>
      <c r="H2159" s="649"/>
    </row>
    <row r="2160" spans="1:8">
      <c r="A2160" s="7" t="s">
        <v>2417</v>
      </c>
      <c r="B2160" s="7" t="s">
        <v>2416</v>
      </c>
      <c r="C2160" s="7" t="s">
        <v>773</v>
      </c>
      <c r="D2160" s="649">
        <v>58.12</v>
      </c>
      <c r="E2160" s="649">
        <v>7.2</v>
      </c>
      <c r="F2160" s="649">
        <v>4.87</v>
      </c>
      <c r="G2160" s="649">
        <v>108.23</v>
      </c>
      <c r="H2160" s="649">
        <v>68.61</v>
      </c>
    </row>
    <row r="2161" spans="1:8">
      <c r="A2161" s="7" t="s">
        <v>2415</v>
      </c>
      <c r="B2161" s="7" t="s">
        <v>2414</v>
      </c>
      <c r="C2161" s="7" t="s">
        <v>773</v>
      </c>
      <c r="D2161" s="649"/>
      <c r="E2161" s="649"/>
      <c r="F2161" s="649"/>
      <c r="G2161" s="649"/>
      <c r="H2161" s="649"/>
    </row>
    <row r="2162" spans="1:8">
      <c r="A2162" s="7" t="s">
        <v>2413</v>
      </c>
      <c r="B2162" s="7" t="s">
        <v>406</v>
      </c>
      <c r="C2162" s="7" t="s">
        <v>773</v>
      </c>
      <c r="D2162" s="649">
        <v>2.73</v>
      </c>
      <c r="E2162" s="649">
        <v>30.01</v>
      </c>
      <c r="F2162" s="649">
        <v>41.02</v>
      </c>
      <c r="G2162" s="649">
        <v>192.12</v>
      </c>
      <c r="H2162" s="649">
        <v>11.34</v>
      </c>
    </row>
    <row r="2163" spans="1:8">
      <c r="A2163" s="7" t="s">
        <v>2412</v>
      </c>
      <c r="B2163" s="7" t="s">
        <v>404</v>
      </c>
      <c r="C2163" s="7" t="s">
        <v>773</v>
      </c>
      <c r="D2163" s="649">
        <v>2.69</v>
      </c>
      <c r="E2163" s="649">
        <v>5.66</v>
      </c>
      <c r="F2163" s="649">
        <v>7.19</v>
      </c>
      <c r="G2163" s="649">
        <v>3.76</v>
      </c>
      <c r="H2163" s="649">
        <v>7.45</v>
      </c>
    </row>
    <row r="2164" spans="1:8">
      <c r="A2164" s="7" t="s">
        <v>2411</v>
      </c>
      <c r="B2164" s="7" t="s">
        <v>2410</v>
      </c>
      <c r="C2164" s="7" t="s">
        <v>773</v>
      </c>
      <c r="D2164" s="649">
        <v>0.04</v>
      </c>
      <c r="E2164" s="649">
        <v>0.04</v>
      </c>
      <c r="F2164" s="649"/>
      <c r="G2164" s="649"/>
      <c r="H2164" s="649">
        <v>0.28000000000000003</v>
      </c>
    </row>
    <row r="2165" spans="1:8">
      <c r="A2165" s="7" t="s">
        <v>2409</v>
      </c>
      <c r="B2165" s="7" t="s">
        <v>399</v>
      </c>
      <c r="C2165" s="7" t="s">
        <v>773</v>
      </c>
      <c r="D2165" s="649"/>
      <c r="E2165" s="649"/>
      <c r="F2165" s="649"/>
      <c r="G2165" s="649"/>
      <c r="H2165" s="649"/>
    </row>
    <row r="2166" spans="1:8">
      <c r="A2166" s="7" t="s">
        <v>2408</v>
      </c>
      <c r="B2166" s="7" t="s">
        <v>2407</v>
      </c>
      <c r="C2166" s="7" t="s">
        <v>773</v>
      </c>
      <c r="D2166" s="649"/>
      <c r="E2166" s="649"/>
      <c r="F2166" s="649"/>
      <c r="G2166" s="649"/>
      <c r="H2166" s="649"/>
    </row>
    <row r="2167" spans="1:8">
      <c r="A2167" s="7" t="s">
        <v>2406</v>
      </c>
      <c r="B2167" s="7" t="s">
        <v>2405</v>
      </c>
      <c r="C2167" s="7" t="s">
        <v>773</v>
      </c>
      <c r="D2167" s="649"/>
      <c r="E2167" s="649"/>
      <c r="F2167" s="649"/>
      <c r="G2167" s="649"/>
      <c r="H2167" s="649"/>
    </row>
    <row r="2168" spans="1:8">
      <c r="A2168" s="7" t="s">
        <v>2404</v>
      </c>
      <c r="B2168" s="7" t="s">
        <v>2403</v>
      </c>
      <c r="C2168" s="7" t="s">
        <v>773</v>
      </c>
      <c r="D2168" s="649"/>
      <c r="E2168" s="649"/>
      <c r="F2168" s="649"/>
      <c r="G2168" s="649"/>
      <c r="H2168" s="649"/>
    </row>
    <row r="2169" spans="1:8">
      <c r="A2169" s="7" t="s">
        <v>2402</v>
      </c>
      <c r="B2169" s="7" t="s">
        <v>2401</v>
      </c>
      <c r="C2169" s="7" t="s">
        <v>773</v>
      </c>
      <c r="D2169" s="649"/>
      <c r="E2169" s="649"/>
      <c r="F2169" s="649"/>
      <c r="G2169" s="649"/>
      <c r="H2169" s="649"/>
    </row>
    <row r="2170" spans="1:8">
      <c r="A2170" s="7" t="s">
        <v>2400</v>
      </c>
      <c r="B2170" s="7" t="s">
        <v>2399</v>
      </c>
      <c r="C2170" s="7" t="s">
        <v>773</v>
      </c>
      <c r="D2170" s="649"/>
      <c r="E2170" s="649"/>
      <c r="F2170" s="649"/>
      <c r="G2170" s="649"/>
      <c r="H2170" s="649"/>
    </row>
    <row r="2171" spans="1:8">
      <c r="A2171" s="7" t="s">
        <v>2398</v>
      </c>
      <c r="B2171" s="7" t="s">
        <v>2397</v>
      </c>
      <c r="C2171" s="7" t="s">
        <v>773</v>
      </c>
      <c r="D2171" s="649"/>
      <c r="E2171" s="649"/>
      <c r="F2171" s="649"/>
      <c r="G2171" s="649"/>
      <c r="H2171" s="649"/>
    </row>
    <row r="2172" spans="1:8">
      <c r="A2172" s="7" t="s">
        <v>2396</v>
      </c>
      <c r="B2172" s="7" t="s">
        <v>2395</v>
      </c>
      <c r="C2172" s="7" t="s">
        <v>773</v>
      </c>
      <c r="D2172" s="649"/>
      <c r="E2172" s="649"/>
      <c r="F2172" s="649"/>
      <c r="G2172" s="649"/>
      <c r="H2172" s="649"/>
    </row>
    <row r="2173" spans="1:8">
      <c r="A2173" s="7" t="s">
        <v>2394</v>
      </c>
      <c r="B2173" s="7" t="s">
        <v>2393</v>
      </c>
      <c r="C2173" s="7" t="s">
        <v>773</v>
      </c>
      <c r="D2173" s="649"/>
      <c r="E2173" s="649"/>
      <c r="F2173" s="649"/>
      <c r="G2173" s="649"/>
      <c r="H2173" s="649"/>
    </row>
    <row r="2174" spans="1:8">
      <c r="A2174" s="7" t="s">
        <v>2392</v>
      </c>
      <c r="B2174" s="7" t="s">
        <v>2391</v>
      </c>
      <c r="C2174" s="7" t="s">
        <v>773</v>
      </c>
      <c r="D2174" s="649"/>
      <c r="E2174" s="649"/>
      <c r="F2174" s="649"/>
      <c r="G2174" s="649"/>
      <c r="H2174" s="649"/>
    </row>
    <row r="2175" spans="1:8">
      <c r="A2175" s="7" t="s">
        <v>2390</v>
      </c>
      <c r="B2175" s="7" t="s">
        <v>2389</v>
      </c>
      <c r="C2175" s="7" t="s">
        <v>773</v>
      </c>
      <c r="D2175" s="649"/>
      <c r="E2175" s="649"/>
      <c r="F2175" s="649"/>
      <c r="G2175" s="649"/>
      <c r="H2175" s="649"/>
    </row>
    <row r="2176" spans="1:8">
      <c r="A2176" s="7" t="s">
        <v>2388</v>
      </c>
      <c r="B2176" s="7" t="s">
        <v>2387</v>
      </c>
      <c r="C2176" s="7" t="s">
        <v>773</v>
      </c>
      <c r="D2176" s="649"/>
      <c r="E2176" s="649"/>
      <c r="F2176" s="649"/>
      <c r="G2176" s="649"/>
      <c r="H2176" s="649"/>
    </row>
    <row r="2177" spans="1:8">
      <c r="A2177" s="7" t="s">
        <v>2386</v>
      </c>
      <c r="B2177" s="7" t="s">
        <v>2385</v>
      </c>
      <c r="C2177" s="7" t="s">
        <v>773</v>
      </c>
      <c r="D2177" s="649"/>
      <c r="E2177" s="649"/>
      <c r="F2177" s="649"/>
      <c r="G2177" s="649"/>
      <c r="H2177" s="649"/>
    </row>
    <row r="2178" spans="1:8">
      <c r="A2178" s="7" t="s">
        <v>2384</v>
      </c>
      <c r="B2178" s="7" t="s">
        <v>2383</v>
      </c>
      <c r="C2178" s="7" t="s">
        <v>773</v>
      </c>
      <c r="D2178" s="649"/>
      <c r="E2178" s="649"/>
      <c r="F2178" s="649"/>
      <c r="G2178" s="649"/>
      <c r="H2178" s="649"/>
    </row>
    <row r="2179" spans="1:8">
      <c r="A2179" s="7" t="s">
        <v>2382</v>
      </c>
      <c r="B2179" s="7" t="s">
        <v>2381</v>
      </c>
      <c r="C2179" s="7" t="s">
        <v>773</v>
      </c>
      <c r="D2179" s="649"/>
      <c r="E2179" s="649"/>
      <c r="F2179" s="649"/>
      <c r="G2179" s="649"/>
      <c r="H2179" s="649"/>
    </row>
    <row r="2180" spans="1:8">
      <c r="A2180" s="7" t="s">
        <v>2380</v>
      </c>
      <c r="B2180" s="7" t="s">
        <v>2379</v>
      </c>
      <c r="C2180" s="7" t="s">
        <v>773</v>
      </c>
      <c r="D2180" s="649"/>
      <c r="E2180" s="649"/>
      <c r="F2180" s="649"/>
      <c r="G2180" s="649"/>
      <c r="H2180" s="649"/>
    </row>
    <row r="2181" spans="1:8">
      <c r="A2181" s="7" t="s">
        <v>2378</v>
      </c>
      <c r="B2181" s="7" t="s">
        <v>2377</v>
      </c>
      <c r="C2181" s="7" t="s">
        <v>773</v>
      </c>
      <c r="D2181" s="649"/>
      <c r="E2181" s="649"/>
      <c r="F2181" s="649"/>
      <c r="G2181" s="649"/>
      <c r="H2181" s="649"/>
    </row>
    <row r="2182" spans="1:8">
      <c r="A2182" s="7" t="s">
        <v>2376</v>
      </c>
      <c r="B2182" s="7" t="s">
        <v>2375</v>
      </c>
      <c r="C2182" s="7" t="s">
        <v>773</v>
      </c>
      <c r="D2182" s="649"/>
      <c r="E2182" s="649"/>
      <c r="F2182" s="649"/>
      <c r="G2182" s="649">
        <v>0.23</v>
      </c>
      <c r="H2182" s="649">
        <v>0.23</v>
      </c>
    </row>
    <row r="2183" spans="1:8">
      <c r="A2183" s="7" t="s">
        <v>2374</v>
      </c>
      <c r="B2183" s="7" t="s">
        <v>2222</v>
      </c>
      <c r="C2183" s="7" t="s">
        <v>773</v>
      </c>
      <c r="D2183" s="649"/>
      <c r="E2183" s="649"/>
      <c r="F2183" s="649"/>
      <c r="G2183" s="649">
        <v>0.23</v>
      </c>
      <c r="H2183" s="649">
        <v>0.23</v>
      </c>
    </row>
    <row r="2184" spans="1:8">
      <c r="A2184" s="7" t="s">
        <v>2373</v>
      </c>
      <c r="B2184" s="7" t="s">
        <v>2372</v>
      </c>
      <c r="C2184" s="7" t="s">
        <v>773</v>
      </c>
      <c r="D2184" s="649"/>
      <c r="E2184" s="649"/>
      <c r="F2184" s="649"/>
      <c r="G2184" s="649"/>
      <c r="H2184" s="649"/>
    </row>
    <row r="2185" spans="1:8">
      <c r="A2185" s="7" t="s">
        <v>2371</v>
      </c>
      <c r="B2185" s="7" t="s">
        <v>2370</v>
      </c>
      <c r="C2185" s="7" t="s">
        <v>773</v>
      </c>
      <c r="D2185" s="649"/>
      <c r="E2185" s="649"/>
      <c r="F2185" s="649"/>
      <c r="G2185" s="649"/>
      <c r="H2185" s="649"/>
    </row>
    <row r="2186" spans="1:8">
      <c r="A2186" s="7" t="s">
        <v>2369</v>
      </c>
      <c r="B2186" s="7" t="s">
        <v>2368</v>
      </c>
      <c r="C2186" s="7" t="s">
        <v>773</v>
      </c>
      <c r="D2186" s="649"/>
      <c r="E2186" s="649"/>
      <c r="F2186" s="649"/>
      <c r="G2186" s="649"/>
      <c r="H2186" s="649"/>
    </row>
    <row r="2187" spans="1:8">
      <c r="A2187" s="7" t="s">
        <v>2367</v>
      </c>
      <c r="B2187" s="7" t="s">
        <v>2366</v>
      </c>
      <c r="C2187" s="7" t="s">
        <v>773</v>
      </c>
      <c r="D2187" s="649"/>
      <c r="E2187" s="649"/>
      <c r="F2187" s="649"/>
      <c r="G2187" s="649"/>
      <c r="H2187" s="649"/>
    </row>
    <row r="2188" spans="1:8">
      <c r="A2188" s="7" t="s">
        <v>2365</v>
      </c>
      <c r="B2188" s="7" t="s">
        <v>2364</v>
      </c>
      <c r="C2188" s="7" t="s">
        <v>773</v>
      </c>
      <c r="D2188" s="649"/>
      <c r="E2188" s="649"/>
      <c r="F2188" s="649"/>
      <c r="G2188" s="649"/>
      <c r="H2188" s="649"/>
    </row>
    <row r="2189" spans="1:8">
      <c r="A2189" s="7" t="s">
        <v>2363</v>
      </c>
      <c r="B2189" s="7" t="s">
        <v>2362</v>
      </c>
      <c r="C2189" s="7" t="s">
        <v>773</v>
      </c>
      <c r="D2189" s="649"/>
      <c r="E2189" s="649"/>
      <c r="F2189" s="649"/>
      <c r="G2189" s="649"/>
      <c r="H2189" s="649"/>
    </row>
    <row r="2190" spans="1:8">
      <c r="A2190" s="7" t="s">
        <v>2361</v>
      </c>
      <c r="B2190" s="7" t="s">
        <v>2360</v>
      </c>
      <c r="C2190" s="7" t="s">
        <v>773</v>
      </c>
      <c r="D2190" s="649"/>
      <c r="E2190" s="649">
        <v>18.14</v>
      </c>
      <c r="F2190" s="649">
        <v>33.840000000000003</v>
      </c>
      <c r="G2190" s="649">
        <v>188.13</v>
      </c>
      <c r="H2190" s="649">
        <v>3.37</v>
      </c>
    </row>
    <row r="2191" spans="1:8">
      <c r="A2191" s="7" t="s">
        <v>2359</v>
      </c>
      <c r="B2191" s="7" t="s">
        <v>2358</v>
      </c>
      <c r="C2191" s="7" t="s">
        <v>773</v>
      </c>
      <c r="D2191" s="649"/>
      <c r="E2191" s="649">
        <v>18.14</v>
      </c>
      <c r="F2191" s="649">
        <v>33.840000000000003</v>
      </c>
      <c r="G2191" s="649">
        <v>188.13</v>
      </c>
      <c r="H2191" s="649">
        <v>3.37</v>
      </c>
    </row>
    <row r="2192" spans="1:8">
      <c r="A2192" s="7" t="s">
        <v>2357</v>
      </c>
      <c r="B2192" s="7" t="s">
        <v>2356</v>
      </c>
      <c r="C2192" s="7" t="s">
        <v>773</v>
      </c>
      <c r="D2192" s="649"/>
      <c r="E2192" s="649"/>
      <c r="F2192" s="649"/>
      <c r="G2192" s="649"/>
      <c r="H2192" s="649"/>
    </row>
    <row r="2193" spans="1:8">
      <c r="A2193" s="7" t="s">
        <v>2355</v>
      </c>
      <c r="B2193" s="7" t="s">
        <v>2354</v>
      </c>
      <c r="C2193" s="7" t="s">
        <v>773</v>
      </c>
      <c r="D2193" s="649"/>
      <c r="E2193" s="649"/>
      <c r="F2193" s="649"/>
      <c r="G2193" s="649"/>
      <c r="H2193" s="649"/>
    </row>
    <row r="2194" spans="1:8">
      <c r="A2194" s="7" t="s">
        <v>2353</v>
      </c>
      <c r="B2194" s="7" t="s">
        <v>2352</v>
      </c>
      <c r="C2194" s="7" t="s">
        <v>773</v>
      </c>
      <c r="D2194" s="649"/>
      <c r="E2194" s="649"/>
      <c r="F2194" s="649"/>
      <c r="G2194" s="649"/>
      <c r="H2194" s="649"/>
    </row>
    <row r="2195" spans="1:8">
      <c r="A2195" s="7" t="s">
        <v>2351</v>
      </c>
      <c r="B2195" s="7" t="s">
        <v>2350</v>
      </c>
      <c r="C2195" s="7" t="s">
        <v>773</v>
      </c>
      <c r="D2195" s="649"/>
      <c r="E2195" s="649"/>
      <c r="F2195" s="649"/>
      <c r="G2195" s="649"/>
      <c r="H2195" s="649"/>
    </row>
    <row r="2196" spans="1:8">
      <c r="A2196" s="7" t="s">
        <v>2349</v>
      </c>
      <c r="B2196" s="7" t="s">
        <v>2348</v>
      </c>
      <c r="C2196" s="7" t="s">
        <v>773</v>
      </c>
      <c r="D2196" s="649"/>
      <c r="E2196" s="649"/>
      <c r="F2196" s="649"/>
      <c r="G2196" s="649"/>
      <c r="H2196" s="649"/>
    </row>
    <row r="2197" spans="1:8">
      <c r="A2197" s="7" t="s">
        <v>2347</v>
      </c>
      <c r="B2197" s="7" t="s">
        <v>2346</v>
      </c>
      <c r="C2197" s="7" t="s">
        <v>773</v>
      </c>
      <c r="D2197" s="649"/>
      <c r="E2197" s="649"/>
      <c r="F2197" s="649"/>
      <c r="G2197" s="649"/>
      <c r="H2197" s="649"/>
    </row>
    <row r="2198" spans="1:8">
      <c r="A2198" s="7" t="s">
        <v>2345</v>
      </c>
      <c r="B2198" s="7" t="s">
        <v>2344</v>
      </c>
      <c r="C2198" s="7" t="s">
        <v>773</v>
      </c>
      <c r="D2198" s="649"/>
      <c r="E2198" s="649"/>
      <c r="F2198" s="649"/>
      <c r="G2198" s="649"/>
      <c r="H2198" s="649"/>
    </row>
    <row r="2199" spans="1:8">
      <c r="A2199" s="7" t="s">
        <v>2343</v>
      </c>
      <c r="B2199" s="7" t="s">
        <v>2342</v>
      </c>
      <c r="C2199" s="7" t="s">
        <v>773</v>
      </c>
      <c r="D2199" s="649"/>
      <c r="E2199" s="649"/>
      <c r="F2199" s="649"/>
      <c r="G2199" s="649"/>
      <c r="H2199" s="649"/>
    </row>
    <row r="2200" spans="1:8">
      <c r="A2200" s="7" t="s">
        <v>2341</v>
      </c>
      <c r="B2200" s="7" t="s">
        <v>2340</v>
      </c>
      <c r="C2200" s="7" t="s">
        <v>773</v>
      </c>
      <c r="D2200" s="649"/>
      <c r="E2200" s="649"/>
      <c r="F2200" s="649"/>
      <c r="G2200" s="649"/>
      <c r="H2200" s="649"/>
    </row>
    <row r="2201" spans="1:8">
      <c r="A2201" s="7" t="s">
        <v>2339</v>
      </c>
      <c r="B2201" s="7" t="s">
        <v>2338</v>
      </c>
      <c r="C2201" s="7" t="s">
        <v>773</v>
      </c>
      <c r="D2201" s="649"/>
      <c r="E2201" s="649"/>
      <c r="F2201" s="649"/>
      <c r="G2201" s="649"/>
      <c r="H2201" s="649"/>
    </row>
    <row r="2202" spans="1:8">
      <c r="A2202" s="7" t="s">
        <v>2337</v>
      </c>
      <c r="B2202" s="7" t="s">
        <v>2336</v>
      </c>
      <c r="C2202" s="7" t="s">
        <v>773</v>
      </c>
      <c r="D2202" s="649"/>
      <c r="E2202" s="649">
        <v>6.17</v>
      </c>
      <c r="F2202" s="649"/>
      <c r="G2202" s="649"/>
      <c r="H2202" s="649"/>
    </row>
    <row r="2203" spans="1:8">
      <c r="A2203" s="7" t="s">
        <v>2335</v>
      </c>
      <c r="B2203" s="7" t="s">
        <v>2334</v>
      </c>
      <c r="C2203" s="7" t="s">
        <v>773</v>
      </c>
      <c r="D2203" s="649"/>
      <c r="E2203" s="649"/>
      <c r="F2203" s="649"/>
      <c r="G2203" s="649"/>
      <c r="H2203" s="649"/>
    </row>
    <row r="2204" spans="1:8">
      <c r="A2204" s="7" t="s">
        <v>2333</v>
      </c>
      <c r="B2204" s="7" t="s">
        <v>395</v>
      </c>
      <c r="C2204" s="7" t="s">
        <v>773</v>
      </c>
      <c r="D2204" s="649">
        <v>59.5</v>
      </c>
      <c r="E2204" s="649">
        <v>41.23</v>
      </c>
      <c r="F2204" s="649">
        <v>34.659999999999997</v>
      </c>
      <c r="G2204" s="649">
        <v>70.5</v>
      </c>
      <c r="H2204" s="649">
        <v>325.52</v>
      </c>
    </row>
    <row r="2205" spans="1:8">
      <c r="A2205" s="7" t="s">
        <v>2332</v>
      </c>
      <c r="B2205" s="7" t="s">
        <v>392</v>
      </c>
      <c r="C2205" s="7" t="s">
        <v>773</v>
      </c>
      <c r="D2205" s="649">
        <v>50.79</v>
      </c>
      <c r="E2205" s="649">
        <v>41.23</v>
      </c>
      <c r="F2205" s="649">
        <v>34.659999999999997</v>
      </c>
      <c r="G2205" s="649">
        <v>19.73</v>
      </c>
      <c r="H2205" s="649">
        <v>4.8</v>
      </c>
    </row>
    <row r="2206" spans="1:8">
      <c r="A2206" s="7" t="s">
        <v>2331</v>
      </c>
      <c r="B2206" s="7" t="s">
        <v>390</v>
      </c>
      <c r="C2206" s="7" t="s">
        <v>773</v>
      </c>
      <c r="D2206" s="649"/>
      <c r="E2206" s="649"/>
      <c r="F2206" s="649"/>
      <c r="G2206" s="649"/>
      <c r="H2206" s="649"/>
    </row>
    <row r="2207" spans="1:8">
      <c r="A2207" s="7" t="s">
        <v>2330</v>
      </c>
      <c r="B2207" s="7" t="s">
        <v>2329</v>
      </c>
      <c r="C2207" s="7" t="s">
        <v>773</v>
      </c>
      <c r="D2207" s="649"/>
      <c r="E2207" s="649"/>
      <c r="F2207" s="649"/>
      <c r="G2207" s="649"/>
      <c r="H2207" s="649"/>
    </row>
    <row r="2208" spans="1:8">
      <c r="A2208" s="7" t="s">
        <v>2328</v>
      </c>
      <c r="B2208" s="7" t="s">
        <v>2327</v>
      </c>
      <c r="C2208" s="7" t="s">
        <v>773</v>
      </c>
      <c r="D2208" s="649"/>
      <c r="E2208" s="649"/>
      <c r="F2208" s="649"/>
      <c r="G2208" s="649"/>
      <c r="H2208" s="649"/>
    </row>
    <row r="2209" spans="1:8">
      <c r="A2209" s="7" t="s">
        <v>2326</v>
      </c>
      <c r="B2209" s="7" t="s">
        <v>2325</v>
      </c>
      <c r="C2209" s="7" t="s">
        <v>773</v>
      </c>
      <c r="D2209" s="649"/>
      <c r="E2209" s="649"/>
      <c r="F2209" s="649"/>
      <c r="G2209" s="649"/>
      <c r="H2209" s="649"/>
    </row>
    <row r="2210" spans="1:8">
      <c r="A2210" s="7" t="s">
        <v>2324</v>
      </c>
      <c r="B2210" s="7" t="s">
        <v>2006</v>
      </c>
      <c r="C2210" s="7" t="s">
        <v>773</v>
      </c>
      <c r="D2210" s="649"/>
      <c r="E2210" s="649"/>
      <c r="F2210" s="649"/>
      <c r="G2210" s="649"/>
      <c r="H2210" s="649"/>
    </row>
    <row r="2211" spans="1:8">
      <c r="A2211" s="7" t="s">
        <v>2323</v>
      </c>
      <c r="B2211" s="7" t="s">
        <v>2322</v>
      </c>
      <c r="C2211" s="7" t="s">
        <v>773</v>
      </c>
      <c r="D2211" s="649"/>
      <c r="E2211" s="649"/>
      <c r="F2211" s="649"/>
      <c r="G2211" s="649"/>
      <c r="H2211" s="649"/>
    </row>
    <row r="2212" spans="1:8">
      <c r="A2212" s="7" t="s">
        <v>2321</v>
      </c>
      <c r="B2212" s="7" t="s">
        <v>2320</v>
      </c>
      <c r="C2212" s="7" t="s">
        <v>773</v>
      </c>
      <c r="D2212" s="649"/>
      <c r="E2212" s="649"/>
      <c r="F2212" s="649"/>
      <c r="G2212" s="649"/>
      <c r="H2212" s="649"/>
    </row>
    <row r="2213" spans="1:8">
      <c r="A2213" s="7" t="s">
        <v>2319</v>
      </c>
      <c r="B2213" s="7" t="s">
        <v>2318</v>
      </c>
      <c r="C2213" s="7" t="s">
        <v>773</v>
      </c>
      <c r="D2213" s="649"/>
      <c r="E2213" s="649"/>
      <c r="F2213" s="649"/>
      <c r="G2213" s="649"/>
      <c r="H2213" s="649"/>
    </row>
    <row r="2214" spans="1:8">
      <c r="A2214" s="7" t="s">
        <v>2317</v>
      </c>
      <c r="B2214" s="7" t="s">
        <v>2316</v>
      </c>
      <c r="C2214" s="7" t="s">
        <v>773</v>
      </c>
      <c r="D2214" s="649"/>
      <c r="E2214" s="649"/>
      <c r="F2214" s="649"/>
      <c r="G2214" s="649"/>
      <c r="H2214" s="649"/>
    </row>
    <row r="2215" spans="1:8">
      <c r="A2215" s="7" t="s">
        <v>2315</v>
      </c>
      <c r="B2215" s="7" t="s">
        <v>2314</v>
      </c>
      <c r="C2215" s="7" t="s">
        <v>773</v>
      </c>
      <c r="D2215" s="649"/>
      <c r="E2215" s="649"/>
      <c r="F2215" s="649"/>
      <c r="G2215" s="649"/>
      <c r="H2215" s="649"/>
    </row>
    <row r="2216" spans="1:8">
      <c r="A2216" s="7" t="s">
        <v>2313</v>
      </c>
      <c r="B2216" s="7" t="s">
        <v>2312</v>
      </c>
      <c r="C2216" s="7" t="s">
        <v>773</v>
      </c>
      <c r="D2216" s="649"/>
      <c r="E2216" s="649"/>
      <c r="F2216" s="649"/>
      <c r="G2216" s="649"/>
      <c r="H2216" s="649"/>
    </row>
    <row r="2217" spans="1:8">
      <c r="A2217" s="7" t="s">
        <v>2311</v>
      </c>
      <c r="B2217" s="7" t="s">
        <v>2310</v>
      </c>
      <c r="C2217" s="7" t="s">
        <v>773</v>
      </c>
      <c r="D2217" s="649"/>
      <c r="E2217" s="649"/>
      <c r="F2217" s="649"/>
      <c r="G2217" s="649"/>
      <c r="H2217" s="649"/>
    </row>
    <row r="2218" spans="1:8">
      <c r="A2218" s="7" t="s">
        <v>2309</v>
      </c>
      <c r="B2218" s="7" t="s">
        <v>2308</v>
      </c>
      <c r="C2218" s="7" t="s">
        <v>773</v>
      </c>
      <c r="D2218" s="649"/>
      <c r="E2218" s="649"/>
      <c r="F2218" s="649"/>
      <c r="G2218" s="649"/>
      <c r="H2218" s="649"/>
    </row>
    <row r="2219" spans="1:8">
      <c r="A2219" s="7" t="s">
        <v>2307</v>
      </c>
      <c r="B2219" s="7" t="s">
        <v>2306</v>
      </c>
      <c r="C2219" s="7" t="s">
        <v>773</v>
      </c>
      <c r="D2219" s="649"/>
      <c r="E2219" s="649"/>
      <c r="F2219" s="649"/>
      <c r="G2219" s="649"/>
      <c r="H2219" s="649"/>
    </row>
    <row r="2220" spans="1:8">
      <c r="A2220" s="7" t="s">
        <v>2305</v>
      </c>
      <c r="B2220" s="7" t="s">
        <v>2304</v>
      </c>
      <c r="C2220" s="7" t="s">
        <v>773</v>
      </c>
      <c r="D2220" s="649"/>
      <c r="E2220" s="649"/>
      <c r="F2220" s="649"/>
      <c r="G2220" s="649"/>
      <c r="H2220" s="649"/>
    </row>
    <row r="2221" spans="1:8">
      <c r="A2221" s="7" t="s">
        <v>2303</v>
      </c>
      <c r="B2221" s="7" t="s">
        <v>2302</v>
      </c>
      <c r="C2221" s="7" t="s">
        <v>773</v>
      </c>
      <c r="D2221" s="649"/>
      <c r="E2221" s="649"/>
      <c r="F2221" s="649"/>
      <c r="G2221" s="649"/>
      <c r="H2221" s="649"/>
    </row>
    <row r="2222" spans="1:8">
      <c r="A2222" s="7" t="s">
        <v>2301</v>
      </c>
      <c r="B2222" s="7" t="s">
        <v>2300</v>
      </c>
      <c r="C2222" s="7" t="s">
        <v>773</v>
      </c>
      <c r="D2222" s="649"/>
      <c r="E2222" s="649"/>
      <c r="F2222" s="649"/>
      <c r="G2222" s="649"/>
      <c r="H2222" s="649"/>
    </row>
    <row r="2223" spans="1:8">
      <c r="A2223" s="7" t="s">
        <v>2299</v>
      </c>
      <c r="B2223" s="7" t="s">
        <v>2298</v>
      </c>
      <c r="C2223" s="7" t="s">
        <v>773</v>
      </c>
      <c r="D2223" s="649"/>
      <c r="E2223" s="649"/>
      <c r="F2223" s="649"/>
      <c r="G2223" s="649"/>
      <c r="H2223" s="649"/>
    </row>
    <row r="2224" spans="1:8">
      <c r="A2224" s="7" t="s">
        <v>2297</v>
      </c>
      <c r="B2224" s="7" t="s">
        <v>2164</v>
      </c>
      <c r="C2224" s="7" t="s">
        <v>773</v>
      </c>
      <c r="D2224" s="649"/>
      <c r="E2224" s="649"/>
      <c r="F2224" s="649"/>
      <c r="G2224" s="649"/>
      <c r="H2224" s="649"/>
    </row>
    <row r="2225" spans="1:8">
      <c r="A2225" s="7" t="s">
        <v>2296</v>
      </c>
      <c r="B2225" s="7" t="s">
        <v>2295</v>
      </c>
      <c r="C2225" s="7" t="s">
        <v>773</v>
      </c>
      <c r="D2225" s="649"/>
      <c r="E2225" s="649"/>
      <c r="F2225" s="649"/>
      <c r="G2225" s="649"/>
      <c r="H2225" s="649"/>
    </row>
    <row r="2226" spans="1:8">
      <c r="A2226" s="7" t="s">
        <v>2294</v>
      </c>
      <c r="B2226" s="7" t="s">
        <v>2293</v>
      </c>
      <c r="C2226" s="7" t="s">
        <v>773</v>
      </c>
      <c r="D2226" s="649"/>
      <c r="E2226" s="649"/>
      <c r="F2226" s="649"/>
      <c r="G2226" s="649"/>
      <c r="H2226" s="649"/>
    </row>
    <row r="2227" spans="1:8">
      <c r="A2227" s="7" t="s">
        <v>2292</v>
      </c>
      <c r="B2227" s="7" t="s">
        <v>2291</v>
      </c>
      <c r="C2227" s="7" t="s">
        <v>773</v>
      </c>
      <c r="D2227" s="649"/>
      <c r="E2227" s="649"/>
      <c r="F2227" s="649"/>
      <c r="G2227" s="649"/>
      <c r="H2227" s="649"/>
    </row>
    <row r="2228" spans="1:8">
      <c r="A2228" s="7" t="s">
        <v>2290</v>
      </c>
      <c r="B2228" s="7" t="s">
        <v>2289</v>
      </c>
      <c r="C2228" s="7" t="s">
        <v>773</v>
      </c>
      <c r="D2228" s="649"/>
      <c r="E2228" s="649"/>
      <c r="F2228" s="649"/>
      <c r="G2228" s="649"/>
      <c r="H2228" s="649"/>
    </row>
    <row r="2229" spans="1:8">
      <c r="A2229" s="7" t="s">
        <v>2288</v>
      </c>
      <c r="B2229" s="7" t="s">
        <v>2287</v>
      </c>
      <c r="C2229" s="7" t="s">
        <v>773</v>
      </c>
      <c r="D2229" s="649"/>
      <c r="E2229" s="649"/>
      <c r="F2229" s="649"/>
      <c r="G2229" s="649"/>
      <c r="H2229" s="649"/>
    </row>
    <row r="2230" spans="1:8">
      <c r="A2230" s="7" t="s">
        <v>2286</v>
      </c>
      <c r="B2230" s="7" t="s">
        <v>2285</v>
      </c>
      <c r="C2230" s="7" t="s">
        <v>773</v>
      </c>
      <c r="D2230" s="649"/>
      <c r="E2230" s="649"/>
      <c r="F2230" s="649"/>
      <c r="G2230" s="649"/>
      <c r="H2230" s="649"/>
    </row>
    <row r="2231" spans="1:8">
      <c r="A2231" s="7" t="s">
        <v>2284</v>
      </c>
      <c r="B2231" s="7" t="s">
        <v>2283</v>
      </c>
      <c r="C2231" s="7" t="s">
        <v>773</v>
      </c>
      <c r="D2231" s="649"/>
      <c r="E2231" s="649"/>
      <c r="F2231" s="649"/>
      <c r="G2231" s="649">
        <v>50.77</v>
      </c>
      <c r="H2231" s="649">
        <v>320.72000000000003</v>
      </c>
    </row>
    <row r="2232" spans="1:8">
      <c r="A2232" s="7" t="s">
        <v>2282</v>
      </c>
      <c r="B2232" s="7" t="s">
        <v>2281</v>
      </c>
      <c r="C2232" s="7" t="s">
        <v>773</v>
      </c>
      <c r="D2232" s="649"/>
      <c r="E2232" s="649"/>
      <c r="F2232" s="649"/>
      <c r="G2232" s="649">
        <v>50.77</v>
      </c>
      <c r="H2232" s="649">
        <v>320.72000000000003</v>
      </c>
    </row>
    <row r="2233" spans="1:8">
      <c r="A2233" s="7" t="s">
        <v>2280</v>
      </c>
      <c r="B2233" s="7" t="s">
        <v>2279</v>
      </c>
      <c r="C2233" s="7" t="s">
        <v>773</v>
      </c>
      <c r="D2233" s="649"/>
      <c r="E2233" s="649"/>
      <c r="F2233" s="649"/>
      <c r="G2233" s="649"/>
      <c r="H2233" s="649"/>
    </row>
    <row r="2234" spans="1:8">
      <c r="A2234" s="7" t="s">
        <v>2278</v>
      </c>
      <c r="B2234" s="7" t="s">
        <v>2277</v>
      </c>
      <c r="C2234" s="7" t="s">
        <v>773</v>
      </c>
      <c r="D2234" s="649"/>
      <c r="E2234" s="649"/>
      <c r="F2234" s="649"/>
      <c r="G2234" s="649"/>
      <c r="H2234" s="649"/>
    </row>
    <row r="2235" spans="1:8">
      <c r="A2235" s="7" t="s">
        <v>2276</v>
      </c>
      <c r="B2235" s="7" t="s">
        <v>2275</v>
      </c>
      <c r="C2235" s="7" t="s">
        <v>773</v>
      </c>
      <c r="D2235" s="649"/>
      <c r="E2235" s="649"/>
      <c r="F2235" s="649"/>
      <c r="G2235" s="649"/>
      <c r="H2235" s="649"/>
    </row>
    <row r="2236" spans="1:8">
      <c r="A2236" s="7" t="s">
        <v>2274</v>
      </c>
      <c r="B2236" s="7" t="s">
        <v>2273</v>
      </c>
      <c r="C2236" s="7" t="s">
        <v>773</v>
      </c>
      <c r="D2236" s="649"/>
      <c r="E2236" s="649"/>
      <c r="F2236" s="649"/>
      <c r="G2236" s="649"/>
      <c r="H2236" s="649"/>
    </row>
    <row r="2237" spans="1:8">
      <c r="A2237" s="7" t="s">
        <v>2272</v>
      </c>
      <c r="B2237" s="7" t="s">
        <v>2271</v>
      </c>
      <c r="C2237" s="7" t="s">
        <v>773</v>
      </c>
      <c r="D2237" s="649"/>
      <c r="E2237" s="649"/>
      <c r="F2237" s="649"/>
      <c r="G2237" s="649"/>
      <c r="H2237" s="649"/>
    </row>
    <row r="2238" spans="1:8">
      <c r="A2238" s="7" t="s">
        <v>2270</v>
      </c>
      <c r="B2238" s="7" t="s">
        <v>2269</v>
      </c>
      <c r="C2238" s="7" t="s">
        <v>773</v>
      </c>
      <c r="D2238" s="649"/>
      <c r="E2238" s="649"/>
      <c r="F2238" s="649"/>
      <c r="G2238" s="649"/>
      <c r="H2238" s="649"/>
    </row>
    <row r="2239" spans="1:8">
      <c r="A2239" s="7" t="s">
        <v>2268</v>
      </c>
      <c r="B2239" s="7" t="s">
        <v>2267</v>
      </c>
      <c r="C2239" s="7" t="s">
        <v>773</v>
      </c>
      <c r="D2239" s="649"/>
      <c r="E2239" s="649"/>
      <c r="F2239" s="649"/>
      <c r="G2239" s="649"/>
      <c r="H2239" s="649"/>
    </row>
    <row r="2240" spans="1:8">
      <c r="A2240" s="7" t="s">
        <v>2266</v>
      </c>
      <c r="B2240" s="7" t="s">
        <v>2265</v>
      </c>
      <c r="C2240" s="7" t="s">
        <v>773</v>
      </c>
      <c r="D2240" s="649"/>
      <c r="E2240" s="649"/>
      <c r="F2240" s="649"/>
      <c r="G2240" s="649"/>
      <c r="H2240" s="649"/>
    </row>
    <row r="2241" spans="1:8">
      <c r="A2241" s="7" t="s">
        <v>2264</v>
      </c>
      <c r="B2241" s="7" t="s">
        <v>2263</v>
      </c>
      <c r="C2241" s="7" t="s">
        <v>773</v>
      </c>
      <c r="D2241" s="649"/>
      <c r="E2241" s="649"/>
      <c r="F2241" s="649"/>
      <c r="G2241" s="649"/>
      <c r="H2241" s="649"/>
    </row>
    <row r="2242" spans="1:8">
      <c r="A2242" s="7" t="s">
        <v>2262</v>
      </c>
      <c r="B2242" s="7" t="s">
        <v>2261</v>
      </c>
      <c r="C2242" s="7" t="s">
        <v>773</v>
      </c>
      <c r="D2242" s="649"/>
      <c r="E2242" s="649"/>
      <c r="F2242" s="649"/>
      <c r="G2242" s="649"/>
      <c r="H2242" s="649"/>
    </row>
    <row r="2243" spans="1:8">
      <c r="A2243" s="7" t="s">
        <v>2260</v>
      </c>
      <c r="B2243" s="7" t="s">
        <v>2259</v>
      </c>
      <c r="C2243" s="7" t="s">
        <v>773</v>
      </c>
      <c r="D2243" s="649">
        <v>8.7100000000000009</v>
      </c>
      <c r="E2243" s="649"/>
      <c r="F2243" s="649"/>
      <c r="G2243" s="649"/>
      <c r="H2243" s="649"/>
    </row>
    <row r="2244" spans="1:8">
      <c r="A2244" s="7" t="s">
        <v>2258</v>
      </c>
      <c r="B2244" s="7" t="s">
        <v>2257</v>
      </c>
      <c r="C2244" s="7" t="s">
        <v>773</v>
      </c>
      <c r="D2244" s="649"/>
      <c r="E2244" s="649"/>
      <c r="F2244" s="649"/>
      <c r="G2244" s="649"/>
      <c r="H2244" s="649"/>
    </row>
    <row r="2245" spans="1:8">
      <c r="A2245" s="7" t="s">
        <v>2256</v>
      </c>
      <c r="B2245" s="7" t="s">
        <v>385</v>
      </c>
      <c r="C2245" s="7" t="s">
        <v>773</v>
      </c>
      <c r="D2245" s="649">
        <v>-16.53</v>
      </c>
      <c r="E2245" s="649">
        <v>31.06</v>
      </c>
      <c r="F2245" s="649">
        <v>-78.099999999999994</v>
      </c>
      <c r="G2245" s="649">
        <v>-73.64</v>
      </c>
      <c r="H2245" s="649">
        <v>80.27</v>
      </c>
    </row>
    <row r="2246" spans="1:8">
      <c r="A2246" s="7" t="s">
        <v>2255</v>
      </c>
      <c r="B2246" s="7" t="s">
        <v>2254</v>
      </c>
      <c r="C2246" s="7" t="s">
        <v>773</v>
      </c>
      <c r="D2246" s="649">
        <v>10.57</v>
      </c>
      <c r="E2246" s="649">
        <v>86.55</v>
      </c>
      <c r="F2246" s="649">
        <v>8.32</v>
      </c>
      <c r="G2246" s="649">
        <v>2.17</v>
      </c>
      <c r="H2246" s="649">
        <v>86.14</v>
      </c>
    </row>
    <row r="2247" spans="1:8">
      <c r="A2247" s="7" t="s">
        <v>2253</v>
      </c>
      <c r="B2247" s="7" t="s">
        <v>1506</v>
      </c>
      <c r="C2247" s="7" t="s">
        <v>773</v>
      </c>
      <c r="D2247" s="649"/>
      <c r="E2247" s="649"/>
      <c r="F2247" s="649"/>
      <c r="G2247" s="649"/>
      <c r="H2247" s="649"/>
    </row>
    <row r="2248" spans="1:8">
      <c r="A2248" s="7" t="s">
        <v>2252</v>
      </c>
      <c r="B2248" s="7" t="s">
        <v>1504</v>
      </c>
      <c r="C2248" s="7" t="s">
        <v>773</v>
      </c>
      <c r="D2248" s="649"/>
      <c r="E2248" s="649"/>
      <c r="F2248" s="649"/>
      <c r="G2248" s="649"/>
      <c r="H2248" s="649"/>
    </row>
    <row r="2249" spans="1:8">
      <c r="A2249" s="7" t="s">
        <v>2251</v>
      </c>
      <c r="B2249" s="7" t="s">
        <v>1490</v>
      </c>
      <c r="C2249" s="7" t="s">
        <v>773</v>
      </c>
      <c r="D2249" s="649">
        <v>9.81</v>
      </c>
      <c r="E2249" s="649">
        <v>22.84</v>
      </c>
      <c r="F2249" s="649">
        <v>0.44</v>
      </c>
      <c r="G2249" s="649">
        <v>1.36</v>
      </c>
      <c r="H2249" s="649">
        <v>1.32</v>
      </c>
    </row>
    <row r="2250" spans="1:8">
      <c r="A2250" s="7" t="s">
        <v>2250</v>
      </c>
      <c r="B2250" s="7" t="s">
        <v>1488</v>
      </c>
      <c r="C2250" s="7" t="s">
        <v>773</v>
      </c>
      <c r="D2250" s="649">
        <v>7.28</v>
      </c>
      <c r="E2250" s="649">
        <v>19.41</v>
      </c>
      <c r="F2250" s="649">
        <v>0.44</v>
      </c>
      <c r="G2250" s="649">
        <v>1.24</v>
      </c>
      <c r="H2250" s="649">
        <v>1.28</v>
      </c>
    </row>
    <row r="2251" spans="1:8">
      <c r="A2251" s="7" t="s">
        <v>2249</v>
      </c>
      <c r="B2251" s="7" t="s">
        <v>1486</v>
      </c>
      <c r="C2251" s="7" t="s">
        <v>773</v>
      </c>
      <c r="D2251" s="649">
        <v>2.5299999999999998</v>
      </c>
      <c r="E2251" s="649">
        <v>3.43</v>
      </c>
      <c r="F2251" s="649"/>
      <c r="G2251" s="649">
        <v>0.12</v>
      </c>
      <c r="H2251" s="649">
        <v>0.04</v>
      </c>
    </row>
    <row r="2252" spans="1:8">
      <c r="A2252" s="7" t="s">
        <v>2248</v>
      </c>
      <c r="B2252" s="7" t="s">
        <v>2247</v>
      </c>
      <c r="C2252" s="7" t="s">
        <v>773</v>
      </c>
      <c r="D2252" s="649"/>
      <c r="E2252" s="649"/>
      <c r="F2252" s="649"/>
      <c r="G2252" s="649"/>
      <c r="H2252" s="649"/>
    </row>
    <row r="2253" spans="1:8">
      <c r="A2253" s="7" t="s">
        <v>2246</v>
      </c>
      <c r="B2253" s="7" t="s">
        <v>2245</v>
      </c>
      <c r="C2253" s="7" t="s">
        <v>773</v>
      </c>
      <c r="D2253" s="649"/>
      <c r="E2253" s="649"/>
      <c r="F2253" s="649"/>
      <c r="G2253" s="649"/>
      <c r="H2253" s="649"/>
    </row>
    <row r="2254" spans="1:8">
      <c r="A2254" s="7" t="s">
        <v>2244</v>
      </c>
      <c r="B2254" s="7" t="s">
        <v>2243</v>
      </c>
      <c r="C2254" s="7" t="s">
        <v>773</v>
      </c>
      <c r="D2254" s="649"/>
      <c r="E2254" s="649"/>
      <c r="F2254" s="649"/>
      <c r="G2254" s="649"/>
      <c r="H2254" s="649"/>
    </row>
    <row r="2255" spans="1:8">
      <c r="A2255" s="7" t="s">
        <v>2242</v>
      </c>
      <c r="B2255" s="7" t="s">
        <v>2241</v>
      </c>
      <c r="C2255" s="7" t="s">
        <v>773</v>
      </c>
      <c r="D2255" s="649"/>
      <c r="E2255" s="649"/>
      <c r="F2255" s="649"/>
      <c r="G2255" s="649"/>
      <c r="H2255" s="649"/>
    </row>
    <row r="2256" spans="1:8">
      <c r="A2256" s="7" t="s">
        <v>2240</v>
      </c>
      <c r="B2256" s="7" t="s">
        <v>2239</v>
      </c>
      <c r="C2256" s="7" t="s">
        <v>773</v>
      </c>
      <c r="D2256" s="649"/>
      <c r="E2256" s="649"/>
      <c r="F2256" s="649"/>
      <c r="G2256" s="649"/>
      <c r="H2256" s="649">
        <v>84.44</v>
      </c>
    </row>
    <row r="2257" spans="1:8">
      <c r="A2257" s="7" t="s">
        <v>2238</v>
      </c>
      <c r="B2257" s="7" t="s">
        <v>1492</v>
      </c>
      <c r="C2257" s="7" t="s">
        <v>773</v>
      </c>
      <c r="D2257" s="649"/>
      <c r="E2257" s="649"/>
      <c r="F2257" s="649"/>
      <c r="G2257" s="649"/>
      <c r="H2257" s="649"/>
    </row>
    <row r="2258" spans="1:8">
      <c r="A2258" s="7" t="s">
        <v>2237</v>
      </c>
      <c r="B2258" s="7" t="s">
        <v>2236</v>
      </c>
      <c r="C2258" s="7" t="s">
        <v>773</v>
      </c>
      <c r="D2258" s="649">
        <v>0.1</v>
      </c>
      <c r="E2258" s="649">
        <v>0.01</v>
      </c>
      <c r="F2258" s="649">
        <v>0</v>
      </c>
      <c r="G2258" s="649">
        <v>0.04</v>
      </c>
      <c r="H2258" s="649">
        <v>0</v>
      </c>
    </row>
    <row r="2259" spans="1:8">
      <c r="A2259" s="7" t="s">
        <v>2235</v>
      </c>
      <c r="B2259" s="7" t="s">
        <v>1452</v>
      </c>
      <c r="C2259" s="7" t="s">
        <v>773</v>
      </c>
      <c r="D2259" s="649"/>
      <c r="E2259" s="649"/>
      <c r="F2259" s="649"/>
      <c r="G2259" s="649"/>
      <c r="H2259" s="649"/>
    </row>
    <row r="2260" spans="1:8">
      <c r="A2260" s="7" t="s">
        <v>2234</v>
      </c>
      <c r="B2260" s="7" t="s">
        <v>1450</v>
      </c>
      <c r="C2260" s="7" t="s">
        <v>773</v>
      </c>
      <c r="D2260" s="649"/>
      <c r="E2260" s="649"/>
      <c r="F2260" s="649"/>
      <c r="G2260" s="649"/>
      <c r="H2260" s="649"/>
    </row>
    <row r="2261" spans="1:8">
      <c r="A2261" s="7" t="s">
        <v>2233</v>
      </c>
      <c r="B2261" s="7" t="s">
        <v>1448</v>
      </c>
      <c r="C2261" s="7" t="s">
        <v>773</v>
      </c>
      <c r="D2261" s="649">
        <v>0.1</v>
      </c>
      <c r="E2261" s="649">
        <v>0.01</v>
      </c>
      <c r="F2261" s="649">
        <v>0</v>
      </c>
      <c r="G2261" s="649">
        <v>0.04</v>
      </c>
      <c r="H2261" s="649">
        <v>0</v>
      </c>
    </row>
    <row r="2262" spans="1:8">
      <c r="A2262" s="7" t="s">
        <v>2232</v>
      </c>
      <c r="B2262" s="7" t="s">
        <v>1446</v>
      </c>
      <c r="C2262" s="7" t="s">
        <v>773</v>
      </c>
      <c r="D2262" s="649"/>
      <c r="E2262" s="649"/>
      <c r="F2262" s="649"/>
      <c r="G2262" s="649"/>
      <c r="H2262" s="649"/>
    </row>
    <row r="2263" spans="1:8">
      <c r="A2263" s="7" t="s">
        <v>2231</v>
      </c>
      <c r="B2263" s="7" t="s">
        <v>1444</v>
      </c>
      <c r="C2263" s="7" t="s">
        <v>773</v>
      </c>
      <c r="D2263" s="649"/>
      <c r="E2263" s="649"/>
      <c r="F2263" s="649"/>
      <c r="G2263" s="649"/>
      <c r="H2263" s="649"/>
    </row>
    <row r="2264" spans="1:8">
      <c r="A2264" s="7" t="s">
        <v>2230</v>
      </c>
      <c r="B2264" s="7" t="s">
        <v>2229</v>
      </c>
      <c r="C2264" s="7" t="s">
        <v>773</v>
      </c>
      <c r="D2264" s="649"/>
      <c r="E2264" s="649"/>
      <c r="F2264" s="649"/>
      <c r="G2264" s="649"/>
      <c r="H2264" s="649"/>
    </row>
    <row r="2265" spans="1:8">
      <c r="A2265" s="7" t="s">
        <v>2228</v>
      </c>
      <c r="B2265" s="7" t="s">
        <v>1472</v>
      </c>
      <c r="C2265" s="7" t="s">
        <v>773</v>
      </c>
      <c r="D2265" s="649"/>
      <c r="E2265" s="649"/>
      <c r="F2265" s="649"/>
      <c r="G2265" s="649"/>
      <c r="H2265" s="649"/>
    </row>
    <row r="2266" spans="1:8">
      <c r="A2266" s="7" t="s">
        <v>2227</v>
      </c>
      <c r="B2266" s="7" t="s">
        <v>1470</v>
      </c>
      <c r="C2266" s="7" t="s">
        <v>773</v>
      </c>
      <c r="D2266" s="649"/>
      <c r="E2266" s="649"/>
      <c r="F2266" s="649"/>
      <c r="G2266" s="649"/>
      <c r="H2266" s="649"/>
    </row>
    <row r="2267" spans="1:8">
      <c r="A2267" s="7" t="s">
        <v>2226</v>
      </c>
      <c r="B2267" s="7" t="s">
        <v>1468</v>
      </c>
      <c r="C2267" s="7" t="s">
        <v>773</v>
      </c>
      <c r="D2267" s="649"/>
      <c r="E2267" s="649"/>
      <c r="F2267" s="649"/>
      <c r="G2267" s="649"/>
      <c r="H2267" s="649"/>
    </row>
    <row r="2268" spans="1:8">
      <c r="A2268" s="7" t="s">
        <v>2225</v>
      </c>
      <c r="B2268" s="7" t="s">
        <v>1442</v>
      </c>
      <c r="C2268" s="7" t="s">
        <v>773</v>
      </c>
      <c r="D2268" s="649"/>
      <c r="E2268" s="649"/>
      <c r="F2268" s="649"/>
      <c r="G2268" s="649"/>
      <c r="H2268" s="649"/>
    </row>
    <row r="2269" spans="1:8">
      <c r="A2269" s="7" t="s">
        <v>2224</v>
      </c>
      <c r="B2269" s="7" t="s">
        <v>1480</v>
      </c>
      <c r="C2269" s="7" t="s">
        <v>773</v>
      </c>
      <c r="D2269" s="649"/>
      <c r="E2269" s="649"/>
      <c r="F2269" s="649"/>
      <c r="G2269" s="649"/>
      <c r="H2269" s="649"/>
    </row>
    <row r="2270" spans="1:8">
      <c r="A2270" s="7" t="s">
        <v>2223</v>
      </c>
      <c r="B2270" s="7" t="s">
        <v>2222</v>
      </c>
      <c r="C2270" s="7" t="s">
        <v>773</v>
      </c>
      <c r="D2270" s="649"/>
      <c r="E2270" s="649"/>
      <c r="F2270" s="649"/>
      <c r="G2270" s="649"/>
      <c r="H2270" s="649"/>
    </row>
    <row r="2271" spans="1:8">
      <c r="A2271" s="7" t="s">
        <v>2221</v>
      </c>
      <c r="B2271" s="7" t="s">
        <v>2220</v>
      </c>
      <c r="C2271" s="7" t="s">
        <v>773</v>
      </c>
      <c r="D2271" s="649"/>
      <c r="E2271" s="649"/>
      <c r="F2271" s="649"/>
      <c r="G2271" s="649"/>
      <c r="H2271" s="649"/>
    </row>
    <row r="2272" spans="1:8">
      <c r="A2272" s="7" t="s">
        <v>2219</v>
      </c>
      <c r="B2272" s="7" t="s">
        <v>1420</v>
      </c>
      <c r="C2272" s="7" t="s">
        <v>773</v>
      </c>
      <c r="D2272" s="649"/>
      <c r="E2272" s="649"/>
      <c r="F2272" s="649"/>
      <c r="G2272" s="649"/>
      <c r="H2272" s="649"/>
    </row>
    <row r="2273" spans="1:8">
      <c r="A2273" s="7" t="s">
        <v>2218</v>
      </c>
      <c r="B2273" s="7" t="s">
        <v>1390</v>
      </c>
      <c r="C2273" s="7" t="s">
        <v>773</v>
      </c>
      <c r="D2273" s="649"/>
      <c r="E2273" s="649"/>
      <c r="F2273" s="649"/>
      <c r="G2273" s="649"/>
      <c r="H2273" s="649"/>
    </row>
    <row r="2274" spans="1:8">
      <c r="A2274" s="7" t="s">
        <v>2217</v>
      </c>
      <c r="B2274" s="7" t="s">
        <v>1388</v>
      </c>
      <c r="C2274" s="7" t="s">
        <v>773</v>
      </c>
      <c r="D2274" s="649"/>
      <c r="E2274" s="649"/>
      <c r="F2274" s="649"/>
      <c r="G2274" s="649"/>
      <c r="H2274" s="649"/>
    </row>
    <row r="2275" spans="1:8">
      <c r="A2275" s="7" t="s">
        <v>2216</v>
      </c>
      <c r="B2275" s="7" t="s">
        <v>1386</v>
      </c>
      <c r="C2275" s="7" t="s">
        <v>773</v>
      </c>
      <c r="D2275" s="649"/>
      <c r="E2275" s="649"/>
      <c r="F2275" s="649"/>
      <c r="G2275" s="649"/>
      <c r="H2275" s="649"/>
    </row>
    <row r="2276" spans="1:8">
      <c r="A2276" s="7" t="s">
        <v>2215</v>
      </c>
      <c r="B2276" s="7" t="s">
        <v>1384</v>
      </c>
      <c r="C2276" s="7" t="s">
        <v>773</v>
      </c>
      <c r="D2276" s="649"/>
      <c r="E2276" s="649"/>
      <c r="F2276" s="649"/>
      <c r="G2276" s="649"/>
      <c r="H2276" s="649"/>
    </row>
    <row r="2277" spans="1:8">
      <c r="A2277" s="7" t="s">
        <v>2214</v>
      </c>
      <c r="B2277" s="7" t="s">
        <v>1406</v>
      </c>
      <c r="C2277" s="7" t="s">
        <v>773</v>
      </c>
      <c r="D2277" s="649"/>
      <c r="E2277" s="649"/>
      <c r="F2277" s="649"/>
      <c r="G2277" s="649"/>
      <c r="H2277" s="649"/>
    </row>
    <row r="2278" spans="1:8">
      <c r="A2278" s="7" t="s">
        <v>2213</v>
      </c>
      <c r="B2278" s="7" t="s">
        <v>2212</v>
      </c>
      <c r="C2278" s="7" t="s">
        <v>773</v>
      </c>
      <c r="D2278" s="649"/>
      <c r="E2278" s="649"/>
      <c r="F2278" s="649"/>
      <c r="G2278" s="649"/>
      <c r="H2278" s="649"/>
    </row>
    <row r="2279" spans="1:8">
      <c r="A2279" s="7" t="s">
        <v>2211</v>
      </c>
      <c r="B2279" s="7" t="s">
        <v>1400</v>
      </c>
      <c r="C2279" s="7" t="s">
        <v>773</v>
      </c>
      <c r="D2279" s="649"/>
      <c r="E2279" s="649"/>
      <c r="F2279" s="649"/>
      <c r="G2279" s="649"/>
      <c r="H2279" s="649"/>
    </row>
    <row r="2280" spans="1:8">
      <c r="A2280" s="7" t="s">
        <v>2210</v>
      </c>
      <c r="B2280" s="7" t="s">
        <v>1398</v>
      </c>
      <c r="C2280" s="7" t="s">
        <v>773</v>
      </c>
      <c r="D2280" s="649"/>
      <c r="E2280" s="649"/>
      <c r="F2280" s="649"/>
      <c r="G2280" s="649"/>
      <c r="H2280" s="649"/>
    </row>
    <row r="2281" spans="1:8">
      <c r="A2281" s="7" t="s">
        <v>2209</v>
      </c>
      <c r="B2281" s="7" t="s">
        <v>1396</v>
      </c>
      <c r="C2281" s="7" t="s">
        <v>773</v>
      </c>
      <c r="D2281" s="649"/>
      <c r="E2281" s="649"/>
      <c r="F2281" s="649"/>
      <c r="G2281" s="649"/>
      <c r="H2281" s="649"/>
    </row>
    <row r="2282" spans="1:8">
      <c r="A2282" s="7" t="s">
        <v>2208</v>
      </c>
      <c r="B2282" s="7" t="s">
        <v>1394</v>
      </c>
      <c r="C2282" s="7" t="s">
        <v>773</v>
      </c>
      <c r="D2282" s="649"/>
      <c r="E2282" s="649"/>
      <c r="F2282" s="649"/>
      <c r="G2282" s="649"/>
      <c r="H2282" s="649"/>
    </row>
    <row r="2283" spans="1:8">
      <c r="A2283" s="7" t="s">
        <v>2207</v>
      </c>
      <c r="B2283" s="7" t="s">
        <v>1416</v>
      </c>
      <c r="C2283" s="7" t="s">
        <v>773</v>
      </c>
      <c r="D2283" s="649"/>
      <c r="E2283" s="649"/>
      <c r="F2283" s="649"/>
      <c r="G2283" s="649"/>
      <c r="H2283" s="649"/>
    </row>
    <row r="2284" spans="1:8">
      <c r="A2284" s="7" t="s">
        <v>2206</v>
      </c>
      <c r="B2284" s="7" t="s">
        <v>1414</v>
      </c>
      <c r="C2284" s="7" t="s">
        <v>773</v>
      </c>
      <c r="D2284" s="649"/>
      <c r="E2284" s="649"/>
      <c r="F2284" s="649"/>
      <c r="G2284" s="649"/>
      <c r="H2284" s="649"/>
    </row>
    <row r="2285" spans="1:8">
      <c r="A2285" s="7" t="s">
        <v>2205</v>
      </c>
      <c r="B2285" s="7" t="s">
        <v>1392</v>
      </c>
      <c r="C2285" s="7" t="s">
        <v>773</v>
      </c>
      <c r="D2285" s="649"/>
      <c r="E2285" s="649"/>
      <c r="F2285" s="649"/>
      <c r="G2285" s="649"/>
      <c r="H2285" s="649"/>
    </row>
    <row r="2286" spans="1:8">
      <c r="A2286" s="7" t="s">
        <v>2204</v>
      </c>
      <c r="B2286" s="7" t="s">
        <v>2203</v>
      </c>
      <c r="C2286" s="7" t="s">
        <v>773</v>
      </c>
      <c r="D2286" s="649"/>
      <c r="E2286" s="649">
        <v>63.21</v>
      </c>
      <c r="F2286" s="649">
        <v>6.03</v>
      </c>
      <c r="G2286" s="649"/>
      <c r="H2286" s="649"/>
    </row>
    <row r="2287" spans="1:8">
      <c r="A2287" s="7" t="s">
        <v>2202</v>
      </c>
      <c r="B2287" s="7" t="s">
        <v>1366</v>
      </c>
      <c r="C2287" s="7" t="s">
        <v>773</v>
      </c>
      <c r="D2287" s="649"/>
      <c r="E2287" s="649"/>
      <c r="F2287" s="649"/>
      <c r="G2287" s="649"/>
      <c r="H2287" s="649"/>
    </row>
    <row r="2288" spans="1:8">
      <c r="A2288" s="7" t="s">
        <v>2201</v>
      </c>
      <c r="B2288" s="7" t="s">
        <v>1364</v>
      </c>
      <c r="C2288" s="7" t="s">
        <v>773</v>
      </c>
      <c r="D2288" s="649"/>
      <c r="E2288" s="649"/>
      <c r="F2288" s="649"/>
      <c r="G2288" s="649"/>
      <c r="H2288" s="649"/>
    </row>
    <row r="2289" spans="1:8">
      <c r="A2289" s="7" t="s">
        <v>2200</v>
      </c>
      <c r="B2289" s="7" t="s">
        <v>2199</v>
      </c>
      <c r="C2289" s="7" t="s">
        <v>773</v>
      </c>
      <c r="D2289" s="649"/>
      <c r="E2289" s="649"/>
      <c r="F2289" s="649"/>
      <c r="G2289" s="649"/>
      <c r="H2289" s="649"/>
    </row>
    <row r="2290" spans="1:8">
      <c r="A2290" s="7" t="s">
        <v>2198</v>
      </c>
      <c r="B2290" s="7" t="s">
        <v>1362</v>
      </c>
      <c r="C2290" s="7" t="s">
        <v>773</v>
      </c>
      <c r="D2290" s="649"/>
      <c r="E2290" s="649"/>
      <c r="F2290" s="649"/>
      <c r="G2290" s="649"/>
      <c r="H2290" s="649"/>
    </row>
    <row r="2291" spans="1:8">
      <c r="A2291" s="7" t="s">
        <v>2197</v>
      </c>
      <c r="B2291" s="7" t="s">
        <v>2196</v>
      </c>
      <c r="C2291" s="7" t="s">
        <v>773</v>
      </c>
      <c r="D2291" s="649"/>
      <c r="E2291" s="649"/>
      <c r="F2291" s="649"/>
      <c r="G2291" s="649"/>
      <c r="H2291" s="649"/>
    </row>
    <row r="2292" spans="1:8">
      <c r="A2292" s="7" t="s">
        <v>2195</v>
      </c>
      <c r="B2292" s="7" t="s">
        <v>2194</v>
      </c>
      <c r="C2292" s="7" t="s">
        <v>773</v>
      </c>
      <c r="D2292" s="649"/>
      <c r="E2292" s="649"/>
      <c r="F2292" s="649"/>
      <c r="G2292" s="649"/>
      <c r="H2292" s="649"/>
    </row>
    <row r="2293" spans="1:8">
      <c r="A2293" s="7" t="s">
        <v>2193</v>
      </c>
      <c r="B2293" s="7" t="s">
        <v>1358</v>
      </c>
      <c r="C2293" s="7" t="s">
        <v>773</v>
      </c>
      <c r="D2293" s="649"/>
      <c r="E2293" s="649"/>
      <c r="F2293" s="649"/>
      <c r="G2293" s="649"/>
      <c r="H2293" s="649"/>
    </row>
    <row r="2294" spans="1:8">
      <c r="A2294" s="7" t="s">
        <v>2192</v>
      </c>
      <c r="B2294" s="7" t="s">
        <v>1352</v>
      </c>
      <c r="C2294" s="7" t="s">
        <v>773</v>
      </c>
      <c r="D2294" s="649">
        <v>0.66</v>
      </c>
      <c r="E2294" s="649">
        <v>0.49</v>
      </c>
      <c r="F2294" s="649">
        <v>1.84</v>
      </c>
      <c r="G2294" s="649">
        <v>0.77</v>
      </c>
      <c r="H2294" s="649">
        <v>0.37</v>
      </c>
    </row>
    <row r="2295" spans="1:8">
      <c r="A2295" s="7" t="s">
        <v>2191</v>
      </c>
      <c r="B2295" s="7" t="s">
        <v>2190</v>
      </c>
      <c r="C2295" s="7" t="s">
        <v>773</v>
      </c>
      <c r="D2295" s="649">
        <v>27.09</v>
      </c>
      <c r="E2295" s="649">
        <v>55.48</v>
      </c>
      <c r="F2295" s="649">
        <v>86.41</v>
      </c>
      <c r="G2295" s="649">
        <v>75.81</v>
      </c>
      <c r="H2295" s="649">
        <v>5.87</v>
      </c>
    </row>
    <row r="2296" spans="1:8">
      <c r="A2296" s="7" t="s">
        <v>2189</v>
      </c>
      <c r="B2296" s="7" t="s">
        <v>1684</v>
      </c>
      <c r="C2296" s="7" t="s">
        <v>773</v>
      </c>
      <c r="D2296" s="649"/>
      <c r="E2296" s="649"/>
      <c r="F2296" s="649"/>
      <c r="G2296" s="649"/>
      <c r="H2296" s="649"/>
    </row>
    <row r="2297" spans="1:8">
      <c r="A2297" s="7" t="s">
        <v>2188</v>
      </c>
      <c r="B2297" s="7" t="s">
        <v>1655</v>
      </c>
      <c r="C2297" s="7" t="s">
        <v>773</v>
      </c>
      <c r="D2297" s="649">
        <v>14.25</v>
      </c>
      <c r="E2297" s="649">
        <v>20.58</v>
      </c>
      <c r="F2297" s="649">
        <v>2.77</v>
      </c>
      <c r="G2297" s="649">
        <v>1.57</v>
      </c>
      <c r="H2297" s="649">
        <v>0.53</v>
      </c>
    </row>
    <row r="2298" spans="1:8">
      <c r="A2298" s="7" t="s">
        <v>2187</v>
      </c>
      <c r="B2298" s="7" t="s">
        <v>1653</v>
      </c>
      <c r="C2298" s="7" t="s">
        <v>773</v>
      </c>
      <c r="D2298" s="649">
        <v>12.92</v>
      </c>
      <c r="E2298" s="649">
        <v>16.57</v>
      </c>
      <c r="F2298" s="649">
        <v>1.98</v>
      </c>
      <c r="G2298" s="649">
        <v>0.83</v>
      </c>
      <c r="H2298" s="649">
        <v>0.4</v>
      </c>
    </row>
    <row r="2299" spans="1:8">
      <c r="A2299" s="7" t="s">
        <v>2186</v>
      </c>
      <c r="B2299" s="7" t="s">
        <v>1651</v>
      </c>
      <c r="C2299" s="7" t="s">
        <v>773</v>
      </c>
      <c r="D2299" s="649">
        <v>1.33</v>
      </c>
      <c r="E2299" s="649">
        <v>4.01</v>
      </c>
      <c r="F2299" s="649">
        <v>0.78</v>
      </c>
      <c r="G2299" s="649">
        <v>0.74</v>
      </c>
      <c r="H2299" s="649">
        <v>0.13</v>
      </c>
    </row>
    <row r="2300" spans="1:8">
      <c r="A2300" s="7" t="s">
        <v>2185</v>
      </c>
      <c r="B2300" s="7" t="s">
        <v>1649</v>
      </c>
      <c r="C2300" s="7" t="s">
        <v>773</v>
      </c>
      <c r="D2300" s="649"/>
      <c r="E2300" s="649"/>
      <c r="F2300" s="649"/>
      <c r="G2300" s="649"/>
      <c r="H2300" s="649"/>
    </row>
    <row r="2301" spans="1:8">
      <c r="A2301" s="7" t="s">
        <v>2184</v>
      </c>
      <c r="B2301" s="7" t="s">
        <v>1670</v>
      </c>
      <c r="C2301" s="7" t="s">
        <v>773</v>
      </c>
      <c r="D2301" s="649">
        <v>7.23</v>
      </c>
      <c r="E2301" s="649">
        <v>32.24</v>
      </c>
      <c r="F2301" s="649">
        <v>62.92</v>
      </c>
      <c r="G2301" s="649">
        <v>22.87</v>
      </c>
      <c r="H2301" s="649"/>
    </row>
    <row r="2302" spans="1:8">
      <c r="A2302" s="7" t="s">
        <v>2183</v>
      </c>
      <c r="B2302" s="7" t="s">
        <v>1657</v>
      </c>
      <c r="C2302" s="7" t="s">
        <v>773</v>
      </c>
      <c r="D2302" s="649"/>
      <c r="E2302" s="649"/>
      <c r="F2302" s="649"/>
      <c r="G2302" s="649"/>
      <c r="H2302" s="649"/>
    </row>
    <row r="2303" spans="1:8">
      <c r="A2303" s="7" t="s">
        <v>2182</v>
      </c>
      <c r="B2303" s="7" t="s">
        <v>2181</v>
      </c>
      <c r="C2303" s="7" t="s">
        <v>773</v>
      </c>
      <c r="D2303" s="649">
        <v>0.24</v>
      </c>
      <c r="E2303" s="649">
        <v>0.32</v>
      </c>
      <c r="F2303" s="649">
        <v>0.53</v>
      </c>
      <c r="G2303" s="649">
        <v>0.42</v>
      </c>
      <c r="H2303" s="649">
        <v>1.01</v>
      </c>
    </row>
    <row r="2304" spans="1:8">
      <c r="A2304" s="7" t="s">
        <v>2180</v>
      </c>
      <c r="B2304" s="7" t="s">
        <v>1619</v>
      </c>
      <c r="C2304" s="7" t="s">
        <v>773</v>
      </c>
      <c r="D2304" s="649">
        <v>0.04</v>
      </c>
      <c r="E2304" s="649">
        <v>0.83</v>
      </c>
      <c r="F2304" s="649">
        <v>0</v>
      </c>
      <c r="G2304" s="649">
        <v>0</v>
      </c>
      <c r="H2304" s="649"/>
    </row>
    <row r="2305" spans="1:8">
      <c r="A2305" s="7" t="s">
        <v>2179</v>
      </c>
      <c r="B2305" s="7" t="s">
        <v>2178</v>
      </c>
      <c r="C2305" s="7" t="s">
        <v>773</v>
      </c>
      <c r="D2305" s="649"/>
      <c r="E2305" s="649"/>
      <c r="F2305" s="649"/>
      <c r="G2305" s="649"/>
      <c r="H2305" s="649"/>
    </row>
    <row r="2306" spans="1:8">
      <c r="A2306" s="7" t="s">
        <v>2177</v>
      </c>
      <c r="B2306" s="7" t="s">
        <v>1617</v>
      </c>
      <c r="C2306" s="7" t="s">
        <v>773</v>
      </c>
      <c r="D2306" s="649"/>
      <c r="E2306" s="649"/>
      <c r="F2306" s="649"/>
      <c r="G2306" s="649"/>
      <c r="H2306" s="649"/>
    </row>
    <row r="2307" spans="1:8">
      <c r="A2307" s="7" t="s">
        <v>2176</v>
      </c>
      <c r="B2307" s="7" t="s">
        <v>1615</v>
      </c>
      <c r="C2307" s="7" t="s">
        <v>773</v>
      </c>
      <c r="D2307" s="649"/>
      <c r="E2307" s="649"/>
      <c r="F2307" s="649"/>
      <c r="G2307" s="649"/>
      <c r="H2307" s="649"/>
    </row>
    <row r="2308" spans="1:8">
      <c r="A2308" s="7" t="s">
        <v>2175</v>
      </c>
      <c r="B2308" s="7" t="s">
        <v>1613</v>
      </c>
      <c r="C2308" s="7" t="s">
        <v>773</v>
      </c>
      <c r="D2308" s="649">
        <v>0.04</v>
      </c>
      <c r="E2308" s="649">
        <v>0.83</v>
      </c>
      <c r="F2308" s="649">
        <v>0</v>
      </c>
      <c r="G2308" s="649">
        <v>0</v>
      </c>
      <c r="H2308" s="649"/>
    </row>
    <row r="2309" spans="1:8">
      <c r="A2309" s="7" t="s">
        <v>2174</v>
      </c>
      <c r="B2309" s="7" t="s">
        <v>1611</v>
      </c>
      <c r="C2309" s="7" t="s">
        <v>773</v>
      </c>
      <c r="D2309" s="649"/>
      <c r="E2309" s="649"/>
      <c r="F2309" s="649"/>
      <c r="G2309" s="649"/>
      <c r="H2309" s="649"/>
    </row>
    <row r="2310" spans="1:8">
      <c r="A2310" s="7" t="s">
        <v>2173</v>
      </c>
      <c r="B2310" s="7" t="s">
        <v>1609</v>
      </c>
      <c r="C2310" s="7" t="s">
        <v>773</v>
      </c>
      <c r="D2310" s="649"/>
      <c r="E2310" s="649"/>
      <c r="F2310" s="649"/>
      <c r="G2310" s="649"/>
      <c r="H2310" s="649"/>
    </row>
    <row r="2311" spans="1:8">
      <c r="A2311" s="7" t="s">
        <v>2172</v>
      </c>
      <c r="B2311" s="7" t="s">
        <v>2171</v>
      </c>
      <c r="C2311" s="7" t="s">
        <v>773</v>
      </c>
      <c r="D2311" s="649"/>
      <c r="E2311" s="649"/>
      <c r="F2311" s="649"/>
      <c r="G2311" s="649"/>
      <c r="H2311" s="649"/>
    </row>
    <row r="2312" spans="1:8">
      <c r="A2312" s="7" t="s">
        <v>2170</v>
      </c>
      <c r="B2312" s="7" t="s">
        <v>1637</v>
      </c>
      <c r="C2312" s="7" t="s">
        <v>773</v>
      </c>
      <c r="D2312" s="649"/>
      <c r="E2312" s="649"/>
      <c r="F2312" s="649"/>
      <c r="G2312" s="649"/>
      <c r="H2312" s="649"/>
    </row>
    <row r="2313" spans="1:8">
      <c r="A2313" s="7" t="s">
        <v>2169</v>
      </c>
      <c r="B2313" s="7" t="s">
        <v>1635</v>
      </c>
      <c r="C2313" s="7" t="s">
        <v>773</v>
      </c>
      <c r="D2313" s="649"/>
      <c r="E2313" s="649"/>
      <c r="F2313" s="649"/>
      <c r="G2313" s="649"/>
      <c r="H2313" s="649"/>
    </row>
    <row r="2314" spans="1:8">
      <c r="A2314" s="7" t="s">
        <v>2168</v>
      </c>
      <c r="B2314" s="7" t="s">
        <v>1633</v>
      </c>
      <c r="C2314" s="7" t="s">
        <v>773</v>
      </c>
      <c r="D2314" s="649"/>
      <c r="E2314" s="649"/>
      <c r="F2314" s="649"/>
      <c r="G2314" s="649"/>
      <c r="H2314" s="649"/>
    </row>
    <row r="2315" spans="1:8">
      <c r="A2315" s="7" t="s">
        <v>2167</v>
      </c>
      <c r="B2315" s="7" t="s">
        <v>1607</v>
      </c>
      <c r="C2315" s="7" t="s">
        <v>773</v>
      </c>
      <c r="D2315" s="649"/>
      <c r="E2315" s="649"/>
      <c r="F2315" s="649"/>
      <c r="G2315" s="649"/>
      <c r="H2315" s="649"/>
    </row>
    <row r="2316" spans="1:8">
      <c r="A2316" s="7" t="s">
        <v>2166</v>
      </c>
      <c r="B2316" s="7" t="s">
        <v>1645</v>
      </c>
      <c r="C2316" s="7" t="s">
        <v>773</v>
      </c>
      <c r="D2316" s="649"/>
      <c r="E2316" s="649"/>
      <c r="F2316" s="649"/>
      <c r="G2316" s="649"/>
      <c r="H2316" s="649"/>
    </row>
    <row r="2317" spans="1:8">
      <c r="A2317" s="7" t="s">
        <v>2165</v>
      </c>
      <c r="B2317" s="7" t="s">
        <v>2164</v>
      </c>
      <c r="C2317" s="7" t="s">
        <v>773</v>
      </c>
      <c r="D2317" s="649"/>
      <c r="E2317" s="649"/>
      <c r="F2317" s="649"/>
      <c r="G2317" s="649"/>
      <c r="H2317" s="649"/>
    </row>
    <row r="2318" spans="1:8">
      <c r="A2318" s="7" t="s">
        <v>2163</v>
      </c>
      <c r="B2318" s="7" t="s">
        <v>2162</v>
      </c>
      <c r="C2318" s="7" t="s">
        <v>773</v>
      </c>
      <c r="D2318" s="649"/>
      <c r="E2318" s="649"/>
      <c r="F2318" s="649"/>
      <c r="G2318" s="649"/>
      <c r="H2318" s="649"/>
    </row>
    <row r="2319" spans="1:8">
      <c r="A2319" s="7" t="s">
        <v>2161</v>
      </c>
      <c r="B2319" s="7" t="s">
        <v>1585</v>
      </c>
      <c r="C2319" s="7" t="s">
        <v>773</v>
      </c>
      <c r="D2319" s="649"/>
      <c r="E2319" s="649"/>
      <c r="F2319" s="649"/>
      <c r="G2319" s="649"/>
      <c r="H2319" s="649"/>
    </row>
    <row r="2320" spans="1:8">
      <c r="A2320" s="7" t="s">
        <v>2160</v>
      </c>
      <c r="B2320" s="7" t="s">
        <v>1553</v>
      </c>
      <c r="C2320" s="7" t="s">
        <v>773</v>
      </c>
      <c r="D2320" s="649"/>
      <c r="E2320" s="649"/>
      <c r="F2320" s="649"/>
      <c r="G2320" s="649"/>
      <c r="H2320" s="649"/>
    </row>
    <row r="2321" spans="1:8">
      <c r="A2321" s="7" t="s">
        <v>2159</v>
      </c>
      <c r="B2321" s="7" t="s">
        <v>1551</v>
      </c>
      <c r="C2321" s="7" t="s">
        <v>773</v>
      </c>
      <c r="D2321" s="649"/>
      <c r="E2321" s="649"/>
      <c r="F2321" s="649"/>
      <c r="G2321" s="649"/>
      <c r="H2321" s="649"/>
    </row>
    <row r="2322" spans="1:8">
      <c r="A2322" s="7" t="s">
        <v>2158</v>
      </c>
      <c r="B2322" s="7" t="s">
        <v>1549</v>
      </c>
      <c r="C2322" s="7" t="s">
        <v>773</v>
      </c>
      <c r="D2322" s="649"/>
      <c r="E2322" s="649"/>
      <c r="F2322" s="649"/>
      <c r="G2322" s="649"/>
      <c r="H2322" s="649"/>
    </row>
    <row r="2323" spans="1:8">
      <c r="A2323" s="7" t="s">
        <v>2157</v>
      </c>
      <c r="B2323" s="7" t="s">
        <v>1547</v>
      </c>
      <c r="C2323" s="7" t="s">
        <v>773</v>
      </c>
      <c r="D2323" s="649"/>
      <c r="E2323" s="649"/>
      <c r="F2323" s="649"/>
      <c r="G2323" s="649"/>
      <c r="H2323" s="649"/>
    </row>
    <row r="2324" spans="1:8">
      <c r="A2324" s="7" t="s">
        <v>2156</v>
      </c>
      <c r="B2324" s="7" t="s">
        <v>1571</v>
      </c>
      <c r="C2324" s="7" t="s">
        <v>773</v>
      </c>
      <c r="D2324" s="649">
        <v>5</v>
      </c>
      <c r="E2324" s="649"/>
      <c r="F2324" s="649">
        <v>4.99</v>
      </c>
      <c r="G2324" s="649">
        <v>17.46</v>
      </c>
      <c r="H2324" s="649">
        <v>3.91</v>
      </c>
    </row>
    <row r="2325" spans="1:8">
      <c r="A2325" s="7" t="s">
        <v>2155</v>
      </c>
      <c r="B2325" s="7" t="s">
        <v>1567</v>
      </c>
      <c r="C2325" s="7" t="s">
        <v>773</v>
      </c>
      <c r="D2325" s="649"/>
      <c r="E2325" s="649"/>
      <c r="F2325" s="649"/>
      <c r="G2325" s="649"/>
      <c r="H2325" s="649"/>
    </row>
    <row r="2326" spans="1:8">
      <c r="A2326" s="7" t="s">
        <v>2154</v>
      </c>
      <c r="B2326" s="7" t="s">
        <v>1565</v>
      </c>
      <c r="C2326" s="7" t="s">
        <v>773</v>
      </c>
      <c r="D2326" s="649"/>
      <c r="E2326" s="649"/>
      <c r="F2326" s="649"/>
      <c r="G2326" s="649"/>
      <c r="H2326" s="649"/>
    </row>
    <row r="2327" spans="1:8">
      <c r="A2327" s="7" t="s">
        <v>2153</v>
      </c>
      <c r="B2327" s="7" t="s">
        <v>1563</v>
      </c>
      <c r="C2327" s="7" t="s">
        <v>773</v>
      </c>
      <c r="D2327" s="649"/>
      <c r="E2327" s="649"/>
      <c r="F2327" s="649"/>
      <c r="G2327" s="649"/>
      <c r="H2327" s="649"/>
    </row>
    <row r="2328" spans="1:8">
      <c r="A2328" s="7" t="s">
        <v>2152</v>
      </c>
      <c r="B2328" s="7" t="s">
        <v>1561</v>
      </c>
      <c r="C2328" s="7" t="s">
        <v>773</v>
      </c>
      <c r="D2328" s="649"/>
      <c r="E2328" s="649"/>
      <c r="F2328" s="649"/>
      <c r="G2328" s="649"/>
      <c r="H2328" s="649"/>
    </row>
    <row r="2329" spans="1:8">
      <c r="A2329" s="7" t="s">
        <v>2151</v>
      </c>
      <c r="B2329" s="7" t="s">
        <v>1559</v>
      </c>
      <c r="C2329" s="7" t="s">
        <v>773</v>
      </c>
      <c r="D2329" s="649">
        <v>5</v>
      </c>
      <c r="E2329" s="649"/>
      <c r="F2329" s="649">
        <v>4.99</v>
      </c>
      <c r="G2329" s="649">
        <v>17.46</v>
      </c>
      <c r="H2329" s="649">
        <v>3.91</v>
      </c>
    </row>
    <row r="2330" spans="1:8">
      <c r="A2330" s="7" t="s">
        <v>2150</v>
      </c>
      <c r="B2330" s="7" t="s">
        <v>1581</v>
      </c>
      <c r="C2330" s="7" t="s">
        <v>773</v>
      </c>
      <c r="D2330" s="649"/>
      <c r="E2330" s="649"/>
      <c r="F2330" s="649"/>
      <c r="G2330" s="649"/>
      <c r="H2330" s="649"/>
    </row>
    <row r="2331" spans="1:8">
      <c r="A2331" s="7" t="s">
        <v>2149</v>
      </c>
      <c r="B2331" s="7" t="s">
        <v>1579</v>
      </c>
      <c r="C2331" s="7" t="s">
        <v>773</v>
      </c>
      <c r="D2331" s="649"/>
      <c r="E2331" s="649"/>
      <c r="F2331" s="649"/>
      <c r="G2331" s="649"/>
      <c r="H2331" s="649"/>
    </row>
    <row r="2332" spans="1:8">
      <c r="A2332" s="7" t="s">
        <v>2148</v>
      </c>
      <c r="B2332" s="7" t="s">
        <v>1557</v>
      </c>
      <c r="C2332" s="7" t="s">
        <v>773</v>
      </c>
      <c r="D2332" s="649"/>
      <c r="E2332" s="649"/>
      <c r="F2332" s="649"/>
      <c r="G2332" s="649"/>
      <c r="H2332" s="649"/>
    </row>
    <row r="2333" spans="1:8">
      <c r="A2333" s="7" t="s">
        <v>2147</v>
      </c>
      <c r="B2333" s="7" t="s">
        <v>1555</v>
      </c>
      <c r="C2333" s="7" t="s">
        <v>773</v>
      </c>
      <c r="D2333" s="649"/>
      <c r="E2333" s="649"/>
      <c r="F2333" s="649"/>
      <c r="G2333" s="649"/>
      <c r="H2333" s="649"/>
    </row>
    <row r="2334" spans="1:8">
      <c r="A2334" s="7" t="s">
        <v>2146</v>
      </c>
      <c r="B2334" s="7" t="s">
        <v>2145</v>
      </c>
      <c r="C2334" s="7" t="s">
        <v>773</v>
      </c>
      <c r="D2334" s="649"/>
      <c r="E2334" s="649"/>
      <c r="F2334" s="649"/>
      <c r="G2334" s="649"/>
      <c r="H2334" s="649"/>
    </row>
    <row r="2335" spans="1:8">
      <c r="A2335" s="7" t="s">
        <v>2144</v>
      </c>
      <c r="B2335" s="7" t="s">
        <v>1529</v>
      </c>
      <c r="C2335" s="7" t="s">
        <v>773</v>
      </c>
      <c r="D2335" s="649"/>
      <c r="E2335" s="649"/>
      <c r="F2335" s="649">
        <v>15.1</v>
      </c>
      <c r="G2335" s="649">
        <v>33.479999999999997</v>
      </c>
      <c r="H2335" s="649"/>
    </row>
    <row r="2336" spans="1:8">
      <c r="A2336" s="7" t="s">
        <v>2143</v>
      </c>
      <c r="B2336" s="7" t="s">
        <v>1527</v>
      </c>
      <c r="C2336" s="7" t="s">
        <v>773</v>
      </c>
      <c r="D2336" s="649"/>
      <c r="E2336" s="649"/>
      <c r="F2336" s="649"/>
      <c r="G2336" s="649"/>
      <c r="H2336" s="649"/>
    </row>
    <row r="2337" spans="1:8">
      <c r="A2337" s="7" t="s">
        <v>2142</v>
      </c>
      <c r="B2337" s="7" t="s">
        <v>2141</v>
      </c>
      <c r="C2337" s="7" t="s">
        <v>773</v>
      </c>
      <c r="D2337" s="649"/>
      <c r="E2337" s="649"/>
      <c r="F2337" s="649"/>
      <c r="G2337" s="649"/>
      <c r="H2337" s="649"/>
    </row>
    <row r="2338" spans="1:8">
      <c r="A2338" s="7" t="s">
        <v>2140</v>
      </c>
      <c r="B2338" s="7" t="s">
        <v>2139</v>
      </c>
      <c r="C2338" s="7" t="s">
        <v>773</v>
      </c>
      <c r="D2338" s="649"/>
      <c r="E2338" s="649"/>
      <c r="F2338" s="649"/>
      <c r="G2338" s="649"/>
      <c r="H2338" s="649"/>
    </row>
    <row r="2339" spans="1:8">
      <c r="A2339" s="7" t="s">
        <v>2138</v>
      </c>
      <c r="B2339" s="7" t="s">
        <v>1519</v>
      </c>
      <c r="C2339" s="7" t="s">
        <v>773</v>
      </c>
      <c r="D2339" s="649"/>
      <c r="E2339" s="649"/>
      <c r="F2339" s="649"/>
      <c r="G2339" s="649"/>
      <c r="H2339" s="649"/>
    </row>
    <row r="2340" spans="1:8">
      <c r="A2340" s="7" t="s">
        <v>2137</v>
      </c>
      <c r="B2340" s="7" t="s">
        <v>1352</v>
      </c>
      <c r="C2340" s="7" t="s">
        <v>773</v>
      </c>
      <c r="D2340" s="649">
        <v>0.33</v>
      </c>
      <c r="E2340" s="649">
        <v>1.51</v>
      </c>
      <c r="F2340" s="649">
        <v>0.1</v>
      </c>
      <c r="G2340" s="649">
        <v>0.02</v>
      </c>
      <c r="H2340" s="649">
        <v>0.43</v>
      </c>
    </row>
    <row r="2341" spans="1:8">
      <c r="A2341" s="7" t="s">
        <v>2136</v>
      </c>
      <c r="B2341" s="7" t="s">
        <v>408</v>
      </c>
      <c r="C2341" s="7" t="s">
        <v>773</v>
      </c>
      <c r="D2341" s="649">
        <v>9.1199999999999992</v>
      </c>
      <c r="E2341" s="649">
        <v>75.400000000000006</v>
      </c>
      <c r="F2341" s="649">
        <v>134.34</v>
      </c>
      <c r="G2341" s="649">
        <v>493.53</v>
      </c>
      <c r="H2341" s="649">
        <v>990.52</v>
      </c>
    </row>
    <row r="2342" spans="1:8">
      <c r="A2342" s="7" t="s">
        <v>2135</v>
      </c>
      <c r="B2342" s="7" t="s">
        <v>2134</v>
      </c>
      <c r="C2342" s="7" t="s">
        <v>773</v>
      </c>
      <c r="D2342" s="649">
        <v>9.1199999999999992</v>
      </c>
      <c r="E2342" s="649">
        <v>75.400000000000006</v>
      </c>
      <c r="F2342" s="649"/>
      <c r="G2342" s="649"/>
      <c r="H2342" s="649"/>
    </row>
    <row r="2343" spans="1:8">
      <c r="A2343" s="7" t="s">
        <v>2133</v>
      </c>
      <c r="B2343" s="7" t="s">
        <v>2132</v>
      </c>
      <c r="C2343" s="7" t="s">
        <v>773</v>
      </c>
      <c r="D2343" s="649">
        <v>9.36</v>
      </c>
      <c r="E2343" s="649"/>
      <c r="F2343" s="649"/>
      <c r="G2343" s="649"/>
      <c r="H2343" s="649"/>
    </row>
    <row r="2344" spans="1:8">
      <c r="A2344" s="7" t="s">
        <v>2131</v>
      </c>
      <c r="B2344" s="7" t="s">
        <v>2130</v>
      </c>
      <c r="C2344" s="7" t="s">
        <v>773</v>
      </c>
      <c r="D2344" s="649">
        <v>-0.24</v>
      </c>
      <c r="E2344" s="649"/>
      <c r="F2344" s="649"/>
      <c r="G2344" s="649"/>
      <c r="H2344" s="649"/>
    </row>
    <row r="2345" spans="1:8">
      <c r="A2345" s="7" t="s">
        <v>2129</v>
      </c>
      <c r="B2345" s="7" t="s">
        <v>2128</v>
      </c>
      <c r="C2345" s="7" t="s">
        <v>773</v>
      </c>
      <c r="D2345" s="649"/>
      <c r="E2345" s="649">
        <v>75.400000000000006</v>
      </c>
      <c r="F2345" s="649"/>
      <c r="G2345" s="649"/>
      <c r="H2345" s="649"/>
    </row>
    <row r="2346" spans="1:8">
      <c r="A2346" s="7" t="s">
        <v>2127</v>
      </c>
      <c r="B2346" s="7" t="s">
        <v>2126</v>
      </c>
      <c r="C2346" s="7" t="s">
        <v>773</v>
      </c>
      <c r="D2346" s="649"/>
      <c r="E2346" s="649"/>
      <c r="F2346" s="649"/>
      <c r="G2346" s="649"/>
      <c r="H2346" s="649"/>
    </row>
    <row r="2347" spans="1:8">
      <c r="A2347" s="7" t="s">
        <v>2125</v>
      </c>
      <c r="B2347" s="7" t="s">
        <v>2124</v>
      </c>
      <c r="C2347" s="7" t="s">
        <v>773</v>
      </c>
      <c r="D2347" s="649"/>
      <c r="E2347" s="649"/>
      <c r="F2347" s="649"/>
      <c r="G2347" s="649"/>
      <c r="H2347" s="649"/>
    </row>
    <row r="2348" spans="1:8">
      <c r="A2348" s="7" t="s">
        <v>2123</v>
      </c>
      <c r="B2348" s="7" t="s">
        <v>2122</v>
      </c>
      <c r="C2348" s="7" t="s">
        <v>773</v>
      </c>
      <c r="D2348" s="649"/>
      <c r="E2348" s="649"/>
      <c r="F2348" s="649"/>
      <c r="G2348" s="649"/>
      <c r="H2348" s="649"/>
    </row>
    <row r="2349" spans="1:8">
      <c r="A2349" s="7" t="s">
        <v>2121</v>
      </c>
      <c r="B2349" s="7" t="s">
        <v>2120</v>
      </c>
      <c r="C2349" s="7" t="s">
        <v>773</v>
      </c>
      <c r="D2349" s="649"/>
      <c r="E2349" s="649"/>
      <c r="F2349" s="649"/>
      <c r="G2349" s="649"/>
      <c r="H2349" s="649"/>
    </row>
    <row r="2350" spans="1:8">
      <c r="A2350" s="7" t="s">
        <v>2119</v>
      </c>
      <c r="B2350" s="7" t="s">
        <v>2118</v>
      </c>
      <c r="C2350" s="7" t="s">
        <v>773</v>
      </c>
      <c r="D2350" s="649"/>
      <c r="E2350" s="649"/>
      <c r="F2350" s="649"/>
      <c r="G2350" s="649"/>
      <c r="H2350" s="649"/>
    </row>
    <row r="2351" spans="1:8">
      <c r="A2351" s="7" t="s">
        <v>2117</v>
      </c>
      <c r="B2351" s="7" t="s">
        <v>2116</v>
      </c>
      <c r="C2351" s="7" t="s">
        <v>773</v>
      </c>
      <c r="D2351" s="649"/>
      <c r="E2351" s="649"/>
      <c r="F2351" s="649"/>
      <c r="G2351" s="649"/>
      <c r="H2351" s="649"/>
    </row>
    <row r="2352" spans="1:8">
      <c r="A2352" s="7" t="s">
        <v>2115</v>
      </c>
      <c r="B2352" s="7" t="s">
        <v>2114</v>
      </c>
      <c r="C2352" s="7" t="s">
        <v>773</v>
      </c>
      <c r="D2352" s="649"/>
      <c r="E2352" s="649"/>
      <c r="F2352" s="649"/>
      <c r="G2352" s="649"/>
      <c r="H2352" s="649"/>
    </row>
    <row r="2353" spans="1:8">
      <c r="A2353" s="7" t="s">
        <v>2113</v>
      </c>
      <c r="B2353" s="7" t="s">
        <v>2112</v>
      </c>
      <c r="C2353" s="7" t="s">
        <v>773</v>
      </c>
      <c r="D2353" s="649"/>
      <c r="E2353" s="649"/>
      <c r="F2353" s="649"/>
      <c r="G2353" s="649"/>
      <c r="H2353" s="649"/>
    </row>
    <row r="2354" spans="1:8">
      <c r="A2354" s="7" t="s">
        <v>2111</v>
      </c>
      <c r="B2354" s="7" t="s">
        <v>2110</v>
      </c>
      <c r="C2354" s="7" t="s">
        <v>773</v>
      </c>
      <c r="D2354" s="649"/>
      <c r="E2354" s="649"/>
      <c r="F2354" s="649"/>
      <c r="G2354" s="649"/>
      <c r="H2354" s="649"/>
    </row>
    <row r="2355" spans="1:8">
      <c r="A2355" s="7" t="s">
        <v>2109</v>
      </c>
      <c r="B2355" s="7" t="s">
        <v>2108</v>
      </c>
      <c r="C2355" s="7" t="s">
        <v>773</v>
      </c>
      <c r="D2355" s="649"/>
      <c r="E2355" s="649"/>
      <c r="F2355" s="649"/>
      <c r="G2355" s="649"/>
      <c r="H2355" s="649"/>
    </row>
    <row r="2356" spans="1:8">
      <c r="A2356" s="7" t="s">
        <v>2107</v>
      </c>
      <c r="B2356" s="7" t="s">
        <v>2106</v>
      </c>
      <c r="C2356" s="7" t="s">
        <v>773</v>
      </c>
      <c r="D2356" s="649"/>
      <c r="E2356" s="649"/>
      <c r="F2356" s="649"/>
      <c r="G2356" s="649"/>
      <c r="H2356" s="649"/>
    </row>
    <row r="2357" spans="1:8">
      <c r="A2357" s="7" t="s">
        <v>2105</v>
      </c>
      <c r="B2357" s="7" t="s">
        <v>2104</v>
      </c>
      <c r="C2357" s="7" t="s">
        <v>773</v>
      </c>
      <c r="D2357" s="649"/>
      <c r="E2357" s="649"/>
      <c r="F2357" s="649"/>
      <c r="G2357" s="649"/>
      <c r="H2357" s="649"/>
    </row>
    <row r="2358" spans="1:8">
      <c r="A2358" s="7" t="s">
        <v>2103</v>
      </c>
      <c r="B2358" s="7" t="s">
        <v>2102</v>
      </c>
      <c r="C2358" s="7" t="s">
        <v>773</v>
      </c>
      <c r="D2358" s="649"/>
      <c r="E2358" s="649"/>
      <c r="F2358" s="649"/>
      <c r="G2358" s="649"/>
      <c r="H2358" s="649"/>
    </row>
    <row r="2359" spans="1:8">
      <c r="A2359" s="7" t="s">
        <v>2101</v>
      </c>
      <c r="B2359" s="7" t="s">
        <v>2100</v>
      </c>
      <c r="C2359" s="7" t="s">
        <v>773</v>
      </c>
      <c r="D2359" s="649"/>
      <c r="E2359" s="649"/>
      <c r="F2359" s="649"/>
      <c r="G2359" s="649"/>
      <c r="H2359" s="649"/>
    </row>
    <row r="2360" spans="1:8">
      <c r="A2360" s="7" t="s">
        <v>2099</v>
      </c>
      <c r="B2360" s="7" t="s">
        <v>2098</v>
      </c>
      <c r="C2360" s="7" t="s">
        <v>773</v>
      </c>
      <c r="D2360" s="649"/>
      <c r="E2360" s="649"/>
      <c r="F2360" s="649"/>
      <c r="G2360" s="649"/>
      <c r="H2360" s="649"/>
    </row>
    <row r="2361" spans="1:8">
      <c r="A2361" s="7" t="s">
        <v>2097</v>
      </c>
      <c r="B2361" s="7" t="s">
        <v>2096</v>
      </c>
      <c r="C2361" s="7" t="s">
        <v>773</v>
      </c>
      <c r="D2361" s="649"/>
      <c r="E2361" s="649"/>
      <c r="F2361" s="649"/>
      <c r="G2361" s="649"/>
      <c r="H2361" s="649"/>
    </row>
    <row r="2362" spans="1:8">
      <c r="A2362" s="7" t="s">
        <v>2095</v>
      </c>
      <c r="B2362" s="7" t="s">
        <v>2094</v>
      </c>
      <c r="C2362" s="7" t="s">
        <v>773</v>
      </c>
      <c r="D2362" s="649"/>
      <c r="E2362" s="649"/>
      <c r="F2362" s="649"/>
      <c r="G2362" s="649"/>
      <c r="H2362" s="649"/>
    </row>
    <row r="2363" spans="1:8">
      <c r="A2363" s="7" t="s">
        <v>2093</v>
      </c>
      <c r="B2363" s="7" t="s">
        <v>1352</v>
      </c>
      <c r="C2363" s="7" t="s">
        <v>773</v>
      </c>
      <c r="D2363" s="649"/>
      <c r="E2363" s="649"/>
      <c r="F2363" s="649"/>
      <c r="G2363" s="649"/>
      <c r="H2363" s="649"/>
    </row>
    <row r="2364" spans="1:8">
      <c r="A2364" s="7" t="s">
        <v>2092</v>
      </c>
      <c r="B2364" s="7" t="s">
        <v>1696</v>
      </c>
      <c r="C2364" s="7" t="s">
        <v>773</v>
      </c>
      <c r="D2364" s="649"/>
      <c r="E2364" s="649"/>
      <c r="F2364" s="649">
        <v>134.34</v>
      </c>
      <c r="G2364" s="649">
        <v>493.53</v>
      </c>
      <c r="H2364" s="649">
        <v>990.52</v>
      </c>
    </row>
    <row r="2365" spans="1:8">
      <c r="A2365" s="7" t="s">
        <v>2091</v>
      </c>
      <c r="B2365" s="7" t="s">
        <v>382</v>
      </c>
      <c r="C2365" s="7" t="s">
        <v>773</v>
      </c>
      <c r="D2365" s="649">
        <v>-6.06</v>
      </c>
      <c r="E2365" s="649">
        <v>102.45</v>
      </c>
      <c r="F2365" s="649">
        <v>67.489999999999995</v>
      </c>
      <c r="G2365" s="649">
        <v>649.73</v>
      </c>
      <c r="H2365" s="649">
        <v>825.21</v>
      </c>
    </row>
    <row r="2366" spans="1:8">
      <c r="A2366" s="7" t="s">
        <v>2090</v>
      </c>
      <c r="B2366" s="7" t="s">
        <v>379</v>
      </c>
      <c r="C2366" s="7" t="s">
        <v>773</v>
      </c>
      <c r="D2366" s="649">
        <v>-7.95</v>
      </c>
      <c r="E2366" s="649">
        <v>11.65</v>
      </c>
      <c r="F2366" s="649">
        <v>17.899999999999999</v>
      </c>
      <c r="G2366" s="649">
        <v>33.119999999999997</v>
      </c>
      <c r="H2366" s="649">
        <v>-49.25</v>
      </c>
    </row>
    <row r="2367" spans="1:8">
      <c r="A2367" s="7" t="s">
        <v>2089</v>
      </c>
      <c r="B2367" s="7" t="s">
        <v>2088</v>
      </c>
      <c r="C2367" s="7" t="s">
        <v>773</v>
      </c>
      <c r="D2367" s="649"/>
      <c r="E2367" s="649"/>
      <c r="F2367" s="649"/>
      <c r="G2367" s="649"/>
      <c r="H2367" s="649"/>
    </row>
    <row r="2368" spans="1:8">
      <c r="A2368" s="7" t="s">
        <v>2087</v>
      </c>
      <c r="B2368" s="7" t="s">
        <v>2086</v>
      </c>
      <c r="C2368" s="7" t="s">
        <v>773</v>
      </c>
      <c r="D2368" s="649"/>
      <c r="E2368" s="649"/>
      <c r="F2368" s="649"/>
      <c r="G2368" s="649"/>
      <c r="H2368" s="649"/>
    </row>
    <row r="2369" spans="1:8">
      <c r="A2369" s="7" t="s">
        <v>2085</v>
      </c>
      <c r="B2369" s="7" t="s">
        <v>372</v>
      </c>
      <c r="C2369" s="7" t="s">
        <v>773</v>
      </c>
      <c r="D2369" s="649">
        <v>1.9</v>
      </c>
      <c r="E2369" s="649">
        <v>90.79</v>
      </c>
      <c r="F2369" s="649">
        <v>49.59</v>
      </c>
      <c r="G2369" s="649">
        <v>616.61</v>
      </c>
      <c r="H2369" s="649">
        <v>874.46</v>
      </c>
    </row>
    <row r="2370" spans="1:8">
      <c r="A2370" s="7" t="s">
        <v>2084</v>
      </c>
      <c r="B2370" s="7" t="s">
        <v>2083</v>
      </c>
      <c r="C2370" s="7" t="s">
        <v>773</v>
      </c>
      <c r="D2370" s="649"/>
      <c r="E2370" s="649"/>
      <c r="F2370" s="649"/>
      <c r="G2370" s="649"/>
      <c r="H2370" s="649"/>
    </row>
    <row r="2371" spans="1:8">
      <c r="A2371" s="7" t="s">
        <v>2082</v>
      </c>
      <c r="B2371" s="7" t="s">
        <v>2081</v>
      </c>
      <c r="C2371" s="7" t="s">
        <v>773</v>
      </c>
      <c r="D2371" s="649"/>
      <c r="E2371" s="649"/>
      <c r="F2371" s="649"/>
      <c r="G2371" s="649"/>
      <c r="H2371" s="649"/>
    </row>
    <row r="2372" spans="1:8">
      <c r="A2372" s="7" t="s">
        <v>2080</v>
      </c>
      <c r="B2372" s="7" t="s">
        <v>469</v>
      </c>
      <c r="C2372" s="7" t="s">
        <v>773</v>
      </c>
      <c r="D2372" s="649">
        <v>1.9</v>
      </c>
      <c r="E2372" s="649">
        <v>90.79</v>
      </c>
      <c r="F2372" s="649">
        <v>49.59</v>
      </c>
      <c r="G2372" s="649">
        <v>616.61</v>
      </c>
      <c r="H2372" s="649">
        <v>874.46</v>
      </c>
    </row>
    <row r="2373" spans="1:8">
      <c r="A2373" s="7" t="s">
        <v>2079</v>
      </c>
      <c r="B2373" s="7" t="s">
        <v>362</v>
      </c>
      <c r="C2373" s="7" t="s">
        <v>773</v>
      </c>
      <c r="D2373" s="649">
        <v>1.9</v>
      </c>
      <c r="E2373" s="649">
        <v>90.79</v>
      </c>
      <c r="F2373" s="649">
        <v>49.59</v>
      </c>
      <c r="G2373" s="649">
        <v>616.61</v>
      </c>
      <c r="H2373" s="649">
        <v>874.46</v>
      </c>
    </row>
    <row r="2374" spans="1:8">
      <c r="A2374" s="7" t="s">
        <v>2078</v>
      </c>
      <c r="B2374" s="7" t="s">
        <v>2074</v>
      </c>
      <c r="C2374" s="7" t="s">
        <v>773</v>
      </c>
      <c r="D2374" s="649"/>
      <c r="E2374" s="649"/>
      <c r="F2374" s="649"/>
      <c r="G2374" s="649"/>
      <c r="H2374" s="649"/>
    </row>
    <row r="2375" spans="1:8">
      <c r="A2375" s="7" t="s">
        <v>2077</v>
      </c>
      <c r="B2375" s="7" t="s">
        <v>2072</v>
      </c>
      <c r="C2375" s="7" t="s">
        <v>773</v>
      </c>
      <c r="D2375" s="649"/>
      <c r="E2375" s="649"/>
      <c r="F2375" s="649"/>
      <c r="G2375" s="649"/>
      <c r="H2375" s="649"/>
    </row>
    <row r="2376" spans="1:8">
      <c r="A2376" s="7" t="s">
        <v>2076</v>
      </c>
      <c r="B2376" s="7" t="s">
        <v>367</v>
      </c>
      <c r="C2376" s="7" t="s">
        <v>773</v>
      </c>
      <c r="D2376" s="649"/>
      <c r="E2376" s="649"/>
      <c r="F2376" s="649"/>
      <c r="G2376" s="649"/>
      <c r="H2376" s="649"/>
    </row>
    <row r="2377" spans="1:8">
      <c r="A2377" s="7" t="s">
        <v>2075</v>
      </c>
      <c r="B2377" s="7" t="s">
        <v>2074</v>
      </c>
      <c r="C2377" s="7" t="s">
        <v>773</v>
      </c>
      <c r="D2377" s="649"/>
      <c r="E2377" s="649"/>
      <c r="F2377" s="649"/>
      <c r="G2377" s="649"/>
      <c r="H2377" s="649"/>
    </row>
    <row r="2378" spans="1:8">
      <c r="A2378" s="7" t="s">
        <v>2073</v>
      </c>
      <c r="B2378" s="7" t="s">
        <v>2072</v>
      </c>
      <c r="C2378" s="7" t="s">
        <v>773</v>
      </c>
      <c r="D2378" s="649"/>
      <c r="E2378" s="649"/>
      <c r="F2378" s="649"/>
      <c r="G2378" s="649"/>
      <c r="H2378" s="649"/>
    </row>
    <row r="2379" spans="1:8">
      <c r="A2379" s="7" t="s">
        <v>2071</v>
      </c>
      <c r="B2379" s="7" t="s">
        <v>2070</v>
      </c>
      <c r="C2379" s="7" t="s">
        <v>773</v>
      </c>
      <c r="D2379" s="649"/>
      <c r="E2379" s="649">
        <v>-88.12</v>
      </c>
      <c r="F2379" s="649">
        <v>-68.47</v>
      </c>
      <c r="G2379" s="649">
        <v>393.47</v>
      </c>
      <c r="H2379" s="649">
        <v>212.84</v>
      </c>
    </row>
    <row r="2380" spans="1:8">
      <c r="A2380" s="7" t="s">
        <v>2069</v>
      </c>
      <c r="B2380" s="7" t="s">
        <v>2068</v>
      </c>
      <c r="C2380" s="7" t="s">
        <v>773</v>
      </c>
      <c r="D2380" s="649">
        <v>-4.76</v>
      </c>
      <c r="E2380" s="649">
        <v>-4.82</v>
      </c>
      <c r="F2380" s="649">
        <v>-3.81</v>
      </c>
      <c r="G2380" s="649">
        <v>-42.17</v>
      </c>
      <c r="H2380" s="649">
        <v>34.590000000000003</v>
      </c>
    </row>
    <row r="2381" spans="1:8">
      <c r="A2381" s="7" t="s">
        <v>2067</v>
      </c>
      <c r="B2381" s="7" t="s">
        <v>1724</v>
      </c>
      <c r="C2381" s="7" t="s">
        <v>773</v>
      </c>
      <c r="D2381" s="649"/>
      <c r="E2381" s="649"/>
      <c r="F2381" s="649"/>
      <c r="G2381" s="649"/>
      <c r="H2381" s="649"/>
    </row>
    <row r="2382" spans="1:8">
      <c r="A2382" s="7" t="s">
        <v>2066</v>
      </c>
      <c r="B2382" s="7" t="s">
        <v>1809</v>
      </c>
      <c r="C2382" s="7" t="s">
        <v>773</v>
      </c>
      <c r="D2382" s="649"/>
      <c r="E2382" s="649"/>
      <c r="F2382" s="649"/>
      <c r="G2382" s="649"/>
      <c r="H2382" s="649"/>
    </row>
    <row r="2383" spans="1:8">
      <c r="A2383" s="7" t="s">
        <v>2065</v>
      </c>
      <c r="B2383" s="7" t="s">
        <v>1807</v>
      </c>
      <c r="C2383" s="7" t="s">
        <v>773</v>
      </c>
      <c r="D2383" s="649"/>
      <c r="E2383" s="649"/>
      <c r="F2383" s="649"/>
      <c r="G2383" s="649"/>
      <c r="H2383" s="649"/>
    </row>
    <row r="2384" spans="1:8">
      <c r="A2384" s="7" t="s">
        <v>2064</v>
      </c>
      <c r="B2384" s="7" t="s">
        <v>1722</v>
      </c>
      <c r="C2384" s="7" t="s">
        <v>773</v>
      </c>
      <c r="D2384" s="649"/>
      <c r="E2384" s="649"/>
      <c r="F2384" s="649"/>
      <c r="G2384" s="649"/>
      <c r="H2384" s="649"/>
    </row>
    <row r="2385" spans="1:8">
      <c r="A2385" s="7" t="s">
        <v>2063</v>
      </c>
      <c r="B2385" s="7" t="s">
        <v>1720</v>
      </c>
      <c r="C2385" s="7" t="s">
        <v>773</v>
      </c>
      <c r="D2385" s="649"/>
      <c r="E2385" s="649"/>
      <c r="F2385" s="649"/>
      <c r="G2385" s="649"/>
      <c r="H2385" s="649"/>
    </row>
    <row r="2386" spans="1:8">
      <c r="A2386" s="7" t="s">
        <v>2062</v>
      </c>
      <c r="B2386" s="7" t="s">
        <v>1803</v>
      </c>
      <c r="C2386" s="7" t="s">
        <v>773</v>
      </c>
      <c r="D2386" s="649"/>
      <c r="E2386" s="649">
        <v>-1.04</v>
      </c>
      <c r="F2386" s="649">
        <v>-2.39</v>
      </c>
      <c r="G2386" s="649">
        <v>-17.73</v>
      </c>
      <c r="H2386" s="649">
        <v>17.39</v>
      </c>
    </row>
    <row r="2387" spans="1:8">
      <c r="A2387" s="7" t="s">
        <v>2061</v>
      </c>
      <c r="B2387" s="7" t="s">
        <v>2060</v>
      </c>
      <c r="C2387" s="7" t="s">
        <v>773</v>
      </c>
      <c r="D2387" s="649"/>
      <c r="E2387" s="649"/>
      <c r="F2387" s="649"/>
      <c r="G2387" s="649"/>
      <c r="H2387" s="649"/>
    </row>
    <row r="2388" spans="1:8">
      <c r="A2388" s="7" t="s">
        <v>2059</v>
      </c>
      <c r="B2388" s="7" t="s">
        <v>2058</v>
      </c>
      <c r="C2388" s="7" t="s">
        <v>773</v>
      </c>
      <c r="D2388" s="649"/>
      <c r="E2388" s="649"/>
      <c r="F2388" s="649"/>
      <c r="G2388" s="649"/>
      <c r="H2388" s="649"/>
    </row>
    <row r="2389" spans="1:8">
      <c r="A2389" s="7" t="s">
        <v>2057</v>
      </c>
      <c r="B2389" s="7" t="s">
        <v>1708</v>
      </c>
      <c r="C2389" s="7" t="s">
        <v>773</v>
      </c>
      <c r="D2389" s="649"/>
      <c r="E2389" s="649"/>
      <c r="F2389" s="649"/>
      <c r="G2389" s="649"/>
      <c r="H2389" s="649"/>
    </row>
    <row r="2390" spans="1:8">
      <c r="A2390" s="7" t="s">
        <v>2056</v>
      </c>
      <c r="B2390" s="7" t="s">
        <v>2055</v>
      </c>
      <c r="C2390" s="7" t="s">
        <v>773</v>
      </c>
      <c r="D2390" s="649"/>
      <c r="E2390" s="649"/>
      <c r="F2390" s="649"/>
      <c r="G2390" s="649"/>
      <c r="H2390" s="649"/>
    </row>
    <row r="2391" spans="1:8">
      <c r="A2391" s="7" t="s">
        <v>2054</v>
      </c>
      <c r="B2391" s="7" t="s">
        <v>1710</v>
      </c>
      <c r="C2391" s="7" t="s">
        <v>773</v>
      </c>
      <c r="D2391" s="649">
        <v>-4.76</v>
      </c>
      <c r="E2391" s="649">
        <v>-3.78</v>
      </c>
      <c r="F2391" s="649">
        <v>-1.42</v>
      </c>
      <c r="G2391" s="649">
        <v>-24.43</v>
      </c>
      <c r="H2391" s="649">
        <v>17.2</v>
      </c>
    </row>
    <row r="2392" spans="1:8">
      <c r="A2392" s="7" t="s">
        <v>2053</v>
      </c>
      <c r="B2392" s="7" t="s">
        <v>1706</v>
      </c>
      <c r="C2392" s="7" t="s">
        <v>773</v>
      </c>
      <c r="D2392" s="649"/>
      <c r="E2392" s="649"/>
      <c r="F2392" s="649"/>
      <c r="G2392" s="649"/>
      <c r="H2392" s="649"/>
    </row>
    <row r="2393" spans="1:8">
      <c r="A2393" s="7" t="s">
        <v>2052</v>
      </c>
      <c r="B2393" s="7" t="s">
        <v>1975</v>
      </c>
      <c r="C2393" s="7" t="s">
        <v>773</v>
      </c>
      <c r="D2393" s="649"/>
      <c r="E2393" s="649"/>
      <c r="F2393" s="649"/>
      <c r="G2393" s="649"/>
      <c r="H2393" s="649"/>
    </row>
    <row r="2394" spans="1:8">
      <c r="A2394" s="7" t="s">
        <v>2051</v>
      </c>
      <c r="B2394" s="7" t="s">
        <v>1696</v>
      </c>
      <c r="C2394" s="7" t="s">
        <v>773</v>
      </c>
      <c r="D2394" s="649"/>
      <c r="E2394" s="649"/>
      <c r="F2394" s="649"/>
      <c r="G2394" s="649"/>
      <c r="H2394" s="649"/>
    </row>
    <row r="2395" spans="1:8">
      <c r="A2395" s="7" t="s">
        <v>2050</v>
      </c>
      <c r="B2395" s="7" t="s">
        <v>2049</v>
      </c>
      <c r="C2395" s="7" t="s">
        <v>773</v>
      </c>
      <c r="D2395" s="649"/>
      <c r="E2395" s="649"/>
      <c r="F2395" s="649"/>
      <c r="G2395" s="649"/>
      <c r="H2395" s="649"/>
    </row>
    <row r="2396" spans="1:8">
      <c r="A2396" s="7" t="s">
        <v>2048</v>
      </c>
      <c r="B2396" s="7" t="s">
        <v>2047</v>
      </c>
      <c r="C2396" s="7" t="s">
        <v>773</v>
      </c>
      <c r="D2396" s="649">
        <v>-2.86</v>
      </c>
      <c r="E2396" s="649">
        <v>85.97</v>
      </c>
      <c r="F2396" s="649">
        <v>45.78</v>
      </c>
      <c r="G2396" s="649">
        <v>574.45000000000005</v>
      </c>
      <c r="H2396" s="649">
        <v>909.06</v>
      </c>
    </row>
    <row r="2397" spans="1:8">
      <c r="A2397" s="7" t="s">
        <v>2046</v>
      </c>
      <c r="B2397" s="7" t="s">
        <v>2045</v>
      </c>
      <c r="C2397" s="7" t="s">
        <v>773</v>
      </c>
      <c r="D2397" s="649">
        <v>-2.86</v>
      </c>
      <c r="E2397" s="649">
        <v>85.97</v>
      </c>
      <c r="F2397" s="649">
        <v>45.78</v>
      </c>
      <c r="G2397" s="649">
        <v>574.45000000000005</v>
      </c>
      <c r="H2397" s="649">
        <v>909.06</v>
      </c>
    </row>
    <row r="2398" spans="1:8">
      <c r="A2398" s="7" t="s">
        <v>2044</v>
      </c>
      <c r="B2398" s="7" t="s">
        <v>2043</v>
      </c>
      <c r="C2398" s="7" t="s">
        <v>773</v>
      </c>
      <c r="D2398" s="649"/>
      <c r="E2398" s="649"/>
      <c r="F2398" s="649"/>
      <c r="G2398" s="649"/>
      <c r="H2398" s="649"/>
    </row>
    <row r="2399" spans="1:8">
      <c r="A2399" s="7" t="s">
        <v>2042</v>
      </c>
      <c r="B2399" s="7" t="s">
        <v>2041</v>
      </c>
      <c r="C2399" s="7" t="s">
        <v>2026</v>
      </c>
      <c r="D2399" s="649">
        <v>13</v>
      </c>
      <c r="E2399" s="649">
        <v>502</v>
      </c>
      <c r="F2399" s="649">
        <v>227</v>
      </c>
      <c r="G2399" s="651">
        <v>2791</v>
      </c>
      <c r="H2399" s="651">
        <v>3959</v>
      </c>
    </row>
    <row r="2400" spans="1:8">
      <c r="A2400" s="7" t="s">
        <v>2040</v>
      </c>
      <c r="B2400" s="7" t="s">
        <v>2039</v>
      </c>
      <c r="C2400" s="7" t="s">
        <v>2026</v>
      </c>
      <c r="D2400" s="649">
        <v>13</v>
      </c>
      <c r="E2400" s="649">
        <v>502</v>
      </c>
      <c r="F2400" s="649">
        <v>227</v>
      </c>
      <c r="G2400" s="651">
        <v>2791</v>
      </c>
      <c r="H2400" s="651">
        <v>3959</v>
      </c>
    </row>
    <row r="2401" spans="1:8">
      <c r="A2401" s="7" t="s">
        <v>2038</v>
      </c>
      <c r="B2401" s="7" t="s">
        <v>2037</v>
      </c>
      <c r="C2401" s="7" t="s">
        <v>2026</v>
      </c>
      <c r="D2401" s="649"/>
      <c r="E2401" s="649"/>
      <c r="F2401" s="649"/>
      <c r="G2401" s="649"/>
      <c r="H2401" s="649"/>
    </row>
    <row r="2402" spans="1:8">
      <c r="A2402" s="7" t="s">
        <v>2036</v>
      </c>
      <c r="B2402" s="7" t="s">
        <v>2035</v>
      </c>
      <c r="C2402" s="7" t="s">
        <v>2026</v>
      </c>
      <c r="D2402" s="649"/>
      <c r="E2402" s="649"/>
      <c r="F2402" s="649"/>
      <c r="G2402" s="649"/>
      <c r="H2402" s="649"/>
    </row>
    <row r="2403" spans="1:8">
      <c r="A2403" s="7" t="s">
        <v>2034</v>
      </c>
      <c r="B2403" s="7" t="s">
        <v>2033</v>
      </c>
      <c r="C2403" s="7" t="s">
        <v>2026</v>
      </c>
      <c r="D2403" s="649">
        <v>13</v>
      </c>
      <c r="E2403" s="649">
        <v>502</v>
      </c>
      <c r="F2403" s="649">
        <v>227</v>
      </c>
      <c r="G2403" s="651">
        <v>2791</v>
      </c>
      <c r="H2403" s="651">
        <v>3959</v>
      </c>
    </row>
    <row r="2404" spans="1:8">
      <c r="A2404" s="7" t="s">
        <v>2032</v>
      </c>
      <c r="B2404" s="7" t="s">
        <v>2031</v>
      </c>
      <c r="C2404" s="7" t="s">
        <v>2026</v>
      </c>
      <c r="D2404" s="649">
        <v>13</v>
      </c>
      <c r="E2404" s="649">
        <v>502</v>
      </c>
      <c r="F2404" s="649">
        <v>227</v>
      </c>
      <c r="G2404" s="651">
        <v>2791</v>
      </c>
      <c r="H2404" s="651">
        <v>3959</v>
      </c>
    </row>
    <row r="2405" spans="1:8">
      <c r="A2405" s="7" t="s">
        <v>2030</v>
      </c>
      <c r="B2405" s="7" t="s">
        <v>2029</v>
      </c>
      <c r="C2405" s="7" t="s">
        <v>2026</v>
      </c>
      <c r="D2405" s="649"/>
      <c r="E2405" s="649"/>
      <c r="F2405" s="649"/>
      <c r="G2405" s="649"/>
      <c r="H2405" s="649"/>
    </row>
    <row r="2406" spans="1:8">
      <c r="A2406" s="7" t="s">
        <v>2028</v>
      </c>
      <c r="B2406" s="7" t="s">
        <v>2027</v>
      </c>
      <c r="C2406" s="7" t="s">
        <v>2026</v>
      </c>
      <c r="D2406" s="649"/>
      <c r="E2406" s="649"/>
      <c r="F2406" s="649"/>
      <c r="G2406" s="649"/>
      <c r="H2406" s="649"/>
    </row>
    <row r="2407" spans="1:8">
      <c r="A2407" s="7" t="s">
        <v>2025</v>
      </c>
      <c r="B2407" s="7" t="s">
        <v>2024</v>
      </c>
      <c r="C2407" s="7" t="s">
        <v>773</v>
      </c>
      <c r="D2407" s="650">
        <v>1014.54</v>
      </c>
      <c r="E2407" s="649">
        <v>721.93</v>
      </c>
      <c r="F2407" s="649">
        <v>401.18</v>
      </c>
      <c r="G2407" s="649">
        <v>722.63</v>
      </c>
      <c r="H2407" s="649">
        <v>865</v>
      </c>
    </row>
    <row r="2408" spans="1:8">
      <c r="A2408" s="7" t="s">
        <v>2023</v>
      </c>
      <c r="B2408" s="7" t="s">
        <v>2022</v>
      </c>
      <c r="C2408" s="7" t="s">
        <v>773</v>
      </c>
      <c r="D2408" s="649">
        <v>-16.29</v>
      </c>
      <c r="E2408" s="649">
        <v>1.67</v>
      </c>
      <c r="F2408" s="649">
        <v>-10.47</v>
      </c>
      <c r="G2408" s="649">
        <v>-44.76</v>
      </c>
      <c r="H2408" s="649">
        <v>-85.18</v>
      </c>
    </row>
    <row r="2409" spans="1:8">
      <c r="A2409" s="7" t="s">
        <v>2021</v>
      </c>
      <c r="B2409" s="7" t="s">
        <v>2020</v>
      </c>
      <c r="C2409" s="7" t="s">
        <v>773</v>
      </c>
      <c r="D2409" s="649"/>
      <c r="E2409" s="649"/>
      <c r="F2409" s="649"/>
      <c r="G2409" s="649"/>
      <c r="H2409" s="649"/>
    </row>
    <row r="2410" spans="1:8">
      <c r="A2410" s="7" t="s">
        <v>2019</v>
      </c>
      <c r="B2410" s="7" t="s">
        <v>2018</v>
      </c>
      <c r="C2410" s="7" t="s">
        <v>773</v>
      </c>
      <c r="D2410" s="649">
        <v>495.5</v>
      </c>
      <c r="E2410" s="649">
        <v>292.85000000000002</v>
      </c>
      <c r="F2410" s="649">
        <v>123.46</v>
      </c>
      <c r="G2410" s="649">
        <v>234.78</v>
      </c>
      <c r="H2410" s="649">
        <v>212.55</v>
      </c>
    </row>
    <row r="2411" spans="1:8">
      <c r="A2411" s="7" t="s">
        <v>2017</v>
      </c>
      <c r="B2411" s="7" t="s">
        <v>2016</v>
      </c>
      <c r="C2411" s="7" t="s">
        <v>773</v>
      </c>
      <c r="D2411" s="649">
        <v>8.8699999999999992</v>
      </c>
      <c r="E2411" s="649">
        <v>12.19</v>
      </c>
      <c r="F2411" s="649">
        <v>17.02</v>
      </c>
      <c r="G2411" s="649">
        <v>13.26</v>
      </c>
      <c r="H2411" s="649">
        <v>21.66</v>
      </c>
    </row>
    <row r="2412" spans="1:8">
      <c r="A2412" s="7" t="s">
        <v>2015</v>
      </c>
      <c r="B2412" s="7" t="s">
        <v>2014</v>
      </c>
      <c r="C2412" s="7" t="s">
        <v>773</v>
      </c>
      <c r="D2412" s="649">
        <v>-4</v>
      </c>
      <c r="E2412" s="649">
        <v>-0.96</v>
      </c>
      <c r="F2412" s="649"/>
      <c r="G2412" s="649"/>
      <c r="H2412" s="649"/>
    </row>
    <row r="2413" spans="1:8">
      <c r="A2413" s="7" t="s">
        <v>2013</v>
      </c>
      <c r="B2413" s="7" t="s">
        <v>2012</v>
      </c>
      <c r="C2413" s="7" t="s">
        <v>773</v>
      </c>
      <c r="D2413" s="649">
        <v>140.6</v>
      </c>
      <c r="E2413" s="649">
        <v>130.31</v>
      </c>
      <c r="F2413" s="649">
        <v>84.56</v>
      </c>
      <c r="G2413" s="649">
        <v>129.01</v>
      </c>
      <c r="H2413" s="649">
        <v>208.26</v>
      </c>
    </row>
    <row r="2414" spans="1:8">
      <c r="A2414" s="7" t="s">
        <v>2011</v>
      </c>
      <c r="B2414" s="7" t="s">
        <v>2010</v>
      </c>
      <c r="C2414" s="7" t="s">
        <v>773</v>
      </c>
      <c r="D2414" s="649">
        <v>156.88</v>
      </c>
      <c r="E2414" s="649">
        <v>95.48</v>
      </c>
      <c r="F2414" s="649">
        <v>54.32</v>
      </c>
      <c r="G2414" s="649">
        <v>51.84</v>
      </c>
      <c r="H2414" s="649">
        <v>51.28</v>
      </c>
    </row>
    <row r="2415" spans="1:8">
      <c r="A2415" s="7" t="s">
        <v>2009</v>
      </c>
      <c r="B2415" s="7" t="s">
        <v>2008</v>
      </c>
      <c r="C2415" s="7" t="s">
        <v>773</v>
      </c>
      <c r="D2415" s="649"/>
      <c r="E2415" s="649"/>
      <c r="F2415" s="649">
        <v>1.88</v>
      </c>
      <c r="G2415" s="649">
        <v>2.0299999999999998</v>
      </c>
      <c r="H2415" s="649">
        <v>1.9</v>
      </c>
    </row>
    <row r="2416" spans="1:8">
      <c r="A2416" s="7" t="s">
        <v>2007</v>
      </c>
      <c r="B2416" s="7" t="s">
        <v>2006</v>
      </c>
      <c r="C2416" s="7" t="s">
        <v>773</v>
      </c>
      <c r="D2416" s="649"/>
      <c r="E2416" s="649"/>
      <c r="F2416" s="649"/>
      <c r="G2416" s="649"/>
      <c r="H2416" s="649"/>
    </row>
    <row r="2417" spans="1:8">
      <c r="A2417" s="7" t="s">
        <v>2005</v>
      </c>
      <c r="B2417" s="7" t="s">
        <v>2004</v>
      </c>
      <c r="C2417" s="7" t="s">
        <v>773</v>
      </c>
      <c r="D2417" s="649">
        <v>6.46</v>
      </c>
      <c r="E2417" s="649">
        <v>7.43</v>
      </c>
      <c r="F2417" s="649">
        <v>1.82</v>
      </c>
      <c r="G2417" s="649">
        <v>3.16</v>
      </c>
      <c r="H2417" s="649">
        <v>2.39</v>
      </c>
    </row>
    <row r="2418" spans="1:8">
      <c r="A2418" s="7" t="s">
        <v>2003</v>
      </c>
      <c r="B2418" s="7" t="s">
        <v>2002</v>
      </c>
      <c r="C2418" s="7" t="s">
        <v>773</v>
      </c>
      <c r="D2418" s="649"/>
      <c r="E2418" s="649"/>
      <c r="F2418" s="649"/>
      <c r="G2418" s="649"/>
      <c r="H2418" s="649"/>
    </row>
    <row r="2419" spans="1:8">
      <c r="A2419" s="7" t="s">
        <v>2001</v>
      </c>
      <c r="B2419" s="7" t="s">
        <v>2000</v>
      </c>
      <c r="C2419" s="7" t="s">
        <v>773</v>
      </c>
      <c r="D2419" s="649">
        <v>7.36</v>
      </c>
      <c r="E2419" s="649">
        <v>3.76</v>
      </c>
      <c r="F2419" s="649">
        <v>2.39</v>
      </c>
      <c r="G2419" s="649">
        <v>4.68</v>
      </c>
      <c r="H2419" s="649">
        <v>2.2999999999999998</v>
      </c>
    </row>
    <row r="2420" spans="1:8">
      <c r="A2420" s="7" t="s">
        <v>1999</v>
      </c>
      <c r="B2420" s="7" t="s">
        <v>1998</v>
      </c>
      <c r="C2420" s="7" t="s">
        <v>773</v>
      </c>
      <c r="D2420" s="649">
        <v>45.87</v>
      </c>
      <c r="E2420" s="649">
        <v>21.98</v>
      </c>
      <c r="F2420" s="649">
        <v>19.16</v>
      </c>
      <c r="G2420" s="649">
        <v>36.630000000000003</v>
      </c>
      <c r="H2420" s="649">
        <v>47.77</v>
      </c>
    </row>
    <row r="2421" spans="1:8">
      <c r="A2421" s="7" t="s">
        <v>1997</v>
      </c>
      <c r="B2421" s="7" t="s">
        <v>1996</v>
      </c>
      <c r="C2421" s="7" t="s">
        <v>773</v>
      </c>
      <c r="D2421" s="649">
        <v>173.29</v>
      </c>
      <c r="E2421" s="649">
        <v>157.22</v>
      </c>
      <c r="F2421" s="649">
        <v>107.04</v>
      </c>
      <c r="G2421" s="649">
        <v>291.99</v>
      </c>
      <c r="H2421" s="649">
        <v>402.08</v>
      </c>
    </row>
    <row r="2422" spans="1:8">
      <c r="A2422" s="7" t="s">
        <v>1995</v>
      </c>
      <c r="B2422" s="7" t="s">
        <v>1994</v>
      </c>
      <c r="C2422" s="7" t="s">
        <v>773</v>
      </c>
      <c r="D2422" s="649">
        <v>53.13</v>
      </c>
      <c r="E2422" s="649">
        <v>139.1</v>
      </c>
      <c r="F2422" s="649">
        <v>184.88</v>
      </c>
      <c r="G2422" s="649">
        <v>759.54</v>
      </c>
      <c r="H2422" s="650">
        <v>2368.6</v>
      </c>
    </row>
    <row r="2423" spans="1:8">
      <c r="A2423" s="7" t="s">
        <v>1993</v>
      </c>
      <c r="B2423" s="7" t="s">
        <v>1992</v>
      </c>
      <c r="C2423" s="7" t="s">
        <v>773</v>
      </c>
      <c r="D2423" s="649">
        <v>56</v>
      </c>
      <c r="E2423" s="649">
        <v>53.13</v>
      </c>
      <c r="F2423" s="649">
        <v>139.1</v>
      </c>
      <c r="G2423" s="649">
        <v>184.88</v>
      </c>
      <c r="H2423" s="649">
        <v>759.54</v>
      </c>
    </row>
    <row r="2424" spans="1:8">
      <c r="A2424" s="7" t="s">
        <v>1991</v>
      </c>
      <c r="B2424" s="7" t="s">
        <v>1793</v>
      </c>
      <c r="C2424" s="7" t="s">
        <v>773</v>
      </c>
      <c r="D2424" s="649"/>
      <c r="E2424" s="649"/>
      <c r="F2424" s="649"/>
      <c r="G2424" s="649">
        <v>0.21</v>
      </c>
      <c r="H2424" s="649"/>
    </row>
    <row r="2425" spans="1:8">
      <c r="A2425" s="7" t="s">
        <v>1990</v>
      </c>
      <c r="B2425" s="7" t="s">
        <v>1989</v>
      </c>
      <c r="C2425" s="7" t="s">
        <v>773</v>
      </c>
      <c r="D2425" s="649"/>
      <c r="E2425" s="649"/>
      <c r="F2425" s="649"/>
      <c r="G2425" s="649"/>
      <c r="H2425" s="649"/>
    </row>
    <row r="2426" spans="1:8">
      <c r="A2426" s="7" t="s">
        <v>1988</v>
      </c>
      <c r="B2426" s="7" t="s">
        <v>1987</v>
      </c>
      <c r="C2426" s="7" t="s">
        <v>773</v>
      </c>
      <c r="D2426" s="649"/>
      <c r="E2426" s="649"/>
      <c r="F2426" s="649"/>
      <c r="G2426" s="649"/>
      <c r="H2426" s="649"/>
    </row>
    <row r="2427" spans="1:8">
      <c r="A2427" s="7" t="s">
        <v>1986</v>
      </c>
      <c r="B2427" s="7" t="s">
        <v>1985</v>
      </c>
      <c r="C2427" s="7" t="s">
        <v>773</v>
      </c>
      <c r="D2427" s="649"/>
      <c r="E2427" s="649">
        <v>-1.04</v>
      </c>
      <c r="F2427" s="649">
        <v>-2.39</v>
      </c>
      <c r="G2427" s="649">
        <v>-17.73</v>
      </c>
      <c r="H2427" s="649">
        <v>17.39</v>
      </c>
    </row>
    <row r="2428" spans="1:8">
      <c r="A2428" s="7" t="s">
        <v>1984</v>
      </c>
      <c r="B2428" s="7" t="s">
        <v>1983</v>
      </c>
      <c r="C2428" s="7" t="s">
        <v>773</v>
      </c>
      <c r="D2428" s="649"/>
      <c r="E2428" s="649"/>
      <c r="F2428" s="649"/>
      <c r="G2428" s="649"/>
      <c r="H2428" s="649"/>
    </row>
    <row r="2429" spans="1:8">
      <c r="A2429" s="7" t="s">
        <v>1982</v>
      </c>
      <c r="B2429" s="7" t="s">
        <v>1981</v>
      </c>
      <c r="C2429" s="7" t="s">
        <v>773</v>
      </c>
      <c r="D2429" s="649"/>
      <c r="E2429" s="649"/>
      <c r="F2429" s="649"/>
      <c r="G2429" s="649"/>
      <c r="H2429" s="649"/>
    </row>
    <row r="2430" spans="1:8">
      <c r="A2430" s="7" t="s">
        <v>1980</v>
      </c>
      <c r="B2430" s="7" t="s">
        <v>1979</v>
      </c>
      <c r="C2430" s="7" t="s">
        <v>773</v>
      </c>
      <c r="D2430" s="649"/>
      <c r="E2430" s="649"/>
      <c r="F2430" s="649"/>
      <c r="G2430" s="649"/>
      <c r="H2430" s="649"/>
    </row>
    <row r="2431" spans="1:8">
      <c r="A2431" s="7" t="s">
        <v>1978</v>
      </c>
      <c r="B2431" s="7" t="s">
        <v>1756</v>
      </c>
      <c r="C2431" s="7" t="s">
        <v>773</v>
      </c>
      <c r="D2431" s="649"/>
      <c r="E2431" s="649"/>
      <c r="F2431" s="649"/>
      <c r="G2431" s="649"/>
      <c r="H2431" s="649"/>
    </row>
    <row r="2432" spans="1:8">
      <c r="A2432" s="7" t="s">
        <v>1977</v>
      </c>
      <c r="B2432" s="7" t="s">
        <v>1710</v>
      </c>
      <c r="C2432" s="7" t="s">
        <v>773</v>
      </c>
      <c r="D2432" s="649">
        <v>-4.76</v>
      </c>
      <c r="E2432" s="649">
        <v>-3.78</v>
      </c>
      <c r="F2432" s="649">
        <v>-1.42</v>
      </c>
      <c r="G2432" s="649">
        <v>-24.43</v>
      </c>
      <c r="H2432" s="649">
        <v>17.2</v>
      </c>
    </row>
    <row r="2433" spans="1:8">
      <c r="A2433" s="7" t="s">
        <v>1976</v>
      </c>
      <c r="B2433" s="7" t="s">
        <v>1975</v>
      </c>
      <c r="C2433" s="7" t="s">
        <v>773</v>
      </c>
      <c r="D2433" s="649"/>
      <c r="E2433" s="649"/>
      <c r="F2433" s="649"/>
      <c r="G2433" s="649"/>
      <c r="H2433" s="649"/>
    </row>
    <row r="2434" spans="1:8">
      <c r="A2434" s="7" t="s">
        <v>1974</v>
      </c>
      <c r="B2434" s="7" t="s">
        <v>1696</v>
      </c>
      <c r="C2434" s="7" t="s">
        <v>773</v>
      </c>
      <c r="D2434" s="649"/>
      <c r="E2434" s="649"/>
      <c r="F2434" s="649"/>
      <c r="G2434" s="649"/>
      <c r="H2434" s="649">
        <v>700</v>
      </c>
    </row>
    <row r="2435" spans="1:8">
      <c r="A2435" s="7" t="s">
        <v>1973</v>
      </c>
      <c r="B2435" s="7" t="s">
        <v>1692</v>
      </c>
      <c r="C2435" s="7" t="s">
        <v>773</v>
      </c>
      <c r="D2435" s="649">
        <v>1.9</v>
      </c>
      <c r="E2435" s="649">
        <v>90.79</v>
      </c>
      <c r="F2435" s="649">
        <v>49.59</v>
      </c>
      <c r="G2435" s="649">
        <v>616.61</v>
      </c>
      <c r="H2435" s="649">
        <v>874.46</v>
      </c>
    </row>
    <row r="2436" spans="1:8">
      <c r="A2436" s="7" t="s">
        <v>1972</v>
      </c>
      <c r="B2436" s="7" t="s">
        <v>1971</v>
      </c>
      <c r="C2436" s="7" t="s">
        <v>773</v>
      </c>
      <c r="D2436" s="649"/>
      <c r="E2436" s="649"/>
      <c r="F2436" s="649"/>
      <c r="G2436" s="649"/>
      <c r="H2436" s="649"/>
    </row>
    <row r="2437" spans="1:8">
      <c r="A2437" s="7" t="s">
        <v>1970</v>
      </c>
      <c r="B2437" s="7" t="s">
        <v>1969</v>
      </c>
      <c r="C2437" s="7" t="s">
        <v>773</v>
      </c>
      <c r="D2437" s="649"/>
      <c r="E2437" s="649"/>
      <c r="F2437" s="649"/>
      <c r="G2437" s="649"/>
      <c r="H2437" s="649"/>
    </row>
    <row r="2438" spans="1:8">
      <c r="A2438" s="7" t="s">
        <v>1968</v>
      </c>
      <c r="B2438" s="7" t="s">
        <v>1967</v>
      </c>
      <c r="C2438" s="7" t="s">
        <v>773</v>
      </c>
      <c r="D2438" s="649"/>
      <c r="E2438" s="649"/>
      <c r="F2438" s="649"/>
      <c r="G2438" s="649"/>
      <c r="H2438" s="649"/>
    </row>
    <row r="2439" spans="1:8">
      <c r="A2439" s="7" t="s">
        <v>1966</v>
      </c>
      <c r="B2439" s="7" t="s">
        <v>1965</v>
      </c>
      <c r="C2439" s="7" t="s">
        <v>773</v>
      </c>
      <c r="D2439" s="649"/>
      <c r="E2439" s="649"/>
      <c r="F2439" s="649"/>
      <c r="G2439" s="649"/>
      <c r="H2439" s="649"/>
    </row>
    <row r="2440" spans="1:8">
      <c r="A2440" s="7" t="s">
        <v>1964</v>
      </c>
      <c r="B2440" s="7" t="s">
        <v>1963</v>
      </c>
      <c r="C2440" s="7" t="s">
        <v>773</v>
      </c>
      <c r="D2440" s="649"/>
      <c r="E2440" s="649"/>
      <c r="F2440" s="649"/>
      <c r="G2440" s="649"/>
      <c r="H2440" s="649"/>
    </row>
    <row r="2441" spans="1:8">
      <c r="A2441" s="7" t="s">
        <v>1962</v>
      </c>
      <c r="B2441" s="7" t="s">
        <v>1961</v>
      </c>
      <c r="C2441" s="7" t="s">
        <v>773</v>
      </c>
      <c r="D2441" s="649"/>
      <c r="E2441" s="649"/>
      <c r="F2441" s="649"/>
      <c r="G2441" s="649"/>
      <c r="H2441" s="649"/>
    </row>
    <row r="2442" spans="1:8">
      <c r="A2442" s="7" t="s">
        <v>1960</v>
      </c>
      <c r="B2442" s="7" t="s">
        <v>1959</v>
      </c>
      <c r="C2442" s="7" t="s">
        <v>773</v>
      </c>
      <c r="D2442" s="649"/>
      <c r="E2442" s="649"/>
      <c r="F2442" s="649"/>
      <c r="G2442" s="649"/>
      <c r="H2442" s="649"/>
    </row>
    <row r="2443" spans="1:8">
      <c r="A2443" s="7" t="s">
        <v>1958</v>
      </c>
      <c r="B2443" s="7" t="s">
        <v>1696</v>
      </c>
      <c r="C2443" s="7" t="s">
        <v>773</v>
      </c>
      <c r="D2443" s="649"/>
      <c r="E2443" s="649"/>
      <c r="F2443" s="649"/>
      <c r="G2443" s="649"/>
      <c r="H2443" s="649"/>
    </row>
    <row r="2444" spans="1:8">
      <c r="A2444" s="7" t="s">
        <v>1957</v>
      </c>
      <c r="B2444" s="7" t="s">
        <v>1956</v>
      </c>
      <c r="C2444" s="7" t="s">
        <v>773</v>
      </c>
      <c r="D2444" s="649"/>
      <c r="E2444" s="649"/>
      <c r="F2444" s="649"/>
      <c r="G2444" s="649"/>
      <c r="H2444" s="649">
        <v>72.900000000000006</v>
      </c>
    </row>
    <row r="2445" spans="1:8">
      <c r="A2445" s="7" t="s">
        <v>1955</v>
      </c>
      <c r="B2445" s="7" t="s">
        <v>1954</v>
      </c>
      <c r="C2445" s="7" t="s">
        <v>773</v>
      </c>
      <c r="D2445" s="649"/>
      <c r="E2445" s="649"/>
      <c r="F2445" s="649"/>
      <c r="G2445" s="649"/>
      <c r="H2445" s="649">
        <v>6.63</v>
      </c>
    </row>
    <row r="2446" spans="1:8">
      <c r="A2446" s="7" t="s">
        <v>1953</v>
      </c>
      <c r="B2446" s="7" t="s">
        <v>1952</v>
      </c>
      <c r="C2446" s="7" t="s">
        <v>773</v>
      </c>
      <c r="D2446" s="649"/>
      <c r="E2446" s="649"/>
      <c r="F2446" s="649"/>
      <c r="G2446" s="649"/>
      <c r="H2446" s="649"/>
    </row>
    <row r="2447" spans="1:8">
      <c r="A2447" s="7" t="s">
        <v>1951</v>
      </c>
      <c r="B2447" s="7" t="s">
        <v>1950</v>
      </c>
      <c r="C2447" s="7" t="s">
        <v>773</v>
      </c>
      <c r="D2447" s="649"/>
      <c r="E2447" s="649"/>
      <c r="F2447" s="649"/>
      <c r="G2447" s="649"/>
      <c r="H2447" s="649"/>
    </row>
    <row r="2448" spans="1:8">
      <c r="A2448" s="7" t="s">
        <v>1949</v>
      </c>
      <c r="B2448" s="7" t="s">
        <v>1948</v>
      </c>
      <c r="C2448" s="7" t="s">
        <v>773</v>
      </c>
      <c r="D2448" s="649"/>
      <c r="E2448" s="649"/>
      <c r="F2448" s="649"/>
      <c r="G2448" s="649"/>
      <c r="H2448" s="649"/>
    </row>
    <row r="2449" spans="1:8">
      <c r="A2449" s="7" t="s">
        <v>1947</v>
      </c>
      <c r="B2449" s="7" t="s">
        <v>1946</v>
      </c>
      <c r="C2449" s="7" t="s">
        <v>773</v>
      </c>
      <c r="D2449" s="649"/>
      <c r="E2449" s="649"/>
      <c r="F2449" s="649"/>
      <c r="G2449" s="649"/>
      <c r="H2449" s="649"/>
    </row>
    <row r="2450" spans="1:8">
      <c r="A2450" s="7" t="s">
        <v>1945</v>
      </c>
      <c r="B2450" s="7" t="s">
        <v>1944</v>
      </c>
      <c r="C2450" s="7" t="s">
        <v>773</v>
      </c>
      <c r="D2450" s="649"/>
      <c r="E2450" s="649"/>
      <c r="F2450" s="649"/>
      <c r="G2450" s="649"/>
      <c r="H2450" s="649"/>
    </row>
    <row r="2451" spans="1:8">
      <c r="A2451" s="7" t="s">
        <v>1943</v>
      </c>
      <c r="B2451" s="7" t="s">
        <v>1942</v>
      </c>
      <c r="C2451" s="7" t="s">
        <v>773</v>
      </c>
      <c r="D2451" s="649"/>
      <c r="E2451" s="649"/>
      <c r="F2451" s="649"/>
      <c r="G2451" s="649"/>
      <c r="H2451" s="649"/>
    </row>
    <row r="2452" spans="1:8">
      <c r="A2452" s="7" t="s">
        <v>1941</v>
      </c>
      <c r="B2452" s="7" t="s">
        <v>1940</v>
      </c>
      <c r="C2452" s="7" t="s">
        <v>773</v>
      </c>
      <c r="D2452" s="649"/>
      <c r="E2452" s="649"/>
      <c r="F2452" s="649"/>
      <c r="G2452" s="649"/>
      <c r="H2452" s="649"/>
    </row>
    <row r="2453" spans="1:8">
      <c r="A2453" s="7" t="s">
        <v>1939</v>
      </c>
      <c r="B2453" s="7" t="s">
        <v>1938</v>
      </c>
      <c r="C2453" s="7" t="s">
        <v>773</v>
      </c>
      <c r="D2453" s="649"/>
      <c r="E2453" s="649"/>
      <c r="F2453" s="649"/>
      <c r="G2453" s="649"/>
      <c r="H2453" s="649"/>
    </row>
    <row r="2454" spans="1:8">
      <c r="A2454" s="7" t="s">
        <v>1937</v>
      </c>
      <c r="B2454" s="7" t="s">
        <v>1936</v>
      </c>
      <c r="C2454" s="7" t="s">
        <v>773</v>
      </c>
      <c r="D2454" s="649"/>
      <c r="E2454" s="649"/>
      <c r="F2454" s="649"/>
      <c r="G2454" s="649"/>
      <c r="H2454" s="649">
        <v>66.27</v>
      </c>
    </row>
    <row r="2455" spans="1:8">
      <c r="A2455" s="7" t="s">
        <v>1935</v>
      </c>
      <c r="B2455" s="7" t="s">
        <v>1934</v>
      </c>
      <c r="C2455" s="7" t="s">
        <v>773</v>
      </c>
      <c r="D2455" s="649"/>
      <c r="E2455" s="649"/>
      <c r="F2455" s="649"/>
      <c r="G2455" s="649"/>
      <c r="H2455" s="649">
        <v>66.27</v>
      </c>
    </row>
    <row r="2456" spans="1:8">
      <c r="A2456" s="7" t="s">
        <v>1933</v>
      </c>
      <c r="B2456" s="7" t="s">
        <v>1932</v>
      </c>
      <c r="C2456" s="7" t="s">
        <v>773</v>
      </c>
      <c r="D2456" s="649"/>
      <c r="E2456" s="649"/>
      <c r="F2456" s="649"/>
      <c r="G2456" s="649"/>
      <c r="H2456" s="649"/>
    </row>
    <row r="2457" spans="1:8">
      <c r="A2457" s="7" t="s">
        <v>1931</v>
      </c>
      <c r="B2457" s="7" t="s">
        <v>1930</v>
      </c>
      <c r="C2457" s="7" t="s">
        <v>773</v>
      </c>
      <c r="D2457" s="649"/>
      <c r="E2457" s="649"/>
      <c r="F2457" s="649"/>
      <c r="G2457" s="649"/>
      <c r="H2457" s="649"/>
    </row>
    <row r="2458" spans="1:8">
      <c r="A2458" s="7" t="s">
        <v>1929</v>
      </c>
      <c r="B2458" s="7" t="s">
        <v>1928</v>
      </c>
      <c r="C2458" s="7" t="s">
        <v>773</v>
      </c>
      <c r="D2458" s="649"/>
      <c r="E2458" s="649"/>
      <c r="F2458" s="649"/>
      <c r="G2458" s="649"/>
      <c r="H2458" s="649"/>
    </row>
    <row r="2459" spans="1:8">
      <c r="A2459" s="7" t="s">
        <v>1927</v>
      </c>
      <c r="B2459" s="7" t="s">
        <v>1926</v>
      </c>
      <c r="C2459" s="7" t="s">
        <v>773</v>
      </c>
      <c r="D2459" s="649"/>
      <c r="E2459" s="649"/>
      <c r="F2459" s="649"/>
      <c r="G2459" s="649"/>
      <c r="H2459" s="649"/>
    </row>
    <row r="2460" spans="1:8">
      <c r="A2460" s="7" t="s">
        <v>1925</v>
      </c>
      <c r="B2460" s="7" t="s">
        <v>1924</v>
      </c>
      <c r="C2460" s="7" t="s">
        <v>773</v>
      </c>
      <c r="D2460" s="649"/>
      <c r="E2460" s="649"/>
      <c r="F2460" s="649"/>
      <c r="G2460" s="649"/>
      <c r="H2460" s="649"/>
    </row>
    <row r="2461" spans="1:8">
      <c r="A2461" s="7" t="s">
        <v>1923</v>
      </c>
      <c r="B2461" s="7" t="s">
        <v>1922</v>
      </c>
      <c r="C2461" s="7" t="s">
        <v>773</v>
      </c>
      <c r="D2461" s="649"/>
      <c r="E2461" s="649"/>
      <c r="F2461" s="649"/>
      <c r="G2461" s="649"/>
      <c r="H2461" s="649"/>
    </row>
    <row r="2462" spans="1:8">
      <c r="A2462" s="7" t="s">
        <v>1921</v>
      </c>
      <c r="B2462" s="7" t="s">
        <v>1920</v>
      </c>
      <c r="C2462" s="7" t="s">
        <v>773</v>
      </c>
      <c r="D2462" s="649"/>
      <c r="E2462" s="649"/>
      <c r="F2462" s="649"/>
      <c r="G2462" s="649"/>
      <c r="H2462" s="649"/>
    </row>
    <row r="2463" spans="1:8">
      <c r="A2463" s="7" t="s">
        <v>1919</v>
      </c>
      <c r="B2463" s="7" t="s">
        <v>1918</v>
      </c>
      <c r="C2463" s="7" t="s">
        <v>773</v>
      </c>
      <c r="D2463" s="649"/>
      <c r="E2463" s="649"/>
      <c r="F2463" s="649"/>
      <c r="G2463" s="649"/>
      <c r="H2463" s="649"/>
    </row>
    <row r="2464" spans="1:8">
      <c r="A2464" s="7" t="s">
        <v>1917</v>
      </c>
      <c r="B2464" s="7" t="s">
        <v>1916</v>
      </c>
      <c r="C2464" s="7" t="s">
        <v>773</v>
      </c>
      <c r="D2464" s="649"/>
      <c r="E2464" s="649"/>
      <c r="F2464" s="649"/>
      <c r="G2464" s="649"/>
      <c r="H2464" s="649"/>
    </row>
    <row r="2465" spans="1:8">
      <c r="A2465" s="7" t="s">
        <v>1915</v>
      </c>
      <c r="B2465" s="7" t="s">
        <v>1914</v>
      </c>
      <c r="C2465" s="7" t="s">
        <v>773</v>
      </c>
      <c r="D2465" s="649"/>
      <c r="E2465" s="649"/>
      <c r="F2465" s="649"/>
      <c r="G2465" s="649"/>
      <c r="H2465" s="649"/>
    </row>
    <row r="2466" spans="1:8">
      <c r="A2466" s="7" t="s">
        <v>1913</v>
      </c>
      <c r="B2466" s="7" t="s">
        <v>1912</v>
      </c>
      <c r="C2466" s="7" t="s">
        <v>773</v>
      </c>
      <c r="D2466" s="649"/>
      <c r="E2466" s="649"/>
      <c r="F2466" s="649"/>
      <c r="G2466" s="649"/>
      <c r="H2466" s="649"/>
    </row>
    <row r="2467" spans="1:8">
      <c r="A2467" s="7" t="s">
        <v>1911</v>
      </c>
      <c r="B2467" s="7" t="s">
        <v>1696</v>
      </c>
      <c r="C2467" s="7" t="s">
        <v>773</v>
      </c>
      <c r="D2467" s="649"/>
      <c r="E2467" s="649"/>
      <c r="F2467" s="649"/>
      <c r="G2467" s="649"/>
      <c r="H2467" s="649"/>
    </row>
    <row r="2468" spans="1:8">
      <c r="A2468" s="7" t="s">
        <v>1910</v>
      </c>
      <c r="B2468" s="7" t="s">
        <v>1909</v>
      </c>
      <c r="C2468" s="7" t="s">
        <v>773</v>
      </c>
      <c r="D2468" s="649">
        <v>53.13</v>
      </c>
      <c r="E2468" s="649">
        <v>139.1</v>
      </c>
      <c r="F2468" s="649">
        <v>184.88</v>
      </c>
      <c r="G2468" s="649">
        <v>759.54</v>
      </c>
      <c r="H2468" s="650">
        <v>2295.6999999999998</v>
      </c>
    </row>
    <row r="2469" spans="1:8">
      <c r="A2469" s="7" t="s">
        <v>1908</v>
      </c>
      <c r="B2469" s="7" t="s">
        <v>1907</v>
      </c>
      <c r="C2469" s="7" t="s">
        <v>773</v>
      </c>
      <c r="D2469" s="649">
        <v>84.82</v>
      </c>
      <c r="E2469" s="649">
        <v>106.82</v>
      </c>
      <c r="F2469" s="649">
        <v>110.45</v>
      </c>
      <c r="G2469" s="649">
        <v>110.45</v>
      </c>
      <c r="H2469" s="649">
        <v>110.45</v>
      </c>
    </row>
    <row r="2470" spans="1:8">
      <c r="A2470" s="7" t="s">
        <v>1906</v>
      </c>
      <c r="B2470" s="7" t="s">
        <v>1905</v>
      </c>
      <c r="C2470" s="7" t="s">
        <v>773</v>
      </c>
      <c r="D2470" s="649">
        <v>70.11</v>
      </c>
      <c r="E2470" s="649">
        <v>84.82</v>
      </c>
      <c r="F2470" s="649">
        <v>106.82</v>
      </c>
      <c r="G2470" s="649">
        <v>110.45</v>
      </c>
      <c r="H2470" s="649">
        <v>110.45</v>
      </c>
    </row>
    <row r="2471" spans="1:8">
      <c r="A2471" s="7" t="s">
        <v>1904</v>
      </c>
      <c r="B2471" s="7" t="s">
        <v>1877</v>
      </c>
      <c r="C2471" s="7" t="s">
        <v>773</v>
      </c>
      <c r="D2471" s="649"/>
      <c r="E2471" s="649">
        <v>10.5</v>
      </c>
      <c r="F2471" s="649"/>
      <c r="G2471" s="649"/>
      <c r="H2471" s="649"/>
    </row>
    <row r="2472" spans="1:8">
      <c r="A2472" s="7" t="s">
        <v>1903</v>
      </c>
      <c r="B2472" s="7" t="s">
        <v>1875</v>
      </c>
      <c r="C2472" s="7" t="s">
        <v>773</v>
      </c>
      <c r="D2472" s="649"/>
      <c r="E2472" s="649"/>
      <c r="F2472" s="649"/>
      <c r="G2472" s="649"/>
      <c r="H2472" s="649"/>
    </row>
    <row r="2473" spans="1:8">
      <c r="A2473" s="7" t="s">
        <v>1902</v>
      </c>
      <c r="B2473" s="7" t="s">
        <v>1871</v>
      </c>
      <c r="C2473" s="7" t="s">
        <v>773</v>
      </c>
      <c r="D2473" s="649"/>
      <c r="E2473" s="649"/>
      <c r="F2473" s="649"/>
      <c r="G2473" s="649"/>
      <c r="H2473" s="649"/>
    </row>
    <row r="2474" spans="1:8">
      <c r="A2474" s="7" t="s">
        <v>1901</v>
      </c>
      <c r="B2474" s="7" t="s">
        <v>1900</v>
      </c>
      <c r="C2474" s="7" t="s">
        <v>773</v>
      </c>
      <c r="D2474" s="649">
        <v>2.4</v>
      </c>
      <c r="E2474" s="649">
        <v>5.51</v>
      </c>
      <c r="F2474" s="649">
        <v>2.98</v>
      </c>
      <c r="G2474" s="649"/>
      <c r="H2474" s="649"/>
    </row>
    <row r="2475" spans="1:8">
      <c r="A2475" s="7" t="s">
        <v>1899</v>
      </c>
      <c r="B2475" s="7" t="s">
        <v>1898</v>
      </c>
      <c r="C2475" s="7" t="s">
        <v>773</v>
      </c>
      <c r="D2475" s="649">
        <v>6.97</v>
      </c>
      <c r="E2475" s="649">
        <v>5.99</v>
      </c>
      <c r="F2475" s="649">
        <v>0.65</v>
      </c>
      <c r="G2475" s="649"/>
      <c r="H2475" s="649"/>
    </row>
    <row r="2476" spans="1:8">
      <c r="A2476" s="7" t="s">
        <v>1897</v>
      </c>
      <c r="B2476" s="7" t="s">
        <v>1896</v>
      </c>
      <c r="C2476" s="7" t="s">
        <v>773</v>
      </c>
      <c r="D2476" s="649"/>
      <c r="E2476" s="649"/>
      <c r="F2476" s="649"/>
      <c r="G2476" s="649"/>
      <c r="H2476" s="649"/>
    </row>
    <row r="2477" spans="1:8">
      <c r="A2477" s="7" t="s">
        <v>1895</v>
      </c>
      <c r="B2477" s="7" t="s">
        <v>1752</v>
      </c>
      <c r="C2477" s="7" t="s">
        <v>773</v>
      </c>
      <c r="D2477" s="649"/>
      <c r="E2477" s="649"/>
      <c r="F2477" s="649"/>
      <c r="G2477" s="649"/>
      <c r="H2477" s="649"/>
    </row>
    <row r="2478" spans="1:8">
      <c r="A2478" s="7" t="s">
        <v>1894</v>
      </c>
      <c r="B2478" s="7" t="s">
        <v>1793</v>
      </c>
      <c r="C2478" s="7" t="s">
        <v>773</v>
      </c>
      <c r="D2478" s="649"/>
      <c r="E2478" s="649"/>
      <c r="F2478" s="649"/>
      <c r="G2478" s="649"/>
      <c r="H2478" s="649"/>
    </row>
    <row r="2479" spans="1:8">
      <c r="A2479" s="7" t="s">
        <v>1893</v>
      </c>
      <c r="B2479" s="7" t="s">
        <v>1791</v>
      </c>
      <c r="C2479" s="7" t="s">
        <v>773</v>
      </c>
      <c r="D2479" s="649"/>
      <c r="E2479" s="649"/>
      <c r="F2479" s="649"/>
      <c r="G2479" s="649"/>
      <c r="H2479" s="649"/>
    </row>
    <row r="2480" spans="1:8">
      <c r="A2480" s="7" t="s">
        <v>1892</v>
      </c>
      <c r="B2480" s="7" t="s">
        <v>1700</v>
      </c>
      <c r="C2480" s="7" t="s">
        <v>773</v>
      </c>
      <c r="D2480" s="649"/>
      <c r="E2480" s="649"/>
      <c r="F2480" s="649"/>
      <c r="G2480" s="649"/>
      <c r="H2480" s="649"/>
    </row>
    <row r="2481" spans="1:8">
      <c r="A2481" s="7" t="s">
        <v>1891</v>
      </c>
      <c r="B2481" s="7" t="s">
        <v>1698</v>
      </c>
      <c r="C2481" s="7" t="s">
        <v>773</v>
      </c>
      <c r="D2481" s="649"/>
      <c r="E2481" s="649"/>
      <c r="F2481" s="649"/>
      <c r="G2481" s="649"/>
      <c r="H2481" s="649"/>
    </row>
    <row r="2482" spans="1:8">
      <c r="A2482" s="7" t="s">
        <v>1890</v>
      </c>
      <c r="B2482" s="7" t="s">
        <v>1696</v>
      </c>
      <c r="C2482" s="7" t="s">
        <v>773</v>
      </c>
      <c r="D2482" s="649">
        <v>5.34</v>
      </c>
      <c r="E2482" s="649"/>
      <c r="F2482" s="649"/>
      <c r="G2482" s="649"/>
      <c r="H2482" s="649"/>
    </row>
    <row r="2483" spans="1:8">
      <c r="A2483" s="7" t="s">
        <v>1889</v>
      </c>
      <c r="B2483" s="7" t="s">
        <v>1888</v>
      </c>
      <c r="C2483" s="7" t="s">
        <v>773</v>
      </c>
      <c r="D2483" s="649"/>
      <c r="E2483" s="649"/>
      <c r="F2483" s="649"/>
      <c r="G2483" s="649"/>
      <c r="H2483" s="649"/>
    </row>
    <row r="2484" spans="1:8">
      <c r="A2484" s="7" t="s">
        <v>1887</v>
      </c>
      <c r="B2484" s="7" t="s">
        <v>1886</v>
      </c>
      <c r="C2484" s="7" t="s">
        <v>773</v>
      </c>
      <c r="D2484" s="649"/>
      <c r="E2484" s="649"/>
      <c r="F2484" s="649"/>
      <c r="G2484" s="649"/>
      <c r="H2484" s="649"/>
    </row>
    <row r="2485" spans="1:8">
      <c r="A2485" s="7" t="s">
        <v>1885</v>
      </c>
      <c r="B2485" s="7" t="s">
        <v>1884</v>
      </c>
      <c r="C2485" s="7" t="s">
        <v>773</v>
      </c>
      <c r="D2485" s="649"/>
      <c r="E2485" s="649"/>
      <c r="F2485" s="649"/>
      <c r="G2485" s="649"/>
      <c r="H2485" s="649"/>
    </row>
    <row r="2486" spans="1:8">
      <c r="A2486" s="7" t="s">
        <v>1883</v>
      </c>
      <c r="B2486" s="7" t="s">
        <v>1696</v>
      </c>
      <c r="C2486" s="7" t="s">
        <v>773</v>
      </c>
      <c r="D2486" s="649"/>
      <c r="E2486" s="649"/>
      <c r="F2486" s="649"/>
      <c r="G2486" s="649"/>
      <c r="H2486" s="649"/>
    </row>
    <row r="2487" spans="1:8">
      <c r="A2487" s="7" t="s">
        <v>1882</v>
      </c>
      <c r="B2487" s="7" t="s">
        <v>1881</v>
      </c>
      <c r="C2487" s="7" t="s">
        <v>773</v>
      </c>
      <c r="D2487" s="649">
        <v>878.05</v>
      </c>
      <c r="E2487" s="650">
        <v>1209.3599999999999</v>
      </c>
      <c r="F2487" s="650">
        <v>1278.1600000000001</v>
      </c>
      <c r="G2487" s="650">
        <v>1273.24</v>
      </c>
      <c r="H2487" s="649">
        <v>577.96</v>
      </c>
    </row>
    <row r="2488" spans="1:8">
      <c r="A2488" s="7" t="s">
        <v>1880</v>
      </c>
      <c r="B2488" s="7" t="s">
        <v>1879</v>
      </c>
      <c r="C2488" s="7" t="s">
        <v>773</v>
      </c>
      <c r="D2488" s="649">
        <v>637.69000000000005</v>
      </c>
      <c r="E2488" s="649">
        <v>878.05</v>
      </c>
      <c r="F2488" s="650">
        <v>1216.19</v>
      </c>
      <c r="G2488" s="650">
        <v>1278.1600000000001</v>
      </c>
      <c r="H2488" s="650">
        <v>1273.24</v>
      </c>
    </row>
    <row r="2489" spans="1:8">
      <c r="A2489" s="7" t="s">
        <v>1878</v>
      </c>
      <c r="B2489" s="7" t="s">
        <v>1877</v>
      </c>
      <c r="C2489" s="7" t="s">
        <v>773</v>
      </c>
      <c r="D2489" s="649"/>
      <c r="E2489" s="649"/>
      <c r="F2489" s="649"/>
      <c r="G2489" s="649"/>
      <c r="H2489" s="649"/>
    </row>
    <row r="2490" spans="1:8">
      <c r="A2490" s="7" t="s">
        <v>1876</v>
      </c>
      <c r="B2490" s="7" t="s">
        <v>1875</v>
      </c>
      <c r="C2490" s="7" t="s">
        <v>773</v>
      </c>
      <c r="D2490" s="649"/>
      <c r="E2490" s="649"/>
      <c r="F2490" s="649"/>
      <c r="G2490" s="649"/>
      <c r="H2490" s="649"/>
    </row>
    <row r="2491" spans="1:8">
      <c r="A2491" s="7" t="s">
        <v>1874</v>
      </c>
      <c r="B2491" s="7" t="s">
        <v>1873</v>
      </c>
      <c r="C2491" s="7" t="s">
        <v>773</v>
      </c>
      <c r="D2491" s="649">
        <v>141.86000000000001</v>
      </c>
      <c r="E2491" s="649">
        <v>330.79</v>
      </c>
      <c r="F2491" s="649">
        <v>58.67</v>
      </c>
      <c r="G2491" s="649"/>
      <c r="H2491" s="649"/>
    </row>
    <row r="2492" spans="1:8">
      <c r="A2492" s="7" t="s">
        <v>1872</v>
      </c>
      <c r="B2492" s="7" t="s">
        <v>1871</v>
      </c>
      <c r="C2492" s="7" t="s">
        <v>773</v>
      </c>
      <c r="D2492" s="649"/>
      <c r="E2492" s="649"/>
      <c r="F2492" s="649"/>
      <c r="G2492" s="649"/>
      <c r="H2492" s="649"/>
    </row>
    <row r="2493" spans="1:8">
      <c r="A2493" s="7" t="s">
        <v>1870</v>
      </c>
      <c r="B2493" s="7" t="s">
        <v>1869</v>
      </c>
      <c r="C2493" s="7" t="s">
        <v>773</v>
      </c>
      <c r="D2493" s="649"/>
      <c r="E2493" s="649"/>
      <c r="F2493" s="649"/>
      <c r="G2493" s="649"/>
      <c r="H2493" s="649"/>
    </row>
    <row r="2494" spans="1:8">
      <c r="A2494" s="7" t="s">
        <v>1868</v>
      </c>
      <c r="B2494" s="7" t="s">
        <v>1867</v>
      </c>
      <c r="C2494" s="7" t="s">
        <v>773</v>
      </c>
      <c r="D2494" s="649"/>
      <c r="E2494" s="649"/>
      <c r="F2494" s="649"/>
      <c r="G2494" s="649"/>
      <c r="H2494" s="649"/>
    </row>
    <row r="2495" spans="1:8">
      <c r="A2495" s="7" t="s">
        <v>1866</v>
      </c>
      <c r="B2495" s="7" t="s">
        <v>1865</v>
      </c>
      <c r="C2495" s="7" t="s">
        <v>773</v>
      </c>
      <c r="D2495" s="649"/>
      <c r="E2495" s="649"/>
      <c r="F2495" s="649"/>
      <c r="G2495" s="649"/>
      <c r="H2495" s="649"/>
    </row>
    <row r="2496" spans="1:8">
      <c r="A2496" s="7" t="s">
        <v>1864</v>
      </c>
      <c r="B2496" s="7" t="s">
        <v>1863</v>
      </c>
      <c r="C2496" s="7" t="s">
        <v>773</v>
      </c>
      <c r="D2496" s="649">
        <v>19.53</v>
      </c>
      <c r="E2496" s="649">
        <v>-18.84</v>
      </c>
      <c r="F2496" s="649"/>
      <c r="G2496" s="649"/>
      <c r="H2496" s="649"/>
    </row>
    <row r="2497" spans="1:8">
      <c r="A2497" s="7" t="s">
        <v>1862</v>
      </c>
      <c r="B2497" s="7" t="s">
        <v>1861</v>
      </c>
      <c r="C2497" s="7" t="s">
        <v>773</v>
      </c>
      <c r="D2497" s="649"/>
      <c r="E2497" s="649">
        <v>-14.21</v>
      </c>
      <c r="F2497" s="649"/>
      <c r="G2497" s="649"/>
      <c r="H2497" s="649"/>
    </row>
    <row r="2498" spans="1:8">
      <c r="A2498" s="7" t="s">
        <v>1860</v>
      </c>
      <c r="B2498" s="7" t="s">
        <v>1859</v>
      </c>
      <c r="C2498" s="7" t="s">
        <v>773</v>
      </c>
      <c r="D2498" s="649"/>
      <c r="E2498" s="649"/>
      <c r="F2498" s="649"/>
      <c r="G2498" s="649"/>
      <c r="H2498" s="649"/>
    </row>
    <row r="2499" spans="1:8">
      <c r="A2499" s="7" t="s">
        <v>1858</v>
      </c>
      <c r="B2499" s="7" t="s">
        <v>1824</v>
      </c>
      <c r="C2499" s="7" t="s">
        <v>773</v>
      </c>
      <c r="D2499" s="649"/>
      <c r="E2499" s="649"/>
      <c r="F2499" s="649"/>
      <c r="G2499" s="649"/>
      <c r="H2499" s="649"/>
    </row>
    <row r="2500" spans="1:8">
      <c r="A2500" s="7" t="s">
        <v>1857</v>
      </c>
      <c r="B2500" s="7" t="s">
        <v>1856</v>
      </c>
      <c r="C2500" s="7" t="s">
        <v>773</v>
      </c>
      <c r="D2500" s="649"/>
      <c r="E2500" s="649"/>
      <c r="F2500" s="649"/>
      <c r="G2500" s="649"/>
      <c r="H2500" s="649"/>
    </row>
    <row r="2501" spans="1:8">
      <c r="A2501" s="7" t="s">
        <v>1855</v>
      </c>
      <c r="B2501" s="7" t="s">
        <v>1854</v>
      </c>
      <c r="C2501" s="7" t="s">
        <v>773</v>
      </c>
      <c r="D2501" s="649"/>
      <c r="E2501" s="649">
        <v>33.56</v>
      </c>
      <c r="F2501" s="649">
        <v>3.3</v>
      </c>
      <c r="G2501" s="649">
        <v>-4.92</v>
      </c>
      <c r="H2501" s="649">
        <v>4.72</v>
      </c>
    </row>
    <row r="2502" spans="1:8">
      <c r="A2502" s="7" t="s">
        <v>1853</v>
      </c>
      <c r="B2502" s="7" t="s">
        <v>1752</v>
      </c>
      <c r="C2502" s="7" t="s">
        <v>773</v>
      </c>
      <c r="D2502" s="649"/>
      <c r="E2502" s="649"/>
      <c r="F2502" s="649"/>
      <c r="G2502" s="649"/>
      <c r="H2502" s="649"/>
    </row>
    <row r="2503" spans="1:8">
      <c r="A2503" s="7" t="s">
        <v>1852</v>
      </c>
      <c r="B2503" s="7" t="s">
        <v>1793</v>
      </c>
      <c r="C2503" s="7" t="s">
        <v>773</v>
      </c>
      <c r="D2503" s="649"/>
      <c r="E2503" s="649"/>
      <c r="F2503" s="649"/>
      <c r="G2503" s="649"/>
      <c r="H2503" s="649"/>
    </row>
    <row r="2504" spans="1:8">
      <c r="A2504" s="7" t="s">
        <v>1851</v>
      </c>
      <c r="B2504" s="7" t="s">
        <v>1791</v>
      </c>
      <c r="C2504" s="7" t="s">
        <v>773</v>
      </c>
      <c r="D2504" s="649"/>
      <c r="E2504" s="649"/>
      <c r="F2504" s="649"/>
      <c r="G2504" s="649"/>
      <c r="H2504" s="649"/>
    </row>
    <row r="2505" spans="1:8">
      <c r="A2505" s="7" t="s">
        <v>1850</v>
      </c>
      <c r="B2505" s="7" t="s">
        <v>1700</v>
      </c>
      <c r="C2505" s="7" t="s">
        <v>773</v>
      </c>
      <c r="D2505" s="649"/>
      <c r="E2505" s="649"/>
      <c r="F2505" s="649"/>
      <c r="G2505" s="649"/>
      <c r="H2505" s="649"/>
    </row>
    <row r="2506" spans="1:8">
      <c r="A2506" s="7" t="s">
        <v>1849</v>
      </c>
      <c r="B2506" s="7" t="s">
        <v>1698</v>
      </c>
      <c r="C2506" s="7" t="s">
        <v>773</v>
      </c>
      <c r="D2506" s="649"/>
      <c r="E2506" s="649"/>
      <c r="F2506" s="649"/>
      <c r="G2506" s="649"/>
      <c r="H2506" s="649"/>
    </row>
    <row r="2507" spans="1:8">
      <c r="A2507" s="7" t="s">
        <v>1848</v>
      </c>
      <c r="B2507" s="7" t="s">
        <v>1696</v>
      </c>
      <c r="C2507" s="7" t="s">
        <v>773</v>
      </c>
      <c r="D2507" s="649">
        <v>78.97</v>
      </c>
      <c r="E2507" s="649"/>
      <c r="F2507" s="649"/>
      <c r="G2507" s="649"/>
      <c r="H2507" s="649">
        <v>-700</v>
      </c>
    </row>
    <row r="2508" spans="1:8">
      <c r="A2508" s="7" t="s">
        <v>1847</v>
      </c>
      <c r="B2508" s="7" t="s">
        <v>1846</v>
      </c>
      <c r="C2508" s="7" t="s">
        <v>773</v>
      </c>
      <c r="D2508" s="649"/>
      <c r="E2508" s="649"/>
      <c r="F2508" s="649">
        <v>-6.83</v>
      </c>
      <c r="G2508" s="649">
        <v>-6.83</v>
      </c>
      <c r="H2508" s="649">
        <v>-6.83</v>
      </c>
    </row>
    <row r="2509" spans="1:8">
      <c r="A2509" s="7" t="s">
        <v>1845</v>
      </c>
      <c r="B2509" s="7" t="s">
        <v>1844</v>
      </c>
      <c r="C2509" s="7" t="s">
        <v>773</v>
      </c>
      <c r="D2509" s="649"/>
      <c r="E2509" s="649"/>
      <c r="F2509" s="649">
        <v>-6.83</v>
      </c>
      <c r="G2509" s="649">
        <v>-6.83</v>
      </c>
      <c r="H2509" s="649">
        <v>-6.83</v>
      </c>
    </row>
    <row r="2510" spans="1:8">
      <c r="A2510" s="7" t="s">
        <v>1843</v>
      </c>
      <c r="B2510" s="7" t="s">
        <v>1842</v>
      </c>
      <c r="C2510" s="7" t="s">
        <v>773</v>
      </c>
      <c r="D2510" s="649"/>
      <c r="E2510" s="649"/>
      <c r="F2510" s="649"/>
      <c r="G2510" s="649"/>
      <c r="H2510" s="649"/>
    </row>
    <row r="2511" spans="1:8">
      <c r="A2511" s="7" t="s">
        <v>1841</v>
      </c>
      <c r="B2511" s="7" t="s">
        <v>1840</v>
      </c>
      <c r="C2511" s="7" t="s">
        <v>773</v>
      </c>
      <c r="D2511" s="649"/>
      <c r="E2511" s="649"/>
      <c r="F2511" s="649"/>
      <c r="G2511" s="649"/>
      <c r="H2511" s="649"/>
    </row>
    <row r="2512" spans="1:8">
      <c r="A2512" s="7" t="s">
        <v>1839</v>
      </c>
      <c r="B2512" s="7" t="s">
        <v>1838</v>
      </c>
      <c r="C2512" s="7" t="s">
        <v>773</v>
      </c>
      <c r="D2512" s="649"/>
      <c r="E2512" s="649"/>
      <c r="F2512" s="649"/>
      <c r="G2512" s="649"/>
      <c r="H2512" s="649"/>
    </row>
    <row r="2513" spans="1:8">
      <c r="A2513" s="7" t="s">
        <v>1837</v>
      </c>
      <c r="B2513" s="7" t="s">
        <v>1836</v>
      </c>
      <c r="C2513" s="7" t="s">
        <v>773</v>
      </c>
      <c r="D2513" s="649"/>
      <c r="E2513" s="649"/>
      <c r="F2513" s="649"/>
      <c r="G2513" s="649"/>
      <c r="H2513" s="649"/>
    </row>
    <row r="2514" spans="1:8">
      <c r="A2514" s="7" t="s">
        <v>1835</v>
      </c>
      <c r="B2514" s="7" t="s">
        <v>1834</v>
      </c>
      <c r="C2514" s="7" t="s">
        <v>773</v>
      </c>
      <c r="D2514" s="649"/>
      <c r="E2514" s="649"/>
      <c r="F2514" s="649"/>
      <c r="G2514" s="649"/>
      <c r="H2514" s="649"/>
    </row>
    <row r="2515" spans="1:8">
      <c r="A2515" s="7" t="s">
        <v>1833</v>
      </c>
      <c r="B2515" s="7" t="s">
        <v>1832</v>
      </c>
      <c r="C2515" s="7" t="s">
        <v>773</v>
      </c>
      <c r="D2515" s="649"/>
      <c r="E2515" s="649"/>
      <c r="F2515" s="649"/>
      <c r="G2515" s="649"/>
      <c r="H2515" s="649"/>
    </row>
    <row r="2516" spans="1:8">
      <c r="A2516" s="7" t="s">
        <v>1831</v>
      </c>
      <c r="B2516" s="7" t="s">
        <v>1830</v>
      </c>
      <c r="C2516" s="7" t="s">
        <v>773</v>
      </c>
      <c r="D2516" s="649"/>
      <c r="E2516" s="649"/>
      <c r="F2516" s="649"/>
      <c r="G2516" s="649"/>
      <c r="H2516" s="649"/>
    </row>
    <row r="2517" spans="1:8">
      <c r="A2517" s="7" t="s">
        <v>1829</v>
      </c>
      <c r="B2517" s="7" t="s">
        <v>1828</v>
      </c>
      <c r="C2517" s="7" t="s">
        <v>773</v>
      </c>
      <c r="D2517" s="649"/>
      <c r="E2517" s="649"/>
      <c r="F2517" s="649"/>
      <c r="G2517" s="649"/>
      <c r="H2517" s="649"/>
    </row>
    <row r="2518" spans="1:8">
      <c r="A2518" s="7" t="s">
        <v>1827</v>
      </c>
      <c r="B2518" s="7" t="s">
        <v>1826</v>
      </c>
      <c r="C2518" s="7" t="s">
        <v>773</v>
      </c>
      <c r="D2518" s="649"/>
      <c r="E2518" s="649"/>
      <c r="F2518" s="649"/>
      <c r="G2518" s="649"/>
      <c r="H2518" s="649"/>
    </row>
    <row r="2519" spans="1:8">
      <c r="A2519" s="7" t="s">
        <v>1825</v>
      </c>
      <c r="B2519" s="7" t="s">
        <v>1824</v>
      </c>
      <c r="C2519" s="7" t="s">
        <v>773</v>
      </c>
      <c r="D2519" s="649"/>
      <c r="E2519" s="649"/>
      <c r="F2519" s="649"/>
      <c r="G2519" s="649"/>
      <c r="H2519" s="649"/>
    </row>
    <row r="2520" spans="1:8">
      <c r="A2520" s="7" t="s">
        <v>1823</v>
      </c>
      <c r="B2520" s="7" t="s">
        <v>1822</v>
      </c>
      <c r="C2520" s="7" t="s">
        <v>773</v>
      </c>
      <c r="D2520" s="649"/>
      <c r="E2520" s="649"/>
      <c r="F2520" s="649"/>
      <c r="G2520" s="649"/>
      <c r="H2520" s="649"/>
    </row>
    <row r="2521" spans="1:8">
      <c r="A2521" s="7" t="s">
        <v>1821</v>
      </c>
      <c r="B2521" s="7" t="s">
        <v>1752</v>
      </c>
      <c r="C2521" s="7" t="s">
        <v>773</v>
      </c>
      <c r="D2521" s="649"/>
      <c r="E2521" s="649"/>
      <c r="F2521" s="649"/>
      <c r="G2521" s="649"/>
      <c r="H2521" s="649"/>
    </row>
    <row r="2522" spans="1:8">
      <c r="A2522" s="7" t="s">
        <v>1820</v>
      </c>
      <c r="B2522" s="7" t="s">
        <v>1793</v>
      </c>
      <c r="C2522" s="7" t="s">
        <v>773</v>
      </c>
      <c r="D2522" s="649"/>
      <c r="E2522" s="649"/>
      <c r="F2522" s="649"/>
      <c r="G2522" s="649"/>
      <c r="H2522" s="649"/>
    </row>
    <row r="2523" spans="1:8">
      <c r="A2523" s="7" t="s">
        <v>1819</v>
      </c>
      <c r="B2523" s="7" t="s">
        <v>1791</v>
      </c>
      <c r="C2523" s="7" t="s">
        <v>773</v>
      </c>
      <c r="D2523" s="649"/>
      <c r="E2523" s="649"/>
      <c r="F2523" s="649"/>
      <c r="G2523" s="649"/>
      <c r="H2523" s="649"/>
    </row>
    <row r="2524" spans="1:8">
      <c r="A2524" s="7" t="s">
        <v>1818</v>
      </c>
      <c r="B2524" s="7" t="s">
        <v>1700</v>
      </c>
      <c r="C2524" s="7" t="s">
        <v>773</v>
      </c>
      <c r="D2524" s="649"/>
      <c r="E2524" s="649"/>
      <c r="F2524" s="649"/>
      <c r="G2524" s="649"/>
      <c r="H2524" s="649"/>
    </row>
    <row r="2525" spans="1:8">
      <c r="A2525" s="7" t="s">
        <v>1817</v>
      </c>
      <c r="B2525" s="7" t="s">
        <v>1698</v>
      </c>
      <c r="C2525" s="7" t="s">
        <v>773</v>
      </c>
      <c r="D2525" s="649"/>
      <c r="E2525" s="649"/>
      <c r="F2525" s="649"/>
      <c r="G2525" s="649"/>
      <c r="H2525" s="649"/>
    </row>
    <row r="2526" spans="1:8">
      <c r="A2526" s="7" t="s">
        <v>1816</v>
      </c>
      <c r="B2526" s="7" t="s">
        <v>1696</v>
      </c>
      <c r="C2526" s="7" t="s">
        <v>773</v>
      </c>
      <c r="D2526" s="649"/>
      <c r="E2526" s="649"/>
      <c r="F2526" s="649"/>
      <c r="G2526" s="649"/>
      <c r="H2526" s="649"/>
    </row>
    <row r="2527" spans="1:8">
      <c r="A2527" s="7" t="s">
        <v>1815</v>
      </c>
      <c r="B2527" s="7" t="s">
        <v>1814</v>
      </c>
      <c r="C2527" s="7" t="s">
        <v>773</v>
      </c>
      <c r="D2527" s="649"/>
      <c r="E2527" s="649"/>
      <c r="F2527" s="649"/>
      <c r="G2527" s="649"/>
      <c r="H2527" s="649"/>
    </row>
    <row r="2528" spans="1:8">
      <c r="A2528" s="7" t="s">
        <v>1813</v>
      </c>
      <c r="B2528" s="7" t="s">
        <v>1812</v>
      </c>
      <c r="C2528" s="7" t="s">
        <v>773</v>
      </c>
      <c r="D2528" s="649"/>
      <c r="E2528" s="649"/>
      <c r="F2528" s="649"/>
      <c r="G2528" s="649"/>
      <c r="H2528" s="649"/>
    </row>
    <row r="2529" spans="1:8">
      <c r="A2529" s="7" t="s">
        <v>1811</v>
      </c>
      <c r="B2529" s="7" t="s">
        <v>1724</v>
      </c>
      <c r="C2529" s="7" t="s">
        <v>773</v>
      </c>
      <c r="D2529" s="649"/>
      <c r="E2529" s="649"/>
      <c r="F2529" s="649"/>
      <c r="G2529" s="649"/>
      <c r="H2529" s="649"/>
    </row>
    <row r="2530" spans="1:8">
      <c r="A2530" s="7" t="s">
        <v>1810</v>
      </c>
      <c r="B2530" s="7" t="s">
        <v>1809</v>
      </c>
      <c r="C2530" s="7" t="s">
        <v>773</v>
      </c>
      <c r="D2530" s="649"/>
      <c r="E2530" s="649"/>
      <c r="F2530" s="649"/>
      <c r="G2530" s="649"/>
      <c r="H2530" s="649"/>
    </row>
    <row r="2531" spans="1:8">
      <c r="A2531" s="7" t="s">
        <v>1808</v>
      </c>
      <c r="B2531" s="7" t="s">
        <v>1807</v>
      </c>
      <c r="C2531" s="7" t="s">
        <v>773</v>
      </c>
      <c r="D2531" s="649"/>
      <c r="E2531" s="649"/>
      <c r="F2531" s="649"/>
      <c r="G2531" s="649"/>
      <c r="H2531" s="649"/>
    </row>
    <row r="2532" spans="1:8">
      <c r="A2532" s="7" t="s">
        <v>1806</v>
      </c>
      <c r="B2532" s="7" t="s">
        <v>1722</v>
      </c>
      <c r="C2532" s="7" t="s">
        <v>773</v>
      </c>
      <c r="D2532" s="649"/>
      <c r="E2532" s="649"/>
      <c r="F2532" s="649"/>
      <c r="G2532" s="649"/>
      <c r="H2532" s="649"/>
    </row>
    <row r="2533" spans="1:8">
      <c r="A2533" s="7" t="s">
        <v>1805</v>
      </c>
      <c r="B2533" s="7" t="s">
        <v>1720</v>
      </c>
      <c r="C2533" s="7" t="s">
        <v>773</v>
      </c>
      <c r="D2533" s="649"/>
      <c r="E2533" s="649"/>
      <c r="F2533" s="649"/>
      <c r="G2533" s="649"/>
      <c r="H2533" s="649"/>
    </row>
    <row r="2534" spans="1:8">
      <c r="A2534" s="7" t="s">
        <v>1804</v>
      </c>
      <c r="B2534" s="7" t="s">
        <v>1803</v>
      </c>
      <c r="C2534" s="7" t="s">
        <v>773</v>
      </c>
      <c r="D2534" s="649"/>
      <c r="E2534" s="649"/>
      <c r="F2534" s="649"/>
      <c r="G2534" s="649"/>
      <c r="H2534" s="649"/>
    </row>
    <row r="2535" spans="1:8">
      <c r="A2535" s="7" t="s">
        <v>1802</v>
      </c>
      <c r="B2535" s="7" t="s">
        <v>1716</v>
      </c>
      <c r="C2535" s="7" t="s">
        <v>773</v>
      </c>
      <c r="D2535" s="649"/>
      <c r="E2535" s="649"/>
      <c r="F2535" s="649"/>
      <c r="G2535" s="649"/>
      <c r="H2535" s="649"/>
    </row>
    <row r="2536" spans="1:8">
      <c r="A2536" s="7" t="s">
        <v>1801</v>
      </c>
      <c r="B2536" s="7" t="s">
        <v>1714</v>
      </c>
      <c r="C2536" s="7" t="s">
        <v>773</v>
      </c>
      <c r="D2536" s="649"/>
      <c r="E2536" s="649"/>
      <c r="F2536" s="649"/>
      <c r="G2536" s="649"/>
      <c r="H2536" s="649"/>
    </row>
    <row r="2537" spans="1:8">
      <c r="A2537" s="7" t="s">
        <v>1800</v>
      </c>
      <c r="B2537" s="7" t="s">
        <v>1712</v>
      </c>
      <c r="C2537" s="7" t="s">
        <v>773</v>
      </c>
      <c r="D2537" s="649"/>
      <c r="E2537" s="649"/>
      <c r="F2537" s="649"/>
      <c r="G2537" s="649"/>
      <c r="H2537" s="649"/>
    </row>
    <row r="2538" spans="1:8">
      <c r="A2538" s="7" t="s">
        <v>1799</v>
      </c>
      <c r="B2538" s="7" t="s">
        <v>1710</v>
      </c>
      <c r="C2538" s="7" t="s">
        <v>773</v>
      </c>
      <c r="D2538" s="649"/>
      <c r="E2538" s="649"/>
      <c r="F2538" s="649"/>
      <c r="G2538" s="649"/>
      <c r="H2538" s="649"/>
    </row>
    <row r="2539" spans="1:8">
      <c r="A2539" s="7" t="s">
        <v>1798</v>
      </c>
      <c r="B2539" s="7" t="s">
        <v>1708</v>
      </c>
      <c r="C2539" s="7" t="s">
        <v>773</v>
      </c>
      <c r="D2539" s="649"/>
      <c r="E2539" s="649"/>
      <c r="F2539" s="649"/>
      <c r="G2539" s="649"/>
      <c r="H2539" s="649"/>
    </row>
    <row r="2540" spans="1:8">
      <c r="A2540" s="7" t="s">
        <v>1797</v>
      </c>
      <c r="B2540" s="7" t="s">
        <v>1706</v>
      </c>
      <c r="C2540" s="7" t="s">
        <v>773</v>
      </c>
      <c r="D2540" s="649"/>
      <c r="E2540" s="649"/>
      <c r="F2540" s="649"/>
      <c r="G2540" s="649"/>
      <c r="H2540" s="649"/>
    </row>
    <row r="2541" spans="1:8">
      <c r="A2541" s="7" t="s">
        <v>1796</v>
      </c>
      <c r="B2541" s="7" t="s">
        <v>1726</v>
      </c>
      <c r="C2541" s="7" t="s">
        <v>773</v>
      </c>
      <c r="D2541" s="649"/>
      <c r="E2541" s="649"/>
      <c r="F2541" s="649"/>
      <c r="G2541" s="649"/>
      <c r="H2541" s="649"/>
    </row>
    <row r="2542" spans="1:8">
      <c r="A2542" s="7" t="s">
        <v>1795</v>
      </c>
      <c r="B2542" s="7" t="s">
        <v>1752</v>
      </c>
      <c r="C2542" s="7" t="s">
        <v>773</v>
      </c>
      <c r="D2542" s="649"/>
      <c r="E2542" s="649"/>
      <c r="F2542" s="649"/>
      <c r="G2542" s="649"/>
      <c r="H2542" s="649"/>
    </row>
    <row r="2543" spans="1:8">
      <c r="A2543" s="7" t="s">
        <v>1794</v>
      </c>
      <c r="B2543" s="7" t="s">
        <v>1793</v>
      </c>
      <c r="C2543" s="7" t="s">
        <v>773</v>
      </c>
      <c r="D2543" s="649"/>
      <c r="E2543" s="649"/>
      <c r="F2543" s="649"/>
      <c r="G2543" s="649"/>
      <c r="H2543" s="649"/>
    </row>
    <row r="2544" spans="1:8">
      <c r="A2544" s="7" t="s">
        <v>1792</v>
      </c>
      <c r="B2544" s="7" t="s">
        <v>1791</v>
      </c>
      <c r="C2544" s="7" t="s">
        <v>773</v>
      </c>
      <c r="D2544" s="649"/>
      <c r="E2544" s="649"/>
      <c r="F2544" s="649"/>
      <c r="G2544" s="649"/>
      <c r="H2544" s="649"/>
    </row>
    <row r="2545" spans="1:8">
      <c r="A2545" s="7" t="s">
        <v>1790</v>
      </c>
      <c r="B2545" s="7" t="s">
        <v>1700</v>
      </c>
      <c r="C2545" s="7" t="s">
        <v>773</v>
      </c>
      <c r="D2545" s="649"/>
      <c r="E2545" s="649"/>
      <c r="F2545" s="649"/>
      <c r="G2545" s="649"/>
      <c r="H2545" s="649"/>
    </row>
    <row r="2546" spans="1:8">
      <c r="A2546" s="7" t="s">
        <v>1789</v>
      </c>
      <c r="B2546" s="7" t="s">
        <v>1698</v>
      </c>
      <c r="C2546" s="7" t="s">
        <v>773</v>
      </c>
      <c r="D2546" s="649"/>
      <c r="E2546" s="649"/>
      <c r="F2546" s="649"/>
      <c r="G2546" s="649"/>
      <c r="H2546" s="649"/>
    </row>
    <row r="2547" spans="1:8">
      <c r="A2547" s="7" t="s">
        <v>1788</v>
      </c>
      <c r="B2547" s="7" t="s">
        <v>1696</v>
      </c>
      <c r="C2547" s="7" t="s">
        <v>773</v>
      </c>
      <c r="D2547" s="649"/>
      <c r="E2547" s="649"/>
      <c r="F2547" s="649"/>
      <c r="G2547" s="649"/>
      <c r="H2547" s="649"/>
    </row>
    <row r="2548" spans="1:8">
      <c r="A2548" s="7" t="s">
        <v>1787</v>
      </c>
      <c r="B2548" s="7" t="s">
        <v>1786</v>
      </c>
      <c r="C2548" s="7" t="s">
        <v>773</v>
      </c>
      <c r="D2548" s="649">
        <v>55.45</v>
      </c>
      <c r="E2548" s="649">
        <v>141.41999999999999</v>
      </c>
      <c r="F2548" s="649">
        <v>187.2</v>
      </c>
      <c r="G2548" s="649">
        <v>761.86</v>
      </c>
      <c r="H2548" s="650">
        <v>2370.91</v>
      </c>
    </row>
    <row r="2549" spans="1:8">
      <c r="A2549" s="7" t="s">
        <v>1785</v>
      </c>
      <c r="B2549" s="7" t="s">
        <v>1784</v>
      </c>
      <c r="C2549" s="7" t="s">
        <v>773</v>
      </c>
      <c r="D2549" s="649">
        <v>58.31</v>
      </c>
      <c r="E2549" s="649">
        <v>55.45</v>
      </c>
      <c r="F2549" s="649">
        <v>141.41999999999999</v>
      </c>
      <c r="G2549" s="649">
        <v>187.41</v>
      </c>
      <c r="H2549" s="649">
        <v>761.86</v>
      </c>
    </row>
    <row r="2550" spans="1:8">
      <c r="A2550" s="7" t="s">
        <v>1783</v>
      </c>
      <c r="B2550" s="7" t="s">
        <v>1782</v>
      </c>
      <c r="C2550" s="7" t="s">
        <v>773</v>
      </c>
      <c r="D2550" s="649">
        <v>58.31</v>
      </c>
      <c r="E2550" s="649">
        <v>55.45</v>
      </c>
      <c r="F2550" s="649">
        <v>141.41999999999999</v>
      </c>
      <c r="G2550" s="649">
        <v>187.41</v>
      </c>
      <c r="H2550" s="649">
        <v>761.86</v>
      </c>
    </row>
    <row r="2551" spans="1:8">
      <c r="A2551" s="7" t="s">
        <v>1781</v>
      </c>
      <c r="B2551" s="7" t="s">
        <v>1780</v>
      </c>
      <c r="C2551" s="7" t="s">
        <v>773</v>
      </c>
      <c r="D2551" s="649">
        <v>58.31</v>
      </c>
      <c r="E2551" s="649">
        <v>55.45</v>
      </c>
      <c r="F2551" s="649">
        <v>141.41999999999999</v>
      </c>
      <c r="G2551" s="649">
        <v>187.2</v>
      </c>
      <c r="H2551" s="649">
        <v>761.86</v>
      </c>
    </row>
    <row r="2552" spans="1:8">
      <c r="A2552" s="7" t="s">
        <v>1779</v>
      </c>
      <c r="B2552" s="7" t="s">
        <v>1739</v>
      </c>
      <c r="C2552" s="7" t="s">
        <v>773</v>
      </c>
      <c r="D2552" s="649"/>
      <c r="E2552" s="649"/>
      <c r="F2552" s="649"/>
      <c r="G2552" s="649">
        <v>0.21</v>
      </c>
      <c r="H2552" s="649"/>
    </row>
    <row r="2553" spans="1:8">
      <c r="A2553" s="7" t="s">
        <v>1778</v>
      </c>
      <c r="B2553" s="7" t="s">
        <v>1737</v>
      </c>
      <c r="C2553" s="7" t="s">
        <v>773</v>
      </c>
      <c r="D2553" s="649"/>
      <c r="E2553" s="649"/>
      <c r="F2553" s="649"/>
      <c r="G2553" s="649"/>
      <c r="H2553" s="649"/>
    </row>
    <row r="2554" spans="1:8">
      <c r="A2554" s="7" t="s">
        <v>1777</v>
      </c>
      <c r="B2554" s="7" t="s">
        <v>1735</v>
      </c>
      <c r="C2554" s="7" t="s">
        <v>773</v>
      </c>
      <c r="D2554" s="649"/>
      <c r="E2554" s="649"/>
      <c r="F2554" s="649"/>
      <c r="G2554" s="649"/>
      <c r="H2554" s="649"/>
    </row>
    <row r="2555" spans="1:8">
      <c r="A2555" s="7" t="s">
        <v>1776</v>
      </c>
      <c r="B2555" s="7" t="s">
        <v>1775</v>
      </c>
      <c r="C2555" s="7" t="s">
        <v>773</v>
      </c>
      <c r="D2555" s="649"/>
      <c r="E2555" s="649"/>
      <c r="F2555" s="649"/>
      <c r="G2555" s="649"/>
      <c r="H2555" s="649"/>
    </row>
    <row r="2556" spans="1:8">
      <c r="A2556" s="7" t="s">
        <v>1774</v>
      </c>
      <c r="B2556" s="7" t="s">
        <v>1773</v>
      </c>
      <c r="C2556" s="7" t="s">
        <v>773</v>
      </c>
      <c r="D2556" s="649"/>
      <c r="E2556" s="649"/>
      <c r="F2556" s="649"/>
      <c r="G2556" s="649"/>
      <c r="H2556" s="649"/>
    </row>
    <row r="2557" spans="1:8">
      <c r="A2557" s="7" t="s">
        <v>1772</v>
      </c>
      <c r="B2557" s="7" t="s">
        <v>1771</v>
      </c>
      <c r="C2557" s="7" t="s">
        <v>773</v>
      </c>
      <c r="D2557" s="649"/>
      <c r="E2557" s="649"/>
      <c r="F2557" s="649"/>
      <c r="G2557" s="649"/>
      <c r="H2557" s="649"/>
    </row>
    <row r="2558" spans="1:8">
      <c r="A2558" s="7" t="s">
        <v>1770</v>
      </c>
      <c r="B2558" s="7" t="s">
        <v>1769</v>
      </c>
      <c r="C2558" s="7" t="s">
        <v>773</v>
      </c>
      <c r="D2558" s="649"/>
      <c r="E2558" s="649"/>
      <c r="F2558" s="649"/>
      <c r="G2558" s="649"/>
      <c r="H2558" s="649"/>
    </row>
    <row r="2559" spans="1:8">
      <c r="A2559" s="7" t="s">
        <v>1768</v>
      </c>
      <c r="B2559" s="7" t="s">
        <v>1767</v>
      </c>
      <c r="C2559" s="7" t="s">
        <v>773</v>
      </c>
      <c r="D2559" s="649"/>
      <c r="E2559" s="649"/>
      <c r="F2559" s="649"/>
      <c r="G2559" s="649"/>
      <c r="H2559" s="649"/>
    </row>
    <row r="2560" spans="1:8">
      <c r="A2560" s="7" t="s">
        <v>1766</v>
      </c>
      <c r="B2560" s="7" t="s">
        <v>1765</v>
      </c>
      <c r="C2560" s="7" t="s">
        <v>773</v>
      </c>
      <c r="D2560" s="649"/>
      <c r="E2560" s="649"/>
      <c r="F2560" s="649"/>
      <c r="G2560" s="649"/>
      <c r="H2560" s="649"/>
    </row>
    <row r="2561" spans="1:8">
      <c r="A2561" s="7" t="s">
        <v>1764</v>
      </c>
      <c r="B2561" s="7" t="s">
        <v>1730</v>
      </c>
      <c r="C2561" s="7" t="s">
        <v>773</v>
      </c>
      <c r="D2561" s="649"/>
      <c r="E2561" s="649"/>
      <c r="F2561" s="649"/>
      <c r="G2561" s="649"/>
      <c r="H2561" s="649"/>
    </row>
    <row r="2562" spans="1:8">
      <c r="A2562" s="7" t="s">
        <v>1763</v>
      </c>
      <c r="B2562" s="7" t="s">
        <v>1710</v>
      </c>
      <c r="C2562" s="7" t="s">
        <v>773</v>
      </c>
      <c r="D2562" s="649">
        <v>-4.76</v>
      </c>
      <c r="E2562" s="649">
        <v>-3.78</v>
      </c>
      <c r="F2562" s="649">
        <v>-1.42</v>
      </c>
      <c r="G2562" s="649">
        <v>-24.43</v>
      </c>
      <c r="H2562" s="649">
        <v>17.2</v>
      </c>
    </row>
    <row r="2563" spans="1:8">
      <c r="A2563" s="7" t="s">
        <v>1762</v>
      </c>
      <c r="B2563" s="7" t="s">
        <v>1761</v>
      </c>
      <c r="C2563" s="7" t="s">
        <v>773</v>
      </c>
      <c r="D2563" s="649"/>
      <c r="E2563" s="649"/>
      <c r="F2563" s="649"/>
      <c r="G2563" s="649"/>
      <c r="H2563" s="649"/>
    </row>
    <row r="2564" spans="1:8">
      <c r="A2564" s="7" t="s">
        <v>1760</v>
      </c>
      <c r="B2564" s="7" t="s">
        <v>1728</v>
      </c>
      <c r="C2564" s="7" t="s">
        <v>773</v>
      </c>
      <c r="D2564" s="649">
        <v>1.9</v>
      </c>
      <c r="E2564" s="649">
        <v>90.79</v>
      </c>
      <c r="F2564" s="649">
        <v>49.59</v>
      </c>
      <c r="G2564" s="649">
        <v>616.61</v>
      </c>
      <c r="H2564" s="649">
        <v>874.46</v>
      </c>
    </row>
    <row r="2565" spans="1:8">
      <c r="A2565" s="7" t="s">
        <v>1759</v>
      </c>
      <c r="B2565" s="7" t="s">
        <v>1758</v>
      </c>
      <c r="C2565" s="7" t="s">
        <v>773</v>
      </c>
      <c r="D2565" s="649"/>
      <c r="E2565" s="649"/>
      <c r="F2565" s="649"/>
      <c r="G2565" s="649"/>
      <c r="H2565" s="649"/>
    </row>
    <row r="2566" spans="1:8">
      <c r="A2566" s="7" t="s">
        <v>1757</v>
      </c>
      <c r="B2566" s="7" t="s">
        <v>1756</v>
      </c>
      <c r="C2566" s="7" t="s">
        <v>773</v>
      </c>
      <c r="D2566" s="649"/>
      <c r="E2566" s="649"/>
      <c r="F2566" s="649"/>
      <c r="G2566" s="649"/>
      <c r="H2566" s="649"/>
    </row>
    <row r="2567" spans="1:8">
      <c r="A2567" s="7" t="s">
        <v>1755</v>
      </c>
      <c r="B2567" s="7" t="s">
        <v>1754</v>
      </c>
      <c r="C2567" s="7" t="s">
        <v>773</v>
      </c>
      <c r="D2567" s="649"/>
      <c r="E2567" s="649">
        <v>-1.04</v>
      </c>
      <c r="F2567" s="649">
        <v>-2.39</v>
      </c>
      <c r="G2567" s="649">
        <v>-17.73</v>
      </c>
      <c r="H2567" s="649">
        <v>17.39</v>
      </c>
    </row>
    <row r="2568" spans="1:8">
      <c r="A2568" s="7" t="s">
        <v>1753</v>
      </c>
      <c r="B2568" s="7" t="s">
        <v>1752</v>
      </c>
      <c r="C2568" s="7" t="s">
        <v>773</v>
      </c>
      <c r="D2568" s="649"/>
      <c r="E2568" s="649"/>
      <c r="F2568" s="649"/>
      <c r="G2568" s="649"/>
      <c r="H2568" s="649"/>
    </row>
    <row r="2569" spans="1:8">
      <c r="A2569" s="7" t="s">
        <v>1751</v>
      </c>
      <c r="B2569" s="7" t="s">
        <v>1700</v>
      </c>
      <c r="C2569" s="7" t="s">
        <v>773</v>
      </c>
      <c r="D2569" s="649"/>
      <c r="E2569" s="649"/>
      <c r="F2569" s="649"/>
      <c r="G2569" s="649"/>
      <c r="H2569" s="649"/>
    </row>
    <row r="2570" spans="1:8">
      <c r="A2570" s="7" t="s">
        <v>1750</v>
      </c>
      <c r="B2570" s="7" t="s">
        <v>1698</v>
      </c>
      <c r="C2570" s="7" t="s">
        <v>773</v>
      </c>
      <c r="D2570" s="649"/>
      <c r="E2570" s="649"/>
      <c r="F2570" s="649"/>
      <c r="G2570" s="649"/>
      <c r="H2570" s="649"/>
    </row>
    <row r="2571" spans="1:8">
      <c r="A2571" s="7" t="s">
        <v>1749</v>
      </c>
      <c r="B2571" s="7" t="s">
        <v>1696</v>
      </c>
      <c r="C2571" s="7" t="s">
        <v>773</v>
      </c>
      <c r="D2571" s="649"/>
      <c r="E2571" s="649"/>
      <c r="F2571" s="649"/>
      <c r="G2571" s="649"/>
      <c r="H2571" s="649">
        <v>700</v>
      </c>
    </row>
    <row r="2572" spans="1:8">
      <c r="A2572" s="7" t="s">
        <v>1748</v>
      </c>
      <c r="B2572" s="7" t="s">
        <v>1747</v>
      </c>
      <c r="C2572" s="7" t="s">
        <v>773</v>
      </c>
      <c r="D2572" s="649"/>
      <c r="E2572" s="649"/>
      <c r="F2572" s="649"/>
      <c r="G2572" s="649"/>
      <c r="H2572" s="649"/>
    </row>
    <row r="2573" spans="1:8">
      <c r="A2573" s="7" t="s">
        <v>1746</v>
      </c>
      <c r="B2573" s="7" t="s">
        <v>1745</v>
      </c>
      <c r="C2573" s="7" t="s">
        <v>773</v>
      </c>
      <c r="D2573" s="649"/>
      <c r="E2573" s="649"/>
      <c r="F2573" s="649"/>
      <c r="G2573" s="649"/>
      <c r="H2573" s="649"/>
    </row>
    <row r="2574" spans="1:8">
      <c r="A2574" s="7" t="s">
        <v>1744</v>
      </c>
      <c r="B2574" s="7" t="s">
        <v>1743</v>
      </c>
      <c r="C2574" s="7" t="s">
        <v>773</v>
      </c>
      <c r="D2574" s="649"/>
      <c r="E2574" s="649"/>
      <c r="F2574" s="649"/>
      <c r="G2574" s="649"/>
      <c r="H2574" s="649"/>
    </row>
    <row r="2575" spans="1:8">
      <c r="A2575" s="7" t="s">
        <v>1742</v>
      </c>
      <c r="B2575" s="7" t="s">
        <v>1741</v>
      </c>
      <c r="C2575" s="7" t="s">
        <v>773</v>
      </c>
      <c r="D2575" s="649"/>
      <c r="E2575" s="649"/>
      <c r="F2575" s="649"/>
      <c r="G2575" s="649"/>
      <c r="H2575" s="649"/>
    </row>
    <row r="2576" spans="1:8">
      <c r="A2576" s="7" t="s">
        <v>1740</v>
      </c>
      <c r="B2576" s="7" t="s">
        <v>1739</v>
      </c>
      <c r="C2576" s="7" t="s">
        <v>773</v>
      </c>
      <c r="D2576" s="649"/>
      <c r="E2576" s="649"/>
      <c r="F2576" s="649"/>
      <c r="G2576" s="649"/>
      <c r="H2576" s="649"/>
    </row>
    <row r="2577" spans="1:8">
      <c r="A2577" s="7" t="s">
        <v>1738</v>
      </c>
      <c r="B2577" s="7" t="s">
        <v>1737</v>
      </c>
      <c r="C2577" s="7" t="s">
        <v>773</v>
      </c>
      <c r="D2577" s="649"/>
      <c r="E2577" s="649"/>
      <c r="F2577" s="649"/>
      <c r="G2577" s="649"/>
      <c r="H2577" s="649"/>
    </row>
    <row r="2578" spans="1:8">
      <c r="A2578" s="7" t="s">
        <v>1736</v>
      </c>
      <c r="B2578" s="7" t="s">
        <v>1735</v>
      </c>
      <c r="C2578" s="7" t="s">
        <v>773</v>
      </c>
      <c r="D2578" s="649"/>
      <c r="E2578" s="649"/>
      <c r="F2578" s="649"/>
      <c r="G2578" s="649"/>
      <c r="H2578" s="649"/>
    </row>
    <row r="2579" spans="1:8">
      <c r="A2579" s="7" t="s">
        <v>1734</v>
      </c>
      <c r="B2579" s="7" t="s">
        <v>1733</v>
      </c>
      <c r="C2579" s="7" t="s">
        <v>773</v>
      </c>
      <c r="D2579" s="649"/>
      <c r="E2579" s="649"/>
      <c r="F2579" s="649"/>
      <c r="G2579" s="649"/>
      <c r="H2579" s="649"/>
    </row>
    <row r="2580" spans="1:8">
      <c r="A2580" s="7" t="s">
        <v>1732</v>
      </c>
      <c r="B2580" s="7" t="s">
        <v>1352</v>
      </c>
      <c r="C2580" s="7" t="s">
        <v>773</v>
      </c>
      <c r="D2580" s="649"/>
      <c r="E2580" s="649"/>
      <c r="F2580" s="649"/>
      <c r="G2580" s="649"/>
      <c r="H2580" s="649"/>
    </row>
    <row r="2581" spans="1:8">
      <c r="A2581" s="7" t="s">
        <v>1731</v>
      </c>
      <c r="B2581" s="7" t="s">
        <v>1730</v>
      </c>
      <c r="C2581" s="7" t="s">
        <v>773</v>
      </c>
      <c r="D2581" s="649"/>
      <c r="E2581" s="649"/>
      <c r="F2581" s="649"/>
      <c r="G2581" s="649"/>
      <c r="H2581" s="649"/>
    </row>
    <row r="2582" spans="1:8">
      <c r="A2582" s="7" t="s">
        <v>1729</v>
      </c>
      <c r="B2582" s="7" t="s">
        <v>1728</v>
      </c>
      <c r="C2582" s="7" t="s">
        <v>773</v>
      </c>
      <c r="D2582" s="649"/>
      <c r="E2582" s="649"/>
      <c r="F2582" s="649"/>
      <c r="G2582" s="649"/>
      <c r="H2582" s="649"/>
    </row>
    <row r="2583" spans="1:8">
      <c r="A2583" s="7" t="s">
        <v>1727</v>
      </c>
      <c r="B2583" s="7" t="s">
        <v>1726</v>
      </c>
      <c r="C2583" s="7" t="s">
        <v>773</v>
      </c>
      <c r="D2583" s="649"/>
      <c r="E2583" s="649"/>
      <c r="F2583" s="649"/>
      <c r="G2583" s="649"/>
      <c r="H2583" s="649"/>
    </row>
    <row r="2584" spans="1:8">
      <c r="A2584" s="7" t="s">
        <v>1725</v>
      </c>
      <c r="B2584" s="7" t="s">
        <v>1724</v>
      </c>
      <c r="C2584" s="7" t="s">
        <v>773</v>
      </c>
      <c r="D2584" s="649"/>
      <c r="E2584" s="649"/>
      <c r="F2584" s="649"/>
      <c r="G2584" s="649"/>
      <c r="H2584" s="649"/>
    </row>
    <row r="2585" spans="1:8">
      <c r="A2585" s="7" t="s">
        <v>1723</v>
      </c>
      <c r="B2585" s="7" t="s">
        <v>1722</v>
      </c>
      <c r="C2585" s="7" t="s">
        <v>773</v>
      </c>
      <c r="D2585" s="649"/>
      <c r="E2585" s="649"/>
      <c r="F2585" s="649"/>
      <c r="G2585" s="649"/>
      <c r="H2585" s="649"/>
    </row>
    <row r="2586" spans="1:8">
      <c r="A2586" s="7" t="s">
        <v>1721</v>
      </c>
      <c r="B2586" s="7" t="s">
        <v>1720</v>
      </c>
      <c r="C2586" s="7" t="s">
        <v>773</v>
      </c>
      <c r="D2586" s="649"/>
      <c r="E2586" s="649"/>
      <c r="F2586" s="649"/>
      <c r="G2586" s="649"/>
      <c r="H2586" s="649"/>
    </row>
    <row r="2587" spans="1:8">
      <c r="A2587" s="7" t="s">
        <v>1719</v>
      </c>
      <c r="B2587" s="7" t="s">
        <v>1718</v>
      </c>
      <c r="C2587" s="7" t="s">
        <v>773</v>
      </c>
      <c r="D2587" s="649"/>
      <c r="E2587" s="649"/>
      <c r="F2587" s="649"/>
      <c r="G2587" s="649"/>
      <c r="H2587" s="649"/>
    </row>
    <row r="2588" spans="1:8">
      <c r="A2588" s="7" t="s">
        <v>1717</v>
      </c>
      <c r="B2588" s="7" t="s">
        <v>1716</v>
      </c>
      <c r="C2588" s="7" t="s">
        <v>773</v>
      </c>
      <c r="D2588" s="649"/>
      <c r="E2588" s="649"/>
      <c r="F2588" s="649"/>
      <c r="G2588" s="649"/>
      <c r="H2588" s="649"/>
    </row>
    <row r="2589" spans="1:8">
      <c r="A2589" s="7" t="s">
        <v>1715</v>
      </c>
      <c r="B2589" s="7" t="s">
        <v>1714</v>
      </c>
      <c r="C2589" s="7" t="s">
        <v>773</v>
      </c>
      <c r="D2589" s="649"/>
      <c r="E2589" s="649"/>
      <c r="F2589" s="649"/>
      <c r="G2589" s="649"/>
      <c r="H2589" s="649"/>
    </row>
    <row r="2590" spans="1:8">
      <c r="A2590" s="7" t="s">
        <v>1713</v>
      </c>
      <c r="B2590" s="7" t="s">
        <v>1712</v>
      </c>
      <c r="C2590" s="7" t="s">
        <v>773</v>
      </c>
      <c r="D2590" s="649"/>
      <c r="E2590" s="649"/>
      <c r="F2590" s="649"/>
      <c r="G2590" s="649"/>
      <c r="H2590" s="649"/>
    </row>
    <row r="2591" spans="1:8">
      <c r="A2591" s="7" t="s">
        <v>1711</v>
      </c>
      <c r="B2591" s="7" t="s">
        <v>1710</v>
      </c>
      <c r="C2591" s="7" t="s">
        <v>773</v>
      </c>
      <c r="D2591" s="649"/>
      <c r="E2591" s="649"/>
      <c r="F2591" s="649"/>
      <c r="G2591" s="649"/>
      <c r="H2591" s="649"/>
    </row>
    <row r="2592" spans="1:8">
      <c r="A2592" s="7" t="s">
        <v>1709</v>
      </c>
      <c r="B2592" s="7" t="s">
        <v>1708</v>
      </c>
      <c r="C2592" s="7" t="s">
        <v>773</v>
      </c>
      <c r="D2592" s="649"/>
      <c r="E2592" s="649"/>
      <c r="F2592" s="649"/>
      <c r="G2592" s="649"/>
      <c r="H2592" s="649"/>
    </row>
    <row r="2593" spans="1:8">
      <c r="A2593" s="7" t="s">
        <v>1707</v>
      </c>
      <c r="B2593" s="7" t="s">
        <v>1706</v>
      </c>
      <c r="C2593" s="7" t="s">
        <v>773</v>
      </c>
      <c r="D2593" s="649"/>
      <c r="E2593" s="649"/>
      <c r="F2593" s="649"/>
      <c r="G2593" s="649"/>
      <c r="H2593" s="649"/>
    </row>
    <row r="2594" spans="1:8">
      <c r="A2594" s="7" t="s">
        <v>1705</v>
      </c>
      <c r="B2594" s="7" t="s">
        <v>1704</v>
      </c>
      <c r="C2594" s="7" t="s">
        <v>773</v>
      </c>
      <c r="D2594" s="649"/>
      <c r="E2594" s="649"/>
      <c r="F2594" s="649"/>
      <c r="G2594" s="649"/>
      <c r="H2594" s="649"/>
    </row>
    <row r="2595" spans="1:8">
      <c r="A2595" s="7" t="s">
        <v>1703</v>
      </c>
      <c r="B2595" s="7" t="s">
        <v>1702</v>
      </c>
      <c r="C2595" s="7" t="s">
        <v>773</v>
      </c>
      <c r="D2595" s="649"/>
      <c r="E2595" s="649"/>
      <c r="F2595" s="649"/>
      <c r="G2595" s="649"/>
      <c r="H2595" s="649"/>
    </row>
    <row r="2596" spans="1:8">
      <c r="A2596" s="7" t="s">
        <v>1701</v>
      </c>
      <c r="B2596" s="7" t="s">
        <v>1700</v>
      </c>
      <c r="C2596" s="7" t="s">
        <v>773</v>
      </c>
      <c r="D2596" s="649"/>
      <c r="E2596" s="649"/>
      <c r="F2596" s="649"/>
      <c r="G2596" s="649"/>
      <c r="H2596" s="649"/>
    </row>
    <row r="2597" spans="1:8">
      <c r="A2597" s="7" t="s">
        <v>1699</v>
      </c>
      <c r="B2597" s="7" t="s">
        <v>1698</v>
      </c>
      <c r="C2597" s="7" t="s">
        <v>773</v>
      </c>
      <c r="D2597" s="649"/>
      <c r="E2597" s="649"/>
      <c r="F2597" s="649"/>
      <c r="G2597" s="649"/>
      <c r="H2597" s="649"/>
    </row>
    <row r="2598" spans="1:8">
      <c r="A2598" s="7" t="s">
        <v>1697</v>
      </c>
      <c r="B2598" s="7" t="s">
        <v>1696</v>
      </c>
      <c r="C2598" s="7" t="s">
        <v>773</v>
      </c>
      <c r="D2598" s="649"/>
      <c r="E2598" s="649"/>
      <c r="F2598" s="649"/>
      <c r="G2598" s="649"/>
      <c r="H2598" s="649"/>
    </row>
    <row r="2599" spans="1:8">
      <c r="A2599" s="7" t="s">
        <v>1695</v>
      </c>
      <c r="B2599" s="7" t="s">
        <v>553</v>
      </c>
      <c r="C2599" s="7" t="s">
        <v>773</v>
      </c>
      <c r="D2599" s="650">
        <v>1018.32</v>
      </c>
      <c r="E2599" s="650">
        <v>1457.6</v>
      </c>
      <c r="F2599" s="650">
        <v>1568.98</v>
      </c>
      <c r="G2599" s="650">
        <v>2138.7199999999998</v>
      </c>
      <c r="H2599" s="650">
        <v>3052.5</v>
      </c>
    </row>
    <row r="2600" spans="1:8">
      <c r="A2600" s="7" t="s">
        <v>1694</v>
      </c>
      <c r="B2600" s="7" t="s">
        <v>185</v>
      </c>
      <c r="C2600" s="7" t="s">
        <v>773</v>
      </c>
      <c r="D2600" s="649">
        <v>220.17</v>
      </c>
      <c r="E2600" s="649">
        <v>114.58</v>
      </c>
      <c r="F2600" s="649">
        <v>129.91</v>
      </c>
      <c r="G2600" s="649">
        <v>-13.82</v>
      </c>
      <c r="H2600" s="649">
        <v>81.02</v>
      </c>
    </row>
    <row r="2601" spans="1:8">
      <c r="A2601" s="7" t="s">
        <v>1693</v>
      </c>
      <c r="B2601" s="7" t="s">
        <v>1692</v>
      </c>
      <c r="C2601" s="7" t="s">
        <v>773</v>
      </c>
      <c r="D2601" s="649">
        <v>1.9</v>
      </c>
      <c r="E2601" s="649">
        <v>90.79</v>
      </c>
      <c r="F2601" s="649">
        <v>49.59</v>
      </c>
      <c r="G2601" s="649">
        <v>616.61</v>
      </c>
      <c r="H2601" s="649">
        <v>874.46</v>
      </c>
    </row>
    <row r="2602" spans="1:8">
      <c r="A2602" s="7" t="s">
        <v>1691</v>
      </c>
      <c r="B2602" s="7" t="s">
        <v>1690</v>
      </c>
      <c r="C2602" s="7" t="s">
        <v>773</v>
      </c>
      <c r="D2602" s="649"/>
      <c r="E2602" s="649"/>
      <c r="F2602" s="649"/>
      <c r="G2602" s="649"/>
      <c r="H2602" s="649"/>
    </row>
    <row r="2603" spans="1:8">
      <c r="A2603" s="7" t="s">
        <v>1689</v>
      </c>
      <c r="B2603" s="7" t="s">
        <v>1688</v>
      </c>
      <c r="C2603" s="7" t="s">
        <v>773</v>
      </c>
      <c r="D2603" s="649">
        <v>239.94</v>
      </c>
      <c r="E2603" s="649">
        <v>204.47</v>
      </c>
      <c r="F2603" s="649">
        <v>198.28</v>
      </c>
      <c r="G2603" s="649">
        <v>245.7</v>
      </c>
      <c r="H2603" s="649">
        <v>459.17</v>
      </c>
    </row>
    <row r="2604" spans="1:8">
      <c r="A2604" s="7" t="s">
        <v>1687</v>
      </c>
      <c r="B2604" s="7" t="s">
        <v>1686</v>
      </c>
      <c r="C2604" s="7" t="s">
        <v>773</v>
      </c>
      <c r="D2604" s="649"/>
      <c r="E2604" s="649"/>
      <c r="F2604" s="649"/>
      <c r="G2604" s="649"/>
      <c r="H2604" s="649"/>
    </row>
    <row r="2605" spans="1:8">
      <c r="A2605" s="7" t="s">
        <v>1685</v>
      </c>
      <c r="B2605" s="7" t="s">
        <v>1684</v>
      </c>
      <c r="C2605" s="7" t="s">
        <v>773</v>
      </c>
      <c r="D2605" s="649">
        <v>50.79</v>
      </c>
      <c r="E2605" s="649">
        <v>41.23</v>
      </c>
      <c r="F2605" s="649">
        <v>34.659999999999997</v>
      </c>
      <c r="G2605" s="649">
        <v>19.73</v>
      </c>
      <c r="H2605" s="649">
        <v>4.8</v>
      </c>
    </row>
    <row r="2606" spans="1:8">
      <c r="A2606" s="7" t="s">
        <v>1683</v>
      </c>
      <c r="B2606" s="7" t="s">
        <v>1682</v>
      </c>
      <c r="C2606" s="7" t="s">
        <v>773</v>
      </c>
      <c r="D2606" s="649"/>
      <c r="E2606" s="649"/>
      <c r="F2606" s="649"/>
      <c r="G2606" s="649"/>
      <c r="H2606" s="649"/>
    </row>
    <row r="2607" spans="1:8">
      <c r="A2607" s="7" t="s">
        <v>1681</v>
      </c>
      <c r="B2607" s="7" t="s">
        <v>1680</v>
      </c>
      <c r="C2607" s="7" t="s">
        <v>773</v>
      </c>
      <c r="D2607" s="649">
        <v>0.51</v>
      </c>
      <c r="E2607" s="649"/>
      <c r="F2607" s="649">
        <v>0.19</v>
      </c>
      <c r="G2607" s="649"/>
      <c r="H2607" s="649"/>
    </row>
    <row r="2608" spans="1:8">
      <c r="A2608" s="7" t="s">
        <v>1679</v>
      </c>
      <c r="B2608" s="7" t="s">
        <v>1678</v>
      </c>
      <c r="C2608" s="7" t="s">
        <v>773</v>
      </c>
      <c r="D2608" s="649"/>
      <c r="E2608" s="649"/>
      <c r="F2608" s="649"/>
      <c r="G2608" s="649"/>
      <c r="H2608" s="649"/>
    </row>
    <row r="2609" spans="1:8">
      <c r="A2609" s="7" t="s">
        <v>1677</v>
      </c>
      <c r="B2609" s="7" t="s">
        <v>1676</v>
      </c>
      <c r="C2609" s="7" t="s">
        <v>773</v>
      </c>
      <c r="D2609" s="649">
        <v>50.28</v>
      </c>
      <c r="E2609" s="649">
        <v>41.23</v>
      </c>
      <c r="F2609" s="649">
        <v>34.47</v>
      </c>
      <c r="G2609" s="649">
        <v>19.73</v>
      </c>
      <c r="H2609" s="649">
        <v>4.8</v>
      </c>
    </row>
    <row r="2610" spans="1:8">
      <c r="A2610" s="7" t="s">
        <v>1675</v>
      </c>
      <c r="B2610" s="7" t="s">
        <v>1674</v>
      </c>
      <c r="C2610" s="7" t="s">
        <v>773</v>
      </c>
      <c r="D2610" s="649"/>
      <c r="E2610" s="649"/>
      <c r="F2610" s="649"/>
      <c r="G2610" s="649"/>
      <c r="H2610" s="649"/>
    </row>
    <row r="2611" spans="1:8">
      <c r="A2611" s="7" t="s">
        <v>1673</v>
      </c>
      <c r="B2611" s="7" t="s">
        <v>1672</v>
      </c>
      <c r="C2611" s="7" t="s">
        <v>773</v>
      </c>
      <c r="D2611" s="649">
        <v>0.42</v>
      </c>
      <c r="E2611" s="649">
        <v>9.34</v>
      </c>
      <c r="F2611" s="649"/>
      <c r="G2611" s="649">
        <v>3.51</v>
      </c>
      <c r="H2611" s="649">
        <v>22.95</v>
      </c>
    </row>
    <row r="2612" spans="1:8">
      <c r="A2612" s="7" t="s">
        <v>1671</v>
      </c>
      <c r="B2612" s="7" t="s">
        <v>1670</v>
      </c>
      <c r="C2612" s="7" t="s">
        <v>773</v>
      </c>
      <c r="D2612" s="649">
        <v>7.23</v>
      </c>
      <c r="E2612" s="649">
        <v>32.24</v>
      </c>
      <c r="F2612" s="649">
        <v>62.92</v>
      </c>
      <c r="G2612" s="649">
        <v>22.87</v>
      </c>
      <c r="H2612" s="649"/>
    </row>
    <row r="2613" spans="1:8">
      <c r="A2613" s="7" t="s">
        <v>1669</v>
      </c>
      <c r="B2613" s="7" t="s">
        <v>1668</v>
      </c>
      <c r="C2613" s="7" t="s">
        <v>773</v>
      </c>
      <c r="D2613" s="649">
        <v>10.43</v>
      </c>
      <c r="E2613" s="649">
        <v>9.69</v>
      </c>
      <c r="F2613" s="649">
        <v>7.6</v>
      </c>
      <c r="G2613" s="649">
        <v>7.38</v>
      </c>
      <c r="H2613" s="649">
        <v>42.1</v>
      </c>
    </row>
    <row r="2614" spans="1:8">
      <c r="A2614" s="7" t="s">
        <v>1667</v>
      </c>
      <c r="B2614" s="7" t="s">
        <v>210</v>
      </c>
      <c r="C2614" s="7" t="s">
        <v>773</v>
      </c>
      <c r="D2614" s="649">
        <v>135.81</v>
      </c>
      <c r="E2614" s="649">
        <v>83.45</v>
      </c>
      <c r="F2614" s="649">
        <v>47.18</v>
      </c>
      <c r="G2614" s="649">
        <v>46.07</v>
      </c>
      <c r="H2614" s="649">
        <v>47.48</v>
      </c>
    </row>
    <row r="2615" spans="1:8">
      <c r="A2615" s="7" t="s">
        <v>1666</v>
      </c>
      <c r="B2615" s="7" t="s">
        <v>208</v>
      </c>
      <c r="C2615" s="7" t="s">
        <v>773</v>
      </c>
      <c r="D2615" s="649"/>
      <c r="E2615" s="649"/>
      <c r="F2615" s="649"/>
      <c r="G2615" s="649"/>
      <c r="H2615" s="649"/>
    </row>
    <row r="2616" spans="1:8">
      <c r="A2616" s="7" t="s">
        <v>1665</v>
      </c>
      <c r="B2616" s="7" t="s">
        <v>206</v>
      </c>
      <c r="C2616" s="7" t="s">
        <v>773</v>
      </c>
      <c r="D2616" s="649">
        <v>20.18</v>
      </c>
      <c r="E2616" s="649">
        <v>12.03</v>
      </c>
      <c r="F2616" s="649">
        <v>7.14</v>
      </c>
      <c r="G2616" s="649">
        <v>5.78</v>
      </c>
      <c r="H2616" s="649">
        <v>3.8</v>
      </c>
    </row>
    <row r="2617" spans="1:8">
      <c r="A2617" s="7" t="s">
        <v>1664</v>
      </c>
      <c r="B2617" s="7" t="s">
        <v>1663</v>
      </c>
      <c r="C2617" s="7" t="s">
        <v>773</v>
      </c>
      <c r="D2617" s="649"/>
      <c r="E2617" s="649"/>
      <c r="F2617" s="649"/>
      <c r="G2617" s="649"/>
      <c r="H2617" s="649"/>
    </row>
    <row r="2618" spans="1:8">
      <c r="A2618" s="7" t="s">
        <v>1662</v>
      </c>
      <c r="B2618" s="7" t="s">
        <v>1661</v>
      </c>
      <c r="C2618" s="7" t="s">
        <v>773</v>
      </c>
      <c r="D2618" s="649"/>
      <c r="E2618" s="649"/>
      <c r="F2618" s="649"/>
      <c r="G2618" s="649"/>
      <c r="H2618" s="649"/>
    </row>
    <row r="2619" spans="1:8">
      <c r="A2619" s="7" t="s">
        <v>1660</v>
      </c>
      <c r="B2619" s="7" t="s">
        <v>1659</v>
      </c>
      <c r="C2619" s="7" t="s">
        <v>773</v>
      </c>
      <c r="D2619" s="649"/>
      <c r="E2619" s="649"/>
      <c r="F2619" s="649"/>
      <c r="G2619" s="649"/>
      <c r="H2619" s="649"/>
    </row>
    <row r="2620" spans="1:8">
      <c r="A2620" s="7" t="s">
        <v>1658</v>
      </c>
      <c r="B2620" s="7" t="s">
        <v>1657</v>
      </c>
      <c r="C2620" s="7" t="s">
        <v>773</v>
      </c>
      <c r="D2620" s="649"/>
      <c r="E2620" s="649"/>
      <c r="F2620" s="649"/>
      <c r="G2620" s="649">
        <v>4.8</v>
      </c>
      <c r="H2620" s="649">
        <v>13.22</v>
      </c>
    </row>
    <row r="2621" spans="1:8">
      <c r="A2621" s="7" t="s">
        <v>1656</v>
      </c>
      <c r="B2621" s="7" t="s">
        <v>1655</v>
      </c>
      <c r="C2621" s="7" t="s">
        <v>773</v>
      </c>
      <c r="D2621" s="649">
        <v>1.33</v>
      </c>
      <c r="E2621" s="649">
        <v>4.01</v>
      </c>
      <c r="F2621" s="649">
        <v>0.78</v>
      </c>
      <c r="G2621" s="649">
        <v>0.74</v>
      </c>
      <c r="H2621" s="649">
        <v>0.13</v>
      </c>
    </row>
    <row r="2622" spans="1:8">
      <c r="A2622" s="7" t="s">
        <v>1654</v>
      </c>
      <c r="B2622" s="7" t="s">
        <v>1653</v>
      </c>
      <c r="C2622" s="7" t="s">
        <v>773</v>
      </c>
      <c r="D2622" s="649"/>
      <c r="E2622" s="649"/>
      <c r="F2622" s="649"/>
      <c r="G2622" s="649"/>
      <c r="H2622" s="649"/>
    </row>
    <row r="2623" spans="1:8">
      <c r="A2623" s="7" t="s">
        <v>1652</v>
      </c>
      <c r="B2623" s="7" t="s">
        <v>1651</v>
      </c>
      <c r="C2623" s="7" t="s">
        <v>773</v>
      </c>
      <c r="D2623" s="649">
        <v>1.33</v>
      </c>
      <c r="E2623" s="649">
        <v>4.01</v>
      </c>
      <c r="F2623" s="649">
        <v>0.78</v>
      </c>
      <c r="G2623" s="649">
        <v>0.74</v>
      </c>
      <c r="H2623" s="649">
        <v>0.13</v>
      </c>
    </row>
    <row r="2624" spans="1:8">
      <c r="A2624" s="7" t="s">
        <v>1650</v>
      </c>
      <c r="B2624" s="7" t="s">
        <v>1649</v>
      </c>
      <c r="C2624" s="7" t="s">
        <v>773</v>
      </c>
      <c r="D2624" s="649"/>
      <c r="E2624" s="649"/>
      <c r="F2624" s="649"/>
      <c r="G2624" s="649"/>
      <c r="H2624" s="649"/>
    </row>
    <row r="2625" spans="1:8">
      <c r="A2625" s="7" t="s">
        <v>1648</v>
      </c>
      <c r="B2625" s="7" t="s">
        <v>1647</v>
      </c>
      <c r="C2625" s="7" t="s">
        <v>773</v>
      </c>
      <c r="D2625" s="649"/>
      <c r="E2625" s="649"/>
      <c r="F2625" s="649"/>
      <c r="G2625" s="649"/>
      <c r="H2625" s="649"/>
    </row>
    <row r="2626" spans="1:8">
      <c r="A2626" s="7" t="s">
        <v>1646</v>
      </c>
      <c r="B2626" s="7" t="s">
        <v>1645</v>
      </c>
      <c r="C2626" s="7" t="s">
        <v>773</v>
      </c>
      <c r="D2626" s="649"/>
      <c r="E2626" s="649"/>
      <c r="F2626" s="649"/>
      <c r="G2626" s="649"/>
      <c r="H2626" s="649"/>
    </row>
    <row r="2627" spans="1:8">
      <c r="A2627" s="7" t="s">
        <v>1644</v>
      </c>
      <c r="B2627" s="7" t="s">
        <v>1643</v>
      </c>
      <c r="C2627" s="7" t="s">
        <v>773</v>
      </c>
      <c r="D2627" s="649"/>
      <c r="E2627" s="649"/>
      <c r="F2627" s="649"/>
      <c r="G2627" s="649"/>
      <c r="H2627" s="649"/>
    </row>
    <row r="2628" spans="1:8">
      <c r="A2628" s="7" t="s">
        <v>1642</v>
      </c>
      <c r="B2628" s="7" t="s">
        <v>1641</v>
      </c>
      <c r="C2628" s="7" t="s">
        <v>773</v>
      </c>
      <c r="D2628" s="649"/>
      <c r="E2628" s="649"/>
      <c r="F2628" s="649"/>
      <c r="G2628" s="649"/>
      <c r="H2628" s="649"/>
    </row>
    <row r="2629" spans="1:8">
      <c r="A2629" s="7" t="s">
        <v>1640</v>
      </c>
      <c r="B2629" s="7" t="s">
        <v>1639</v>
      </c>
      <c r="C2629" s="7" t="s">
        <v>773</v>
      </c>
      <c r="D2629" s="649"/>
      <c r="E2629" s="649"/>
      <c r="F2629" s="649"/>
      <c r="G2629" s="649"/>
      <c r="H2629" s="649"/>
    </row>
    <row r="2630" spans="1:8">
      <c r="A2630" s="7" t="s">
        <v>1638</v>
      </c>
      <c r="B2630" s="7" t="s">
        <v>1637</v>
      </c>
      <c r="C2630" s="7" t="s">
        <v>773</v>
      </c>
      <c r="D2630" s="649"/>
      <c r="E2630" s="649"/>
      <c r="F2630" s="649"/>
      <c r="G2630" s="649"/>
      <c r="H2630" s="649"/>
    </row>
    <row r="2631" spans="1:8">
      <c r="A2631" s="7" t="s">
        <v>1636</v>
      </c>
      <c r="B2631" s="7" t="s">
        <v>1635</v>
      </c>
      <c r="C2631" s="7" t="s">
        <v>773</v>
      </c>
      <c r="D2631" s="649"/>
      <c r="E2631" s="649"/>
      <c r="F2631" s="649"/>
      <c r="G2631" s="649"/>
      <c r="H2631" s="649"/>
    </row>
    <row r="2632" spans="1:8">
      <c r="A2632" s="7" t="s">
        <v>1634</v>
      </c>
      <c r="B2632" s="7" t="s">
        <v>1633</v>
      </c>
      <c r="C2632" s="7" t="s">
        <v>773</v>
      </c>
      <c r="D2632" s="649"/>
      <c r="E2632" s="649"/>
      <c r="F2632" s="649"/>
      <c r="G2632" s="649"/>
      <c r="H2632" s="649"/>
    </row>
    <row r="2633" spans="1:8">
      <c r="A2633" s="7" t="s">
        <v>1632</v>
      </c>
      <c r="B2633" s="7" t="s">
        <v>1631</v>
      </c>
      <c r="C2633" s="7" t="s">
        <v>773</v>
      </c>
      <c r="D2633" s="649"/>
      <c r="E2633" s="649"/>
      <c r="F2633" s="649"/>
      <c r="G2633" s="649"/>
      <c r="H2633" s="649"/>
    </row>
    <row r="2634" spans="1:8">
      <c r="A2634" s="7" t="s">
        <v>1630</v>
      </c>
      <c r="B2634" s="7" t="s">
        <v>1629</v>
      </c>
      <c r="C2634" s="7" t="s">
        <v>773</v>
      </c>
      <c r="D2634" s="649"/>
      <c r="E2634" s="649"/>
      <c r="F2634" s="649"/>
      <c r="G2634" s="649"/>
      <c r="H2634" s="649"/>
    </row>
    <row r="2635" spans="1:8">
      <c r="A2635" s="7" t="s">
        <v>1628</v>
      </c>
      <c r="B2635" s="7" t="s">
        <v>1627</v>
      </c>
      <c r="C2635" s="7" t="s">
        <v>773</v>
      </c>
      <c r="D2635" s="649"/>
      <c r="E2635" s="649"/>
      <c r="F2635" s="649"/>
      <c r="G2635" s="649"/>
      <c r="H2635" s="649"/>
    </row>
    <row r="2636" spans="1:8">
      <c r="A2636" s="7" t="s">
        <v>1626</v>
      </c>
      <c r="B2636" s="7" t="s">
        <v>1625</v>
      </c>
      <c r="C2636" s="7" t="s">
        <v>773</v>
      </c>
      <c r="D2636" s="649"/>
      <c r="E2636" s="649"/>
      <c r="F2636" s="649"/>
      <c r="G2636" s="649"/>
      <c r="H2636" s="649"/>
    </row>
    <row r="2637" spans="1:8">
      <c r="A2637" s="7" t="s">
        <v>1624</v>
      </c>
      <c r="B2637" s="7" t="s">
        <v>1623</v>
      </c>
      <c r="C2637" s="7" t="s">
        <v>773</v>
      </c>
      <c r="D2637" s="649"/>
      <c r="E2637" s="649"/>
      <c r="F2637" s="649"/>
      <c r="G2637" s="649"/>
      <c r="H2637" s="649"/>
    </row>
    <row r="2638" spans="1:8">
      <c r="A2638" s="7" t="s">
        <v>1622</v>
      </c>
      <c r="B2638" s="7" t="s">
        <v>1621</v>
      </c>
      <c r="C2638" s="7" t="s">
        <v>773</v>
      </c>
      <c r="D2638" s="649"/>
      <c r="E2638" s="649"/>
      <c r="F2638" s="649"/>
      <c r="G2638" s="649"/>
      <c r="H2638" s="649"/>
    </row>
    <row r="2639" spans="1:8">
      <c r="A2639" s="7" t="s">
        <v>1620</v>
      </c>
      <c r="B2639" s="7" t="s">
        <v>1619</v>
      </c>
      <c r="C2639" s="7" t="s">
        <v>773</v>
      </c>
      <c r="D2639" s="649">
        <v>0.04</v>
      </c>
      <c r="E2639" s="649">
        <v>0.83</v>
      </c>
      <c r="F2639" s="649">
        <v>0</v>
      </c>
      <c r="G2639" s="649"/>
      <c r="H2639" s="649"/>
    </row>
    <row r="2640" spans="1:8">
      <c r="A2640" s="7" t="s">
        <v>1618</v>
      </c>
      <c r="B2640" s="7" t="s">
        <v>1617</v>
      </c>
      <c r="C2640" s="7" t="s">
        <v>773</v>
      </c>
      <c r="D2640" s="649"/>
      <c r="E2640" s="649"/>
      <c r="F2640" s="649"/>
      <c r="G2640" s="649"/>
      <c r="H2640" s="649"/>
    </row>
    <row r="2641" spans="1:8">
      <c r="A2641" s="7" t="s">
        <v>1616</v>
      </c>
      <c r="B2641" s="7" t="s">
        <v>1615</v>
      </c>
      <c r="C2641" s="7" t="s">
        <v>773</v>
      </c>
      <c r="D2641" s="649"/>
      <c r="E2641" s="649"/>
      <c r="F2641" s="649"/>
      <c r="G2641" s="649"/>
      <c r="H2641" s="649"/>
    </row>
    <row r="2642" spans="1:8">
      <c r="A2642" s="7" t="s">
        <v>1614</v>
      </c>
      <c r="B2642" s="7" t="s">
        <v>1613</v>
      </c>
      <c r="C2642" s="7" t="s">
        <v>773</v>
      </c>
      <c r="D2642" s="649">
        <v>0.04</v>
      </c>
      <c r="E2642" s="649">
        <v>0.83</v>
      </c>
      <c r="F2642" s="649">
        <v>0</v>
      </c>
      <c r="G2642" s="649"/>
      <c r="H2642" s="649"/>
    </row>
    <row r="2643" spans="1:8">
      <c r="A2643" s="7" t="s">
        <v>1612</v>
      </c>
      <c r="B2643" s="7" t="s">
        <v>1611</v>
      </c>
      <c r="C2643" s="7" t="s">
        <v>773</v>
      </c>
      <c r="D2643" s="649"/>
      <c r="E2643" s="649"/>
      <c r="F2643" s="649"/>
      <c r="G2643" s="649"/>
      <c r="H2643" s="649"/>
    </row>
    <row r="2644" spans="1:8">
      <c r="A2644" s="7" t="s">
        <v>1610</v>
      </c>
      <c r="B2644" s="7" t="s">
        <v>1609</v>
      </c>
      <c r="C2644" s="7" t="s">
        <v>773</v>
      </c>
      <c r="D2644" s="649"/>
      <c r="E2644" s="649"/>
      <c r="F2644" s="649"/>
      <c r="G2644" s="649"/>
      <c r="H2644" s="649"/>
    </row>
    <row r="2645" spans="1:8">
      <c r="A2645" s="7" t="s">
        <v>1608</v>
      </c>
      <c r="B2645" s="7" t="s">
        <v>1607</v>
      </c>
      <c r="C2645" s="7" t="s">
        <v>773</v>
      </c>
      <c r="D2645" s="649"/>
      <c r="E2645" s="649"/>
      <c r="F2645" s="649"/>
      <c r="G2645" s="649"/>
      <c r="H2645" s="649"/>
    </row>
    <row r="2646" spans="1:8">
      <c r="A2646" s="7" t="s">
        <v>1606</v>
      </c>
      <c r="B2646" s="7" t="s">
        <v>1605</v>
      </c>
      <c r="C2646" s="7" t="s">
        <v>773</v>
      </c>
      <c r="D2646" s="649"/>
      <c r="E2646" s="649"/>
      <c r="F2646" s="649"/>
      <c r="G2646" s="649"/>
      <c r="H2646" s="649">
        <v>0.06</v>
      </c>
    </row>
    <row r="2647" spans="1:8">
      <c r="A2647" s="7" t="s">
        <v>1604</v>
      </c>
      <c r="B2647" s="7" t="s">
        <v>1603</v>
      </c>
      <c r="C2647" s="7" t="s">
        <v>773</v>
      </c>
      <c r="D2647" s="649"/>
      <c r="E2647" s="649"/>
      <c r="F2647" s="649"/>
      <c r="G2647" s="649"/>
      <c r="H2647" s="649"/>
    </row>
    <row r="2648" spans="1:8">
      <c r="A2648" s="7" t="s">
        <v>1602</v>
      </c>
      <c r="B2648" s="7" t="s">
        <v>1601</v>
      </c>
      <c r="C2648" s="7" t="s">
        <v>773</v>
      </c>
      <c r="D2648" s="649"/>
      <c r="E2648" s="649"/>
      <c r="F2648" s="649"/>
      <c r="G2648" s="649"/>
      <c r="H2648" s="649"/>
    </row>
    <row r="2649" spans="1:8">
      <c r="A2649" s="7" t="s">
        <v>1600</v>
      </c>
      <c r="B2649" s="7" t="s">
        <v>1599</v>
      </c>
      <c r="C2649" s="7" t="s">
        <v>773</v>
      </c>
      <c r="D2649" s="649"/>
      <c r="E2649" s="649"/>
      <c r="F2649" s="649"/>
      <c r="G2649" s="649"/>
      <c r="H2649" s="649"/>
    </row>
    <row r="2650" spans="1:8">
      <c r="A2650" s="7" t="s">
        <v>1598</v>
      </c>
      <c r="B2650" s="7" t="s">
        <v>1597</v>
      </c>
      <c r="C2650" s="7" t="s">
        <v>773</v>
      </c>
      <c r="D2650" s="649"/>
      <c r="E2650" s="649"/>
      <c r="F2650" s="649"/>
      <c r="G2650" s="649"/>
      <c r="H2650" s="649"/>
    </row>
    <row r="2651" spans="1:8">
      <c r="A2651" s="7" t="s">
        <v>1596</v>
      </c>
      <c r="B2651" s="7" t="s">
        <v>1595</v>
      </c>
      <c r="C2651" s="7" t="s">
        <v>773</v>
      </c>
      <c r="D2651" s="649"/>
      <c r="E2651" s="649"/>
      <c r="F2651" s="649"/>
      <c r="G2651" s="649"/>
      <c r="H2651" s="649"/>
    </row>
    <row r="2652" spans="1:8">
      <c r="A2652" s="7" t="s">
        <v>1594</v>
      </c>
      <c r="B2652" s="7" t="s">
        <v>1593</v>
      </c>
      <c r="C2652" s="7" t="s">
        <v>773</v>
      </c>
      <c r="D2652" s="649"/>
      <c r="E2652" s="649"/>
      <c r="F2652" s="649"/>
      <c r="G2652" s="649"/>
      <c r="H2652" s="649"/>
    </row>
    <row r="2653" spans="1:8">
      <c r="A2653" s="7" t="s">
        <v>1592</v>
      </c>
      <c r="B2653" s="7" t="s">
        <v>1591</v>
      </c>
      <c r="C2653" s="7" t="s">
        <v>773</v>
      </c>
      <c r="D2653" s="649"/>
      <c r="E2653" s="649"/>
      <c r="F2653" s="649"/>
      <c r="G2653" s="649"/>
      <c r="H2653" s="649"/>
    </row>
    <row r="2654" spans="1:8">
      <c r="A2654" s="7" t="s">
        <v>1590</v>
      </c>
      <c r="B2654" s="7" t="s">
        <v>1589</v>
      </c>
      <c r="C2654" s="7" t="s">
        <v>773</v>
      </c>
      <c r="D2654" s="649"/>
      <c r="E2654" s="649"/>
      <c r="F2654" s="649"/>
      <c r="G2654" s="649"/>
      <c r="H2654" s="649"/>
    </row>
    <row r="2655" spans="1:8">
      <c r="A2655" s="7" t="s">
        <v>1588</v>
      </c>
      <c r="B2655" s="7" t="s">
        <v>1587</v>
      </c>
      <c r="C2655" s="7" t="s">
        <v>773</v>
      </c>
      <c r="D2655" s="649"/>
      <c r="E2655" s="649"/>
      <c r="F2655" s="649"/>
      <c r="G2655" s="649"/>
      <c r="H2655" s="649"/>
    </row>
    <row r="2656" spans="1:8">
      <c r="A2656" s="7" t="s">
        <v>1586</v>
      </c>
      <c r="B2656" s="7" t="s">
        <v>1585</v>
      </c>
      <c r="C2656" s="7" t="s">
        <v>773</v>
      </c>
      <c r="D2656" s="649"/>
      <c r="E2656" s="649"/>
      <c r="F2656" s="649"/>
      <c r="G2656" s="649"/>
      <c r="H2656" s="649"/>
    </row>
    <row r="2657" spans="1:8">
      <c r="A2657" s="7" t="s">
        <v>1584</v>
      </c>
      <c r="B2657" s="7" t="s">
        <v>1583</v>
      </c>
      <c r="C2657" s="7" t="s">
        <v>773</v>
      </c>
      <c r="D2657" s="649"/>
      <c r="E2657" s="649"/>
      <c r="F2657" s="649"/>
      <c r="G2657" s="649"/>
      <c r="H2657" s="649"/>
    </row>
    <row r="2658" spans="1:8">
      <c r="A2658" s="7" t="s">
        <v>1582</v>
      </c>
      <c r="B2658" s="7" t="s">
        <v>1581</v>
      </c>
      <c r="C2658" s="7" t="s">
        <v>773</v>
      </c>
      <c r="D2658" s="649"/>
      <c r="E2658" s="649"/>
      <c r="F2658" s="649"/>
      <c r="G2658" s="649"/>
      <c r="H2658" s="649"/>
    </row>
    <row r="2659" spans="1:8">
      <c r="A2659" s="7" t="s">
        <v>1580</v>
      </c>
      <c r="B2659" s="7" t="s">
        <v>1579</v>
      </c>
      <c r="C2659" s="7" t="s">
        <v>773</v>
      </c>
      <c r="D2659" s="649"/>
      <c r="E2659" s="649"/>
      <c r="F2659" s="649"/>
      <c r="G2659" s="649"/>
      <c r="H2659" s="649"/>
    </row>
    <row r="2660" spans="1:8">
      <c r="A2660" s="7" t="s">
        <v>1578</v>
      </c>
      <c r="B2660" s="7" t="s">
        <v>1577</v>
      </c>
      <c r="C2660" s="7" t="s">
        <v>773</v>
      </c>
      <c r="D2660" s="649"/>
      <c r="E2660" s="649"/>
      <c r="F2660" s="649"/>
      <c r="G2660" s="649"/>
      <c r="H2660" s="649"/>
    </row>
    <row r="2661" spans="1:8">
      <c r="A2661" s="7" t="s">
        <v>1576</v>
      </c>
      <c r="B2661" s="7" t="s">
        <v>1575</v>
      </c>
      <c r="C2661" s="7" t="s">
        <v>773</v>
      </c>
      <c r="D2661" s="649"/>
      <c r="E2661" s="649"/>
      <c r="F2661" s="649"/>
      <c r="G2661" s="649"/>
      <c r="H2661" s="649"/>
    </row>
    <row r="2662" spans="1:8">
      <c r="A2662" s="7" t="s">
        <v>1574</v>
      </c>
      <c r="B2662" s="7" t="s">
        <v>1573</v>
      </c>
      <c r="C2662" s="7" t="s">
        <v>773</v>
      </c>
      <c r="D2662" s="649"/>
      <c r="E2662" s="649"/>
      <c r="F2662" s="649"/>
      <c r="G2662" s="649"/>
      <c r="H2662" s="649"/>
    </row>
    <row r="2663" spans="1:8">
      <c r="A2663" s="7" t="s">
        <v>1572</v>
      </c>
      <c r="B2663" s="7" t="s">
        <v>1571</v>
      </c>
      <c r="C2663" s="7" t="s">
        <v>773</v>
      </c>
      <c r="D2663" s="649">
        <v>5</v>
      </c>
      <c r="E2663" s="649"/>
      <c r="F2663" s="649">
        <v>4.99</v>
      </c>
      <c r="G2663" s="649">
        <v>17.46</v>
      </c>
      <c r="H2663" s="649">
        <v>3.91</v>
      </c>
    </row>
    <row r="2664" spans="1:8">
      <c r="A2664" s="7" t="s">
        <v>1570</v>
      </c>
      <c r="B2664" s="7" t="s">
        <v>1569</v>
      </c>
      <c r="C2664" s="7" t="s">
        <v>773</v>
      </c>
      <c r="D2664" s="649"/>
      <c r="E2664" s="649"/>
      <c r="F2664" s="649"/>
      <c r="G2664" s="649"/>
      <c r="H2664" s="649"/>
    </row>
    <row r="2665" spans="1:8">
      <c r="A2665" s="7" t="s">
        <v>1568</v>
      </c>
      <c r="B2665" s="7" t="s">
        <v>1567</v>
      </c>
      <c r="C2665" s="7" t="s">
        <v>773</v>
      </c>
      <c r="D2665" s="649"/>
      <c r="E2665" s="649"/>
      <c r="F2665" s="649"/>
      <c r="G2665" s="649"/>
      <c r="H2665" s="649"/>
    </row>
    <row r="2666" spans="1:8">
      <c r="A2666" s="7" t="s">
        <v>1566</v>
      </c>
      <c r="B2666" s="7" t="s">
        <v>1565</v>
      </c>
      <c r="C2666" s="7" t="s">
        <v>773</v>
      </c>
      <c r="D2666" s="649"/>
      <c r="E2666" s="649"/>
      <c r="F2666" s="649"/>
      <c r="G2666" s="649"/>
      <c r="H2666" s="649"/>
    </row>
    <row r="2667" spans="1:8">
      <c r="A2667" s="7" t="s">
        <v>1564</v>
      </c>
      <c r="B2667" s="7" t="s">
        <v>1563</v>
      </c>
      <c r="C2667" s="7" t="s">
        <v>773</v>
      </c>
      <c r="D2667" s="649"/>
      <c r="E2667" s="649"/>
      <c r="F2667" s="649"/>
      <c r="G2667" s="649"/>
      <c r="H2667" s="649"/>
    </row>
    <row r="2668" spans="1:8">
      <c r="A2668" s="7" t="s">
        <v>1562</v>
      </c>
      <c r="B2668" s="7" t="s">
        <v>1561</v>
      </c>
      <c r="C2668" s="7" t="s">
        <v>773</v>
      </c>
      <c r="D2668" s="649"/>
      <c r="E2668" s="649"/>
      <c r="F2668" s="649"/>
      <c r="G2668" s="649"/>
      <c r="H2668" s="649"/>
    </row>
    <row r="2669" spans="1:8">
      <c r="A2669" s="7" t="s">
        <v>1560</v>
      </c>
      <c r="B2669" s="7" t="s">
        <v>1559</v>
      </c>
      <c r="C2669" s="7" t="s">
        <v>773</v>
      </c>
      <c r="D2669" s="649">
        <v>5</v>
      </c>
      <c r="E2669" s="649"/>
      <c r="F2669" s="649">
        <v>4.99</v>
      </c>
      <c r="G2669" s="649">
        <v>17.46</v>
      </c>
      <c r="H2669" s="649">
        <v>3.91</v>
      </c>
    </row>
    <row r="2670" spans="1:8">
      <c r="A2670" s="7" t="s">
        <v>1558</v>
      </c>
      <c r="B2670" s="7" t="s">
        <v>1557</v>
      </c>
      <c r="C2670" s="7" t="s">
        <v>773</v>
      </c>
      <c r="D2670" s="649"/>
      <c r="E2670" s="649"/>
      <c r="F2670" s="649"/>
      <c r="G2670" s="649"/>
      <c r="H2670" s="649"/>
    </row>
    <row r="2671" spans="1:8">
      <c r="A2671" s="7" t="s">
        <v>1556</v>
      </c>
      <c r="B2671" s="7" t="s">
        <v>1555</v>
      </c>
      <c r="C2671" s="7" t="s">
        <v>773</v>
      </c>
      <c r="D2671" s="649"/>
      <c r="E2671" s="649"/>
      <c r="F2671" s="649"/>
      <c r="G2671" s="649"/>
      <c r="H2671" s="649"/>
    </row>
    <row r="2672" spans="1:8">
      <c r="A2672" s="7" t="s">
        <v>1554</v>
      </c>
      <c r="B2672" s="7" t="s">
        <v>1553</v>
      </c>
      <c r="C2672" s="7" t="s">
        <v>773</v>
      </c>
      <c r="D2672" s="649"/>
      <c r="E2672" s="649"/>
      <c r="F2672" s="649"/>
      <c r="G2672" s="649">
        <v>50.77</v>
      </c>
      <c r="H2672" s="649">
        <v>320.72000000000003</v>
      </c>
    </row>
    <row r="2673" spans="1:8">
      <c r="A2673" s="7" t="s">
        <v>1552</v>
      </c>
      <c r="B2673" s="7" t="s">
        <v>1551</v>
      </c>
      <c r="C2673" s="7" t="s">
        <v>773</v>
      </c>
      <c r="D2673" s="649"/>
      <c r="E2673" s="649"/>
      <c r="F2673" s="649"/>
      <c r="G2673" s="649">
        <v>50.77</v>
      </c>
      <c r="H2673" s="649">
        <v>320.72000000000003</v>
      </c>
    </row>
    <row r="2674" spans="1:8">
      <c r="A2674" s="7" t="s">
        <v>1550</v>
      </c>
      <c r="B2674" s="7" t="s">
        <v>1549</v>
      </c>
      <c r="C2674" s="7" t="s">
        <v>773</v>
      </c>
      <c r="D2674" s="649"/>
      <c r="E2674" s="649"/>
      <c r="F2674" s="649"/>
      <c r="G2674" s="649"/>
      <c r="H2674" s="649"/>
    </row>
    <row r="2675" spans="1:8">
      <c r="A2675" s="7" t="s">
        <v>1548</v>
      </c>
      <c r="B2675" s="7" t="s">
        <v>1547</v>
      </c>
      <c r="C2675" s="7" t="s">
        <v>773</v>
      </c>
      <c r="D2675" s="649"/>
      <c r="E2675" s="649"/>
      <c r="F2675" s="649"/>
      <c r="G2675" s="649"/>
      <c r="H2675" s="649"/>
    </row>
    <row r="2676" spans="1:8">
      <c r="A2676" s="7" t="s">
        <v>1546</v>
      </c>
      <c r="B2676" s="7" t="s">
        <v>1545</v>
      </c>
      <c r="C2676" s="7" t="s">
        <v>773</v>
      </c>
      <c r="D2676" s="649"/>
      <c r="E2676" s="649"/>
      <c r="F2676" s="649"/>
      <c r="G2676" s="649"/>
      <c r="H2676" s="649"/>
    </row>
    <row r="2677" spans="1:8">
      <c r="A2677" s="7" t="s">
        <v>1544</v>
      </c>
      <c r="B2677" s="7" t="s">
        <v>1543</v>
      </c>
      <c r="C2677" s="7" t="s">
        <v>773</v>
      </c>
      <c r="D2677" s="649"/>
      <c r="E2677" s="649"/>
      <c r="F2677" s="649"/>
      <c r="G2677" s="649"/>
      <c r="H2677" s="649"/>
    </row>
    <row r="2678" spans="1:8">
      <c r="A2678" s="7" t="s">
        <v>1542</v>
      </c>
      <c r="B2678" s="7" t="s">
        <v>1541</v>
      </c>
      <c r="C2678" s="7" t="s">
        <v>773</v>
      </c>
      <c r="D2678" s="649"/>
      <c r="E2678" s="649"/>
      <c r="F2678" s="649"/>
      <c r="G2678" s="649"/>
      <c r="H2678" s="649"/>
    </row>
    <row r="2679" spans="1:8">
      <c r="A2679" s="7" t="s">
        <v>1540</v>
      </c>
      <c r="B2679" s="7" t="s">
        <v>1539</v>
      </c>
      <c r="C2679" s="7" t="s">
        <v>773</v>
      </c>
      <c r="D2679" s="649"/>
      <c r="E2679" s="649"/>
      <c r="F2679" s="649"/>
      <c r="G2679" s="649"/>
      <c r="H2679" s="649"/>
    </row>
    <row r="2680" spans="1:8">
      <c r="A2680" s="7" t="s">
        <v>1538</v>
      </c>
      <c r="B2680" s="7" t="s">
        <v>1537</v>
      </c>
      <c r="C2680" s="7" t="s">
        <v>773</v>
      </c>
      <c r="D2680" s="649"/>
      <c r="E2680" s="649"/>
      <c r="F2680" s="649"/>
      <c r="G2680" s="649"/>
      <c r="H2680" s="649"/>
    </row>
    <row r="2681" spans="1:8">
      <c r="A2681" s="7" t="s">
        <v>1536</v>
      </c>
      <c r="B2681" s="7" t="s">
        <v>1535</v>
      </c>
      <c r="C2681" s="7" t="s">
        <v>773</v>
      </c>
      <c r="D2681" s="649"/>
      <c r="E2681" s="649"/>
      <c r="F2681" s="649"/>
      <c r="G2681" s="649"/>
      <c r="H2681" s="649"/>
    </row>
    <row r="2682" spans="1:8">
      <c r="A2682" s="7" t="s">
        <v>1534</v>
      </c>
      <c r="B2682" s="7" t="s">
        <v>1533</v>
      </c>
      <c r="C2682" s="7" t="s">
        <v>773</v>
      </c>
      <c r="D2682" s="649"/>
      <c r="E2682" s="649"/>
      <c r="F2682" s="649"/>
      <c r="G2682" s="649"/>
      <c r="H2682" s="649"/>
    </row>
    <row r="2683" spans="1:8">
      <c r="A2683" s="7" t="s">
        <v>1532</v>
      </c>
      <c r="B2683" s="7" t="s">
        <v>1531</v>
      </c>
      <c r="C2683" s="7" t="s">
        <v>773</v>
      </c>
      <c r="D2683" s="649"/>
      <c r="E2683" s="649"/>
      <c r="F2683" s="649"/>
      <c r="G2683" s="649"/>
      <c r="H2683" s="649"/>
    </row>
    <row r="2684" spans="1:8">
      <c r="A2684" s="7" t="s">
        <v>1530</v>
      </c>
      <c r="B2684" s="7" t="s">
        <v>1529</v>
      </c>
      <c r="C2684" s="7" t="s">
        <v>773</v>
      </c>
      <c r="D2684" s="649"/>
      <c r="E2684" s="649"/>
      <c r="F2684" s="649">
        <v>15.1</v>
      </c>
      <c r="G2684" s="649">
        <v>33.479999999999997</v>
      </c>
      <c r="H2684" s="649"/>
    </row>
    <row r="2685" spans="1:8">
      <c r="A2685" s="7" t="s">
        <v>1528</v>
      </c>
      <c r="B2685" s="7" t="s">
        <v>1527</v>
      </c>
      <c r="C2685" s="7" t="s">
        <v>773</v>
      </c>
      <c r="D2685" s="649">
        <v>8.7100000000000009</v>
      </c>
      <c r="E2685" s="649"/>
      <c r="F2685" s="649"/>
      <c r="G2685" s="649"/>
      <c r="H2685" s="649"/>
    </row>
    <row r="2686" spans="1:8">
      <c r="A2686" s="7" t="s">
        <v>1526</v>
      </c>
      <c r="B2686" s="7" t="s">
        <v>1525</v>
      </c>
      <c r="C2686" s="7" t="s">
        <v>773</v>
      </c>
      <c r="D2686" s="649"/>
      <c r="E2686" s="649"/>
      <c r="F2686" s="649"/>
      <c r="G2686" s="649"/>
      <c r="H2686" s="649"/>
    </row>
    <row r="2687" spans="1:8">
      <c r="A2687" s="7" t="s">
        <v>1524</v>
      </c>
      <c r="B2687" s="7" t="s">
        <v>1523</v>
      </c>
      <c r="C2687" s="7" t="s">
        <v>773</v>
      </c>
      <c r="D2687" s="649"/>
      <c r="E2687" s="649">
        <v>11.65</v>
      </c>
      <c r="F2687" s="649">
        <v>17.899999999999999</v>
      </c>
      <c r="G2687" s="649">
        <v>33.119999999999997</v>
      </c>
      <c r="H2687" s="649"/>
    </row>
    <row r="2688" spans="1:8">
      <c r="A2688" s="7" t="s">
        <v>1522</v>
      </c>
      <c r="B2688" s="7" t="s">
        <v>1521</v>
      </c>
      <c r="C2688" s="7" t="s">
        <v>773</v>
      </c>
      <c r="D2688" s="649"/>
      <c r="E2688" s="649"/>
      <c r="F2688" s="649"/>
      <c r="G2688" s="649"/>
      <c r="H2688" s="649"/>
    </row>
    <row r="2689" spans="1:8">
      <c r="A2689" s="7" t="s">
        <v>1520</v>
      </c>
      <c r="B2689" s="7" t="s">
        <v>1519</v>
      </c>
      <c r="C2689" s="7" t="s">
        <v>773</v>
      </c>
      <c r="D2689" s="649"/>
      <c r="E2689" s="649"/>
      <c r="F2689" s="649"/>
      <c r="G2689" s="649"/>
      <c r="H2689" s="649"/>
    </row>
    <row r="2690" spans="1:8">
      <c r="A2690" s="7" t="s">
        <v>1518</v>
      </c>
      <c r="B2690" s="7" t="s">
        <v>1517</v>
      </c>
      <c r="C2690" s="7" t="s">
        <v>773</v>
      </c>
      <c r="D2690" s="649"/>
      <c r="E2690" s="649"/>
      <c r="F2690" s="649"/>
      <c r="G2690" s="649"/>
      <c r="H2690" s="649"/>
    </row>
    <row r="2691" spans="1:8">
      <c r="A2691" s="7" t="s">
        <v>1516</v>
      </c>
      <c r="B2691" s="7" t="s">
        <v>1515</v>
      </c>
      <c r="C2691" s="7" t="s">
        <v>773</v>
      </c>
      <c r="D2691" s="649"/>
      <c r="E2691" s="649"/>
      <c r="F2691" s="649"/>
      <c r="G2691" s="649"/>
      <c r="H2691" s="649"/>
    </row>
    <row r="2692" spans="1:8">
      <c r="A2692" s="7" t="s">
        <v>1514</v>
      </c>
      <c r="B2692" s="7" t="s">
        <v>1513</v>
      </c>
      <c r="C2692" s="7" t="s">
        <v>773</v>
      </c>
      <c r="D2692" s="649"/>
      <c r="E2692" s="649"/>
      <c r="F2692" s="649"/>
      <c r="G2692" s="649"/>
      <c r="H2692" s="649"/>
    </row>
    <row r="2693" spans="1:8">
      <c r="A2693" s="7" t="s">
        <v>1512</v>
      </c>
      <c r="B2693" s="7" t="s">
        <v>1352</v>
      </c>
      <c r="C2693" s="7" t="s">
        <v>773</v>
      </c>
      <c r="D2693" s="649"/>
      <c r="E2693" s="649"/>
      <c r="F2693" s="649"/>
      <c r="G2693" s="649"/>
      <c r="H2693" s="649"/>
    </row>
    <row r="2694" spans="1:8">
      <c r="A2694" s="7" t="s">
        <v>1511</v>
      </c>
      <c r="B2694" s="7" t="s">
        <v>1510</v>
      </c>
      <c r="C2694" s="7" t="s">
        <v>773</v>
      </c>
      <c r="D2694" s="649">
        <v>22.43</v>
      </c>
      <c r="E2694" s="649">
        <v>172.07</v>
      </c>
      <c r="F2694" s="649">
        <v>183.03</v>
      </c>
      <c r="G2694" s="649">
        <v>685.87</v>
      </c>
      <c r="H2694" s="650">
        <v>1135.5899999999999</v>
      </c>
    </row>
    <row r="2695" spans="1:8">
      <c r="A2695" s="7" t="s">
        <v>1509</v>
      </c>
      <c r="B2695" s="7" t="s">
        <v>1508</v>
      </c>
      <c r="C2695" s="7" t="s">
        <v>773</v>
      </c>
      <c r="D2695" s="649"/>
      <c r="E2695" s="649"/>
      <c r="F2695" s="649"/>
      <c r="G2695" s="649"/>
      <c r="H2695" s="649"/>
    </row>
    <row r="2696" spans="1:8">
      <c r="A2696" s="7" t="s">
        <v>1507</v>
      </c>
      <c r="B2696" s="7" t="s">
        <v>1506</v>
      </c>
      <c r="C2696" s="7" t="s">
        <v>773</v>
      </c>
      <c r="D2696" s="649">
        <v>2.69</v>
      </c>
      <c r="E2696" s="649">
        <v>5.66</v>
      </c>
      <c r="F2696" s="649">
        <v>7.19</v>
      </c>
      <c r="G2696" s="649">
        <v>3.76</v>
      </c>
      <c r="H2696" s="649">
        <v>7.45</v>
      </c>
    </row>
    <row r="2697" spans="1:8">
      <c r="A2697" s="7" t="s">
        <v>1505</v>
      </c>
      <c r="B2697" s="7" t="s">
        <v>1504</v>
      </c>
      <c r="C2697" s="7" t="s">
        <v>773</v>
      </c>
      <c r="D2697" s="649">
        <v>0.04</v>
      </c>
      <c r="E2697" s="649">
        <v>0.04</v>
      </c>
      <c r="F2697" s="649"/>
      <c r="G2697" s="649"/>
      <c r="H2697" s="649">
        <v>0.28000000000000003</v>
      </c>
    </row>
    <row r="2698" spans="1:8">
      <c r="A2698" s="7" t="s">
        <v>1503</v>
      </c>
      <c r="B2698" s="7" t="s">
        <v>1502</v>
      </c>
      <c r="C2698" s="7" t="s">
        <v>773</v>
      </c>
      <c r="D2698" s="649"/>
      <c r="E2698" s="649"/>
      <c r="F2698" s="649">
        <v>1.63</v>
      </c>
      <c r="G2698" s="649"/>
      <c r="H2698" s="649">
        <v>84.44</v>
      </c>
    </row>
    <row r="2699" spans="1:8">
      <c r="A2699" s="7" t="s">
        <v>1501</v>
      </c>
      <c r="B2699" s="7" t="s">
        <v>1500</v>
      </c>
      <c r="C2699" s="7" t="s">
        <v>773</v>
      </c>
      <c r="D2699" s="649"/>
      <c r="E2699" s="649"/>
      <c r="F2699" s="649"/>
      <c r="G2699" s="649"/>
      <c r="H2699" s="649"/>
    </row>
    <row r="2700" spans="1:8">
      <c r="A2700" s="7" t="s">
        <v>1499</v>
      </c>
      <c r="B2700" s="7" t="s">
        <v>1498</v>
      </c>
      <c r="C2700" s="7" t="s">
        <v>773</v>
      </c>
      <c r="D2700" s="649"/>
      <c r="E2700" s="649"/>
      <c r="F2700" s="649"/>
      <c r="G2700" s="649"/>
      <c r="H2700" s="649"/>
    </row>
    <row r="2701" spans="1:8">
      <c r="A2701" s="7" t="s">
        <v>1497</v>
      </c>
      <c r="B2701" s="7" t="s">
        <v>1496</v>
      </c>
      <c r="C2701" s="7" t="s">
        <v>773</v>
      </c>
      <c r="D2701" s="649"/>
      <c r="E2701" s="649"/>
      <c r="F2701" s="649"/>
      <c r="G2701" s="649"/>
      <c r="H2701" s="649"/>
    </row>
    <row r="2702" spans="1:8">
      <c r="A2702" s="7" t="s">
        <v>1495</v>
      </c>
      <c r="B2702" s="7" t="s">
        <v>1494</v>
      </c>
      <c r="C2702" s="7" t="s">
        <v>773</v>
      </c>
      <c r="D2702" s="649"/>
      <c r="E2702" s="649"/>
      <c r="F2702" s="649"/>
      <c r="G2702" s="649"/>
      <c r="H2702" s="649"/>
    </row>
    <row r="2703" spans="1:8">
      <c r="A2703" s="7" t="s">
        <v>1493</v>
      </c>
      <c r="B2703" s="7" t="s">
        <v>1492</v>
      </c>
      <c r="C2703" s="7" t="s">
        <v>773</v>
      </c>
      <c r="D2703" s="649"/>
      <c r="E2703" s="649"/>
      <c r="F2703" s="649"/>
      <c r="G2703" s="649"/>
      <c r="H2703" s="649"/>
    </row>
    <row r="2704" spans="1:8">
      <c r="A2704" s="7" t="s">
        <v>1491</v>
      </c>
      <c r="B2704" s="7" t="s">
        <v>1490</v>
      </c>
      <c r="C2704" s="7" t="s">
        <v>773</v>
      </c>
      <c r="D2704" s="649">
        <v>2.5299999999999998</v>
      </c>
      <c r="E2704" s="649">
        <v>3.43</v>
      </c>
      <c r="F2704" s="649"/>
      <c r="G2704" s="649">
        <v>0.12</v>
      </c>
      <c r="H2704" s="649">
        <v>0.04</v>
      </c>
    </row>
    <row r="2705" spans="1:8">
      <c r="A2705" s="7" t="s">
        <v>1489</v>
      </c>
      <c r="B2705" s="7" t="s">
        <v>1488</v>
      </c>
      <c r="C2705" s="7" t="s">
        <v>773</v>
      </c>
      <c r="D2705" s="649"/>
      <c r="E2705" s="649"/>
      <c r="F2705" s="649"/>
      <c r="G2705" s="649"/>
      <c r="H2705" s="649"/>
    </row>
    <row r="2706" spans="1:8">
      <c r="A2706" s="7" t="s">
        <v>1487</v>
      </c>
      <c r="B2706" s="7" t="s">
        <v>1486</v>
      </c>
      <c r="C2706" s="7" t="s">
        <v>773</v>
      </c>
      <c r="D2706" s="649">
        <v>2.5299999999999998</v>
      </c>
      <c r="E2706" s="649">
        <v>3.43</v>
      </c>
      <c r="F2706" s="649"/>
      <c r="G2706" s="649">
        <v>0.12</v>
      </c>
      <c r="H2706" s="649">
        <v>0.04</v>
      </c>
    </row>
    <row r="2707" spans="1:8">
      <c r="A2707" s="7" t="s">
        <v>1485</v>
      </c>
      <c r="B2707" s="7" t="s">
        <v>1484</v>
      </c>
      <c r="C2707" s="7" t="s">
        <v>773</v>
      </c>
      <c r="D2707" s="649"/>
      <c r="E2707" s="649"/>
      <c r="F2707" s="649"/>
      <c r="G2707" s="649"/>
      <c r="H2707" s="649"/>
    </row>
    <row r="2708" spans="1:8">
      <c r="A2708" s="7" t="s">
        <v>1483</v>
      </c>
      <c r="B2708" s="7" t="s">
        <v>1482</v>
      </c>
      <c r="C2708" s="7" t="s">
        <v>773</v>
      </c>
      <c r="D2708" s="649"/>
      <c r="E2708" s="649"/>
      <c r="F2708" s="649"/>
      <c r="G2708" s="649"/>
      <c r="H2708" s="649"/>
    </row>
    <row r="2709" spans="1:8">
      <c r="A2709" s="7" t="s">
        <v>1481</v>
      </c>
      <c r="B2709" s="7" t="s">
        <v>1480</v>
      </c>
      <c r="C2709" s="7" t="s">
        <v>773</v>
      </c>
      <c r="D2709" s="649"/>
      <c r="E2709" s="649"/>
      <c r="F2709" s="649"/>
      <c r="G2709" s="649"/>
      <c r="H2709" s="649"/>
    </row>
    <row r="2710" spans="1:8">
      <c r="A2710" s="7" t="s">
        <v>1479</v>
      </c>
      <c r="B2710" s="7" t="s">
        <v>1478</v>
      </c>
      <c r="C2710" s="7" t="s">
        <v>773</v>
      </c>
      <c r="D2710" s="649"/>
      <c r="E2710" s="649"/>
      <c r="F2710" s="649"/>
      <c r="G2710" s="649"/>
      <c r="H2710" s="649"/>
    </row>
    <row r="2711" spans="1:8">
      <c r="A2711" s="7" t="s">
        <v>1477</v>
      </c>
      <c r="B2711" s="7" t="s">
        <v>1476</v>
      </c>
      <c r="C2711" s="7" t="s">
        <v>773</v>
      </c>
      <c r="D2711" s="649"/>
      <c r="E2711" s="649"/>
      <c r="F2711" s="649"/>
      <c r="G2711" s="649"/>
      <c r="H2711" s="649"/>
    </row>
    <row r="2712" spans="1:8">
      <c r="A2712" s="7" t="s">
        <v>1475</v>
      </c>
      <c r="B2712" s="7" t="s">
        <v>1474</v>
      </c>
      <c r="C2712" s="7" t="s">
        <v>773</v>
      </c>
      <c r="D2712" s="649"/>
      <c r="E2712" s="649"/>
      <c r="F2712" s="649"/>
      <c r="G2712" s="649">
        <v>0.06</v>
      </c>
      <c r="H2712" s="649"/>
    </row>
    <row r="2713" spans="1:8">
      <c r="A2713" s="7" t="s">
        <v>1473</v>
      </c>
      <c r="B2713" s="7" t="s">
        <v>1472</v>
      </c>
      <c r="C2713" s="7" t="s">
        <v>773</v>
      </c>
      <c r="D2713" s="649"/>
      <c r="E2713" s="649"/>
      <c r="F2713" s="649"/>
      <c r="G2713" s="649">
        <v>0.06</v>
      </c>
      <c r="H2713" s="649"/>
    </row>
    <row r="2714" spans="1:8">
      <c r="A2714" s="7" t="s">
        <v>1471</v>
      </c>
      <c r="B2714" s="7" t="s">
        <v>1470</v>
      </c>
      <c r="C2714" s="7" t="s">
        <v>773</v>
      </c>
      <c r="D2714" s="649"/>
      <c r="E2714" s="649"/>
      <c r="F2714" s="649"/>
      <c r="G2714" s="649"/>
      <c r="H2714" s="649"/>
    </row>
    <row r="2715" spans="1:8">
      <c r="A2715" s="7" t="s">
        <v>1469</v>
      </c>
      <c r="B2715" s="7" t="s">
        <v>1468</v>
      </c>
      <c r="C2715" s="7" t="s">
        <v>773</v>
      </c>
      <c r="D2715" s="649"/>
      <c r="E2715" s="649"/>
      <c r="F2715" s="649"/>
      <c r="G2715" s="649"/>
      <c r="H2715" s="649"/>
    </row>
    <row r="2716" spans="1:8">
      <c r="A2716" s="7" t="s">
        <v>1467</v>
      </c>
      <c r="B2716" s="7" t="s">
        <v>1466</v>
      </c>
      <c r="C2716" s="7" t="s">
        <v>773</v>
      </c>
      <c r="D2716" s="649"/>
      <c r="E2716" s="649"/>
      <c r="F2716" s="649"/>
      <c r="G2716" s="649"/>
      <c r="H2716" s="649"/>
    </row>
    <row r="2717" spans="1:8">
      <c r="A2717" s="7" t="s">
        <v>1465</v>
      </c>
      <c r="B2717" s="7" t="s">
        <v>1464</v>
      </c>
      <c r="C2717" s="7" t="s">
        <v>773</v>
      </c>
      <c r="D2717" s="649"/>
      <c r="E2717" s="649"/>
      <c r="F2717" s="649"/>
      <c r="G2717" s="649"/>
      <c r="H2717" s="649"/>
    </row>
    <row r="2718" spans="1:8">
      <c r="A2718" s="7" t="s">
        <v>1463</v>
      </c>
      <c r="B2718" s="7" t="s">
        <v>1462</v>
      </c>
      <c r="C2718" s="7" t="s">
        <v>773</v>
      </c>
      <c r="D2718" s="649"/>
      <c r="E2718" s="649"/>
      <c r="F2718" s="649"/>
      <c r="G2718" s="649"/>
      <c r="H2718" s="649"/>
    </row>
    <row r="2719" spans="1:8">
      <c r="A2719" s="7" t="s">
        <v>1461</v>
      </c>
      <c r="B2719" s="7" t="s">
        <v>1460</v>
      </c>
      <c r="C2719" s="7" t="s">
        <v>773</v>
      </c>
      <c r="D2719" s="649"/>
      <c r="E2719" s="649"/>
      <c r="F2719" s="649"/>
      <c r="G2719" s="649"/>
      <c r="H2719" s="649"/>
    </row>
    <row r="2720" spans="1:8">
      <c r="A2720" s="7" t="s">
        <v>1459</v>
      </c>
      <c r="B2720" s="7" t="s">
        <v>1458</v>
      </c>
      <c r="C2720" s="7" t="s">
        <v>773</v>
      </c>
      <c r="D2720" s="649"/>
      <c r="E2720" s="649"/>
      <c r="F2720" s="649"/>
      <c r="G2720" s="649"/>
      <c r="H2720" s="649"/>
    </row>
    <row r="2721" spans="1:8">
      <c r="A2721" s="7" t="s">
        <v>1457</v>
      </c>
      <c r="B2721" s="7" t="s">
        <v>1456</v>
      </c>
      <c r="C2721" s="7" t="s">
        <v>773</v>
      </c>
      <c r="D2721" s="649"/>
      <c r="E2721" s="649"/>
      <c r="F2721" s="649"/>
      <c r="G2721" s="649"/>
      <c r="H2721" s="649"/>
    </row>
    <row r="2722" spans="1:8">
      <c r="A2722" s="7" t="s">
        <v>1455</v>
      </c>
      <c r="B2722" s="7" t="s">
        <v>1454</v>
      </c>
      <c r="C2722" s="7" t="s">
        <v>773</v>
      </c>
      <c r="D2722" s="649">
        <v>0.1</v>
      </c>
      <c r="E2722" s="649">
        <v>0.01</v>
      </c>
      <c r="F2722" s="649">
        <v>0</v>
      </c>
      <c r="G2722" s="649">
        <v>0.04</v>
      </c>
      <c r="H2722" s="649">
        <v>0</v>
      </c>
    </row>
    <row r="2723" spans="1:8">
      <c r="A2723" s="7" t="s">
        <v>1453</v>
      </c>
      <c r="B2723" s="7" t="s">
        <v>1452</v>
      </c>
      <c r="C2723" s="7" t="s">
        <v>773</v>
      </c>
      <c r="D2723" s="649"/>
      <c r="E2723" s="649"/>
      <c r="F2723" s="649"/>
      <c r="G2723" s="649"/>
      <c r="H2723" s="649"/>
    </row>
    <row r="2724" spans="1:8">
      <c r="A2724" s="7" t="s">
        <v>1451</v>
      </c>
      <c r="B2724" s="7" t="s">
        <v>1450</v>
      </c>
      <c r="C2724" s="7" t="s">
        <v>773</v>
      </c>
      <c r="D2724" s="649"/>
      <c r="E2724" s="649"/>
      <c r="F2724" s="649"/>
      <c r="G2724" s="649"/>
      <c r="H2724" s="649"/>
    </row>
    <row r="2725" spans="1:8">
      <c r="A2725" s="7" t="s">
        <v>1449</v>
      </c>
      <c r="B2725" s="7" t="s">
        <v>1448</v>
      </c>
      <c r="C2725" s="7" t="s">
        <v>773</v>
      </c>
      <c r="D2725" s="649">
        <v>0.1</v>
      </c>
      <c r="E2725" s="649">
        <v>0.01</v>
      </c>
      <c r="F2725" s="649">
        <v>0</v>
      </c>
      <c r="G2725" s="649">
        <v>0.04</v>
      </c>
      <c r="H2725" s="649">
        <v>0</v>
      </c>
    </row>
    <row r="2726" spans="1:8">
      <c r="A2726" s="7" t="s">
        <v>1447</v>
      </c>
      <c r="B2726" s="7" t="s">
        <v>1446</v>
      </c>
      <c r="C2726" s="7" t="s">
        <v>773</v>
      </c>
      <c r="D2726" s="649"/>
      <c r="E2726" s="649"/>
      <c r="F2726" s="649"/>
      <c r="G2726" s="649"/>
      <c r="H2726" s="649"/>
    </row>
    <row r="2727" spans="1:8">
      <c r="A2727" s="7" t="s">
        <v>1445</v>
      </c>
      <c r="B2727" s="7" t="s">
        <v>1444</v>
      </c>
      <c r="C2727" s="7" t="s">
        <v>773</v>
      </c>
      <c r="D2727" s="649"/>
      <c r="E2727" s="649"/>
      <c r="F2727" s="649"/>
      <c r="G2727" s="649"/>
      <c r="H2727" s="649"/>
    </row>
    <row r="2728" spans="1:8">
      <c r="A2728" s="7" t="s">
        <v>1443</v>
      </c>
      <c r="B2728" s="7" t="s">
        <v>1442</v>
      </c>
      <c r="C2728" s="7" t="s">
        <v>773</v>
      </c>
      <c r="D2728" s="649"/>
      <c r="E2728" s="649"/>
      <c r="F2728" s="649"/>
      <c r="G2728" s="649"/>
      <c r="H2728" s="649"/>
    </row>
    <row r="2729" spans="1:8">
      <c r="A2729" s="7" t="s">
        <v>1441</v>
      </c>
      <c r="B2729" s="7" t="s">
        <v>1440</v>
      </c>
      <c r="C2729" s="7" t="s">
        <v>773</v>
      </c>
      <c r="D2729" s="649"/>
      <c r="E2729" s="649"/>
      <c r="F2729" s="649"/>
      <c r="G2729" s="649"/>
      <c r="H2729" s="649"/>
    </row>
    <row r="2730" spans="1:8">
      <c r="A2730" s="7" t="s">
        <v>1439</v>
      </c>
      <c r="B2730" s="7" t="s">
        <v>1438</v>
      </c>
      <c r="C2730" s="7" t="s">
        <v>773</v>
      </c>
      <c r="D2730" s="649"/>
      <c r="E2730" s="649"/>
      <c r="F2730" s="649"/>
      <c r="G2730" s="649">
        <v>0.23</v>
      </c>
      <c r="H2730" s="649">
        <v>0.23</v>
      </c>
    </row>
    <row r="2731" spans="1:8">
      <c r="A2731" s="7" t="s">
        <v>1437</v>
      </c>
      <c r="B2731" s="7" t="s">
        <v>1436</v>
      </c>
      <c r="C2731" s="7" t="s">
        <v>773</v>
      </c>
      <c r="D2731" s="649"/>
      <c r="E2731" s="649"/>
      <c r="F2731" s="649"/>
      <c r="G2731" s="649">
        <v>0.23</v>
      </c>
      <c r="H2731" s="649">
        <v>0.23</v>
      </c>
    </row>
    <row r="2732" spans="1:8">
      <c r="A2732" s="7" t="s">
        <v>1435</v>
      </c>
      <c r="B2732" s="7" t="s">
        <v>1434</v>
      </c>
      <c r="C2732" s="7" t="s">
        <v>773</v>
      </c>
      <c r="D2732" s="649"/>
      <c r="E2732" s="649"/>
      <c r="F2732" s="649"/>
      <c r="G2732" s="649"/>
      <c r="H2732" s="649"/>
    </row>
    <row r="2733" spans="1:8">
      <c r="A2733" s="7" t="s">
        <v>1433</v>
      </c>
      <c r="B2733" s="7" t="s">
        <v>1432</v>
      </c>
      <c r="C2733" s="7" t="s">
        <v>773</v>
      </c>
      <c r="D2733" s="649"/>
      <c r="E2733" s="649"/>
      <c r="F2733" s="649"/>
      <c r="G2733" s="649"/>
      <c r="H2733" s="649"/>
    </row>
    <row r="2734" spans="1:8">
      <c r="A2734" s="7" t="s">
        <v>1431</v>
      </c>
      <c r="B2734" s="7" t="s">
        <v>1430</v>
      </c>
      <c r="C2734" s="7" t="s">
        <v>773</v>
      </c>
      <c r="D2734" s="649"/>
      <c r="E2734" s="649"/>
      <c r="F2734" s="649"/>
      <c r="G2734" s="649"/>
      <c r="H2734" s="649"/>
    </row>
    <row r="2735" spans="1:8">
      <c r="A2735" s="7" t="s">
        <v>1429</v>
      </c>
      <c r="B2735" s="7" t="s">
        <v>1428</v>
      </c>
      <c r="C2735" s="7" t="s">
        <v>773</v>
      </c>
      <c r="D2735" s="649"/>
      <c r="E2735" s="649"/>
      <c r="F2735" s="649"/>
      <c r="G2735" s="649"/>
      <c r="H2735" s="649"/>
    </row>
    <row r="2736" spans="1:8">
      <c r="A2736" s="7" t="s">
        <v>1427</v>
      </c>
      <c r="B2736" s="7" t="s">
        <v>1426</v>
      </c>
      <c r="C2736" s="7" t="s">
        <v>773</v>
      </c>
      <c r="D2736" s="649"/>
      <c r="E2736" s="649"/>
      <c r="F2736" s="649"/>
      <c r="G2736" s="649"/>
      <c r="H2736" s="649"/>
    </row>
    <row r="2737" spans="1:8">
      <c r="A2737" s="7" t="s">
        <v>1425</v>
      </c>
      <c r="B2737" s="7" t="s">
        <v>1424</v>
      </c>
      <c r="C2737" s="7" t="s">
        <v>773</v>
      </c>
      <c r="D2737" s="649"/>
      <c r="E2737" s="649"/>
      <c r="F2737" s="649"/>
      <c r="G2737" s="649"/>
      <c r="H2737" s="649"/>
    </row>
    <row r="2738" spans="1:8">
      <c r="A2738" s="7" t="s">
        <v>1423</v>
      </c>
      <c r="B2738" s="7" t="s">
        <v>1422</v>
      </c>
      <c r="C2738" s="7" t="s">
        <v>773</v>
      </c>
      <c r="D2738" s="649"/>
      <c r="E2738" s="649"/>
      <c r="F2738" s="649"/>
      <c r="G2738" s="649"/>
      <c r="H2738" s="649"/>
    </row>
    <row r="2739" spans="1:8">
      <c r="A2739" s="7" t="s">
        <v>1421</v>
      </c>
      <c r="B2739" s="7" t="s">
        <v>1420</v>
      </c>
      <c r="C2739" s="7" t="s">
        <v>773</v>
      </c>
      <c r="D2739" s="649"/>
      <c r="E2739" s="649"/>
      <c r="F2739" s="649"/>
      <c r="G2739" s="649"/>
      <c r="H2739" s="649"/>
    </row>
    <row r="2740" spans="1:8">
      <c r="A2740" s="7" t="s">
        <v>1419</v>
      </c>
      <c r="B2740" s="7" t="s">
        <v>1418</v>
      </c>
      <c r="C2740" s="7" t="s">
        <v>773</v>
      </c>
      <c r="D2740" s="649"/>
      <c r="E2740" s="649"/>
      <c r="F2740" s="649"/>
      <c r="G2740" s="649"/>
      <c r="H2740" s="649"/>
    </row>
    <row r="2741" spans="1:8">
      <c r="A2741" s="7" t="s">
        <v>1417</v>
      </c>
      <c r="B2741" s="7" t="s">
        <v>1416</v>
      </c>
      <c r="C2741" s="7" t="s">
        <v>773</v>
      </c>
      <c r="D2741" s="649"/>
      <c r="E2741" s="649"/>
      <c r="F2741" s="649"/>
      <c r="G2741" s="649"/>
      <c r="H2741" s="649"/>
    </row>
    <row r="2742" spans="1:8">
      <c r="A2742" s="7" t="s">
        <v>1415</v>
      </c>
      <c r="B2742" s="7" t="s">
        <v>1414</v>
      </c>
      <c r="C2742" s="7" t="s">
        <v>773</v>
      </c>
      <c r="D2742" s="649"/>
      <c r="E2742" s="649"/>
      <c r="F2742" s="649"/>
      <c r="G2742" s="649"/>
      <c r="H2742" s="649"/>
    </row>
    <row r="2743" spans="1:8">
      <c r="A2743" s="7" t="s">
        <v>1413</v>
      </c>
      <c r="B2743" s="7" t="s">
        <v>1412</v>
      </c>
      <c r="C2743" s="7" t="s">
        <v>773</v>
      </c>
      <c r="D2743" s="649"/>
      <c r="E2743" s="649"/>
      <c r="F2743" s="649"/>
      <c r="G2743" s="649"/>
      <c r="H2743" s="649"/>
    </row>
    <row r="2744" spans="1:8">
      <c r="A2744" s="7" t="s">
        <v>1411</v>
      </c>
      <c r="B2744" s="7" t="s">
        <v>1410</v>
      </c>
      <c r="C2744" s="7" t="s">
        <v>773</v>
      </c>
      <c r="D2744" s="649"/>
      <c r="E2744" s="649"/>
      <c r="F2744" s="649"/>
      <c r="G2744" s="649"/>
      <c r="H2744" s="649"/>
    </row>
    <row r="2745" spans="1:8">
      <c r="A2745" s="7" t="s">
        <v>1409</v>
      </c>
      <c r="B2745" s="7" t="s">
        <v>1408</v>
      </c>
      <c r="C2745" s="7" t="s">
        <v>773</v>
      </c>
      <c r="D2745" s="649"/>
      <c r="E2745" s="649"/>
      <c r="F2745" s="649"/>
      <c r="G2745" s="649"/>
      <c r="H2745" s="649"/>
    </row>
    <row r="2746" spans="1:8">
      <c r="A2746" s="7" t="s">
        <v>1407</v>
      </c>
      <c r="B2746" s="7" t="s">
        <v>1406</v>
      </c>
      <c r="C2746" s="7" t="s">
        <v>773</v>
      </c>
      <c r="D2746" s="649"/>
      <c r="E2746" s="649"/>
      <c r="F2746" s="649"/>
      <c r="G2746" s="649"/>
      <c r="H2746" s="649"/>
    </row>
    <row r="2747" spans="1:8">
      <c r="A2747" s="7" t="s">
        <v>1405</v>
      </c>
      <c r="B2747" s="7" t="s">
        <v>1404</v>
      </c>
      <c r="C2747" s="7" t="s">
        <v>773</v>
      </c>
      <c r="D2747" s="649"/>
      <c r="E2747" s="649"/>
      <c r="F2747" s="649"/>
      <c r="G2747" s="649"/>
      <c r="H2747" s="649"/>
    </row>
    <row r="2748" spans="1:8">
      <c r="A2748" s="7" t="s">
        <v>1403</v>
      </c>
      <c r="B2748" s="7" t="s">
        <v>1402</v>
      </c>
      <c r="C2748" s="7" t="s">
        <v>773</v>
      </c>
      <c r="D2748" s="649"/>
      <c r="E2748" s="649"/>
      <c r="F2748" s="649"/>
      <c r="G2748" s="649"/>
      <c r="H2748" s="649"/>
    </row>
    <row r="2749" spans="1:8">
      <c r="A2749" s="7" t="s">
        <v>1401</v>
      </c>
      <c r="B2749" s="7" t="s">
        <v>1400</v>
      </c>
      <c r="C2749" s="7" t="s">
        <v>773</v>
      </c>
      <c r="D2749" s="649"/>
      <c r="E2749" s="649"/>
      <c r="F2749" s="649"/>
      <c r="G2749" s="649"/>
      <c r="H2749" s="649"/>
    </row>
    <row r="2750" spans="1:8">
      <c r="A2750" s="7" t="s">
        <v>1399</v>
      </c>
      <c r="B2750" s="7" t="s">
        <v>1398</v>
      </c>
      <c r="C2750" s="7" t="s">
        <v>773</v>
      </c>
      <c r="D2750" s="649"/>
      <c r="E2750" s="649"/>
      <c r="F2750" s="649"/>
      <c r="G2750" s="649"/>
      <c r="H2750" s="649"/>
    </row>
    <row r="2751" spans="1:8">
      <c r="A2751" s="7" t="s">
        <v>1397</v>
      </c>
      <c r="B2751" s="7" t="s">
        <v>1396</v>
      </c>
      <c r="C2751" s="7" t="s">
        <v>773</v>
      </c>
      <c r="D2751" s="649"/>
      <c r="E2751" s="649"/>
      <c r="F2751" s="649"/>
      <c r="G2751" s="649"/>
      <c r="H2751" s="649"/>
    </row>
    <row r="2752" spans="1:8">
      <c r="A2752" s="7" t="s">
        <v>1395</v>
      </c>
      <c r="B2752" s="7" t="s">
        <v>1394</v>
      </c>
      <c r="C2752" s="7" t="s">
        <v>773</v>
      </c>
      <c r="D2752" s="649"/>
      <c r="E2752" s="649"/>
      <c r="F2752" s="649"/>
      <c r="G2752" s="649"/>
      <c r="H2752" s="649"/>
    </row>
    <row r="2753" spans="1:8">
      <c r="A2753" s="7" t="s">
        <v>1393</v>
      </c>
      <c r="B2753" s="7" t="s">
        <v>1392</v>
      </c>
      <c r="C2753" s="7" t="s">
        <v>773</v>
      </c>
      <c r="D2753" s="649"/>
      <c r="E2753" s="649"/>
      <c r="F2753" s="649"/>
      <c r="G2753" s="649"/>
      <c r="H2753" s="649"/>
    </row>
    <row r="2754" spans="1:8">
      <c r="A2754" s="7" t="s">
        <v>1391</v>
      </c>
      <c r="B2754" s="7" t="s">
        <v>1390</v>
      </c>
      <c r="C2754" s="7" t="s">
        <v>773</v>
      </c>
      <c r="D2754" s="649"/>
      <c r="E2754" s="649">
        <v>18.14</v>
      </c>
      <c r="F2754" s="649">
        <v>33.840000000000003</v>
      </c>
      <c r="G2754" s="649">
        <v>188.13</v>
      </c>
      <c r="H2754" s="649">
        <v>3.37</v>
      </c>
    </row>
    <row r="2755" spans="1:8">
      <c r="A2755" s="7" t="s">
        <v>1389</v>
      </c>
      <c r="B2755" s="7" t="s">
        <v>1388</v>
      </c>
      <c r="C2755" s="7" t="s">
        <v>773</v>
      </c>
      <c r="D2755" s="649"/>
      <c r="E2755" s="649">
        <v>18.14</v>
      </c>
      <c r="F2755" s="649">
        <v>33.840000000000003</v>
      </c>
      <c r="G2755" s="649">
        <v>188.13</v>
      </c>
      <c r="H2755" s="649">
        <v>3.37</v>
      </c>
    </row>
    <row r="2756" spans="1:8">
      <c r="A2756" s="7" t="s">
        <v>1387</v>
      </c>
      <c r="B2756" s="7" t="s">
        <v>1386</v>
      </c>
      <c r="C2756" s="7" t="s">
        <v>773</v>
      </c>
      <c r="D2756" s="649"/>
      <c r="E2756" s="649"/>
      <c r="F2756" s="649"/>
      <c r="G2756" s="649"/>
      <c r="H2756" s="649"/>
    </row>
    <row r="2757" spans="1:8">
      <c r="A2757" s="7" t="s">
        <v>1385</v>
      </c>
      <c r="B2757" s="7" t="s">
        <v>1384</v>
      </c>
      <c r="C2757" s="7" t="s">
        <v>773</v>
      </c>
      <c r="D2757" s="649"/>
      <c r="E2757" s="649"/>
      <c r="F2757" s="649"/>
      <c r="G2757" s="649"/>
      <c r="H2757" s="649"/>
    </row>
    <row r="2758" spans="1:8">
      <c r="A2758" s="7" t="s">
        <v>1383</v>
      </c>
      <c r="B2758" s="7" t="s">
        <v>1382</v>
      </c>
      <c r="C2758" s="7" t="s">
        <v>773</v>
      </c>
      <c r="D2758" s="649">
        <v>9.1199999999999992</v>
      </c>
      <c r="E2758" s="649">
        <v>75.400000000000006</v>
      </c>
      <c r="F2758" s="649">
        <v>134.34</v>
      </c>
      <c r="G2758" s="649">
        <v>493.53</v>
      </c>
      <c r="H2758" s="649">
        <v>990.52</v>
      </c>
    </row>
    <row r="2759" spans="1:8">
      <c r="A2759" s="7" t="s">
        <v>1381</v>
      </c>
      <c r="B2759" s="7" t="s">
        <v>1380</v>
      </c>
      <c r="C2759" s="7" t="s">
        <v>773</v>
      </c>
      <c r="D2759" s="649">
        <v>9.1199999999999992</v>
      </c>
      <c r="E2759" s="649">
        <v>75.400000000000006</v>
      </c>
      <c r="F2759" s="649">
        <v>134.34</v>
      </c>
      <c r="G2759" s="649">
        <v>493.53</v>
      </c>
      <c r="H2759" s="649">
        <v>990.52</v>
      </c>
    </row>
    <row r="2760" spans="1:8">
      <c r="A2760" s="7" t="s">
        <v>1379</v>
      </c>
      <c r="B2760" s="7" t="s">
        <v>1378</v>
      </c>
      <c r="C2760" s="7" t="s">
        <v>773</v>
      </c>
      <c r="D2760" s="649"/>
      <c r="E2760" s="649"/>
      <c r="F2760" s="649"/>
      <c r="G2760" s="649"/>
      <c r="H2760" s="649"/>
    </row>
    <row r="2761" spans="1:8">
      <c r="A2761" s="7" t="s">
        <v>1377</v>
      </c>
      <c r="B2761" s="7" t="s">
        <v>1376</v>
      </c>
      <c r="C2761" s="7" t="s">
        <v>773</v>
      </c>
      <c r="D2761" s="649"/>
      <c r="E2761" s="649"/>
      <c r="F2761" s="649"/>
      <c r="G2761" s="649"/>
      <c r="H2761" s="649"/>
    </row>
    <row r="2762" spans="1:8">
      <c r="A2762" s="7" t="s">
        <v>1375</v>
      </c>
      <c r="B2762" s="7" t="s">
        <v>1374</v>
      </c>
      <c r="C2762" s="7" t="s">
        <v>773</v>
      </c>
      <c r="D2762" s="649"/>
      <c r="E2762" s="649"/>
      <c r="F2762" s="649"/>
      <c r="G2762" s="649"/>
      <c r="H2762" s="649"/>
    </row>
    <row r="2763" spans="1:8">
      <c r="A2763" s="7" t="s">
        <v>1373</v>
      </c>
      <c r="B2763" s="7" t="s">
        <v>1372</v>
      </c>
      <c r="C2763" s="7" t="s">
        <v>773</v>
      </c>
      <c r="D2763" s="649"/>
      <c r="E2763" s="649"/>
      <c r="F2763" s="649"/>
      <c r="G2763" s="649"/>
      <c r="H2763" s="649"/>
    </row>
    <row r="2764" spans="1:8">
      <c r="A2764" s="7" t="s">
        <v>1371</v>
      </c>
      <c r="B2764" s="7" t="s">
        <v>1370</v>
      </c>
      <c r="C2764" s="7" t="s">
        <v>773</v>
      </c>
      <c r="D2764" s="649"/>
      <c r="E2764" s="649">
        <v>63.21</v>
      </c>
      <c r="F2764" s="649">
        <v>6.03</v>
      </c>
      <c r="G2764" s="649"/>
      <c r="H2764" s="649"/>
    </row>
    <row r="2765" spans="1:8">
      <c r="A2765" s="7" t="s">
        <v>1369</v>
      </c>
      <c r="B2765" s="7" t="s">
        <v>1368</v>
      </c>
      <c r="C2765" s="7" t="s">
        <v>773</v>
      </c>
      <c r="D2765" s="649"/>
      <c r="E2765" s="649"/>
      <c r="F2765" s="649"/>
      <c r="G2765" s="649"/>
      <c r="H2765" s="649"/>
    </row>
    <row r="2766" spans="1:8">
      <c r="A2766" s="7" t="s">
        <v>1367</v>
      </c>
      <c r="B2766" s="7" t="s">
        <v>1366</v>
      </c>
      <c r="C2766" s="7" t="s">
        <v>773</v>
      </c>
      <c r="D2766" s="649"/>
      <c r="E2766" s="649"/>
      <c r="F2766" s="649"/>
      <c r="G2766" s="649"/>
      <c r="H2766" s="649"/>
    </row>
    <row r="2767" spans="1:8">
      <c r="A2767" s="7" t="s">
        <v>1365</v>
      </c>
      <c r="B2767" s="7" t="s">
        <v>1364</v>
      </c>
      <c r="C2767" s="7" t="s">
        <v>773</v>
      </c>
      <c r="D2767" s="649"/>
      <c r="E2767" s="649">
        <v>6.17</v>
      </c>
      <c r="F2767" s="649"/>
      <c r="G2767" s="649"/>
      <c r="H2767" s="649"/>
    </row>
    <row r="2768" spans="1:8">
      <c r="A2768" s="7" t="s">
        <v>1363</v>
      </c>
      <c r="B2768" s="7" t="s">
        <v>1362</v>
      </c>
      <c r="C2768" s="7" t="s">
        <v>773</v>
      </c>
      <c r="D2768" s="649"/>
      <c r="E2768" s="649"/>
      <c r="F2768" s="649"/>
      <c r="G2768" s="649"/>
      <c r="H2768" s="649"/>
    </row>
    <row r="2769" spans="1:8">
      <c r="A2769" s="7" t="s">
        <v>1361</v>
      </c>
      <c r="B2769" s="7" t="s">
        <v>1360</v>
      </c>
      <c r="C2769" s="7" t="s">
        <v>773</v>
      </c>
      <c r="D2769" s="649">
        <v>7.95</v>
      </c>
      <c r="E2769" s="649"/>
      <c r="F2769" s="649"/>
      <c r="G2769" s="649"/>
      <c r="H2769" s="649">
        <v>49.25</v>
      </c>
    </row>
    <row r="2770" spans="1:8">
      <c r="A2770" s="7" t="s">
        <v>1359</v>
      </c>
      <c r="B2770" s="7" t="s">
        <v>1358</v>
      </c>
      <c r="C2770" s="7" t="s">
        <v>773</v>
      </c>
      <c r="D2770" s="649"/>
      <c r="E2770" s="649"/>
      <c r="F2770" s="649"/>
      <c r="G2770" s="649"/>
      <c r="H2770" s="649"/>
    </row>
    <row r="2771" spans="1:8">
      <c r="A2771" s="7" t="s">
        <v>1357</v>
      </c>
      <c r="B2771" s="7" t="s">
        <v>1356</v>
      </c>
      <c r="C2771" s="7" t="s">
        <v>773</v>
      </c>
      <c r="D2771" s="649"/>
      <c r="E2771" s="649"/>
      <c r="F2771" s="649"/>
      <c r="G2771" s="649"/>
      <c r="H2771" s="649"/>
    </row>
    <row r="2772" spans="1:8">
      <c r="A2772" s="7" t="s">
        <v>1355</v>
      </c>
      <c r="B2772" s="7" t="s">
        <v>1354</v>
      </c>
      <c r="C2772" s="7" t="s">
        <v>773</v>
      </c>
      <c r="D2772" s="649"/>
      <c r="E2772" s="649"/>
      <c r="F2772" s="649"/>
      <c r="G2772" s="649"/>
      <c r="H2772" s="649"/>
    </row>
    <row r="2773" spans="1:8">
      <c r="A2773" s="7" t="s">
        <v>1353</v>
      </c>
      <c r="B2773" s="7" t="s">
        <v>1352</v>
      </c>
      <c r="C2773" s="7" t="s">
        <v>773</v>
      </c>
      <c r="D2773" s="649"/>
      <c r="E2773" s="649"/>
      <c r="F2773" s="649"/>
      <c r="G2773" s="649"/>
      <c r="H2773" s="649"/>
    </row>
    <row r="2774" spans="1:8">
      <c r="A2774" s="7" t="s">
        <v>1351</v>
      </c>
      <c r="B2774" s="7" t="s">
        <v>1350</v>
      </c>
      <c r="C2774" s="7" t="s">
        <v>773</v>
      </c>
      <c r="D2774" s="649">
        <v>0.83</v>
      </c>
      <c r="E2774" s="649">
        <v>-8.57</v>
      </c>
      <c r="F2774" s="649">
        <v>65.81</v>
      </c>
      <c r="G2774" s="649">
        <v>-189.65</v>
      </c>
      <c r="H2774" s="649">
        <v>-112.53</v>
      </c>
    </row>
    <row r="2775" spans="1:8">
      <c r="A2775" s="7" t="s">
        <v>1349</v>
      </c>
      <c r="B2775" s="7" t="s">
        <v>1348</v>
      </c>
      <c r="C2775" s="7" t="s">
        <v>773</v>
      </c>
      <c r="D2775" s="649">
        <v>-49.33</v>
      </c>
      <c r="E2775" s="649">
        <v>-81.91</v>
      </c>
      <c r="F2775" s="649">
        <v>41.15</v>
      </c>
      <c r="G2775" s="649">
        <v>-206.11</v>
      </c>
      <c r="H2775" s="649">
        <v>-150.78</v>
      </c>
    </row>
    <row r="2776" spans="1:8">
      <c r="A2776" s="7" t="s">
        <v>1347</v>
      </c>
      <c r="B2776" s="7" t="s">
        <v>202</v>
      </c>
      <c r="C2776" s="7" t="s">
        <v>773</v>
      </c>
      <c r="D2776" s="649">
        <v>-71.599999999999994</v>
      </c>
      <c r="E2776" s="649">
        <v>-71.010000000000005</v>
      </c>
      <c r="F2776" s="649">
        <v>21.75</v>
      </c>
      <c r="G2776" s="649">
        <v>-207.01</v>
      </c>
      <c r="H2776" s="649">
        <v>-95.51</v>
      </c>
    </row>
    <row r="2777" spans="1:8">
      <c r="A2777" s="7" t="s">
        <v>1346</v>
      </c>
      <c r="B2777" s="7" t="s">
        <v>1345</v>
      </c>
      <c r="C2777" s="7" t="s">
        <v>773</v>
      </c>
      <c r="D2777" s="649">
        <v>-67.56</v>
      </c>
      <c r="E2777" s="649">
        <v>-56.84</v>
      </c>
      <c r="F2777" s="649">
        <v>10.98</v>
      </c>
      <c r="G2777" s="649">
        <v>-179.11</v>
      </c>
      <c r="H2777" s="649">
        <v>-94.57</v>
      </c>
    </row>
    <row r="2778" spans="1:8">
      <c r="A2778" s="7" t="s">
        <v>1344</v>
      </c>
      <c r="B2778" s="7" t="s">
        <v>1343</v>
      </c>
      <c r="C2778" s="7" t="s">
        <v>773</v>
      </c>
      <c r="D2778" s="649"/>
      <c r="E2778" s="649"/>
      <c r="F2778" s="649"/>
      <c r="G2778" s="649"/>
      <c r="H2778" s="649"/>
    </row>
    <row r="2779" spans="1:8">
      <c r="A2779" s="7" t="s">
        <v>1342</v>
      </c>
      <c r="B2779" s="7" t="s">
        <v>1341</v>
      </c>
      <c r="C2779" s="7" t="s">
        <v>773</v>
      </c>
      <c r="D2779" s="649"/>
      <c r="E2779" s="649"/>
      <c r="F2779" s="649"/>
      <c r="G2779" s="649"/>
      <c r="H2779" s="649"/>
    </row>
    <row r="2780" spans="1:8">
      <c r="A2780" s="7" t="s">
        <v>1340</v>
      </c>
      <c r="B2780" s="7" t="s">
        <v>1339</v>
      </c>
      <c r="C2780" s="7" t="s">
        <v>773</v>
      </c>
      <c r="D2780" s="649">
        <v>-4.04</v>
      </c>
      <c r="E2780" s="649">
        <v>-14.17</v>
      </c>
      <c r="F2780" s="649">
        <v>10.77</v>
      </c>
      <c r="G2780" s="649">
        <v>-27.89</v>
      </c>
      <c r="H2780" s="649">
        <v>-0.94</v>
      </c>
    </row>
    <row r="2781" spans="1:8">
      <c r="A2781" s="7" t="s">
        <v>1338</v>
      </c>
      <c r="B2781" s="7" t="s">
        <v>1337</v>
      </c>
      <c r="C2781" s="7" t="s">
        <v>773</v>
      </c>
      <c r="D2781" s="649"/>
      <c r="E2781" s="649"/>
      <c r="F2781" s="649"/>
      <c r="G2781" s="649"/>
      <c r="H2781" s="649"/>
    </row>
    <row r="2782" spans="1:8">
      <c r="A2782" s="7" t="s">
        <v>1336</v>
      </c>
      <c r="B2782" s="7" t="s">
        <v>1335</v>
      </c>
      <c r="C2782" s="7" t="s">
        <v>773</v>
      </c>
      <c r="D2782" s="649"/>
      <c r="E2782" s="649"/>
      <c r="F2782" s="649"/>
      <c r="G2782" s="649"/>
      <c r="H2782" s="649"/>
    </row>
    <row r="2783" spans="1:8">
      <c r="A2783" s="7" t="s">
        <v>1334</v>
      </c>
      <c r="B2783" s="7" t="s">
        <v>1333</v>
      </c>
      <c r="C2783" s="7" t="s">
        <v>773</v>
      </c>
      <c r="D2783" s="649"/>
      <c r="E2783" s="649"/>
      <c r="F2783" s="649"/>
      <c r="G2783" s="649"/>
      <c r="H2783" s="649"/>
    </row>
    <row r="2784" spans="1:8">
      <c r="A2784" s="7" t="s">
        <v>1332</v>
      </c>
      <c r="B2784" s="7" t="s">
        <v>200</v>
      </c>
      <c r="C2784" s="7" t="s">
        <v>773</v>
      </c>
      <c r="D2784" s="649">
        <v>10.42</v>
      </c>
      <c r="E2784" s="649">
        <v>-19.579999999999998</v>
      </c>
      <c r="F2784" s="649">
        <v>21.87</v>
      </c>
      <c r="G2784" s="649">
        <v>-0.32</v>
      </c>
      <c r="H2784" s="649">
        <v>-54.51</v>
      </c>
    </row>
    <row r="2785" spans="1:8">
      <c r="A2785" s="7" t="s">
        <v>1331</v>
      </c>
      <c r="B2785" s="7" t="s">
        <v>1330</v>
      </c>
      <c r="C2785" s="7" t="s">
        <v>773</v>
      </c>
      <c r="D2785" s="649"/>
      <c r="E2785" s="649"/>
      <c r="F2785" s="649"/>
      <c r="G2785" s="649"/>
      <c r="H2785" s="649"/>
    </row>
    <row r="2786" spans="1:8">
      <c r="A2786" s="7" t="s">
        <v>1329</v>
      </c>
      <c r="B2786" s="7" t="s">
        <v>1328</v>
      </c>
      <c r="C2786" s="7" t="s">
        <v>773</v>
      </c>
      <c r="D2786" s="649">
        <v>10.039999999999999</v>
      </c>
      <c r="E2786" s="649">
        <v>7.84</v>
      </c>
      <c r="F2786" s="649">
        <v>-2.5299999999999998</v>
      </c>
      <c r="G2786" s="649">
        <v>0.36</v>
      </c>
      <c r="H2786" s="649">
        <v>0.5</v>
      </c>
    </row>
    <row r="2787" spans="1:8">
      <c r="A2787" s="7" t="s">
        <v>1327</v>
      </c>
      <c r="B2787" s="7" t="s">
        <v>1326</v>
      </c>
      <c r="C2787" s="7" t="s">
        <v>773</v>
      </c>
      <c r="D2787" s="649"/>
      <c r="E2787" s="649"/>
      <c r="F2787" s="649"/>
      <c r="G2787" s="649"/>
      <c r="H2787" s="649"/>
    </row>
    <row r="2788" spans="1:8">
      <c r="A2788" s="7" t="s">
        <v>1325</v>
      </c>
      <c r="B2788" s="7" t="s">
        <v>1324</v>
      </c>
      <c r="C2788" s="7" t="s">
        <v>773</v>
      </c>
      <c r="D2788" s="649"/>
      <c r="E2788" s="649"/>
      <c r="F2788" s="649"/>
      <c r="G2788" s="649"/>
      <c r="H2788" s="649"/>
    </row>
    <row r="2789" spans="1:8">
      <c r="A2789" s="7" t="s">
        <v>1323</v>
      </c>
      <c r="B2789" s="7" t="s">
        <v>1322</v>
      </c>
      <c r="C2789" s="7" t="s">
        <v>773</v>
      </c>
      <c r="D2789" s="649">
        <v>1.05</v>
      </c>
      <c r="E2789" s="649">
        <v>-0.66</v>
      </c>
      <c r="F2789" s="649">
        <v>0.06</v>
      </c>
      <c r="G2789" s="649">
        <v>0.85</v>
      </c>
      <c r="H2789" s="649">
        <v>0.06</v>
      </c>
    </row>
    <row r="2790" spans="1:8">
      <c r="A2790" s="7" t="s">
        <v>1321</v>
      </c>
      <c r="B2790" s="7" t="s">
        <v>1320</v>
      </c>
      <c r="C2790" s="7" t="s">
        <v>773</v>
      </c>
      <c r="D2790" s="649"/>
      <c r="E2790" s="649"/>
      <c r="F2790" s="649"/>
      <c r="G2790" s="649"/>
      <c r="H2790" s="649"/>
    </row>
    <row r="2791" spans="1:8">
      <c r="A2791" s="7" t="s">
        <v>1319</v>
      </c>
      <c r="B2791" s="7" t="s">
        <v>1318</v>
      </c>
      <c r="C2791" s="7" t="s">
        <v>773</v>
      </c>
      <c r="D2791" s="649">
        <v>0.77</v>
      </c>
      <c r="E2791" s="649">
        <v>1.5</v>
      </c>
      <c r="F2791" s="649"/>
      <c r="G2791" s="649"/>
      <c r="H2791" s="649"/>
    </row>
    <row r="2792" spans="1:8">
      <c r="A2792" s="7" t="s">
        <v>1317</v>
      </c>
      <c r="B2792" s="7" t="s">
        <v>1316</v>
      </c>
      <c r="C2792" s="7" t="s">
        <v>773</v>
      </c>
      <c r="D2792" s="649"/>
      <c r="E2792" s="649"/>
      <c r="F2792" s="649"/>
      <c r="G2792" s="649"/>
      <c r="H2792" s="649"/>
    </row>
    <row r="2793" spans="1:8">
      <c r="A2793" s="7" t="s">
        <v>1315</v>
      </c>
      <c r="B2793" s="7" t="s">
        <v>1314</v>
      </c>
      <c r="C2793" s="7" t="s">
        <v>773</v>
      </c>
      <c r="D2793" s="649"/>
      <c r="E2793" s="649"/>
      <c r="F2793" s="649"/>
      <c r="G2793" s="649"/>
      <c r="H2793" s="649"/>
    </row>
    <row r="2794" spans="1:8">
      <c r="A2794" s="7" t="s">
        <v>1313</v>
      </c>
      <c r="B2794" s="7" t="s">
        <v>1312</v>
      </c>
      <c r="C2794" s="7" t="s">
        <v>773</v>
      </c>
      <c r="D2794" s="649"/>
      <c r="E2794" s="649"/>
      <c r="F2794" s="649"/>
      <c r="G2794" s="649"/>
      <c r="H2794" s="649"/>
    </row>
    <row r="2795" spans="1:8">
      <c r="A2795" s="7" t="s">
        <v>1311</v>
      </c>
      <c r="B2795" s="7" t="s">
        <v>1310</v>
      </c>
      <c r="C2795" s="7" t="s">
        <v>773</v>
      </c>
      <c r="D2795" s="649"/>
      <c r="E2795" s="649"/>
      <c r="F2795" s="649"/>
      <c r="G2795" s="649"/>
      <c r="H2795" s="649"/>
    </row>
    <row r="2796" spans="1:8">
      <c r="A2796" s="7" t="s">
        <v>1309</v>
      </c>
      <c r="B2796" s="7" t="s">
        <v>1308</v>
      </c>
      <c r="C2796" s="7" t="s">
        <v>773</v>
      </c>
      <c r="D2796" s="649"/>
      <c r="E2796" s="649"/>
      <c r="F2796" s="649"/>
      <c r="G2796" s="649"/>
      <c r="H2796" s="649"/>
    </row>
    <row r="2797" spans="1:8">
      <c r="A2797" s="7" t="s">
        <v>1307</v>
      </c>
      <c r="B2797" s="7" t="s">
        <v>1306</v>
      </c>
      <c r="C2797" s="7" t="s">
        <v>773</v>
      </c>
      <c r="D2797" s="649"/>
      <c r="E2797" s="649"/>
      <c r="F2797" s="649"/>
      <c r="G2797" s="649"/>
      <c r="H2797" s="649">
        <v>-1.32</v>
      </c>
    </row>
    <row r="2798" spans="1:8">
      <c r="A2798" s="7" t="s">
        <v>1305</v>
      </c>
      <c r="B2798" s="7" t="s">
        <v>1304</v>
      </c>
      <c r="C2798" s="7" t="s">
        <v>773</v>
      </c>
      <c r="D2798" s="649"/>
      <c r="E2798" s="649"/>
      <c r="F2798" s="649"/>
      <c r="G2798" s="649"/>
      <c r="H2798" s="649"/>
    </row>
    <row r="2799" spans="1:8">
      <c r="A2799" s="7" t="s">
        <v>1303</v>
      </c>
      <c r="B2799" s="7" t="s">
        <v>1302</v>
      </c>
      <c r="C2799" s="7" t="s">
        <v>773</v>
      </c>
      <c r="D2799" s="649"/>
      <c r="E2799" s="649"/>
      <c r="F2799" s="649"/>
      <c r="G2799" s="649"/>
      <c r="H2799" s="649"/>
    </row>
    <row r="2800" spans="1:8">
      <c r="A2800" s="7" t="s">
        <v>1301</v>
      </c>
      <c r="B2800" s="7" t="s">
        <v>1300</v>
      </c>
      <c r="C2800" s="7" t="s">
        <v>773</v>
      </c>
      <c r="D2800" s="649"/>
      <c r="E2800" s="649"/>
      <c r="F2800" s="649"/>
      <c r="G2800" s="649"/>
      <c r="H2800" s="649"/>
    </row>
    <row r="2801" spans="1:8">
      <c r="A2801" s="7" t="s">
        <v>1299</v>
      </c>
      <c r="B2801" s="7" t="s">
        <v>1298</v>
      </c>
      <c r="C2801" s="7" t="s">
        <v>773</v>
      </c>
      <c r="D2801" s="649"/>
      <c r="E2801" s="649"/>
      <c r="F2801" s="649"/>
      <c r="G2801" s="649"/>
      <c r="H2801" s="649"/>
    </row>
    <row r="2802" spans="1:8">
      <c r="A2802" s="7" t="s">
        <v>1297</v>
      </c>
      <c r="B2802" s="7" t="s">
        <v>1296</v>
      </c>
      <c r="C2802" s="7" t="s">
        <v>773</v>
      </c>
      <c r="D2802" s="649"/>
      <c r="E2802" s="649"/>
      <c r="F2802" s="649"/>
      <c r="G2802" s="649"/>
      <c r="H2802" s="649"/>
    </row>
    <row r="2803" spans="1:8">
      <c r="A2803" s="7" t="s">
        <v>1295</v>
      </c>
      <c r="B2803" s="7" t="s">
        <v>1294</v>
      </c>
      <c r="C2803" s="7" t="s">
        <v>773</v>
      </c>
      <c r="D2803" s="649">
        <v>50.16</v>
      </c>
      <c r="E2803" s="649">
        <v>73.34</v>
      </c>
      <c r="F2803" s="649">
        <v>24.67</v>
      </c>
      <c r="G2803" s="649">
        <v>16.47</v>
      </c>
      <c r="H2803" s="649">
        <v>38.25</v>
      </c>
    </row>
    <row r="2804" spans="1:8">
      <c r="A2804" s="7" t="s">
        <v>1293</v>
      </c>
      <c r="B2804" s="7" t="s">
        <v>198</v>
      </c>
      <c r="C2804" s="7" t="s">
        <v>773</v>
      </c>
      <c r="D2804" s="649">
        <v>42.92</v>
      </c>
      <c r="E2804" s="649">
        <v>85.72</v>
      </c>
      <c r="F2804" s="649">
        <v>-4.96</v>
      </c>
      <c r="G2804" s="649">
        <v>62.05</v>
      </c>
      <c r="H2804" s="649">
        <v>10.119999999999999</v>
      </c>
    </row>
    <row r="2805" spans="1:8">
      <c r="A2805" s="7" t="s">
        <v>1292</v>
      </c>
      <c r="B2805" s="7" t="s">
        <v>1291</v>
      </c>
      <c r="C2805" s="7" t="s">
        <v>773</v>
      </c>
      <c r="D2805" s="649">
        <v>26.36</v>
      </c>
      <c r="E2805" s="649">
        <v>14.61</v>
      </c>
      <c r="F2805" s="649">
        <v>0.18</v>
      </c>
      <c r="G2805" s="649">
        <v>-3.97</v>
      </c>
      <c r="H2805" s="649">
        <v>-6.78</v>
      </c>
    </row>
    <row r="2806" spans="1:8">
      <c r="A2806" s="7" t="s">
        <v>1290</v>
      </c>
      <c r="B2806" s="7" t="s">
        <v>1289</v>
      </c>
      <c r="C2806" s="7" t="s">
        <v>773</v>
      </c>
      <c r="D2806" s="649"/>
      <c r="E2806" s="649"/>
      <c r="F2806" s="649"/>
      <c r="G2806" s="649"/>
      <c r="H2806" s="649"/>
    </row>
    <row r="2807" spans="1:8">
      <c r="A2807" s="7" t="s">
        <v>1288</v>
      </c>
      <c r="B2807" s="7" t="s">
        <v>1287</v>
      </c>
      <c r="C2807" s="7" t="s">
        <v>773</v>
      </c>
      <c r="D2807" s="649">
        <v>16.559999999999999</v>
      </c>
      <c r="E2807" s="649">
        <v>71.11</v>
      </c>
      <c r="F2807" s="649">
        <v>-5.14</v>
      </c>
      <c r="G2807" s="649">
        <v>66.03</v>
      </c>
      <c r="H2807" s="649">
        <v>16.899999999999999</v>
      </c>
    </row>
    <row r="2808" spans="1:8">
      <c r="A2808" s="7" t="s">
        <v>1286</v>
      </c>
      <c r="B2808" s="7" t="s">
        <v>1285</v>
      </c>
      <c r="C2808" s="7" t="s">
        <v>773</v>
      </c>
      <c r="D2808" s="649"/>
      <c r="E2808" s="649"/>
      <c r="F2808" s="649"/>
      <c r="G2808" s="649"/>
      <c r="H2808" s="649"/>
    </row>
    <row r="2809" spans="1:8">
      <c r="A2809" s="7" t="s">
        <v>1284</v>
      </c>
      <c r="B2809" s="7" t="s">
        <v>1283</v>
      </c>
      <c r="C2809" s="7" t="s">
        <v>773</v>
      </c>
      <c r="D2809" s="649"/>
      <c r="E2809" s="649"/>
      <c r="F2809" s="649"/>
      <c r="G2809" s="649"/>
      <c r="H2809" s="649"/>
    </row>
    <row r="2810" spans="1:8">
      <c r="A2810" s="7" t="s">
        <v>1282</v>
      </c>
      <c r="B2810" s="7" t="s">
        <v>1281</v>
      </c>
      <c r="C2810" s="7" t="s">
        <v>773</v>
      </c>
      <c r="D2810" s="649"/>
      <c r="E2810" s="649"/>
      <c r="F2810" s="649"/>
      <c r="G2810" s="649"/>
      <c r="H2810" s="649"/>
    </row>
    <row r="2811" spans="1:8">
      <c r="A2811" s="7" t="s">
        <v>1280</v>
      </c>
      <c r="B2811" s="7" t="s">
        <v>1279</v>
      </c>
      <c r="C2811" s="7" t="s">
        <v>773</v>
      </c>
      <c r="D2811" s="649"/>
      <c r="E2811" s="649"/>
      <c r="F2811" s="649"/>
      <c r="G2811" s="649"/>
      <c r="H2811" s="649"/>
    </row>
    <row r="2812" spans="1:8">
      <c r="A2812" s="7" t="s">
        <v>1278</v>
      </c>
      <c r="B2812" s="7" t="s">
        <v>1277</v>
      </c>
      <c r="C2812" s="7" t="s">
        <v>773</v>
      </c>
      <c r="D2812" s="649">
        <v>2.12</v>
      </c>
      <c r="E2812" s="649">
        <v>-2.13</v>
      </c>
      <c r="F2812" s="649">
        <v>40.5</v>
      </c>
      <c r="G2812" s="649">
        <v>-37.28</v>
      </c>
      <c r="H2812" s="649">
        <v>32.33</v>
      </c>
    </row>
    <row r="2813" spans="1:8">
      <c r="A2813" s="7" t="s">
        <v>1276</v>
      </c>
      <c r="B2813" s="7" t="s">
        <v>1275</v>
      </c>
      <c r="C2813" s="7" t="s">
        <v>773</v>
      </c>
      <c r="D2813" s="649"/>
      <c r="E2813" s="649"/>
      <c r="F2813" s="649"/>
      <c r="G2813" s="649"/>
      <c r="H2813" s="649"/>
    </row>
    <row r="2814" spans="1:8">
      <c r="A2814" s="7" t="s">
        <v>1274</v>
      </c>
      <c r="B2814" s="7" t="s">
        <v>1273</v>
      </c>
      <c r="C2814" s="7" t="s">
        <v>773</v>
      </c>
      <c r="D2814" s="649">
        <v>0.28000000000000003</v>
      </c>
      <c r="E2814" s="649">
        <v>0.92</v>
      </c>
      <c r="F2814" s="649">
        <v>0.7</v>
      </c>
      <c r="G2814" s="649">
        <v>1.74</v>
      </c>
      <c r="H2814" s="649">
        <v>-0.02</v>
      </c>
    </row>
    <row r="2815" spans="1:8">
      <c r="A2815" s="7" t="s">
        <v>1272</v>
      </c>
      <c r="B2815" s="7" t="s">
        <v>1271</v>
      </c>
      <c r="C2815" s="7" t="s">
        <v>773</v>
      </c>
      <c r="D2815" s="649"/>
      <c r="E2815" s="649"/>
      <c r="F2815" s="649"/>
      <c r="G2815" s="649"/>
      <c r="H2815" s="649"/>
    </row>
    <row r="2816" spans="1:8">
      <c r="A2816" s="7" t="s">
        <v>1270</v>
      </c>
      <c r="B2816" s="7" t="s">
        <v>1269</v>
      </c>
      <c r="C2816" s="7" t="s">
        <v>773</v>
      </c>
      <c r="D2816" s="649">
        <v>10.6</v>
      </c>
      <c r="E2816" s="649">
        <v>-8.66</v>
      </c>
      <c r="F2816" s="649">
        <v>-0.06</v>
      </c>
      <c r="G2816" s="649">
        <v>3.43</v>
      </c>
      <c r="H2816" s="649">
        <v>2.73</v>
      </c>
    </row>
    <row r="2817" spans="1:8">
      <c r="A2817" s="7" t="s">
        <v>1268</v>
      </c>
      <c r="B2817" s="7" t="s">
        <v>1267</v>
      </c>
      <c r="C2817" s="7" t="s">
        <v>773</v>
      </c>
      <c r="D2817" s="649"/>
      <c r="E2817" s="649"/>
      <c r="F2817" s="649"/>
      <c r="G2817" s="649"/>
      <c r="H2817" s="649"/>
    </row>
    <row r="2818" spans="1:8">
      <c r="A2818" s="7" t="s">
        <v>1266</v>
      </c>
      <c r="B2818" s="7" t="s">
        <v>1265</v>
      </c>
      <c r="C2818" s="7" t="s">
        <v>773</v>
      </c>
      <c r="D2818" s="649"/>
      <c r="E2818" s="649"/>
      <c r="F2818" s="649"/>
      <c r="G2818" s="649"/>
      <c r="H2818" s="649"/>
    </row>
    <row r="2819" spans="1:8">
      <c r="A2819" s="7" t="s">
        <v>1264</v>
      </c>
      <c r="B2819" s="7" t="s">
        <v>1263</v>
      </c>
      <c r="C2819" s="7" t="s">
        <v>773</v>
      </c>
      <c r="D2819" s="649"/>
      <c r="E2819" s="649"/>
      <c r="F2819" s="649"/>
      <c r="G2819" s="649"/>
      <c r="H2819" s="649"/>
    </row>
    <row r="2820" spans="1:8">
      <c r="A2820" s="7" t="s">
        <v>1262</v>
      </c>
      <c r="B2820" s="7" t="s">
        <v>1261</v>
      </c>
      <c r="C2820" s="7" t="s">
        <v>773</v>
      </c>
      <c r="D2820" s="649"/>
      <c r="E2820" s="649"/>
      <c r="F2820" s="649"/>
      <c r="G2820" s="649"/>
      <c r="H2820" s="649"/>
    </row>
    <row r="2821" spans="1:8">
      <c r="A2821" s="7" t="s">
        <v>1260</v>
      </c>
      <c r="B2821" s="7" t="s">
        <v>1259</v>
      </c>
      <c r="C2821" s="7" t="s">
        <v>773</v>
      </c>
      <c r="D2821" s="649"/>
      <c r="E2821" s="649"/>
      <c r="F2821" s="649"/>
      <c r="G2821" s="649"/>
      <c r="H2821" s="649"/>
    </row>
    <row r="2822" spans="1:8">
      <c r="A2822" s="7" t="s">
        <v>1258</v>
      </c>
      <c r="B2822" s="7" t="s">
        <v>1257</v>
      </c>
      <c r="C2822" s="7" t="s">
        <v>773</v>
      </c>
      <c r="D2822" s="649"/>
      <c r="E2822" s="649"/>
      <c r="F2822" s="649"/>
      <c r="G2822" s="649"/>
      <c r="H2822" s="649"/>
    </row>
    <row r="2823" spans="1:8">
      <c r="A2823" s="7" t="s">
        <v>1256</v>
      </c>
      <c r="B2823" s="7" t="s">
        <v>1255</v>
      </c>
      <c r="C2823" s="7" t="s">
        <v>773</v>
      </c>
      <c r="D2823" s="649">
        <v>-3.3</v>
      </c>
      <c r="E2823" s="649">
        <v>-2.5099999999999998</v>
      </c>
      <c r="F2823" s="649">
        <v>-6</v>
      </c>
      <c r="G2823" s="649">
        <v>-12</v>
      </c>
      <c r="H2823" s="649">
        <v>-10</v>
      </c>
    </row>
    <row r="2824" spans="1:8">
      <c r="A2824" s="7" t="s">
        <v>1254</v>
      </c>
      <c r="B2824" s="7" t="s">
        <v>1253</v>
      </c>
      <c r="C2824" s="7" t="s">
        <v>773</v>
      </c>
      <c r="D2824" s="649"/>
      <c r="E2824" s="649"/>
      <c r="F2824" s="649">
        <v>-3.47</v>
      </c>
      <c r="G2824" s="649">
        <v>1.25</v>
      </c>
      <c r="H2824" s="649">
        <v>2.97</v>
      </c>
    </row>
    <row r="2825" spans="1:8">
      <c r="A2825" s="7" t="s">
        <v>1252</v>
      </c>
      <c r="B2825" s="7" t="s">
        <v>1251</v>
      </c>
      <c r="C2825" s="7" t="s">
        <v>773</v>
      </c>
      <c r="D2825" s="649">
        <v>-2.4700000000000002</v>
      </c>
      <c r="E2825" s="649"/>
      <c r="F2825" s="649">
        <v>-2.04</v>
      </c>
      <c r="G2825" s="649">
        <v>-2.74</v>
      </c>
      <c r="H2825" s="649">
        <v>0.12</v>
      </c>
    </row>
    <row r="2826" spans="1:8">
      <c r="A2826" s="7" t="s">
        <v>1250</v>
      </c>
      <c r="B2826" s="7" t="s">
        <v>1249</v>
      </c>
      <c r="C2826" s="7" t="s">
        <v>773</v>
      </c>
      <c r="D2826" s="649"/>
      <c r="E2826" s="649"/>
      <c r="F2826" s="649"/>
      <c r="G2826" s="649"/>
      <c r="H2826" s="649"/>
    </row>
    <row r="2827" spans="1:8">
      <c r="A2827" s="7" t="s">
        <v>1248</v>
      </c>
      <c r="B2827" s="7" t="s">
        <v>1247</v>
      </c>
      <c r="C2827" s="7" t="s">
        <v>773</v>
      </c>
      <c r="D2827" s="649"/>
      <c r="E2827" s="649"/>
      <c r="F2827" s="649"/>
      <c r="G2827" s="649"/>
      <c r="H2827" s="649"/>
    </row>
    <row r="2828" spans="1:8">
      <c r="A2828" s="7" t="s">
        <v>1246</v>
      </c>
      <c r="B2828" s="7" t="s">
        <v>1245</v>
      </c>
      <c r="C2828" s="7" t="s">
        <v>773</v>
      </c>
      <c r="D2828" s="649"/>
      <c r="E2828" s="649"/>
      <c r="F2828" s="649"/>
      <c r="G2828" s="649"/>
      <c r="H2828" s="649"/>
    </row>
    <row r="2829" spans="1:8">
      <c r="A2829" s="7" t="s">
        <v>1244</v>
      </c>
      <c r="B2829" s="7" t="s">
        <v>1243</v>
      </c>
      <c r="C2829" s="7" t="s">
        <v>773</v>
      </c>
      <c r="D2829" s="649"/>
      <c r="E2829" s="649"/>
      <c r="F2829" s="649"/>
      <c r="G2829" s="649"/>
      <c r="H2829" s="649"/>
    </row>
    <row r="2830" spans="1:8">
      <c r="A2830" s="7" t="s">
        <v>1242</v>
      </c>
      <c r="B2830" s="7" t="s">
        <v>1241</v>
      </c>
      <c r="C2830" s="7" t="s">
        <v>773</v>
      </c>
      <c r="D2830" s="649"/>
      <c r="E2830" s="649"/>
      <c r="F2830" s="649"/>
      <c r="G2830" s="649"/>
      <c r="H2830" s="649"/>
    </row>
    <row r="2831" spans="1:8">
      <c r="A2831" s="7" t="s">
        <v>1240</v>
      </c>
      <c r="B2831" s="7" t="s">
        <v>1239</v>
      </c>
      <c r="C2831" s="7" t="s">
        <v>773</v>
      </c>
      <c r="D2831" s="649"/>
      <c r="E2831" s="649"/>
      <c r="F2831" s="649"/>
      <c r="G2831" s="649"/>
      <c r="H2831" s="649"/>
    </row>
    <row r="2832" spans="1:8">
      <c r="A2832" s="7" t="s">
        <v>1238</v>
      </c>
      <c r="B2832" s="7" t="s">
        <v>1237</v>
      </c>
      <c r="C2832" s="7" t="s">
        <v>773</v>
      </c>
      <c r="D2832" s="649"/>
      <c r="E2832" s="649"/>
      <c r="F2832" s="649"/>
      <c r="G2832" s="649"/>
      <c r="H2832" s="649"/>
    </row>
    <row r="2833" spans="1:8">
      <c r="A2833" s="7" t="s">
        <v>1236</v>
      </c>
      <c r="B2833" s="7" t="s">
        <v>1235</v>
      </c>
      <c r="C2833" s="7" t="s">
        <v>773</v>
      </c>
      <c r="D2833" s="649"/>
      <c r="E2833" s="649"/>
      <c r="F2833" s="649"/>
      <c r="G2833" s="649"/>
      <c r="H2833" s="649"/>
    </row>
    <row r="2834" spans="1:8">
      <c r="A2834" s="7" t="s">
        <v>1234</v>
      </c>
      <c r="B2834" s="7" t="s">
        <v>1233</v>
      </c>
      <c r="C2834" s="7" t="s">
        <v>773</v>
      </c>
      <c r="D2834" s="649"/>
      <c r="E2834" s="649"/>
      <c r="F2834" s="649"/>
      <c r="G2834" s="649"/>
      <c r="H2834" s="649"/>
    </row>
    <row r="2835" spans="1:8">
      <c r="A2835" s="7" t="s">
        <v>1232</v>
      </c>
      <c r="B2835" s="7" t="s">
        <v>1231</v>
      </c>
      <c r="C2835" s="7" t="s">
        <v>773</v>
      </c>
      <c r="D2835" s="649"/>
      <c r="E2835" s="649"/>
      <c r="F2835" s="649"/>
      <c r="G2835" s="649"/>
      <c r="H2835" s="649"/>
    </row>
    <row r="2836" spans="1:8">
      <c r="A2836" s="7" t="s">
        <v>1230</v>
      </c>
      <c r="B2836" s="7" t="s">
        <v>794</v>
      </c>
      <c r="C2836" s="7" t="s">
        <v>773</v>
      </c>
      <c r="D2836" s="649"/>
      <c r="E2836" s="649"/>
      <c r="F2836" s="649"/>
      <c r="G2836" s="649"/>
      <c r="H2836" s="649"/>
    </row>
    <row r="2837" spans="1:8">
      <c r="A2837" s="7" t="s">
        <v>1229</v>
      </c>
      <c r="B2837" s="7" t="s">
        <v>1228</v>
      </c>
      <c r="C2837" s="7" t="s">
        <v>773</v>
      </c>
      <c r="D2837" s="649"/>
      <c r="E2837" s="649"/>
      <c r="F2837" s="649"/>
      <c r="G2837" s="649"/>
      <c r="H2837" s="649"/>
    </row>
    <row r="2838" spans="1:8">
      <c r="A2838" s="7" t="s">
        <v>1227</v>
      </c>
      <c r="B2838" s="7" t="s">
        <v>1226</v>
      </c>
      <c r="C2838" s="7" t="s">
        <v>773</v>
      </c>
      <c r="D2838" s="649">
        <v>220.24</v>
      </c>
      <c r="E2838" s="649">
        <v>114.63</v>
      </c>
      <c r="F2838" s="649">
        <v>130.65</v>
      </c>
      <c r="G2838" s="649">
        <v>-13.2</v>
      </c>
      <c r="H2838" s="649">
        <v>85.51</v>
      </c>
    </row>
    <row r="2839" spans="1:8">
      <c r="A2839" s="7" t="s">
        <v>1225</v>
      </c>
      <c r="B2839" s="7" t="s">
        <v>195</v>
      </c>
      <c r="C2839" s="7" t="s">
        <v>773</v>
      </c>
      <c r="D2839" s="649"/>
      <c r="E2839" s="649"/>
      <c r="F2839" s="649"/>
      <c r="G2839" s="649"/>
      <c r="H2839" s="649"/>
    </row>
    <row r="2840" spans="1:8">
      <c r="A2840" s="7" t="s">
        <v>1224</v>
      </c>
      <c r="B2840" s="7" t="s">
        <v>193</v>
      </c>
      <c r="C2840" s="7" t="s">
        <v>773</v>
      </c>
      <c r="D2840" s="649"/>
      <c r="E2840" s="649"/>
      <c r="F2840" s="649"/>
      <c r="G2840" s="649"/>
      <c r="H2840" s="649"/>
    </row>
    <row r="2841" spans="1:8">
      <c r="A2841" s="7" t="s">
        <v>1223</v>
      </c>
      <c r="B2841" s="7" t="s">
        <v>191</v>
      </c>
      <c r="C2841" s="7" t="s">
        <v>773</v>
      </c>
      <c r="D2841" s="649"/>
      <c r="E2841" s="649"/>
      <c r="F2841" s="649"/>
      <c r="G2841" s="649"/>
      <c r="H2841" s="649"/>
    </row>
    <row r="2842" spans="1:8">
      <c r="A2842" s="7" t="s">
        <v>1222</v>
      </c>
      <c r="B2842" s="7" t="s">
        <v>175</v>
      </c>
      <c r="C2842" s="7" t="s">
        <v>773</v>
      </c>
      <c r="D2842" s="649"/>
      <c r="E2842" s="649"/>
      <c r="F2842" s="649"/>
      <c r="G2842" s="649"/>
      <c r="H2842" s="649"/>
    </row>
    <row r="2843" spans="1:8">
      <c r="A2843" s="7" t="s">
        <v>1221</v>
      </c>
      <c r="B2843" s="7" t="s">
        <v>189</v>
      </c>
      <c r="C2843" s="7" t="s">
        <v>773</v>
      </c>
      <c r="D2843" s="649"/>
      <c r="E2843" s="649"/>
      <c r="F2843" s="649"/>
      <c r="G2843" s="649"/>
      <c r="H2843" s="649"/>
    </row>
    <row r="2844" spans="1:8">
      <c r="A2844" s="7" t="s">
        <v>1220</v>
      </c>
      <c r="B2844" s="7" t="s">
        <v>187</v>
      </c>
      <c r="C2844" s="7" t="s">
        <v>773</v>
      </c>
      <c r="D2844" s="649">
        <v>-0.06</v>
      </c>
      <c r="E2844" s="649">
        <v>-0.05</v>
      </c>
      <c r="F2844" s="649">
        <v>-0.74</v>
      </c>
      <c r="G2844" s="649">
        <v>-0.62</v>
      </c>
      <c r="H2844" s="649">
        <v>-4.5</v>
      </c>
    </row>
    <row r="2845" spans="1:8">
      <c r="A2845" s="7" t="s">
        <v>1219</v>
      </c>
      <c r="B2845" s="7" t="s">
        <v>780</v>
      </c>
      <c r="C2845" s="7" t="s">
        <v>773</v>
      </c>
      <c r="D2845" s="649"/>
      <c r="E2845" s="649"/>
      <c r="F2845" s="649"/>
      <c r="G2845" s="649"/>
      <c r="H2845" s="649"/>
    </row>
    <row r="2846" spans="1:8">
      <c r="A2846" s="7" t="s">
        <v>1218</v>
      </c>
      <c r="B2846" s="7" t="s">
        <v>1217</v>
      </c>
      <c r="C2846" s="7" t="s">
        <v>773</v>
      </c>
      <c r="D2846" s="649"/>
      <c r="E2846" s="649"/>
      <c r="F2846" s="649"/>
      <c r="G2846" s="649"/>
      <c r="H2846" s="649"/>
    </row>
    <row r="2847" spans="1:8">
      <c r="A2847" s="7" t="s">
        <v>1216</v>
      </c>
      <c r="B2847" s="7" t="s">
        <v>1215</v>
      </c>
      <c r="C2847" s="7" t="s">
        <v>773</v>
      </c>
      <c r="D2847" s="649"/>
      <c r="E2847" s="649"/>
      <c r="F2847" s="649"/>
      <c r="G2847" s="649"/>
      <c r="H2847" s="649"/>
    </row>
    <row r="2848" spans="1:8">
      <c r="A2848" s="7" t="s">
        <v>1214</v>
      </c>
      <c r="B2848" s="7" t="s">
        <v>1213</v>
      </c>
      <c r="C2848" s="7" t="s">
        <v>773</v>
      </c>
      <c r="D2848" s="649"/>
      <c r="E2848" s="649"/>
      <c r="F2848" s="649"/>
      <c r="G2848" s="649"/>
      <c r="H2848" s="649"/>
    </row>
    <row r="2849" spans="1:8">
      <c r="A2849" s="7" t="s">
        <v>1212</v>
      </c>
      <c r="B2849" s="7" t="s">
        <v>1211</v>
      </c>
      <c r="C2849" s="7" t="s">
        <v>773</v>
      </c>
      <c r="D2849" s="649"/>
      <c r="E2849" s="649"/>
      <c r="F2849" s="649"/>
      <c r="G2849" s="649"/>
      <c r="H2849" s="649"/>
    </row>
    <row r="2850" spans="1:8">
      <c r="A2850" s="7" t="s">
        <v>1210</v>
      </c>
      <c r="B2850" s="7" t="s">
        <v>1209</v>
      </c>
      <c r="C2850" s="7" t="s">
        <v>773</v>
      </c>
      <c r="D2850" s="649"/>
      <c r="E2850" s="649"/>
      <c r="F2850" s="649"/>
      <c r="G2850" s="649"/>
      <c r="H2850" s="649"/>
    </row>
    <row r="2851" spans="1:8">
      <c r="A2851" s="7" t="s">
        <v>1208</v>
      </c>
      <c r="B2851" s="7" t="s">
        <v>1207</v>
      </c>
      <c r="C2851" s="7" t="s">
        <v>773</v>
      </c>
      <c r="D2851" s="649"/>
      <c r="E2851" s="649"/>
      <c r="F2851" s="649"/>
      <c r="G2851" s="649"/>
      <c r="H2851" s="649"/>
    </row>
    <row r="2852" spans="1:8">
      <c r="A2852" s="7" t="s">
        <v>1206</v>
      </c>
      <c r="B2852" s="7" t="s">
        <v>1205</v>
      </c>
      <c r="C2852" s="7" t="s">
        <v>773</v>
      </c>
      <c r="D2852" s="649"/>
      <c r="E2852" s="649"/>
      <c r="F2852" s="649"/>
      <c r="G2852" s="649"/>
      <c r="H2852" s="649"/>
    </row>
    <row r="2853" spans="1:8">
      <c r="A2853" s="7" t="s">
        <v>1204</v>
      </c>
      <c r="B2853" s="7" t="s">
        <v>1203</v>
      </c>
      <c r="C2853" s="7" t="s">
        <v>773</v>
      </c>
      <c r="D2853" s="649"/>
      <c r="E2853" s="649"/>
      <c r="F2853" s="649"/>
      <c r="G2853" s="649"/>
      <c r="H2853" s="649"/>
    </row>
    <row r="2854" spans="1:8">
      <c r="A2854" s="7" t="s">
        <v>1202</v>
      </c>
      <c r="B2854" s="7" t="s">
        <v>1201</v>
      </c>
      <c r="C2854" s="7" t="s">
        <v>773</v>
      </c>
      <c r="D2854" s="649"/>
      <c r="E2854" s="649"/>
      <c r="F2854" s="649"/>
      <c r="G2854" s="649"/>
      <c r="H2854" s="649"/>
    </row>
    <row r="2855" spans="1:8">
      <c r="A2855" s="7" t="s">
        <v>1200</v>
      </c>
      <c r="B2855" s="7" t="s">
        <v>1199</v>
      </c>
      <c r="C2855" s="7" t="s">
        <v>773</v>
      </c>
      <c r="D2855" s="649"/>
      <c r="E2855" s="649"/>
      <c r="F2855" s="649"/>
      <c r="G2855" s="649"/>
      <c r="H2855" s="649"/>
    </row>
    <row r="2856" spans="1:8">
      <c r="A2856" s="7" t="s">
        <v>1198</v>
      </c>
      <c r="B2856" s="7" t="s">
        <v>1197</v>
      </c>
      <c r="C2856" s="7" t="s">
        <v>773</v>
      </c>
      <c r="D2856" s="649"/>
      <c r="E2856" s="649"/>
      <c r="F2856" s="649"/>
      <c r="G2856" s="649"/>
      <c r="H2856" s="649"/>
    </row>
    <row r="2857" spans="1:8">
      <c r="A2857" s="7" t="s">
        <v>1196</v>
      </c>
      <c r="B2857" s="7" t="s">
        <v>1195</v>
      </c>
      <c r="C2857" s="7" t="s">
        <v>773</v>
      </c>
      <c r="D2857" s="649"/>
      <c r="E2857" s="649"/>
      <c r="F2857" s="649"/>
      <c r="G2857" s="649"/>
      <c r="H2857" s="649"/>
    </row>
    <row r="2858" spans="1:8">
      <c r="A2858" s="7" t="s">
        <v>1194</v>
      </c>
      <c r="B2858" s="7" t="s">
        <v>1193</v>
      </c>
      <c r="C2858" s="7" t="s">
        <v>773</v>
      </c>
      <c r="D2858" s="649"/>
      <c r="E2858" s="649"/>
      <c r="F2858" s="649"/>
      <c r="G2858" s="649"/>
      <c r="H2858" s="649"/>
    </row>
    <row r="2859" spans="1:8">
      <c r="A2859" s="7" t="s">
        <v>1192</v>
      </c>
      <c r="B2859" s="7" t="s">
        <v>1191</v>
      </c>
      <c r="C2859" s="7" t="s">
        <v>773</v>
      </c>
      <c r="D2859" s="649"/>
      <c r="E2859" s="649"/>
      <c r="F2859" s="649"/>
      <c r="G2859" s="649"/>
      <c r="H2859" s="649"/>
    </row>
    <row r="2860" spans="1:8">
      <c r="A2860" s="7" t="s">
        <v>1190</v>
      </c>
      <c r="B2860" s="7" t="s">
        <v>1189</v>
      </c>
      <c r="C2860" s="7" t="s">
        <v>773</v>
      </c>
      <c r="D2860" s="649"/>
      <c r="E2860" s="649"/>
      <c r="F2860" s="649"/>
      <c r="G2860" s="649"/>
      <c r="H2860" s="649"/>
    </row>
    <row r="2861" spans="1:8">
      <c r="A2861" s="7" t="s">
        <v>1188</v>
      </c>
      <c r="B2861" s="7" t="s">
        <v>1187</v>
      </c>
      <c r="C2861" s="7" t="s">
        <v>773</v>
      </c>
      <c r="D2861" s="649"/>
      <c r="E2861" s="649"/>
      <c r="F2861" s="649"/>
      <c r="G2861" s="649"/>
      <c r="H2861" s="649"/>
    </row>
    <row r="2862" spans="1:8">
      <c r="A2862" s="7" t="s">
        <v>1186</v>
      </c>
      <c r="B2862" s="7" t="s">
        <v>1185</v>
      </c>
      <c r="C2862" s="7" t="s">
        <v>773</v>
      </c>
      <c r="D2862" s="649"/>
      <c r="E2862" s="649"/>
      <c r="F2862" s="649"/>
      <c r="G2862" s="649"/>
      <c r="H2862" s="649"/>
    </row>
    <row r="2863" spans="1:8">
      <c r="A2863" s="7" t="s">
        <v>1184</v>
      </c>
      <c r="B2863" s="7" t="s">
        <v>1183</v>
      </c>
      <c r="C2863" s="7" t="s">
        <v>773</v>
      </c>
      <c r="D2863" s="649"/>
      <c r="E2863" s="649"/>
      <c r="F2863" s="649"/>
      <c r="G2863" s="649"/>
      <c r="H2863" s="649"/>
    </row>
    <row r="2864" spans="1:8">
      <c r="A2864" s="7" t="s">
        <v>1182</v>
      </c>
      <c r="B2864" s="7" t="s">
        <v>177</v>
      </c>
      <c r="C2864" s="7" t="s">
        <v>773</v>
      </c>
      <c r="D2864" s="649">
        <v>-329.68</v>
      </c>
      <c r="E2864" s="649">
        <v>-340.63</v>
      </c>
      <c r="F2864" s="649">
        <v>-238.93</v>
      </c>
      <c r="G2864" s="649">
        <v>22.11</v>
      </c>
      <c r="H2864" s="649">
        <v>-162.97999999999999</v>
      </c>
    </row>
    <row r="2865" spans="1:8">
      <c r="A2865" s="7" t="s">
        <v>1181</v>
      </c>
      <c r="B2865" s="7" t="s">
        <v>1180</v>
      </c>
      <c r="C2865" s="7" t="s">
        <v>773</v>
      </c>
      <c r="D2865" s="649">
        <v>9.09</v>
      </c>
      <c r="E2865" s="649">
        <v>214.34</v>
      </c>
      <c r="F2865" s="649">
        <v>295.39</v>
      </c>
      <c r="G2865" s="649">
        <v>115.66</v>
      </c>
      <c r="H2865" s="649">
        <v>7.25</v>
      </c>
    </row>
    <row r="2866" spans="1:8">
      <c r="A2866" s="7" t="s">
        <v>1179</v>
      </c>
      <c r="B2866" s="7" t="s">
        <v>1178</v>
      </c>
      <c r="C2866" s="7" t="s">
        <v>773</v>
      </c>
      <c r="D2866" s="649"/>
      <c r="E2866" s="649"/>
      <c r="F2866" s="649"/>
      <c r="G2866" s="649"/>
      <c r="H2866" s="649"/>
    </row>
    <row r="2867" spans="1:8">
      <c r="A2867" s="7" t="s">
        <v>1177</v>
      </c>
      <c r="B2867" s="7" t="s">
        <v>1176</v>
      </c>
      <c r="C2867" s="7" t="s">
        <v>773</v>
      </c>
      <c r="D2867" s="649"/>
      <c r="E2867" s="649"/>
      <c r="F2867" s="649"/>
      <c r="G2867" s="649"/>
      <c r="H2867" s="649"/>
    </row>
    <row r="2868" spans="1:8">
      <c r="A2868" s="7" t="s">
        <v>1175</v>
      </c>
      <c r="B2868" s="7" t="s">
        <v>1174</v>
      </c>
      <c r="C2868" s="7" t="s">
        <v>773</v>
      </c>
      <c r="D2868" s="649"/>
      <c r="E2868" s="649"/>
      <c r="F2868" s="649"/>
      <c r="G2868" s="649"/>
      <c r="H2868" s="649"/>
    </row>
    <row r="2869" spans="1:8">
      <c r="A2869" s="7" t="s">
        <v>1173</v>
      </c>
      <c r="B2869" s="7" t="s">
        <v>1172</v>
      </c>
      <c r="C2869" s="7" t="s">
        <v>773</v>
      </c>
      <c r="D2869" s="649"/>
      <c r="E2869" s="649"/>
      <c r="F2869" s="649"/>
      <c r="G2869" s="649"/>
      <c r="H2869" s="649"/>
    </row>
    <row r="2870" spans="1:8">
      <c r="A2870" s="7" t="s">
        <v>1171</v>
      </c>
      <c r="B2870" s="7" t="s">
        <v>1170</v>
      </c>
      <c r="C2870" s="7" t="s">
        <v>773</v>
      </c>
      <c r="D2870" s="649"/>
      <c r="E2870" s="649"/>
      <c r="F2870" s="649"/>
      <c r="G2870" s="649"/>
      <c r="H2870" s="649"/>
    </row>
    <row r="2871" spans="1:8">
      <c r="A2871" s="7" t="s">
        <v>1169</v>
      </c>
      <c r="B2871" s="7" t="s">
        <v>1168</v>
      </c>
      <c r="C2871" s="7" t="s">
        <v>773</v>
      </c>
      <c r="D2871" s="649"/>
      <c r="E2871" s="649"/>
      <c r="F2871" s="649"/>
      <c r="G2871" s="649"/>
      <c r="H2871" s="649"/>
    </row>
    <row r="2872" spans="1:8">
      <c r="A2872" s="7" t="s">
        <v>1167</v>
      </c>
      <c r="B2872" s="7" t="s">
        <v>1166</v>
      </c>
      <c r="C2872" s="7" t="s">
        <v>773</v>
      </c>
      <c r="D2872" s="649"/>
      <c r="E2872" s="649"/>
      <c r="F2872" s="649"/>
      <c r="G2872" s="649"/>
      <c r="H2872" s="649"/>
    </row>
    <row r="2873" spans="1:8">
      <c r="A2873" s="7" t="s">
        <v>1165</v>
      </c>
      <c r="B2873" s="7" t="s">
        <v>1164</v>
      </c>
      <c r="C2873" s="7" t="s">
        <v>773</v>
      </c>
      <c r="D2873" s="649"/>
      <c r="E2873" s="649"/>
      <c r="F2873" s="649"/>
      <c r="G2873" s="649"/>
      <c r="H2873" s="649"/>
    </row>
    <row r="2874" spans="1:8">
      <c r="A2874" s="7" t="s">
        <v>1163</v>
      </c>
      <c r="B2874" s="7" t="s">
        <v>1162</v>
      </c>
      <c r="C2874" s="7" t="s">
        <v>773</v>
      </c>
      <c r="D2874" s="649"/>
      <c r="E2874" s="649"/>
      <c r="F2874" s="649"/>
      <c r="G2874" s="649"/>
      <c r="H2874" s="649"/>
    </row>
    <row r="2875" spans="1:8">
      <c r="A2875" s="7" t="s">
        <v>1161</v>
      </c>
      <c r="B2875" s="7" t="s">
        <v>1160</v>
      </c>
      <c r="C2875" s="7" t="s">
        <v>773</v>
      </c>
      <c r="D2875" s="649"/>
      <c r="E2875" s="649"/>
      <c r="F2875" s="649"/>
      <c r="G2875" s="649"/>
      <c r="H2875" s="649"/>
    </row>
    <row r="2876" spans="1:8">
      <c r="A2876" s="7" t="s">
        <v>1159</v>
      </c>
      <c r="B2876" s="7" t="s">
        <v>1158</v>
      </c>
      <c r="C2876" s="7" t="s">
        <v>773</v>
      </c>
      <c r="D2876" s="649"/>
      <c r="E2876" s="649"/>
      <c r="F2876" s="649"/>
      <c r="G2876" s="649"/>
      <c r="H2876" s="649"/>
    </row>
    <row r="2877" spans="1:8">
      <c r="A2877" s="7" t="s">
        <v>1157</v>
      </c>
      <c r="B2877" s="7" t="s">
        <v>1156</v>
      </c>
      <c r="C2877" s="7" t="s">
        <v>773</v>
      </c>
      <c r="D2877" s="649"/>
      <c r="E2877" s="649"/>
      <c r="F2877" s="649"/>
      <c r="G2877" s="649"/>
      <c r="H2877" s="649"/>
    </row>
    <row r="2878" spans="1:8">
      <c r="A2878" s="7" t="s">
        <v>1155</v>
      </c>
      <c r="B2878" s="7" t="s">
        <v>1154</v>
      </c>
      <c r="C2878" s="7" t="s">
        <v>773</v>
      </c>
      <c r="D2878" s="649"/>
      <c r="E2878" s="649"/>
      <c r="F2878" s="649"/>
      <c r="G2878" s="649"/>
      <c r="H2878" s="649"/>
    </row>
    <row r="2879" spans="1:8">
      <c r="A2879" s="7" t="s">
        <v>1153</v>
      </c>
      <c r="B2879" s="7" t="s">
        <v>1152</v>
      </c>
      <c r="C2879" s="7" t="s">
        <v>773</v>
      </c>
      <c r="D2879" s="649"/>
      <c r="E2879" s="649"/>
      <c r="F2879" s="649"/>
      <c r="G2879" s="649"/>
      <c r="H2879" s="649"/>
    </row>
    <row r="2880" spans="1:8">
      <c r="A2880" s="7" t="s">
        <v>1151</v>
      </c>
      <c r="B2880" s="7" t="s">
        <v>1150</v>
      </c>
      <c r="C2880" s="7" t="s">
        <v>773</v>
      </c>
      <c r="D2880" s="649"/>
      <c r="E2880" s="649"/>
      <c r="F2880" s="649"/>
      <c r="G2880" s="649"/>
      <c r="H2880" s="649"/>
    </row>
    <row r="2881" spans="1:8">
      <c r="A2881" s="7" t="s">
        <v>1149</v>
      </c>
      <c r="B2881" s="7" t="s">
        <v>1148</v>
      </c>
      <c r="C2881" s="7" t="s">
        <v>773</v>
      </c>
      <c r="D2881" s="649"/>
      <c r="E2881" s="649"/>
      <c r="F2881" s="649"/>
      <c r="G2881" s="649"/>
      <c r="H2881" s="649"/>
    </row>
    <row r="2882" spans="1:8">
      <c r="A2882" s="7" t="s">
        <v>1147</v>
      </c>
      <c r="B2882" s="7" t="s">
        <v>1146</v>
      </c>
      <c r="C2882" s="7" t="s">
        <v>773</v>
      </c>
      <c r="D2882" s="649"/>
      <c r="E2882" s="649"/>
      <c r="F2882" s="649"/>
      <c r="G2882" s="649"/>
      <c r="H2882" s="649"/>
    </row>
    <row r="2883" spans="1:8">
      <c r="A2883" s="7" t="s">
        <v>1145</v>
      </c>
      <c r="B2883" s="7" t="s">
        <v>1144</v>
      </c>
      <c r="C2883" s="7" t="s">
        <v>773</v>
      </c>
      <c r="D2883" s="649"/>
      <c r="E2883" s="649"/>
      <c r="F2883" s="649"/>
      <c r="G2883" s="649"/>
      <c r="H2883" s="649"/>
    </row>
    <row r="2884" spans="1:8">
      <c r="A2884" s="7" t="s">
        <v>1143</v>
      </c>
      <c r="B2884" s="7" t="s">
        <v>1142</v>
      </c>
      <c r="C2884" s="7" t="s">
        <v>773</v>
      </c>
      <c r="D2884" s="649">
        <v>8.52</v>
      </c>
      <c r="E2884" s="649">
        <v>74.53</v>
      </c>
      <c r="F2884" s="649">
        <v>275.86</v>
      </c>
      <c r="G2884" s="649">
        <v>85.63</v>
      </c>
      <c r="H2884" s="649">
        <v>7.24</v>
      </c>
    </row>
    <row r="2885" spans="1:8">
      <c r="A2885" s="7" t="s">
        <v>1141</v>
      </c>
      <c r="B2885" s="7" t="s">
        <v>1140</v>
      </c>
      <c r="C2885" s="7" t="s">
        <v>773</v>
      </c>
      <c r="D2885" s="649"/>
      <c r="E2885" s="649">
        <v>132.96</v>
      </c>
      <c r="F2885" s="649">
        <v>19.32</v>
      </c>
      <c r="G2885" s="649">
        <v>28.56</v>
      </c>
      <c r="H2885" s="649"/>
    </row>
    <row r="2886" spans="1:8">
      <c r="A2886" s="7" t="s">
        <v>1139</v>
      </c>
      <c r="B2886" s="7" t="s">
        <v>1138</v>
      </c>
      <c r="C2886" s="7" t="s">
        <v>773</v>
      </c>
      <c r="D2886" s="649"/>
      <c r="E2886" s="649"/>
      <c r="F2886" s="649">
        <v>12.5</v>
      </c>
      <c r="G2886" s="649"/>
      <c r="H2886" s="649"/>
    </row>
    <row r="2887" spans="1:8">
      <c r="A2887" s="7" t="s">
        <v>1137</v>
      </c>
      <c r="B2887" s="7" t="s">
        <v>1136</v>
      </c>
      <c r="C2887" s="7" t="s">
        <v>773</v>
      </c>
      <c r="D2887" s="649"/>
      <c r="E2887" s="649">
        <v>132.96</v>
      </c>
      <c r="F2887" s="649">
        <v>6.82</v>
      </c>
      <c r="G2887" s="649"/>
      <c r="H2887" s="649"/>
    </row>
    <row r="2888" spans="1:8">
      <c r="A2888" s="7" t="s">
        <v>1135</v>
      </c>
      <c r="B2888" s="7" t="s">
        <v>1134</v>
      </c>
      <c r="C2888" s="7" t="s">
        <v>773</v>
      </c>
      <c r="D2888" s="649"/>
      <c r="E2888" s="649"/>
      <c r="F2888" s="649"/>
      <c r="G2888" s="649"/>
      <c r="H2888" s="649"/>
    </row>
    <row r="2889" spans="1:8">
      <c r="A2889" s="7" t="s">
        <v>1133</v>
      </c>
      <c r="B2889" s="7" t="s">
        <v>1132</v>
      </c>
      <c r="C2889" s="7" t="s">
        <v>773</v>
      </c>
      <c r="D2889" s="649"/>
      <c r="E2889" s="649"/>
      <c r="F2889" s="649"/>
      <c r="G2889" s="649">
        <v>28.56</v>
      </c>
      <c r="H2889" s="649"/>
    </row>
    <row r="2890" spans="1:8">
      <c r="A2890" s="7" t="s">
        <v>1131</v>
      </c>
      <c r="B2890" s="7" t="s">
        <v>1130</v>
      </c>
      <c r="C2890" s="7" t="s">
        <v>773</v>
      </c>
      <c r="D2890" s="649"/>
      <c r="E2890" s="649"/>
      <c r="F2890" s="649"/>
      <c r="G2890" s="649"/>
      <c r="H2890" s="649"/>
    </row>
    <row r="2891" spans="1:8">
      <c r="A2891" s="7" t="s">
        <v>1129</v>
      </c>
      <c r="B2891" s="7" t="s">
        <v>1128</v>
      </c>
      <c r="C2891" s="7" t="s">
        <v>773</v>
      </c>
      <c r="D2891" s="649"/>
      <c r="E2891" s="649"/>
      <c r="F2891" s="649"/>
      <c r="G2891" s="649"/>
      <c r="H2891" s="649"/>
    </row>
    <row r="2892" spans="1:8">
      <c r="A2892" s="7" t="s">
        <v>1127</v>
      </c>
      <c r="B2892" s="7" t="s">
        <v>1126</v>
      </c>
      <c r="C2892" s="7" t="s">
        <v>773</v>
      </c>
      <c r="D2892" s="649"/>
      <c r="E2892" s="649"/>
      <c r="F2892" s="649"/>
      <c r="G2892" s="649"/>
      <c r="H2892" s="649"/>
    </row>
    <row r="2893" spans="1:8">
      <c r="A2893" s="7" t="s">
        <v>1125</v>
      </c>
      <c r="B2893" s="7" t="s">
        <v>1124</v>
      </c>
      <c r="C2893" s="7" t="s">
        <v>773</v>
      </c>
      <c r="D2893" s="649">
        <v>0.15</v>
      </c>
      <c r="E2893" s="649">
        <v>6.85</v>
      </c>
      <c r="F2893" s="649">
        <v>0</v>
      </c>
      <c r="G2893" s="649">
        <v>0.3</v>
      </c>
      <c r="H2893" s="649">
        <v>0.01</v>
      </c>
    </row>
    <row r="2894" spans="1:8">
      <c r="A2894" s="7" t="s">
        <v>1123</v>
      </c>
      <c r="B2894" s="7" t="s">
        <v>1122</v>
      </c>
      <c r="C2894" s="7" t="s">
        <v>773</v>
      </c>
      <c r="D2894" s="649"/>
      <c r="E2894" s="649"/>
      <c r="F2894" s="649"/>
      <c r="G2894" s="649"/>
      <c r="H2894" s="649"/>
    </row>
    <row r="2895" spans="1:8">
      <c r="A2895" s="7" t="s">
        <v>1121</v>
      </c>
      <c r="B2895" s="7" t="s">
        <v>1120</v>
      </c>
      <c r="C2895" s="7" t="s">
        <v>773</v>
      </c>
      <c r="D2895" s="649"/>
      <c r="E2895" s="649"/>
      <c r="F2895" s="649"/>
      <c r="G2895" s="649"/>
      <c r="H2895" s="649"/>
    </row>
    <row r="2896" spans="1:8">
      <c r="A2896" s="7" t="s">
        <v>1119</v>
      </c>
      <c r="B2896" s="7" t="s">
        <v>1118</v>
      </c>
      <c r="C2896" s="7" t="s">
        <v>773</v>
      </c>
      <c r="D2896" s="649"/>
      <c r="E2896" s="649"/>
      <c r="F2896" s="649"/>
      <c r="G2896" s="649"/>
      <c r="H2896" s="649"/>
    </row>
    <row r="2897" spans="1:8">
      <c r="A2897" s="7" t="s">
        <v>1117</v>
      </c>
      <c r="B2897" s="7" t="s">
        <v>1116</v>
      </c>
      <c r="C2897" s="7" t="s">
        <v>773</v>
      </c>
      <c r="D2897" s="649"/>
      <c r="E2897" s="649"/>
      <c r="F2897" s="649"/>
      <c r="G2897" s="649"/>
      <c r="H2897" s="649"/>
    </row>
    <row r="2898" spans="1:8">
      <c r="A2898" s="7" t="s">
        <v>1115</v>
      </c>
      <c r="B2898" s="7" t="s">
        <v>1114</v>
      </c>
      <c r="C2898" s="7" t="s">
        <v>773</v>
      </c>
      <c r="D2898" s="649"/>
      <c r="E2898" s="649"/>
      <c r="F2898" s="649"/>
      <c r="G2898" s="649"/>
      <c r="H2898" s="649"/>
    </row>
    <row r="2899" spans="1:8">
      <c r="A2899" s="7" t="s">
        <v>1113</v>
      </c>
      <c r="B2899" s="7" t="s">
        <v>1112</v>
      </c>
      <c r="C2899" s="7" t="s">
        <v>773</v>
      </c>
      <c r="D2899" s="649"/>
      <c r="E2899" s="649"/>
      <c r="F2899" s="649"/>
      <c r="G2899" s="649"/>
      <c r="H2899" s="649"/>
    </row>
    <row r="2900" spans="1:8">
      <c r="A2900" s="7" t="s">
        <v>1111</v>
      </c>
      <c r="B2900" s="7" t="s">
        <v>1110</v>
      </c>
      <c r="C2900" s="7" t="s">
        <v>773</v>
      </c>
      <c r="D2900" s="649"/>
      <c r="E2900" s="649"/>
      <c r="F2900" s="649"/>
      <c r="G2900" s="649"/>
      <c r="H2900" s="649"/>
    </row>
    <row r="2901" spans="1:8">
      <c r="A2901" s="7" t="s">
        <v>1109</v>
      </c>
      <c r="B2901" s="7" t="s">
        <v>1108</v>
      </c>
      <c r="C2901" s="7" t="s">
        <v>773</v>
      </c>
      <c r="D2901" s="649"/>
      <c r="E2901" s="649"/>
      <c r="F2901" s="649"/>
      <c r="G2901" s="649"/>
      <c r="H2901" s="649"/>
    </row>
    <row r="2902" spans="1:8">
      <c r="A2902" s="7" t="s">
        <v>1107</v>
      </c>
      <c r="B2902" s="7" t="s">
        <v>1106</v>
      </c>
      <c r="C2902" s="7" t="s">
        <v>773</v>
      </c>
      <c r="D2902" s="649"/>
      <c r="E2902" s="649"/>
      <c r="F2902" s="649"/>
      <c r="G2902" s="649"/>
      <c r="H2902" s="649"/>
    </row>
    <row r="2903" spans="1:8">
      <c r="A2903" s="7" t="s">
        <v>1105</v>
      </c>
      <c r="B2903" s="7" t="s">
        <v>1104</v>
      </c>
      <c r="C2903" s="7" t="s">
        <v>773</v>
      </c>
      <c r="D2903" s="649"/>
      <c r="E2903" s="649"/>
      <c r="F2903" s="649"/>
      <c r="G2903" s="649"/>
      <c r="H2903" s="649"/>
    </row>
    <row r="2904" spans="1:8">
      <c r="A2904" s="7" t="s">
        <v>1103</v>
      </c>
      <c r="B2904" s="7" t="s">
        <v>1102</v>
      </c>
      <c r="C2904" s="7" t="s">
        <v>773</v>
      </c>
      <c r="D2904" s="649"/>
      <c r="E2904" s="649"/>
      <c r="F2904" s="649"/>
      <c r="G2904" s="649"/>
      <c r="H2904" s="649"/>
    </row>
    <row r="2905" spans="1:8">
      <c r="A2905" s="7" t="s">
        <v>1101</v>
      </c>
      <c r="B2905" s="7" t="s">
        <v>1100</v>
      </c>
      <c r="C2905" s="7" t="s">
        <v>773</v>
      </c>
      <c r="D2905" s="649"/>
      <c r="E2905" s="649"/>
      <c r="F2905" s="649"/>
      <c r="G2905" s="649"/>
      <c r="H2905" s="649"/>
    </row>
    <row r="2906" spans="1:8">
      <c r="A2906" s="7" t="s">
        <v>1099</v>
      </c>
      <c r="B2906" s="7" t="s">
        <v>1098</v>
      </c>
      <c r="C2906" s="7" t="s">
        <v>773</v>
      </c>
      <c r="D2906" s="649"/>
      <c r="E2906" s="649"/>
      <c r="F2906" s="649"/>
      <c r="G2906" s="649"/>
      <c r="H2906" s="649"/>
    </row>
    <row r="2907" spans="1:8">
      <c r="A2907" s="7" t="s">
        <v>1097</v>
      </c>
      <c r="B2907" s="7" t="s">
        <v>1096</v>
      </c>
      <c r="C2907" s="7" t="s">
        <v>773</v>
      </c>
      <c r="D2907" s="649">
        <v>0.15</v>
      </c>
      <c r="E2907" s="649">
        <v>6.85</v>
      </c>
      <c r="F2907" s="649">
        <v>0</v>
      </c>
      <c r="G2907" s="649">
        <v>0.3</v>
      </c>
      <c r="H2907" s="649">
        <v>0.01</v>
      </c>
    </row>
    <row r="2908" spans="1:8">
      <c r="A2908" s="7" t="s">
        <v>1095</v>
      </c>
      <c r="B2908" s="7" t="s">
        <v>1094</v>
      </c>
      <c r="C2908" s="7" t="s">
        <v>773</v>
      </c>
      <c r="D2908" s="649"/>
      <c r="E2908" s="649"/>
      <c r="F2908" s="649"/>
      <c r="G2908" s="649">
        <v>1.17</v>
      </c>
      <c r="H2908" s="649"/>
    </row>
    <row r="2909" spans="1:8">
      <c r="A2909" s="7" t="s">
        <v>1093</v>
      </c>
      <c r="B2909" s="7" t="s">
        <v>1092</v>
      </c>
      <c r="C2909" s="7" t="s">
        <v>773</v>
      </c>
      <c r="D2909" s="649"/>
      <c r="E2909" s="649"/>
      <c r="F2909" s="649"/>
      <c r="G2909" s="649"/>
      <c r="H2909" s="649"/>
    </row>
    <row r="2910" spans="1:8">
      <c r="A2910" s="7" t="s">
        <v>1091</v>
      </c>
      <c r="B2910" s="7" t="s">
        <v>1090</v>
      </c>
      <c r="C2910" s="7" t="s">
        <v>773</v>
      </c>
      <c r="D2910" s="649"/>
      <c r="E2910" s="649"/>
      <c r="F2910" s="649"/>
      <c r="G2910" s="649"/>
      <c r="H2910" s="649"/>
    </row>
    <row r="2911" spans="1:8">
      <c r="A2911" s="7" t="s">
        <v>1089</v>
      </c>
      <c r="B2911" s="7" t="s">
        <v>1088</v>
      </c>
      <c r="C2911" s="7" t="s">
        <v>773</v>
      </c>
      <c r="D2911" s="649"/>
      <c r="E2911" s="649"/>
      <c r="F2911" s="649"/>
      <c r="G2911" s="649"/>
      <c r="H2911" s="649"/>
    </row>
    <row r="2912" spans="1:8">
      <c r="A2912" s="7" t="s">
        <v>1087</v>
      </c>
      <c r="B2912" s="7" t="s">
        <v>1086</v>
      </c>
      <c r="C2912" s="7" t="s">
        <v>773</v>
      </c>
      <c r="D2912" s="649"/>
      <c r="E2912" s="649"/>
      <c r="F2912" s="649"/>
      <c r="G2912" s="649"/>
      <c r="H2912" s="649"/>
    </row>
    <row r="2913" spans="1:8">
      <c r="A2913" s="7" t="s">
        <v>1085</v>
      </c>
      <c r="B2913" s="7" t="s">
        <v>1084</v>
      </c>
      <c r="C2913" s="7" t="s">
        <v>773</v>
      </c>
      <c r="D2913" s="649"/>
      <c r="E2913" s="649"/>
      <c r="F2913" s="649"/>
      <c r="G2913" s="649"/>
      <c r="H2913" s="649"/>
    </row>
    <row r="2914" spans="1:8">
      <c r="A2914" s="7" t="s">
        <v>1083</v>
      </c>
      <c r="B2914" s="7" t="s">
        <v>1082</v>
      </c>
      <c r="C2914" s="7" t="s">
        <v>773</v>
      </c>
      <c r="D2914" s="649"/>
      <c r="E2914" s="649"/>
      <c r="F2914" s="649"/>
      <c r="G2914" s="649"/>
      <c r="H2914" s="649"/>
    </row>
    <row r="2915" spans="1:8">
      <c r="A2915" s="7" t="s">
        <v>1081</v>
      </c>
      <c r="B2915" s="7" t="s">
        <v>1080</v>
      </c>
      <c r="C2915" s="7" t="s">
        <v>773</v>
      </c>
      <c r="D2915" s="649"/>
      <c r="E2915" s="649"/>
      <c r="F2915" s="649"/>
      <c r="G2915" s="649"/>
      <c r="H2915" s="649"/>
    </row>
    <row r="2916" spans="1:8">
      <c r="A2916" s="7" t="s">
        <v>1079</v>
      </c>
      <c r="B2916" s="7" t="s">
        <v>1078</v>
      </c>
      <c r="C2916" s="7" t="s">
        <v>773</v>
      </c>
      <c r="D2916" s="649"/>
      <c r="E2916" s="649"/>
      <c r="F2916" s="649"/>
      <c r="G2916" s="649"/>
      <c r="H2916" s="649"/>
    </row>
    <row r="2917" spans="1:8">
      <c r="A2917" s="7" t="s">
        <v>1077</v>
      </c>
      <c r="B2917" s="7" t="s">
        <v>1076</v>
      </c>
      <c r="C2917" s="7" t="s">
        <v>773</v>
      </c>
      <c r="D2917" s="649"/>
      <c r="E2917" s="649"/>
      <c r="F2917" s="649"/>
      <c r="G2917" s="649"/>
      <c r="H2917" s="649"/>
    </row>
    <row r="2918" spans="1:8">
      <c r="A2918" s="7" t="s">
        <v>1075</v>
      </c>
      <c r="B2918" s="7" t="s">
        <v>1074</v>
      </c>
      <c r="C2918" s="7" t="s">
        <v>773</v>
      </c>
      <c r="D2918" s="649"/>
      <c r="E2918" s="649"/>
      <c r="F2918" s="649"/>
      <c r="G2918" s="649"/>
      <c r="H2918" s="649"/>
    </row>
    <row r="2919" spans="1:8">
      <c r="A2919" s="7" t="s">
        <v>1073</v>
      </c>
      <c r="B2919" s="7" t="s">
        <v>1072</v>
      </c>
      <c r="C2919" s="7" t="s">
        <v>773</v>
      </c>
      <c r="D2919" s="649"/>
      <c r="E2919" s="649"/>
      <c r="F2919" s="649"/>
      <c r="G2919" s="649"/>
      <c r="H2919" s="649"/>
    </row>
    <row r="2920" spans="1:8">
      <c r="A2920" s="7" t="s">
        <v>1071</v>
      </c>
      <c r="B2920" s="7" t="s">
        <v>1070</v>
      </c>
      <c r="C2920" s="7" t="s">
        <v>773</v>
      </c>
      <c r="D2920" s="649"/>
      <c r="E2920" s="649"/>
      <c r="F2920" s="649"/>
      <c r="G2920" s="649"/>
      <c r="H2920" s="649"/>
    </row>
    <row r="2921" spans="1:8">
      <c r="A2921" s="7" t="s">
        <v>1069</v>
      </c>
      <c r="B2921" s="7" t="s">
        <v>1068</v>
      </c>
      <c r="C2921" s="7" t="s">
        <v>773</v>
      </c>
      <c r="D2921" s="649"/>
      <c r="E2921" s="649"/>
      <c r="F2921" s="649"/>
      <c r="G2921" s="649"/>
      <c r="H2921" s="649"/>
    </row>
    <row r="2922" spans="1:8">
      <c r="A2922" s="7" t="s">
        <v>1067</v>
      </c>
      <c r="B2922" s="7" t="s">
        <v>1066</v>
      </c>
      <c r="C2922" s="7" t="s">
        <v>773</v>
      </c>
      <c r="D2922" s="649"/>
      <c r="E2922" s="649"/>
      <c r="F2922" s="649"/>
      <c r="G2922" s="649">
        <v>1.17</v>
      </c>
      <c r="H2922" s="649"/>
    </row>
    <row r="2923" spans="1:8">
      <c r="A2923" s="7" t="s">
        <v>1065</v>
      </c>
      <c r="B2923" s="7" t="s">
        <v>1064</v>
      </c>
      <c r="C2923" s="7" t="s">
        <v>773</v>
      </c>
      <c r="D2923" s="649"/>
      <c r="E2923" s="649"/>
      <c r="F2923" s="649"/>
      <c r="G2923" s="649"/>
      <c r="H2923" s="649"/>
    </row>
    <row r="2924" spans="1:8">
      <c r="A2924" s="7" t="s">
        <v>1063</v>
      </c>
      <c r="B2924" s="7" t="s">
        <v>1062</v>
      </c>
      <c r="C2924" s="7" t="s">
        <v>773</v>
      </c>
      <c r="D2924" s="649"/>
      <c r="E2924" s="649"/>
      <c r="F2924" s="649"/>
      <c r="G2924" s="649"/>
      <c r="H2924" s="649"/>
    </row>
    <row r="2925" spans="1:8">
      <c r="A2925" s="7" t="s">
        <v>1061</v>
      </c>
      <c r="B2925" s="7" t="s">
        <v>1060</v>
      </c>
      <c r="C2925" s="7" t="s">
        <v>773</v>
      </c>
      <c r="D2925" s="649"/>
      <c r="E2925" s="649"/>
      <c r="F2925" s="649"/>
      <c r="G2925" s="649"/>
      <c r="H2925" s="649"/>
    </row>
    <row r="2926" spans="1:8">
      <c r="A2926" s="7" t="s">
        <v>1059</v>
      </c>
      <c r="B2926" s="7" t="s">
        <v>818</v>
      </c>
      <c r="C2926" s="7" t="s">
        <v>773</v>
      </c>
      <c r="D2926" s="649"/>
      <c r="E2926" s="649"/>
      <c r="F2926" s="649"/>
      <c r="G2926" s="649"/>
      <c r="H2926" s="649"/>
    </row>
    <row r="2927" spans="1:8">
      <c r="A2927" s="7" t="s">
        <v>1058</v>
      </c>
      <c r="B2927" s="7" t="s">
        <v>1057</v>
      </c>
      <c r="C2927" s="7" t="s">
        <v>773</v>
      </c>
      <c r="D2927" s="649"/>
      <c r="E2927" s="649"/>
      <c r="F2927" s="649"/>
      <c r="G2927" s="649"/>
      <c r="H2927" s="649"/>
    </row>
    <row r="2928" spans="1:8">
      <c r="A2928" s="7" t="s">
        <v>1056</v>
      </c>
      <c r="B2928" s="7" t="s">
        <v>1055</v>
      </c>
      <c r="C2928" s="7" t="s">
        <v>773</v>
      </c>
      <c r="D2928" s="649"/>
      <c r="E2928" s="649"/>
      <c r="F2928" s="649"/>
      <c r="G2928" s="649"/>
      <c r="H2928" s="649"/>
    </row>
    <row r="2929" spans="1:8">
      <c r="A2929" s="7" t="s">
        <v>1054</v>
      </c>
      <c r="B2929" s="7" t="s">
        <v>1053</v>
      </c>
      <c r="C2929" s="7" t="s">
        <v>773</v>
      </c>
      <c r="D2929" s="649"/>
      <c r="E2929" s="649"/>
      <c r="F2929" s="649"/>
      <c r="G2929" s="649"/>
      <c r="H2929" s="649"/>
    </row>
    <row r="2930" spans="1:8">
      <c r="A2930" s="7" t="s">
        <v>1052</v>
      </c>
      <c r="B2930" s="7" t="s">
        <v>1051</v>
      </c>
      <c r="C2930" s="7" t="s">
        <v>773</v>
      </c>
      <c r="D2930" s="649"/>
      <c r="E2930" s="649"/>
      <c r="F2930" s="649"/>
      <c r="G2930" s="649"/>
      <c r="H2930" s="649"/>
    </row>
    <row r="2931" spans="1:8">
      <c r="A2931" s="7" t="s">
        <v>1050</v>
      </c>
      <c r="B2931" s="7" t="s">
        <v>794</v>
      </c>
      <c r="C2931" s="7" t="s">
        <v>773</v>
      </c>
      <c r="D2931" s="649"/>
      <c r="E2931" s="649"/>
      <c r="F2931" s="649"/>
      <c r="G2931" s="649"/>
      <c r="H2931" s="649"/>
    </row>
    <row r="2932" spans="1:8">
      <c r="A2932" s="7" t="s">
        <v>1049</v>
      </c>
      <c r="B2932" s="7" t="s">
        <v>914</v>
      </c>
      <c r="C2932" s="7" t="s">
        <v>773</v>
      </c>
      <c r="D2932" s="649"/>
      <c r="E2932" s="649"/>
      <c r="F2932" s="649"/>
      <c r="G2932" s="649"/>
      <c r="H2932" s="649"/>
    </row>
    <row r="2933" spans="1:8">
      <c r="A2933" s="7" t="s">
        <v>1048</v>
      </c>
      <c r="B2933" s="7" t="s">
        <v>790</v>
      </c>
      <c r="C2933" s="7" t="s">
        <v>773</v>
      </c>
      <c r="D2933" s="649"/>
      <c r="E2933" s="649"/>
      <c r="F2933" s="649"/>
      <c r="G2933" s="649"/>
      <c r="H2933" s="649"/>
    </row>
    <row r="2934" spans="1:8">
      <c r="A2934" s="7" t="s">
        <v>1047</v>
      </c>
      <c r="B2934" s="7" t="s">
        <v>1046</v>
      </c>
      <c r="C2934" s="7" t="s">
        <v>773</v>
      </c>
      <c r="D2934" s="649">
        <v>0.41</v>
      </c>
      <c r="E2934" s="649"/>
      <c r="F2934" s="649">
        <v>0.2</v>
      </c>
      <c r="G2934" s="649"/>
      <c r="H2934" s="649"/>
    </row>
    <row r="2935" spans="1:8">
      <c r="A2935" s="7" t="s">
        <v>1045</v>
      </c>
      <c r="B2935" s="7" t="s">
        <v>1044</v>
      </c>
      <c r="C2935" s="7" t="s">
        <v>773</v>
      </c>
      <c r="D2935" s="649">
        <v>339.39</v>
      </c>
      <c r="E2935" s="649">
        <v>555.4</v>
      </c>
      <c r="F2935" s="649">
        <v>537.63</v>
      </c>
      <c r="G2935" s="649">
        <v>95.95</v>
      </c>
      <c r="H2935" s="649">
        <v>172.55</v>
      </c>
    </row>
    <row r="2936" spans="1:8">
      <c r="A2936" s="7" t="s">
        <v>1043</v>
      </c>
      <c r="B2936" s="7" t="s">
        <v>1042</v>
      </c>
      <c r="C2936" s="7" t="s">
        <v>773</v>
      </c>
      <c r="D2936" s="649"/>
      <c r="E2936" s="649"/>
      <c r="F2936" s="649"/>
      <c r="G2936" s="649"/>
      <c r="H2936" s="649"/>
    </row>
    <row r="2937" spans="1:8">
      <c r="A2937" s="7" t="s">
        <v>1041</v>
      </c>
      <c r="B2937" s="7" t="s">
        <v>1040</v>
      </c>
      <c r="C2937" s="7" t="s">
        <v>773</v>
      </c>
      <c r="D2937" s="649"/>
      <c r="E2937" s="649"/>
      <c r="F2937" s="649"/>
      <c r="G2937" s="649"/>
      <c r="H2937" s="649"/>
    </row>
    <row r="2938" spans="1:8">
      <c r="A2938" s="7" t="s">
        <v>1039</v>
      </c>
      <c r="B2938" s="7" t="s">
        <v>1038</v>
      </c>
      <c r="C2938" s="7" t="s">
        <v>773</v>
      </c>
      <c r="D2938" s="649"/>
      <c r="E2938" s="649"/>
      <c r="F2938" s="649"/>
      <c r="G2938" s="649"/>
      <c r="H2938" s="649"/>
    </row>
    <row r="2939" spans="1:8">
      <c r="A2939" s="7" t="s">
        <v>1037</v>
      </c>
      <c r="B2939" s="7" t="s">
        <v>1036</v>
      </c>
      <c r="C2939" s="7" t="s">
        <v>773</v>
      </c>
      <c r="D2939" s="649"/>
      <c r="E2939" s="649"/>
      <c r="F2939" s="649"/>
      <c r="G2939" s="649"/>
      <c r="H2939" s="649"/>
    </row>
    <row r="2940" spans="1:8">
      <c r="A2940" s="7" t="s">
        <v>1035</v>
      </c>
      <c r="B2940" s="7" t="s">
        <v>1034</v>
      </c>
      <c r="C2940" s="7" t="s">
        <v>773</v>
      </c>
      <c r="D2940" s="649"/>
      <c r="E2940" s="649"/>
      <c r="F2940" s="649"/>
      <c r="G2940" s="649"/>
      <c r="H2940" s="649"/>
    </row>
    <row r="2941" spans="1:8">
      <c r="A2941" s="7" t="s">
        <v>1033</v>
      </c>
      <c r="B2941" s="7" t="s">
        <v>1032</v>
      </c>
      <c r="C2941" s="7" t="s">
        <v>773</v>
      </c>
      <c r="D2941" s="649"/>
      <c r="E2941" s="649"/>
      <c r="F2941" s="649"/>
      <c r="G2941" s="649"/>
      <c r="H2941" s="649"/>
    </row>
    <row r="2942" spans="1:8">
      <c r="A2942" s="7" t="s">
        <v>1031</v>
      </c>
      <c r="B2942" s="7" t="s">
        <v>1030</v>
      </c>
      <c r="C2942" s="7" t="s">
        <v>773</v>
      </c>
      <c r="D2942" s="649"/>
      <c r="E2942" s="649"/>
      <c r="F2942" s="649"/>
      <c r="G2942" s="649"/>
      <c r="H2942" s="649"/>
    </row>
    <row r="2943" spans="1:8">
      <c r="A2943" s="7" t="s">
        <v>1029</v>
      </c>
      <c r="B2943" s="7" t="s">
        <v>1028</v>
      </c>
      <c r="C2943" s="7" t="s">
        <v>773</v>
      </c>
      <c r="D2943" s="649"/>
      <c r="E2943" s="649"/>
      <c r="F2943" s="649"/>
      <c r="G2943" s="649"/>
      <c r="H2943" s="649"/>
    </row>
    <row r="2944" spans="1:8">
      <c r="A2944" s="7" t="s">
        <v>1027</v>
      </c>
      <c r="B2944" s="7" t="s">
        <v>1026</v>
      </c>
      <c r="C2944" s="7" t="s">
        <v>773</v>
      </c>
      <c r="D2944" s="649"/>
      <c r="E2944" s="649"/>
      <c r="F2944" s="649"/>
      <c r="G2944" s="649"/>
      <c r="H2944" s="649"/>
    </row>
    <row r="2945" spans="1:8">
      <c r="A2945" s="7" t="s">
        <v>1025</v>
      </c>
      <c r="B2945" s="7" t="s">
        <v>1024</v>
      </c>
      <c r="C2945" s="7" t="s">
        <v>773</v>
      </c>
      <c r="D2945" s="649"/>
      <c r="E2945" s="649"/>
      <c r="F2945" s="649"/>
      <c r="G2945" s="649"/>
      <c r="H2945" s="649"/>
    </row>
    <row r="2946" spans="1:8">
      <c r="A2946" s="7" t="s">
        <v>1023</v>
      </c>
      <c r="B2946" s="7" t="s">
        <v>1022</v>
      </c>
      <c r="C2946" s="7" t="s">
        <v>773</v>
      </c>
      <c r="D2946" s="649"/>
      <c r="E2946" s="649"/>
      <c r="F2946" s="649"/>
      <c r="G2946" s="649"/>
      <c r="H2946" s="649"/>
    </row>
    <row r="2947" spans="1:8">
      <c r="A2947" s="7" t="s">
        <v>1021</v>
      </c>
      <c r="B2947" s="7" t="s">
        <v>1020</v>
      </c>
      <c r="C2947" s="7" t="s">
        <v>773</v>
      </c>
      <c r="D2947" s="649"/>
      <c r="E2947" s="649"/>
      <c r="F2947" s="649"/>
      <c r="G2947" s="649"/>
      <c r="H2947" s="649"/>
    </row>
    <row r="2948" spans="1:8">
      <c r="A2948" s="7" t="s">
        <v>1019</v>
      </c>
      <c r="B2948" s="7" t="s">
        <v>1018</v>
      </c>
      <c r="C2948" s="7" t="s">
        <v>773</v>
      </c>
      <c r="D2948" s="649"/>
      <c r="E2948" s="649"/>
      <c r="F2948" s="649"/>
      <c r="G2948" s="649"/>
      <c r="H2948" s="649"/>
    </row>
    <row r="2949" spans="1:8">
      <c r="A2949" s="7" t="s">
        <v>1017</v>
      </c>
      <c r="B2949" s="7" t="s">
        <v>1016</v>
      </c>
      <c r="C2949" s="7" t="s">
        <v>773</v>
      </c>
      <c r="D2949" s="649"/>
      <c r="E2949" s="649"/>
      <c r="F2949" s="649"/>
      <c r="G2949" s="649"/>
      <c r="H2949" s="649"/>
    </row>
    <row r="2950" spans="1:8">
      <c r="A2950" s="7" t="s">
        <v>1015</v>
      </c>
      <c r="B2950" s="7" t="s">
        <v>1014</v>
      </c>
      <c r="C2950" s="7" t="s">
        <v>773</v>
      </c>
      <c r="D2950" s="649"/>
      <c r="E2950" s="649"/>
      <c r="F2950" s="649"/>
      <c r="G2950" s="649"/>
      <c r="H2950" s="649"/>
    </row>
    <row r="2951" spans="1:8">
      <c r="A2951" s="7" t="s">
        <v>1013</v>
      </c>
      <c r="B2951" s="7" t="s">
        <v>1012</v>
      </c>
      <c r="C2951" s="7" t="s">
        <v>773</v>
      </c>
      <c r="D2951" s="649"/>
      <c r="E2951" s="649"/>
      <c r="F2951" s="649"/>
      <c r="G2951" s="649"/>
      <c r="H2951" s="649"/>
    </row>
    <row r="2952" spans="1:8">
      <c r="A2952" s="7" t="s">
        <v>1011</v>
      </c>
      <c r="B2952" s="7" t="s">
        <v>1010</v>
      </c>
      <c r="C2952" s="7" t="s">
        <v>773</v>
      </c>
      <c r="D2952" s="649"/>
      <c r="E2952" s="649"/>
      <c r="F2952" s="649"/>
      <c r="G2952" s="649"/>
      <c r="H2952" s="649"/>
    </row>
    <row r="2953" spans="1:8">
      <c r="A2953" s="7" t="s">
        <v>1009</v>
      </c>
      <c r="B2953" s="7" t="s">
        <v>1008</v>
      </c>
      <c r="C2953" s="7" t="s">
        <v>773</v>
      </c>
      <c r="D2953" s="649"/>
      <c r="E2953" s="649"/>
      <c r="F2953" s="649"/>
      <c r="G2953" s="649"/>
      <c r="H2953" s="649"/>
    </row>
    <row r="2954" spans="1:8">
      <c r="A2954" s="7" t="s">
        <v>1007</v>
      </c>
      <c r="B2954" s="7" t="s">
        <v>1006</v>
      </c>
      <c r="C2954" s="7" t="s">
        <v>773</v>
      </c>
      <c r="D2954" s="649">
        <v>42.2</v>
      </c>
      <c r="E2954" s="649">
        <v>231.71</v>
      </c>
      <c r="F2954" s="649">
        <v>440.83</v>
      </c>
      <c r="G2954" s="649">
        <v>66.63</v>
      </c>
      <c r="H2954" s="649">
        <v>2.0099999999999998</v>
      </c>
    </row>
    <row r="2955" spans="1:8">
      <c r="A2955" s="7" t="s">
        <v>1005</v>
      </c>
      <c r="B2955" s="7" t="s">
        <v>179</v>
      </c>
      <c r="C2955" s="7" t="s">
        <v>773</v>
      </c>
      <c r="D2955" s="649"/>
      <c r="E2955" s="649">
        <v>205</v>
      </c>
      <c r="F2955" s="649">
        <v>64.28</v>
      </c>
      <c r="G2955" s="649"/>
      <c r="H2955" s="649">
        <v>105.85</v>
      </c>
    </row>
    <row r="2956" spans="1:8">
      <c r="A2956" s="7" t="s">
        <v>1004</v>
      </c>
      <c r="B2956" s="7" t="s">
        <v>1003</v>
      </c>
      <c r="C2956" s="7" t="s">
        <v>773</v>
      </c>
      <c r="D2956" s="649"/>
      <c r="E2956" s="649">
        <v>205</v>
      </c>
      <c r="F2956" s="649">
        <v>64.28</v>
      </c>
      <c r="G2956" s="649"/>
      <c r="H2956" s="649">
        <v>105.85</v>
      </c>
    </row>
    <row r="2957" spans="1:8">
      <c r="A2957" s="7" t="s">
        <v>1002</v>
      </c>
      <c r="B2957" s="7" t="s">
        <v>1001</v>
      </c>
      <c r="C2957" s="7" t="s">
        <v>773</v>
      </c>
      <c r="D2957" s="649"/>
      <c r="E2957" s="649"/>
      <c r="F2957" s="649"/>
      <c r="G2957" s="649"/>
      <c r="H2957" s="649"/>
    </row>
    <row r="2958" spans="1:8">
      <c r="A2958" s="7" t="s">
        <v>1000</v>
      </c>
      <c r="B2958" s="7" t="s">
        <v>999</v>
      </c>
      <c r="C2958" s="7" t="s">
        <v>773</v>
      </c>
      <c r="D2958" s="649"/>
      <c r="E2958" s="649"/>
      <c r="F2958" s="649"/>
      <c r="G2958" s="649"/>
      <c r="H2958" s="649"/>
    </row>
    <row r="2959" spans="1:8">
      <c r="A2959" s="7" t="s">
        <v>998</v>
      </c>
      <c r="B2959" s="7" t="s">
        <v>997</v>
      </c>
      <c r="C2959" s="7" t="s">
        <v>773</v>
      </c>
      <c r="D2959" s="649"/>
      <c r="E2959" s="649"/>
      <c r="F2959" s="649"/>
      <c r="G2959" s="649"/>
      <c r="H2959" s="649"/>
    </row>
    <row r="2960" spans="1:8">
      <c r="A2960" s="7" t="s">
        <v>996</v>
      </c>
      <c r="B2960" s="7" t="s">
        <v>995</v>
      </c>
      <c r="C2960" s="7" t="s">
        <v>773</v>
      </c>
      <c r="D2960" s="649"/>
      <c r="E2960" s="649"/>
      <c r="F2960" s="649"/>
      <c r="G2960" s="649"/>
      <c r="H2960" s="649"/>
    </row>
    <row r="2961" spans="1:8">
      <c r="A2961" s="7" t="s">
        <v>994</v>
      </c>
      <c r="B2961" s="7" t="s">
        <v>993</v>
      </c>
      <c r="C2961" s="7" t="s">
        <v>773</v>
      </c>
      <c r="D2961" s="649"/>
      <c r="E2961" s="649"/>
      <c r="F2961" s="649"/>
      <c r="G2961" s="649"/>
      <c r="H2961" s="649"/>
    </row>
    <row r="2962" spans="1:8">
      <c r="A2962" s="7" t="s">
        <v>992</v>
      </c>
      <c r="B2962" s="7" t="s">
        <v>991</v>
      </c>
      <c r="C2962" s="7" t="s">
        <v>773</v>
      </c>
      <c r="D2962" s="649"/>
      <c r="E2962" s="649"/>
      <c r="F2962" s="649"/>
      <c r="G2962" s="649"/>
      <c r="H2962" s="649"/>
    </row>
    <row r="2963" spans="1:8">
      <c r="A2963" s="7" t="s">
        <v>990</v>
      </c>
      <c r="B2963" s="7" t="s">
        <v>989</v>
      </c>
      <c r="C2963" s="7" t="s">
        <v>773</v>
      </c>
      <c r="D2963" s="649">
        <v>272.22000000000003</v>
      </c>
      <c r="E2963" s="649">
        <v>106.92</v>
      </c>
      <c r="F2963" s="649">
        <v>19.91</v>
      </c>
      <c r="G2963" s="649">
        <v>23.86</v>
      </c>
      <c r="H2963" s="649">
        <v>60.44</v>
      </c>
    </row>
    <row r="2964" spans="1:8">
      <c r="A2964" s="7" t="s">
        <v>988</v>
      </c>
      <c r="B2964" s="7" t="s">
        <v>987</v>
      </c>
      <c r="C2964" s="7" t="s">
        <v>773</v>
      </c>
      <c r="D2964" s="649"/>
      <c r="E2964" s="649"/>
      <c r="F2964" s="649"/>
      <c r="G2964" s="649"/>
      <c r="H2964" s="649"/>
    </row>
    <row r="2965" spans="1:8">
      <c r="A2965" s="7" t="s">
        <v>986</v>
      </c>
      <c r="B2965" s="7" t="s">
        <v>985</v>
      </c>
      <c r="C2965" s="7" t="s">
        <v>773</v>
      </c>
      <c r="D2965" s="649"/>
      <c r="E2965" s="649"/>
      <c r="F2965" s="649"/>
      <c r="G2965" s="649"/>
      <c r="H2965" s="649"/>
    </row>
    <row r="2966" spans="1:8">
      <c r="A2966" s="7" t="s">
        <v>984</v>
      </c>
      <c r="B2966" s="7" t="s">
        <v>983</v>
      </c>
      <c r="C2966" s="7" t="s">
        <v>773</v>
      </c>
      <c r="D2966" s="649"/>
      <c r="E2966" s="649"/>
      <c r="F2966" s="649"/>
      <c r="G2966" s="649"/>
      <c r="H2966" s="649"/>
    </row>
    <row r="2967" spans="1:8">
      <c r="A2967" s="7" t="s">
        <v>982</v>
      </c>
      <c r="B2967" s="7" t="s">
        <v>981</v>
      </c>
      <c r="C2967" s="7" t="s">
        <v>773</v>
      </c>
      <c r="D2967" s="649"/>
      <c r="E2967" s="649"/>
      <c r="F2967" s="649"/>
      <c r="G2967" s="649"/>
      <c r="H2967" s="649"/>
    </row>
    <row r="2968" spans="1:8">
      <c r="A2968" s="7" t="s">
        <v>980</v>
      </c>
      <c r="B2968" s="7" t="s">
        <v>979</v>
      </c>
      <c r="C2968" s="7" t="s">
        <v>773</v>
      </c>
      <c r="D2968" s="649"/>
      <c r="E2968" s="649"/>
      <c r="F2968" s="649"/>
      <c r="G2968" s="649"/>
      <c r="H2968" s="649"/>
    </row>
    <row r="2969" spans="1:8">
      <c r="A2969" s="7" t="s">
        <v>978</v>
      </c>
      <c r="B2969" s="7" t="s">
        <v>977</v>
      </c>
      <c r="C2969" s="7" t="s">
        <v>773</v>
      </c>
      <c r="D2969" s="649"/>
      <c r="E2969" s="649"/>
      <c r="F2969" s="649"/>
      <c r="G2969" s="649"/>
      <c r="H2969" s="649"/>
    </row>
    <row r="2970" spans="1:8">
      <c r="A2970" s="7" t="s">
        <v>976</v>
      </c>
      <c r="B2970" s="7" t="s">
        <v>975</v>
      </c>
      <c r="C2970" s="7" t="s">
        <v>773</v>
      </c>
      <c r="D2970" s="649"/>
      <c r="E2970" s="649"/>
      <c r="F2970" s="649"/>
      <c r="G2970" s="649"/>
      <c r="H2970" s="649"/>
    </row>
    <row r="2971" spans="1:8">
      <c r="A2971" s="7" t="s">
        <v>974</v>
      </c>
      <c r="B2971" s="7" t="s">
        <v>973</v>
      </c>
      <c r="C2971" s="7" t="s">
        <v>773</v>
      </c>
      <c r="D2971" s="649"/>
      <c r="E2971" s="649"/>
      <c r="F2971" s="649"/>
      <c r="G2971" s="649"/>
      <c r="H2971" s="649"/>
    </row>
    <row r="2972" spans="1:8">
      <c r="A2972" s="7" t="s">
        <v>972</v>
      </c>
      <c r="B2972" s="7" t="s">
        <v>971</v>
      </c>
      <c r="C2972" s="7" t="s">
        <v>773</v>
      </c>
      <c r="D2972" s="649"/>
      <c r="E2972" s="649"/>
      <c r="F2972" s="649"/>
      <c r="G2972" s="649"/>
      <c r="H2972" s="649"/>
    </row>
    <row r="2973" spans="1:8">
      <c r="A2973" s="7" t="s">
        <v>970</v>
      </c>
      <c r="B2973" s="7" t="s">
        <v>969</v>
      </c>
      <c r="C2973" s="7" t="s">
        <v>773</v>
      </c>
      <c r="D2973" s="649"/>
      <c r="E2973" s="649"/>
      <c r="F2973" s="649"/>
      <c r="G2973" s="649"/>
      <c r="H2973" s="649"/>
    </row>
    <row r="2974" spans="1:8">
      <c r="A2974" s="7" t="s">
        <v>968</v>
      </c>
      <c r="B2974" s="7" t="s">
        <v>967</v>
      </c>
      <c r="C2974" s="7" t="s">
        <v>773</v>
      </c>
      <c r="D2974" s="649"/>
      <c r="E2974" s="649"/>
      <c r="F2974" s="649"/>
      <c r="G2974" s="649"/>
      <c r="H2974" s="649"/>
    </row>
    <row r="2975" spans="1:8">
      <c r="A2975" s="7" t="s">
        <v>966</v>
      </c>
      <c r="B2975" s="7" t="s">
        <v>965</v>
      </c>
      <c r="C2975" s="7" t="s">
        <v>773</v>
      </c>
      <c r="D2975" s="649"/>
      <c r="E2975" s="649"/>
      <c r="F2975" s="649"/>
      <c r="G2975" s="649"/>
      <c r="H2975" s="649"/>
    </row>
    <row r="2976" spans="1:8">
      <c r="A2976" s="7" t="s">
        <v>964</v>
      </c>
      <c r="B2976" s="7" t="s">
        <v>963</v>
      </c>
      <c r="C2976" s="7" t="s">
        <v>773</v>
      </c>
      <c r="D2976" s="649"/>
      <c r="E2976" s="649"/>
      <c r="F2976" s="649"/>
      <c r="G2976" s="649"/>
      <c r="H2976" s="649"/>
    </row>
    <row r="2977" spans="1:8">
      <c r="A2977" s="7" t="s">
        <v>962</v>
      </c>
      <c r="B2977" s="7" t="s">
        <v>961</v>
      </c>
      <c r="C2977" s="7" t="s">
        <v>773</v>
      </c>
      <c r="D2977" s="649">
        <v>272.22000000000003</v>
      </c>
      <c r="E2977" s="649">
        <v>106.92</v>
      </c>
      <c r="F2977" s="649">
        <v>19.91</v>
      </c>
      <c r="G2977" s="649">
        <v>23.86</v>
      </c>
      <c r="H2977" s="649">
        <v>60.44</v>
      </c>
    </row>
    <row r="2978" spans="1:8">
      <c r="A2978" s="7" t="s">
        <v>960</v>
      </c>
      <c r="B2978" s="7" t="s">
        <v>181</v>
      </c>
      <c r="C2978" s="7" t="s">
        <v>773</v>
      </c>
      <c r="D2978" s="649">
        <v>24.97</v>
      </c>
      <c r="E2978" s="649">
        <v>10.82</v>
      </c>
      <c r="F2978" s="649">
        <v>12.61</v>
      </c>
      <c r="G2978" s="649">
        <v>3.69</v>
      </c>
      <c r="H2978" s="649">
        <v>3.19</v>
      </c>
    </row>
    <row r="2979" spans="1:8">
      <c r="A2979" s="7" t="s">
        <v>959</v>
      </c>
      <c r="B2979" s="7" t="s">
        <v>958</v>
      </c>
      <c r="C2979" s="7" t="s">
        <v>773</v>
      </c>
      <c r="D2979" s="649"/>
      <c r="E2979" s="649"/>
      <c r="F2979" s="649"/>
      <c r="G2979" s="649"/>
      <c r="H2979" s="649"/>
    </row>
    <row r="2980" spans="1:8">
      <c r="A2980" s="7" t="s">
        <v>957</v>
      </c>
      <c r="B2980" s="7" t="s">
        <v>956</v>
      </c>
      <c r="C2980" s="7" t="s">
        <v>773</v>
      </c>
      <c r="D2980" s="649"/>
      <c r="E2980" s="649"/>
      <c r="F2980" s="649"/>
      <c r="G2980" s="649"/>
      <c r="H2980" s="649"/>
    </row>
    <row r="2981" spans="1:8">
      <c r="A2981" s="7" t="s">
        <v>955</v>
      </c>
      <c r="B2981" s="7" t="s">
        <v>954</v>
      </c>
      <c r="C2981" s="7" t="s">
        <v>773</v>
      </c>
      <c r="D2981" s="649"/>
      <c r="E2981" s="649"/>
      <c r="F2981" s="649"/>
      <c r="G2981" s="649"/>
      <c r="H2981" s="649"/>
    </row>
    <row r="2982" spans="1:8">
      <c r="A2982" s="7" t="s">
        <v>953</v>
      </c>
      <c r="B2982" s="7" t="s">
        <v>952</v>
      </c>
      <c r="C2982" s="7" t="s">
        <v>773</v>
      </c>
      <c r="D2982" s="649"/>
      <c r="E2982" s="649"/>
      <c r="F2982" s="649"/>
      <c r="G2982" s="649"/>
      <c r="H2982" s="649"/>
    </row>
    <row r="2983" spans="1:8">
      <c r="A2983" s="7" t="s">
        <v>951</v>
      </c>
      <c r="B2983" s="7" t="s">
        <v>950</v>
      </c>
      <c r="C2983" s="7" t="s">
        <v>773</v>
      </c>
      <c r="D2983" s="649"/>
      <c r="E2983" s="649"/>
      <c r="F2983" s="649"/>
      <c r="G2983" s="649"/>
      <c r="H2983" s="649"/>
    </row>
    <row r="2984" spans="1:8">
      <c r="A2984" s="7" t="s">
        <v>949</v>
      </c>
      <c r="B2984" s="7" t="s">
        <v>948</v>
      </c>
      <c r="C2984" s="7" t="s">
        <v>773</v>
      </c>
      <c r="D2984" s="649"/>
      <c r="E2984" s="649"/>
      <c r="F2984" s="649"/>
      <c r="G2984" s="649"/>
      <c r="H2984" s="649"/>
    </row>
    <row r="2985" spans="1:8">
      <c r="A2985" s="7" t="s">
        <v>947</v>
      </c>
      <c r="B2985" s="7" t="s">
        <v>946</v>
      </c>
      <c r="C2985" s="7" t="s">
        <v>773</v>
      </c>
      <c r="D2985" s="649"/>
      <c r="E2985" s="649"/>
      <c r="F2985" s="649"/>
      <c r="G2985" s="649"/>
      <c r="H2985" s="649"/>
    </row>
    <row r="2986" spans="1:8">
      <c r="A2986" s="7" t="s">
        <v>945</v>
      </c>
      <c r="B2986" s="7" t="s">
        <v>944</v>
      </c>
      <c r="C2986" s="7" t="s">
        <v>773</v>
      </c>
      <c r="D2986" s="649"/>
      <c r="E2986" s="649"/>
      <c r="F2986" s="649"/>
      <c r="G2986" s="649"/>
      <c r="H2986" s="649"/>
    </row>
    <row r="2987" spans="1:8">
      <c r="A2987" s="7" t="s">
        <v>943</v>
      </c>
      <c r="B2987" s="7" t="s">
        <v>942</v>
      </c>
      <c r="C2987" s="7" t="s">
        <v>773</v>
      </c>
      <c r="D2987" s="649"/>
      <c r="E2987" s="649"/>
      <c r="F2987" s="649"/>
      <c r="G2987" s="649"/>
      <c r="H2987" s="649"/>
    </row>
    <row r="2988" spans="1:8">
      <c r="A2988" s="7" t="s">
        <v>941</v>
      </c>
      <c r="B2988" s="7" t="s">
        <v>940</v>
      </c>
      <c r="C2988" s="7" t="s">
        <v>773</v>
      </c>
      <c r="D2988" s="649"/>
      <c r="E2988" s="649"/>
      <c r="F2988" s="649"/>
      <c r="G2988" s="649"/>
      <c r="H2988" s="649"/>
    </row>
    <row r="2989" spans="1:8">
      <c r="A2989" s="7" t="s">
        <v>939</v>
      </c>
      <c r="B2989" s="7" t="s">
        <v>938</v>
      </c>
      <c r="C2989" s="7" t="s">
        <v>773</v>
      </c>
      <c r="D2989" s="649"/>
      <c r="E2989" s="649"/>
      <c r="F2989" s="649"/>
      <c r="G2989" s="649"/>
      <c r="H2989" s="649"/>
    </row>
    <row r="2990" spans="1:8">
      <c r="A2990" s="7" t="s">
        <v>937</v>
      </c>
      <c r="B2990" s="7" t="s">
        <v>936</v>
      </c>
      <c r="C2990" s="7" t="s">
        <v>773</v>
      </c>
      <c r="D2990" s="649"/>
      <c r="E2990" s="649"/>
      <c r="F2990" s="649"/>
      <c r="G2990" s="649"/>
      <c r="H2990" s="649"/>
    </row>
    <row r="2991" spans="1:8">
      <c r="A2991" s="7" t="s">
        <v>935</v>
      </c>
      <c r="B2991" s="7" t="s">
        <v>934</v>
      </c>
      <c r="C2991" s="7" t="s">
        <v>773</v>
      </c>
      <c r="D2991" s="649"/>
      <c r="E2991" s="649"/>
      <c r="F2991" s="649"/>
      <c r="G2991" s="649"/>
      <c r="H2991" s="649"/>
    </row>
    <row r="2992" spans="1:8">
      <c r="A2992" s="7" t="s">
        <v>933</v>
      </c>
      <c r="B2992" s="7" t="s">
        <v>932</v>
      </c>
      <c r="C2992" s="7" t="s">
        <v>773</v>
      </c>
      <c r="D2992" s="649">
        <v>24.97</v>
      </c>
      <c r="E2992" s="649">
        <v>10.82</v>
      </c>
      <c r="F2992" s="649">
        <v>12.61</v>
      </c>
      <c r="G2992" s="649">
        <v>3.69</v>
      </c>
      <c r="H2992" s="649">
        <v>3.19</v>
      </c>
    </row>
    <row r="2993" spans="1:8">
      <c r="A2993" s="7" t="s">
        <v>931</v>
      </c>
      <c r="B2993" s="7" t="s">
        <v>930</v>
      </c>
      <c r="C2993" s="7" t="s">
        <v>773</v>
      </c>
      <c r="D2993" s="649"/>
      <c r="E2993" s="649"/>
      <c r="F2993" s="649"/>
      <c r="G2993" s="649"/>
      <c r="H2993" s="649"/>
    </row>
    <row r="2994" spans="1:8">
      <c r="A2994" s="7" t="s">
        <v>929</v>
      </c>
      <c r="B2994" s="7" t="s">
        <v>928</v>
      </c>
      <c r="C2994" s="7" t="s">
        <v>773</v>
      </c>
      <c r="D2994" s="649"/>
      <c r="E2994" s="649"/>
      <c r="F2994" s="649"/>
      <c r="G2994" s="649"/>
      <c r="H2994" s="649"/>
    </row>
    <row r="2995" spans="1:8">
      <c r="A2995" s="7" t="s">
        <v>927</v>
      </c>
      <c r="B2995" s="7" t="s">
        <v>926</v>
      </c>
      <c r="C2995" s="7" t="s">
        <v>773</v>
      </c>
      <c r="D2995" s="649"/>
      <c r="E2995" s="649"/>
      <c r="F2995" s="649"/>
      <c r="G2995" s="649"/>
      <c r="H2995" s="649"/>
    </row>
    <row r="2996" spans="1:8">
      <c r="A2996" s="7" t="s">
        <v>925</v>
      </c>
      <c r="B2996" s="7" t="s">
        <v>874</v>
      </c>
      <c r="C2996" s="7" t="s">
        <v>773</v>
      </c>
      <c r="D2996" s="649"/>
      <c r="E2996" s="649"/>
      <c r="F2996" s="649"/>
      <c r="G2996" s="649"/>
      <c r="H2996" s="649"/>
    </row>
    <row r="2997" spans="1:8">
      <c r="A2997" s="7" t="s">
        <v>924</v>
      </c>
      <c r="B2997" s="7" t="s">
        <v>923</v>
      </c>
      <c r="C2997" s="7" t="s">
        <v>773</v>
      </c>
      <c r="D2997" s="649"/>
      <c r="E2997" s="649"/>
      <c r="F2997" s="649"/>
      <c r="G2997" s="649"/>
      <c r="H2997" s="649"/>
    </row>
    <row r="2998" spans="1:8">
      <c r="A2998" s="7" t="s">
        <v>922</v>
      </c>
      <c r="B2998" s="7" t="s">
        <v>921</v>
      </c>
      <c r="C2998" s="7" t="s">
        <v>773</v>
      </c>
      <c r="D2998" s="649"/>
      <c r="E2998" s="649"/>
      <c r="F2998" s="649"/>
      <c r="G2998" s="649"/>
      <c r="H2998" s="649"/>
    </row>
    <row r="2999" spans="1:8">
      <c r="A2999" s="7" t="s">
        <v>920</v>
      </c>
      <c r="B2999" s="7" t="s">
        <v>919</v>
      </c>
      <c r="C2999" s="7" t="s">
        <v>773</v>
      </c>
      <c r="D2999" s="649"/>
      <c r="E2999" s="649"/>
      <c r="F2999" s="649"/>
      <c r="G2999" s="649"/>
      <c r="H2999" s="649"/>
    </row>
    <row r="3000" spans="1:8">
      <c r="A3000" s="7" t="s">
        <v>918</v>
      </c>
      <c r="B3000" s="7" t="s">
        <v>917</v>
      </c>
      <c r="C3000" s="7" t="s">
        <v>773</v>
      </c>
      <c r="D3000" s="649"/>
      <c r="E3000" s="649"/>
      <c r="F3000" s="649"/>
      <c r="G3000" s="649"/>
      <c r="H3000" s="649"/>
    </row>
    <row r="3001" spans="1:8">
      <c r="A3001" s="7" t="s">
        <v>916</v>
      </c>
      <c r="B3001" s="7" t="s">
        <v>794</v>
      </c>
      <c r="C3001" s="7" t="s">
        <v>773</v>
      </c>
      <c r="D3001" s="649"/>
      <c r="E3001" s="649"/>
      <c r="F3001" s="649"/>
      <c r="G3001" s="649"/>
      <c r="H3001" s="649"/>
    </row>
    <row r="3002" spans="1:8">
      <c r="A3002" s="7" t="s">
        <v>915</v>
      </c>
      <c r="B3002" s="7" t="s">
        <v>914</v>
      </c>
      <c r="C3002" s="7" t="s">
        <v>773</v>
      </c>
      <c r="D3002" s="649"/>
      <c r="E3002" s="649"/>
      <c r="F3002" s="649"/>
      <c r="G3002" s="649"/>
      <c r="H3002" s="649"/>
    </row>
    <row r="3003" spans="1:8">
      <c r="A3003" s="7" t="s">
        <v>913</v>
      </c>
      <c r="B3003" s="7" t="s">
        <v>912</v>
      </c>
      <c r="C3003" s="7" t="s">
        <v>773</v>
      </c>
      <c r="D3003" s="649"/>
      <c r="E3003" s="649"/>
      <c r="F3003" s="649"/>
      <c r="G3003" s="649"/>
      <c r="H3003" s="649"/>
    </row>
    <row r="3004" spans="1:8">
      <c r="A3004" s="7" t="s">
        <v>911</v>
      </c>
      <c r="B3004" s="7" t="s">
        <v>910</v>
      </c>
      <c r="C3004" s="7" t="s">
        <v>773</v>
      </c>
      <c r="D3004" s="649"/>
      <c r="E3004" s="649">
        <v>0.95</v>
      </c>
      <c r="F3004" s="649"/>
      <c r="G3004" s="649">
        <v>1.78</v>
      </c>
      <c r="H3004" s="649">
        <v>1.05</v>
      </c>
    </row>
    <row r="3005" spans="1:8">
      <c r="A3005" s="7" t="s">
        <v>909</v>
      </c>
      <c r="B3005" s="7" t="s">
        <v>195</v>
      </c>
      <c r="C3005" s="7" t="s">
        <v>773</v>
      </c>
      <c r="D3005" s="649">
        <v>0.59</v>
      </c>
      <c r="E3005" s="649">
        <v>0.4</v>
      </c>
      <c r="F3005" s="649">
        <v>3.32</v>
      </c>
      <c r="G3005" s="649">
        <v>2.4</v>
      </c>
      <c r="H3005" s="649">
        <v>2.0499999999999998</v>
      </c>
    </row>
    <row r="3006" spans="1:8">
      <c r="A3006" s="7" t="s">
        <v>908</v>
      </c>
      <c r="B3006" s="7" t="s">
        <v>193</v>
      </c>
      <c r="C3006" s="7" t="s">
        <v>773</v>
      </c>
      <c r="D3006" s="649"/>
      <c r="E3006" s="649"/>
      <c r="F3006" s="649"/>
      <c r="G3006" s="649"/>
      <c r="H3006" s="649"/>
    </row>
    <row r="3007" spans="1:8">
      <c r="A3007" s="7" t="s">
        <v>190</v>
      </c>
      <c r="B3007" s="7" t="s">
        <v>191</v>
      </c>
      <c r="C3007" s="7" t="s">
        <v>773</v>
      </c>
      <c r="D3007" s="649">
        <v>0.04</v>
      </c>
      <c r="E3007" s="649">
        <v>0.04</v>
      </c>
      <c r="F3007" s="649"/>
      <c r="G3007" s="649"/>
      <c r="H3007" s="649">
        <v>0.28000000000000003</v>
      </c>
    </row>
    <row r="3008" spans="1:8">
      <c r="A3008" s="7" t="s">
        <v>907</v>
      </c>
      <c r="B3008" s="7" t="s">
        <v>175</v>
      </c>
      <c r="C3008" s="7" t="s">
        <v>773</v>
      </c>
      <c r="D3008" s="649"/>
      <c r="E3008" s="649"/>
      <c r="F3008" s="649"/>
      <c r="G3008" s="649"/>
      <c r="H3008" s="649"/>
    </row>
    <row r="3009" spans="1:8">
      <c r="A3009" s="7" t="s">
        <v>906</v>
      </c>
      <c r="B3009" s="7" t="s">
        <v>189</v>
      </c>
      <c r="C3009" s="7" t="s">
        <v>773</v>
      </c>
      <c r="D3009" s="649"/>
      <c r="E3009" s="649"/>
      <c r="F3009" s="649"/>
      <c r="G3009" s="649"/>
      <c r="H3009" s="649"/>
    </row>
    <row r="3010" spans="1:8">
      <c r="A3010" s="7" t="s">
        <v>905</v>
      </c>
      <c r="B3010" s="7" t="s">
        <v>187</v>
      </c>
      <c r="C3010" s="7" t="s">
        <v>773</v>
      </c>
      <c r="D3010" s="649"/>
      <c r="E3010" s="649"/>
      <c r="F3010" s="649"/>
      <c r="G3010" s="649"/>
      <c r="H3010" s="649"/>
    </row>
    <row r="3011" spans="1:8">
      <c r="A3011" s="7" t="s">
        <v>904</v>
      </c>
      <c r="B3011" s="7" t="s">
        <v>780</v>
      </c>
      <c r="C3011" s="7" t="s">
        <v>773</v>
      </c>
      <c r="D3011" s="649"/>
      <c r="E3011" s="649"/>
      <c r="F3011" s="649"/>
      <c r="G3011" s="649"/>
      <c r="H3011" s="649"/>
    </row>
    <row r="3012" spans="1:8">
      <c r="A3012" s="7" t="s">
        <v>903</v>
      </c>
      <c r="B3012" s="7" t="s">
        <v>131</v>
      </c>
      <c r="C3012" s="7" t="s">
        <v>773</v>
      </c>
      <c r="D3012" s="649">
        <v>142.21</v>
      </c>
      <c r="E3012" s="649">
        <v>338.8</v>
      </c>
      <c r="F3012" s="649">
        <v>39.020000000000003</v>
      </c>
      <c r="G3012" s="649">
        <v>-50.03</v>
      </c>
      <c r="H3012" s="649">
        <v>93.09</v>
      </c>
    </row>
    <row r="3013" spans="1:8">
      <c r="A3013" s="7" t="s">
        <v>902</v>
      </c>
      <c r="B3013" s="7" t="s">
        <v>901</v>
      </c>
      <c r="C3013" s="7" t="s">
        <v>773</v>
      </c>
      <c r="D3013" s="650">
        <v>1038.77</v>
      </c>
      <c r="E3013" s="650">
        <v>1058.8599999999999</v>
      </c>
      <c r="F3013" s="649">
        <v>56.58</v>
      </c>
      <c r="G3013" s="649"/>
      <c r="H3013" s="649">
        <v>250</v>
      </c>
    </row>
    <row r="3014" spans="1:8">
      <c r="A3014" s="7" t="s">
        <v>900</v>
      </c>
      <c r="B3014" s="7" t="s">
        <v>164</v>
      </c>
      <c r="C3014" s="7" t="s">
        <v>773</v>
      </c>
      <c r="D3014" s="649"/>
      <c r="E3014" s="649"/>
      <c r="F3014" s="649"/>
      <c r="G3014" s="649"/>
      <c r="H3014" s="649"/>
    </row>
    <row r="3015" spans="1:8">
      <c r="A3015" s="7" t="s">
        <v>899</v>
      </c>
      <c r="B3015" s="7" t="s">
        <v>162</v>
      </c>
      <c r="C3015" s="7" t="s">
        <v>773</v>
      </c>
      <c r="D3015" s="649"/>
      <c r="E3015" s="649"/>
      <c r="F3015" s="649"/>
      <c r="G3015" s="649"/>
      <c r="H3015" s="649"/>
    </row>
    <row r="3016" spans="1:8">
      <c r="A3016" s="7" t="s">
        <v>898</v>
      </c>
      <c r="B3016" s="7" t="s">
        <v>160</v>
      </c>
      <c r="C3016" s="7" t="s">
        <v>773</v>
      </c>
      <c r="D3016" s="649"/>
      <c r="E3016" s="649"/>
      <c r="F3016" s="649"/>
      <c r="G3016" s="649"/>
      <c r="H3016" s="649"/>
    </row>
    <row r="3017" spans="1:8">
      <c r="A3017" s="7" t="s">
        <v>897</v>
      </c>
      <c r="B3017" s="7" t="s">
        <v>158</v>
      </c>
      <c r="C3017" s="7" t="s">
        <v>773</v>
      </c>
      <c r="D3017" s="649">
        <v>713.12</v>
      </c>
      <c r="E3017" s="649">
        <v>651.37</v>
      </c>
      <c r="F3017" s="649">
        <v>36.6</v>
      </c>
      <c r="G3017" s="649"/>
      <c r="H3017" s="649">
        <v>250</v>
      </c>
    </row>
    <row r="3018" spans="1:8">
      <c r="A3018" s="7" t="s">
        <v>896</v>
      </c>
      <c r="B3018" s="7" t="s">
        <v>895</v>
      </c>
      <c r="C3018" s="7" t="s">
        <v>773</v>
      </c>
      <c r="D3018" s="649"/>
      <c r="E3018" s="649"/>
      <c r="F3018" s="649"/>
      <c r="G3018" s="649"/>
      <c r="H3018" s="649"/>
    </row>
    <row r="3019" spans="1:8">
      <c r="A3019" s="7" t="s">
        <v>894</v>
      </c>
      <c r="B3019" s="7" t="s">
        <v>893</v>
      </c>
      <c r="C3019" s="7" t="s">
        <v>773</v>
      </c>
      <c r="D3019" s="649">
        <v>713.12</v>
      </c>
      <c r="E3019" s="649">
        <v>651.37</v>
      </c>
      <c r="F3019" s="649">
        <v>36.6</v>
      </c>
      <c r="G3019" s="649"/>
      <c r="H3019" s="649">
        <v>250</v>
      </c>
    </row>
    <row r="3020" spans="1:8">
      <c r="A3020" s="7" t="s">
        <v>892</v>
      </c>
      <c r="B3020" s="7" t="s">
        <v>891</v>
      </c>
      <c r="C3020" s="7" t="s">
        <v>773</v>
      </c>
      <c r="D3020" s="649"/>
      <c r="E3020" s="649"/>
      <c r="F3020" s="649"/>
      <c r="G3020" s="649"/>
      <c r="H3020" s="649"/>
    </row>
    <row r="3021" spans="1:8">
      <c r="A3021" s="7" t="s">
        <v>890</v>
      </c>
      <c r="B3021" s="7" t="s">
        <v>889</v>
      </c>
      <c r="C3021" s="7" t="s">
        <v>773</v>
      </c>
      <c r="D3021" s="649"/>
      <c r="E3021" s="649"/>
      <c r="F3021" s="649"/>
      <c r="G3021" s="649"/>
      <c r="H3021" s="649"/>
    </row>
    <row r="3022" spans="1:8">
      <c r="A3022" s="7" t="s">
        <v>888</v>
      </c>
      <c r="B3022" s="7" t="s">
        <v>887</v>
      </c>
      <c r="C3022" s="7" t="s">
        <v>773</v>
      </c>
      <c r="D3022" s="649"/>
      <c r="E3022" s="649"/>
      <c r="F3022" s="649"/>
      <c r="G3022" s="649"/>
      <c r="H3022" s="649"/>
    </row>
    <row r="3023" spans="1:8">
      <c r="A3023" s="7" t="s">
        <v>886</v>
      </c>
      <c r="B3023" s="7" t="s">
        <v>885</v>
      </c>
      <c r="C3023" s="7" t="s">
        <v>773</v>
      </c>
      <c r="D3023" s="649"/>
      <c r="E3023" s="649"/>
      <c r="F3023" s="649"/>
      <c r="G3023" s="649"/>
      <c r="H3023" s="649"/>
    </row>
    <row r="3024" spans="1:8">
      <c r="A3024" s="7" t="s">
        <v>884</v>
      </c>
      <c r="B3024" s="7" t="s">
        <v>156</v>
      </c>
      <c r="C3024" s="7" t="s">
        <v>773</v>
      </c>
      <c r="D3024" s="649">
        <v>236.7</v>
      </c>
      <c r="E3024" s="649">
        <v>164.91</v>
      </c>
      <c r="F3024" s="649"/>
      <c r="G3024" s="649"/>
      <c r="H3024" s="649"/>
    </row>
    <row r="3025" spans="1:8">
      <c r="A3025" s="7" t="s">
        <v>883</v>
      </c>
      <c r="B3025" s="7" t="s">
        <v>154</v>
      </c>
      <c r="C3025" s="7" t="s">
        <v>773</v>
      </c>
      <c r="D3025" s="649">
        <v>64</v>
      </c>
      <c r="E3025" s="649">
        <v>8</v>
      </c>
      <c r="F3025" s="649">
        <v>10</v>
      </c>
      <c r="G3025" s="649"/>
      <c r="H3025" s="649"/>
    </row>
    <row r="3026" spans="1:8">
      <c r="A3026" s="7" t="s">
        <v>882</v>
      </c>
      <c r="B3026" s="7" t="s">
        <v>881</v>
      </c>
      <c r="C3026" s="7" t="s">
        <v>773</v>
      </c>
      <c r="D3026" s="649"/>
      <c r="E3026" s="649"/>
      <c r="F3026" s="649"/>
      <c r="G3026" s="649"/>
      <c r="H3026" s="649"/>
    </row>
    <row r="3027" spans="1:8">
      <c r="A3027" s="7" t="s">
        <v>880</v>
      </c>
      <c r="B3027" s="7" t="s">
        <v>150</v>
      </c>
      <c r="C3027" s="7" t="s">
        <v>773</v>
      </c>
      <c r="D3027" s="649"/>
      <c r="E3027" s="649"/>
      <c r="F3027" s="649"/>
      <c r="G3027" s="649"/>
      <c r="H3027" s="649"/>
    </row>
    <row r="3028" spans="1:8">
      <c r="A3028" s="7" t="s">
        <v>879</v>
      </c>
      <c r="B3028" s="7" t="s">
        <v>152</v>
      </c>
      <c r="C3028" s="7" t="s">
        <v>773</v>
      </c>
      <c r="D3028" s="649"/>
      <c r="E3028" s="649"/>
      <c r="F3028" s="649"/>
      <c r="G3028" s="649"/>
      <c r="H3028" s="649"/>
    </row>
    <row r="3029" spans="1:8">
      <c r="A3029" s="7" t="s">
        <v>878</v>
      </c>
      <c r="B3029" s="7" t="s">
        <v>822</v>
      </c>
      <c r="C3029" s="7" t="s">
        <v>773</v>
      </c>
      <c r="D3029" s="649"/>
      <c r="E3029" s="649"/>
      <c r="F3029" s="649"/>
      <c r="G3029" s="649"/>
      <c r="H3029" s="649"/>
    </row>
    <row r="3030" spans="1:8">
      <c r="A3030" s="7" t="s">
        <v>877</v>
      </c>
      <c r="B3030" s="7" t="s">
        <v>876</v>
      </c>
      <c r="C3030" s="7" t="s">
        <v>773</v>
      </c>
      <c r="D3030" s="649"/>
      <c r="E3030" s="649"/>
      <c r="F3030" s="649"/>
      <c r="G3030" s="649"/>
      <c r="H3030" s="649"/>
    </row>
    <row r="3031" spans="1:8">
      <c r="A3031" s="7" t="s">
        <v>875</v>
      </c>
      <c r="B3031" s="7" t="s">
        <v>874</v>
      </c>
      <c r="C3031" s="7" t="s">
        <v>773</v>
      </c>
      <c r="D3031" s="649"/>
      <c r="E3031" s="649"/>
      <c r="F3031" s="649"/>
      <c r="G3031" s="649"/>
      <c r="H3031" s="649"/>
    </row>
    <row r="3032" spans="1:8">
      <c r="A3032" s="7" t="s">
        <v>873</v>
      </c>
      <c r="B3032" s="7" t="s">
        <v>872</v>
      </c>
      <c r="C3032" s="7" t="s">
        <v>773</v>
      </c>
      <c r="D3032" s="649"/>
      <c r="E3032" s="649"/>
      <c r="F3032" s="649"/>
      <c r="G3032" s="649"/>
      <c r="H3032" s="649"/>
    </row>
    <row r="3033" spans="1:8">
      <c r="A3033" s="7" t="s">
        <v>871</v>
      </c>
      <c r="B3033" s="7" t="s">
        <v>870</v>
      </c>
      <c r="C3033" s="7" t="s">
        <v>773</v>
      </c>
      <c r="D3033" s="649"/>
      <c r="E3033" s="649"/>
      <c r="F3033" s="649"/>
      <c r="G3033" s="649"/>
      <c r="H3033" s="649"/>
    </row>
    <row r="3034" spans="1:8">
      <c r="A3034" s="7" t="s">
        <v>869</v>
      </c>
      <c r="B3034" s="7" t="s">
        <v>172</v>
      </c>
      <c r="C3034" s="7" t="s">
        <v>773</v>
      </c>
      <c r="D3034" s="649">
        <v>24.95</v>
      </c>
      <c r="E3034" s="649">
        <v>234.57</v>
      </c>
      <c r="F3034" s="649">
        <v>9.98</v>
      </c>
      <c r="G3034" s="649"/>
      <c r="H3034" s="649"/>
    </row>
    <row r="3035" spans="1:8">
      <c r="A3035" s="7" t="s">
        <v>868</v>
      </c>
      <c r="B3035" s="7" t="s">
        <v>867</v>
      </c>
      <c r="C3035" s="7" t="s">
        <v>773</v>
      </c>
      <c r="D3035" s="649"/>
      <c r="E3035" s="649">
        <v>153.72</v>
      </c>
      <c r="F3035" s="649"/>
      <c r="G3035" s="649"/>
      <c r="H3035" s="649"/>
    </row>
    <row r="3036" spans="1:8">
      <c r="A3036" s="7" t="s">
        <v>866</v>
      </c>
      <c r="B3036" s="7" t="s">
        <v>170</v>
      </c>
      <c r="C3036" s="7" t="s">
        <v>773</v>
      </c>
      <c r="D3036" s="649"/>
      <c r="E3036" s="649"/>
      <c r="F3036" s="649"/>
      <c r="G3036" s="649"/>
      <c r="H3036" s="649"/>
    </row>
    <row r="3037" spans="1:8">
      <c r="A3037" s="7" t="s">
        <v>865</v>
      </c>
      <c r="B3037" s="7" t="s">
        <v>864</v>
      </c>
      <c r="C3037" s="7" t="s">
        <v>773</v>
      </c>
      <c r="D3037" s="649"/>
      <c r="E3037" s="649"/>
      <c r="F3037" s="649"/>
      <c r="G3037" s="649"/>
      <c r="H3037" s="649"/>
    </row>
    <row r="3038" spans="1:8">
      <c r="A3038" s="7" t="s">
        <v>863</v>
      </c>
      <c r="B3038" s="7" t="s">
        <v>862</v>
      </c>
      <c r="C3038" s="7" t="s">
        <v>773</v>
      </c>
      <c r="D3038" s="649"/>
      <c r="E3038" s="649"/>
      <c r="F3038" s="649"/>
      <c r="G3038" s="649"/>
      <c r="H3038" s="649"/>
    </row>
    <row r="3039" spans="1:8">
      <c r="A3039" s="7" t="s">
        <v>861</v>
      </c>
      <c r="B3039" s="7" t="s">
        <v>860</v>
      </c>
      <c r="C3039" s="7" t="s">
        <v>773</v>
      </c>
      <c r="D3039" s="649"/>
      <c r="E3039" s="649"/>
      <c r="F3039" s="649"/>
      <c r="G3039" s="649"/>
      <c r="H3039" s="649"/>
    </row>
    <row r="3040" spans="1:8">
      <c r="A3040" s="7" t="s">
        <v>859</v>
      </c>
      <c r="B3040" s="7" t="s">
        <v>858</v>
      </c>
      <c r="C3040" s="7" t="s">
        <v>773</v>
      </c>
      <c r="D3040" s="649"/>
      <c r="E3040" s="649"/>
      <c r="F3040" s="649"/>
      <c r="G3040" s="649"/>
      <c r="H3040" s="649"/>
    </row>
    <row r="3041" spans="1:8">
      <c r="A3041" s="7" t="s">
        <v>857</v>
      </c>
      <c r="B3041" s="7" t="s">
        <v>856</v>
      </c>
      <c r="C3041" s="7" t="s">
        <v>773</v>
      </c>
      <c r="D3041" s="649"/>
      <c r="E3041" s="649"/>
      <c r="F3041" s="649"/>
      <c r="G3041" s="649"/>
      <c r="H3041" s="649"/>
    </row>
    <row r="3042" spans="1:8">
      <c r="A3042" s="7" t="s">
        <v>855</v>
      </c>
      <c r="B3042" s="7" t="s">
        <v>798</v>
      </c>
      <c r="C3042" s="7" t="s">
        <v>773</v>
      </c>
      <c r="D3042" s="649"/>
      <c r="E3042" s="649"/>
      <c r="F3042" s="649"/>
      <c r="G3042" s="649"/>
      <c r="H3042" s="649"/>
    </row>
    <row r="3043" spans="1:8">
      <c r="A3043" s="7" t="s">
        <v>854</v>
      </c>
      <c r="B3043" s="7" t="s">
        <v>853</v>
      </c>
      <c r="C3043" s="7" t="s">
        <v>773</v>
      </c>
      <c r="D3043" s="649"/>
      <c r="E3043" s="649"/>
      <c r="F3043" s="649"/>
      <c r="G3043" s="649"/>
      <c r="H3043" s="649"/>
    </row>
    <row r="3044" spans="1:8">
      <c r="A3044" s="7" t="s">
        <v>852</v>
      </c>
      <c r="B3044" s="7" t="s">
        <v>794</v>
      </c>
      <c r="C3044" s="7" t="s">
        <v>773</v>
      </c>
      <c r="D3044" s="649"/>
      <c r="E3044" s="649"/>
      <c r="F3044" s="649"/>
      <c r="G3044" s="649"/>
      <c r="H3044" s="649"/>
    </row>
    <row r="3045" spans="1:8">
      <c r="A3045" s="7" t="s">
        <v>851</v>
      </c>
      <c r="B3045" s="7" t="s">
        <v>792</v>
      </c>
      <c r="C3045" s="7" t="s">
        <v>773</v>
      </c>
      <c r="D3045" s="649"/>
      <c r="E3045" s="649"/>
      <c r="F3045" s="649"/>
      <c r="G3045" s="649"/>
      <c r="H3045" s="649"/>
    </row>
    <row r="3046" spans="1:8">
      <c r="A3046" s="7" t="s">
        <v>850</v>
      </c>
      <c r="B3046" s="7" t="s">
        <v>790</v>
      </c>
      <c r="C3046" s="7" t="s">
        <v>773</v>
      </c>
      <c r="D3046" s="649"/>
      <c r="E3046" s="649"/>
      <c r="F3046" s="649"/>
      <c r="G3046" s="649"/>
      <c r="H3046" s="649"/>
    </row>
    <row r="3047" spans="1:8">
      <c r="A3047" s="7" t="s">
        <v>849</v>
      </c>
      <c r="B3047" s="7" t="s">
        <v>848</v>
      </c>
      <c r="C3047" s="7" t="s">
        <v>773</v>
      </c>
      <c r="D3047" s="649"/>
      <c r="E3047" s="649"/>
      <c r="F3047" s="649"/>
      <c r="G3047" s="649"/>
      <c r="H3047" s="649"/>
    </row>
    <row r="3048" spans="1:8">
      <c r="A3048" s="7" t="s">
        <v>847</v>
      </c>
      <c r="B3048" s="7" t="s">
        <v>846</v>
      </c>
      <c r="C3048" s="7" t="s">
        <v>773</v>
      </c>
      <c r="D3048" s="649">
        <v>864.6</v>
      </c>
      <c r="E3048" s="649">
        <v>702.42</v>
      </c>
      <c r="F3048" s="649">
        <v>10.3</v>
      </c>
      <c r="G3048" s="649">
        <v>44</v>
      </c>
      <c r="H3048" s="649">
        <v>152.13999999999999</v>
      </c>
    </row>
    <row r="3049" spans="1:8">
      <c r="A3049" s="7" t="s">
        <v>845</v>
      </c>
      <c r="B3049" s="7" t="s">
        <v>148</v>
      </c>
      <c r="C3049" s="7" t="s">
        <v>773</v>
      </c>
      <c r="D3049" s="649"/>
      <c r="E3049" s="649"/>
      <c r="F3049" s="649"/>
      <c r="G3049" s="649"/>
      <c r="H3049" s="649"/>
    </row>
    <row r="3050" spans="1:8">
      <c r="A3050" s="7" t="s">
        <v>844</v>
      </c>
      <c r="B3050" s="7" t="s">
        <v>146</v>
      </c>
      <c r="C3050" s="7" t="s">
        <v>773</v>
      </c>
      <c r="D3050" s="649"/>
      <c r="E3050" s="649"/>
      <c r="F3050" s="649"/>
      <c r="G3050" s="649"/>
      <c r="H3050" s="649"/>
    </row>
    <row r="3051" spans="1:8">
      <c r="A3051" s="7" t="s">
        <v>843</v>
      </c>
      <c r="B3051" s="7" t="s">
        <v>144</v>
      </c>
      <c r="C3051" s="7" t="s">
        <v>773</v>
      </c>
      <c r="D3051" s="649"/>
      <c r="E3051" s="649"/>
      <c r="F3051" s="649"/>
      <c r="G3051" s="649"/>
      <c r="H3051" s="649"/>
    </row>
    <row r="3052" spans="1:8">
      <c r="A3052" s="7" t="s">
        <v>842</v>
      </c>
      <c r="B3052" s="7" t="s">
        <v>142</v>
      </c>
      <c r="C3052" s="7" t="s">
        <v>773</v>
      </c>
      <c r="D3052" s="649">
        <v>748.66</v>
      </c>
      <c r="E3052" s="649">
        <v>633.04999999999995</v>
      </c>
      <c r="F3052" s="649">
        <v>10.3</v>
      </c>
      <c r="G3052" s="649">
        <v>44</v>
      </c>
      <c r="H3052" s="649">
        <v>140.4</v>
      </c>
    </row>
    <row r="3053" spans="1:8">
      <c r="A3053" s="7" t="s">
        <v>841</v>
      </c>
      <c r="B3053" s="7" t="s">
        <v>840</v>
      </c>
      <c r="C3053" s="7" t="s">
        <v>773</v>
      </c>
      <c r="D3053" s="649"/>
      <c r="E3053" s="649"/>
      <c r="F3053" s="649"/>
      <c r="G3053" s="649"/>
      <c r="H3053" s="649"/>
    </row>
    <row r="3054" spans="1:8">
      <c r="A3054" s="7" t="s">
        <v>839</v>
      </c>
      <c r="B3054" s="7" t="s">
        <v>838</v>
      </c>
      <c r="C3054" s="7" t="s">
        <v>773</v>
      </c>
      <c r="D3054" s="649">
        <v>748.66</v>
      </c>
      <c r="E3054" s="649">
        <v>633.04999999999995</v>
      </c>
      <c r="F3054" s="649">
        <v>10.3</v>
      </c>
      <c r="G3054" s="649">
        <v>44</v>
      </c>
      <c r="H3054" s="649">
        <v>140.4</v>
      </c>
    </row>
    <row r="3055" spans="1:8">
      <c r="A3055" s="7" t="s">
        <v>837</v>
      </c>
      <c r="B3055" s="7" t="s">
        <v>836</v>
      </c>
      <c r="C3055" s="7" t="s">
        <v>773</v>
      </c>
      <c r="D3055" s="649"/>
      <c r="E3055" s="649"/>
      <c r="F3055" s="649"/>
      <c r="G3055" s="649"/>
      <c r="H3055" s="649"/>
    </row>
    <row r="3056" spans="1:8">
      <c r="A3056" s="7" t="s">
        <v>835</v>
      </c>
      <c r="B3056" s="7" t="s">
        <v>834</v>
      </c>
      <c r="C3056" s="7" t="s">
        <v>773</v>
      </c>
      <c r="D3056" s="649"/>
      <c r="E3056" s="649"/>
      <c r="F3056" s="649"/>
      <c r="G3056" s="649"/>
      <c r="H3056" s="649"/>
    </row>
    <row r="3057" spans="1:8">
      <c r="A3057" s="7" t="s">
        <v>833</v>
      </c>
      <c r="B3057" s="7" t="s">
        <v>832</v>
      </c>
      <c r="C3057" s="7" t="s">
        <v>773</v>
      </c>
      <c r="D3057" s="649"/>
      <c r="E3057" s="649"/>
      <c r="F3057" s="649"/>
      <c r="G3057" s="649"/>
      <c r="H3057" s="649"/>
    </row>
    <row r="3058" spans="1:8">
      <c r="A3058" s="7" t="s">
        <v>831</v>
      </c>
      <c r="B3058" s="7" t="s">
        <v>830</v>
      </c>
      <c r="C3058" s="7" t="s">
        <v>773</v>
      </c>
      <c r="D3058" s="649"/>
      <c r="E3058" s="649"/>
      <c r="F3058" s="649"/>
      <c r="G3058" s="649"/>
      <c r="H3058" s="649"/>
    </row>
    <row r="3059" spans="1:8">
      <c r="A3059" s="7" t="s">
        <v>829</v>
      </c>
      <c r="B3059" s="7" t="s">
        <v>140</v>
      </c>
      <c r="C3059" s="7" t="s">
        <v>773</v>
      </c>
      <c r="D3059" s="649">
        <v>115.94</v>
      </c>
      <c r="E3059" s="649">
        <v>69.37</v>
      </c>
      <c r="F3059" s="649"/>
      <c r="G3059" s="649"/>
      <c r="H3059" s="649"/>
    </row>
    <row r="3060" spans="1:8">
      <c r="A3060" s="7" t="s">
        <v>828</v>
      </c>
      <c r="B3060" s="7" t="s">
        <v>138</v>
      </c>
      <c r="C3060" s="7" t="s">
        <v>773</v>
      </c>
      <c r="D3060" s="649"/>
      <c r="E3060" s="649"/>
      <c r="F3060" s="649"/>
      <c r="G3060" s="649"/>
      <c r="H3060" s="649">
        <v>10</v>
      </c>
    </row>
    <row r="3061" spans="1:8">
      <c r="A3061" s="7" t="s">
        <v>827</v>
      </c>
      <c r="B3061" s="7" t="s">
        <v>826</v>
      </c>
      <c r="C3061" s="7" t="s">
        <v>773</v>
      </c>
      <c r="D3061" s="649"/>
      <c r="E3061" s="649"/>
      <c r="F3061" s="649"/>
      <c r="G3061" s="649"/>
      <c r="H3061" s="649"/>
    </row>
    <row r="3062" spans="1:8">
      <c r="A3062" s="7" t="s">
        <v>825</v>
      </c>
      <c r="B3062" s="7" t="s">
        <v>134</v>
      </c>
      <c r="C3062" s="7" t="s">
        <v>773</v>
      </c>
      <c r="D3062" s="649"/>
      <c r="E3062" s="649"/>
      <c r="F3062" s="649"/>
      <c r="G3062" s="649"/>
      <c r="H3062" s="649"/>
    </row>
    <row r="3063" spans="1:8">
      <c r="A3063" s="7" t="s">
        <v>824</v>
      </c>
      <c r="B3063" s="7" t="s">
        <v>136</v>
      </c>
      <c r="C3063" s="7" t="s">
        <v>773</v>
      </c>
      <c r="D3063" s="649"/>
      <c r="E3063" s="649"/>
      <c r="F3063" s="649"/>
      <c r="G3063" s="649"/>
      <c r="H3063" s="649"/>
    </row>
    <row r="3064" spans="1:8">
      <c r="A3064" s="7" t="s">
        <v>823</v>
      </c>
      <c r="B3064" s="7" t="s">
        <v>822</v>
      </c>
      <c r="C3064" s="7" t="s">
        <v>773</v>
      </c>
      <c r="D3064" s="649"/>
      <c r="E3064" s="649"/>
      <c r="F3064" s="649"/>
      <c r="G3064" s="649"/>
      <c r="H3064" s="649"/>
    </row>
    <row r="3065" spans="1:8">
      <c r="A3065" s="7" t="s">
        <v>821</v>
      </c>
      <c r="B3065" s="7" t="s">
        <v>820</v>
      </c>
      <c r="C3065" s="7" t="s">
        <v>773</v>
      </c>
      <c r="D3065" s="649"/>
      <c r="E3065" s="649"/>
      <c r="F3065" s="649"/>
      <c r="G3065" s="649"/>
      <c r="H3065" s="649">
        <v>1.74</v>
      </c>
    </row>
    <row r="3066" spans="1:8">
      <c r="A3066" s="7" t="s">
        <v>819</v>
      </c>
      <c r="B3066" s="7" t="s">
        <v>818</v>
      </c>
      <c r="C3066" s="7" t="s">
        <v>773</v>
      </c>
      <c r="D3066" s="649"/>
      <c r="E3066" s="649"/>
      <c r="F3066" s="649"/>
      <c r="G3066" s="649"/>
      <c r="H3066" s="649"/>
    </row>
    <row r="3067" spans="1:8">
      <c r="A3067" s="7" t="s">
        <v>817</v>
      </c>
      <c r="B3067" s="7" t="s">
        <v>816</v>
      </c>
      <c r="C3067" s="7" t="s">
        <v>773</v>
      </c>
      <c r="D3067" s="649"/>
      <c r="E3067" s="649"/>
      <c r="F3067" s="649"/>
      <c r="G3067" s="649"/>
      <c r="H3067" s="649"/>
    </row>
    <row r="3068" spans="1:8">
      <c r="A3068" s="7" t="s">
        <v>815</v>
      </c>
      <c r="B3068" s="7" t="s">
        <v>814</v>
      </c>
      <c r="C3068" s="7" t="s">
        <v>773</v>
      </c>
      <c r="D3068" s="649"/>
      <c r="E3068" s="649"/>
      <c r="F3068" s="649"/>
      <c r="G3068" s="649"/>
      <c r="H3068" s="649"/>
    </row>
    <row r="3069" spans="1:8">
      <c r="A3069" s="7" t="s">
        <v>813</v>
      </c>
      <c r="B3069" s="7" t="s">
        <v>812</v>
      </c>
      <c r="C3069" s="7" t="s">
        <v>773</v>
      </c>
      <c r="D3069" s="649"/>
      <c r="E3069" s="649"/>
      <c r="F3069" s="649"/>
      <c r="G3069" s="649"/>
      <c r="H3069" s="649"/>
    </row>
    <row r="3070" spans="1:8">
      <c r="A3070" s="7" t="s">
        <v>811</v>
      </c>
      <c r="B3070" s="7" t="s">
        <v>810</v>
      </c>
      <c r="C3070" s="7" t="s">
        <v>773</v>
      </c>
      <c r="D3070" s="649"/>
      <c r="E3070" s="649"/>
      <c r="F3070" s="649"/>
      <c r="G3070" s="649"/>
      <c r="H3070" s="649"/>
    </row>
    <row r="3071" spans="1:8">
      <c r="A3071" s="7" t="s">
        <v>809</v>
      </c>
      <c r="B3071" s="7" t="s">
        <v>808</v>
      </c>
      <c r="C3071" s="7" t="s">
        <v>773</v>
      </c>
      <c r="D3071" s="649"/>
      <c r="E3071" s="649"/>
      <c r="F3071" s="649"/>
      <c r="G3071" s="649"/>
      <c r="H3071" s="649"/>
    </row>
    <row r="3072" spans="1:8">
      <c r="A3072" s="7" t="s">
        <v>807</v>
      </c>
      <c r="B3072" s="7" t="s">
        <v>806</v>
      </c>
      <c r="C3072" s="7" t="s">
        <v>773</v>
      </c>
      <c r="D3072" s="649"/>
      <c r="E3072" s="649"/>
      <c r="F3072" s="649"/>
      <c r="G3072" s="649"/>
      <c r="H3072" s="649"/>
    </row>
    <row r="3073" spans="1:8">
      <c r="A3073" s="7" t="s">
        <v>805</v>
      </c>
      <c r="B3073" s="7" t="s">
        <v>804</v>
      </c>
      <c r="C3073" s="7" t="s">
        <v>773</v>
      </c>
      <c r="D3073" s="649"/>
      <c r="E3073" s="649"/>
      <c r="F3073" s="649"/>
      <c r="G3073" s="649"/>
      <c r="H3073" s="649"/>
    </row>
    <row r="3074" spans="1:8">
      <c r="A3074" s="7" t="s">
        <v>803</v>
      </c>
      <c r="B3074" s="7" t="s">
        <v>802</v>
      </c>
      <c r="C3074" s="7" t="s">
        <v>773</v>
      </c>
      <c r="D3074" s="649"/>
      <c r="E3074" s="649"/>
      <c r="F3074" s="649"/>
      <c r="G3074" s="649"/>
      <c r="H3074" s="649"/>
    </row>
    <row r="3075" spans="1:8">
      <c r="A3075" s="7" t="s">
        <v>801</v>
      </c>
      <c r="B3075" s="7" t="s">
        <v>800</v>
      </c>
      <c r="C3075" s="7" t="s">
        <v>773</v>
      </c>
      <c r="D3075" s="649"/>
      <c r="E3075" s="649"/>
      <c r="F3075" s="649"/>
      <c r="G3075" s="649"/>
      <c r="H3075" s="649"/>
    </row>
    <row r="3076" spans="1:8">
      <c r="A3076" s="7" t="s">
        <v>799</v>
      </c>
      <c r="B3076" s="7" t="s">
        <v>798</v>
      </c>
      <c r="C3076" s="7" t="s">
        <v>773</v>
      </c>
      <c r="D3076" s="649"/>
      <c r="E3076" s="649"/>
      <c r="F3076" s="649"/>
      <c r="G3076" s="649"/>
      <c r="H3076" s="649"/>
    </row>
    <row r="3077" spans="1:8">
      <c r="A3077" s="7" t="s">
        <v>797</v>
      </c>
      <c r="B3077" s="7" t="s">
        <v>796</v>
      </c>
      <c r="C3077" s="7" t="s">
        <v>773</v>
      </c>
      <c r="D3077" s="649"/>
      <c r="E3077" s="649"/>
      <c r="F3077" s="649"/>
      <c r="G3077" s="649"/>
      <c r="H3077" s="649"/>
    </row>
    <row r="3078" spans="1:8">
      <c r="A3078" s="7" t="s">
        <v>795</v>
      </c>
      <c r="B3078" s="7" t="s">
        <v>794</v>
      </c>
      <c r="C3078" s="7" t="s">
        <v>773</v>
      </c>
      <c r="D3078" s="649"/>
      <c r="E3078" s="649"/>
      <c r="F3078" s="649"/>
      <c r="G3078" s="649"/>
      <c r="H3078" s="649"/>
    </row>
    <row r="3079" spans="1:8">
      <c r="A3079" s="7" t="s">
        <v>793</v>
      </c>
      <c r="B3079" s="7" t="s">
        <v>792</v>
      </c>
      <c r="C3079" s="7" t="s">
        <v>773</v>
      </c>
      <c r="D3079" s="649"/>
      <c r="E3079" s="649"/>
      <c r="F3079" s="649"/>
      <c r="G3079" s="649"/>
      <c r="H3079" s="649"/>
    </row>
    <row r="3080" spans="1:8">
      <c r="A3080" s="7" t="s">
        <v>791</v>
      </c>
      <c r="B3080" s="7" t="s">
        <v>790</v>
      </c>
      <c r="C3080" s="7" t="s">
        <v>773</v>
      </c>
      <c r="D3080" s="649"/>
      <c r="E3080" s="649"/>
      <c r="F3080" s="649"/>
      <c r="G3080" s="649"/>
      <c r="H3080" s="649"/>
    </row>
    <row r="3081" spans="1:8">
      <c r="A3081" s="7" t="s">
        <v>789</v>
      </c>
      <c r="B3081" s="7" t="s">
        <v>788</v>
      </c>
      <c r="C3081" s="7" t="s">
        <v>773</v>
      </c>
      <c r="D3081" s="649"/>
      <c r="E3081" s="649"/>
      <c r="F3081" s="649"/>
      <c r="G3081" s="649"/>
      <c r="H3081" s="649"/>
    </row>
    <row r="3082" spans="1:8">
      <c r="A3082" s="7" t="s">
        <v>787</v>
      </c>
      <c r="B3082" s="7" t="s">
        <v>195</v>
      </c>
      <c r="C3082" s="7" t="s">
        <v>773</v>
      </c>
      <c r="D3082" s="649"/>
      <c r="E3082" s="649"/>
      <c r="F3082" s="649"/>
      <c r="G3082" s="649"/>
      <c r="H3082" s="649"/>
    </row>
    <row r="3083" spans="1:8">
      <c r="A3083" s="7" t="s">
        <v>786</v>
      </c>
      <c r="B3083" s="7" t="s">
        <v>193</v>
      </c>
      <c r="C3083" s="7" t="s">
        <v>773</v>
      </c>
      <c r="D3083" s="649">
        <v>-31.97</v>
      </c>
      <c r="E3083" s="649">
        <v>-17.63</v>
      </c>
      <c r="F3083" s="649">
        <v>-7.25</v>
      </c>
      <c r="G3083" s="649">
        <v>-6.03</v>
      </c>
      <c r="H3083" s="649">
        <v>-4.76</v>
      </c>
    </row>
    <row r="3084" spans="1:8">
      <c r="A3084" s="7" t="s">
        <v>785</v>
      </c>
      <c r="B3084" s="7" t="s">
        <v>191</v>
      </c>
      <c r="C3084" s="7" t="s">
        <v>773</v>
      </c>
      <c r="D3084" s="649"/>
      <c r="E3084" s="649"/>
      <c r="F3084" s="649"/>
      <c r="G3084" s="649"/>
      <c r="H3084" s="649"/>
    </row>
    <row r="3085" spans="1:8">
      <c r="A3085" s="7" t="s">
        <v>784</v>
      </c>
      <c r="B3085" s="7" t="s">
        <v>175</v>
      </c>
      <c r="C3085" s="7" t="s">
        <v>773</v>
      </c>
      <c r="D3085" s="649"/>
      <c r="E3085" s="649"/>
      <c r="F3085" s="649"/>
      <c r="G3085" s="649"/>
      <c r="H3085" s="649"/>
    </row>
    <row r="3086" spans="1:8">
      <c r="A3086" s="7" t="s">
        <v>783</v>
      </c>
      <c r="B3086" s="7" t="s">
        <v>189</v>
      </c>
      <c r="C3086" s="7" t="s">
        <v>773</v>
      </c>
      <c r="D3086" s="649"/>
      <c r="E3086" s="649"/>
      <c r="F3086" s="649"/>
      <c r="G3086" s="649"/>
      <c r="H3086" s="649"/>
    </row>
    <row r="3087" spans="1:8">
      <c r="A3087" s="7" t="s">
        <v>782</v>
      </c>
      <c r="B3087" s="7" t="s">
        <v>187</v>
      </c>
      <c r="C3087" s="7" t="s">
        <v>773</v>
      </c>
      <c r="D3087" s="649"/>
      <c r="E3087" s="649"/>
      <c r="F3087" s="649"/>
      <c r="G3087" s="649"/>
      <c r="H3087" s="649"/>
    </row>
    <row r="3088" spans="1:8">
      <c r="A3088" s="7" t="s">
        <v>781</v>
      </c>
      <c r="B3088" s="7" t="s">
        <v>780</v>
      </c>
      <c r="C3088" s="7" t="s">
        <v>773</v>
      </c>
      <c r="D3088" s="649"/>
      <c r="E3088" s="649"/>
      <c r="F3088" s="649"/>
      <c r="G3088" s="649"/>
      <c r="H3088" s="649"/>
    </row>
    <row r="3089" spans="1:8">
      <c r="A3089" s="7" t="s">
        <v>779</v>
      </c>
      <c r="B3089" s="7" t="s">
        <v>129</v>
      </c>
      <c r="C3089" s="7" t="s">
        <v>773</v>
      </c>
      <c r="D3089" s="649"/>
      <c r="E3089" s="649"/>
      <c r="F3089" s="649"/>
      <c r="G3089" s="649"/>
      <c r="H3089" s="649"/>
    </row>
    <row r="3090" spans="1:8">
      <c r="A3090" s="7" t="s">
        <v>778</v>
      </c>
      <c r="B3090" s="7" t="s">
        <v>127</v>
      </c>
      <c r="C3090" s="7" t="s">
        <v>773</v>
      </c>
      <c r="D3090" s="649"/>
      <c r="E3090" s="649"/>
      <c r="F3090" s="649"/>
      <c r="G3090" s="649"/>
      <c r="H3090" s="649"/>
    </row>
    <row r="3091" spans="1:8">
      <c r="A3091" s="7" t="s">
        <v>777</v>
      </c>
      <c r="B3091" s="7" t="s">
        <v>125</v>
      </c>
      <c r="C3091" s="7" t="s">
        <v>773</v>
      </c>
      <c r="D3091" s="649">
        <v>7.0000000000000007E-2</v>
      </c>
      <c r="E3091" s="649"/>
      <c r="F3091" s="649">
        <v>-0.61</v>
      </c>
      <c r="G3091" s="649">
        <v>-0.14000000000000001</v>
      </c>
      <c r="H3091" s="649">
        <v>-0.02</v>
      </c>
    </row>
    <row r="3092" spans="1:8">
      <c r="A3092" s="7" t="s">
        <v>776</v>
      </c>
      <c r="B3092" s="7" t="s">
        <v>118</v>
      </c>
      <c r="C3092" s="7" t="s">
        <v>773</v>
      </c>
      <c r="D3092" s="649">
        <v>32.770000000000003</v>
      </c>
      <c r="E3092" s="649">
        <v>112.75</v>
      </c>
      <c r="F3092" s="649">
        <v>-70.599999999999994</v>
      </c>
      <c r="G3092" s="649">
        <v>-41.89</v>
      </c>
      <c r="H3092" s="649">
        <v>11.12</v>
      </c>
    </row>
    <row r="3093" spans="1:8">
      <c r="A3093" s="7" t="s">
        <v>775</v>
      </c>
      <c r="B3093" s="7" t="s">
        <v>122</v>
      </c>
      <c r="C3093" s="7" t="s">
        <v>773</v>
      </c>
      <c r="D3093" s="649">
        <v>12.54</v>
      </c>
      <c r="E3093" s="649">
        <v>45.31</v>
      </c>
      <c r="F3093" s="649">
        <v>158.05000000000001</v>
      </c>
      <c r="G3093" s="649">
        <v>87.45</v>
      </c>
      <c r="H3093" s="649">
        <v>45.56</v>
      </c>
    </row>
    <row r="3094" spans="1:8">
      <c r="A3094" s="7" t="s">
        <v>774</v>
      </c>
      <c r="B3094" s="7" t="s">
        <v>120</v>
      </c>
      <c r="C3094" s="7" t="s">
        <v>773</v>
      </c>
      <c r="D3094" s="649">
        <v>45.31</v>
      </c>
      <c r="E3094" s="649">
        <v>158.05000000000001</v>
      </c>
      <c r="F3094" s="649">
        <v>87.45</v>
      </c>
      <c r="G3094" s="649">
        <v>45.56</v>
      </c>
      <c r="H3094" s="649">
        <v>56.68</v>
      </c>
    </row>
  </sheetData>
  <hyperlinks>
    <hyperlink ref="A1" tooltip="Quantiwise7G" display="     Refresh     " xr:uid="{7DA8A74B-0673-F345-B370-995BF7A17F8B}"/>
  </hyperlink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7EF6-66A0-9845-AED1-7B6B9AE8E5C6}">
  <dimension ref="A1:AB3095"/>
  <sheetViews>
    <sheetView workbookViewId="0"/>
  </sheetViews>
  <sheetFormatPr baseColWidth="10" defaultColWidth="8.83203125" defaultRowHeight="15"/>
  <cols>
    <col min="1" max="1" width="14.5" customWidth="1"/>
    <col min="2" max="2" width="28.5" customWidth="1"/>
    <col min="3" max="3" width="10.5" customWidth="1"/>
    <col min="4" max="5" width="8.5" customWidth="1"/>
    <col min="6" max="6" width="8.5" style="648" customWidth="1"/>
    <col min="7" max="20" width="8.5" customWidth="1"/>
    <col min="21" max="26" width="9" customWidth="1"/>
  </cols>
  <sheetData>
    <row r="1" spans="1:28" ht="15" customHeight="1">
      <c r="A1" s="659" t="s">
        <v>0</v>
      </c>
      <c r="B1" t="s">
        <v>5227</v>
      </c>
      <c r="F1"/>
    </row>
    <row r="2" spans="1:28">
      <c r="F2"/>
    </row>
    <row r="3" spans="1:28">
      <c r="A3" s="1" t="s">
        <v>506</v>
      </c>
      <c r="B3" s="1"/>
      <c r="C3" s="597" t="s">
        <v>4404</v>
      </c>
      <c r="D3" s="1"/>
      <c r="E3" s="1"/>
      <c r="F3"/>
    </row>
    <row r="4" spans="1:28">
      <c r="A4" s="2" t="s">
        <v>4403</v>
      </c>
      <c r="B4" s="2" t="str">
        <f>'#보고서'!$B$2</f>
        <v>A200470</v>
      </c>
      <c r="C4" s="658" t="s">
        <v>1</v>
      </c>
      <c r="F4"/>
    </row>
    <row r="5" spans="1:28">
      <c r="A5" s="7" t="s">
        <v>4402</v>
      </c>
      <c r="B5" s="7" t="s">
        <v>4401</v>
      </c>
      <c r="C5" t="s">
        <v>4400</v>
      </c>
      <c r="F5"/>
    </row>
    <row r="6" spans="1:28">
      <c r="A6" s="7" t="s">
        <v>2</v>
      </c>
      <c r="B6" s="7" t="s">
        <v>5226</v>
      </c>
      <c r="C6" t="s">
        <v>4398</v>
      </c>
      <c r="F6"/>
    </row>
    <row r="7" spans="1:28">
      <c r="A7" s="7" t="s">
        <v>3</v>
      </c>
      <c r="B7" s="7">
        <v>2000</v>
      </c>
      <c r="C7" t="s">
        <v>4397</v>
      </c>
      <c r="F7"/>
    </row>
    <row r="8" spans="1:28">
      <c r="A8" s="3" t="s">
        <v>4</v>
      </c>
      <c r="B8" s="3" t="s">
        <v>4396</v>
      </c>
      <c r="C8" s="657" t="s">
        <v>5225</v>
      </c>
      <c r="F8"/>
    </row>
    <row r="9" spans="1:28">
      <c r="A9" s="656" t="s">
        <v>5224</v>
      </c>
      <c r="C9" s="655"/>
      <c r="F9"/>
    </row>
    <row r="10" spans="1:28">
      <c r="A10" s="654" t="s">
        <v>4393</v>
      </c>
      <c r="B10" s="654" t="s">
        <v>4392</v>
      </c>
      <c r="C10" s="654" t="s">
        <v>4391</v>
      </c>
      <c r="D10" s="653">
        <v>2000.12</v>
      </c>
      <c r="E10" s="653">
        <v>2001.12</v>
      </c>
      <c r="F10" s="653">
        <v>2002.12</v>
      </c>
      <c r="G10" s="653">
        <v>2003.12</v>
      </c>
      <c r="H10" s="653">
        <v>2004.12</v>
      </c>
      <c r="I10" s="653">
        <v>2005.12</v>
      </c>
      <c r="J10" s="653">
        <v>2006.12</v>
      </c>
      <c r="K10" s="653">
        <v>2007.12</v>
      </c>
      <c r="L10" s="653">
        <v>2008.12</v>
      </c>
      <c r="M10" s="653">
        <v>2009.12</v>
      </c>
      <c r="N10" s="653">
        <v>2010.12</v>
      </c>
      <c r="O10" s="653">
        <v>2011.12</v>
      </c>
      <c r="P10" s="653">
        <v>2012.12</v>
      </c>
      <c r="Q10" s="653">
        <v>2013.12</v>
      </c>
      <c r="R10" s="653">
        <v>2014.12</v>
      </c>
      <c r="S10" s="653">
        <v>2015.12</v>
      </c>
      <c r="T10" s="653">
        <v>2016.12</v>
      </c>
      <c r="U10" s="653">
        <v>2017.12</v>
      </c>
      <c r="V10" s="653">
        <v>2018.12</v>
      </c>
      <c r="W10" s="653">
        <v>2019.12</v>
      </c>
      <c r="X10" s="653">
        <v>2020.12</v>
      </c>
      <c r="Y10" s="653">
        <v>2021.12</v>
      </c>
      <c r="Z10" s="653">
        <v>2022.12</v>
      </c>
      <c r="AA10" s="653">
        <v>2023.12</v>
      </c>
      <c r="AB10" s="653">
        <v>2024.12</v>
      </c>
    </row>
    <row r="11" spans="1:28">
      <c r="A11" s="7" t="s">
        <v>287</v>
      </c>
      <c r="B11" s="7" t="s">
        <v>288</v>
      </c>
      <c r="C11" s="7" t="s">
        <v>773</v>
      </c>
      <c r="F11"/>
    </row>
    <row r="12" spans="1:28">
      <c r="A12" s="7" t="s">
        <v>316</v>
      </c>
      <c r="B12" s="7" t="s">
        <v>317</v>
      </c>
      <c r="C12" s="7" t="s">
        <v>773</v>
      </c>
      <c r="F12"/>
    </row>
    <row r="13" spans="1:28">
      <c r="A13" s="7" t="s">
        <v>320</v>
      </c>
      <c r="B13" s="7" t="s">
        <v>321</v>
      </c>
      <c r="C13" s="7" t="s">
        <v>773</v>
      </c>
      <c r="F13"/>
    </row>
    <row r="14" spans="1:28">
      <c r="A14" s="7" t="s">
        <v>5223</v>
      </c>
      <c r="B14" s="7" t="s">
        <v>4162</v>
      </c>
      <c r="C14" s="7" t="s">
        <v>773</v>
      </c>
      <c r="F14"/>
    </row>
    <row r="15" spans="1:28">
      <c r="A15" s="7" t="s">
        <v>5222</v>
      </c>
      <c r="B15" s="7" t="s">
        <v>4159</v>
      </c>
      <c r="C15" s="7" t="s">
        <v>773</v>
      </c>
      <c r="F15"/>
    </row>
    <row r="16" spans="1:28">
      <c r="A16" s="7" t="s">
        <v>5221</v>
      </c>
      <c r="B16" s="7" t="s">
        <v>4156</v>
      </c>
      <c r="C16" s="7" t="s">
        <v>773</v>
      </c>
      <c r="F16"/>
    </row>
    <row r="17" spans="1:6">
      <c r="A17" s="7" t="s">
        <v>5220</v>
      </c>
      <c r="B17" s="7" t="s">
        <v>4386</v>
      </c>
      <c r="C17" s="7" t="s">
        <v>773</v>
      </c>
      <c r="F17"/>
    </row>
    <row r="18" spans="1:6">
      <c r="A18" s="7" t="s">
        <v>5219</v>
      </c>
      <c r="B18" s="7" t="s">
        <v>4150</v>
      </c>
      <c r="C18" s="7" t="s">
        <v>773</v>
      </c>
      <c r="F18"/>
    </row>
    <row r="19" spans="1:6">
      <c r="A19" s="7" t="s">
        <v>5218</v>
      </c>
      <c r="B19" s="7" t="s">
        <v>4147</v>
      </c>
      <c r="C19" s="7" t="s">
        <v>773</v>
      </c>
      <c r="F19"/>
    </row>
    <row r="20" spans="1:6">
      <c r="A20" s="7" t="s">
        <v>5217</v>
      </c>
      <c r="B20" s="7" t="s">
        <v>4382</v>
      </c>
      <c r="C20" s="7" t="s">
        <v>773</v>
      </c>
      <c r="F20"/>
    </row>
    <row r="21" spans="1:6">
      <c r="A21" s="7" t="s">
        <v>5216</v>
      </c>
      <c r="B21" s="7" t="s">
        <v>4138</v>
      </c>
      <c r="C21" s="7" t="s">
        <v>773</v>
      </c>
      <c r="F21"/>
    </row>
    <row r="22" spans="1:6">
      <c r="A22" s="7" t="s">
        <v>5215</v>
      </c>
      <c r="B22" s="7" t="s">
        <v>4135</v>
      </c>
      <c r="C22" s="7" t="s">
        <v>773</v>
      </c>
      <c r="F22"/>
    </row>
    <row r="23" spans="1:6">
      <c r="A23" s="7" t="s">
        <v>5214</v>
      </c>
      <c r="B23" s="7" t="s">
        <v>4132</v>
      </c>
      <c r="C23" s="7" t="s">
        <v>773</v>
      </c>
      <c r="F23"/>
    </row>
    <row r="24" spans="1:6">
      <c r="A24" s="7" t="s">
        <v>5213</v>
      </c>
      <c r="B24" s="7" t="s">
        <v>4129</v>
      </c>
      <c r="C24" s="7" t="s">
        <v>773</v>
      </c>
      <c r="F24"/>
    </row>
    <row r="25" spans="1:6">
      <c r="A25" s="7" t="s">
        <v>5212</v>
      </c>
      <c r="B25" s="7" t="s">
        <v>4126</v>
      </c>
      <c r="C25" s="7" t="s">
        <v>773</v>
      </c>
      <c r="F25"/>
    </row>
    <row r="26" spans="1:6">
      <c r="A26" s="7" t="s">
        <v>5211</v>
      </c>
      <c r="B26" s="7" t="s">
        <v>4122</v>
      </c>
      <c r="C26" s="7" t="s">
        <v>773</v>
      </c>
      <c r="F26"/>
    </row>
    <row r="27" spans="1:6">
      <c r="A27" s="7" t="s">
        <v>344</v>
      </c>
      <c r="B27" s="7" t="s">
        <v>345</v>
      </c>
      <c r="C27" s="7" t="s">
        <v>773</v>
      </c>
      <c r="F27"/>
    </row>
    <row r="28" spans="1:6">
      <c r="A28" s="7" t="s">
        <v>5210</v>
      </c>
      <c r="B28" s="7" t="s">
        <v>3656</v>
      </c>
      <c r="C28" s="7" t="s">
        <v>773</v>
      </c>
      <c r="F28"/>
    </row>
    <row r="29" spans="1:6">
      <c r="A29" s="7" t="s">
        <v>340</v>
      </c>
      <c r="B29" s="7" t="s">
        <v>341</v>
      </c>
      <c r="C29" s="7" t="s">
        <v>773</v>
      </c>
      <c r="F29"/>
    </row>
    <row r="30" spans="1:6">
      <c r="A30" s="7" t="s">
        <v>338</v>
      </c>
      <c r="B30" s="7" t="s">
        <v>339</v>
      </c>
      <c r="C30" s="7" t="s">
        <v>773</v>
      </c>
      <c r="F30"/>
    </row>
    <row r="31" spans="1:6">
      <c r="A31" s="7" t="s">
        <v>5209</v>
      </c>
      <c r="B31" s="7" t="s">
        <v>346</v>
      </c>
      <c r="C31" s="7" t="s">
        <v>773</v>
      </c>
      <c r="F31"/>
    </row>
    <row r="32" spans="1:6">
      <c r="A32" s="7" t="s">
        <v>335</v>
      </c>
      <c r="B32" s="7" t="s">
        <v>4099</v>
      </c>
      <c r="C32" s="7" t="s">
        <v>773</v>
      </c>
      <c r="F32"/>
    </row>
    <row r="33" spans="1:6">
      <c r="A33" s="7" t="s">
        <v>5208</v>
      </c>
      <c r="B33" s="7" t="s">
        <v>4097</v>
      </c>
      <c r="C33" s="7" t="s">
        <v>773</v>
      </c>
      <c r="F33"/>
    </row>
    <row r="34" spans="1:6">
      <c r="A34" s="7" t="s">
        <v>333</v>
      </c>
      <c r="B34" s="7" t="s">
        <v>4095</v>
      </c>
      <c r="C34" s="7" t="s">
        <v>773</v>
      </c>
      <c r="F34"/>
    </row>
    <row r="35" spans="1:6">
      <c r="A35" s="7" t="s">
        <v>5207</v>
      </c>
      <c r="B35" s="7" t="s">
        <v>4093</v>
      </c>
      <c r="C35" s="7" t="s">
        <v>773</v>
      </c>
      <c r="F35"/>
    </row>
    <row r="36" spans="1:6">
      <c r="A36" s="7" t="s">
        <v>331</v>
      </c>
      <c r="B36" s="7" t="s">
        <v>4084</v>
      </c>
      <c r="C36" s="7" t="s">
        <v>773</v>
      </c>
      <c r="F36"/>
    </row>
    <row r="37" spans="1:6">
      <c r="A37" s="7" t="s">
        <v>329</v>
      </c>
      <c r="B37" s="7" t="s">
        <v>4082</v>
      </c>
      <c r="C37" s="7" t="s">
        <v>773</v>
      </c>
      <c r="F37"/>
    </row>
    <row r="38" spans="1:6">
      <c r="A38" s="7" t="s">
        <v>5206</v>
      </c>
      <c r="B38" s="7" t="s">
        <v>4080</v>
      </c>
      <c r="C38" s="7" t="s">
        <v>773</v>
      </c>
      <c r="F38"/>
    </row>
    <row r="39" spans="1:6">
      <c r="A39" s="7" t="s">
        <v>5205</v>
      </c>
      <c r="B39" s="7" t="s">
        <v>4072</v>
      </c>
      <c r="C39" s="7" t="s">
        <v>773</v>
      </c>
      <c r="F39"/>
    </row>
    <row r="40" spans="1:6">
      <c r="A40" s="7" t="s">
        <v>5204</v>
      </c>
      <c r="B40" s="7" t="s">
        <v>4064</v>
      </c>
      <c r="C40" s="7" t="s">
        <v>773</v>
      </c>
      <c r="F40"/>
    </row>
    <row r="41" spans="1:6">
      <c r="A41" s="7" t="s">
        <v>5203</v>
      </c>
      <c r="B41" s="7" t="s">
        <v>4061</v>
      </c>
      <c r="C41" s="7" t="s">
        <v>773</v>
      </c>
      <c r="F41"/>
    </row>
    <row r="42" spans="1:6">
      <c r="A42" s="7" t="s">
        <v>327</v>
      </c>
      <c r="B42" s="7" t="s">
        <v>4059</v>
      </c>
      <c r="C42" s="7" t="s">
        <v>773</v>
      </c>
      <c r="F42"/>
    </row>
    <row r="43" spans="1:6">
      <c r="A43" s="7" t="s">
        <v>325</v>
      </c>
      <c r="B43" s="7" t="s">
        <v>4371</v>
      </c>
      <c r="C43" s="7" t="s">
        <v>773</v>
      </c>
      <c r="F43"/>
    </row>
    <row r="44" spans="1:6">
      <c r="A44" s="7" t="s">
        <v>5202</v>
      </c>
      <c r="B44" s="7" t="s">
        <v>4026</v>
      </c>
      <c r="C44" s="7" t="s">
        <v>773</v>
      </c>
      <c r="F44"/>
    </row>
    <row r="45" spans="1:6">
      <c r="A45" s="7" t="s">
        <v>5201</v>
      </c>
      <c r="B45" s="7" t="s">
        <v>4021</v>
      </c>
      <c r="C45" s="7" t="s">
        <v>773</v>
      </c>
      <c r="F45"/>
    </row>
    <row r="46" spans="1:6">
      <c r="A46" s="7" t="s">
        <v>5200</v>
      </c>
      <c r="B46" s="7" t="s">
        <v>4016</v>
      </c>
      <c r="C46" s="7" t="s">
        <v>773</v>
      </c>
      <c r="F46"/>
    </row>
    <row r="47" spans="1:6">
      <c r="A47" s="7" t="s">
        <v>323</v>
      </c>
      <c r="B47" s="7" t="s">
        <v>4013</v>
      </c>
      <c r="C47" s="7" t="s">
        <v>773</v>
      </c>
      <c r="F47"/>
    </row>
    <row r="48" spans="1:6">
      <c r="A48" s="7" t="s">
        <v>5199</v>
      </c>
      <c r="B48" s="7" t="s">
        <v>4010</v>
      </c>
      <c r="C48" s="7" t="s">
        <v>773</v>
      </c>
      <c r="F48"/>
    </row>
    <row r="49" spans="1:6">
      <c r="A49" s="7" t="s">
        <v>5198</v>
      </c>
      <c r="B49" s="7" t="s">
        <v>3558</v>
      </c>
      <c r="C49" s="7" t="s">
        <v>773</v>
      </c>
      <c r="F49"/>
    </row>
    <row r="50" spans="1:6">
      <c r="A50" s="7" t="s">
        <v>5197</v>
      </c>
      <c r="B50" s="7" t="s">
        <v>3554</v>
      </c>
      <c r="C50" s="7" t="s">
        <v>773</v>
      </c>
      <c r="F50"/>
    </row>
    <row r="51" spans="1:6">
      <c r="A51" s="7" t="s">
        <v>5196</v>
      </c>
      <c r="B51" s="7" t="s">
        <v>3552</v>
      </c>
      <c r="C51" s="7" t="s">
        <v>773</v>
      </c>
      <c r="F51"/>
    </row>
    <row r="52" spans="1:6">
      <c r="A52" s="7" t="s">
        <v>5195</v>
      </c>
      <c r="B52" s="7" t="s">
        <v>4004</v>
      </c>
      <c r="C52" s="7" t="s">
        <v>773</v>
      </c>
      <c r="F52"/>
    </row>
    <row r="53" spans="1:6">
      <c r="A53" s="7" t="s">
        <v>5194</v>
      </c>
      <c r="B53" s="7" t="s">
        <v>4364</v>
      </c>
      <c r="C53" s="7" t="s">
        <v>773</v>
      </c>
      <c r="F53"/>
    </row>
    <row r="54" spans="1:6">
      <c r="A54" s="7" t="s">
        <v>5193</v>
      </c>
      <c r="B54" s="7" t="s">
        <v>3996</v>
      </c>
      <c r="C54" s="7" t="s">
        <v>773</v>
      </c>
      <c r="F54"/>
    </row>
    <row r="55" spans="1:6">
      <c r="A55" s="7" t="s">
        <v>5192</v>
      </c>
      <c r="B55" s="7" t="s">
        <v>3994</v>
      </c>
      <c r="C55" s="7" t="s">
        <v>773</v>
      </c>
      <c r="F55"/>
    </row>
    <row r="56" spans="1:6">
      <c r="A56" s="7" t="s">
        <v>5191</v>
      </c>
      <c r="B56" s="7" t="s">
        <v>1352</v>
      </c>
      <c r="C56" s="7" t="s">
        <v>773</v>
      </c>
      <c r="F56"/>
    </row>
    <row r="57" spans="1:6">
      <c r="A57" s="7" t="s">
        <v>347</v>
      </c>
      <c r="B57" s="7" t="s">
        <v>348</v>
      </c>
      <c r="C57" s="7" t="s">
        <v>773</v>
      </c>
      <c r="F57"/>
    </row>
    <row r="58" spans="1:6">
      <c r="A58" s="7" t="s">
        <v>5190</v>
      </c>
      <c r="B58" s="7" t="s">
        <v>3968</v>
      </c>
      <c r="C58" s="7" t="s">
        <v>773</v>
      </c>
      <c r="F58"/>
    </row>
    <row r="59" spans="1:6">
      <c r="A59" s="7" t="s">
        <v>5189</v>
      </c>
      <c r="B59" s="7" t="s">
        <v>3966</v>
      </c>
      <c r="C59" s="7" t="s">
        <v>773</v>
      </c>
      <c r="F59"/>
    </row>
    <row r="60" spans="1:6">
      <c r="A60" s="7" t="s">
        <v>5188</v>
      </c>
      <c r="B60" s="7" t="s">
        <v>3946</v>
      </c>
      <c r="C60" s="7" t="s">
        <v>773</v>
      </c>
      <c r="F60"/>
    </row>
    <row r="61" spans="1:6">
      <c r="A61" s="7" t="s">
        <v>5187</v>
      </c>
      <c r="B61" s="7" t="s">
        <v>1352</v>
      </c>
      <c r="C61" s="7" t="s">
        <v>773</v>
      </c>
      <c r="F61"/>
    </row>
    <row r="62" spans="1:6">
      <c r="A62" s="7" t="s">
        <v>289</v>
      </c>
      <c r="B62" s="7" t="s">
        <v>290</v>
      </c>
      <c r="C62" s="7" t="s">
        <v>773</v>
      </c>
      <c r="F62"/>
    </row>
    <row r="63" spans="1:6">
      <c r="A63" s="7" t="s">
        <v>306</v>
      </c>
      <c r="B63" s="7" t="s">
        <v>3928</v>
      </c>
      <c r="C63" s="7" t="s">
        <v>773</v>
      </c>
      <c r="F63"/>
    </row>
    <row r="64" spans="1:6">
      <c r="A64" s="7" t="s">
        <v>310</v>
      </c>
      <c r="B64" s="7" t="s">
        <v>3710</v>
      </c>
      <c r="C64" s="7" t="s">
        <v>773</v>
      </c>
      <c r="F64"/>
    </row>
    <row r="65" spans="1:6">
      <c r="A65" s="7" t="s">
        <v>5186</v>
      </c>
      <c r="B65" s="7" t="s">
        <v>3923</v>
      </c>
      <c r="C65" s="7" t="s">
        <v>773</v>
      </c>
      <c r="F65"/>
    </row>
    <row r="66" spans="1:6">
      <c r="A66" s="7" t="s">
        <v>308</v>
      </c>
      <c r="B66" s="7" t="s">
        <v>3918</v>
      </c>
      <c r="C66" s="7" t="s">
        <v>773</v>
      </c>
      <c r="F66"/>
    </row>
    <row r="67" spans="1:6">
      <c r="A67" s="7" t="s">
        <v>5185</v>
      </c>
      <c r="B67" s="7" t="s">
        <v>3913</v>
      </c>
      <c r="C67" s="7" t="s">
        <v>773</v>
      </c>
      <c r="F67"/>
    </row>
    <row r="68" spans="1:6">
      <c r="A68" s="7" t="s">
        <v>5184</v>
      </c>
      <c r="B68" s="7" t="s">
        <v>3908</v>
      </c>
      <c r="C68" s="7" t="s">
        <v>773</v>
      </c>
      <c r="F68"/>
    </row>
    <row r="69" spans="1:6">
      <c r="A69" s="7" t="s">
        <v>5183</v>
      </c>
      <c r="B69" s="7" t="s">
        <v>3903</v>
      </c>
      <c r="C69" s="7" t="s">
        <v>773</v>
      </c>
      <c r="F69"/>
    </row>
    <row r="70" spans="1:6">
      <c r="A70" s="7" t="s">
        <v>5182</v>
      </c>
      <c r="B70" s="7" t="s">
        <v>3898</v>
      </c>
      <c r="C70" s="7" t="s">
        <v>773</v>
      </c>
      <c r="F70"/>
    </row>
    <row r="71" spans="1:6">
      <c r="A71" s="7" t="s">
        <v>5181</v>
      </c>
      <c r="B71" s="7" t="s">
        <v>3893</v>
      </c>
      <c r="C71" s="7" t="s">
        <v>773</v>
      </c>
      <c r="F71"/>
    </row>
    <row r="72" spans="1:6">
      <c r="A72" s="7" t="s">
        <v>5180</v>
      </c>
      <c r="B72" s="7" t="s">
        <v>3888</v>
      </c>
      <c r="C72" s="7" t="s">
        <v>773</v>
      </c>
      <c r="F72"/>
    </row>
    <row r="73" spans="1:6">
      <c r="A73" s="7" t="s">
        <v>5179</v>
      </c>
      <c r="B73" s="7" t="s">
        <v>3883</v>
      </c>
      <c r="C73" s="7" t="s">
        <v>773</v>
      </c>
      <c r="F73"/>
    </row>
    <row r="74" spans="1:6">
      <c r="A74" s="7" t="s">
        <v>5178</v>
      </c>
      <c r="B74" s="7" t="s">
        <v>3878</v>
      </c>
      <c r="C74" s="7" t="s">
        <v>773</v>
      </c>
      <c r="F74"/>
    </row>
    <row r="75" spans="1:6">
      <c r="A75" s="7" t="s">
        <v>5177</v>
      </c>
      <c r="B75" s="7" t="s">
        <v>3873</v>
      </c>
      <c r="C75" s="7" t="s">
        <v>773</v>
      </c>
      <c r="F75"/>
    </row>
    <row r="76" spans="1:6">
      <c r="A76" s="7" t="s">
        <v>5176</v>
      </c>
      <c r="B76" s="7" t="s">
        <v>3868</v>
      </c>
      <c r="C76" s="7" t="s">
        <v>773</v>
      </c>
      <c r="F76"/>
    </row>
    <row r="77" spans="1:6">
      <c r="A77" s="7" t="s">
        <v>5175</v>
      </c>
      <c r="B77" s="7" t="s">
        <v>3863</v>
      </c>
      <c r="C77" s="7" t="s">
        <v>773</v>
      </c>
      <c r="F77"/>
    </row>
    <row r="78" spans="1:6">
      <c r="A78" s="7" t="s">
        <v>5174</v>
      </c>
      <c r="B78" s="7" t="s">
        <v>3858</v>
      </c>
      <c r="C78" s="7" t="s">
        <v>773</v>
      </c>
      <c r="F78"/>
    </row>
    <row r="79" spans="1:6">
      <c r="A79" s="7" t="s">
        <v>5173</v>
      </c>
      <c r="B79" s="7" t="s">
        <v>3853</v>
      </c>
      <c r="C79" s="7" t="s">
        <v>773</v>
      </c>
      <c r="F79"/>
    </row>
    <row r="80" spans="1:6">
      <c r="A80" s="7" t="s">
        <v>5172</v>
      </c>
      <c r="B80" s="7" t="s">
        <v>3848</v>
      </c>
      <c r="C80" s="7" t="s">
        <v>773</v>
      </c>
      <c r="F80"/>
    </row>
    <row r="81" spans="1:6">
      <c r="A81" s="7" t="s">
        <v>5171</v>
      </c>
      <c r="B81" s="7" t="s">
        <v>3843</v>
      </c>
      <c r="C81" s="7" t="s">
        <v>773</v>
      </c>
      <c r="F81"/>
    </row>
    <row r="82" spans="1:6">
      <c r="A82" s="7" t="s">
        <v>5170</v>
      </c>
      <c r="B82" s="7" t="s">
        <v>3818</v>
      </c>
      <c r="C82" s="7" t="s">
        <v>773</v>
      </c>
      <c r="F82"/>
    </row>
    <row r="83" spans="1:6">
      <c r="A83" s="7" t="s">
        <v>302</v>
      </c>
      <c r="B83" s="7" t="s">
        <v>303</v>
      </c>
      <c r="C83" s="7" t="s">
        <v>773</v>
      </c>
      <c r="F83"/>
    </row>
    <row r="84" spans="1:6">
      <c r="A84" s="7" t="s">
        <v>5169</v>
      </c>
      <c r="B84" s="7" t="s">
        <v>3812</v>
      </c>
      <c r="C84" s="7" t="s">
        <v>773</v>
      </c>
      <c r="F84"/>
    </row>
    <row r="85" spans="1:6">
      <c r="A85" s="7" t="s">
        <v>5168</v>
      </c>
      <c r="B85" s="7" t="s">
        <v>3808</v>
      </c>
      <c r="C85" s="7" t="s">
        <v>773</v>
      </c>
      <c r="F85"/>
    </row>
    <row r="86" spans="1:6">
      <c r="A86" s="7" t="s">
        <v>5167</v>
      </c>
      <c r="B86" s="7" t="s">
        <v>3803</v>
      </c>
      <c r="C86" s="7" t="s">
        <v>773</v>
      </c>
      <c r="F86"/>
    </row>
    <row r="87" spans="1:6">
      <c r="A87" s="7" t="s">
        <v>5166</v>
      </c>
      <c r="B87" s="7" t="s">
        <v>4337</v>
      </c>
      <c r="C87" s="7" t="s">
        <v>773</v>
      </c>
      <c r="F87"/>
    </row>
    <row r="88" spans="1:6">
      <c r="A88" s="7" t="s">
        <v>5165</v>
      </c>
      <c r="B88" s="7" t="s">
        <v>3793</v>
      </c>
      <c r="C88" s="7" t="s">
        <v>773</v>
      </c>
      <c r="F88"/>
    </row>
    <row r="89" spans="1:6">
      <c r="A89" s="7" t="s">
        <v>5164</v>
      </c>
      <c r="B89" s="7" t="s">
        <v>3788</v>
      </c>
      <c r="C89" s="7" t="s">
        <v>773</v>
      </c>
      <c r="F89"/>
    </row>
    <row r="90" spans="1:6">
      <c r="A90" s="7" t="s">
        <v>5163</v>
      </c>
      <c r="B90" s="7" t="s">
        <v>3783</v>
      </c>
      <c r="C90" s="7" t="s">
        <v>773</v>
      </c>
      <c r="F90"/>
    </row>
    <row r="91" spans="1:6">
      <c r="A91" s="7" t="s">
        <v>5162</v>
      </c>
      <c r="B91" s="7" t="s">
        <v>3778</v>
      </c>
      <c r="C91" s="7" t="s">
        <v>773</v>
      </c>
      <c r="F91"/>
    </row>
    <row r="92" spans="1:6">
      <c r="A92" s="7" t="s">
        <v>5161</v>
      </c>
      <c r="B92" s="7" t="s">
        <v>3773</v>
      </c>
      <c r="C92" s="7" t="s">
        <v>773</v>
      </c>
      <c r="F92"/>
    </row>
    <row r="93" spans="1:6">
      <c r="A93" s="7" t="s">
        <v>5160</v>
      </c>
      <c r="B93" s="7" t="s">
        <v>4330</v>
      </c>
      <c r="C93" s="7" t="s">
        <v>773</v>
      </c>
      <c r="F93"/>
    </row>
    <row r="94" spans="1:6">
      <c r="A94" s="7" t="s">
        <v>5159</v>
      </c>
      <c r="B94" s="7" t="s">
        <v>1352</v>
      </c>
      <c r="C94" s="7" t="s">
        <v>773</v>
      </c>
      <c r="F94"/>
    </row>
    <row r="95" spans="1:6">
      <c r="A95" s="7" t="s">
        <v>5158</v>
      </c>
      <c r="B95" s="7" t="s">
        <v>3734</v>
      </c>
      <c r="C95" s="7" t="s">
        <v>773</v>
      </c>
      <c r="F95"/>
    </row>
    <row r="96" spans="1:6">
      <c r="A96" s="7" t="s">
        <v>314</v>
      </c>
      <c r="B96" s="7" t="s">
        <v>315</v>
      </c>
      <c r="C96" s="7" t="s">
        <v>773</v>
      </c>
      <c r="F96"/>
    </row>
    <row r="97" spans="1:6">
      <c r="A97" s="7" t="s">
        <v>5157</v>
      </c>
      <c r="B97" s="7" t="s">
        <v>3710</v>
      </c>
      <c r="C97" s="7" t="s">
        <v>773</v>
      </c>
      <c r="F97"/>
    </row>
    <row r="98" spans="1:6">
      <c r="A98" s="7" t="s">
        <v>5156</v>
      </c>
      <c r="B98" s="7" t="s">
        <v>3706</v>
      </c>
      <c r="C98" s="7" t="s">
        <v>773</v>
      </c>
      <c r="F98"/>
    </row>
    <row r="99" spans="1:6">
      <c r="A99" s="7" t="s">
        <v>5155</v>
      </c>
      <c r="B99" s="7" t="s">
        <v>3701</v>
      </c>
      <c r="C99" s="7" t="s">
        <v>773</v>
      </c>
      <c r="F99"/>
    </row>
    <row r="100" spans="1:6">
      <c r="A100" s="7" t="s">
        <v>5154</v>
      </c>
      <c r="B100" s="7" t="s">
        <v>4324</v>
      </c>
      <c r="C100" s="7" t="s">
        <v>773</v>
      </c>
      <c r="F100"/>
    </row>
    <row r="101" spans="1:6">
      <c r="A101" s="7" t="s">
        <v>312</v>
      </c>
      <c r="B101" s="7" t="s">
        <v>4323</v>
      </c>
      <c r="C101" s="7" t="s">
        <v>773</v>
      </c>
      <c r="F101"/>
    </row>
    <row r="102" spans="1:6">
      <c r="A102" s="7" t="s">
        <v>5153</v>
      </c>
      <c r="B102" s="7" t="s">
        <v>4322</v>
      </c>
      <c r="C102" s="7" t="s">
        <v>773</v>
      </c>
      <c r="F102"/>
    </row>
    <row r="103" spans="1:6">
      <c r="A103" s="7" t="s">
        <v>5152</v>
      </c>
      <c r="B103" s="7" t="s">
        <v>4321</v>
      </c>
      <c r="C103" s="7" t="s">
        <v>773</v>
      </c>
      <c r="F103"/>
    </row>
    <row r="104" spans="1:6">
      <c r="A104" s="7" t="s">
        <v>5151</v>
      </c>
      <c r="B104" s="7" t="s">
        <v>1735</v>
      </c>
      <c r="C104" s="7" t="s">
        <v>773</v>
      </c>
      <c r="F104"/>
    </row>
    <row r="105" spans="1:6">
      <c r="A105" s="7" t="s">
        <v>5150</v>
      </c>
      <c r="B105" s="7" t="s">
        <v>4319</v>
      </c>
      <c r="C105" s="7" t="s">
        <v>773</v>
      </c>
      <c r="F105"/>
    </row>
    <row r="106" spans="1:6">
      <c r="A106" s="7" t="s">
        <v>5149</v>
      </c>
      <c r="B106" s="7" t="s">
        <v>4318</v>
      </c>
      <c r="C106" s="7" t="s">
        <v>773</v>
      </c>
      <c r="F106"/>
    </row>
    <row r="107" spans="1:6">
      <c r="A107" s="7" t="s">
        <v>295</v>
      </c>
      <c r="B107" s="7" t="s">
        <v>296</v>
      </c>
      <c r="C107" s="7" t="s">
        <v>773</v>
      </c>
      <c r="F107"/>
    </row>
    <row r="108" spans="1:6">
      <c r="A108" s="7" t="s">
        <v>293</v>
      </c>
      <c r="B108" s="7" t="s">
        <v>294</v>
      </c>
      <c r="C108" s="7" t="s">
        <v>773</v>
      </c>
      <c r="F108"/>
    </row>
    <row r="109" spans="1:6">
      <c r="A109" s="7" t="s">
        <v>5148</v>
      </c>
      <c r="B109" s="7" t="s">
        <v>4317</v>
      </c>
      <c r="C109" s="7" t="s">
        <v>773</v>
      </c>
      <c r="F109"/>
    </row>
    <row r="110" spans="1:6">
      <c r="A110" s="7" t="s">
        <v>5147</v>
      </c>
      <c r="B110" s="7" t="s">
        <v>4316</v>
      </c>
      <c r="C110" s="7" t="s">
        <v>773</v>
      </c>
      <c r="F110"/>
    </row>
    <row r="111" spans="1:6">
      <c r="A111" s="7" t="s">
        <v>297</v>
      </c>
      <c r="B111" s="7" t="s">
        <v>4315</v>
      </c>
      <c r="C111" s="7" t="s">
        <v>773</v>
      </c>
      <c r="F111"/>
    </row>
    <row r="112" spans="1:6">
      <c r="A112" s="7" t="s">
        <v>5146</v>
      </c>
      <c r="B112" s="7" t="s">
        <v>4314</v>
      </c>
      <c r="C112" s="7" t="s">
        <v>773</v>
      </c>
      <c r="F112"/>
    </row>
    <row r="113" spans="1:6">
      <c r="A113" s="7" t="s">
        <v>5145</v>
      </c>
      <c r="B113" s="7" t="s">
        <v>4312</v>
      </c>
      <c r="C113" s="7" t="s">
        <v>773</v>
      </c>
      <c r="F113"/>
    </row>
    <row r="114" spans="1:6">
      <c r="A114" s="7" t="s">
        <v>5144</v>
      </c>
      <c r="B114" s="7" t="s">
        <v>4310</v>
      </c>
      <c r="C114" s="7" t="s">
        <v>773</v>
      </c>
      <c r="F114"/>
    </row>
    <row r="115" spans="1:6">
      <c r="A115" s="7" t="s">
        <v>5143</v>
      </c>
      <c r="B115" s="7" t="s">
        <v>4309</v>
      </c>
      <c r="C115" s="7" t="s">
        <v>773</v>
      </c>
      <c r="F115"/>
    </row>
    <row r="116" spans="1:6">
      <c r="A116" s="7" t="s">
        <v>5142</v>
      </c>
      <c r="B116" s="7" t="s">
        <v>4308</v>
      </c>
      <c r="C116" s="7" t="s">
        <v>773</v>
      </c>
      <c r="F116"/>
    </row>
    <row r="117" spans="1:6">
      <c r="A117" s="7" t="s">
        <v>5141</v>
      </c>
      <c r="B117" s="7" t="s">
        <v>1735</v>
      </c>
      <c r="C117" s="7" t="s">
        <v>773</v>
      </c>
      <c r="F117"/>
    </row>
    <row r="118" spans="1:6">
      <c r="A118" s="7" t="s">
        <v>291</v>
      </c>
      <c r="B118" s="7" t="s">
        <v>292</v>
      </c>
      <c r="C118" s="7" t="s">
        <v>773</v>
      </c>
      <c r="F118"/>
    </row>
    <row r="119" spans="1:6">
      <c r="A119" s="7" t="s">
        <v>5140</v>
      </c>
      <c r="B119" s="7" t="s">
        <v>3615</v>
      </c>
      <c r="C119" s="7" t="s">
        <v>773</v>
      </c>
      <c r="F119"/>
    </row>
    <row r="120" spans="1:6">
      <c r="A120" s="7" t="s">
        <v>5139</v>
      </c>
      <c r="B120" s="7" t="s">
        <v>4304</v>
      </c>
      <c r="C120" s="7" t="s">
        <v>773</v>
      </c>
      <c r="F120"/>
    </row>
    <row r="121" spans="1:6">
      <c r="A121" s="7" t="s">
        <v>5138</v>
      </c>
      <c r="B121" s="7" t="s">
        <v>3586</v>
      </c>
      <c r="C121" s="7" t="s">
        <v>773</v>
      </c>
      <c r="F121"/>
    </row>
    <row r="122" spans="1:6">
      <c r="A122" s="7" t="s">
        <v>5137</v>
      </c>
      <c r="B122" s="7" t="s">
        <v>3582</v>
      </c>
      <c r="C122" s="7" t="s">
        <v>773</v>
      </c>
      <c r="F122"/>
    </row>
    <row r="123" spans="1:6">
      <c r="A123" s="7" t="s">
        <v>5136</v>
      </c>
      <c r="B123" s="7" t="s">
        <v>1352</v>
      </c>
      <c r="C123" s="7" t="s">
        <v>773</v>
      </c>
      <c r="F123"/>
    </row>
    <row r="124" spans="1:6">
      <c r="A124" s="7" t="s">
        <v>300</v>
      </c>
      <c r="B124" s="7" t="s">
        <v>301</v>
      </c>
      <c r="C124" s="7" t="s">
        <v>773</v>
      </c>
      <c r="F124"/>
    </row>
    <row r="125" spans="1:6">
      <c r="A125" s="7" t="s">
        <v>5135</v>
      </c>
      <c r="B125" s="7" t="s">
        <v>3560</v>
      </c>
      <c r="C125" s="7" t="s">
        <v>773</v>
      </c>
      <c r="F125"/>
    </row>
    <row r="126" spans="1:6">
      <c r="A126" s="7" t="s">
        <v>5134</v>
      </c>
      <c r="B126" s="7" t="s">
        <v>3558</v>
      </c>
      <c r="C126" s="7" t="s">
        <v>773</v>
      </c>
      <c r="F126"/>
    </row>
    <row r="127" spans="1:6">
      <c r="A127" s="7" t="s">
        <v>5133</v>
      </c>
      <c r="B127" s="7" t="s">
        <v>3554</v>
      </c>
      <c r="C127" s="7" t="s">
        <v>773</v>
      </c>
      <c r="F127"/>
    </row>
    <row r="128" spans="1:6">
      <c r="A128" s="7" t="s">
        <v>5132</v>
      </c>
      <c r="B128" s="7" t="s">
        <v>3552</v>
      </c>
      <c r="C128" s="7" t="s">
        <v>773</v>
      </c>
      <c r="F128"/>
    </row>
    <row r="129" spans="1:6">
      <c r="A129" s="7" t="s">
        <v>5131</v>
      </c>
      <c r="B129" s="7" t="s">
        <v>3550</v>
      </c>
      <c r="C129" s="7" t="s">
        <v>773</v>
      </c>
      <c r="F129"/>
    </row>
    <row r="130" spans="1:6">
      <c r="A130" s="7" t="s">
        <v>5130</v>
      </c>
      <c r="B130" s="7" t="s">
        <v>3548</v>
      </c>
      <c r="C130" s="7" t="s">
        <v>773</v>
      </c>
      <c r="F130"/>
    </row>
    <row r="131" spans="1:6" ht="14.25" customHeight="1">
      <c r="A131" s="7" t="s">
        <v>5129</v>
      </c>
      <c r="B131" s="7" t="s">
        <v>3528</v>
      </c>
      <c r="C131" s="7" t="s">
        <v>773</v>
      </c>
      <c r="F131"/>
    </row>
    <row r="132" spans="1:6">
      <c r="A132" s="7" t="s">
        <v>5128</v>
      </c>
      <c r="B132" s="7" t="s">
        <v>4298</v>
      </c>
      <c r="C132" s="7" t="s">
        <v>773</v>
      </c>
      <c r="F132"/>
    </row>
    <row r="133" spans="1:6">
      <c r="A133" s="7" t="s">
        <v>5127</v>
      </c>
      <c r="B133" s="7" t="s">
        <v>1352</v>
      </c>
      <c r="C133" s="7" t="s">
        <v>773</v>
      </c>
      <c r="F133"/>
    </row>
    <row r="134" spans="1:6">
      <c r="A134" s="7" t="s">
        <v>5126</v>
      </c>
      <c r="B134" s="7" t="s">
        <v>3494</v>
      </c>
      <c r="C134" s="7" t="s">
        <v>773</v>
      </c>
      <c r="F134"/>
    </row>
    <row r="135" spans="1:6">
      <c r="A135" s="7" t="s">
        <v>5125</v>
      </c>
      <c r="B135" s="7" t="s">
        <v>4295</v>
      </c>
      <c r="C135" s="7" t="s">
        <v>773</v>
      </c>
      <c r="F135"/>
    </row>
    <row r="136" spans="1:6">
      <c r="A136" s="7" t="s">
        <v>5124</v>
      </c>
      <c r="B136" s="7" t="s">
        <v>4293</v>
      </c>
      <c r="C136" s="7" t="s">
        <v>773</v>
      </c>
      <c r="F136"/>
    </row>
    <row r="137" spans="1:6">
      <c r="A137" s="7" t="s">
        <v>242</v>
      </c>
      <c r="B137" s="7" t="s">
        <v>243</v>
      </c>
      <c r="C137" s="7" t="s">
        <v>773</v>
      </c>
      <c r="F137"/>
    </row>
    <row r="138" spans="1:6">
      <c r="A138" s="7" t="s">
        <v>260</v>
      </c>
      <c r="B138" s="7" t="s">
        <v>261</v>
      </c>
      <c r="C138" s="7" t="s">
        <v>773</v>
      </c>
      <c r="F138"/>
    </row>
    <row r="139" spans="1:6">
      <c r="A139" s="7" t="s">
        <v>272</v>
      </c>
      <c r="B139" s="7" t="s">
        <v>273</v>
      </c>
      <c r="C139" s="7" t="s">
        <v>773</v>
      </c>
      <c r="F139"/>
    </row>
    <row r="140" spans="1:6">
      <c r="A140" s="7" t="s">
        <v>270</v>
      </c>
      <c r="B140" s="7" t="s">
        <v>271</v>
      </c>
      <c r="C140" s="7" t="s">
        <v>773</v>
      </c>
      <c r="F140"/>
    </row>
    <row r="141" spans="1:6">
      <c r="A141" s="7" t="s">
        <v>5123</v>
      </c>
      <c r="B141" s="7" t="s">
        <v>3466</v>
      </c>
      <c r="C141" s="7" t="s">
        <v>773</v>
      </c>
      <c r="F141"/>
    </row>
    <row r="142" spans="1:6">
      <c r="A142" s="7" t="s">
        <v>5122</v>
      </c>
      <c r="B142" s="7" t="s">
        <v>3463</v>
      </c>
      <c r="C142" s="7" t="s">
        <v>773</v>
      </c>
      <c r="F142"/>
    </row>
    <row r="143" spans="1:6">
      <c r="A143" s="7" t="s">
        <v>5121</v>
      </c>
      <c r="B143" s="7" t="s">
        <v>3451</v>
      </c>
      <c r="C143" s="7" t="s">
        <v>773</v>
      </c>
      <c r="F143"/>
    </row>
    <row r="144" spans="1:6">
      <c r="A144" s="7" t="s">
        <v>5120</v>
      </c>
      <c r="B144" s="7" t="s">
        <v>3449</v>
      </c>
      <c r="C144" s="7" t="s">
        <v>773</v>
      </c>
      <c r="F144"/>
    </row>
    <row r="145" spans="1:6">
      <c r="A145" s="7" t="s">
        <v>5119</v>
      </c>
      <c r="B145" s="7" t="s">
        <v>3447</v>
      </c>
      <c r="C145" s="7" t="s">
        <v>773</v>
      </c>
      <c r="F145"/>
    </row>
    <row r="146" spans="1:6">
      <c r="A146" s="7" t="s">
        <v>5118</v>
      </c>
      <c r="B146" s="7" t="s">
        <v>3445</v>
      </c>
      <c r="C146" s="7" t="s">
        <v>773</v>
      </c>
      <c r="F146"/>
    </row>
    <row r="147" spans="1:6">
      <c r="A147" s="7" t="s">
        <v>5117</v>
      </c>
      <c r="B147" s="7" t="s">
        <v>3443</v>
      </c>
      <c r="C147" s="7" t="s">
        <v>773</v>
      </c>
      <c r="F147"/>
    </row>
    <row r="148" spans="1:6">
      <c r="A148" s="7" t="s">
        <v>5116</v>
      </c>
      <c r="B148" s="7" t="s">
        <v>3441</v>
      </c>
      <c r="C148" s="7" t="s">
        <v>773</v>
      </c>
      <c r="F148"/>
    </row>
    <row r="149" spans="1:6">
      <c r="A149" s="7" t="s">
        <v>5115</v>
      </c>
      <c r="B149" s="7" t="s">
        <v>3197</v>
      </c>
      <c r="C149" s="7" t="s">
        <v>773</v>
      </c>
      <c r="F149"/>
    </row>
    <row r="150" spans="1:6">
      <c r="A150" s="7" t="s">
        <v>5114</v>
      </c>
      <c r="B150" s="7" t="s">
        <v>3195</v>
      </c>
      <c r="C150" s="7" t="s">
        <v>773</v>
      </c>
      <c r="F150"/>
    </row>
    <row r="151" spans="1:6">
      <c r="A151" s="7" t="s">
        <v>5113</v>
      </c>
      <c r="B151" s="7" t="s">
        <v>3437</v>
      </c>
      <c r="C151" s="7" t="s">
        <v>773</v>
      </c>
      <c r="F151"/>
    </row>
    <row r="152" spans="1:6">
      <c r="A152" s="7" t="s">
        <v>5112</v>
      </c>
      <c r="B152" s="7" t="s">
        <v>3434</v>
      </c>
      <c r="C152" s="7" t="s">
        <v>773</v>
      </c>
      <c r="F152"/>
    </row>
    <row r="153" spans="1:6">
      <c r="A153" s="7" t="s">
        <v>5111</v>
      </c>
      <c r="B153" s="7" t="s">
        <v>3432</v>
      </c>
      <c r="C153" s="7" t="s">
        <v>773</v>
      </c>
      <c r="F153"/>
    </row>
    <row r="154" spans="1:6">
      <c r="A154" s="7" t="s">
        <v>264</v>
      </c>
      <c r="B154" s="7" t="s">
        <v>3430</v>
      </c>
      <c r="C154" s="7" t="s">
        <v>773</v>
      </c>
      <c r="F154"/>
    </row>
    <row r="155" spans="1:6">
      <c r="A155" s="7" t="s">
        <v>5110</v>
      </c>
      <c r="B155" s="7" t="s">
        <v>3174</v>
      </c>
      <c r="C155" s="7" t="s">
        <v>773</v>
      </c>
      <c r="F155"/>
    </row>
    <row r="156" spans="1:6">
      <c r="A156" s="7" t="s">
        <v>5109</v>
      </c>
      <c r="B156" s="7" t="s">
        <v>2995</v>
      </c>
      <c r="C156" s="7" t="s">
        <v>773</v>
      </c>
      <c r="F156"/>
    </row>
    <row r="157" spans="1:6">
      <c r="A157" s="7" t="s">
        <v>266</v>
      </c>
      <c r="B157" s="7" t="s">
        <v>3419</v>
      </c>
      <c r="C157" s="7" t="s">
        <v>773</v>
      </c>
      <c r="F157"/>
    </row>
    <row r="158" spans="1:6">
      <c r="A158" s="7" t="s">
        <v>5108</v>
      </c>
      <c r="B158" s="7" t="s">
        <v>3417</v>
      </c>
      <c r="C158" s="7" t="s">
        <v>773</v>
      </c>
      <c r="F158"/>
    </row>
    <row r="159" spans="1:6">
      <c r="A159" s="7" t="s">
        <v>5107</v>
      </c>
      <c r="B159" s="7" t="s">
        <v>3411</v>
      </c>
      <c r="C159" s="7" t="s">
        <v>773</v>
      </c>
      <c r="F159"/>
    </row>
    <row r="160" spans="1:6">
      <c r="A160" s="7" t="s">
        <v>5106</v>
      </c>
      <c r="B160" s="7" t="s">
        <v>3409</v>
      </c>
      <c r="C160" s="7" t="s">
        <v>773</v>
      </c>
      <c r="F160"/>
    </row>
    <row r="161" spans="1:6">
      <c r="A161" s="7" t="s">
        <v>285</v>
      </c>
      <c r="B161" s="7" t="s">
        <v>3407</v>
      </c>
      <c r="C161" s="7" t="s">
        <v>773</v>
      </c>
      <c r="F161"/>
    </row>
    <row r="162" spans="1:6">
      <c r="A162" s="7" t="s">
        <v>280</v>
      </c>
      <c r="B162" s="7" t="s">
        <v>3401</v>
      </c>
      <c r="C162" s="7" t="s">
        <v>773</v>
      </c>
      <c r="F162"/>
    </row>
    <row r="163" spans="1:6">
      <c r="A163" s="7" t="s">
        <v>5105</v>
      </c>
      <c r="B163" s="7" t="s">
        <v>3386</v>
      </c>
      <c r="C163" s="7" t="s">
        <v>773</v>
      </c>
      <c r="F163"/>
    </row>
    <row r="164" spans="1:6">
      <c r="A164" s="7" t="s">
        <v>5104</v>
      </c>
      <c r="B164" s="7" t="s">
        <v>3376</v>
      </c>
      <c r="C164" s="7" t="s">
        <v>773</v>
      </c>
      <c r="F164"/>
    </row>
    <row r="165" spans="1:6">
      <c r="A165" s="7" t="s">
        <v>5103</v>
      </c>
      <c r="B165" s="7" t="s">
        <v>3374</v>
      </c>
      <c r="C165" s="7" t="s">
        <v>773</v>
      </c>
      <c r="F165"/>
    </row>
    <row r="166" spans="1:6">
      <c r="A166" s="7" t="s">
        <v>5102</v>
      </c>
      <c r="B166" s="7" t="s">
        <v>3366</v>
      </c>
      <c r="C166" s="7" t="s">
        <v>773</v>
      </c>
      <c r="F166"/>
    </row>
    <row r="167" spans="1:6">
      <c r="A167" s="7" t="s">
        <v>5101</v>
      </c>
      <c r="B167" s="7" t="s">
        <v>2995</v>
      </c>
      <c r="C167" s="7" t="s">
        <v>773</v>
      </c>
      <c r="F167"/>
    </row>
    <row r="168" spans="1:6">
      <c r="A168" s="7" t="s">
        <v>276</v>
      </c>
      <c r="B168" s="7" t="s">
        <v>1352</v>
      </c>
      <c r="C168" s="7" t="s">
        <v>773</v>
      </c>
      <c r="F168"/>
    </row>
    <row r="169" spans="1:6">
      <c r="A169" s="7" t="s">
        <v>5100</v>
      </c>
      <c r="B169" s="7" t="s">
        <v>3356</v>
      </c>
      <c r="C169" s="7" t="s">
        <v>773</v>
      </c>
      <c r="F169"/>
    </row>
    <row r="170" spans="1:6">
      <c r="A170" s="7" t="s">
        <v>5099</v>
      </c>
      <c r="B170" s="7" t="s">
        <v>3346</v>
      </c>
      <c r="C170" s="7" t="s">
        <v>773</v>
      </c>
      <c r="F170"/>
    </row>
    <row r="171" spans="1:6">
      <c r="A171" s="7" t="s">
        <v>5098</v>
      </c>
      <c r="B171" s="7" t="s">
        <v>3334</v>
      </c>
      <c r="C171" s="7" t="s">
        <v>773</v>
      </c>
      <c r="F171"/>
    </row>
    <row r="172" spans="1:6">
      <c r="A172" s="7" t="s">
        <v>282</v>
      </c>
      <c r="B172" s="7" t="s">
        <v>3028</v>
      </c>
      <c r="C172" s="7" t="s">
        <v>773</v>
      </c>
      <c r="F172"/>
    </row>
    <row r="173" spans="1:6">
      <c r="A173" s="7" t="s">
        <v>5097</v>
      </c>
      <c r="B173" s="7" t="s">
        <v>3026</v>
      </c>
      <c r="C173" s="7" t="s">
        <v>773</v>
      </c>
      <c r="F173"/>
    </row>
    <row r="174" spans="1:6">
      <c r="A174" s="7" t="s">
        <v>5096</v>
      </c>
      <c r="B174" s="7" t="s">
        <v>3024</v>
      </c>
      <c r="C174" s="7" t="s">
        <v>773</v>
      </c>
      <c r="F174"/>
    </row>
    <row r="175" spans="1:6">
      <c r="A175" s="7" t="s">
        <v>5095</v>
      </c>
      <c r="B175" s="7" t="s">
        <v>3329</v>
      </c>
      <c r="C175" s="7" t="s">
        <v>773</v>
      </c>
      <c r="F175"/>
    </row>
    <row r="176" spans="1:6">
      <c r="A176" s="7" t="s">
        <v>278</v>
      </c>
      <c r="B176" s="7" t="s">
        <v>3327</v>
      </c>
      <c r="C176" s="7" t="s">
        <v>773</v>
      </c>
      <c r="F176"/>
    </row>
    <row r="177" spans="1:6">
      <c r="A177" s="7" t="s">
        <v>5094</v>
      </c>
      <c r="B177" s="7" t="s">
        <v>3315</v>
      </c>
      <c r="C177" s="7" t="s">
        <v>773</v>
      </c>
      <c r="F177"/>
    </row>
    <row r="178" spans="1:6">
      <c r="A178" s="7" t="s">
        <v>5093</v>
      </c>
      <c r="B178" s="7" t="s">
        <v>3313</v>
      </c>
      <c r="C178" s="7" t="s">
        <v>773</v>
      </c>
      <c r="F178"/>
    </row>
    <row r="179" spans="1:6">
      <c r="A179" s="7" t="s">
        <v>5092</v>
      </c>
      <c r="B179" s="7" t="s">
        <v>2995</v>
      </c>
      <c r="C179" s="7" t="s">
        <v>773</v>
      </c>
      <c r="F179"/>
    </row>
    <row r="180" spans="1:6">
      <c r="A180" s="7" t="s">
        <v>5091</v>
      </c>
      <c r="B180" s="7" t="s">
        <v>3310</v>
      </c>
      <c r="C180" s="7" t="s">
        <v>773</v>
      </c>
      <c r="F180"/>
    </row>
    <row r="181" spans="1:6">
      <c r="A181" s="7" t="s">
        <v>5090</v>
      </c>
      <c r="B181" s="7" t="s">
        <v>3308</v>
      </c>
      <c r="C181" s="7" t="s">
        <v>773</v>
      </c>
      <c r="F181"/>
    </row>
    <row r="182" spans="1:6">
      <c r="A182" s="7" t="s">
        <v>5089</v>
      </c>
      <c r="B182" s="7" t="s">
        <v>3306</v>
      </c>
      <c r="C182" s="7" t="s">
        <v>773</v>
      </c>
      <c r="F182"/>
    </row>
    <row r="183" spans="1:6">
      <c r="A183" s="7" t="s">
        <v>5088</v>
      </c>
      <c r="B183" s="7" t="s">
        <v>3289</v>
      </c>
      <c r="C183" s="7" t="s">
        <v>773</v>
      </c>
      <c r="F183"/>
    </row>
    <row r="184" spans="1:6">
      <c r="A184" s="7" t="s">
        <v>5087</v>
      </c>
      <c r="B184" s="7" t="s">
        <v>1352</v>
      </c>
      <c r="C184" s="7" t="s">
        <v>773</v>
      </c>
      <c r="F184"/>
    </row>
    <row r="185" spans="1:6">
      <c r="A185" s="7" t="s">
        <v>244</v>
      </c>
      <c r="B185" s="7" t="s">
        <v>245</v>
      </c>
      <c r="C185" s="7" t="s">
        <v>773</v>
      </c>
      <c r="F185"/>
    </row>
    <row r="186" spans="1:6">
      <c r="A186" s="7" t="s">
        <v>257</v>
      </c>
      <c r="B186" s="7" t="s">
        <v>258</v>
      </c>
      <c r="C186" s="7" t="s">
        <v>773</v>
      </c>
      <c r="F186"/>
    </row>
    <row r="187" spans="1:6">
      <c r="A187" s="7" t="s">
        <v>5086</v>
      </c>
      <c r="B187" s="7" t="s">
        <v>3260</v>
      </c>
      <c r="C187" s="7" t="s">
        <v>773</v>
      </c>
      <c r="F187"/>
    </row>
    <row r="188" spans="1:6">
      <c r="A188" s="7" t="s">
        <v>5085</v>
      </c>
      <c r="B188" s="7" t="s">
        <v>3250</v>
      </c>
      <c r="C188" s="7" t="s">
        <v>773</v>
      </c>
      <c r="F188"/>
    </row>
    <row r="189" spans="1:6">
      <c r="A189" s="7" t="s">
        <v>5084</v>
      </c>
      <c r="B189" s="7" t="s">
        <v>3238</v>
      </c>
      <c r="C189" s="7" t="s">
        <v>773</v>
      </c>
      <c r="F189"/>
    </row>
    <row r="190" spans="1:6">
      <c r="A190" s="7" t="s">
        <v>5083</v>
      </c>
      <c r="B190" s="7" t="s">
        <v>3226</v>
      </c>
      <c r="C190" s="7" t="s">
        <v>773</v>
      </c>
      <c r="F190"/>
    </row>
    <row r="191" spans="1:6">
      <c r="A191" s="7" t="s">
        <v>254</v>
      </c>
      <c r="B191" s="7" t="s">
        <v>255</v>
      </c>
      <c r="C191" s="7" t="s">
        <v>773</v>
      </c>
      <c r="F191"/>
    </row>
    <row r="192" spans="1:6">
      <c r="A192" s="7" t="s">
        <v>5082</v>
      </c>
      <c r="B192" s="7" t="s">
        <v>3197</v>
      </c>
      <c r="C192" s="7" t="s">
        <v>773</v>
      </c>
      <c r="F192"/>
    </row>
    <row r="193" spans="1:6">
      <c r="A193" s="7" t="s">
        <v>5081</v>
      </c>
      <c r="B193" s="7" t="s">
        <v>3195</v>
      </c>
      <c r="C193" s="7" t="s">
        <v>773</v>
      </c>
      <c r="F193"/>
    </row>
    <row r="194" spans="1:6">
      <c r="A194" s="7" t="s">
        <v>5080</v>
      </c>
      <c r="B194" s="7" t="s">
        <v>3193</v>
      </c>
      <c r="C194" s="7" t="s">
        <v>773</v>
      </c>
      <c r="F194"/>
    </row>
    <row r="195" spans="1:6">
      <c r="A195" s="7" t="s">
        <v>5079</v>
      </c>
      <c r="B195" s="7" t="s">
        <v>3190</v>
      </c>
      <c r="C195" s="7" t="s">
        <v>773</v>
      </c>
      <c r="F195"/>
    </row>
    <row r="196" spans="1:6">
      <c r="A196" s="7" t="s">
        <v>248</v>
      </c>
      <c r="B196" s="7" t="s">
        <v>3188</v>
      </c>
      <c r="C196" s="7" t="s">
        <v>773</v>
      </c>
      <c r="F196"/>
    </row>
    <row r="197" spans="1:6">
      <c r="A197" s="7" t="s">
        <v>5078</v>
      </c>
      <c r="B197" s="7" t="s">
        <v>3174</v>
      </c>
      <c r="C197" s="7" t="s">
        <v>773</v>
      </c>
      <c r="F197"/>
    </row>
    <row r="198" spans="1:6">
      <c r="A198" s="7" t="s">
        <v>252</v>
      </c>
      <c r="B198" s="7" t="s">
        <v>3171</v>
      </c>
      <c r="C198" s="7" t="s">
        <v>773</v>
      </c>
      <c r="F198"/>
    </row>
    <row r="199" spans="1:6">
      <c r="A199" s="7" t="s">
        <v>5077</v>
      </c>
      <c r="B199" s="7" t="s">
        <v>3163</v>
      </c>
      <c r="C199" s="7" t="s">
        <v>773</v>
      </c>
      <c r="F199"/>
    </row>
    <row r="200" spans="1:6">
      <c r="A200" s="7" t="s">
        <v>5076</v>
      </c>
      <c r="B200" s="7" t="s">
        <v>4276</v>
      </c>
      <c r="C200" s="7" t="s">
        <v>773</v>
      </c>
      <c r="F200"/>
    </row>
    <row r="201" spans="1:6">
      <c r="A201" s="7" t="s">
        <v>5075</v>
      </c>
      <c r="B201" s="7" t="s">
        <v>3154</v>
      </c>
      <c r="C201" s="7" t="s">
        <v>773</v>
      </c>
      <c r="F201"/>
    </row>
    <row r="202" spans="1:6">
      <c r="A202" s="7" t="s">
        <v>5074</v>
      </c>
      <c r="B202" s="7" t="s">
        <v>3152</v>
      </c>
      <c r="C202" s="7" t="s">
        <v>773</v>
      </c>
      <c r="F202"/>
    </row>
    <row r="203" spans="1:6">
      <c r="A203" s="7" t="s">
        <v>5073</v>
      </c>
      <c r="B203" s="7" t="s">
        <v>3136</v>
      </c>
      <c r="C203" s="7" t="s">
        <v>773</v>
      </c>
      <c r="F203"/>
    </row>
    <row r="204" spans="1:6">
      <c r="A204" s="7" t="s">
        <v>5072</v>
      </c>
      <c r="B204" s="7" t="s">
        <v>3115</v>
      </c>
      <c r="C204" s="7" t="s">
        <v>773</v>
      </c>
      <c r="F204"/>
    </row>
    <row r="205" spans="1:6">
      <c r="A205" s="7" t="s">
        <v>5071</v>
      </c>
      <c r="B205" s="7" t="s">
        <v>3100</v>
      </c>
      <c r="C205" s="7" t="s">
        <v>773</v>
      </c>
      <c r="F205"/>
    </row>
    <row r="206" spans="1:6">
      <c r="A206" s="7" t="s">
        <v>5070</v>
      </c>
      <c r="B206" s="7" t="s">
        <v>3098</v>
      </c>
      <c r="C206" s="7" t="s">
        <v>773</v>
      </c>
      <c r="F206"/>
    </row>
    <row r="207" spans="1:6">
      <c r="A207" s="7" t="s">
        <v>5069</v>
      </c>
      <c r="B207" s="7" t="s">
        <v>3086</v>
      </c>
      <c r="C207" s="7" t="s">
        <v>773</v>
      </c>
      <c r="F207"/>
    </row>
    <row r="208" spans="1:6">
      <c r="A208" s="7" t="s">
        <v>5068</v>
      </c>
      <c r="B208" s="7" t="s">
        <v>3083</v>
      </c>
      <c r="C208" s="7" t="s">
        <v>773</v>
      </c>
      <c r="F208"/>
    </row>
    <row r="209" spans="1:6">
      <c r="A209" s="7" t="s">
        <v>5067</v>
      </c>
      <c r="B209" s="7" t="s">
        <v>1352</v>
      </c>
      <c r="C209" s="7" t="s">
        <v>773</v>
      </c>
      <c r="F209"/>
    </row>
    <row r="210" spans="1:6">
      <c r="A210" s="7" t="s">
        <v>250</v>
      </c>
      <c r="B210" s="7" t="s">
        <v>3068</v>
      </c>
      <c r="C210" s="7" t="s">
        <v>773</v>
      </c>
      <c r="F210"/>
    </row>
    <row r="211" spans="1:6">
      <c r="A211" s="7" t="s">
        <v>5066</v>
      </c>
      <c r="B211" s="7" t="s">
        <v>3054</v>
      </c>
      <c r="C211" s="7" t="s">
        <v>773</v>
      </c>
      <c r="F211"/>
    </row>
    <row r="212" spans="1:6">
      <c r="A212" s="7" t="s">
        <v>5065</v>
      </c>
      <c r="B212" s="7" t="s">
        <v>3034</v>
      </c>
      <c r="C212" s="7" t="s">
        <v>773</v>
      </c>
      <c r="F212"/>
    </row>
    <row r="213" spans="1:6">
      <c r="A213" s="7" t="s">
        <v>5064</v>
      </c>
      <c r="B213" s="7" t="s">
        <v>3032</v>
      </c>
      <c r="C213" s="7" t="s">
        <v>773</v>
      </c>
      <c r="F213"/>
    </row>
    <row r="214" spans="1:6">
      <c r="A214" s="7" t="s">
        <v>5063</v>
      </c>
      <c r="B214" s="7" t="s">
        <v>3028</v>
      </c>
      <c r="C214" s="7" t="s">
        <v>773</v>
      </c>
      <c r="F214"/>
    </row>
    <row r="215" spans="1:6">
      <c r="A215" s="7" t="s">
        <v>5062</v>
      </c>
      <c r="B215" s="7" t="s">
        <v>3026</v>
      </c>
      <c r="C215" s="7" t="s">
        <v>773</v>
      </c>
      <c r="F215"/>
    </row>
    <row r="216" spans="1:6">
      <c r="A216" s="7" t="s">
        <v>5061</v>
      </c>
      <c r="B216" s="7" t="s">
        <v>3024</v>
      </c>
      <c r="C216" s="7" t="s">
        <v>773</v>
      </c>
      <c r="F216"/>
    </row>
    <row r="217" spans="1:6">
      <c r="A217" s="7" t="s">
        <v>5060</v>
      </c>
      <c r="B217" s="7" t="s">
        <v>3022</v>
      </c>
      <c r="C217" s="7" t="s">
        <v>773</v>
      </c>
      <c r="F217"/>
    </row>
    <row r="218" spans="1:6">
      <c r="A218" s="7" t="s">
        <v>5059</v>
      </c>
      <c r="B218" s="7" t="s">
        <v>3020</v>
      </c>
      <c r="C218" s="7" t="s">
        <v>773</v>
      </c>
      <c r="F218"/>
    </row>
    <row r="219" spans="1:6">
      <c r="A219" s="7" t="s">
        <v>5058</v>
      </c>
      <c r="B219" s="7" t="s">
        <v>3001</v>
      </c>
      <c r="C219" s="7" t="s">
        <v>773</v>
      </c>
      <c r="F219"/>
    </row>
    <row r="220" spans="1:6">
      <c r="A220" s="7" t="s">
        <v>5057</v>
      </c>
      <c r="B220" s="7" t="s">
        <v>2998</v>
      </c>
      <c r="C220" s="7" t="s">
        <v>773</v>
      </c>
      <c r="F220"/>
    </row>
    <row r="221" spans="1:6">
      <c r="A221" s="7" t="s">
        <v>5056</v>
      </c>
      <c r="B221" s="7" t="s">
        <v>1352</v>
      </c>
      <c r="C221" s="7" t="s">
        <v>773</v>
      </c>
      <c r="F221"/>
    </row>
    <row r="222" spans="1:6">
      <c r="A222" s="7" t="s">
        <v>5055</v>
      </c>
      <c r="B222" s="7" t="s">
        <v>2987</v>
      </c>
      <c r="C222" s="7" t="s">
        <v>773</v>
      </c>
      <c r="F222"/>
    </row>
    <row r="223" spans="1:6">
      <c r="A223" s="7" t="s">
        <v>5054</v>
      </c>
      <c r="B223" s="7" t="s">
        <v>4262</v>
      </c>
      <c r="C223" s="7" t="s">
        <v>773</v>
      </c>
      <c r="F223"/>
    </row>
    <row r="224" spans="1:6">
      <c r="A224" s="7" t="s">
        <v>5053</v>
      </c>
      <c r="B224" s="7" t="s">
        <v>4260</v>
      </c>
      <c r="C224" s="7" t="s">
        <v>773</v>
      </c>
      <c r="F224"/>
    </row>
    <row r="225" spans="1:6">
      <c r="A225" s="7" t="s">
        <v>5052</v>
      </c>
      <c r="B225" s="7" t="s">
        <v>4258</v>
      </c>
      <c r="C225" s="7" t="s">
        <v>773</v>
      </c>
      <c r="F225"/>
    </row>
    <row r="226" spans="1:6">
      <c r="A226" s="7" t="s">
        <v>227</v>
      </c>
      <c r="B226" s="7" t="s">
        <v>228</v>
      </c>
      <c r="C226" s="7" t="s">
        <v>773</v>
      </c>
      <c r="F226"/>
    </row>
    <row r="227" spans="1:6">
      <c r="A227" s="7" t="s">
        <v>225</v>
      </c>
      <c r="B227" s="7" t="s">
        <v>226</v>
      </c>
      <c r="C227" s="7" t="s">
        <v>773</v>
      </c>
      <c r="F227"/>
    </row>
    <row r="228" spans="1:6">
      <c r="A228" s="7" t="s">
        <v>240</v>
      </c>
      <c r="B228" s="7" t="s">
        <v>241</v>
      </c>
      <c r="C228" s="7" t="s">
        <v>773</v>
      </c>
      <c r="F228"/>
    </row>
    <row r="229" spans="1:6">
      <c r="A229" s="7" t="s">
        <v>238</v>
      </c>
      <c r="B229" s="7" t="s">
        <v>239</v>
      </c>
      <c r="C229" s="7" t="s">
        <v>773</v>
      </c>
      <c r="F229"/>
    </row>
    <row r="230" spans="1:6">
      <c r="A230" s="7" t="s">
        <v>236</v>
      </c>
      <c r="B230" s="7" t="s">
        <v>237</v>
      </c>
      <c r="C230" s="7" t="s">
        <v>773</v>
      </c>
      <c r="F230"/>
    </row>
    <row r="231" spans="1:6">
      <c r="A231" s="7" t="s">
        <v>5051</v>
      </c>
      <c r="B231" s="7" t="s">
        <v>2980</v>
      </c>
      <c r="C231" s="7" t="s">
        <v>773</v>
      </c>
      <c r="F231"/>
    </row>
    <row r="232" spans="1:6">
      <c r="A232" s="7" t="s">
        <v>234</v>
      </c>
      <c r="B232" s="7" t="s">
        <v>235</v>
      </c>
      <c r="C232" s="7" t="s">
        <v>773</v>
      </c>
      <c r="F232"/>
    </row>
    <row r="233" spans="1:6">
      <c r="A233" s="7" t="s">
        <v>5050</v>
      </c>
      <c r="B233" s="7" t="s">
        <v>2977</v>
      </c>
      <c r="C233" s="7" t="s">
        <v>773</v>
      </c>
      <c r="F233"/>
    </row>
    <row r="234" spans="1:6">
      <c r="A234" s="7" t="s">
        <v>5049</v>
      </c>
      <c r="B234" s="7" t="s">
        <v>2961</v>
      </c>
      <c r="C234" s="7" t="s">
        <v>773</v>
      </c>
      <c r="F234"/>
    </row>
    <row r="235" spans="1:6">
      <c r="A235" s="7" t="s">
        <v>5048</v>
      </c>
      <c r="B235" s="7" t="s">
        <v>2959</v>
      </c>
      <c r="C235" s="7" t="s">
        <v>773</v>
      </c>
      <c r="F235"/>
    </row>
    <row r="236" spans="1:6">
      <c r="A236" s="7" t="s">
        <v>5047</v>
      </c>
      <c r="B236" s="7" t="s">
        <v>2957</v>
      </c>
      <c r="C236" s="7" t="s">
        <v>773</v>
      </c>
      <c r="F236"/>
    </row>
    <row r="237" spans="1:6">
      <c r="A237" s="7" t="s">
        <v>5046</v>
      </c>
      <c r="B237" s="7" t="s">
        <v>1352</v>
      </c>
      <c r="C237" s="7" t="s">
        <v>773</v>
      </c>
      <c r="F237"/>
    </row>
    <row r="238" spans="1:6">
      <c r="A238" s="7" t="s">
        <v>5045</v>
      </c>
      <c r="B238" s="7" t="s">
        <v>2949</v>
      </c>
      <c r="C238" s="7" t="s">
        <v>773</v>
      </c>
      <c r="F238"/>
    </row>
    <row r="239" spans="1:6">
      <c r="A239" s="7" t="s">
        <v>5044</v>
      </c>
      <c r="B239" s="7" t="s">
        <v>2947</v>
      </c>
      <c r="C239" s="7" t="s">
        <v>773</v>
      </c>
      <c r="F239"/>
    </row>
    <row r="240" spans="1:6">
      <c r="A240" s="7" t="s">
        <v>5043</v>
      </c>
      <c r="B240" s="7" t="s">
        <v>2945</v>
      </c>
      <c r="C240" s="7" t="s">
        <v>773</v>
      </c>
      <c r="F240"/>
    </row>
    <row r="241" spans="1:6">
      <c r="A241" s="7" t="s">
        <v>5042</v>
      </c>
      <c r="B241" s="7" t="s">
        <v>1352</v>
      </c>
      <c r="C241" s="7" t="s">
        <v>773</v>
      </c>
      <c r="F241"/>
    </row>
    <row r="242" spans="1:6">
      <c r="A242" s="7" t="s">
        <v>5041</v>
      </c>
      <c r="B242" s="7" t="s">
        <v>1704</v>
      </c>
      <c r="C242" s="7" t="s">
        <v>773</v>
      </c>
      <c r="F242"/>
    </row>
    <row r="243" spans="1:6">
      <c r="A243" s="7" t="s">
        <v>5040</v>
      </c>
      <c r="B243" s="7" t="s">
        <v>2931</v>
      </c>
      <c r="C243" s="7" t="s">
        <v>773</v>
      </c>
      <c r="F243"/>
    </row>
    <row r="244" spans="1:6">
      <c r="A244" s="7" t="s">
        <v>5039</v>
      </c>
      <c r="B244" s="7" t="s">
        <v>2929</v>
      </c>
      <c r="C244" s="7" t="s">
        <v>773</v>
      </c>
      <c r="F244"/>
    </row>
    <row r="245" spans="1:6">
      <c r="A245" s="7" t="s">
        <v>5038</v>
      </c>
      <c r="B245" s="7" t="s">
        <v>2927</v>
      </c>
      <c r="C245" s="7" t="s">
        <v>773</v>
      </c>
      <c r="F245"/>
    </row>
    <row r="246" spans="1:6">
      <c r="A246" s="7" t="s">
        <v>5037</v>
      </c>
      <c r="B246" s="7" t="s">
        <v>2925</v>
      </c>
      <c r="C246" s="7" t="s">
        <v>773</v>
      </c>
      <c r="F246"/>
    </row>
    <row r="247" spans="1:6">
      <c r="A247" s="7" t="s">
        <v>5036</v>
      </c>
      <c r="B247" s="7" t="s">
        <v>2923</v>
      </c>
      <c r="C247" s="7" t="s">
        <v>773</v>
      </c>
      <c r="F247"/>
    </row>
    <row r="248" spans="1:6">
      <c r="A248" s="7" t="s">
        <v>5035</v>
      </c>
      <c r="B248" s="7" t="s">
        <v>2921</v>
      </c>
      <c r="C248" s="7" t="s">
        <v>773</v>
      </c>
      <c r="F248"/>
    </row>
    <row r="249" spans="1:6">
      <c r="A249" s="7" t="s">
        <v>5034</v>
      </c>
      <c r="B249" s="7" t="s">
        <v>2919</v>
      </c>
      <c r="C249" s="7" t="s">
        <v>773</v>
      </c>
      <c r="F249"/>
    </row>
    <row r="250" spans="1:6">
      <c r="A250" s="7" t="s">
        <v>5033</v>
      </c>
      <c r="B250" s="7" t="s">
        <v>2911</v>
      </c>
      <c r="C250" s="7" t="s">
        <v>773</v>
      </c>
      <c r="F250"/>
    </row>
    <row r="251" spans="1:6">
      <c r="A251" s="7" t="s">
        <v>5032</v>
      </c>
      <c r="B251" s="7" t="s">
        <v>2907</v>
      </c>
      <c r="C251" s="7" t="s">
        <v>773</v>
      </c>
      <c r="F251"/>
    </row>
    <row r="252" spans="1:6">
      <c r="A252" s="7" t="s">
        <v>5031</v>
      </c>
      <c r="B252" s="7" t="s">
        <v>1352</v>
      </c>
      <c r="C252" s="7" t="s">
        <v>773</v>
      </c>
      <c r="F252"/>
    </row>
    <row r="253" spans="1:6">
      <c r="A253" s="7" t="s">
        <v>232</v>
      </c>
      <c r="B253" s="7" t="s">
        <v>233</v>
      </c>
      <c r="C253" s="7" t="s">
        <v>773</v>
      </c>
      <c r="F253"/>
    </row>
    <row r="254" spans="1:6">
      <c r="A254" s="7" t="s">
        <v>5030</v>
      </c>
      <c r="B254" s="7" t="s">
        <v>2903</v>
      </c>
      <c r="C254" s="7" t="s">
        <v>773</v>
      </c>
      <c r="F254"/>
    </row>
    <row r="255" spans="1:6">
      <c r="A255" s="7" t="s">
        <v>229</v>
      </c>
      <c r="B255" s="7" t="s">
        <v>230</v>
      </c>
      <c r="C255" s="7" t="s">
        <v>773</v>
      </c>
      <c r="F255"/>
    </row>
    <row r="256" spans="1:6">
      <c r="A256" s="7" t="s">
        <v>5029</v>
      </c>
      <c r="B256" s="7" t="s">
        <v>2870</v>
      </c>
      <c r="C256" s="7" t="s">
        <v>773</v>
      </c>
      <c r="F256"/>
    </row>
    <row r="257" spans="1:6">
      <c r="A257" s="7" t="s">
        <v>5028</v>
      </c>
      <c r="B257" s="7" t="s">
        <v>2866</v>
      </c>
      <c r="C257" s="7" t="s">
        <v>2857</v>
      </c>
      <c r="F257"/>
    </row>
    <row r="258" spans="1:6">
      <c r="A258" s="7" t="s">
        <v>5027</v>
      </c>
      <c r="B258" s="7" t="s">
        <v>2864</v>
      </c>
      <c r="C258" s="7" t="s">
        <v>2026</v>
      </c>
      <c r="F258"/>
    </row>
    <row r="259" spans="1:6">
      <c r="A259" s="7" t="s">
        <v>5026</v>
      </c>
      <c r="B259" s="7" t="s">
        <v>2862</v>
      </c>
      <c r="C259" s="7" t="s">
        <v>2857</v>
      </c>
      <c r="F259"/>
    </row>
    <row r="260" spans="1:6">
      <c r="A260" s="7" t="s">
        <v>358</v>
      </c>
      <c r="B260" s="7" t="s">
        <v>2860</v>
      </c>
      <c r="C260" s="7" t="s">
        <v>2857</v>
      </c>
      <c r="F260"/>
    </row>
    <row r="261" spans="1:6">
      <c r="A261" s="7" t="s">
        <v>356</v>
      </c>
      <c r="B261" s="7" t="s">
        <v>2858</v>
      </c>
      <c r="C261" s="7" t="s">
        <v>2857</v>
      </c>
      <c r="F261"/>
    </row>
    <row r="262" spans="1:6">
      <c r="A262" s="7" t="s">
        <v>421</v>
      </c>
      <c r="B262" s="7" t="s">
        <v>422</v>
      </c>
      <c r="C262" s="7" t="s">
        <v>773</v>
      </c>
      <c r="F262"/>
    </row>
    <row r="263" spans="1:6">
      <c r="A263" s="7" t="s">
        <v>5025</v>
      </c>
      <c r="B263" s="7" t="s">
        <v>2854</v>
      </c>
      <c r="C263" s="7" t="s">
        <v>773</v>
      </c>
      <c r="F263"/>
    </row>
    <row r="264" spans="1:6">
      <c r="A264" s="7" t="s">
        <v>5024</v>
      </c>
      <c r="B264" s="7" t="s">
        <v>2852</v>
      </c>
      <c r="C264" s="7" t="s">
        <v>773</v>
      </c>
      <c r="F264"/>
    </row>
    <row r="265" spans="1:6">
      <c r="A265" s="7" t="s">
        <v>5023</v>
      </c>
      <c r="B265" s="7" t="s">
        <v>2848</v>
      </c>
      <c r="C265" s="7" t="s">
        <v>773</v>
      </c>
      <c r="F265"/>
    </row>
    <row r="266" spans="1:6">
      <c r="A266" s="7" t="s">
        <v>5022</v>
      </c>
      <c r="B266" s="7" t="s">
        <v>2844</v>
      </c>
      <c r="C266" s="7" t="s">
        <v>773</v>
      </c>
      <c r="F266"/>
    </row>
    <row r="267" spans="1:6">
      <c r="A267" s="7" t="s">
        <v>5021</v>
      </c>
      <c r="B267" s="7" t="s">
        <v>2840</v>
      </c>
      <c r="C267" s="7" t="s">
        <v>773</v>
      </c>
      <c r="F267"/>
    </row>
    <row r="268" spans="1:6">
      <c r="A268" s="7" t="s">
        <v>5020</v>
      </c>
      <c r="B268" s="7" t="s">
        <v>2836</v>
      </c>
      <c r="C268" s="7" t="s">
        <v>773</v>
      </c>
      <c r="F268"/>
    </row>
    <row r="269" spans="1:6">
      <c r="A269" s="7" t="s">
        <v>5019</v>
      </c>
      <c r="B269" s="7" t="s">
        <v>2832</v>
      </c>
      <c r="C269" s="7" t="s">
        <v>773</v>
      </c>
      <c r="F269"/>
    </row>
    <row r="270" spans="1:6">
      <c r="A270" s="7" t="s">
        <v>5018</v>
      </c>
      <c r="B270" s="7" t="s">
        <v>2830</v>
      </c>
      <c r="C270" s="7" t="s">
        <v>773</v>
      </c>
      <c r="F270"/>
    </row>
    <row r="271" spans="1:6">
      <c r="A271" s="7" t="s">
        <v>5017</v>
      </c>
      <c r="B271" s="7" t="s">
        <v>2820</v>
      </c>
      <c r="C271" s="7" t="s">
        <v>773</v>
      </c>
      <c r="F271"/>
    </row>
    <row r="272" spans="1:6">
      <c r="A272" s="7" t="s">
        <v>5016</v>
      </c>
      <c r="B272" s="7" t="s">
        <v>2818</v>
      </c>
      <c r="C272" s="7" t="s">
        <v>773</v>
      </c>
      <c r="F272"/>
    </row>
    <row r="273" spans="1:6">
      <c r="A273" s="7" t="s">
        <v>5015</v>
      </c>
      <c r="B273" s="7" t="s">
        <v>2816</v>
      </c>
      <c r="C273" s="7" t="s">
        <v>773</v>
      </c>
      <c r="F273"/>
    </row>
    <row r="274" spans="1:6">
      <c r="A274" s="7" t="s">
        <v>5014</v>
      </c>
      <c r="B274" s="7" t="s">
        <v>404</v>
      </c>
      <c r="C274" s="7" t="s">
        <v>773</v>
      </c>
      <c r="F274"/>
    </row>
    <row r="275" spans="1:6">
      <c r="A275" s="7" t="s">
        <v>5013</v>
      </c>
      <c r="B275" s="7" t="s">
        <v>2809</v>
      </c>
      <c r="C275" s="7" t="s">
        <v>773</v>
      </c>
      <c r="F275"/>
    </row>
    <row r="276" spans="1:6">
      <c r="A276" s="7" t="s">
        <v>418</v>
      </c>
      <c r="B276" s="7" t="s">
        <v>419</v>
      </c>
      <c r="C276" s="7" t="s">
        <v>773</v>
      </c>
      <c r="F276"/>
    </row>
    <row r="277" spans="1:6">
      <c r="A277" s="7" t="s">
        <v>5012</v>
      </c>
      <c r="B277" s="7" t="s">
        <v>2601</v>
      </c>
      <c r="C277" s="7" t="s">
        <v>773</v>
      </c>
      <c r="F277"/>
    </row>
    <row r="278" spans="1:6">
      <c r="A278" s="7" t="s">
        <v>5011</v>
      </c>
      <c r="B278" s="7" t="s">
        <v>2603</v>
      </c>
      <c r="C278" s="7" t="s">
        <v>773</v>
      </c>
      <c r="F278"/>
    </row>
    <row r="279" spans="1:6">
      <c r="A279" s="7" t="s">
        <v>5010</v>
      </c>
      <c r="B279" s="7" t="s">
        <v>2768</v>
      </c>
      <c r="C279" s="7" t="s">
        <v>773</v>
      </c>
      <c r="F279"/>
    </row>
    <row r="280" spans="1:6">
      <c r="A280" s="7" t="s">
        <v>5009</v>
      </c>
      <c r="B280" s="7" t="s">
        <v>2754</v>
      </c>
      <c r="C280" s="7" t="s">
        <v>773</v>
      </c>
      <c r="F280"/>
    </row>
    <row r="281" spans="1:6">
      <c r="A281" s="7" t="s">
        <v>5008</v>
      </c>
      <c r="B281" s="7" t="s">
        <v>2752</v>
      </c>
      <c r="C281" s="7" t="s">
        <v>773</v>
      </c>
      <c r="F281"/>
    </row>
    <row r="282" spans="1:6">
      <c r="A282" s="7" t="s">
        <v>5007</v>
      </c>
      <c r="B282" s="7" t="s">
        <v>2750</v>
      </c>
      <c r="C282" s="7" t="s">
        <v>773</v>
      </c>
      <c r="F282"/>
    </row>
    <row r="283" spans="1:6">
      <c r="A283" s="7" t="s">
        <v>5006</v>
      </c>
      <c r="B283" s="7" t="s">
        <v>2740</v>
      </c>
      <c r="C283" s="7" t="s">
        <v>773</v>
      </c>
      <c r="F283"/>
    </row>
    <row r="284" spans="1:6">
      <c r="A284" s="7" t="s">
        <v>5005</v>
      </c>
      <c r="B284" s="7" t="s">
        <v>2738</v>
      </c>
      <c r="C284" s="7" t="s">
        <v>773</v>
      </c>
      <c r="F284"/>
    </row>
    <row r="285" spans="1:6">
      <c r="A285" s="7" t="s">
        <v>5004</v>
      </c>
      <c r="B285" s="7" t="s">
        <v>392</v>
      </c>
      <c r="C285" s="7" t="s">
        <v>773</v>
      </c>
      <c r="F285"/>
    </row>
    <row r="286" spans="1:6">
      <c r="A286" s="7" t="s">
        <v>5003</v>
      </c>
      <c r="B286" s="7" t="s">
        <v>1696</v>
      </c>
      <c r="C286" s="7" t="s">
        <v>773</v>
      </c>
      <c r="F286"/>
    </row>
    <row r="287" spans="1:6">
      <c r="A287" s="7" t="s">
        <v>5002</v>
      </c>
      <c r="B287" s="7" t="s">
        <v>416</v>
      </c>
      <c r="C287" s="7" t="s">
        <v>773</v>
      </c>
      <c r="F287"/>
    </row>
    <row r="288" spans="1:6">
      <c r="A288" s="7" t="s">
        <v>5001</v>
      </c>
      <c r="B288" s="7" t="s">
        <v>475</v>
      </c>
      <c r="C288" s="7" t="s">
        <v>773</v>
      </c>
      <c r="F288"/>
    </row>
    <row r="289" spans="1:6">
      <c r="A289" s="7" t="s">
        <v>5000</v>
      </c>
      <c r="B289" s="7" t="s">
        <v>2715</v>
      </c>
      <c r="C289" s="7" t="s">
        <v>773</v>
      </c>
      <c r="F289"/>
    </row>
    <row r="290" spans="1:6">
      <c r="A290" s="7" t="s">
        <v>4999</v>
      </c>
      <c r="B290" s="7" t="s">
        <v>2713</v>
      </c>
      <c r="C290" s="7" t="s">
        <v>773</v>
      </c>
      <c r="F290"/>
    </row>
    <row r="291" spans="1:6">
      <c r="A291" s="7" t="s">
        <v>4998</v>
      </c>
      <c r="B291" s="7" t="s">
        <v>2711</v>
      </c>
      <c r="C291" s="7" t="s">
        <v>773</v>
      </c>
      <c r="F291"/>
    </row>
    <row r="292" spans="1:6">
      <c r="A292" s="7" t="s">
        <v>4997</v>
      </c>
      <c r="B292" s="7" t="s">
        <v>2709</v>
      </c>
      <c r="C292" s="7" t="s">
        <v>773</v>
      </c>
      <c r="F292"/>
    </row>
    <row r="293" spans="1:6">
      <c r="A293" s="7" t="s">
        <v>4996</v>
      </c>
      <c r="B293" s="7" t="s">
        <v>2707</v>
      </c>
      <c r="C293" s="7" t="s">
        <v>773</v>
      </c>
      <c r="F293"/>
    </row>
    <row r="294" spans="1:6">
      <c r="A294" s="7" t="s">
        <v>4995</v>
      </c>
      <c r="B294" s="7" t="s">
        <v>2705</v>
      </c>
      <c r="C294" s="7" t="s">
        <v>773</v>
      </c>
      <c r="F294"/>
    </row>
    <row r="295" spans="1:6">
      <c r="A295" s="7" t="s">
        <v>4994</v>
      </c>
      <c r="B295" s="7" t="s">
        <v>2697</v>
      </c>
      <c r="C295" s="7" t="s">
        <v>773</v>
      </c>
      <c r="F295"/>
    </row>
    <row r="296" spans="1:6">
      <c r="A296" s="7" t="s">
        <v>4993</v>
      </c>
      <c r="B296" s="7" t="s">
        <v>2008</v>
      </c>
      <c r="C296" s="7" t="s">
        <v>773</v>
      </c>
      <c r="F296"/>
    </row>
    <row r="297" spans="1:6">
      <c r="A297" s="7" t="s">
        <v>4992</v>
      </c>
      <c r="B297" s="7" t="s">
        <v>2692</v>
      </c>
      <c r="C297" s="7" t="s">
        <v>773</v>
      </c>
      <c r="F297"/>
    </row>
    <row r="298" spans="1:6">
      <c r="A298" s="7" t="s">
        <v>4991</v>
      </c>
      <c r="B298" s="7" t="s">
        <v>2680</v>
      </c>
      <c r="C298" s="7" t="s">
        <v>773</v>
      </c>
      <c r="F298"/>
    </row>
    <row r="299" spans="1:6">
      <c r="A299" s="7" t="s">
        <v>4990</v>
      </c>
      <c r="B299" s="7" t="s">
        <v>2672</v>
      </c>
      <c r="C299" s="7" t="s">
        <v>773</v>
      </c>
      <c r="F299"/>
    </row>
    <row r="300" spans="1:6">
      <c r="A300" s="7" t="s">
        <v>4989</v>
      </c>
      <c r="B300" s="7" t="s">
        <v>2666</v>
      </c>
      <c r="C300" s="7" t="s">
        <v>773</v>
      </c>
      <c r="F300"/>
    </row>
    <row r="301" spans="1:6">
      <c r="A301" s="7" t="s">
        <v>4988</v>
      </c>
      <c r="B301" s="7" t="s">
        <v>2664</v>
      </c>
      <c r="C301" s="7" t="s">
        <v>773</v>
      </c>
      <c r="F301"/>
    </row>
    <row r="302" spans="1:6">
      <c r="A302" s="7" t="s">
        <v>4987</v>
      </c>
      <c r="B302" s="7" t="s">
        <v>2662</v>
      </c>
      <c r="C302" s="7" t="s">
        <v>773</v>
      </c>
      <c r="F302"/>
    </row>
    <row r="303" spans="1:6">
      <c r="A303" s="7" t="s">
        <v>413</v>
      </c>
      <c r="B303" s="7" t="s">
        <v>2656</v>
      </c>
      <c r="C303" s="7" t="s">
        <v>773</v>
      </c>
      <c r="F303"/>
    </row>
    <row r="304" spans="1:6">
      <c r="A304" s="7" t="s">
        <v>4986</v>
      </c>
      <c r="B304" s="7" t="s">
        <v>2654</v>
      </c>
      <c r="C304" s="7" t="s">
        <v>773</v>
      </c>
      <c r="F304"/>
    </row>
    <row r="305" spans="1:6">
      <c r="A305" s="7" t="s">
        <v>4985</v>
      </c>
      <c r="B305" s="7" t="s">
        <v>2652</v>
      </c>
      <c r="C305" s="7" t="s">
        <v>773</v>
      </c>
      <c r="F305"/>
    </row>
    <row r="306" spans="1:6">
      <c r="A306" s="7" t="s">
        <v>4984</v>
      </c>
      <c r="B306" s="7" t="s">
        <v>2650</v>
      </c>
      <c r="C306" s="7" t="s">
        <v>773</v>
      </c>
      <c r="F306"/>
    </row>
    <row r="307" spans="1:6">
      <c r="A307" s="7" t="s">
        <v>4983</v>
      </c>
      <c r="B307" s="7" t="s">
        <v>2642</v>
      </c>
      <c r="C307" s="7" t="s">
        <v>773</v>
      </c>
      <c r="F307"/>
    </row>
    <row r="308" spans="1:6">
      <c r="A308" s="7" t="s">
        <v>4982</v>
      </c>
      <c r="B308" s="7" t="s">
        <v>2640</v>
      </c>
      <c r="C308" s="7" t="s">
        <v>773</v>
      </c>
      <c r="F308"/>
    </row>
    <row r="309" spans="1:6">
      <c r="A309" s="7" t="s">
        <v>4981</v>
      </c>
      <c r="B309" s="7" t="s">
        <v>2638</v>
      </c>
      <c r="C309" s="7" t="s">
        <v>773</v>
      </c>
      <c r="F309"/>
    </row>
    <row r="310" spans="1:6">
      <c r="A310" s="7" t="s">
        <v>4980</v>
      </c>
      <c r="B310" s="7" t="s">
        <v>2626</v>
      </c>
      <c r="C310" s="7" t="s">
        <v>773</v>
      </c>
      <c r="F310"/>
    </row>
    <row r="311" spans="1:6">
      <c r="A311" s="7" t="s">
        <v>4979</v>
      </c>
      <c r="B311" s="7" t="s">
        <v>2624</v>
      </c>
      <c r="C311" s="7" t="s">
        <v>773</v>
      </c>
      <c r="F311"/>
    </row>
    <row r="312" spans="1:6">
      <c r="A312" s="7" t="s">
        <v>4978</v>
      </c>
      <c r="B312" s="7" t="s">
        <v>2006</v>
      </c>
      <c r="C312" s="7" t="s">
        <v>773</v>
      </c>
      <c r="F312"/>
    </row>
    <row r="313" spans="1:6">
      <c r="A313" s="7" t="s">
        <v>4977</v>
      </c>
      <c r="B313" s="7" t="s">
        <v>2595</v>
      </c>
      <c r="C313" s="7" t="s">
        <v>773</v>
      </c>
      <c r="F313"/>
    </row>
    <row r="314" spans="1:6">
      <c r="A314" s="7" t="s">
        <v>4976</v>
      </c>
      <c r="B314" s="7" t="s">
        <v>4249</v>
      </c>
      <c r="C314" s="7" t="s">
        <v>773</v>
      </c>
      <c r="F314"/>
    </row>
    <row r="315" spans="1:6">
      <c r="A315" s="7" t="s">
        <v>4975</v>
      </c>
      <c r="B315" s="7" t="s">
        <v>1696</v>
      </c>
      <c r="C315" s="7" t="s">
        <v>773</v>
      </c>
      <c r="F315"/>
    </row>
    <row r="316" spans="1:6">
      <c r="A316" s="7" t="s">
        <v>4974</v>
      </c>
      <c r="B316" s="7" t="s">
        <v>4247</v>
      </c>
      <c r="C316" s="7" t="s">
        <v>773</v>
      </c>
      <c r="F316"/>
    </row>
    <row r="317" spans="1:6">
      <c r="A317" s="7" t="s">
        <v>4973</v>
      </c>
      <c r="B317" s="7" t="s">
        <v>4245</v>
      </c>
      <c r="C317" s="7" t="s">
        <v>773</v>
      </c>
      <c r="F317"/>
    </row>
    <row r="318" spans="1:6">
      <c r="A318" s="7" t="s">
        <v>4972</v>
      </c>
      <c r="B318" s="7" t="s">
        <v>4243</v>
      </c>
      <c r="C318" s="7" t="s">
        <v>773</v>
      </c>
      <c r="F318"/>
    </row>
    <row r="319" spans="1:6">
      <c r="A319" s="7" t="s">
        <v>410</v>
      </c>
      <c r="B319" s="7" t="s">
        <v>411</v>
      </c>
      <c r="C319" s="7" t="s">
        <v>773</v>
      </c>
      <c r="F319"/>
    </row>
    <row r="320" spans="1:6">
      <c r="A320" s="7" t="s">
        <v>4971</v>
      </c>
      <c r="B320" s="7" t="s">
        <v>2591</v>
      </c>
      <c r="C320" s="7" t="s">
        <v>773</v>
      </c>
      <c r="F320"/>
    </row>
    <row r="321" spans="1:6">
      <c r="A321" s="7" t="s">
        <v>4970</v>
      </c>
      <c r="B321" s="7" t="s">
        <v>2589</v>
      </c>
      <c r="C321" s="7" t="s">
        <v>773</v>
      </c>
      <c r="F321"/>
    </row>
    <row r="322" spans="1:6">
      <c r="A322" s="7" t="s">
        <v>4969</v>
      </c>
      <c r="B322" s="7" t="s">
        <v>2587</v>
      </c>
      <c r="C322" s="7" t="s">
        <v>773</v>
      </c>
      <c r="F322"/>
    </row>
    <row r="323" spans="1:6">
      <c r="A323" s="7" t="s">
        <v>4968</v>
      </c>
      <c r="B323" s="7" t="s">
        <v>2585</v>
      </c>
      <c r="C323" s="7" t="s">
        <v>773</v>
      </c>
      <c r="F323"/>
    </row>
    <row r="324" spans="1:6">
      <c r="A324" s="7" t="s">
        <v>4967</v>
      </c>
      <c r="B324" s="7" t="s">
        <v>2583</v>
      </c>
      <c r="C324" s="7" t="s">
        <v>773</v>
      </c>
      <c r="F324"/>
    </row>
    <row r="325" spans="1:6">
      <c r="A325" s="7" t="s">
        <v>4966</v>
      </c>
      <c r="B325" s="7" t="s">
        <v>2581</v>
      </c>
      <c r="C325" s="7" t="s">
        <v>773</v>
      </c>
      <c r="F325"/>
    </row>
    <row r="326" spans="1:6">
      <c r="A326" s="7" t="s">
        <v>4965</v>
      </c>
      <c r="B326" s="7" t="s">
        <v>2579</v>
      </c>
      <c r="C326" s="7" t="s">
        <v>773</v>
      </c>
      <c r="F326"/>
    </row>
    <row r="327" spans="1:6">
      <c r="A327" s="7" t="s">
        <v>4964</v>
      </c>
      <c r="B327" s="7" t="s">
        <v>2577</v>
      </c>
      <c r="C327" s="7" t="s">
        <v>773</v>
      </c>
      <c r="F327"/>
    </row>
    <row r="328" spans="1:6">
      <c r="A328" s="7" t="s">
        <v>4963</v>
      </c>
      <c r="B328" s="7" t="s">
        <v>2573</v>
      </c>
      <c r="C328" s="7" t="s">
        <v>773</v>
      </c>
      <c r="F328"/>
    </row>
    <row r="329" spans="1:6">
      <c r="A329" s="7" t="s">
        <v>4962</v>
      </c>
      <c r="B329" s="7" t="s">
        <v>2567</v>
      </c>
      <c r="C329" s="7" t="s">
        <v>773</v>
      </c>
      <c r="F329"/>
    </row>
    <row r="330" spans="1:6">
      <c r="A330" s="7" t="s">
        <v>4961</v>
      </c>
      <c r="B330" s="7" t="s">
        <v>2563</v>
      </c>
      <c r="C330" s="7" t="s">
        <v>773</v>
      </c>
      <c r="F330"/>
    </row>
    <row r="331" spans="1:6">
      <c r="A331" s="7" t="s">
        <v>4960</v>
      </c>
      <c r="B331" s="7" t="s">
        <v>2561</v>
      </c>
      <c r="C331" s="7" t="s">
        <v>773</v>
      </c>
      <c r="F331"/>
    </row>
    <row r="332" spans="1:6">
      <c r="A332" s="7" t="s">
        <v>4959</v>
      </c>
      <c r="B332" s="7" t="s">
        <v>2559</v>
      </c>
      <c r="C332" s="7" t="s">
        <v>773</v>
      </c>
      <c r="F332"/>
    </row>
    <row r="333" spans="1:6">
      <c r="A333" s="7" t="s">
        <v>4958</v>
      </c>
      <c r="B333" s="7" t="s">
        <v>2557</v>
      </c>
      <c r="C333" s="7" t="s">
        <v>773</v>
      </c>
      <c r="F333"/>
    </row>
    <row r="334" spans="1:6">
      <c r="A334" s="7" t="s">
        <v>4957</v>
      </c>
      <c r="B334" s="7" t="s">
        <v>4239</v>
      </c>
      <c r="C334" s="7" t="s">
        <v>773</v>
      </c>
      <c r="F334"/>
    </row>
    <row r="335" spans="1:6">
      <c r="A335" s="7" t="s">
        <v>4956</v>
      </c>
      <c r="B335" s="7" t="s">
        <v>2545</v>
      </c>
      <c r="C335" s="7" t="s">
        <v>773</v>
      </c>
      <c r="F335"/>
    </row>
    <row r="336" spans="1:6">
      <c r="A336" s="7" t="s">
        <v>4955</v>
      </c>
      <c r="B336" s="7" t="s">
        <v>2543</v>
      </c>
      <c r="C336" s="7" t="s">
        <v>773</v>
      </c>
      <c r="F336"/>
    </row>
    <row r="337" spans="1:6">
      <c r="A337" s="7" t="s">
        <v>4954</v>
      </c>
      <c r="B337" s="7" t="s">
        <v>2541</v>
      </c>
      <c r="C337" s="7" t="s">
        <v>773</v>
      </c>
      <c r="F337"/>
    </row>
    <row r="338" spans="1:6">
      <c r="A338" s="7" t="s">
        <v>4953</v>
      </c>
      <c r="B338" s="7" t="s">
        <v>2533</v>
      </c>
      <c r="C338" s="7" t="s">
        <v>773</v>
      </c>
      <c r="F338"/>
    </row>
    <row r="339" spans="1:6">
      <c r="A339" s="7" t="s">
        <v>4952</v>
      </c>
      <c r="B339" s="7" t="s">
        <v>2519</v>
      </c>
      <c r="C339" s="7" t="s">
        <v>773</v>
      </c>
      <c r="F339"/>
    </row>
    <row r="340" spans="1:6">
      <c r="A340" s="7" t="s">
        <v>4951</v>
      </c>
      <c r="B340" s="7" t="s">
        <v>2418</v>
      </c>
      <c r="C340" s="7" t="s">
        <v>773</v>
      </c>
      <c r="F340"/>
    </row>
    <row r="341" spans="1:6">
      <c r="A341" s="7" t="s">
        <v>4950</v>
      </c>
      <c r="B341" s="7" t="s">
        <v>2502</v>
      </c>
      <c r="C341" s="7" t="s">
        <v>773</v>
      </c>
      <c r="F341"/>
    </row>
    <row r="342" spans="1:6">
      <c r="A342" s="7" t="s">
        <v>4949</v>
      </c>
      <c r="B342" s="7" t="s">
        <v>2500</v>
      </c>
      <c r="C342" s="7" t="s">
        <v>773</v>
      </c>
      <c r="F342"/>
    </row>
    <row r="343" spans="1:6">
      <c r="A343" s="7" t="s">
        <v>4948</v>
      </c>
      <c r="B343" s="7" t="s">
        <v>2498</v>
      </c>
      <c r="C343" s="7" t="s">
        <v>773</v>
      </c>
      <c r="F343"/>
    </row>
    <row r="344" spans="1:6">
      <c r="A344" s="7" t="s">
        <v>4947</v>
      </c>
      <c r="B344" s="7" t="s">
        <v>2496</v>
      </c>
      <c r="C344" s="7" t="s">
        <v>773</v>
      </c>
      <c r="F344"/>
    </row>
    <row r="345" spans="1:6">
      <c r="A345" s="7" t="s">
        <v>4946</v>
      </c>
      <c r="B345" s="7" t="s">
        <v>2494</v>
      </c>
      <c r="C345" s="7" t="s">
        <v>773</v>
      </c>
      <c r="F345"/>
    </row>
    <row r="346" spans="1:6">
      <c r="A346" s="7" t="s">
        <v>4945</v>
      </c>
      <c r="B346" s="7" t="s">
        <v>2492</v>
      </c>
      <c r="C346" s="7" t="s">
        <v>773</v>
      </c>
      <c r="F346"/>
    </row>
    <row r="347" spans="1:6">
      <c r="A347" s="7" t="s">
        <v>4944</v>
      </c>
      <c r="B347" s="7" t="s">
        <v>2490</v>
      </c>
      <c r="C347" s="7" t="s">
        <v>773</v>
      </c>
      <c r="F347"/>
    </row>
    <row r="348" spans="1:6">
      <c r="A348" s="7" t="s">
        <v>4943</v>
      </c>
      <c r="B348" s="7" t="s">
        <v>2488</v>
      </c>
      <c r="C348" s="7" t="s">
        <v>773</v>
      </c>
      <c r="F348"/>
    </row>
    <row r="349" spans="1:6">
      <c r="A349" s="7" t="s">
        <v>4942</v>
      </c>
      <c r="B349" s="7" t="s">
        <v>2476</v>
      </c>
      <c r="C349" s="7" t="s">
        <v>773</v>
      </c>
      <c r="F349"/>
    </row>
    <row r="350" spans="1:6">
      <c r="A350" s="7" t="s">
        <v>4941</v>
      </c>
      <c r="B350" s="7" t="s">
        <v>2474</v>
      </c>
      <c r="C350" s="7" t="s">
        <v>773</v>
      </c>
      <c r="F350"/>
    </row>
    <row r="351" spans="1:6">
      <c r="A351" s="7" t="s">
        <v>4940</v>
      </c>
      <c r="B351" s="7" t="s">
        <v>2472</v>
      </c>
      <c r="C351" s="7" t="s">
        <v>773</v>
      </c>
      <c r="F351"/>
    </row>
    <row r="352" spans="1:6">
      <c r="A352" s="7" t="s">
        <v>4939</v>
      </c>
      <c r="B352" s="7" t="s">
        <v>2470</v>
      </c>
      <c r="C352" s="7" t="s">
        <v>773</v>
      </c>
      <c r="F352"/>
    </row>
    <row r="353" spans="1:6">
      <c r="A353" s="7" t="s">
        <v>4938</v>
      </c>
      <c r="B353" s="7" t="s">
        <v>4239</v>
      </c>
      <c r="C353" s="7" t="s">
        <v>773</v>
      </c>
      <c r="F353"/>
    </row>
    <row r="354" spans="1:6">
      <c r="A354" s="7" t="s">
        <v>4937</v>
      </c>
      <c r="B354" s="7" t="s">
        <v>2458</v>
      </c>
      <c r="C354" s="7" t="s">
        <v>773</v>
      </c>
      <c r="F354"/>
    </row>
    <row r="355" spans="1:6">
      <c r="A355" s="7" t="s">
        <v>4936</v>
      </c>
      <c r="B355" s="7" t="s">
        <v>2456</v>
      </c>
      <c r="C355" s="7" t="s">
        <v>773</v>
      </c>
      <c r="F355"/>
    </row>
    <row r="356" spans="1:6">
      <c r="A356" s="7" t="s">
        <v>4935</v>
      </c>
      <c r="B356" s="7" t="s">
        <v>2454</v>
      </c>
      <c r="C356" s="7" t="s">
        <v>773</v>
      </c>
      <c r="F356"/>
    </row>
    <row r="357" spans="1:6">
      <c r="A357" s="7" t="s">
        <v>4934</v>
      </c>
      <c r="B357" s="7" t="s">
        <v>2446</v>
      </c>
      <c r="C357" s="7" t="s">
        <v>773</v>
      </c>
      <c r="F357"/>
    </row>
    <row r="358" spans="1:6">
      <c r="A358" s="7" t="s">
        <v>4933</v>
      </c>
      <c r="B358" s="7" t="s">
        <v>2430</v>
      </c>
      <c r="C358" s="7" t="s">
        <v>773</v>
      </c>
      <c r="F358"/>
    </row>
    <row r="359" spans="1:6">
      <c r="A359" s="7" t="s">
        <v>4932</v>
      </c>
      <c r="B359" s="7" t="s">
        <v>2418</v>
      </c>
      <c r="C359" s="7" t="s">
        <v>773</v>
      </c>
      <c r="F359"/>
    </row>
    <row r="360" spans="1:6">
      <c r="A360" s="7" t="s">
        <v>4931</v>
      </c>
      <c r="B360" s="7" t="s">
        <v>2416</v>
      </c>
      <c r="C360" s="7" t="s">
        <v>773</v>
      </c>
      <c r="F360"/>
    </row>
    <row r="361" spans="1:6">
      <c r="A361" s="7" t="s">
        <v>4930</v>
      </c>
      <c r="B361" s="7" t="s">
        <v>2414</v>
      </c>
      <c r="C361" s="7" t="s">
        <v>773</v>
      </c>
      <c r="F361"/>
    </row>
    <row r="362" spans="1:6">
      <c r="A362" s="7" t="s">
        <v>405</v>
      </c>
      <c r="B362" s="7" t="s">
        <v>406</v>
      </c>
      <c r="C362" s="7" t="s">
        <v>773</v>
      </c>
      <c r="F362"/>
    </row>
    <row r="363" spans="1:6">
      <c r="A363" s="7" t="s">
        <v>403</v>
      </c>
      <c r="B363" s="7" t="s">
        <v>404</v>
      </c>
      <c r="C363" s="7" t="s">
        <v>773</v>
      </c>
      <c r="F363"/>
    </row>
    <row r="364" spans="1:6">
      <c r="A364" s="7" t="s">
        <v>4929</v>
      </c>
      <c r="B364" s="7" t="s">
        <v>2410</v>
      </c>
      <c r="C364" s="7" t="s">
        <v>773</v>
      </c>
      <c r="F364"/>
    </row>
    <row r="365" spans="1:6">
      <c r="A365" s="7" t="s">
        <v>398</v>
      </c>
      <c r="B365" s="7" t="s">
        <v>399</v>
      </c>
      <c r="C365" s="7" t="s">
        <v>773</v>
      </c>
      <c r="F365"/>
    </row>
    <row r="366" spans="1:6">
      <c r="A366" s="7" t="s">
        <v>4928</v>
      </c>
      <c r="B366" s="7" t="s">
        <v>2407</v>
      </c>
      <c r="C366" s="7" t="s">
        <v>773</v>
      </c>
      <c r="F366"/>
    </row>
    <row r="367" spans="1:6">
      <c r="A367" s="7" t="s">
        <v>4927</v>
      </c>
      <c r="B367" s="7" t="s">
        <v>2405</v>
      </c>
      <c r="C367" s="7" t="s">
        <v>773</v>
      </c>
      <c r="F367"/>
    </row>
    <row r="368" spans="1:6">
      <c r="A368" s="7" t="s">
        <v>4926</v>
      </c>
      <c r="B368" s="7" t="s">
        <v>2403</v>
      </c>
      <c r="C368" s="7" t="s">
        <v>773</v>
      </c>
      <c r="F368"/>
    </row>
    <row r="369" spans="1:6">
      <c r="A369" s="7" t="s">
        <v>4925</v>
      </c>
      <c r="B369" s="7" t="s">
        <v>2401</v>
      </c>
      <c r="C369" s="7" t="s">
        <v>773</v>
      </c>
      <c r="F369"/>
    </row>
    <row r="370" spans="1:6">
      <c r="A370" s="7" t="s">
        <v>4924</v>
      </c>
      <c r="B370" s="7" t="s">
        <v>2399</v>
      </c>
      <c r="C370" s="7" t="s">
        <v>773</v>
      </c>
      <c r="F370"/>
    </row>
    <row r="371" spans="1:6">
      <c r="A371" s="7" t="s">
        <v>4923</v>
      </c>
      <c r="B371" s="7" t="s">
        <v>2397</v>
      </c>
      <c r="C371" s="7" t="s">
        <v>773</v>
      </c>
      <c r="F371"/>
    </row>
    <row r="372" spans="1:6">
      <c r="A372" s="7" t="s">
        <v>4922</v>
      </c>
      <c r="B372" s="7" t="s">
        <v>2395</v>
      </c>
      <c r="C372" s="7" t="s">
        <v>773</v>
      </c>
      <c r="F372"/>
    </row>
    <row r="373" spans="1:6">
      <c r="A373" s="7" t="s">
        <v>4921</v>
      </c>
      <c r="B373" s="7" t="s">
        <v>2393</v>
      </c>
      <c r="C373" s="7" t="s">
        <v>773</v>
      </c>
      <c r="F373"/>
    </row>
    <row r="374" spans="1:6">
      <c r="A374" s="7" t="s">
        <v>4920</v>
      </c>
      <c r="B374" s="7" t="s">
        <v>2391</v>
      </c>
      <c r="C374" s="7" t="s">
        <v>773</v>
      </c>
      <c r="F374"/>
    </row>
    <row r="375" spans="1:6">
      <c r="A375" s="7" t="s">
        <v>4919</v>
      </c>
      <c r="B375" s="7" t="s">
        <v>4236</v>
      </c>
      <c r="C375" s="7" t="s">
        <v>773</v>
      </c>
      <c r="F375"/>
    </row>
    <row r="376" spans="1:6">
      <c r="A376" s="7" t="s">
        <v>4918</v>
      </c>
      <c r="B376" s="7" t="s">
        <v>4234</v>
      </c>
      <c r="C376" s="7" t="s">
        <v>773</v>
      </c>
      <c r="F376"/>
    </row>
    <row r="377" spans="1:6">
      <c r="A377" s="7" t="s">
        <v>4917</v>
      </c>
      <c r="B377" s="7" t="s">
        <v>2379</v>
      </c>
      <c r="C377" s="7" t="s">
        <v>773</v>
      </c>
      <c r="F377"/>
    </row>
    <row r="378" spans="1:6">
      <c r="A378" s="7" t="s">
        <v>4916</v>
      </c>
      <c r="B378" s="7" t="s">
        <v>2375</v>
      </c>
      <c r="C378" s="7" t="s">
        <v>773</v>
      </c>
      <c r="F378"/>
    </row>
    <row r="379" spans="1:6">
      <c r="A379" s="7" t="s">
        <v>4915</v>
      </c>
      <c r="B379" s="7" t="s">
        <v>2222</v>
      </c>
      <c r="C379" s="7" t="s">
        <v>773</v>
      </c>
      <c r="F379"/>
    </row>
    <row r="380" spans="1:6">
      <c r="A380" s="7" t="s">
        <v>4914</v>
      </c>
      <c r="B380" s="7" t="s">
        <v>4232</v>
      </c>
      <c r="C380" s="7" t="s">
        <v>773</v>
      </c>
      <c r="F380"/>
    </row>
    <row r="381" spans="1:6">
      <c r="A381" s="7" t="s">
        <v>4913</v>
      </c>
      <c r="B381" s="7" t="s">
        <v>4230</v>
      </c>
      <c r="C381" s="7" t="s">
        <v>773</v>
      </c>
      <c r="F381"/>
    </row>
    <row r="382" spans="1:6">
      <c r="A382" s="7" t="s">
        <v>4912</v>
      </c>
      <c r="B382" s="7" t="s">
        <v>2362</v>
      </c>
      <c r="C382" s="7" t="s">
        <v>773</v>
      </c>
      <c r="F382"/>
    </row>
    <row r="383" spans="1:6">
      <c r="A383" s="7" t="s">
        <v>4911</v>
      </c>
      <c r="B383" s="7" t="s">
        <v>2360</v>
      </c>
      <c r="C383" s="7" t="s">
        <v>773</v>
      </c>
      <c r="F383"/>
    </row>
    <row r="384" spans="1:6">
      <c r="A384" s="7" t="s">
        <v>4910</v>
      </c>
      <c r="B384" s="7" t="s">
        <v>2352</v>
      </c>
      <c r="C384" s="7" t="s">
        <v>773</v>
      </c>
      <c r="F384"/>
    </row>
    <row r="385" spans="1:6">
      <c r="A385" s="7" t="s">
        <v>4909</v>
      </c>
      <c r="B385" s="7" t="s">
        <v>2340</v>
      </c>
      <c r="C385" s="7" t="s">
        <v>773</v>
      </c>
      <c r="F385"/>
    </row>
    <row r="386" spans="1:6">
      <c r="A386" s="7" t="s">
        <v>4908</v>
      </c>
      <c r="B386" s="7" t="s">
        <v>1696</v>
      </c>
      <c r="C386" s="7" t="s">
        <v>773</v>
      </c>
      <c r="F386"/>
    </row>
    <row r="387" spans="1:6">
      <c r="A387" s="7" t="s">
        <v>394</v>
      </c>
      <c r="B387" s="7" t="s">
        <v>395</v>
      </c>
      <c r="C387" s="7" t="s">
        <v>773</v>
      </c>
      <c r="F387"/>
    </row>
    <row r="388" spans="1:6">
      <c r="A388" s="7" t="s">
        <v>391</v>
      </c>
      <c r="B388" s="7" t="s">
        <v>392</v>
      </c>
      <c r="C388" s="7" t="s">
        <v>773</v>
      </c>
      <c r="F388"/>
    </row>
    <row r="389" spans="1:6">
      <c r="A389" s="7" t="s">
        <v>389</v>
      </c>
      <c r="B389" s="7" t="s">
        <v>390</v>
      </c>
      <c r="C389" s="7" t="s">
        <v>773</v>
      </c>
      <c r="F389"/>
    </row>
    <row r="390" spans="1:6">
      <c r="A390" s="7" t="s">
        <v>4907</v>
      </c>
      <c r="B390" s="7" t="s">
        <v>2329</v>
      </c>
      <c r="C390" s="7" t="s">
        <v>773</v>
      </c>
      <c r="F390"/>
    </row>
    <row r="391" spans="1:6">
      <c r="A391" s="7" t="s">
        <v>4906</v>
      </c>
      <c r="B391" s="7" t="s">
        <v>2327</v>
      </c>
      <c r="C391" s="7" t="s">
        <v>773</v>
      </c>
      <c r="F391"/>
    </row>
    <row r="392" spans="1:6">
      <c r="A392" s="7" t="s">
        <v>4905</v>
      </c>
      <c r="B392" s="7" t="s">
        <v>2325</v>
      </c>
      <c r="C392" s="7" t="s">
        <v>773</v>
      </c>
      <c r="F392"/>
    </row>
    <row r="393" spans="1:6">
      <c r="A393" s="7" t="s">
        <v>4904</v>
      </c>
      <c r="B393" s="7" t="s">
        <v>2006</v>
      </c>
      <c r="C393" s="7" t="s">
        <v>773</v>
      </c>
      <c r="F393"/>
    </row>
    <row r="394" spans="1:6">
      <c r="A394" s="7" t="s">
        <v>4903</v>
      </c>
      <c r="B394" s="7" t="s">
        <v>2322</v>
      </c>
      <c r="C394" s="7" t="s">
        <v>773</v>
      </c>
      <c r="F394"/>
    </row>
    <row r="395" spans="1:6">
      <c r="A395" s="7" t="s">
        <v>4902</v>
      </c>
      <c r="B395" s="7" t="s">
        <v>2320</v>
      </c>
      <c r="C395" s="7" t="s">
        <v>773</v>
      </c>
      <c r="F395"/>
    </row>
    <row r="396" spans="1:6">
      <c r="A396" s="7" t="s">
        <v>4901</v>
      </c>
      <c r="B396" s="7" t="s">
        <v>2318</v>
      </c>
      <c r="C396" s="7" t="s">
        <v>773</v>
      </c>
      <c r="F396"/>
    </row>
    <row r="397" spans="1:6">
      <c r="A397" s="7" t="s">
        <v>4900</v>
      </c>
      <c r="B397" s="7" t="s">
        <v>2316</v>
      </c>
      <c r="C397" s="7" t="s">
        <v>773</v>
      </c>
      <c r="F397"/>
    </row>
    <row r="398" spans="1:6">
      <c r="A398" s="7" t="s">
        <v>4899</v>
      </c>
      <c r="B398" s="7" t="s">
        <v>2314</v>
      </c>
      <c r="C398" s="7" t="s">
        <v>773</v>
      </c>
      <c r="F398"/>
    </row>
    <row r="399" spans="1:6">
      <c r="A399" s="7" t="s">
        <v>4898</v>
      </c>
      <c r="B399" s="7" t="s">
        <v>4227</v>
      </c>
      <c r="C399" s="7" t="s">
        <v>773</v>
      </c>
      <c r="F399"/>
    </row>
    <row r="400" spans="1:6">
      <c r="A400" s="7" t="s">
        <v>4897</v>
      </c>
      <c r="B400" s="7" t="s">
        <v>4225</v>
      </c>
      <c r="C400" s="7" t="s">
        <v>773</v>
      </c>
      <c r="F400"/>
    </row>
    <row r="401" spans="1:6">
      <c r="A401" s="7" t="s">
        <v>4896</v>
      </c>
      <c r="B401" s="7" t="s">
        <v>2302</v>
      </c>
      <c r="C401" s="7" t="s">
        <v>773</v>
      </c>
      <c r="F401"/>
    </row>
    <row r="402" spans="1:6">
      <c r="A402" s="7" t="s">
        <v>4895</v>
      </c>
      <c r="B402" s="7" t="s">
        <v>2298</v>
      </c>
      <c r="C402" s="7" t="s">
        <v>773</v>
      </c>
      <c r="F402"/>
    </row>
    <row r="403" spans="1:6">
      <c r="A403" s="7" t="s">
        <v>4894</v>
      </c>
      <c r="B403" s="7" t="s">
        <v>2164</v>
      </c>
      <c r="C403" s="7" t="s">
        <v>773</v>
      </c>
      <c r="F403"/>
    </row>
    <row r="404" spans="1:6">
      <c r="A404" s="7" t="s">
        <v>4893</v>
      </c>
      <c r="B404" s="7" t="s">
        <v>4223</v>
      </c>
      <c r="C404" s="7" t="s">
        <v>773</v>
      </c>
      <c r="F404"/>
    </row>
    <row r="405" spans="1:6">
      <c r="A405" s="7" t="s">
        <v>4892</v>
      </c>
      <c r="B405" s="7" t="s">
        <v>4221</v>
      </c>
      <c r="C405" s="7" t="s">
        <v>773</v>
      </c>
      <c r="F405"/>
    </row>
    <row r="406" spans="1:6">
      <c r="A406" s="7" t="s">
        <v>4891</v>
      </c>
      <c r="B406" s="7" t="s">
        <v>2285</v>
      </c>
      <c r="C406" s="7" t="s">
        <v>773</v>
      </c>
      <c r="F406"/>
    </row>
    <row r="407" spans="1:6">
      <c r="A407" s="7" t="s">
        <v>4890</v>
      </c>
      <c r="B407" s="7" t="s">
        <v>2283</v>
      </c>
      <c r="C407" s="7" t="s">
        <v>773</v>
      </c>
      <c r="F407"/>
    </row>
    <row r="408" spans="1:6">
      <c r="A408" s="7" t="s">
        <v>4889</v>
      </c>
      <c r="B408" s="7" t="s">
        <v>2275</v>
      </c>
      <c r="C408" s="7" t="s">
        <v>773</v>
      </c>
      <c r="F408"/>
    </row>
    <row r="409" spans="1:6">
      <c r="A409" s="7" t="s">
        <v>4888</v>
      </c>
      <c r="B409" s="7" t="s">
        <v>2263</v>
      </c>
      <c r="C409" s="7" t="s">
        <v>773</v>
      </c>
      <c r="F409"/>
    </row>
    <row r="410" spans="1:6">
      <c r="A410" s="7" t="s">
        <v>4887</v>
      </c>
      <c r="B410" s="7" t="s">
        <v>1696</v>
      </c>
      <c r="C410" s="7" t="s">
        <v>773</v>
      </c>
      <c r="F410"/>
    </row>
    <row r="411" spans="1:6">
      <c r="A411" s="7" t="s">
        <v>384</v>
      </c>
      <c r="B411" s="7" t="s">
        <v>385</v>
      </c>
      <c r="C411" s="7" t="s">
        <v>773</v>
      </c>
      <c r="F411"/>
    </row>
    <row r="412" spans="1:6">
      <c r="A412" s="7" t="s">
        <v>4886</v>
      </c>
      <c r="B412" s="7" t="s">
        <v>2254</v>
      </c>
      <c r="C412" s="7" t="s">
        <v>773</v>
      </c>
      <c r="F412"/>
    </row>
    <row r="413" spans="1:6">
      <c r="A413" s="7" t="s">
        <v>4885</v>
      </c>
      <c r="B413" s="7" t="s">
        <v>1506</v>
      </c>
      <c r="C413" s="7" t="s">
        <v>773</v>
      </c>
      <c r="F413"/>
    </row>
    <row r="414" spans="1:6">
      <c r="A414" s="7" t="s">
        <v>4884</v>
      </c>
      <c r="B414" s="7" t="s">
        <v>1504</v>
      </c>
      <c r="C414" s="7" t="s">
        <v>773</v>
      </c>
      <c r="F414"/>
    </row>
    <row r="415" spans="1:6">
      <c r="A415" s="7" t="s">
        <v>4883</v>
      </c>
      <c r="B415" s="7" t="s">
        <v>1490</v>
      </c>
      <c r="C415" s="7" t="s">
        <v>773</v>
      </c>
      <c r="F415"/>
    </row>
    <row r="416" spans="1:6">
      <c r="A416" s="7" t="s">
        <v>4882</v>
      </c>
      <c r="B416" s="7" t="s">
        <v>1488</v>
      </c>
      <c r="C416" s="7" t="s">
        <v>773</v>
      </c>
      <c r="F416"/>
    </row>
    <row r="417" spans="1:6">
      <c r="A417" s="7" t="s">
        <v>4881</v>
      </c>
      <c r="B417" s="7" t="s">
        <v>1486</v>
      </c>
      <c r="C417" s="7" t="s">
        <v>773</v>
      </c>
      <c r="F417"/>
    </row>
    <row r="418" spans="1:6">
      <c r="A418" s="7" t="s">
        <v>4880</v>
      </c>
      <c r="B418" s="7" t="s">
        <v>2247</v>
      </c>
      <c r="C418" s="7" t="s">
        <v>773</v>
      </c>
      <c r="F418"/>
    </row>
    <row r="419" spans="1:6">
      <c r="A419" s="7" t="s">
        <v>4879</v>
      </c>
      <c r="B419" s="7" t="s">
        <v>2243</v>
      </c>
      <c r="C419" s="7" t="s">
        <v>773</v>
      </c>
      <c r="F419"/>
    </row>
    <row r="420" spans="1:6">
      <c r="A420" s="7" t="s">
        <v>4878</v>
      </c>
      <c r="B420" s="7" t="s">
        <v>2239</v>
      </c>
      <c r="C420" s="7" t="s">
        <v>773</v>
      </c>
      <c r="F420"/>
    </row>
    <row r="421" spans="1:6">
      <c r="A421" s="7" t="s">
        <v>4877</v>
      </c>
      <c r="B421" s="7" t="s">
        <v>2236</v>
      </c>
      <c r="C421" s="7" t="s">
        <v>773</v>
      </c>
      <c r="F421"/>
    </row>
    <row r="422" spans="1:6">
      <c r="A422" s="7" t="s">
        <v>4876</v>
      </c>
      <c r="B422" s="7" t="s">
        <v>1452</v>
      </c>
      <c r="C422" s="7" t="s">
        <v>773</v>
      </c>
      <c r="F422"/>
    </row>
    <row r="423" spans="1:6">
      <c r="A423" s="7" t="s">
        <v>4875</v>
      </c>
      <c r="B423" s="7" t="s">
        <v>1450</v>
      </c>
      <c r="C423" s="7" t="s">
        <v>773</v>
      </c>
      <c r="F423"/>
    </row>
    <row r="424" spans="1:6">
      <c r="A424" s="7" t="s">
        <v>4874</v>
      </c>
      <c r="B424" s="7" t="s">
        <v>1448</v>
      </c>
      <c r="C424" s="7" t="s">
        <v>773</v>
      </c>
      <c r="F424"/>
    </row>
    <row r="425" spans="1:6">
      <c r="A425" s="7" t="s">
        <v>4873</v>
      </c>
      <c r="B425" s="7" t="s">
        <v>1472</v>
      </c>
      <c r="C425" s="7" t="s">
        <v>773</v>
      </c>
      <c r="F425"/>
    </row>
    <row r="426" spans="1:6">
      <c r="A426" s="7" t="s">
        <v>4872</v>
      </c>
      <c r="B426" s="7" t="s">
        <v>1470</v>
      </c>
      <c r="C426" s="7" t="s">
        <v>773</v>
      </c>
      <c r="F426"/>
    </row>
    <row r="427" spans="1:6">
      <c r="A427" s="7" t="s">
        <v>4871</v>
      </c>
      <c r="B427" s="7" t="s">
        <v>1468</v>
      </c>
      <c r="C427" s="7" t="s">
        <v>773</v>
      </c>
      <c r="F427"/>
    </row>
    <row r="428" spans="1:6">
      <c r="A428" s="7" t="s">
        <v>4870</v>
      </c>
      <c r="B428" s="7" t="s">
        <v>1735</v>
      </c>
      <c r="C428" s="7" t="s">
        <v>773</v>
      </c>
      <c r="F428"/>
    </row>
    <row r="429" spans="1:6">
      <c r="A429" s="7" t="s">
        <v>4869</v>
      </c>
      <c r="B429" s="7" t="s">
        <v>2222</v>
      </c>
      <c r="C429" s="7" t="s">
        <v>773</v>
      </c>
      <c r="F429"/>
    </row>
    <row r="430" spans="1:6">
      <c r="A430" s="7" t="s">
        <v>4868</v>
      </c>
      <c r="B430" s="7" t="s">
        <v>2220</v>
      </c>
      <c r="C430" s="7" t="s">
        <v>773</v>
      </c>
      <c r="F430"/>
    </row>
    <row r="431" spans="1:6">
      <c r="A431" s="7" t="s">
        <v>4867</v>
      </c>
      <c r="B431" s="7" t="s">
        <v>1420</v>
      </c>
      <c r="C431" s="7" t="s">
        <v>773</v>
      </c>
      <c r="F431"/>
    </row>
    <row r="432" spans="1:6">
      <c r="A432" s="7" t="s">
        <v>4866</v>
      </c>
      <c r="B432" s="7" t="s">
        <v>1406</v>
      </c>
      <c r="C432" s="7" t="s">
        <v>773</v>
      </c>
      <c r="F432"/>
    </row>
    <row r="433" spans="1:6">
      <c r="A433" s="7" t="s">
        <v>4865</v>
      </c>
      <c r="B433" s="7" t="s">
        <v>2203</v>
      </c>
      <c r="C433" s="7" t="s">
        <v>773</v>
      </c>
      <c r="F433"/>
    </row>
    <row r="434" spans="1:6">
      <c r="A434" s="7" t="s">
        <v>4864</v>
      </c>
      <c r="B434" s="7" t="s">
        <v>1352</v>
      </c>
      <c r="C434" s="7" t="s">
        <v>773</v>
      </c>
      <c r="F434"/>
    </row>
    <row r="435" spans="1:6">
      <c r="A435" s="7" t="s">
        <v>4863</v>
      </c>
      <c r="B435" s="7" t="s">
        <v>2190</v>
      </c>
      <c r="C435" s="7" t="s">
        <v>773</v>
      </c>
      <c r="F435"/>
    </row>
    <row r="436" spans="1:6">
      <c r="A436" s="7" t="s">
        <v>4862</v>
      </c>
      <c r="B436" s="7" t="s">
        <v>1684</v>
      </c>
      <c r="C436" s="7" t="s">
        <v>773</v>
      </c>
      <c r="F436"/>
    </row>
    <row r="437" spans="1:6">
      <c r="A437" s="7" t="s">
        <v>4861</v>
      </c>
      <c r="B437" s="7" t="s">
        <v>1655</v>
      </c>
      <c r="C437" s="7" t="s">
        <v>773</v>
      </c>
      <c r="F437"/>
    </row>
    <row r="438" spans="1:6">
      <c r="A438" s="7" t="s">
        <v>4860</v>
      </c>
      <c r="B438" s="7" t="s">
        <v>1653</v>
      </c>
      <c r="C438" s="7" t="s">
        <v>773</v>
      </c>
      <c r="F438"/>
    </row>
    <row r="439" spans="1:6">
      <c r="A439" s="7" t="s">
        <v>4859</v>
      </c>
      <c r="B439" s="7" t="s">
        <v>1651</v>
      </c>
      <c r="C439" s="7" t="s">
        <v>773</v>
      </c>
      <c r="F439"/>
    </row>
    <row r="440" spans="1:6">
      <c r="A440" s="7" t="s">
        <v>4858</v>
      </c>
      <c r="B440" s="7" t="s">
        <v>1649</v>
      </c>
      <c r="C440" s="7" t="s">
        <v>773</v>
      </c>
      <c r="F440"/>
    </row>
    <row r="441" spans="1:6">
      <c r="A441" s="7" t="s">
        <v>4857</v>
      </c>
      <c r="B441" s="7" t="s">
        <v>1670</v>
      </c>
      <c r="C441" s="7" t="s">
        <v>773</v>
      </c>
      <c r="F441"/>
    </row>
    <row r="442" spans="1:6">
      <c r="A442" s="7" t="s">
        <v>4856</v>
      </c>
      <c r="B442" s="7" t="s">
        <v>1657</v>
      </c>
      <c r="C442" s="7" t="s">
        <v>773</v>
      </c>
      <c r="F442"/>
    </row>
    <row r="443" spans="1:6">
      <c r="A443" s="7" t="s">
        <v>4855</v>
      </c>
      <c r="B443" s="7" t="s">
        <v>1619</v>
      </c>
      <c r="C443" s="7" t="s">
        <v>773</v>
      </c>
      <c r="F443"/>
    </row>
    <row r="444" spans="1:6">
      <c r="A444" s="7" t="s">
        <v>4854</v>
      </c>
      <c r="B444" s="7" t="s">
        <v>2178</v>
      </c>
      <c r="C444" s="7" t="s">
        <v>773</v>
      </c>
      <c r="F444"/>
    </row>
    <row r="445" spans="1:6">
      <c r="A445" s="7" t="s">
        <v>4853</v>
      </c>
      <c r="B445" s="7" t="s">
        <v>1617</v>
      </c>
      <c r="C445" s="7" t="s">
        <v>773</v>
      </c>
      <c r="F445"/>
    </row>
    <row r="446" spans="1:6">
      <c r="A446" s="7" t="s">
        <v>4852</v>
      </c>
      <c r="B446" s="7" t="s">
        <v>1615</v>
      </c>
      <c r="C446" s="7" t="s">
        <v>773</v>
      </c>
      <c r="F446"/>
    </row>
    <row r="447" spans="1:6">
      <c r="A447" s="7" t="s">
        <v>4851</v>
      </c>
      <c r="B447" s="7" t="s">
        <v>1613</v>
      </c>
      <c r="C447" s="7" t="s">
        <v>773</v>
      </c>
      <c r="F447"/>
    </row>
    <row r="448" spans="1:6">
      <c r="A448" s="7" t="s">
        <v>4850</v>
      </c>
      <c r="B448" s="7" t="s">
        <v>1637</v>
      </c>
      <c r="C448" s="7" t="s">
        <v>773</v>
      </c>
      <c r="F448"/>
    </row>
    <row r="449" spans="1:6">
      <c r="A449" s="7" t="s">
        <v>4849</v>
      </c>
      <c r="B449" s="7" t="s">
        <v>1635</v>
      </c>
      <c r="C449" s="7" t="s">
        <v>773</v>
      </c>
      <c r="F449"/>
    </row>
    <row r="450" spans="1:6">
      <c r="A450" s="7" t="s">
        <v>4848</v>
      </c>
      <c r="B450" s="7" t="s">
        <v>1633</v>
      </c>
      <c r="C450" s="7" t="s">
        <v>773</v>
      </c>
      <c r="F450"/>
    </row>
    <row r="451" spans="1:6">
      <c r="A451" s="7" t="s">
        <v>4847</v>
      </c>
      <c r="B451" s="7" t="s">
        <v>1735</v>
      </c>
      <c r="C451" s="7" t="s">
        <v>773</v>
      </c>
      <c r="F451"/>
    </row>
    <row r="452" spans="1:6">
      <c r="A452" s="7" t="s">
        <v>4846</v>
      </c>
      <c r="B452" s="7" t="s">
        <v>2164</v>
      </c>
      <c r="C452" s="7" t="s">
        <v>773</v>
      </c>
      <c r="F452"/>
    </row>
    <row r="453" spans="1:6">
      <c r="A453" s="7" t="s">
        <v>4845</v>
      </c>
      <c r="B453" s="7" t="s">
        <v>2162</v>
      </c>
      <c r="C453" s="7" t="s">
        <v>773</v>
      </c>
      <c r="F453"/>
    </row>
    <row r="454" spans="1:6">
      <c r="A454" s="7" t="s">
        <v>4844</v>
      </c>
      <c r="B454" s="7" t="s">
        <v>1585</v>
      </c>
      <c r="C454" s="7" t="s">
        <v>773</v>
      </c>
      <c r="F454"/>
    </row>
    <row r="455" spans="1:6">
      <c r="A455" s="7" t="s">
        <v>4843</v>
      </c>
      <c r="B455" s="7" t="s">
        <v>1571</v>
      </c>
      <c r="C455" s="7" t="s">
        <v>773</v>
      </c>
      <c r="F455"/>
    </row>
    <row r="456" spans="1:6">
      <c r="A456" s="7" t="s">
        <v>4842</v>
      </c>
      <c r="B456" s="7" t="s">
        <v>2145</v>
      </c>
      <c r="C456" s="7" t="s">
        <v>773</v>
      </c>
      <c r="F456"/>
    </row>
    <row r="457" spans="1:6">
      <c r="A457" s="7" t="s">
        <v>4841</v>
      </c>
      <c r="B457" s="7" t="s">
        <v>1352</v>
      </c>
      <c r="C457" s="7" t="s">
        <v>773</v>
      </c>
      <c r="F457"/>
    </row>
    <row r="458" spans="1:6">
      <c r="A458" s="7" t="s">
        <v>407</v>
      </c>
      <c r="B458" s="7" t="s">
        <v>408</v>
      </c>
      <c r="C458" s="7" t="s">
        <v>773</v>
      </c>
      <c r="F458"/>
    </row>
    <row r="459" spans="1:6">
      <c r="A459" s="7" t="s">
        <v>4840</v>
      </c>
      <c r="B459" s="7" t="s">
        <v>2134</v>
      </c>
      <c r="C459" s="7" t="s">
        <v>773</v>
      </c>
      <c r="F459"/>
    </row>
    <row r="460" spans="1:6">
      <c r="A460" s="7" t="s">
        <v>4839</v>
      </c>
      <c r="B460" s="7" t="s">
        <v>2132</v>
      </c>
      <c r="C460" s="7" t="s">
        <v>773</v>
      </c>
      <c r="F460"/>
    </row>
    <row r="461" spans="1:6">
      <c r="A461" s="7" t="s">
        <v>4838</v>
      </c>
      <c r="B461" s="7" t="s">
        <v>2130</v>
      </c>
      <c r="C461" s="7" t="s">
        <v>773</v>
      </c>
      <c r="F461"/>
    </row>
    <row r="462" spans="1:6">
      <c r="A462" s="7" t="s">
        <v>4837</v>
      </c>
      <c r="B462" s="7" t="s">
        <v>1352</v>
      </c>
      <c r="C462" s="7" t="s">
        <v>773</v>
      </c>
      <c r="F462"/>
    </row>
    <row r="463" spans="1:6">
      <c r="A463" s="7" t="s">
        <v>4836</v>
      </c>
      <c r="B463" s="7" t="s">
        <v>2114</v>
      </c>
      <c r="C463" s="7" t="s">
        <v>773</v>
      </c>
      <c r="F463"/>
    </row>
    <row r="464" spans="1:6">
      <c r="A464" s="7" t="s">
        <v>4835</v>
      </c>
      <c r="B464" s="7" t="s">
        <v>2112</v>
      </c>
      <c r="C464" s="7" t="s">
        <v>773</v>
      </c>
      <c r="F464"/>
    </row>
    <row r="465" spans="1:6">
      <c r="A465" s="7" t="s">
        <v>4834</v>
      </c>
      <c r="B465" s="7" t="s">
        <v>2110</v>
      </c>
      <c r="C465" s="7" t="s">
        <v>773</v>
      </c>
      <c r="F465"/>
    </row>
    <row r="466" spans="1:6">
      <c r="A466" s="7" t="s">
        <v>4833</v>
      </c>
      <c r="B466" s="7" t="s">
        <v>1352</v>
      </c>
      <c r="C466" s="7" t="s">
        <v>773</v>
      </c>
      <c r="F466"/>
    </row>
    <row r="467" spans="1:6">
      <c r="A467" s="7" t="s">
        <v>4832</v>
      </c>
      <c r="B467" s="7" t="s">
        <v>2102</v>
      </c>
      <c r="C467" s="7" t="s">
        <v>773</v>
      </c>
      <c r="F467"/>
    </row>
    <row r="468" spans="1:6">
      <c r="A468" s="7" t="s">
        <v>4831</v>
      </c>
      <c r="B468" s="7" t="s">
        <v>2100</v>
      </c>
      <c r="C468" s="7" t="s">
        <v>773</v>
      </c>
      <c r="F468"/>
    </row>
    <row r="469" spans="1:6">
      <c r="A469" s="7" t="s">
        <v>4830</v>
      </c>
      <c r="B469" s="7" t="s">
        <v>2098</v>
      </c>
      <c r="C469" s="7" t="s">
        <v>773</v>
      </c>
      <c r="F469"/>
    </row>
    <row r="470" spans="1:6">
      <c r="A470" s="7" t="s">
        <v>4829</v>
      </c>
      <c r="B470" s="7" t="s">
        <v>1352</v>
      </c>
      <c r="C470" s="7" t="s">
        <v>773</v>
      </c>
      <c r="F470"/>
    </row>
    <row r="471" spans="1:6">
      <c r="A471" s="7" t="s">
        <v>4828</v>
      </c>
      <c r="B471" s="7" t="s">
        <v>1696</v>
      </c>
      <c r="C471" s="7" t="s">
        <v>773</v>
      </c>
      <c r="F471"/>
    </row>
    <row r="472" spans="1:6">
      <c r="A472" s="7" t="s">
        <v>381</v>
      </c>
      <c r="B472" s="7" t="s">
        <v>382</v>
      </c>
      <c r="C472" s="7" t="s">
        <v>773</v>
      </c>
      <c r="F472"/>
    </row>
    <row r="473" spans="1:6">
      <c r="A473" s="7" t="s">
        <v>378</v>
      </c>
      <c r="B473" s="7" t="s">
        <v>379</v>
      </c>
      <c r="C473" s="7" t="s">
        <v>773</v>
      </c>
      <c r="F473"/>
    </row>
    <row r="474" spans="1:6">
      <c r="A474" s="7" t="s">
        <v>4827</v>
      </c>
      <c r="B474" s="7" t="s">
        <v>2088</v>
      </c>
      <c r="C474" s="7" t="s">
        <v>773</v>
      </c>
      <c r="F474"/>
    </row>
    <row r="475" spans="1:6">
      <c r="A475" s="7" t="s">
        <v>4826</v>
      </c>
      <c r="B475" s="7" t="s">
        <v>2086</v>
      </c>
      <c r="C475" s="7" t="s">
        <v>773</v>
      </c>
      <c r="F475"/>
    </row>
    <row r="476" spans="1:6">
      <c r="A476" s="7" t="s">
        <v>371</v>
      </c>
      <c r="B476" s="7" t="s">
        <v>372</v>
      </c>
      <c r="C476" s="7" t="s">
        <v>773</v>
      </c>
      <c r="F476"/>
    </row>
    <row r="477" spans="1:6">
      <c r="A477" s="7" t="s">
        <v>4825</v>
      </c>
      <c r="B477" s="7" t="s">
        <v>2083</v>
      </c>
      <c r="C477" s="7" t="s">
        <v>773</v>
      </c>
      <c r="F477"/>
    </row>
    <row r="478" spans="1:6">
      <c r="A478" s="7" t="s">
        <v>4824</v>
      </c>
      <c r="B478" s="7" t="s">
        <v>2081</v>
      </c>
      <c r="C478" s="7" t="s">
        <v>773</v>
      </c>
      <c r="F478"/>
    </row>
    <row r="479" spans="1:6">
      <c r="A479" s="7" t="s">
        <v>4823</v>
      </c>
      <c r="B479" s="7" t="s">
        <v>469</v>
      </c>
      <c r="C479" s="7" t="s">
        <v>773</v>
      </c>
      <c r="F479"/>
    </row>
    <row r="480" spans="1:6">
      <c r="A480" s="7" t="s">
        <v>361</v>
      </c>
      <c r="B480" s="7" t="s">
        <v>362</v>
      </c>
      <c r="C480" s="7" t="s">
        <v>773</v>
      </c>
      <c r="F480"/>
    </row>
    <row r="481" spans="1:6">
      <c r="A481" s="7" t="s">
        <v>366</v>
      </c>
      <c r="B481" s="7" t="s">
        <v>367</v>
      </c>
      <c r="C481" s="7" t="s">
        <v>773</v>
      </c>
      <c r="F481"/>
    </row>
    <row r="482" spans="1:6">
      <c r="A482" s="7" t="s">
        <v>4822</v>
      </c>
      <c r="B482" s="7" t="s">
        <v>2070</v>
      </c>
      <c r="C482" s="7" t="s">
        <v>773</v>
      </c>
      <c r="F482"/>
    </row>
    <row r="483" spans="1:6">
      <c r="A483" s="7" t="s">
        <v>4821</v>
      </c>
      <c r="B483" s="7" t="s">
        <v>2068</v>
      </c>
      <c r="C483" s="7" t="s">
        <v>773</v>
      </c>
      <c r="F483"/>
    </row>
    <row r="484" spans="1:6">
      <c r="A484" s="7" t="s">
        <v>4820</v>
      </c>
      <c r="B484" s="7" t="s">
        <v>1724</v>
      </c>
      <c r="C484" s="7" t="s">
        <v>773</v>
      </c>
      <c r="F484"/>
    </row>
    <row r="485" spans="1:6">
      <c r="A485" s="7" t="s">
        <v>4819</v>
      </c>
      <c r="B485" s="7" t="s">
        <v>1809</v>
      </c>
      <c r="C485" s="7" t="s">
        <v>773</v>
      </c>
      <c r="F485"/>
    </row>
    <row r="486" spans="1:6">
      <c r="A486" s="7" t="s">
        <v>4818</v>
      </c>
      <c r="B486" s="7" t="s">
        <v>1807</v>
      </c>
      <c r="C486" s="7" t="s">
        <v>773</v>
      </c>
      <c r="F486"/>
    </row>
    <row r="487" spans="1:6">
      <c r="A487" s="7" t="s">
        <v>4817</v>
      </c>
      <c r="B487" s="7" t="s">
        <v>1722</v>
      </c>
      <c r="C487" s="7" t="s">
        <v>773</v>
      </c>
      <c r="F487"/>
    </row>
    <row r="488" spans="1:6">
      <c r="A488" s="7" t="s">
        <v>4816</v>
      </c>
      <c r="B488" s="7" t="s">
        <v>1720</v>
      </c>
      <c r="C488" s="7" t="s">
        <v>773</v>
      </c>
      <c r="F488"/>
    </row>
    <row r="489" spans="1:6">
      <c r="A489" s="7" t="s">
        <v>4815</v>
      </c>
      <c r="B489" s="7" t="s">
        <v>1803</v>
      </c>
      <c r="C489" s="7" t="s">
        <v>773</v>
      </c>
      <c r="F489"/>
    </row>
    <row r="490" spans="1:6">
      <c r="A490" s="7" t="s">
        <v>4814</v>
      </c>
      <c r="B490" s="7" t="s">
        <v>2060</v>
      </c>
      <c r="C490" s="7" t="s">
        <v>773</v>
      </c>
      <c r="F490"/>
    </row>
    <row r="491" spans="1:6">
      <c r="A491" s="7" t="s">
        <v>4813</v>
      </c>
      <c r="B491" s="7" t="s">
        <v>1708</v>
      </c>
      <c r="C491" s="7" t="s">
        <v>773</v>
      </c>
      <c r="F491"/>
    </row>
    <row r="492" spans="1:6">
      <c r="A492" s="7" t="s">
        <v>4812</v>
      </c>
      <c r="B492" s="7" t="s">
        <v>1975</v>
      </c>
      <c r="C492" s="7" t="s">
        <v>773</v>
      </c>
      <c r="F492"/>
    </row>
    <row r="493" spans="1:6">
      <c r="A493" s="7" t="s">
        <v>4811</v>
      </c>
      <c r="B493" s="7" t="s">
        <v>2049</v>
      </c>
      <c r="C493" s="7" t="s">
        <v>773</v>
      </c>
      <c r="F493"/>
    </row>
    <row r="494" spans="1:6">
      <c r="A494" s="7" t="s">
        <v>4810</v>
      </c>
      <c r="B494" s="7" t="s">
        <v>1696</v>
      </c>
      <c r="C494" s="7" t="s">
        <v>773</v>
      </c>
      <c r="F494"/>
    </row>
    <row r="495" spans="1:6">
      <c r="A495" s="7" t="s">
        <v>4809</v>
      </c>
      <c r="B495" s="7" t="s">
        <v>2047</v>
      </c>
      <c r="C495" s="7" t="s">
        <v>773</v>
      </c>
      <c r="F495"/>
    </row>
    <row r="496" spans="1:6">
      <c r="A496" s="7" t="s">
        <v>4808</v>
      </c>
      <c r="B496" s="7" t="s">
        <v>2045</v>
      </c>
      <c r="C496" s="7" t="s">
        <v>773</v>
      </c>
      <c r="F496"/>
    </row>
    <row r="497" spans="1:6">
      <c r="A497" s="7" t="s">
        <v>4807</v>
      </c>
      <c r="B497" s="7" t="s">
        <v>2043</v>
      </c>
      <c r="C497" s="7" t="s">
        <v>773</v>
      </c>
      <c r="F497"/>
    </row>
    <row r="498" spans="1:6">
      <c r="A498" s="7" t="s">
        <v>4806</v>
      </c>
      <c r="B498" s="7" t="s">
        <v>2041</v>
      </c>
      <c r="C498" s="7" t="s">
        <v>2026</v>
      </c>
      <c r="F498"/>
    </row>
    <row r="499" spans="1:6">
      <c r="A499" s="7" t="s">
        <v>4805</v>
      </c>
      <c r="B499" s="7" t="s">
        <v>2039</v>
      </c>
      <c r="C499" s="7" t="s">
        <v>2026</v>
      </c>
      <c r="F499"/>
    </row>
    <row r="500" spans="1:6">
      <c r="A500" s="7" t="s">
        <v>4804</v>
      </c>
      <c r="B500" s="7" t="s">
        <v>2037</v>
      </c>
      <c r="C500" s="7" t="s">
        <v>2026</v>
      </c>
      <c r="F500"/>
    </row>
    <row r="501" spans="1:6">
      <c r="A501" s="7" t="s">
        <v>4803</v>
      </c>
      <c r="B501" s="7" t="s">
        <v>2035</v>
      </c>
      <c r="C501" s="7" t="s">
        <v>2026</v>
      </c>
      <c r="F501"/>
    </row>
    <row r="502" spans="1:6">
      <c r="A502" s="7" t="s">
        <v>4802</v>
      </c>
      <c r="B502" s="7" t="s">
        <v>2033</v>
      </c>
      <c r="C502" s="7" t="s">
        <v>2026</v>
      </c>
      <c r="F502"/>
    </row>
    <row r="503" spans="1:6">
      <c r="A503" s="7" t="s">
        <v>4801</v>
      </c>
      <c r="B503" s="7" t="s">
        <v>2031</v>
      </c>
      <c r="C503" s="7" t="s">
        <v>2026</v>
      </c>
      <c r="F503"/>
    </row>
    <row r="504" spans="1:6">
      <c r="A504" s="7" t="s">
        <v>4800</v>
      </c>
      <c r="B504" s="7" t="s">
        <v>2029</v>
      </c>
      <c r="C504" s="7" t="s">
        <v>2026</v>
      </c>
      <c r="F504"/>
    </row>
    <row r="505" spans="1:6">
      <c r="A505" s="7" t="s">
        <v>4799</v>
      </c>
      <c r="B505" s="7" t="s">
        <v>2027</v>
      </c>
      <c r="C505" s="7" t="s">
        <v>2026</v>
      </c>
      <c r="F505"/>
    </row>
    <row r="506" spans="1:6">
      <c r="A506" s="7" t="s">
        <v>4798</v>
      </c>
      <c r="B506" s="7" t="s">
        <v>4210</v>
      </c>
      <c r="C506" s="7" t="s">
        <v>773</v>
      </c>
      <c r="F506"/>
    </row>
    <row r="507" spans="1:6">
      <c r="A507" s="7" t="s">
        <v>4797</v>
      </c>
      <c r="B507" s="7" t="s">
        <v>4208</v>
      </c>
      <c r="C507" s="7" t="s">
        <v>773</v>
      </c>
      <c r="F507"/>
    </row>
    <row r="508" spans="1:6">
      <c r="A508" s="7" t="s">
        <v>4796</v>
      </c>
      <c r="B508" s="7" t="s">
        <v>1994</v>
      </c>
      <c r="C508" s="7" t="s">
        <v>773</v>
      </c>
      <c r="F508"/>
    </row>
    <row r="509" spans="1:6">
      <c r="A509" s="7" t="s">
        <v>4795</v>
      </c>
      <c r="B509" s="7" t="s">
        <v>1992</v>
      </c>
      <c r="C509" s="7" t="s">
        <v>773</v>
      </c>
      <c r="F509"/>
    </row>
    <row r="510" spans="1:6">
      <c r="A510" s="7" t="s">
        <v>4794</v>
      </c>
      <c r="B510" s="7" t="s">
        <v>1793</v>
      </c>
      <c r="C510" s="7" t="s">
        <v>773</v>
      </c>
      <c r="F510"/>
    </row>
    <row r="511" spans="1:6">
      <c r="A511" s="7" t="s">
        <v>4793</v>
      </c>
      <c r="B511" s="7" t="s">
        <v>1989</v>
      </c>
      <c r="C511" s="7" t="s">
        <v>773</v>
      </c>
      <c r="F511"/>
    </row>
    <row r="512" spans="1:6">
      <c r="A512" s="7" t="s">
        <v>4792</v>
      </c>
      <c r="B512" s="7" t="s">
        <v>1987</v>
      </c>
      <c r="C512" s="7" t="s">
        <v>773</v>
      </c>
      <c r="F512"/>
    </row>
    <row r="513" spans="1:6">
      <c r="A513" s="7" t="s">
        <v>4791</v>
      </c>
      <c r="B513" s="7" t="s">
        <v>1985</v>
      </c>
      <c r="C513" s="7" t="s">
        <v>773</v>
      </c>
      <c r="F513"/>
    </row>
    <row r="514" spans="1:6">
      <c r="A514" s="7" t="s">
        <v>4790</v>
      </c>
      <c r="B514" s="7" t="s">
        <v>1983</v>
      </c>
      <c r="C514" s="7" t="s">
        <v>773</v>
      </c>
      <c r="F514"/>
    </row>
    <row r="515" spans="1:6">
      <c r="A515" s="7" t="s">
        <v>4789</v>
      </c>
      <c r="B515" s="7" t="s">
        <v>1981</v>
      </c>
      <c r="C515" s="7" t="s">
        <v>773</v>
      </c>
      <c r="F515"/>
    </row>
    <row r="516" spans="1:6">
      <c r="A516" s="7" t="s">
        <v>4788</v>
      </c>
      <c r="B516" s="7" t="s">
        <v>1979</v>
      </c>
      <c r="C516" s="7" t="s">
        <v>773</v>
      </c>
      <c r="F516"/>
    </row>
    <row r="517" spans="1:6">
      <c r="A517" s="7" t="s">
        <v>4787</v>
      </c>
      <c r="B517" s="7" t="s">
        <v>1756</v>
      </c>
      <c r="C517" s="7" t="s">
        <v>773</v>
      </c>
      <c r="F517"/>
    </row>
    <row r="518" spans="1:6">
      <c r="A518" s="7" t="s">
        <v>4786</v>
      </c>
      <c r="B518" s="7" t="s">
        <v>1975</v>
      </c>
      <c r="C518" s="7" t="s">
        <v>773</v>
      </c>
      <c r="F518"/>
    </row>
    <row r="519" spans="1:6">
      <c r="A519" s="7" t="s">
        <v>4785</v>
      </c>
      <c r="B519" s="7" t="s">
        <v>1696</v>
      </c>
      <c r="C519" s="7" t="s">
        <v>773</v>
      </c>
      <c r="F519"/>
    </row>
    <row r="520" spans="1:6">
      <c r="A520" s="7" t="s">
        <v>4784</v>
      </c>
      <c r="B520" s="7" t="s">
        <v>1692</v>
      </c>
      <c r="C520" s="7" t="s">
        <v>773</v>
      </c>
      <c r="F520"/>
    </row>
    <row r="521" spans="1:6">
      <c r="A521" s="7" t="s">
        <v>4783</v>
      </c>
      <c r="B521" s="7" t="s">
        <v>1971</v>
      </c>
      <c r="C521" s="7" t="s">
        <v>773</v>
      </c>
      <c r="F521"/>
    </row>
    <row r="522" spans="1:6">
      <c r="A522" s="7" t="s">
        <v>4782</v>
      </c>
      <c r="B522" s="7" t="s">
        <v>1696</v>
      </c>
      <c r="C522" s="7" t="s">
        <v>773</v>
      </c>
      <c r="F522"/>
    </row>
    <row r="523" spans="1:6">
      <c r="A523" s="7" t="s">
        <v>4781</v>
      </c>
      <c r="B523" s="7" t="s">
        <v>1956</v>
      </c>
      <c r="C523" s="7" t="s">
        <v>773</v>
      </c>
      <c r="F523"/>
    </row>
    <row r="524" spans="1:6">
      <c r="A524" s="7" t="s">
        <v>4780</v>
      </c>
      <c r="B524" s="7" t="s">
        <v>1954</v>
      </c>
      <c r="C524" s="7" t="s">
        <v>773</v>
      </c>
      <c r="F524"/>
    </row>
    <row r="525" spans="1:6">
      <c r="A525" s="7" t="s">
        <v>4779</v>
      </c>
      <c r="B525" s="7" t="s">
        <v>1952</v>
      </c>
      <c r="C525" s="7" t="s">
        <v>773</v>
      </c>
      <c r="F525"/>
    </row>
    <row r="526" spans="1:6">
      <c r="A526" s="7" t="s">
        <v>4778</v>
      </c>
      <c r="B526" s="7" t="s">
        <v>1950</v>
      </c>
      <c r="C526" s="7" t="s">
        <v>773</v>
      </c>
      <c r="F526"/>
    </row>
    <row r="527" spans="1:6">
      <c r="A527" s="7" t="s">
        <v>4777</v>
      </c>
      <c r="B527" s="7" t="s">
        <v>1948</v>
      </c>
      <c r="C527" s="7" t="s">
        <v>773</v>
      </c>
      <c r="F527"/>
    </row>
    <row r="528" spans="1:6">
      <c r="A528" s="7" t="s">
        <v>4776</v>
      </c>
      <c r="B528" s="7" t="s">
        <v>1946</v>
      </c>
      <c r="C528" s="7" t="s">
        <v>773</v>
      </c>
      <c r="F528"/>
    </row>
    <row r="529" spans="1:6">
      <c r="A529" s="7" t="s">
        <v>4775</v>
      </c>
      <c r="B529" s="7" t="s">
        <v>1944</v>
      </c>
      <c r="C529" s="7" t="s">
        <v>773</v>
      </c>
      <c r="F529"/>
    </row>
    <row r="530" spans="1:6">
      <c r="A530" s="7" t="s">
        <v>4774</v>
      </c>
      <c r="B530" s="7" t="s">
        <v>1942</v>
      </c>
      <c r="C530" s="7" t="s">
        <v>773</v>
      </c>
      <c r="F530"/>
    </row>
    <row r="531" spans="1:6">
      <c r="A531" s="7" t="s">
        <v>4773</v>
      </c>
      <c r="B531" s="7" t="s">
        <v>1940</v>
      </c>
      <c r="C531" s="7" t="s">
        <v>773</v>
      </c>
      <c r="F531"/>
    </row>
    <row r="532" spans="1:6">
      <c r="A532" s="7" t="s">
        <v>4772</v>
      </c>
      <c r="B532" s="7" t="s">
        <v>1938</v>
      </c>
      <c r="C532" s="7" t="s">
        <v>773</v>
      </c>
      <c r="F532"/>
    </row>
    <row r="533" spans="1:6">
      <c r="A533" s="7" t="s">
        <v>4771</v>
      </c>
      <c r="B533" s="7" t="s">
        <v>1936</v>
      </c>
      <c r="C533" s="7" t="s">
        <v>773</v>
      </c>
      <c r="F533"/>
    </row>
    <row r="534" spans="1:6">
      <c r="A534" s="7" t="s">
        <v>4770</v>
      </c>
      <c r="B534" s="7" t="s">
        <v>1934</v>
      </c>
      <c r="C534" s="7" t="s">
        <v>773</v>
      </c>
      <c r="F534"/>
    </row>
    <row r="535" spans="1:6">
      <c r="A535" s="7" t="s">
        <v>4769</v>
      </c>
      <c r="B535" s="7" t="s">
        <v>1932</v>
      </c>
      <c r="C535" s="7" t="s">
        <v>773</v>
      </c>
      <c r="F535"/>
    </row>
    <row r="536" spans="1:6">
      <c r="A536" s="7" t="s">
        <v>4768</v>
      </c>
      <c r="B536" s="7" t="s">
        <v>1930</v>
      </c>
      <c r="C536" s="7" t="s">
        <v>773</v>
      </c>
      <c r="F536"/>
    </row>
    <row r="537" spans="1:6">
      <c r="A537" s="7" t="s">
        <v>4767</v>
      </c>
      <c r="B537" s="7" t="s">
        <v>1928</v>
      </c>
      <c r="C537" s="7" t="s">
        <v>773</v>
      </c>
      <c r="F537"/>
    </row>
    <row r="538" spans="1:6">
      <c r="A538" s="7" t="s">
        <v>4766</v>
      </c>
      <c r="B538" s="7" t="s">
        <v>1696</v>
      </c>
      <c r="C538" s="7" t="s">
        <v>773</v>
      </c>
      <c r="F538"/>
    </row>
    <row r="539" spans="1:6">
      <c r="A539" s="7" t="s">
        <v>4765</v>
      </c>
      <c r="B539" s="7" t="s">
        <v>1909</v>
      </c>
      <c r="C539" s="7" t="s">
        <v>773</v>
      </c>
      <c r="F539"/>
    </row>
    <row r="540" spans="1:6">
      <c r="A540" s="7" t="s">
        <v>4764</v>
      </c>
      <c r="B540" s="7" t="s">
        <v>1907</v>
      </c>
      <c r="C540" s="7" t="s">
        <v>773</v>
      </c>
      <c r="F540"/>
    </row>
    <row r="541" spans="1:6">
      <c r="A541" s="7" t="s">
        <v>4763</v>
      </c>
      <c r="B541" s="7" t="s">
        <v>1905</v>
      </c>
      <c r="C541" s="7" t="s">
        <v>773</v>
      </c>
      <c r="F541"/>
    </row>
    <row r="542" spans="1:6">
      <c r="A542" s="7" t="s">
        <v>4762</v>
      </c>
      <c r="B542" s="7" t="s">
        <v>1877</v>
      </c>
      <c r="C542" s="7" t="s">
        <v>773</v>
      </c>
      <c r="F542"/>
    </row>
    <row r="543" spans="1:6">
      <c r="A543" s="7" t="s">
        <v>4761</v>
      </c>
      <c r="B543" s="7" t="s">
        <v>1875</v>
      </c>
      <c r="C543" s="7" t="s">
        <v>773</v>
      </c>
      <c r="F543"/>
    </row>
    <row r="544" spans="1:6">
      <c r="A544" s="7" t="s">
        <v>4760</v>
      </c>
      <c r="B544" s="7" t="s">
        <v>1871</v>
      </c>
      <c r="C544" s="7" t="s">
        <v>773</v>
      </c>
      <c r="F544"/>
    </row>
    <row r="545" spans="1:6">
      <c r="A545" s="7" t="s">
        <v>4759</v>
      </c>
      <c r="B545" s="7" t="s">
        <v>1900</v>
      </c>
      <c r="C545" s="7" t="s">
        <v>773</v>
      </c>
      <c r="F545"/>
    </row>
    <row r="546" spans="1:6">
      <c r="A546" s="7" t="s">
        <v>4758</v>
      </c>
      <c r="B546" s="7" t="s">
        <v>1898</v>
      </c>
      <c r="C546" s="7" t="s">
        <v>773</v>
      </c>
      <c r="F546"/>
    </row>
    <row r="547" spans="1:6">
      <c r="A547" s="7" t="s">
        <v>4757</v>
      </c>
      <c r="B547" s="7" t="s">
        <v>1896</v>
      </c>
      <c r="C547" s="7" t="s">
        <v>773</v>
      </c>
      <c r="F547"/>
    </row>
    <row r="548" spans="1:6">
      <c r="A548" s="7" t="s">
        <v>4756</v>
      </c>
      <c r="B548" s="7" t="s">
        <v>1700</v>
      </c>
      <c r="C548" s="7" t="s">
        <v>773</v>
      </c>
      <c r="F548"/>
    </row>
    <row r="549" spans="1:6">
      <c r="A549" s="7" t="s">
        <v>4755</v>
      </c>
      <c r="B549" s="7" t="s">
        <v>1696</v>
      </c>
      <c r="C549" s="7" t="s">
        <v>773</v>
      </c>
      <c r="F549"/>
    </row>
    <row r="550" spans="1:6">
      <c r="A550" s="7" t="s">
        <v>4754</v>
      </c>
      <c r="B550" s="7" t="s">
        <v>1888</v>
      </c>
      <c r="C550" s="7" t="s">
        <v>773</v>
      </c>
      <c r="F550"/>
    </row>
    <row r="551" spans="1:6">
      <c r="A551" s="7" t="s">
        <v>4753</v>
      </c>
      <c r="B551" s="7" t="s">
        <v>1886</v>
      </c>
      <c r="C551" s="7" t="s">
        <v>773</v>
      </c>
      <c r="F551"/>
    </row>
    <row r="552" spans="1:6">
      <c r="A552" s="7" t="s">
        <v>4752</v>
      </c>
      <c r="B552" s="7" t="s">
        <v>1884</v>
      </c>
      <c r="C552" s="7" t="s">
        <v>773</v>
      </c>
      <c r="F552"/>
    </row>
    <row r="553" spans="1:6">
      <c r="A553" s="7" t="s">
        <v>4751</v>
      </c>
      <c r="B553" s="7" t="s">
        <v>1696</v>
      </c>
      <c r="C553" s="7" t="s">
        <v>773</v>
      </c>
      <c r="F553"/>
    </row>
    <row r="554" spans="1:6">
      <c r="A554" s="7" t="s">
        <v>4750</v>
      </c>
      <c r="B554" s="7" t="s">
        <v>1881</v>
      </c>
      <c r="C554" s="7" t="s">
        <v>773</v>
      </c>
      <c r="F554"/>
    </row>
    <row r="555" spans="1:6">
      <c r="A555" s="7" t="s">
        <v>4749</v>
      </c>
      <c r="B555" s="7" t="s">
        <v>1879</v>
      </c>
      <c r="C555" s="7" t="s">
        <v>773</v>
      </c>
      <c r="F555"/>
    </row>
    <row r="556" spans="1:6">
      <c r="A556" s="7" t="s">
        <v>4748</v>
      </c>
      <c r="B556" s="7" t="s">
        <v>1877</v>
      </c>
      <c r="C556" s="7" t="s">
        <v>773</v>
      </c>
      <c r="F556"/>
    </row>
    <row r="557" spans="1:6">
      <c r="A557" s="7" t="s">
        <v>4747</v>
      </c>
      <c r="B557" s="7" t="s">
        <v>1875</v>
      </c>
      <c r="C557" s="7" t="s">
        <v>773</v>
      </c>
      <c r="F557"/>
    </row>
    <row r="558" spans="1:6">
      <c r="A558" s="7" t="s">
        <v>4746</v>
      </c>
      <c r="B558" s="7" t="s">
        <v>1873</v>
      </c>
      <c r="C558" s="7" t="s">
        <v>773</v>
      </c>
      <c r="F558"/>
    </row>
    <row r="559" spans="1:6">
      <c r="A559" s="7" t="s">
        <v>4745</v>
      </c>
      <c r="B559" s="7" t="s">
        <v>1871</v>
      </c>
      <c r="C559" s="7" t="s">
        <v>773</v>
      </c>
      <c r="F559"/>
    </row>
    <row r="560" spans="1:6">
      <c r="A560" s="7" t="s">
        <v>4744</v>
      </c>
      <c r="B560" s="7" t="s">
        <v>1865</v>
      </c>
      <c r="C560" s="7" t="s">
        <v>773</v>
      </c>
      <c r="F560"/>
    </row>
    <row r="561" spans="1:6">
      <c r="A561" s="7" t="s">
        <v>4743</v>
      </c>
      <c r="B561" s="7" t="s">
        <v>1863</v>
      </c>
      <c r="C561" s="7" t="s">
        <v>773</v>
      </c>
      <c r="F561"/>
    </row>
    <row r="562" spans="1:6">
      <c r="A562" s="7" t="s">
        <v>4742</v>
      </c>
      <c r="B562" s="7" t="s">
        <v>1861</v>
      </c>
      <c r="C562" s="7" t="s">
        <v>773</v>
      </c>
      <c r="F562"/>
    </row>
    <row r="563" spans="1:6">
      <c r="A563" s="7" t="s">
        <v>4741</v>
      </c>
      <c r="B563" s="7" t="s">
        <v>1859</v>
      </c>
      <c r="C563" s="7" t="s">
        <v>773</v>
      </c>
      <c r="F563"/>
    </row>
    <row r="564" spans="1:6">
      <c r="A564" s="7" t="s">
        <v>4740</v>
      </c>
      <c r="B564" s="7" t="s">
        <v>1856</v>
      </c>
      <c r="C564" s="7" t="s">
        <v>773</v>
      </c>
      <c r="F564"/>
    </row>
    <row r="565" spans="1:6">
      <c r="A565" s="7" t="s">
        <v>4739</v>
      </c>
      <c r="B565" s="7" t="s">
        <v>1854</v>
      </c>
      <c r="C565" s="7" t="s">
        <v>773</v>
      </c>
      <c r="F565"/>
    </row>
    <row r="566" spans="1:6">
      <c r="A566" s="7" t="s">
        <v>4738</v>
      </c>
      <c r="B566" s="7" t="s">
        <v>1700</v>
      </c>
      <c r="C566" s="7" t="s">
        <v>773</v>
      </c>
      <c r="F566"/>
    </row>
    <row r="567" spans="1:6">
      <c r="A567" s="7" t="s">
        <v>4737</v>
      </c>
      <c r="B567" s="7" t="s">
        <v>1696</v>
      </c>
      <c r="C567" s="7" t="s">
        <v>773</v>
      </c>
      <c r="F567"/>
    </row>
    <row r="568" spans="1:6">
      <c r="A568" s="7" t="s">
        <v>4736</v>
      </c>
      <c r="B568" s="7" t="s">
        <v>1846</v>
      </c>
      <c r="C568" s="7" t="s">
        <v>773</v>
      </c>
      <c r="F568"/>
    </row>
    <row r="569" spans="1:6">
      <c r="A569" s="7" t="s">
        <v>4735</v>
      </c>
      <c r="B569" s="7" t="s">
        <v>1844</v>
      </c>
      <c r="C569" s="7" t="s">
        <v>773</v>
      </c>
      <c r="F569"/>
    </row>
    <row r="570" spans="1:6">
      <c r="A570" s="7" t="s">
        <v>4734</v>
      </c>
      <c r="B570" s="7" t="s">
        <v>1842</v>
      </c>
      <c r="C570" s="7" t="s">
        <v>773</v>
      </c>
      <c r="F570"/>
    </row>
    <row r="571" spans="1:6">
      <c r="A571" s="7" t="s">
        <v>4733</v>
      </c>
      <c r="B571" s="7" t="s">
        <v>1840</v>
      </c>
      <c r="C571" s="7" t="s">
        <v>773</v>
      </c>
      <c r="F571"/>
    </row>
    <row r="572" spans="1:6">
      <c r="A572" s="7" t="s">
        <v>4732</v>
      </c>
      <c r="B572" s="7" t="s">
        <v>1836</v>
      </c>
      <c r="C572" s="7" t="s">
        <v>773</v>
      </c>
      <c r="F572"/>
    </row>
    <row r="573" spans="1:6">
      <c r="A573" s="7" t="s">
        <v>4731</v>
      </c>
      <c r="B573" s="7" t="s">
        <v>1834</v>
      </c>
      <c r="C573" s="7" t="s">
        <v>773</v>
      </c>
      <c r="F573"/>
    </row>
    <row r="574" spans="1:6">
      <c r="A574" s="7" t="s">
        <v>4730</v>
      </c>
      <c r="B574" s="7" t="s">
        <v>1832</v>
      </c>
      <c r="C574" s="7" t="s">
        <v>773</v>
      </c>
      <c r="F574"/>
    </row>
    <row r="575" spans="1:6">
      <c r="A575" s="7" t="s">
        <v>4729</v>
      </c>
      <c r="B575" s="7" t="s">
        <v>1830</v>
      </c>
      <c r="C575" s="7" t="s">
        <v>773</v>
      </c>
      <c r="F575"/>
    </row>
    <row r="576" spans="1:6">
      <c r="A576" s="7" t="s">
        <v>4728</v>
      </c>
      <c r="B576" s="7" t="s">
        <v>1828</v>
      </c>
      <c r="C576" s="7" t="s">
        <v>773</v>
      </c>
      <c r="F576"/>
    </row>
    <row r="577" spans="1:6">
      <c r="A577" s="7" t="s">
        <v>4727</v>
      </c>
      <c r="B577" s="7" t="s">
        <v>1826</v>
      </c>
      <c r="C577" s="7" t="s">
        <v>773</v>
      </c>
      <c r="F577"/>
    </row>
    <row r="578" spans="1:6">
      <c r="A578" s="7" t="s">
        <v>4726</v>
      </c>
      <c r="B578" s="7" t="s">
        <v>1822</v>
      </c>
      <c r="C578" s="7" t="s">
        <v>773</v>
      </c>
      <c r="F578"/>
    </row>
    <row r="579" spans="1:6">
      <c r="A579" s="7" t="s">
        <v>4725</v>
      </c>
      <c r="B579" s="7" t="s">
        <v>1700</v>
      </c>
      <c r="C579" s="7" t="s">
        <v>773</v>
      </c>
      <c r="F579"/>
    </row>
    <row r="580" spans="1:6">
      <c r="A580" s="7" t="s">
        <v>4724</v>
      </c>
      <c r="B580" s="7" t="s">
        <v>1696</v>
      </c>
      <c r="C580" s="7" t="s">
        <v>773</v>
      </c>
      <c r="F580"/>
    </row>
    <row r="581" spans="1:6">
      <c r="A581" s="7" t="s">
        <v>4723</v>
      </c>
      <c r="B581" s="7" t="s">
        <v>1814</v>
      </c>
      <c r="C581" s="7" t="s">
        <v>773</v>
      </c>
      <c r="F581"/>
    </row>
    <row r="582" spans="1:6">
      <c r="A582" s="7" t="s">
        <v>4722</v>
      </c>
      <c r="B582" s="7" t="s">
        <v>1812</v>
      </c>
      <c r="C582" s="7" t="s">
        <v>773</v>
      </c>
      <c r="F582"/>
    </row>
    <row r="583" spans="1:6">
      <c r="A583" s="7" t="s">
        <v>4721</v>
      </c>
      <c r="B583" s="7" t="s">
        <v>1724</v>
      </c>
      <c r="C583" s="7" t="s">
        <v>773</v>
      </c>
      <c r="F583"/>
    </row>
    <row r="584" spans="1:6">
      <c r="A584" s="7" t="s">
        <v>4720</v>
      </c>
      <c r="B584" s="7" t="s">
        <v>1809</v>
      </c>
      <c r="C584" s="7" t="s">
        <v>773</v>
      </c>
      <c r="F584"/>
    </row>
    <row r="585" spans="1:6">
      <c r="A585" s="7" t="s">
        <v>4719</v>
      </c>
      <c r="B585" s="7" t="s">
        <v>1807</v>
      </c>
      <c r="C585" s="7" t="s">
        <v>773</v>
      </c>
      <c r="F585"/>
    </row>
    <row r="586" spans="1:6">
      <c r="A586" s="7" t="s">
        <v>4718</v>
      </c>
      <c r="B586" s="7" t="s">
        <v>1722</v>
      </c>
      <c r="C586" s="7" t="s">
        <v>773</v>
      </c>
      <c r="F586"/>
    </row>
    <row r="587" spans="1:6">
      <c r="A587" s="7" t="s">
        <v>4717</v>
      </c>
      <c r="B587" s="7" t="s">
        <v>1720</v>
      </c>
      <c r="C587" s="7" t="s">
        <v>773</v>
      </c>
      <c r="F587"/>
    </row>
    <row r="588" spans="1:6">
      <c r="A588" s="7" t="s">
        <v>4716</v>
      </c>
      <c r="B588" s="7" t="s">
        <v>1803</v>
      </c>
      <c r="C588" s="7" t="s">
        <v>773</v>
      </c>
      <c r="F588"/>
    </row>
    <row r="589" spans="1:6">
      <c r="A589" s="7" t="s">
        <v>4715</v>
      </c>
      <c r="B589" s="7" t="s">
        <v>1716</v>
      </c>
      <c r="C589" s="7" t="s">
        <v>773</v>
      </c>
      <c r="F589"/>
    </row>
    <row r="590" spans="1:6">
      <c r="A590" s="7" t="s">
        <v>4714</v>
      </c>
      <c r="B590" s="7" t="s">
        <v>1708</v>
      </c>
      <c r="C590" s="7" t="s">
        <v>773</v>
      </c>
      <c r="F590"/>
    </row>
    <row r="591" spans="1:6">
      <c r="A591" s="7" t="s">
        <v>4713</v>
      </c>
      <c r="B591" s="7" t="s">
        <v>1726</v>
      </c>
      <c r="C591" s="7" t="s">
        <v>773</v>
      </c>
      <c r="F591"/>
    </row>
    <row r="592" spans="1:6">
      <c r="A592" s="7" t="s">
        <v>4712</v>
      </c>
      <c r="B592" s="7" t="s">
        <v>1700</v>
      </c>
      <c r="C592" s="7" t="s">
        <v>773</v>
      </c>
      <c r="F592"/>
    </row>
    <row r="593" spans="1:6">
      <c r="A593" s="7" t="s">
        <v>4711</v>
      </c>
      <c r="B593" s="7" t="s">
        <v>1696</v>
      </c>
      <c r="C593" s="7" t="s">
        <v>773</v>
      </c>
      <c r="F593"/>
    </row>
    <row r="594" spans="1:6">
      <c r="A594" s="7" t="s">
        <v>4710</v>
      </c>
      <c r="B594" s="7" t="s">
        <v>1786</v>
      </c>
      <c r="C594" s="7" t="s">
        <v>773</v>
      </c>
      <c r="F594"/>
    </row>
    <row r="595" spans="1:6">
      <c r="A595" s="7" t="s">
        <v>4709</v>
      </c>
      <c r="B595" s="7" t="s">
        <v>1784</v>
      </c>
      <c r="C595" s="7" t="s">
        <v>773</v>
      </c>
      <c r="F595"/>
    </row>
    <row r="596" spans="1:6">
      <c r="A596" s="7" t="s">
        <v>4708</v>
      </c>
      <c r="B596" s="7" t="s">
        <v>1782</v>
      </c>
      <c r="C596" s="7" t="s">
        <v>773</v>
      </c>
      <c r="F596"/>
    </row>
    <row r="597" spans="1:6">
      <c r="A597" s="7" t="s">
        <v>4707</v>
      </c>
      <c r="B597" s="7" t="s">
        <v>1775</v>
      </c>
      <c r="C597" s="7" t="s">
        <v>773</v>
      </c>
      <c r="F597"/>
    </row>
    <row r="598" spans="1:6">
      <c r="A598" s="7" t="s">
        <v>4706</v>
      </c>
      <c r="B598" s="7" t="s">
        <v>1773</v>
      </c>
      <c r="C598" s="7" t="s">
        <v>773</v>
      </c>
      <c r="F598"/>
    </row>
    <row r="599" spans="1:6">
      <c r="A599" s="7" t="s">
        <v>4705</v>
      </c>
      <c r="B599" s="7" t="s">
        <v>1769</v>
      </c>
      <c r="C599" s="7" t="s">
        <v>773</v>
      </c>
      <c r="F599"/>
    </row>
    <row r="600" spans="1:6">
      <c r="A600" s="7" t="s">
        <v>4704</v>
      </c>
      <c r="B600" s="7" t="s">
        <v>1765</v>
      </c>
      <c r="C600" s="7" t="s">
        <v>773</v>
      </c>
      <c r="F600"/>
    </row>
    <row r="601" spans="1:6">
      <c r="A601" s="7" t="s">
        <v>4703</v>
      </c>
      <c r="B601" s="7" t="s">
        <v>1730</v>
      </c>
      <c r="C601" s="7" t="s">
        <v>773</v>
      </c>
      <c r="F601"/>
    </row>
    <row r="602" spans="1:6">
      <c r="A602" s="7" t="s">
        <v>4702</v>
      </c>
      <c r="B602" s="7" t="s">
        <v>1761</v>
      </c>
      <c r="C602" s="7" t="s">
        <v>773</v>
      </c>
      <c r="F602"/>
    </row>
    <row r="603" spans="1:6">
      <c r="A603" s="7" t="s">
        <v>4701</v>
      </c>
      <c r="B603" s="7" t="s">
        <v>1728</v>
      </c>
      <c r="C603" s="7" t="s">
        <v>773</v>
      </c>
      <c r="F603"/>
    </row>
    <row r="604" spans="1:6">
      <c r="A604" s="7" t="s">
        <v>4700</v>
      </c>
      <c r="B604" s="7" t="s">
        <v>1758</v>
      </c>
      <c r="C604" s="7" t="s">
        <v>773</v>
      </c>
      <c r="F604"/>
    </row>
    <row r="605" spans="1:6">
      <c r="A605" s="7" t="s">
        <v>4699</v>
      </c>
      <c r="B605" s="7" t="s">
        <v>1754</v>
      </c>
      <c r="C605" s="7" t="s">
        <v>773</v>
      </c>
      <c r="F605"/>
    </row>
    <row r="606" spans="1:6">
      <c r="A606" s="7" t="s">
        <v>4698</v>
      </c>
      <c r="B606" s="7" t="s">
        <v>1700</v>
      </c>
      <c r="C606" s="7" t="s">
        <v>773</v>
      </c>
      <c r="F606"/>
    </row>
    <row r="607" spans="1:6">
      <c r="A607" s="7" t="s">
        <v>4697</v>
      </c>
      <c r="B607" s="7" t="s">
        <v>1696</v>
      </c>
      <c r="C607" s="7" t="s">
        <v>773</v>
      </c>
      <c r="F607"/>
    </row>
    <row r="608" spans="1:6">
      <c r="A608" s="7" t="s">
        <v>4696</v>
      </c>
      <c r="B608" s="7" t="s">
        <v>1747</v>
      </c>
      <c r="C608" s="7" t="s">
        <v>773</v>
      </c>
      <c r="F608"/>
    </row>
    <row r="609" spans="1:6">
      <c r="A609" s="7" t="s">
        <v>4695</v>
      </c>
      <c r="B609" s="7" t="s">
        <v>1745</v>
      </c>
      <c r="C609" s="7" t="s">
        <v>773</v>
      </c>
      <c r="F609"/>
    </row>
    <row r="610" spans="1:6">
      <c r="A610" s="7" t="s">
        <v>4694</v>
      </c>
      <c r="B610" s="7" t="s">
        <v>1743</v>
      </c>
      <c r="C610" s="7" t="s">
        <v>773</v>
      </c>
      <c r="F610"/>
    </row>
    <row r="611" spans="1:6">
      <c r="A611" s="7" t="s">
        <v>4693</v>
      </c>
      <c r="B611" s="7" t="s">
        <v>1733</v>
      </c>
      <c r="C611" s="7" t="s">
        <v>773</v>
      </c>
      <c r="F611"/>
    </row>
    <row r="612" spans="1:6">
      <c r="A612" s="7" t="s">
        <v>4692</v>
      </c>
      <c r="B612" s="7" t="s">
        <v>1352</v>
      </c>
      <c r="C612" s="7" t="s">
        <v>773</v>
      </c>
      <c r="F612"/>
    </row>
    <row r="613" spans="1:6">
      <c r="A613" s="7" t="s">
        <v>4691</v>
      </c>
      <c r="B613" s="7" t="s">
        <v>1730</v>
      </c>
      <c r="C613" s="7" t="s">
        <v>773</v>
      </c>
      <c r="F613"/>
    </row>
    <row r="614" spans="1:6">
      <c r="A614" s="7" t="s">
        <v>4690</v>
      </c>
      <c r="B614" s="7" t="s">
        <v>1728</v>
      </c>
      <c r="C614" s="7" t="s">
        <v>773</v>
      </c>
      <c r="F614"/>
    </row>
    <row r="615" spans="1:6">
      <c r="A615" s="7" t="s">
        <v>4689</v>
      </c>
      <c r="B615" s="7" t="s">
        <v>1726</v>
      </c>
      <c r="C615" s="7" t="s">
        <v>773</v>
      </c>
      <c r="F615"/>
    </row>
    <row r="616" spans="1:6">
      <c r="A616" s="7" t="s">
        <v>4688</v>
      </c>
      <c r="B616" s="7" t="s">
        <v>1724</v>
      </c>
      <c r="C616" s="7" t="s">
        <v>773</v>
      </c>
      <c r="F616"/>
    </row>
    <row r="617" spans="1:6">
      <c r="A617" s="7" t="s">
        <v>4687</v>
      </c>
      <c r="B617" s="7" t="s">
        <v>1722</v>
      </c>
      <c r="C617" s="7" t="s">
        <v>773</v>
      </c>
      <c r="F617"/>
    </row>
    <row r="618" spans="1:6">
      <c r="A618" s="7" t="s">
        <v>4686</v>
      </c>
      <c r="B618" s="7" t="s">
        <v>1720</v>
      </c>
      <c r="C618" s="7" t="s">
        <v>773</v>
      </c>
      <c r="F618"/>
    </row>
    <row r="619" spans="1:6">
      <c r="A619" s="7" t="s">
        <v>4685</v>
      </c>
      <c r="B619" s="7" t="s">
        <v>1718</v>
      </c>
      <c r="C619" s="7" t="s">
        <v>773</v>
      </c>
      <c r="F619"/>
    </row>
    <row r="620" spans="1:6">
      <c r="A620" s="7" t="s">
        <v>4684</v>
      </c>
      <c r="B620" s="7" t="s">
        <v>1716</v>
      </c>
      <c r="C620" s="7" t="s">
        <v>773</v>
      </c>
      <c r="F620"/>
    </row>
    <row r="621" spans="1:6">
      <c r="A621" s="7" t="s">
        <v>4683</v>
      </c>
      <c r="B621" s="7" t="s">
        <v>1708</v>
      </c>
      <c r="C621" s="7" t="s">
        <v>773</v>
      </c>
      <c r="F621"/>
    </row>
    <row r="622" spans="1:6">
      <c r="A622" s="7" t="s">
        <v>4682</v>
      </c>
      <c r="B622" s="7" t="s">
        <v>1704</v>
      </c>
      <c r="C622" s="7" t="s">
        <v>773</v>
      </c>
      <c r="F622"/>
    </row>
    <row r="623" spans="1:6">
      <c r="A623" s="7" t="s">
        <v>4681</v>
      </c>
      <c r="B623" s="7" t="s">
        <v>1700</v>
      </c>
      <c r="C623" s="7" t="s">
        <v>773</v>
      </c>
      <c r="F623"/>
    </row>
    <row r="624" spans="1:6">
      <c r="A624" s="7" t="s">
        <v>4680</v>
      </c>
      <c r="B624" s="7" t="s">
        <v>1696</v>
      </c>
      <c r="C624" s="7" t="s">
        <v>773</v>
      </c>
      <c r="F624"/>
    </row>
    <row r="625" spans="1:6">
      <c r="A625" s="7" t="s">
        <v>4679</v>
      </c>
      <c r="B625" s="7" t="s">
        <v>553</v>
      </c>
      <c r="C625" s="7" t="s">
        <v>773</v>
      </c>
      <c r="F625"/>
    </row>
    <row r="626" spans="1:6">
      <c r="A626" s="7" t="s">
        <v>184</v>
      </c>
      <c r="B626" s="7" t="s">
        <v>185</v>
      </c>
      <c r="C626" s="7" t="s">
        <v>773</v>
      </c>
      <c r="F626"/>
    </row>
    <row r="627" spans="1:6">
      <c r="A627" s="7" t="s">
        <v>4678</v>
      </c>
      <c r="B627" s="7" t="s">
        <v>1692</v>
      </c>
      <c r="C627" s="7" t="s">
        <v>773</v>
      </c>
      <c r="F627"/>
    </row>
    <row r="628" spans="1:6">
      <c r="A628" s="7" t="s">
        <v>4677</v>
      </c>
      <c r="B628" s="7" t="s">
        <v>1690</v>
      </c>
      <c r="C628" s="7" t="s">
        <v>773</v>
      </c>
      <c r="F628"/>
    </row>
    <row r="629" spans="1:6">
      <c r="A629" s="7" t="s">
        <v>4676</v>
      </c>
      <c r="B629" s="7" t="s">
        <v>1688</v>
      </c>
      <c r="C629" s="7" t="s">
        <v>773</v>
      </c>
      <c r="F629"/>
    </row>
    <row r="630" spans="1:6">
      <c r="A630" s="7" t="s">
        <v>4675</v>
      </c>
      <c r="B630" s="7" t="s">
        <v>1686</v>
      </c>
      <c r="C630" s="7" t="s">
        <v>773</v>
      </c>
      <c r="F630"/>
    </row>
    <row r="631" spans="1:6">
      <c r="A631" s="7" t="s">
        <v>4674</v>
      </c>
      <c r="B631" s="7" t="s">
        <v>1684</v>
      </c>
      <c r="C631" s="7" t="s">
        <v>773</v>
      </c>
      <c r="F631"/>
    </row>
    <row r="632" spans="1:6">
      <c r="A632" s="7" t="s">
        <v>4673</v>
      </c>
      <c r="B632" s="7" t="s">
        <v>1674</v>
      </c>
      <c r="C632" s="7" t="s">
        <v>773</v>
      </c>
      <c r="F632"/>
    </row>
    <row r="633" spans="1:6">
      <c r="A633" s="7" t="s">
        <v>4672</v>
      </c>
      <c r="B633" s="7" t="s">
        <v>1672</v>
      </c>
      <c r="C633" s="7" t="s">
        <v>773</v>
      </c>
      <c r="F633"/>
    </row>
    <row r="634" spans="1:6">
      <c r="A634" s="7" t="s">
        <v>4671</v>
      </c>
      <c r="B634" s="7" t="s">
        <v>1670</v>
      </c>
      <c r="C634" s="7" t="s">
        <v>773</v>
      </c>
      <c r="F634"/>
    </row>
    <row r="635" spans="1:6">
      <c r="A635" s="7" t="s">
        <v>4670</v>
      </c>
      <c r="B635" s="7" t="s">
        <v>1668</v>
      </c>
      <c r="C635" s="7" t="s">
        <v>773</v>
      </c>
      <c r="F635"/>
    </row>
    <row r="636" spans="1:6">
      <c r="A636" s="7" t="s">
        <v>209</v>
      </c>
      <c r="B636" s="7" t="s">
        <v>210</v>
      </c>
      <c r="C636" s="7" t="s">
        <v>773</v>
      </c>
      <c r="F636"/>
    </row>
    <row r="637" spans="1:6">
      <c r="A637" s="7" t="s">
        <v>207</v>
      </c>
      <c r="B637" s="7" t="s">
        <v>208</v>
      </c>
      <c r="C637" s="7" t="s">
        <v>773</v>
      </c>
      <c r="F637"/>
    </row>
    <row r="638" spans="1:6">
      <c r="A638" s="7" t="s">
        <v>205</v>
      </c>
      <c r="B638" s="7" t="s">
        <v>206</v>
      </c>
      <c r="C638" s="7" t="s">
        <v>773</v>
      </c>
      <c r="F638"/>
    </row>
    <row r="639" spans="1:6">
      <c r="A639" s="7" t="s">
        <v>4669</v>
      </c>
      <c r="B639" s="7" t="s">
        <v>1657</v>
      </c>
      <c r="C639" s="7" t="s">
        <v>773</v>
      </c>
      <c r="F639"/>
    </row>
    <row r="640" spans="1:6">
      <c r="A640" s="7" t="s">
        <v>4668</v>
      </c>
      <c r="B640" s="7" t="s">
        <v>1655</v>
      </c>
      <c r="C640" s="7" t="s">
        <v>773</v>
      </c>
      <c r="F640"/>
    </row>
    <row r="641" spans="1:6">
      <c r="A641" s="7" t="s">
        <v>4667</v>
      </c>
      <c r="B641" s="7" t="s">
        <v>1653</v>
      </c>
      <c r="C641" s="7" t="s">
        <v>773</v>
      </c>
      <c r="F641"/>
    </row>
    <row r="642" spans="1:6">
      <c r="A642" s="7" t="s">
        <v>4666</v>
      </c>
      <c r="B642" s="7" t="s">
        <v>1651</v>
      </c>
      <c r="C642" s="7" t="s">
        <v>773</v>
      </c>
      <c r="F642"/>
    </row>
    <row r="643" spans="1:6">
      <c r="A643" s="7" t="s">
        <v>4665</v>
      </c>
      <c r="B643" s="7" t="s">
        <v>1649</v>
      </c>
      <c r="C643" s="7" t="s">
        <v>773</v>
      </c>
      <c r="F643"/>
    </row>
    <row r="644" spans="1:6">
      <c r="A644" s="7" t="s">
        <v>4664</v>
      </c>
      <c r="B644" s="7" t="s">
        <v>1647</v>
      </c>
      <c r="C644" s="7" t="s">
        <v>773</v>
      </c>
      <c r="F644"/>
    </row>
    <row r="645" spans="1:6">
      <c r="A645" s="7" t="s">
        <v>4663</v>
      </c>
      <c r="B645" s="7" t="s">
        <v>1645</v>
      </c>
      <c r="C645" s="7" t="s">
        <v>773</v>
      </c>
      <c r="F645"/>
    </row>
    <row r="646" spans="1:6">
      <c r="A646" s="7" t="s">
        <v>4662</v>
      </c>
      <c r="B646" s="7" t="s">
        <v>1643</v>
      </c>
      <c r="C646" s="7" t="s">
        <v>773</v>
      </c>
      <c r="F646"/>
    </row>
    <row r="647" spans="1:6">
      <c r="A647" s="7" t="s">
        <v>4661</v>
      </c>
      <c r="B647" s="7" t="s">
        <v>1641</v>
      </c>
      <c r="C647" s="7" t="s">
        <v>773</v>
      </c>
      <c r="F647"/>
    </row>
    <row r="648" spans="1:6">
      <c r="A648" s="7" t="s">
        <v>4660</v>
      </c>
      <c r="B648" s="7" t="s">
        <v>1639</v>
      </c>
      <c r="C648" s="7" t="s">
        <v>773</v>
      </c>
      <c r="F648"/>
    </row>
    <row r="649" spans="1:6">
      <c r="A649" s="7" t="s">
        <v>4659</v>
      </c>
      <c r="B649" s="7" t="s">
        <v>1637</v>
      </c>
      <c r="C649" s="7" t="s">
        <v>773</v>
      </c>
      <c r="F649"/>
    </row>
    <row r="650" spans="1:6">
      <c r="A650" s="7" t="s">
        <v>4658</v>
      </c>
      <c r="B650" s="7" t="s">
        <v>1635</v>
      </c>
      <c r="C650" s="7" t="s">
        <v>773</v>
      </c>
      <c r="F650"/>
    </row>
    <row r="651" spans="1:6">
      <c r="A651" s="7" t="s">
        <v>4657</v>
      </c>
      <c r="B651" s="7" t="s">
        <v>1633</v>
      </c>
      <c r="C651" s="7" t="s">
        <v>773</v>
      </c>
      <c r="F651"/>
    </row>
    <row r="652" spans="1:6">
      <c r="A652" s="7" t="s">
        <v>4656</v>
      </c>
      <c r="B652" s="7" t="s">
        <v>4196</v>
      </c>
      <c r="C652" s="7" t="s">
        <v>773</v>
      </c>
      <c r="F652"/>
    </row>
    <row r="653" spans="1:6">
      <c r="A653" s="7" t="s">
        <v>4655</v>
      </c>
      <c r="B653" s="7" t="s">
        <v>4194</v>
      </c>
      <c r="C653" s="7" t="s">
        <v>773</v>
      </c>
      <c r="F653"/>
    </row>
    <row r="654" spans="1:6">
      <c r="A654" s="7" t="s">
        <v>4654</v>
      </c>
      <c r="B654" s="7" t="s">
        <v>1621</v>
      </c>
      <c r="C654" s="7" t="s">
        <v>773</v>
      </c>
      <c r="F654"/>
    </row>
    <row r="655" spans="1:6">
      <c r="A655" s="7" t="s">
        <v>4653</v>
      </c>
      <c r="B655" s="7" t="s">
        <v>1619</v>
      </c>
      <c r="C655" s="7" t="s">
        <v>773</v>
      </c>
      <c r="F655"/>
    </row>
    <row r="656" spans="1:6">
      <c r="A656" s="7" t="s">
        <v>4652</v>
      </c>
      <c r="B656" s="7" t="s">
        <v>1605</v>
      </c>
      <c r="C656" s="7" t="s">
        <v>773</v>
      </c>
      <c r="F656"/>
    </row>
    <row r="657" spans="1:6">
      <c r="A657" s="7" t="s">
        <v>4651</v>
      </c>
      <c r="B657" s="7" t="s">
        <v>1603</v>
      </c>
      <c r="C657" s="7" t="s">
        <v>773</v>
      </c>
      <c r="F657"/>
    </row>
    <row r="658" spans="1:6">
      <c r="A658" s="7" t="s">
        <v>4650</v>
      </c>
      <c r="B658" s="7" t="s">
        <v>4192</v>
      </c>
      <c r="C658" s="7" t="s">
        <v>773</v>
      </c>
      <c r="F658"/>
    </row>
    <row r="659" spans="1:6">
      <c r="A659" s="7" t="s">
        <v>4649</v>
      </c>
      <c r="B659" s="7" t="s">
        <v>4190</v>
      </c>
      <c r="C659" s="7" t="s">
        <v>773</v>
      </c>
      <c r="F659"/>
    </row>
    <row r="660" spans="1:6">
      <c r="A660" s="7" t="s">
        <v>4648</v>
      </c>
      <c r="B660" s="7" t="s">
        <v>1589</v>
      </c>
      <c r="C660" s="7" t="s">
        <v>773</v>
      </c>
      <c r="F660"/>
    </row>
    <row r="661" spans="1:6">
      <c r="A661" s="7" t="s">
        <v>4647</v>
      </c>
      <c r="B661" s="7" t="s">
        <v>1587</v>
      </c>
      <c r="C661" s="7" t="s">
        <v>773</v>
      </c>
      <c r="F661"/>
    </row>
    <row r="662" spans="1:6">
      <c r="A662" s="7" t="s">
        <v>4646</v>
      </c>
      <c r="B662" s="7" t="s">
        <v>1585</v>
      </c>
      <c r="C662" s="7" t="s">
        <v>773</v>
      </c>
      <c r="F662"/>
    </row>
    <row r="663" spans="1:6">
      <c r="A663" s="7" t="s">
        <v>4645</v>
      </c>
      <c r="B663" s="7" t="s">
        <v>1583</v>
      </c>
      <c r="C663" s="7" t="s">
        <v>773</v>
      </c>
      <c r="F663"/>
    </row>
    <row r="664" spans="1:6">
      <c r="A664" s="7" t="s">
        <v>4644</v>
      </c>
      <c r="B664" s="7" t="s">
        <v>1571</v>
      </c>
      <c r="C664" s="7" t="s">
        <v>773</v>
      </c>
      <c r="F664"/>
    </row>
    <row r="665" spans="1:6">
      <c r="A665" s="7" t="s">
        <v>4643</v>
      </c>
      <c r="B665" s="7" t="s">
        <v>1553</v>
      </c>
      <c r="C665" s="7" t="s">
        <v>773</v>
      </c>
      <c r="F665"/>
    </row>
    <row r="666" spans="1:6">
      <c r="A666" s="7" t="s">
        <v>4642</v>
      </c>
      <c r="B666" s="7" t="s">
        <v>1545</v>
      </c>
      <c r="C666" s="7" t="s">
        <v>773</v>
      </c>
      <c r="F666"/>
    </row>
    <row r="667" spans="1:6">
      <c r="A667" s="7" t="s">
        <v>4641</v>
      </c>
      <c r="B667" s="7" t="s">
        <v>1533</v>
      </c>
      <c r="C667" s="7" t="s">
        <v>773</v>
      </c>
      <c r="F667"/>
    </row>
    <row r="668" spans="1:6">
      <c r="A668" s="7" t="s">
        <v>4640</v>
      </c>
      <c r="B668" s="7" t="s">
        <v>1531</v>
      </c>
      <c r="C668" s="7" t="s">
        <v>773</v>
      </c>
      <c r="F668"/>
    </row>
    <row r="669" spans="1:6">
      <c r="A669" s="7" t="s">
        <v>4639</v>
      </c>
      <c r="B669" s="7" t="s">
        <v>1523</v>
      </c>
      <c r="C669" s="7" t="s">
        <v>773</v>
      </c>
      <c r="F669"/>
    </row>
    <row r="670" spans="1:6">
      <c r="A670" s="7" t="s">
        <v>4638</v>
      </c>
      <c r="B670" s="7" t="s">
        <v>1517</v>
      </c>
      <c r="C670" s="7" t="s">
        <v>773</v>
      </c>
      <c r="F670"/>
    </row>
    <row r="671" spans="1:6">
      <c r="A671" s="7" t="s">
        <v>4637</v>
      </c>
      <c r="B671" s="7" t="s">
        <v>1352</v>
      </c>
      <c r="C671" s="7" t="s">
        <v>773</v>
      </c>
      <c r="F671"/>
    </row>
    <row r="672" spans="1:6">
      <c r="A672" s="7" t="s">
        <v>4636</v>
      </c>
      <c r="B672" s="7" t="s">
        <v>1510</v>
      </c>
      <c r="C672" s="7" t="s">
        <v>773</v>
      </c>
      <c r="F672"/>
    </row>
    <row r="673" spans="1:6">
      <c r="A673" s="7" t="s">
        <v>4635</v>
      </c>
      <c r="B673" s="7" t="s">
        <v>1508</v>
      </c>
      <c r="C673" s="7" t="s">
        <v>773</v>
      </c>
      <c r="F673"/>
    </row>
    <row r="674" spans="1:6">
      <c r="A674" s="7" t="s">
        <v>4634</v>
      </c>
      <c r="B674" s="7" t="s">
        <v>1506</v>
      </c>
      <c r="C674" s="7" t="s">
        <v>773</v>
      </c>
      <c r="F674"/>
    </row>
    <row r="675" spans="1:6">
      <c r="A675" s="7" t="s">
        <v>4633</v>
      </c>
      <c r="B675" s="7" t="s">
        <v>1504</v>
      </c>
      <c r="C675" s="7" t="s">
        <v>773</v>
      </c>
      <c r="F675"/>
    </row>
    <row r="676" spans="1:6">
      <c r="A676" s="7" t="s">
        <v>4632</v>
      </c>
      <c r="B676" s="7" t="s">
        <v>1502</v>
      </c>
      <c r="C676" s="7" t="s">
        <v>773</v>
      </c>
      <c r="F676"/>
    </row>
    <row r="677" spans="1:6">
      <c r="A677" s="7" t="s">
        <v>4631</v>
      </c>
      <c r="B677" s="7" t="s">
        <v>1500</v>
      </c>
      <c r="C677" s="7" t="s">
        <v>773</v>
      </c>
      <c r="F677"/>
    </row>
    <row r="678" spans="1:6">
      <c r="A678" s="7" t="s">
        <v>4630</v>
      </c>
      <c r="B678" s="7" t="s">
        <v>1492</v>
      </c>
      <c r="C678" s="7" t="s">
        <v>773</v>
      </c>
      <c r="F678"/>
    </row>
    <row r="679" spans="1:6">
      <c r="A679" s="7" t="s">
        <v>4629</v>
      </c>
      <c r="B679" s="7" t="s">
        <v>1490</v>
      </c>
      <c r="C679" s="7" t="s">
        <v>773</v>
      </c>
      <c r="F679"/>
    </row>
    <row r="680" spans="1:6">
      <c r="A680" s="7" t="s">
        <v>4628</v>
      </c>
      <c r="B680" s="7" t="s">
        <v>1488</v>
      </c>
      <c r="C680" s="7" t="s">
        <v>773</v>
      </c>
      <c r="F680"/>
    </row>
    <row r="681" spans="1:6">
      <c r="A681" s="7" t="s">
        <v>4627</v>
      </c>
      <c r="B681" s="7" t="s">
        <v>1486</v>
      </c>
      <c r="C681" s="7" t="s">
        <v>773</v>
      </c>
      <c r="F681"/>
    </row>
    <row r="682" spans="1:6">
      <c r="A682" s="7" t="s">
        <v>4626</v>
      </c>
      <c r="B682" s="7" t="s">
        <v>1484</v>
      </c>
      <c r="C682" s="7" t="s">
        <v>773</v>
      </c>
      <c r="F682"/>
    </row>
    <row r="683" spans="1:6">
      <c r="A683" s="7" t="s">
        <v>4625</v>
      </c>
      <c r="B683" s="7" t="s">
        <v>1482</v>
      </c>
      <c r="C683" s="7" t="s">
        <v>773</v>
      </c>
      <c r="F683"/>
    </row>
    <row r="684" spans="1:6">
      <c r="A684" s="7" t="s">
        <v>4624</v>
      </c>
      <c r="B684" s="7" t="s">
        <v>1480</v>
      </c>
      <c r="C684" s="7" t="s">
        <v>773</v>
      </c>
      <c r="F684"/>
    </row>
    <row r="685" spans="1:6">
      <c r="A685" s="7" t="s">
        <v>4623</v>
      </c>
      <c r="B685" s="7" t="s">
        <v>1478</v>
      </c>
      <c r="C685" s="7" t="s">
        <v>773</v>
      </c>
      <c r="F685"/>
    </row>
    <row r="686" spans="1:6">
      <c r="A686" s="7" t="s">
        <v>4622</v>
      </c>
      <c r="B686" s="7" t="s">
        <v>1476</v>
      </c>
      <c r="C686" s="7" t="s">
        <v>773</v>
      </c>
      <c r="F686"/>
    </row>
    <row r="687" spans="1:6">
      <c r="A687" s="7" t="s">
        <v>4621</v>
      </c>
      <c r="B687" s="7" t="s">
        <v>1474</v>
      </c>
      <c r="C687" s="7" t="s">
        <v>773</v>
      </c>
      <c r="F687"/>
    </row>
    <row r="688" spans="1:6">
      <c r="A688" s="7" t="s">
        <v>4620</v>
      </c>
      <c r="B688" s="7" t="s">
        <v>1472</v>
      </c>
      <c r="C688" s="7" t="s">
        <v>773</v>
      </c>
      <c r="F688"/>
    </row>
    <row r="689" spans="1:6">
      <c r="A689" s="7" t="s">
        <v>4619</v>
      </c>
      <c r="B689" s="7" t="s">
        <v>1470</v>
      </c>
      <c r="C689" s="7" t="s">
        <v>773</v>
      </c>
      <c r="F689"/>
    </row>
    <row r="690" spans="1:6">
      <c r="A690" s="7" t="s">
        <v>4618</v>
      </c>
      <c r="B690" s="7" t="s">
        <v>1468</v>
      </c>
      <c r="C690" s="7" t="s">
        <v>773</v>
      </c>
      <c r="F690"/>
    </row>
    <row r="691" spans="1:6">
      <c r="A691" s="7" t="s">
        <v>4617</v>
      </c>
      <c r="B691" s="7" t="s">
        <v>4187</v>
      </c>
      <c r="C691" s="7" t="s">
        <v>773</v>
      </c>
      <c r="F691"/>
    </row>
    <row r="692" spans="1:6">
      <c r="A692" s="7" t="s">
        <v>4616</v>
      </c>
      <c r="B692" s="7" t="s">
        <v>4185</v>
      </c>
      <c r="C692" s="7" t="s">
        <v>773</v>
      </c>
      <c r="F692"/>
    </row>
    <row r="693" spans="1:6">
      <c r="A693" s="7" t="s">
        <v>4615</v>
      </c>
      <c r="B693" s="7" t="s">
        <v>1456</v>
      </c>
      <c r="C693" s="7" t="s">
        <v>773</v>
      </c>
      <c r="F693"/>
    </row>
    <row r="694" spans="1:6">
      <c r="A694" s="7" t="s">
        <v>4614</v>
      </c>
      <c r="B694" s="7" t="s">
        <v>1454</v>
      </c>
      <c r="C694" s="7" t="s">
        <v>773</v>
      </c>
      <c r="F694"/>
    </row>
    <row r="695" spans="1:6">
      <c r="A695" s="7" t="s">
        <v>4613</v>
      </c>
      <c r="B695" s="7" t="s">
        <v>1440</v>
      </c>
      <c r="C695" s="7" t="s">
        <v>773</v>
      </c>
      <c r="F695"/>
    </row>
    <row r="696" spans="1:6">
      <c r="A696" s="7" t="s">
        <v>4612</v>
      </c>
      <c r="B696" s="7" t="s">
        <v>1438</v>
      </c>
      <c r="C696" s="7" t="s">
        <v>773</v>
      </c>
      <c r="F696"/>
    </row>
    <row r="697" spans="1:6">
      <c r="A697" s="7" t="s">
        <v>4611</v>
      </c>
      <c r="B697" s="7" t="s">
        <v>4183</v>
      </c>
      <c r="C697" s="7" t="s">
        <v>773</v>
      </c>
      <c r="F697"/>
    </row>
    <row r="698" spans="1:6">
      <c r="A698" s="7" t="s">
        <v>4610</v>
      </c>
      <c r="B698" s="7" t="s">
        <v>4181</v>
      </c>
      <c r="C698" s="7" t="s">
        <v>773</v>
      </c>
      <c r="F698"/>
    </row>
    <row r="699" spans="1:6">
      <c r="A699" s="7" t="s">
        <v>4609</v>
      </c>
      <c r="B699" s="7" t="s">
        <v>1424</v>
      </c>
      <c r="C699" s="7" t="s">
        <v>773</v>
      </c>
      <c r="F699"/>
    </row>
    <row r="700" spans="1:6">
      <c r="A700" s="7" t="s">
        <v>4608</v>
      </c>
      <c r="B700" s="7" t="s">
        <v>1422</v>
      </c>
      <c r="C700" s="7" t="s">
        <v>773</v>
      </c>
      <c r="F700"/>
    </row>
    <row r="701" spans="1:6">
      <c r="A701" s="7" t="s">
        <v>4607</v>
      </c>
      <c r="B701" s="7" t="s">
        <v>1420</v>
      </c>
      <c r="C701" s="7" t="s">
        <v>773</v>
      </c>
      <c r="F701"/>
    </row>
    <row r="702" spans="1:6">
      <c r="A702" s="7" t="s">
        <v>4606</v>
      </c>
      <c r="B702" s="7" t="s">
        <v>1418</v>
      </c>
      <c r="C702" s="7" t="s">
        <v>773</v>
      </c>
      <c r="F702"/>
    </row>
    <row r="703" spans="1:6">
      <c r="A703" s="7" t="s">
        <v>4605</v>
      </c>
      <c r="B703" s="7" t="s">
        <v>1406</v>
      </c>
      <c r="C703" s="7" t="s">
        <v>773</v>
      </c>
      <c r="F703"/>
    </row>
    <row r="704" spans="1:6">
      <c r="A704" s="7" t="s">
        <v>4604</v>
      </c>
      <c r="B704" s="7" t="s">
        <v>1390</v>
      </c>
      <c r="C704" s="7" t="s">
        <v>773</v>
      </c>
      <c r="F704"/>
    </row>
    <row r="705" spans="1:6">
      <c r="A705" s="7" t="s">
        <v>4603</v>
      </c>
      <c r="B705" s="7" t="s">
        <v>1382</v>
      </c>
      <c r="C705" s="7" t="s">
        <v>773</v>
      </c>
      <c r="F705"/>
    </row>
    <row r="706" spans="1:6">
      <c r="A706" s="7" t="s">
        <v>4602</v>
      </c>
      <c r="B706" s="7" t="s">
        <v>1370</v>
      </c>
      <c r="C706" s="7" t="s">
        <v>773</v>
      </c>
      <c r="F706"/>
    </row>
    <row r="707" spans="1:6">
      <c r="A707" s="7" t="s">
        <v>4601</v>
      </c>
      <c r="B707" s="7" t="s">
        <v>1368</v>
      </c>
      <c r="C707" s="7" t="s">
        <v>773</v>
      </c>
      <c r="F707"/>
    </row>
    <row r="708" spans="1:6">
      <c r="A708" s="7" t="s">
        <v>4600</v>
      </c>
      <c r="B708" s="7" t="s">
        <v>1360</v>
      </c>
      <c r="C708" s="7" t="s">
        <v>773</v>
      </c>
      <c r="F708"/>
    </row>
    <row r="709" spans="1:6">
      <c r="A709" s="7" t="s">
        <v>4599</v>
      </c>
      <c r="B709" s="7" t="s">
        <v>1356</v>
      </c>
      <c r="C709" s="7" t="s">
        <v>773</v>
      </c>
      <c r="F709"/>
    </row>
    <row r="710" spans="1:6">
      <c r="A710" s="7" t="s">
        <v>4598</v>
      </c>
      <c r="B710" s="7" t="s">
        <v>1352</v>
      </c>
      <c r="C710" s="7" t="s">
        <v>773</v>
      </c>
      <c r="F710"/>
    </row>
    <row r="711" spans="1:6">
      <c r="A711" s="7" t="s">
        <v>203</v>
      </c>
      <c r="B711" s="7" t="s">
        <v>1350</v>
      </c>
      <c r="C711" s="7" t="s">
        <v>773</v>
      </c>
      <c r="F711"/>
    </row>
    <row r="712" spans="1:6">
      <c r="A712" s="7" t="s">
        <v>4597</v>
      </c>
      <c r="B712" s="7" t="s">
        <v>1348</v>
      </c>
      <c r="C712" s="7" t="s">
        <v>773</v>
      </c>
      <c r="F712"/>
    </row>
    <row r="713" spans="1:6">
      <c r="A713" s="7" t="s">
        <v>201</v>
      </c>
      <c r="B713" s="7" t="s">
        <v>202</v>
      </c>
      <c r="C713" s="7" t="s">
        <v>773</v>
      </c>
      <c r="F713"/>
    </row>
    <row r="714" spans="1:6">
      <c r="A714" s="7" t="s">
        <v>4596</v>
      </c>
      <c r="B714" s="7" t="s">
        <v>1333</v>
      </c>
      <c r="C714" s="7" t="s">
        <v>773</v>
      </c>
      <c r="F714"/>
    </row>
    <row r="715" spans="1:6">
      <c r="A715" s="7" t="s">
        <v>199</v>
      </c>
      <c r="B715" s="7" t="s">
        <v>200</v>
      </c>
      <c r="C715" s="7" t="s">
        <v>773</v>
      </c>
      <c r="F715"/>
    </row>
    <row r="716" spans="1:6">
      <c r="A716" s="7" t="s">
        <v>4595</v>
      </c>
      <c r="B716" s="7" t="s">
        <v>1330</v>
      </c>
      <c r="C716" s="7" t="s">
        <v>773</v>
      </c>
      <c r="F716"/>
    </row>
    <row r="717" spans="1:6">
      <c r="A717" s="7" t="s">
        <v>4594</v>
      </c>
      <c r="B717" s="7" t="s">
        <v>1328</v>
      </c>
      <c r="C717" s="7" t="s">
        <v>773</v>
      </c>
      <c r="F717"/>
    </row>
    <row r="718" spans="1:6">
      <c r="A718" s="7" t="s">
        <v>4593</v>
      </c>
      <c r="B718" s="7" t="s">
        <v>1326</v>
      </c>
      <c r="C718" s="7" t="s">
        <v>773</v>
      </c>
      <c r="F718"/>
    </row>
    <row r="719" spans="1:6">
      <c r="A719" s="7" t="s">
        <v>4592</v>
      </c>
      <c r="B719" s="7" t="s">
        <v>1324</v>
      </c>
      <c r="C719" s="7" t="s">
        <v>773</v>
      </c>
      <c r="F719"/>
    </row>
    <row r="720" spans="1:6">
      <c r="A720" s="7" t="s">
        <v>4591</v>
      </c>
      <c r="B720" s="7" t="s">
        <v>1322</v>
      </c>
      <c r="C720" s="7" t="s">
        <v>773</v>
      </c>
      <c r="F720"/>
    </row>
    <row r="721" spans="1:6">
      <c r="A721" s="7" t="s">
        <v>4590</v>
      </c>
      <c r="B721" s="7" t="s">
        <v>1320</v>
      </c>
      <c r="C721" s="7" t="s">
        <v>773</v>
      </c>
      <c r="F721"/>
    </row>
    <row r="722" spans="1:6">
      <c r="A722" s="7" t="s">
        <v>4589</v>
      </c>
      <c r="B722" s="7" t="s">
        <v>1318</v>
      </c>
      <c r="C722" s="7" t="s">
        <v>773</v>
      </c>
      <c r="F722"/>
    </row>
    <row r="723" spans="1:6">
      <c r="A723" s="7" t="s">
        <v>4588</v>
      </c>
      <c r="B723" s="7" t="s">
        <v>1316</v>
      </c>
      <c r="C723" s="7" t="s">
        <v>773</v>
      </c>
      <c r="F723"/>
    </row>
    <row r="724" spans="1:6">
      <c r="A724" s="7" t="s">
        <v>4587</v>
      </c>
      <c r="B724" s="7" t="s">
        <v>1314</v>
      </c>
      <c r="C724" s="7" t="s">
        <v>773</v>
      </c>
      <c r="F724"/>
    </row>
    <row r="725" spans="1:6">
      <c r="A725" s="7" t="s">
        <v>4586</v>
      </c>
      <c r="B725" s="7" t="s">
        <v>1312</v>
      </c>
      <c r="C725" s="7" t="s">
        <v>773</v>
      </c>
      <c r="F725"/>
    </row>
    <row r="726" spans="1:6">
      <c r="A726" s="7" t="s">
        <v>4585</v>
      </c>
      <c r="B726" s="7" t="s">
        <v>1310</v>
      </c>
      <c r="C726" s="7" t="s">
        <v>773</v>
      </c>
      <c r="F726"/>
    </row>
    <row r="727" spans="1:6">
      <c r="A727" s="7" t="s">
        <v>4584</v>
      </c>
      <c r="B727" s="7" t="s">
        <v>1308</v>
      </c>
      <c r="C727" s="7" t="s">
        <v>773</v>
      </c>
      <c r="F727"/>
    </row>
    <row r="728" spans="1:6">
      <c r="A728" s="7" t="s">
        <v>4583</v>
      </c>
      <c r="B728" s="7" t="s">
        <v>1306</v>
      </c>
      <c r="C728" s="7" t="s">
        <v>773</v>
      </c>
      <c r="F728"/>
    </row>
    <row r="729" spans="1:6">
      <c r="A729" s="7" t="s">
        <v>4582</v>
      </c>
      <c r="B729" s="7" t="s">
        <v>1304</v>
      </c>
      <c r="C729" s="7" t="s">
        <v>773</v>
      </c>
      <c r="F729"/>
    </row>
    <row r="730" spans="1:6">
      <c r="A730" s="7" t="s">
        <v>4581</v>
      </c>
      <c r="B730" s="7" t="s">
        <v>1302</v>
      </c>
      <c r="C730" s="7" t="s">
        <v>773</v>
      </c>
      <c r="F730"/>
    </row>
    <row r="731" spans="1:6">
      <c r="A731" s="7" t="s">
        <v>4580</v>
      </c>
      <c r="B731" s="7" t="s">
        <v>1300</v>
      </c>
      <c r="C731" s="7" t="s">
        <v>773</v>
      </c>
      <c r="F731"/>
    </row>
    <row r="732" spans="1:6">
      <c r="A732" s="7" t="s">
        <v>4579</v>
      </c>
      <c r="B732" s="7" t="s">
        <v>1298</v>
      </c>
      <c r="C732" s="7" t="s">
        <v>773</v>
      </c>
      <c r="F732"/>
    </row>
    <row r="733" spans="1:6">
      <c r="A733" s="7" t="s">
        <v>4578</v>
      </c>
      <c r="B733" s="7" t="s">
        <v>1296</v>
      </c>
      <c r="C733" s="7" t="s">
        <v>773</v>
      </c>
      <c r="F733"/>
    </row>
    <row r="734" spans="1:6">
      <c r="A734" s="7" t="s">
        <v>4577</v>
      </c>
      <c r="B734" s="7" t="s">
        <v>1294</v>
      </c>
      <c r="C734" s="7" t="s">
        <v>773</v>
      </c>
      <c r="F734"/>
    </row>
    <row r="735" spans="1:6">
      <c r="A735" s="7" t="s">
        <v>197</v>
      </c>
      <c r="B735" s="7" t="s">
        <v>198</v>
      </c>
      <c r="C735" s="7" t="s">
        <v>773</v>
      </c>
      <c r="F735"/>
    </row>
    <row r="736" spans="1:6">
      <c r="A736" s="7" t="s">
        <v>4576</v>
      </c>
      <c r="B736" s="7" t="s">
        <v>1281</v>
      </c>
      <c r="C736" s="7" t="s">
        <v>773</v>
      </c>
      <c r="F736"/>
    </row>
    <row r="737" spans="1:6">
      <c r="A737" s="7" t="s">
        <v>4575</v>
      </c>
      <c r="B737" s="7" t="s">
        <v>1279</v>
      </c>
      <c r="C737" s="7" t="s">
        <v>773</v>
      </c>
      <c r="F737"/>
    </row>
    <row r="738" spans="1:6">
      <c r="A738" s="7" t="s">
        <v>4574</v>
      </c>
      <c r="B738" s="7" t="s">
        <v>1277</v>
      </c>
      <c r="C738" s="7" t="s">
        <v>773</v>
      </c>
      <c r="F738"/>
    </row>
    <row r="739" spans="1:6">
      <c r="A739" s="7" t="s">
        <v>4573</v>
      </c>
      <c r="B739" s="7" t="s">
        <v>1275</v>
      </c>
      <c r="C739" s="7" t="s">
        <v>773</v>
      </c>
      <c r="F739"/>
    </row>
    <row r="740" spans="1:6">
      <c r="A740" s="7" t="s">
        <v>4572</v>
      </c>
      <c r="B740" s="7" t="s">
        <v>1273</v>
      </c>
      <c r="C740" s="7" t="s">
        <v>773</v>
      </c>
      <c r="F740"/>
    </row>
    <row r="741" spans="1:6">
      <c r="A741" s="7" t="s">
        <v>4571</v>
      </c>
      <c r="B741" s="7" t="s">
        <v>1271</v>
      </c>
      <c r="C741" s="7" t="s">
        <v>773</v>
      </c>
      <c r="F741"/>
    </row>
    <row r="742" spans="1:6">
      <c r="A742" s="7" t="s">
        <v>4570</v>
      </c>
      <c r="B742" s="7" t="s">
        <v>1269</v>
      </c>
      <c r="C742" s="7" t="s">
        <v>773</v>
      </c>
      <c r="F742"/>
    </row>
    <row r="743" spans="1:6">
      <c r="A743" s="7" t="s">
        <v>4569</v>
      </c>
      <c r="B743" s="7" t="s">
        <v>1267</v>
      </c>
      <c r="C743" s="7" t="s">
        <v>773</v>
      </c>
      <c r="F743"/>
    </row>
    <row r="744" spans="1:6">
      <c r="A744" s="7" t="s">
        <v>4568</v>
      </c>
      <c r="B744" s="7" t="s">
        <v>1265</v>
      </c>
      <c r="C744" s="7" t="s">
        <v>773</v>
      </c>
      <c r="F744"/>
    </row>
    <row r="745" spans="1:6">
      <c r="A745" s="7" t="s">
        <v>4567</v>
      </c>
      <c r="B745" s="7" t="s">
        <v>1263</v>
      </c>
      <c r="C745" s="7" t="s">
        <v>773</v>
      </c>
      <c r="F745"/>
    </row>
    <row r="746" spans="1:6">
      <c r="A746" s="7" t="s">
        <v>4566</v>
      </c>
      <c r="B746" s="7" t="s">
        <v>1261</v>
      </c>
      <c r="C746" s="7" t="s">
        <v>773</v>
      </c>
      <c r="F746"/>
    </row>
    <row r="747" spans="1:6">
      <c r="A747" s="7" t="s">
        <v>4565</v>
      </c>
      <c r="B747" s="7" t="s">
        <v>1259</v>
      </c>
      <c r="C747" s="7" t="s">
        <v>773</v>
      </c>
      <c r="F747"/>
    </row>
    <row r="748" spans="1:6">
      <c r="A748" s="7" t="s">
        <v>4564</v>
      </c>
      <c r="B748" s="7" t="s">
        <v>4178</v>
      </c>
      <c r="C748" s="7" t="s">
        <v>773</v>
      </c>
      <c r="F748"/>
    </row>
    <row r="749" spans="1:6">
      <c r="A749" s="7" t="s">
        <v>4563</v>
      </c>
      <c r="B749" s="7" t="s">
        <v>1245</v>
      </c>
      <c r="C749" s="7" t="s">
        <v>773</v>
      </c>
      <c r="F749"/>
    </row>
    <row r="750" spans="1:6">
      <c r="A750" s="7" t="s">
        <v>4562</v>
      </c>
      <c r="B750" s="7" t="s">
        <v>1243</v>
      </c>
      <c r="C750" s="7" t="s">
        <v>773</v>
      </c>
      <c r="F750"/>
    </row>
    <row r="751" spans="1:6">
      <c r="A751" s="7" t="s">
        <v>4561</v>
      </c>
      <c r="B751" s="7" t="s">
        <v>1241</v>
      </c>
      <c r="C751" s="7" t="s">
        <v>773</v>
      </c>
      <c r="F751"/>
    </row>
    <row r="752" spans="1:6">
      <c r="A752" s="7" t="s">
        <v>4560</v>
      </c>
      <c r="B752" s="7" t="s">
        <v>1239</v>
      </c>
      <c r="C752" s="7" t="s">
        <v>773</v>
      </c>
      <c r="F752"/>
    </row>
    <row r="753" spans="1:6">
      <c r="A753" s="7" t="s">
        <v>4559</v>
      </c>
      <c r="B753" s="7" t="s">
        <v>1237</v>
      </c>
      <c r="C753" s="7" t="s">
        <v>773</v>
      </c>
      <c r="F753"/>
    </row>
    <row r="754" spans="1:6">
      <c r="A754" s="7" t="s">
        <v>4558</v>
      </c>
      <c r="B754" s="7" t="s">
        <v>1235</v>
      </c>
      <c r="C754" s="7" t="s">
        <v>773</v>
      </c>
      <c r="F754"/>
    </row>
    <row r="755" spans="1:6">
      <c r="A755" s="7" t="s">
        <v>4557</v>
      </c>
      <c r="B755" s="7" t="s">
        <v>1233</v>
      </c>
      <c r="C755" s="7" t="s">
        <v>773</v>
      </c>
      <c r="F755"/>
    </row>
    <row r="756" spans="1:6">
      <c r="A756" s="7" t="s">
        <v>4556</v>
      </c>
      <c r="B756" s="7" t="s">
        <v>1231</v>
      </c>
      <c r="C756" s="7" t="s">
        <v>773</v>
      </c>
      <c r="F756"/>
    </row>
    <row r="757" spans="1:6">
      <c r="A757" s="7" t="s">
        <v>4555</v>
      </c>
      <c r="B757" s="7" t="s">
        <v>794</v>
      </c>
      <c r="C757" s="7" t="s">
        <v>773</v>
      </c>
      <c r="F757"/>
    </row>
    <row r="758" spans="1:6">
      <c r="A758" s="7" t="s">
        <v>4554</v>
      </c>
      <c r="B758" s="7" t="s">
        <v>1228</v>
      </c>
      <c r="C758" s="7" t="s">
        <v>773</v>
      </c>
      <c r="F758"/>
    </row>
    <row r="759" spans="1:6">
      <c r="A759" s="7" t="s">
        <v>4553</v>
      </c>
      <c r="B759" s="7" t="s">
        <v>1226</v>
      </c>
      <c r="C759" s="7" t="s">
        <v>773</v>
      </c>
      <c r="F759"/>
    </row>
    <row r="760" spans="1:6">
      <c r="A760" s="7" t="s">
        <v>4552</v>
      </c>
      <c r="B760" s="7" t="s">
        <v>195</v>
      </c>
      <c r="C760" s="7" t="s">
        <v>773</v>
      </c>
      <c r="F760"/>
    </row>
    <row r="761" spans="1:6">
      <c r="A761" s="7" t="s">
        <v>4551</v>
      </c>
      <c r="B761" s="7" t="s">
        <v>193</v>
      </c>
      <c r="C761" s="7" t="s">
        <v>773</v>
      </c>
      <c r="F761"/>
    </row>
    <row r="762" spans="1:6">
      <c r="A762" s="7" t="s">
        <v>4550</v>
      </c>
      <c r="B762" s="7" t="s">
        <v>191</v>
      </c>
      <c r="C762" s="7" t="s">
        <v>773</v>
      </c>
      <c r="F762"/>
    </row>
    <row r="763" spans="1:6">
      <c r="A763" s="7" t="s">
        <v>4549</v>
      </c>
      <c r="B763" s="7" t="s">
        <v>175</v>
      </c>
      <c r="C763" s="7" t="s">
        <v>773</v>
      </c>
      <c r="F763"/>
    </row>
    <row r="764" spans="1:6">
      <c r="A764" s="7" t="s">
        <v>4548</v>
      </c>
      <c r="B764" s="7" t="s">
        <v>189</v>
      </c>
      <c r="C764" s="7" t="s">
        <v>773</v>
      </c>
      <c r="F764"/>
    </row>
    <row r="765" spans="1:6">
      <c r="A765" s="7" t="s">
        <v>4547</v>
      </c>
      <c r="B765" s="7" t="s">
        <v>187</v>
      </c>
      <c r="C765" s="7" t="s">
        <v>773</v>
      </c>
      <c r="F765"/>
    </row>
    <row r="766" spans="1:6">
      <c r="A766" s="7" t="s">
        <v>4546</v>
      </c>
      <c r="B766" s="7" t="s">
        <v>780</v>
      </c>
      <c r="C766" s="7" t="s">
        <v>773</v>
      </c>
      <c r="F766"/>
    </row>
    <row r="767" spans="1:6">
      <c r="A767" s="7" t="s">
        <v>4545</v>
      </c>
      <c r="B767" s="7" t="s">
        <v>1217</v>
      </c>
      <c r="C767" s="7" t="s">
        <v>773</v>
      </c>
      <c r="F767"/>
    </row>
    <row r="768" spans="1:6">
      <c r="A768" s="7" t="s">
        <v>4544</v>
      </c>
      <c r="B768" s="7" t="s">
        <v>1199</v>
      </c>
      <c r="C768" s="7" t="s">
        <v>773</v>
      </c>
      <c r="F768"/>
    </row>
    <row r="769" spans="1:6">
      <c r="A769" s="7" t="s">
        <v>176</v>
      </c>
      <c r="B769" s="7" t="s">
        <v>177</v>
      </c>
      <c r="C769" s="7" t="s">
        <v>773</v>
      </c>
      <c r="F769"/>
    </row>
    <row r="770" spans="1:6">
      <c r="A770" s="7" t="s">
        <v>4543</v>
      </c>
      <c r="B770" s="7" t="s">
        <v>1180</v>
      </c>
      <c r="C770" s="7" t="s">
        <v>773</v>
      </c>
      <c r="F770"/>
    </row>
    <row r="771" spans="1:6">
      <c r="A771" s="7" t="s">
        <v>4542</v>
      </c>
      <c r="B771" s="7" t="s">
        <v>1178</v>
      </c>
      <c r="C771" s="7" t="s">
        <v>773</v>
      </c>
      <c r="F771"/>
    </row>
    <row r="772" spans="1:6">
      <c r="A772" s="7" t="s">
        <v>4541</v>
      </c>
      <c r="B772" s="7" t="s">
        <v>1164</v>
      </c>
      <c r="C772" s="7" t="s">
        <v>773</v>
      </c>
      <c r="F772"/>
    </row>
    <row r="773" spans="1:6">
      <c r="A773" s="7" t="s">
        <v>4540</v>
      </c>
      <c r="B773" s="7" t="s">
        <v>1162</v>
      </c>
      <c r="C773" s="7" t="s">
        <v>773</v>
      </c>
      <c r="F773"/>
    </row>
    <row r="774" spans="1:6">
      <c r="A774" s="7" t="s">
        <v>4539</v>
      </c>
      <c r="B774" s="7" t="s">
        <v>1160</v>
      </c>
      <c r="C774" s="7" t="s">
        <v>773</v>
      </c>
      <c r="F774"/>
    </row>
    <row r="775" spans="1:6">
      <c r="A775" s="7" t="s">
        <v>4538</v>
      </c>
      <c r="B775" s="7" t="s">
        <v>1158</v>
      </c>
      <c r="C775" s="7" t="s">
        <v>773</v>
      </c>
      <c r="F775"/>
    </row>
    <row r="776" spans="1:6">
      <c r="A776" s="7" t="s">
        <v>4537</v>
      </c>
      <c r="B776" s="7" t="s">
        <v>1156</v>
      </c>
      <c r="C776" s="7" t="s">
        <v>773</v>
      </c>
      <c r="F776"/>
    </row>
    <row r="777" spans="1:6">
      <c r="A777" s="7" t="s">
        <v>4536</v>
      </c>
      <c r="B777" s="7" t="s">
        <v>1154</v>
      </c>
      <c r="C777" s="7" t="s">
        <v>773</v>
      </c>
      <c r="F777"/>
    </row>
    <row r="778" spans="1:6">
      <c r="A778" s="7" t="s">
        <v>4535</v>
      </c>
      <c r="B778" s="7" t="s">
        <v>1152</v>
      </c>
      <c r="C778" s="7" t="s">
        <v>773</v>
      </c>
      <c r="F778"/>
    </row>
    <row r="779" spans="1:6">
      <c r="A779" s="7" t="s">
        <v>4534</v>
      </c>
      <c r="B779" s="7" t="s">
        <v>1150</v>
      </c>
      <c r="C779" s="7" t="s">
        <v>773</v>
      </c>
      <c r="F779"/>
    </row>
    <row r="780" spans="1:6">
      <c r="A780" s="7" t="s">
        <v>4533</v>
      </c>
      <c r="B780" s="7" t="s">
        <v>1148</v>
      </c>
      <c r="C780" s="7" t="s">
        <v>773</v>
      </c>
      <c r="F780"/>
    </row>
    <row r="781" spans="1:6">
      <c r="A781" s="7" t="s">
        <v>4532</v>
      </c>
      <c r="B781" s="7" t="s">
        <v>1146</v>
      </c>
      <c r="C781" s="7" t="s">
        <v>773</v>
      </c>
      <c r="F781"/>
    </row>
    <row r="782" spans="1:6">
      <c r="A782" s="7" t="s">
        <v>4531</v>
      </c>
      <c r="B782" s="7" t="s">
        <v>1144</v>
      </c>
      <c r="C782" s="7" t="s">
        <v>773</v>
      </c>
      <c r="F782"/>
    </row>
    <row r="783" spans="1:6">
      <c r="A783" s="7" t="s">
        <v>4530</v>
      </c>
      <c r="B783" s="7" t="s">
        <v>1142</v>
      </c>
      <c r="C783" s="7" t="s">
        <v>773</v>
      </c>
      <c r="F783"/>
    </row>
    <row r="784" spans="1:6">
      <c r="A784" s="7" t="s">
        <v>4529</v>
      </c>
      <c r="B784" s="7" t="s">
        <v>1140</v>
      </c>
      <c r="C784" s="7" t="s">
        <v>773</v>
      </c>
      <c r="F784"/>
    </row>
    <row r="785" spans="1:6">
      <c r="A785" s="7" t="s">
        <v>4528</v>
      </c>
      <c r="B785" s="7" t="s">
        <v>4176</v>
      </c>
      <c r="C785" s="7" t="s">
        <v>773</v>
      </c>
      <c r="F785"/>
    </row>
    <row r="786" spans="1:6">
      <c r="A786" s="7" t="s">
        <v>4527</v>
      </c>
      <c r="B786" s="7" t="s">
        <v>1128</v>
      </c>
      <c r="C786" s="7" t="s">
        <v>773</v>
      </c>
      <c r="F786"/>
    </row>
    <row r="787" spans="1:6">
      <c r="A787" s="7" t="s">
        <v>4526</v>
      </c>
      <c r="B787" s="7" t="s">
        <v>1126</v>
      </c>
      <c r="C787" s="7" t="s">
        <v>773</v>
      </c>
      <c r="F787"/>
    </row>
    <row r="788" spans="1:6">
      <c r="A788" s="7" t="s">
        <v>4525</v>
      </c>
      <c r="B788" s="7" t="s">
        <v>1124</v>
      </c>
      <c r="C788" s="7" t="s">
        <v>773</v>
      </c>
      <c r="F788"/>
    </row>
    <row r="789" spans="1:6">
      <c r="A789" s="7" t="s">
        <v>4524</v>
      </c>
      <c r="B789" s="7" t="s">
        <v>1122</v>
      </c>
      <c r="C789" s="7" t="s">
        <v>773</v>
      </c>
      <c r="F789"/>
    </row>
    <row r="790" spans="1:6">
      <c r="A790" s="7" t="s">
        <v>4523</v>
      </c>
      <c r="B790" s="7" t="s">
        <v>4174</v>
      </c>
      <c r="C790" s="7" t="s">
        <v>773</v>
      </c>
      <c r="F790"/>
    </row>
    <row r="791" spans="1:6">
      <c r="A791" s="7" t="s">
        <v>4522</v>
      </c>
      <c r="B791" s="7" t="s">
        <v>1100</v>
      </c>
      <c r="C791" s="7" t="s">
        <v>773</v>
      </c>
      <c r="F791"/>
    </row>
    <row r="792" spans="1:6">
      <c r="A792" s="7" t="s">
        <v>4521</v>
      </c>
      <c r="B792" s="7" t="s">
        <v>1096</v>
      </c>
      <c r="C792" s="7" t="s">
        <v>773</v>
      </c>
      <c r="F792"/>
    </row>
    <row r="793" spans="1:6">
      <c r="A793" s="7" t="s">
        <v>4520</v>
      </c>
      <c r="B793" s="7" t="s">
        <v>1094</v>
      </c>
      <c r="C793" s="7" t="s">
        <v>773</v>
      </c>
      <c r="F793"/>
    </row>
    <row r="794" spans="1:6">
      <c r="A794" s="7" t="s">
        <v>4519</v>
      </c>
      <c r="B794" s="7" t="s">
        <v>1092</v>
      </c>
      <c r="C794" s="7" t="s">
        <v>773</v>
      </c>
      <c r="F794"/>
    </row>
    <row r="795" spans="1:6">
      <c r="A795" s="7" t="s">
        <v>4518</v>
      </c>
      <c r="B795" s="7" t="s">
        <v>1090</v>
      </c>
      <c r="C795" s="7" t="s">
        <v>773</v>
      </c>
      <c r="F795"/>
    </row>
    <row r="796" spans="1:6">
      <c r="A796" s="7" t="s">
        <v>4517</v>
      </c>
      <c r="B796" s="7" t="s">
        <v>1086</v>
      </c>
      <c r="C796" s="7" t="s">
        <v>773</v>
      </c>
      <c r="F796"/>
    </row>
    <row r="797" spans="1:6">
      <c r="A797" s="7" t="s">
        <v>4516</v>
      </c>
      <c r="B797" s="7" t="s">
        <v>1066</v>
      </c>
      <c r="C797" s="7" t="s">
        <v>773</v>
      </c>
      <c r="F797"/>
    </row>
    <row r="798" spans="1:6">
      <c r="A798" s="7" t="s">
        <v>4515</v>
      </c>
      <c r="B798" s="7" t="s">
        <v>1064</v>
      </c>
      <c r="C798" s="7" t="s">
        <v>773</v>
      </c>
      <c r="F798"/>
    </row>
    <row r="799" spans="1:6">
      <c r="A799" s="7" t="s">
        <v>4514</v>
      </c>
      <c r="B799" s="7" t="s">
        <v>1062</v>
      </c>
      <c r="C799" s="7" t="s">
        <v>773</v>
      </c>
      <c r="F799"/>
    </row>
    <row r="800" spans="1:6">
      <c r="A800" s="7" t="s">
        <v>4513</v>
      </c>
      <c r="B800" s="7" t="s">
        <v>1060</v>
      </c>
      <c r="C800" s="7" t="s">
        <v>773</v>
      </c>
      <c r="F800"/>
    </row>
    <row r="801" spans="1:6">
      <c r="A801" s="7" t="s">
        <v>4512</v>
      </c>
      <c r="B801" s="7" t="s">
        <v>818</v>
      </c>
      <c r="C801" s="7" t="s">
        <v>773</v>
      </c>
      <c r="F801"/>
    </row>
    <row r="802" spans="1:6">
      <c r="A802" s="7" t="s">
        <v>4511</v>
      </c>
      <c r="B802" s="7" t="s">
        <v>1057</v>
      </c>
      <c r="C802" s="7" t="s">
        <v>773</v>
      </c>
      <c r="F802"/>
    </row>
    <row r="803" spans="1:6">
      <c r="A803" s="7" t="s">
        <v>4510</v>
      </c>
      <c r="B803" s="7" t="s">
        <v>1055</v>
      </c>
      <c r="C803" s="7" t="s">
        <v>773</v>
      </c>
      <c r="F803"/>
    </row>
    <row r="804" spans="1:6">
      <c r="A804" s="7" t="s">
        <v>4509</v>
      </c>
      <c r="B804" s="7" t="s">
        <v>1053</v>
      </c>
      <c r="C804" s="7" t="s">
        <v>773</v>
      </c>
      <c r="F804"/>
    </row>
    <row r="805" spans="1:6">
      <c r="A805" s="7" t="s">
        <v>4508</v>
      </c>
      <c r="B805" s="7" t="s">
        <v>1051</v>
      </c>
      <c r="C805" s="7" t="s">
        <v>773</v>
      </c>
      <c r="F805"/>
    </row>
    <row r="806" spans="1:6">
      <c r="A806" s="7" t="s">
        <v>4507</v>
      </c>
      <c r="B806" s="7" t="s">
        <v>794</v>
      </c>
      <c r="C806" s="7" t="s">
        <v>773</v>
      </c>
      <c r="F806"/>
    </row>
    <row r="807" spans="1:6">
      <c r="A807" s="7" t="s">
        <v>4506</v>
      </c>
      <c r="B807" s="7" t="s">
        <v>914</v>
      </c>
      <c r="C807" s="7" t="s">
        <v>773</v>
      </c>
      <c r="F807"/>
    </row>
    <row r="808" spans="1:6">
      <c r="A808" s="7" t="s">
        <v>4505</v>
      </c>
      <c r="B808" s="7" t="s">
        <v>790</v>
      </c>
      <c r="C808" s="7" t="s">
        <v>773</v>
      </c>
      <c r="F808"/>
    </row>
    <row r="809" spans="1:6">
      <c r="A809" s="7" t="s">
        <v>4504</v>
      </c>
      <c r="B809" s="7" t="s">
        <v>1046</v>
      </c>
      <c r="C809" s="7" t="s">
        <v>773</v>
      </c>
      <c r="F809"/>
    </row>
    <row r="810" spans="1:6">
      <c r="A810" s="7" t="s">
        <v>4503</v>
      </c>
      <c r="B810" s="7" t="s">
        <v>1044</v>
      </c>
      <c r="C810" s="7" t="s">
        <v>773</v>
      </c>
      <c r="F810"/>
    </row>
    <row r="811" spans="1:6">
      <c r="A811" s="7" t="s">
        <v>4502</v>
      </c>
      <c r="B811" s="7" t="s">
        <v>1042</v>
      </c>
      <c r="C811" s="7" t="s">
        <v>773</v>
      </c>
      <c r="F811"/>
    </row>
    <row r="812" spans="1:6">
      <c r="A812" s="7" t="s">
        <v>4501</v>
      </c>
      <c r="B812" s="7" t="s">
        <v>1028</v>
      </c>
      <c r="C812" s="7" t="s">
        <v>773</v>
      </c>
      <c r="F812"/>
    </row>
    <row r="813" spans="1:6">
      <c r="A813" s="7" t="s">
        <v>4500</v>
      </c>
      <c r="B813" s="7" t="s">
        <v>1026</v>
      </c>
      <c r="C813" s="7" t="s">
        <v>773</v>
      </c>
      <c r="F813"/>
    </row>
    <row r="814" spans="1:6">
      <c r="A814" s="7" t="s">
        <v>4499</v>
      </c>
      <c r="B814" s="7" t="s">
        <v>1024</v>
      </c>
      <c r="C814" s="7" t="s">
        <v>773</v>
      </c>
      <c r="F814"/>
    </row>
    <row r="815" spans="1:6">
      <c r="A815" s="7" t="s">
        <v>4498</v>
      </c>
      <c r="B815" s="7" t="s">
        <v>1022</v>
      </c>
      <c r="C815" s="7" t="s">
        <v>773</v>
      </c>
      <c r="F815"/>
    </row>
    <row r="816" spans="1:6">
      <c r="A816" s="7" t="s">
        <v>4497</v>
      </c>
      <c r="B816" s="7" t="s">
        <v>1020</v>
      </c>
      <c r="C816" s="7" t="s">
        <v>773</v>
      </c>
      <c r="F816"/>
    </row>
    <row r="817" spans="1:6">
      <c r="A817" s="7" t="s">
        <v>4496</v>
      </c>
      <c r="B817" s="7" t="s">
        <v>1018</v>
      </c>
      <c r="C817" s="7" t="s">
        <v>773</v>
      </c>
      <c r="F817"/>
    </row>
    <row r="818" spans="1:6">
      <c r="A818" s="7" t="s">
        <v>4495</v>
      </c>
      <c r="B818" s="7" t="s">
        <v>1016</v>
      </c>
      <c r="C818" s="7" t="s">
        <v>773</v>
      </c>
      <c r="F818"/>
    </row>
    <row r="819" spans="1:6">
      <c r="A819" s="7" t="s">
        <v>4494</v>
      </c>
      <c r="B819" s="7" t="s">
        <v>1014</v>
      </c>
      <c r="C819" s="7" t="s">
        <v>773</v>
      </c>
      <c r="F819"/>
    </row>
    <row r="820" spans="1:6">
      <c r="A820" s="7" t="s">
        <v>4493</v>
      </c>
      <c r="B820" s="7" t="s">
        <v>1012</v>
      </c>
      <c r="C820" s="7" t="s">
        <v>773</v>
      </c>
      <c r="F820"/>
    </row>
    <row r="821" spans="1:6">
      <c r="A821" s="7" t="s">
        <v>4492</v>
      </c>
      <c r="B821" s="7" t="s">
        <v>1010</v>
      </c>
      <c r="C821" s="7" t="s">
        <v>773</v>
      </c>
      <c r="F821"/>
    </row>
    <row r="822" spans="1:6">
      <c r="A822" s="7" t="s">
        <v>4491</v>
      </c>
      <c r="B822" s="7" t="s">
        <v>1008</v>
      </c>
      <c r="C822" s="7" t="s">
        <v>773</v>
      </c>
      <c r="F822"/>
    </row>
    <row r="823" spans="1:6">
      <c r="A823" s="7" t="s">
        <v>4490</v>
      </c>
      <c r="B823" s="7" t="s">
        <v>1006</v>
      </c>
      <c r="C823" s="7" t="s">
        <v>773</v>
      </c>
      <c r="F823"/>
    </row>
    <row r="824" spans="1:6">
      <c r="A824" s="7" t="s">
        <v>178</v>
      </c>
      <c r="B824" s="7" t="s">
        <v>179</v>
      </c>
      <c r="C824" s="7" t="s">
        <v>773</v>
      </c>
      <c r="F824"/>
    </row>
    <row r="825" spans="1:6">
      <c r="A825" s="7" t="s">
        <v>4489</v>
      </c>
      <c r="B825" s="7" t="s">
        <v>4170</v>
      </c>
      <c r="C825" s="7" t="s">
        <v>773</v>
      </c>
      <c r="F825"/>
    </row>
    <row r="826" spans="1:6">
      <c r="A826" s="7" t="s">
        <v>4488</v>
      </c>
      <c r="B826" s="7" t="s">
        <v>993</v>
      </c>
      <c r="C826" s="7" t="s">
        <v>773</v>
      </c>
      <c r="F826"/>
    </row>
    <row r="827" spans="1:6">
      <c r="A827" s="7" t="s">
        <v>4487</v>
      </c>
      <c r="B827" s="7" t="s">
        <v>991</v>
      </c>
      <c r="C827" s="7" t="s">
        <v>773</v>
      </c>
      <c r="F827"/>
    </row>
    <row r="828" spans="1:6">
      <c r="A828" s="7" t="s">
        <v>182</v>
      </c>
      <c r="B828" s="7" t="s">
        <v>989</v>
      </c>
      <c r="C828" s="7" t="s">
        <v>773</v>
      </c>
      <c r="F828"/>
    </row>
    <row r="829" spans="1:6">
      <c r="A829" s="7" t="s">
        <v>4486</v>
      </c>
      <c r="B829" s="7" t="s">
        <v>987</v>
      </c>
      <c r="C829" s="7" t="s">
        <v>773</v>
      </c>
      <c r="F829"/>
    </row>
    <row r="830" spans="1:6">
      <c r="A830" s="7" t="s">
        <v>4485</v>
      </c>
      <c r="B830" s="7" t="s">
        <v>4168</v>
      </c>
      <c r="C830" s="7" t="s">
        <v>773</v>
      </c>
      <c r="F830"/>
    </row>
    <row r="831" spans="1:6">
      <c r="A831" s="7" t="s">
        <v>4484</v>
      </c>
      <c r="B831" s="7" t="s">
        <v>965</v>
      </c>
      <c r="C831" s="7" t="s">
        <v>773</v>
      </c>
      <c r="F831"/>
    </row>
    <row r="832" spans="1:6">
      <c r="A832" s="7" t="s">
        <v>4483</v>
      </c>
      <c r="B832" s="7" t="s">
        <v>961</v>
      </c>
      <c r="C832" s="7" t="s">
        <v>773</v>
      </c>
      <c r="F832"/>
    </row>
    <row r="833" spans="1:6">
      <c r="A833" s="7" t="s">
        <v>180</v>
      </c>
      <c r="B833" s="7" t="s">
        <v>181</v>
      </c>
      <c r="C833" s="7" t="s">
        <v>773</v>
      </c>
      <c r="F833"/>
    </row>
    <row r="834" spans="1:6">
      <c r="A834" s="7" t="s">
        <v>4482</v>
      </c>
      <c r="B834" s="7" t="s">
        <v>958</v>
      </c>
      <c r="C834" s="7" t="s">
        <v>773</v>
      </c>
      <c r="F834"/>
    </row>
    <row r="835" spans="1:6">
      <c r="A835" s="7" t="s">
        <v>4481</v>
      </c>
      <c r="B835" s="7" t="s">
        <v>956</v>
      </c>
      <c r="C835" s="7" t="s">
        <v>773</v>
      </c>
      <c r="F835"/>
    </row>
    <row r="836" spans="1:6">
      <c r="A836" s="7" t="s">
        <v>4480</v>
      </c>
      <c r="B836" s="7" t="s">
        <v>954</v>
      </c>
      <c r="C836" s="7" t="s">
        <v>773</v>
      </c>
      <c r="F836"/>
    </row>
    <row r="837" spans="1:6">
      <c r="A837" s="7" t="s">
        <v>4479</v>
      </c>
      <c r="B837" s="7" t="s">
        <v>952</v>
      </c>
      <c r="C837" s="7" t="s">
        <v>773</v>
      </c>
      <c r="F837"/>
    </row>
    <row r="838" spans="1:6">
      <c r="A838" s="7" t="s">
        <v>4478</v>
      </c>
      <c r="B838" s="7" t="s">
        <v>950</v>
      </c>
      <c r="C838" s="7" t="s">
        <v>773</v>
      </c>
      <c r="F838"/>
    </row>
    <row r="839" spans="1:6">
      <c r="A839" s="7" t="s">
        <v>4477</v>
      </c>
      <c r="B839" s="7" t="s">
        <v>948</v>
      </c>
      <c r="C839" s="7" t="s">
        <v>773</v>
      </c>
      <c r="F839"/>
    </row>
    <row r="840" spans="1:6">
      <c r="A840" s="7" t="s">
        <v>4476</v>
      </c>
      <c r="B840" s="7" t="s">
        <v>946</v>
      </c>
      <c r="C840" s="7" t="s">
        <v>773</v>
      </c>
      <c r="F840"/>
    </row>
    <row r="841" spans="1:6">
      <c r="A841" s="7" t="s">
        <v>4475</v>
      </c>
      <c r="B841" s="7" t="s">
        <v>944</v>
      </c>
      <c r="C841" s="7" t="s">
        <v>773</v>
      </c>
      <c r="F841"/>
    </row>
    <row r="842" spans="1:6">
      <c r="A842" s="7" t="s">
        <v>4474</v>
      </c>
      <c r="B842" s="7" t="s">
        <v>942</v>
      </c>
      <c r="C842" s="7" t="s">
        <v>773</v>
      </c>
      <c r="F842"/>
    </row>
    <row r="843" spans="1:6">
      <c r="A843" s="7" t="s">
        <v>4473</v>
      </c>
      <c r="B843" s="7" t="s">
        <v>940</v>
      </c>
      <c r="C843" s="7" t="s">
        <v>773</v>
      </c>
      <c r="F843"/>
    </row>
    <row r="844" spans="1:6">
      <c r="A844" s="7" t="s">
        <v>4472</v>
      </c>
      <c r="B844" s="7" t="s">
        <v>938</v>
      </c>
      <c r="C844" s="7" t="s">
        <v>773</v>
      </c>
      <c r="F844"/>
    </row>
    <row r="845" spans="1:6">
      <c r="A845" s="7" t="s">
        <v>4471</v>
      </c>
      <c r="B845" s="7" t="s">
        <v>936</v>
      </c>
      <c r="C845" s="7" t="s">
        <v>773</v>
      </c>
      <c r="F845"/>
    </row>
    <row r="846" spans="1:6">
      <c r="A846" s="7" t="s">
        <v>4470</v>
      </c>
      <c r="B846" s="7" t="s">
        <v>934</v>
      </c>
      <c r="C846" s="7" t="s">
        <v>773</v>
      </c>
      <c r="F846"/>
    </row>
    <row r="847" spans="1:6">
      <c r="A847" s="7" t="s">
        <v>4469</v>
      </c>
      <c r="B847" s="7" t="s">
        <v>932</v>
      </c>
      <c r="C847" s="7" t="s">
        <v>773</v>
      </c>
      <c r="F847"/>
    </row>
    <row r="848" spans="1:6">
      <c r="A848" s="7" t="s">
        <v>4468</v>
      </c>
      <c r="B848" s="7" t="s">
        <v>930</v>
      </c>
      <c r="C848" s="7" t="s">
        <v>773</v>
      </c>
      <c r="F848"/>
    </row>
    <row r="849" spans="1:6">
      <c r="A849" s="7" t="s">
        <v>4467</v>
      </c>
      <c r="B849" s="7" t="s">
        <v>928</v>
      </c>
      <c r="C849" s="7" t="s">
        <v>773</v>
      </c>
      <c r="F849"/>
    </row>
    <row r="850" spans="1:6">
      <c r="A850" s="7" t="s">
        <v>4466</v>
      </c>
      <c r="B850" s="7" t="s">
        <v>926</v>
      </c>
      <c r="C850" s="7" t="s">
        <v>773</v>
      </c>
      <c r="F850"/>
    </row>
    <row r="851" spans="1:6">
      <c r="A851" s="7" t="s">
        <v>4465</v>
      </c>
      <c r="B851" s="7" t="s">
        <v>874</v>
      </c>
      <c r="C851" s="7" t="s">
        <v>773</v>
      </c>
      <c r="F851"/>
    </row>
    <row r="852" spans="1:6">
      <c r="A852" s="7" t="s">
        <v>4464</v>
      </c>
      <c r="B852" s="7" t="s">
        <v>923</v>
      </c>
      <c r="C852" s="7" t="s">
        <v>773</v>
      </c>
      <c r="F852"/>
    </row>
    <row r="853" spans="1:6">
      <c r="A853" s="7" t="s">
        <v>4463</v>
      </c>
      <c r="B853" s="7" t="s">
        <v>921</v>
      </c>
      <c r="C853" s="7" t="s">
        <v>773</v>
      </c>
      <c r="F853"/>
    </row>
    <row r="854" spans="1:6">
      <c r="A854" s="7" t="s">
        <v>4462</v>
      </c>
      <c r="B854" s="7" t="s">
        <v>919</v>
      </c>
      <c r="C854" s="7" t="s">
        <v>773</v>
      </c>
      <c r="F854"/>
    </row>
    <row r="855" spans="1:6">
      <c r="A855" s="7" t="s">
        <v>4461</v>
      </c>
      <c r="B855" s="7" t="s">
        <v>917</v>
      </c>
      <c r="C855" s="7" t="s">
        <v>773</v>
      </c>
      <c r="F855"/>
    </row>
    <row r="856" spans="1:6">
      <c r="A856" s="7" t="s">
        <v>4460</v>
      </c>
      <c r="B856" s="7" t="s">
        <v>794</v>
      </c>
      <c r="C856" s="7" t="s">
        <v>773</v>
      </c>
      <c r="F856"/>
    </row>
    <row r="857" spans="1:6">
      <c r="A857" s="7" t="s">
        <v>4459</v>
      </c>
      <c r="B857" s="7" t="s">
        <v>914</v>
      </c>
      <c r="C857" s="7" t="s">
        <v>773</v>
      </c>
      <c r="F857"/>
    </row>
    <row r="858" spans="1:6">
      <c r="A858" s="7" t="s">
        <v>4458</v>
      </c>
      <c r="B858" s="7" t="s">
        <v>912</v>
      </c>
      <c r="C858" s="7" t="s">
        <v>773</v>
      </c>
      <c r="F858"/>
    </row>
    <row r="859" spans="1:6">
      <c r="A859" s="7" t="s">
        <v>4457</v>
      </c>
      <c r="B859" s="7" t="s">
        <v>910</v>
      </c>
      <c r="C859" s="7" t="s">
        <v>773</v>
      </c>
      <c r="F859"/>
    </row>
    <row r="860" spans="1:6">
      <c r="A860" s="7" t="s">
        <v>4456</v>
      </c>
      <c r="B860" s="7" t="s">
        <v>195</v>
      </c>
      <c r="C860" s="7" t="s">
        <v>773</v>
      </c>
      <c r="F860"/>
    </row>
    <row r="861" spans="1:6">
      <c r="A861" s="7" t="s">
        <v>4455</v>
      </c>
      <c r="B861" s="7" t="s">
        <v>193</v>
      </c>
      <c r="C861" s="7" t="s">
        <v>773</v>
      </c>
      <c r="F861"/>
    </row>
    <row r="862" spans="1:6">
      <c r="A862" s="7" t="s">
        <v>4454</v>
      </c>
      <c r="B862" s="7" t="s">
        <v>191</v>
      </c>
      <c r="C862" s="7" t="s">
        <v>773</v>
      </c>
      <c r="F862"/>
    </row>
    <row r="863" spans="1:6">
      <c r="A863" s="7" t="s">
        <v>4453</v>
      </c>
      <c r="B863" s="7" t="s">
        <v>175</v>
      </c>
      <c r="C863" s="7" t="s">
        <v>773</v>
      </c>
      <c r="F863"/>
    </row>
    <row r="864" spans="1:6">
      <c r="A864" s="7" t="s">
        <v>4452</v>
      </c>
      <c r="B864" s="7" t="s">
        <v>189</v>
      </c>
      <c r="C864" s="7" t="s">
        <v>773</v>
      </c>
      <c r="F864"/>
    </row>
    <row r="865" spans="1:6">
      <c r="A865" s="7" t="s">
        <v>4451</v>
      </c>
      <c r="B865" s="7" t="s">
        <v>187</v>
      </c>
      <c r="C865" s="7" t="s">
        <v>773</v>
      </c>
      <c r="F865"/>
    </row>
    <row r="866" spans="1:6">
      <c r="A866" s="7" t="s">
        <v>4450</v>
      </c>
      <c r="B866" s="7" t="s">
        <v>780</v>
      </c>
      <c r="C866" s="7" t="s">
        <v>773</v>
      </c>
      <c r="F866"/>
    </row>
    <row r="867" spans="1:6">
      <c r="A867" s="7" t="s">
        <v>130</v>
      </c>
      <c r="B867" s="7" t="s">
        <v>131</v>
      </c>
      <c r="C867" s="7" t="s">
        <v>773</v>
      </c>
      <c r="F867"/>
    </row>
    <row r="868" spans="1:6">
      <c r="A868" s="7" t="s">
        <v>4449</v>
      </c>
      <c r="B868" s="7" t="s">
        <v>901</v>
      </c>
      <c r="C868" s="7" t="s">
        <v>773</v>
      </c>
      <c r="F868"/>
    </row>
    <row r="869" spans="1:6">
      <c r="A869" s="7" t="s">
        <v>163</v>
      </c>
      <c r="B869" s="7" t="s">
        <v>164</v>
      </c>
      <c r="C869" s="7" t="s">
        <v>773</v>
      </c>
      <c r="F869"/>
    </row>
    <row r="870" spans="1:6">
      <c r="A870" s="7" t="s">
        <v>161</v>
      </c>
      <c r="B870" s="7" t="s">
        <v>162</v>
      </c>
      <c r="C870" s="7" t="s">
        <v>773</v>
      </c>
      <c r="F870"/>
    </row>
    <row r="871" spans="1:6">
      <c r="A871" s="7" t="s">
        <v>159</v>
      </c>
      <c r="B871" s="7" t="s">
        <v>160</v>
      </c>
      <c r="C871" s="7" t="s">
        <v>773</v>
      </c>
      <c r="F871"/>
    </row>
    <row r="872" spans="1:6">
      <c r="A872" s="7" t="s">
        <v>157</v>
      </c>
      <c r="B872" s="7" t="s">
        <v>158</v>
      </c>
      <c r="C872" s="7" t="s">
        <v>773</v>
      </c>
      <c r="F872"/>
    </row>
    <row r="873" spans="1:6">
      <c r="A873" s="7" t="s">
        <v>4448</v>
      </c>
      <c r="B873" s="7" t="s">
        <v>885</v>
      </c>
      <c r="C873" s="7" t="s">
        <v>773</v>
      </c>
      <c r="F873"/>
    </row>
    <row r="874" spans="1:6">
      <c r="A874" s="7" t="s">
        <v>155</v>
      </c>
      <c r="B874" s="7" t="s">
        <v>156</v>
      </c>
      <c r="C874" s="7" t="s">
        <v>773</v>
      </c>
      <c r="F874"/>
    </row>
    <row r="875" spans="1:6">
      <c r="A875" s="7" t="s">
        <v>153</v>
      </c>
      <c r="B875" s="7" t="s">
        <v>154</v>
      </c>
      <c r="C875" s="7" t="s">
        <v>773</v>
      </c>
      <c r="F875"/>
    </row>
    <row r="876" spans="1:6">
      <c r="A876" s="7" t="s">
        <v>4447</v>
      </c>
      <c r="B876" s="7" t="s">
        <v>881</v>
      </c>
      <c r="C876" s="7" t="s">
        <v>773</v>
      </c>
      <c r="F876"/>
    </row>
    <row r="877" spans="1:6">
      <c r="A877" s="7" t="s">
        <v>149</v>
      </c>
      <c r="B877" s="7" t="s">
        <v>150</v>
      </c>
      <c r="C877" s="7" t="s">
        <v>773</v>
      </c>
      <c r="F877"/>
    </row>
    <row r="878" spans="1:6">
      <c r="A878" s="7" t="s">
        <v>151</v>
      </c>
      <c r="B878" s="7" t="s">
        <v>152</v>
      </c>
      <c r="C878" s="7" t="s">
        <v>773</v>
      </c>
      <c r="F878"/>
    </row>
    <row r="879" spans="1:6">
      <c r="A879" s="7" t="s">
        <v>4446</v>
      </c>
      <c r="B879" s="7" t="s">
        <v>822</v>
      </c>
      <c r="C879" s="7" t="s">
        <v>773</v>
      </c>
      <c r="F879"/>
    </row>
    <row r="880" spans="1:6">
      <c r="A880" s="7" t="s">
        <v>4445</v>
      </c>
      <c r="B880" s="7" t="s">
        <v>876</v>
      </c>
      <c r="C880" s="7" t="s">
        <v>773</v>
      </c>
      <c r="F880"/>
    </row>
    <row r="881" spans="1:6">
      <c r="A881" s="7" t="s">
        <v>4444</v>
      </c>
      <c r="B881" s="7" t="s">
        <v>874</v>
      </c>
      <c r="C881" s="7" t="s">
        <v>773</v>
      </c>
      <c r="F881"/>
    </row>
    <row r="882" spans="1:6">
      <c r="A882" s="7" t="s">
        <v>4443</v>
      </c>
      <c r="B882" s="7" t="s">
        <v>872</v>
      </c>
      <c r="C882" s="7" t="s">
        <v>773</v>
      </c>
      <c r="F882"/>
    </row>
    <row r="883" spans="1:6">
      <c r="A883" s="7" t="s">
        <v>4442</v>
      </c>
      <c r="B883" s="7" t="s">
        <v>870</v>
      </c>
      <c r="C883" s="7" t="s">
        <v>773</v>
      </c>
      <c r="F883"/>
    </row>
    <row r="884" spans="1:6">
      <c r="A884" s="7" t="s">
        <v>171</v>
      </c>
      <c r="B884" s="7" t="s">
        <v>172</v>
      </c>
      <c r="C884" s="7" t="s">
        <v>773</v>
      </c>
      <c r="F884"/>
    </row>
    <row r="885" spans="1:6">
      <c r="A885" s="7" t="s">
        <v>169</v>
      </c>
      <c r="B885" s="7" t="s">
        <v>170</v>
      </c>
      <c r="C885" s="7" t="s">
        <v>773</v>
      </c>
      <c r="F885"/>
    </row>
    <row r="886" spans="1:6">
      <c r="A886" s="7" t="s">
        <v>167</v>
      </c>
      <c r="B886" s="7" t="s">
        <v>864</v>
      </c>
      <c r="C886" s="7" t="s">
        <v>773</v>
      </c>
      <c r="F886"/>
    </row>
    <row r="887" spans="1:6">
      <c r="A887" s="7" t="s">
        <v>4441</v>
      </c>
      <c r="B887" s="7" t="s">
        <v>862</v>
      </c>
      <c r="C887" s="7" t="s">
        <v>773</v>
      </c>
      <c r="F887"/>
    </row>
    <row r="888" spans="1:6">
      <c r="A888" s="7" t="s">
        <v>4440</v>
      </c>
      <c r="B888" s="7" t="s">
        <v>860</v>
      </c>
      <c r="C888" s="7" t="s">
        <v>773</v>
      </c>
      <c r="F888"/>
    </row>
    <row r="889" spans="1:6">
      <c r="A889" s="7" t="s">
        <v>4439</v>
      </c>
      <c r="B889" s="7" t="s">
        <v>858</v>
      </c>
      <c r="C889" s="7" t="s">
        <v>773</v>
      </c>
      <c r="F889"/>
    </row>
    <row r="890" spans="1:6">
      <c r="A890" s="7" t="s">
        <v>4438</v>
      </c>
      <c r="B890" s="7" t="s">
        <v>856</v>
      </c>
      <c r="C890" s="7" t="s">
        <v>773</v>
      </c>
      <c r="F890"/>
    </row>
    <row r="891" spans="1:6">
      <c r="A891" s="7" t="s">
        <v>4437</v>
      </c>
      <c r="B891" s="7" t="s">
        <v>798</v>
      </c>
      <c r="C891" s="7" t="s">
        <v>773</v>
      </c>
      <c r="F891"/>
    </row>
    <row r="892" spans="1:6">
      <c r="A892" s="7" t="s">
        <v>4436</v>
      </c>
      <c r="B892" s="7" t="s">
        <v>853</v>
      </c>
      <c r="C892" s="7" t="s">
        <v>773</v>
      </c>
      <c r="F892"/>
    </row>
    <row r="893" spans="1:6">
      <c r="A893" s="7" t="s">
        <v>4435</v>
      </c>
      <c r="B893" s="7" t="s">
        <v>794</v>
      </c>
      <c r="C893" s="7" t="s">
        <v>773</v>
      </c>
      <c r="F893"/>
    </row>
    <row r="894" spans="1:6">
      <c r="A894" s="7" t="s">
        <v>4434</v>
      </c>
      <c r="B894" s="7" t="s">
        <v>792</v>
      </c>
      <c r="C894" s="7" t="s">
        <v>773</v>
      </c>
      <c r="F894"/>
    </row>
    <row r="895" spans="1:6">
      <c r="A895" s="7" t="s">
        <v>4433</v>
      </c>
      <c r="B895" s="7" t="s">
        <v>790</v>
      </c>
      <c r="C895" s="7" t="s">
        <v>773</v>
      </c>
      <c r="F895"/>
    </row>
    <row r="896" spans="1:6">
      <c r="A896" s="7" t="s">
        <v>4432</v>
      </c>
      <c r="B896" s="7" t="s">
        <v>848</v>
      </c>
      <c r="C896" s="7" t="s">
        <v>773</v>
      </c>
      <c r="F896"/>
    </row>
    <row r="897" spans="1:6">
      <c r="A897" s="7" t="s">
        <v>4431</v>
      </c>
      <c r="B897" s="7" t="s">
        <v>846</v>
      </c>
      <c r="C897" s="7" t="s">
        <v>773</v>
      </c>
      <c r="F897"/>
    </row>
    <row r="898" spans="1:6">
      <c r="A898" s="7" t="s">
        <v>147</v>
      </c>
      <c r="B898" s="7" t="s">
        <v>148</v>
      </c>
      <c r="C898" s="7" t="s">
        <v>773</v>
      </c>
      <c r="F898"/>
    </row>
    <row r="899" spans="1:6">
      <c r="A899" s="7" t="s">
        <v>145</v>
      </c>
      <c r="B899" s="7" t="s">
        <v>146</v>
      </c>
      <c r="C899" s="7" t="s">
        <v>773</v>
      </c>
      <c r="F899"/>
    </row>
    <row r="900" spans="1:6">
      <c r="A900" s="7" t="s">
        <v>143</v>
      </c>
      <c r="B900" s="7" t="s">
        <v>144</v>
      </c>
      <c r="C900" s="7" t="s">
        <v>773</v>
      </c>
      <c r="F900"/>
    </row>
    <row r="901" spans="1:6">
      <c r="A901" s="7" t="s">
        <v>141</v>
      </c>
      <c r="B901" s="7" t="s">
        <v>142</v>
      </c>
      <c r="C901" s="7" t="s">
        <v>773</v>
      </c>
      <c r="F901"/>
    </row>
    <row r="902" spans="1:6">
      <c r="A902" s="7" t="s">
        <v>4430</v>
      </c>
      <c r="B902" s="7" t="s">
        <v>830</v>
      </c>
      <c r="C902" s="7" t="s">
        <v>773</v>
      </c>
      <c r="F902"/>
    </row>
    <row r="903" spans="1:6">
      <c r="A903" s="7" t="s">
        <v>139</v>
      </c>
      <c r="B903" s="7" t="s">
        <v>140</v>
      </c>
      <c r="C903" s="7" t="s">
        <v>773</v>
      </c>
      <c r="F903"/>
    </row>
    <row r="904" spans="1:6">
      <c r="A904" s="7" t="s">
        <v>137</v>
      </c>
      <c r="B904" s="7" t="s">
        <v>138</v>
      </c>
      <c r="C904" s="7" t="s">
        <v>773</v>
      </c>
      <c r="F904"/>
    </row>
    <row r="905" spans="1:6">
      <c r="A905" s="7" t="s">
        <v>4429</v>
      </c>
      <c r="B905" s="7" t="s">
        <v>826</v>
      </c>
      <c r="C905" s="7" t="s">
        <v>773</v>
      </c>
      <c r="F905"/>
    </row>
    <row r="906" spans="1:6">
      <c r="A906" s="7" t="s">
        <v>133</v>
      </c>
      <c r="B906" s="7" t="s">
        <v>134</v>
      </c>
      <c r="C906" s="7" t="s">
        <v>773</v>
      </c>
      <c r="F906"/>
    </row>
    <row r="907" spans="1:6">
      <c r="A907" s="7" t="s">
        <v>135</v>
      </c>
      <c r="B907" s="7" t="s">
        <v>136</v>
      </c>
      <c r="C907" s="7" t="s">
        <v>773</v>
      </c>
      <c r="F907"/>
    </row>
    <row r="908" spans="1:6">
      <c r="A908" s="7" t="s">
        <v>4428</v>
      </c>
      <c r="B908" s="7" t="s">
        <v>822</v>
      </c>
      <c r="C908" s="7" t="s">
        <v>773</v>
      </c>
      <c r="F908"/>
    </row>
    <row r="909" spans="1:6">
      <c r="A909" s="7" t="s">
        <v>4427</v>
      </c>
      <c r="B909" s="7" t="s">
        <v>820</v>
      </c>
      <c r="C909" s="7" t="s">
        <v>773</v>
      </c>
      <c r="F909"/>
    </row>
    <row r="910" spans="1:6">
      <c r="A910" s="7" t="s">
        <v>4426</v>
      </c>
      <c r="B910" s="7" t="s">
        <v>818</v>
      </c>
      <c r="C910" s="7" t="s">
        <v>773</v>
      </c>
      <c r="F910"/>
    </row>
    <row r="911" spans="1:6">
      <c r="A911" s="7" t="s">
        <v>4425</v>
      </c>
      <c r="B911" s="7" t="s">
        <v>816</v>
      </c>
      <c r="C911" s="7" t="s">
        <v>773</v>
      </c>
      <c r="F911"/>
    </row>
    <row r="912" spans="1:6">
      <c r="A912" s="7" t="s">
        <v>4424</v>
      </c>
      <c r="B912" s="7" t="s">
        <v>814</v>
      </c>
      <c r="C912" s="7" t="s">
        <v>773</v>
      </c>
      <c r="F912"/>
    </row>
    <row r="913" spans="1:6">
      <c r="A913" s="7" t="s">
        <v>4423</v>
      </c>
      <c r="B913" s="7" t="s">
        <v>812</v>
      </c>
      <c r="C913" s="7" t="s">
        <v>773</v>
      </c>
      <c r="F913"/>
    </row>
    <row r="914" spans="1:6">
      <c r="A914" s="7" t="s">
        <v>4422</v>
      </c>
      <c r="B914" s="7" t="s">
        <v>808</v>
      </c>
      <c r="C914" s="7" t="s">
        <v>773</v>
      </c>
      <c r="F914"/>
    </row>
    <row r="915" spans="1:6">
      <c r="A915" s="7" t="s">
        <v>4421</v>
      </c>
      <c r="B915" s="7" t="s">
        <v>806</v>
      </c>
      <c r="C915" s="7" t="s">
        <v>773</v>
      </c>
      <c r="F915"/>
    </row>
    <row r="916" spans="1:6">
      <c r="A916" s="7" t="s">
        <v>4420</v>
      </c>
      <c r="B916" s="7" t="s">
        <v>804</v>
      </c>
      <c r="C916" s="7" t="s">
        <v>773</v>
      </c>
      <c r="F916"/>
    </row>
    <row r="917" spans="1:6">
      <c r="A917" s="7" t="s">
        <v>4419</v>
      </c>
      <c r="B917" s="7" t="s">
        <v>802</v>
      </c>
      <c r="C917" s="7" t="s">
        <v>773</v>
      </c>
      <c r="F917"/>
    </row>
    <row r="918" spans="1:6">
      <c r="A918" s="7" t="s">
        <v>4418</v>
      </c>
      <c r="B918" s="7" t="s">
        <v>800</v>
      </c>
      <c r="C918" s="7" t="s">
        <v>773</v>
      </c>
      <c r="F918"/>
    </row>
    <row r="919" spans="1:6">
      <c r="A919" s="7" t="s">
        <v>4417</v>
      </c>
      <c r="B919" s="7" t="s">
        <v>798</v>
      </c>
      <c r="C919" s="7" t="s">
        <v>773</v>
      </c>
      <c r="F919"/>
    </row>
    <row r="920" spans="1:6">
      <c r="A920" s="7" t="s">
        <v>4416</v>
      </c>
      <c r="B920" s="7" t="s">
        <v>796</v>
      </c>
      <c r="C920" s="7" t="s">
        <v>773</v>
      </c>
      <c r="F920"/>
    </row>
    <row r="921" spans="1:6">
      <c r="A921" s="7" t="s">
        <v>4415</v>
      </c>
      <c r="B921" s="7" t="s">
        <v>794</v>
      </c>
      <c r="C921" s="7" t="s">
        <v>773</v>
      </c>
      <c r="F921"/>
    </row>
    <row r="922" spans="1:6">
      <c r="A922" s="7" t="s">
        <v>4414</v>
      </c>
      <c r="B922" s="7" t="s">
        <v>792</v>
      </c>
      <c r="C922" s="7" t="s">
        <v>773</v>
      </c>
      <c r="F922"/>
    </row>
    <row r="923" spans="1:6">
      <c r="A923" s="7" t="s">
        <v>4413</v>
      </c>
      <c r="B923" s="7" t="s">
        <v>790</v>
      </c>
      <c r="C923" s="7" t="s">
        <v>773</v>
      </c>
      <c r="F923"/>
    </row>
    <row r="924" spans="1:6">
      <c r="A924" s="7" t="s">
        <v>4412</v>
      </c>
      <c r="B924" s="7" t="s">
        <v>788</v>
      </c>
      <c r="C924" s="7" t="s">
        <v>773</v>
      </c>
      <c r="F924"/>
    </row>
    <row r="925" spans="1:6">
      <c r="A925" s="7" t="s">
        <v>4411</v>
      </c>
      <c r="B925" s="7" t="s">
        <v>195</v>
      </c>
      <c r="C925" s="7" t="s">
        <v>773</v>
      </c>
      <c r="F925"/>
    </row>
    <row r="926" spans="1:6">
      <c r="A926" s="7" t="s">
        <v>4410</v>
      </c>
      <c r="B926" s="7" t="s">
        <v>193</v>
      </c>
      <c r="C926" s="7" t="s">
        <v>773</v>
      </c>
      <c r="F926"/>
    </row>
    <row r="927" spans="1:6">
      <c r="A927" s="7" t="s">
        <v>4409</v>
      </c>
      <c r="B927" s="7" t="s">
        <v>191</v>
      </c>
      <c r="C927" s="7" t="s">
        <v>773</v>
      </c>
      <c r="F927"/>
    </row>
    <row r="928" spans="1:6">
      <c r="A928" s="7" t="s">
        <v>174</v>
      </c>
      <c r="B928" s="7" t="s">
        <v>175</v>
      </c>
      <c r="C928" s="7" t="s">
        <v>773</v>
      </c>
      <c r="F928"/>
    </row>
    <row r="929" spans="1:6">
      <c r="A929" s="7" t="s">
        <v>4408</v>
      </c>
      <c r="B929" s="7" t="s">
        <v>189</v>
      </c>
      <c r="C929" s="7" t="s">
        <v>773</v>
      </c>
      <c r="F929"/>
    </row>
    <row r="930" spans="1:6">
      <c r="A930" s="7" t="s">
        <v>4407</v>
      </c>
      <c r="B930" s="7" t="s">
        <v>187</v>
      </c>
      <c r="C930" s="7" t="s">
        <v>773</v>
      </c>
      <c r="F930"/>
    </row>
    <row r="931" spans="1:6">
      <c r="A931" s="7" t="s">
        <v>4406</v>
      </c>
      <c r="B931" s="7" t="s">
        <v>780</v>
      </c>
      <c r="C931" s="7" t="s">
        <v>773</v>
      </c>
      <c r="F931"/>
    </row>
    <row r="932" spans="1:6">
      <c r="A932" s="7" t="s">
        <v>128</v>
      </c>
      <c r="B932" s="7" t="s">
        <v>129</v>
      </c>
      <c r="C932" s="7" t="s">
        <v>773</v>
      </c>
      <c r="F932"/>
    </row>
    <row r="933" spans="1:6">
      <c r="A933" s="7" t="s">
        <v>126</v>
      </c>
      <c r="B933" s="7" t="s">
        <v>127</v>
      </c>
      <c r="C933" s="7" t="s">
        <v>773</v>
      </c>
      <c r="F933"/>
    </row>
    <row r="934" spans="1:6">
      <c r="A934" s="7" t="s">
        <v>124</v>
      </c>
      <c r="B934" s="7" t="s">
        <v>125</v>
      </c>
      <c r="C934" s="7" t="s">
        <v>773</v>
      </c>
      <c r="F934"/>
    </row>
    <row r="935" spans="1:6">
      <c r="A935" s="7" t="s">
        <v>117</v>
      </c>
      <c r="B935" s="7" t="s">
        <v>118</v>
      </c>
      <c r="C935" s="7" t="s">
        <v>773</v>
      </c>
      <c r="F935"/>
    </row>
    <row r="936" spans="1:6">
      <c r="A936" s="7" t="s">
        <v>121</v>
      </c>
      <c r="B936" s="7" t="s">
        <v>122</v>
      </c>
      <c r="C936" s="7" t="s">
        <v>773</v>
      </c>
      <c r="F936"/>
    </row>
    <row r="937" spans="1:6">
      <c r="A937" s="7" t="s">
        <v>119</v>
      </c>
      <c r="B937" s="7" t="s">
        <v>120</v>
      </c>
      <c r="C937" s="7" t="s">
        <v>773</v>
      </c>
      <c r="F937"/>
    </row>
    <row r="938" spans="1:6">
      <c r="F938"/>
    </row>
    <row r="939" spans="1:6">
      <c r="F939"/>
    </row>
    <row r="940" spans="1:6">
      <c r="F940"/>
    </row>
    <row r="941" spans="1:6">
      <c r="F941"/>
    </row>
    <row r="942" spans="1:6">
      <c r="F942"/>
    </row>
    <row r="943" spans="1:6">
      <c r="F943"/>
    </row>
    <row r="944" spans="1:6">
      <c r="F944"/>
    </row>
    <row r="945" spans="6:6">
      <c r="F945"/>
    </row>
    <row r="946" spans="6:6">
      <c r="F946"/>
    </row>
    <row r="947" spans="6:6">
      <c r="F947"/>
    </row>
    <row r="948" spans="6:6">
      <c r="F948"/>
    </row>
    <row r="949" spans="6:6">
      <c r="F949"/>
    </row>
    <row r="950" spans="6:6">
      <c r="F950"/>
    </row>
    <row r="951" spans="6:6">
      <c r="F951"/>
    </row>
    <row r="952" spans="6:6">
      <c r="F952"/>
    </row>
    <row r="953" spans="6:6">
      <c r="F953"/>
    </row>
    <row r="954" spans="6:6">
      <c r="F954"/>
    </row>
    <row r="955" spans="6:6">
      <c r="F955"/>
    </row>
    <row r="956" spans="6:6">
      <c r="F956"/>
    </row>
    <row r="957" spans="6:6">
      <c r="F957"/>
    </row>
    <row r="958" spans="6:6">
      <c r="F958"/>
    </row>
    <row r="959" spans="6:6">
      <c r="F959"/>
    </row>
    <row r="960" spans="6:6">
      <c r="F960"/>
    </row>
    <row r="961" spans="6:6">
      <c r="F961"/>
    </row>
    <row r="962" spans="6:6">
      <c r="F962"/>
    </row>
    <row r="963" spans="6:6">
      <c r="F963"/>
    </row>
    <row r="964" spans="6:6">
      <c r="F964"/>
    </row>
    <row r="965" spans="6:6">
      <c r="F965"/>
    </row>
    <row r="966" spans="6:6">
      <c r="F966"/>
    </row>
    <row r="967" spans="6:6">
      <c r="F967"/>
    </row>
    <row r="968" spans="6:6">
      <c r="F968"/>
    </row>
    <row r="969" spans="6:6">
      <c r="F969"/>
    </row>
    <row r="970" spans="6:6">
      <c r="F970"/>
    </row>
    <row r="971" spans="6:6">
      <c r="F971"/>
    </row>
    <row r="972" spans="6:6">
      <c r="F972"/>
    </row>
    <row r="973" spans="6:6">
      <c r="F973"/>
    </row>
    <row r="974" spans="6:6">
      <c r="F974"/>
    </row>
    <row r="975" spans="6:6">
      <c r="F975"/>
    </row>
    <row r="976" spans="6:6">
      <c r="F976"/>
    </row>
    <row r="977" spans="6:6">
      <c r="F977"/>
    </row>
    <row r="978" spans="6:6">
      <c r="F978"/>
    </row>
    <row r="979" spans="6:6">
      <c r="F979"/>
    </row>
    <row r="980" spans="6:6">
      <c r="F980"/>
    </row>
    <row r="981" spans="6:6">
      <c r="F981"/>
    </row>
    <row r="982" spans="6:6">
      <c r="F982"/>
    </row>
    <row r="983" spans="6:6">
      <c r="F983"/>
    </row>
    <row r="984" spans="6:6">
      <c r="F984"/>
    </row>
    <row r="985" spans="6:6">
      <c r="F985"/>
    </row>
    <row r="986" spans="6:6">
      <c r="F986"/>
    </row>
    <row r="987" spans="6:6">
      <c r="F987"/>
    </row>
    <row r="988" spans="6:6">
      <c r="F988"/>
    </row>
    <row r="989" spans="6:6">
      <c r="F989"/>
    </row>
    <row r="990" spans="6:6">
      <c r="F990"/>
    </row>
    <row r="991" spans="6:6">
      <c r="F991"/>
    </row>
    <row r="992" spans="6:6">
      <c r="F992"/>
    </row>
    <row r="993" spans="6:6">
      <c r="F993"/>
    </row>
    <row r="994" spans="6:6">
      <c r="F994"/>
    </row>
    <row r="995" spans="6:6">
      <c r="F995"/>
    </row>
    <row r="996" spans="6:6">
      <c r="F996"/>
    </row>
    <row r="997" spans="6:6">
      <c r="F997"/>
    </row>
    <row r="998" spans="6:6">
      <c r="F998"/>
    </row>
    <row r="999" spans="6:6">
      <c r="F999"/>
    </row>
    <row r="1000" spans="6:6">
      <c r="F1000"/>
    </row>
    <row r="1001" spans="6:6">
      <c r="F1001"/>
    </row>
    <row r="1002" spans="6:6">
      <c r="F1002"/>
    </row>
    <row r="1003" spans="6:6">
      <c r="F1003"/>
    </row>
    <row r="1004" spans="6:6">
      <c r="F1004"/>
    </row>
    <row r="1005" spans="6:6">
      <c r="F1005"/>
    </row>
    <row r="1006" spans="6:6">
      <c r="F1006"/>
    </row>
    <row r="1007" spans="6:6">
      <c r="F1007"/>
    </row>
    <row r="1008" spans="6:6">
      <c r="F1008"/>
    </row>
    <row r="1009" spans="6:6">
      <c r="F1009"/>
    </row>
    <row r="1010" spans="6:6">
      <c r="F1010"/>
    </row>
    <row r="1011" spans="6:6">
      <c r="F1011"/>
    </row>
    <row r="1012" spans="6:6">
      <c r="F1012"/>
    </row>
    <row r="1013" spans="6:6">
      <c r="F1013"/>
    </row>
    <row r="1014" spans="6:6">
      <c r="F1014"/>
    </row>
    <row r="1015" spans="6:6">
      <c r="F1015"/>
    </row>
    <row r="1016" spans="6:6">
      <c r="F1016"/>
    </row>
    <row r="1017" spans="6:6">
      <c r="F1017"/>
    </row>
    <row r="1018" spans="6:6">
      <c r="F1018"/>
    </row>
    <row r="1019" spans="6:6">
      <c r="F1019"/>
    </row>
    <row r="1020" spans="6:6">
      <c r="F1020"/>
    </row>
    <row r="1021" spans="6:6">
      <c r="F1021"/>
    </row>
    <row r="1022" spans="6:6">
      <c r="F1022"/>
    </row>
    <row r="1023" spans="6:6">
      <c r="F1023"/>
    </row>
    <row r="1024" spans="6:6">
      <c r="F1024"/>
    </row>
    <row r="1025" spans="6:6">
      <c r="F1025"/>
    </row>
    <row r="1026" spans="6:6">
      <c r="F1026"/>
    </row>
    <row r="1027" spans="6:6">
      <c r="F1027"/>
    </row>
    <row r="1028" spans="6:6">
      <c r="F1028"/>
    </row>
    <row r="1029" spans="6:6">
      <c r="F1029"/>
    </row>
    <row r="1030" spans="6:6">
      <c r="F1030"/>
    </row>
    <row r="1031" spans="6:6">
      <c r="F1031"/>
    </row>
    <row r="1032" spans="6:6">
      <c r="F1032"/>
    </row>
    <row r="1033" spans="6:6">
      <c r="F1033"/>
    </row>
    <row r="1034" spans="6:6">
      <c r="F1034"/>
    </row>
    <row r="1035" spans="6:6">
      <c r="F1035"/>
    </row>
    <row r="1036" spans="6:6">
      <c r="F1036"/>
    </row>
    <row r="1037" spans="6:6">
      <c r="F1037"/>
    </row>
    <row r="1038" spans="6:6">
      <c r="F1038"/>
    </row>
    <row r="1039" spans="6:6">
      <c r="F1039"/>
    </row>
    <row r="1040" spans="6:6">
      <c r="F1040"/>
    </row>
    <row r="1041" spans="6:6">
      <c r="F1041"/>
    </row>
    <row r="1042" spans="6:6">
      <c r="F1042"/>
    </row>
    <row r="1043" spans="6:6">
      <c r="F1043"/>
    </row>
    <row r="1044" spans="6:6">
      <c r="F1044"/>
    </row>
    <row r="1045" spans="6:6">
      <c r="F1045"/>
    </row>
    <row r="1046" spans="6:6">
      <c r="F1046"/>
    </row>
    <row r="1047" spans="6:6">
      <c r="F1047"/>
    </row>
    <row r="1048" spans="6:6">
      <c r="F1048"/>
    </row>
    <row r="1049" spans="6:6">
      <c r="F1049"/>
    </row>
    <row r="1050" spans="6:6">
      <c r="F1050"/>
    </row>
    <row r="1051" spans="6:6">
      <c r="F1051"/>
    </row>
    <row r="1052" spans="6:6">
      <c r="F1052"/>
    </row>
    <row r="1053" spans="6:6">
      <c r="F1053"/>
    </row>
    <row r="1054" spans="6:6">
      <c r="F1054"/>
    </row>
    <row r="1055" spans="6:6">
      <c r="F1055"/>
    </row>
    <row r="1056" spans="6:6">
      <c r="F1056"/>
    </row>
    <row r="1057" spans="6:6">
      <c r="F1057"/>
    </row>
    <row r="1058" spans="6:6">
      <c r="F1058"/>
    </row>
    <row r="1059" spans="6:6">
      <c r="F1059"/>
    </row>
    <row r="1060" spans="6:6">
      <c r="F1060"/>
    </row>
    <row r="1061" spans="6:6">
      <c r="F1061"/>
    </row>
    <row r="1062" spans="6:6">
      <c r="F1062"/>
    </row>
    <row r="1063" spans="6:6">
      <c r="F1063"/>
    </row>
    <row r="1064" spans="6:6">
      <c r="F1064"/>
    </row>
    <row r="1065" spans="6:6">
      <c r="F1065"/>
    </row>
    <row r="1066" spans="6:6">
      <c r="F1066"/>
    </row>
    <row r="1067" spans="6:6">
      <c r="F1067"/>
    </row>
    <row r="1068" spans="6:6">
      <c r="F1068"/>
    </row>
    <row r="1069" spans="6:6">
      <c r="F1069"/>
    </row>
    <row r="1070" spans="6:6">
      <c r="F1070"/>
    </row>
    <row r="1071" spans="6:6">
      <c r="F1071"/>
    </row>
    <row r="1072" spans="6:6">
      <c r="F1072"/>
    </row>
    <row r="1073" spans="6:6">
      <c r="F1073"/>
    </row>
    <row r="1074" spans="6:6">
      <c r="F1074"/>
    </row>
    <row r="1075" spans="6:6">
      <c r="F1075"/>
    </row>
    <row r="1076" spans="6:6">
      <c r="F1076"/>
    </row>
    <row r="1077" spans="6:6">
      <c r="F1077"/>
    </row>
    <row r="1078" spans="6:6">
      <c r="F1078"/>
    </row>
    <row r="1079" spans="6:6">
      <c r="F1079"/>
    </row>
    <row r="1080" spans="6:6">
      <c r="F1080"/>
    </row>
    <row r="1081" spans="6:6">
      <c r="F1081"/>
    </row>
    <row r="1082" spans="6:6">
      <c r="F1082"/>
    </row>
    <row r="1083" spans="6:6">
      <c r="F1083"/>
    </row>
    <row r="1084" spans="6:6">
      <c r="F1084"/>
    </row>
    <row r="1085" spans="6:6">
      <c r="F1085"/>
    </row>
    <row r="1086" spans="6:6">
      <c r="F1086"/>
    </row>
    <row r="1087" spans="6:6">
      <c r="F1087"/>
    </row>
    <row r="1088" spans="6:6">
      <c r="F1088"/>
    </row>
    <row r="1089" spans="1:8">
      <c r="F1089"/>
    </row>
    <row r="1090" spans="1:8">
      <c r="F1090"/>
    </row>
    <row r="1091" spans="1:8">
      <c r="A1091" s="7" t="s">
        <v>4166</v>
      </c>
      <c r="B1091" s="7" t="s">
        <v>288</v>
      </c>
      <c r="C1091" s="7" t="s">
        <v>773</v>
      </c>
      <c r="D1091" s="650">
        <v>2205.44</v>
      </c>
      <c r="E1091" s="650">
        <v>1929.88</v>
      </c>
      <c r="F1091" s="650">
        <v>2085.73</v>
      </c>
      <c r="G1091" s="650">
        <v>2582.4499999999998</v>
      </c>
      <c r="H1091" s="650">
        <v>3809.36</v>
      </c>
    </row>
    <row r="1092" spans="1:8">
      <c r="A1092" s="7" t="s">
        <v>4165</v>
      </c>
      <c r="B1092" s="7" t="s">
        <v>317</v>
      </c>
      <c r="C1092" s="7" t="s">
        <v>773</v>
      </c>
      <c r="D1092" s="649">
        <v>638.97</v>
      </c>
      <c r="E1092" s="649">
        <v>437.46</v>
      </c>
      <c r="F1092" s="649">
        <v>415.81</v>
      </c>
      <c r="G1092" s="649">
        <v>430.65</v>
      </c>
      <c r="H1092" s="649">
        <v>548.24</v>
      </c>
    </row>
    <row r="1093" spans="1:8">
      <c r="A1093" s="7" t="s">
        <v>4164</v>
      </c>
      <c r="B1093" s="7" t="s">
        <v>321</v>
      </c>
      <c r="C1093" s="7" t="s">
        <v>773</v>
      </c>
      <c r="D1093" s="649">
        <v>315.29000000000002</v>
      </c>
      <c r="E1093" s="649">
        <v>127.89</v>
      </c>
      <c r="F1093" s="649">
        <v>106.03</v>
      </c>
      <c r="G1093" s="649">
        <v>106.34</v>
      </c>
      <c r="H1093" s="649">
        <v>152.57</v>
      </c>
    </row>
    <row r="1094" spans="1:8">
      <c r="A1094" s="7" t="s">
        <v>4163</v>
      </c>
      <c r="B1094" s="7" t="s">
        <v>4162</v>
      </c>
      <c r="C1094" s="7" t="s">
        <v>773</v>
      </c>
      <c r="D1094" s="649">
        <v>0.28000000000000003</v>
      </c>
      <c r="E1094" s="649">
        <v>0.62</v>
      </c>
      <c r="F1094" s="649">
        <v>0.5</v>
      </c>
      <c r="G1094" s="649">
        <v>0.42</v>
      </c>
      <c r="H1094" s="649">
        <v>7.0000000000000007E-2</v>
      </c>
    </row>
    <row r="1095" spans="1:8">
      <c r="A1095" s="7" t="s">
        <v>4161</v>
      </c>
      <c r="B1095" s="7" t="s">
        <v>4124</v>
      </c>
      <c r="C1095" s="7" t="s">
        <v>773</v>
      </c>
      <c r="D1095" s="649"/>
      <c r="E1095" s="649"/>
      <c r="F1095" s="649"/>
      <c r="G1095" s="649"/>
      <c r="H1095" s="649"/>
    </row>
    <row r="1096" spans="1:8">
      <c r="A1096" s="7" t="s">
        <v>4160</v>
      </c>
      <c r="B1096" s="7" t="s">
        <v>4159</v>
      </c>
      <c r="C1096" s="7" t="s">
        <v>773</v>
      </c>
      <c r="D1096" s="649">
        <v>159.34</v>
      </c>
      <c r="E1096" s="649">
        <v>41.49</v>
      </c>
      <c r="F1096" s="649">
        <v>39.869999999999997</v>
      </c>
      <c r="G1096" s="649">
        <v>32.79</v>
      </c>
      <c r="H1096" s="649">
        <v>29</v>
      </c>
    </row>
    <row r="1097" spans="1:8">
      <c r="A1097" s="7" t="s">
        <v>4158</v>
      </c>
      <c r="B1097" s="7" t="s">
        <v>4124</v>
      </c>
      <c r="C1097" s="7" t="s">
        <v>773</v>
      </c>
      <c r="D1097" s="649"/>
      <c r="E1097" s="649"/>
      <c r="F1097" s="649"/>
      <c r="G1097" s="649"/>
      <c r="H1097" s="649"/>
    </row>
    <row r="1098" spans="1:8">
      <c r="A1098" s="7" t="s">
        <v>4157</v>
      </c>
      <c r="B1098" s="7" t="s">
        <v>4156</v>
      </c>
      <c r="C1098" s="7" t="s">
        <v>773</v>
      </c>
      <c r="D1098" s="649"/>
      <c r="E1098" s="649"/>
      <c r="F1098" s="649"/>
      <c r="G1098" s="649"/>
      <c r="H1098" s="649"/>
    </row>
    <row r="1099" spans="1:8">
      <c r="A1099" s="7" t="s">
        <v>4155</v>
      </c>
      <c r="B1099" s="7" t="s">
        <v>4124</v>
      </c>
      <c r="C1099" s="7" t="s">
        <v>773</v>
      </c>
      <c r="D1099" s="649"/>
      <c r="E1099" s="649"/>
      <c r="F1099" s="649"/>
      <c r="G1099" s="649"/>
      <c r="H1099" s="649"/>
    </row>
    <row r="1100" spans="1:8">
      <c r="A1100" s="7" t="s">
        <v>4154</v>
      </c>
      <c r="B1100" s="7" t="s">
        <v>4153</v>
      </c>
      <c r="C1100" s="7" t="s">
        <v>773</v>
      </c>
      <c r="D1100" s="649">
        <v>36.380000000000003</v>
      </c>
      <c r="E1100" s="649">
        <v>38.94</v>
      </c>
      <c r="F1100" s="649">
        <v>26.69</v>
      </c>
      <c r="G1100" s="649">
        <v>58.54</v>
      </c>
      <c r="H1100" s="649">
        <v>56.25</v>
      </c>
    </row>
    <row r="1101" spans="1:8">
      <c r="A1101" s="7" t="s">
        <v>4152</v>
      </c>
      <c r="B1101" s="7" t="s">
        <v>4124</v>
      </c>
      <c r="C1101" s="7" t="s">
        <v>773</v>
      </c>
      <c r="D1101" s="649"/>
      <c r="E1101" s="649"/>
      <c r="F1101" s="649"/>
      <c r="G1101" s="649"/>
      <c r="H1101" s="649"/>
    </row>
    <row r="1102" spans="1:8">
      <c r="A1102" s="7" t="s">
        <v>4151</v>
      </c>
      <c r="B1102" s="7" t="s">
        <v>4150</v>
      </c>
      <c r="C1102" s="7" t="s">
        <v>773</v>
      </c>
      <c r="D1102" s="649"/>
      <c r="E1102" s="649"/>
      <c r="F1102" s="649"/>
      <c r="G1102" s="649"/>
      <c r="H1102" s="649"/>
    </row>
    <row r="1103" spans="1:8">
      <c r="A1103" s="7" t="s">
        <v>4149</v>
      </c>
      <c r="B1103" s="7" t="s">
        <v>4124</v>
      </c>
      <c r="C1103" s="7" t="s">
        <v>773</v>
      </c>
      <c r="D1103" s="649"/>
      <c r="E1103" s="649"/>
      <c r="F1103" s="649"/>
      <c r="G1103" s="649"/>
      <c r="H1103" s="649"/>
    </row>
    <row r="1104" spans="1:8">
      <c r="A1104" s="7" t="s">
        <v>4148</v>
      </c>
      <c r="B1104" s="7" t="s">
        <v>4147</v>
      </c>
      <c r="C1104" s="7" t="s">
        <v>773</v>
      </c>
      <c r="D1104" s="649">
        <v>116.37</v>
      </c>
      <c r="E1104" s="649">
        <v>46.84</v>
      </c>
      <c r="F1104" s="649">
        <v>38.36</v>
      </c>
      <c r="G1104" s="649">
        <v>14.6</v>
      </c>
      <c r="H1104" s="649">
        <v>67.239999999999995</v>
      </c>
    </row>
    <row r="1105" spans="1:8">
      <c r="A1105" s="7" t="s">
        <v>4146</v>
      </c>
      <c r="B1105" s="7" t="s">
        <v>4124</v>
      </c>
      <c r="C1105" s="7" t="s">
        <v>773</v>
      </c>
      <c r="D1105" s="649"/>
      <c r="E1105" s="649"/>
      <c r="F1105" s="649"/>
      <c r="G1105" s="649"/>
      <c r="H1105" s="649"/>
    </row>
    <row r="1106" spans="1:8">
      <c r="A1106" s="7" t="s">
        <v>4145</v>
      </c>
      <c r="B1106" s="7" t="s">
        <v>4144</v>
      </c>
      <c r="C1106" s="7" t="s">
        <v>773</v>
      </c>
      <c r="D1106" s="649"/>
      <c r="E1106" s="649"/>
      <c r="F1106" s="649"/>
      <c r="G1106" s="649"/>
      <c r="H1106" s="649"/>
    </row>
    <row r="1107" spans="1:8">
      <c r="A1107" s="7" t="s">
        <v>4143</v>
      </c>
      <c r="B1107" s="7" t="s">
        <v>4124</v>
      </c>
      <c r="C1107" s="7" t="s">
        <v>773</v>
      </c>
      <c r="D1107" s="649"/>
      <c r="E1107" s="649"/>
      <c r="F1107" s="649"/>
      <c r="G1107" s="649"/>
      <c r="H1107" s="649"/>
    </row>
    <row r="1108" spans="1:8">
      <c r="A1108" s="7" t="s">
        <v>4142</v>
      </c>
      <c r="B1108" s="7" t="s">
        <v>4141</v>
      </c>
      <c r="C1108" s="7" t="s">
        <v>773</v>
      </c>
      <c r="D1108" s="649"/>
      <c r="E1108" s="649"/>
      <c r="F1108" s="649"/>
      <c r="G1108" s="649"/>
      <c r="H1108" s="649"/>
    </row>
    <row r="1109" spans="1:8">
      <c r="A1109" s="7" t="s">
        <v>4140</v>
      </c>
      <c r="B1109" s="7" t="s">
        <v>4124</v>
      </c>
      <c r="C1109" s="7" t="s">
        <v>773</v>
      </c>
      <c r="D1109" s="649"/>
      <c r="E1109" s="649"/>
      <c r="F1109" s="649"/>
      <c r="G1109" s="649"/>
      <c r="H1109" s="649"/>
    </row>
    <row r="1110" spans="1:8">
      <c r="A1110" s="7" t="s">
        <v>4139</v>
      </c>
      <c r="B1110" s="7" t="s">
        <v>4138</v>
      </c>
      <c r="C1110" s="7" t="s">
        <v>773</v>
      </c>
      <c r="D1110" s="649"/>
      <c r="E1110" s="649"/>
      <c r="F1110" s="649"/>
      <c r="G1110" s="649"/>
      <c r="H1110" s="649"/>
    </row>
    <row r="1111" spans="1:8">
      <c r="A1111" s="7" t="s">
        <v>4137</v>
      </c>
      <c r="B1111" s="7" t="s">
        <v>4124</v>
      </c>
      <c r="C1111" s="7" t="s">
        <v>773</v>
      </c>
      <c r="D1111" s="649"/>
      <c r="E1111" s="649"/>
      <c r="F1111" s="649"/>
      <c r="G1111" s="649"/>
      <c r="H1111" s="649"/>
    </row>
    <row r="1112" spans="1:8">
      <c r="A1112" s="7" t="s">
        <v>4136</v>
      </c>
      <c r="B1112" s="7" t="s">
        <v>4135</v>
      </c>
      <c r="C1112" s="7" t="s">
        <v>773</v>
      </c>
      <c r="D1112" s="649">
        <v>2.91</v>
      </c>
      <c r="E1112" s="649"/>
      <c r="F1112" s="649">
        <v>0.6</v>
      </c>
      <c r="G1112" s="649"/>
      <c r="H1112" s="649"/>
    </row>
    <row r="1113" spans="1:8">
      <c r="A1113" s="7" t="s">
        <v>4134</v>
      </c>
      <c r="B1113" s="7" t="s">
        <v>4124</v>
      </c>
      <c r="C1113" s="7" t="s">
        <v>773</v>
      </c>
      <c r="D1113" s="649"/>
      <c r="E1113" s="649"/>
      <c r="F1113" s="649"/>
      <c r="G1113" s="649"/>
      <c r="H1113" s="649"/>
    </row>
    <row r="1114" spans="1:8">
      <c r="A1114" s="7" t="s">
        <v>4133</v>
      </c>
      <c r="B1114" s="7" t="s">
        <v>4132</v>
      </c>
      <c r="C1114" s="7" t="s">
        <v>773</v>
      </c>
      <c r="D1114" s="649"/>
      <c r="E1114" s="649"/>
      <c r="F1114" s="649"/>
      <c r="G1114" s="649"/>
      <c r="H1114" s="649"/>
    </row>
    <row r="1115" spans="1:8">
      <c r="A1115" s="7" t="s">
        <v>4131</v>
      </c>
      <c r="B1115" s="7" t="s">
        <v>4124</v>
      </c>
      <c r="C1115" s="7" t="s">
        <v>773</v>
      </c>
      <c r="D1115" s="649"/>
      <c r="E1115" s="649"/>
      <c r="F1115" s="649"/>
      <c r="G1115" s="649"/>
      <c r="H1115" s="649"/>
    </row>
    <row r="1116" spans="1:8">
      <c r="A1116" s="7" t="s">
        <v>4130</v>
      </c>
      <c r="B1116" s="7" t="s">
        <v>4129</v>
      </c>
      <c r="C1116" s="7" t="s">
        <v>773</v>
      </c>
      <c r="D1116" s="649"/>
      <c r="E1116" s="649"/>
      <c r="F1116" s="649"/>
      <c r="G1116" s="649"/>
      <c r="H1116" s="649"/>
    </row>
    <row r="1117" spans="1:8">
      <c r="A1117" s="7" t="s">
        <v>4128</v>
      </c>
      <c r="B1117" s="7" t="s">
        <v>4124</v>
      </c>
      <c r="C1117" s="7" t="s">
        <v>773</v>
      </c>
      <c r="D1117" s="649"/>
      <c r="E1117" s="649"/>
      <c r="F1117" s="649"/>
      <c r="G1117" s="649"/>
      <c r="H1117" s="649"/>
    </row>
    <row r="1118" spans="1:8">
      <c r="A1118" s="7" t="s">
        <v>4127</v>
      </c>
      <c r="B1118" s="7" t="s">
        <v>4126</v>
      </c>
      <c r="C1118" s="7" t="s">
        <v>773</v>
      </c>
      <c r="D1118" s="649"/>
      <c r="E1118" s="649"/>
      <c r="F1118" s="649"/>
      <c r="G1118" s="649"/>
      <c r="H1118" s="649"/>
    </row>
    <row r="1119" spans="1:8">
      <c r="A1119" s="7" t="s">
        <v>4125</v>
      </c>
      <c r="B1119" s="7" t="s">
        <v>4124</v>
      </c>
      <c r="C1119" s="7" t="s">
        <v>773</v>
      </c>
      <c r="D1119" s="649"/>
      <c r="E1119" s="649"/>
      <c r="F1119" s="649"/>
      <c r="G1119" s="649"/>
      <c r="H1119" s="649"/>
    </row>
    <row r="1120" spans="1:8">
      <c r="A1120" s="7" t="s">
        <v>4123</v>
      </c>
      <c r="B1120" s="7" t="s">
        <v>4122</v>
      </c>
      <c r="C1120" s="7" t="s">
        <v>773</v>
      </c>
      <c r="D1120" s="649"/>
      <c r="E1120" s="649"/>
      <c r="F1120" s="649"/>
      <c r="G1120" s="649"/>
      <c r="H1120" s="649"/>
    </row>
    <row r="1121" spans="1:8">
      <c r="A1121" s="7" t="s">
        <v>4121</v>
      </c>
      <c r="B1121" s="7" t="s">
        <v>3732</v>
      </c>
      <c r="C1121" s="7" t="s">
        <v>773</v>
      </c>
      <c r="D1121" s="649"/>
      <c r="E1121" s="649"/>
      <c r="F1121" s="649"/>
      <c r="G1121" s="649"/>
      <c r="H1121" s="649"/>
    </row>
    <row r="1122" spans="1:8">
      <c r="A1122" s="7" t="s">
        <v>4120</v>
      </c>
      <c r="B1122" s="7" t="s">
        <v>3715</v>
      </c>
      <c r="C1122" s="7" t="s">
        <v>773</v>
      </c>
      <c r="D1122" s="649"/>
      <c r="E1122" s="649"/>
      <c r="F1122" s="649"/>
      <c r="G1122" s="649"/>
      <c r="H1122" s="649"/>
    </row>
    <row r="1123" spans="1:8">
      <c r="A1123" s="7" t="s">
        <v>4119</v>
      </c>
      <c r="B1123" s="7" t="s">
        <v>3697</v>
      </c>
      <c r="C1123" s="7" t="s">
        <v>773</v>
      </c>
      <c r="D1123" s="649"/>
      <c r="E1123" s="649"/>
      <c r="F1123" s="649"/>
      <c r="G1123" s="649"/>
      <c r="H1123" s="649"/>
    </row>
    <row r="1124" spans="1:8">
      <c r="A1124" s="7" t="s">
        <v>4118</v>
      </c>
      <c r="B1124" s="7" t="s">
        <v>3646</v>
      </c>
      <c r="C1124" s="7" t="s">
        <v>773</v>
      </c>
      <c r="D1124" s="649"/>
      <c r="E1124" s="649"/>
      <c r="F1124" s="649"/>
      <c r="G1124" s="649"/>
      <c r="H1124" s="649"/>
    </row>
    <row r="1125" spans="1:8">
      <c r="A1125" s="7" t="s">
        <v>4117</v>
      </c>
      <c r="B1125" s="7" t="s">
        <v>3727</v>
      </c>
      <c r="C1125" s="7" t="s">
        <v>773</v>
      </c>
      <c r="D1125" s="649"/>
      <c r="E1125" s="649"/>
      <c r="F1125" s="649"/>
      <c r="G1125" s="649"/>
      <c r="H1125" s="649"/>
    </row>
    <row r="1126" spans="1:8">
      <c r="A1126" s="7" t="s">
        <v>4116</v>
      </c>
      <c r="B1126" s="7" t="s">
        <v>3715</v>
      </c>
      <c r="C1126" s="7" t="s">
        <v>773</v>
      </c>
      <c r="D1126" s="649"/>
      <c r="E1126" s="649"/>
      <c r="F1126" s="649"/>
      <c r="G1126" s="649"/>
      <c r="H1126" s="649"/>
    </row>
    <row r="1127" spans="1:8">
      <c r="A1127" s="7" t="s">
        <v>4115</v>
      </c>
      <c r="B1127" s="7" t="s">
        <v>3697</v>
      </c>
      <c r="C1127" s="7" t="s">
        <v>773</v>
      </c>
      <c r="D1127" s="649"/>
      <c r="E1127" s="649"/>
      <c r="F1127" s="649"/>
      <c r="G1127" s="649"/>
      <c r="H1127" s="649"/>
    </row>
    <row r="1128" spans="1:8">
      <c r="A1128" s="7" t="s">
        <v>4114</v>
      </c>
      <c r="B1128" s="7" t="s">
        <v>3646</v>
      </c>
      <c r="C1128" s="7" t="s">
        <v>773</v>
      </c>
      <c r="D1128" s="649"/>
      <c r="E1128" s="649"/>
      <c r="F1128" s="649"/>
      <c r="G1128" s="649"/>
      <c r="H1128" s="649"/>
    </row>
    <row r="1129" spans="1:8">
      <c r="A1129" s="7" t="s">
        <v>4113</v>
      </c>
      <c r="B1129" s="7" t="s">
        <v>3722</v>
      </c>
      <c r="C1129" s="7" t="s">
        <v>773</v>
      </c>
      <c r="D1129" s="649"/>
      <c r="E1129" s="649"/>
      <c r="F1129" s="649"/>
      <c r="G1129" s="649"/>
      <c r="H1129" s="649"/>
    </row>
    <row r="1130" spans="1:8">
      <c r="A1130" s="7" t="s">
        <v>4112</v>
      </c>
      <c r="B1130" s="7" t="s">
        <v>3715</v>
      </c>
      <c r="C1130" s="7" t="s">
        <v>773</v>
      </c>
      <c r="D1130" s="649"/>
      <c r="E1130" s="649"/>
      <c r="F1130" s="649"/>
      <c r="G1130" s="649"/>
      <c r="H1130" s="649"/>
    </row>
    <row r="1131" spans="1:8">
      <c r="A1131" s="7" t="s">
        <v>4111</v>
      </c>
      <c r="B1131" s="7" t="s">
        <v>3697</v>
      </c>
      <c r="C1131" s="7" t="s">
        <v>773</v>
      </c>
      <c r="D1131" s="649"/>
      <c r="E1131" s="649"/>
      <c r="F1131" s="649"/>
      <c r="G1131" s="649"/>
      <c r="H1131" s="649"/>
    </row>
    <row r="1132" spans="1:8">
      <c r="A1132" s="7" t="s">
        <v>4110</v>
      </c>
      <c r="B1132" s="7" t="s">
        <v>3646</v>
      </c>
      <c r="C1132" s="7" t="s">
        <v>773</v>
      </c>
      <c r="D1132" s="649"/>
      <c r="E1132" s="649"/>
      <c r="F1132" s="649"/>
      <c r="G1132" s="649"/>
      <c r="H1132" s="649"/>
    </row>
    <row r="1133" spans="1:8">
      <c r="A1133" s="7" t="s">
        <v>4109</v>
      </c>
      <c r="B1133" s="7" t="s">
        <v>3717</v>
      </c>
      <c r="C1133" s="7" t="s">
        <v>773</v>
      </c>
      <c r="D1133" s="649"/>
      <c r="E1133" s="649"/>
      <c r="F1133" s="649"/>
      <c r="G1133" s="649"/>
      <c r="H1133" s="649"/>
    </row>
    <row r="1134" spans="1:8">
      <c r="A1134" s="7" t="s">
        <v>4108</v>
      </c>
      <c r="B1134" s="7" t="s">
        <v>3715</v>
      </c>
      <c r="C1134" s="7" t="s">
        <v>773</v>
      </c>
      <c r="D1134" s="649"/>
      <c r="E1134" s="649"/>
      <c r="F1134" s="649"/>
      <c r="G1134" s="649"/>
      <c r="H1134" s="649"/>
    </row>
    <row r="1135" spans="1:8">
      <c r="A1135" s="7" t="s">
        <v>4107</v>
      </c>
      <c r="B1135" s="7" t="s">
        <v>3697</v>
      </c>
      <c r="C1135" s="7" t="s">
        <v>773</v>
      </c>
      <c r="D1135" s="649"/>
      <c r="E1135" s="649"/>
      <c r="F1135" s="649"/>
      <c r="G1135" s="649"/>
      <c r="H1135" s="649"/>
    </row>
    <row r="1136" spans="1:8">
      <c r="A1136" s="7" t="s">
        <v>4106</v>
      </c>
      <c r="B1136" s="7" t="s">
        <v>3646</v>
      </c>
      <c r="C1136" s="7" t="s">
        <v>773</v>
      </c>
      <c r="D1136" s="649"/>
      <c r="E1136" s="649"/>
      <c r="F1136" s="649"/>
      <c r="G1136" s="649"/>
      <c r="H1136" s="649"/>
    </row>
    <row r="1137" spans="1:8">
      <c r="A1137" s="7" t="s">
        <v>4105</v>
      </c>
      <c r="B1137" s="7" t="s">
        <v>345</v>
      </c>
      <c r="C1137" s="7" t="s">
        <v>773</v>
      </c>
      <c r="D1137" s="649"/>
      <c r="E1137" s="649"/>
      <c r="F1137" s="649"/>
      <c r="G1137" s="649"/>
      <c r="H1137" s="649"/>
    </row>
    <row r="1138" spans="1:8">
      <c r="A1138" s="7" t="s">
        <v>4104</v>
      </c>
      <c r="B1138" s="7" t="s">
        <v>3656</v>
      </c>
      <c r="C1138" s="7" t="s">
        <v>773</v>
      </c>
      <c r="D1138" s="649"/>
      <c r="E1138" s="649"/>
      <c r="F1138" s="649"/>
      <c r="G1138" s="649"/>
      <c r="H1138" s="649"/>
    </row>
    <row r="1139" spans="1:8">
      <c r="A1139" s="7" t="s">
        <v>4103</v>
      </c>
      <c r="B1139" s="7" t="s">
        <v>341</v>
      </c>
      <c r="C1139" s="7" t="s">
        <v>773</v>
      </c>
      <c r="D1139" s="649"/>
      <c r="E1139" s="649"/>
      <c r="F1139" s="649"/>
      <c r="G1139" s="649"/>
      <c r="H1139" s="649"/>
    </row>
    <row r="1140" spans="1:8">
      <c r="A1140" s="7" t="s">
        <v>4102</v>
      </c>
      <c r="B1140" s="7" t="s">
        <v>339</v>
      </c>
      <c r="C1140" s="7" t="s">
        <v>773</v>
      </c>
      <c r="D1140" s="649"/>
      <c r="E1140" s="649"/>
      <c r="F1140" s="649"/>
      <c r="G1140" s="649"/>
      <c r="H1140" s="649"/>
    </row>
    <row r="1141" spans="1:8">
      <c r="A1141" s="7" t="s">
        <v>4101</v>
      </c>
      <c r="B1141" s="7" t="s">
        <v>346</v>
      </c>
      <c r="C1141" s="7" t="s">
        <v>773</v>
      </c>
      <c r="D1141" s="649">
        <v>18.63</v>
      </c>
      <c r="E1141" s="649">
        <v>35.549999999999997</v>
      </c>
      <c r="F1141" s="649">
        <v>121.83</v>
      </c>
      <c r="G1141" s="649">
        <v>6.45</v>
      </c>
      <c r="H1141" s="649">
        <v>2.21</v>
      </c>
    </row>
    <row r="1142" spans="1:8">
      <c r="A1142" s="7" t="s">
        <v>4100</v>
      </c>
      <c r="B1142" s="7" t="s">
        <v>4099</v>
      </c>
      <c r="C1142" s="7" t="s">
        <v>773</v>
      </c>
      <c r="D1142" s="649"/>
      <c r="E1142" s="649"/>
      <c r="F1142" s="649"/>
      <c r="G1142" s="649"/>
      <c r="H1142" s="649"/>
    </row>
    <row r="1143" spans="1:8">
      <c r="A1143" s="7" t="s">
        <v>4098</v>
      </c>
      <c r="B1143" s="7" t="s">
        <v>4097</v>
      </c>
      <c r="C1143" s="7" t="s">
        <v>773</v>
      </c>
      <c r="D1143" s="649"/>
      <c r="E1143" s="649"/>
      <c r="F1143" s="649"/>
      <c r="G1143" s="649"/>
      <c r="H1143" s="649"/>
    </row>
    <row r="1144" spans="1:8">
      <c r="A1144" s="7" t="s">
        <v>4096</v>
      </c>
      <c r="B1144" s="7" t="s">
        <v>4095</v>
      </c>
      <c r="C1144" s="7" t="s">
        <v>773</v>
      </c>
      <c r="D1144" s="649">
        <v>10.45</v>
      </c>
      <c r="E1144" s="649">
        <v>35</v>
      </c>
      <c r="F1144" s="649">
        <v>116.15</v>
      </c>
      <c r="G1144" s="649">
        <v>1.19</v>
      </c>
      <c r="H1144" s="649">
        <v>1.2</v>
      </c>
    </row>
    <row r="1145" spans="1:8">
      <c r="A1145" s="7" t="s">
        <v>4094</v>
      </c>
      <c r="B1145" s="7" t="s">
        <v>4093</v>
      </c>
      <c r="C1145" s="7" t="s">
        <v>773</v>
      </c>
      <c r="D1145" s="649">
        <v>15.42</v>
      </c>
      <c r="E1145" s="649">
        <v>6.39</v>
      </c>
      <c r="F1145" s="649">
        <v>5.68</v>
      </c>
      <c r="G1145" s="649">
        <v>5.36</v>
      </c>
      <c r="H1145" s="649">
        <v>0.31</v>
      </c>
    </row>
    <row r="1146" spans="1:8">
      <c r="A1146" s="7" t="s">
        <v>4092</v>
      </c>
      <c r="B1146" s="7" t="s">
        <v>3499</v>
      </c>
      <c r="C1146" s="7" t="s">
        <v>773</v>
      </c>
      <c r="D1146" s="649">
        <v>7.23</v>
      </c>
      <c r="E1146" s="649">
        <v>5.83</v>
      </c>
      <c r="F1146" s="649"/>
      <c r="G1146" s="649">
        <v>0.1</v>
      </c>
      <c r="H1146" s="649">
        <v>0.1</v>
      </c>
    </row>
    <row r="1147" spans="1:8">
      <c r="A1147" s="7" t="s">
        <v>4091</v>
      </c>
      <c r="B1147" s="7" t="s">
        <v>4090</v>
      </c>
      <c r="C1147" s="7" t="s">
        <v>773</v>
      </c>
      <c r="D1147" s="649"/>
      <c r="E1147" s="649"/>
      <c r="F1147" s="649"/>
      <c r="G1147" s="649"/>
      <c r="H1147" s="649"/>
    </row>
    <row r="1148" spans="1:8">
      <c r="A1148" s="7" t="s">
        <v>4089</v>
      </c>
      <c r="B1148" s="7" t="s">
        <v>4088</v>
      </c>
      <c r="C1148" s="7" t="s">
        <v>773</v>
      </c>
      <c r="D1148" s="649"/>
      <c r="E1148" s="649"/>
      <c r="F1148" s="649"/>
      <c r="G1148" s="649"/>
      <c r="H1148" s="649"/>
    </row>
    <row r="1149" spans="1:8">
      <c r="A1149" s="7" t="s">
        <v>4087</v>
      </c>
      <c r="B1149" s="7" t="s">
        <v>4086</v>
      </c>
      <c r="C1149" s="7" t="s">
        <v>773</v>
      </c>
      <c r="D1149" s="649"/>
      <c r="E1149" s="649"/>
      <c r="F1149" s="649"/>
      <c r="G1149" s="649"/>
      <c r="H1149" s="649"/>
    </row>
    <row r="1150" spans="1:8">
      <c r="A1150" s="7" t="s">
        <v>4085</v>
      </c>
      <c r="B1150" s="7" t="s">
        <v>4084</v>
      </c>
      <c r="C1150" s="7" t="s">
        <v>773</v>
      </c>
      <c r="D1150" s="649"/>
      <c r="E1150" s="649"/>
      <c r="F1150" s="649"/>
      <c r="G1150" s="649"/>
      <c r="H1150" s="649"/>
    </row>
    <row r="1151" spans="1:8">
      <c r="A1151" s="7" t="s">
        <v>4083</v>
      </c>
      <c r="B1151" s="7" t="s">
        <v>4082</v>
      </c>
      <c r="C1151" s="7" t="s">
        <v>773</v>
      </c>
      <c r="D1151" s="649"/>
      <c r="E1151" s="649"/>
      <c r="F1151" s="649"/>
      <c r="G1151" s="649"/>
      <c r="H1151" s="649"/>
    </row>
    <row r="1152" spans="1:8">
      <c r="A1152" s="7" t="s">
        <v>4081</v>
      </c>
      <c r="B1152" s="7" t="s">
        <v>4080</v>
      </c>
      <c r="C1152" s="7" t="s">
        <v>773</v>
      </c>
      <c r="D1152" s="649"/>
      <c r="E1152" s="649"/>
      <c r="F1152" s="649"/>
      <c r="G1152" s="649"/>
      <c r="H1152" s="649"/>
    </row>
    <row r="1153" spans="1:8">
      <c r="A1153" s="7" t="s">
        <v>4079</v>
      </c>
      <c r="B1153" s="7" t="s">
        <v>3186</v>
      </c>
      <c r="C1153" s="7" t="s">
        <v>773</v>
      </c>
      <c r="D1153" s="649"/>
      <c r="E1153" s="649"/>
      <c r="F1153" s="649"/>
      <c r="G1153" s="649"/>
      <c r="H1153" s="649"/>
    </row>
    <row r="1154" spans="1:8">
      <c r="A1154" s="7" t="s">
        <v>4078</v>
      </c>
      <c r="B1154" s="7" t="s">
        <v>3184</v>
      </c>
      <c r="C1154" s="7" t="s">
        <v>773</v>
      </c>
      <c r="D1154" s="649"/>
      <c r="E1154" s="649"/>
      <c r="F1154" s="649"/>
      <c r="G1154" s="649"/>
      <c r="H1154" s="649"/>
    </row>
    <row r="1155" spans="1:8">
      <c r="A1155" s="7" t="s">
        <v>4077</v>
      </c>
      <c r="B1155" s="7" t="s">
        <v>3182</v>
      </c>
      <c r="C1155" s="7" t="s">
        <v>773</v>
      </c>
      <c r="D1155" s="649"/>
      <c r="E1155" s="649"/>
      <c r="F1155" s="649"/>
      <c r="G1155" s="649"/>
      <c r="H1155" s="649"/>
    </row>
    <row r="1156" spans="1:8">
      <c r="A1156" s="7" t="s">
        <v>4076</v>
      </c>
      <c r="B1156" s="7" t="s">
        <v>3180</v>
      </c>
      <c r="C1156" s="7" t="s">
        <v>773</v>
      </c>
      <c r="D1156" s="649"/>
      <c r="E1156" s="649"/>
      <c r="F1156" s="649"/>
      <c r="G1156" s="649"/>
      <c r="H1156" s="649"/>
    </row>
    <row r="1157" spans="1:8">
      <c r="A1157" s="7" t="s">
        <v>4075</v>
      </c>
      <c r="B1157" s="7" t="s">
        <v>4074</v>
      </c>
      <c r="C1157" s="7" t="s">
        <v>773</v>
      </c>
      <c r="D1157" s="649"/>
      <c r="E1157" s="649"/>
      <c r="F1157" s="649"/>
      <c r="G1157" s="649"/>
      <c r="H1157" s="649"/>
    </row>
    <row r="1158" spans="1:8">
      <c r="A1158" s="7" t="s">
        <v>4073</v>
      </c>
      <c r="B1158" s="7" t="s">
        <v>4072</v>
      </c>
      <c r="C1158" s="7" t="s">
        <v>773</v>
      </c>
      <c r="D1158" s="649"/>
      <c r="E1158" s="649"/>
      <c r="F1158" s="649"/>
      <c r="G1158" s="649"/>
      <c r="H1158" s="649"/>
    </row>
    <row r="1159" spans="1:8">
      <c r="A1159" s="7" t="s">
        <v>4071</v>
      </c>
      <c r="B1159" s="7" t="s">
        <v>3499</v>
      </c>
      <c r="C1159" s="7" t="s">
        <v>773</v>
      </c>
      <c r="D1159" s="649"/>
      <c r="E1159" s="649"/>
      <c r="F1159" s="649"/>
      <c r="G1159" s="649"/>
      <c r="H1159" s="649"/>
    </row>
    <row r="1160" spans="1:8">
      <c r="A1160" s="7" t="s">
        <v>4070</v>
      </c>
      <c r="B1160" s="7" t="s">
        <v>4069</v>
      </c>
      <c r="C1160" s="7" t="s">
        <v>773</v>
      </c>
      <c r="D1160" s="649"/>
      <c r="E1160" s="649"/>
      <c r="F1160" s="649"/>
      <c r="G1160" s="649"/>
      <c r="H1160" s="649"/>
    </row>
    <row r="1161" spans="1:8">
      <c r="A1161" s="7" t="s">
        <v>4068</v>
      </c>
      <c r="B1161" s="7" t="s">
        <v>3499</v>
      </c>
      <c r="C1161" s="7" t="s">
        <v>773</v>
      </c>
      <c r="D1161" s="649"/>
      <c r="E1161" s="649"/>
      <c r="F1161" s="649"/>
      <c r="G1161" s="649"/>
      <c r="H1161" s="649"/>
    </row>
    <row r="1162" spans="1:8">
      <c r="A1162" s="7" t="s">
        <v>4067</v>
      </c>
      <c r="B1162" s="7" t="s">
        <v>4016</v>
      </c>
      <c r="C1162" s="7" t="s">
        <v>773</v>
      </c>
      <c r="D1162" s="649"/>
      <c r="E1162" s="649"/>
      <c r="F1162" s="649"/>
      <c r="G1162" s="649"/>
      <c r="H1162" s="649">
        <v>0.8</v>
      </c>
    </row>
    <row r="1163" spans="1:8">
      <c r="A1163" s="7" t="s">
        <v>4066</v>
      </c>
      <c r="B1163" s="7" t="s">
        <v>3499</v>
      </c>
      <c r="C1163" s="7" t="s">
        <v>773</v>
      </c>
      <c r="D1163" s="649"/>
      <c r="E1163" s="649"/>
      <c r="F1163" s="649"/>
      <c r="G1163" s="649"/>
      <c r="H1163" s="649"/>
    </row>
    <row r="1164" spans="1:8">
      <c r="A1164" s="7" t="s">
        <v>4065</v>
      </c>
      <c r="B1164" s="7" t="s">
        <v>4064</v>
      </c>
      <c r="C1164" s="7" t="s">
        <v>773</v>
      </c>
      <c r="D1164" s="649"/>
      <c r="E1164" s="649"/>
      <c r="F1164" s="649"/>
      <c r="G1164" s="649"/>
      <c r="H1164" s="649"/>
    </row>
    <row r="1165" spans="1:8">
      <c r="A1165" s="7" t="s">
        <v>4063</v>
      </c>
      <c r="B1165" s="7" t="s">
        <v>3499</v>
      </c>
      <c r="C1165" s="7" t="s">
        <v>773</v>
      </c>
      <c r="D1165" s="649"/>
      <c r="E1165" s="649"/>
      <c r="F1165" s="649"/>
      <c r="G1165" s="649"/>
      <c r="H1165" s="649"/>
    </row>
    <row r="1166" spans="1:8">
      <c r="A1166" s="7" t="s">
        <v>4062</v>
      </c>
      <c r="B1166" s="7" t="s">
        <v>4061</v>
      </c>
      <c r="C1166" s="7" t="s">
        <v>773</v>
      </c>
      <c r="D1166" s="649">
        <v>233.57</v>
      </c>
      <c r="E1166" s="649">
        <v>108.3</v>
      </c>
      <c r="F1166" s="649">
        <v>89.63</v>
      </c>
      <c r="G1166" s="649">
        <v>254.13</v>
      </c>
      <c r="H1166" s="649">
        <v>125.76</v>
      </c>
    </row>
    <row r="1167" spans="1:8">
      <c r="A1167" s="7" t="s">
        <v>4060</v>
      </c>
      <c r="B1167" s="7" t="s">
        <v>4059</v>
      </c>
      <c r="C1167" s="7" t="s">
        <v>773</v>
      </c>
      <c r="D1167" s="649">
        <v>223.85</v>
      </c>
      <c r="E1167" s="649">
        <v>92.84</v>
      </c>
      <c r="F1167" s="649">
        <v>81.69</v>
      </c>
      <c r="G1167" s="649">
        <v>251.03</v>
      </c>
      <c r="H1167" s="649">
        <v>151.79</v>
      </c>
    </row>
    <row r="1168" spans="1:8">
      <c r="A1168" s="7" t="s">
        <v>4058</v>
      </c>
      <c r="B1168" s="7" t="s">
        <v>3499</v>
      </c>
      <c r="C1168" s="7" t="s">
        <v>773</v>
      </c>
      <c r="D1168" s="649">
        <v>1.91</v>
      </c>
      <c r="E1168" s="649">
        <v>3.95</v>
      </c>
      <c r="F1168" s="649">
        <v>2.33</v>
      </c>
      <c r="G1168" s="649">
        <v>5.8</v>
      </c>
      <c r="H1168" s="649">
        <v>28.75</v>
      </c>
    </row>
    <row r="1169" spans="1:8">
      <c r="A1169" s="7" t="s">
        <v>4057</v>
      </c>
      <c r="B1169" s="7" t="s">
        <v>4056</v>
      </c>
      <c r="C1169" s="7" t="s">
        <v>773</v>
      </c>
      <c r="D1169" s="649"/>
      <c r="E1169" s="649"/>
      <c r="F1169" s="649"/>
      <c r="G1169" s="649"/>
      <c r="H1169" s="649"/>
    </row>
    <row r="1170" spans="1:8">
      <c r="A1170" s="7" t="s">
        <v>4055</v>
      </c>
      <c r="B1170" s="7" t="s">
        <v>4054</v>
      </c>
      <c r="C1170" s="7" t="s">
        <v>773</v>
      </c>
      <c r="D1170" s="649"/>
      <c r="E1170" s="649"/>
      <c r="F1170" s="649"/>
      <c r="G1170" s="649"/>
      <c r="H1170" s="649"/>
    </row>
    <row r="1171" spans="1:8">
      <c r="A1171" s="7" t="s">
        <v>4053</v>
      </c>
      <c r="B1171" s="7" t="s">
        <v>4052</v>
      </c>
      <c r="C1171" s="7" t="s">
        <v>773</v>
      </c>
      <c r="D1171" s="649"/>
      <c r="E1171" s="649"/>
      <c r="F1171" s="649"/>
      <c r="G1171" s="649"/>
      <c r="H1171" s="649"/>
    </row>
    <row r="1172" spans="1:8">
      <c r="A1172" s="7" t="s">
        <v>4051</v>
      </c>
      <c r="B1172" s="7" t="s">
        <v>3499</v>
      </c>
      <c r="C1172" s="7" t="s">
        <v>773</v>
      </c>
      <c r="D1172" s="649"/>
      <c r="E1172" s="649"/>
      <c r="F1172" s="649"/>
      <c r="G1172" s="649"/>
      <c r="H1172" s="649"/>
    </row>
    <row r="1173" spans="1:8">
      <c r="A1173" s="7" t="s">
        <v>4050</v>
      </c>
      <c r="B1173" s="7" t="s">
        <v>4049</v>
      </c>
      <c r="C1173" s="7" t="s">
        <v>773</v>
      </c>
      <c r="D1173" s="649"/>
      <c r="E1173" s="649"/>
      <c r="F1173" s="649"/>
      <c r="G1173" s="649"/>
      <c r="H1173" s="649"/>
    </row>
    <row r="1174" spans="1:8">
      <c r="A1174" s="7" t="s">
        <v>4048</v>
      </c>
      <c r="B1174" s="7" t="s">
        <v>3499</v>
      </c>
      <c r="C1174" s="7" t="s">
        <v>773</v>
      </c>
      <c r="D1174" s="649"/>
      <c r="E1174" s="649"/>
      <c r="F1174" s="649"/>
      <c r="G1174" s="649"/>
      <c r="H1174" s="649"/>
    </row>
    <row r="1175" spans="1:8">
      <c r="A1175" s="7" t="s">
        <v>4047</v>
      </c>
      <c r="B1175" s="7" t="s">
        <v>4046</v>
      </c>
      <c r="C1175" s="7" t="s">
        <v>773</v>
      </c>
      <c r="D1175" s="649"/>
      <c r="E1175" s="649"/>
      <c r="F1175" s="649"/>
      <c r="G1175" s="649"/>
      <c r="H1175" s="649"/>
    </row>
    <row r="1176" spans="1:8">
      <c r="A1176" s="7" t="s">
        <v>4045</v>
      </c>
      <c r="B1176" s="7" t="s">
        <v>3499</v>
      </c>
      <c r="C1176" s="7" t="s">
        <v>773</v>
      </c>
      <c r="D1176" s="649"/>
      <c r="E1176" s="649"/>
      <c r="F1176" s="649"/>
      <c r="G1176" s="649"/>
      <c r="H1176" s="649"/>
    </row>
    <row r="1177" spans="1:8">
      <c r="A1177" s="7" t="s">
        <v>4044</v>
      </c>
      <c r="B1177" s="7" t="s">
        <v>4043</v>
      </c>
      <c r="C1177" s="7" t="s">
        <v>773</v>
      </c>
      <c r="D1177" s="649">
        <v>8.2899999999999991</v>
      </c>
      <c r="E1177" s="649">
        <v>13.81</v>
      </c>
      <c r="F1177" s="649">
        <v>3.04</v>
      </c>
      <c r="G1177" s="649">
        <v>54.25</v>
      </c>
      <c r="H1177" s="649">
        <v>21.82</v>
      </c>
    </row>
    <row r="1178" spans="1:8">
      <c r="A1178" s="7" t="s">
        <v>4042</v>
      </c>
      <c r="B1178" s="7" t="s">
        <v>3499</v>
      </c>
      <c r="C1178" s="7" t="s">
        <v>773</v>
      </c>
      <c r="D1178" s="649"/>
      <c r="E1178" s="649"/>
      <c r="F1178" s="649"/>
      <c r="G1178" s="649">
        <v>52.58</v>
      </c>
      <c r="H1178" s="649">
        <v>19.16</v>
      </c>
    </row>
    <row r="1179" spans="1:8">
      <c r="A1179" s="7" t="s">
        <v>4041</v>
      </c>
      <c r="B1179" s="7" t="s">
        <v>4040</v>
      </c>
      <c r="C1179" s="7" t="s">
        <v>773</v>
      </c>
      <c r="D1179" s="649"/>
      <c r="E1179" s="649"/>
      <c r="F1179" s="649"/>
      <c r="G1179" s="649"/>
      <c r="H1179" s="649"/>
    </row>
    <row r="1180" spans="1:8">
      <c r="A1180" s="7" t="s">
        <v>4039</v>
      </c>
      <c r="B1180" s="7" t="s">
        <v>4038</v>
      </c>
      <c r="C1180" s="7" t="s">
        <v>773</v>
      </c>
      <c r="D1180" s="649"/>
      <c r="E1180" s="649"/>
      <c r="F1180" s="649"/>
      <c r="G1180" s="649"/>
      <c r="H1180" s="649"/>
    </row>
    <row r="1181" spans="1:8">
      <c r="A1181" s="7" t="s">
        <v>4037</v>
      </c>
      <c r="B1181" s="7" t="s">
        <v>4036</v>
      </c>
      <c r="C1181" s="7" t="s">
        <v>773</v>
      </c>
      <c r="D1181" s="649"/>
      <c r="E1181" s="649"/>
      <c r="F1181" s="649"/>
      <c r="G1181" s="649"/>
      <c r="H1181" s="649"/>
    </row>
    <row r="1182" spans="1:8">
      <c r="A1182" s="7" t="s">
        <v>4035</v>
      </c>
      <c r="B1182" s="7" t="s">
        <v>3118</v>
      </c>
      <c r="C1182" s="7" t="s">
        <v>773</v>
      </c>
      <c r="D1182" s="649"/>
      <c r="E1182" s="649"/>
      <c r="F1182" s="649"/>
      <c r="G1182" s="649"/>
      <c r="H1182" s="649"/>
    </row>
    <row r="1183" spans="1:8">
      <c r="A1183" s="7" t="s">
        <v>4034</v>
      </c>
      <c r="B1183" s="7" t="s">
        <v>3499</v>
      </c>
      <c r="C1183" s="7" t="s">
        <v>773</v>
      </c>
      <c r="D1183" s="649"/>
      <c r="E1183" s="649"/>
      <c r="F1183" s="649"/>
      <c r="G1183" s="649"/>
      <c r="H1183" s="649"/>
    </row>
    <row r="1184" spans="1:8">
      <c r="A1184" s="7" t="s">
        <v>4033</v>
      </c>
      <c r="B1184" s="7" t="s">
        <v>4032</v>
      </c>
      <c r="C1184" s="7" t="s">
        <v>773</v>
      </c>
      <c r="D1184" s="649"/>
      <c r="E1184" s="649"/>
      <c r="F1184" s="649"/>
      <c r="G1184" s="649"/>
      <c r="H1184" s="649"/>
    </row>
    <row r="1185" spans="1:8">
      <c r="A1185" s="7" t="s">
        <v>4031</v>
      </c>
      <c r="B1185" s="7" t="s">
        <v>3573</v>
      </c>
      <c r="C1185" s="7" t="s">
        <v>773</v>
      </c>
      <c r="D1185" s="649"/>
      <c r="E1185" s="649"/>
      <c r="F1185" s="649"/>
      <c r="G1185" s="649"/>
      <c r="H1185" s="649"/>
    </row>
    <row r="1186" spans="1:8">
      <c r="A1186" s="7" t="s">
        <v>4030</v>
      </c>
      <c r="B1186" s="7" t="s">
        <v>3571</v>
      </c>
      <c r="C1186" s="7" t="s">
        <v>773</v>
      </c>
      <c r="D1186" s="649"/>
      <c r="E1186" s="649"/>
      <c r="F1186" s="649"/>
      <c r="G1186" s="649"/>
      <c r="H1186" s="649"/>
    </row>
    <row r="1187" spans="1:8">
      <c r="A1187" s="7" t="s">
        <v>4029</v>
      </c>
      <c r="B1187" s="7" t="s">
        <v>3569</v>
      </c>
      <c r="C1187" s="7" t="s">
        <v>773</v>
      </c>
      <c r="D1187" s="649"/>
      <c r="E1187" s="649"/>
      <c r="F1187" s="649"/>
      <c r="G1187" s="649"/>
      <c r="H1187" s="649"/>
    </row>
    <row r="1188" spans="1:8">
      <c r="A1188" s="7" t="s">
        <v>4028</v>
      </c>
      <c r="B1188" s="7" t="s">
        <v>3567</v>
      </c>
      <c r="C1188" s="7" t="s">
        <v>773</v>
      </c>
      <c r="D1188" s="649"/>
      <c r="E1188" s="649"/>
      <c r="F1188" s="649"/>
      <c r="G1188" s="649"/>
      <c r="H1188" s="649"/>
    </row>
    <row r="1189" spans="1:8">
      <c r="A1189" s="7" t="s">
        <v>4027</v>
      </c>
      <c r="B1189" s="7" t="s">
        <v>4026</v>
      </c>
      <c r="C1189" s="7" t="s">
        <v>773</v>
      </c>
      <c r="D1189" s="649"/>
      <c r="E1189" s="649"/>
      <c r="F1189" s="649"/>
      <c r="G1189" s="649"/>
      <c r="H1189" s="649"/>
    </row>
    <row r="1190" spans="1:8">
      <c r="A1190" s="7" t="s">
        <v>4025</v>
      </c>
      <c r="B1190" s="7" t="s">
        <v>3499</v>
      </c>
      <c r="C1190" s="7" t="s">
        <v>773</v>
      </c>
      <c r="D1190" s="649"/>
      <c r="E1190" s="649"/>
      <c r="F1190" s="649"/>
      <c r="G1190" s="649"/>
      <c r="H1190" s="649"/>
    </row>
    <row r="1191" spans="1:8">
      <c r="A1191" s="7" t="s">
        <v>4024</v>
      </c>
      <c r="B1191" s="7" t="s">
        <v>4023</v>
      </c>
      <c r="C1191" s="7" t="s">
        <v>773</v>
      </c>
      <c r="D1191" s="649"/>
      <c r="E1191" s="649"/>
      <c r="F1191" s="649"/>
      <c r="G1191" s="649"/>
      <c r="H1191" s="649"/>
    </row>
    <row r="1192" spans="1:8">
      <c r="A1192" s="7" t="s">
        <v>4022</v>
      </c>
      <c r="B1192" s="7" t="s">
        <v>4021</v>
      </c>
      <c r="C1192" s="7" t="s">
        <v>773</v>
      </c>
      <c r="D1192" s="649">
        <v>3.33</v>
      </c>
      <c r="E1192" s="649">
        <v>8.25</v>
      </c>
      <c r="F1192" s="649">
        <v>9.4700000000000006</v>
      </c>
      <c r="G1192" s="649">
        <v>11.19</v>
      </c>
      <c r="H1192" s="649">
        <v>2.31</v>
      </c>
    </row>
    <row r="1193" spans="1:8">
      <c r="A1193" s="7" t="s">
        <v>4020</v>
      </c>
      <c r="B1193" s="7" t="s">
        <v>3499</v>
      </c>
      <c r="C1193" s="7" t="s">
        <v>773</v>
      </c>
      <c r="D1193" s="649"/>
      <c r="E1193" s="649">
        <v>2.65</v>
      </c>
      <c r="F1193" s="649">
        <v>2.2400000000000002</v>
      </c>
      <c r="G1193" s="649">
        <v>3.97</v>
      </c>
      <c r="H1193" s="649">
        <v>2.25</v>
      </c>
    </row>
    <row r="1194" spans="1:8">
      <c r="A1194" s="7" t="s">
        <v>4019</v>
      </c>
      <c r="B1194" s="7" t="s">
        <v>4018</v>
      </c>
      <c r="C1194" s="7" t="s">
        <v>773</v>
      </c>
      <c r="D1194" s="649"/>
      <c r="E1194" s="649"/>
      <c r="F1194" s="649"/>
      <c r="G1194" s="649"/>
      <c r="H1194" s="649"/>
    </row>
    <row r="1195" spans="1:8">
      <c r="A1195" s="7" t="s">
        <v>4017</v>
      </c>
      <c r="B1195" s="7" t="s">
        <v>4016</v>
      </c>
      <c r="C1195" s="7" t="s">
        <v>773</v>
      </c>
      <c r="D1195" s="649"/>
      <c r="E1195" s="649"/>
      <c r="F1195" s="649"/>
      <c r="G1195" s="649"/>
      <c r="H1195" s="649"/>
    </row>
    <row r="1196" spans="1:8">
      <c r="A1196" s="7" t="s">
        <v>4015</v>
      </c>
      <c r="B1196" s="7" t="s">
        <v>3499</v>
      </c>
      <c r="C1196" s="7" t="s">
        <v>773</v>
      </c>
      <c r="D1196" s="649"/>
      <c r="E1196" s="649"/>
      <c r="F1196" s="649"/>
      <c r="G1196" s="649"/>
      <c r="H1196" s="649"/>
    </row>
    <row r="1197" spans="1:8">
      <c r="A1197" s="7" t="s">
        <v>4014</v>
      </c>
      <c r="B1197" s="7" t="s">
        <v>4013</v>
      </c>
      <c r="C1197" s="7" t="s">
        <v>773</v>
      </c>
      <c r="D1197" s="649"/>
      <c r="E1197" s="649"/>
      <c r="F1197" s="649"/>
      <c r="G1197" s="649"/>
      <c r="H1197" s="649"/>
    </row>
    <row r="1198" spans="1:8">
      <c r="A1198" s="7" t="s">
        <v>4012</v>
      </c>
      <c r="B1198" s="7" t="s">
        <v>3499</v>
      </c>
      <c r="C1198" s="7" t="s">
        <v>773</v>
      </c>
      <c r="D1198" s="649"/>
      <c r="E1198" s="649"/>
      <c r="F1198" s="649"/>
      <c r="G1198" s="649"/>
      <c r="H1198" s="649"/>
    </row>
    <row r="1199" spans="1:8">
      <c r="A1199" s="7" t="s">
        <v>4011</v>
      </c>
      <c r="B1199" s="7" t="s">
        <v>4010</v>
      </c>
      <c r="C1199" s="7" t="s">
        <v>773</v>
      </c>
      <c r="D1199" s="649"/>
      <c r="E1199" s="649">
        <v>0.05</v>
      </c>
      <c r="F1199" s="649">
        <v>0.79</v>
      </c>
      <c r="G1199" s="649"/>
      <c r="H1199" s="649"/>
    </row>
    <row r="1200" spans="1:8">
      <c r="A1200" s="7" t="s">
        <v>4009</v>
      </c>
      <c r="B1200" s="7" t="s">
        <v>3558</v>
      </c>
      <c r="C1200" s="7" t="s">
        <v>773</v>
      </c>
      <c r="D1200" s="649"/>
      <c r="E1200" s="649"/>
      <c r="F1200" s="649"/>
      <c r="G1200" s="649">
        <v>9.2899999999999991</v>
      </c>
      <c r="H1200" s="649">
        <v>203.02</v>
      </c>
    </row>
    <row r="1201" spans="1:8">
      <c r="A1201" s="7" t="s">
        <v>4008</v>
      </c>
      <c r="B1201" s="7" t="s">
        <v>3556</v>
      </c>
      <c r="C1201" s="7" t="s">
        <v>773</v>
      </c>
      <c r="D1201" s="649"/>
      <c r="E1201" s="649"/>
      <c r="F1201" s="649"/>
      <c r="G1201" s="649"/>
      <c r="H1201" s="649"/>
    </row>
    <row r="1202" spans="1:8">
      <c r="A1202" s="7" t="s">
        <v>4007</v>
      </c>
      <c r="B1202" s="7" t="s">
        <v>3554</v>
      </c>
      <c r="C1202" s="7" t="s">
        <v>773</v>
      </c>
      <c r="D1202" s="649"/>
      <c r="E1202" s="649"/>
      <c r="F1202" s="649"/>
      <c r="G1202" s="649"/>
      <c r="H1202" s="649"/>
    </row>
    <row r="1203" spans="1:8">
      <c r="A1203" s="7" t="s">
        <v>4006</v>
      </c>
      <c r="B1203" s="7" t="s">
        <v>3552</v>
      </c>
      <c r="C1203" s="7" t="s">
        <v>773</v>
      </c>
      <c r="D1203" s="649"/>
      <c r="E1203" s="649"/>
      <c r="F1203" s="649"/>
      <c r="G1203" s="649"/>
      <c r="H1203" s="649"/>
    </row>
    <row r="1204" spans="1:8">
      <c r="A1204" s="7" t="s">
        <v>4005</v>
      </c>
      <c r="B1204" s="7" t="s">
        <v>4004</v>
      </c>
      <c r="C1204" s="7" t="s">
        <v>773</v>
      </c>
      <c r="D1204" s="649">
        <v>26.17</v>
      </c>
      <c r="E1204" s="649">
        <v>7.61</v>
      </c>
      <c r="F1204" s="649">
        <v>10.08</v>
      </c>
      <c r="G1204" s="649">
        <v>8.8699999999999992</v>
      </c>
      <c r="H1204" s="649">
        <v>8</v>
      </c>
    </row>
    <row r="1205" spans="1:8">
      <c r="A1205" s="7" t="s">
        <v>4003</v>
      </c>
      <c r="B1205" s="7" t="s">
        <v>4002</v>
      </c>
      <c r="C1205" s="7" t="s">
        <v>773</v>
      </c>
      <c r="D1205" s="649">
        <v>21.58</v>
      </c>
      <c r="E1205" s="649">
        <v>6.51</v>
      </c>
      <c r="F1205" s="649">
        <v>9.0399999999999991</v>
      </c>
      <c r="G1205" s="649">
        <v>8.68</v>
      </c>
      <c r="H1205" s="649">
        <v>7.88</v>
      </c>
    </row>
    <row r="1206" spans="1:8">
      <c r="A1206" s="7" t="s">
        <v>4001</v>
      </c>
      <c r="B1206" s="7" t="s">
        <v>3499</v>
      </c>
      <c r="C1206" s="7" t="s">
        <v>773</v>
      </c>
      <c r="D1206" s="649"/>
      <c r="E1206" s="649"/>
      <c r="F1206" s="649"/>
      <c r="G1206" s="649"/>
      <c r="H1206" s="649"/>
    </row>
    <row r="1207" spans="1:8">
      <c r="A1207" s="7" t="s">
        <v>4000</v>
      </c>
      <c r="B1207" s="7" t="s">
        <v>3999</v>
      </c>
      <c r="C1207" s="7" t="s">
        <v>773</v>
      </c>
      <c r="D1207" s="649"/>
      <c r="E1207" s="649"/>
      <c r="F1207" s="649"/>
      <c r="G1207" s="649"/>
      <c r="H1207" s="649"/>
    </row>
    <row r="1208" spans="1:8">
      <c r="A1208" s="7" t="s">
        <v>3998</v>
      </c>
      <c r="B1208" s="7" t="s">
        <v>3499</v>
      </c>
      <c r="C1208" s="7" t="s">
        <v>773</v>
      </c>
      <c r="D1208" s="649"/>
      <c r="E1208" s="649"/>
      <c r="F1208" s="649"/>
      <c r="G1208" s="649"/>
      <c r="H1208" s="649"/>
    </row>
    <row r="1209" spans="1:8">
      <c r="A1209" s="7" t="s">
        <v>3997</v>
      </c>
      <c r="B1209" s="7" t="s">
        <v>3996</v>
      </c>
      <c r="C1209" s="7" t="s">
        <v>773</v>
      </c>
      <c r="D1209" s="649">
        <v>1.5</v>
      </c>
      <c r="E1209" s="649"/>
      <c r="F1209" s="649"/>
      <c r="G1209" s="649"/>
      <c r="H1209" s="649"/>
    </row>
    <row r="1210" spans="1:8">
      <c r="A1210" s="7" t="s">
        <v>3995</v>
      </c>
      <c r="B1210" s="7" t="s">
        <v>3994</v>
      </c>
      <c r="C1210" s="7" t="s">
        <v>773</v>
      </c>
      <c r="D1210" s="649">
        <v>3.09</v>
      </c>
      <c r="E1210" s="649">
        <v>1.1000000000000001</v>
      </c>
      <c r="F1210" s="649">
        <v>1.04</v>
      </c>
      <c r="G1210" s="649">
        <v>0.19</v>
      </c>
      <c r="H1210" s="649">
        <v>0.12</v>
      </c>
    </row>
    <row r="1211" spans="1:8">
      <c r="A1211" s="7" t="s">
        <v>3993</v>
      </c>
      <c r="B1211" s="7" t="s">
        <v>3499</v>
      </c>
      <c r="C1211" s="7" t="s">
        <v>773</v>
      </c>
      <c r="D1211" s="649"/>
      <c r="E1211" s="649"/>
      <c r="F1211" s="649"/>
      <c r="G1211" s="649"/>
      <c r="H1211" s="649"/>
    </row>
    <row r="1212" spans="1:8">
      <c r="A1212" s="7" t="s">
        <v>3992</v>
      </c>
      <c r="B1212" s="7" t="s">
        <v>2995</v>
      </c>
      <c r="C1212" s="7" t="s">
        <v>773</v>
      </c>
      <c r="D1212" s="649"/>
      <c r="E1212" s="649"/>
      <c r="F1212" s="649"/>
      <c r="G1212" s="649"/>
      <c r="H1212" s="649"/>
    </row>
    <row r="1213" spans="1:8">
      <c r="A1213" s="7" t="s">
        <v>3991</v>
      </c>
      <c r="B1213" s="7" t="s">
        <v>3499</v>
      </c>
      <c r="C1213" s="7" t="s">
        <v>773</v>
      </c>
      <c r="D1213" s="649"/>
      <c r="E1213" s="649"/>
      <c r="F1213" s="649"/>
      <c r="G1213" s="649"/>
      <c r="H1213" s="649"/>
    </row>
    <row r="1214" spans="1:8">
      <c r="A1214" s="7" t="s">
        <v>3990</v>
      </c>
      <c r="B1214" s="7" t="s">
        <v>3989</v>
      </c>
      <c r="C1214" s="7" t="s">
        <v>773</v>
      </c>
      <c r="D1214" s="649"/>
      <c r="E1214" s="649"/>
      <c r="F1214" s="649"/>
      <c r="G1214" s="649"/>
      <c r="H1214" s="649"/>
    </row>
    <row r="1215" spans="1:8">
      <c r="A1215" s="7" t="s">
        <v>3988</v>
      </c>
      <c r="B1215" s="7" t="s">
        <v>3499</v>
      </c>
      <c r="C1215" s="7" t="s">
        <v>773</v>
      </c>
      <c r="D1215" s="649"/>
      <c r="E1215" s="649"/>
      <c r="F1215" s="649"/>
      <c r="G1215" s="649"/>
      <c r="H1215" s="649"/>
    </row>
    <row r="1216" spans="1:8">
      <c r="A1216" s="7" t="s">
        <v>3987</v>
      </c>
      <c r="B1216" s="7" t="s">
        <v>348</v>
      </c>
      <c r="C1216" s="7" t="s">
        <v>773</v>
      </c>
      <c r="D1216" s="649">
        <v>45.31</v>
      </c>
      <c r="E1216" s="649">
        <v>158.05000000000001</v>
      </c>
      <c r="F1216" s="649">
        <v>87.45</v>
      </c>
      <c r="G1216" s="649">
        <v>45.56</v>
      </c>
      <c r="H1216" s="649">
        <v>56.68</v>
      </c>
    </row>
    <row r="1217" spans="1:8">
      <c r="A1217" s="7" t="s">
        <v>3986</v>
      </c>
      <c r="B1217" s="7" t="s">
        <v>3985</v>
      </c>
      <c r="C1217" s="7" t="s">
        <v>773</v>
      </c>
      <c r="D1217" s="649"/>
      <c r="E1217" s="649"/>
      <c r="F1217" s="649"/>
      <c r="G1217" s="649"/>
      <c r="H1217" s="649"/>
    </row>
    <row r="1218" spans="1:8">
      <c r="A1218" s="7" t="s">
        <v>3984</v>
      </c>
      <c r="B1218" s="7" t="s">
        <v>3983</v>
      </c>
      <c r="C1218" s="7" t="s">
        <v>773</v>
      </c>
      <c r="D1218" s="649">
        <v>0.02</v>
      </c>
      <c r="E1218" s="649">
        <v>0.02</v>
      </c>
      <c r="F1218" s="649">
        <v>0.06</v>
      </c>
      <c r="G1218" s="649">
        <v>0.04</v>
      </c>
      <c r="H1218" s="649">
        <v>0.02</v>
      </c>
    </row>
    <row r="1219" spans="1:8">
      <c r="A1219" s="7" t="s">
        <v>3982</v>
      </c>
      <c r="B1219" s="7" t="s">
        <v>3981</v>
      </c>
      <c r="C1219" s="7" t="s">
        <v>773</v>
      </c>
      <c r="D1219" s="649">
        <v>45.28</v>
      </c>
      <c r="E1219" s="649">
        <v>158.04</v>
      </c>
      <c r="F1219" s="649">
        <v>87.39</v>
      </c>
      <c r="G1219" s="649">
        <v>45.52</v>
      </c>
      <c r="H1219" s="649">
        <v>56.66</v>
      </c>
    </row>
    <row r="1220" spans="1:8">
      <c r="A1220" s="7" t="s">
        <v>3980</v>
      </c>
      <c r="B1220" s="7" t="s">
        <v>3979</v>
      </c>
      <c r="C1220" s="7" t="s">
        <v>773</v>
      </c>
      <c r="D1220" s="649"/>
      <c r="E1220" s="649"/>
      <c r="F1220" s="649"/>
      <c r="G1220" s="649"/>
      <c r="H1220" s="649"/>
    </row>
    <row r="1221" spans="1:8">
      <c r="A1221" s="7" t="s">
        <v>3978</v>
      </c>
      <c r="B1221" s="7" t="s">
        <v>3977</v>
      </c>
      <c r="C1221" s="7" t="s">
        <v>773</v>
      </c>
      <c r="D1221" s="649"/>
      <c r="E1221" s="649"/>
      <c r="F1221" s="649"/>
      <c r="G1221" s="649"/>
      <c r="H1221" s="649"/>
    </row>
    <row r="1222" spans="1:8">
      <c r="A1222" s="7" t="s">
        <v>3976</v>
      </c>
      <c r="B1222" s="7" t="s">
        <v>3975</v>
      </c>
      <c r="C1222" s="7" t="s">
        <v>773</v>
      </c>
      <c r="D1222" s="649"/>
      <c r="E1222" s="649"/>
      <c r="F1222" s="649"/>
      <c r="G1222" s="649"/>
      <c r="H1222" s="649"/>
    </row>
    <row r="1223" spans="1:8">
      <c r="A1223" s="7" t="s">
        <v>3974</v>
      </c>
      <c r="B1223" s="7" t="s">
        <v>3973</v>
      </c>
      <c r="C1223" s="7" t="s">
        <v>773</v>
      </c>
      <c r="D1223" s="649"/>
      <c r="E1223" s="649"/>
      <c r="F1223" s="649"/>
      <c r="G1223" s="649"/>
      <c r="H1223" s="649"/>
    </row>
    <row r="1224" spans="1:8">
      <c r="A1224" s="7" t="s">
        <v>3972</v>
      </c>
      <c r="B1224" s="7" t="s">
        <v>3971</v>
      </c>
      <c r="C1224" s="7" t="s">
        <v>773</v>
      </c>
      <c r="D1224" s="649"/>
      <c r="E1224" s="649"/>
      <c r="F1224" s="649"/>
      <c r="G1224" s="649"/>
      <c r="H1224" s="649"/>
    </row>
    <row r="1225" spans="1:8">
      <c r="A1225" s="7" t="s">
        <v>3970</v>
      </c>
      <c r="B1225" s="7" t="s">
        <v>1352</v>
      </c>
      <c r="C1225" s="7" t="s">
        <v>773</v>
      </c>
      <c r="D1225" s="649"/>
      <c r="E1225" s="649"/>
      <c r="F1225" s="649"/>
      <c r="G1225" s="649"/>
      <c r="H1225" s="649"/>
    </row>
    <row r="1226" spans="1:8">
      <c r="A1226" s="7" t="s">
        <v>3969</v>
      </c>
      <c r="B1226" s="7" t="s">
        <v>3968</v>
      </c>
      <c r="C1226" s="7" t="s">
        <v>773</v>
      </c>
      <c r="D1226" s="649"/>
      <c r="E1226" s="649"/>
      <c r="F1226" s="649"/>
      <c r="G1226" s="649"/>
      <c r="H1226" s="649"/>
    </row>
    <row r="1227" spans="1:8">
      <c r="A1227" s="7" t="s">
        <v>3967</v>
      </c>
      <c r="B1227" s="7" t="s">
        <v>3966</v>
      </c>
      <c r="C1227" s="7" t="s">
        <v>773</v>
      </c>
      <c r="D1227" s="649"/>
      <c r="E1227" s="649"/>
      <c r="F1227" s="649"/>
      <c r="G1227" s="649"/>
      <c r="H1227" s="649"/>
    </row>
    <row r="1228" spans="1:8">
      <c r="A1228" s="7" t="s">
        <v>3965</v>
      </c>
      <c r="B1228" s="7" t="s">
        <v>3964</v>
      </c>
      <c r="C1228" s="7" t="s">
        <v>773</v>
      </c>
      <c r="D1228" s="649"/>
      <c r="E1228" s="649"/>
      <c r="F1228" s="649"/>
      <c r="G1228" s="649"/>
      <c r="H1228" s="649"/>
    </row>
    <row r="1229" spans="1:8">
      <c r="A1229" s="7" t="s">
        <v>3963</v>
      </c>
      <c r="B1229" s="7" t="s">
        <v>3962</v>
      </c>
      <c r="C1229" s="7" t="s">
        <v>773</v>
      </c>
      <c r="D1229" s="649"/>
      <c r="E1229" s="649"/>
      <c r="F1229" s="649"/>
      <c r="G1229" s="649"/>
      <c r="H1229" s="649"/>
    </row>
    <row r="1230" spans="1:8">
      <c r="A1230" s="7" t="s">
        <v>3961</v>
      </c>
      <c r="B1230" s="7" t="s">
        <v>3960</v>
      </c>
      <c r="C1230" s="7" t="s">
        <v>773</v>
      </c>
      <c r="D1230" s="649"/>
      <c r="E1230" s="649"/>
      <c r="F1230" s="649"/>
      <c r="G1230" s="649"/>
      <c r="H1230" s="649"/>
    </row>
    <row r="1231" spans="1:8">
      <c r="A1231" s="7" t="s">
        <v>3959</v>
      </c>
      <c r="B1231" s="7" t="s">
        <v>3958</v>
      </c>
      <c r="C1231" s="7" t="s">
        <v>773</v>
      </c>
      <c r="D1231" s="649"/>
      <c r="E1231" s="649"/>
      <c r="F1231" s="649"/>
      <c r="G1231" s="649"/>
      <c r="H1231" s="649"/>
    </row>
    <row r="1232" spans="1:8">
      <c r="A1232" s="7" t="s">
        <v>3957</v>
      </c>
      <c r="B1232" s="7" t="s">
        <v>3956</v>
      </c>
      <c r="C1232" s="7" t="s">
        <v>773</v>
      </c>
      <c r="D1232" s="649"/>
      <c r="E1232" s="649"/>
      <c r="F1232" s="649"/>
      <c r="G1232" s="649"/>
      <c r="H1232" s="649"/>
    </row>
    <row r="1233" spans="1:8">
      <c r="A1233" s="7" t="s">
        <v>3955</v>
      </c>
      <c r="B1233" s="7" t="s">
        <v>3954</v>
      </c>
      <c r="C1233" s="7" t="s">
        <v>773</v>
      </c>
      <c r="D1233" s="649"/>
      <c r="E1233" s="649"/>
      <c r="F1233" s="649"/>
      <c r="G1233" s="649"/>
      <c r="H1233" s="649"/>
    </row>
    <row r="1234" spans="1:8">
      <c r="A1234" s="7" t="s">
        <v>3953</v>
      </c>
      <c r="B1234" s="7" t="s">
        <v>3952</v>
      </c>
      <c r="C1234" s="7" t="s">
        <v>773</v>
      </c>
      <c r="D1234" s="649"/>
      <c r="E1234" s="649"/>
      <c r="F1234" s="649"/>
      <c r="G1234" s="649"/>
      <c r="H1234" s="649"/>
    </row>
    <row r="1235" spans="1:8">
      <c r="A1235" s="7" t="s">
        <v>3951</v>
      </c>
      <c r="B1235" s="7" t="s">
        <v>3950</v>
      </c>
      <c r="C1235" s="7" t="s">
        <v>773</v>
      </c>
      <c r="D1235" s="649"/>
      <c r="E1235" s="649"/>
      <c r="F1235" s="649"/>
      <c r="G1235" s="649"/>
      <c r="H1235" s="649"/>
    </row>
    <row r="1236" spans="1:8">
      <c r="A1236" s="7" t="s">
        <v>3949</v>
      </c>
      <c r="B1236" s="7" t="s">
        <v>3948</v>
      </c>
      <c r="C1236" s="7" t="s">
        <v>773</v>
      </c>
      <c r="D1236" s="649"/>
      <c r="E1236" s="649"/>
      <c r="F1236" s="649"/>
      <c r="G1236" s="649"/>
      <c r="H1236" s="649"/>
    </row>
    <row r="1237" spans="1:8">
      <c r="A1237" s="7" t="s">
        <v>3947</v>
      </c>
      <c r="B1237" s="7" t="s">
        <v>3946</v>
      </c>
      <c r="C1237" s="7" t="s">
        <v>773</v>
      </c>
      <c r="D1237" s="649"/>
      <c r="E1237" s="649"/>
      <c r="F1237" s="649"/>
      <c r="G1237" s="649"/>
      <c r="H1237" s="649"/>
    </row>
    <row r="1238" spans="1:8">
      <c r="A1238" s="7" t="s">
        <v>3945</v>
      </c>
      <c r="B1238" s="7" t="s">
        <v>3944</v>
      </c>
      <c r="C1238" s="7" t="s">
        <v>773</v>
      </c>
      <c r="D1238" s="649"/>
      <c r="E1238" s="649"/>
      <c r="F1238" s="649"/>
      <c r="G1238" s="649"/>
      <c r="H1238" s="649"/>
    </row>
    <row r="1239" spans="1:8">
      <c r="A1239" s="7" t="s">
        <v>3943</v>
      </c>
      <c r="B1239" s="7" t="s">
        <v>3942</v>
      </c>
      <c r="C1239" s="7" t="s">
        <v>773</v>
      </c>
      <c r="D1239" s="649"/>
      <c r="E1239" s="649"/>
      <c r="F1239" s="649"/>
      <c r="G1239" s="649"/>
      <c r="H1239" s="649"/>
    </row>
    <row r="1240" spans="1:8">
      <c r="A1240" s="7" t="s">
        <v>3941</v>
      </c>
      <c r="B1240" s="7" t="s">
        <v>3940</v>
      </c>
      <c r="C1240" s="7" t="s">
        <v>773</v>
      </c>
      <c r="D1240" s="649"/>
      <c r="E1240" s="649"/>
      <c r="F1240" s="649"/>
      <c r="G1240" s="649"/>
      <c r="H1240" s="649"/>
    </row>
    <row r="1241" spans="1:8">
      <c r="A1241" s="7" t="s">
        <v>3939</v>
      </c>
      <c r="B1241" s="7" t="s">
        <v>3938</v>
      </c>
      <c r="C1241" s="7" t="s">
        <v>773</v>
      </c>
      <c r="D1241" s="649"/>
      <c r="E1241" s="649"/>
      <c r="F1241" s="649"/>
      <c r="G1241" s="649"/>
      <c r="H1241" s="649"/>
    </row>
    <row r="1242" spans="1:8">
      <c r="A1242" s="7" t="s">
        <v>3937</v>
      </c>
      <c r="B1242" s="7" t="s">
        <v>3936</v>
      </c>
      <c r="C1242" s="7" t="s">
        <v>773</v>
      </c>
      <c r="D1242" s="649"/>
      <c r="E1242" s="649"/>
      <c r="F1242" s="649"/>
      <c r="G1242" s="649"/>
      <c r="H1242" s="649"/>
    </row>
    <row r="1243" spans="1:8">
      <c r="A1243" s="7" t="s">
        <v>3935</v>
      </c>
      <c r="B1243" s="7" t="s">
        <v>3934</v>
      </c>
      <c r="C1243" s="7" t="s">
        <v>773</v>
      </c>
      <c r="D1243" s="649"/>
      <c r="E1243" s="649"/>
      <c r="F1243" s="649"/>
      <c r="G1243" s="649"/>
      <c r="H1243" s="649"/>
    </row>
    <row r="1244" spans="1:8">
      <c r="A1244" s="7" t="s">
        <v>3933</v>
      </c>
      <c r="B1244" s="7" t="s">
        <v>1352</v>
      </c>
      <c r="C1244" s="7" t="s">
        <v>773</v>
      </c>
      <c r="D1244" s="649"/>
      <c r="E1244" s="649"/>
      <c r="F1244" s="649"/>
      <c r="G1244" s="649"/>
      <c r="H1244" s="649"/>
    </row>
    <row r="1245" spans="1:8">
      <c r="A1245" s="7" t="s">
        <v>3932</v>
      </c>
      <c r="B1245" s="7" t="s">
        <v>3931</v>
      </c>
      <c r="C1245" s="7" t="s">
        <v>773</v>
      </c>
      <c r="D1245" s="649"/>
      <c r="E1245" s="649"/>
      <c r="F1245" s="649"/>
      <c r="G1245" s="649"/>
      <c r="H1245" s="649"/>
    </row>
    <row r="1246" spans="1:8">
      <c r="A1246" s="7" t="s">
        <v>3930</v>
      </c>
      <c r="B1246" s="7" t="s">
        <v>290</v>
      </c>
      <c r="C1246" s="7" t="s">
        <v>773</v>
      </c>
      <c r="D1246" s="650">
        <v>1566.47</v>
      </c>
      <c r="E1246" s="650">
        <v>1492.42</v>
      </c>
      <c r="F1246" s="650">
        <v>1669.92</v>
      </c>
      <c r="G1246" s="650">
        <v>2151.8000000000002</v>
      </c>
      <c r="H1246" s="650">
        <v>3261.12</v>
      </c>
    </row>
    <row r="1247" spans="1:8">
      <c r="A1247" s="7" t="s">
        <v>3929</v>
      </c>
      <c r="B1247" s="7" t="s">
        <v>3928</v>
      </c>
      <c r="C1247" s="7" t="s">
        <v>773</v>
      </c>
      <c r="D1247" s="650">
        <v>1186.26</v>
      </c>
      <c r="E1247" s="649">
        <v>346.82</v>
      </c>
      <c r="F1247" s="649">
        <v>329.38</v>
      </c>
      <c r="G1247" s="649">
        <v>309.35000000000002</v>
      </c>
      <c r="H1247" s="649">
        <v>328.24</v>
      </c>
    </row>
    <row r="1248" spans="1:8">
      <c r="A1248" s="7" t="s">
        <v>3927</v>
      </c>
      <c r="B1248" s="7" t="s">
        <v>3710</v>
      </c>
      <c r="C1248" s="7" t="s">
        <v>773</v>
      </c>
      <c r="D1248" s="649">
        <v>89</v>
      </c>
      <c r="E1248" s="649">
        <v>25.54</v>
      </c>
      <c r="F1248" s="649">
        <v>25.54</v>
      </c>
      <c r="G1248" s="649">
        <v>26.09</v>
      </c>
      <c r="H1248" s="649">
        <v>26.09</v>
      </c>
    </row>
    <row r="1249" spans="1:8">
      <c r="A1249" s="7" t="s">
        <v>3926</v>
      </c>
      <c r="B1249" s="7" t="s">
        <v>3697</v>
      </c>
      <c r="C1249" s="7" t="s">
        <v>773</v>
      </c>
      <c r="D1249" s="649"/>
      <c r="E1249" s="649"/>
      <c r="F1249" s="649"/>
      <c r="G1249" s="649"/>
      <c r="H1249" s="649"/>
    </row>
    <row r="1250" spans="1:8">
      <c r="A1250" s="7" t="s">
        <v>3925</v>
      </c>
      <c r="B1250" s="7" t="s">
        <v>3646</v>
      </c>
      <c r="C1250" s="7" t="s">
        <v>773</v>
      </c>
      <c r="D1250" s="649"/>
      <c r="E1250" s="649"/>
      <c r="F1250" s="649"/>
      <c r="G1250" s="649"/>
      <c r="H1250" s="649"/>
    </row>
    <row r="1251" spans="1:8">
      <c r="A1251" s="7" t="s">
        <v>3924</v>
      </c>
      <c r="B1251" s="7" t="s">
        <v>3923</v>
      </c>
      <c r="C1251" s="7" t="s">
        <v>773</v>
      </c>
      <c r="D1251" s="650">
        <v>1578.15</v>
      </c>
      <c r="E1251" s="649">
        <v>419.41</v>
      </c>
      <c r="F1251" s="649">
        <v>441.5</v>
      </c>
      <c r="G1251" s="649">
        <v>452.1</v>
      </c>
      <c r="H1251" s="649">
        <v>495.5</v>
      </c>
    </row>
    <row r="1252" spans="1:8">
      <c r="A1252" s="7" t="s">
        <v>3922</v>
      </c>
      <c r="B1252" s="7" t="s">
        <v>3699</v>
      </c>
      <c r="C1252" s="7" t="s">
        <v>773</v>
      </c>
      <c r="D1252" s="649">
        <v>551.54</v>
      </c>
      <c r="E1252" s="649">
        <v>134.31</v>
      </c>
      <c r="F1252" s="649">
        <v>167.82</v>
      </c>
      <c r="G1252" s="649">
        <v>195.05</v>
      </c>
      <c r="H1252" s="649">
        <v>229.91</v>
      </c>
    </row>
    <row r="1253" spans="1:8">
      <c r="A1253" s="7" t="s">
        <v>3921</v>
      </c>
      <c r="B1253" s="7" t="s">
        <v>3697</v>
      </c>
      <c r="C1253" s="7" t="s">
        <v>773</v>
      </c>
      <c r="D1253" s="649"/>
      <c r="E1253" s="649"/>
      <c r="F1253" s="649"/>
      <c r="G1253" s="649"/>
      <c r="H1253" s="649"/>
    </row>
    <row r="1254" spans="1:8">
      <c r="A1254" s="7" t="s">
        <v>3920</v>
      </c>
      <c r="B1254" s="7" t="s">
        <v>3646</v>
      </c>
      <c r="C1254" s="7" t="s">
        <v>773</v>
      </c>
      <c r="D1254" s="649"/>
      <c r="E1254" s="649"/>
      <c r="F1254" s="649"/>
      <c r="G1254" s="649">
        <v>0.32</v>
      </c>
      <c r="H1254" s="649">
        <v>0.32</v>
      </c>
    </row>
    <row r="1255" spans="1:8">
      <c r="A1255" s="7" t="s">
        <v>3919</v>
      </c>
      <c r="B1255" s="7" t="s">
        <v>3918</v>
      </c>
      <c r="C1255" s="7" t="s">
        <v>773</v>
      </c>
      <c r="D1255" s="649">
        <v>263.51</v>
      </c>
      <c r="E1255" s="649">
        <v>127.53</v>
      </c>
      <c r="F1255" s="649">
        <v>132.91999999999999</v>
      </c>
      <c r="G1255" s="649">
        <v>135.18</v>
      </c>
      <c r="H1255" s="649">
        <v>165.62</v>
      </c>
    </row>
    <row r="1256" spans="1:8">
      <c r="A1256" s="7" t="s">
        <v>3917</v>
      </c>
      <c r="B1256" s="7" t="s">
        <v>3532</v>
      </c>
      <c r="C1256" s="7" t="s">
        <v>773</v>
      </c>
      <c r="D1256" s="649">
        <v>53.34</v>
      </c>
      <c r="E1256" s="649">
        <v>21.09</v>
      </c>
      <c r="F1256" s="649">
        <v>27.58</v>
      </c>
      <c r="G1256" s="649">
        <v>34.29</v>
      </c>
      <c r="H1256" s="649">
        <v>41.18</v>
      </c>
    </row>
    <row r="1257" spans="1:8">
      <c r="A1257" s="7" t="s">
        <v>3916</v>
      </c>
      <c r="B1257" s="7" t="s">
        <v>3530</v>
      </c>
      <c r="C1257" s="7" t="s">
        <v>773</v>
      </c>
      <c r="D1257" s="649"/>
      <c r="E1257" s="649"/>
      <c r="F1257" s="649"/>
      <c r="G1257" s="649"/>
      <c r="H1257" s="649"/>
    </row>
    <row r="1258" spans="1:8">
      <c r="A1258" s="7" t="s">
        <v>3915</v>
      </c>
      <c r="B1258" s="7" t="s">
        <v>3534</v>
      </c>
      <c r="C1258" s="7" t="s">
        <v>773</v>
      </c>
      <c r="D1258" s="649"/>
      <c r="E1258" s="649"/>
      <c r="F1258" s="649"/>
      <c r="G1258" s="649"/>
      <c r="H1258" s="649"/>
    </row>
    <row r="1259" spans="1:8">
      <c r="A1259" s="7" t="s">
        <v>3914</v>
      </c>
      <c r="B1259" s="7" t="s">
        <v>3913</v>
      </c>
      <c r="C1259" s="7" t="s">
        <v>773</v>
      </c>
      <c r="D1259" s="649">
        <v>82.41</v>
      </c>
      <c r="E1259" s="649">
        <v>52.52</v>
      </c>
      <c r="F1259" s="649">
        <v>55.52</v>
      </c>
      <c r="G1259" s="649">
        <v>58.59</v>
      </c>
      <c r="H1259" s="649">
        <v>59.28</v>
      </c>
    </row>
    <row r="1260" spans="1:8">
      <c r="A1260" s="7" t="s">
        <v>3912</v>
      </c>
      <c r="B1260" s="7" t="s">
        <v>3532</v>
      </c>
      <c r="C1260" s="7" t="s">
        <v>773</v>
      </c>
      <c r="D1260" s="649">
        <v>13.86</v>
      </c>
      <c r="E1260" s="649">
        <v>6.34</v>
      </c>
      <c r="F1260" s="649">
        <v>9.0399999999999991</v>
      </c>
      <c r="G1260" s="649">
        <v>11.91</v>
      </c>
      <c r="H1260" s="649">
        <v>14.84</v>
      </c>
    </row>
    <row r="1261" spans="1:8">
      <c r="A1261" s="7" t="s">
        <v>3911</v>
      </c>
      <c r="B1261" s="7" t="s">
        <v>3530</v>
      </c>
      <c r="C1261" s="7" t="s">
        <v>773</v>
      </c>
      <c r="D1261" s="649"/>
      <c r="E1261" s="649"/>
      <c r="F1261" s="649"/>
      <c r="G1261" s="649"/>
      <c r="H1261" s="649"/>
    </row>
    <row r="1262" spans="1:8">
      <c r="A1262" s="7" t="s">
        <v>3910</v>
      </c>
      <c r="B1262" s="7" t="s">
        <v>3534</v>
      </c>
      <c r="C1262" s="7" t="s">
        <v>773</v>
      </c>
      <c r="D1262" s="649"/>
      <c r="E1262" s="649"/>
      <c r="F1262" s="649"/>
      <c r="G1262" s="649">
        <v>0.32</v>
      </c>
      <c r="H1262" s="649">
        <v>0.3</v>
      </c>
    </row>
    <row r="1263" spans="1:8">
      <c r="A1263" s="7" t="s">
        <v>3909</v>
      </c>
      <c r="B1263" s="7" t="s">
        <v>3908</v>
      </c>
      <c r="C1263" s="7" t="s">
        <v>773</v>
      </c>
      <c r="D1263" s="650">
        <v>1207.72</v>
      </c>
      <c r="E1263" s="649">
        <v>219.7</v>
      </c>
      <c r="F1263" s="649">
        <v>232.88</v>
      </c>
      <c r="G1263" s="649">
        <v>234.17</v>
      </c>
      <c r="H1263" s="649">
        <v>239.84</v>
      </c>
    </row>
    <row r="1264" spans="1:8">
      <c r="A1264" s="7" t="s">
        <v>3907</v>
      </c>
      <c r="B1264" s="7" t="s">
        <v>3532</v>
      </c>
      <c r="C1264" s="7" t="s">
        <v>773</v>
      </c>
      <c r="D1264" s="649">
        <v>469.67</v>
      </c>
      <c r="E1264" s="649">
        <v>93.72</v>
      </c>
      <c r="F1264" s="649">
        <v>115.42</v>
      </c>
      <c r="G1264" s="649">
        <v>130.58000000000001</v>
      </c>
      <c r="H1264" s="649">
        <v>152.91</v>
      </c>
    </row>
    <row r="1265" spans="1:8">
      <c r="A1265" s="7" t="s">
        <v>3906</v>
      </c>
      <c r="B1265" s="7" t="s">
        <v>3530</v>
      </c>
      <c r="C1265" s="7" t="s">
        <v>773</v>
      </c>
      <c r="D1265" s="649"/>
      <c r="E1265" s="649"/>
      <c r="F1265" s="649"/>
      <c r="G1265" s="649"/>
      <c r="H1265" s="649"/>
    </row>
    <row r="1266" spans="1:8">
      <c r="A1266" s="7" t="s">
        <v>3905</v>
      </c>
      <c r="B1266" s="7" t="s">
        <v>3534</v>
      </c>
      <c r="C1266" s="7" t="s">
        <v>773</v>
      </c>
      <c r="D1266" s="649"/>
      <c r="E1266" s="649"/>
      <c r="F1266" s="649"/>
      <c r="G1266" s="649"/>
      <c r="H1266" s="649"/>
    </row>
    <row r="1267" spans="1:8">
      <c r="A1267" s="7" t="s">
        <v>3904</v>
      </c>
      <c r="B1267" s="7" t="s">
        <v>3903</v>
      </c>
      <c r="C1267" s="7" t="s">
        <v>773</v>
      </c>
      <c r="D1267" s="649"/>
      <c r="E1267" s="649"/>
      <c r="F1267" s="649"/>
      <c r="G1267" s="649"/>
      <c r="H1267" s="649"/>
    </row>
    <row r="1268" spans="1:8">
      <c r="A1268" s="7" t="s">
        <v>3902</v>
      </c>
      <c r="B1268" s="7" t="s">
        <v>3532</v>
      </c>
      <c r="C1268" s="7" t="s">
        <v>773</v>
      </c>
      <c r="D1268" s="649"/>
      <c r="E1268" s="649"/>
      <c r="F1268" s="649"/>
      <c r="G1268" s="649"/>
      <c r="H1268" s="649"/>
    </row>
    <row r="1269" spans="1:8">
      <c r="A1269" s="7" t="s">
        <v>3901</v>
      </c>
      <c r="B1269" s="7" t="s">
        <v>3530</v>
      </c>
      <c r="C1269" s="7" t="s">
        <v>773</v>
      </c>
      <c r="D1269" s="649"/>
      <c r="E1269" s="649"/>
      <c r="F1269" s="649"/>
      <c r="G1269" s="649"/>
      <c r="H1269" s="649"/>
    </row>
    <row r="1270" spans="1:8">
      <c r="A1270" s="7" t="s">
        <v>3900</v>
      </c>
      <c r="B1270" s="7" t="s">
        <v>3534</v>
      </c>
      <c r="C1270" s="7" t="s">
        <v>773</v>
      </c>
      <c r="D1270" s="649"/>
      <c r="E1270" s="649"/>
      <c r="F1270" s="649"/>
      <c r="G1270" s="649"/>
      <c r="H1270" s="649"/>
    </row>
    <row r="1271" spans="1:8">
      <c r="A1271" s="7" t="s">
        <v>3899</v>
      </c>
      <c r="B1271" s="7" t="s">
        <v>3898</v>
      </c>
      <c r="C1271" s="7" t="s">
        <v>773</v>
      </c>
      <c r="D1271" s="649"/>
      <c r="E1271" s="649"/>
      <c r="F1271" s="649"/>
      <c r="G1271" s="649"/>
      <c r="H1271" s="649"/>
    </row>
    <row r="1272" spans="1:8">
      <c r="A1272" s="7" t="s">
        <v>3897</v>
      </c>
      <c r="B1272" s="7" t="s">
        <v>3532</v>
      </c>
      <c r="C1272" s="7" t="s">
        <v>773</v>
      </c>
      <c r="D1272" s="649"/>
      <c r="E1272" s="649"/>
      <c r="F1272" s="649"/>
      <c r="G1272" s="649"/>
      <c r="H1272" s="649"/>
    </row>
    <row r="1273" spans="1:8">
      <c r="A1273" s="7" t="s">
        <v>3896</v>
      </c>
      <c r="B1273" s="7" t="s">
        <v>3530</v>
      </c>
      <c r="C1273" s="7" t="s">
        <v>773</v>
      </c>
      <c r="D1273" s="649"/>
      <c r="E1273" s="649"/>
      <c r="F1273" s="649"/>
      <c r="G1273" s="649"/>
      <c r="H1273" s="649"/>
    </row>
    <row r="1274" spans="1:8">
      <c r="A1274" s="7" t="s">
        <v>3895</v>
      </c>
      <c r="B1274" s="7" t="s">
        <v>3534</v>
      </c>
      <c r="C1274" s="7" t="s">
        <v>773</v>
      </c>
      <c r="D1274" s="649"/>
      <c r="E1274" s="649"/>
      <c r="F1274" s="649"/>
      <c r="G1274" s="649"/>
      <c r="H1274" s="649"/>
    </row>
    <row r="1275" spans="1:8">
      <c r="A1275" s="7" t="s">
        <v>3894</v>
      </c>
      <c r="B1275" s="7" t="s">
        <v>3893</v>
      </c>
      <c r="C1275" s="7" t="s">
        <v>773</v>
      </c>
      <c r="D1275" s="649"/>
      <c r="E1275" s="649"/>
      <c r="F1275" s="649"/>
      <c r="G1275" s="649"/>
      <c r="H1275" s="649"/>
    </row>
    <row r="1276" spans="1:8">
      <c r="A1276" s="7" t="s">
        <v>3892</v>
      </c>
      <c r="B1276" s="7" t="s">
        <v>3532</v>
      </c>
      <c r="C1276" s="7" t="s">
        <v>773</v>
      </c>
      <c r="D1276" s="649"/>
      <c r="E1276" s="649"/>
      <c r="F1276" s="649"/>
      <c r="G1276" s="649"/>
      <c r="H1276" s="649"/>
    </row>
    <row r="1277" spans="1:8">
      <c r="A1277" s="7" t="s">
        <v>3891</v>
      </c>
      <c r="B1277" s="7" t="s">
        <v>3530</v>
      </c>
      <c r="C1277" s="7" t="s">
        <v>773</v>
      </c>
      <c r="D1277" s="649"/>
      <c r="E1277" s="649"/>
      <c r="F1277" s="649"/>
      <c r="G1277" s="649"/>
      <c r="H1277" s="649"/>
    </row>
    <row r="1278" spans="1:8">
      <c r="A1278" s="7" t="s">
        <v>3890</v>
      </c>
      <c r="B1278" s="7" t="s">
        <v>3534</v>
      </c>
      <c r="C1278" s="7" t="s">
        <v>773</v>
      </c>
      <c r="D1278" s="649"/>
      <c r="E1278" s="649"/>
      <c r="F1278" s="649"/>
      <c r="G1278" s="649"/>
      <c r="H1278" s="649"/>
    </row>
    <row r="1279" spans="1:8">
      <c r="A1279" s="7" t="s">
        <v>3889</v>
      </c>
      <c r="B1279" s="7" t="s">
        <v>3888</v>
      </c>
      <c r="C1279" s="7" t="s">
        <v>773</v>
      </c>
      <c r="D1279" s="649"/>
      <c r="E1279" s="649"/>
      <c r="F1279" s="649"/>
      <c r="G1279" s="649"/>
      <c r="H1279" s="649"/>
    </row>
    <row r="1280" spans="1:8">
      <c r="A1280" s="7" t="s">
        <v>3887</v>
      </c>
      <c r="B1280" s="7" t="s">
        <v>3532</v>
      </c>
      <c r="C1280" s="7" t="s">
        <v>773</v>
      </c>
      <c r="D1280" s="649"/>
      <c r="E1280" s="649"/>
      <c r="F1280" s="649"/>
      <c r="G1280" s="649"/>
      <c r="H1280" s="649"/>
    </row>
    <row r="1281" spans="1:8">
      <c r="A1281" s="7" t="s">
        <v>3886</v>
      </c>
      <c r="B1281" s="7" t="s">
        <v>3530</v>
      </c>
      <c r="C1281" s="7" t="s">
        <v>773</v>
      </c>
      <c r="D1281" s="649"/>
      <c r="E1281" s="649"/>
      <c r="F1281" s="649"/>
      <c r="G1281" s="649"/>
      <c r="H1281" s="649"/>
    </row>
    <row r="1282" spans="1:8">
      <c r="A1282" s="7" t="s">
        <v>3885</v>
      </c>
      <c r="B1282" s="7" t="s">
        <v>3534</v>
      </c>
      <c r="C1282" s="7" t="s">
        <v>773</v>
      </c>
      <c r="D1282" s="649"/>
      <c r="E1282" s="649"/>
      <c r="F1282" s="649"/>
      <c r="G1282" s="649"/>
      <c r="H1282" s="649"/>
    </row>
    <row r="1283" spans="1:8">
      <c r="A1283" s="7" t="s">
        <v>3884</v>
      </c>
      <c r="B1283" s="7" t="s">
        <v>3883</v>
      </c>
      <c r="C1283" s="7" t="s">
        <v>773</v>
      </c>
      <c r="D1283" s="649">
        <v>1.03</v>
      </c>
      <c r="E1283" s="649">
        <v>0.91</v>
      </c>
      <c r="F1283" s="649">
        <v>0.91</v>
      </c>
      <c r="G1283" s="649">
        <v>1.65</v>
      </c>
      <c r="H1283" s="649">
        <v>2.02</v>
      </c>
    </row>
    <row r="1284" spans="1:8">
      <c r="A1284" s="7" t="s">
        <v>3882</v>
      </c>
      <c r="B1284" s="7" t="s">
        <v>3532</v>
      </c>
      <c r="C1284" s="7" t="s">
        <v>773</v>
      </c>
      <c r="D1284" s="649">
        <v>0.75</v>
      </c>
      <c r="E1284" s="649">
        <v>0.36</v>
      </c>
      <c r="F1284" s="649">
        <v>0.5</v>
      </c>
      <c r="G1284" s="649">
        <v>0.68</v>
      </c>
      <c r="H1284" s="649">
        <v>1</v>
      </c>
    </row>
    <row r="1285" spans="1:8">
      <c r="A1285" s="7" t="s">
        <v>3881</v>
      </c>
      <c r="B1285" s="7" t="s">
        <v>3530</v>
      </c>
      <c r="C1285" s="7" t="s">
        <v>773</v>
      </c>
      <c r="D1285" s="649"/>
      <c r="E1285" s="649"/>
      <c r="F1285" s="649"/>
      <c r="G1285" s="649"/>
      <c r="H1285" s="649"/>
    </row>
    <row r="1286" spans="1:8">
      <c r="A1286" s="7" t="s">
        <v>3880</v>
      </c>
      <c r="B1286" s="7" t="s">
        <v>3534</v>
      </c>
      <c r="C1286" s="7" t="s">
        <v>773</v>
      </c>
      <c r="D1286" s="649"/>
      <c r="E1286" s="649"/>
      <c r="F1286" s="649"/>
      <c r="G1286" s="649"/>
      <c r="H1286" s="649"/>
    </row>
    <row r="1287" spans="1:8">
      <c r="A1287" s="7" t="s">
        <v>3879</v>
      </c>
      <c r="B1287" s="7" t="s">
        <v>3878</v>
      </c>
      <c r="C1287" s="7" t="s">
        <v>773</v>
      </c>
      <c r="D1287" s="649"/>
      <c r="E1287" s="649"/>
      <c r="F1287" s="649"/>
      <c r="G1287" s="649"/>
      <c r="H1287" s="649"/>
    </row>
    <row r="1288" spans="1:8">
      <c r="A1288" s="7" t="s">
        <v>3877</v>
      </c>
      <c r="B1288" s="7" t="s">
        <v>3532</v>
      </c>
      <c r="C1288" s="7" t="s">
        <v>773</v>
      </c>
      <c r="D1288" s="649"/>
      <c r="E1288" s="649"/>
      <c r="F1288" s="649"/>
      <c r="G1288" s="649"/>
      <c r="H1288" s="649"/>
    </row>
    <row r="1289" spans="1:8">
      <c r="A1289" s="7" t="s">
        <v>3876</v>
      </c>
      <c r="B1289" s="7" t="s">
        <v>3530</v>
      </c>
      <c r="C1289" s="7" t="s">
        <v>773</v>
      </c>
      <c r="D1289" s="649"/>
      <c r="E1289" s="649"/>
      <c r="F1289" s="649"/>
      <c r="G1289" s="649"/>
      <c r="H1289" s="649"/>
    </row>
    <row r="1290" spans="1:8">
      <c r="A1290" s="7" t="s">
        <v>3875</v>
      </c>
      <c r="B1290" s="7" t="s">
        <v>3534</v>
      </c>
      <c r="C1290" s="7" t="s">
        <v>773</v>
      </c>
      <c r="D1290" s="649"/>
      <c r="E1290" s="649"/>
      <c r="F1290" s="649"/>
      <c r="G1290" s="649"/>
      <c r="H1290" s="649"/>
    </row>
    <row r="1291" spans="1:8">
      <c r="A1291" s="7" t="s">
        <v>3874</v>
      </c>
      <c r="B1291" s="7" t="s">
        <v>3873</v>
      </c>
      <c r="C1291" s="7" t="s">
        <v>773</v>
      </c>
      <c r="D1291" s="649"/>
      <c r="E1291" s="649"/>
      <c r="F1291" s="649"/>
      <c r="G1291" s="649"/>
      <c r="H1291" s="649"/>
    </row>
    <row r="1292" spans="1:8">
      <c r="A1292" s="7" t="s">
        <v>3872</v>
      </c>
      <c r="B1292" s="7" t="s">
        <v>3532</v>
      </c>
      <c r="C1292" s="7" t="s">
        <v>773</v>
      </c>
      <c r="D1292" s="649"/>
      <c r="E1292" s="649"/>
      <c r="F1292" s="649"/>
      <c r="G1292" s="649"/>
      <c r="H1292" s="649"/>
    </row>
    <row r="1293" spans="1:8">
      <c r="A1293" s="7" t="s">
        <v>3871</v>
      </c>
      <c r="B1293" s="7" t="s">
        <v>3530</v>
      </c>
      <c r="C1293" s="7" t="s">
        <v>773</v>
      </c>
      <c r="D1293" s="649"/>
      <c r="E1293" s="649"/>
      <c r="F1293" s="649"/>
      <c r="G1293" s="649"/>
      <c r="H1293" s="649"/>
    </row>
    <row r="1294" spans="1:8">
      <c r="A1294" s="7" t="s">
        <v>3870</v>
      </c>
      <c r="B1294" s="7" t="s">
        <v>3534</v>
      </c>
      <c r="C1294" s="7" t="s">
        <v>773</v>
      </c>
      <c r="D1294" s="649"/>
      <c r="E1294" s="649"/>
      <c r="F1294" s="649"/>
      <c r="G1294" s="649"/>
      <c r="H1294" s="649"/>
    </row>
    <row r="1295" spans="1:8">
      <c r="A1295" s="7" t="s">
        <v>3869</v>
      </c>
      <c r="B1295" s="7" t="s">
        <v>3868</v>
      </c>
      <c r="C1295" s="7" t="s">
        <v>773</v>
      </c>
      <c r="D1295" s="649">
        <v>23.47</v>
      </c>
      <c r="E1295" s="649">
        <v>18.75</v>
      </c>
      <c r="F1295" s="649">
        <v>19.28</v>
      </c>
      <c r="G1295" s="649">
        <v>22.51</v>
      </c>
      <c r="H1295" s="649">
        <v>28.74</v>
      </c>
    </row>
    <row r="1296" spans="1:8">
      <c r="A1296" s="7" t="s">
        <v>3867</v>
      </c>
      <c r="B1296" s="7" t="s">
        <v>3532</v>
      </c>
      <c r="C1296" s="7" t="s">
        <v>773</v>
      </c>
      <c r="D1296" s="649">
        <v>13.93</v>
      </c>
      <c r="E1296" s="649">
        <v>12.79</v>
      </c>
      <c r="F1296" s="649">
        <v>15.28</v>
      </c>
      <c r="G1296" s="649">
        <v>17.579999999999998</v>
      </c>
      <c r="H1296" s="649">
        <v>19.98</v>
      </c>
    </row>
    <row r="1297" spans="1:8">
      <c r="A1297" s="7" t="s">
        <v>3866</v>
      </c>
      <c r="B1297" s="7" t="s">
        <v>3530</v>
      </c>
      <c r="C1297" s="7" t="s">
        <v>773</v>
      </c>
      <c r="D1297" s="649"/>
      <c r="E1297" s="649"/>
      <c r="F1297" s="649"/>
      <c r="G1297" s="649"/>
      <c r="H1297" s="649"/>
    </row>
    <row r="1298" spans="1:8">
      <c r="A1298" s="7" t="s">
        <v>3865</v>
      </c>
      <c r="B1298" s="7" t="s">
        <v>3534</v>
      </c>
      <c r="C1298" s="7" t="s">
        <v>773</v>
      </c>
      <c r="D1298" s="649"/>
      <c r="E1298" s="649"/>
      <c r="F1298" s="649"/>
      <c r="G1298" s="649"/>
      <c r="H1298" s="649">
        <v>0.02</v>
      </c>
    </row>
    <row r="1299" spans="1:8">
      <c r="A1299" s="7" t="s">
        <v>3864</v>
      </c>
      <c r="B1299" s="7" t="s">
        <v>3863</v>
      </c>
      <c r="C1299" s="7" t="s">
        <v>773</v>
      </c>
      <c r="D1299" s="649"/>
      <c r="E1299" s="649"/>
      <c r="F1299" s="649"/>
      <c r="G1299" s="649"/>
      <c r="H1299" s="649"/>
    </row>
    <row r="1300" spans="1:8">
      <c r="A1300" s="7" t="s">
        <v>3862</v>
      </c>
      <c r="B1300" s="7" t="s">
        <v>3532</v>
      </c>
      <c r="C1300" s="7" t="s">
        <v>773</v>
      </c>
      <c r="D1300" s="649"/>
      <c r="E1300" s="649"/>
      <c r="F1300" s="649"/>
      <c r="G1300" s="649"/>
      <c r="H1300" s="649"/>
    </row>
    <row r="1301" spans="1:8">
      <c r="A1301" s="7" t="s">
        <v>3861</v>
      </c>
      <c r="B1301" s="7" t="s">
        <v>3530</v>
      </c>
      <c r="C1301" s="7" t="s">
        <v>773</v>
      </c>
      <c r="D1301" s="649"/>
      <c r="E1301" s="649"/>
      <c r="F1301" s="649"/>
      <c r="G1301" s="649"/>
      <c r="H1301" s="649"/>
    </row>
    <row r="1302" spans="1:8">
      <c r="A1302" s="7" t="s">
        <v>3860</v>
      </c>
      <c r="B1302" s="7" t="s">
        <v>3534</v>
      </c>
      <c r="C1302" s="7" t="s">
        <v>773</v>
      </c>
      <c r="D1302" s="649"/>
      <c r="E1302" s="649"/>
      <c r="F1302" s="649"/>
      <c r="G1302" s="649"/>
      <c r="H1302" s="649"/>
    </row>
    <row r="1303" spans="1:8">
      <c r="A1303" s="7" t="s">
        <v>3859</v>
      </c>
      <c r="B1303" s="7" t="s">
        <v>3858</v>
      </c>
      <c r="C1303" s="7" t="s">
        <v>773</v>
      </c>
      <c r="D1303" s="649"/>
      <c r="E1303" s="649"/>
      <c r="F1303" s="649"/>
      <c r="G1303" s="649"/>
      <c r="H1303" s="649"/>
    </row>
    <row r="1304" spans="1:8">
      <c r="A1304" s="7" t="s">
        <v>3857</v>
      </c>
      <c r="B1304" s="7" t="s">
        <v>3532</v>
      </c>
      <c r="C1304" s="7" t="s">
        <v>773</v>
      </c>
      <c r="D1304" s="649"/>
      <c r="E1304" s="649"/>
      <c r="F1304" s="649"/>
      <c r="G1304" s="649"/>
      <c r="H1304" s="649"/>
    </row>
    <row r="1305" spans="1:8">
      <c r="A1305" s="7" t="s">
        <v>3856</v>
      </c>
      <c r="B1305" s="7" t="s">
        <v>3530</v>
      </c>
      <c r="C1305" s="7" t="s">
        <v>773</v>
      </c>
      <c r="D1305" s="649"/>
      <c r="E1305" s="649"/>
      <c r="F1305" s="649"/>
      <c r="G1305" s="649"/>
      <c r="H1305" s="649"/>
    </row>
    <row r="1306" spans="1:8">
      <c r="A1306" s="7" t="s">
        <v>3855</v>
      </c>
      <c r="B1306" s="7" t="s">
        <v>3534</v>
      </c>
      <c r="C1306" s="7" t="s">
        <v>773</v>
      </c>
      <c r="D1306" s="649"/>
      <c r="E1306" s="649"/>
      <c r="F1306" s="649"/>
      <c r="G1306" s="649"/>
      <c r="H1306" s="649"/>
    </row>
    <row r="1307" spans="1:8">
      <c r="A1307" s="7" t="s">
        <v>3854</v>
      </c>
      <c r="B1307" s="7" t="s">
        <v>3853</v>
      </c>
      <c r="C1307" s="7" t="s">
        <v>773</v>
      </c>
      <c r="D1307" s="649"/>
      <c r="E1307" s="649"/>
      <c r="F1307" s="649"/>
      <c r="G1307" s="649"/>
      <c r="H1307" s="649"/>
    </row>
    <row r="1308" spans="1:8">
      <c r="A1308" s="7" t="s">
        <v>3852</v>
      </c>
      <c r="B1308" s="7" t="s">
        <v>3532</v>
      </c>
      <c r="C1308" s="7" t="s">
        <v>773</v>
      </c>
      <c r="D1308" s="649"/>
      <c r="E1308" s="649"/>
      <c r="F1308" s="649"/>
      <c r="G1308" s="649"/>
      <c r="H1308" s="649"/>
    </row>
    <row r="1309" spans="1:8">
      <c r="A1309" s="7" t="s">
        <v>3851</v>
      </c>
      <c r="B1309" s="7" t="s">
        <v>3530</v>
      </c>
      <c r="C1309" s="7" t="s">
        <v>773</v>
      </c>
      <c r="D1309" s="649"/>
      <c r="E1309" s="649"/>
      <c r="F1309" s="649"/>
      <c r="G1309" s="649"/>
      <c r="H1309" s="649"/>
    </row>
    <row r="1310" spans="1:8">
      <c r="A1310" s="7" t="s">
        <v>3850</v>
      </c>
      <c r="B1310" s="7" t="s">
        <v>3534</v>
      </c>
      <c r="C1310" s="7" t="s">
        <v>773</v>
      </c>
      <c r="D1310" s="649"/>
      <c r="E1310" s="649"/>
      <c r="F1310" s="649"/>
      <c r="G1310" s="649"/>
      <c r="H1310" s="649"/>
    </row>
    <row r="1311" spans="1:8">
      <c r="A1311" s="7" t="s">
        <v>3849</v>
      </c>
      <c r="B1311" s="7" t="s">
        <v>3848</v>
      </c>
      <c r="C1311" s="7" t="s">
        <v>773</v>
      </c>
      <c r="D1311" s="649"/>
      <c r="E1311" s="649"/>
      <c r="F1311" s="649"/>
      <c r="G1311" s="649"/>
      <c r="H1311" s="649"/>
    </row>
    <row r="1312" spans="1:8">
      <c r="A1312" s="7" t="s">
        <v>3847</v>
      </c>
      <c r="B1312" s="7" t="s">
        <v>3532</v>
      </c>
      <c r="C1312" s="7" t="s">
        <v>773</v>
      </c>
      <c r="D1312" s="649"/>
      <c r="E1312" s="649"/>
      <c r="F1312" s="649"/>
      <c r="G1312" s="649"/>
      <c r="H1312" s="649"/>
    </row>
    <row r="1313" spans="1:8">
      <c r="A1313" s="7" t="s">
        <v>3846</v>
      </c>
      <c r="B1313" s="7" t="s">
        <v>3530</v>
      </c>
      <c r="C1313" s="7" t="s">
        <v>773</v>
      </c>
      <c r="D1313" s="649"/>
      <c r="E1313" s="649"/>
      <c r="F1313" s="649"/>
      <c r="G1313" s="649"/>
      <c r="H1313" s="649"/>
    </row>
    <row r="1314" spans="1:8">
      <c r="A1314" s="7" t="s">
        <v>3845</v>
      </c>
      <c r="B1314" s="7" t="s">
        <v>3534</v>
      </c>
      <c r="C1314" s="7" t="s">
        <v>773</v>
      </c>
      <c r="D1314" s="649"/>
      <c r="E1314" s="649"/>
      <c r="F1314" s="649"/>
      <c r="G1314" s="649"/>
      <c r="H1314" s="649"/>
    </row>
    <row r="1315" spans="1:8">
      <c r="A1315" s="7" t="s">
        <v>3844</v>
      </c>
      <c r="B1315" s="7" t="s">
        <v>3843</v>
      </c>
      <c r="C1315" s="7" t="s">
        <v>773</v>
      </c>
      <c r="D1315" s="649">
        <v>27.42</v>
      </c>
      <c r="E1315" s="649">
        <v>6.41</v>
      </c>
      <c r="F1315" s="649">
        <v>3.62</v>
      </c>
      <c r="G1315" s="649">
        <v>3.81</v>
      </c>
      <c r="H1315" s="649">
        <v>7.86</v>
      </c>
    </row>
    <row r="1316" spans="1:8">
      <c r="A1316" s="7" t="s">
        <v>3842</v>
      </c>
      <c r="B1316" s="7" t="s">
        <v>3697</v>
      </c>
      <c r="C1316" s="7" t="s">
        <v>773</v>
      </c>
      <c r="D1316" s="649"/>
      <c r="E1316" s="649"/>
      <c r="F1316" s="649"/>
      <c r="G1316" s="649"/>
      <c r="H1316" s="649"/>
    </row>
    <row r="1317" spans="1:8">
      <c r="A1317" s="7" t="s">
        <v>3841</v>
      </c>
      <c r="B1317" s="7" t="s">
        <v>3646</v>
      </c>
      <c r="C1317" s="7" t="s">
        <v>773</v>
      </c>
      <c r="D1317" s="649"/>
      <c r="E1317" s="649"/>
      <c r="F1317" s="649"/>
      <c r="G1317" s="649"/>
      <c r="H1317" s="649"/>
    </row>
    <row r="1318" spans="1:8">
      <c r="A1318" s="7" t="s">
        <v>3840</v>
      </c>
      <c r="B1318" s="7" t="s">
        <v>3839</v>
      </c>
      <c r="C1318" s="7" t="s">
        <v>773</v>
      </c>
      <c r="D1318" s="649"/>
      <c r="E1318" s="649"/>
      <c r="F1318" s="649"/>
      <c r="G1318" s="649"/>
      <c r="H1318" s="649"/>
    </row>
    <row r="1319" spans="1:8">
      <c r="A1319" s="7" t="s">
        <v>3838</v>
      </c>
      <c r="B1319" s="7" t="s">
        <v>3699</v>
      </c>
      <c r="C1319" s="7" t="s">
        <v>773</v>
      </c>
      <c r="D1319" s="649"/>
      <c r="E1319" s="649"/>
      <c r="F1319" s="649"/>
      <c r="G1319" s="649"/>
      <c r="H1319" s="649"/>
    </row>
    <row r="1320" spans="1:8">
      <c r="A1320" s="7" t="s">
        <v>3837</v>
      </c>
      <c r="B1320" s="7" t="s">
        <v>3697</v>
      </c>
      <c r="C1320" s="7" t="s">
        <v>773</v>
      </c>
      <c r="D1320" s="649"/>
      <c r="E1320" s="649"/>
      <c r="F1320" s="649"/>
      <c r="G1320" s="649"/>
      <c r="H1320" s="649"/>
    </row>
    <row r="1321" spans="1:8">
      <c r="A1321" s="7" t="s">
        <v>3836</v>
      </c>
      <c r="B1321" s="7" t="s">
        <v>3646</v>
      </c>
      <c r="C1321" s="7" t="s">
        <v>773</v>
      </c>
      <c r="D1321" s="649"/>
      <c r="E1321" s="649"/>
      <c r="F1321" s="649"/>
      <c r="G1321" s="649"/>
      <c r="H1321" s="649"/>
    </row>
    <row r="1322" spans="1:8">
      <c r="A1322" s="7" t="s">
        <v>3835</v>
      </c>
      <c r="B1322" s="7" t="s">
        <v>3834</v>
      </c>
      <c r="C1322" s="7" t="s">
        <v>773</v>
      </c>
      <c r="D1322" s="649"/>
      <c r="E1322" s="649"/>
      <c r="F1322" s="649"/>
      <c r="G1322" s="649"/>
      <c r="H1322" s="649"/>
    </row>
    <row r="1323" spans="1:8">
      <c r="A1323" s="7" t="s">
        <v>3833</v>
      </c>
      <c r="B1323" s="7" t="s">
        <v>3832</v>
      </c>
      <c r="C1323" s="7" t="s">
        <v>773</v>
      </c>
      <c r="D1323" s="649"/>
      <c r="E1323" s="649"/>
      <c r="F1323" s="649"/>
      <c r="G1323" s="649"/>
      <c r="H1323" s="649"/>
    </row>
    <row r="1324" spans="1:8">
      <c r="A1324" s="7" t="s">
        <v>3831</v>
      </c>
      <c r="B1324" s="7" t="s">
        <v>3830</v>
      </c>
      <c r="C1324" s="7" t="s">
        <v>773</v>
      </c>
      <c r="D1324" s="649"/>
      <c r="E1324" s="649"/>
      <c r="F1324" s="649"/>
      <c r="G1324" s="649"/>
      <c r="H1324" s="649"/>
    </row>
    <row r="1325" spans="1:8">
      <c r="A1325" s="7" t="s">
        <v>3829</v>
      </c>
      <c r="B1325" s="7" t="s">
        <v>3828</v>
      </c>
      <c r="C1325" s="7" t="s">
        <v>773</v>
      </c>
      <c r="D1325" s="649"/>
      <c r="E1325" s="649"/>
      <c r="F1325" s="649"/>
      <c r="G1325" s="649"/>
      <c r="H1325" s="649"/>
    </row>
    <row r="1326" spans="1:8">
      <c r="A1326" s="7" t="s">
        <v>3827</v>
      </c>
      <c r="B1326" s="7" t="s">
        <v>3699</v>
      </c>
      <c r="C1326" s="7" t="s">
        <v>773</v>
      </c>
      <c r="D1326" s="649"/>
      <c r="E1326" s="649"/>
      <c r="F1326" s="649"/>
      <c r="G1326" s="649"/>
      <c r="H1326" s="649"/>
    </row>
    <row r="1327" spans="1:8">
      <c r="A1327" s="7" t="s">
        <v>3826</v>
      </c>
      <c r="B1327" s="7" t="s">
        <v>3825</v>
      </c>
      <c r="C1327" s="7" t="s">
        <v>773</v>
      </c>
      <c r="D1327" s="649"/>
      <c r="E1327" s="649"/>
      <c r="F1327" s="649"/>
      <c r="G1327" s="649"/>
      <c r="H1327" s="649"/>
    </row>
    <row r="1328" spans="1:8">
      <c r="A1328" s="7" t="s">
        <v>3824</v>
      </c>
      <c r="B1328" s="7" t="s">
        <v>3823</v>
      </c>
      <c r="C1328" s="7" t="s">
        <v>773</v>
      </c>
      <c r="D1328" s="649"/>
      <c r="E1328" s="649"/>
      <c r="F1328" s="649"/>
      <c r="G1328" s="649"/>
      <c r="H1328" s="649"/>
    </row>
    <row r="1329" spans="1:8">
      <c r="A1329" s="7" t="s">
        <v>3822</v>
      </c>
      <c r="B1329" s="7" t="s">
        <v>3699</v>
      </c>
      <c r="C1329" s="7" t="s">
        <v>773</v>
      </c>
      <c r="D1329" s="649"/>
      <c r="E1329" s="649"/>
      <c r="F1329" s="649"/>
      <c r="G1329" s="649"/>
      <c r="H1329" s="649"/>
    </row>
    <row r="1330" spans="1:8">
      <c r="A1330" s="7" t="s">
        <v>3821</v>
      </c>
      <c r="B1330" s="7" t="s">
        <v>3820</v>
      </c>
      <c r="C1330" s="7" t="s">
        <v>773</v>
      </c>
      <c r="D1330" s="649"/>
      <c r="E1330" s="649"/>
      <c r="F1330" s="649"/>
      <c r="G1330" s="649"/>
      <c r="H1330" s="649"/>
    </row>
    <row r="1331" spans="1:8">
      <c r="A1331" s="7" t="s">
        <v>3819</v>
      </c>
      <c r="B1331" s="7" t="s">
        <v>3818</v>
      </c>
      <c r="C1331" s="7" t="s">
        <v>773</v>
      </c>
      <c r="D1331" s="649">
        <v>134.58000000000001</v>
      </c>
      <c r="E1331" s="649">
        <v>108.78</v>
      </c>
      <c r="F1331" s="649">
        <v>118.66</v>
      </c>
      <c r="G1331" s="649">
        <v>126.89</v>
      </c>
      <c r="H1331" s="649">
        <v>143.5</v>
      </c>
    </row>
    <row r="1332" spans="1:8">
      <c r="A1332" s="7" t="s">
        <v>3817</v>
      </c>
      <c r="B1332" s="7" t="s">
        <v>3699</v>
      </c>
      <c r="C1332" s="7" t="s">
        <v>773</v>
      </c>
      <c r="D1332" s="649">
        <v>75.83</v>
      </c>
      <c r="E1332" s="649">
        <v>70.41</v>
      </c>
      <c r="F1332" s="649">
        <v>84.25</v>
      </c>
      <c r="G1332" s="649">
        <v>92.98</v>
      </c>
      <c r="H1332" s="649">
        <v>105.13</v>
      </c>
    </row>
    <row r="1333" spans="1:8">
      <c r="A1333" s="7" t="s">
        <v>3816</v>
      </c>
      <c r="B1333" s="7" t="s">
        <v>3697</v>
      </c>
      <c r="C1333" s="7" t="s">
        <v>773</v>
      </c>
      <c r="D1333" s="649"/>
      <c r="E1333" s="649"/>
      <c r="F1333" s="649"/>
      <c r="G1333" s="649"/>
      <c r="H1333" s="649"/>
    </row>
    <row r="1334" spans="1:8">
      <c r="A1334" s="7" t="s">
        <v>3815</v>
      </c>
      <c r="B1334" s="7" t="s">
        <v>3646</v>
      </c>
      <c r="C1334" s="7" t="s">
        <v>773</v>
      </c>
      <c r="D1334" s="649">
        <v>15.51</v>
      </c>
      <c r="E1334" s="649">
        <v>8.6</v>
      </c>
      <c r="F1334" s="649">
        <v>7.87</v>
      </c>
      <c r="G1334" s="649">
        <v>11.2</v>
      </c>
      <c r="H1334" s="649">
        <v>9.36</v>
      </c>
    </row>
    <row r="1335" spans="1:8">
      <c r="A1335" s="7" t="s">
        <v>3814</v>
      </c>
      <c r="B1335" s="7" t="s">
        <v>303</v>
      </c>
      <c r="C1335" s="7" t="s">
        <v>773</v>
      </c>
      <c r="D1335" s="649">
        <v>208.69</v>
      </c>
      <c r="E1335" s="649">
        <v>47.97</v>
      </c>
      <c r="F1335" s="649">
        <v>42.16</v>
      </c>
      <c r="G1335" s="649">
        <v>21.74</v>
      </c>
      <c r="H1335" s="649">
        <v>19.05</v>
      </c>
    </row>
    <row r="1336" spans="1:8">
      <c r="A1336" s="7" t="s">
        <v>3813</v>
      </c>
      <c r="B1336" s="7" t="s">
        <v>3812</v>
      </c>
      <c r="C1336" s="7" t="s">
        <v>773</v>
      </c>
      <c r="D1336" s="649"/>
      <c r="E1336" s="649"/>
      <c r="F1336" s="649"/>
      <c r="G1336" s="649"/>
      <c r="H1336" s="649"/>
    </row>
    <row r="1337" spans="1:8">
      <c r="A1337" s="7" t="s">
        <v>3811</v>
      </c>
      <c r="B1337" s="7" t="s">
        <v>3697</v>
      </c>
      <c r="C1337" s="7" t="s">
        <v>773</v>
      </c>
      <c r="D1337" s="649"/>
      <c r="E1337" s="649"/>
      <c r="F1337" s="649"/>
      <c r="G1337" s="649"/>
      <c r="H1337" s="649"/>
    </row>
    <row r="1338" spans="1:8">
      <c r="A1338" s="7" t="s">
        <v>3810</v>
      </c>
      <c r="B1338" s="7" t="s">
        <v>3646</v>
      </c>
      <c r="C1338" s="7" t="s">
        <v>773</v>
      </c>
      <c r="D1338" s="649"/>
      <c r="E1338" s="649"/>
      <c r="F1338" s="649"/>
      <c r="G1338" s="649"/>
      <c r="H1338" s="649"/>
    </row>
    <row r="1339" spans="1:8">
      <c r="A1339" s="7" t="s">
        <v>3809</v>
      </c>
      <c r="B1339" s="7" t="s">
        <v>3808</v>
      </c>
      <c r="C1339" s="7" t="s">
        <v>773</v>
      </c>
      <c r="D1339" s="649">
        <v>283.26</v>
      </c>
      <c r="E1339" s="649">
        <v>69.67</v>
      </c>
      <c r="F1339" s="649">
        <v>66.23</v>
      </c>
      <c r="G1339" s="649">
        <v>31.35</v>
      </c>
      <c r="H1339" s="649">
        <v>19.93</v>
      </c>
    </row>
    <row r="1340" spans="1:8">
      <c r="A1340" s="7" t="s">
        <v>3807</v>
      </c>
      <c r="B1340" s="7" t="s">
        <v>3715</v>
      </c>
      <c r="C1340" s="7" t="s">
        <v>773</v>
      </c>
      <c r="D1340" s="649"/>
      <c r="E1340" s="649"/>
      <c r="F1340" s="649"/>
      <c r="G1340" s="649"/>
      <c r="H1340" s="649"/>
    </row>
    <row r="1341" spans="1:8">
      <c r="A1341" s="7" t="s">
        <v>3806</v>
      </c>
      <c r="B1341" s="7" t="s">
        <v>3697</v>
      </c>
      <c r="C1341" s="7" t="s">
        <v>773</v>
      </c>
      <c r="D1341" s="649"/>
      <c r="E1341" s="649"/>
      <c r="F1341" s="649"/>
      <c r="G1341" s="649"/>
      <c r="H1341" s="649"/>
    </row>
    <row r="1342" spans="1:8">
      <c r="A1342" s="7" t="s">
        <v>3805</v>
      </c>
      <c r="B1342" s="7" t="s">
        <v>3646</v>
      </c>
      <c r="C1342" s="7" t="s">
        <v>773</v>
      </c>
      <c r="D1342" s="649">
        <v>89.95</v>
      </c>
      <c r="E1342" s="649">
        <v>34.479999999999997</v>
      </c>
      <c r="F1342" s="649">
        <v>35.630000000000003</v>
      </c>
      <c r="G1342" s="649">
        <v>19.11</v>
      </c>
      <c r="H1342" s="649">
        <v>12.16</v>
      </c>
    </row>
    <row r="1343" spans="1:8">
      <c r="A1343" s="7" t="s">
        <v>3804</v>
      </c>
      <c r="B1343" s="7" t="s">
        <v>3803</v>
      </c>
      <c r="C1343" s="7" t="s">
        <v>773</v>
      </c>
      <c r="D1343" s="649"/>
      <c r="E1343" s="649"/>
      <c r="F1343" s="649"/>
      <c r="G1343" s="649"/>
      <c r="H1343" s="649"/>
    </row>
    <row r="1344" spans="1:8">
      <c r="A1344" s="7" t="s">
        <v>3802</v>
      </c>
      <c r="B1344" s="7" t="s">
        <v>3715</v>
      </c>
      <c r="C1344" s="7" t="s">
        <v>773</v>
      </c>
      <c r="D1344" s="649"/>
      <c r="E1344" s="649"/>
      <c r="F1344" s="649"/>
      <c r="G1344" s="649"/>
      <c r="H1344" s="649"/>
    </row>
    <row r="1345" spans="1:8">
      <c r="A1345" s="7" t="s">
        <v>3801</v>
      </c>
      <c r="B1345" s="7" t="s">
        <v>3697</v>
      </c>
      <c r="C1345" s="7" t="s">
        <v>773</v>
      </c>
      <c r="D1345" s="649"/>
      <c r="E1345" s="649"/>
      <c r="F1345" s="649"/>
      <c r="G1345" s="649"/>
      <c r="H1345" s="649"/>
    </row>
    <row r="1346" spans="1:8">
      <c r="A1346" s="7" t="s">
        <v>3800</v>
      </c>
      <c r="B1346" s="7" t="s">
        <v>3646</v>
      </c>
      <c r="C1346" s="7" t="s">
        <v>773</v>
      </c>
      <c r="D1346" s="649"/>
      <c r="E1346" s="649"/>
      <c r="F1346" s="649"/>
      <c r="G1346" s="649"/>
      <c r="H1346" s="649"/>
    </row>
    <row r="1347" spans="1:8">
      <c r="A1347" s="7" t="s">
        <v>3799</v>
      </c>
      <c r="B1347" s="7" t="s">
        <v>3798</v>
      </c>
      <c r="C1347" s="7" t="s">
        <v>773</v>
      </c>
      <c r="D1347" s="649">
        <v>0.83</v>
      </c>
      <c r="E1347" s="649">
        <v>0.43</v>
      </c>
      <c r="F1347" s="649">
        <v>0.37</v>
      </c>
      <c r="G1347" s="649">
        <v>0.56000000000000005</v>
      </c>
      <c r="H1347" s="649">
        <v>0.67</v>
      </c>
    </row>
    <row r="1348" spans="1:8">
      <c r="A1348" s="7" t="s">
        <v>3797</v>
      </c>
      <c r="B1348" s="7" t="s">
        <v>3715</v>
      </c>
      <c r="C1348" s="7" t="s">
        <v>773</v>
      </c>
      <c r="D1348" s="649"/>
      <c r="E1348" s="649"/>
      <c r="F1348" s="649"/>
      <c r="G1348" s="649"/>
      <c r="H1348" s="649"/>
    </row>
    <row r="1349" spans="1:8">
      <c r="A1349" s="7" t="s">
        <v>3796</v>
      </c>
      <c r="B1349" s="7" t="s">
        <v>3697</v>
      </c>
      <c r="C1349" s="7" t="s">
        <v>773</v>
      </c>
      <c r="D1349" s="649"/>
      <c r="E1349" s="649"/>
      <c r="F1349" s="649"/>
      <c r="G1349" s="649"/>
      <c r="H1349" s="649"/>
    </row>
    <row r="1350" spans="1:8">
      <c r="A1350" s="7" t="s">
        <v>3795</v>
      </c>
      <c r="B1350" s="7" t="s">
        <v>3646</v>
      </c>
      <c r="C1350" s="7" t="s">
        <v>773</v>
      </c>
      <c r="D1350" s="649"/>
      <c r="E1350" s="649"/>
      <c r="F1350" s="649"/>
      <c r="G1350" s="649"/>
      <c r="H1350" s="649"/>
    </row>
    <row r="1351" spans="1:8">
      <c r="A1351" s="7" t="s">
        <v>3794</v>
      </c>
      <c r="B1351" s="7" t="s">
        <v>3793</v>
      </c>
      <c r="C1351" s="7" t="s">
        <v>773</v>
      </c>
      <c r="D1351" s="649">
        <v>0.51</v>
      </c>
      <c r="E1351" s="649">
        <v>5.03</v>
      </c>
      <c r="F1351" s="649">
        <v>4.08</v>
      </c>
      <c r="G1351" s="649">
        <v>3.31</v>
      </c>
      <c r="H1351" s="649">
        <v>3.98</v>
      </c>
    </row>
    <row r="1352" spans="1:8">
      <c r="A1352" s="7" t="s">
        <v>3792</v>
      </c>
      <c r="B1352" s="7" t="s">
        <v>3715</v>
      </c>
      <c r="C1352" s="7" t="s">
        <v>773</v>
      </c>
      <c r="D1352" s="649"/>
      <c r="E1352" s="649"/>
      <c r="F1352" s="649"/>
      <c r="G1352" s="649"/>
      <c r="H1352" s="649"/>
    </row>
    <row r="1353" spans="1:8">
      <c r="A1353" s="7" t="s">
        <v>3791</v>
      </c>
      <c r="B1353" s="7" t="s">
        <v>3697</v>
      </c>
      <c r="C1353" s="7" t="s">
        <v>773</v>
      </c>
      <c r="D1353" s="649"/>
      <c r="E1353" s="649"/>
      <c r="F1353" s="649"/>
      <c r="G1353" s="649"/>
      <c r="H1353" s="649"/>
    </row>
    <row r="1354" spans="1:8">
      <c r="A1354" s="7" t="s">
        <v>3790</v>
      </c>
      <c r="B1354" s="7" t="s">
        <v>3646</v>
      </c>
      <c r="C1354" s="7" t="s">
        <v>773</v>
      </c>
      <c r="D1354" s="649">
        <v>0</v>
      </c>
      <c r="E1354" s="649">
        <v>0</v>
      </c>
      <c r="F1354" s="649">
        <v>0</v>
      </c>
      <c r="G1354" s="649">
        <v>0</v>
      </c>
      <c r="H1354" s="649">
        <v>0.55000000000000004</v>
      </c>
    </row>
    <row r="1355" spans="1:8">
      <c r="A1355" s="7" t="s">
        <v>3789</v>
      </c>
      <c r="B1355" s="7" t="s">
        <v>3788</v>
      </c>
      <c r="C1355" s="7" t="s">
        <v>773</v>
      </c>
      <c r="D1355" s="649"/>
      <c r="E1355" s="649"/>
      <c r="F1355" s="649"/>
      <c r="G1355" s="649"/>
      <c r="H1355" s="649"/>
    </row>
    <row r="1356" spans="1:8">
      <c r="A1356" s="7" t="s">
        <v>3787</v>
      </c>
      <c r="B1356" s="7" t="s">
        <v>3715</v>
      </c>
      <c r="C1356" s="7" t="s">
        <v>773</v>
      </c>
      <c r="D1356" s="649"/>
      <c r="E1356" s="649"/>
      <c r="F1356" s="649"/>
      <c r="G1356" s="649"/>
      <c r="H1356" s="649"/>
    </row>
    <row r="1357" spans="1:8">
      <c r="A1357" s="7" t="s">
        <v>3786</v>
      </c>
      <c r="B1357" s="7" t="s">
        <v>3697</v>
      </c>
      <c r="C1357" s="7" t="s">
        <v>773</v>
      </c>
      <c r="D1357" s="649"/>
      <c r="E1357" s="649"/>
      <c r="F1357" s="649"/>
      <c r="G1357" s="649"/>
      <c r="H1357" s="649"/>
    </row>
    <row r="1358" spans="1:8">
      <c r="A1358" s="7" t="s">
        <v>3785</v>
      </c>
      <c r="B1358" s="7" t="s">
        <v>3646</v>
      </c>
      <c r="C1358" s="7" t="s">
        <v>773</v>
      </c>
      <c r="D1358" s="649"/>
      <c r="E1358" s="649"/>
      <c r="F1358" s="649"/>
      <c r="G1358" s="649"/>
      <c r="H1358" s="649"/>
    </row>
    <row r="1359" spans="1:8">
      <c r="A1359" s="7" t="s">
        <v>3784</v>
      </c>
      <c r="B1359" s="7" t="s">
        <v>3783</v>
      </c>
      <c r="C1359" s="7" t="s">
        <v>773</v>
      </c>
      <c r="D1359" s="649"/>
      <c r="E1359" s="649"/>
      <c r="F1359" s="649"/>
      <c r="G1359" s="649"/>
      <c r="H1359" s="649"/>
    </row>
    <row r="1360" spans="1:8">
      <c r="A1360" s="7" t="s">
        <v>3782</v>
      </c>
      <c r="B1360" s="7" t="s">
        <v>3715</v>
      </c>
      <c r="C1360" s="7" t="s">
        <v>773</v>
      </c>
      <c r="D1360" s="649"/>
      <c r="E1360" s="649"/>
      <c r="F1360" s="649"/>
      <c r="G1360" s="649"/>
      <c r="H1360" s="649"/>
    </row>
    <row r="1361" spans="1:8">
      <c r="A1361" s="7" t="s">
        <v>3781</v>
      </c>
      <c r="B1361" s="7" t="s">
        <v>3697</v>
      </c>
      <c r="C1361" s="7" t="s">
        <v>773</v>
      </c>
      <c r="D1361" s="649"/>
      <c r="E1361" s="649"/>
      <c r="F1361" s="649"/>
      <c r="G1361" s="649"/>
      <c r="H1361" s="649"/>
    </row>
    <row r="1362" spans="1:8">
      <c r="A1362" s="7" t="s">
        <v>3780</v>
      </c>
      <c r="B1362" s="7" t="s">
        <v>3646</v>
      </c>
      <c r="C1362" s="7" t="s">
        <v>773</v>
      </c>
      <c r="D1362" s="649"/>
      <c r="E1362" s="649"/>
      <c r="F1362" s="649"/>
      <c r="G1362" s="649"/>
      <c r="H1362" s="649"/>
    </row>
    <row r="1363" spans="1:8">
      <c r="A1363" s="7" t="s">
        <v>3779</v>
      </c>
      <c r="B1363" s="7" t="s">
        <v>3778</v>
      </c>
      <c r="C1363" s="7" t="s">
        <v>773</v>
      </c>
      <c r="D1363" s="649"/>
      <c r="E1363" s="649"/>
      <c r="F1363" s="649"/>
      <c r="G1363" s="649"/>
      <c r="H1363" s="649"/>
    </row>
    <row r="1364" spans="1:8">
      <c r="A1364" s="7" t="s">
        <v>3777</v>
      </c>
      <c r="B1364" s="7" t="s">
        <v>3715</v>
      </c>
      <c r="C1364" s="7" t="s">
        <v>773</v>
      </c>
      <c r="D1364" s="649"/>
      <c r="E1364" s="649"/>
      <c r="F1364" s="649"/>
      <c r="G1364" s="649"/>
      <c r="H1364" s="649"/>
    </row>
    <row r="1365" spans="1:8">
      <c r="A1365" s="7" t="s">
        <v>3776</v>
      </c>
      <c r="B1365" s="7" t="s">
        <v>3697</v>
      </c>
      <c r="C1365" s="7" t="s">
        <v>773</v>
      </c>
      <c r="D1365" s="649"/>
      <c r="E1365" s="649"/>
      <c r="F1365" s="649"/>
      <c r="G1365" s="649"/>
      <c r="H1365" s="649"/>
    </row>
    <row r="1366" spans="1:8">
      <c r="A1366" s="7" t="s">
        <v>3775</v>
      </c>
      <c r="B1366" s="7" t="s">
        <v>3646</v>
      </c>
      <c r="C1366" s="7" t="s">
        <v>773</v>
      </c>
      <c r="D1366" s="649"/>
      <c r="E1366" s="649"/>
      <c r="F1366" s="649"/>
      <c r="G1366" s="649"/>
      <c r="H1366" s="649"/>
    </row>
    <row r="1367" spans="1:8">
      <c r="A1367" s="7" t="s">
        <v>3774</v>
      </c>
      <c r="B1367" s="7" t="s">
        <v>3773</v>
      </c>
      <c r="C1367" s="7" t="s">
        <v>773</v>
      </c>
      <c r="D1367" s="649">
        <v>4.9400000000000004</v>
      </c>
      <c r="E1367" s="649">
        <v>4.9400000000000004</v>
      </c>
      <c r="F1367" s="649">
        <v>4.9400000000000004</v>
      </c>
      <c r="G1367" s="649">
        <v>3.01</v>
      </c>
      <c r="H1367" s="649">
        <v>3.01</v>
      </c>
    </row>
    <row r="1368" spans="1:8">
      <c r="A1368" s="7" t="s">
        <v>3772</v>
      </c>
      <c r="B1368" s="7" t="s">
        <v>3715</v>
      </c>
      <c r="C1368" s="7" t="s">
        <v>773</v>
      </c>
      <c r="D1368" s="649"/>
      <c r="E1368" s="649"/>
      <c r="F1368" s="649"/>
      <c r="G1368" s="649"/>
      <c r="H1368" s="649"/>
    </row>
    <row r="1369" spans="1:8">
      <c r="A1369" s="7" t="s">
        <v>3771</v>
      </c>
      <c r="B1369" s="7" t="s">
        <v>3697</v>
      </c>
      <c r="C1369" s="7" t="s">
        <v>773</v>
      </c>
      <c r="D1369" s="649"/>
      <c r="E1369" s="649"/>
      <c r="F1369" s="649"/>
      <c r="G1369" s="649"/>
      <c r="H1369" s="649"/>
    </row>
    <row r="1370" spans="1:8">
      <c r="A1370" s="7" t="s">
        <v>3770</v>
      </c>
      <c r="B1370" s="7" t="s">
        <v>3646</v>
      </c>
      <c r="C1370" s="7" t="s">
        <v>773</v>
      </c>
      <c r="D1370" s="649"/>
      <c r="E1370" s="649"/>
      <c r="F1370" s="649"/>
      <c r="G1370" s="649"/>
      <c r="H1370" s="649"/>
    </row>
    <row r="1371" spans="1:8">
      <c r="A1371" s="7" t="s">
        <v>3769</v>
      </c>
      <c r="B1371" s="7" t="s">
        <v>3768</v>
      </c>
      <c r="C1371" s="7" t="s">
        <v>773</v>
      </c>
      <c r="D1371" s="649"/>
      <c r="E1371" s="649"/>
      <c r="F1371" s="649"/>
      <c r="G1371" s="649"/>
      <c r="H1371" s="649"/>
    </row>
    <row r="1372" spans="1:8">
      <c r="A1372" s="7" t="s">
        <v>3767</v>
      </c>
      <c r="B1372" s="7" t="s">
        <v>3715</v>
      </c>
      <c r="C1372" s="7" t="s">
        <v>773</v>
      </c>
      <c r="D1372" s="649"/>
      <c r="E1372" s="649"/>
      <c r="F1372" s="649"/>
      <c r="G1372" s="649"/>
      <c r="H1372" s="649"/>
    </row>
    <row r="1373" spans="1:8">
      <c r="A1373" s="7" t="s">
        <v>3766</v>
      </c>
      <c r="B1373" s="7" t="s">
        <v>3697</v>
      </c>
      <c r="C1373" s="7" t="s">
        <v>773</v>
      </c>
      <c r="D1373" s="649"/>
      <c r="E1373" s="649"/>
      <c r="F1373" s="649"/>
      <c r="G1373" s="649"/>
      <c r="H1373" s="649"/>
    </row>
    <row r="1374" spans="1:8">
      <c r="A1374" s="7" t="s">
        <v>3765</v>
      </c>
      <c r="B1374" s="7" t="s">
        <v>3646</v>
      </c>
      <c r="C1374" s="7" t="s">
        <v>773</v>
      </c>
      <c r="D1374" s="649"/>
      <c r="E1374" s="649"/>
      <c r="F1374" s="649"/>
      <c r="G1374" s="649"/>
      <c r="H1374" s="649"/>
    </row>
    <row r="1375" spans="1:8">
      <c r="A1375" s="7" t="s">
        <v>3764</v>
      </c>
      <c r="B1375" s="7" t="s">
        <v>3763</v>
      </c>
      <c r="C1375" s="7" t="s">
        <v>773</v>
      </c>
      <c r="D1375" s="649"/>
      <c r="E1375" s="649"/>
      <c r="F1375" s="649"/>
      <c r="G1375" s="649"/>
      <c r="H1375" s="649"/>
    </row>
    <row r="1376" spans="1:8">
      <c r="A1376" s="7" t="s">
        <v>3762</v>
      </c>
      <c r="B1376" s="7" t="s">
        <v>3697</v>
      </c>
      <c r="C1376" s="7" t="s">
        <v>773</v>
      </c>
      <c r="D1376" s="649"/>
      <c r="E1376" s="649"/>
      <c r="F1376" s="649"/>
      <c r="G1376" s="649"/>
      <c r="H1376" s="649"/>
    </row>
    <row r="1377" spans="1:8">
      <c r="A1377" s="7" t="s">
        <v>3761</v>
      </c>
      <c r="B1377" s="7" t="s">
        <v>3646</v>
      </c>
      <c r="C1377" s="7" t="s">
        <v>773</v>
      </c>
      <c r="D1377" s="649"/>
      <c r="E1377" s="649"/>
      <c r="F1377" s="649"/>
      <c r="G1377" s="649"/>
      <c r="H1377" s="649"/>
    </row>
    <row r="1378" spans="1:8">
      <c r="A1378" s="7" t="s">
        <v>3760</v>
      </c>
      <c r="B1378" s="7" t="s">
        <v>3759</v>
      </c>
      <c r="C1378" s="7" t="s">
        <v>773</v>
      </c>
      <c r="D1378" s="649"/>
      <c r="E1378" s="649"/>
      <c r="F1378" s="649"/>
      <c r="G1378" s="649"/>
      <c r="H1378" s="649"/>
    </row>
    <row r="1379" spans="1:8">
      <c r="A1379" s="7" t="s">
        <v>3758</v>
      </c>
      <c r="B1379" s="7" t="s">
        <v>3715</v>
      </c>
      <c r="C1379" s="7" t="s">
        <v>773</v>
      </c>
      <c r="D1379" s="649"/>
      <c r="E1379" s="649"/>
      <c r="F1379" s="649"/>
      <c r="G1379" s="649"/>
      <c r="H1379" s="649"/>
    </row>
    <row r="1380" spans="1:8">
      <c r="A1380" s="7" t="s">
        <v>3757</v>
      </c>
      <c r="B1380" s="7" t="s">
        <v>3697</v>
      </c>
      <c r="C1380" s="7" t="s">
        <v>773</v>
      </c>
      <c r="D1380" s="649"/>
      <c r="E1380" s="649"/>
      <c r="F1380" s="649"/>
      <c r="G1380" s="649"/>
      <c r="H1380" s="649"/>
    </row>
    <row r="1381" spans="1:8">
      <c r="A1381" s="7" t="s">
        <v>3756</v>
      </c>
      <c r="B1381" s="7" t="s">
        <v>3646</v>
      </c>
      <c r="C1381" s="7" t="s">
        <v>773</v>
      </c>
      <c r="D1381" s="649"/>
      <c r="E1381" s="649"/>
      <c r="F1381" s="649"/>
      <c r="G1381" s="649"/>
      <c r="H1381" s="649"/>
    </row>
    <row r="1382" spans="1:8">
      <c r="A1382" s="7" t="s">
        <v>3755</v>
      </c>
      <c r="B1382" s="7" t="s">
        <v>3754</v>
      </c>
      <c r="C1382" s="7" t="s">
        <v>773</v>
      </c>
      <c r="D1382" s="649"/>
      <c r="E1382" s="649"/>
      <c r="F1382" s="649"/>
      <c r="G1382" s="649"/>
      <c r="H1382" s="649"/>
    </row>
    <row r="1383" spans="1:8">
      <c r="A1383" s="7" t="s">
        <v>3753</v>
      </c>
      <c r="B1383" s="7" t="s">
        <v>3715</v>
      </c>
      <c r="C1383" s="7" t="s">
        <v>773</v>
      </c>
      <c r="D1383" s="649"/>
      <c r="E1383" s="649"/>
      <c r="F1383" s="649"/>
      <c r="G1383" s="649"/>
      <c r="H1383" s="649"/>
    </row>
    <row r="1384" spans="1:8">
      <c r="A1384" s="7" t="s">
        <v>3752</v>
      </c>
      <c r="B1384" s="7" t="s">
        <v>3697</v>
      </c>
      <c r="C1384" s="7" t="s">
        <v>773</v>
      </c>
      <c r="D1384" s="649"/>
      <c r="E1384" s="649"/>
      <c r="F1384" s="649"/>
      <c r="G1384" s="649"/>
      <c r="H1384" s="649"/>
    </row>
    <row r="1385" spans="1:8">
      <c r="A1385" s="7" t="s">
        <v>3751</v>
      </c>
      <c r="B1385" s="7" t="s">
        <v>3646</v>
      </c>
      <c r="C1385" s="7" t="s">
        <v>773</v>
      </c>
      <c r="D1385" s="649"/>
      <c r="E1385" s="649"/>
      <c r="F1385" s="649"/>
      <c r="G1385" s="649"/>
      <c r="H1385" s="649"/>
    </row>
    <row r="1386" spans="1:8">
      <c r="A1386" s="7" t="s">
        <v>3750</v>
      </c>
      <c r="B1386" s="7" t="s">
        <v>3749</v>
      </c>
      <c r="C1386" s="7" t="s">
        <v>773</v>
      </c>
      <c r="D1386" s="649"/>
      <c r="E1386" s="649"/>
      <c r="F1386" s="649"/>
      <c r="G1386" s="649"/>
      <c r="H1386" s="649"/>
    </row>
    <row r="1387" spans="1:8">
      <c r="A1387" s="7" t="s">
        <v>3748</v>
      </c>
      <c r="B1387" s="7" t="s">
        <v>3715</v>
      </c>
      <c r="C1387" s="7" t="s">
        <v>773</v>
      </c>
      <c r="D1387" s="649"/>
      <c r="E1387" s="649"/>
      <c r="F1387" s="649"/>
      <c r="G1387" s="649"/>
      <c r="H1387" s="649"/>
    </row>
    <row r="1388" spans="1:8">
      <c r="A1388" s="7" t="s">
        <v>3747</v>
      </c>
      <c r="B1388" s="7" t="s">
        <v>3697</v>
      </c>
      <c r="C1388" s="7" t="s">
        <v>773</v>
      </c>
      <c r="D1388" s="649"/>
      <c r="E1388" s="649"/>
      <c r="F1388" s="649"/>
      <c r="G1388" s="649"/>
      <c r="H1388" s="649"/>
    </row>
    <row r="1389" spans="1:8">
      <c r="A1389" s="7" t="s">
        <v>3746</v>
      </c>
      <c r="B1389" s="7" t="s">
        <v>3646</v>
      </c>
      <c r="C1389" s="7" t="s">
        <v>773</v>
      </c>
      <c r="D1389" s="649"/>
      <c r="E1389" s="649"/>
      <c r="F1389" s="649"/>
      <c r="G1389" s="649"/>
      <c r="H1389" s="649"/>
    </row>
    <row r="1390" spans="1:8">
      <c r="A1390" s="7" t="s">
        <v>3745</v>
      </c>
      <c r="B1390" s="7" t="s">
        <v>3744</v>
      </c>
      <c r="C1390" s="7" t="s">
        <v>773</v>
      </c>
      <c r="D1390" s="649"/>
      <c r="E1390" s="649"/>
      <c r="F1390" s="649"/>
      <c r="G1390" s="649"/>
      <c r="H1390" s="649"/>
    </row>
    <row r="1391" spans="1:8">
      <c r="A1391" s="7" t="s">
        <v>3743</v>
      </c>
      <c r="B1391" s="7" t="s">
        <v>3715</v>
      </c>
      <c r="C1391" s="7" t="s">
        <v>773</v>
      </c>
      <c r="D1391" s="649"/>
      <c r="E1391" s="649"/>
      <c r="F1391" s="649"/>
      <c r="G1391" s="649"/>
      <c r="H1391" s="649"/>
    </row>
    <row r="1392" spans="1:8">
      <c r="A1392" s="7" t="s">
        <v>3742</v>
      </c>
      <c r="B1392" s="7" t="s">
        <v>3697</v>
      </c>
      <c r="C1392" s="7" t="s">
        <v>773</v>
      </c>
      <c r="D1392" s="649"/>
      <c r="E1392" s="649"/>
      <c r="F1392" s="649"/>
      <c r="G1392" s="649"/>
      <c r="H1392" s="649"/>
    </row>
    <row r="1393" spans="1:8">
      <c r="A1393" s="7" t="s">
        <v>3741</v>
      </c>
      <c r="B1393" s="7" t="s">
        <v>3646</v>
      </c>
      <c r="C1393" s="7" t="s">
        <v>773</v>
      </c>
      <c r="D1393" s="649"/>
      <c r="E1393" s="649"/>
      <c r="F1393" s="649"/>
      <c r="G1393" s="649"/>
      <c r="H1393" s="649"/>
    </row>
    <row r="1394" spans="1:8">
      <c r="A1394" s="7" t="s">
        <v>3740</v>
      </c>
      <c r="B1394" s="7" t="s">
        <v>3739</v>
      </c>
      <c r="C1394" s="7" t="s">
        <v>773</v>
      </c>
      <c r="D1394" s="649">
        <v>9.11</v>
      </c>
      <c r="E1394" s="649">
        <v>2.38</v>
      </c>
      <c r="F1394" s="649">
        <v>2.17</v>
      </c>
      <c r="G1394" s="649">
        <v>2.62</v>
      </c>
      <c r="H1394" s="649">
        <v>4.17</v>
      </c>
    </row>
    <row r="1395" spans="1:8">
      <c r="A1395" s="7" t="s">
        <v>3738</v>
      </c>
      <c r="B1395" s="7" t="s">
        <v>3715</v>
      </c>
      <c r="C1395" s="7" t="s">
        <v>773</v>
      </c>
      <c r="D1395" s="649"/>
      <c r="E1395" s="649"/>
      <c r="F1395" s="649"/>
      <c r="G1395" s="649"/>
      <c r="H1395" s="649"/>
    </row>
    <row r="1396" spans="1:8">
      <c r="A1396" s="7" t="s">
        <v>3737</v>
      </c>
      <c r="B1396" s="7" t="s">
        <v>3697</v>
      </c>
      <c r="C1396" s="7" t="s">
        <v>773</v>
      </c>
      <c r="D1396" s="649"/>
      <c r="E1396" s="649"/>
      <c r="F1396" s="649"/>
      <c r="G1396" s="649"/>
      <c r="H1396" s="649"/>
    </row>
    <row r="1397" spans="1:8">
      <c r="A1397" s="7" t="s">
        <v>3736</v>
      </c>
      <c r="B1397" s="7" t="s">
        <v>3646</v>
      </c>
      <c r="C1397" s="7" t="s">
        <v>773</v>
      </c>
      <c r="D1397" s="649"/>
      <c r="E1397" s="649"/>
      <c r="F1397" s="649"/>
      <c r="G1397" s="649"/>
      <c r="H1397" s="649"/>
    </row>
    <row r="1398" spans="1:8">
      <c r="A1398" s="7" t="s">
        <v>3735</v>
      </c>
      <c r="B1398" s="7" t="s">
        <v>3734</v>
      </c>
      <c r="C1398" s="7" t="s">
        <v>773</v>
      </c>
      <c r="D1398" s="649"/>
      <c r="E1398" s="649"/>
      <c r="F1398" s="649"/>
      <c r="G1398" s="649"/>
      <c r="H1398" s="649"/>
    </row>
    <row r="1399" spans="1:8">
      <c r="A1399" s="7" t="s">
        <v>3733</v>
      </c>
      <c r="B1399" s="7" t="s">
        <v>3732</v>
      </c>
      <c r="C1399" s="7" t="s">
        <v>773</v>
      </c>
      <c r="D1399" s="649"/>
      <c r="E1399" s="649"/>
      <c r="F1399" s="649"/>
      <c r="G1399" s="649"/>
      <c r="H1399" s="649"/>
    </row>
    <row r="1400" spans="1:8">
      <c r="A1400" s="7" t="s">
        <v>3731</v>
      </c>
      <c r="B1400" s="7" t="s">
        <v>3715</v>
      </c>
      <c r="C1400" s="7" t="s">
        <v>773</v>
      </c>
      <c r="D1400" s="649"/>
      <c r="E1400" s="649"/>
      <c r="F1400" s="649"/>
      <c r="G1400" s="649"/>
      <c r="H1400" s="649"/>
    </row>
    <row r="1401" spans="1:8">
      <c r="A1401" s="7" t="s">
        <v>3730</v>
      </c>
      <c r="B1401" s="7" t="s">
        <v>3697</v>
      </c>
      <c r="C1401" s="7" t="s">
        <v>773</v>
      </c>
      <c r="D1401" s="649"/>
      <c r="E1401" s="649"/>
      <c r="F1401" s="649"/>
      <c r="G1401" s="649"/>
      <c r="H1401" s="649"/>
    </row>
    <row r="1402" spans="1:8">
      <c r="A1402" s="7" t="s">
        <v>3729</v>
      </c>
      <c r="B1402" s="7" t="s">
        <v>3646</v>
      </c>
      <c r="C1402" s="7" t="s">
        <v>773</v>
      </c>
      <c r="D1402" s="649"/>
      <c r="E1402" s="649"/>
      <c r="F1402" s="649"/>
      <c r="G1402" s="649"/>
      <c r="H1402" s="649"/>
    </row>
    <row r="1403" spans="1:8">
      <c r="A1403" s="7" t="s">
        <v>3728</v>
      </c>
      <c r="B1403" s="7" t="s">
        <v>3727</v>
      </c>
      <c r="C1403" s="7" t="s">
        <v>773</v>
      </c>
      <c r="D1403" s="649"/>
      <c r="E1403" s="649"/>
      <c r="F1403" s="649"/>
      <c r="G1403" s="649"/>
      <c r="H1403" s="649"/>
    </row>
    <row r="1404" spans="1:8">
      <c r="A1404" s="7" t="s">
        <v>3726</v>
      </c>
      <c r="B1404" s="7" t="s">
        <v>3715</v>
      </c>
      <c r="C1404" s="7" t="s">
        <v>773</v>
      </c>
      <c r="D1404" s="649"/>
      <c r="E1404" s="649"/>
      <c r="F1404" s="649"/>
      <c r="G1404" s="649"/>
      <c r="H1404" s="649"/>
    </row>
    <row r="1405" spans="1:8">
      <c r="A1405" s="7" t="s">
        <v>3725</v>
      </c>
      <c r="B1405" s="7" t="s">
        <v>3697</v>
      </c>
      <c r="C1405" s="7" t="s">
        <v>773</v>
      </c>
      <c r="D1405" s="649"/>
      <c r="E1405" s="649"/>
      <c r="F1405" s="649"/>
      <c r="G1405" s="649"/>
      <c r="H1405" s="649"/>
    </row>
    <row r="1406" spans="1:8">
      <c r="A1406" s="7" t="s">
        <v>3724</v>
      </c>
      <c r="B1406" s="7" t="s">
        <v>3646</v>
      </c>
      <c r="C1406" s="7" t="s">
        <v>773</v>
      </c>
      <c r="D1406" s="649"/>
      <c r="E1406" s="649"/>
      <c r="F1406" s="649"/>
      <c r="G1406" s="649"/>
      <c r="H1406" s="649"/>
    </row>
    <row r="1407" spans="1:8">
      <c r="A1407" s="7" t="s">
        <v>3723</v>
      </c>
      <c r="B1407" s="7" t="s">
        <v>3722</v>
      </c>
      <c r="C1407" s="7" t="s">
        <v>773</v>
      </c>
      <c r="D1407" s="649"/>
      <c r="E1407" s="649"/>
      <c r="F1407" s="649"/>
      <c r="G1407" s="649"/>
      <c r="H1407" s="649"/>
    </row>
    <row r="1408" spans="1:8">
      <c r="A1408" s="7" t="s">
        <v>3721</v>
      </c>
      <c r="B1408" s="7" t="s">
        <v>3715</v>
      </c>
      <c r="C1408" s="7" t="s">
        <v>773</v>
      </c>
      <c r="D1408" s="649"/>
      <c r="E1408" s="649"/>
      <c r="F1408" s="649"/>
      <c r="G1408" s="649"/>
      <c r="H1408" s="649"/>
    </row>
    <row r="1409" spans="1:8">
      <c r="A1409" s="7" t="s">
        <v>3720</v>
      </c>
      <c r="B1409" s="7" t="s">
        <v>3697</v>
      </c>
      <c r="C1409" s="7" t="s">
        <v>773</v>
      </c>
      <c r="D1409" s="649"/>
      <c r="E1409" s="649"/>
      <c r="F1409" s="649"/>
      <c r="G1409" s="649"/>
      <c r="H1409" s="649"/>
    </row>
    <row r="1410" spans="1:8">
      <c r="A1410" s="7" t="s">
        <v>3719</v>
      </c>
      <c r="B1410" s="7" t="s">
        <v>3646</v>
      </c>
      <c r="C1410" s="7" t="s">
        <v>773</v>
      </c>
      <c r="D1410" s="649"/>
      <c r="E1410" s="649"/>
      <c r="F1410" s="649"/>
      <c r="G1410" s="649"/>
      <c r="H1410" s="649"/>
    </row>
    <row r="1411" spans="1:8">
      <c r="A1411" s="7" t="s">
        <v>3718</v>
      </c>
      <c r="B1411" s="7" t="s">
        <v>3717</v>
      </c>
      <c r="C1411" s="7" t="s">
        <v>773</v>
      </c>
      <c r="D1411" s="649"/>
      <c r="E1411" s="649"/>
      <c r="F1411" s="649"/>
      <c r="G1411" s="649"/>
      <c r="H1411" s="649"/>
    </row>
    <row r="1412" spans="1:8">
      <c r="A1412" s="7" t="s">
        <v>3716</v>
      </c>
      <c r="B1412" s="7" t="s">
        <v>3715</v>
      </c>
      <c r="C1412" s="7" t="s">
        <v>773</v>
      </c>
      <c r="D1412" s="649"/>
      <c r="E1412" s="649"/>
      <c r="F1412" s="649"/>
      <c r="G1412" s="649"/>
      <c r="H1412" s="649"/>
    </row>
    <row r="1413" spans="1:8">
      <c r="A1413" s="7" t="s">
        <v>3714</v>
      </c>
      <c r="B1413" s="7" t="s">
        <v>3697</v>
      </c>
      <c r="C1413" s="7" t="s">
        <v>773</v>
      </c>
      <c r="D1413" s="649"/>
      <c r="E1413" s="649"/>
      <c r="F1413" s="649"/>
      <c r="G1413" s="649"/>
      <c r="H1413" s="649"/>
    </row>
    <row r="1414" spans="1:8">
      <c r="A1414" s="7" t="s">
        <v>3713</v>
      </c>
      <c r="B1414" s="7" t="s">
        <v>3646</v>
      </c>
      <c r="C1414" s="7" t="s">
        <v>773</v>
      </c>
      <c r="D1414" s="649"/>
      <c r="E1414" s="649"/>
      <c r="F1414" s="649"/>
      <c r="G1414" s="649"/>
      <c r="H1414" s="649"/>
    </row>
    <row r="1415" spans="1:8">
      <c r="A1415" s="7" t="s">
        <v>3712</v>
      </c>
      <c r="B1415" s="7" t="s">
        <v>315</v>
      </c>
      <c r="C1415" s="7" t="s">
        <v>773</v>
      </c>
      <c r="D1415" s="649">
        <v>77.900000000000006</v>
      </c>
      <c r="E1415" s="649">
        <v>75.22</v>
      </c>
      <c r="F1415" s="649">
        <v>72.55</v>
      </c>
      <c r="G1415" s="649">
        <v>69.87</v>
      </c>
      <c r="H1415" s="649">
        <v>67.2</v>
      </c>
    </row>
    <row r="1416" spans="1:8">
      <c r="A1416" s="7" t="s">
        <v>3711</v>
      </c>
      <c r="B1416" s="7" t="s">
        <v>3710</v>
      </c>
      <c r="C1416" s="7" t="s">
        <v>773</v>
      </c>
      <c r="D1416" s="649">
        <v>24.83</v>
      </c>
      <c r="E1416" s="649">
        <v>24.83</v>
      </c>
      <c r="F1416" s="649">
        <v>24.83</v>
      </c>
      <c r="G1416" s="649">
        <v>24.83</v>
      </c>
      <c r="H1416" s="649">
        <v>24.83</v>
      </c>
    </row>
    <row r="1417" spans="1:8">
      <c r="A1417" s="7" t="s">
        <v>3709</v>
      </c>
      <c r="B1417" s="7" t="s">
        <v>3697</v>
      </c>
      <c r="C1417" s="7" t="s">
        <v>773</v>
      </c>
      <c r="D1417" s="649"/>
      <c r="E1417" s="649"/>
      <c r="F1417" s="649"/>
      <c r="G1417" s="649"/>
      <c r="H1417" s="649"/>
    </row>
    <row r="1418" spans="1:8">
      <c r="A1418" s="7" t="s">
        <v>3708</v>
      </c>
      <c r="B1418" s="7" t="s">
        <v>3646</v>
      </c>
      <c r="C1418" s="7" t="s">
        <v>773</v>
      </c>
      <c r="D1418" s="649"/>
      <c r="E1418" s="649"/>
      <c r="F1418" s="649"/>
      <c r="G1418" s="649"/>
      <c r="H1418" s="649"/>
    </row>
    <row r="1419" spans="1:8">
      <c r="A1419" s="7" t="s">
        <v>3707</v>
      </c>
      <c r="B1419" s="7" t="s">
        <v>3706</v>
      </c>
      <c r="C1419" s="7" t="s">
        <v>773</v>
      </c>
      <c r="D1419" s="649">
        <v>53.51</v>
      </c>
      <c r="E1419" s="649">
        <v>53.51</v>
      </c>
      <c r="F1419" s="649">
        <v>53.51</v>
      </c>
      <c r="G1419" s="649">
        <v>53.51</v>
      </c>
      <c r="H1419" s="649">
        <v>53.51</v>
      </c>
    </row>
    <row r="1420" spans="1:8">
      <c r="A1420" s="7" t="s">
        <v>3705</v>
      </c>
      <c r="B1420" s="7" t="s">
        <v>3699</v>
      </c>
      <c r="C1420" s="7" t="s">
        <v>773</v>
      </c>
      <c r="D1420" s="649">
        <v>0.45</v>
      </c>
      <c r="E1420" s="649">
        <v>3.12</v>
      </c>
      <c r="F1420" s="649">
        <v>5.8</v>
      </c>
      <c r="G1420" s="649">
        <v>8.4700000000000006</v>
      </c>
      <c r="H1420" s="649">
        <v>11.15</v>
      </c>
    </row>
    <row r="1421" spans="1:8">
      <c r="A1421" s="7" t="s">
        <v>3704</v>
      </c>
      <c r="B1421" s="7" t="s">
        <v>3697</v>
      </c>
      <c r="C1421" s="7" t="s">
        <v>773</v>
      </c>
      <c r="D1421" s="649"/>
      <c r="E1421" s="649"/>
      <c r="F1421" s="649"/>
      <c r="G1421" s="649"/>
      <c r="H1421" s="649"/>
    </row>
    <row r="1422" spans="1:8">
      <c r="A1422" s="7" t="s">
        <v>3703</v>
      </c>
      <c r="B1422" s="7" t="s">
        <v>3646</v>
      </c>
      <c r="C1422" s="7" t="s">
        <v>773</v>
      </c>
      <c r="D1422" s="649"/>
      <c r="E1422" s="649"/>
      <c r="F1422" s="649"/>
      <c r="G1422" s="649"/>
      <c r="H1422" s="649"/>
    </row>
    <row r="1423" spans="1:8">
      <c r="A1423" s="7" t="s">
        <v>3702</v>
      </c>
      <c r="B1423" s="7" t="s">
        <v>3701</v>
      </c>
      <c r="C1423" s="7" t="s">
        <v>773</v>
      </c>
      <c r="D1423" s="649"/>
      <c r="E1423" s="649"/>
      <c r="F1423" s="649"/>
      <c r="G1423" s="649"/>
      <c r="H1423" s="649"/>
    </row>
    <row r="1424" spans="1:8">
      <c r="A1424" s="7" t="s">
        <v>3700</v>
      </c>
      <c r="B1424" s="7" t="s">
        <v>3699</v>
      </c>
      <c r="C1424" s="7" t="s">
        <v>773</v>
      </c>
      <c r="D1424" s="649"/>
      <c r="E1424" s="649"/>
      <c r="F1424" s="649"/>
      <c r="G1424" s="649"/>
      <c r="H1424" s="649"/>
    </row>
    <row r="1425" spans="1:8">
      <c r="A1425" s="7" t="s">
        <v>3698</v>
      </c>
      <c r="B1425" s="7" t="s">
        <v>3697</v>
      </c>
      <c r="C1425" s="7" t="s">
        <v>773</v>
      </c>
      <c r="D1425" s="649"/>
      <c r="E1425" s="649"/>
      <c r="F1425" s="649"/>
      <c r="G1425" s="649"/>
      <c r="H1425" s="649"/>
    </row>
    <row r="1426" spans="1:8">
      <c r="A1426" s="7" t="s">
        <v>3696</v>
      </c>
      <c r="B1426" s="7" t="s">
        <v>3646</v>
      </c>
      <c r="C1426" s="7" t="s">
        <v>773</v>
      </c>
      <c r="D1426" s="649"/>
      <c r="E1426" s="649"/>
      <c r="F1426" s="649"/>
      <c r="G1426" s="649"/>
      <c r="H1426" s="649"/>
    </row>
    <row r="1427" spans="1:8">
      <c r="A1427" s="7" t="s">
        <v>3695</v>
      </c>
      <c r="B1427" s="7" t="s">
        <v>3694</v>
      </c>
      <c r="C1427" s="7" t="s">
        <v>773</v>
      </c>
      <c r="D1427" s="649">
        <v>10.33</v>
      </c>
      <c r="E1427" s="649">
        <v>924.51</v>
      </c>
      <c r="F1427" s="650">
        <v>1157.96</v>
      </c>
      <c r="G1427" s="650">
        <v>1438.12</v>
      </c>
      <c r="H1427" s="650">
        <v>2693.44</v>
      </c>
    </row>
    <row r="1428" spans="1:8">
      <c r="A1428" s="7" t="s">
        <v>3693</v>
      </c>
      <c r="B1428" s="7" t="s">
        <v>3692</v>
      </c>
      <c r="C1428" s="7" t="s">
        <v>773</v>
      </c>
      <c r="D1428" s="649">
        <v>10.33</v>
      </c>
      <c r="E1428" s="649">
        <v>207.54</v>
      </c>
      <c r="F1428" s="649">
        <v>190.74</v>
      </c>
      <c r="G1428" s="649"/>
      <c r="H1428" s="649"/>
    </row>
    <row r="1429" spans="1:8">
      <c r="A1429" s="7" t="s">
        <v>3691</v>
      </c>
      <c r="B1429" s="7" t="s">
        <v>3690</v>
      </c>
      <c r="C1429" s="7" t="s">
        <v>773</v>
      </c>
      <c r="D1429" s="649"/>
      <c r="E1429" s="649">
        <v>716.97</v>
      </c>
      <c r="F1429" s="649">
        <v>967.22</v>
      </c>
      <c r="G1429" s="650">
        <v>1438.12</v>
      </c>
      <c r="H1429" s="650">
        <v>2693.44</v>
      </c>
    </row>
    <row r="1430" spans="1:8">
      <c r="A1430" s="7" t="s">
        <v>3689</v>
      </c>
      <c r="B1430" s="7" t="s">
        <v>3688</v>
      </c>
      <c r="C1430" s="7" t="s">
        <v>773</v>
      </c>
      <c r="D1430" s="649"/>
      <c r="E1430" s="649"/>
      <c r="F1430" s="649"/>
      <c r="G1430" s="649"/>
      <c r="H1430" s="649"/>
    </row>
    <row r="1431" spans="1:8">
      <c r="A1431" s="7" t="s">
        <v>3687</v>
      </c>
      <c r="B1431" s="7" t="s">
        <v>1352</v>
      </c>
      <c r="C1431" s="7" t="s">
        <v>773</v>
      </c>
      <c r="D1431" s="649"/>
      <c r="E1431" s="649"/>
      <c r="F1431" s="649"/>
      <c r="G1431" s="649"/>
      <c r="H1431" s="649"/>
    </row>
    <row r="1432" spans="1:8">
      <c r="A1432" s="7" t="s">
        <v>3686</v>
      </c>
      <c r="B1432" s="7" t="s">
        <v>3685</v>
      </c>
      <c r="C1432" s="7" t="s">
        <v>773</v>
      </c>
      <c r="D1432" s="649">
        <v>4.95</v>
      </c>
      <c r="E1432" s="649">
        <v>5.45</v>
      </c>
      <c r="F1432" s="649">
        <v>5.45</v>
      </c>
      <c r="G1432" s="649"/>
      <c r="H1432" s="649"/>
    </row>
    <row r="1433" spans="1:8">
      <c r="A1433" s="7" t="s">
        <v>3684</v>
      </c>
      <c r="B1433" s="7" t="s">
        <v>3683</v>
      </c>
      <c r="C1433" s="7" t="s">
        <v>773</v>
      </c>
      <c r="D1433" s="649">
        <v>1.01</v>
      </c>
      <c r="E1433" s="649">
        <v>1.51</v>
      </c>
      <c r="F1433" s="649">
        <v>1.51</v>
      </c>
      <c r="G1433" s="649"/>
      <c r="H1433" s="649"/>
    </row>
    <row r="1434" spans="1:8">
      <c r="A1434" s="7" t="s">
        <v>3682</v>
      </c>
      <c r="B1434" s="7" t="s">
        <v>3681</v>
      </c>
      <c r="C1434" s="7" t="s">
        <v>773</v>
      </c>
      <c r="D1434" s="649"/>
      <c r="E1434" s="649"/>
      <c r="F1434" s="649"/>
      <c r="G1434" s="649"/>
      <c r="H1434" s="649"/>
    </row>
    <row r="1435" spans="1:8">
      <c r="A1435" s="7" t="s">
        <v>3680</v>
      </c>
      <c r="B1435" s="7" t="s">
        <v>3679</v>
      </c>
      <c r="C1435" s="7" t="s">
        <v>773</v>
      </c>
      <c r="D1435" s="649">
        <v>3.94</v>
      </c>
      <c r="E1435" s="649">
        <v>3.94</v>
      </c>
      <c r="F1435" s="649">
        <v>3.94</v>
      </c>
      <c r="G1435" s="649"/>
      <c r="H1435" s="649"/>
    </row>
    <row r="1436" spans="1:8">
      <c r="A1436" s="7" t="s">
        <v>3678</v>
      </c>
      <c r="B1436" s="7" t="s">
        <v>3677</v>
      </c>
      <c r="C1436" s="7" t="s">
        <v>773</v>
      </c>
      <c r="D1436" s="649"/>
      <c r="E1436" s="649"/>
      <c r="F1436" s="649"/>
      <c r="G1436" s="649"/>
      <c r="H1436" s="649"/>
    </row>
    <row r="1437" spans="1:8">
      <c r="A1437" s="7" t="s">
        <v>3676</v>
      </c>
      <c r="B1437" s="7" t="s">
        <v>3675</v>
      </c>
      <c r="C1437" s="7" t="s">
        <v>773</v>
      </c>
      <c r="D1437" s="649"/>
      <c r="E1437" s="649"/>
      <c r="F1437" s="649"/>
      <c r="G1437" s="649"/>
      <c r="H1437" s="649"/>
    </row>
    <row r="1438" spans="1:8">
      <c r="A1438" s="7" t="s">
        <v>3674</v>
      </c>
      <c r="B1438" s="7" t="s">
        <v>3673</v>
      </c>
      <c r="C1438" s="7" t="s">
        <v>773</v>
      </c>
      <c r="D1438" s="649"/>
      <c r="E1438" s="649"/>
      <c r="F1438" s="649"/>
      <c r="G1438" s="649"/>
      <c r="H1438" s="649"/>
    </row>
    <row r="1439" spans="1:8">
      <c r="A1439" s="7" t="s">
        <v>3672</v>
      </c>
      <c r="B1439" s="7" t="s">
        <v>3671</v>
      </c>
      <c r="C1439" s="7" t="s">
        <v>773</v>
      </c>
      <c r="D1439" s="649"/>
      <c r="E1439" s="649"/>
      <c r="F1439" s="649"/>
      <c r="G1439" s="649"/>
      <c r="H1439" s="649"/>
    </row>
    <row r="1440" spans="1:8">
      <c r="A1440" s="7" t="s">
        <v>3670</v>
      </c>
      <c r="B1440" s="7" t="s">
        <v>3669</v>
      </c>
      <c r="C1440" s="7" t="s">
        <v>773</v>
      </c>
      <c r="D1440" s="649"/>
      <c r="E1440" s="649"/>
      <c r="F1440" s="649"/>
      <c r="G1440" s="649"/>
      <c r="H1440" s="649"/>
    </row>
    <row r="1441" spans="1:8">
      <c r="A1441" s="7" t="s">
        <v>3668</v>
      </c>
      <c r="B1441" s="7" t="s">
        <v>3667</v>
      </c>
      <c r="C1441" s="7" t="s">
        <v>773</v>
      </c>
      <c r="D1441" s="649"/>
      <c r="E1441" s="649"/>
      <c r="F1441" s="649"/>
      <c r="G1441" s="649"/>
      <c r="H1441" s="649"/>
    </row>
    <row r="1442" spans="1:8">
      <c r="A1442" s="7" t="s">
        <v>3666</v>
      </c>
      <c r="B1442" s="7" t="s">
        <v>3665</v>
      </c>
      <c r="C1442" s="7" t="s">
        <v>773</v>
      </c>
      <c r="D1442" s="649"/>
      <c r="E1442" s="649"/>
      <c r="F1442" s="649"/>
      <c r="G1442" s="649"/>
      <c r="H1442" s="649"/>
    </row>
    <row r="1443" spans="1:8">
      <c r="A1443" s="7" t="s">
        <v>3664</v>
      </c>
      <c r="B1443" s="7" t="s">
        <v>3663</v>
      </c>
      <c r="C1443" s="7" t="s">
        <v>773</v>
      </c>
      <c r="D1443" s="649"/>
      <c r="E1443" s="649"/>
      <c r="F1443" s="649"/>
      <c r="G1443" s="649"/>
      <c r="H1443" s="649"/>
    </row>
    <row r="1444" spans="1:8">
      <c r="A1444" s="7" t="s">
        <v>3662</v>
      </c>
      <c r="B1444" s="7" t="s">
        <v>3661</v>
      </c>
      <c r="C1444" s="7" t="s">
        <v>773</v>
      </c>
      <c r="D1444" s="649"/>
      <c r="E1444" s="649"/>
      <c r="F1444" s="649"/>
      <c r="G1444" s="649"/>
      <c r="H1444" s="649"/>
    </row>
    <row r="1445" spans="1:8">
      <c r="A1445" s="7" t="s">
        <v>3660</v>
      </c>
      <c r="B1445" s="7" t="s">
        <v>3659</v>
      </c>
      <c r="C1445" s="7" t="s">
        <v>773</v>
      </c>
      <c r="D1445" s="649"/>
      <c r="E1445" s="649"/>
      <c r="F1445" s="649"/>
      <c r="G1445" s="649"/>
      <c r="H1445" s="649"/>
    </row>
    <row r="1446" spans="1:8">
      <c r="A1446" s="7" t="s">
        <v>3658</v>
      </c>
      <c r="B1446" s="7" t="s">
        <v>345</v>
      </c>
      <c r="C1446" s="7" t="s">
        <v>773</v>
      </c>
      <c r="D1446" s="649"/>
      <c r="E1446" s="649"/>
      <c r="F1446" s="649"/>
      <c r="G1446" s="649">
        <v>59.73</v>
      </c>
      <c r="H1446" s="649">
        <v>64.97</v>
      </c>
    </row>
    <row r="1447" spans="1:8">
      <c r="A1447" s="7" t="s">
        <v>3657</v>
      </c>
      <c r="B1447" s="7" t="s">
        <v>3656</v>
      </c>
      <c r="C1447" s="7" t="s">
        <v>773</v>
      </c>
      <c r="D1447" s="649"/>
      <c r="E1447" s="649"/>
      <c r="F1447" s="649"/>
      <c r="G1447" s="649"/>
      <c r="H1447" s="649"/>
    </row>
    <row r="1448" spans="1:8">
      <c r="A1448" s="7" t="s">
        <v>3655</v>
      </c>
      <c r="B1448" s="7" t="s">
        <v>341</v>
      </c>
      <c r="C1448" s="7" t="s">
        <v>773</v>
      </c>
      <c r="D1448" s="649"/>
      <c r="E1448" s="649"/>
      <c r="F1448" s="649"/>
      <c r="G1448" s="649"/>
      <c r="H1448" s="649"/>
    </row>
    <row r="1449" spans="1:8">
      <c r="A1449" s="7" t="s">
        <v>3654</v>
      </c>
      <c r="B1449" s="7" t="s">
        <v>339</v>
      </c>
      <c r="C1449" s="7" t="s">
        <v>773</v>
      </c>
      <c r="D1449" s="649"/>
      <c r="E1449" s="649"/>
      <c r="F1449" s="649"/>
      <c r="G1449" s="649"/>
      <c r="H1449" s="649"/>
    </row>
    <row r="1450" spans="1:8">
      <c r="A1450" s="7" t="s">
        <v>3653</v>
      </c>
      <c r="B1450" s="7" t="s">
        <v>3652</v>
      </c>
      <c r="C1450" s="7" t="s">
        <v>773</v>
      </c>
      <c r="D1450" s="649">
        <v>52.42</v>
      </c>
      <c r="E1450" s="649">
        <v>91.36</v>
      </c>
      <c r="F1450" s="649">
        <v>62.42</v>
      </c>
      <c r="G1450" s="649">
        <v>252.99</v>
      </c>
      <c r="H1450" s="649">
        <v>53.07</v>
      </c>
    </row>
    <row r="1451" spans="1:8">
      <c r="A1451" s="7" t="s">
        <v>3651</v>
      </c>
      <c r="B1451" s="7" t="s">
        <v>3650</v>
      </c>
      <c r="C1451" s="7" t="s">
        <v>773</v>
      </c>
      <c r="D1451" s="649"/>
      <c r="E1451" s="649"/>
      <c r="F1451" s="649"/>
      <c r="G1451" s="649"/>
      <c r="H1451" s="649"/>
    </row>
    <row r="1452" spans="1:8">
      <c r="A1452" s="7" t="s">
        <v>3649</v>
      </c>
      <c r="B1452" s="7" t="s">
        <v>3648</v>
      </c>
      <c r="C1452" s="7" t="s">
        <v>773</v>
      </c>
      <c r="D1452" s="649">
        <v>5.28</v>
      </c>
      <c r="E1452" s="649">
        <v>4.13</v>
      </c>
      <c r="F1452" s="649">
        <v>4.6900000000000004</v>
      </c>
      <c r="G1452" s="649">
        <v>10.7</v>
      </c>
      <c r="H1452" s="649">
        <v>4.7</v>
      </c>
    </row>
    <row r="1453" spans="1:8">
      <c r="A1453" s="7" t="s">
        <v>3647</v>
      </c>
      <c r="B1453" s="7" t="s">
        <v>3646</v>
      </c>
      <c r="C1453" s="7" t="s">
        <v>773</v>
      </c>
      <c r="D1453" s="649"/>
      <c r="E1453" s="649"/>
      <c r="F1453" s="649"/>
      <c r="G1453" s="649"/>
      <c r="H1453" s="649"/>
    </row>
    <row r="1454" spans="1:8">
      <c r="A1454" s="7" t="s">
        <v>3645</v>
      </c>
      <c r="B1454" s="7" t="s">
        <v>3644</v>
      </c>
      <c r="C1454" s="7" t="s">
        <v>773</v>
      </c>
      <c r="D1454" s="649">
        <v>45.31</v>
      </c>
      <c r="E1454" s="649">
        <v>139.94</v>
      </c>
      <c r="F1454" s="649">
        <v>188.27</v>
      </c>
      <c r="G1454" s="649">
        <v>200.22</v>
      </c>
      <c r="H1454" s="649">
        <v>98.11</v>
      </c>
    </row>
    <row r="1455" spans="1:8">
      <c r="A1455" s="7" t="s">
        <v>3643</v>
      </c>
      <c r="B1455" s="7" t="s">
        <v>3499</v>
      </c>
      <c r="C1455" s="7" t="s">
        <v>773</v>
      </c>
      <c r="D1455" s="649"/>
      <c r="E1455" s="649">
        <v>54.8</v>
      </c>
      <c r="F1455" s="649">
        <v>132.02000000000001</v>
      </c>
      <c r="G1455" s="649">
        <v>147.37</v>
      </c>
      <c r="H1455" s="649">
        <v>98.11</v>
      </c>
    </row>
    <row r="1456" spans="1:8">
      <c r="A1456" s="7" t="s">
        <v>3642</v>
      </c>
      <c r="B1456" s="7" t="s">
        <v>2991</v>
      </c>
      <c r="C1456" s="7" t="s">
        <v>773</v>
      </c>
      <c r="D1456" s="649"/>
      <c r="E1456" s="649"/>
      <c r="F1456" s="649"/>
      <c r="G1456" s="649"/>
      <c r="H1456" s="649"/>
    </row>
    <row r="1457" spans="1:8">
      <c r="A1457" s="7" t="s">
        <v>3641</v>
      </c>
      <c r="B1457" s="7" t="s">
        <v>3640</v>
      </c>
      <c r="C1457" s="7" t="s">
        <v>773</v>
      </c>
      <c r="D1457" s="649"/>
      <c r="E1457" s="649"/>
      <c r="F1457" s="649"/>
      <c r="G1457" s="649"/>
      <c r="H1457" s="649"/>
    </row>
    <row r="1458" spans="1:8">
      <c r="A1458" s="7" t="s">
        <v>3639</v>
      </c>
      <c r="B1458" s="7" t="s">
        <v>3638</v>
      </c>
      <c r="C1458" s="7" t="s">
        <v>773</v>
      </c>
      <c r="D1458" s="649"/>
      <c r="E1458" s="649"/>
      <c r="F1458" s="649"/>
      <c r="G1458" s="649"/>
      <c r="H1458" s="649"/>
    </row>
    <row r="1459" spans="1:8">
      <c r="A1459" s="7" t="s">
        <v>3637</v>
      </c>
      <c r="B1459" s="7" t="s">
        <v>3636</v>
      </c>
      <c r="C1459" s="7" t="s">
        <v>773</v>
      </c>
      <c r="D1459" s="649"/>
      <c r="E1459" s="649"/>
      <c r="F1459" s="649"/>
      <c r="G1459" s="649">
        <v>188.13</v>
      </c>
      <c r="H1459" s="649">
        <v>47.05</v>
      </c>
    </row>
    <row r="1460" spans="1:8">
      <c r="A1460" s="7" t="s">
        <v>3635</v>
      </c>
      <c r="B1460" s="7" t="s">
        <v>3186</v>
      </c>
      <c r="C1460" s="7" t="s">
        <v>773</v>
      </c>
      <c r="D1460" s="649"/>
      <c r="E1460" s="649"/>
      <c r="F1460" s="649"/>
      <c r="G1460" s="649">
        <v>188.13</v>
      </c>
      <c r="H1460" s="649">
        <v>47.05</v>
      </c>
    </row>
    <row r="1461" spans="1:8">
      <c r="A1461" s="7" t="s">
        <v>3634</v>
      </c>
      <c r="B1461" s="7" t="s">
        <v>3184</v>
      </c>
      <c r="C1461" s="7" t="s">
        <v>773</v>
      </c>
      <c r="D1461" s="649"/>
      <c r="E1461" s="649"/>
      <c r="F1461" s="649"/>
      <c r="G1461" s="649"/>
      <c r="H1461" s="649"/>
    </row>
    <row r="1462" spans="1:8">
      <c r="A1462" s="7" t="s">
        <v>3633</v>
      </c>
      <c r="B1462" s="7" t="s">
        <v>3182</v>
      </c>
      <c r="C1462" s="7" t="s">
        <v>773</v>
      </c>
      <c r="D1462" s="649"/>
      <c r="E1462" s="649"/>
      <c r="F1462" s="649"/>
      <c r="G1462" s="649"/>
      <c r="H1462" s="649"/>
    </row>
    <row r="1463" spans="1:8">
      <c r="A1463" s="7" t="s">
        <v>3632</v>
      </c>
      <c r="B1463" s="7" t="s">
        <v>3180</v>
      </c>
      <c r="C1463" s="7" t="s">
        <v>773</v>
      </c>
      <c r="D1463" s="649"/>
      <c r="E1463" s="649"/>
      <c r="F1463" s="649"/>
      <c r="G1463" s="649"/>
      <c r="H1463" s="649"/>
    </row>
    <row r="1464" spans="1:8">
      <c r="A1464" s="7" t="s">
        <v>3631</v>
      </c>
      <c r="B1464" s="7" t="s">
        <v>3630</v>
      </c>
      <c r="C1464" s="7" t="s">
        <v>773</v>
      </c>
      <c r="D1464" s="649"/>
      <c r="E1464" s="649"/>
      <c r="F1464" s="649"/>
      <c r="G1464" s="649"/>
      <c r="H1464" s="649"/>
    </row>
    <row r="1465" spans="1:8">
      <c r="A1465" s="7" t="s">
        <v>3629</v>
      </c>
      <c r="B1465" s="7" t="s">
        <v>3628</v>
      </c>
      <c r="C1465" s="7" t="s">
        <v>773</v>
      </c>
      <c r="D1465" s="649"/>
      <c r="E1465" s="649"/>
      <c r="F1465" s="649"/>
      <c r="G1465" s="649"/>
      <c r="H1465" s="649"/>
    </row>
    <row r="1466" spans="1:8">
      <c r="A1466" s="7" t="s">
        <v>3627</v>
      </c>
      <c r="B1466" s="7" t="s">
        <v>3626</v>
      </c>
      <c r="C1466" s="7" t="s">
        <v>773</v>
      </c>
      <c r="D1466" s="649"/>
      <c r="E1466" s="649"/>
      <c r="F1466" s="649"/>
      <c r="G1466" s="649"/>
      <c r="H1466" s="649"/>
    </row>
    <row r="1467" spans="1:8">
      <c r="A1467" s="7" t="s">
        <v>3625</v>
      </c>
      <c r="B1467" s="7" t="s">
        <v>3499</v>
      </c>
      <c r="C1467" s="7" t="s">
        <v>773</v>
      </c>
      <c r="D1467" s="649"/>
      <c r="E1467" s="649"/>
      <c r="F1467" s="649"/>
      <c r="G1467" s="649"/>
      <c r="H1467" s="649"/>
    </row>
    <row r="1468" spans="1:8">
      <c r="A1468" s="7" t="s">
        <v>3624</v>
      </c>
      <c r="B1468" s="7" t="s">
        <v>2991</v>
      </c>
      <c r="C1468" s="7" t="s">
        <v>773</v>
      </c>
      <c r="D1468" s="649"/>
      <c r="E1468" s="649"/>
      <c r="F1468" s="649"/>
      <c r="G1468" s="649"/>
      <c r="H1468" s="649"/>
    </row>
    <row r="1469" spans="1:8">
      <c r="A1469" s="7" t="s">
        <v>3623</v>
      </c>
      <c r="B1469" s="7" t="s">
        <v>2995</v>
      </c>
      <c r="C1469" s="7" t="s">
        <v>773</v>
      </c>
      <c r="D1469" s="649">
        <v>1.83</v>
      </c>
      <c r="E1469" s="649">
        <v>2.09</v>
      </c>
      <c r="F1469" s="649">
        <v>1.47</v>
      </c>
      <c r="G1469" s="649">
        <v>1.31</v>
      </c>
      <c r="H1469" s="649">
        <v>1.32</v>
      </c>
    </row>
    <row r="1470" spans="1:8">
      <c r="A1470" s="7" t="s">
        <v>3622</v>
      </c>
      <c r="B1470" s="7" t="s">
        <v>3499</v>
      </c>
      <c r="C1470" s="7" t="s">
        <v>773</v>
      </c>
      <c r="D1470" s="649"/>
      <c r="E1470" s="649"/>
      <c r="F1470" s="649"/>
      <c r="G1470" s="649"/>
      <c r="H1470" s="649"/>
    </row>
    <row r="1471" spans="1:8">
      <c r="A1471" s="7" t="s">
        <v>3621</v>
      </c>
      <c r="B1471" s="7" t="s">
        <v>2991</v>
      </c>
      <c r="C1471" s="7" t="s">
        <v>773</v>
      </c>
      <c r="D1471" s="649"/>
      <c r="E1471" s="649"/>
      <c r="F1471" s="649"/>
      <c r="G1471" s="649"/>
      <c r="H1471" s="649"/>
    </row>
    <row r="1472" spans="1:8">
      <c r="A1472" s="7" t="s">
        <v>3620</v>
      </c>
      <c r="B1472" s="7" t="s">
        <v>1352</v>
      </c>
      <c r="C1472" s="7" t="s">
        <v>773</v>
      </c>
      <c r="D1472" s="649"/>
      <c r="E1472" s="649"/>
      <c r="F1472" s="649"/>
      <c r="G1472" s="649"/>
      <c r="H1472" s="649"/>
    </row>
    <row r="1473" spans="1:8">
      <c r="A1473" s="7" t="s">
        <v>3619</v>
      </c>
      <c r="B1473" s="7" t="s">
        <v>3499</v>
      </c>
      <c r="C1473" s="7" t="s">
        <v>773</v>
      </c>
      <c r="D1473" s="649"/>
      <c r="E1473" s="649"/>
      <c r="F1473" s="649"/>
      <c r="G1473" s="649"/>
      <c r="H1473" s="649"/>
    </row>
    <row r="1474" spans="1:8">
      <c r="A1474" s="7" t="s">
        <v>3618</v>
      </c>
      <c r="B1474" s="7" t="s">
        <v>2991</v>
      </c>
      <c r="C1474" s="7" t="s">
        <v>773</v>
      </c>
      <c r="D1474" s="649"/>
      <c r="E1474" s="649"/>
      <c r="F1474" s="649"/>
      <c r="G1474" s="649"/>
      <c r="H1474" s="649"/>
    </row>
    <row r="1475" spans="1:8">
      <c r="A1475" s="7" t="s">
        <v>3617</v>
      </c>
      <c r="B1475" s="7" t="s">
        <v>292</v>
      </c>
      <c r="C1475" s="7" t="s">
        <v>773</v>
      </c>
      <c r="D1475" s="649"/>
      <c r="E1475" s="649"/>
      <c r="F1475" s="649"/>
      <c r="G1475" s="649"/>
      <c r="H1475" s="649"/>
    </row>
    <row r="1476" spans="1:8">
      <c r="A1476" s="7" t="s">
        <v>3616</v>
      </c>
      <c r="B1476" s="7" t="s">
        <v>3615</v>
      </c>
      <c r="C1476" s="7" t="s">
        <v>773</v>
      </c>
      <c r="D1476" s="649"/>
      <c r="E1476" s="649"/>
      <c r="F1476" s="649"/>
      <c r="G1476" s="649"/>
      <c r="H1476" s="649"/>
    </row>
    <row r="1477" spans="1:8">
      <c r="A1477" s="7" t="s">
        <v>3614</v>
      </c>
      <c r="B1477" s="7" t="s">
        <v>3499</v>
      </c>
      <c r="C1477" s="7" t="s">
        <v>773</v>
      </c>
      <c r="D1477" s="649"/>
      <c r="E1477" s="649"/>
      <c r="F1477" s="649"/>
      <c r="G1477" s="649"/>
      <c r="H1477" s="649"/>
    </row>
    <row r="1478" spans="1:8">
      <c r="A1478" s="7" t="s">
        <v>3613</v>
      </c>
      <c r="B1478" s="7" t="s">
        <v>2991</v>
      </c>
      <c r="C1478" s="7" t="s">
        <v>773</v>
      </c>
      <c r="D1478" s="649"/>
      <c r="E1478" s="649"/>
      <c r="F1478" s="649"/>
      <c r="G1478" s="649"/>
      <c r="H1478" s="649"/>
    </row>
    <row r="1479" spans="1:8">
      <c r="A1479" s="7" t="s">
        <v>3612</v>
      </c>
      <c r="B1479" s="7" t="s">
        <v>3611</v>
      </c>
      <c r="C1479" s="7" t="s">
        <v>773</v>
      </c>
      <c r="D1479" s="649"/>
      <c r="E1479" s="649"/>
      <c r="F1479" s="649"/>
      <c r="G1479" s="649"/>
      <c r="H1479" s="649"/>
    </row>
    <row r="1480" spans="1:8">
      <c r="A1480" s="7" t="s">
        <v>3610</v>
      </c>
      <c r="B1480" s="7" t="s">
        <v>3609</v>
      </c>
      <c r="C1480" s="7" t="s">
        <v>773</v>
      </c>
      <c r="D1480" s="649"/>
      <c r="E1480" s="649"/>
      <c r="F1480" s="649"/>
      <c r="G1480" s="649"/>
      <c r="H1480" s="649"/>
    </row>
    <row r="1481" spans="1:8">
      <c r="A1481" s="7" t="s">
        <v>3608</v>
      </c>
      <c r="B1481" s="7" t="s">
        <v>3499</v>
      </c>
      <c r="C1481" s="7" t="s">
        <v>773</v>
      </c>
      <c r="D1481" s="649"/>
      <c r="E1481" s="649"/>
      <c r="F1481" s="649"/>
      <c r="G1481" s="649"/>
      <c r="H1481" s="649"/>
    </row>
    <row r="1482" spans="1:8">
      <c r="A1482" s="7" t="s">
        <v>3607</v>
      </c>
      <c r="B1482" s="7" t="s">
        <v>2991</v>
      </c>
      <c r="C1482" s="7" t="s">
        <v>773</v>
      </c>
      <c r="D1482" s="649"/>
      <c r="E1482" s="649"/>
      <c r="F1482" s="649"/>
      <c r="G1482" s="649"/>
      <c r="H1482" s="649"/>
    </row>
    <row r="1483" spans="1:8">
      <c r="A1483" s="7" t="s">
        <v>3606</v>
      </c>
      <c r="B1483" s="7" t="s">
        <v>3605</v>
      </c>
      <c r="C1483" s="7" t="s">
        <v>773</v>
      </c>
      <c r="D1483" s="649"/>
      <c r="E1483" s="649"/>
      <c r="F1483" s="649"/>
      <c r="G1483" s="649"/>
      <c r="H1483" s="649"/>
    </row>
    <row r="1484" spans="1:8">
      <c r="A1484" s="7" t="s">
        <v>3604</v>
      </c>
      <c r="B1484" s="7" t="s">
        <v>3499</v>
      </c>
      <c r="C1484" s="7" t="s">
        <v>773</v>
      </c>
      <c r="D1484" s="649"/>
      <c r="E1484" s="649"/>
      <c r="F1484" s="649"/>
      <c r="G1484" s="649"/>
      <c r="H1484" s="649"/>
    </row>
    <row r="1485" spans="1:8">
      <c r="A1485" s="7" t="s">
        <v>3603</v>
      </c>
      <c r="B1485" s="7" t="s">
        <v>2991</v>
      </c>
      <c r="C1485" s="7" t="s">
        <v>773</v>
      </c>
      <c r="D1485" s="649"/>
      <c r="E1485" s="649"/>
      <c r="F1485" s="649"/>
      <c r="G1485" s="649"/>
      <c r="H1485" s="649"/>
    </row>
    <row r="1486" spans="1:8">
      <c r="A1486" s="7" t="s">
        <v>3602</v>
      </c>
      <c r="B1486" s="7" t="s">
        <v>3601</v>
      </c>
      <c r="C1486" s="7" t="s">
        <v>773</v>
      </c>
      <c r="D1486" s="649"/>
      <c r="E1486" s="649"/>
      <c r="F1486" s="649"/>
      <c r="G1486" s="649">
        <v>1.68</v>
      </c>
      <c r="H1486" s="649">
        <v>1.64</v>
      </c>
    </row>
    <row r="1487" spans="1:8">
      <c r="A1487" s="7" t="s">
        <v>3600</v>
      </c>
      <c r="B1487" s="7" t="s">
        <v>3499</v>
      </c>
      <c r="C1487" s="7" t="s">
        <v>773</v>
      </c>
      <c r="D1487" s="649"/>
      <c r="E1487" s="649"/>
      <c r="F1487" s="649"/>
      <c r="G1487" s="649">
        <v>1.68</v>
      </c>
      <c r="H1487" s="649">
        <v>1.64</v>
      </c>
    </row>
    <row r="1488" spans="1:8">
      <c r="A1488" s="7" t="s">
        <v>3599</v>
      </c>
      <c r="B1488" s="7" t="s">
        <v>2991</v>
      </c>
      <c r="C1488" s="7" t="s">
        <v>773</v>
      </c>
      <c r="D1488" s="649"/>
      <c r="E1488" s="649"/>
      <c r="F1488" s="649"/>
      <c r="G1488" s="649"/>
      <c r="H1488" s="649"/>
    </row>
    <row r="1489" spans="1:8">
      <c r="A1489" s="7" t="s">
        <v>3598</v>
      </c>
      <c r="B1489" s="7" t="s">
        <v>3597</v>
      </c>
      <c r="C1489" s="7" t="s">
        <v>773</v>
      </c>
      <c r="D1489" s="649"/>
      <c r="E1489" s="649"/>
      <c r="F1489" s="649"/>
      <c r="G1489" s="649"/>
      <c r="H1489" s="649"/>
    </row>
    <row r="1490" spans="1:8">
      <c r="A1490" s="7" t="s">
        <v>3596</v>
      </c>
      <c r="B1490" s="7" t="s">
        <v>3595</v>
      </c>
      <c r="C1490" s="7" t="s">
        <v>773</v>
      </c>
      <c r="D1490" s="649"/>
      <c r="E1490" s="649"/>
      <c r="F1490" s="649"/>
      <c r="G1490" s="649"/>
      <c r="H1490" s="649"/>
    </row>
    <row r="1491" spans="1:8">
      <c r="A1491" s="7" t="s">
        <v>3594</v>
      </c>
      <c r="B1491" s="7" t="s">
        <v>3499</v>
      </c>
      <c r="C1491" s="7" t="s">
        <v>773</v>
      </c>
      <c r="D1491" s="649"/>
      <c r="E1491" s="649"/>
      <c r="F1491" s="649"/>
      <c r="G1491" s="649"/>
      <c r="H1491" s="649"/>
    </row>
    <row r="1492" spans="1:8">
      <c r="A1492" s="7" t="s">
        <v>3593</v>
      </c>
      <c r="B1492" s="7" t="s">
        <v>2991</v>
      </c>
      <c r="C1492" s="7" t="s">
        <v>773</v>
      </c>
      <c r="D1492" s="649"/>
      <c r="E1492" s="649"/>
      <c r="F1492" s="649"/>
      <c r="G1492" s="649"/>
      <c r="H1492" s="649"/>
    </row>
    <row r="1493" spans="1:8">
      <c r="A1493" s="7" t="s">
        <v>3592</v>
      </c>
      <c r="B1493" s="7" t="s">
        <v>3591</v>
      </c>
      <c r="C1493" s="7" t="s">
        <v>773</v>
      </c>
      <c r="D1493" s="649"/>
      <c r="E1493" s="649"/>
      <c r="F1493" s="649"/>
      <c r="G1493" s="649"/>
      <c r="H1493" s="649"/>
    </row>
    <row r="1494" spans="1:8">
      <c r="A1494" s="7" t="s">
        <v>3590</v>
      </c>
      <c r="B1494" s="7" t="s">
        <v>3118</v>
      </c>
      <c r="C1494" s="7" t="s">
        <v>773</v>
      </c>
      <c r="D1494" s="649"/>
      <c r="E1494" s="649"/>
      <c r="F1494" s="649"/>
      <c r="G1494" s="649"/>
      <c r="H1494" s="649"/>
    </row>
    <row r="1495" spans="1:8">
      <c r="A1495" s="7" t="s">
        <v>3589</v>
      </c>
      <c r="B1495" s="7" t="s">
        <v>3499</v>
      </c>
      <c r="C1495" s="7" t="s">
        <v>773</v>
      </c>
      <c r="D1495" s="649"/>
      <c r="E1495" s="649"/>
      <c r="F1495" s="649"/>
      <c r="G1495" s="649"/>
      <c r="H1495" s="649"/>
    </row>
    <row r="1496" spans="1:8">
      <c r="A1496" s="7" t="s">
        <v>3588</v>
      </c>
      <c r="B1496" s="7" t="s">
        <v>2991</v>
      </c>
      <c r="C1496" s="7" t="s">
        <v>773</v>
      </c>
      <c r="D1496" s="649"/>
      <c r="E1496" s="649"/>
      <c r="F1496" s="649"/>
      <c r="G1496" s="649"/>
      <c r="H1496" s="649"/>
    </row>
    <row r="1497" spans="1:8">
      <c r="A1497" s="7" t="s">
        <v>3587</v>
      </c>
      <c r="B1497" s="7" t="s">
        <v>3586</v>
      </c>
      <c r="C1497" s="7" t="s">
        <v>773</v>
      </c>
      <c r="D1497" s="649"/>
      <c r="E1497" s="649"/>
      <c r="F1497" s="649"/>
      <c r="G1497" s="649"/>
      <c r="H1497" s="649"/>
    </row>
    <row r="1498" spans="1:8">
      <c r="A1498" s="7" t="s">
        <v>3585</v>
      </c>
      <c r="B1498" s="7" t="s">
        <v>3499</v>
      </c>
      <c r="C1498" s="7" t="s">
        <v>773</v>
      </c>
      <c r="D1498" s="649"/>
      <c r="E1498" s="649"/>
      <c r="F1498" s="649"/>
      <c r="G1498" s="649"/>
      <c r="H1498" s="649"/>
    </row>
    <row r="1499" spans="1:8">
      <c r="A1499" s="7" t="s">
        <v>3584</v>
      </c>
      <c r="B1499" s="7" t="s">
        <v>2991</v>
      </c>
      <c r="C1499" s="7" t="s">
        <v>773</v>
      </c>
      <c r="D1499" s="649"/>
      <c r="E1499" s="649"/>
      <c r="F1499" s="649"/>
      <c r="G1499" s="649"/>
      <c r="H1499" s="649"/>
    </row>
    <row r="1500" spans="1:8">
      <c r="A1500" s="7" t="s">
        <v>3583</v>
      </c>
      <c r="B1500" s="7" t="s">
        <v>3582</v>
      </c>
      <c r="C1500" s="7" t="s">
        <v>773</v>
      </c>
      <c r="D1500" s="649"/>
      <c r="E1500" s="649"/>
      <c r="F1500" s="649"/>
      <c r="G1500" s="649"/>
      <c r="H1500" s="649"/>
    </row>
    <row r="1501" spans="1:8">
      <c r="A1501" s="7" t="s">
        <v>3581</v>
      </c>
      <c r="B1501" s="7" t="s">
        <v>3499</v>
      </c>
      <c r="C1501" s="7" t="s">
        <v>773</v>
      </c>
      <c r="D1501" s="649"/>
      <c r="E1501" s="649"/>
      <c r="F1501" s="649"/>
      <c r="G1501" s="649"/>
      <c r="H1501" s="649"/>
    </row>
    <row r="1502" spans="1:8">
      <c r="A1502" s="7" t="s">
        <v>3580</v>
      </c>
      <c r="B1502" s="7" t="s">
        <v>2991</v>
      </c>
      <c r="C1502" s="7" t="s">
        <v>773</v>
      </c>
      <c r="D1502" s="649"/>
      <c r="E1502" s="649"/>
      <c r="F1502" s="649"/>
      <c r="G1502" s="649"/>
      <c r="H1502" s="649"/>
    </row>
    <row r="1503" spans="1:8">
      <c r="A1503" s="7" t="s">
        <v>3579</v>
      </c>
      <c r="B1503" s="7" t="s">
        <v>3083</v>
      </c>
      <c r="C1503" s="7" t="s">
        <v>773</v>
      </c>
      <c r="D1503" s="649"/>
      <c r="E1503" s="649"/>
      <c r="F1503" s="649"/>
      <c r="G1503" s="649"/>
      <c r="H1503" s="649"/>
    </row>
    <row r="1504" spans="1:8">
      <c r="A1504" s="7" t="s">
        <v>3578</v>
      </c>
      <c r="B1504" s="7" t="s">
        <v>3499</v>
      </c>
      <c r="C1504" s="7" t="s">
        <v>773</v>
      </c>
      <c r="D1504" s="649"/>
      <c r="E1504" s="649"/>
      <c r="F1504" s="649"/>
      <c r="G1504" s="649"/>
      <c r="H1504" s="649"/>
    </row>
    <row r="1505" spans="1:8">
      <c r="A1505" s="7" t="s">
        <v>3577</v>
      </c>
      <c r="B1505" s="7" t="s">
        <v>2991</v>
      </c>
      <c r="C1505" s="7" t="s">
        <v>773</v>
      </c>
      <c r="D1505" s="649"/>
      <c r="E1505" s="649"/>
      <c r="F1505" s="649"/>
      <c r="G1505" s="649"/>
      <c r="H1505" s="649"/>
    </row>
    <row r="1506" spans="1:8">
      <c r="A1506" s="7" t="s">
        <v>3576</v>
      </c>
      <c r="B1506" s="7" t="s">
        <v>3575</v>
      </c>
      <c r="C1506" s="7" t="s">
        <v>773</v>
      </c>
      <c r="D1506" s="649"/>
      <c r="E1506" s="649"/>
      <c r="F1506" s="649"/>
      <c r="G1506" s="649"/>
      <c r="H1506" s="649"/>
    </row>
    <row r="1507" spans="1:8">
      <c r="A1507" s="7" t="s">
        <v>3574</v>
      </c>
      <c r="B1507" s="7" t="s">
        <v>3573</v>
      </c>
      <c r="C1507" s="7" t="s">
        <v>773</v>
      </c>
      <c r="D1507" s="649"/>
      <c r="E1507" s="649"/>
      <c r="F1507" s="649"/>
      <c r="G1507" s="649"/>
      <c r="H1507" s="649"/>
    </row>
    <row r="1508" spans="1:8">
      <c r="A1508" s="7" t="s">
        <v>3572</v>
      </c>
      <c r="B1508" s="7" t="s">
        <v>3571</v>
      </c>
      <c r="C1508" s="7" t="s">
        <v>773</v>
      </c>
      <c r="D1508" s="649"/>
      <c r="E1508" s="649"/>
      <c r="F1508" s="649"/>
      <c r="G1508" s="649"/>
      <c r="H1508" s="649"/>
    </row>
    <row r="1509" spans="1:8">
      <c r="A1509" s="7" t="s">
        <v>3570</v>
      </c>
      <c r="B1509" s="7" t="s">
        <v>3569</v>
      </c>
      <c r="C1509" s="7" t="s">
        <v>773</v>
      </c>
      <c r="D1509" s="649"/>
      <c r="E1509" s="649"/>
      <c r="F1509" s="649"/>
      <c r="G1509" s="649"/>
      <c r="H1509" s="649"/>
    </row>
    <row r="1510" spans="1:8">
      <c r="A1510" s="7" t="s">
        <v>3568</v>
      </c>
      <c r="B1510" s="7" t="s">
        <v>3567</v>
      </c>
      <c r="C1510" s="7" t="s">
        <v>773</v>
      </c>
      <c r="D1510" s="649"/>
      <c r="E1510" s="649"/>
      <c r="F1510" s="649"/>
      <c r="G1510" s="649"/>
      <c r="H1510" s="649"/>
    </row>
    <row r="1511" spans="1:8">
      <c r="A1511" s="7" t="s">
        <v>3566</v>
      </c>
      <c r="B1511" s="7" t="s">
        <v>3565</v>
      </c>
      <c r="C1511" s="7" t="s">
        <v>773</v>
      </c>
      <c r="D1511" s="649"/>
      <c r="E1511" s="649"/>
      <c r="F1511" s="649"/>
      <c r="G1511" s="649"/>
      <c r="H1511" s="649"/>
    </row>
    <row r="1512" spans="1:8">
      <c r="A1512" s="7" t="s">
        <v>3564</v>
      </c>
      <c r="B1512" s="7" t="s">
        <v>3499</v>
      </c>
      <c r="C1512" s="7" t="s">
        <v>773</v>
      </c>
      <c r="D1512" s="649"/>
      <c r="E1512" s="649"/>
      <c r="F1512" s="649"/>
      <c r="G1512" s="649"/>
      <c r="H1512" s="649"/>
    </row>
    <row r="1513" spans="1:8">
      <c r="A1513" s="7" t="s">
        <v>3563</v>
      </c>
      <c r="B1513" s="7" t="s">
        <v>2991</v>
      </c>
      <c r="C1513" s="7" t="s">
        <v>773</v>
      </c>
      <c r="D1513" s="649"/>
      <c r="E1513" s="649"/>
      <c r="F1513" s="649"/>
      <c r="G1513" s="649"/>
      <c r="H1513" s="649"/>
    </row>
    <row r="1514" spans="1:8">
      <c r="A1514" s="7" t="s">
        <v>3562</v>
      </c>
      <c r="B1514" s="7" t="s">
        <v>301</v>
      </c>
      <c r="C1514" s="7" t="s">
        <v>773</v>
      </c>
      <c r="D1514" s="649">
        <v>25.91</v>
      </c>
      <c r="E1514" s="649">
        <v>1.08</v>
      </c>
      <c r="F1514" s="649"/>
      <c r="G1514" s="649"/>
      <c r="H1514" s="649">
        <v>25.87</v>
      </c>
    </row>
    <row r="1515" spans="1:8">
      <c r="A1515" s="7" t="s">
        <v>3561</v>
      </c>
      <c r="B1515" s="7" t="s">
        <v>3560</v>
      </c>
      <c r="C1515" s="7" t="s">
        <v>773</v>
      </c>
      <c r="D1515" s="649"/>
      <c r="E1515" s="649"/>
      <c r="F1515" s="649"/>
      <c r="G1515" s="649"/>
      <c r="H1515" s="649"/>
    </row>
    <row r="1516" spans="1:8">
      <c r="A1516" s="7" t="s">
        <v>3559</v>
      </c>
      <c r="B1516" s="7" t="s">
        <v>3558</v>
      </c>
      <c r="C1516" s="7" t="s">
        <v>773</v>
      </c>
      <c r="D1516" s="649"/>
      <c r="E1516" s="649"/>
      <c r="F1516" s="649"/>
      <c r="G1516" s="649"/>
      <c r="H1516" s="649"/>
    </row>
    <row r="1517" spans="1:8">
      <c r="A1517" s="7" t="s">
        <v>3557</v>
      </c>
      <c r="B1517" s="7" t="s">
        <v>3556</v>
      </c>
      <c r="C1517" s="7" t="s">
        <v>773</v>
      </c>
      <c r="D1517" s="649"/>
      <c r="E1517" s="649"/>
      <c r="F1517" s="649"/>
      <c r="G1517" s="649"/>
      <c r="H1517" s="649"/>
    </row>
    <row r="1518" spans="1:8">
      <c r="A1518" s="7" t="s">
        <v>3555</v>
      </c>
      <c r="B1518" s="7" t="s">
        <v>3554</v>
      </c>
      <c r="C1518" s="7" t="s">
        <v>773</v>
      </c>
      <c r="D1518" s="649"/>
      <c r="E1518" s="649"/>
      <c r="F1518" s="649"/>
      <c r="G1518" s="649"/>
      <c r="H1518" s="649"/>
    </row>
    <row r="1519" spans="1:8">
      <c r="A1519" s="7" t="s">
        <v>3553</v>
      </c>
      <c r="B1519" s="7" t="s">
        <v>3552</v>
      </c>
      <c r="C1519" s="7" t="s">
        <v>773</v>
      </c>
      <c r="D1519" s="649"/>
      <c r="E1519" s="649"/>
      <c r="F1519" s="649"/>
      <c r="G1519" s="649"/>
      <c r="H1519" s="649"/>
    </row>
    <row r="1520" spans="1:8">
      <c r="A1520" s="7" t="s">
        <v>3551</v>
      </c>
      <c r="B1520" s="7" t="s">
        <v>3550</v>
      </c>
      <c r="C1520" s="7" t="s">
        <v>773</v>
      </c>
      <c r="D1520" s="649"/>
      <c r="E1520" s="649"/>
      <c r="F1520" s="649"/>
      <c r="G1520" s="649"/>
      <c r="H1520" s="649">
        <v>9.2799999999999994</v>
      </c>
    </row>
    <row r="1521" spans="1:8">
      <c r="A1521" s="7" t="s">
        <v>3549</v>
      </c>
      <c r="B1521" s="7" t="s">
        <v>3548</v>
      </c>
      <c r="C1521" s="7" t="s">
        <v>773</v>
      </c>
      <c r="D1521" s="649"/>
      <c r="E1521" s="649"/>
      <c r="F1521" s="649"/>
      <c r="G1521" s="649"/>
      <c r="H1521" s="649">
        <v>9.2799999999999994</v>
      </c>
    </row>
    <row r="1522" spans="1:8">
      <c r="A1522" s="7" t="s">
        <v>3547</v>
      </c>
      <c r="B1522" s="7" t="s">
        <v>3546</v>
      </c>
      <c r="C1522" s="7" t="s">
        <v>773</v>
      </c>
      <c r="D1522" s="649"/>
      <c r="E1522" s="649"/>
      <c r="F1522" s="649"/>
      <c r="G1522" s="649"/>
      <c r="H1522" s="649"/>
    </row>
    <row r="1523" spans="1:8">
      <c r="A1523" s="7" t="s">
        <v>3545</v>
      </c>
      <c r="B1523" s="7" t="s">
        <v>3534</v>
      </c>
      <c r="C1523" s="7" t="s">
        <v>773</v>
      </c>
      <c r="D1523" s="649"/>
      <c r="E1523" s="649"/>
      <c r="F1523" s="649"/>
      <c r="G1523" s="649"/>
      <c r="H1523" s="649"/>
    </row>
    <row r="1524" spans="1:8">
      <c r="A1524" s="7" t="s">
        <v>3544</v>
      </c>
      <c r="B1524" s="7" t="s">
        <v>3532</v>
      </c>
      <c r="C1524" s="7" t="s">
        <v>773</v>
      </c>
      <c r="D1524" s="649"/>
      <c r="E1524" s="649"/>
      <c r="F1524" s="649"/>
      <c r="G1524" s="649"/>
      <c r="H1524" s="649"/>
    </row>
    <row r="1525" spans="1:8">
      <c r="A1525" s="7" t="s">
        <v>3543</v>
      </c>
      <c r="B1525" s="7" t="s">
        <v>3530</v>
      </c>
      <c r="C1525" s="7" t="s">
        <v>773</v>
      </c>
      <c r="D1525" s="649"/>
      <c r="E1525" s="649"/>
      <c r="F1525" s="649"/>
      <c r="G1525" s="649"/>
      <c r="H1525" s="649"/>
    </row>
    <row r="1526" spans="1:8">
      <c r="A1526" s="7" t="s">
        <v>3542</v>
      </c>
      <c r="B1526" s="7" t="s">
        <v>3541</v>
      </c>
      <c r="C1526" s="7" t="s">
        <v>773</v>
      </c>
      <c r="D1526" s="649"/>
      <c r="E1526" s="649"/>
      <c r="F1526" s="649"/>
      <c r="G1526" s="649"/>
      <c r="H1526" s="649"/>
    </row>
    <row r="1527" spans="1:8">
      <c r="A1527" s="7" t="s">
        <v>3540</v>
      </c>
      <c r="B1527" s="7" t="s">
        <v>3534</v>
      </c>
      <c r="C1527" s="7" t="s">
        <v>773</v>
      </c>
      <c r="D1527" s="649"/>
      <c r="E1527" s="649"/>
      <c r="F1527" s="649"/>
      <c r="G1527" s="649"/>
      <c r="H1527" s="649"/>
    </row>
    <row r="1528" spans="1:8">
      <c r="A1528" s="7" t="s">
        <v>3539</v>
      </c>
      <c r="B1528" s="7" t="s">
        <v>3532</v>
      </c>
      <c r="C1528" s="7" t="s">
        <v>773</v>
      </c>
      <c r="D1528" s="649"/>
      <c r="E1528" s="649"/>
      <c r="F1528" s="649"/>
      <c r="G1528" s="649"/>
      <c r="H1528" s="649"/>
    </row>
    <row r="1529" spans="1:8">
      <c r="A1529" s="7" t="s">
        <v>3538</v>
      </c>
      <c r="B1529" s="7" t="s">
        <v>3530</v>
      </c>
      <c r="C1529" s="7" t="s">
        <v>773</v>
      </c>
      <c r="D1529" s="649"/>
      <c r="E1529" s="649"/>
      <c r="F1529" s="649"/>
      <c r="G1529" s="649"/>
      <c r="H1529" s="649"/>
    </row>
    <row r="1530" spans="1:8">
      <c r="A1530" s="7" t="s">
        <v>3537</v>
      </c>
      <c r="B1530" s="7" t="s">
        <v>3536</v>
      </c>
      <c r="C1530" s="7" t="s">
        <v>773</v>
      </c>
      <c r="D1530" s="649"/>
      <c r="E1530" s="649"/>
      <c r="F1530" s="649"/>
      <c r="G1530" s="649"/>
      <c r="H1530" s="649">
        <v>9.2799999999999994</v>
      </c>
    </row>
    <row r="1531" spans="1:8">
      <c r="A1531" s="7" t="s">
        <v>3535</v>
      </c>
      <c r="B1531" s="7" t="s">
        <v>3534</v>
      </c>
      <c r="C1531" s="7" t="s">
        <v>773</v>
      </c>
      <c r="D1531" s="649"/>
      <c r="E1531" s="649"/>
      <c r="F1531" s="649"/>
      <c r="G1531" s="649"/>
      <c r="H1531" s="649"/>
    </row>
    <row r="1532" spans="1:8">
      <c r="A1532" s="7" t="s">
        <v>3533</v>
      </c>
      <c r="B1532" s="7" t="s">
        <v>3532</v>
      </c>
      <c r="C1532" s="7" t="s">
        <v>773</v>
      </c>
      <c r="D1532" s="649"/>
      <c r="E1532" s="649"/>
      <c r="F1532" s="649"/>
      <c r="G1532" s="649"/>
      <c r="H1532" s="649"/>
    </row>
    <row r="1533" spans="1:8">
      <c r="A1533" s="7" t="s">
        <v>3531</v>
      </c>
      <c r="B1533" s="7" t="s">
        <v>3530</v>
      </c>
      <c r="C1533" s="7" t="s">
        <v>773</v>
      </c>
      <c r="D1533" s="649"/>
      <c r="E1533" s="649"/>
      <c r="F1533" s="649"/>
      <c r="G1533" s="649"/>
      <c r="H1533" s="649"/>
    </row>
    <row r="1534" spans="1:8">
      <c r="A1534" s="7" t="s">
        <v>3529</v>
      </c>
      <c r="B1534" s="7" t="s">
        <v>3528</v>
      </c>
      <c r="C1534" s="7" t="s">
        <v>773</v>
      </c>
      <c r="D1534" s="649"/>
      <c r="E1534" s="649"/>
      <c r="F1534" s="649"/>
      <c r="G1534" s="649"/>
      <c r="H1534" s="649"/>
    </row>
    <row r="1535" spans="1:8">
      <c r="A1535" s="7" t="s">
        <v>3527</v>
      </c>
      <c r="B1535" s="7" t="s">
        <v>3526</v>
      </c>
      <c r="C1535" s="7" t="s">
        <v>773</v>
      </c>
      <c r="D1535" s="649"/>
      <c r="E1535" s="649"/>
      <c r="F1535" s="649"/>
      <c r="G1535" s="649"/>
      <c r="H1535" s="649"/>
    </row>
    <row r="1536" spans="1:8">
      <c r="A1536" s="7" t="s">
        <v>3525</v>
      </c>
      <c r="B1536" s="7" t="s">
        <v>3516</v>
      </c>
      <c r="C1536" s="7" t="s">
        <v>773</v>
      </c>
      <c r="D1536" s="649"/>
      <c r="E1536" s="649"/>
      <c r="F1536" s="649"/>
      <c r="G1536" s="649"/>
      <c r="H1536" s="649"/>
    </row>
    <row r="1537" spans="1:8">
      <c r="A1537" s="7" t="s">
        <v>3524</v>
      </c>
      <c r="B1537" s="7" t="s">
        <v>3003</v>
      </c>
      <c r="C1537" s="7" t="s">
        <v>773</v>
      </c>
      <c r="D1537" s="649"/>
      <c r="E1537" s="649"/>
      <c r="F1537" s="649"/>
      <c r="G1537" s="649"/>
      <c r="H1537" s="649"/>
    </row>
    <row r="1538" spans="1:8">
      <c r="A1538" s="7" t="s">
        <v>3523</v>
      </c>
      <c r="B1538" s="7" t="s">
        <v>3522</v>
      </c>
      <c r="C1538" s="7" t="s">
        <v>773</v>
      </c>
      <c r="D1538" s="649"/>
      <c r="E1538" s="649"/>
      <c r="F1538" s="649"/>
      <c r="G1538" s="649"/>
      <c r="H1538" s="649"/>
    </row>
    <row r="1539" spans="1:8">
      <c r="A1539" s="7" t="s">
        <v>3521</v>
      </c>
      <c r="B1539" s="7" t="s">
        <v>3516</v>
      </c>
      <c r="C1539" s="7" t="s">
        <v>773</v>
      </c>
      <c r="D1539" s="649"/>
      <c r="E1539" s="649"/>
      <c r="F1539" s="649"/>
      <c r="G1539" s="649"/>
      <c r="H1539" s="649"/>
    </row>
    <row r="1540" spans="1:8">
      <c r="A1540" s="7" t="s">
        <v>3520</v>
      </c>
      <c r="B1540" s="7" t="s">
        <v>3003</v>
      </c>
      <c r="C1540" s="7" t="s">
        <v>773</v>
      </c>
      <c r="D1540" s="649"/>
      <c r="E1540" s="649"/>
      <c r="F1540" s="649"/>
      <c r="G1540" s="649"/>
      <c r="H1540" s="649"/>
    </row>
    <row r="1541" spans="1:8">
      <c r="A1541" s="7" t="s">
        <v>3519</v>
      </c>
      <c r="B1541" s="7" t="s">
        <v>3518</v>
      </c>
      <c r="C1541" s="7" t="s">
        <v>773</v>
      </c>
      <c r="D1541" s="649"/>
      <c r="E1541" s="649"/>
      <c r="F1541" s="649"/>
      <c r="G1541" s="649"/>
      <c r="H1541" s="649"/>
    </row>
    <row r="1542" spans="1:8">
      <c r="A1542" s="7" t="s">
        <v>3517</v>
      </c>
      <c r="B1542" s="7" t="s">
        <v>3516</v>
      </c>
      <c r="C1542" s="7" t="s">
        <v>773</v>
      </c>
      <c r="D1542" s="649"/>
      <c r="E1542" s="649"/>
      <c r="F1542" s="649"/>
      <c r="G1542" s="649"/>
      <c r="H1542" s="649"/>
    </row>
    <row r="1543" spans="1:8">
      <c r="A1543" s="7" t="s">
        <v>3515</v>
      </c>
      <c r="B1543" s="7" t="s">
        <v>3003</v>
      </c>
      <c r="C1543" s="7" t="s">
        <v>773</v>
      </c>
      <c r="D1543" s="649"/>
      <c r="E1543" s="649"/>
      <c r="F1543" s="649"/>
      <c r="G1543" s="649"/>
      <c r="H1543" s="649"/>
    </row>
    <row r="1544" spans="1:8">
      <c r="A1544" s="7" t="s">
        <v>3514</v>
      </c>
      <c r="B1544" s="7" t="s">
        <v>3513</v>
      </c>
      <c r="C1544" s="7" t="s">
        <v>773</v>
      </c>
      <c r="D1544" s="649"/>
      <c r="E1544" s="649"/>
      <c r="F1544" s="649"/>
      <c r="G1544" s="649"/>
      <c r="H1544" s="649"/>
    </row>
    <row r="1545" spans="1:8">
      <c r="A1545" s="7" t="s">
        <v>3512</v>
      </c>
      <c r="B1545" s="7" t="s">
        <v>3511</v>
      </c>
      <c r="C1545" s="7" t="s">
        <v>773</v>
      </c>
      <c r="D1545" s="649"/>
      <c r="E1545" s="649"/>
      <c r="F1545" s="649"/>
      <c r="G1545" s="649"/>
      <c r="H1545" s="649"/>
    </row>
    <row r="1546" spans="1:8">
      <c r="A1546" s="7" t="s">
        <v>3510</v>
      </c>
      <c r="B1546" s="7" t="s">
        <v>3499</v>
      </c>
      <c r="C1546" s="7" t="s">
        <v>773</v>
      </c>
      <c r="D1546" s="649"/>
      <c r="E1546" s="649"/>
      <c r="F1546" s="649"/>
      <c r="G1546" s="649"/>
      <c r="H1546" s="649"/>
    </row>
    <row r="1547" spans="1:8">
      <c r="A1547" s="7" t="s">
        <v>3509</v>
      </c>
      <c r="B1547" s="7" t="s">
        <v>2991</v>
      </c>
      <c r="C1547" s="7" t="s">
        <v>773</v>
      </c>
      <c r="D1547" s="649"/>
      <c r="E1547" s="649"/>
      <c r="F1547" s="649"/>
      <c r="G1547" s="649"/>
      <c r="H1547" s="649"/>
    </row>
    <row r="1548" spans="1:8">
      <c r="A1548" s="7" t="s">
        <v>3508</v>
      </c>
      <c r="B1548" s="7" t="s">
        <v>3507</v>
      </c>
      <c r="C1548" s="7" t="s">
        <v>773</v>
      </c>
      <c r="D1548" s="649"/>
      <c r="E1548" s="649"/>
      <c r="F1548" s="649"/>
      <c r="G1548" s="649"/>
      <c r="H1548" s="649"/>
    </row>
    <row r="1549" spans="1:8">
      <c r="A1549" s="7" t="s">
        <v>3506</v>
      </c>
      <c r="B1549" s="7" t="s">
        <v>3499</v>
      </c>
      <c r="C1549" s="7" t="s">
        <v>773</v>
      </c>
      <c r="D1549" s="649"/>
      <c r="E1549" s="649"/>
      <c r="F1549" s="649"/>
      <c r="G1549" s="649"/>
      <c r="H1549" s="649"/>
    </row>
    <row r="1550" spans="1:8">
      <c r="A1550" s="7" t="s">
        <v>3505</v>
      </c>
      <c r="B1550" s="7" t="s">
        <v>2991</v>
      </c>
      <c r="C1550" s="7" t="s">
        <v>773</v>
      </c>
      <c r="D1550" s="649"/>
      <c r="E1550" s="649"/>
      <c r="F1550" s="649"/>
      <c r="G1550" s="649"/>
      <c r="H1550" s="649"/>
    </row>
    <row r="1551" spans="1:8">
      <c r="A1551" s="7" t="s">
        <v>3504</v>
      </c>
      <c r="B1551" s="7" t="s">
        <v>3083</v>
      </c>
      <c r="C1551" s="7" t="s">
        <v>773</v>
      </c>
      <c r="D1551" s="649"/>
      <c r="E1551" s="649"/>
      <c r="F1551" s="649"/>
      <c r="G1551" s="649"/>
      <c r="H1551" s="649"/>
    </row>
    <row r="1552" spans="1:8">
      <c r="A1552" s="7" t="s">
        <v>3503</v>
      </c>
      <c r="B1552" s="7" t="s">
        <v>3499</v>
      </c>
      <c r="C1552" s="7" t="s">
        <v>773</v>
      </c>
      <c r="D1552" s="649"/>
      <c r="E1552" s="649"/>
      <c r="F1552" s="649"/>
      <c r="G1552" s="649"/>
      <c r="H1552" s="649"/>
    </row>
    <row r="1553" spans="1:8">
      <c r="A1553" s="7" t="s">
        <v>3502</v>
      </c>
      <c r="B1553" s="7" t="s">
        <v>2991</v>
      </c>
      <c r="C1553" s="7" t="s">
        <v>773</v>
      </c>
      <c r="D1553" s="649"/>
      <c r="E1553" s="649"/>
      <c r="F1553" s="649"/>
      <c r="G1553" s="649"/>
      <c r="H1553" s="649"/>
    </row>
    <row r="1554" spans="1:8">
      <c r="A1554" s="7" t="s">
        <v>3501</v>
      </c>
      <c r="B1554" s="7" t="s">
        <v>1352</v>
      </c>
      <c r="C1554" s="7" t="s">
        <v>773</v>
      </c>
      <c r="D1554" s="649"/>
      <c r="E1554" s="649"/>
      <c r="F1554" s="649"/>
      <c r="G1554" s="649"/>
      <c r="H1554" s="649"/>
    </row>
    <row r="1555" spans="1:8">
      <c r="A1555" s="7" t="s">
        <v>3500</v>
      </c>
      <c r="B1555" s="7" t="s">
        <v>3499</v>
      </c>
      <c r="C1555" s="7" t="s">
        <v>773</v>
      </c>
      <c r="D1555" s="649"/>
      <c r="E1555" s="649"/>
      <c r="F1555" s="649"/>
      <c r="G1555" s="649"/>
      <c r="H1555" s="649"/>
    </row>
    <row r="1556" spans="1:8">
      <c r="A1556" s="7" t="s">
        <v>3498</v>
      </c>
      <c r="B1556" s="7" t="s">
        <v>2991</v>
      </c>
      <c r="C1556" s="7" t="s">
        <v>773</v>
      </c>
      <c r="D1556" s="649"/>
      <c r="E1556" s="649"/>
      <c r="F1556" s="649"/>
      <c r="G1556" s="649"/>
      <c r="H1556" s="649"/>
    </row>
    <row r="1557" spans="1:8">
      <c r="A1557" s="7" t="s">
        <v>3497</v>
      </c>
      <c r="B1557" s="7" t="s">
        <v>3496</v>
      </c>
      <c r="C1557" s="7" t="s">
        <v>773</v>
      </c>
      <c r="D1557" s="649"/>
      <c r="E1557" s="649"/>
      <c r="F1557" s="649"/>
      <c r="G1557" s="649"/>
      <c r="H1557" s="649"/>
    </row>
    <row r="1558" spans="1:8">
      <c r="A1558" s="7" t="s">
        <v>3495</v>
      </c>
      <c r="B1558" s="7" t="s">
        <v>3494</v>
      </c>
      <c r="C1558" s="7" t="s">
        <v>773</v>
      </c>
      <c r="D1558" s="649"/>
      <c r="E1558" s="649"/>
      <c r="F1558" s="649"/>
      <c r="G1558" s="649"/>
      <c r="H1558" s="649"/>
    </row>
    <row r="1559" spans="1:8">
      <c r="A1559" s="7" t="s">
        <v>3493</v>
      </c>
      <c r="B1559" s="7" t="s">
        <v>243</v>
      </c>
      <c r="C1559" s="7" t="s">
        <v>773</v>
      </c>
      <c r="D1559" s="650">
        <v>1187.1199999999999</v>
      </c>
      <c r="E1559" s="649">
        <v>472.28</v>
      </c>
      <c r="F1559" s="649">
        <v>516.75</v>
      </c>
      <c r="G1559" s="649">
        <v>443.73</v>
      </c>
      <c r="H1559" s="649">
        <v>756.86</v>
      </c>
    </row>
    <row r="1560" spans="1:8">
      <c r="A1560" s="7" t="s">
        <v>3492</v>
      </c>
      <c r="B1560" s="7" t="s">
        <v>261</v>
      </c>
      <c r="C1560" s="7" t="s">
        <v>773</v>
      </c>
      <c r="D1560" s="649">
        <v>848.17</v>
      </c>
      <c r="E1560" s="649">
        <v>282.54000000000002</v>
      </c>
      <c r="F1560" s="649">
        <v>452.18</v>
      </c>
      <c r="G1560" s="649">
        <v>296.61</v>
      </c>
      <c r="H1560" s="649">
        <v>460.56</v>
      </c>
    </row>
    <row r="1561" spans="1:8">
      <c r="A1561" s="7" t="s">
        <v>3491</v>
      </c>
      <c r="B1561" s="7" t="s">
        <v>273</v>
      </c>
      <c r="C1561" s="7" t="s">
        <v>773</v>
      </c>
      <c r="D1561" s="649"/>
      <c r="E1561" s="649"/>
      <c r="F1561" s="649">
        <v>165</v>
      </c>
      <c r="G1561" s="649"/>
      <c r="H1561" s="649"/>
    </row>
    <row r="1562" spans="1:8">
      <c r="A1562" s="7" t="s">
        <v>3490</v>
      </c>
      <c r="B1562" s="7" t="s">
        <v>3489</v>
      </c>
      <c r="C1562" s="7" t="s">
        <v>773</v>
      </c>
      <c r="D1562" s="649"/>
      <c r="E1562" s="649"/>
      <c r="F1562" s="649"/>
      <c r="G1562" s="649"/>
      <c r="H1562" s="649"/>
    </row>
    <row r="1563" spans="1:8">
      <c r="A1563" s="7" t="s">
        <v>3488</v>
      </c>
      <c r="B1563" s="7" t="s">
        <v>3487</v>
      </c>
      <c r="C1563" s="7" t="s">
        <v>773</v>
      </c>
      <c r="D1563" s="649"/>
      <c r="E1563" s="649"/>
      <c r="F1563" s="649"/>
      <c r="G1563" s="649"/>
      <c r="H1563" s="649"/>
    </row>
    <row r="1564" spans="1:8">
      <c r="A1564" s="7" t="s">
        <v>3486</v>
      </c>
      <c r="B1564" s="7" t="s">
        <v>3485</v>
      </c>
      <c r="C1564" s="7" t="s">
        <v>773</v>
      </c>
      <c r="D1564" s="649"/>
      <c r="E1564" s="649"/>
      <c r="F1564" s="649"/>
      <c r="G1564" s="649"/>
      <c r="H1564" s="649"/>
    </row>
    <row r="1565" spans="1:8">
      <c r="A1565" s="7" t="s">
        <v>3484</v>
      </c>
      <c r="B1565" s="7" t="s">
        <v>3483</v>
      </c>
      <c r="C1565" s="7" t="s">
        <v>773</v>
      </c>
      <c r="D1565" s="649"/>
      <c r="E1565" s="649"/>
      <c r="F1565" s="649">
        <v>0.02</v>
      </c>
      <c r="G1565" s="649"/>
      <c r="H1565" s="649"/>
    </row>
    <row r="1566" spans="1:8">
      <c r="A1566" s="7" t="s">
        <v>3482</v>
      </c>
      <c r="B1566" s="7" t="s">
        <v>3481</v>
      </c>
      <c r="C1566" s="7" t="s">
        <v>773</v>
      </c>
      <c r="D1566" s="649"/>
      <c r="E1566" s="649"/>
      <c r="F1566" s="649">
        <v>13.77</v>
      </c>
      <c r="G1566" s="649"/>
      <c r="H1566" s="649"/>
    </row>
    <row r="1567" spans="1:8">
      <c r="A1567" s="7" t="s">
        <v>3480</v>
      </c>
      <c r="B1567" s="7" t="s">
        <v>271</v>
      </c>
      <c r="C1567" s="7" t="s">
        <v>773</v>
      </c>
      <c r="D1567" s="649">
        <v>656.39</v>
      </c>
      <c r="E1567" s="649">
        <v>162</v>
      </c>
      <c r="F1567" s="649">
        <v>188.6</v>
      </c>
      <c r="G1567" s="649">
        <v>145</v>
      </c>
      <c r="H1567" s="649">
        <v>255</v>
      </c>
    </row>
    <row r="1568" spans="1:8">
      <c r="A1568" s="7" t="s">
        <v>3479</v>
      </c>
      <c r="B1568" s="7" t="s">
        <v>3478</v>
      </c>
      <c r="C1568" s="7" t="s">
        <v>773</v>
      </c>
      <c r="D1568" s="649">
        <v>109.14</v>
      </c>
      <c r="E1568" s="649"/>
      <c r="F1568" s="649"/>
      <c r="G1568" s="649"/>
      <c r="H1568" s="649"/>
    </row>
    <row r="1569" spans="1:8">
      <c r="A1569" s="7" t="s">
        <v>3477</v>
      </c>
      <c r="B1569" s="7" t="s">
        <v>3476</v>
      </c>
      <c r="C1569" s="7" t="s">
        <v>773</v>
      </c>
      <c r="D1569" s="649"/>
      <c r="E1569" s="649"/>
      <c r="F1569" s="649"/>
      <c r="G1569" s="649"/>
      <c r="H1569" s="649"/>
    </row>
    <row r="1570" spans="1:8">
      <c r="A1570" s="7" t="s">
        <v>3475</v>
      </c>
      <c r="B1570" s="7" t="s">
        <v>3474</v>
      </c>
      <c r="C1570" s="7" t="s">
        <v>773</v>
      </c>
      <c r="D1570" s="649">
        <v>656.39</v>
      </c>
      <c r="E1570" s="649">
        <v>162</v>
      </c>
      <c r="F1570" s="649">
        <v>188.6</v>
      </c>
      <c r="G1570" s="649">
        <v>145</v>
      </c>
      <c r="H1570" s="649">
        <v>255</v>
      </c>
    </row>
    <row r="1571" spans="1:8">
      <c r="A1571" s="7" t="s">
        <v>3473</v>
      </c>
      <c r="B1571" s="7" t="s">
        <v>3472</v>
      </c>
      <c r="C1571" s="7" t="s">
        <v>773</v>
      </c>
      <c r="D1571" s="649"/>
      <c r="E1571" s="649"/>
      <c r="F1571" s="649"/>
      <c r="G1571" s="649"/>
      <c r="H1571" s="649"/>
    </row>
    <row r="1572" spans="1:8">
      <c r="A1572" s="7" t="s">
        <v>3471</v>
      </c>
      <c r="B1572" s="7" t="s">
        <v>3470</v>
      </c>
      <c r="C1572" s="7" t="s">
        <v>773</v>
      </c>
      <c r="D1572" s="649"/>
      <c r="E1572" s="649"/>
      <c r="F1572" s="649"/>
      <c r="G1572" s="649"/>
      <c r="H1572" s="649"/>
    </row>
    <row r="1573" spans="1:8">
      <c r="A1573" s="7" t="s">
        <v>3469</v>
      </c>
      <c r="B1573" s="7" t="s">
        <v>3468</v>
      </c>
      <c r="C1573" s="7" t="s">
        <v>773</v>
      </c>
      <c r="D1573" s="649"/>
      <c r="E1573" s="649"/>
      <c r="F1573" s="649"/>
      <c r="G1573" s="649"/>
      <c r="H1573" s="649"/>
    </row>
    <row r="1574" spans="1:8">
      <c r="A1574" s="7" t="s">
        <v>3467</v>
      </c>
      <c r="B1574" s="7" t="s">
        <v>3466</v>
      </c>
      <c r="C1574" s="7" t="s">
        <v>773</v>
      </c>
      <c r="D1574" s="649">
        <v>42.68</v>
      </c>
      <c r="E1574" s="649">
        <v>51.34</v>
      </c>
      <c r="F1574" s="649">
        <v>0.4</v>
      </c>
      <c r="G1574" s="649">
        <v>0.4</v>
      </c>
      <c r="H1574" s="649">
        <v>0.4</v>
      </c>
    </row>
    <row r="1575" spans="1:8">
      <c r="A1575" s="7" t="s">
        <v>3465</v>
      </c>
      <c r="B1575" s="7" t="s">
        <v>3030</v>
      </c>
      <c r="C1575" s="7" t="s">
        <v>773</v>
      </c>
      <c r="D1575" s="649"/>
      <c r="E1575" s="649"/>
      <c r="F1575" s="649"/>
      <c r="G1575" s="649"/>
      <c r="H1575" s="649"/>
    </row>
    <row r="1576" spans="1:8">
      <c r="A1576" s="7" t="s">
        <v>3464</v>
      </c>
      <c r="B1576" s="7" t="s">
        <v>3463</v>
      </c>
      <c r="C1576" s="7" t="s">
        <v>773</v>
      </c>
      <c r="D1576" s="649">
        <v>20</v>
      </c>
      <c r="E1576" s="649">
        <v>52.5</v>
      </c>
      <c r="F1576" s="649"/>
      <c r="G1576" s="649"/>
      <c r="H1576" s="649"/>
    </row>
    <row r="1577" spans="1:8">
      <c r="A1577" s="7" t="s">
        <v>3462</v>
      </c>
      <c r="B1577" s="7" t="s">
        <v>3461</v>
      </c>
      <c r="C1577" s="7" t="s">
        <v>773</v>
      </c>
      <c r="D1577" s="649"/>
      <c r="E1577" s="649"/>
      <c r="F1577" s="649"/>
      <c r="G1577" s="649"/>
      <c r="H1577" s="649"/>
    </row>
    <row r="1578" spans="1:8">
      <c r="A1578" s="7" t="s">
        <v>3460</v>
      </c>
      <c r="B1578" s="7" t="s">
        <v>3459</v>
      </c>
      <c r="C1578" s="7" t="s">
        <v>773</v>
      </c>
      <c r="D1578" s="649"/>
      <c r="E1578" s="649">
        <v>4.4400000000000004</v>
      </c>
      <c r="F1578" s="649"/>
      <c r="G1578" s="649"/>
      <c r="H1578" s="649"/>
    </row>
    <row r="1579" spans="1:8">
      <c r="A1579" s="7" t="s">
        <v>3458</v>
      </c>
      <c r="B1579" s="7" t="s">
        <v>3457</v>
      </c>
      <c r="C1579" s="7" t="s">
        <v>773</v>
      </c>
      <c r="D1579" s="649"/>
      <c r="E1579" s="649"/>
      <c r="F1579" s="649"/>
      <c r="G1579" s="649"/>
      <c r="H1579" s="649"/>
    </row>
    <row r="1580" spans="1:8">
      <c r="A1580" s="7" t="s">
        <v>3456</v>
      </c>
      <c r="B1580" s="7" t="s">
        <v>3455</v>
      </c>
      <c r="C1580" s="7" t="s">
        <v>773</v>
      </c>
      <c r="D1580" s="649"/>
      <c r="E1580" s="649">
        <v>0.41</v>
      </c>
      <c r="F1580" s="649"/>
      <c r="G1580" s="649"/>
      <c r="H1580" s="649"/>
    </row>
    <row r="1581" spans="1:8">
      <c r="A1581" s="7" t="s">
        <v>3454</v>
      </c>
      <c r="B1581" s="7" t="s">
        <v>3453</v>
      </c>
      <c r="C1581" s="7" t="s">
        <v>773</v>
      </c>
      <c r="D1581" s="649"/>
      <c r="E1581" s="649">
        <v>5.49</v>
      </c>
      <c r="F1581" s="649"/>
      <c r="G1581" s="649"/>
      <c r="H1581" s="649"/>
    </row>
    <row r="1582" spans="1:8">
      <c r="A1582" s="7" t="s">
        <v>3452</v>
      </c>
      <c r="B1582" s="7" t="s">
        <v>3451</v>
      </c>
      <c r="C1582" s="7" t="s">
        <v>773</v>
      </c>
      <c r="D1582" s="649">
        <v>22.68</v>
      </c>
      <c r="E1582" s="649">
        <v>0.3</v>
      </c>
      <c r="F1582" s="649">
        <v>0.4</v>
      </c>
      <c r="G1582" s="649">
        <v>0.4</v>
      </c>
      <c r="H1582" s="649">
        <v>0.4</v>
      </c>
    </row>
    <row r="1583" spans="1:8">
      <c r="A1583" s="7" t="s">
        <v>3450</v>
      </c>
      <c r="B1583" s="7" t="s">
        <v>3449</v>
      </c>
      <c r="C1583" s="7" t="s">
        <v>773</v>
      </c>
      <c r="D1583" s="649"/>
      <c r="E1583" s="649"/>
      <c r="F1583" s="649"/>
      <c r="G1583" s="649"/>
      <c r="H1583" s="649"/>
    </row>
    <row r="1584" spans="1:8">
      <c r="A1584" s="7" t="s">
        <v>3448</v>
      </c>
      <c r="B1584" s="7" t="s">
        <v>3447</v>
      </c>
      <c r="C1584" s="7" t="s">
        <v>773</v>
      </c>
      <c r="D1584" s="649"/>
      <c r="E1584" s="649"/>
      <c r="F1584" s="649"/>
      <c r="G1584" s="649"/>
      <c r="H1584" s="649"/>
    </row>
    <row r="1585" spans="1:8">
      <c r="A1585" s="7" t="s">
        <v>3446</v>
      </c>
      <c r="B1585" s="7" t="s">
        <v>3445</v>
      </c>
      <c r="C1585" s="7" t="s">
        <v>773</v>
      </c>
      <c r="D1585" s="649"/>
      <c r="E1585" s="649"/>
      <c r="F1585" s="649"/>
      <c r="G1585" s="649"/>
      <c r="H1585" s="649"/>
    </row>
    <row r="1586" spans="1:8">
      <c r="A1586" s="7" t="s">
        <v>3444</v>
      </c>
      <c r="B1586" s="7" t="s">
        <v>3443</v>
      </c>
      <c r="C1586" s="7" t="s">
        <v>773</v>
      </c>
      <c r="D1586" s="649"/>
      <c r="E1586" s="649"/>
      <c r="F1586" s="649"/>
      <c r="G1586" s="649"/>
      <c r="H1586" s="649"/>
    </row>
    <row r="1587" spans="1:8">
      <c r="A1587" s="7" t="s">
        <v>3442</v>
      </c>
      <c r="B1587" s="7" t="s">
        <v>3441</v>
      </c>
      <c r="C1587" s="7" t="s">
        <v>773</v>
      </c>
      <c r="D1587" s="649"/>
      <c r="E1587" s="649"/>
      <c r="F1587" s="649"/>
      <c r="G1587" s="649"/>
      <c r="H1587" s="649"/>
    </row>
    <row r="1588" spans="1:8">
      <c r="A1588" s="7" t="s">
        <v>3440</v>
      </c>
      <c r="B1588" s="7" t="s">
        <v>3197</v>
      </c>
      <c r="C1588" s="7" t="s">
        <v>773</v>
      </c>
      <c r="D1588" s="649"/>
      <c r="E1588" s="649"/>
      <c r="F1588" s="649"/>
      <c r="G1588" s="649"/>
      <c r="H1588" s="649"/>
    </row>
    <row r="1589" spans="1:8">
      <c r="A1589" s="7" t="s">
        <v>3439</v>
      </c>
      <c r="B1589" s="7" t="s">
        <v>3195</v>
      </c>
      <c r="C1589" s="7" t="s">
        <v>773</v>
      </c>
      <c r="D1589" s="649"/>
      <c r="E1589" s="649"/>
      <c r="F1589" s="649"/>
      <c r="G1589" s="649"/>
      <c r="H1589" s="649"/>
    </row>
    <row r="1590" spans="1:8">
      <c r="A1590" s="7" t="s">
        <v>3438</v>
      </c>
      <c r="B1590" s="7" t="s">
        <v>3437</v>
      </c>
      <c r="C1590" s="7" t="s">
        <v>773</v>
      </c>
      <c r="D1590" s="649"/>
      <c r="E1590" s="649"/>
      <c r="F1590" s="649"/>
      <c r="G1590" s="649"/>
      <c r="H1590" s="649">
        <v>2.62</v>
      </c>
    </row>
    <row r="1591" spans="1:8">
      <c r="A1591" s="7" t="s">
        <v>3436</v>
      </c>
      <c r="B1591" s="7" t="s">
        <v>3030</v>
      </c>
      <c r="C1591" s="7" t="s">
        <v>773</v>
      </c>
      <c r="D1591" s="649"/>
      <c r="E1591" s="649"/>
      <c r="F1591" s="649"/>
      <c r="G1591" s="649"/>
      <c r="H1591" s="649"/>
    </row>
    <row r="1592" spans="1:8">
      <c r="A1592" s="7" t="s">
        <v>3435</v>
      </c>
      <c r="B1592" s="7" t="s">
        <v>3434</v>
      </c>
      <c r="C1592" s="7" t="s">
        <v>773</v>
      </c>
      <c r="D1592" s="649"/>
      <c r="E1592" s="649"/>
      <c r="F1592" s="649"/>
      <c r="G1592" s="649"/>
      <c r="H1592" s="649"/>
    </row>
    <row r="1593" spans="1:8">
      <c r="A1593" s="7" t="s">
        <v>3433</v>
      </c>
      <c r="B1593" s="7" t="s">
        <v>3432</v>
      </c>
      <c r="C1593" s="7" t="s">
        <v>773</v>
      </c>
      <c r="D1593" s="649"/>
      <c r="E1593" s="649"/>
      <c r="F1593" s="649"/>
      <c r="G1593" s="649"/>
      <c r="H1593" s="649"/>
    </row>
    <row r="1594" spans="1:8">
      <c r="A1594" s="7" t="s">
        <v>3431</v>
      </c>
      <c r="B1594" s="7" t="s">
        <v>3430</v>
      </c>
      <c r="C1594" s="7" t="s">
        <v>773</v>
      </c>
      <c r="D1594" s="649"/>
      <c r="E1594" s="649"/>
      <c r="F1594" s="649"/>
      <c r="G1594" s="649"/>
      <c r="H1594" s="649"/>
    </row>
    <row r="1595" spans="1:8">
      <c r="A1595" s="7" t="s">
        <v>3429</v>
      </c>
      <c r="B1595" s="7" t="s">
        <v>3186</v>
      </c>
      <c r="C1595" s="7" t="s">
        <v>773</v>
      </c>
      <c r="D1595" s="649"/>
      <c r="E1595" s="649"/>
      <c r="F1595" s="649"/>
      <c r="G1595" s="649"/>
      <c r="H1595" s="649"/>
    </row>
    <row r="1596" spans="1:8">
      <c r="A1596" s="7" t="s">
        <v>3428</v>
      </c>
      <c r="B1596" s="7" t="s">
        <v>3184</v>
      </c>
      <c r="C1596" s="7" t="s">
        <v>773</v>
      </c>
      <c r="D1596" s="649"/>
      <c r="E1596" s="649"/>
      <c r="F1596" s="649"/>
      <c r="G1596" s="649"/>
      <c r="H1596" s="649"/>
    </row>
    <row r="1597" spans="1:8">
      <c r="A1597" s="7" t="s">
        <v>3427</v>
      </c>
      <c r="B1597" s="7" t="s">
        <v>3182</v>
      </c>
      <c r="C1597" s="7" t="s">
        <v>773</v>
      </c>
      <c r="D1597" s="649"/>
      <c r="E1597" s="649"/>
      <c r="F1597" s="649"/>
      <c r="G1597" s="649"/>
      <c r="H1597" s="649"/>
    </row>
    <row r="1598" spans="1:8">
      <c r="A1598" s="7" t="s">
        <v>3426</v>
      </c>
      <c r="B1598" s="7" t="s">
        <v>3180</v>
      </c>
      <c r="C1598" s="7" t="s">
        <v>773</v>
      </c>
      <c r="D1598" s="649"/>
      <c r="E1598" s="649"/>
      <c r="F1598" s="649"/>
      <c r="G1598" s="649"/>
      <c r="H1598" s="649"/>
    </row>
    <row r="1599" spans="1:8">
      <c r="A1599" s="7" t="s">
        <v>3425</v>
      </c>
      <c r="B1599" s="7" t="s">
        <v>3178</v>
      </c>
      <c r="C1599" s="7" t="s">
        <v>773</v>
      </c>
      <c r="D1599" s="649"/>
      <c r="E1599" s="649"/>
      <c r="F1599" s="649"/>
      <c r="G1599" s="649"/>
      <c r="H1599" s="649"/>
    </row>
    <row r="1600" spans="1:8">
      <c r="A1600" s="7" t="s">
        <v>3424</v>
      </c>
      <c r="B1600" s="7" t="s">
        <v>3423</v>
      </c>
      <c r="C1600" s="7" t="s">
        <v>773</v>
      </c>
      <c r="D1600" s="649"/>
      <c r="E1600" s="649"/>
      <c r="F1600" s="649"/>
      <c r="G1600" s="649"/>
      <c r="H1600" s="649"/>
    </row>
    <row r="1601" spans="1:8">
      <c r="A1601" s="7" t="s">
        <v>3422</v>
      </c>
      <c r="B1601" s="7" t="s">
        <v>3174</v>
      </c>
      <c r="C1601" s="7" t="s">
        <v>773</v>
      </c>
      <c r="D1601" s="649"/>
      <c r="E1601" s="649"/>
      <c r="F1601" s="649"/>
      <c r="G1601" s="649"/>
      <c r="H1601" s="649">
        <v>2.62</v>
      </c>
    </row>
    <row r="1602" spans="1:8">
      <c r="A1602" s="7" t="s">
        <v>3421</v>
      </c>
      <c r="B1602" s="7" t="s">
        <v>2995</v>
      </c>
      <c r="C1602" s="7" t="s">
        <v>773</v>
      </c>
      <c r="D1602" s="649"/>
      <c r="E1602" s="649"/>
      <c r="F1602" s="649"/>
      <c r="G1602" s="649"/>
      <c r="H1602" s="649"/>
    </row>
    <row r="1603" spans="1:8">
      <c r="A1603" s="7" t="s">
        <v>3420</v>
      </c>
      <c r="B1603" s="7" t="s">
        <v>3419</v>
      </c>
      <c r="C1603" s="7" t="s">
        <v>773</v>
      </c>
      <c r="D1603" s="649"/>
      <c r="E1603" s="649"/>
      <c r="F1603" s="649"/>
      <c r="G1603" s="649"/>
      <c r="H1603" s="649"/>
    </row>
    <row r="1604" spans="1:8">
      <c r="A1604" s="7" t="s">
        <v>3418</v>
      </c>
      <c r="B1604" s="7" t="s">
        <v>3417</v>
      </c>
      <c r="C1604" s="7" t="s">
        <v>773</v>
      </c>
      <c r="D1604" s="649"/>
      <c r="E1604" s="649"/>
      <c r="F1604" s="649"/>
      <c r="G1604" s="649"/>
      <c r="H1604" s="649"/>
    </row>
    <row r="1605" spans="1:8">
      <c r="A1605" s="7" t="s">
        <v>3416</v>
      </c>
      <c r="B1605" s="7" t="s">
        <v>3161</v>
      </c>
      <c r="C1605" s="7" t="s">
        <v>773</v>
      </c>
      <c r="D1605" s="649"/>
      <c r="E1605" s="649"/>
      <c r="F1605" s="649"/>
      <c r="G1605" s="649"/>
      <c r="H1605" s="649"/>
    </row>
    <row r="1606" spans="1:8">
      <c r="A1606" s="7" t="s">
        <v>3415</v>
      </c>
      <c r="B1606" s="7" t="s">
        <v>3414</v>
      </c>
      <c r="C1606" s="7" t="s">
        <v>773</v>
      </c>
      <c r="D1606" s="649"/>
      <c r="E1606" s="649"/>
      <c r="F1606" s="649"/>
      <c r="G1606" s="649"/>
      <c r="H1606" s="649"/>
    </row>
    <row r="1607" spans="1:8">
      <c r="A1607" s="7" t="s">
        <v>3413</v>
      </c>
      <c r="B1607" s="7" t="s">
        <v>3159</v>
      </c>
      <c r="C1607" s="7" t="s">
        <v>773</v>
      </c>
      <c r="D1607" s="649"/>
      <c r="E1607" s="649"/>
      <c r="F1607" s="649"/>
      <c r="G1607" s="649"/>
      <c r="H1607" s="649"/>
    </row>
    <row r="1608" spans="1:8">
      <c r="A1608" s="7" t="s">
        <v>3412</v>
      </c>
      <c r="B1608" s="7" t="s">
        <v>3411</v>
      </c>
      <c r="C1608" s="7" t="s">
        <v>773</v>
      </c>
      <c r="D1608" s="649"/>
      <c r="E1608" s="649"/>
      <c r="F1608" s="649"/>
      <c r="G1608" s="649"/>
      <c r="H1608" s="649"/>
    </row>
    <row r="1609" spans="1:8">
      <c r="A1609" s="7" t="s">
        <v>3410</v>
      </c>
      <c r="B1609" s="7" t="s">
        <v>3409</v>
      </c>
      <c r="C1609" s="7" t="s">
        <v>773</v>
      </c>
      <c r="D1609" s="649">
        <v>145.41</v>
      </c>
      <c r="E1609" s="649">
        <v>69.2</v>
      </c>
      <c r="F1609" s="649">
        <v>71.459999999999994</v>
      </c>
      <c r="G1609" s="649">
        <v>138.41999999999999</v>
      </c>
      <c r="H1609" s="649">
        <v>152.22</v>
      </c>
    </row>
    <row r="1610" spans="1:8">
      <c r="A1610" s="7" t="s">
        <v>3408</v>
      </c>
      <c r="B1610" s="7" t="s">
        <v>3407</v>
      </c>
      <c r="C1610" s="7" t="s">
        <v>773</v>
      </c>
      <c r="D1610" s="649">
        <v>44.55</v>
      </c>
      <c r="E1610" s="649">
        <v>33.130000000000003</v>
      </c>
      <c r="F1610" s="649">
        <v>33.31</v>
      </c>
      <c r="G1610" s="649">
        <v>29.34</v>
      </c>
      <c r="H1610" s="649">
        <v>22.55</v>
      </c>
    </row>
    <row r="1611" spans="1:8">
      <c r="A1611" s="7" t="s">
        <v>3406</v>
      </c>
      <c r="B1611" s="7" t="s">
        <v>3405</v>
      </c>
      <c r="C1611" s="7" t="s">
        <v>773</v>
      </c>
      <c r="D1611" s="649"/>
      <c r="E1611" s="649"/>
      <c r="F1611" s="649"/>
      <c r="G1611" s="649"/>
      <c r="H1611" s="649"/>
    </row>
    <row r="1612" spans="1:8">
      <c r="A1612" s="7" t="s">
        <v>3404</v>
      </c>
      <c r="B1612" s="7" t="s">
        <v>3403</v>
      </c>
      <c r="C1612" s="7" t="s">
        <v>773</v>
      </c>
      <c r="D1612" s="649"/>
      <c r="E1612" s="649"/>
      <c r="F1612" s="649"/>
      <c r="G1612" s="649"/>
      <c r="H1612" s="649"/>
    </row>
    <row r="1613" spans="1:8">
      <c r="A1613" s="7" t="s">
        <v>3402</v>
      </c>
      <c r="B1613" s="7" t="s">
        <v>3401</v>
      </c>
      <c r="C1613" s="7" t="s">
        <v>773</v>
      </c>
      <c r="D1613" s="649">
        <v>80.88</v>
      </c>
      <c r="E1613" s="649">
        <v>30.23</v>
      </c>
      <c r="F1613" s="649">
        <v>32.44</v>
      </c>
      <c r="G1613" s="649">
        <v>98.28</v>
      </c>
      <c r="H1613" s="649">
        <v>115.98</v>
      </c>
    </row>
    <row r="1614" spans="1:8">
      <c r="A1614" s="7" t="s">
        <v>3400</v>
      </c>
      <c r="B1614" s="7" t="s">
        <v>3399</v>
      </c>
      <c r="C1614" s="7" t="s">
        <v>773</v>
      </c>
      <c r="D1614" s="649"/>
      <c r="E1614" s="649"/>
      <c r="F1614" s="649"/>
      <c r="G1614" s="649"/>
      <c r="H1614" s="649"/>
    </row>
    <row r="1615" spans="1:8">
      <c r="A1615" s="7" t="s">
        <v>3398</v>
      </c>
      <c r="B1615" s="7" t="s">
        <v>3397</v>
      </c>
      <c r="C1615" s="7" t="s">
        <v>773</v>
      </c>
      <c r="D1615" s="649">
        <v>80.88</v>
      </c>
      <c r="E1615" s="649">
        <v>30.23</v>
      </c>
      <c r="F1615" s="649">
        <v>32.44</v>
      </c>
      <c r="G1615" s="649">
        <v>98.28</v>
      </c>
      <c r="H1615" s="649">
        <v>115.98</v>
      </c>
    </row>
    <row r="1616" spans="1:8">
      <c r="A1616" s="7" t="s">
        <v>3396</v>
      </c>
      <c r="B1616" s="7" t="s">
        <v>3395</v>
      </c>
      <c r="C1616" s="7" t="s">
        <v>773</v>
      </c>
      <c r="D1616" s="649"/>
      <c r="E1616" s="649"/>
      <c r="F1616" s="649"/>
      <c r="G1616" s="649"/>
      <c r="H1616" s="649"/>
    </row>
    <row r="1617" spans="1:8">
      <c r="A1617" s="7" t="s">
        <v>3394</v>
      </c>
      <c r="B1617" s="7" t="s">
        <v>3393</v>
      </c>
      <c r="C1617" s="7" t="s">
        <v>773</v>
      </c>
      <c r="D1617" s="649"/>
      <c r="E1617" s="649"/>
      <c r="F1617" s="649"/>
      <c r="G1617" s="649"/>
      <c r="H1617" s="649"/>
    </row>
    <row r="1618" spans="1:8">
      <c r="A1618" s="7" t="s">
        <v>3392</v>
      </c>
      <c r="B1618" s="7" t="s">
        <v>3391</v>
      </c>
      <c r="C1618" s="7" t="s">
        <v>773</v>
      </c>
      <c r="D1618" s="649"/>
      <c r="E1618" s="649"/>
      <c r="F1618" s="649"/>
      <c r="G1618" s="649"/>
      <c r="H1618" s="649"/>
    </row>
    <row r="1619" spans="1:8">
      <c r="A1619" s="7" t="s">
        <v>3390</v>
      </c>
      <c r="B1619" s="7" t="s">
        <v>3389</v>
      </c>
      <c r="C1619" s="7" t="s">
        <v>773</v>
      </c>
      <c r="D1619" s="649"/>
      <c r="E1619" s="649"/>
      <c r="F1619" s="649"/>
      <c r="G1619" s="649"/>
      <c r="H1619" s="649"/>
    </row>
    <row r="1620" spans="1:8">
      <c r="A1620" s="7" t="s">
        <v>3388</v>
      </c>
      <c r="B1620" s="7" t="s">
        <v>3118</v>
      </c>
      <c r="C1620" s="7" t="s">
        <v>773</v>
      </c>
      <c r="D1620" s="649"/>
      <c r="E1620" s="649"/>
      <c r="F1620" s="649"/>
      <c r="G1620" s="649"/>
      <c r="H1620" s="649"/>
    </row>
    <row r="1621" spans="1:8">
      <c r="A1621" s="7" t="s">
        <v>3387</v>
      </c>
      <c r="B1621" s="7" t="s">
        <v>3386</v>
      </c>
      <c r="C1621" s="7" t="s">
        <v>773</v>
      </c>
      <c r="D1621" s="649">
        <v>0.79</v>
      </c>
      <c r="E1621" s="649">
        <v>1.62</v>
      </c>
      <c r="F1621" s="649">
        <v>2.3199999999999998</v>
      </c>
      <c r="G1621" s="649">
        <v>4.0599999999999996</v>
      </c>
      <c r="H1621" s="649">
        <v>4.04</v>
      </c>
    </row>
    <row r="1622" spans="1:8">
      <c r="A1622" s="7" t="s">
        <v>3385</v>
      </c>
      <c r="B1622" s="7" t="s">
        <v>3384</v>
      </c>
      <c r="C1622" s="7" t="s">
        <v>773</v>
      </c>
      <c r="D1622" s="649">
        <v>0.79</v>
      </c>
      <c r="E1622" s="649">
        <v>1.62</v>
      </c>
      <c r="F1622" s="649">
        <v>2.3199999999999998</v>
      </c>
      <c r="G1622" s="649">
        <v>4.0599999999999996</v>
      </c>
      <c r="H1622" s="649">
        <v>4.04</v>
      </c>
    </row>
    <row r="1623" spans="1:8">
      <c r="A1623" s="7" t="s">
        <v>3383</v>
      </c>
      <c r="B1623" s="7" t="s">
        <v>3382</v>
      </c>
      <c r="C1623" s="7" t="s">
        <v>773</v>
      </c>
      <c r="D1623" s="649"/>
      <c r="E1623" s="649"/>
      <c r="F1623" s="649"/>
      <c r="G1623" s="649"/>
      <c r="H1623" s="649"/>
    </row>
    <row r="1624" spans="1:8">
      <c r="A1624" s="7" t="s">
        <v>3381</v>
      </c>
      <c r="B1624" s="7" t="s">
        <v>3380</v>
      </c>
      <c r="C1624" s="7" t="s">
        <v>773</v>
      </c>
      <c r="D1624" s="649"/>
      <c r="E1624" s="649"/>
      <c r="F1624" s="649"/>
      <c r="G1624" s="649"/>
      <c r="H1624" s="649"/>
    </row>
    <row r="1625" spans="1:8">
      <c r="A1625" s="7" t="s">
        <v>3379</v>
      </c>
      <c r="B1625" s="7" t="s">
        <v>3378</v>
      </c>
      <c r="C1625" s="7" t="s">
        <v>773</v>
      </c>
      <c r="D1625" s="649"/>
      <c r="E1625" s="649"/>
      <c r="F1625" s="649"/>
      <c r="G1625" s="649"/>
      <c r="H1625" s="649"/>
    </row>
    <row r="1626" spans="1:8">
      <c r="A1626" s="7" t="s">
        <v>3377</v>
      </c>
      <c r="B1626" s="7" t="s">
        <v>3376</v>
      </c>
      <c r="C1626" s="7" t="s">
        <v>773</v>
      </c>
      <c r="D1626" s="649"/>
      <c r="E1626" s="649"/>
      <c r="F1626" s="649"/>
      <c r="G1626" s="649"/>
      <c r="H1626" s="649"/>
    </row>
    <row r="1627" spans="1:8">
      <c r="A1627" s="7" t="s">
        <v>3375</v>
      </c>
      <c r="B1627" s="7" t="s">
        <v>3374</v>
      </c>
      <c r="C1627" s="7" t="s">
        <v>773</v>
      </c>
      <c r="D1627" s="649">
        <v>19.2</v>
      </c>
      <c r="E1627" s="649">
        <v>4.21</v>
      </c>
      <c r="F1627" s="649">
        <v>3.4</v>
      </c>
      <c r="G1627" s="649">
        <v>6.74</v>
      </c>
      <c r="H1627" s="649">
        <v>9.5</v>
      </c>
    </row>
    <row r="1628" spans="1:8">
      <c r="A1628" s="7" t="s">
        <v>3373</v>
      </c>
      <c r="B1628" s="7" t="s">
        <v>3372</v>
      </c>
      <c r="C1628" s="7" t="s">
        <v>773</v>
      </c>
      <c r="D1628" s="649">
        <v>19.2</v>
      </c>
      <c r="E1628" s="649">
        <v>4.21</v>
      </c>
      <c r="F1628" s="649">
        <v>3.4</v>
      </c>
      <c r="G1628" s="649">
        <v>6.74</v>
      </c>
      <c r="H1628" s="649">
        <v>9.5</v>
      </c>
    </row>
    <row r="1629" spans="1:8">
      <c r="A1629" s="7" t="s">
        <v>3371</v>
      </c>
      <c r="B1629" s="7" t="s">
        <v>3370</v>
      </c>
      <c r="C1629" s="7" t="s">
        <v>773</v>
      </c>
      <c r="D1629" s="649"/>
      <c r="E1629" s="649"/>
      <c r="F1629" s="649"/>
      <c r="G1629" s="649"/>
      <c r="H1629" s="649"/>
    </row>
    <row r="1630" spans="1:8">
      <c r="A1630" s="7" t="s">
        <v>3369</v>
      </c>
      <c r="B1630" s="7" t="s">
        <v>3368</v>
      </c>
      <c r="C1630" s="7" t="s">
        <v>773</v>
      </c>
      <c r="D1630" s="649"/>
      <c r="E1630" s="649"/>
      <c r="F1630" s="649"/>
      <c r="G1630" s="649"/>
      <c r="H1630" s="649"/>
    </row>
    <row r="1631" spans="1:8">
      <c r="A1631" s="7" t="s">
        <v>3367</v>
      </c>
      <c r="B1631" s="7" t="s">
        <v>3366</v>
      </c>
      <c r="C1631" s="7" t="s">
        <v>773</v>
      </c>
      <c r="D1631" s="649"/>
      <c r="E1631" s="649"/>
      <c r="F1631" s="649"/>
      <c r="G1631" s="649"/>
      <c r="H1631" s="649"/>
    </row>
    <row r="1632" spans="1:8">
      <c r="A1632" s="7" t="s">
        <v>3365</v>
      </c>
      <c r="B1632" s="7" t="s">
        <v>2995</v>
      </c>
      <c r="C1632" s="7" t="s">
        <v>773</v>
      </c>
      <c r="D1632" s="649"/>
      <c r="E1632" s="649"/>
      <c r="F1632" s="649"/>
      <c r="G1632" s="649"/>
      <c r="H1632" s="649">
        <v>0.14000000000000001</v>
      </c>
    </row>
    <row r="1633" spans="1:8">
      <c r="A1633" s="7" t="s">
        <v>3364</v>
      </c>
      <c r="B1633" s="7" t="s">
        <v>3080</v>
      </c>
      <c r="C1633" s="7" t="s">
        <v>773</v>
      </c>
      <c r="D1633" s="649"/>
      <c r="E1633" s="649"/>
      <c r="F1633" s="649"/>
      <c r="G1633" s="649"/>
      <c r="H1633" s="649"/>
    </row>
    <row r="1634" spans="1:8">
      <c r="A1634" s="7" t="s">
        <v>3363</v>
      </c>
      <c r="B1634" s="7" t="s">
        <v>3362</v>
      </c>
      <c r="C1634" s="7" t="s">
        <v>773</v>
      </c>
      <c r="D1634" s="649"/>
      <c r="E1634" s="649"/>
      <c r="F1634" s="649"/>
      <c r="G1634" s="649"/>
      <c r="H1634" s="649">
        <v>0.14000000000000001</v>
      </c>
    </row>
    <row r="1635" spans="1:8">
      <c r="A1635" s="7" t="s">
        <v>3361</v>
      </c>
      <c r="B1635" s="7" t="s">
        <v>3360</v>
      </c>
      <c r="C1635" s="7" t="s">
        <v>773</v>
      </c>
      <c r="D1635" s="649"/>
      <c r="E1635" s="649"/>
      <c r="F1635" s="649"/>
      <c r="G1635" s="649"/>
      <c r="H1635" s="649"/>
    </row>
    <row r="1636" spans="1:8">
      <c r="A1636" s="7" t="s">
        <v>3359</v>
      </c>
      <c r="B1636" s="7" t="s">
        <v>3358</v>
      </c>
      <c r="C1636" s="7" t="s">
        <v>773</v>
      </c>
      <c r="D1636" s="649"/>
      <c r="E1636" s="649"/>
      <c r="F1636" s="649"/>
      <c r="G1636" s="649"/>
      <c r="H1636" s="649"/>
    </row>
    <row r="1637" spans="1:8">
      <c r="A1637" s="7" t="s">
        <v>3357</v>
      </c>
      <c r="B1637" s="7" t="s">
        <v>3356</v>
      </c>
      <c r="C1637" s="7" t="s">
        <v>773</v>
      </c>
      <c r="D1637" s="649"/>
      <c r="E1637" s="649"/>
      <c r="F1637" s="649"/>
      <c r="G1637" s="649"/>
      <c r="H1637" s="649"/>
    </row>
    <row r="1638" spans="1:8">
      <c r="A1638" s="7" t="s">
        <v>3355</v>
      </c>
      <c r="B1638" s="7" t="s">
        <v>3066</v>
      </c>
      <c r="C1638" s="7" t="s">
        <v>773</v>
      </c>
      <c r="D1638" s="649"/>
      <c r="E1638" s="649"/>
      <c r="F1638" s="649"/>
      <c r="G1638" s="649"/>
      <c r="H1638" s="649"/>
    </row>
    <row r="1639" spans="1:8">
      <c r="A1639" s="7" t="s">
        <v>3354</v>
      </c>
      <c r="B1639" s="7" t="s">
        <v>2991</v>
      </c>
      <c r="C1639" s="7" t="s">
        <v>773</v>
      </c>
      <c r="D1639" s="649"/>
      <c r="E1639" s="649"/>
      <c r="F1639" s="649"/>
      <c r="G1639" s="649"/>
      <c r="H1639" s="649"/>
    </row>
    <row r="1640" spans="1:8">
      <c r="A1640" s="7" t="s">
        <v>3353</v>
      </c>
      <c r="B1640" s="7" t="s">
        <v>3063</v>
      </c>
      <c r="C1640" s="7" t="s">
        <v>773</v>
      </c>
      <c r="D1640" s="649"/>
      <c r="E1640" s="649"/>
      <c r="F1640" s="649"/>
      <c r="G1640" s="649"/>
      <c r="H1640" s="649"/>
    </row>
    <row r="1641" spans="1:8">
      <c r="A1641" s="7" t="s">
        <v>3352</v>
      </c>
      <c r="B1641" s="7" t="s">
        <v>3061</v>
      </c>
      <c r="C1641" s="7" t="s">
        <v>773</v>
      </c>
      <c r="D1641" s="649"/>
      <c r="E1641" s="649"/>
      <c r="F1641" s="649"/>
      <c r="G1641" s="649"/>
      <c r="H1641" s="649"/>
    </row>
    <row r="1642" spans="1:8">
      <c r="A1642" s="7" t="s">
        <v>3351</v>
      </c>
      <c r="B1642" s="7" t="s">
        <v>3059</v>
      </c>
      <c r="C1642" s="7" t="s">
        <v>773</v>
      </c>
      <c r="D1642" s="649"/>
      <c r="E1642" s="649"/>
      <c r="F1642" s="649"/>
      <c r="G1642" s="649"/>
      <c r="H1642" s="649"/>
    </row>
    <row r="1643" spans="1:8">
      <c r="A1643" s="7" t="s">
        <v>3350</v>
      </c>
      <c r="B1643" s="7" t="s">
        <v>3349</v>
      </c>
      <c r="C1643" s="7" t="s">
        <v>773</v>
      </c>
      <c r="D1643" s="649"/>
      <c r="E1643" s="649"/>
      <c r="F1643" s="649"/>
      <c r="G1643" s="649"/>
      <c r="H1643" s="649"/>
    </row>
    <row r="1644" spans="1:8">
      <c r="A1644" s="7" t="s">
        <v>3348</v>
      </c>
      <c r="B1644" s="7" t="s">
        <v>1352</v>
      </c>
      <c r="C1644" s="7" t="s">
        <v>773</v>
      </c>
      <c r="D1644" s="649"/>
      <c r="E1644" s="649"/>
      <c r="F1644" s="649"/>
      <c r="G1644" s="649"/>
      <c r="H1644" s="649"/>
    </row>
    <row r="1645" spans="1:8">
      <c r="A1645" s="7" t="s">
        <v>3347</v>
      </c>
      <c r="B1645" s="7" t="s">
        <v>3346</v>
      </c>
      <c r="C1645" s="7" t="s">
        <v>773</v>
      </c>
      <c r="D1645" s="649"/>
      <c r="E1645" s="649"/>
      <c r="F1645" s="649"/>
      <c r="G1645" s="649">
        <v>4.8</v>
      </c>
      <c r="H1645" s="649">
        <v>11.2</v>
      </c>
    </row>
    <row r="1646" spans="1:8">
      <c r="A1646" s="7" t="s">
        <v>3345</v>
      </c>
      <c r="B1646" s="7" t="s">
        <v>3052</v>
      </c>
      <c r="C1646" s="7" t="s">
        <v>773</v>
      </c>
      <c r="D1646" s="649"/>
      <c r="E1646" s="649"/>
      <c r="F1646" s="649"/>
      <c r="G1646" s="649"/>
      <c r="H1646" s="649"/>
    </row>
    <row r="1647" spans="1:8">
      <c r="A1647" s="7" t="s">
        <v>3344</v>
      </c>
      <c r="B1647" s="7" t="s">
        <v>3050</v>
      </c>
      <c r="C1647" s="7" t="s">
        <v>773</v>
      </c>
      <c r="D1647" s="649"/>
      <c r="E1647" s="649"/>
      <c r="F1647" s="649"/>
      <c r="G1647" s="649"/>
      <c r="H1647" s="649"/>
    </row>
    <row r="1648" spans="1:8">
      <c r="A1648" s="7" t="s">
        <v>3343</v>
      </c>
      <c r="B1648" s="7" t="s">
        <v>3048</v>
      </c>
      <c r="C1648" s="7" t="s">
        <v>773</v>
      </c>
      <c r="D1648" s="649"/>
      <c r="E1648" s="649"/>
      <c r="F1648" s="649"/>
      <c r="G1648" s="649"/>
      <c r="H1648" s="649"/>
    </row>
    <row r="1649" spans="1:8">
      <c r="A1649" s="7" t="s">
        <v>3342</v>
      </c>
      <c r="B1649" s="7" t="s">
        <v>3046</v>
      </c>
      <c r="C1649" s="7" t="s">
        <v>773</v>
      </c>
      <c r="D1649" s="649"/>
      <c r="E1649" s="649"/>
      <c r="F1649" s="649"/>
      <c r="G1649" s="649"/>
      <c r="H1649" s="649"/>
    </row>
    <row r="1650" spans="1:8">
      <c r="A1650" s="7" t="s">
        <v>3341</v>
      </c>
      <c r="B1650" s="7" t="s">
        <v>3044</v>
      </c>
      <c r="C1650" s="7" t="s">
        <v>773</v>
      </c>
      <c r="D1650" s="649"/>
      <c r="E1650" s="649"/>
      <c r="F1650" s="649"/>
      <c r="G1650" s="649"/>
      <c r="H1650" s="649"/>
    </row>
    <row r="1651" spans="1:8">
      <c r="A1651" s="7" t="s">
        <v>3340</v>
      </c>
      <c r="B1651" s="7" t="s">
        <v>3042</v>
      </c>
      <c r="C1651" s="7" t="s">
        <v>773</v>
      </c>
      <c r="D1651" s="649"/>
      <c r="E1651" s="649"/>
      <c r="F1651" s="649"/>
      <c r="G1651" s="649"/>
      <c r="H1651" s="649"/>
    </row>
    <row r="1652" spans="1:8">
      <c r="A1652" s="7" t="s">
        <v>3339</v>
      </c>
      <c r="B1652" s="7" t="s">
        <v>3040</v>
      </c>
      <c r="C1652" s="7" t="s">
        <v>773</v>
      </c>
      <c r="D1652" s="649"/>
      <c r="E1652" s="649"/>
      <c r="F1652" s="649"/>
      <c r="G1652" s="649"/>
      <c r="H1652" s="649"/>
    </row>
    <row r="1653" spans="1:8">
      <c r="A1653" s="7" t="s">
        <v>3338</v>
      </c>
      <c r="B1653" s="7" t="s">
        <v>3038</v>
      </c>
      <c r="C1653" s="7" t="s">
        <v>773</v>
      </c>
      <c r="D1653" s="649"/>
      <c r="E1653" s="649"/>
      <c r="F1653" s="649"/>
      <c r="G1653" s="649"/>
      <c r="H1653" s="649"/>
    </row>
    <row r="1654" spans="1:8">
      <c r="A1654" s="7" t="s">
        <v>3337</v>
      </c>
      <c r="B1654" s="7" t="s">
        <v>3336</v>
      </c>
      <c r="C1654" s="7" t="s">
        <v>773</v>
      </c>
      <c r="D1654" s="649"/>
      <c r="E1654" s="649"/>
      <c r="F1654" s="649"/>
      <c r="G1654" s="649">
        <v>4.8</v>
      </c>
      <c r="H1654" s="649">
        <v>11.2</v>
      </c>
    </row>
    <row r="1655" spans="1:8">
      <c r="A1655" s="7" t="s">
        <v>3335</v>
      </c>
      <c r="B1655" s="7" t="s">
        <v>3334</v>
      </c>
      <c r="C1655" s="7" t="s">
        <v>773</v>
      </c>
      <c r="D1655" s="649">
        <v>1.54</v>
      </c>
      <c r="E1655" s="649"/>
      <c r="F1655" s="649"/>
      <c r="G1655" s="649">
        <v>4.76</v>
      </c>
      <c r="H1655" s="649">
        <v>3.56</v>
      </c>
    </row>
    <row r="1656" spans="1:8">
      <c r="A1656" s="7" t="s">
        <v>3333</v>
      </c>
      <c r="B1656" s="7" t="s">
        <v>3028</v>
      </c>
      <c r="C1656" s="7" t="s">
        <v>773</v>
      </c>
      <c r="D1656" s="649"/>
      <c r="E1656" s="649"/>
      <c r="F1656" s="649"/>
      <c r="G1656" s="649">
        <v>3.23</v>
      </c>
      <c r="H1656" s="649">
        <v>35.56</v>
      </c>
    </row>
    <row r="1657" spans="1:8">
      <c r="A1657" s="7" t="s">
        <v>3332</v>
      </c>
      <c r="B1657" s="7" t="s">
        <v>3026</v>
      </c>
      <c r="C1657" s="7" t="s">
        <v>773</v>
      </c>
      <c r="D1657" s="649"/>
      <c r="E1657" s="649"/>
      <c r="F1657" s="649"/>
      <c r="G1657" s="649"/>
      <c r="H1657" s="649"/>
    </row>
    <row r="1658" spans="1:8">
      <c r="A1658" s="7" t="s">
        <v>3331</v>
      </c>
      <c r="B1658" s="7" t="s">
        <v>3024</v>
      </c>
      <c r="C1658" s="7" t="s">
        <v>773</v>
      </c>
      <c r="D1658" s="649"/>
      <c r="E1658" s="649"/>
      <c r="F1658" s="649"/>
      <c r="G1658" s="649"/>
      <c r="H1658" s="649"/>
    </row>
    <row r="1659" spans="1:8">
      <c r="A1659" s="7" t="s">
        <v>3330</v>
      </c>
      <c r="B1659" s="7" t="s">
        <v>3329</v>
      </c>
      <c r="C1659" s="7" t="s">
        <v>773</v>
      </c>
      <c r="D1659" s="649">
        <v>2.14</v>
      </c>
      <c r="E1659" s="649">
        <v>0.01</v>
      </c>
      <c r="F1659" s="649">
        <v>40.5</v>
      </c>
      <c r="G1659" s="649"/>
      <c r="H1659" s="649"/>
    </row>
    <row r="1660" spans="1:8">
      <c r="A1660" s="7" t="s">
        <v>3328</v>
      </c>
      <c r="B1660" s="7" t="s">
        <v>3327</v>
      </c>
      <c r="C1660" s="7" t="s">
        <v>773</v>
      </c>
      <c r="D1660" s="649">
        <v>2.14</v>
      </c>
      <c r="E1660" s="649">
        <v>0.01</v>
      </c>
      <c r="F1660" s="649">
        <v>40.5</v>
      </c>
      <c r="G1660" s="649"/>
      <c r="H1660" s="649"/>
    </row>
    <row r="1661" spans="1:8">
      <c r="A1661" s="7" t="s">
        <v>3326</v>
      </c>
      <c r="B1661" s="7" t="s">
        <v>3325</v>
      </c>
      <c r="C1661" s="7" t="s">
        <v>773</v>
      </c>
      <c r="D1661" s="649">
        <v>2.14</v>
      </c>
      <c r="E1661" s="649">
        <v>0.01</v>
      </c>
      <c r="F1661" s="649">
        <v>40.5</v>
      </c>
      <c r="G1661" s="649"/>
      <c r="H1661" s="649"/>
    </row>
    <row r="1662" spans="1:8">
      <c r="A1662" s="7" t="s">
        <v>3324</v>
      </c>
      <c r="B1662" s="7" t="s">
        <v>3323</v>
      </c>
      <c r="C1662" s="7" t="s">
        <v>773</v>
      </c>
      <c r="D1662" s="649"/>
      <c r="E1662" s="649"/>
      <c r="F1662" s="649"/>
      <c r="G1662" s="649"/>
      <c r="H1662" s="649"/>
    </row>
    <row r="1663" spans="1:8">
      <c r="A1663" s="7" t="s">
        <v>3322</v>
      </c>
      <c r="B1663" s="7" t="s">
        <v>3321</v>
      </c>
      <c r="C1663" s="7" t="s">
        <v>773</v>
      </c>
      <c r="D1663" s="649"/>
      <c r="E1663" s="649"/>
      <c r="F1663" s="649"/>
      <c r="G1663" s="649"/>
      <c r="H1663" s="649"/>
    </row>
    <row r="1664" spans="1:8">
      <c r="A1664" s="7" t="s">
        <v>3320</v>
      </c>
      <c r="B1664" s="7" t="s">
        <v>3319</v>
      </c>
      <c r="C1664" s="7" t="s">
        <v>773</v>
      </c>
      <c r="D1664" s="649"/>
      <c r="E1664" s="649"/>
      <c r="F1664" s="649"/>
      <c r="G1664" s="649"/>
      <c r="H1664" s="649"/>
    </row>
    <row r="1665" spans="1:8">
      <c r="A1665" s="7" t="s">
        <v>3318</v>
      </c>
      <c r="B1665" s="7" t="s">
        <v>3317</v>
      </c>
      <c r="C1665" s="7" t="s">
        <v>773</v>
      </c>
      <c r="D1665" s="649"/>
      <c r="E1665" s="649"/>
      <c r="F1665" s="649"/>
      <c r="G1665" s="649"/>
      <c r="H1665" s="649"/>
    </row>
    <row r="1666" spans="1:8">
      <c r="A1666" s="7" t="s">
        <v>3316</v>
      </c>
      <c r="B1666" s="7" t="s">
        <v>3315</v>
      </c>
      <c r="C1666" s="7" t="s">
        <v>773</v>
      </c>
      <c r="D1666" s="649"/>
      <c r="E1666" s="649"/>
      <c r="F1666" s="649"/>
      <c r="G1666" s="649"/>
      <c r="H1666" s="649"/>
    </row>
    <row r="1667" spans="1:8">
      <c r="A1667" s="7" t="s">
        <v>3314</v>
      </c>
      <c r="B1667" s="7" t="s">
        <v>3313</v>
      </c>
      <c r="C1667" s="7" t="s">
        <v>773</v>
      </c>
      <c r="D1667" s="649"/>
      <c r="E1667" s="649"/>
      <c r="F1667" s="649"/>
      <c r="G1667" s="649"/>
      <c r="H1667" s="649"/>
    </row>
    <row r="1668" spans="1:8">
      <c r="A1668" s="7" t="s">
        <v>3312</v>
      </c>
      <c r="B1668" s="7" t="s">
        <v>2995</v>
      </c>
      <c r="C1668" s="7" t="s">
        <v>773</v>
      </c>
      <c r="D1668" s="649"/>
      <c r="E1668" s="649"/>
      <c r="F1668" s="649"/>
      <c r="G1668" s="649"/>
      <c r="H1668" s="649"/>
    </row>
    <row r="1669" spans="1:8">
      <c r="A1669" s="7" t="s">
        <v>3311</v>
      </c>
      <c r="B1669" s="7" t="s">
        <v>3310</v>
      </c>
      <c r="C1669" s="7" t="s">
        <v>773</v>
      </c>
      <c r="D1669" s="649"/>
      <c r="E1669" s="649"/>
      <c r="F1669" s="649"/>
      <c r="G1669" s="649"/>
      <c r="H1669" s="649"/>
    </row>
    <row r="1670" spans="1:8">
      <c r="A1670" s="7" t="s">
        <v>3309</v>
      </c>
      <c r="B1670" s="7" t="s">
        <v>3308</v>
      </c>
      <c r="C1670" s="7" t="s">
        <v>773</v>
      </c>
      <c r="D1670" s="649"/>
      <c r="E1670" s="649"/>
      <c r="F1670" s="649"/>
      <c r="G1670" s="649"/>
      <c r="H1670" s="649"/>
    </row>
    <row r="1671" spans="1:8">
      <c r="A1671" s="7" t="s">
        <v>3307</v>
      </c>
      <c r="B1671" s="7" t="s">
        <v>3306</v>
      </c>
      <c r="C1671" s="7" t="s">
        <v>773</v>
      </c>
      <c r="D1671" s="649"/>
      <c r="E1671" s="649"/>
      <c r="F1671" s="649"/>
      <c r="G1671" s="649"/>
      <c r="H1671" s="649"/>
    </row>
    <row r="1672" spans="1:8">
      <c r="A1672" s="7" t="s">
        <v>3305</v>
      </c>
      <c r="B1672" s="7" t="s">
        <v>3287</v>
      </c>
      <c r="C1672" s="7" t="s">
        <v>773</v>
      </c>
      <c r="D1672" s="649"/>
      <c r="E1672" s="649"/>
      <c r="F1672" s="649"/>
      <c r="G1672" s="649"/>
      <c r="H1672" s="649"/>
    </row>
    <row r="1673" spans="1:8">
      <c r="A1673" s="7" t="s">
        <v>3304</v>
      </c>
      <c r="B1673" s="7" t="s">
        <v>3303</v>
      </c>
      <c r="C1673" s="7" t="s">
        <v>773</v>
      </c>
      <c r="D1673" s="649"/>
      <c r="E1673" s="649"/>
      <c r="F1673" s="649"/>
      <c r="G1673" s="649"/>
      <c r="H1673" s="649"/>
    </row>
    <row r="1674" spans="1:8">
      <c r="A1674" s="7" t="s">
        <v>3302</v>
      </c>
      <c r="B1674" s="7" t="s">
        <v>3301</v>
      </c>
      <c r="C1674" s="7" t="s">
        <v>773</v>
      </c>
      <c r="D1674" s="649"/>
      <c r="E1674" s="649"/>
      <c r="F1674" s="649"/>
      <c r="G1674" s="649"/>
      <c r="H1674" s="649"/>
    </row>
    <row r="1675" spans="1:8">
      <c r="A1675" s="7" t="s">
        <v>3300</v>
      </c>
      <c r="B1675" s="7" t="s">
        <v>3299</v>
      </c>
      <c r="C1675" s="7" t="s">
        <v>773</v>
      </c>
      <c r="D1675" s="649"/>
      <c r="E1675" s="649"/>
      <c r="F1675" s="649"/>
      <c r="G1675" s="649"/>
      <c r="H1675" s="649"/>
    </row>
    <row r="1676" spans="1:8">
      <c r="A1676" s="7" t="s">
        <v>3298</v>
      </c>
      <c r="B1676" s="7" t="s">
        <v>3297</v>
      </c>
      <c r="C1676" s="7" t="s">
        <v>773</v>
      </c>
      <c r="D1676" s="649"/>
      <c r="E1676" s="649"/>
      <c r="F1676" s="649"/>
      <c r="G1676" s="649"/>
      <c r="H1676" s="649"/>
    </row>
    <row r="1677" spans="1:8">
      <c r="A1677" s="7" t="s">
        <v>3296</v>
      </c>
      <c r="B1677" s="7" t="s">
        <v>3295</v>
      </c>
      <c r="C1677" s="7" t="s">
        <v>773</v>
      </c>
      <c r="D1677" s="649"/>
      <c r="E1677" s="649"/>
      <c r="F1677" s="649"/>
      <c r="G1677" s="649"/>
      <c r="H1677" s="649"/>
    </row>
    <row r="1678" spans="1:8">
      <c r="A1678" s="7" t="s">
        <v>3294</v>
      </c>
      <c r="B1678" s="7" t="s">
        <v>3293</v>
      </c>
      <c r="C1678" s="7" t="s">
        <v>773</v>
      </c>
      <c r="D1678" s="649"/>
      <c r="E1678" s="649"/>
      <c r="F1678" s="649"/>
      <c r="G1678" s="649"/>
      <c r="H1678" s="649"/>
    </row>
    <row r="1679" spans="1:8">
      <c r="A1679" s="7" t="s">
        <v>3292</v>
      </c>
      <c r="B1679" s="7" t="s">
        <v>3291</v>
      </c>
      <c r="C1679" s="7" t="s">
        <v>773</v>
      </c>
      <c r="D1679" s="649"/>
      <c r="E1679" s="649"/>
      <c r="F1679" s="649"/>
      <c r="G1679" s="649"/>
      <c r="H1679" s="649"/>
    </row>
    <row r="1680" spans="1:8">
      <c r="A1680" s="7" t="s">
        <v>3290</v>
      </c>
      <c r="B1680" s="7" t="s">
        <v>3289</v>
      </c>
      <c r="C1680" s="7" t="s">
        <v>773</v>
      </c>
      <c r="D1680" s="649"/>
      <c r="E1680" s="649"/>
      <c r="F1680" s="649"/>
      <c r="G1680" s="649"/>
      <c r="H1680" s="649"/>
    </row>
    <row r="1681" spans="1:8">
      <c r="A1681" s="7" t="s">
        <v>3288</v>
      </c>
      <c r="B1681" s="7" t="s">
        <v>3287</v>
      </c>
      <c r="C1681" s="7" t="s">
        <v>773</v>
      </c>
      <c r="D1681" s="649"/>
      <c r="E1681" s="649"/>
      <c r="F1681" s="649"/>
      <c r="G1681" s="649"/>
      <c r="H1681" s="649"/>
    </row>
    <row r="1682" spans="1:8">
      <c r="A1682" s="7" t="s">
        <v>3286</v>
      </c>
      <c r="B1682" s="7" t="s">
        <v>3285</v>
      </c>
      <c r="C1682" s="7" t="s">
        <v>773</v>
      </c>
      <c r="D1682" s="649"/>
      <c r="E1682" s="649"/>
      <c r="F1682" s="649"/>
      <c r="G1682" s="649"/>
      <c r="H1682" s="649"/>
    </row>
    <row r="1683" spans="1:8">
      <c r="A1683" s="7" t="s">
        <v>3284</v>
      </c>
      <c r="B1683" s="7" t="s">
        <v>3283</v>
      </c>
      <c r="C1683" s="7" t="s">
        <v>773</v>
      </c>
      <c r="D1683" s="649"/>
      <c r="E1683" s="649"/>
      <c r="F1683" s="649"/>
      <c r="G1683" s="649"/>
      <c r="H1683" s="649"/>
    </row>
    <row r="1684" spans="1:8">
      <c r="A1684" s="7" t="s">
        <v>3282</v>
      </c>
      <c r="B1684" s="7" t="s">
        <v>3281</v>
      </c>
      <c r="C1684" s="7" t="s">
        <v>773</v>
      </c>
      <c r="D1684" s="649"/>
      <c r="E1684" s="649"/>
      <c r="F1684" s="649"/>
      <c r="G1684" s="649"/>
      <c r="H1684" s="649"/>
    </row>
    <row r="1685" spans="1:8">
      <c r="A1685" s="7" t="s">
        <v>3280</v>
      </c>
      <c r="B1685" s="7" t="s">
        <v>3279</v>
      </c>
      <c r="C1685" s="7" t="s">
        <v>773</v>
      </c>
      <c r="D1685" s="649"/>
      <c r="E1685" s="649"/>
      <c r="F1685" s="649"/>
      <c r="G1685" s="649"/>
      <c r="H1685" s="649"/>
    </row>
    <row r="1686" spans="1:8">
      <c r="A1686" s="7" t="s">
        <v>3278</v>
      </c>
      <c r="B1686" s="7" t="s">
        <v>3277</v>
      </c>
      <c r="C1686" s="7" t="s">
        <v>773</v>
      </c>
      <c r="D1686" s="649"/>
      <c r="E1686" s="649"/>
      <c r="F1686" s="649"/>
      <c r="G1686" s="649"/>
      <c r="H1686" s="649"/>
    </row>
    <row r="1687" spans="1:8">
      <c r="A1687" s="7" t="s">
        <v>3276</v>
      </c>
      <c r="B1687" s="7" t="s">
        <v>1352</v>
      </c>
      <c r="C1687" s="7" t="s">
        <v>773</v>
      </c>
      <c r="D1687" s="649"/>
      <c r="E1687" s="649"/>
      <c r="F1687" s="649"/>
      <c r="G1687" s="649"/>
      <c r="H1687" s="649"/>
    </row>
    <row r="1688" spans="1:8">
      <c r="A1688" s="7" t="s">
        <v>3275</v>
      </c>
      <c r="B1688" s="7" t="s">
        <v>3274</v>
      </c>
      <c r="C1688" s="7" t="s">
        <v>773</v>
      </c>
      <c r="D1688" s="649"/>
      <c r="E1688" s="649"/>
      <c r="F1688" s="649"/>
      <c r="G1688" s="649"/>
      <c r="H1688" s="649"/>
    </row>
    <row r="1689" spans="1:8">
      <c r="A1689" s="7" t="s">
        <v>3273</v>
      </c>
      <c r="B1689" s="7" t="s">
        <v>245</v>
      </c>
      <c r="C1689" s="7" t="s">
        <v>773</v>
      </c>
      <c r="D1689" s="649">
        <v>338.95</v>
      </c>
      <c r="E1689" s="649">
        <v>189.73</v>
      </c>
      <c r="F1689" s="649">
        <v>64.569999999999993</v>
      </c>
      <c r="G1689" s="649">
        <v>147.13</v>
      </c>
      <c r="H1689" s="649">
        <v>296.29000000000002</v>
      </c>
    </row>
    <row r="1690" spans="1:8">
      <c r="A1690" s="7" t="s">
        <v>3272</v>
      </c>
      <c r="B1690" s="7" t="s">
        <v>258</v>
      </c>
      <c r="C1690" s="7" t="s">
        <v>773</v>
      </c>
      <c r="D1690" s="649">
        <v>220</v>
      </c>
      <c r="E1690" s="649">
        <v>165</v>
      </c>
      <c r="F1690" s="649"/>
      <c r="G1690" s="649"/>
      <c r="H1690" s="649"/>
    </row>
    <row r="1691" spans="1:8">
      <c r="A1691" s="7" t="s">
        <v>3271</v>
      </c>
      <c r="B1691" s="7" t="s">
        <v>3270</v>
      </c>
      <c r="C1691" s="7" t="s">
        <v>773</v>
      </c>
      <c r="D1691" s="649"/>
      <c r="E1691" s="649"/>
      <c r="F1691" s="649"/>
      <c r="G1691" s="649"/>
      <c r="H1691" s="649"/>
    </row>
    <row r="1692" spans="1:8">
      <c r="A1692" s="7" t="s">
        <v>3269</v>
      </c>
      <c r="B1692" s="7" t="s">
        <v>3268</v>
      </c>
      <c r="C1692" s="7" t="s">
        <v>773</v>
      </c>
      <c r="D1692" s="649">
        <v>18.63</v>
      </c>
      <c r="E1692" s="649"/>
      <c r="F1692" s="649"/>
      <c r="G1692" s="649"/>
      <c r="H1692" s="649"/>
    </row>
    <row r="1693" spans="1:8">
      <c r="A1693" s="7" t="s">
        <v>3267</v>
      </c>
      <c r="B1693" s="7" t="s">
        <v>3266</v>
      </c>
      <c r="C1693" s="7" t="s">
        <v>773</v>
      </c>
      <c r="D1693" s="649"/>
      <c r="E1693" s="649"/>
      <c r="F1693" s="649"/>
      <c r="G1693" s="649"/>
      <c r="H1693" s="649"/>
    </row>
    <row r="1694" spans="1:8">
      <c r="A1694" s="7" t="s">
        <v>3265</v>
      </c>
      <c r="B1694" s="7" t="s">
        <v>3264</v>
      </c>
      <c r="C1694" s="7" t="s">
        <v>773</v>
      </c>
      <c r="D1694" s="649">
        <v>2.79</v>
      </c>
      <c r="E1694" s="649">
        <v>7.0000000000000007E-2</v>
      </c>
      <c r="F1694" s="649"/>
      <c r="G1694" s="649"/>
      <c r="H1694" s="649"/>
    </row>
    <row r="1695" spans="1:8">
      <c r="A1695" s="7" t="s">
        <v>3263</v>
      </c>
      <c r="B1695" s="7" t="s">
        <v>3262</v>
      </c>
      <c r="C1695" s="7" t="s">
        <v>773</v>
      </c>
      <c r="D1695" s="649">
        <v>36.89</v>
      </c>
      <c r="E1695" s="649">
        <v>39.840000000000003</v>
      </c>
      <c r="F1695" s="649"/>
      <c r="G1695" s="649"/>
      <c r="H1695" s="649"/>
    </row>
    <row r="1696" spans="1:8">
      <c r="A1696" s="7" t="s">
        <v>3261</v>
      </c>
      <c r="B1696" s="7" t="s">
        <v>3260</v>
      </c>
      <c r="C1696" s="7" t="s">
        <v>773</v>
      </c>
      <c r="D1696" s="649"/>
      <c r="E1696" s="649"/>
      <c r="F1696" s="649"/>
      <c r="G1696" s="649"/>
      <c r="H1696" s="649"/>
    </row>
    <row r="1697" spans="1:8">
      <c r="A1697" s="7" t="s">
        <v>3259</v>
      </c>
      <c r="B1697" s="7" t="s">
        <v>3258</v>
      </c>
      <c r="C1697" s="7" t="s">
        <v>773</v>
      </c>
      <c r="D1697" s="649"/>
      <c r="E1697" s="649"/>
      <c r="F1697" s="649"/>
      <c r="G1697" s="649"/>
      <c r="H1697" s="649"/>
    </row>
    <row r="1698" spans="1:8">
      <c r="A1698" s="7" t="s">
        <v>3257</v>
      </c>
      <c r="B1698" s="7" t="s">
        <v>3256</v>
      </c>
      <c r="C1698" s="7" t="s">
        <v>773</v>
      </c>
      <c r="D1698" s="649"/>
      <c r="E1698" s="649"/>
      <c r="F1698" s="649"/>
      <c r="G1698" s="649"/>
      <c r="H1698" s="649"/>
    </row>
    <row r="1699" spans="1:8">
      <c r="A1699" s="7" t="s">
        <v>3255</v>
      </c>
      <c r="B1699" s="7" t="s">
        <v>3254</v>
      </c>
      <c r="C1699" s="7" t="s">
        <v>773</v>
      </c>
      <c r="D1699" s="649"/>
      <c r="E1699" s="649"/>
      <c r="F1699" s="649"/>
      <c r="G1699" s="649"/>
      <c r="H1699" s="649"/>
    </row>
    <row r="1700" spans="1:8">
      <c r="A1700" s="7" t="s">
        <v>3253</v>
      </c>
      <c r="B1700" s="7" t="s">
        <v>3252</v>
      </c>
      <c r="C1700" s="7" t="s">
        <v>773</v>
      </c>
      <c r="D1700" s="649"/>
      <c r="E1700" s="649"/>
      <c r="F1700" s="649"/>
      <c r="G1700" s="649"/>
      <c r="H1700" s="649"/>
    </row>
    <row r="1701" spans="1:8">
      <c r="A1701" s="7" t="s">
        <v>3251</v>
      </c>
      <c r="B1701" s="7" t="s">
        <v>3250</v>
      </c>
      <c r="C1701" s="7" t="s">
        <v>773</v>
      </c>
      <c r="D1701" s="649">
        <v>220</v>
      </c>
      <c r="E1701" s="649"/>
      <c r="F1701" s="649"/>
      <c r="G1701" s="649"/>
      <c r="H1701" s="649"/>
    </row>
    <row r="1702" spans="1:8">
      <c r="A1702" s="7" t="s">
        <v>3249</v>
      </c>
      <c r="B1702" s="7" t="s">
        <v>3248</v>
      </c>
      <c r="C1702" s="7" t="s">
        <v>773</v>
      </c>
      <c r="D1702" s="649"/>
      <c r="E1702" s="649"/>
      <c r="F1702" s="649"/>
      <c r="G1702" s="649"/>
      <c r="H1702" s="649"/>
    </row>
    <row r="1703" spans="1:8">
      <c r="A1703" s="7" t="s">
        <v>3247</v>
      </c>
      <c r="B1703" s="7" t="s">
        <v>3246</v>
      </c>
      <c r="C1703" s="7" t="s">
        <v>773</v>
      </c>
      <c r="D1703" s="649">
        <v>18.63</v>
      </c>
      <c r="E1703" s="649"/>
      <c r="F1703" s="649"/>
      <c r="G1703" s="649"/>
      <c r="H1703" s="649"/>
    </row>
    <row r="1704" spans="1:8">
      <c r="A1704" s="7" t="s">
        <v>3245</v>
      </c>
      <c r="B1704" s="7" t="s">
        <v>3244</v>
      </c>
      <c r="C1704" s="7" t="s">
        <v>773</v>
      </c>
      <c r="D1704" s="649"/>
      <c r="E1704" s="649"/>
      <c r="F1704" s="649"/>
      <c r="G1704" s="649"/>
      <c r="H1704" s="649"/>
    </row>
    <row r="1705" spans="1:8">
      <c r="A1705" s="7" t="s">
        <v>3243</v>
      </c>
      <c r="B1705" s="7" t="s">
        <v>3242</v>
      </c>
      <c r="C1705" s="7" t="s">
        <v>773</v>
      </c>
      <c r="D1705" s="649">
        <v>2.79</v>
      </c>
      <c r="E1705" s="649"/>
      <c r="F1705" s="649"/>
      <c r="G1705" s="649"/>
      <c r="H1705" s="649"/>
    </row>
    <row r="1706" spans="1:8">
      <c r="A1706" s="7" t="s">
        <v>3241</v>
      </c>
      <c r="B1706" s="7" t="s">
        <v>3240</v>
      </c>
      <c r="C1706" s="7" t="s">
        <v>773</v>
      </c>
      <c r="D1706" s="649">
        <v>36.89</v>
      </c>
      <c r="E1706" s="649"/>
      <c r="F1706" s="649"/>
      <c r="G1706" s="649"/>
      <c r="H1706" s="649"/>
    </row>
    <row r="1707" spans="1:8">
      <c r="A1707" s="7" t="s">
        <v>3239</v>
      </c>
      <c r="B1707" s="7" t="s">
        <v>3238</v>
      </c>
      <c r="C1707" s="7" t="s">
        <v>773</v>
      </c>
      <c r="D1707" s="649"/>
      <c r="E1707" s="649"/>
      <c r="F1707" s="649"/>
      <c r="G1707" s="649"/>
      <c r="H1707" s="649"/>
    </row>
    <row r="1708" spans="1:8">
      <c r="A1708" s="7" t="s">
        <v>3237</v>
      </c>
      <c r="B1708" s="7" t="s">
        <v>3236</v>
      </c>
      <c r="C1708" s="7" t="s">
        <v>773</v>
      </c>
      <c r="D1708" s="649"/>
      <c r="E1708" s="649"/>
      <c r="F1708" s="649"/>
      <c r="G1708" s="649"/>
      <c r="H1708" s="649"/>
    </row>
    <row r="1709" spans="1:8">
      <c r="A1709" s="7" t="s">
        <v>3235</v>
      </c>
      <c r="B1709" s="7" t="s">
        <v>3234</v>
      </c>
      <c r="C1709" s="7" t="s">
        <v>773</v>
      </c>
      <c r="D1709" s="649"/>
      <c r="E1709" s="649"/>
      <c r="F1709" s="649"/>
      <c r="G1709" s="649"/>
      <c r="H1709" s="649"/>
    </row>
    <row r="1710" spans="1:8">
      <c r="A1710" s="7" t="s">
        <v>3233</v>
      </c>
      <c r="B1710" s="7" t="s">
        <v>3232</v>
      </c>
      <c r="C1710" s="7" t="s">
        <v>773</v>
      </c>
      <c r="D1710" s="649"/>
      <c r="E1710" s="649"/>
      <c r="F1710" s="649"/>
      <c r="G1710" s="649"/>
      <c r="H1710" s="649"/>
    </row>
    <row r="1711" spans="1:8">
      <c r="A1711" s="7" t="s">
        <v>3231</v>
      </c>
      <c r="B1711" s="7" t="s">
        <v>3230</v>
      </c>
      <c r="C1711" s="7" t="s">
        <v>773</v>
      </c>
      <c r="D1711" s="649"/>
      <c r="E1711" s="649"/>
      <c r="F1711" s="649"/>
      <c r="G1711" s="649"/>
      <c r="H1711" s="649"/>
    </row>
    <row r="1712" spans="1:8">
      <c r="A1712" s="7" t="s">
        <v>3229</v>
      </c>
      <c r="B1712" s="7" t="s">
        <v>3228</v>
      </c>
      <c r="C1712" s="7" t="s">
        <v>773</v>
      </c>
      <c r="D1712" s="649"/>
      <c r="E1712" s="649"/>
      <c r="F1712" s="649"/>
      <c r="G1712" s="649"/>
      <c r="H1712" s="649"/>
    </row>
    <row r="1713" spans="1:8">
      <c r="A1713" s="7" t="s">
        <v>3227</v>
      </c>
      <c r="B1713" s="7" t="s">
        <v>3226</v>
      </c>
      <c r="C1713" s="7" t="s">
        <v>773</v>
      </c>
      <c r="D1713" s="649"/>
      <c r="E1713" s="649">
        <v>165</v>
      </c>
      <c r="F1713" s="649"/>
      <c r="G1713" s="649"/>
      <c r="H1713" s="649"/>
    </row>
    <row r="1714" spans="1:8">
      <c r="A1714" s="7" t="s">
        <v>3225</v>
      </c>
      <c r="B1714" s="7" t="s">
        <v>3224</v>
      </c>
      <c r="C1714" s="7" t="s">
        <v>773</v>
      </c>
      <c r="D1714" s="649"/>
      <c r="E1714" s="649"/>
      <c r="F1714" s="649"/>
      <c r="G1714" s="649"/>
      <c r="H1714" s="649"/>
    </row>
    <row r="1715" spans="1:8">
      <c r="A1715" s="7" t="s">
        <v>3223</v>
      </c>
      <c r="B1715" s="7" t="s">
        <v>3222</v>
      </c>
      <c r="C1715" s="7" t="s">
        <v>773</v>
      </c>
      <c r="D1715" s="649"/>
      <c r="E1715" s="649"/>
      <c r="F1715" s="649"/>
      <c r="G1715" s="649"/>
      <c r="H1715" s="649"/>
    </row>
    <row r="1716" spans="1:8">
      <c r="A1716" s="7" t="s">
        <v>3221</v>
      </c>
      <c r="B1716" s="7" t="s">
        <v>3220</v>
      </c>
      <c r="C1716" s="7" t="s">
        <v>773</v>
      </c>
      <c r="D1716" s="649"/>
      <c r="E1716" s="649"/>
      <c r="F1716" s="649"/>
      <c r="G1716" s="649"/>
      <c r="H1716" s="649"/>
    </row>
    <row r="1717" spans="1:8">
      <c r="A1717" s="7" t="s">
        <v>3219</v>
      </c>
      <c r="B1717" s="7" t="s">
        <v>3218</v>
      </c>
      <c r="C1717" s="7" t="s">
        <v>773</v>
      </c>
      <c r="D1717" s="649"/>
      <c r="E1717" s="649">
        <v>7.0000000000000007E-2</v>
      </c>
      <c r="F1717" s="649"/>
      <c r="G1717" s="649"/>
      <c r="H1717" s="649"/>
    </row>
    <row r="1718" spans="1:8">
      <c r="A1718" s="7" t="s">
        <v>3217</v>
      </c>
      <c r="B1718" s="7" t="s">
        <v>3216</v>
      </c>
      <c r="C1718" s="7" t="s">
        <v>773</v>
      </c>
      <c r="D1718" s="649"/>
      <c r="E1718" s="649">
        <v>39.840000000000003</v>
      </c>
      <c r="F1718" s="649"/>
      <c r="G1718" s="649"/>
      <c r="H1718" s="649"/>
    </row>
    <row r="1719" spans="1:8">
      <c r="A1719" s="7" t="s">
        <v>3215</v>
      </c>
      <c r="B1719" s="7" t="s">
        <v>255</v>
      </c>
      <c r="C1719" s="7" t="s">
        <v>773</v>
      </c>
      <c r="D1719" s="649">
        <v>98.13</v>
      </c>
      <c r="E1719" s="649">
        <v>1.7</v>
      </c>
      <c r="F1719" s="649">
        <v>11.3</v>
      </c>
      <c r="G1719" s="649">
        <v>10.9</v>
      </c>
      <c r="H1719" s="649">
        <v>0.5</v>
      </c>
    </row>
    <row r="1720" spans="1:8">
      <c r="A1720" s="7" t="s">
        <v>3214</v>
      </c>
      <c r="B1720" s="7" t="s">
        <v>3030</v>
      </c>
      <c r="C1720" s="7" t="s">
        <v>773</v>
      </c>
      <c r="D1720" s="649"/>
      <c r="E1720" s="649"/>
      <c r="F1720" s="649"/>
      <c r="G1720" s="649"/>
      <c r="H1720" s="649"/>
    </row>
    <row r="1721" spans="1:8">
      <c r="A1721" s="7" t="s">
        <v>3213</v>
      </c>
      <c r="B1721" s="7" t="s">
        <v>3212</v>
      </c>
      <c r="C1721" s="7" t="s">
        <v>773</v>
      </c>
      <c r="D1721" s="649"/>
      <c r="E1721" s="649"/>
      <c r="F1721" s="649"/>
      <c r="G1721" s="649"/>
      <c r="H1721" s="649"/>
    </row>
    <row r="1722" spans="1:8">
      <c r="A1722" s="7" t="s">
        <v>3211</v>
      </c>
      <c r="B1722" s="7" t="s">
        <v>3210</v>
      </c>
      <c r="C1722" s="7" t="s">
        <v>773</v>
      </c>
      <c r="D1722" s="649">
        <v>98.13</v>
      </c>
      <c r="E1722" s="649">
        <v>1.7</v>
      </c>
      <c r="F1722" s="649">
        <v>11.3</v>
      </c>
      <c r="G1722" s="649">
        <v>10.9</v>
      </c>
      <c r="H1722" s="649">
        <v>0.5</v>
      </c>
    </row>
    <row r="1723" spans="1:8">
      <c r="A1723" s="7" t="s">
        <v>3209</v>
      </c>
      <c r="B1723" s="7" t="s">
        <v>2991</v>
      </c>
      <c r="C1723" s="7" t="s">
        <v>773</v>
      </c>
      <c r="D1723" s="649"/>
      <c r="E1723" s="649"/>
      <c r="F1723" s="649"/>
      <c r="G1723" s="649"/>
      <c r="H1723" s="649"/>
    </row>
    <row r="1724" spans="1:8">
      <c r="A1724" s="7" t="s">
        <v>3208</v>
      </c>
      <c r="B1724" s="7" t="s">
        <v>3207</v>
      </c>
      <c r="C1724" s="7" t="s">
        <v>773</v>
      </c>
      <c r="D1724" s="649"/>
      <c r="E1724" s="649"/>
      <c r="F1724" s="649"/>
      <c r="G1724" s="649"/>
      <c r="H1724" s="649"/>
    </row>
    <row r="1725" spans="1:8">
      <c r="A1725" s="7" t="s">
        <v>3206</v>
      </c>
      <c r="B1725" s="7" t="s">
        <v>3205</v>
      </c>
      <c r="C1725" s="7" t="s">
        <v>773</v>
      </c>
      <c r="D1725" s="649"/>
      <c r="E1725" s="649"/>
      <c r="F1725" s="649"/>
      <c r="G1725" s="649"/>
      <c r="H1725" s="649"/>
    </row>
    <row r="1726" spans="1:8">
      <c r="A1726" s="7" t="s">
        <v>3204</v>
      </c>
      <c r="B1726" s="7" t="s">
        <v>3203</v>
      </c>
      <c r="C1726" s="7" t="s">
        <v>773</v>
      </c>
      <c r="D1726" s="649"/>
      <c r="E1726" s="649"/>
      <c r="F1726" s="649"/>
      <c r="G1726" s="649"/>
      <c r="H1726" s="649"/>
    </row>
    <row r="1727" spans="1:8">
      <c r="A1727" s="7" t="s">
        <v>3202</v>
      </c>
      <c r="B1727" s="7" t="s">
        <v>2991</v>
      </c>
      <c r="C1727" s="7" t="s">
        <v>773</v>
      </c>
      <c r="D1727" s="649"/>
      <c r="E1727" s="649"/>
      <c r="F1727" s="649"/>
      <c r="G1727" s="649"/>
      <c r="H1727" s="649"/>
    </row>
    <row r="1728" spans="1:8">
      <c r="A1728" s="7" t="s">
        <v>3201</v>
      </c>
      <c r="B1728" s="7" t="s">
        <v>3200</v>
      </c>
      <c r="C1728" s="7" t="s">
        <v>773</v>
      </c>
      <c r="D1728" s="649"/>
      <c r="E1728" s="649"/>
      <c r="F1728" s="649"/>
      <c r="G1728" s="649"/>
      <c r="H1728" s="649"/>
    </row>
    <row r="1729" spans="1:8">
      <c r="A1729" s="7" t="s">
        <v>3199</v>
      </c>
      <c r="B1729" s="7" t="s">
        <v>2991</v>
      </c>
      <c r="C1729" s="7" t="s">
        <v>773</v>
      </c>
      <c r="D1729" s="649"/>
      <c r="E1729" s="649"/>
      <c r="F1729" s="649"/>
      <c r="G1729" s="649"/>
      <c r="H1729" s="649"/>
    </row>
    <row r="1730" spans="1:8">
      <c r="A1730" s="7" t="s">
        <v>3198</v>
      </c>
      <c r="B1730" s="7" t="s">
        <v>3197</v>
      </c>
      <c r="C1730" s="7" t="s">
        <v>773</v>
      </c>
      <c r="D1730" s="649"/>
      <c r="E1730" s="649"/>
      <c r="F1730" s="649"/>
      <c r="G1730" s="649"/>
      <c r="H1730" s="649"/>
    </row>
    <row r="1731" spans="1:8">
      <c r="A1731" s="7" t="s">
        <v>3196</v>
      </c>
      <c r="B1731" s="7" t="s">
        <v>3195</v>
      </c>
      <c r="C1731" s="7" t="s">
        <v>773</v>
      </c>
      <c r="D1731" s="649"/>
      <c r="E1731" s="649"/>
      <c r="F1731" s="649"/>
      <c r="G1731" s="649"/>
      <c r="H1731" s="649"/>
    </row>
    <row r="1732" spans="1:8">
      <c r="A1732" s="7" t="s">
        <v>3194</v>
      </c>
      <c r="B1732" s="7" t="s">
        <v>3193</v>
      </c>
      <c r="C1732" s="7" t="s">
        <v>773</v>
      </c>
      <c r="D1732" s="649"/>
      <c r="E1732" s="649">
        <v>33.840000000000003</v>
      </c>
      <c r="F1732" s="649"/>
      <c r="G1732" s="649">
        <v>50.77</v>
      </c>
      <c r="H1732" s="649">
        <v>232.51</v>
      </c>
    </row>
    <row r="1733" spans="1:8">
      <c r="A1733" s="7" t="s">
        <v>3192</v>
      </c>
      <c r="B1733" s="7" t="s">
        <v>3030</v>
      </c>
      <c r="C1733" s="7" t="s">
        <v>773</v>
      </c>
      <c r="D1733" s="649"/>
      <c r="E1733" s="649"/>
      <c r="F1733" s="649"/>
      <c r="G1733" s="649"/>
      <c r="H1733" s="649"/>
    </row>
    <row r="1734" spans="1:8">
      <c r="A1734" s="7" t="s">
        <v>3191</v>
      </c>
      <c r="B1734" s="7" t="s">
        <v>3190</v>
      </c>
      <c r="C1734" s="7" t="s">
        <v>773</v>
      </c>
      <c r="D1734" s="649"/>
      <c r="E1734" s="649"/>
      <c r="F1734" s="649"/>
      <c r="G1734" s="649"/>
      <c r="H1734" s="649"/>
    </row>
    <row r="1735" spans="1:8">
      <c r="A1735" s="7" t="s">
        <v>3189</v>
      </c>
      <c r="B1735" s="7" t="s">
        <v>3188</v>
      </c>
      <c r="C1735" s="7" t="s">
        <v>773</v>
      </c>
      <c r="D1735" s="649"/>
      <c r="E1735" s="649">
        <v>33.840000000000003</v>
      </c>
      <c r="F1735" s="649"/>
      <c r="G1735" s="649">
        <v>50.77</v>
      </c>
      <c r="H1735" s="649">
        <v>227.04</v>
      </c>
    </row>
    <row r="1736" spans="1:8">
      <c r="A1736" s="7" t="s">
        <v>3187</v>
      </c>
      <c r="B1736" s="7" t="s">
        <v>3186</v>
      </c>
      <c r="C1736" s="7" t="s">
        <v>773</v>
      </c>
      <c r="D1736" s="649"/>
      <c r="E1736" s="649"/>
      <c r="F1736" s="649"/>
      <c r="G1736" s="649">
        <v>50.77</v>
      </c>
      <c r="H1736" s="649">
        <v>227.04</v>
      </c>
    </row>
    <row r="1737" spans="1:8">
      <c r="A1737" s="7" t="s">
        <v>3185</v>
      </c>
      <c r="B1737" s="7" t="s">
        <v>3184</v>
      </c>
      <c r="C1737" s="7" t="s">
        <v>773</v>
      </c>
      <c r="D1737" s="649"/>
      <c r="E1737" s="649"/>
      <c r="F1737" s="649"/>
      <c r="G1737" s="649"/>
      <c r="H1737" s="649"/>
    </row>
    <row r="1738" spans="1:8">
      <c r="A1738" s="7" t="s">
        <v>3183</v>
      </c>
      <c r="B1738" s="7" t="s">
        <v>3182</v>
      </c>
      <c r="C1738" s="7" t="s">
        <v>773</v>
      </c>
      <c r="D1738" s="649"/>
      <c r="E1738" s="649"/>
      <c r="F1738" s="649"/>
      <c r="G1738" s="649"/>
      <c r="H1738" s="649"/>
    </row>
    <row r="1739" spans="1:8">
      <c r="A1739" s="7" t="s">
        <v>3181</v>
      </c>
      <c r="B1739" s="7" t="s">
        <v>3180</v>
      </c>
      <c r="C1739" s="7" t="s">
        <v>773</v>
      </c>
      <c r="D1739" s="649"/>
      <c r="E1739" s="649"/>
      <c r="F1739" s="649"/>
      <c r="G1739" s="649"/>
      <c r="H1739" s="649"/>
    </row>
    <row r="1740" spans="1:8">
      <c r="A1740" s="7" t="s">
        <v>3179</v>
      </c>
      <c r="B1740" s="7" t="s">
        <v>3178</v>
      </c>
      <c r="C1740" s="7" t="s">
        <v>773</v>
      </c>
      <c r="D1740" s="649"/>
      <c r="E1740" s="649"/>
      <c r="F1740" s="649"/>
      <c r="G1740" s="649"/>
      <c r="H1740" s="649"/>
    </row>
    <row r="1741" spans="1:8">
      <c r="A1741" s="7" t="s">
        <v>3177</v>
      </c>
      <c r="B1741" s="7" t="s">
        <v>3176</v>
      </c>
      <c r="C1741" s="7" t="s">
        <v>773</v>
      </c>
      <c r="D1741" s="649"/>
      <c r="E1741" s="649">
        <v>33.840000000000003</v>
      </c>
      <c r="F1741" s="649"/>
      <c r="G1741" s="649"/>
      <c r="H1741" s="649"/>
    </row>
    <row r="1742" spans="1:8">
      <c r="A1742" s="7" t="s">
        <v>3175</v>
      </c>
      <c r="B1742" s="7" t="s">
        <v>3174</v>
      </c>
      <c r="C1742" s="7" t="s">
        <v>773</v>
      </c>
      <c r="D1742" s="649"/>
      <c r="E1742" s="649"/>
      <c r="F1742" s="649"/>
      <c r="G1742" s="649"/>
      <c r="H1742" s="649">
        <v>5.47</v>
      </c>
    </row>
    <row r="1743" spans="1:8">
      <c r="A1743" s="7" t="s">
        <v>3173</v>
      </c>
      <c r="B1743" s="7" t="s">
        <v>2991</v>
      </c>
      <c r="C1743" s="7" t="s">
        <v>773</v>
      </c>
      <c r="D1743" s="649"/>
      <c r="E1743" s="649"/>
      <c r="F1743" s="649"/>
      <c r="G1743" s="649"/>
      <c r="H1743" s="649"/>
    </row>
    <row r="1744" spans="1:8">
      <c r="A1744" s="7" t="s">
        <v>3172</v>
      </c>
      <c r="B1744" s="7" t="s">
        <v>3171</v>
      </c>
      <c r="C1744" s="7" t="s">
        <v>773</v>
      </c>
      <c r="D1744" s="649"/>
      <c r="E1744" s="649"/>
      <c r="F1744" s="649"/>
      <c r="G1744" s="649"/>
      <c r="H1744" s="649"/>
    </row>
    <row r="1745" spans="1:8">
      <c r="A1745" s="7" t="s">
        <v>3170</v>
      </c>
      <c r="B1745" s="7" t="s">
        <v>2991</v>
      </c>
      <c r="C1745" s="7" t="s">
        <v>773</v>
      </c>
      <c r="D1745" s="649"/>
      <c r="E1745" s="649"/>
      <c r="F1745" s="649"/>
      <c r="G1745" s="649"/>
      <c r="H1745" s="649"/>
    </row>
    <row r="1746" spans="1:8">
      <c r="A1746" s="7" t="s">
        <v>3169</v>
      </c>
      <c r="B1746" s="7" t="s">
        <v>2995</v>
      </c>
      <c r="C1746" s="7" t="s">
        <v>773</v>
      </c>
      <c r="D1746" s="649"/>
      <c r="E1746" s="649"/>
      <c r="F1746" s="649"/>
      <c r="G1746" s="649"/>
      <c r="H1746" s="649"/>
    </row>
    <row r="1747" spans="1:8">
      <c r="A1747" s="7" t="s">
        <v>3168</v>
      </c>
      <c r="B1747" s="7" t="s">
        <v>2991</v>
      </c>
      <c r="C1747" s="7" t="s">
        <v>773</v>
      </c>
      <c r="D1747" s="649"/>
      <c r="E1747" s="649"/>
      <c r="F1747" s="649"/>
      <c r="G1747" s="649"/>
      <c r="H1747" s="649"/>
    </row>
    <row r="1748" spans="1:8">
      <c r="A1748" s="7" t="s">
        <v>3167</v>
      </c>
      <c r="B1748" s="7" t="s">
        <v>3166</v>
      </c>
      <c r="C1748" s="7" t="s">
        <v>773</v>
      </c>
      <c r="D1748" s="649"/>
      <c r="E1748" s="649"/>
      <c r="F1748" s="649"/>
      <c r="G1748" s="649"/>
      <c r="H1748" s="649"/>
    </row>
    <row r="1749" spans="1:8">
      <c r="A1749" s="7" t="s">
        <v>3165</v>
      </c>
      <c r="B1749" s="7" t="s">
        <v>2991</v>
      </c>
      <c r="C1749" s="7" t="s">
        <v>773</v>
      </c>
      <c r="D1749" s="649"/>
      <c r="E1749" s="649"/>
      <c r="F1749" s="649"/>
      <c r="G1749" s="649"/>
      <c r="H1749" s="649"/>
    </row>
    <row r="1750" spans="1:8">
      <c r="A1750" s="7" t="s">
        <v>3164</v>
      </c>
      <c r="B1750" s="7" t="s">
        <v>3163</v>
      </c>
      <c r="C1750" s="7" t="s">
        <v>773</v>
      </c>
      <c r="D1750" s="649"/>
      <c r="E1750" s="649"/>
      <c r="F1750" s="649"/>
      <c r="G1750" s="649"/>
      <c r="H1750" s="649"/>
    </row>
    <row r="1751" spans="1:8">
      <c r="A1751" s="7" t="s">
        <v>3162</v>
      </c>
      <c r="B1751" s="7" t="s">
        <v>3161</v>
      </c>
      <c r="C1751" s="7" t="s">
        <v>773</v>
      </c>
      <c r="D1751" s="649"/>
      <c r="E1751" s="649"/>
      <c r="F1751" s="649"/>
      <c r="G1751" s="649"/>
      <c r="H1751" s="649"/>
    </row>
    <row r="1752" spans="1:8">
      <c r="A1752" s="7" t="s">
        <v>3160</v>
      </c>
      <c r="B1752" s="7" t="s">
        <v>3159</v>
      </c>
      <c r="C1752" s="7" t="s">
        <v>773</v>
      </c>
      <c r="D1752" s="649"/>
      <c r="E1752" s="649"/>
      <c r="F1752" s="649"/>
      <c r="G1752" s="649"/>
      <c r="H1752" s="649"/>
    </row>
    <row r="1753" spans="1:8">
      <c r="A1753" s="7" t="s">
        <v>3158</v>
      </c>
      <c r="B1753" s="7" t="s">
        <v>3157</v>
      </c>
      <c r="C1753" s="7" t="s">
        <v>773</v>
      </c>
      <c r="D1753" s="649"/>
      <c r="E1753" s="649"/>
      <c r="F1753" s="649"/>
      <c r="G1753" s="649"/>
      <c r="H1753" s="649"/>
    </row>
    <row r="1754" spans="1:8">
      <c r="A1754" s="7" t="s">
        <v>3156</v>
      </c>
      <c r="B1754" s="7" t="s">
        <v>2991</v>
      </c>
      <c r="C1754" s="7" t="s">
        <v>773</v>
      </c>
      <c r="D1754" s="649"/>
      <c r="E1754" s="649"/>
      <c r="F1754" s="649"/>
      <c r="G1754" s="649"/>
      <c r="H1754" s="649"/>
    </row>
    <row r="1755" spans="1:8">
      <c r="A1755" s="7" t="s">
        <v>3155</v>
      </c>
      <c r="B1755" s="7" t="s">
        <v>3154</v>
      </c>
      <c r="C1755" s="7" t="s">
        <v>773</v>
      </c>
      <c r="D1755" s="649">
        <v>13.61</v>
      </c>
      <c r="E1755" s="649">
        <v>10.28</v>
      </c>
      <c r="F1755" s="649">
        <v>9.17</v>
      </c>
      <c r="G1755" s="649">
        <v>7.94</v>
      </c>
      <c r="H1755" s="649">
        <v>7.44</v>
      </c>
    </row>
    <row r="1756" spans="1:8">
      <c r="A1756" s="7" t="s">
        <v>3153</v>
      </c>
      <c r="B1756" s="7" t="s">
        <v>3152</v>
      </c>
      <c r="C1756" s="7" t="s">
        <v>773</v>
      </c>
      <c r="D1756" s="649"/>
      <c r="E1756" s="649"/>
      <c r="F1756" s="649"/>
      <c r="G1756" s="649"/>
      <c r="H1756" s="649"/>
    </row>
    <row r="1757" spans="1:8">
      <c r="A1757" s="7" t="s">
        <v>3151</v>
      </c>
      <c r="B1757" s="7" t="s">
        <v>2991</v>
      </c>
      <c r="C1757" s="7" t="s">
        <v>773</v>
      </c>
      <c r="D1757" s="649"/>
      <c r="E1757" s="649"/>
      <c r="F1757" s="649"/>
      <c r="G1757" s="649"/>
      <c r="H1757" s="649"/>
    </row>
    <row r="1758" spans="1:8">
      <c r="A1758" s="7" t="s">
        <v>3150</v>
      </c>
      <c r="B1758" s="7" t="s">
        <v>3149</v>
      </c>
      <c r="C1758" s="7" t="s">
        <v>773</v>
      </c>
      <c r="D1758" s="649"/>
      <c r="E1758" s="649"/>
      <c r="F1758" s="649"/>
      <c r="G1758" s="649"/>
      <c r="H1758" s="649"/>
    </row>
    <row r="1759" spans="1:8">
      <c r="A1759" s="7" t="s">
        <v>3148</v>
      </c>
      <c r="B1759" s="7" t="s">
        <v>3147</v>
      </c>
      <c r="C1759" s="7" t="s">
        <v>773</v>
      </c>
      <c r="D1759" s="649"/>
      <c r="E1759" s="649"/>
      <c r="F1759" s="649"/>
      <c r="G1759" s="649"/>
      <c r="H1759" s="649"/>
    </row>
    <row r="1760" spans="1:8">
      <c r="A1760" s="7" t="s">
        <v>3146</v>
      </c>
      <c r="B1760" s="7" t="s">
        <v>3145</v>
      </c>
      <c r="C1760" s="7" t="s">
        <v>773</v>
      </c>
      <c r="D1760" s="649"/>
      <c r="E1760" s="649"/>
      <c r="F1760" s="649"/>
      <c r="G1760" s="649"/>
      <c r="H1760" s="649"/>
    </row>
    <row r="1761" spans="1:8">
      <c r="A1761" s="7" t="s">
        <v>3144</v>
      </c>
      <c r="B1761" s="7" t="s">
        <v>3003</v>
      </c>
      <c r="C1761" s="7" t="s">
        <v>773</v>
      </c>
      <c r="D1761" s="649"/>
      <c r="E1761" s="649"/>
      <c r="F1761" s="649"/>
      <c r="G1761" s="649"/>
      <c r="H1761" s="649"/>
    </row>
    <row r="1762" spans="1:8">
      <c r="A1762" s="7" t="s">
        <v>3143</v>
      </c>
      <c r="B1762" s="7" t="s">
        <v>3142</v>
      </c>
      <c r="C1762" s="7" t="s">
        <v>773</v>
      </c>
      <c r="D1762" s="649"/>
      <c r="E1762" s="649"/>
      <c r="F1762" s="649"/>
      <c r="G1762" s="649"/>
      <c r="H1762" s="649"/>
    </row>
    <row r="1763" spans="1:8">
      <c r="A1763" s="7" t="s">
        <v>3141</v>
      </c>
      <c r="B1763" s="7" t="s">
        <v>3003</v>
      </c>
      <c r="C1763" s="7" t="s">
        <v>773</v>
      </c>
      <c r="D1763" s="649"/>
      <c r="E1763" s="649"/>
      <c r="F1763" s="649"/>
      <c r="G1763" s="649"/>
      <c r="H1763" s="649"/>
    </row>
    <row r="1764" spans="1:8">
      <c r="A1764" s="7" t="s">
        <v>3140</v>
      </c>
      <c r="B1764" s="7" t="s">
        <v>3139</v>
      </c>
      <c r="C1764" s="7" t="s">
        <v>773</v>
      </c>
      <c r="D1764" s="649"/>
      <c r="E1764" s="649"/>
      <c r="F1764" s="649"/>
      <c r="G1764" s="649"/>
      <c r="H1764" s="649"/>
    </row>
    <row r="1765" spans="1:8">
      <c r="A1765" s="7" t="s">
        <v>3138</v>
      </c>
      <c r="B1765" s="7" t="s">
        <v>3003</v>
      </c>
      <c r="C1765" s="7" t="s">
        <v>773</v>
      </c>
      <c r="D1765" s="649"/>
      <c r="E1765" s="649"/>
      <c r="F1765" s="649"/>
      <c r="G1765" s="649"/>
      <c r="H1765" s="649"/>
    </row>
    <row r="1766" spans="1:8">
      <c r="A1766" s="7" t="s">
        <v>3137</v>
      </c>
      <c r="B1766" s="7" t="s">
        <v>3136</v>
      </c>
      <c r="C1766" s="7" t="s">
        <v>773</v>
      </c>
      <c r="D1766" s="649">
        <v>8.56</v>
      </c>
      <c r="E1766" s="649">
        <v>6.18</v>
      </c>
      <c r="F1766" s="649">
        <v>4.87</v>
      </c>
      <c r="G1766" s="649">
        <v>5.05</v>
      </c>
      <c r="H1766" s="649">
        <v>5.74</v>
      </c>
    </row>
    <row r="1767" spans="1:8">
      <c r="A1767" s="7" t="s">
        <v>3135</v>
      </c>
      <c r="B1767" s="7" t="s">
        <v>2991</v>
      </c>
      <c r="C1767" s="7" t="s">
        <v>773</v>
      </c>
      <c r="D1767" s="649"/>
      <c r="E1767" s="649"/>
      <c r="F1767" s="649"/>
      <c r="G1767" s="649"/>
      <c r="H1767" s="649"/>
    </row>
    <row r="1768" spans="1:8">
      <c r="A1768" s="7" t="s">
        <v>3134</v>
      </c>
      <c r="B1768" s="7" t="s">
        <v>3133</v>
      </c>
      <c r="C1768" s="7" t="s">
        <v>773</v>
      </c>
      <c r="D1768" s="649"/>
      <c r="E1768" s="649"/>
      <c r="F1768" s="649"/>
      <c r="G1768" s="649"/>
      <c r="H1768" s="649"/>
    </row>
    <row r="1769" spans="1:8">
      <c r="A1769" s="7" t="s">
        <v>3132</v>
      </c>
      <c r="B1769" s="7" t="s">
        <v>3131</v>
      </c>
      <c r="C1769" s="7" t="s">
        <v>773</v>
      </c>
      <c r="D1769" s="649"/>
      <c r="E1769" s="649"/>
      <c r="F1769" s="649"/>
      <c r="G1769" s="649"/>
      <c r="H1769" s="649"/>
    </row>
    <row r="1770" spans="1:8">
      <c r="A1770" s="7" t="s">
        <v>3130</v>
      </c>
      <c r="B1770" s="7" t="s">
        <v>3129</v>
      </c>
      <c r="C1770" s="7" t="s">
        <v>773</v>
      </c>
      <c r="D1770" s="649">
        <v>8.56</v>
      </c>
      <c r="E1770" s="649">
        <v>6.18</v>
      </c>
      <c r="F1770" s="649">
        <v>4.87</v>
      </c>
      <c r="G1770" s="649">
        <v>5.05</v>
      </c>
      <c r="H1770" s="649">
        <v>5.74</v>
      </c>
    </row>
    <row r="1771" spans="1:8">
      <c r="A1771" s="7" t="s">
        <v>3128</v>
      </c>
      <c r="B1771" s="7" t="s">
        <v>3003</v>
      </c>
      <c r="C1771" s="7" t="s">
        <v>773</v>
      </c>
      <c r="D1771" s="649"/>
      <c r="E1771" s="649"/>
      <c r="F1771" s="649"/>
      <c r="G1771" s="649"/>
      <c r="H1771" s="649"/>
    </row>
    <row r="1772" spans="1:8">
      <c r="A1772" s="7" t="s">
        <v>3127</v>
      </c>
      <c r="B1772" s="7" t="s">
        <v>3126</v>
      </c>
      <c r="C1772" s="7" t="s">
        <v>773</v>
      </c>
      <c r="D1772" s="649"/>
      <c r="E1772" s="649"/>
      <c r="F1772" s="649"/>
      <c r="G1772" s="649"/>
      <c r="H1772" s="649"/>
    </row>
    <row r="1773" spans="1:8">
      <c r="A1773" s="7" t="s">
        <v>3125</v>
      </c>
      <c r="B1773" s="7" t="s">
        <v>3003</v>
      </c>
      <c r="C1773" s="7" t="s">
        <v>773</v>
      </c>
      <c r="D1773" s="649"/>
      <c r="E1773" s="649"/>
      <c r="F1773" s="649"/>
      <c r="G1773" s="649"/>
      <c r="H1773" s="649"/>
    </row>
    <row r="1774" spans="1:8">
      <c r="A1774" s="7" t="s">
        <v>3124</v>
      </c>
      <c r="B1774" s="7" t="s">
        <v>3123</v>
      </c>
      <c r="C1774" s="7" t="s">
        <v>773</v>
      </c>
      <c r="D1774" s="649"/>
      <c r="E1774" s="649"/>
      <c r="F1774" s="649"/>
      <c r="G1774" s="649"/>
      <c r="H1774" s="649"/>
    </row>
    <row r="1775" spans="1:8">
      <c r="A1775" s="7" t="s">
        <v>3122</v>
      </c>
      <c r="B1775" s="7" t="s">
        <v>3003</v>
      </c>
      <c r="C1775" s="7" t="s">
        <v>773</v>
      </c>
      <c r="D1775" s="649"/>
      <c r="E1775" s="649"/>
      <c r="F1775" s="649"/>
      <c r="G1775" s="649"/>
      <c r="H1775" s="649"/>
    </row>
    <row r="1776" spans="1:8">
      <c r="A1776" s="7" t="s">
        <v>3121</v>
      </c>
      <c r="B1776" s="7" t="s">
        <v>3120</v>
      </c>
      <c r="C1776" s="7" t="s">
        <v>773</v>
      </c>
      <c r="D1776" s="649"/>
      <c r="E1776" s="649"/>
      <c r="F1776" s="649"/>
      <c r="G1776" s="649"/>
      <c r="H1776" s="649"/>
    </row>
    <row r="1777" spans="1:8">
      <c r="A1777" s="7" t="s">
        <v>3119</v>
      </c>
      <c r="B1777" s="7" t="s">
        <v>3118</v>
      </c>
      <c r="C1777" s="7" t="s">
        <v>773</v>
      </c>
      <c r="D1777" s="649"/>
      <c r="E1777" s="649"/>
      <c r="F1777" s="649"/>
      <c r="G1777" s="649"/>
      <c r="H1777" s="649"/>
    </row>
    <row r="1778" spans="1:8">
      <c r="A1778" s="7" t="s">
        <v>3117</v>
      </c>
      <c r="B1778" s="7" t="s">
        <v>2991</v>
      </c>
      <c r="C1778" s="7" t="s">
        <v>773</v>
      </c>
      <c r="D1778" s="649"/>
      <c r="E1778" s="649"/>
      <c r="F1778" s="649"/>
      <c r="G1778" s="649"/>
      <c r="H1778" s="649"/>
    </row>
    <row r="1779" spans="1:8">
      <c r="A1779" s="7" t="s">
        <v>3116</v>
      </c>
      <c r="B1779" s="7" t="s">
        <v>3115</v>
      </c>
      <c r="C1779" s="7" t="s">
        <v>773</v>
      </c>
      <c r="D1779" s="649"/>
      <c r="E1779" s="649"/>
      <c r="F1779" s="649"/>
      <c r="G1779" s="649"/>
      <c r="H1779" s="649"/>
    </row>
    <row r="1780" spans="1:8">
      <c r="A1780" s="7" t="s">
        <v>3114</v>
      </c>
      <c r="B1780" s="7" t="s">
        <v>2991</v>
      </c>
      <c r="C1780" s="7" t="s">
        <v>773</v>
      </c>
      <c r="D1780" s="649"/>
      <c r="E1780" s="649"/>
      <c r="F1780" s="649"/>
      <c r="G1780" s="649"/>
      <c r="H1780" s="649"/>
    </row>
    <row r="1781" spans="1:8">
      <c r="A1781" s="7" t="s">
        <v>3113</v>
      </c>
      <c r="B1781" s="7" t="s">
        <v>3112</v>
      </c>
      <c r="C1781" s="7" t="s">
        <v>773</v>
      </c>
      <c r="D1781" s="649"/>
      <c r="E1781" s="649"/>
      <c r="F1781" s="649"/>
      <c r="G1781" s="649"/>
      <c r="H1781" s="649"/>
    </row>
    <row r="1782" spans="1:8">
      <c r="A1782" s="7" t="s">
        <v>3111</v>
      </c>
      <c r="B1782" s="7" t="s">
        <v>3003</v>
      </c>
      <c r="C1782" s="7" t="s">
        <v>773</v>
      </c>
      <c r="D1782" s="649"/>
      <c r="E1782" s="649"/>
      <c r="F1782" s="649"/>
      <c r="G1782" s="649"/>
      <c r="H1782" s="649"/>
    </row>
    <row r="1783" spans="1:8">
      <c r="A1783" s="7" t="s">
        <v>3110</v>
      </c>
      <c r="B1783" s="7" t="s">
        <v>3109</v>
      </c>
      <c r="C1783" s="7" t="s">
        <v>773</v>
      </c>
      <c r="D1783" s="649"/>
      <c r="E1783" s="649"/>
      <c r="F1783" s="649"/>
      <c r="G1783" s="649"/>
      <c r="H1783" s="649"/>
    </row>
    <row r="1784" spans="1:8">
      <c r="A1784" s="7" t="s">
        <v>3108</v>
      </c>
      <c r="B1784" s="7" t="s">
        <v>3003</v>
      </c>
      <c r="C1784" s="7" t="s">
        <v>773</v>
      </c>
      <c r="D1784" s="649"/>
      <c r="E1784" s="649"/>
      <c r="F1784" s="649"/>
      <c r="G1784" s="649"/>
      <c r="H1784" s="649"/>
    </row>
    <row r="1785" spans="1:8">
      <c r="A1785" s="7" t="s">
        <v>3107</v>
      </c>
      <c r="B1785" s="7" t="s">
        <v>3106</v>
      </c>
      <c r="C1785" s="7" t="s">
        <v>773</v>
      </c>
      <c r="D1785" s="649"/>
      <c r="E1785" s="649"/>
      <c r="F1785" s="649"/>
      <c r="G1785" s="649"/>
      <c r="H1785" s="649"/>
    </row>
    <row r="1786" spans="1:8">
      <c r="A1786" s="7" t="s">
        <v>3105</v>
      </c>
      <c r="B1786" s="7" t="s">
        <v>3003</v>
      </c>
      <c r="C1786" s="7" t="s">
        <v>773</v>
      </c>
      <c r="D1786" s="649"/>
      <c r="E1786" s="649"/>
      <c r="F1786" s="649"/>
      <c r="G1786" s="649"/>
      <c r="H1786" s="649"/>
    </row>
    <row r="1787" spans="1:8">
      <c r="A1787" s="7" t="s">
        <v>3104</v>
      </c>
      <c r="B1787" s="7" t="s">
        <v>3103</v>
      </c>
      <c r="C1787" s="7" t="s">
        <v>773</v>
      </c>
      <c r="D1787" s="649"/>
      <c r="E1787" s="649"/>
      <c r="F1787" s="649"/>
      <c r="G1787" s="649"/>
      <c r="H1787" s="649"/>
    </row>
    <row r="1788" spans="1:8">
      <c r="A1788" s="7" t="s">
        <v>3102</v>
      </c>
      <c r="B1788" s="7" t="s">
        <v>3003</v>
      </c>
      <c r="C1788" s="7" t="s">
        <v>773</v>
      </c>
      <c r="D1788" s="649"/>
      <c r="E1788" s="649"/>
      <c r="F1788" s="649"/>
      <c r="G1788" s="649"/>
      <c r="H1788" s="649"/>
    </row>
    <row r="1789" spans="1:8">
      <c r="A1789" s="7" t="s">
        <v>3101</v>
      </c>
      <c r="B1789" s="7" t="s">
        <v>3100</v>
      </c>
      <c r="C1789" s="7" t="s">
        <v>773</v>
      </c>
      <c r="D1789" s="649"/>
      <c r="E1789" s="649"/>
      <c r="F1789" s="649"/>
      <c r="G1789" s="649"/>
      <c r="H1789" s="649"/>
    </row>
    <row r="1790" spans="1:8">
      <c r="A1790" s="7" t="s">
        <v>3099</v>
      </c>
      <c r="B1790" s="7" t="s">
        <v>3098</v>
      </c>
      <c r="C1790" s="7" t="s">
        <v>773</v>
      </c>
      <c r="D1790" s="649"/>
      <c r="E1790" s="649"/>
      <c r="F1790" s="649"/>
      <c r="G1790" s="649"/>
      <c r="H1790" s="649"/>
    </row>
    <row r="1791" spans="1:8">
      <c r="A1791" s="7" t="s">
        <v>3097</v>
      </c>
      <c r="B1791" s="7" t="s">
        <v>2991</v>
      </c>
      <c r="C1791" s="7" t="s">
        <v>773</v>
      </c>
      <c r="D1791" s="649"/>
      <c r="E1791" s="649"/>
      <c r="F1791" s="649"/>
      <c r="G1791" s="649"/>
      <c r="H1791" s="649"/>
    </row>
    <row r="1792" spans="1:8">
      <c r="A1792" s="7" t="s">
        <v>3096</v>
      </c>
      <c r="B1792" s="7" t="s">
        <v>3095</v>
      </c>
      <c r="C1792" s="7" t="s">
        <v>773</v>
      </c>
      <c r="D1792" s="649"/>
      <c r="E1792" s="649"/>
      <c r="F1792" s="649"/>
      <c r="G1792" s="649"/>
      <c r="H1792" s="649"/>
    </row>
    <row r="1793" spans="1:8">
      <c r="A1793" s="7" t="s">
        <v>3094</v>
      </c>
      <c r="B1793" s="7" t="s">
        <v>3003</v>
      </c>
      <c r="C1793" s="7" t="s">
        <v>773</v>
      </c>
      <c r="D1793" s="649"/>
      <c r="E1793" s="649"/>
      <c r="F1793" s="649"/>
      <c r="G1793" s="649"/>
      <c r="H1793" s="649"/>
    </row>
    <row r="1794" spans="1:8">
      <c r="A1794" s="7" t="s">
        <v>3093</v>
      </c>
      <c r="B1794" s="7" t="s">
        <v>3092</v>
      </c>
      <c r="C1794" s="7" t="s">
        <v>773</v>
      </c>
      <c r="D1794" s="649"/>
      <c r="E1794" s="649"/>
      <c r="F1794" s="649"/>
      <c r="G1794" s="649"/>
      <c r="H1794" s="649"/>
    </row>
    <row r="1795" spans="1:8">
      <c r="A1795" s="7" t="s">
        <v>3091</v>
      </c>
      <c r="B1795" s="7" t="s">
        <v>3003</v>
      </c>
      <c r="C1795" s="7" t="s">
        <v>773</v>
      </c>
      <c r="D1795" s="649"/>
      <c r="E1795" s="649"/>
      <c r="F1795" s="649"/>
      <c r="G1795" s="649"/>
      <c r="H1795" s="649"/>
    </row>
    <row r="1796" spans="1:8">
      <c r="A1796" s="7" t="s">
        <v>3090</v>
      </c>
      <c r="B1796" s="7" t="s">
        <v>3089</v>
      </c>
      <c r="C1796" s="7" t="s">
        <v>773</v>
      </c>
      <c r="D1796" s="649"/>
      <c r="E1796" s="649"/>
      <c r="F1796" s="649"/>
      <c r="G1796" s="649"/>
      <c r="H1796" s="649"/>
    </row>
    <row r="1797" spans="1:8">
      <c r="A1797" s="7" t="s">
        <v>3088</v>
      </c>
      <c r="B1797" s="7" t="s">
        <v>3003</v>
      </c>
      <c r="C1797" s="7" t="s">
        <v>773</v>
      </c>
      <c r="D1797" s="649"/>
      <c r="E1797" s="649"/>
      <c r="F1797" s="649"/>
      <c r="G1797" s="649"/>
      <c r="H1797" s="649"/>
    </row>
    <row r="1798" spans="1:8">
      <c r="A1798" s="7" t="s">
        <v>3087</v>
      </c>
      <c r="B1798" s="7" t="s">
        <v>3086</v>
      </c>
      <c r="C1798" s="7" t="s">
        <v>773</v>
      </c>
      <c r="D1798" s="649"/>
      <c r="E1798" s="649"/>
      <c r="F1798" s="649"/>
      <c r="G1798" s="649"/>
      <c r="H1798" s="649"/>
    </row>
    <row r="1799" spans="1:8">
      <c r="A1799" s="7" t="s">
        <v>3085</v>
      </c>
      <c r="B1799" s="7" t="s">
        <v>2991</v>
      </c>
      <c r="C1799" s="7" t="s">
        <v>773</v>
      </c>
      <c r="D1799" s="649"/>
      <c r="E1799" s="649"/>
      <c r="F1799" s="649"/>
      <c r="G1799" s="649"/>
      <c r="H1799" s="649"/>
    </row>
    <row r="1800" spans="1:8">
      <c r="A1800" s="7" t="s">
        <v>3084</v>
      </c>
      <c r="B1800" s="7" t="s">
        <v>3083</v>
      </c>
      <c r="C1800" s="7" t="s">
        <v>773</v>
      </c>
      <c r="D1800" s="649">
        <v>5.05</v>
      </c>
      <c r="E1800" s="649">
        <v>4.0999999999999996</v>
      </c>
      <c r="F1800" s="649">
        <v>4.3</v>
      </c>
      <c r="G1800" s="649">
        <v>2.89</v>
      </c>
      <c r="H1800" s="649">
        <v>1.7</v>
      </c>
    </row>
    <row r="1801" spans="1:8">
      <c r="A1801" s="7" t="s">
        <v>3082</v>
      </c>
      <c r="B1801" s="7" t="s">
        <v>2991</v>
      </c>
      <c r="C1801" s="7" t="s">
        <v>773</v>
      </c>
      <c r="D1801" s="649"/>
      <c r="E1801" s="649"/>
      <c r="F1801" s="649"/>
      <c r="G1801" s="649"/>
      <c r="H1801" s="649"/>
    </row>
    <row r="1802" spans="1:8">
      <c r="A1802" s="7" t="s">
        <v>3081</v>
      </c>
      <c r="B1802" s="7" t="s">
        <v>3080</v>
      </c>
      <c r="C1802" s="7" t="s">
        <v>773</v>
      </c>
      <c r="D1802" s="649"/>
      <c r="E1802" s="649"/>
      <c r="F1802" s="649"/>
      <c r="G1802" s="649"/>
      <c r="H1802" s="649"/>
    </row>
    <row r="1803" spans="1:8">
      <c r="A1803" s="7" t="s">
        <v>3079</v>
      </c>
      <c r="B1803" s="7" t="s">
        <v>3003</v>
      </c>
      <c r="C1803" s="7" t="s">
        <v>773</v>
      </c>
      <c r="D1803" s="649"/>
      <c r="E1803" s="649"/>
      <c r="F1803" s="649"/>
      <c r="G1803" s="649"/>
      <c r="H1803" s="649"/>
    </row>
    <row r="1804" spans="1:8">
      <c r="A1804" s="7" t="s">
        <v>3078</v>
      </c>
      <c r="B1804" s="7" t="s">
        <v>3077</v>
      </c>
      <c r="C1804" s="7" t="s">
        <v>773</v>
      </c>
      <c r="D1804" s="649">
        <v>5.05</v>
      </c>
      <c r="E1804" s="649">
        <v>4.0999999999999996</v>
      </c>
      <c r="F1804" s="649">
        <v>4.3</v>
      </c>
      <c r="G1804" s="649">
        <v>2.89</v>
      </c>
      <c r="H1804" s="649">
        <v>1.7</v>
      </c>
    </row>
    <row r="1805" spans="1:8">
      <c r="A1805" s="7" t="s">
        <v>3076</v>
      </c>
      <c r="B1805" s="7" t="s">
        <v>3003</v>
      </c>
      <c r="C1805" s="7" t="s">
        <v>773</v>
      </c>
      <c r="D1805" s="649"/>
      <c r="E1805" s="649"/>
      <c r="F1805" s="649"/>
      <c r="G1805" s="649"/>
      <c r="H1805" s="649"/>
    </row>
    <row r="1806" spans="1:8">
      <c r="A1806" s="7" t="s">
        <v>3075</v>
      </c>
      <c r="B1806" s="7" t="s">
        <v>3074</v>
      </c>
      <c r="C1806" s="7" t="s">
        <v>773</v>
      </c>
      <c r="D1806" s="649"/>
      <c r="E1806" s="649"/>
      <c r="F1806" s="649"/>
      <c r="G1806" s="649"/>
      <c r="H1806" s="649"/>
    </row>
    <row r="1807" spans="1:8">
      <c r="A1807" s="7" t="s">
        <v>3073</v>
      </c>
      <c r="B1807" s="7" t="s">
        <v>3003</v>
      </c>
      <c r="C1807" s="7" t="s">
        <v>773</v>
      </c>
      <c r="D1807" s="649"/>
      <c r="E1807" s="649"/>
      <c r="F1807" s="649"/>
      <c r="G1807" s="649"/>
      <c r="H1807" s="649"/>
    </row>
    <row r="1808" spans="1:8">
      <c r="A1808" s="7" t="s">
        <v>3072</v>
      </c>
      <c r="B1808" s="7" t="s">
        <v>3071</v>
      </c>
      <c r="C1808" s="7" t="s">
        <v>773</v>
      </c>
      <c r="D1808" s="649"/>
      <c r="E1808" s="649"/>
      <c r="F1808" s="649"/>
      <c r="G1808" s="649"/>
      <c r="H1808" s="649"/>
    </row>
    <row r="1809" spans="1:8">
      <c r="A1809" s="7" t="s">
        <v>3070</v>
      </c>
      <c r="B1809" s="7" t="s">
        <v>2991</v>
      </c>
      <c r="C1809" s="7" t="s">
        <v>773</v>
      </c>
      <c r="D1809" s="649"/>
      <c r="E1809" s="649"/>
      <c r="F1809" s="649"/>
      <c r="G1809" s="649"/>
      <c r="H1809" s="649"/>
    </row>
    <row r="1810" spans="1:8">
      <c r="A1810" s="7" t="s">
        <v>3069</v>
      </c>
      <c r="B1810" s="7" t="s">
        <v>3068</v>
      </c>
      <c r="C1810" s="7" t="s">
        <v>773</v>
      </c>
      <c r="D1810" s="649">
        <v>28.26</v>
      </c>
      <c r="E1810" s="649">
        <v>18.82</v>
      </c>
      <c r="F1810" s="649">
        <v>16.73</v>
      </c>
      <c r="G1810" s="649">
        <v>41.95</v>
      </c>
      <c r="H1810" s="649">
        <v>55.08</v>
      </c>
    </row>
    <row r="1811" spans="1:8">
      <c r="A1811" s="7" t="s">
        <v>3067</v>
      </c>
      <c r="B1811" s="7" t="s">
        <v>3066</v>
      </c>
      <c r="C1811" s="7" t="s">
        <v>773</v>
      </c>
      <c r="D1811" s="649">
        <v>48.84</v>
      </c>
      <c r="E1811" s="649">
        <v>32.92</v>
      </c>
      <c r="F1811" s="649">
        <v>32.090000000000003</v>
      </c>
      <c r="G1811" s="649">
        <v>70.44</v>
      </c>
      <c r="H1811" s="649">
        <v>94.47</v>
      </c>
    </row>
    <row r="1812" spans="1:8">
      <c r="A1812" s="7" t="s">
        <v>3065</v>
      </c>
      <c r="B1812" s="7" t="s">
        <v>2991</v>
      </c>
      <c r="C1812" s="7" t="s">
        <v>773</v>
      </c>
      <c r="D1812" s="649"/>
      <c r="E1812" s="649"/>
      <c r="F1812" s="649"/>
      <c r="G1812" s="649"/>
      <c r="H1812" s="649"/>
    </row>
    <row r="1813" spans="1:8">
      <c r="A1813" s="7" t="s">
        <v>3064</v>
      </c>
      <c r="B1813" s="7" t="s">
        <v>3063</v>
      </c>
      <c r="C1813" s="7" t="s">
        <v>773</v>
      </c>
      <c r="D1813" s="649">
        <v>20.58</v>
      </c>
      <c r="E1813" s="649">
        <v>14.1</v>
      </c>
      <c r="F1813" s="649">
        <v>15.36</v>
      </c>
      <c r="G1813" s="649">
        <v>28.49</v>
      </c>
      <c r="H1813" s="649">
        <v>39.39</v>
      </c>
    </row>
    <row r="1814" spans="1:8">
      <c r="A1814" s="7" t="s">
        <v>3062</v>
      </c>
      <c r="B1814" s="7" t="s">
        <v>3061</v>
      </c>
      <c r="C1814" s="7" t="s">
        <v>773</v>
      </c>
      <c r="D1814" s="649"/>
      <c r="E1814" s="649"/>
      <c r="F1814" s="649"/>
      <c r="G1814" s="649"/>
      <c r="H1814" s="649"/>
    </row>
    <row r="1815" spans="1:8">
      <c r="A1815" s="7" t="s">
        <v>3060</v>
      </c>
      <c r="B1815" s="7" t="s">
        <v>3059</v>
      </c>
      <c r="C1815" s="7" t="s">
        <v>773</v>
      </c>
      <c r="D1815" s="649"/>
      <c r="E1815" s="649"/>
      <c r="F1815" s="649"/>
      <c r="G1815" s="649"/>
      <c r="H1815" s="649"/>
    </row>
    <row r="1816" spans="1:8">
      <c r="A1816" s="7" t="s">
        <v>3058</v>
      </c>
      <c r="B1816" s="7" t="s">
        <v>3057</v>
      </c>
      <c r="C1816" s="7" t="s">
        <v>773</v>
      </c>
      <c r="D1816" s="649"/>
      <c r="E1816" s="649"/>
      <c r="F1816" s="649"/>
      <c r="G1816" s="649"/>
      <c r="H1816" s="649"/>
    </row>
    <row r="1817" spans="1:8">
      <c r="A1817" s="7" t="s">
        <v>3056</v>
      </c>
      <c r="B1817" s="7" t="s">
        <v>1352</v>
      </c>
      <c r="C1817" s="7" t="s">
        <v>773</v>
      </c>
      <c r="D1817" s="649"/>
      <c r="E1817" s="649"/>
      <c r="F1817" s="649"/>
      <c r="G1817" s="649"/>
      <c r="H1817" s="649"/>
    </row>
    <row r="1818" spans="1:8">
      <c r="A1818" s="7" t="s">
        <v>3055</v>
      </c>
      <c r="B1818" s="7" t="s">
        <v>3054</v>
      </c>
      <c r="C1818" s="7" t="s">
        <v>773</v>
      </c>
      <c r="D1818" s="649"/>
      <c r="E1818" s="649"/>
      <c r="F1818" s="649">
        <v>15.1</v>
      </c>
      <c r="G1818" s="649">
        <v>9.64</v>
      </c>
      <c r="H1818" s="649">
        <v>0.76</v>
      </c>
    </row>
    <row r="1819" spans="1:8">
      <c r="A1819" s="7" t="s">
        <v>3053</v>
      </c>
      <c r="B1819" s="7" t="s">
        <v>3052</v>
      </c>
      <c r="C1819" s="7" t="s">
        <v>773</v>
      </c>
      <c r="D1819" s="649"/>
      <c r="E1819" s="649"/>
      <c r="F1819" s="649"/>
      <c r="G1819" s="649"/>
      <c r="H1819" s="649"/>
    </row>
    <row r="1820" spans="1:8">
      <c r="A1820" s="7" t="s">
        <v>3051</v>
      </c>
      <c r="B1820" s="7" t="s">
        <v>3050</v>
      </c>
      <c r="C1820" s="7" t="s">
        <v>773</v>
      </c>
      <c r="D1820" s="649"/>
      <c r="E1820" s="649"/>
      <c r="F1820" s="649"/>
      <c r="G1820" s="649"/>
      <c r="H1820" s="649"/>
    </row>
    <row r="1821" spans="1:8">
      <c r="A1821" s="7" t="s">
        <v>3049</v>
      </c>
      <c r="B1821" s="7" t="s">
        <v>3048</v>
      </c>
      <c r="C1821" s="7" t="s">
        <v>773</v>
      </c>
      <c r="D1821" s="649"/>
      <c r="E1821" s="649"/>
      <c r="F1821" s="649"/>
      <c r="G1821" s="649"/>
      <c r="H1821" s="649"/>
    </row>
    <row r="1822" spans="1:8">
      <c r="A1822" s="7" t="s">
        <v>3047</v>
      </c>
      <c r="B1822" s="7" t="s">
        <v>3046</v>
      </c>
      <c r="C1822" s="7" t="s">
        <v>773</v>
      </c>
      <c r="D1822" s="649"/>
      <c r="E1822" s="649"/>
      <c r="F1822" s="649"/>
      <c r="G1822" s="649"/>
      <c r="H1822" s="649"/>
    </row>
    <row r="1823" spans="1:8">
      <c r="A1823" s="7" t="s">
        <v>3045</v>
      </c>
      <c r="B1823" s="7" t="s">
        <v>3044</v>
      </c>
      <c r="C1823" s="7" t="s">
        <v>773</v>
      </c>
      <c r="D1823" s="649"/>
      <c r="E1823" s="649"/>
      <c r="F1823" s="649"/>
      <c r="G1823" s="649"/>
      <c r="H1823" s="649"/>
    </row>
    <row r="1824" spans="1:8">
      <c r="A1824" s="7" t="s">
        <v>3043</v>
      </c>
      <c r="B1824" s="7" t="s">
        <v>3042</v>
      </c>
      <c r="C1824" s="7" t="s">
        <v>773</v>
      </c>
      <c r="D1824" s="649"/>
      <c r="E1824" s="649"/>
      <c r="F1824" s="649"/>
      <c r="G1824" s="649"/>
      <c r="H1824" s="649"/>
    </row>
    <row r="1825" spans="1:8">
      <c r="A1825" s="7" t="s">
        <v>3041</v>
      </c>
      <c r="B1825" s="7" t="s">
        <v>3040</v>
      </c>
      <c r="C1825" s="7" t="s">
        <v>773</v>
      </c>
      <c r="D1825" s="649"/>
      <c r="E1825" s="649"/>
      <c r="F1825" s="649">
        <v>15.1</v>
      </c>
      <c r="G1825" s="649">
        <v>9.64</v>
      </c>
      <c r="H1825" s="649">
        <v>0.76</v>
      </c>
    </row>
    <row r="1826" spans="1:8">
      <c r="A1826" s="7" t="s">
        <v>3039</v>
      </c>
      <c r="B1826" s="7" t="s">
        <v>3038</v>
      </c>
      <c r="C1826" s="7" t="s">
        <v>773</v>
      </c>
      <c r="D1826" s="649"/>
      <c r="E1826" s="649"/>
      <c r="F1826" s="649"/>
      <c r="G1826" s="649"/>
      <c r="H1826" s="649"/>
    </row>
    <row r="1827" spans="1:8">
      <c r="A1827" s="7" t="s">
        <v>3037</v>
      </c>
      <c r="B1827" s="7" t="s">
        <v>3036</v>
      </c>
      <c r="C1827" s="7" t="s">
        <v>773</v>
      </c>
      <c r="D1827" s="649"/>
      <c r="E1827" s="649"/>
      <c r="F1827" s="649"/>
      <c r="G1827" s="649"/>
      <c r="H1827" s="649"/>
    </row>
    <row r="1828" spans="1:8">
      <c r="A1828" s="7" t="s">
        <v>3035</v>
      </c>
      <c r="B1828" s="7" t="s">
        <v>3034</v>
      </c>
      <c r="C1828" s="7" t="s">
        <v>773</v>
      </c>
      <c r="D1828" s="649"/>
      <c r="E1828" s="649"/>
      <c r="F1828" s="649">
        <v>12.27</v>
      </c>
      <c r="G1828" s="649">
        <v>25.92</v>
      </c>
      <c r="H1828" s="649"/>
    </row>
    <row r="1829" spans="1:8">
      <c r="A1829" s="7" t="s">
        <v>3033</v>
      </c>
      <c r="B1829" s="7" t="s">
        <v>3032</v>
      </c>
      <c r="C1829" s="7" t="s">
        <v>773</v>
      </c>
      <c r="D1829" s="649"/>
      <c r="E1829" s="649"/>
      <c r="F1829" s="649"/>
      <c r="G1829" s="649"/>
      <c r="H1829" s="649"/>
    </row>
    <row r="1830" spans="1:8">
      <c r="A1830" s="7" t="s">
        <v>3031</v>
      </c>
      <c r="B1830" s="7" t="s">
        <v>3030</v>
      </c>
      <c r="C1830" s="7" t="s">
        <v>773</v>
      </c>
      <c r="D1830" s="649"/>
      <c r="E1830" s="649"/>
      <c r="F1830" s="649"/>
      <c r="G1830" s="649"/>
      <c r="H1830" s="649"/>
    </row>
    <row r="1831" spans="1:8">
      <c r="A1831" s="7" t="s">
        <v>3029</v>
      </c>
      <c r="B1831" s="7" t="s">
        <v>3028</v>
      </c>
      <c r="C1831" s="7" t="s">
        <v>773</v>
      </c>
      <c r="D1831" s="649"/>
      <c r="E1831" s="649"/>
      <c r="F1831" s="649"/>
      <c r="G1831" s="649"/>
      <c r="H1831" s="649"/>
    </row>
    <row r="1832" spans="1:8">
      <c r="A1832" s="7" t="s">
        <v>3027</v>
      </c>
      <c r="B1832" s="7" t="s">
        <v>3026</v>
      </c>
      <c r="C1832" s="7" t="s">
        <v>773</v>
      </c>
      <c r="D1832" s="649"/>
      <c r="E1832" s="649"/>
      <c r="F1832" s="649"/>
      <c r="G1832" s="649"/>
      <c r="H1832" s="649"/>
    </row>
    <row r="1833" spans="1:8">
      <c r="A1833" s="7" t="s">
        <v>3025</v>
      </c>
      <c r="B1833" s="7" t="s">
        <v>3024</v>
      </c>
      <c r="C1833" s="7" t="s">
        <v>773</v>
      </c>
      <c r="D1833" s="649"/>
      <c r="E1833" s="649"/>
      <c r="F1833" s="649"/>
      <c r="G1833" s="649"/>
      <c r="H1833" s="649"/>
    </row>
    <row r="1834" spans="1:8">
      <c r="A1834" s="7" t="s">
        <v>3023</v>
      </c>
      <c r="B1834" s="7" t="s">
        <v>3022</v>
      </c>
      <c r="C1834" s="7" t="s">
        <v>773</v>
      </c>
      <c r="D1834" s="649"/>
      <c r="E1834" s="649"/>
      <c r="F1834" s="649"/>
      <c r="G1834" s="649"/>
      <c r="H1834" s="649"/>
    </row>
    <row r="1835" spans="1:8">
      <c r="A1835" s="7" t="s">
        <v>3021</v>
      </c>
      <c r="B1835" s="7" t="s">
        <v>3020</v>
      </c>
      <c r="C1835" s="7" t="s">
        <v>773</v>
      </c>
      <c r="D1835" s="649"/>
      <c r="E1835" s="649"/>
      <c r="F1835" s="649"/>
      <c r="G1835" s="649"/>
      <c r="H1835" s="649"/>
    </row>
    <row r="1836" spans="1:8">
      <c r="A1836" s="7" t="s">
        <v>3019</v>
      </c>
      <c r="B1836" s="7" t="s">
        <v>2991</v>
      </c>
      <c r="C1836" s="7" t="s">
        <v>773</v>
      </c>
      <c r="D1836" s="649"/>
      <c r="E1836" s="649"/>
      <c r="F1836" s="649"/>
      <c r="G1836" s="649"/>
      <c r="H1836" s="649"/>
    </row>
    <row r="1837" spans="1:8">
      <c r="A1837" s="7" t="s">
        <v>3018</v>
      </c>
      <c r="B1837" s="7" t="s">
        <v>3017</v>
      </c>
      <c r="C1837" s="7" t="s">
        <v>773</v>
      </c>
      <c r="D1837" s="649"/>
      <c r="E1837" s="649"/>
      <c r="F1837" s="649"/>
      <c r="G1837" s="649"/>
      <c r="H1837" s="649"/>
    </row>
    <row r="1838" spans="1:8">
      <c r="A1838" s="7" t="s">
        <v>3016</v>
      </c>
      <c r="B1838" s="7" t="s">
        <v>3003</v>
      </c>
      <c r="C1838" s="7" t="s">
        <v>773</v>
      </c>
      <c r="D1838" s="649"/>
      <c r="E1838" s="649"/>
      <c r="F1838" s="649"/>
      <c r="G1838" s="649"/>
      <c r="H1838" s="649"/>
    </row>
    <row r="1839" spans="1:8">
      <c r="A1839" s="7" t="s">
        <v>3015</v>
      </c>
      <c r="B1839" s="7" t="s">
        <v>3014</v>
      </c>
      <c r="C1839" s="7" t="s">
        <v>773</v>
      </c>
      <c r="D1839" s="649"/>
      <c r="E1839" s="649"/>
      <c r="F1839" s="649"/>
      <c r="G1839" s="649"/>
      <c r="H1839" s="649"/>
    </row>
    <row r="1840" spans="1:8">
      <c r="A1840" s="7" t="s">
        <v>3013</v>
      </c>
      <c r="B1840" s="7" t="s">
        <v>3003</v>
      </c>
      <c r="C1840" s="7" t="s">
        <v>773</v>
      </c>
      <c r="D1840" s="649"/>
      <c r="E1840" s="649"/>
      <c r="F1840" s="649"/>
      <c r="G1840" s="649"/>
      <c r="H1840" s="649"/>
    </row>
    <row r="1841" spans="1:8">
      <c r="A1841" s="7" t="s">
        <v>3012</v>
      </c>
      <c r="B1841" s="7" t="s">
        <v>3011</v>
      </c>
      <c r="C1841" s="7" t="s">
        <v>773</v>
      </c>
      <c r="D1841" s="649"/>
      <c r="E1841" s="649"/>
      <c r="F1841" s="649"/>
      <c r="G1841" s="649"/>
      <c r="H1841" s="649"/>
    </row>
    <row r="1842" spans="1:8">
      <c r="A1842" s="7" t="s">
        <v>3010</v>
      </c>
      <c r="B1842" s="7" t="s">
        <v>3003</v>
      </c>
      <c r="C1842" s="7" t="s">
        <v>773</v>
      </c>
      <c r="D1842" s="649"/>
      <c r="E1842" s="649"/>
      <c r="F1842" s="649"/>
      <c r="G1842" s="649"/>
      <c r="H1842" s="649"/>
    </row>
    <row r="1843" spans="1:8">
      <c r="A1843" s="7" t="s">
        <v>3009</v>
      </c>
      <c r="B1843" s="7" t="s">
        <v>3008</v>
      </c>
      <c r="C1843" s="7" t="s">
        <v>773</v>
      </c>
      <c r="D1843" s="649"/>
      <c r="E1843" s="649"/>
      <c r="F1843" s="649"/>
      <c r="G1843" s="649"/>
      <c r="H1843" s="649"/>
    </row>
    <row r="1844" spans="1:8">
      <c r="A1844" s="7" t="s">
        <v>3007</v>
      </c>
      <c r="B1844" s="7" t="s">
        <v>3003</v>
      </c>
      <c r="C1844" s="7" t="s">
        <v>773</v>
      </c>
      <c r="D1844" s="649"/>
      <c r="E1844" s="649"/>
      <c r="F1844" s="649"/>
      <c r="G1844" s="649"/>
      <c r="H1844" s="649"/>
    </row>
    <row r="1845" spans="1:8">
      <c r="A1845" s="7" t="s">
        <v>3006</v>
      </c>
      <c r="B1845" s="7" t="s">
        <v>3005</v>
      </c>
      <c r="C1845" s="7" t="s">
        <v>773</v>
      </c>
      <c r="D1845" s="649"/>
      <c r="E1845" s="649"/>
      <c r="F1845" s="649"/>
      <c r="G1845" s="649"/>
      <c r="H1845" s="649"/>
    </row>
    <row r="1846" spans="1:8">
      <c r="A1846" s="7" t="s">
        <v>3004</v>
      </c>
      <c r="B1846" s="7" t="s">
        <v>3003</v>
      </c>
      <c r="C1846" s="7" t="s">
        <v>773</v>
      </c>
      <c r="D1846" s="649"/>
      <c r="E1846" s="649"/>
      <c r="F1846" s="649"/>
      <c r="G1846" s="649"/>
      <c r="H1846" s="649"/>
    </row>
    <row r="1847" spans="1:8">
      <c r="A1847" s="7" t="s">
        <v>3002</v>
      </c>
      <c r="B1847" s="7" t="s">
        <v>3001</v>
      </c>
      <c r="C1847" s="7" t="s">
        <v>773</v>
      </c>
      <c r="D1847" s="649"/>
      <c r="E1847" s="649"/>
      <c r="F1847" s="649"/>
      <c r="G1847" s="649"/>
      <c r="H1847" s="649"/>
    </row>
    <row r="1848" spans="1:8">
      <c r="A1848" s="7" t="s">
        <v>3000</v>
      </c>
      <c r="B1848" s="7" t="s">
        <v>2991</v>
      </c>
      <c r="C1848" s="7" t="s">
        <v>773</v>
      </c>
      <c r="D1848" s="649"/>
      <c r="E1848" s="649"/>
      <c r="F1848" s="649"/>
      <c r="G1848" s="649"/>
      <c r="H1848" s="649"/>
    </row>
    <row r="1849" spans="1:8">
      <c r="A1849" s="7" t="s">
        <v>2999</v>
      </c>
      <c r="B1849" s="7" t="s">
        <v>2998</v>
      </c>
      <c r="C1849" s="7" t="s">
        <v>773</v>
      </c>
      <c r="D1849" s="649"/>
      <c r="E1849" s="649"/>
      <c r="F1849" s="649"/>
      <c r="G1849" s="649"/>
      <c r="H1849" s="649"/>
    </row>
    <row r="1850" spans="1:8">
      <c r="A1850" s="7" t="s">
        <v>2997</v>
      </c>
      <c r="B1850" s="7" t="s">
        <v>2991</v>
      </c>
      <c r="C1850" s="7" t="s">
        <v>773</v>
      </c>
      <c r="D1850" s="649"/>
      <c r="E1850" s="649"/>
      <c r="F1850" s="649"/>
      <c r="G1850" s="649"/>
      <c r="H1850" s="649"/>
    </row>
    <row r="1851" spans="1:8">
      <c r="A1851" s="7" t="s">
        <v>2996</v>
      </c>
      <c r="B1851" s="7" t="s">
        <v>2995</v>
      </c>
      <c r="C1851" s="7" t="s">
        <v>773</v>
      </c>
      <c r="D1851" s="649"/>
      <c r="E1851" s="649"/>
      <c r="F1851" s="649"/>
      <c r="G1851" s="649"/>
      <c r="H1851" s="649"/>
    </row>
    <row r="1852" spans="1:8">
      <c r="A1852" s="7" t="s">
        <v>2994</v>
      </c>
      <c r="B1852" s="7" t="s">
        <v>2991</v>
      </c>
      <c r="C1852" s="7" t="s">
        <v>773</v>
      </c>
      <c r="D1852" s="649"/>
      <c r="E1852" s="649"/>
      <c r="F1852" s="649"/>
      <c r="G1852" s="649"/>
      <c r="H1852" s="649"/>
    </row>
    <row r="1853" spans="1:8">
      <c r="A1853" s="7" t="s">
        <v>2993</v>
      </c>
      <c r="B1853" s="7" t="s">
        <v>1352</v>
      </c>
      <c r="C1853" s="7" t="s">
        <v>773</v>
      </c>
      <c r="D1853" s="649"/>
      <c r="E1853" s="649"/>
      <c r="F1853" s="649"/>
      <c r="G1853" s="649"/>
      <c r="H1853" s="649"/>
    </row>
    <row r="1854" spans="1:8">
      <c r="A1854" s="7" t="s">
        <v>2992</v>
      </c>
      <c r="B1854" s="7" t="s">
        <v>2991</v>
      </c>
      <c r="C1854" s="7" t="s">
        <v>773</v>
      </c>
      <c r="D1854" s="649"/>
      <c r="E1854" s="649"/>
      <c r="F1854" s="649"/>
      <c r="G1854" s="649"/>
      <c r="H1854" s="649"/>
    </row>
    <row r="1855" spans="1:8">
      <c r="A1855" s="7" t="s">
        <v>2990</v>
      </c>
      <c r="B1855" s="7" t="s">
        <v>2989</v>
      </c>
      <c r="C1855" s="7" t="s">
        <v>773</v>
      </c>
      <c r="D1855" s="649"/>
      <c r="E1855" s="649"/>
      <c r="F1855" s="649"/>
      <c r="G1855" s="649"/>
      <c r="H1855" s="649"/>
    </row>
    <row r="1856" spans="1:8">
      <c r="A1856" s="7" t="s">
        <v>2988</v>
      </c>
      <c r="B1856" s="7" t="s">
        <v>2987</v>
      </c>
      <c r="C1856" s="7" t="s">
        <v>773</v>
      </c>
      <c r="D1856" s="649"/>
      <c r="E1856" s="649"/>
      <c r="F1856" s="649"/>
      <c r="G1856" s="649"/>
      <c r="H1856" s="649"/>
    </row>
    <row r="1857" spans="1:8">
      <c r="A1857" s="7" t="s">
        <v>2986</v>
      </c>
      <c r="B1857" s="7" t="s">
        <v>228</v>
      </c>
      <c r="C1857" s="7" t="s">
        <v>773</v>
      </c>
      <c r="D1857" s="650">
        <v>1018.32</v>
      </c>
      <c r="E1857" s="650">
        <v>1457.6</v>
      </c>
      <c r="F1857" s="650">
        <v>1568.98</v>
      </c>
      <c r="G1857" s="650">
        <v>2138.7199999999998</v>
      </c>
      <c r="H1857" s="650">
        <v>3052.5</v>
      </c>
    </row>
    <row r="1858" spans="1:8">
      <c r="A1858" s="7" t="s">
        <v>2985</v>
      </c>
      <c r="B1858" s="7" t="s">
        <v>226</v>
      </c>
      <c r="C1858" s="7" t="s">
        <v>773</v>
      </c>
      <c r="D1858" s="650">
        <v>1018.32</v>
      </c>
      <c r="E1858" s="650">
        <v>1457.6</v>
      </c>
      <c r="F1858" s="650">
        <v>1568.98</v>
      </c>
      <c r="G1858" s="650">
        <v>2138.7199999999998</v>
      </c>
      <c r="H1858" s="650">
        <v>3052.5</v>
      </c>
    </row>
    <row r="1859" spans="1:8">
      <c r="A1859" s="7" t="s">
        <v>2984</v>
      </c>
      <c r="B1859" s="7" t="s">
        <v>241</v>
      </c>
      <c r="C1859" s="7" t="s">
        <v>773</v>
      </c>
      <c r="D1859" s="649">
        <v>84.82</v>
      </c>
      <c r="E1859" s="649">
        <v>106.82</v>
      </c>
      <c r="F1859" s="649">
        <v>110.45</v>
      </c>
      <c r="G1859" s="649">
        <v>110.45</v>
      </c>
      <c r="H1859" s="649">
        <v>110.45</v>
      </c>
    </row>
    <row r="1860" spans="1:8">
      <c r="A1860" s="7" t="s">
        <v>2983</v>
      </c>
      <c r="B1860" s="7" t="s">
        <v>239</v>
      </c>
      <c r="C1860" s="7" t="s">
        <v>773</v>
      </c>
      <c r="D1860" s="649">
        <v>84.82</v>
      </c>
      <c r="E1860" s="649">
        <v>106.82</v>
      </c>
      <c r="F1860" s="649">
        <v>110.45</v>
      </c>
      <c r="G1860" s="649">
        <v>110.45</v>
      </c>
      <c r="H1860" s="649">
        <v>110.45</v>
      </c>
    </row>
    <row r="1861" spans="1:8">
      <c r="A1861" s="7" t="s">
        <v>2982</v>
      </c>
      <c r="B1861" s="7" t="s">
        <v>237</v>
      </c>
      <c r="C1861" s="7" t="s">
        <v>773</v>
      </c>
      <c r="D1861" s="649"/>
      <c r="E1861" s="649"/>
      <c r="F1861" s="649"/>
      <c r="G1861" s="649"/>
      <c r="H1861" s="649"/>
    </row>
    <row r="1862" spans="1:8">
      <c r="A1862" s="7" t="s">
        <v>2981</v>
      </c>
      <c r="B1862" s="7" t="s">
        <v>2980</v>
      </c>
      <c r="C1862" s="7" t="s">
        <v>773</v>
      </c>
      <c r="D1862" s="649"/>
      <c r="E1862" s="649"/>
      <c r="F1862" s="649"/>
      <c r="G1862" s="649"/>
      <c r="H1862" s="649"/>
    </row>
    <row r="1863" spans="1:8">
      <c r="A1863" s="7" t="s">
        <v>2979</v>
      </c>
      <c r="B1863" s="7" t="s">
        <v>235</v>
      </c>
      <c r="C1863" s="7" t="s">
        <v>773</v>
      </c>
      <c r="D1863" s="649">
        <v>878.05</v>
      </c>
      <c r="E1863" s="650">
        <v>1209.3599999999999</v>
      </c>
      <c r="F1863" s="650">
        <v>1278.1600000000001</v>
      </c>
      <c r="G1863" s="650">
        <v>1273.24</v>
      </c>
      <c r="H1863" s="649">
        <v>577.96</v>
      </c>
    </row>
    <row r="1864" spans="1:8">
      <c r="A1864" s="7" t="s">
        <v>2978</v>
      </c>
      <c r="B1864" s="7" t="s">
        <v>2977</v>
      </c>
      <c r="C1864" s="7" t="s">
        <v>773</v>
      </c>
      <c r="D1864" s="649">
        <v>835.3</v>
      </c>
      <c r="E1864" s="650">
        <v>1166.0999999999999</v>
      </c>
      <c r="F1864" s="650">
        <v>1232.29</v>
      </c>
      <c r="G1864" s="650">
        <v>1232.29</v>
      </c>
      <c r="H1864" s="649">
        <v>532.29</v>
      </c>
    </row>
    <row r="1865" spans="1:8">
      <c r="A1865" s="7" t="s">
        <v>2976</v>
      </c>
      <c r="B1865" s="7" t="s">
        <v>2975</v>
      </c>
      <c r="C1865" s="7" t="s">
        <v>773</v>
      </c>
      <c r="D1865" s="649"/>
      <c r="E1865" s="649"/>
      <c r="F1865" s="649"/>
      <c r="G1865" s="649"/>
      <c r="H1865" s="649"/>
    </row>
    <row r="1866" spans="1:8">
      <c r="A1866" s="7" t="s">
        <v>2974</v>
      </c>
      <c r="B1866" s="7" t="s">
        <v>2973</v>
      </c>
      <c r="C1866" s="7" t="s">
        <v>773</v>
      </c>
      <c r="D1866" s="649"/>
      <c r="E1866" s="649"/>
      <c r="F1866" s="649"/>
      <c r="G1866" s="649"/>
      <c r="H1866" s="649"/>
    </row>
    <row r="1867" spans="1:8">
      <c r="A1867" s="7" t="s">
        <v>2972</v>
      </c>
      <c r="B1867" s="7" t="s">
        <v>2971</v>
      </c>
      <c r="C1867" s="7" t="s">
        <v>773</v>
      </c>
      <c r="D1867" s="649"/>
      <c r="E1867" s="649"/>
      <c r="F1867" s="649"/>
      <c r="G1867" s="649"/>
      <c r="H1867" s="649"/>
    </row>
    <row r="1868" spans="1:8">
      <c r="A1868" s="7" t="s">
        <v>2970</v>
      </c>
      <c r="B1868" s="7" t="s">
        <v>2196</v>
      </c>
      <c r="C1868" s="7" t="s">
        <v>773</v>
      </c>
      <c r="D1868" s="649"/>
      <c r="E1868" s="649"/>
      <c r="F1868" s="649"/>
      <c r="G1868" s="649"/>
      <c r="H1868" s="649"/>
    </row>
    <row r="1869" spans="1:8">
      <c r="A1869" s="7" t="s">
        <v>2969</v>
      </c>
      <c r="B1869" s="7" t="s">
        <v>2968</v>
      </c>
      <c r="C1869" s="7" t="s">
        <v>773</v>
      </c>
      <c r="D1869" s="649"/>
      <c r="E1869" s="649"/>
      <c r="F1869" s="649"/>
      <c r="G1869" s="649"/>
      <c r="H1869" s="649"/>
    </row>
    <row r="1870" spans="1:8">
      <c r="A1870" s="7" t="s">
        <v>2967</v>
      </c>
      <c r="B1870" s="7" t="s">
        <v>2966</v>
      </c>
      <c r="C1870" s="7" t="s">
        <v>773</v>
      </c>
      <c r="D1870" s="649"/>
      <c r="E1870" s="649"/>
      <c r="F1870" s="649"/>
      <c r="G1870" s="649"/>
      <c r="H1870" s="649"/>
    </row>
    <row r="1871" spans="1:8">
      <c r="A1871" s="7" t="s">
        <v>2965</v>
      </c>
      <c r="B1871" s="7" t="s">
        <v>1362</v>
      </c>
      <c r="C1871" s="7" t="s">
        <v>773</v>
      </c>
      <c r="D1871" s="649"/>
      <c r="E1871" s="649"/>
      <c r="F1871" s="649"/>
      <c r="G1871" s="649"/>
      <c r="H1871" s="649"/>
    </row>
    <row r="1872" spans="1:8">
      <c r="A1872" s="7" t="s">
        <v>2964</v>
      </c>
      <c r="B1872" s="7" t="s">
        <v>2963</v>
      </c>
      <c r="C1872" s="7" t="s">
        <v>773</v>
      </c>
      <c r="D1872" s="649">
        <v>6.36</v>
      </c>
      <c r="E1872" s="649">
        <v>6.36</v>
      </c>
      <c r="F1872" s="649">
        <v>6.36</v>
      </c>
      <c r="G1872" s="649">
        <v>6.36</v>
      </c>
      <c r="H1872" s="649">
        <v>6.36</v>
      </c>
    </row>
    <row r="1873" spans="1:8">
      <c r="A1873" s="7" t="s">
        <v>2962</v>
      </c>
      <c r="B1873" s="7" t="s">
        <v>2961</v>
      </c>
      <c r="C1873" s="7" t="s">
        <v>773</v>
      </c>
      <c r="D1873" s="649">
        <v>19.53</v>
      </c>
      <c r="E1873" s="649">
        <v>-2.17</v>
      </c>
      <c r="F1873" s="649"/>
      <c r="G1873" s="649"/>
      <c r="H1873" s="649"/>
    </row>
    <row r="1874" spans="1:8">
      <c r="A1874" s="7" t="s">
        <v>2960</v>
      </c>
      <c r="B1874" s="7" t="s">
        <v>2959</v>
      </c>
      <c r="C1874" s="7" t="s">
        <v>773</v>
      </c>
      <c r="D1874" s="649">
        <v>16.86</v>
      </c>
      <c r="E1874" s="649">
        <v>5.51</v>
      </c>
      <c r="F1874" s="649">
        <v>2.65</v>
      </c>
      <c r="G1874" s="649">
        <v>2.65</v>
      </c>
      <c r="H1874" s="649">
        <v>2.65</v>
      </c>
    </row>
    <row r="1875" spans="1:8">
      <c r="A1875" s="7" t="s">
        <v>2958</v>
      </c>
      <c r="B1875" s="7" t="s">
        <v>2957</v>
      </c>
      <c r="C1875" s="7" t="s">
        <v>773</v>
      </c>
      <c r="D1875" s="649"/>
      <c r="E1875" s="649"/>
      <c r="F1875" s="649"/>
      <c r="G1875" s="649"/>
      <c r="H1875" s="649"/>
    </row>
    <row r="1876" spans="1:8">
      <c r="A1876" s="7" t="s">
        <v>2956</v>
      </c>
      <c r="B1876" s="7" t="s">
        <v>2955</v>
      </c>
      <c r="C1876" s="7" t="s">
        <v>773</v>
      </c>
      <c r="D1876" s="649"/>
      <c r="E1876" s="649"/>
      <c r="F1876" s="649"/>
      <c r="G1876" s="649"/>
      <c r="H1876" s="649"/>
    </row>
    <row r="1877" spans="1:8">
      <c r="A1877" s="7" t="s">
        <v>2954</v>
      </c>
      <c r="B1877" s="7" t="s">
        <v>2953</v>
      </c>
      <c r="C1877" s="7" t="s">
        <v>773</v>
      </c>
      <c r="D1877" s="649"/>
      <c r="E1877" s="649">
        <v>33.56</v>
      </c>
      <c r="F1877" s="649">
        <v>36.86</v>
      </c>
      <c r="G1877" s="649">
        <v>31.94</v>
      </c>
      <c r="H1877" s="649">
        <v>36.659999999999997</v>
      </c>
    </row>
    <row r="1878" spans="1:8">
      <c r="A1878" s="7" t="s">
        <v>2952</v>
      </c>
      <c r="B1878" s="7" t="s">
        <v>2951</v>
      </c>
      <c r="C1878" s="7" t="s">
        <v>773</v>
      </c>
      <c r="D1878" s="649"/>
      <c r="E1878" s="649"/>
      <c r="F1878" s="649"/>
      <c r="G1878" s="649"/>
      <c r="H1878" s="649"/>
    </row>
    <row r="1879" spans="1:8">
      <c r="A1879" s="7" t="s">
        <v>2950</v>
      </c>
      <c r="B1879" s="7" t="s">
        <v>2949</v>
      </c>
      <c r="C1879" s="7" t="s">
        <v>773</v>
      </c>
      <c r="D1879" s="649"/>
      <c r="E1879" s="649"/>
      <c r="F1879" s="649">
        <v>-6.83</v>
      </c>
      <c r="G1879" s="649">
        <v>-6.83</v>
      </c>
      <c r="H1879" s="649">
        <v>-6.83</v>
      </c>
    </row>
    <row r="1880" spans="1:8">
      <c r="A1880" s="7" t="s">
        <v>2948</v>
      </c>
      <c r="B1880" s="7" t="s">
        <v>2947</v>
      </c>
      <c r="C1880" s="7" t="s">
        <v>773</v>
      </c>
      <c r="D1880" s="649"/>
      <c r="E1880" s="649"/>
      <c r="F1880" s="649"/>
      <c r="G1880" s="649"/>
      <c r="H1880" s="649"/>
    </row>
    <row r="1881" spans="1:8">
      <c r="A1881" s="7" t="s">
        <v>2946</v>
      </c>
      <c r="B1881" s="7" t="s">
        <v>2945</v>
      </c>
      <c r="C1881" s="7" t="s">
        <v>773</v>
      </c>
      <c r="D1881" s="649"/>
      <c r="E1881" s="649"/>
      <c r="F1881" s="649"/>
      <c r="G1881" s="649"/>
      <c r="H1881" s="649"/>
    </row>
    <row r="1882" spans="1:8">
      <c r="A1882" s="7" t="s">
        <v>2944</v>
      </c>
      <c r="B1882" s="7" t="s">
        <v>2943</v>
      </c>
      <c r="C1882" s="7" t="s">
        <v>773</v>
      </c>
      <c r="D1882" s="649"/>
      <c r="E1882" s="649"/>
      <c r="F1882" s="649"/>
      <c r="G1882" s="649"/>
      <c r="H1882" s="649"/>
    </row>
    <row r="1883" spans="1:8">
      <c r="A1883" s="7" t="s">
        <v>2942</v>
      </c>
      <c r="B1883" s="7" t="s">
        <v>2941</v>
      </c>
      <c r="C1883" s="7" t="s">
        <v>773</v>
      </c>
      <c r="D1883" s="649"/>
      <c r="E1883" s="649"/>
      <c r="F1883" s="649"/>
      <c r="G1883" s="649"/>
      <c r="H1883" s="649"/>
    </row>
    <row r="1884" spans="1:8">
      <c r="A1884" s="7" t="s">
        <v>2940</v>
      </c>
      <c r="B1884" s="7" t="s">
        <v>2939</v>
      </c>
      <c r="C1884" s="7" t="s">
        <v>773</v>
      </c>
      <c r="D1884" s="649"/>
      <c r="E1884" s="649"/>
      <c r="F1884" s="649"/>
      <c r="G1884" s="649"/>
      <c r="H1884" s="649"/>
    </row>
    <row r="1885" spans="1:8">
      <c r="A1885" s="7" t="s">
        <v>2938</v>
      </c>
      <c r="B1885" s="7" t="s">
        <v>2358</v>
      </c>
      <c r="C1885" s="7" t="s">
        <v>773</v>
      </c>
      <c r="D1885" s="649"/>
      <c r="E1885" s="649"/>
      <c r="F1885" s="649"/>
      <c r="G1885" s="649"/>
      <c r="H1885" s="649"/>
    </row>
    <row r="1886" spans="1:8">
      <c r="A1886" s="7" t="s">
        <v>2937</v>
      </c>
      <c r="B1886" s="7" t="s">
        <v>2281</v>
      </c>
      <c r="C1886" s="7" t="s">
        <v>773</v>
      </c>
      <c r="D1886" s="649"/>
      <c r="E1886" s="649"/>
      <c r="F1886" s="649"/>
      <c r="G1886" s="649"/>
      <c r="H1886" s="649"/>
    </row>
    <row r="1887" spans="1:8">
      <c r="A1887" s="7" t="s">
        <v>2936</v>
      </c>
      <c r="B1887" s="7" t="s">
        <v>2935</v>
      </c>
      <c r="C1887" s="7" t="s">
        <v>773</v>
      </c>
      <c r="D1887" s="649"/>
      <c r="E1887" s="649"/>
      <c r="F1887" s="649"/>
      <c r="G1887" s="649"/>
      <c r="H1887" s="649"/>
    </row>
    <row r="1888" spans="1:8">
      <c r="A1888" s="7" t="s">
        <v>2934</v>
      </c>
      <c r="B1888" s="7" t="s">
        <v>1352</v>
      </c>
      <c r="C1888" s="7" t="s">
        <v>773</v>
      </c>
      <c r="D1888" s="649"/>
      <c r="E1888" s="649"/>
      <c r="F1888" s="649">
        <v>-6.83</v>
      </c>
      <c r="G1888" s="649">
        <v>-6.83</v>
      </c>
      <c r="H1888" s="649">
        <v>-6.83</v>
      </c>
    </row>
    <row r="1889" spans="1:8">
      <c r="A1889" s="7" t="s">
        <v>2933</v>
      </c>
      <c r="B1889" s="7" t="s">
        <v>1704</v>
      </c>
      <c r="C1889" s="7" t="s">
        <v>773</v>
      </c>
      <c r="D1889" s="649"/>
      <c r="E1889" s="649"/>
      <c r="F1889" s="649"/>
      <c r="G1889" s="649"/>
      <c r="H1889" s="649"/>
    </row>
    <row r="1890" spans="1:8">
      <c r="A1890" s="7" t="s">
        <v>2932</v>
      </c>
      <c r="B1890" s="7" t="s">
        <v>2931</v>
      </c>
      <c r="C1890" s="7" t="s">
        <v>773</v>
      </c>
      <c r="D1890" s="649"/>
      <c r="E1890" s="649"/>
      <c r="F1890" s="649"/>
      <c r="G1890" s="649"/>
      <c r="H1890" s="649"/>
    </row>
    <row r="1891" spans="1:8">
      <c r="A1891" s="7" t="s">
        <v>2930</v>
      </c>
      <c r="B1891" s="7" t="s">
        <v>2929</v>
      </c>
      <c r="C1891" s="7" t="s">
        <v>773</v>
      </c>
      <c r="D1891" s="649"/>
      <c r="E1891" s="649"/>
      <c r="F1891" s="649"/>
      <c r="G1891" s="649"/>
      <c r="H1891" s="649"/>
    </row>
    <row r="1892" spans="1:8">
      <c r="A1892" s="7" t="s">
        <v>2928</v>
      </c>
      <c r="B1892" s="7" t="s">
        <v>2927</v>
      </c>
      <c r="C1892" s="7" t="s">
        <v>773</v>
      </c>
      <c r="D1892" s="649"/>
      <c r="E1892" s="649"/>
      <c r="F1892" s="649"/>
      <c r="G1892" s="649"/>
      <c r="H1892" s="649"/>
    </row>
    <row r="1893" spans="1:8">
      <c r="A1893" s="7" t="s">
        <v>2926</v>
      </c>
      <c r="B1893" s="7" t="s">
        <v>2925</v>
      </c>
      <c r="C1893" s="7" t="s">
        <v>773</v>
      </c>
      <c r="D1893" s="649"/>
      <c r="E1893" s="649"/>
      <c r="F1893" s="649"/>
      <c r="G1893" s="649"/>
      <c r="H1893" s="649"/>
    </row>
    <row r="1894" spans="1:8">
      <c r="A1894" s="7" t="s">
        <v>2924</v>
      </c>
      <c r="B1894" s="7" t="s">
        <v>2923</v>
      </c>
      <c r="C1894" s="7" t="s">
        <v>773</v>
      </c>
      <c r="D1894" s="649"/>
      <c r="E1894" s="649"/>
      <c r="F1894" s="649"/>
      <c r="G1894" s="649"/>
      <c r="H1894" s="649"/>
    </row>
    <row r="1895" spans="1:8">
      <c r="A1895" s="7" t="s">
        <v>2922</v>
      </c>
      <c r="B1895" s="7" t="s">
        <v>2921</v>
      </c>
      <c r="C1895" s="7" t="s">
        <v>773</v>
      </c>
      <c r="D1895" s="649"/>
      <c r="E1895" s="649"/>
      <c r="F1895" s="649"/>
      <c r="G1895" s="649"/>
      <c r="H1895" s="649"/>
    </row>
    <row r="1896" spans="1:8">
      <c r="A1896" s="7" t="s">
        <v>2920</v>
      </c>
      <c r="B1896" s="7" t="s">
        <v>2919</v>
      </c>
      <c r="C1896" s="7" t="s">
        <v>773</v>
      </c>
      <c r="D1896" s="649"/>
      <c r="E1896" s="649"/>
      <c r="F1896" s="649"/>
      <c r="G1896" s="649"/>
      <c r="H1896" s="649"/>
    </row>
    <row r="1897" spans="1:8">
      <c r="A1897" s="7" t="s">
        <v>2918</v>
      </c>
      <c r="B1897" s="7" t="s">
        <v>2917</v>
      </c>
      <c r="C1897" s="7" t="s">
        <v>773</v>
      </c>
      <c r="D1897" s="649"/>
      <c r="E1897" s="649"/>
      <c r="F1897" s="649"/>
      <c r="G1897" s="649"/>
      <c r="H1897" s="649"/>
    </row>
    <row r="1898" spans="1:8">
      <c r="A1898" s="7" t="s">
        <v>2916</v>
      </c>
      <c r="B1898" s="7" t="s">
        <v>2915</v>
      </c>
      <c r="C1898" s="7" t="s">
        <v>773</v>
      </c>
      <c r="D1898" s="649"/>
      <c r="E1898" s="649"/>
      <c r="F1898" s="649"/>
      <c r="G1898" s="649"/>
      <c r="H1898" s="649"/>
    </row>
    <row r="1899" spans="1:8">
      <c r="A1899" s="7" t="s">
        <v>2914</v>
      </c>
      <c r="B1899" s="7" t="s">
        <v>2913</v>
      </c>
      <c r="C1899" s="7" t="s">
        <v>773</v>
      </c>
      <c r="D1899" s="649"/>
      <c r="E1899" s="649"/>
      <c r="F1899" s="649"/>
      <c r="G1899" s="649"/>
      <c r="H1899" s="649"/>
    </row>
    <row r="1900" spans="1:8">
      <c r="A1900" s="7" t="s">
        <v>2912</v>
      </c>
      <c r="B1900" s="7" t="s">
        <v>2911</v>
      </c>
      <c r="C1900" s="7" t="s">
        <v>773</v>
      </c>
      <c r="D1900" s="649"/>
      <c r="E1900" s="649"/>
      <c r="F1900" s="649"/>
      <c r="G1900" s="649"/>
      <c r="H1900" s="649"/>
    </row>
    <row r="1901" spans="1:8">
      <c r="A1901" s="7" t="s">
        <v>2910</v>
      </c>
      <c r="B1901" s="7" t="s">
        <v>2909</v>
      </c>
      <c r="C1901" s="7" t="s">
        <v>773</v>
      </c>
      <c r="D1901" s="649"/>
      <c r="E1901" s="649"/>
      <c r="F1901" s="649"/>
      <c r="G1901" s="649"/>
      <c r="H1901" s="649"/>
    </row>
    <row r="1902" spans="1:8">
      <c r="A1902" s="7" t="s">
        <v>2908</v>
      </c>
      <c r="B1902" s="7" t="s">
        <v>2907</v>
      </c>
      <c r="C1902" s="7" t="s">
        <v>773</v>
      </c>
      <c r="D1902" s="649"/>
      <c r="E1902" s="649"/>
      <c r="F1902" s="649"/>
      <c r="G1902" s="649"/>
      <c r="H1902" s="649"/>
    </row>
    <row r="1903" spans="1:8">
      <c r="A1903" s="7" t="s">
        <v>2906</v>
      </c>
      <c r="B1903" s="7" t="s">
        <v>1352</v>
      </c>
      <c r="C1903" s="7" t="s">
        <v>773</v>
      </c>
      <c r="D1903" s="649"/>
      <c r="E1903" s="649"/>
      <c r="F1903" s="649"/>
      <c r="G1903" s="649"/>
      <c r="H1903" s="649"/>
    </row>
    <row r="1904" spans="1:8">
      <c r="A1904" s="7" t="s">
        <v>2905</v>
      </c>
      <c r="B1904" s="7" t="s">
        <v>233</v>
      </c>
      <c r="C1904" s="7" t="s">
        <v>773</v>
      </c>
      <c r="D1904" s="649">
        <v>55.45</v>
      </c>
      <c r="E1904" s="649">
        <v>141.41999999999999</v>
      </c>
      <c r="F1904" s="649">
        <v>187.2</v>
      </c>
      <c r="G1904" s="649">
        <v>761.86</v>
      </c>
      <c r="H1904" s="650">
        <v>2370.91</v>
      </c>
    </row>
    <row r="1905" spans="1:8">
      <c r="A1905" s="7" t="s">
        <v>2904</v>
      </c>
      <c r="B1905" s="7" t="s">
        <v>2903</v>
      </c>
      <c r="C1905" s="7" t="s">
        <v>773</v>
      </c>
      <c r="D1905" s="649">
        <v>1.9</v>
      </c>
      <c r="E1905" s="649">
        <v>90.79</v>
      </c>
      <c r="F1905" s="649">
        <v>49.59</v>
      </c>
      <c r="G1905" s="649">
        <v>616.61</v>
      </c>
      <c r="H1905" s="649">
        <v>874.46</v>
      </c>
    </row>
    <row r="1906" spans="1:8">
      <c r="A1906" s="7" t="s">
        <v>2902</v>
      </c>
      <c r="B1906" s="7" t="s">
        <v>2901</v>
      </c>
      <c r="C1906" s="7" t="s">
        <v>773</v>
      </c>
      <c r="D1906" s="649">
        <v>2.3199999999999998</v>
      </c>
      <c r="E1906" s="649">
        <v>2.3199999999999998</v>
      </c>
      <c r="F1906" s="649">
        <v>2.3199999999999998</v>
      </c>
      <c r="G1906" s="649">
        <v>2.3199999999999998</v>
      </c>
      <c r="H1906" s="649">
        <v>2.3199999999999998</v>
      </c>
    </row>
    <row r="1907" spans="1:8">
      <c r="A1907" s="7" t="s">
        <v>2900</v>
      </c>
      <c r="B1907" s="7" t="s">
        <v>2899</v>
      </c>
      <c r="C1907" s="7" t="s">
        <v>773</v>
      </c>
      <c r="D1907" s="649"/>
      <c r="E1907" s="649"/>
      <c r="F1907" s="649"/>
      <c r="G1907" s="649"/>
      <c r="H1907" s="649"/>
    </row>
    <row r="1908" spans="1:8">
      <c r="A1908" s="7" t="s">
        <v>2898</v>
      </c>
      <c r="B1908" s="7" t="s">
        <v>2897</v>
      </c>
      <c r="C1908" s="7" t="s">
        <v>773</v>
      </c>
      <c r="D1908" s="649"/>
      <c r="E1908" s="649"/>
      <c r="F1908" s="649"/>
      <c r="G1908" s="649"/>
      <c r="H1908" s="649"/>
    </row>
    <row r="1909" spans="1:8">
      <c r="A1909" s="7" t="s">
        <v>2896</v>
      </c>
      <c r="B1909" s="7" t="s">
        <v>2895</v>
      </c>
      <c r="C1909" s="7" t="s">
        <v>773</v>
      </c>
      <c r="D1909" s="649"/>
      <c r="E1909" s="649"/>
      <c r="F1909" s="649"/>
      <c r="G1909" s="649"/>
      <c r="H1909" s="649"/>
    </row>
    <row r="1910" spans="1:8">
      <c r="A1910" s="7" t="s">
        <v>2894</v>
      </c>
      <c r="B1910" s="7" t="s">
        <v>2893</v>
      </c>
      <c r="C1910" s="7" t="s">
        <v>773</v>
      </c>
      <c r="D1910" s="649"/>
      <c r="E1910" s="649"/>
      <c r="F1910" s="649"/>
      <c r="G1910" s="649"/>
      <c r="H1910" s="649"/>
    </row>
    <row r="1911" spans="1:8">
      <c r="A1911" s="7" t="s">
        <v>2892</v>
      </c>
      <c r="B1911" s="7" t="s">
        <v>2891</v>
      </c>
      <c r="C1911" s="7" t="s">
        <v>773</v>
      </c>
      <c r="D1911" s="649"/>
      <c r="E1911" s="649"/>
      <c r="F1911" s="649"/>
      <c r="G1911" s="649"/>
      <c r="H1911" s="649"/>
    </row>
    <row r="1912" spans="1:8">
      <c r="A1912" s="7" t="s">
        <v>2890</v>
      </c>
      <c r="B1912" s="7" t="s">
        <v>2889</v>
      </c>
      <c r="C1912" s="7" t="s">
        <v>773</v>
      </c>
      <c r="D1912" s="649"/>
      <c r="E1912" s="649"/>
      <c r="F1912" s="649"/>
      <c r="G1912" s="649"/>
      <c r="H1912" s="649"/>
    </row>
    <row r="1913" spans="1:8">
      <c r="A1913" s="7" t="s">
        <v>2888</v>
      </c>
      <c r="B1913" s="7" t="s">
        <v>2887</v>
      </c>
      <c r="C1913" s="7" t="s">
        <v>773</v>
      </c>
      <c r="D1913" s="649"/>
      <c r="E1913" s="649"/>
      <c r="F1913" s="649"/>
      <c r="G1913" s="649"/>
      <c r="H1913" s="649"/>
    </row>
    <row r="1914" spans="1:8">
      <c r="A1914" s="7" t="s">
        <v>2886</v>
      </c>
      <c r="B1914" s="7" t="s">
        <v>2885</v>
      </c>
      <c r="C1914" s="7" t="s">
        <v>773</v>
      </c>
      <c r="D1914" s="649"/>
      <c r="E1914" s="649"/>
      <c r="F1914" s="649"/>
      <c r="G1914" s="649"/>
      <c r="H1914" s="649"/>
    </row>
    <row r="1915" spans="1:8">
      <c r="A1915" s="7" t="s">
        <v>2884</v>
      </c>
      <c r="B1915" s="7" t="s">
        <v>2883</v>
      </c>
      <c r="C1915" s="7" t="s">
        <v>773</v>
      </c>
      <c r="D1915" s="649"/>
      <c r="E1915" s="649"/>
      <c r="F1915" s="649"/>
      <c r="G1915" s="649"/>
      <c r="H1915" s="649"/>
    </row>
    <row r="1916" spans="1:8">
      <c r="A1916" s="7" t="s">
        <v>2882</v>
      </c>
      <c r="B1916" s="7" t="s">
        <v>2881</v>
      </c>
      <c r="C1916" s="7" t="s">
        <v>773</v>
      </c>
      <c r="D1916" s="649"/>
      <c r="E1916" s="649"/>
      <c r="F1916" s="649"/>
      <c r="G1916" s="649"/>
      <c r="H1916" s="649"/>
    </row>
    <row r="1917" spans="1:8">
      <c r="A1917" s="7" t="s">
        <v>2880</v>
      </c>
      <c r="B1917" s="7" t="s">
        <v>2879</v>
      </c>
      <c r="C1917" s="7" t="s">
        <v>773</v>
      </c>
      <c r="D1917" s="649"/>
      <c r="E1917" s="649"/>
      <c r="F1917" s="649"/>
      <c r="G1917" s="649"/>
      <c r="H1917" s="649"/>
    </row>
    <row r="1918" spans="1:8">
      <c r="A1918" s="7" t="s">
        <v>2878</v>
      </c>
      <c r="B1918" s="7" t="s">
        <v>2877</v>
      </c>
      <c r="C1918" s="7" t="s">
        <v>773</v>
      </c>
      <c r="D1918" s="649"/>
      <c r="E1918" s="649"/>
      <c r="F1918" s="649"/>
      <c r="G1918" s="649"/>
      <c r="H1918" s="649"/>
    </row>
    <row r="1919" spans="1:8">
      <c r="A1919" s="7" t="s">
        <v>2876</v>
      </c>
      <c r="B1919" s="7" t="s">
        <v>2875</v>
      </c>
      <c r="C1919" s="7" t="s">
        <v>773</v>
      </c>
      <c r="D1919" s="649">
        <v>53.13</v>
      </c>
      <c r="E1919" s="649">
        <v>139.1</v>
      </c>
      <c r="F1919" s="649">
        <v>184.88</v>
      </c>
      <c r="G1919" s="649">
        <v>759.54</v>
      </c>
      <c r="H1919" s="650">
        <v>2368.6</v>
      </c>
    </row>
    <row r="1920" spans="1:8">
      <c r="A1920" s="7" t="s">
        <v>2874</v>
      </c>
      <c r="B1920" s="7" t="s">
        <v>2873</v>
      </c>
      <c r="C1920" s="7" t="s">
        <v>773</v>
      </c>
      <c r="D1920" s="649"/>
      <c r="E1920" s="649"/>
      <c r="F1920" s="649"/>
      <c r="G1920" s="649"/>
      <c r="H1920" s="649"/>
    </row>
    <row r="1921" spans="1:8">
      <c r="A1921" s="7" t="s">
        <v>2872</v>
      </c>
      <c r="B1921" s="7" t="s">
        <v>230</v>
      </c>
      <c r="C1921" s="7" t="s">
        <v>773</v>
      </c>
      <c r="D1921" s="649"/>
      <c r="E1921" s="649"/>
      <c r="F1921" s="649"/>
      <c r="G1921" s="649"/>
      <c r="H1921" s="649"/>
    </row>
    <row r="1922" spans="1:8">
      <c r="A1922" s="7" t="s">
        <v>2871</v>
      </c>
      <c r="B1922" s="7" t="s">
        <v>2870</v>
      </c>
      <c r="C1922" s="7" t="s">
        <v>773</v>
      </c>
      <c r="D1922" s="649"/>
      <c r="E1922" s="649"/>
      <c r="F1922" s="649"/>
      <c r="G1922" s="649"/>
      <c r="H1922" s="649"/>
    </row>
    <row r="1923" spans="1:8">
      <c r="A1923" s="7" t="s">
        <v>2869</v>
      </c>
      <c r="B1923" s="7" t="s">
        <v>2868</v>
      </c>
      <c r="C1923" s="7" t="s">
        <v>773</v>
      </c>
      <c r="D1923" s="649"/>
      <c r="E1923" s="649"/>
      <c r="F1923" s="649"/>
      <c r="G1923" s="649"/>
      <c r="H1923" s="649"/>
    </row>
    <row r="1924" spans="1:8">
      <c r="A1924" s="7" t="s">
        <v>2867</v>
      </c>
      <c r="B1924" s="7" t="s">
        <v>2866</v>
      </c>
      <c r="C1924" s="7" t="s">
        <v>2857</v>
      </c>
      <c r="D1924" s="651">
        <v>40000</v>
      </c>
      <c r="E1924" s="651">
        <v>40000</v>
      </c>
      <c r="F1924" s="651">
        <v>40000</v>
      </c>
      <c r="G1924" s="651">
        <v>40000</v>
      </c>
      <c r="H1924" s="651">
        <v>40000</v>
      </c>
    </row>
    <row r="1925" spans="1:8">
      <c r="A1925" s="7" t="s">
        <v>2865</v>
      </c>
      <c r="B1925" s="7" t="s">
        <v>2864</v>
      </c>
      <c r="C1925" s="7" t="s">
        <v>2026</v>
      </c>
      <c r="D1925" s="649">
        <v>500</v>
      </c>
      <c r="E1925" s="649">
        <v>500</v>
      </c>
      <c r="F1925" s="649">
        <v>500</v>
      </c>
      <c r="G1925" s="649">
        <v>500</v>
      </c>
      <c r="H1925" s="649">
        <v>500</v>
      </c>
    </row>
    <row r="1926" spans="1:8">
      <c r="A1926" s="7" t="s">
        <v>2863</v>
      </c>
      <c r="B1926" s="7" t="s">
        <v>2862</v>
      </c>
      <c r="C1926" s="7" t="s">
        <v>2857</v>
      </c>
      <c r="D1926" s="651">
        <v>16964</v>
      </c>
      <c r="E1926" s="651">
        <v>21364</v>
      </c>
      <c r="F1926" s="651">
        <v>22090</v>
      </c>
      <c r="G1926" s="651">
        <v>22090</v>
      </c>
      <c r="H1926" s="651">
        <v>22090</v>
      </c>
    </row>
    <row r="1927" spans="1:8">
      <c r="A1927" s="7" t="s">
        <v>2861</v>
      </c>
      <c r="B1927" s="7" t="s">
        <v>2860</v>
      </c>
      <c r="C1927" s="7" t="s">
        <v>2857</v>
      </c>
      <c r="D1927" s="651">
        <v>16964</v>
      </c>
      <c r="E1927" s="651">
        <v>21364</v>
      </c>
      <c r="F1927" s="651">
        <v>22090</v>
      </c>
      <c r="G1927" s="651">
        <v>22090</v>
      </c>
      <c r="H1927" s="651">
        <v>22090</v>
      </c>
    </row>
    <row r="1928" spans="1:8">
      <c r="A1928" s="7" t="s">
        <v>2859</v>
      </c>
      <c r="B1928" s="7" t="s">
        <v>2858</v>
      </c>
      <c r="C1928" s="7" t="s">
        <v>2857</v>
      </c>
      <c r="D1928" s="649"/>
      <c r="E1928" s="649"/>
      <c r="F1928" s="649"/>
      <c r="G1928" s="649"/>
      <c r="H1928" s="649"/>
    </row>
    <row r="1929" spans="1:8">
      <c r="A1929" s="7" t="s">
        <v>2856</v>
      </c>
      <c r="B1929" s="7" t="s">
        <v>422</v>
      </c>
      <c r="C1929" s="7" t="s">
        <v>773</v>
      </c>
      <c r="D1929" s="650">
        <v>1072.6600000000001</v>
      </c>
      <c r="E1929" s="649">
        <v>729.13</v>
      </c>
      <c r="F1929" s="649">
        <v>406.06</v>
      </c>
      <c r="G1929" s="649">
        <v>830.86</v>
      </c>
      <c r="H1929" s="649">
        <v>933.61</v>
      </c>
    </row>
    <row r="1930" spans="1:8">
      <c r="A1930" s="7" t="s">
        <v>2855</v>
      </c>
      <c r="B1930" s="7" t="s">
        <v>2854</v>
      </c>
      <c r="C1930" s="7" t="s">
        <v>773</v>
      </c>
      <c r="D1930" s="649">
        <v>323.23</v>
      </c>
      <c r="E1930" s="649"/>
      <c r="F1930" s="649">
        <v>361.64</v>
      </c>
      <c r="G1930" s="649">
        <v>399.67</v>
      </c>
      <c r="H1930" s="649">
        <v>829.36</v>
      </c>
    </row>
    <row r="1931" spans="1:8">
      <c r="A1931" s="7" t="s">
        <v>2853</v>
      </c>
      <c r="B1931" s="7" t="s">
        <v>2852</v>
      </c>
      <c r="C1931" s="7" t="s">
        <v>773</v>
      </c>
      <c r="D1931" s="649">
        <v>749.43</v>
      </c>
      <c r="E1931" s="649"/>
      <c r="F1931" s="649">
        <v>44.42</v>
      </c>
      <c r="G1931" s="649">
        <v>431.19</v>
      </c>
      <c r="H1931" s="649">
        <v>104.26</v>
      </c>
    </row>
    <row r="1932" spans="1:8">
      <c r="A1932" s="7" t="s">
        <v>2851</v>
      </c>
      <c r="B1932" s="7" t="s">
        <v>2850</v>
      </c>
      <c r="C1932" s="7" t="s">
        <v>773</v>
      </c>
      <c r="D1932" s="649"/>
      <c r="E1932" s="649"/>
      <c r="F1932" s="649"/>
      <c r="G1932" s="649"/>
      <c r="H1932" s="649"/>
    </row>
    <row r="1933" spans="1:8">
      <c r="A1933" s="7" t="s">
        <v>2849</v>
      </c>
      <c r="B1933" s="7" t="s">
        <v>2848</v>
      </c>
      <c r="C1933" s="7" t="s">
        <v>773</v>
      </c>
      <c r="D1933" s="650">
        <v>1058.56</v>
      </c>
      <c r="E1933" s="649">
        <v>671.03</v>
      </c>
      <c r="F1933" s="649">
        <v>372.86</v>
      </c>
      <c r="G1933" s="649">
        <v>798.48</v>
      </c>
      <c r="H1933" s="649">
        <v>873.47</v>
      </c>
    </row>
    <row r="1934" spans="1:8">
      <c r="A1934" s="7" t="s">
        <v>2847</v>
      </c>
      <c r="B1934" s="7" t="s">
        <v>2846</v>
      </c>
      <c r="C1934" s="7" t="s">
        <v>773</v>
      </c>
      <c r="D1934" s="649"/>
      <c r="E1934" s="649"/>
      <c r="F1934" s="649"/>
      <c r="G1934" s="649"/>
      <c r="H1934" s="649"/>
    </row>
    <row r="1935" spans="1:8">
      <c r="A1935" s="7" t="s">
        <v>2845</v>
      </c>
      <c r="B1935" s="7" t="s">
        <v>2844</v>
      </c>
      <c r="C1935" s="7" t="s">
        <v>773</v>
      </c>
      <c r="D1935" s="649">
        <v>11.66</v>
      </c>
      <c r="E1935" s="649">
        <v>15.58</v>
      </c>
      <c r="F1935" s="649">
        <v>20.98</v>
      </c>
      <c r="G1935" s="649">
        <v>17.829999999999998</v>
      </c>
      <c r="H1935" s="649">
        <v>31.55</v>
      </c>
    </row>
    <row r="1936" spans="1:8">
      <c r="A1936" s="7" t="s">
        <v>2843</v>
      </c>
      <c r="B1936" s="7" t="s">
        <v>2842</v>
      </c>
      <c r="C1936" s="7" t="s">
        <v>773</v>
      </c>
      <c r="D1936" s="649"/>
      <c r="E1936" s="649"/>
      <c r="F1936" s="649"/>
      <c r="G1936" s="649"/>
      <c r="H1936" s="649"/>
    </row>
    <row r="1937" spans="1:8">
      <c r="A1937" s="7" t="s">
        <v>2841</v>
      </c>
      <c r="B1937" s="7" t="s">
        <v>2840</v>
      </c>
      <c r="C1937" s="7" t="s">
        <v>773</v>
      </c>
      <c r="D1937" s="649"/>
      <c r="E1937" s="649"/>
      <c r="F1937" s="649"/>
      <c r="G1937" s="649"/>
      <c r="H1937" s="649"/>
    </row>
    <row r="1938" spans="1:8">
      <c r="A1938" s="7" t="s">
        <v>2839</v>
      </c>
      <c r="B1938" s="7" t="s">
        <v>2838</v>
      </c>
      <c r="C1938" s="7" t="s">
        <v>773</v>
      </c>
      <c r="D1938" s="649"/>
      <c r="E1938" s="649"/>
      <c r="F1938" s="649"/>
      <c r="G1938" s="649"/>
      <c r="H1938" s="649"/>
    </row>
    <row r="1939" spans="1:8">
      <c r="A1939" s="7" t="s">
        <v>2837</v>
      </c>
      <c r="B1939" s="7" t="s">
        <v>2836</v>
      </c>
      <c r="C1939" s="7" t="s">
        <v>773</v>
      </c>
      <c r="D1939" s="649"/>
      <c r="E1939" s="649"/>
      <c r="F1939" s="649"/>
      <c r="G1939" s="649"/>
      <c r="H1939" s="649"/>
    </row>
    <row r="1940" spans="1:8">
      <c r="A1940" s="7" t="s">
        <v>2835</v>
      </c>
      <c r="B1940" s="7" t="s">
        <v>2834</v>
      </c>
      <c r="C1940" s="7" t="s">
        <v>773</v>
      </c>
      <c r="D1940" s="649"/>
      <c r="E1940" s="649"/>
      <c r="F1940" s="649"/>
      <c r="G1940" s="649"/>
      <c r="H1940" s="649"/>
    </row>
    <row r="1941" spans="1:8">
      <c r="A1941" s="7" t="s">
        <v>2833</v>
      </c>
      <c r="B1941" s="7" t="s">
        <v>2832</v>
      </c>
      <c r="C1941" s="7" t="s">
        <v>773</v>
      </c>
      <c r="D1941" s="649"/>
      <c r="E1941" s="649"/>
      <c r="F1941" s="649"/>
      <c r="G1941" s="649"/>
      <c r="H1941" s="649"/>
    </row>
    <row r="1942" spans="1:8">
      <c r="A1942" s="7" t="s">
        <v>2831</v>
      </c>
      <c r="B1942" s="7" t="s">
        <v>2830</v>
      </c>
      <c r="C1942" s="7" t="s">
        <v>773</v>
      </c>
      <c r="D1942" s="649"/>
      <c r="E1942" s="649"/>
      <c r="F1942" s="649"/>
      <c r="G1942" s="649"/>
      <c r="H1942" s="649"/>
    </row>
    <row r="1943" spans="1:8">
      <c r="A1943" s="7" t="s">
        <v>2829</v>
      </c>
      <c r="B1943" s="7" t="s">
        <v>2828</v>
      </c>
      <c r="C1943" s="7" t="s">
        <v>773</v>
      </c>
      <c r="D1943" s="649">
        <v>2.4500000000000002</v>
      </c>
      <c r="E1943" s="649">
        <v>19.850000000000001</v>
      </c>
      <c r="F1943" s="649">
        <v>11.81</v>
      </c>
      <c r="G1943" s="649">
        <v>14.15</v>
      </c>
      <c r="H1943" s="649">
        <v>2.5</v>
      </c>
    </row>
    <row r="1944" spans="1:8">
      <c r="A1944" s="7" t="s">
        <v>2827</v>
      </c>
      <c r="B1944" s="7" t="s">
        <v>2826</v>
      </c>
      <c r="C1944" s="7" t="s">
        <v>773</v>
      </c>
      <c r="D1944" s="649"/>
      <c r="E1944" s="649"/>
      <c r="F1944" s="649"/>
      <c r="G1944" s="649"/>
      <c r="H1944" s="649"/>
    </row>
    <row r="1945" spans="1:8">
      <c r="A1945" s="7" t="s">
        <v>2825</v>
      </c>
      <c r="B1945" s="7" t="s">
        <v>2824</v>
      </c>
      <c r="C1945" s="7" t="s">
        <v>773</v>
      </c>
      <c r="D1945" s="649"/>
      <c r="E1945" s="649"/>
      <c r="F1945" s="649"/>
      <c r="G1945" s="649"/>
      <c r="H1945" s="649"/>
    </row>
    <row r="1946" spans="1:8">
      <c r="A1946" s="7" t="s">
        <v>2823</v>
      </c>
      <c r="B1946" s="7" t="s">
        <v>2822</v>
      </c>
      <c r="C1946" s="7" t="s">
        <v>773</v>
      </c>
      <c r="D1946" s="649"/>
      <c r="E1946" s="649"/>
      <c r="F1946" s="649"/>
      <c r="G1946" s="649"/>
      <c r="H1946" s="649"/>
    </row>
    <row r="1947" spans="1:8">
      <c r="A1947" s="7" t="s">
        <v>2821</v>
      </c>
      <c r="B1947" s="7" t="s">
        <v>2820</v>
      </c>
      <c r="C1947" s="7" t="s">
        <v>773</v>
      </c>
      <c r="D1947" s="649"/>
      <c r="E1947" s="649"/>
      <c r="F1947" s="649"/>
      <c r="G1947" s="649"/>
      <c r="H1947" s="649"/>
    </row>
    <row r="1948" spans="1:8">
      <c r="A1948" s="7" t="s">
        <v>2819</v>
      </c>
      <c r="B1948" s="7" t="s">
        <v>2818</v>
      </c>
      <c r="C1948" s="7" t="s">
        <v>773</v>
      </c>
      <c r="D1948" s="649"/>
      <c r="E1948" s="649"/>
      <c r="F1948" s="649"/>
      <c r="G1948" s="649"/>
      <c r="H1948" s="649"/>
    </row>
    <row r="1949" spans="1:8">
      <c r="A1949" s="7" t="s">
        <v>2817</v>
      </c>
      <c r="B1949" s="7" t="s">
        <v>2816</v>
      </c>
      <c r="C1949" s="7" t="s">
        <v>773</v>
      </c>
      <c r="D1949" s="649"/>
      <c r="E1949" s="649"/>
      <c r="F1949" s="649"/>
      <c r="G1949" s="649"/>
      <c r="H1949" s="649"/>
    </row>
    <row r="1950" spans="1:8">
      <c r="A1950" s="7" t="s">
        <v>2815</v>
      </c>
      <c r="B1950" s="7" t="s">
        <v>404</v>
      </c>
      <c r="C1950" s="7" t="s">
        <v>773</v>
      </c>
      <c r="D1950" s="649"/>
      <c r="E1950" s="649"/>
      <c r="F1950" s="649"/>
      <c r="G1950" s="649"/>
      <c r="H1950" s="649"/>
    </row>
    <row r="1951" spans="1:8">
      <c r="A1951" s="7" t="s">
        <v>2814</v>
      </c>
      <c r="B1951" s="7" t="s">
        <v>2813</v>
      </c>
      <c r="C1951" s="7" t="s">
        <v>773</v>
      </c>
      <c r="D1951" s="649"/>
      <c r="E1951" s="649"/>
      <c r="F1951" s="649"/>
      <c r="G1951" s="649"/>
      <c r="H1951" s="649"/>
    </row>
    <row r="1952" spans="1:8">
      <c r="A1952" s="7" t="s">
        <v>2812</v>
      </c>
      <c r="B1952" s="7" t="s">
        <v>2811</v>
      </c>
      <c r="C1952" s="7" t="s">
        <v>773</v>
      </c>
      <c r="D1952" s="649"/>
      <c r="E1952" s="649"/>
      <c r="F1952" s="649"/>
      <c r="G1952" s="649"/>
      <c r="H1952" s="649"/>
    </row>
    <row r="1953" spans="1:8">
      <c r="A1953" s="7" t="s">
        <v>2810</v>
      </c>
      <c r="B1953" s="7" t="s">
        <v>2809</v>
      </c>
      <c r="C1953" s="7" t="s">
        <v>773</v>
      </c>
      <c r="D1953" s="649"/>
      <c r="E1953" s="649">
        <v>22.67</v>
      </c>
      <c r="F1953" s="649">
        <v>0.41</v>
      </c>
      <c r="G1953" s="649">
        <v>0.41</v>
      </c>
      <c r="H1953" s="649">
        <v>26.08</v>
      </c>
    </row>
    <row r="1954" spans="1:8">
      <c r="A1954" s="7" t="s">
        <v>2808</v>
      </c>
      <c r="B1954" s="7" t="s">
        <v>2807</v>
      </c>
      <c r="C1954" s="7" t="s">
        <v>773</v>
      </c>
      <c r="D1954" s="649"/>
      <c r="E1954" s="649"/>
      <c r="F1954" s="649"/>
      <c r="G1954" s="649"/>
      <c r="H1954" s="649"/>
    </row>
    <row r="1955" spans="1:8">
      <c r="A1955" s="7" t="s">
        <v>2806</v>
      </c>
      <c r="B1955" s="7" t="s">
        <v>2805</v>
      </c>
      <c r="C1955" s="7" t="s">
        <v>773</v>
      </c>
      <c r="D1955" s="649"/>
      <c r="E1955" s="649"/>
      <c r="F1955" s="649"/>
      <c r="G1955" s="649"/>
      <c r="H1955" s="649"/>
    </row>
    <row r="1956" spans="1:8">
      <c r="A1956" s="7" t="s">
        <v>2804</v>
      </c>
      <c r="B1956" s="7" t="s">
        <v>2803</v>
      </c>
      <c r="C1956" s="7" t="s">
        <v>773</v>
      </c>
      <c r="D1956" s="649"/>
      <c r="E1956" s="649"/>
      <c r="F1956" s="649"/>
      <c r="G1956" s="649"/>
      <c r="H1956" s="649"/>
    </row>
    <row r="1957" spans="1:8">
      <c r="A1957" s="7" t="s">
        <v>2802</v>
      </c>
      <c r="B1957" s="7" t="s">
        <v>2801</v>
      </c>
      <c r="C1957" s="7" t="s">
        <v>773</v>
      </c>
      <c r="D1957" s="649"/>
      <c r="E1957" s="649"/>
      <c r="F1957" s="649"/>
      <c r="G1957" s="649"/>
      <c r="H1957" s="649"/>
    </row>
    <row r="1958" spans="1:8">
      <c r="A1958" s="7" t="s">
        <v>2800</v>
      </c>
      <c r="B1958" s="7" t="s">
        <v>2799</v>
      </c>
      <c r="C1958" s="7" t="s">
        <v>773</v>
      </c>
      <c r="D1958" s="649"/>
      <c r="E1958" s="649"/>
      <c r="F1958" s="649"/>
      <c r="G1958" s="649"/>
      <c r="H1958" s="649"/>
    </row>
    <row r="1959" spans="1:8">
      <c r="A1959" s="7" t="s">
        <v>2798</v>
      </c>
      <c r="B1959" s="7" t="s">
        <v>2797</v>
      </c>
      <c r="C1959" s="7" t="s">
        <v>773</v>
      </c>
      <c r="D1959" s="649"/>
      <c r="E1959" s="649"/>
      <c r="F1959" s="649"/>
      <c r="G1959" s="649"/>
      <c r="H1959" s="649"/>
    </row>
    <row r="1960" spans="1:8">
      <c r="A1960" s="7" t="s">
        <v>2796</v>
      </c>
      <c r="B1960" s="7" t="s">
        <v>2795</v>
      </c>
      <c r="C1960" s="7" t="s">
        <v>773</v>
      </c>
      <c r="D1960" s="649"/>
      <c r="E1960" s="649"/>
      <c r="F1960" s="649"/>
      <c r="G1960" s="649"/>
      <c r="H1960" s="649"/>
    </row>
    <row r="1961" spans="1:8">
      <c r="A1961" s="7" t="s">
        <v>2794</v>
      </c>
      <c r="B1961" s="7" t="s">
        <v>419</v>
      </c>
      <c r="C1961" s="7" t="s">
        <v>773</v>
      </c>
      <c r="D1961" s="649">
        <v>891.64</v>
      </c>
      <c r="E1961" s="649">
        <v>597.89</v>
      </c>
      <c r="F1961" s="649">
        <v>316.68</v>
      </c>
      <c r="G1961" s="649">
        <v>593.16</v>
      </c>
      <c r="H1961" s="649">
        <v>632.67999999999995</v>
      </c>
    </row>
    <row r="1962" spans="1:8">
      <c r="A1962" s="7" t="s">
        <v>2793</v>
      </c>
      <c r="B1962" s="7" t="s">
        <v>2792</v>
      </c>
      <c r="C1962" s="7" t="s">
        <v>773</v>
      </c>
      <c r="D1962" s="649"/>
      <c r="E1962" s="649"/>
      <c r="F1962" s="649"/>
      <c r="G1962" s="649"/>
      <c r="H1962" s="649"/>
    </row>
    <row r="1963" spans="1:8">
      <c r="A1963" s="7" t="s">
        <v>2791</v>
      </c>
      <c r="B1963" s="7" t="s">
        <v>2601</v>
      </c>
      <c r="C1963" s="7" t="s">
        <v>773</v>
      </c>
      <c r="D1963" s="649">
        <v>880.78</v>
      </c>
      <c r="E1963" s="649">
        <v>571.02</v>
      </c>
      <c r="F1963" s="649">
        <v>290.35000000000002</v>
      </c>
      <c r="G1963" s="649">
        <v>568.24</v>
      </c>
      <c r="H1963" s="649">
        <v>608.35</v>
      </c>
    </row>
    <row r="1964" spans="1:8">
      <c r="A1964" s="7" t="s">
        <v>2790</v>
      </c>
      <c r="B1964" s="7" t="s">
        <v>2789</v>
      </c>
      <c r="C1964" s="7" t="s">
        <v>773</v>
      </c>
      <c r="D1964" s="649"/>
      <c r="E1964" s="649">
        <v>159.34</v>
      </c>
      <c r="F1964" s="649">
        <v>41.49</v>
      </c>
      <c r="G1964" s="649"/>
      <c r="H1964" s="649"/>
    </row>
    <row r="1965" spans="1:8">
      <c r="A1965" s="7" t="s">
        <v>2788</v>
      </c>
      <c r="B1965" s="7" t="s">
        <v>2787</v>
      </c>
      <c r="C1965" s="7" t="s">
        <v>773</v>
      </c>
      <c r="D1965" s="649"/>
      <c r="E1965" s="649">
        <v>579.02</v>
      </c>
      <c r="F1965" s="649">
        <v>303.38</v>
      </c>
      <c r="G1965" s="649"/>
      <c r="H1965" s="649"/>
    </row>
    <row r="1966" spans="1:8">
      <c r="A1966" s="7" t="s">
        <v>2786</v>
      </c>
      <c r="B1966" s="7" t="s">
        <v>2721</v>
      </c>
      <c r="C1966" s="7" t="s">
        <v>773</v>
      </c>
      <c r="D1966" s="649"/>
      <c r="E1966" s="649"/>
      <c r="F1966" s="649"/>
      <c r="G1966" s="649"/>
      <c r="H1966" s="649"/>
    </row>
    <row r="1967" spans="1:8">
      <c r="A1967" s="7" t="s">
        <v>2785</v>
      </c>
      <c r="B1967" s="7" t="s">
        <v>2761</v>
      </c>
      <c r="C1967" s="7" t="s">
        <v>773</v>
      </c>
      <c r="D1967" s="649"/>
      <c r="E1967" s="649"/>
      <c r="F1967" s="649"/>
      <c r="G1967" s="649"/>
      <c r="H1967" s="649"/>
    </row>
    <row r="1968" spans="1:8">
      <c r="A1968" s="7" t="s">
        <v>2784</v>
      </c>
      <c r="B1968" s="7" t="s">
        <v>2723</v>
      </c>
      <c r="C1968" s="7" t="s">
        <v>773</v>
      </c>
      <c r="D1968" s="649"/>
      <c r="E1968" s="649"/>
      <c r="F1968" s="649"/>
      <c r="G1968" s="649"/>
      <c r="H1968" s="649"/>
    </row>
    <row r="1969" spans="1:8">
      <c r="A1969" s="7" t="s">
        <v>2783</v>
      </c>
      <c r="B1969" s="7" t="s">
        <v>2758</v>
      </c>
      <c r="C1969" s="7" t="s">
        <v>773</v>
      </c>
      <c r="D1969" s="649"/>
      <c r="E1969" s="649">
        <v>125.86</v>
      </c>
      <c r="F1969" s="649">
        <v>14.65</v>
      </c>
      <c r="G1969" s="649"/>
      <c r="H1969" s="649"/>
    </row>
    <row r="1970" spans="1:8">
      <c r="A1970" s="7" t="s">
        <v>2782</v>
      </c>
      <c r="B1970" s="7" t="s">
        <v>2781</v>
      </c>
      <c r="C1970" s="7" t="s">
        <v>773</v>
      </c>
      <c r="D1970" s="649"/>
      <c r="E1970" s="649">
        <v>41.49</v>
      </c>
      <c r="F1970" s="649">
        <v>39.869999999999997</v>
      </c>
      <c r="G1970" s="649"/>
      <c r="H1970" s="649"/>
    </row>
    <row r="1971" spans="1:8">
      <c r="A1971" s="7" t="s">
        <v>2780</v>
      </c>
      <c r="B1971" s="7" t="s">
        <v>2603</v>
      </c>
      <c r="C1971" s="7" t="s">
        <v>773</v>
      </c>
      <c r="D1971" s="649">
        <v>8.8699999999999992</v>
      </c>
      <c r="E1971" s="649">
        <v>12.19</v>
      </c>
      <c r="F1971" s="649">
        <v>17.02</v>
      </c>
      <c r="G1971" s="649">
        <v>13.26</v>
      </c>
      <c r="H1971" s="649">
        <v>21.66</v>
      </c>
    </row>
    <row r="1972" spans="1:8">
      <c r="A1972" s="7" t="s">
        <v>2779</v>
      </c>
      <c r="B1972" s="7" t="s">
        <v>2778</v>
      </c>
      <c r="C1972" s="7" t="s">
        <v>773</v>
      </c>
      <c r="D1972" s="649"/>
      <c r="E1972" s="649"/>
      <c r="F1972" s="649"/>
      <c r="G1972" s="649"/>
      <c r="H1972" s="649"/>
    </row>
    <row r="1973" spans="1:8">
      <c r="A1973" s="7" t="s">
        <v>2777</v>
      </c>
      <c r="B1973" s="7" t="s">
        <v>2776</v>
      </c>
      <c r="C1973" s="7" t="s">
        <v>773</v>
      </c>
      <c r="D1973" s="649"/>
      <c r="E1973" s="649"/>
      <c r="F1973" s="649"/>
      <c r="G1973" s="649"/>
      <c r="H1973" s="649"/>
    </row>
    <row r="1974" spans="1:8">
      <c r="A1974" s="7" t="s">
        <v>2775</v>
      </c>
      <c r="B1974" s="7" t="s">
        <v>2721</v>
      </c>
      <c r="C1974" s="7" t="s">
        <v>773</v>
      </c>
      <c r="D1974" s="649"/>
      <c r="E1974" s="649"/>
      <c r="F1974" s="649"/>
      <c r="G1974" s="649"/>
      <c r="H1974" s="649"/>
    </row>
    <row r="1975" spans="1:8">
      <c r="A1975" s="7" t="s">
        <v>2774</v>
      </c>
      <c r="B1975" s="7" t="s">
        <v>2761</v>
      </c>
      <c r="C1975" s="7" t="s">
        <v>773</v>
      </c>
      <c r="D1975" s="649"/>
      <c r="E1975" s="649"/>
      <c r="F1975" s="649"/>
      <c r="G1975" s="649"/>
      <c r="H1975" s="649"/>
    </row>
    <row r="1976" spans="1:8">
      <c r="A1976" s="7" t="s">
        <v>2773</v>
      </c>
      <c r="B1976" s="7" t="s">
        <v>2723</v>
      </c>
      <c r="C1976" s="7" t="s">
        <v>773</v>
      </c>
      <c r="D1976" s="649"/>
      <c r="E1976" s="649"/>
      <c r="F1976" s="649"/>
      <c r="G1976" s="649"/>
      <c r="H1976" s="649"/>
    </row>
    <row r="1977" spans="1:8">
      <c r="A1977" s="7" t="s">
        <v>2772</v>
      </c>
      <c r="B1977" s="7" t="s">
        <v>2758</v>
      </c>
      <c r="C1977" s="7" t="s">
        <v>773</v>
      </c>
      <c r="D1977" s="649"/>
      <c r="E1977" s="649"/>
      <c r="F1977" s="649"/>
      <c r="G1977" s="649"/>
      <c r="H1977" s="649"/>
    </row>
    <row r="1978" spans="1:8">
      <c r="A1978" s="7" t="s">
        <v>2771</v>
      </c>
      <c r="B1978" s="7" t="s">
        <v>2770</v>
      </c>
      <c r="C1978" s="7" t="s">
        <v>773</v>
      </c>
      <c r="D1978" s="649"/>
      <c r="E1978" s="649"/>
      <c r="F1978" s="649"/>
      <c r="G1978" s="649"/>
      <c r="H1978" s="649"/>
    </row>
    <row r="1979" spans="1:8">
      <c r="A1979" s="7" t="s">
        <v>2769</v>
      </c>
      <c r="B1979" s="7" t="s">
        <v>2768</v>
      </c>
      <c r="C1979" s="7" t="s">
        <v>773</v>
      </c>
      <c r="D1979" s="649"/>
      <c r="E1979" s="649"/>
      <c r="F1979" s="649"/>
      <c r="G1979" s="649"/>
      <c r="H1979" s="649"/>
    </row>
    <row r="1980" spans="1:8">
      <c r="A1980" s="7" t="s">
        <v>2767</v>
      </c>
      <c r="B1980" s="7" t="s">
        <v>2766</v>
      </c>
      <c r="C1980" s="7" t="s">
        <v>773</v>
      </c>
      <c r="D1980" s="649"/>
      <c r="E1980" s="649"/>
      <c r="F1980" s="649"/>
      <c r="G1980" s="649"/>
      <c r="H1980" s="649"/>
    </row>
    <row r="1981" spans="1:8">
      <c r="A1981" s="7" t="s">
        <v>2765</v>
      </c>
      <c r="B1981" s="7" t="s">
        <v>2764</v>
      </c>
      <c r="C1981" s="7" t="s">
        <v>773</v>
      </c>
      <c r="D1981" s="649"/>
      <c r="E1981" s="649"/>
      <c r="F1981" s="649"/>
      <c r="G1981" s="649"/>
      <c r="H1981" s="649"/>
    </row>
    <row r="1982" spans="1:8">
      <c r="A1982" s="7" t="s">
        <v>2763</v>
      </c>
      <c r="B1982" s="7" t="s">
        <v>2721</v>
      </c>
      <c r="C1982" s="7" t="s">
        <v>773</v>
      </c>
      <c r="D1982" s="649"/>
      <c r="E1982" s="649"/>
      <c r="F1982" s="649"/>
      <c r="G1982" s="649"/>
      <c r="H1982" s="649"/>
    </row>
    <row r="1983" spans="1:8">
      <c r="A1983" s="7" t="s">
        <v>2762</v>
      </c>
      <c r="B1983" s="7" t="s">
        <v>2761</v>
      </c>
      <c r="C1983" s="7" t="s">
        <v>773</v>
      </c>
      <c r="D1983" s="649"/>
      <c r="E1983" s="649"/>
      <c r="F1983" s="649"/>
      <c r="G1983" s="649"/>
      <c r="H1983" s="649"/>
    </row>
    <row r="1984" spans="1:8">
      <c r="A1984" s="7" t="s">
        <v>2760</v>
      </c>
      <c r="B1984" s="7" t="s">
        <v>2723</v>
      </c>
      <c r="C1984" s="7" t="s">
        <v>773</v>
      </c>
      <c r="D1984" s="649"/>
      <c r="E1984" s="649"/>
      <c r="F1984" s="649"/>
      <c r="G1984" s="649"/>
      <c r="H1984" s="649"/>
    </row>
    <row r="1985" spans="1:8">
      <c r="A1985" s="7" t="s">
        <v>2759</v>
      </c>
      <c r="B1985" s="7" t="s">
        <v>2758</v>
      </c>
      <c r="C1985" s="7" t="s">
        <v>773</v>
      </c>
      <c r="D1985" s="649"/>
      <c r="E1985" s="649"/>
      <c r="F1985" s="649"/>
      <c r="G1985" s="649"/>
      <c r="H1985" s="649"/>
    </row>
    <row r="1986" spans="1:8">
      <c r="A1986" s="7" t="s">
        <v>2757</v>
      </c>
      <c r="B1986" s="7" t="s">
        <v>2756</v>
      </c>
      <c r="C1986" s="7" t="s">
        <v>773</v>
      </c>
      <c r="D1986" s="649"/>
      <c r="E1986" s="649"/>
      <c r="F1986" s="649"/>
      <c r="G1986" s="649"/>
      <c r="H1986" s="649"/>
    </row>
    <row r="1987" spans="1:8">
      <c r="A1987" s="7" t="s">
        <v>2755</v>
      </c>
      <c r="B1987" s="7" t="s">
        <v>2754</v>
      </c>
      <c r="C1987" s="7" t="s">
        <v>773</v>
      </c>
      <c r="D1987" s="649"/>
      <c r="E1987" s="649"/>
      <c r="F1987" s="649"/>
      <c r="G1987" s="649"/>
      <c r="H1987" s="649"/>
    </row>
    <row r="1988" spans="1:8">
      <c r="A1988" s="7" t="s">
        <v>2753</v>
      </c>
      <c r="B1988" s="7" t="s">
        <v>2752</v>
      </c>
      <c r="C1988" s="7" t="s">
        <v>773</v>
      </c>
      <c r="D1988" s="649"/>
      <c r="E1988" s="649"/>
      <c r="F1988" s="649"/>
      <c r="G1988" s="649"/>
      <c r="H1988" s="649"/>
    </row>
    <row r="1989" spans="1:8">
      <c r="A1989" s="7" t="s">
        <v>2751</v>
      </c>
      <c r="B1989" s="7" t="s">
        <v>2750</v>
      </c>
      <c r="C1989" s="7" t="s">
        <v>773</v>
      </c>
      <c r="D1989" s="649"/>
      <c r="E1989" s="649"/>
      <c r="F1989" s="649"/>
      <c r="G1989" s="649"/>
      <c r="H1989" s="649"/>
    </row>
    <row r="1990" spans="1:8">
      <c r="A1990" s="7" t="s">
        <v>2749</v>
      </c>
      <c r="B1990" s="7" t="s">
        <v>2748</v>
      </c>
      <c r="C1990" s="7" t="s">
        <v>773</v>
      </c>
      <c r="D1990" s="649">
        <v>1.99</v>
      </c>
      <c r="E1990" s="649">
        <v>14.68</v>
      </c>
      <c r="F1990" s="649">
        <v>9.31</v>
      </c>
      <c r="G1990" s="649">
        <v>11.66</v>
      </c>
      <c r="H1990" s="649">
        <v>2.68</v>
      </c>
    </row>
    <row r="1991" spans="1:8">
      <c r="A1991" s="7" t="s">
        <v>2747</v>
      </c>
      <c r="B1991" s="7" t="s">
        <v>2746</v>
      </c>
      <c r="C1991" s="7" t="s">
        <v>773</v>
      </c>
      <c r="D1991" s="649"/>
      <c r="E1991" s="649"/>
      <c r="F1991" s="649"/>
      <c r="G1991" s="649"/>
      <c r="H1991" s="649"/>
    </row>
    <row r="1992" spans="1:8">
      <c r="A1992" s="7" t="s">
        <v>2745</v>
      </c>
      <c r="B1992" s="7" t="s">
        <v>2744</v>
      </c>
      <c r="C1992" s="7" t="s">
        <v>773</v>
      </c>
      <c r="D1992" s="649"/>
      <c r="E1992" s="649"/>
      <c r="F1992" s="649"/>
      <c r="G1992" s="649"/>
      <c r="H1992" s="649"/>
    </row>
    <row r="1993" spans="1:8">
      <c r="A1993" s="7" t="s">
        <v>2743</v>
      </c>
      <c r="B1993" s="7" t="s">
        <v>2742</v>
      </c>
      <c r="C1993" s="7" t="s">
        <v>773</v>
      </c>
      <c r="D1993" s="649"/>
      <c r="E1993" s="649"/>
      <c r="F1993" s="649"/>
      <c r="G1993" s="649"/>
      <c r="H1993" s="649"/>
    </row>
    <row r="1994" spans="1:8">
      <c r="A1994" s="7" t="s">
        <v>2741</v>
      </c>
      <c r="B1994" s="7" t="s">
        <v>2740</v>
      </c>
      <c r="C1994" s="7" t="s">
        <v>773</v>
      </c>
      <c r="D1994" s="649"/>
      <c r="E1994" s="649"/>
      <c r="F1994" s="649"/>
      <c r="G1994" s="649"/>
      <c r="H1994" s="649"/>
    </row>
    <row r="1995" spans="1:8">
      <c r="A1995" s="7" t="s">
        <v>2739</v>
      </c>
      <c r="B1995" s="7" t="s">
        <v>2738</v>
      </c>
      <c r="C1995" s="7" t="s">
        <v>773</v>
      </c>
      <c r="D1995" s="649"/>
      <c r="E1995" s="649"/>
      <c r="F1995" s="649"/>
      <c r="G1995" s="649"/>
      <c r="H1995" s="649"/>
    </row>
    <row r="1996" spans="1:8">
      <c r="A1996" s="7" t="s">
        <v>2737</v>
      </c>
      <c r="B1996" s="7" t="s">
        <v>392</v>
      </c>
      <c r="C1996" s="7" t="s">
        <v>773</v>
      </c>
      <c r="D1996" s="649"/>
      <c r="E1996" s="649"/>
      <c r="F1996" s="649"/>
      <c r="G1996" s="649"/>
      <c r="H1996" s="649"/>
    </row>
    <row r="1997" spans="1:8">
      <c r="A1997" s="7" t="s">
        <v>2736</v>
      </c>
      <c r="B1997" s="7" t="s">
        <v>2599</v>
      </c>
      <c r="C1997" s="7" t="s">
        <v>773</v>
      </c>
      <c r="D1997" s="649"/>
      <c r="E1997" s="649"/>
      <c r="F1997" s="649"/>
      <c r="G1997" s="649"/>
      <c r="H1997" s="649"/>
    </row>
    <row r="1998" spans="1:8">
      <c r="A1998" s="7" t="s">
        <v>2735</v>
      </c>
      <c r="B1998" s="7" t="s">
        <v>2597</v>
      </c>
      <c r="C1998" s="7" t="s">
        <v>773</v>
      </c>
      <c r="D1998" s="649"/>
      <c r="E1998" s="649"/>
      <c r="F1998" s="649"/>
      <c r="G1998" s="649"/>
      <c r="H1998" s="649"/>
    </row>
    <row r="1999" spans="1:8">
      <c r="A1999" s="7" t="s">
        <v>2734</v>
      </c>
      <c r="B1999" s="7" t="s">
        <v>2733</v>
      </c>
      <c r="C1999" s="7" t="s">
        <v>773</v>
      </c>
      <c r="D1999" s="649"/>
      <c r="E1999" s="649"/>
      <c r="F1999" s="649"/>
      <c r="G1999" s="649"/>
      <c r="H1999" s="649"/>
    </row>
    <row r="2000" spans="1:8">
      <c r="A2000" s="7" t="s">
        <v>2732</v>
      </c>
      <c r="B2000" s="7" t="s">
        <v>2731</v>
      </c>
      <c r="C2000" s="7" t="s">
        <v>773</v>
      </c>
      <c r="D2000" s="649"/>
      <c r="E2000" s="649"/>
      <c r="F2000" s="649"/>
      <c r="G2000" s="649"/>
      <c r="H2000" s="649"/>
    </row>
    <row r="2001" spans="1:8">
      <c r="A2001" s="7" t="s">
        <v>2730</v>
      </c>
      <c r="B2001" s="7" t="s">
        <v>2729</v>
      </c>
      <c r="C2001" s="7" t="s">
        <v>773</v>
      </c>
      <c r="D2001" s="649"/>
      <c r="E2001" s="649"/>
      <c r="F2001" s="649"/>
      <c r="G2001" s="649"/>
      <c r="H2001" s="649"/>
    </row>
    <row r="2002" spans="1:8">
      <c r="A2002" s="7" t="s">
        <v>2728</v>
      </c>
      <c r="B2002" s="7" t="s">
        <v>2727</v>
      </c>
      <c r="C2002" s="7" t="s">
        <v>773</v>
      </c>
      <c r="D2002" s="649"/>
      <c r="E2002" s="649"/>
      <c r="F2002" s="649"/>
      <c r="G2002" s="649"/>
      <c r="H2002" s="649"/>
    </row>
    <row r="2003" spans="1:8">
      <c r="A2003" s="7" t="s">
        <v>2726</v>
      </c>
      <c r="B2003" s="7" t="s">
        <v>2725</v>
      </c>
      <c r="C2003" s="7" t="s">
        <v>773</v>
      </c>
      <c r="D2003" s="649"/>
      <c r="E2003" s="649"/>
      <c r="F2003" s="649"/>
      <c r="G2003" s="649"/>
      <c r="H2003" s="649"/>
    </row>
    <row r="2004" spans="1:8">
      <c r="A2004" s="7" t="s">
        <v>2724</v>
      </c>
      <c r="B2004" s="7" t="s">
        <v>2723</v>
      </c>
      <c r="C2004" s="7" t="s">
        <v>773</v>
      </c>
      <c r="D2004" s="649"/>
      <c r="E2004" s="649"/>
      <c r="F2004" s="649"/>
      <c r="G2004" s="649"/>
      <c r="H2004" s="649"/>
    </row>
    <row r="2005" spans="1:8">
      <c r="A2005" s="7" t="s">
        <v>2722</v>
      </c>
      <c r="B2005" s="7" t="s">
        <v>2721</v>
      </c>
      <c r="C2005" s="7" t="s">
        <v>773</v>
      </c>
      <c r="D2005" s="649"/>
      <c r="E2005" s="649"/>
      <c r="F2005" s="649"/>
      <c r="G2005" s="649"/>
      <c r="H2005" s="649"/>
    </row>
    <row r="2006" spans="1:8">
      <c r="A2006" s="7" t="s">
        <v>2720</v>
      </c>
      <c r="B2006" s="7" t="s">
        <v>2719</v>
      </c>
      <c r="C2006" s="7" t="s">
        <v>773</v>
      </c>
      <c r="D2006" s="649"/>
      <c r="E2006" s="649"/>
      <c r="F2006" s="649"/>
      <c r="G2006" s="649"/>
      <c r="H2006" s="649"/>
    </row>
    <row r="2007" spans="1:8">
      <c r="A2007" s="7" t="s">
        <v>2718</v>
      </c>
      <c r="B2007" s="7" t="s">
        <v>416</v>
      </c>
      <c r="C2007" s="7" t="s">
        <v>773</v>
      </c>
      <c r="D2007" s="649">
        <v>181.02</v>
      </c>
      <c r="E2007" s="649">
        <v>131.24</v>
      </c>
      <c r="F2007" s="649">
        <v>89.37</v>
      </c>
      <c r="G2007" s="649">
        <v>237.7</v>
      </c>
      <c r="H2007" s="649">
        <v>300.93</v>
      </c>
    </row>
    <row r="2008" spans="1:8">
      <c r="A2008" s="7" t="s">
        <v>2717</v>
      </c>
      <c r="B2008" s="7" t="s">
        <v>475</v>
      </c>
      <c r="C2008" s="7" t="s">
        <v>773</v>
      </c>
      <c r="D2008" s="649">
        <v>122.9</v>
      </c>
      <c r="E2008" s="649">
        <v>124.04</v>
      </c>
      <c r="F2008" s="649">
        <v>84.5</v>
      </c>
      <c r="G2008" s="649">
        <v>129.47</v>
      </c>
      <c r="H2008" s="649">
        <v>232.32</v>
      </c>
    </row>
    <row r="2009" spans="1:8">
      <c r="A2009" s="7" t="s">
        <v>2716</v>
      </c>
      <c r="B2009" s="7" t="s">
        <v>2715</v>
      </c>
      <c r="C2009" s="7" t="s">
        <v>773</v>
      </c>
      <c r="D2009" s="649">
        <v>34.1</v>
      </c>
      <c r="E2009" s="649">
        <v>38.42</v>
      </c>
      <c r="F2009" s="649">
        <v>22.34</v>
      </c>
      <c r="G2009" s="649">
        <v>38.11</v>
      </c>
      <c r="H2009" s="649">
        <v>64.8</v>
      </c>
    </row>
    <row r="2010" spans="1:8">
      <c r="A2010" s="7" t="s">
        <v>2714</v>
      </c>
      <c r="B2010" s="7" t="s">
        <v>2713</v>
      </c>
      <c r="C2010" s="7" t="s">
        <v>773</v>
      </c>
      <c r="D2010" s="649">
        <v>3.19</v>
      </c>
      <c r="E2010" s="649">
        <v>2.84</v>
      </c>
      <c r="F2010" s="649">
        <v>1.66</v>
      </c>
      <c r="G2010" s="649">
        <v>1.38</v>
      </c>
      <c r="H2010" s="649">
        <v>17.32</v>
      </c>
    </row>
    <row r="2011" spans="1:8">
      <c r="A2011" s="7" t="s">
        <v>2712</v>
      </c>
      <c r="B2011" s="7" t="s">
        <v>2711</v>
      </c>
      <c r="C2011" s="7" t="s">
        <v>773</v>
      </c>
      <c r="D2011" s="649"/>
      <c r="E2011" s="649"/>
      <c r="F2011" s="649"/>
      <c r="G2011" s="649"/>
      <c r="H2011" s="649"/>
    </row>
    <row r="2012" spans="1:8">
      <c r="A2012" s="7" t="s">
        <v>2710</v>
      </c>
      <c r="B2012" s="7" t="s">
        <v>2709</v>
      </c>
      <c r="C2012" s="7" t="s">
        <v>773</v>
      </c>
      <c r="D2012" s="649">
        <v>7.17</v>
      </c>
      <c r="E2012" s="649">
        <v>6.61</v>
      </c>
      <c r="F2012" s="649">
        <v>3.74</v>
      </c>
      <c r="G2012" s="649">
        <v>3.86</v>
      </c>
      <c r="H2012" s="649">
        <v>7.92</v>
      </c>
    </row>
    <row r="2013" spans="1:8">
      <c r="A2013" s="7" t="s">
        <v>2708</v>
      </c>
      <c r="B2013" s="7" t="s">
        <v>2707</v>
      </c>
      <c r="C2013" s="7" t="s">
        <v>773</v>
      </c>
      <c r="D2013" s="649"/>
      <c r="E2013" s="649"/>
      <c r="F2013" s="649"/>
      <c r="G2013" s="649"/>
      <c r="H2013" s="649"/>
    </row>
    <row r="2014" spans="1:8">
      <c r="A2014" s="7" t="s">
        <v>2706</v>
      </c>
      <c r="B2014" s="7" t="s">
        <v>2705</v>
      </c>
      <c r="C2014" s="7" t="s">
        <v>773</v>
      </c>
      <c r="D2014" s="649">
        <v>0.45</v>
      </c>
      <c r="E2014" s="649">
        <v>0.46</v>
      </c>
      <c r="F2014" s="649">
        <v>0.2</v>
      </c>
      <c r="G2014" s="649">
        <v>0.79</v>
      </c>
      <c r="H2014" s="649">
        <v>0.79</v>
      </c>
    </row>
    <row r="2015" spans="1:8">
      <c r="A2015" s="7" t="s">
        <v>2704</v>
      </c>
      <c r="B2015" s="7" t="s">
        <v>2703</v>
      </c>
      <c r="C2015" s="7" t="s">
        <v>773</v>
      </c>
      <c r="D2015" s="649">
        <v>2.85</v>
      </c>
      <c r="E2015" s="649">
        <v>2.31</v>
      </c>
      <c r="F2015" s="649">
        <v>1.74</v>
      </c>
      <c r="G2015" s="649">
        <v>2.16</v>
      </c>
      <c r="H2015" s="649">
        <v>3.89</v>
      </c>
    </row>
    <row r="2016" spans="1:8">
      <c r="A2016" s="7" t="s">
        <v>2702</v>
      </c>
      <c r="B2016" s="7" t="s">
        <v>2701</v>
      </c>
      <c r="C2016" s="7" t="s">
        <v>773</v>
      </c>
      <c r="D2016" s="649">
        <v>0.42</v>
      </c>
      <c r="E2016" s="649">
        <v>0.56000000000000005</v>
      </c>
      <c r="F2016" s="649">
        <v>0.17</v>
      </c>
      <c r="G2016" s="649">
        <v>0.18</v>
      </c>
      <c r="H2016" s="649">
        <v>0.24</v>
      </c>
    </row>
    <row r="2017" spans="1:8">
      <c r="A2017" s="7" t="s">
        <v>2700</v>
      </c>
      <c r="B2017" s="7" t="s">
        <v>2699</v>
      </c>
      <c r="C2017" s="7" t="s">
        <v>773</v>
      </c>
      <c r="D2017" s="649">
        <v>0.73</v>
      </c>
      <c r="E2017" s="649">
        <v>0.99</v>
      </c>
      <c r="F2017" s="649">
        <v>0.3</v>
      </c>
      <c r="G2017" s="649">
        <v>0.44</v>
      </c>
      <c r="H2017" s="649">
        <v>0.78</v>
      </c>
    </row>
    <row r="2018" spans="1:8">
      <c r="A2018" s="7" t="s">
        <v>2698</v>
      </c>
      <c r="B2018" s="7" t="s">
        <v>2697</v>
      </c>
      <c r="C2018" s="7" t="s">
        <v>773</v>
      </c>
      <c r="D2018" s="649">
        <v>1.58</v>
      </c>
      <c r="E2018" s="649">
        <v>1.47</v>
      </c>
      <c r="F2018" s="649">
        <v>1.34</v>
      </c>
      <c r="G2018" s="649">
        <v>1.1399999999999999</v>
      </c>
      <c r="H2018" s="649">
        <v>0.94</v>
      </c>
    </row>
    <row r="2019" spans="1:8">
      <c r="A2019" s="7" t="s">
        <v>2696</v>
      </c>
      <c r="B2019" s="7" t="s">
        <v>2008</v>
      </c>
      <c r="C2019" s="7" t="s">
        <v>773</v>
      </c>
      <c r="D2019" s="649">
        <v>2.08</v>
      </c>
      <c r="E2019" s="649">
        <v>1.5</v>
      </c>
      <c r="F2019" s="649">
        <v>1.63</v>
      </c>
      <c r="G2019" s="649">
        <v>1.56</v>
      </c>
      <c r="H2019" s="649">
        <v>1.44</v>
      </c>
    </row>
    <row r="2020" spans="1:8">
      <c r="A2020" s="7" t="s">
        <v>2695</v>
      </c>
      <c r="B2020" s="7" t="s">
        <v>2694</v>
      </c>
      <c r="C2020" s="7" t="s">
        <v>773</v>
      </c>
      <c r="D2020" s="649"/>
      <c r="E2020" s="649"/>
      <c r="F2020" s="649"/>
      <c r="G2020" s="649"/>
      <c r="H2020" s="649"/>
    </row>
    <row r="2021" spans="1:8">
      <c r="A2021" s="7" t="s">
        <v>2693</v>
      </c>
      <c r="B2021" s="7" t="s">
        <v>2692</v>
      </c>
      <c r="C2021" s="7" t="s">
        <v>773</v>
      </c>
      <c r="D2021" s="649">
        <v>3.39</v>
      </c>
      <c r="E2021" s="649">
        <v>2.2799999999999998</v>
      </c>
      <c r="F2021" s="649">
        <v>0.95</v>
      </c>
      <c r="G2021" s="649">
        <v>1.21</v>
      </c>
      <c r="H2021" s="649">
        <v>0.95</v>
      </c>
    </row>
    <row r="2022" spans="1:8">
      <c r="A2022" s="7" t="s">
        <v>2691</v>
      </c>
      <c r="B2022" s="7" t="s">
        <v>2690</v>
      </c>
      <c r="C2022" s="7" t="s">
        <v>773</v>
      </c>
      <c r="D2022" s="649"/>
      <c r="E2022" s="649"/>
      <c r="F2022" s="649"/>
      <c r="G2022" s="649"/>
      <c r="H2022" s="649"/>
    </row>
    <row r="2023" spans="1:8">
      <c r="A2023" s="7" t="s">
        <v>2689</v>
      </c>
      <c r="B2023" s="7" t="s">
        <v>2688</v>
      </c>
      <c r="C2023" s="7" t="s">
        <v>773</v>
      </c>
      <c r="D2023" s="649"/>
      <c r="E2023" s="649"/>
      <c r="F2023" s="649"/>
      <c r="G2023" s="649"/>
      <c r="H2023" s="649"/>
    </row>
    <row r="2024" spans="1:8">
      <c r="A2024" s="7" t="s">
        <v>2687</v>
      </c>
      <c r="B2024" s="7" t="s">
        <v>2686</v>
      </c>
      <c r="C2024" s="7" t="s">
        <v>773</v>
      </c>
      <c r="D2024" s="649"/>
      <c r="E2024" s="649"/>
      <c r="F2024" s="649"/>
      <c r="G2024" s="649"/>
      <c r="H2024" s="649"/>
    </row>
    <row r="2025" spans="1:8">
      <c r="A2025" s="7" t="s">
        <v>2685</v>
      </c>
      <c r="B2025" s="7" t="s">
        <v>2684</v>
      </c>
      <c r="C2025" s="7" t="s">
        <v>773</v>
      </c>
      <c r="D2025" s="649">
        <v>0.32</v>
      </c>
      <c r="E2025" s="649">
        <v>0.98</v>
      </c>
      <c r="F2025" s="649">
        <v>0.32</v>
      </c>
      <c r="G2025" s="649">
        <v>0.04</v>
      </c>
      <c r="H2025" s="649">
        <v>1.02</v>
      </c>
    </row>
    <row r="2026" spans="1:8">
      <c r="A2026" s="7" t="s">
        <v>2683</v>
      </c>
      <c r="B2026" s="7" t="s">
        <v>2682</v>
      </c>
      <c r="C2026" s="7" t="s">
        <v>773</v>
      </c>
      <c r="D2026" s="649">
        <v>0.01</v>
      </c>
      <c r="E2026" s="649">
        <v>0.36</v>
      </c>
      <c r="F2026" s="649">
        <v>0.34</v>
      </c>
      <c r="G2026" s="649">
        <v>0.5</v>
      </c>
      <c r="H2026" s="649">
        <v>0.9</v>
      </c>
    </row>
    <row r="2027" spans="1:8">
      <c r="A2027" s="7" t="s">
        <v>2681</v>
      </c>
      <c r="B2027" s="7" t="s">
        <v>2680</v>
      </c>
      <c r="C2027" s="7" t="s">
        <v>773</v>
      </c>
      <c r="D2027" s="649">
        <v>0.12</v>
      </c>
      <c r="E2027" s="649">
        <v>0.34</v>
      </c>
      <c r="F2027" s="649">
        <v>0.47</v>
      </c>
      <c r="G2027" s="649">
        <v>0.46</v>
      </c>
      <c r="H2027" s="649">
        <v>0.43</v>
      </c>
    </row>
    <row r="2028" spans="1:8">
      <c r="A2028" s="7" t="s">
        <v>2679</v>
      </c>
      <c r="B2028" s="7" t="s">
        <v>2678</v>
      </c>
      <c r="C2028" s="7" t="s">
        <v>773</v>
      </c>
      <c r="D2028" s="649"/>
      <c r="E2028" s="649"/>
      <c r="F2028" s="649"/>
      <c r="G2028" s="649"/>
      <c r="H2028" s="649"/>
    </row>
    <row r="2029" spans="1:8">
      <c r="A2029" s="7" t="s">
        <v>2677</v>
      </c>
      <c r="B2029" s="7" t="s">
        <v>2676</v>
      </c>
      <c r="C2029" s="7" t="s">
        <v>773</v>
      </c>
      <c r="D2029" s="649"/>
      <c r="E2029" s="649"/>
      <c r="F2029" s="649"/>
      <c r="G2029" s="649"/>
      <c r="H2029" s="649"/>
    </row>
    <row r="2030" spans="1:8">
      <c r="A2030" s="7" t="s">
        <v>2675</v>
      </c>
      <c r="B2030" s="7" t="s">
        <v>2674</v>
      </c>
      <c r="C2030" s="7" t="s">
        <v>773</v>
      </c>
      <c r="D2030" s="649"/>
      <c r="E2030" s="649"/>
      <c r="F2030" s="649"/>
      <c r="G2030" s="649"/>
      <c r="H2030" s="649"/>
    </row>
    <row r="2031" spans="1:8">
      <c r="A2031" s="7" t="s">
        <v>2673</v>
      </c>
      <c r="B2031" s="7" t="s">
        <v>2672</v>
      </c>
      <c r="C2031" s="7" t="s">
        <v>773</v>
      </c>
      <c r="D2031" s="649">
        <v>9.27</v>
      </c>
      <c r="E2031" s="649">
        <v>6.52</v>
      </c>
      <c r="F2031" s="649">
        <v>3.21</v>
      </c>
      <c r="G2031" s="649">
        <v>3.61</v>
      </c>
      <c r="H2031" s="649">
        <v>5.59</v>
      </c>
    </row>
    <row r="2032" spans="1:8">
      <c r="A2032" s="7" t="s">
        <v>2671</v>
      </c>
      <c r="B2032" s="7" t="s">
        <v>2670</v>
      </c>
      <c r="C2032" s="7" t="s">
        <v>773</v>
      </c>
      <c r="D2032" s="649"/>
      <c r="E2032" s="649">
        <v>6.74</v>
      </c>
      <c r="F2032" s="649">
        <v>14.59</v>
      </c>
      <c r="G2032" s="649">
        <v>14.19</v>
      </c>
      <c r="H2032" s="649">
        <v>24.61</v>
      </c>
    </row>
    <row r="2033" spans="1:8">
      <c r="A2033" s="7" t="s">
        <v>2669</v>
      </c>
      <c r="B2033" s="7" t="s">
        <v>2668</v>
      </c>
      <c r="C2033" s="7" t="s">
        <v>773</v>
      </c>
      <c r="D2033" s="649"/>
      <c r="E2033" s="649"/>
      <c r="F2033" s="649"/>
      <c r="G2033" s="649"/>
      <c r="H2033" s="649"/>
    </row>
    <row r="2034" spans="1:8">
      <c r="A2034" s="7" t="s">
        <v>2667</v>
      </c>
      <c r="B2034" s="7" t="s">
        <v>2666</v>
      </c>
      <c r="C2034" s="7" t="s">
        <v>773</v>
      </c>
      <c r="D2034" s="649">
        <v>14.63</v>
      </c>
      <c r="E2034" s="649">
        <v>7.95</v>
      </c>
      <c r="F2034" s="649">
        <v>7.57</v>
      </c>
      <c r="G2034" s="649">
        <v>7.45</v>
      </c>
      <c r="H2034" s="649">
        <v>7.39</v>
      </c>
    </row>
    <row r="2035" spans="1:8">
      <c r="A2035" s="7" t="s">
        <v>2665</v>
      </c>
      <c r="B2035" s="7" t="s">
        <v>2664</v>
      </c>
      <c r="C2035" s="7" t="s">
        <v>773</v>
      </c>
      <c r="D2035" s="649"/>
      <c r="E2035" s="649"/>
      <c r="F2035" s="649"/>
      <c r="G2035" s="649"/>
      <c r="H2035" s="649"/>
    </row>
    <row r="2036" spans="1:8">
      <c r="A2036" s="7" t="s">
        <v>2663</v>
      </c>
      <c r="B2036" s="7" t="s">
        <v>2662</v>
      </c>
      <c r="C2036" s="7" t="s">
        <v>773</v>
      </c>
      <c r="D2036" s="649">
        <v>0.92</v>
      </c>
      <c r="E2036" s="649">
        <v>1.01</v>
      </c>
      <c r="F2036" s="649">
        <v>1.36</v>
      </c>
      <c r="G2036" s="649">
        <v>1.42</v>
      </c>
      <c r="H2036" s="649">
        <v>1.55</v>
      </c>
    </row>
    <row r="2037" spans="1:8">
      <c r="A2037" s="7" t="s">
        <v>2661</v>
      </c>
      <c r="B2037" s="7" t="s">
        <v>2660</v>
      </c>
      <c r="C2037" s="7" t="s">
        <v>773</v>
      </c>
      <c r="D2037" s="649"/>
      <c r="E2037" s="649"/>
      <c r="F2037" s="649"/>
      <c r="G2037" s="649">
        <v>4.8</v>
      </c>
      <c r="H2037" s="649">
        <v>13.22</v>
      </c>
    </row>
    <row r="2038" spans="1:8">
      <c r="A2038" s="7" t="s">
        <v>2659</v>
      </c>
      <c r="B2038" s="7" t="s">
        <v>2658</v>
      </c>
      <c r="C2038" s="7" t="s">
        <v>773</v>
      </c>
      <c r="D2038" s="649"/>
      <c r="E2038" s="649"/>
      <c r="F2038" s="649"/>
      <c r="G2038" s="649"/>
      <c r="H2038" s="649"/>
    </row>
    <row r="2039" spans="1:8">
      <c r="A2039" s="7" t="s">
        <v>2657</v>
      </c>
      <c r="B2039" s="7" t="s">
        <v>2656</v>
      </c>
      <c r="C2039" s="7" t="s">
        <v>773</v>
      </c>
      <c r="D2039" s="649">
        <v>31.02</v>
      </c>
      <c r="E2039" s="649">
        <v>21.98</v>
      </c>
      <c r="F2039" s="649">
        <v>19.16</v>
      </c>
      <c r="G2039" s="649">
        <v>36.630000000000003</v>
      </c>
      <c r="H2039" s="649">
        <v>47.77</v>
      </c>
    </row>
    <row r="2040" spans="1:8">
      <c r="A2040" s="7" t="s">
        <v>2655</v>
      </c>
      <c r="B2040" s="7" t="s">
        <v>2654</v>
      </c>
      <c r="C2040" s="7" t="s">
        <v>773</v>
      </c>
      <c r="D2040" s="649"/>
      <c r="E2040" s="649">
        <v>1.06</v>
      </c>
      <c r="F2040" s="649">
        <v>0.56999999999999995</v>
      </c>
      <c r="G2040" s="649">
        <v>7.0000000000000007E-2</v>
      </c>
      <c r="H2040" s="649">
        <v>0.04</v>
      </c>
    </row>
    <row r="2041" spans="1:8">
      <c r="A2041" s="7" t="s">
        <v>2653</v>
      </c>
      <c r="B2041" s="7" t="s">
        <v>2652</v>
      </c>
      <c r="C2041" s="7" t="s">
        <v>773</v>
      </c>
      <c r="D2041" s="649">
        <v>0.49</v>
      </c>
      <c r="E2041" s="649">
        <v>0.51</v>
      </c>
      <c r="F2041" s="649">
        <v>0.28999999999999998</v>
      </c>
      <c r="G2041" s="649">
        <v>0.3</v>
      </c>
      <c r="H2041" s="649">
        <v>0.33</v>
      </c>
    </row>
    <row r="2042" spans="1:8">
      <c r="A2042" s="7" t="s">
        <v>2651</v>
      </c>
      <c r="B2042" s="7" t="s">
        <v>2650</v>
      </c>
      <c r="C2042" s="7" t="s">
        <v>773</v>
      </c>
      <c r="D2042" s="649">
        <v>0.67</v>
      </c>
      <c r="E2042" s="649">
        <v>1.03</v>
      </c>
      <c r="F2042" s="649">
        <v>1.1299999999999999</v>
      </c>
      <c r="G2042" s="649">
        <v>0.47</v>
      </c>
      <c r="H2042" s="649">
        <v>1.2</v>
      </c>
    </row>
    <row r="2043" spans="1:8">
      <c r="A2043" s="7" t="s">
        <v>2649</v>
      </c>
      <c r="B2043" s="7" t="s">
        <v>2648</v>
      </c>
      <c r="C2043" s="7" t="s">
        <v>773</v>
      </c>
      <c r="D2043" s="649">
        <v>7.0000000000000007E-2</v>
      </c>
      <c r="E2043" s="649">
        <v>0.1</v>
      </c>
      <c r="F2043" s="649">
        <v>0.04</v>
      </c>
      <c r="G2043" s="649">
        <v>0.15</v>
      </c>
      <c r="H2043" s="649">
        <v>0.43</v>
      </c>
    </row>
    <row r="2044" spans="1:8">
      <c r="A2044" s="7" t="s">
        <v>2647</v>
      </c>
      <c r="B2044" s="7" t="s">
        <v>2646</v>
      </c>
      <c r="C2044" s="7" t="s">
        <v>773</v>
      </c>
      <c r="D2044" s="649">
        <v>0.11</v>
      </c>
      <c r="E2044" s="649">
        <v>0.02</v>
      </c>
      <c r="F2044" s="649">
        <v>0.15</v>
      </c>
      <c r="G2044" s="649">
        <v>0.06</v>
      </c>
      <c r="H2044" s="649">
        <v>0.03</v>
      </c>
    </row>
    <row r="2045" spans="1:8">
      <c r="A2045" s="7" t="s">
        <v>2645</v>
      </c>
      <c r="B2045" s="7" t="s">
        <v>2644</v>
      </c>
      <c r="C2045" s="7" t="s">
        <v>773</v>
      </c>
      <c r="D2045" s="649"/>
      <c r="E2045" s="649"/>
      <c r="F2045" s="649"/>
      <c r="G2045" s="649"/>
      <c r="H2045" s="649"/>
    </row>
    <row r="2046" spans="1:8">
      <c r="A2046" s="7" t="s">
        <v>2643</v>
      </c>
      <c r="B2046" s="7" t="s">
        <v>2642</v>
      </c>
      <c r="C2046" s="7" t="s">
        <v>773</v>
      </c>
      <c r="D2046" s="649"/>
      <c r="E2046" s="649"/>
      <c r="F2046" s="649"/>
      <c r="G2046" s="649"/>
      <c r="H2046" s="649"/>
    </row>
    <row r="2047" spans="1:8">
      <c r="A2047" s="7" t="s">
        <v>2641</v>
      </c>
      <c r="B2047" s="7" t="s">
        <v>2640</v>
      </c>
      <c r="C2047" s="7" t="s">
        <v>773</v>
      </c>
      <c r="D2047" s="649"/>
      <c r="E2047" s="649"/>
      <c r="F2047" s="649"/>
      <c r="G2047" s="649"/>
      <c r="H2047" s="649"/>
    </row>
    <row r="2048" spans="1:8">
      <c r="A2048" s="7" t="s">
        <v>2639</v>
      </c>
      <c r="B2048" s="7" t="s">
        <v>2638</v>
      </c>
      <c r="C2048" s="7" t="s">
        <v>773</v>
      </c>
      <c r="D2048" s="649"/>
      <c r="E2048" s="649"/>
      <c r="F2048" s="649"/>
      <c r="G2048" s="649"/>
      <c r="H2048" s="649"/>
    </row>
    <row r="2049" spans="1:8">
      <c r="A2049" s="7" t="s">
        <v>2637</v>
      </c>
      <c r="B2049" s="7" t="s">
        <v>2636</v>
      </c>
      <c r="C2049" s="7" t="s">
        <v>773</v>
      </c>
      <c r="D2049" s="649"/>
      <c r="E2049" s="649"/>
      <c r="F2049" s="649"/>
      <c r="G2049" s="649"/>
      <c r="H2049" s="649"/>
    </row>
    <row r="2050" spans="1:8">
      <c r="A2050" s="7" t="s">
        <v>2635</v>
      </c>
      <c r="B2050" s="7" t="s">
        <v>2634</v>
      </c>
      <c r="C2050" s="7" t="s">
        <v>773</v>
      </c>
      <c r="D2050" s="649"/>
      <c r="E2050" s="649"/>
      <c r="F2050" s="649"/>
      <c r="G2050" s="649"/>
      <c r="H2050" s="649"/>
    </row>
    <row r="2051" spans="1:8">
      <c r="A2051" s="7" t="s">
        <v>2633</v>
      </c>
      <c r="B2051" s="7" t="s">
        <v>2632</v>
      </c>
      <c r="C2051" s="7" t="s">
        <v>773</v>
      </c>
      <c r="D2051" s="649"/>
      <c r="E2051" s="649"/>
      <c r="F2051" s="649"/>
      <c r="G2051" s="649"/>
      <c r="H2051" s="649"/>
    </row>
    <row r="2052" spans="1:8">
      <c r="A2052" s="7" t="s">
        <v>2631</v>
      </c>
      <c r="B2052" s="7" t="s">
        <v>2630</v>
      </c>
      <c r="C2052" s="7" t="s">
        <v>773</v>
      </c>
      <c r="D2052" s="649"/>
      <c r="E2052" s="649"/>
      <c r="F2052" s="649"/>
      <c r="G2052" s="649"/>
      <c r="H2052" s="649"/>
    </row>
    <row r="2053" spans="1:8">
      <c r="A2053" s="7" t="s">
        <v>2629</v>
      </c>
      <c r="B2053" s="7" t="s">
        <v>2628</v>
      </c>
      <c r="C2053" s="7" t="s">
        <v>773</v>
      </c>
      <c r="D2053" s="649">
        <v>6.22</v>
      </c>
      <c r="E2053" s="649">
        <v>6.31</v>
      </c>
      <c r="F2053" s="649">
        <v>1.39</v>
      </c>
      <c r="G2053" s="649">
        <v>2.3199999999999998</v>
      </c>
      <c r="H2053" s="649">
        <v>1.87</v>
      </c>
    </row>
    <row r="2054" spans="1:8">
      <c r="A2054" s="7" t="s">
        <v>2627</v>
      </c>
      <c r="B2054" s="7" t="s">
        <v>2626</v>
      </c>
      <c r="C2054" s="7" t="s">
        <v>773</v>
      </c>
      <c r="D2054" s="649"/>
      <c r="E2054" s="649"/>
      <c r="F2054" s="649"/>
      <c r="G2054" s="649"/>
      <c r="H2054" s="649"/>
    </row>
    <row r="2055" spans="1:8">
      <c r="A2055" s="7" t="s">
        <v>2625</v>
      </c>
      <c r="B2055" s="7" t="s">
        <v>2624</v>
      </c>
      <c r="C2055" s="7" t="s">
        <v>773</v>
      </c>
      <c r="D2055" s="649"/>
      <c r="E2055" s="649"/>
      <c r="F2055" s="649"/>
      <c r="G2055" s="649"/>
      <c r="H2055" s="649"/>
    </row>
    <row r="2056" spans="1:8">
      <c r="A2056" s="7" t="s">
        <v>2623</v>
      </c>
      <c r="B2056" s="7" t="s">
        <v>2006</v>
      </c>
      <c r="C2056" s="7" t="s">
        <v>773</v>
      </c>
      <c r="D2056" s="649">
        <v>0.42</v>
      </c>
      <c r="E2056" s="649">
        <v>9.34</v>
      </c>
      <c r="F2056" s="649">
        <v>-1.63</v>
      </c>
      <c r="G2056" s="649">
        <v>3.51</v>
      </c>
      <c r="H2056" s="649">
        <v>22.95</v>
      </c>
    </row>
    <row r="2057" spans="1:8">
      <c r="A2057" s="7" t="s">
        <v>2622</v>
      </c>
      <c r="B2057" s="7" t="s">
        <v>2621</v>
      </c>
      <c r="C2057" s="7" t="s">
        <v>773</v>
      </c>
      <c r="D2057" s="649"/>
      <c r="E2057" s="649"/>
      <c r="F2057" s="649"/>
      <c r="G2057" s="649"/>
      <c r="H2057" s="649"/>
    </row>
    <row r="2058" spans="1:8">
      <c r="A2058" s="7" t="s">
        <v>2620</v>
      </c>
      <c r="B2058" s="7" t="s">
        <v>2619</v>
      </c>
      <c r="C2058" s="7" t="s">
        <v>773</v>
      </c>
      <c r="D2058" s="649"/>
      <c r="E2058" s="649"/>
      <c r="F2058" s="649"/>
      <c r="G2058" s="649"/>
      <c r="H2058" s="649"/>
    </row>
    <row r="2059" spans="1:8">
      <c r="A2059" s="7" t="s">
        <v>2618</v>
      </c>
      <c r="B2059" s="7" t="s">
        <v>2617</v>
      </c>
      <c r="C2059" s="7" t="s">
        <v>773</v>
      </c>
      <c r="D2059" s="649"/>
      <c r="E2059" s="649"/>
      <c r="F2059" s="649"/>
      <c r="G2059" s="649">
        <v>0.68</v>
      </c>
      <c r="H2059" s="649">
        <v>1.1100000000000001</v>
      </c>
    </row>
    <row r="2060" spans="1:8">
      <c r="A2060" s="7" t="s">
        <v>2616</v>
      </c>
      <c r="B2060" s="7" t="s">
        <v>2615</v>
      </c>
      <c r="C2060" s="7" t="s">
        <v>773</v>
      </c>
      <c r="D2060" s="649">
        <v>2.46</v>
      </c>
      <c r="E2060" s="649">
        <v>2.11</v>
      </c>
      <c r="F2060" s="649">
        <v>1.35</v>
      </c>
      <c r="G2060" s="649">
        <v>1.92</v>
      </c>
      <c r="H2060" s="649">
        <v>2.23</v>
      </c>
    </row>
    <row r="2061" spans="1:8">
      <c r="A2061" s="7" t="s">
        <v>2614</v>
      </c>
      <c r="B2061" s="7" t="s">
        <v>2613</v>
      </c>
      <c r="C2061" s="7" t="s">
        <v>773</v>
      </c>
      <c r="D2061" s="649"/>
      <c r="E2061" s="649"/>
      <c r="F2061" s="649"/>
      <c r="G2061" s="649"/>
      <c r="H2061" s="649"/>
    </row>
    <row r="2062" spans="1:8">
      <c r="A2062" s="7" t="s">
        <v>2612</v>
      </c>
      <c r="B2062" s="7" t="s">
        <v>2611</v>
      </c>
      <c r="C2062" s="7" t="s">
        <v>773</v>
      </c>
      <c r="D2062" s="649"/>
      <c r="E2062" s="649"/>
      <c r="F2062" s="649"/>
      <c r="G2062" s="649"/>
      <c r="H2062" s="649"/>
    </row>
    <row r="2063" spans="1:8">
      <c r="A2063" s="7" t="s">
        <v>2610</v>
      </c>
      <c r="B2063" s="7" t="s">
        <v>2609</v>
      </c>
      <c r="C2063" s="7" t="s">
        <v>773</v>
      </c>
      <c r="D2063" s="649"/>
      <c r="E2063" s="649"/>
      <c r="F2063" s="649"/>
      <c r="G2063" s="649"/>
      <c r="H2063" s="649"/>
    </row>
    <row r="2064" spans="1:8">
      <c r="A2064" s="7" t="s">
        <v>2608</v>
      </c>
      <c r="B2064" s="7" t="s">
        <v>2607</v>
      </c>
      <c r="C2064" s="7" t="s">
        <v>773</v>
      </c>
      <c r="D2064" s="649"/>
      <c r="E2064" s="649"/>
      <c r="F2064" s="649"/>
      <c r="G2064" s="649"/>
      <c r="H2064" s="649"/>
    </row>
    <row r="2065" spans="1:8">
      <c r="A2065" s="7" t="s">
        <v>2606</v>
      </c>
      <c r="B2065" s="7" t="s">
        <v>2605</v>
      </c>
      <c r="C2065" s="7" t="s">
        <v>773</v>
      </c>
      <c r="D2065" s="649"/>
      <c r="E2065" s="649"/>
      <c r="F2065" s="649"/>
      <c r="G2065" s="649"/>
      <c r="H2065" s="649"/>
    </row>
    <row r="2066" spans="1:8">
      <c r="A2066" s="7" t="s">
        <v>2604</v>
      </c>
      <c r="B2066" s="7" t="s">
        <v>2603</v>
      </c>
      <c r="C2066" s="7" t="s">
        <v>773</v>
      </c>
      <c r="D2066" s="649"/>
      <c r="E2066" s="649"/>
      <c r="F2066" s="649"/>
      <c r="G2066" s="649"/>
      <c r="H2066" s="649"/>
    </row>
    <row r="2067" spans="1:8">
      <c r="A2067" s="7" t="s">
        <v>2602</v>
      </c>
      <c r="B2067" s="7" t="s">
        <v>2601</v>
      </c>
      <c r="C2067" s="7" t="s">
        <v>773</v>
      </c>
      <c r="D2067" s="649"/>
      <c r="E2067" s="649"/>
      <c r="F2067" s="649"/>
      <c r="G2067" s="649"/>
      <c r="H2067" s="649"/>
    </row>
    <row r="2068" spans="1:8">
      <c r="A2068" s="7" t="s">
        <v>2600</v>
      </c>
      <c r="B2068" s="7" t="s">
        <v>2599</v>
      </c>
      <c r="C2068" s="7" t="s">
        <v>773</v>
      </c>
      <c r="D2068" s="649"/>
      <c r="E2068" s="649"/>
      <c r="F2068" s="649"/>
      <c r="G2068" s="649"/>
      <c r="H2068" s="649"/>
    </row>
    <row r="2069" spans="1:8">
      <c r="A2069" s="7" t="s">
        <v>2598</v>
      </c>
      <c r="B2069" s="7" t="s">
        <v>2597</v>
      </c>
      <c r="C2069" s="7" t="s">
        <v>773</v>
      </c>
      <c r="D2069" s="649"/>
      <c r="E2069" s="649"/>
      <c r="F2069" s="649"/>
      <c r="G2069" s="649"/>
      <c r="H2069" s="649"/>
    </row>
    <row r="2070" spans="1:8">
      <c r="A2070" s="7" t="s">
        <v>2596</v>
      </c>
      <c r="B2070" s="7" t="s">
        <v>2595</v>
      </c>
      <c r="C2070" s="7" t="s">
        <v>773</v>
      </c>
      <c r="D2070" s="649"/>
      <c r="E2070" s="649"/>
      <c r="F2070" s="649"/>
      <c r="G2070" s="649"/>
      <c r="H2070" s="649"/>
    </row>
    <row r="2071" spans="1:8">
      <c r="A2071" s="7" t="s">
        <v>2594</v>
      </c>
      <c r="B2071" s="7" t="s">
        <v>1696</v>
      </c>
      <c r="C2071" s="7" t="s">
        <v>773</v>
      </c>
      <c r="D2071" s="649">
        <v>0.22</v>
      </c>
      <c r="E2071" s="649">
        <v>0.26</v>
      </c>
      <c r="F2071" s="649">
        <v>0.1</v>
      </c>
      <c r="G2071" s="649">
        <v>7.0000000000000007E-2</v>
      </c>
      <c r="H2071" s="649">
        <v>0.56000000000000005</v>
      </c>
    </row>
    <row r="2072" spans="1:8">
      <c r="A2072" s="7" t="s">
        <v>2593</v>
      </c>
      <c r="B2072" s="7" t="s">
        <v>411</v>
      </c>
      <c r="C2072" s="7" t="s">
        <v>773</v>
      </c>
      <c r="D2072" s="649">
        <v>58.12</v>
      </c>
      <c r="E2072" s="649">
        <v>7.2</v>
      </c>
      <c r="F2072" s="649">
        <v>4.87</v>
      </c>
      <c r="G2072" s="649">
        <v>108.23</v>
      </c>
      <c r="H2072" s="649">
        <v>68.61</v>
      </c>
    </row>
    <row r="2073" spans="1:8">
      <c r="A2073" s="7" t="s">
        <v>2592</v>
      </c>
      <c r="B2073" s="7" t="s">
        <v>2591</v>
      </c>
      <c r="C2073" s="7" t="s">
        <v>773</v>
      </c>
      <c r="D2073" s="649"/>
      <c r="E2073" s="649"/>
      <c r="F2073" s="649"/>
      <c r="G2073" s="649"/>
      <c r="H2073" s="649"/>
    </row>
    <row r="2074" spans="1:8">
      <c r="A2074" s="7" t="s">
        <v>2590</v>
      </c>
      <c r="B2074" s="7" t="s">
        <v>2589</v>
      </c>
      <c r="C2074" s="7" t="s">
        <v>773</v>
      </c>
      <c r="D2074" s="649"/>
      <c r="E2074" s="649"/>
      <c r="F2074" s="649"/>
      <c r="G2074" s="649"/>
      <c r="H2074" s="649"/>
    </row>
    <row r="2075" spans="1:8">
      <c r="A2075" s="7" t="s">
        <v>2588</v>
      </c>
      <c r="B2075" s="7" t="s">
        <v>2587</v>
      </c>
      <c r="C2075" s="7" t="s">
        <v>773</v>
      </c>
      <c r="D2075" s="649"/>
      <c r="E2075" s="649"/>
      <c r="F2075" s="649"/>
      <c r="G2075" s="649"/>
      <c r="H2075" s="649"/>
    </row>
    <row r="2076" spans="1:8">
      <c r="A2076" s="7" t="s">
        <v>2586</v>
      </c>
      <c r="B2076" s="7" t="s">
        <v>2585</v>
      </c>
      <c r="C2076" s="7" t="s">
        <v>773</v>
      </c>
      <c r="D2076" s="649"/>
      <c r="E2076" s="649"/>
      <c r="F2076" s="649"/>
      <c r="G2076" s="649"/>
      <c r="H2076" s="649"/>
    </row>
    <row r="2077" spans="1:8">
      <c r="A2077" s="7" t="s">
        <v>2584</v>
      </c>
      <c r="B2077" s="7" t="s">
        <v>2583</v>
      </c>
      <c r="C2077" s="7" t="s">
        <v>773</v>
      </c>
      <c r="D2077" s="649"/>
      <c r="E2077" s="649"/>
      <c r="F2077" s="649"/>
      <c r="G2077" s="649"/>
      <c r="H2077" s="649"/>
    </row>
    <row r="2078" spans="1:8">
      <c r="A2078" s="7" t="s">
        <v>2582</v>
      </c>
      <c r="B2078" s="7" t="s">
        <v>2581</v>
      </c>
      <c r="C2078" s="7" t="s">
        <v>773</v>
      </c>
      <c r="D2078" s="649"/>
      <c r="E2078" s="649"/>
      <c r="F2078" s="649"/>
      <c r="G2078" s="649"/>
      <c r="H2078" s="649"/>
    </row>
    <row r="2079" spans="1:8">
      <c r="A2079" s="7" t="s">
        <v>2580</v>
      </c>
      <c r="B2079" s="7" t="s">
        <v>2579</v>
      </c>
      <c r="C2079" s="7" t="s">
        <v>773</v>
      </c>
      <c r="D2079" s="649"/>
      <c r="E2079" s="649"/>
      <c r="F2079" s="649"/>
      <c r="G2079" s="649"/>
      <c r="H2079" s="649"/>
    </row>
    <row r="2080" spans="1:8">
      <c r="A2080" s="7" t="s">
        <v>2578</v>
      </c>
      <c r="B2080" s="7" t="s">
        <v>2577</v>
      </c>
      <c r="C2080" s="7" t="s">
        <v>773</v>
      </c>
      <c r="D2080" s="649"/>
      <c r="E2080" s="649"/>
      <c r="F2080" s="649"/>
      <c r="G2080" s="649"/>
      <c r="H2080" s="649"/>
    </row>
    <row r="2081" spans="1:8">
      <c r="A2081" s="7" t="s">
        <v>2576</v>
      </c>
      <c r="B2081" s="7" t="s">
        <v>2575</v>
      </c>
      <c r="C2081" s="7" t="s">
        <v>773</v>
      </c>
      <c r="D2081" s="649"/>
      <c r="E2081" s="649"/>
      <c r="F2081" s="649"/>
      <c r="G2081" s="649"/>
      <c r="H2081" s="649"/>
    </row>
    <row r="2082" spans="1:8">
      <c r="A2082" s="7" t="s">
        <v>2574</v>
      </c>
      <c r="B2082" s="7" t="s">
        <v>2573</v>
      </c>
      <c r="C2082" s="7" t="s">
        <v>773</v>
      </c>
      <c r="D2082" s="649"/>
      <c r="E2082" s="649"/>
      <c r="F2082" s="649"/>
      <c r="G2082" s="649"/>
      <c r="H2082" s="649"/>
    </row>
    <row r="2083" spans="1:8">
      <c r="A2083" s="7" t="s">
        <v>2572</v>
      </c>
      <c r="B2083" s="7" t="s">
        <v>2571</v>
      </c>
      <c r="C2083" s="7" t="s">
        <v>773</v>
      </c>
      <c r="D2083" s="649"/>
      <c r="E2083" s="649"/>
      <c r="F2083" s="649"/>
      <c r="G2083" s="649"/>
      <c r="H2083" s="649"/>
    </row>
    <row r="2084" spans="1:8">
      <c r="A2084" s="7" t="s">
        <v>2570</v>
      </c>
      <c r="B2084" s="7" t="s">
        <v>2569</v>
      </c>
      <c r="C2084" s="7" t="s">
        <v>773</v>
      </c>
      <c r="D2084" s="649"/>
      <c r="E2084" s="649"/>
      <c r="F2084" s="649"/>
      <c r="G2084" s="649"/>
      <c r="H2084" s="649"/>
    </row>
    <row r="2085" spans="1:8">
      <c r="A2085" s="7" t="s">
        <v>2568</v>
      </c>
      <c r="B2085" s="7" t="s">
        <v>2567</v>
      </c>
      <c r="C2085" s="7" t="s">
        <v>773</v>
      </c>
      <c r="D2085" s="649"/>
      <c r="E2085" s="649"/>
      <c r="F2085" s="649"/>
      <c r="G2085" s="649"/>
      <c r="H2085" s="649"/>
    </row>
    <row r="2086" spans="1:8">
      <c r="A2086" s="7" t="s">
        <v>2566</v>
      </c>
      <c r="B2086" s="7" t="s">
        <v>2565</v>
      </c>
      <c r="C2086" s="7" t="s">
        <v>773</v>
      </c>
      <c r="D2086" s="649"/>
      <c r="E2086" s="649"/>
      <c r="F2086" s="649"/>
      <c r="G2086" s="649"/>
      <c r="H2086" s="649"/>
    </row>
    <row r="2087" spans="1:8">
      <c r="A2087" s="7" t="s">
        <v>2564</v>
      </c>
      <c r="B2087" s="7" t="s">
        <v>2563</v>
      </c>
      <c r="C2087" s="7" t="s">
        <v>773</v>
      </c>
      <c r="D2087" s="649"/>
      <c r="E2087" s="649"/>
      <c r="F2087" s="649"/>
      <c r="G2087" s="649"/>
      <c r="H2087" s="649"/>
    </row>
    <row r="2088" spans="1:8">
      <c r="A2088" s="7" t="s">
        <v>2562</v>
      </c>
      <c r="B2088" s="7" t="s">
        <v>2561</v>
      </c>
      <c r="C2088" s="7" t="s">
        <v>773</v>
      </c>
      <c r="D2088" s="649"/>
      <c r="E2088" s="649"/>
      <c r="F2088" s="649"/>
      <c r="G2088" s="649"/>
      <c r="H2088" s="649"/>
    </row>
    <row r="2089" spans="1:8">
      <c r="A2089" s="7" t="s">
        <v>2560</v>
      </c>
      <c r="B2089" s="7" t="s">
        <v>2559</v>
      </c>
      <c r="C2089" s="7" t="s">
        <v>773</v>
      </c>
      <c r="D2089" s="649"/>
      <c r="E2089" s="649"/>
      <c r="F2089" s="649"/>
      <c r="G2089" s="649"/>
      <c r="H2089" s="649"/>
    </row>
    <row r="2090" spans="1:8">
      <c r="A2090" s="7" t="s">
        <v>2558</v>
      </c>
      <c r="B2090" s="7" t="s">
        <v>2557</v>
      </c>
      <c r="C2090" s="7" t="s">
        <v>773</v>
      </c>
      <c r="D2090" s="649"/>
      <c r="E2090" s="649"/>
      <c r="F2090" s="649"/>
      <c r="G2090" s="649"/>
      <c r="H2090" s="649"/>
    </row>
    <row r="2091" spans="1:8">
      <c r="A2091" s="7" t="s">
        <v>2556</v>
      </c>
      <c r="B2091" s="7" t="s">
        <v>2555</v>
      </c>
      <c r="C2091" s="7" t="s">
        <v>773</v>
      </c>
      <c r="D2091" s="649"/>
      <c r="E2091" s="649"/>
      <c r="F2091" s="649"/>
      <c r="G2091" s="649"/>
      <c r="H2091" s="649"/>
    </row>
    <row r="2092" spans="1:8">
      <c r="A2092" s="7" t="s">
        <v>2554</v>
      </c>
      <c r="B2092" s="7" t="s">
        <v>2553</v>
      </c>
      <c r="C2092" s="7" t="s">
        <v>773</v>
      </c>
      <c r="D2092" s="649"/>
      <c r="E2092" s="649"/>
      <c r="F2092" s="649"/>
      <c r="G2092" s="649"/>
      <c r="H2092" s="649"/>
    </row>
    <row r="2093" spans="1:8">
      <c r="A2093" s="7" t="s">
        <v>2552</v>
      </c>
      <c r="B2093" s="7" t="s">
        <v>2551</v>
      </c>
      <c r="C2093" s="7" t="s">
        <v>773</v>
      </c>
      <c r="D2093" s="649"/>
      <c r="E2093" s="649"/>
      <c r="F2093" s="649"/>
      <c r="G2093" s="649"/>
      <c r="H2093" s="649"/>
    </row>
    <row r="2094" spans="1:8">
      <c r="A2094" s="7" t="s">
        <v>2550</v>
      </c>
      <c r="B2094" s="7" t="s">
        <v>2549</v>
      </c>
      <c r="C2094" s="7" t="s">
        <v>773</v>
      </c>
      <c r="D2094" s="649"/>
      <c r="E2094" s="649"/>
      <c r="F2094" s="649"/>
      <c r="G2094" s="649"/>
      <c r="H2094" s="649"/>
    </row>
    <row r="2095" spans="1:8">
      <c r="A2095" s="7" t="s">
        <v>2548</v>
      </c>
      <c r="B2095" s="7" t="s">
        <v>2547</v>
      </c>
      <c r="C2095" s="7" t="s">
        <v>773</v>
      </c>
      <c r="D2095" s="649"/>
      <c r="E2095" s="649"/>
      <c r="F2095" s="649"/>
      <c r="G2095" s="649"/>
      <c r="H2095" s="649"/>
    </row>
    <row r="2096" spans="1:8">
      <c r="A2096" s="7" t="s">
        <v>2546</v>
      </c>
      <c r="B2096" s="7" t="s">
        <v>2545</v>
      </c>
      <c r="C2096" s="7" t="s">
        <v>773</v>
      </c>
      <c r="D2096" s="649"/>
      <c r="E2096" s="649"/>
      <c r="F2096" s="649"/>
      <c r="G2096" s="649"/>
      <c r="H2096" s="649"/>
    </row>
    <row r="2097" spans="1:8">
      <c r="A2097" s="7" t="s">
        <v>2544</v>
      </c>
      <c r="B2097" s="7" t="s">
        <v>2543</v>
      </c>
      <c r="C2097" s="7" t="s">
        <v>773</v>
      </c>
      <c r="D2097" s="649"/>
      <c r="E2097" s="649"/>
      <c r="F2097" s="649"/>
      <c r="G2097" s="649"/>
      <c r="H2097" s="649"/>
    </row>
    <row r="2098" spans="1:8">
      <c r="A2098" s="7" t="s">
        <v>2542</v>
      </c>
      <c r="B2098" s="7" t="s">
        <v>2541</v>
      </c>
      <c r="C2098" s="7" t="s">
        <v>773</v>
      </c>
      <c r="D2098" s="649"/>
      <c r="E2098" s="649"/>
      <c r="F2098" s="649"/>
      <c r="G2098" s="649"/>
      <c r="H2098" s="649"/>
    </row>
    <row r="2099" spans="1:8">
      <c r="A2099" s="7" t="s">
        <v>2540</v>
      </c>
      <c r="B2099" s="7" t="s">
        <v>2539</v>
      </c>
      <c r="C2099" s="7" t="s">
        <v>773</v>
      </c>
      <c r="D2099" s="649"/>
      <c r="E2099" s="649"/>
      <c r="F2099" s="649"/>
      <c r="G2099" s="649"/>
      <c r="H2099" s="649"/>
    </row>
    <row r="2100" spans="1:8">
      <c r="A2100" s="7" t="s">
        <v>2538</v>
      </c>
      <c r="B2100" s="7" t="s">
        <v>2537</v>
      </c>
      <c r="C2100" s="7" t="s">
        <v>773</v>
      </c>
      <c r="D2100" s="649"/>
      <c r="E2100" s="649"/>
      <c r="F2100" s="649"/>
      <c r="G2100" s="649"/>
      <c r="H2100" s="649"/>
    </row>
    <row r="2101" spans="1:8">
      <c r="A2101" s="7" t="s">
        <v>2536</v>
      </c>
      <c r="B2101" s="7" t="s">
        <v>2535</v>
      </c>
      <c r="C2101" s="7" t="s">
        <v>773</v>
      </c>
      <c r="D2101" s="649"/>
      <c r="E2101" s="649"/>
      <c r="F2101" s="649"/>
      <c r="G2101" s="649"/>
      <c r="H2101" s="649"/>
    </row>
    <row r="2102" spans="1:8">
      <c r="A2102" s="7" t="s">
        <v>2534</v>
      </c>
      <c r="B2102" s="7" t="s">
        <v>2533</v>
      </c>
      <c r="C2102" s="7" t="s">
        <v>773</v>
      </c>
      <c r="D2102" s="649"/>
      <c r="E2102" s="649"/>
      <c r="F2102" s="649"/>
      <c r="G2102" s="649"/>
      <c r="H2102" s="649"/>
    </row>
    <row r="2103" spans="1:8">
      <c r="A2103" s="7" t="s">
        <v>2532</v>
      </c>
      <c r="B2103" s="7" t="s">
        <v>2531</v>
      </c>
      <c r="C2103" s="7" t="s">
        <v>773</v>
      </c>
      <c r="D2103" s="649"/>
      <c r="E2103" s="649"/>
      <c r="F2103" s="649"/>
      <c r="G2103" s="649"/>
      <c r="H2103" s="649"/>
    </row>
    <row r="2104" spans="1:8">
      <c r="A2104" s="7" t="s">
        <v>2530</v>
      </c>
      <c r="B2104" s="7" t="s">
        <v>2529</v>
      </c>
      <c r="C2104" s="7" t="s">
        <v>773</v>
      </c>
      <c r="D2104" s="649"/>
      <c r="E2104" s="649"/>
      <c r="F2104" s="649"/>
      <c r="G2104" s="649"/>
      <c r="H2104" s="649"/>
    </row>
    <row r="2105" spans="1:8">
      <c r="A2105" s="7" t="s">
        <v>2528</v>
      </c>
      <c r="B2105" s="7" t="s">
        <v>2527</v>
      </c>
      <c r="C2105" s="7" t="s">
        <v>773</v>
      </c>
      <c r="D2105" s="649"/>
      <c r="E2105" s="649"/>
      <c r="F2105" s="649"/>
      <c r="G2105" s="649"/>
      <c r="H2105" s="649"/>
    </row>
    <row r="2106" spans="1:8">
      <c r="A2106" s="7" t="s">
        <v>2526</v>
      </c>
      <c r="B2106" s="7" t="s">
        <v>2525</v>
      </c>
      <c r="C2106" s="7" t="s">
        <v>773</v>
      </c>
      <c r="D2106" s="649"/>
      <c r="E2106" s="649"/>
      <c r="F2106" s="649"/>
      <c r="G2106" s="649"/>
      <c r="H2106" s="649"/>
    </row>
    <row r="2107" spans="1:8">
      <c r="A2107" s="7" t="s">
        <v>2524</v>
      </c>
      <c r="B2107" s="7" t="s">
        <v>2523</v>
      </c>
      <c r="C2107" s="7" t="s">
        <v>773</v>
      </c>
      <c r="D2107" s="649"/>
      <c r="E2107" s="649"/>
      <c r="F2107" s="649"/>
      <c r="G2107" s="649"/>
      <c r="H2107" s="649"/>
    </row>
    <row r="2108" spans="1:8">
      <c r="A2108" s="7" t="s">
        <v>2522</v>
      </c>
      <c r="B2108" s="7" t="s">
        <v>2521</v>
      </c>
      <c r="C2108" s="7" t="s">
        <v>773</v>
      </c>
      <c r="D2108" s="649"/>
      <c r="E2108" s="649"/>
      <c r="F2108" s="649"/>
      <c r="G2108" s="649"/>
      <c r="H2108" s="649"/>
    </row>
    <row r="2109" spans="1:8">
      <c r="A2109" s="7" t="s">
        <v>2520</v>
      </c>
      <c r="B2109" s="7" t="s">
        <v>2519</v>
      </c>
      <c r="C2109" s="7" t="s">
        <v>773</v>
      </c>
      <c r="D2109" s="649"/>
      <c r="E2109" s="649"/>
      <c r="F2109" s="649"/>
      <c r="G2109" s="649"/>
      <c r="H2109" s="649"/>
    </row>
    <row r="2110" spans="1:8">
      <c r="A2110" s="7" t="s">
        <v>2518</v>
      </c>
      <c r="B2110" s="7" t="s">
        <v>2517</v>
      </c>
      <c r="C2110" s="7" t="s">
        <v>773</v>
      </c>
      <c r="D2110" s="649"/>
      <c r="E2110" s="649"/>
      <c r="F2110" s="649"/>
      <c r="G2110" s="649"/>
      <c r="H2110" s="649"/>
    </row>
    <row r="2111" spans="1:8">
      <c r="A2111" s="7" t="s">
        <v>2516</v>
      </c>
      <c r="B2111" s="7" t="s">
        <v>2515</v>
      </c>
      <c r="C2111" s="7" t="s">
        <v>773</v>
      </c>
      <c r="D2111" s="649"/>
      <c r="E2111" s="649"/>
      <c r="F2111" s="649"/>
      <c r="G2111" s="649"/>
      <c r="H2111" s="649"/>
    </row>
    <row r="2112" spans="1:8">
      <c r="A2112" s="7" t="s">
        <v>2514</v>
      </c>
      <c r="B2112" s="7" t="s">
        <v>2513</v>
      </c>
      <c r="C2112" s="7" t="s">
        <v>773</v>
      </c>
      <c r="D2112" s="649"/>
      <c r="E2112" s="649"/>
      <c r="F2112" s="649"/>
      <c r="G2112" s="649"/>
      <c r="H2112" s="649"/>
    </row>
    <row r="2113" spans="1:8">
      <c r="A2113" s="7" t="s">
        <v>2512</v>
      </c>
      <c r="B2113" s="7" t="s">
        <v>2511</v>
      </c>
      <c r="C2113" s="7" t="s">
        <v>773</v>
      </c>
      <c r="D2113" s="649"/>
      <c r="E2113" s="649"/>
      <c r="F2113" s="649"/>
      <c r="G2113" s="649"/>
      <c r="H2113" s="649"/>
    </row>
    <row r="2114" spans="1:8">
      <c r="A2114" s="7" t="s">
        <v>2510</v>
      </c>
      <c r="B2114" s="7" t="s">
        <v>2509</v>
      </c>
      <c r="C2114" s="7" t="s">
        <v>773</v>
      </c>
      <c r="D2114" s="649"/>
      <c r="E2114" s="649"/>
      <c r="F2114" s="649"/>
      <c r="G2114" s="649"/>
      <c r="H2114" s="649"/>
    </row>
    <row r="2115" spans="1:8">
      <c r="A2115" s="7" t="s">
        <v>2508</v>
      </c>
      <c r="B2115" s="7" t="s">
        <v>2507</v>
      </c>
      <c r="C2115" s="7" t="s">
        <v>773</v>
      </c>
      <c r="D2115" s="649"/>
      <c r="E2115" s="649"/>
      <c r="F2115" s="649"/>
      <c r="G2115" s="649"/>
      <c r="H2115" s="649"/>
    </row>
    <row r="2116" spans="1:8">
      <c r="A2116" s="7" t="s">
        <v>2506</v>
      </c>
      <c r="B2116" s="7" t="s">
        <v>2505</v>
      </c>
      <c r="C2116" s="7" t="s">
        <v>773</v>
      </c>
      <c r="D2116" s="649"/>
      <c r="E2116" s="649"/>
      <c r="F2116" s="649"/>
      <c r="G2116" s="649"/>
      <c r="H2116" s="649"/>
    </row>
    <row r="2117" spans="1:8">
      <c r="A2117" s="7" t="s">
        <v>2504</v>
      </c>
      <c r="B2117" s="7" t="s">
        <v>2418</v>
      </c>
      <c r="C2117" s="7" t="s">
        <v>773</v>
      </c>
      <c r="D2117" s="649"/>
      <c r="E2117" s="649"/>
      <c r="F2117" s="649"/>
      <c r="G2117" s="649"/>
      <c r="H2117" s="649"/>
    </row>
    <row r="2118" spans="1:8">
      <c r="A2118" s="7" t="s">
        <v>2503</v>
      </c>
      <c r="B2118" s="7" t="s">
        <v>2502</v>
      </c>
      <c r="C2118" s="7" t="s">
        <v>773</v>
      </c>
      <c r="D2118" s="649"/>
      <c r="E2118" s="649"/>
      <c r="F2118" s="649"/>
      <c r="G2118" s="649"/>
      <c r="H2118" s="649"/>
    </row>
    <row r="2119" spans="1:8">
      <c r="A2119" s="7" t="s">
        <v>2501</v>
      </c>
      <c r="B2119" s="7" t="s">
        <v>2500</v>
      </c>
      <c r="C2119" s="7" t="s">
        <v>773</v>
      </c>
      <c r="D2119" s="649"/>
      <c r="E2119" s="649"/>
      <c r="F2119" s="649"/>
      <c r="G2119" s="649"/>
      <c r="H2119" s="649"/>
    </row>
    <row r="2120" spans="1:8">
      <c r="A2120" s="7" t="s">
        <v>2499</v>
      </c>
      <c r="B2120" s="7" t="s">
        <v>2498</v>
      </c>
      <c r="C2120" s="7" t="s">
        <v>773</v>
      </c>
      <c r="D2120" s="649"/>
      <c r="E2120" s="649"/>
      <c r="F2120" s="649"/>
      <c r="G2120" s="649"/>
      <c r="H2120" s="649"/>
    </row>
    <row r="2121" spans="1:8">
      <c r="A2121" s="7" t="s">
        <v>2497</v>
      </c>
      <c r="B2121" s="7" t="s">
        <v>2496</v>
      </c>
      <c r="C2121" s="7" t="s">
        <v>773</v>
      </c>
      <c r="D2121" s="649"/>
      <c r="E2121" s="649"/>
      <c r="F2121" s="649"/>
      <c r="G2121" s="649"/>
      <c r="H2121" s="649"/>
    </row>
    <row r="2122" spans="1:8">
      <c r="A2122" s="7" t="s">
        <v>2495</v>
      </c>
      <c r="B2122" s="7" t="s">
        <v>2494</v>
      </c>
      <c r="C2122" s="7" t="s">
        <v>773</v>
      </c>
      <c r="D2122" s="649"/>
      <c r="E2122" s="649"/>
      <c r="F2122" s="649"/>
      <c r="G2122" s="649"/>
      <c r="H2122" s="649"/>
    </row>
    <row r="2123" spans="1:8">
      <c r="A2123" s="7" t="s">
        <v>2493</v>
      </c>
      <c r="B2123" s="7" t="s">
        <v>2492</v>
      </c>
      <c r="C2123" s="7" t="s">
        <v>773</v>
      </c>
      <c r="D2123" s="649"/>
      <c r="E2123" s="649"/>
      <c r="F2123" s="649"/>
      <c r="G2123" s="649"/>
      <c r="H2123" s="649"/>
    </row>
    <row r="2124" spans="1:8">
      <c r="A2124" s="7" t="s">
        <v>2491</v>
      </c>
      <c r="B2124" s="7" t="s">
        <v>2490</v>
      </c>
      <c r="C2124" s="7" t="s">
        <v>773</v>
      </c>
      <c r="D2124" s="649"/>
      <c r="E2124" s="649"/>
      <c r="F2124" s="649"/>
      <c r="G2124" s="649"/>
      <c r="H2124" s="649"/>
    </row>
    <row r="2125" spans="1:8">
      <c r="A2125" s="7" t="s">
        <v>2489</v>
      </c>
      <c r="B2125" s="7" t="s">
        <v>2488</v>
      </c>
      <c r="C2125" s="7" t="s">
        <v>773</v>
      </c>
      <c r="D2125" s="649"/>
      <c r="E2125" s="649"/>
      <c r="F2125" s="649"/>
      <c r="G2125" s="649"/>
      <c r="H2125" s="649"/>
    </row>
    <row r="2126" spans="1:8">
      <c r="A2126" s="7" t="s">
        <v>2487</v>
      </c>
      <c r="B2126" s="7" t="s">
        <v>2486</v>
      </c>
      <c r="C2126" s="7" t="s">
        <v>773</v>
      </c>
      <c r="D2126" s="649"/>
      <c r="E2126" s="649"/>
      <c r="F2126" s="649"/>
      <c r="G2126" s="649"/>
      <c r="H2126" s="649"/>
    </row>
    <row r="2127" spans="1:8">
      <c r="A2127" s="7" t="s">
        <v>2485</v>
      </c>
      <c r="B2127" s="7" t="s">
        <v>2484</v>
      </c>
      <c r="C2127" s="7" t="s">
        <v>773</v>
      </c>
      <c r="D2127" s="649"/>
      <c r="E2127" s="649"/>
      <c r="F2127" s="649"/>
      <c r="G2127" s="649"/>
      <c r="H2127" s="649"/>
    </row>
    <row r="2128" spans="1:8">
      <c r="A2128" s="7" t="s">
        <v>2483</v>
      </c>
      <c r="B2128" s="7" t="s">
        <v>2482</v>
      </c>
      <c r="C2128" s="7" t="s">
        <v>773</v>
      </c>
      <c r="D2128" s="649"/>
      <c r="E2128" s="649"/>
      <c r="F2128" s="649"/>
      <c r="G2128" s="649"/>
      <c r="H2128" s="649"/>
    </row>
    <row r="2129" spans="1:8">
      <c r="A2129" s="7" t="s">
        <v>2481</v>
      </c>
      <c r="B2129" s="7" t="s">
        <v>2480</v>
      </c>
      <c r="C2129" s="7" t="s">
        <v>773</v>
      </c>
      <c r="D2129" s="649"/>
      <c r="E2129" s="649"/>
      <c r="F2129" s="649"/>
      <c r="G2129" s="649"/>
      <c r="H2129" s="649"/>
    </row>
    <row r="2130" spans="1:8">
      <c r="A2130" s="7" t="s">
        <v>2479</v>
      </c>
      <c r="B2130" s="7" t="s">
        <v>2478</v>
      </c>
      <c r="C2130" s="7" t="s">
        <v>773</v>
      </c>
      <c r="D2130" s="649"/>
      <c r="E2130" s="649"/>
      <c r="F2130" s="649"/>
      <c r="G2130" s="649"/>
      <c r="H2130" s="649"/>
    </row>
    <row r="2131" spans="1:8">
      <c r="A2131" s="7" t="s">
        <v>2477</v>
      </c>
      <c r="B2131" s="7" t="s">
        <v>2476</v>
      </c>
      <c r="C2131" s="7" t="s">
        <v>773</v>
      </c>
      <c r="D2131" s="649"/>
      <c r="E2131" s="649"/>
      <c r="F2131" s="649"/>
      <c r="G2131" s="649"/>
      <c r="H2131" s="649"/>
    </row>
    <row r="2132" spans="1:8">
      <c r="A2132" s="7" t="s">
        <v>2475</v>
      </c>
      <c r="B2132" s="7" t="s">
        <v>2474</v>
      </c>
      <c r="C2132" s="7" t="s">
        <v>773</v>
      </c>
      <c r="D2132" s="649"/>
      <c r="E2132" s="649"/>
      <c r="F2132" s="649"/>
      <c r="G2132" s="649"/>
      <c r="H2132" s="649"/>
    </row>
    <row r="2133" spans="1:8">
      <c r="A2133" s="7" t="s">
        <v>2473</v>
      </c>
      <c r="B2133" s="7" t="s">
        <v>2472</v>
      </c>
      <c r="C2133" s="7" t="s">
        <v>773</v>
      </c>
      <c r="D2133" s="649"/>
      <c r="E2133" s="649"/>
      <c r="F2133" s="649"/>
      <c r="G2133" s="649"/>
      <c r="H2133" s="649"/>
    </row>
    <row r="2134" spans="1:8">
      <c r="A2134" s="7" t="s">
        <v>2471</v>
      </c>
      <c r="B2134" s="7" t="s">
        <v>2470</v>
      </c>
      <c r="C2134" s="7" t="s">
        <v>773</v>
      </c>
      <c r="D2134" s="649"/>
      <c r="E2134" s="649"/>
      <c r="F2134" s="649"/>
      <c r="G2134" s="649"/>
      <c r="H2134" s="649"/>
    </row>
    <row r="2135" spans="1:8">
      <c r="A2135" s="7" t="s">
        <v>2469</v>
      </c>
      <c r="B2135" s="7" t="s">
        <v>2468</v>
      </c>
      <c r="C2135" s="7" t="s">
        <v>773</v>
      </c>
      <c r="D2135" s="649"/>
      <c r="E2135" s="649"/>
      <c r="F2135" s="649"/>
      <c r="G2135" s="649"/>
      <c r="H2135" s="649"/>
    </row>
    <row r="2136" spans="1:8">
      <c r="A2136" s="7" t="s">
        <v>2467</v>
      </c>
      <c r="B2136" s="7" t="s">
        <v>2466</v>
      </c>
      <c r="C2136" s="7" t="s">
        <v>773</v>
      </c>
      <c r="D2136" s="649"/>
      <c r="E2136" s="649"/>
      <c r="F2136" s="649"/>
      <c r="G2136" s="649"/>
      <c r="H2136" s="649"/>
    </row>
    <row r="2137" spans="1:8">
      <c r="A2137" s="7" t="s">
        <v>2465</v>
      </c>
      <c r="B2137" s="7" t="s">
        <v>2464</v>
      </c>
      <c r="C2137" s="7" t="s">
        <v>773</v>
      </c>
      <c r="D2137" s="649"/>
      <c r="E2137" s="649"/>
      <c r="F2137" s="649"/>
      <c r="G2137" s="649"/>
      <c r="H2137" s="649"/>
    </row>
    <row r="2138" spans="1:8">
      <c r="A2138" s="7" t="s">
        <v>2463</v>
      </c>
      <c r="B2138" s="7" t="s">
        <v>2462</v>
      </c>
      <c r="C2138" s="7" t="s">
        <v>773</v>
      </c>
      <c r="D2138" s="649"/>
      <c r="E2138" s="649"/>
      <c r="F2138" s="649"/>
      <c r="G2138" s="649"/>
      <c r="H2138" s="649"/>
    </row>
    <row r="2139" spans="1:8">
      <c r="A2139" s="7" t="s">
        <v>2461</v>
      </c>
      <c r="B2139" s="7" t="s">
        <v>2460</v>
      </c>
      <c r="C2139" s="7" t="s">
        <v>773</v>
      </c>
      <c r="D2139" s="649"/>
      <c r="E2139" s="649"/>
      <c r="F2139" s="649"/>
      <c r="G2139" s="649"/>
      <c r="H2139" s="649"/>
    </row>
    <row r="2140" spans="1:8">
      <c r="A2140" s="7" t="s">
        <v>2459</v>
      </c>
      <c r="B2140" s="7" t="s">
        <v>2458</v>
      </c>
      <c r="C2140" s="7" t="s">
        <v>773</v>
      </c>
      <c r="D2140" s="649"/>
      <c r="E2140" s="649"/>
      <c r="F2140" s="649"/>
      <c r="G2140" s="649"/>
      <c r="H2140" s="649"/>
    </row>
    <row r="2141" spans="1:8">
      <c r="A2141" s="7" t="s">
        <v>2457</v>
      </c>
      <c r="B2141" s="7" t="s">
        <v>2456</v>
      </c>
      <c r="C2141" s="7" t="s">
        <v>773</v>
      </c>
      <c r="D2141" s="649"/>
      <c r="E2141" s="649"/>
      <c r="F2141" s="649"/>
      <c r="G2141" s="649"/>
      <c r="H2141" s="649"/>
    </row>
    <row r="2142" spans="1:8">
      <c r="A2142" s="7" t="s">
        <v>2455</v>
      </c>
      <c r="B2142" s="7" t="s">
        <v>2454</v>
      </c>
      <c r="C2142" s="7" t="s">
        <v>773</v>
      </c>
      <c r="D2142" s="649"/>
      <c r="E2142" s="649"/>
      <c r="F2142" s="649"/>
      <c r="G2142" s="649"/>
      <c r="H2142" s="649"/>
    </row>
    <row r="2143" spans="1:8">
      <c r="A2143" s="7" t="s">
        <v>2453</v>
      </c>
      <c r="B2143" s="7" t="s">
        <v>2452</v>
      </c>
      <c r="C2143" s="7" t="s">
        <v>773</v>
      </c>
      <c r="D2143" s="649"/>
      <c r="E2143" s="649"/>
      <c r="F2143" s="649"/>
      <c r="G2143" s="649"/>
      <c r="H2143" s="649"/>
    </row>
    <row r="2144" spans="1:8">
      <c r="A2144" s="7" t="s">
        <v>2451</v>
      </c>
      <c r="B2144" s="7" t="s">
        <v>2450</v>
      </c>
      <c r="C2144" s="7" t="s">
        <v>773</v>
      </c>
      <c r="D2144" s="649"/>
      <c r="E2144" s="649"/>
      <c r="F2144" s="649"/>
      <c r="G2144" s="649"/>
      <c r="H2144" s="649"/>
    </row>
    <row r="2145" spans="1:8">
      <c r="A2145" s="7" t="s">
        <v>2449</v>
      </c>
      <c r="B2145" s="7" t="s">
        <v>2448</v>
      </c>
      <c r="C2145" s="7" t="s">
        <v>773</v>
      </c>
      <c r="D2145" s="649"/>
      <c r="E2145" s="649"/>
      <c r="F2145" s="649"/>
      <c r="G2145" s="649"/>
      <c r="H2145" s="649"/>
    </row>
    <row r="2146" spans="1:8">
      <c r="A2146" s="7" t="s">
        <v>2447</v>
      </c>
      <c r="B2146" s="7" t="s">
        <v>2446</v>
      </c>
      <c r="C2146" s="7" t="s">
        <v>773</v>
      </c>
      <c r="D2146" s="649"/>
      <c r="E2146" s="649"/>
      <c r="F2146" s="649"/>
      <c r="G2146" s="649"/>
      <c r="H2146" s="649"/>
    </row>
    <row r="2147" spans="1:8">
      <c r="A2147" s="7" t="s">
        <v>2445</v>
      </c>
      <c r="B2147" s="7" t="s">
        <v>2444</v>
      </c>
      <c r="C2147" s="7" t="s">
        <v>773</v>
      </c>
      <c r="D2147" s="649"/>
      <c r="E2147" s="649"/>
      <c r="F2147" s="649"/>
      <c r="G2147" s="649"/>
      <c r="H2147" s="649"/>
    </row>
    <row r="2148" spans="1:8">
      <c r="A2148" s="7" t="s">
        <v>2443</v>
      </c>
      <c r="B2148" s="7" t="s">
        <v>2442</v>
      </c>
      <c r="C2148" s="7" t="s">
        <v>773</v>
      </c>
      <c r="D2148" s="649"/>
      <c r="E2148" s="649"/>
      <c r="F2148" s="649"/>
      <c r="G2148" s="649"/>
      <c r="H2148" s="649"/>
    </row>
    <row r="2149" spans="1:8">
      <c r="A2149" s="7" t="s">
        <v>2441</v>
      </c>
      <c r="B2149" s="7" t="s">
        <v>2440</v>
      </c>
      <c r="C2149" s="7" t="s">
        <v>773</v>
      </c>
      <c r="D2149" s="649"/>
      <c r="E2149" s="649"/>
      <c r="F2149" s="649"/>
      <c r="G2149" s="649"/>
      <c r="H2149" s="649"/>
    </row>
    <row r="2150" spans="1:8">
      <c r="A2150" s="7" t="s">
        <v>2439</v>
      </c>
      <c r="B2150" s="7" t="s">
        <v>2438</v>
      </c>
      <c r="C2150" s="7" t="s">
        <v>773</v>
      </c>
      <c r="D2150" s="649"/>
      <c r="E2150" s="649"/>
      <c r="F2150" s="649"/>
      <c r="G2150" s="649"/>
      <c r="H2150" s="649"/>
    </row>
    <row r="2151" spans="1:8">
      <c r="A2151" s="7" t="s">
        <v>2437</v>
      </c>
      <c r="B2151" s="7" t="s">
        <v>2436</v>
      </c>
      <c r="C2151" s="7" t="s">
        <v>773</v>
      </c>
      <c r="D2151" s="649"/>
      <c r="E2151" s="649"/>
      <c r="F2151" s="649"/>
      <c r="G2151" s="649"/>
      <c r="H2151" s="649"/>
    </row>
    <row r="2152" spans="1:8">
      <c r="A2152" s="7" t="s">
        <v>2435</v>
      </c>
      <c r="B2152" s="7" t="s">
        <v>2434</v>
      </c>
      <c r="C2152" s="7" t="s">
        <v>773</v>
      </c>
      <c r="D2152" s="649"/>
      <c r="E2152" s="649"/>
      <c r="F2152" s="649"/>
      <c r="G2152" s="649"/>
      <c r="H2152" s="649"/>
    </row>
    <row r="2153" spans="1:8">
      <c r="A2153" s="7" t="s">
        <v>2433</v>
      </c>
      <c r="B2153" s="7" t="s">
        <v>2432</v>
      </c>
      <c r="C2153" s="7" t="s">
        <v>773</v>
      </c>
      <c r="D2153" s="649"/>
      <c r="E2153" s="649"/>
      <c r="F2153" s="649"/>
      <c r="G2153" s="649"/>
      <c r="H2153" s="649"/>
    </row>
    <row r="2154" spans="1:8">
      <c r="A2154" s="7" t="s">
        <v>2431</v>
      </c>
      <c r="B2154" s="7" t="s">
        <v>2430</v>
      </c>
      <c r="C2154" s="7" t="s">
        <v>773</v>
      </c>
      <c r="D2154" s="649"/>
      <c r="E2154" s="649"/>
      <c r="F2154" s="649"/>
      <c r="G2154" s="649"/>
      <c r="H2154" s="649"/>
    </row>
    <row r="2155" spans="1:8">
      <c r="A2155" s="7" t="s">
        <v>2429</v>
      </c>
      <c r="B2155" s="7" t="s">
        <v>2428</v>
      </c>
      <c r="C2155" s="7" t="s">
        <v>773</v>
      </c>
      <c r="D2155" s="649"/>
      <c r="E2155" s="649"/>
      <c r="F2155" s="649"/>
      <c r="G2155" s="649"/>
      <c r="H2155" s="649"/>
    </row>
    <row r="2156" spans="1:8">
      <c r="A2156" s="7" t="s">
        <v>2427</v>
      </c>
      <c r="B2156" s="7" t="s">
        <v>2426</v>
      </c>
      <c r="C2156" s="7" t="s">
        <v>773</v>
      </c>
      <c r="D2156" s="649"/>
      <c r="E2156" s="649"/>
      <c r="F2156" s="649"/>
      <c r="G2156" s="649"/>
      <c r="H2156" s="649"/>
    </row>
    <row r="2157" spans="1:8">
      <c r="A2157" s="7" t="s">
        <v>2425</v>
      </c>
      <c r="B2157" s="7" t="s">
        <v>2424</v>
      </c>
      <c r="C2157" s="7" t="s">
        <v>773</v>
      </c>
      <c r="D2157" s="649"/>
      <c r="E2157" s="649"/>
      <c r="F2157" s="649"/>
      <c r="G2157" s="649"/>
      <c r="H2157" s="649"/>
    </row>
    <row r="2158" spans="1:8">
      <c r="A2158" s="7" t="s">
        <v>2423</v>
      </c>
      <c r="B2158" s="7" t="s">
        <v>2422</v>
      </c>
      <c r="C2158" s="7" t="s">
        <v>773</v>
      </c>
      <c r="D2158" s="649"/>
      <c r="E2158" s="649"/>
      <c r="F2158" s="649"/>
      <c r="G2158" s="649"/>
      <c r="H2158" s="649"/>
    </row>
    <row r="2159" spans="1:8">
      <c r="A2159" s="7" t="s">
        <v>2421</v>
      </c>
      <c r="B2159" s="7" t="s">
        <v>2420</v>
      </c>
      <c r="C2159" s="7" t="s">
        <v>773</v>
      </c>
      <c r="D2159" s="649"/>
      <c r="E2159" s="649"/>
      <c r="F2159" s="649"/>
      <c r="G2159" s="649"/>
      <c r="H2159" s="649"/>
    </row>
    <row r="2160" spans="1:8">
      <c r="A2160" s="7" t="s">
        <v>2419</v>
      </c>
      <c r="B2160" s="7" t="s">
        <v>2418</v>
      </c>
      <c r="C2160" s="7" t="s">
        <v>773</v>
      </c>
      <c r="D2160" s="649"/>
      <c r="E2160" s="649"/>
      <c r="F2160" s="649"/>
      <c r="G2160" s="649"/>
      <c r="H2160" s="649"/>
    </row>
    <row r="2161" spans="1:8">
      <c r="A2161" s="7" t="s">
        <v>2417</v>
      </c>
      <c r="B2161" s="7" t="s">
        <v>2416</v>
      </c>
      <c r="C2161" s="7" t="s">
        <v>773</v>
      </c>
      <c r="D2161" s="649">
        <v>58.12</v>
      </c>
      <c r="E2161" s="649">
        <v>7.2</v>
      </c>
      <c r="F2161" s="649">
        <v>4.87</v>
      </c>
      <c r="G2161" s="649">
        <v>108.23</v>
      </c>
      <c r="H2161" s="649">
        <v>68.61</v>
      </c>
    </row>
    <row r="2162" spans="1:8">
      <c r="A2162" s="7" t="s">
        <v>2415</v>
      </c>
      <c r="B2162" s="7" t="s">
        <v>2414</v>
      </c>
      <c r="C2162" s="7" t="s">
        <v>773</v>
      </c>
      <c r="D2162" s="649"/>
      <c r="E2162" s="649"/>
      <c r="F2162" s="649"/>
      <c r="G2162" s="649"/>
      <c r="H2162" s="649"/>
    </row>
    <row r="2163" spans="1:8">
      <c r="A2163" s="7" t="s">
        <v>2413</v>
      </c>
      <c r="B2163" s="7" t="s">
        <v>406</v>
      </c>
      <c r="C2163" s="7" t="s">
        <v>773</v>
      </c>
      <c r="D2163" s="649">
        <v>2.73</v>
      </c>
      <c r="E2163" s="649">
        <v>30.01</v>
      </c>
      <c r="F2163" s="649">
        <v>41.02</v>
      </c>
      <c r="G2163" s="649">
        <v>192.12</v>
      </c>
      <c r="H2163" s="649">
        <v>11.34</v>
      </c>
    </row>
    <row r="2164" spans="1:8">
      <c r="A2164" s="7" t="s">
        <v>2412</v>
      </c>
      <c r="B2164" s="7" t="s">
        <v>404</v>
      </c>
      <c r="C2164" s="7" t="s">
        <v>773</v>
      </c>
      <c r="D2164" s="649">
        <v>2.69</v>
      </c>
      <c r="E2164" s="649">
        <v>5.66</v>
      </c>
      <c r="F2164" s="649">
        <v>7.19</v>
      </c>
      <c r="G2164" s="649">
        <v>3.76</v>
      </c>
      <c r="H2164" s="649">
        <v>7.45</v>
      </c>
    </row>
    <row r="2165" spans="1:8">
      <c r="A2165" s="7" t="s">
        <v>2411</v>
      </c>
      <c r="B2165" s="7" t="s">
        <v>2410</v>
      </c>
      <c r="C2165" s="7" t="s">
        <v>773</v>
      </c>
      <c r="D2165" s="649">
        <v>0.04</v>
      </c>
      <c r="E2165" s="649">
        <v>0.04</v>
      </c>
      <c r="F2165" s="649"/>
      <c r="G2165" s="649"/>
      <c r="H2165" s="649">
        <v>0.28000000000000003</v>
      </c>
    </row>
    <row r="2166" spans="1:8">
      <c r="A2166" s="7" t="s">
        <v>2409</v>
      </c>
      <c r="B2166" s="7" t="s">
        <v>399</v>
      </c>
      <c r="C2166" s="7" t="s">
        <v>773</v>
      </c>
      <c r="D2166" s="649"/>
      <c r="E2166" s="649"/>
      <c r="F2166" s="649"/>
      <c r="G2166" s="649"/>
      <c r="H2166" s="649"/>
    </row>
    <row r="2167" spans="1:8">
      <c r="A2167" s="7" t="s">
        <v>2408</v>
      </c>
      <c r="B2167" s="7" t="s">
        <v>2407</v>
      </c>
      <c r="C2167" s="7" t="s">
        <v>773</v>
      </c>
      <c r="D2167" s="649"/>
      <c r="E2167" s="649"/>
      <c r="F2167" s="649"/>
      <c r="G2167" s="649"/>
      <c r="H2167" s="649"/>
    </row>
    <row r="2168" spans="1:8">
      <c r="A2168" s="7" t="s">
        <v>2406</v>
      </c>
      <c r="B2168" s="7" t="s">
        <v>2405</v>
      </c>
      <c r="C2168" s="7" t="s">
        <v>773</v>
      </c>
      <c r="D2168" s="649"/>
      <c r="E2168" s="649"/>
      <c r="F2168" s="649"/>
      <c r="G2168" s="649"/>
      <c r="H2168" s="649"/>
    </row>
    <row r="2169" spans="1:8">
      <c r="A2169" s="7" t="s">
        <v>2404</v>
      </c>
      <c r="B2169" s="7" t="s">
        <v>2403</v>
      </c>
      <c r="C2169" s="7" t="s">
        <v>773</v>
      </c>
      <c r="D2169" s="649"/>
      <c r="E2169" s="649"/>
      <c r="F2169" s="649"/>
      <c r="G2169" s="649"/>
      <c r="H2169" s="649"/>
    </row>
    <row r="2170" spans="1:8">
      <c r="A2170" s="7" t="s">
        <v>2402</v>
      </c>
      <c r="B2170" s="7" t="s">
        <v>2401</v>
      </c>
      <c r="C2170" s="7" t="s">
        <v>773</v>
      </c>
      <c r="D2170" s="649"/>
      <c r="E2170" s="649"/>
      <c r="F2170" s="649"/>
      <c r="G2170" s="649"/>
      <c r="H2170" s="649"/>
    </row>
    <row r="2171" spans="1:8">
      <c r="A2171" s="7" t="s">
        <v>2400</v>
      </c>
      <c r="B2171" s="7" t="s">
        <v>2399</v>
      </c>
      <c r="C2171" s="7" t="s">
        <v>773</v>
      </c>
      <c r="D2171" s="649"/>
      <c r="E2171" s="649"/>
      <c r="F2171" s="649"/>
      <c r="G2171" s="649"/>
      <c r="H2171" s="649"/>
    </row>
    <row r="2172" spans="1:8">
      <c r="A2172" s="7" t="s">
        <v>2398</v>
      </c>
      <c r="B2172" s="7" t="s">
        <v>2397</v>
      </c>
      <c r="C2172" s="7" t="s">
        <v>773</v>
      </c>
      <c r="D2172" s="649"/>
      <c r="E2172" s="649"/>
      <c r="F2172" s="649"/>
      <c r="G2172" s="649"/>
      <c r="H2172" s="649"/>
    </row>
    <row r="2173" spans="1:8">
      <c r="A2173" s="7" t="s">
        <v>2396</v>
      </c>
      <c r="B2173" s="7" t="s">
        <v>2395</v>
      </c>
      <c r="C2173" s="7" t="s">
        <v>773</v>
      </c>
      <c r="D2173" s="649"/>
      <c r="E2173" s="649"/>
      <c r="F2173" s="649"/>
      <c r="G2173" s="649"/>
      <c r="H2173" s="649"/>
    </row>
    <row r="2174" spans="1:8">
      <c r="A2174" s="7" t="s">
        <v>2394</v>
      </c>
      <c r="B2174" s="7" t="s">
        <v>2393</v>
      </c>
      <c r="C2174" s="7" t="s">
        <v>773</v>
      </c>
      <c r="D2174" s="649"/>
      <c r="E2174" s="649"/>
      <c r="F2174" s="649"/>
      <c r="G2174" s="649"/>
      <c r="H2174" s="649"/>
    </row>
    <row r="2175" spans="1:8">
      <c r="A2175" s="7" t="s">
        <v>2392</v>
      </c>
      <c r="B2175" s="7" t="s">
        <v>2391</v>
      </c>
      <c r="C2175" s="7" t="s">
        <v>773</v>
      </c>
      <c r="D2175" s="649"/>
      <c r="E2175" s="649"/>
      <c r="F2175" s="649"/>
      <c r="G2175" s="649"/>
      <c r="H2175" s="649"/>
    </row>
    <row r="2176" spans="1:8">
      <c r="A2176" s="7" t="s">
        <v>2390</v>
      </c>
      <c r="B2176" s="7" t="s">
        <v>2389</v>
      </c>
      <c r="C2176" s="7" t="s">
        <v>773</v>
      </c>
      <c r="D2176" s="649"/>
      <c r="E2176" s="649"/>
      <c r="F2176" s="649"/>
      <c r="G2176" s="649"/>
      <c r="H2176" s="649"/>
    </row>
    <row r="2177" spans="1:8">
      <c r="A2177" s="7" t="s">
        <v>2388</v>
      </c>
      <c r="B2177" s="7" t="s">
        <v>2387</v>
      </c>
      <c r="C2177" s="7" t="s">
        <v>773</v>
      </c>
      <c r="D2177" s="649"/>
      <c r="E2177" s="649"/>
      <c r="F2177" s="649"/>
      <c r="G2177" s="649"/>
      <c r="H2177" s="649"/>
    </row>
    <row r="2178" spans="1:8">
      <c r="A2178" s="7" t="s">
        <v>2386</v>
      </c>
      <c r="B2178" s="7" t="s">
        <v>2385</v>
      </c>
      <c r="C2178" s="7" t="s">
        <v>773</v>
      </c>
      <c r="D2178" s="649"/>
      <c r="E2178" s="649"/>
      <c r="F2178" s="649"/>
      <c r="G2178" s="649"/>
      <c r="H2178" s="649"/>
    </row>
    <row r="2179" spans="1:8">
      <c r="A2179" s="7" t="s">
        <v>2384</v>
      </c>
      <c r="B2179" s="7" t="s">
        <v>2383</v>
      </c>
      <c r="C2179" s="7" t="s">
        <v>773</v>
      </c>
      <c r="D2179" s="649"/>
      <c r="E2179" s="649"/>
      <c r="F2179" s="649"/>
      <c r="G2179" s="649"/>
      <c r="H2179" s="649"/>
    </row>
    <row r="2180" spans="1:8">
      <c r="A2180" s="7" t="s">
        <v>2382</v>
      </c>
      <c r="B2180" s="7" t="s">
        <v>2381</v>
      </c>
      <c r="C2180" s="7" t="s">
        <v>773</v>
      </c>
      <c r="D2180" s="649"/>
      <c r="E2180" s="649"/>
      <c r="F2180" s="649"/>
      <c r="G2180" s="649"/>
      <c r="H2180" s="649"/>
    </row>
    <row r="2181" spans="1:8">
      <c r="A2181" s="7" t="s">
        <v>2380</v>
      </c>
      <c r="B2181" s="7" t="s">
        <v>2379</v>
      </c>
      <c r="C2181" s="7" t="s">
        <v>773</v>
      </c>
      <c r="D2181" s="649"/>
      <c r="E2181" s="649"/>
      <c r="F2181" s="649"/>
      <c r="G2181" s="649"/>
      <c r="H2181" s="649"/>
    </row>
    <row r="2182" spans="1:8">
      <c r="A2182" s="7" t="s">
        <v>2378</v>
      </c>
      <c r="B2182" s="7" t="s">
        <v>2377</v>
      </c>
      <c r="C2182" s="7" t="s">
        <v>773</v>
      </c>
      <c r="D2182" s="649"/>
      <c r="E2182" s="649"/>
      <c r="F2182" s="649"/>
      <c r="G2182" s="649"/>
      <c r="H2182" s="649"/>
    </row>
    <row r="2183" spans="1:8">
      <c r="A2183" s="7" t="s">
        <v>2376</v>
      </c>
      <c r="B2183" s="7" t="s">
        <v>2375</v>
      </c>
      <c r="C2183" s="7" t="s">
        <v>773</v>
      </c>
      <c r="D2183" s="649"/>
      <c r="E2183" s="649"/>
      <c r="F2183" s="649"/>
      <c r="G2183" s="649">
        <v>0.23</v>
      </c>
      <c r="H2183" s="649">
        <v>0.23</v>
      </c>
    </row>
    <row r="2184" spans="1:8">
      <c r="A2184" s="7" t="s">
        <v>2374</v>
      </c>
      <c r="B2184" s="7" t="s">
        <v>2222</v>
      </c>
      <c r="C2184" s="7" t="s">
        <v>773</v>
      </c>
      <c r="D2184" s="649"/>
      <c r="E2184" s="649"/>
      <c r="F2184" s="649"/>
      <c r="G2184" s="649">
        <v>0.23</v>
      </c>
      <c r="H2184" s="649">
        <v>0.23</v>
      </c>
    </row>
    <row r="2185" spans="1:8">
      <c r="A2185" s="7" t="s">
        <v>2373</v>
      </c>
      <c r="B2185" s="7" t="s">
        <v>2372</v>
      </c>
      <c r="C2185" s="7" t="s">
        <v>773</v>
      </c>
      <c r="D2185" s="649"/>
      <c r="E2185" s="649"/>
      <c r="F2185" s="649"/>
      <c r="G2185" s="649"/>
      <c r="H2185" s="649"/>
    </row>
    <row r="2186" spans="1:8">
      <c r="A2186" s="7" t="s">
        <v>2371</v>
      </c>
      <c r="B2186" s="7" t="s">
        <v>2370</v>
      </c>
      <c r="C2186" s="7" t="s">
        <v>773</v>
      </c>
      <c r="D2186" s="649"/>
      <c r="E2186" s="649"/>
      <c r="F2186" s="649"/>
      <c r="G2186" s="649"/>
      <c r="H2186" s="649"/>
    </row>
    <row r="2187" spans="1:8">
      <c r="A2187" s="7" t="s">
        <v>2369</v>
      </c>
      <c r="B2187" s="7" t="s">
        <v>2368</v>
      </c>
      <c r="C2187" s="7" t="s">
        <v>773</v>
      </c>
      <c r="D2187" s="649"/>
      <c r="E2187" s="649"/>
      <c r="F2187" s="649"/>
      <c r="G2187" s="649"/>
      <c r="H2187" s="649"/>
    </row>
    <row r="2188" spans="1:8">
      <c r="A2188" s="7" t="s">
        <v>2367</v>
      </c>
      <c r="B2188" s="7" t="s">
        <v>2366</v>
      </c>
      <c r="C2188" s="7" t="s">
        <v>773</v>
      </c>
      <c r="D2188" s="649"/>
      <c r="E2188" s="649"/>
      <c r="F2188" s="649"/>
      <c r="G2188" s="649"/>
      <c r="H2188" s="649"/>
    </row>
    <row r="2189" spans="1:8">
      <c r="A2189" s="7" t="s">
        <v>2365</v>
      </c>
      <c r="B2189" s="7" t="s">
        <v>2364</v>
      </c>
      <c r="C2189" s="7" t="s">
        <v>773</v>
      </c>
      <c r="D2189" s="649"/>
      <c r="E2189" s="649"/>
      <c r="F2189" s="649"/>
      <c r="G2189" s="649"/>
      <c r="H2189" s="649"/>
    </row>
    <row r="2190" spans="1:8">
      <c r="A2190" s="7" t="s">
        <v>2363</v>
      </c>
      <c r="B2190" s="7" t="s">
        <v>2362</v>
      </c>
      <c r="C2190" s="7" t="s">
        <v>773</v>
      </c>
      <c r="D2190" s="649"/>
      <c r="E2190" s="649"/>
      <c r="F2190" s="649"/>
      <c r="G2190" s="649"/>
      <c r="H2190" s="649"/>
    </row>
    <row r="2191" spans="1:8">
      <c r="A2191" s="7" t="s">
        <v>2361</v>
      </c>
      <c r="B2191" s="7" t="s">
        <v>2360</v>
      </c>
      <c r="C2191" s="7" t="s">
        <v>773</v>
      </c>
      <c r="D2191" s="649"/>
      <c r="E2191" s="649">
        <v>18.14</v>
      </c>
      <c r="F2191" s="649">
        <v>33.840000000000003</v>
      </c>
      <c r="G2191" s="649">
        <v>188.13</v>
      </c>
      <c r="H2191" s="649">
        <v>3.37</v>
      </c>
    </row>
    <row r="2192" spans="1:8">
      <c r="A2192" s="7" t="s">
        <v>2359</v>
      </c>
      <c r="B2192" s="7" t="s">
        <v>2358</v>
      </c>
      <c r="C2192" s="7" t="s">
        <v>773</v>
      </c>
      <c r="D2192" s="649"/>
      <c r="E2192" s="649">
        <v>18.14</v>
      </c>
      <c r="F2192" s="649">
        <v>33.840000000000003</v>
      </c>
      <c r="G2192" s="649">
        <v>188.13</v>
      </c>
      <c r="H2192" s="649">
        <v>3.37</v>
      </c>
    </row>
    <row r="2193" spans="1:8">
      <c r="A2193" s="7" t="s">
        <v>2357</v>
      </c>
      <c r="B2193" s="7" t="s">
        <v>2356</v>
      </c>
      <c r="C2193" s="7" t="s">
        <v>773</v>
      </c>
      <c r="D2193" s="649"/>
      <c r="E2193" s="649"/>
      <c r="F2193" s="649"/>
      <c r="G2193" s="649"/>
      <c r="H2193" s="649"/>
    </row>
    <row r="2194" spans="1:8">
      <c r="A2194" s="7" t="s">
        <v>2355</v>
      </c>
      <c r="B2194" s="7" t="s">
        <v>2354</v>
      </c>
      <c r="C2194" s="7" t="s">
        <v>773</v>
      </c>
      <c r="D2194" s="649"/>
      <c r="E2194" s="649"/>
      <c r="F2194" s="649"/>
      <c r="G2194" s="649"/>
      <c r="H2194" s="649"/>
    </row>
    <row r="2195" spans="1:8">
      <c r="A2195" s="7" t="s">
        <v>2353</v>
      </c>
      <c r="B2195" s="7" t="s">
        <v>2352</v>
      </c>
      <c r="C2195" s="7" t="s">
        <v>773</v>
      </c>
      <c r="D2195" s="649"/>
      <c r="E2195" s="649"/>
      <c r="F2195" s="649"/>
      <c r="G2195" s="649"/>
      <c r="H2195" s="649"/>
    </row>
    <row r="2196" spans="1:8">
      <c r="A2196" s="7" t="s">
        <v>2351</v>
      </c>
      <c r="B2196" s="7" t="s">
        <v>2350</v>
      </c>
      <c r="C2196" s="7" t="s">
        <v>773</v>
      </c>
      <c r="D2196" s="649"/>
      <c r="E2196" s="649"/>
      <c r="F2196" s="649"/>
      <c r="G2196" s="649"/>
      <c r="H2196" s="649"/>
    </row>
    <row r="2197" spans="1:8">
      <c r="A2197" s="7" t="s">
        <v>2349</v>
      </c>
      <c r="B2197" s="7" t="s">
        <v>2348</v>
      </c>
      <c r="C2197" s="7" t="s">
        <v>773</v>
      </c>
      <c r="D2197" s="649"/>
      <c r="E2197" s="649"/>
      <c r="F2197" s="649"/>
      <c r="G2197" s="649"/>
      <c r="H2197" s="649"/>
    </row>
    <row r="2198" spans="1:8">
      <c r="A2198" s="7" t="s">
        <v>2347</v>
      </c>
      <c r="B2198" s="7" t="s">
        <v>2346</v>
      </c>
      <c r="C2198" s="7" t="s">
        <v>773</v>
      </c>
      <c r="D2198" s="649"/>
      <c r="E2198" s="649"/>
      <c r="F2198" s="649"/>
      <c r="G2198" s="649"/>
      <c r="H2198" s="649"/>
    </row>
    <row r="2199" spans="1:8">
      <c r="A2199" s="7" t="s">
        <v>2345</v>
      </c>
      <c r="B2199" s="7" t="s">
        <v>2344</v>
      </c>
      <c r="C2199" s="7" t="s">
        <v>773</v>
      </c>
      <c r="D2199" s="649"/>
      <c r="E2199" s="649"/>
      <c r="F2199" s="649"/>
      <c r="G2199" s="649"/>
      <c r="H2199" s="649"/>
    </row>
    <row r="2200" spans="1:8">
      <c r="A2200" s="7" t="s">
        <v>2343</v>
      </c>
      <c r="B2200" s="7" t="s">
        <v>2342</v>
      </c>
      <c r="C2200" s="7" t="s">
        <v>773</v>
      </c>
      <c r="D2200" s="649"/>
      <c r="E2200" s="649"/>
      <c r="F2200" s="649"/>
      <c r="G2200" s="649"/>
      <c r="H2200" s="649"/>
    </row>
    <row r="2201" spans="1:8">
      <c r="A2201" s="7" t="s">
        <v>2341</v>
      </c>
      <c r="B2201" s="7" t="s">
        <v>2340</v>
      </c>
      <c r="C2201" s="7" t="s">
        <v>773</v>
      </c>
      <c r="D2201" s="649"/>
      <c r="E2201" s="649"/>
      <c r="F2201" s="649"/>
      <c r="G2201" s="649"/>
      <c r="H2201" s="649"/>
    </row>
    <row r="2202" spans="1:8">
      <c r="A2202" s="7" t="s">
        <v>2339</v>
      </c>
      <c r="B2202" s="7" t="s">
        <v>2338</v>
      </c>
      <c r="C2202" s="7" t="s">
        <v>773</v>
      </c>
      <c r="D2202" s="649"/>
      <c r="E2202" s="649"/>
      <c r="F2202" s="649"/>
      <c r="G2202" s="649"/>
      <c r="H2202" s="649"/>
    </row>
    <row r="2203" spans="1:8">
      <c r="A2203" s="7" t="s">
        <v>2337</v>
      </c>
      <c r="B2203" s="7" t="s">
        <v>2336</v>
      </c>
      <c r="C2203" s="7" t="s">
        <v>773</v>
      </c>
      <c r="D2203" s="649"/>
      <c r="E2203" s="649">
        <v>6.17</v>
      </c>
      <c r="F2203" s="649"/>
      <c r="G2203" s="649"/>
      <c r="H2203" s="649"/>
    </row>
    <row r="2204" spans="1:8">
      <c r="A2204" s="7" t="s">
        <v>2335</v>
      </c>
      <c r="B2204" s="7" t="s">
        <v>2334</v>
      </c>
      <c r="C2204" s="7" t="s">
        <v>773</v>
      </c>
      <c r="D2204" s="649"/>
      <c r="E2204" s="649"/>
      <c r="F2204" s="649"/>
      <c r="G2204" s="649"/>
      <c r="H2204" s="649"/>
    </row>
    <row r="2205" spans="1:8">
      <c r="A2205" s="7" t="s">
        <v>2333</v>
      </c>
      <c r="B2205" s="7" t="s">
        <v>395</v>
      </c>
      <c r="C2205" s="7" t="s">
        <v>773</v>
      </c>
      <c r="D2205" s="649">
        <v>59.5</v>
      </c>
      <c r="E2205" s="649">
        <v>41.23</v>
      </c>
      <c r="F2205" s="649">
        <v>34.659999999999997</v>
      </c>
      <c r="G2205" s="649">
        <v>70.5</v>
      </c>
      <c r="H2205" s="649">
        <v>325.52</v>
      </c>
    </row>
    <row r="2206" spans="1:8">
      <c r="A2206" s="7" t="s">
        <v>2332</v>
      </c>
      <c r="B2206" s="7" t="s">
        <v>392</v>
      </c>
      <c r="C2206" s="7" t="s">
        <v>773</v>
      </c>
      <c r="D2206" s="649">
        <v>50.79</v>
      </c>
      <c r="E2206" s="649">
        <v>41.23</v>
      </c>
      <c r="F2206" s="649">
        <v>34.659999999999997</v>
      </c>
      <c r="G2206" s="649">
        <v>19.73</v>
      </c>
      <c r="H2206" s="649">
        <v>4.8</v>
      </c>
    </row>
    <row r="2207" spans="1:8">
      <c r="A2207" s="7" t="s">
        <v>2331</v>
      </c>
      <c r="B2207" s="7" t="s">
        <v>390</v>
      </c>
      <c r="C2207" s="7" t="s">
        <v>773</v>
      </c>
      <c r="D2207" s="649"/>
      <c r="E2207" s="649"/>
      <c r="F2207" s="649"/>
      <c r="G2207" s="649"/>
      <c r="H2207" s="649"/>
    </row>
    <row r="2208" spans="1:8">
      <c r="A2208" s="7" t="s">
        <v>2330</v>
      </c>
      <c r="B2208" s="7" t="s">
        <v>2329</v>
      </c>
      <c r="C2208" s="7" t="s">
        <v>773</v>
      </c>
      <c r="D2208" s="649"/>
      <c r="E2208" s="649"/>
      <c r="F2208" s="649"/>
      <c r="G2208" s="649"/>
      <c r="H2208" s="649"/>
    </row>
    <row r="2209" spans="1:8">
      <c r="A2209" s="7" t="s">
        <v>2328</v>
      </c>
      <c r="B2209" s="7" t="s">
        <v>2327</v>
      </c>
      <c r="C2209" s="7" t="s">
        <v>773</v>
      </c>
      <c r="D2209" s="649"/>
      <c r="E2209" s="649"/>
      <c r="F2209" s="649"/>
      <c r="G2209" s="649"/>
      <c r="H2209" s="649"/>
    </row>
    <row r="2210" spans="1:8">
      <c r="A2210" s="7" t="s">
        <v>2326</v>
      </c>
      <c r="B2210" s="7" t="s">
        <v>2325</v>
      </c>
      <c r="C2210" s="7" t="s">
        <v>773</v>
      </c>
      <c r="D2210" s="649"/>
      <c r="E2210" s="649"/>
      <c r="F2210" s="649"/>
      <c r="G2210" s="649"/>
      <c r="H2210" s="649"/>
    </row>
    <row r="2211" spans="1:8">
      <c r="A2211" s="7" t="s">
        <v>2324</v>
      </c>
      <c r="B2211" s="7" t="s">
        <v>2006</v>
      </c>
      <c r="C2211" s="7" t="s">
        <v>773</v>
      </c>
      <c r="D2211" s="649"/>
      <c r="E2211" s="649"/>
      <c r="F2211" s="649"/>
      <c r="G2211" s="649"/>
      <c r="H2211" s="649"/>
    </row>
    <row r="2212" spans="1:8">
      <c r="A2212" s="7" t="s">
        <v>2323</v>
      </c>
      <c r="B2212" s="7" t="s">
        <v>2322</v>
      </c>
      <c r="C2212" s="7" t="s">
        <v>773</v>
      </c>
      <c r="D2212" s="649"/>
      <c r="E2212" s="649"/>
      <c r="F2212" s="649"/>
      <c r="G2212" s="649"/>
      <c r="H2212" s="649"/>
    </row>
    <row r="2213" spans="1:8">
      <c r="A2213" s="7" t="s">
        <v>2321</v>
      </c>
      <c r="B2213" s="7" t="s">
        <v>2320</v>
      </c>
      <c r="C2213" s="7" t="s">
        <v>773</v>
      </c>
      <c r="D2213" s="649"/>
      <c r="E2213" s="649"/>
      <c r="F2213" s="649"/>
      <c r="G2213" s="649"/>
      <c r="H2213" s="649"/>
    </row>
    <row r="2214" spans="1:8">
      <c r="A2214" s="7" t="s">
        <v>2319</v>
      </c>
      <c r="B2214" s="7" t="s">
        <v>2318</v>
      </c>
      <c r="C2214" s="7" t="s">
        <v>773</v>
      </c>
      <c r="D2214" s="649"/>
      <c r="E2214" s="649"/>
      <c r="F2214" s="649"/>
      <c r="G2214" s="649"/>
      <c r="H2214" s="649"/>
    </row>
    <row r="2215" spans="1:8">
      <c r="A2215" s="7" t="s">
        <v>2317</v>
      </c>
      <c r="B2215" s="7" t="s">
        <v>2316</v>
      </c>
      <c r="C2215" s="7" t="s">
        <v>773</v>
      </c>
      <c r="D2215" s="649"/>
      <c r="E2215" s="649"/>
      <c r="F2215" s="649"/>
      <c r="G2215" s="649"/>
      <c r="H2215" s="649"/>
    </row>
    <row r="2216" spans="1:8">
      <c r="A2216" s="7" t="s">
        <v>2315</v>
      </c>
      <c r="B2216" s="7" t="s">
        <v>2314</v>
      </c>
      <c r="C2216" s="7" t="s">
        <v>773</v>
      </c>
      <c r="D2216" s="649"/>
      <c r="E2216" s="649"/>
      <c r="F2216" s="649"/>
      <c r="G2216" s="649"/>
      <c r="H2216" s="649"/>
    </row>
    <row r="2217" spans="1:8">
      <c r="A2217" s="7" t="s">
        <v>2313</v>
      </c>
      <c r="B2217" s="7" t="s">
        <v>2312</v>
      </c>
      <c r="C2217" s="7" t="s">
        <v>773</v>
      </c>
      <c r="D2217" s="649"/>
      <c r="E2217" s="649"/>
      <c r="F2217" s="649"/>
      <c r="G2217" s="649"/>
      <c r="H2217" s="649"/>
    </row>
    <row r="2218" spans="1:8">
      <c r="A2218" s="7" t="s">
        <v>2311</v>
      </c>
      <c r="B2218" s="7" t="s">
        <v>2310</v>
      </c>
      <c r="C2218" s="7" t="s">
        <v>773</v>
      </c>
      <c r="D2218" s="649"/>
      <c r="E2218" s="649"/>
      <c r="F2218" s="649"/>
      <c r="G2218" s="649"/>
      <c r="H2218" s="649"/>
    </row>
    <row r="2219" spans="1:8">
      <c r="A2219" s="7" t="s">
        <v>2309</v>
      </c>
      <c r="B2219" s="7" t="s">
        <v>2308</v>
      </c>
      <c r="C2219" s="7" t="s">
        <v>773</v>
      </c>
      <c r="D2219" s="649"/>
      <c r="E2219" s="649"/>
      <c r="F2219" s="649"/>
      <c r="G2219" s="649"/>
      <c r="H2219" s="649"/>
    </row>
    <row r="2220" spans="1:8">
      <c r="A2220" s="7" t="s">
        <v>2307</v>
      </c>
      <c r="B2220" s="7" t="s">
        <v>2306</v>
      </c>
      <c r="C2220" s="7" t="s">
        <v>773</v>
      </c>
      <c r="D2220" s="649"/>
      <c r="E2220" s="649"/>
      <c r="F2220" s="649"/>
      <c r="G2220" s="649"/>
      <c r="H2220" s="649"/>
    </row>
    <row r="2221" spans="1:8">
      <c r="A2221" s="7" t="s">
        <v>2305</v>
      </c>
      <c r="B2221" s="7" t="s">
        <v>2304</v>
      </c>
      <c r="C2221" s="7" t="s">
        <v>773</v>
      </c>
      <c r="D2221" s="649"/>
      <c r="E2221" s="649"/>
      <c r="F2221" s="649"/>
      <c r="G2221" s="649"/>
      <c r="H2221" s="649"/>
    </row>
    <row r="2222" spans="1:8">
      <c r="A2222" s="7" t="s">
        <v>2303</v>
      </c>
      <c r="B2222" s="7" t="s">
        <v>2302</v>
      </c>
      <c r="C2222" s="7" t="s">
        <v>773</v>
      </c>
      <c r="D2222" s="649"/>
      <c r="E2222" s="649"/>
      <c r="F2222" s="649"/>
      <c r="G2222" s="649"/>
      <c r="H2222" s="649"/>
    </row>
    <row r="2223" spans="1:8">
      <c r="A2223" s="7" t="s">
        <v>2301</v>
      </c>
      <c r="B2223" s="7" t="s">
        <v>2300</v>
      </c>
      <c r="C2223" s="7" t="s">
        <v>773</v>
      </c>
      <c r="D2223" s="649"/>
      <c r="E2223" s="649"/>
      <c r="F2223" s="649"/>
      <c r="G2223" s="649"/>
      <c r="H2223" s="649"/>
    </row>
    <row r="2224" spans="1:8">
      <c r="A2224" s="7" t="s">
        <v>2299</v>
      </c>
      <c r="B2224" s="7" t="s">
        <v>2298</v>
      </c>
      <c r="C2224" s="7" t="s">
        <v>773</v>
      </c>
      <c r="D2224" s="649"/>
      <c r="E2224" s="649"/>
      <c r="F2224" s="649"/>
      <c r="G2224" s="649"/>
      <c r="H2224" s="649"/>
    </row>
    <row r="2225" spans="1:8">
      <c r="A2225" s="7" t="s">
        <v>2297</v>
      </c>
      <c r="B2225" s="7" t="s">
        <v>2164</v>
      </c>
      <c r="C2225" s="7" t="s">
        <v>773</v>
      </c>
      <c r="D2225" s="649"/>
      <c r="E2225" s="649"/>
      <c r="F2225" s="649"/>
      <c r="G2225" s="649"/>
      <c r="H2225" s="649"/>
    </row>
    <row r="2226" spans="1:8">
      <c r="A2226" s="7" t="s">
        <v>2296</v>
      </c>
      <c r="B2226" s="7" t="s">
        <v>2295</v>
      </c>
      <c r="C2226" s="7" t="s">
        <v>773</v>
      </c>
      <c r="D2226" s="649"/>
      <c r="E2226" s="649"/>
      <c r="F2226" s="649"/>
      <c r="G2226" s="649"/>
      <c r="H2226" s="649"/>
    </row>
    <row r="2227" spans="1:8">
      <c r="A2227" s="7" t="s">
        <v>2294</v>
      </c>
      <c r="B2227" s="7" t="s">
        <v>2293</v>
      </c>
      <c r="C2227" s="7" t="s">
        <v>773</v>
      </c>
      <c r="D2227" s="649"/>
      <c r="E2227" s="649"/>
      <c r="F2227" s="649"/>
      <c r="G2227" s="649"/>
      <c r="H2227" s="649"/>
    </row>
    <row r="2228" spans="1:8">
      <c r="A2228" s="7" t="s">
        <v>2292</v>
      </c>
      <c r="B2228" s="7" t="s">
        <v>2291</v>
      </c>
      <c r="C2228" s="7" t="s">
        <v>773</v>
      </c>
      <c r="D2228" s="649"/>
      <c r="E2228" s="649"/>
      <c r="F2228" s="649"/>
      <c r="G2228" s="649"/>
      <c r="H2228" s="649"/>
    </row>
    <row r="2229" spans="1:8">
      <c r="A2229" s="7" t="s">
        <v>2290</v>
      </c>
      <c r="B2229" s="7" t="s">
        <v>2289</v>
      </c>
      <c r="C2229" s="7" t="s">
        <v>773</v>
      </c>
      <c r="D2229" s="649"/>
      <c r="E2229" s="649"/>
      <c r="F2229" s="649"/>
      <c r="G2229" s="649"/>
      <c r="H2229" s="649"/>
    </row>
    <row r="2230" spans="1:8">
      <c r="A2230" s="7" t="s">
        <v>2288</v>
      </c>
      <c r="B2230" s="7" t="s">
        <v>2287</v>
      </c>
      <c r="C2230" s="7" t="s">
        <v>773</v>
      </c>
      <c r="D2230" s="649"/>
      <c r="E2230" s="649"/>
      <c r="F2230" s="649"/>
      <c r="G2230" s="649"/>
      <c r="H2230" s="649"/>
    </row>
    <row r="2231" spans="1:8">
      <c r="A2231" s="7" t="s">
        <v>2286</v>
      </c>
      <c r="B2231" s="7" t="s">
        <v>2285</v>
      </c>
      <c r="C2231" s="7" t="s">
        <v>773</v>
      </c>
      <c r="D2231" s="649"/>
      <c r="E2231" s="649"/>
      <c r="F2231" s="649"/>
      <c r="G2231" s="649"/>
      <c r="H2231" s="649"/>
    </row>
    <row r="2232" spans="1:8">
      <c r="A2232" s="7" t="s">
        <v>2284</v>
      </c>
      <c r="B2232" s="7" t="s">
        <v>2283</v>
      </c>
      <c r="C2232" s="7" t="s">
        <v>773</v>
      </c>
      <c r="D2232" s="649"/>
      <c r="E2232" s="649"/>
      <c r="F2232" s="649"/>
      <c r="G2232" s="649">
        <v>50.77</v>
      </c>
      <c r="H2232" s="649">
        <v>320.72000000000003</v>
      </c>
    </row>
    <row r="2233" spans="1:8">
      <c r="A2233" s="7" t="s">
        <v>2282</v>
      </c>
      <c r="B2233" s="7" t="s">
        <v>2281</v>
      </c>
      <c r="C2233" s="7" t="s">
        <v>773</v>
      </c>
      <c r="D2233" s="649"/>
      <c r="E2233" s="649"/>
      <c r="F2233" s="649"/>
      <c r="G2233" s="649">
        <v>50.77</v>
      </c>
      <c r="H2233" s="649">
        <v>320.72000000000003</v>
      </c>
    </row>
    <row r="2234" spans="1:8">
      <c r="A2234" s="7" t="s">
        <v>2280</v>
      </c>
      <c r="B2234" s="7" t="s">
        <v>2279</v>
      </c>
      <c r="C2234" s="7" t="s">
        <v>773</v>
      </c>
      <c r="D2234" s="649"/>
      <c r="E2234" s="649"/>
      <c r="F2234" s="649"/>
      <c r="G2234" s="649"/>
      <c r="H2234" s="649"/>
    </row>
    <row r="2235" spans="1:8">
      <c r="A2235" s="7" t="s">
        <v>2278</v>
      </c>
      <c r="B2235" s="7" t="s">
        <v>2277</v>
      </c>
      <c r="C2235" s="7" t="s">
        <v>773</v>
      </c>
      <c r="D2235" s="649"/>
      <c r="E2235" s="649"/>
      <c r="F2235" s="649"/>
      <c r="G2235" s="649"/>
      <c r="H2235" s="649"/>
    </row>
    <row r="2236" spans="1:8">
      <c r="A2236" s="7" t="s">
        <v>2276</v>
      </c>
      <c r="B2236" s="7" t="s">
        <v>2275</v>
      </c>
      <c r="C2236" s="7" t="s">
        <v>773</v>
      </c>
      <c r="D2236" s="649"/>
      <c r="E2236" s="649"/>
      <c r="F2236" s="649"/>
      <c r="G2236" s="649"/>
      <c r="H2236" s="649"/>
    </row>
    <row r="2237" spans="1:8">
      <c r="A2237" s="7" t="s">
        <v>2274</v>
      </c>
      <c r="B2237" s="7" t="s">
        <v>2273</v>
      </c>
      <c r="C2237" s="7" t="s">
        <v>773</v>
      </c>
      <c r="D2237" s="649"/>
      <c r="E2237" s="649"/>
      <c r="F2237" s="649"/>
      <c r="G2237" s="649"/>
      <c r="H2237" s="649"/>
    </row>
    <row r="2238" spans="1:8">
      <c r="A2238" s="7" t="s">
        <v>2272</v>
      </c>
      <c r="B2238" s="7" t="s">
        <v>2271</v>
      </c>
      <c r="C2238" s="7" t="s">
        <v>773</v>
      </c>
      <c r="D2238" s="649"/>
      <c r="E2238" s="649"/>
      <c r="F2238" s="649"/>
      <c r="G2238" s="649"/>
      <c r="H2238" s="649"/>
    </row>
    <row r="2239" spans="1:8">
      <c r="A2239" s="7" t="s">
        <v>2270</v>
      </c>
      <c r="B2239" s="7" t="s">
        <v>2269</v>
      </c>
      <c r="C2239" s="7" t="s">
        <v>773</v>
      </c>
      <c r="D2239" s="649"/>
      <c r="E2239" s="649"/>
      <c r="F2239" s="649"/>
      <c r="G2239" s="649"/>
      <c r="H2239" s="649"/>
    </row>
    <row r="2240" spans="1:8">
      <c r="A2240" s="7" t="s">
        <v>2268</v>
      </c>
      <c r="B2240" s="7" t="s">
        <v>2267</v>
      </c>
      <c r="C2240" s="7" t="s">
        <v>773</v>
      </c>
      <c r="D2240" s="649"/>
      <c r="E2240" s="649"/>
      <c r="F2240" s="649"/>
      <c r="G2240" s="649"/>
      <c r="H2240" s="649"/>
    </row>
    <row r="2241" spans="1:8">
      <c r="A2241" s="7" t="s">
        <v>2266</v>
      </c>
      <c r="B2241" s="7" t="s">
        <v>2265</v>
      </c>
      <c r="C2241" s="7" t="s">
        <v>773</v>
      </c>
      <c r="D2241" s="649"/>
      <c r="E2241" s="649"/>
      <c r="F2241" s="649"/>
      <c r="G2241" s="649"/>
      <c r="H2241" s="649"/>
    </row>
    <row r="2242" spans="1:8">
      <c r="A2242" s="7" t="s">
        <v>2264</v>
      </c>
      <c r="B2242" s="7" t="s">
        <v>2263</v>
      </c>
      <c r="C2242" s="7" t="s">
        <v>773</v>
      </c>
      <c r="D2242" s="649"/>
      <c r="E2242" s="649"/>
      <c r="F2242" s="649"/>
      <c r="G2242" s="649"/>
      <c r="H2242" s="649"/>
    </row>
    <row r="2243" spans="1:8">
      <c r="A2243" s="7" t="s">
        <v>2262</v>
      </c>
      <c r="B2243" s="7" t="s">
        <v>2261</v>
      </c>
      <c r="C2243" s="7" t="s">
        <v>773</v>
      </c>
      <c r="D2243" s="649"/>
      <c r="E2243" s="649"/>
      <c r="F2243" s="649"/>
      <c r="G2243" s="649"/>
      <c r="H2243" s="649"/>
    </row>
    <row r="2244" spans="1:8">
      <c r="A2244" s="7" t="s">
        <v>2260</v>
      </c>
      <c r="B2244" s="7" t="s">
        <v>2259</v>
      </c>
      <c r="C2244" s="7" t="s">
        <v>773</v>
      </c>
      <c r="D2244" s="649">
        <v>8.7100000000000009</v>
      </c>
      <c r="E2244" s="649"/>
      <c r="F2244" s="649"/>
      <c r="G2244" s="649"/>
      <c r="H2244" s="649"/>
    </row>
    <row r="2245" spans="1:8">
      <c r="A2245" s="7" t="s">
        <v>2258</v>
      </c>
      <c r="B2245" s="7" t="s">
        <v>2257</v>
      </c>
      <c r="C2245" s="7" t="s">
        <v>773</v>
      </c>
      <c r="D2245" s="649"/>
      <c r="E2245" s="649"/>
      <c r="F2245" s="649"/>
      <c r="G2245" s="649"/>
      <c r="H2245" s="649"/>
    </row>
    <row r="2246" spans="1:8">
      <c r="A2246" s="7" t="s">
        <v>2256</v>
      </c>
      <c r="B2246" s="7" t="s">
        <v>385</v>
      </c>
      <c r="C2246" s="7" t="s">
        <v>773</v>
      </c>
      <c r="D2246" s="649">
        <v>-16.53</v>
      </c>
      <c r="E2246" s="649">
        <v>31.06</v>
      </c>
      <c r="F2246" s="649">
        <v>-78.099999999999994</v>
      </c>
      <c r="G2246" s="649">
        <v>-73.64</v>
      </c>
      <c r="H2246" s="649">
        <v>80.27</v>
      </c>
    </row>
    <row r="2247" spans="1:8">
      <c r="A2247" s="7" t="s">
        <v>2255</v>
      </c>
      <c r="B2247" s="7" t="s">
        <v>2254</v>
      </c>
      <c r="C2247" s="7" t="s">
        <v>773</v>
      </c>
      <c r="D2247" s="649">
        <v>10.57</v>
      </c>
      <c r="E2247" s="649">
        <v>86.55</v>
      </c>
      <c r="F2247" s="649">
        <v>8.32</v>
      </c>
      <c r="G2247" s="649">
        <v>2.17</v>
      </c>
      <c r="H2247" s="649">
        <v>86.14</v>
      </c>
    </row>
    <row r="2248" spans="1:8">
      <c r="A2248" s="7" t="s">
        <v>2253</v>
      </c>
      <c r="B2248" s="7" t="s">
        <v>1506</v>
      </c>
      <c r="C2248" s="7" t="s">
        <v>773</v>
      </c>
      <c r="D2248" s="649"/>
      <c r="E2248" s="649"/>
      <c r="F2248" s="649"/>
      <c r="G2248" s="649"/>
      <c r="H2248" s="649"/>
    </row>
    <row r="2249" spans="1:8">
      <c r="A2249" s="7" t="s">
        <v>2252</v>
      </c>
      <c r="B2249" s="7" t="s">
        <v>1504</v>
      </c>
      <c r="C2249" s="7" t="s">
        <v>773</v>
      </c>
      <c r="D2249" s="649"/>
      <c r="E2249" s="649"/>
      <c r="F2249" s="649"/>
      <c r="G2249" s="649"/>
      <c r="H2249" s="649"/>
    </row>
    <row r="2250" spans="1:8">
      <c r="A2250" s="7" t="s">
        <v>2251</v>
      </c>
      <c r="B2250" s="7" t="s">
        <v>1490</v>
      </c>
      <c r="C2250" s="7" t="s">
        <v>773</v>
      </c>
      <c r="D2250" s="649">
        <v>9.81</v>
      </c>
      <c r="E2250" s="649">
        <v>22.84</v>
      </c>
      <c r="F2250" s="649">
        <v>0.44</v>
      </c>
      <c r="G2250" s="649">
        <v>1.36</v>
      </c>
      <c r="H2250" s="649">
        <v>1.32</v>
      </c>
    </row>
    <row r="2251" spans="1:8">
      <c r="A2251" s="7" t="s">
        <v>2250</v>
      </c>
      <c r="B2251" s="7" t="s">
        <v>1488</v>
      </c>
      <c r="C2251" s="7" t="s">
        <v>773</v>
      </c>
      <c r="D2251" s="649">
        <v>7.28</v>
      </c>
      <c r="E2251" s="649">
        <v>19.41</v>
      </c>
      <c r="F2251" s="649">
        <v>0.44</v>
      </c>
      <c r="G2251" s="649">
        <v>1.24</v>
      </c>
      <c r="H2251" s="649">
        <v>1.28</v>
      </c>
    </row>
    <row r="2252" spans="1:8">
      <c r="A2252" s="7" t="s">
        <v>2249</v>
      </c>
      <c r="B2252" s="7" t="s">
        <v>1486</v>
      </c>
      <c r="C2252" s="7" t="s">
        <v>773</v>
      </c>
      <c r="D2252" s="649">
        <v>2.5299999999999998</v>
      </c>
      <c r="E2252" s="649">
        <v>3.43</v>
      </c>
      <c r="F2252" s="649"/>
      <c r="G2252" s="649">
        <v>0.12</v>
      </c>
      <c r="H2252" s="649">
        <v>0.04</v>
      </c>
    </row>
    <row r="2253" spans="1:8">
      <c r="A2253" s="7" t="s">
        <v>2248</v>
      </c>
      <c r="B2253" s="7" t="s">
        <v>2247</v>
      </c>
      <c r="C2253" s="7" t="s">
        <v>773</v>
      </c>
      <c r="D2253" s="649"/>
      <c r="E2253" s="649"/>
      <c r="F2253" s="649"/>
      <c r="G2253" s="649"/>
      <c r="H2253" s="649"/>
    </row>
    <row r="2254" spans="1:8">
      <c r="A2254" s="7" t="s">
        <v>2246</v>
      </c>
      <c r="B2254" s="7" t="s">
        <v>2245</v>
      </c>
      <c r="C2254" s="7" t="s">
        <v>773</v>
      </c>
      <c r="D2254" s="649"/>
      <c r="E2254" s="649"/>
      <c r="F2254" s="649"/>
      <c r="G2254" s="649"/>
      <c r="H2254" s="649"/>
    </row>
    <row r="2255" spans="1:8">
      <c r="A2255" s="7" t="s">
        <v>2244</v>
      </c>
      <c r="B2255" s="7" t="s">
        <v>2243</v>
      </c>
      <c r="C2255" s="7" t="s">
        <v>773</v>
      </c>
      <c r="D2255" s="649"/>
      <c r="E2255" s="649"/>
      <c r="F2255" s="649"/>
      <c r="G2255" s="649"/>
      <c r="H2255" s="649"/>
    </row>
    <row r="2256" spans="1:8">
      <c r="A2256" s="7" t="s">
        <v>2242</v>
      </c>
      <c r="B2256" s="7" t="s">
        <v>2241</v>
      </c>
      <c r="C2256" s="7" t="s">
        <v>773</v>
      </c>
      <c r="D2256" s="649"/>
      <c r="E2256" s="649"/>
      <c r="F2256" s="649"/>
      <c r="G2256" s="649"/>
      <c r="H2256" s="649"/>
    </row>
    <row r="2257" spans="1:8">
      <c r="A2257" s="7" t="s">
        <v>2240</v>
      </c>
      <c r="B2257" s="7" t="s">
        <v>2239</v>
      </c>
      <c r="C2257" s="7" t="s">
        <v>773</v>
      </c>
      <c r="D2257" s="649"/>
      <c r="E2257" s="649"/>
      <c r="F2257" s="649"/>
      <c r="G2257" s="649"/>
      <c r="H2257" s="649">
        <v>84.44</v>
      </c>
    </row>
    <row r="2258" spans="1:8">
      <c r="A2258" s="7" t="s">
        <v>2238</v>
      </c>
      <c r="B2258" s="7" t="s">
        <v>1492</v>
      </c>
      <c r="C2258" s="7" t="s">
        <v>773</v>
      </c>
      <c r="D2258" s="649"/>
      <c r="E2258" s="649"/>
      <c r="F2258" s="649"/>
      <c r="G2258" s="649"/>
      <c r="H2258" s="649"/>
    </row>
    <row r="2259" spans="1:8">
      <c r="A2259" s="7" t="s">
        <v>2237</v>
      </c>
      <c r="B2259" s="7" t="s">
        <v>2236</v>
      </c>
      <c r="C2259" s="7" t="s">
        <v>773</v>
      </c>
      <c r="D2259" s="649">
        <v>0.1</v>
      </c>
      <c r="E2259" s="649">
        <v>0.01</v>
      </c>
      <c r="F2259" s="649">
        <v>0</v>
      </c>
      <c r="G2259" s="649">
        <v>0.04</v>
      </c>
      <c r="H2259" s="649">
        <v>0</v>
      </c>
    </row>
    <row r="2260" spans="1:8">
      <c r="A2260" s="7" t="s">
        <v>2235</v>
      </c>
      <c r="B2260" s="7" t="s">
        <v>1452</v>
      </c>
      <c r="C2260" s="7" t="s">
        <v>773</v>
      </c>
      <c r="D2260" s="649"/>
      <c r="E2260" s="649"/>
      <c r="F2260" s="649"/>
      <c r="G2260" s="649"/>
      <c r="H2260" s="649"/>
    </row>
    <row r="2261" spans="1:8">
      <c r="A2261" s="7" t="s">
        <v>2234</v>
      </c>
      <c r="B2261" s="7" t="s">
        <v>1450</v>
      </c>
      <c r="C2261" s="7" t="s">
        <v>773</v>
      </c>
      <c r="D2261" s="649"/>
      <c r="E2261" s="649"/>
      <c r="F2261" s="649"/>
      <c r="G2261" s="649"/>
      <c r="H2261" s="649"/>
    </row>
    <row r="2262" spans="1:8">
      <c r="A2262" s="7" t="s">
        <v>2233</v>
      </c>
      <c r="B2262" s="7" t="s">
        <v>1448</v>
      </c>
      <c r="C2262" s="7" t="s">
        <v>773</v>
      </c>
      <c r="D2262" s="649">
        <v>0.1</v>
      </c>
      <c r="E2262" s="649">
        <v>0.01</v>
      </c>
      <c r="F2262" s="649">
        <v>0</v>
      </c>
      <c r="G2262" s="649">
        <v>0.04</v>
      </c>
      <c r="H2262" s="649">
        <v>0</v>
      </c>
    </row>
    <row r="2263" spans="1:8">
      <c r="A2263" s="7" t="s">
        <v>2232</v>
      </c>
      <c r="B2263" s="7" t="s">
        <v>1446</v>
      </c>
      <c r="C2263" s="7" t="s">
        <v>773</v>
      </c>
      <c r="D2263" s="649"/>
      <c r="E2263" s="649"/>
      <c r="F2263" s="649"/>
      <c r="G2263" s="649"/>
      <c r="H2263" s="649"/>
    </row>
    <row r="2264" spans="1:8">
      <c r="A2264" s="7" t="s">
        <v>2231</v>
      </c>
      <c r="B2264" s="7" t="s">
        <v>1444</v>
      </c>
      <c r="C2264" s="7" t="s">
        <v>773</v>
      </c>
      <c r="D2264" s="649"/>
      <c r="E2264" s="649"/>
      <c r="F2264" s="649"/>
      <c r="G2264" s="649"/>
      <c r="H2264" s="649"/>
    </row>
    <row r="2265" spans="1:8">
      <c r="A2265" s="7" t="s">
        <v>2230</v>
      </c>
      <c r="B2265" s="7" t="s">
        <v>2229</v>
      </c>
      <c r="C2265" s="7" t="s">
        <v>773</v>
      </c>
      <c r="D2265" s="649"/>
      <c r="E2265" s="649"/>
      <c r="F2265" s="649"/>
      <c r="G2265" s="649"/>
      <c r="H2265" s="649"/>
    </row>
    <row r="2266" spans="1:8">
      <c r="A2266" s="7" t="s">
        <v>2228</v>
      </c>
      <c r="B2266" s="7" t="s">
        <v>1472</v>
      </c>
      <c r="C2266" s="7" t="s">
        <v>773</v>
      </c>
      <c r="D2266" s="649"/>
      <c r="E2266" s="649"/>
      <c r="F2266" s="649"/>
      <c r="G2266" s="649"/>
      <c r="H2266" s="649"/>
    </row>
    <row r="2267" spans="1:8">
      <c r="A2267" s="7" t="s">
        <v>2227</v>
      </c>
      <c r="B2267" s="7" t="s">
        <v>1470</v>
      </c>
      <c r="C2267" s="7" t="s">
        <v>773</v>
      </c>
      <c r="D2267" s="649"/>
      <c r="E2267" s="649"/>
      <c r="F2267" s="649"/>
      <c r="G2267" s="649"/>
      <c r="H2267" s="649"/>
    </row>
    <row r="2268" spans="1:8">
      <c r="A2268" s="7" t="s">
        <v>2226</v>
      </c>
      <c r="B2268" s="7" t="s">
        <v>1468</v>
      </c>
      <c r="C2268" s="7" t="s">
        <v>773</v>
      </c>
      <c r="D2268" s="649"/>
      <c r="E2268" s="649"/>
      <c r="F2268" s="649"/>
      <c r="G2268" s="649"/>
      <c r="H2268" s="649"/>
    </row>
    <row r="2269" spans="1:8">
      <c r="A2269" s="7" t="s">
        <v>2225</v>
      </c>
      <c r="B2269" s="7" t="s">
        <v>1442</v>
      </c>
      <c r="C2269" s="7" t="s">
        <v>773</v>
      </c>
      <c r="D2269" s="649"/>
      <c r="E2269" s="649"/>
      <c r="F2269" s="649"/>
      <c r="G2269" s="649"/>
      <c r="H2269" s="649"/>
    </row>
    <row r="2270" spans="1:8">
      <c r="A2270" s="7" t="s">
        <v>2224</v>
      </c>
      <c r="B2270" s="7" t="s">
        <v>1480</v>
      </c>
      <c r="C2270" s="7" t="s">
        <v>773</v>
      </c>
      <c r="D2270" s="649"/>
      <c r="E2270" s="649"/>
      <c r="F2270" s="649"/>
      <c r="G2270" s="649"/>
      <c r="H2270" s="649"/>
    </row>
    <row r="2271" spans="1:8">
      <c r="A2271" s="7" t="s">
        <v>2223</v>
      </c>
      <c r="B2271" s="7" t="s">
        <v>2222</v>
      </c>
      <c r="C2271" s="7" t="s">
        <v>773</v>
      </c>
      <c r="D2271" s="649"/>
      <c r="E2271" s="649"/>
      <c r="F2271" s="649"/>
      <c r="G2271" s="649"/>
      <c r="H2271" s="649"/>
    </row>
    <row r="2272" spans="1:8">
      <c r="A2272" s="7" t="s">
        <v>2221</v>
      </c>
      <c r="B2272" s="7" t="s">
        <v>2220</v>
      </c>
      <c r="C2272" s="7" t="s">
        <v>773</v>
      </c>
      <c r="D2272" s="649"/>
      <c r="E2272" s="649"/>
      <c r="F2272" s="649"/>
      <c r="G2272" s="649"/>
      <c r="H2272" s="649"/>
    </row>
    <row r="2273" spans="1:8">
      <c r="A2273" s="7" t="s">
        <v>2219</v>
      </c>
      <c r="B2273" s="7" t="s">
        <v>1420</v>
      </c>
      <c r="C2273" s="7" t="s">
        <v>773</v>
      </c>
      <c r="D2273" s="649"/>
      <c r="E2273" s="649"/>
      <c r="F2273" s="649"/>
      <c r="G2273" s="649"/>
      <c r="H2273" s="649"/>
    </row>
    <row r="2274" spans="1:8">
      <c r="A2274" s="7" t="s">
        <v>2218</v>
      </c>
      <c r="B2274" s="7" t="s">
        <v>1390</v>
      </c>
      <c r="C2274" s="7" t="s">
        <v>773</v>
      </c>
      <c r="D2274" s="649"/>
      <c r="E2274" s="649"/>
      <c r="F2274" s="649"/>
      <c r="G2274" s="649"/>
      <c r="H2274" s="649"/>
    </row>
    <row r="2275" spans="1:8">
      <c r="A2275" s="7" t="s">
        <v>2217</v>
      </c>
      <c r="B2275" s="7" t="s">
        <v>1388</v>
      </c>
      <c r="C2275" s="7" t="s">
        <v>773</v>
      </c>
      <c r="D2275" s="649"/>
      <c r="E2275" s="649"/>
      <c r="F2275" s="649"/>
      <c r="G2275" s="649"/>
      <c r="H2275" s="649"/>
    </row>
    <row r="2276" spans="1:8">
      <c r="A2276" s="7" t="s">
        <v>2216</v>
      </c>
      <c r="B2276" s="7" t="s">
        <v>1386</v>
      </c>
      <c r="C2276" s="7" t="s">
        <v>773</v>
      </c>
      <c r="D2276" s="649"/>
      <c r="E2276" s="649"/>
      <c r="F2276" s="649"/>
      <c r="G2276" s="649"/>
      <c r="H2276" s="649"/>
    </row>
    <row r="2277" spans="1:8">
      <c r="A2277" s="7" t="s">
        <v>2215</v>
      </c>
      <c r="B2277" s="7" t="s">
        <v>1384</v>
      </c>
      <c r="C2277" s="7" t="s">
        <v>773</v>
      </c>
      <c r="D2277" s="649"/>
      <c r="E2277" s="649"/>
      <c r="F2277" s="649"/>
      <c r="G2277" s="649"/>
      <c r="H2277" s="649"/>
    </row>
    <row r="2278" spans="1:8">
      <c r="A2278" s="7" t="s">
        <v>2214</v>
      </c>
      <c r="B2278" s="7" t="s">
        <v>1406</v>
      </c>
      <c r="C2278" s="7" t="s">
        <v>773</v>
      </c>
      <c r="D2278" s="649"/>
      <c r="E2278" s="649"/>
      <c r="F2278" s="649"/>
      <c r="G2278" s="649"/>
      <c r="H2278" s="649"/>
    </row>
    <row r="2279" spans="1:8">
      <c r="A2279" s="7" t="s">
        <v>2213</v>
      </c>
      <c r="B2279" s="7" t="s">
        <v>2212</v>
      </c>
      <c r="C2279" s="7" t="s">
        <v>773</v>
      </c>
      <c r="D2279" s="649"/>
      <c r="E2279" s="649"/>
      <c r="F2279" s="649"/>
      <c r="G2279" s="649"/>
      <c r="H2279" s="649"/>
    </row>
    <row r="2280" spans="1:8">
      <c r="A2280" s="7" t="s">
        <v>2211</v>
      </c>
      <c r="B2280" s="7" t="s">
        <v>1400</v>
      </c>
      <c r="C2280" s="7" t="s">
        <v>773</v>
      </c>
      <c r="D2280" s="649"/>
      <c r="E2280" s="649"/>
      <c r="F2280" s="649"/>
      <c r="G2280" s="649"/>
      <c r="H2280" s="649"/>
    </row>
    <row r="2281" spans="1:8">
      <c r="A2281" s="7" t="s">
        <v>2210</v>
      </c>
      <c r="B2281" s="7" t="s">
        <v>1398</v>
      </c>
      <c r="C2281" s="7" t="s">
        <v>773</v>
      </c>
      <c r="D2281" s="649"/>
      <c r="E2281" s="649"/>
      <c r="F2281" s="649"/>
      <c r="G2281" s="649"/>
      <c r="H2281" s="649"/>
    </row>
    <row r="2282" spans="1:8">
      <c r="A2282" s="7" t="s">
        <v>2209</v>
      </c>
      <c r="B2282" s="7" t="s">
        <v>1396</v>
      </c>
      <c r="C2282" s="7" t="s">
        <v>773</v>
      </c>
      <c r="D2282" s="649"/>
      <c r="E2282" s="649"/>
      <c r="F2282" s="649"/>
      <c r="G2282" s="649"/>
      <c r="H2282" s="649"/>
    </row>
    <row r="2283" spans="1:8">
      <c r="A2283" s="7" t="s">
        <v>2208</v>
      </c>
      <c r="B2283" s="7" t="s">
        <v>1394</v>
      </c>
      <c r="C2283" s="7" t="s">
        <v>773</v>
      </c>
      <c r="D2283" s="649"/>
      <c r="E2283" s="649"/>
      <c r="F2283" s="649"/>
      <c r="G2283" s="649"/>
      <c r="H2283" s="649"/>
    </row>
    <row r="2284" spans="1:8">
      <c r="A2284" s="7" t="s">
        <v>2207</v>
      </c>
      <c r="B2284" s="7" t="s">
        <v>1416</v>
      </c>
      <c r="C2284" s="7" t="s">
        <v>773</v>
      </c>
      <c r="D2284" s="649"/>
      <c r="E2284" s="649"/>
      <c r="F2284" s="649"/>
      <c r="G2284" s="649"/>
      <c r="H2284" s="649"/>
    </row>
    <row r="2285" spans="1:8">
      <c r="A2285" s="7" t="s">
        <v>2206</v>
      </c>
      <c r="B2285" s="7" t="s">
        <v>1414</v>
      </c>
      <c r="C2285" s="7" t="s">
        <v>773</v>
      </c>
      <c r="D2285" s="649"/>
      <c r="E2285" s="649"/>
      <c r="F2285" s="649"/>
      <c r="G2285" s="649"/>
      <c r="H2285" s="649"/>
    </row>
    <row r="2286" spans="1:8">
      <c r="A2286" s="7" t="s">
        <v>2205</v>
      </c>
      <c r="B2286" s="7" t="s">
        <v>1392</v>
      </c>
      <c r="C2286" s="7" t="s">
        <v>773</v>
      </c>
      <c r="D2286" s="649"/>
      <c r="E2286" s="649"/>
      <c r="F2286" s="649"/>
      <c r="G2286" s="649"/>
      <c r="H2286" s="649"/>
    </row>
    <row r="2287" spans="1:8">
      <c r="A2287" s="7" t="s">
        <v>2204</v>
      </c>
      <c r="B2287" s="7" t="s">
        <v>2203</v>
      </c>
      <c r="C2287" s="7" t="s">
        <v>773</v>
      </c>
      <c r="D2287" s="649"/>
      <c r="E2287" s="649">
        <v>63.21</v>
      </c>
      <c r="F2287" s="649">
        <v>6.03</v>
      </c>
      <c r="G2287" s="649"/>
      <c r="H2287" s="649"/>
    </row>
    <row r="2288" spans="1:8">
      <c r="A2288" s="7" t="s">
        <v>2202</v>
      </c>
      <c r="B2288" s="7" t="s">
        <v>1366</v>
      </c>
      <c r="C2288" s="7" t="s">
        <v>773</v>
      </c>
      <c r="D2288" s="649"/>
      <c r="E2288" s="649"/>
      <c r="F2288" s="649"/>
      <c r="G2288" s="649"/>
      <c r="H2288" s="649"/>
    </row>
    <row r="2289" spans="1:8">
      <c r="A2289" s="7" t="s">
        <v>2201</v>
      </c>
      <c r="B2289" s="7" t="s">
        <v>1364</v>
      </c>
      <c r="C2289" s="7" t="s">
        <v>773</v>
      </c>
      <c r="D2289" s="649"/>
      <c r="E2289" s="649"/>
      <c r="F2289" s="649"/>
      <c r="G2289" s="649"/>
      <c r="H2289" s="649"/>
    </row>
    <row r="2290" spans="1:8">
      <c r="A2290" s="7" t="s">
        <v>2200</v>
      </c>
      <c r="B2290" s="7" t="s">
        <v>2199</v>
      </c>
      <c r="C2290" s="7" t="s">
        <v>773</v>
      </c>
      <c r="D2290" s="649"/>
      <c r="E2290" s="649"/>
      <c r="F2290" s="649"/>
      <c r="G2290" s="649"/>
      <c r="H2290" s="649"/>
    </row>
    <row r="2291" spans="1:8">
      <c r="A2291" s="7" t="s">
        <v>2198</v>
      </c>
      <c r="B2291" s="7" t="s">
        <v>1362</v>
      </c>
      <c r="C2291" s="7" t="s">
        <v>773</v>
      </c>
      <c r="D2291" s="649"/>
      <c r="E2291" s="649"/>
      <c r="F2291" s="649"/>
      <c r="G2291" s="649"/>
      <c r="H2291" s="649"/>
    </row>
    <row r="2292" spans="1:8">
      <c r="A2292" s="7" t="s">
        <v>2197</v>
      </c>
      <c r="B2292" s="7" t="s">
        <v>2196</v>
      </c>
      <c r="C2292" s="7" t="s">
        <v>773</v>
      </c>
      <c r="D2292" s="649"/>
      <c r="E2292" s="649"/>
      <c r="F2292" s="649"/>
      <c r="G2292" s="649"/>
      <c r="H2292" s="649"/>
    </row>
    <row r="2293" spans="1:8">
      <c r="A2293" s="7" t="s">
        <v>2195</v>
      </c>
      <c r="B2293" s="7" t="s">
        <v>2194</v>
      </c>
      <c r="C2293" s="7" t="s">
        <v>773</v>
      </c>
      <c r="D2293" s="649"/>
      <c r="E2293" s="649"/>
      <c r="F2293" s="649"/>
      <c r="G2293" s="649"/>
      <c r="H2293" s="649"/>
    </row>
    <row r="2294" spans="1:8">
      <c r="A2294" s="7" t="s">
        <v>2193</v>
      </c>
      <c r="B2294" s="7" t="s">
        <v>1358</v>
      </c>
      <c r="C2294" s="7" t="s">
        <v>773</v>
      </c>
      <c r="D2294" s="649"/>
      <c r="E2294" s="649"/>
      <c r="F2294" s="649"/>
      <c r="G2294" s="649"/>
      <c r="H2294" s="649"/>
    </row>
    <row r="2295" spans="1:8">
      <c r="A2295" s="7" t="s">
        <v>2192</v>
      </c>
      <c r="B2295" s="7" t="s">
        <v>1352</v>
      </c>
      <c r="C2295" s="7" t="s">
        <v>773</v>
      </c>
      <c r="D2295" s="649">
        <v>0.66</v>
      </c>
      <c r="E2295" s="649">
        <v>0.49</v>
      </c>
      <c r="F2295" s="649">
        <v>1.84</v>
      </c>
      <c r="G2295" s="649">
        <v>0.77</v>
      </c>
      <c r="H2295" s="649">
        <v>0.37</v>
      </c>
    </row>
    <row r="2296" spans="1:8">
      <c r="A2296" s="7" t="s">
        <v>2191</v>
      </c>
      <c r="B2296" s="7" t="s">
        <v>2190</v>
      </c>
      <c r="C2296" s="7" t="s">
        <v>773</v>
      </c>
      <c r="D2296" s="649">
        <v>27.09</v>
      </c>
      <c r="E2296" s="649">
        <v>55.48</v>
      </c>
      <c r="F2296" s="649">
        <v>86.41</v>
      </c>
      <c r="G2296" s="649">
        <v>75.81</v>
      </c>
      <c r="H2296" s="649">
        <v>5.87</v>
      </c>
    </row>
    <row r="2297" spans="1:8">
      <c r="A2297" s="7" t="s">
        <v>2189</v>
      </c>
      <c r="B2297" s="7" t="s">
        <v>1684</v>
      </c>
      <c r="C2297" s="7" t="s">
        <v>773</v>
      </c>
      <c r="D2297" s="649"/>
      <c r="E2297" s="649"/>
      <c r="F2297" s="649"/>
      <c r="G2297" s="649"/>
      <c r="H2297" s="649"/>
    </row>
    <row r="2298" spans="1:8">
      <c r="A2298" s="7" t="s">
        <v>2188</v>
      </c>
      <c r="B2298" s="7" t="s">
        <v>1655</v>
      </c>
      <c r="C2298" s="7" t="s">
        <v>773</v>
      </c>
      <c r="D2298" s="649">
        <v>14.25</v>
      </c>
      <c r="E2298" s="649">
        <v>20.58</v>
      </c>
      <c r="F2298" s="649">
        <v>2.77</v>
      </c>
      <c r="G2298" s="649">
        <v>1.57</v>
      </c>
      <c r="H2298" s="649">
        <v>0.53</v>
      </c>
    </row>
    <row r="2299" spans="1:8">
      <c r="A2299" s="7" t="s">
        <v>2187</v>
      </c>
      <c r="B2299" s="7" t="s">
        <v>1653</v>
      </c>
      <c r="C2299" s="7" t="s">
        <v>773</v>
      </c>
      <c r="D2299" s="649">
        <v>12.92</v>
      </c>
      <c r="E2299" s="649">
        <v>16.57</v>
      </c>
      <c r="F2299" s="649">
        <v>1.98</v>
      </c>
      <c r="G2299" s="649">
        <v>0.83</v>
      </c>
      <c r="H2299" s="649">
        <v>0.4</v>
      </c>
    </row>
    <row r="2300" spans="1:8">
      <c r="A2300" s="7" t="s">
        <v>2186</v>
      </c>
      <c r="B2300" s="7" t="s">
        <v>1651</v>
      </c>
      <c r="C2300" s="7" t="s">
        <v>773</v>
      </c>
      <c r="D2300" s="649">
        <v>1.33</v>
      </c>
      <c r="E2300" s="649">
        <v>4.01</v>
      </c>
      <c r="F2300" s="649">
        <v>0.78</v>
      </c>
      <c r="G2300" s="649">
        <v>0.74</v>
      </c>
      <c r="H2300" s="649">
        <v>0.13</v>
      </c>
    </row>
    <row r="2301" spans="1:8">
      <c r="A2301" s="7" t="s">
        <v>2185</v>
      </c>
      <c r="B2301" s="7" t="s">
        <v>1649</v>
      </c>
      <c r="C2301" s="7" t="s">
        <v>773</v>
      </c>
      <c r="D2301" s="649"/>
      <c r="E2301" s="649"/>
      <c r="F2301" s="649"/>
      <c r="G2301" s="649"/>
      <c r="H2301" s="649"/>
    </row>
    <row r="2302" spans="1:8">
      <c r="A2302" s="7" t="s">
        <v>2184</v>
      </c>
      <c r="B2302" s="7" t="s">
        <v>1670</v>
      </c>
      <c r="C2302" s="7" t="s">
        <v>773</v>
      </c>
      <c r="D2302" s="649">
        <v>7.23</v>
      </c>
      <c r="E2302" s="649">
        <v>32.24</v>
      </c>
      <c r="F2302" s="649">
        <v>62.92</v>
      </c>
      <c r="G2302" s="649">
        <v>22.87</v>
      </c>
      <c r="H2302" s="649"/>
    </row>
    <row r="2303" spans="1:8">
      <c r="A2303" s="7" t="s">
        <v>2183</v>
      </c>
      <c r="B2303" s="7" t="s">
        <v>1657</v>
      </c>
      <c r="C2303" s="7" t="s">
        <v>773</v>
      </c>
      <c r="D2303" s="649"/>
      <c r="E2303" s="649"/>
      <c r="F2303" s="649"/>
      <c r="G2303" s="649"/>
      <c r="H2303" s="649"/>
    </row>
    <row r="2304" spans="1:8">
      <c r="A2304" s="7" t="s">
        <v>2182</v>
      </c>
      <c r="B2304" s="7" t="s">
        <v>2181</v>
      </c>
      <c r="C2304" s="7" t="s">
        <v>773</v>
      </c>
      <c r="D2304" s="649">
        <v>0.24</v>
      </c>
      <c r="E2304" s="649">
        <v>0.32</v>
      </c>
      <c r="F2304" s="649">
        <v>0.53</v>
      </c>
      <c r="G2304" s="649">
        <v>0.42</v>
      </c>
      <c r="H2304" s="649">
        <v>1.01</v>
      </c>
    </row>
    <row r="2305" spans="1:8">
      <c r="A2305" s="7" t="s">
        <v>2180</v>
      </c>
      <c r="B2305" s="7" t="s">
        <v>1619</v>
      </c>
      <c r="C2305" s="7" t="s">
        <v>773</v>
      </c>
      <c r="D2305" s="649">
        <v>0.04</v>
      </c>
      <c r="E2305" s="649">
        <v>0.83</v>
      </c>
      <c r="F2305" s="649">
        <v>0</v>
      </c>
      <c r="G2305" s="649">
        <v>0</v>
      </c>
      <c r="H2305" s="649"/>
    </row>
    <row r="2306" spans="1:8">
      <c r="A2306" s="7" t="s">
        <v>2179</v>
      </c>
      <c r="B2306" s="7" t="s">
        <v>2178</v>
      </c>
      <c r="C2306" s="7" t="s">
        <v>773</v>
      </c>
      <c r="D2306" s="649"/>
      <c r="E2306" s="649"/>
      <c r="F2306" s="649"/>
      <c r="G2306" s="649"/>
      <c r="H2306" s="649"/>
    </row>
    <row r="2307" spans="1:8">
      <c r="A2307" s="7" t="s">
        <v>2177</v>
      </c>
      <c r="B2307" s="7" t="s">
        <v>1617</v>
      </c>
      <c r="C2307" s="7" t="s">
        <v>773</v>
      </c>
      <c r="D2307" s="649"/>
      <c r="E2307" s="649"/>
      <c r="F2307" s="649"/>
      <c r="G2307" s="649"/>
      <c r="H2307" s="649"/>
    </row>
    <row r="2308" spans="1:8">
      <c r="A2308" s="7" t="s">
        <v>2176</v>
      </c>
      <c r="B2308" s="7" t="s">
        <v>1615</v>
      </c>
      <c r="C2308" s="7" t="s">
        <v>773</v>
      </c>
      <c r="D2308" s="649"/>
      <c r="E2308" s="649"/>
      <c r="F2308" s="649"/>
      <c r="G2308" s="649"/>
      <c r="H2308" s="649"/>
    </row>
    <row r="2309" spans="1:8">
      <c r="A2309" s="7" t="s">
        <v>2175</v>
      </c>
      <c r="B2309" s="7" t="s">
        <v>1613</v>
      </c>
      <c r="C2309" s="7" t="s">
        <v>773</v>
      </c>
      <c r="D2309" s="649">
        <v>0.04</v>
      </c>
      <c r="E2309" s="649">
        <v>0.83</v>
      </c>
      <c r="F2309" s="649">
        <v>0</v>
      </c>
      <c r="G2309" s="649">
        <v>0</v>
      </c>
      <c r="H2309" s="649"/>
    </row>
    <row r="2310" spans="1:8">
      <c r="A2310" s="7" t="s">
        <v>2174</v>
      </c>
      <c r="B2310" s="7" t="s">
        <v>1611</v>
      </c>
      <c r="C2310" s="7" t="s">
        <v>773</v>
      </c>
      <c r="D2310" s="649"/>
      <c r="E2310" s="649"/>
      <c r="F2310" s="649"/>
      <c r="G2310" s="649"/>
      <c r="H2310" s="649"/>
    </row>
    <row r="2311" spans="1:8">
      <c r="A2311" s="7" t="s">
        <v>2173</v>
      </c>
      <c r="B2311" s="7" t="s">
        <v>1609</v>
      </c>
      <c r="C2311" s="7" t="s">
        <v>773</v>
      </c>
      <c r="D2311" s="649"/>
      <c r="E2311" s="649"/>
      <c r="F2311" s="649"/>
      <c r="G2311" s="649"/>
      <c r="H2311" s="649"/>
    </row>
    <row r="2312" spans="1:8">
      <c r="A2312" s="7" t="s">
        <v>2172</v>
      </c>
      <c r="B2312" s="7" t="s">
        <v>2171</v>
      </c>
      <c r="C2312" s="7" t="s">
        <v>773</v>
      </c>
      <c r="D2312" s="649"/>
      <c r="E2312" s="649"/>
      <c r="F2312" s="649"/>
      <c r="G2312" s="649"/>
      <c r="H2312" s="649"/>
    </row>
    <row r="2313" spans="1:8">
      <c r="A2313" s="7" t="s">
        <v>2170</v>
      </c>
      <c r="B2313" s="7" t="s">
        <v>1637</v>
      </c>
      <c r="C2313" s="7" t="s">
        <v>773</v>
      </c>
      <c r="D2313" s="649"/>
      <c r="E2313" s="649"/>
      <c r="F2313" s="649"/>
      <c r="G2313" s="649"/>
      <c r="H2313" s="649"/>
    </row>
    <row r="2314" spans="1:8">
      <c r="A2314" s="7" t="s">
        <v>2169</v>
      </c>
      <c r="B2314" s="7" t="s">
        <v>1635</v>
      </c>
      <c r="C2314" s="7" t="s">
        <v>773</v>
      </c>
      <c r="D2314" s="649"/>
      <c r="E2314" s="649"/>
      <c r="F2314" s="649"/>
      <c r="G2314" s="649"/>
      <c r="H2314" s="649"/>
    </row>
    <row r="2315" spans="1:8">
      <c r="A2315" s="7" t="s">
        <v>2168</v>
      </c>
      <c r="B2315" s="7" t="s">
        <v>1633</v>
      </c>
      <c r="C2315" s="7" t="s">
        <v>773</v>
      </c>
      <c r="D2315" s="649"/>
      <c r="E2315" s="649"/>
      <c r="F2315" s="649"/>
      <c r="G2315" s="649"/>
      <c r="H2315" s="649"/>
    </row>
    <row r="2316" spans="1:8">
      <c r="A2316" s="7" t="s">
        <v>2167</v>
      </c>
      <c r="B2316" s="7" t="s">
        <v>1607</v>
      </c>
      <c r="C2316" s="7" t="s">
        <v>773</v>
      </c>
      <c r="D2316" s="649"/>
      <c r="E2316" s="649"/>
      <c r="F2316" s="649"/>
      <c r="G2316" s="649"/>
      <c r="H2316" s="649"/>
    </row>
    <row r="2317" spans="1:8">
      <c r="A2317" s="7" t="s">
        <v>2166</v>
      </c>
      <c r="B2317" s="7" t="s">
        <v>1645</v>
      </c>
      <c r="C2317" s="7" t="s">
        <v>773</v>
      </c>
      <c r="D2317" s="649"/>
      <c r="E2317" s="649"/>
      <c r="F2317" s="649"/>
      <c r="G2317" s="649"/>
      <c r="H2317" s="649"/>
    </row>
    <row r="2318" spans="1:8">
      <c r="A2318" s="7" t="s">
        <v>2165</v>
      </c>
      <c r="B2318" s="7" t="s">
        <v>2164</v>
      </c>
      <c r="C2318" s="7" t="s">
        <v>773</v>
      </c>
      <c r="D2318" s="649"/>
      <c r="E2318" s="649"/>
      <c r="F2318" s="649"/>
      <c r="G2318" s="649"/>
      <c r="H2318" s="649"/>
    </row>
    <row r="2319" spans="1:8">
      <c r="A2319" s="7" t="s">
        <v>2163</v>
      </c>
      <c r="B2319" s="7" t="s">
        <v>2162</v>
      </c>
      <c r="C2319" s="7" t="s">
        <v>773</v>
      </c>
      <c r="D2319" s="649"/>
      <c r="E2319" s="649"/>
      <c r="F2319" s="649"/>
      <c r="G2319" s="649"/>
      <c r="H2319" s="649"/>
    </row>
    <row r="2320" spans="1:8">
      <c r="A2320" s="7" t="s">
        <v>2161</v>
      </c>
      <c r="B2320" s="7" t="s">
        <v>1585</v>
      </c>
      <c r="C2320" s="7" t="s">
        <v>773</v>
      </c>
      <c r="D2320" s="649"/>
      <c r="E2320" s="649"/>
      <c r="F2320" s="649"/>
      <c r="G2320" s="649"/>
      <c r="H2320" s="649"/>
    </row>
    <row r="2321" spans="1:8">
      <c r="A2321" s="7" t="s">
        <v>2160</v>
      </c>
      <c r="B2321" s="7" t="s">
        <v>1553</v>
      </c>
      <c r="C2321" s="7" t="s">
        <v>773</v>
      </c>
      <c r="D2321" s="649"/>
      <c r="E2321" s="649"/>
      <c r="F2321" s="649"/>
      <c r="G2321" s="649"/>
      <c r="H2321" s="649"/>
    </row>
    <row r="2322" spans="1:8">
      <c r="A2322" s="7" t="s">
        <v>2159</v>
      </c>
      <c r="B2322" s="7" t="s">
        <v>1551</v>
      </c>
      <c r="C2322" s="7" t="s">
        <v>773</v>
      </c>
      <c r="D2322" s="649"/>
      <c r="E2322" s="649"/>
      <c r="F2322" s="649"/>
      <c r="G2322" s="649"/>
      <c r="H2322" s="649"/>
    </row>
    <row r="2323" spans="1:8">
      <c r="A2323" s="7" t="s">
        <v>2158</v>
      </c>
      <c r="B2323" s="7" t="s">
        <v>1549</v>
      </c>
      <c r="C2323" s="7" t="s">
        <v>773</v>
      </c>
      <c r="D2323" s="649"/>
      <c r="E2323" s="649"/>
      <c r="F2323" s="649"/>
      <c r="G2323" s="649"/>
      <c r="H2323" s="649"/>
    </row>
    <row r="2324" spans="1:8">
      <c r="A2324" s="7" t="s">
        <v>2157</v>
      </c>
      <c r="B2324" s="7" t="s">
        <v>1547</v>
      </c>
      <c r="C2324" s="7" t="s">
        <v>773</v>
      </c>
      <c r="D2324" s="649"/>
      <c r="E2324" s="649"/>
      <c r="F2324" s="649"/>
      <c r="G2324" s="649"/>
      <c r="H2324" s="649"/>
    </row>
    <row r="2325" spans="1:8">
      <c r="A2325" s="7" t="s">
        <v>2156</v>
      </c>
      <c r="B2325" s="7" t="s">
        <v>1571</v>
      </c>
      <c r="C2325" s="7" t="s">
        <v>773</v>
      </c>
      <c r="D2325" s="649">
        <v>5</v>
      </c>
      <c r="E2325" s="649"/>
      <c r="F2325" s="649">
        <v>4.99</v>
      </c>
      <c r="G2325" s="649">
        <v>17.46</v>
      </c>
      <c r="H2325" s="649">
        <v>3.91</v>
      </c>
    </row>
    <row r="2326" spans="1:8">
      <c r="A2326" s="7" t="s">
        <v>2155</v>
      </c>
      <c r="B2326" s="7" t="s">
        <v>1567</v>
      </c>
      <c r="C2326" s="7" t="s">
        <v>773</v>
      </c>
      <c r="D2326" s="649"/>
      <c r="E2326" s="649"/>
      <c r="F2326" s="649"/>
      <c r="G2326" s="649"/>
      <c r="H2326" s="649"/>
    </row>
    <row r="2327" spans="1:8">
      <c r="A2327" s="7" t="s">
        <v>2154</v>
      </c>
      <c r="B2327" s="7" t="s">
        <v>1565</v>
      </c>
      <c r="C2327" s="7" t="s">
        <v>773</v>
      </c>
      <c r="D2327" s="649"/>
      <c r="E2327" s="649"/>
      <c r="F2327" s="649"/>
      <c r="G2327" s="649"/>
      <c r="H2327" s="649"/>
    </row>
    <row r="2328" spans="1:8">
      <c r="A2328" s="7" t="s">
        <v>2153</v>
      </c>
      <c r="B2328" s="7" t="s">
        <v>1563</v>
      </c>
      <c r="C2328" s="7" t="s">
        <v>773</v>
      </c>
      <c r="D2328" s="649"/>
      <c r="E2328" s="649"/>
      <c r="F2328" s="649"/>
      <c r="G2328" s="649"/>
      <c r="H2328" s="649"/>
    </row>
    <row r="2329" spans="1:8">
      <c r="A2329" s="7" t="s">
        <v>2152</v>
      </c>
      <c r="B2329" s="7" t="s">
        <v>1561</v>
      </c>
      <c r="C2329" s="7" t="s">
        <v>773</v>
      </c>
      <c r="D2329" s="649"/>
      <c r="E2329" s="649"/>
      <c r="F2329" s="649"/>
      <c r="G2329" s="649"/>
      <c r="H2329" s="649"/>
    </row>
    <row r="2330" spans="1:8">
      <c r="A2330" s="7" t="s">
        <v>2151</v>
      </c>
      <c r="B2330" s="7" t="s">
        <v>1559</v>
      </c>
      <c r="C2330" s="7" t="s">
        <v>773</v>
      </c>
      <c r="D2330" s="649">
        <v>5</v>
      </c>
      <c r="E2330" s="649"/>
      <c r="F2330" s="649">
        <v>4.99</v>
      </c>
      <c r="G2330" s="649">
        <v>17.46</v>
      </c>
      <c r="H2330" s="649">
        <v>3.91</v>
      </c>
    </row>
    <row r="2331" spans="1:8">
      <c r="A2331" s="7" t="s">
        <v>2150</v>
      </c>
      <c r="B2331" s="7" t="s">
        <v>1581</v>
      </c>
      <c r="C2331" s="7" t="s">
        <v>773</v>
      </c>
      <c r="D2331" s="649"/>
      <c r="E2331" s="649"/>
      <c r="F2331" s="649"/>
      <c r="G2331" s="649"/>
      <c r="H2331" s="649"/>
    </row>
    <row r="2332" spans="1:8">
      <c r="A2332" s="7" t="s">
        <v>2149</v>
      </c>
      <c r="B2332" s="7" t="s">
        <v>1579</v>
      </c>
      <c r="C2332" s="7" t="s">
        <v>773</v>
      </c>
      <c r="D2332" s="649"/>
      <c r="E2332" s="649"/>
      <c r="F2332" s="649"/>
      <c r="G2332" s="649"/>
      <c r="H2332" s="649"/>
    </row>
    <row r="2333" spans="1:8">
      <c r="A2333" s="7" t="s">
        <v>2148</v>
      </c>
      <c r="B2333" s="7" t="s">
        <v>1557</v>
      </c>
      <c r="C2333" s="7" t="s">
        <v>773</v>
      </c>
      <c r="D2333" s="649"/>
      <c r="E2333" s="649"/>
      <c r="F2333" s="649"/>
      <c r="G2333" s="649"/>
      <c r="H2333" s="649"/>
    </row>
    <row r="2334" spans="1:8">
      <c r="A2334" s="7" t="s">
        <v>2147</v>
      </c>
      <c r="B2334" s="7" t="s">
        <v>1555</v>
      </c>
      <c r="C2334" s="7" t="s">
        <v>773</v>
      </c>
      <c r="D2334" s="649"/>
      <c r="E2334" s="649"/>
      <c r="F2334" s="649"/>
      <c r="G2334" s="649"/>
      <c r="H2334" s="649"/>
    </row>
    <row r="2335" spans="1:8">
      <c r="A2335" s="7" t="s">
        <v>2146</v>
      </c>
      <c r="B2335" s="7" t="s">
        <v>2145</v>
      </c>
      <c r="C2335" s="7" t="s">
        <v>773</v>
      </c>
      <c r="D2335" s="649"/>
      <c r="E2335" s="649"/>
      <c r="F2335" s="649"/>
      <c r="G2335" s="649"/>
      <c r="H2335" s="649"/>
    </row>
    <row r="2336" spans="1:8">
      <c r="A2336" s="7" t="s">
        <v>2144</v>
      </c>
      <c r="B2336" s="7" t="s">
        <v>1529</v>
      </c>
      <c r="C2336" s="7" t="s">
        <v>773</v>
      </c>
      <c r="D2336" s="649"/>
      <c r="E2336" s="649"/>
      <c r="F2336" s="649">
        <v>15.1</v>
      </c>
      <c r="G2336" s="649">
        <v>33.479999999999997</v>
      </c>
      <c r="H2336" s="649"/>
    </row>
    <row r="2337" spans="1:8">
      <c r="A2337" s="7" t="s">
        <v>2143</v>
      </c>
      <c r="B2337" s="7" t="s">
        <v>1527</v>
      </c>
      <c r="C2337" s="7" t="s">
        <v>773</v>
      </c>
      <c r="D2337" s="649"/>
      <c r="E2337" s="649"/>
      <c r="F2337" s="649"/>
      <c r="G2337" s="649"/>
      <c r="H2337" s="649"/>
    </row>
    <row r="2338" spans="1:8">
      <c r="A2338" s="7" t="s">
        <v>2142</v>
      </c>
      <c r="B2338" s="7" t="s">
        <v>2141</v>
      </c>
      <c r="C2338" s="7" t="s">
        <v>773</v>
      </c>
      <c r="D2338" s="649"/>
      <c r="E2338" s="649"/>
      <c r="F2338" s="649"/>
      <c r="G2338" s="649"/>
      <c r="H2338" s="649"/>
    </row>
    <row r="2339" spans="1:8">
      <c r="A2339" s="7" t="s">
        <v>2140</v>
      </c>
      <c r="B2339" s="7" t="s">
        <v>2139</v>
      </c>
      <c r="C2339" s="7" t="s">
        <v>773</v>
      </c>
      <c r="D2339" s="649"/>
      <c r="E2339" s="649"/>
      <c r="F2339" s="649"/>
      <c r="G2339" s="649"/>
      <c r="H2339" s="649"/>
    </row>
    <row r="2340" spans="1:8">
      <c r="A2340" s="7" t="s">
        <v>2138</v>
      </c>
      <c r="B2340" s="7" t="s">
        <v>1519</v>
      </c>
      <c r="C2340" s="7" t="s">
        <v>773</v>
      </c>
      <c r="D2340" s="649"/>
      <c r="E2340" s="649"/>
      <c r="F2340" s="649"/>
      <c r="G2340" s="649"/>
      <c r="H2340" s="649"/>
    </row>
    <row r="2341" spans="1:8">
      <c r="A2341" s="7" t="s">
        <v>2137</v>
      </c>
      <c r="B2341" s="7" t="s">
        <v>1352</v>
      </c>
      <c r="C2341" s="7" t="s">
        <v>773</v>
      </c>
      <c r="D2341" s="649">
        <v>0.33</v>
      </c>
      <c r="E2341" s="649">
        <v>1.51</v>
      </c>
      <c r="F2341" s="649">
        <v>0.1</v>
      </c>
      <c r="G2341" s="649">
        <v>0.02</v>
      </c>
      <c r="H2341" s="649">
        <v>0.43</v>
      </c>
    </row>
    <row r="2342" spans="1:8">
      <c r="A2342" s="7" t="s">
        <v>2136</v>
      </c>
      <c r="B2342" s="7" t="s">
        <v>408</v>
      </c>
      <c r="C2342" s="7" t="s">
        <v>773</v>
      </c>
      <c r="D2342" s="649">
        <v>9.1199999999999992</v>
      </c>
      <c r="E2342" s="649">
        <v>75.400000000000006</v>
      </c>
      <c r="F2342" s="649">
        <v>134.34</v>
      </c>
      <c r="G2342" s="649">
        <v>493.53</v>
      </c>
      <c r="H2342" s="649">
        <v>990.52</v>
      </c>
    </row>
    <row r="2343" spans="1:8">
      <c r="A2343" s="7" t="s">
        <v>2135</v>
      </c>
      <c r="B2343" s="7" t="s">
        <v>2134</v>
      </c>
      <c r="C2343" s="7" t="s">
        <v>773</v>
      </c>
      <c r="D2343" s="649">
        <v>9.1199999999999992</v>
      </c>
      <c r="E2343" s="649">
        <v>75.400000000000006</v>
      </c>
      <c r="F2343" s="649"/>
      <c r="G2343" s="649"/>
      <c r="H2343" s="649"/>
    </row>
    <row r="2344" spans="1:8">
      <c r="A2344" s="7" t="s">
        <v>2133</v>
      </c>
      <c r="B2344" s="7" t="s">
        <v>2132</v>
      </c>
      <c r="C2344" s="7" t="s">
        <v>773</v>
      </c>
      <c r="D2344" s="649">
        <v>9.36</v>
      </c>
      <c r="E2344" s="649"/>
      <c r="F2344" s="649"/>
      <c r="G2344" s="649"/>
      <c r="H2344" s="649"/>
    </row>
    <row r="2345" spans="1:8">
      <c r="A2345" s="7" t="s">
        <v>2131</v>
      </c>
      <c r="B2345" s="7" t="s">
        <v>2130</v>
      </c>
      <c r="C2345" s="7" t="s">
        <v>773</v>
      </c>
      <c r="D2345" s="649">
        <v>-0.24</v>
      </c>
      <c r="E2345" s="649"/>
      <c r="F2345" s="649"/>
      <c r="G2345" s="649"/>
      <c r="H2345" s="649"/>
    </row>
    <row r="2346" spans="1:8">
      <c r="A2346" s="7" t="s">
        <v>2129</v>
      </c>
      <c r="B2346" s="7" t="s">
        <v>2128</v>
      </c>
      <c r="C2346" s="7" t="s">
        <v>773</v>
      </c>
      <c r="D2346" s="649"/>
      <c r="E2346" s="649">
        <v>75.400000000000006</v>
      </c>
      <c r="F2346" s="649"/>
      <c r="G2346" s="649"/>
      <c r="H2346" s="649"/>
    </row>
    <row r="2347" spans="1:8">
      <c r="A2347" s="7" t="s">
        <v>2127</v>
      </c>
      <c r="B2347" s="7" t="s">
        <v>2126</v>
      </c>
      <c r="C2347" s="7" t="s">
        <v>773</v>
      </c>
      <c r="D2347" s="649"/>
      <c r="E2347" s="649"/>
      <c r="F2347" s="649"/>
      <c r="G2347" s="649"/>
      <c r="H2347" s="649"/>
    </row>
    <row r="2348" spans="1:8">
      <c r="A2348" s="7" t="s">
        <v>2125</v>
      </c>
      <c r="B2348" s="7" t="s">
        <v>2124</v>
      </c>
      <c r="C2348" s="7" t="s">
        <v>773</v>
      </c>
      <c r="D2348" s="649"/>
      <c r="E2348" s="649"/>
      <c r="F2348" s="649"/>
      <c r="G2348" s="649"/>
      <c r="H2348" s="649"/>
    </row>
    <row r="2349" spans="1:8">
      <c r="A2349" s="7" t="s">
        <v>2123</v>
      </c>
      <c r="B2349" s="7" t="s">
        <v>2122</v>
      </c>
      <c r="C2349" s="7" t="s">
        <v>773</v>
      </c>
      <c r="D2349" s="649"/>
      <c r="E2349" s="649"/>
      <c r="F2349" s="649"/>
      <c r="G2349" s="649"/>
      <c r="H2349" s="649"/>
    </row>
    <row r="2350" spans="1:8">
      <c r="A2350" s="7" t="s">
        <v>2121</v>
      </c>
      <c r="B2350" s="7" t="s">
        <v>2120</v>
      </c>
      <c r="C2350" s="7" t="s">
        <v>773</v>
      </c>
      <c r="D2350" s="649"/>
      <c r="E2350" s="649"/>
      <c r="F2350" s="649"/>
      <c r="G2350" s="649"/>
      <c r="H2350" s="649"/>
    </row>
    <row r="2351" spans="1:8">
      <c r="A2351" s="7" t="s">
        <v>2119</v>
      </c>
      <c r="B2351" s="7" t="s">
        <v>2118</v>
      </c>
      <c r="C2351" s="7" t="s">
        <v>773</v>
      </c>
      <c r="D2351" s="649"/>
      <c r="E2351" s="649"/>
      <c r="F2351" s="649"/>
      <c r="G2351" s="649"/>
      <c r="H2351" s="649"/>
    </row>
    <row r="2352" spans="1:8">
      <c r="A2352" s="7" t="s">
        <v>2117</v>
      </c>
      <c r="B2352" s="7" t="s">
        <v>2116</v>
      </c>
      <c r="C2352" s="7" t="s">
        <v>773</v>
      </c>
      <c r="D2352" s="649"/>
      <c r="E2352" s="649"/>
      <c r="F2352" s="649"/>
      <c r="G2352" s="649"/>
      <c r="H2352" s="649"/>
    </row>
    <row r="2353" spans="1:8">
      <c r="A2353" s="7" t="s">
        <v>2115</v>
      </c>
      <c r="B2353" s="7" t="s">
        <v>2114</v>
      </c>
      <c r="C2353" s="7" t="s">
        <v>773</v>
      </c>
      <c r="D2353" s="649"/>
      <c r="E2353" s="649"/>
      <c r="F2353" s="649"/>
      <c r="G2353" s="649"/>
      <c r="H2353" s="649"/>
    </row>
    <row r="2354" spans="1:8">
      <c r="A2354" s="7" t="s">
        <v>2113</v>
      </c>
      <c r="B2354" s="7" t="s">
        <v>2112</v>
      </c>
      <c r="C2354" s="7" t="s">
        <v>773</v>
      </c>
      <c r="D2354" s="649"/>
      <c r="E2354" s="649"/>
      <c r="F2354" s="649"/>
      <c r="G2354" s="649"/>
      <c r="H2354" s="649"/>
    </row>
    <row r="2355" spans="1:8">
      <c r="A2355" s="7" t="s">
        <v>2111</v>
      </c>
      <c r="B2355" s="7" t="s">
        <v>2110</v>
      </c>
      <c r="C2355" s="7" t="s">
        <v>773</v>
      </c>
      <c r="D2355" s="649"/>
      <c r="E2355" s="649"/>
      <c r="F2355" s="649"/>
      <c r="G2355" s="649"/>
      <c r="H2355" s="649"/>
    </row>
    <row r="2356" spans="1:8">
      <c r="A2356" s="7" t="s">
        <v>2109</v>
      </c>
      <c r="B2356" s="7" t="s">
        <v>2108</v>
      </c>
      <c r="C2356" s="7" t="s">
        <v>773</v>
      </c>
      <c r="D2356" s="649"/>
      <c r="E2356" s="649"/>
      <c r="F2356" s="649"/>
      <c r="G2356" s="649"/>
      <c r="H2356" s="649"/>
    </row>
    <row r="2357" spans="1:8">
      <c r="A2357" s="7" t="s">
        <v>2107</v>
      </c>
      <c r="B2357" s="7" t="s">
        <v>2106</v>
      </c>
      <c r="C2357" s="7" t="s">
        <v>773</v>
      </c>
      <c r="D2357" s="649"/>
      <c r="E2357" s="649"/>
      <c r="F2357" s="649"/>
      <c r="G2357" s="649"/>
      <c r="H2357" s="649"/>
    </row>
    <row r="2358" spans="1:8">
      <c r="A2358" s="7" t="s">
        <v>2105</v>
      </c>
      <c r="B2358" s="7" t="s">
        <v>2104</v>
      </c>
      <c r="C2358" s="7" t="s">
        <v>773</v>
      </c>
      <c r="D2358" s="649"/>
      <c r="E2358" s="649"/>
      <c r="F2358" s="649"/>
      <c r="G2358" s="649"/>
      <c r="H2358" s="649"/>
    </row>
    <row r="2359" spans="1:8">
      <c r="A2359" s="7" t="s">
        <v>2103</v>
      </c>
      <c r="B2359" s="7" t="s">
        <v>2102</v>
      </c>
      <c r="C2359" s="7" t="s">
        <v>773</v>
      </c>
      <c r="D2359" s="649"/>
      <c r="E2359" s="649"/>
      <c r="F2359" s="649"/>
      <c r="G2359" s="649"/>
      <c r="H2359" s="649"/>
    </row>
    <row r="2360" spans="1:8">
      <c r="A2360" s="7" t="s">
        <v>2101</v>
      </c>
      <c r="B2360" s="7" t="s">
        <v>2100</v>
      </c>
      <c r="C2360" s="7" t="s">
        <v>773</v>
      </c>
      <c r="D2360" s="649"/>
      <c r="E2360" s="649"/>
      <c r="F2360" s="649"/>
      <c r="G2360" s="649"/>
      <c r="H2360" s="649"/>
    </row>
    <row r="2361" spans="1:8">
      <c r="A2361" s="7" t="s">
        <v>2099</v>
      </c>
      <c r="B2361" s="7" t="s">
        <v>2098</v>
      </c>
      <c r="C2361" s="7" t="s">
        <v>773</v>
      </c>
      <c r="D2361" s="649"/>
      <c r="E2361" s="649"/>
      <c r="F2361" s="649"/>
      <c r="G2361" s="649"/>
      <c r="H2361" s="649"/>
    </row>
    <row r="2362" spans="1:8">
      <c r="A2362" s="7" t="s">
        <v>2097</v>
      </c>
      <c r="B2362" s="7" t="s">
        <v>2096</v>
      </c>
      <c r="C2362" s="7" t="s">
        <v>773</v>
      </c>
      <c r="D2362" s="649"/>
      <c r="E2362" s="649"/>
      <c r="F2362" s="649"/>
      <c r="G2362" s="649"/>
      <c r="H2362" s="649"/>
    </row>
    <row r="2363" spans="1:8">
      <c r="A2363" s="7" t="s">
        <v>2095</v>
      </c>
      <c r="B2363" s="7" t="s">
        <v>2094</v>
      </c>
      <c r="C2363" s="7" t="s">
        <v>773</v>
      </c>
      <c r="D2363" s="649"/>
      <c r="E2363" s="649"/>
      <c r="F2363" s="649"/>
      <c r="G2363" s="649"/>
      <c r="H2363" s="649"/>
    </row>
    <row r="2364" spans="1:8">
      <c r="A2364" s="7" t="s">
        <v>2093</v>
      </c>
      <c r="B2364" s="7" t="s">
        <v>1352</v>
      </c>
      <c r="C2364" s="7" t="s">
        <v>773</v>
      </c>
      <c r="D2364" s="649"/>
      <c r="E2364" s="649"/>
      <c r="F2364" s="649"/>
      <c r="G2364" s="649"/>
      <c r="H2364" s="649"/>
    </row>
    <row r="2365" spans="1:8">
      <c r="A2365" s="7" t="s">
        <v>2092</v>
      </c>
      <c r="B2365" s="7" t="s">
        <v>1696</v>
      </c>
      <c r="C2365" s="7" t="s">
        <v>773</v>
      </c>
      <c r="D2365" s="649"/>
      <c r="E2365" s="649"/>
      <c r="F2365" s="649">
        <v>134.34</v>
      </c>
      <c r="G2365" s="649">
        <v>493.53</v>
      </c>
      <c r="H2365" s="649">
        <v>990.52</v>
      </c>
    </row>
    <row r="2366" spans="1:8">
      <c r="A2366" s="7" t="s">
        <v>2091</v>
      </c>
      <c r="B2366" s="7" t="s">
        <v>382</v>
      </c>
      <c r="C2366" s="7" t="s">
        <v>773</v>
      </c>
      <c r="D2366" s="649">
        <v>-6.06</v>
      </c>
      <c r="E2366" s="649">
        <v>102.45</v>
      </c>
      <c r="F2366" s="649">
        <v>67.489999999999995</v>
      </c>
      <c r="G2366" s="649">
        <v>649.73</v>
      </c>
      <c r="H2366" s="649">
        <v>825.21</v>
      </c>
    </row>
    <row r="2367" spans="1:8">
      <c r="A2367" s="7" t="s">
        <v>2090</v>
      </c>
      <c r="B2367" s="7" t="s">
        <v>379</v>
      </c>
      <c r="C2367" s="7" t="s">
        <v>773</v>
      </c>
      <c r="D2367" s="649">
        <v>-7.95</v>
      </c>
      <c r="E2367" s="649">
        <v>11.65</v>
      </c>
      <c r="F2367" s="649">
        <v>17.899999999999999</v>
      </c>
      <c r="G2367" s="649">
        <v>33.119999999999997</v>
      </c>
      <c r="H2367" s="649">
        <v>-49.25</v>
      </c>
    </row>
    <row r="2368" spans="1:8">
      <c r="A2368" s="7" t="s">
        <v>2089</v>
      </c>
      <c r="B2368" s="7" t="s">
        <v>2088</v>
      </c>
      <c r="C2368" s="7" t="s">
        <v>773</v>
      </c>
      <c r="D2368" s="649"/>
      <c r="E2368" s="649"/>
      <c r="F2368" s="649"/>
      <c r="G2368" s="649"/>
      <c r="H2368" s="649"/>
    </row>
    <row r="2369" spans="1:8">
      <c r="A2369" s="7" t="s">
        <v>2087</v>
      </c>
      <c r="B2369" s="7" t="s">
        <v>2086</v>
      </c>
      <c r="C2369" s="7" t="s">
        <v>773</v>
      </c>
      <c r="D2369" s="649"/>
      <c r="E2369" s="649"/>
      <c r="F2369" s="649"/>
      <c r="G2369" s="649"/>
      <c r="H2369" s="649"/>
    </row>
    <row r="2370" spans="1:8">
      <c r="A2370" s="7" t="s">
        <v>2085</v>
      </c>
      <c r="B2370" s="7" t="s">
        <v>372</v>
      </c>
      <c r="C2370" s="7" t="s">
        <v>773</v>
      </c>
      <c r="D2370" s="649">
        <v>1.9</v>
      </c>
      <c r="E2370" s="649">
        <v>90.79</v>
      </c>
      <c r="F2370" s="649">
        <v>49.59</v>
      </c>
      <c r="G2370" s="649">
        <v>616.61</v>
      </c>
      <c r="H2370" s="649">
        <v>874.46</v>
      </c>
    </row>
    <row r="2371" spans="1:8">
      <c r="A2371" s="7" t="s">
        <v>2084</v>
      </c>
      <c r="B2371" s="7" t="s">
        <v>2083</v>
      </c>
      <c r="C2371" s="7" t="s">
        <v>773</v>
      </c>
      <c r="D2371" s="649"/>
      <c r="E2371" s="649"/>
      <c r="F2371" s="649"/>
      <c r="G2371" s="649"/>
      <c r="H2371" s="649"/>
    </row>
    <row r="2372" spans="1:8">
      <c r="A2372" s="7" t="s">
        <v>2082</v>
      </c>
      <c r="B2372" s="7" t="s">
        <v>2081</v>
      </c>
      <c r="C2372" s="7" t="s">
        <v>773</v>
      </c>
      <c r="D2372" s="649"/>
      <c r="E2372" s="649"/>
      <c r="F2372" s="649"/>
      <c r="G2372" s="649"/>
      <c r="H2372" s="649"/>
    </row>
    <row r="2373" spans="1:8">
      <c r="A2373" s="7" t="s">
        <v>2080</v>
      </c>
      <c r="B2373" s="7" t="s">
        <v>469</v>
      </c>
      <c r="C2373" s="7" t="s">
        <v>773</v>
      </c>
      <c r="D2373" s="649">
        <v>1.9</v>
      </c>
      <c r="E2373" s="649">
        <v>90.79</v>
      </c>
      <c r="F2373" s="649">
        <v>49.59</v>
      </c>
      <c r="G2373" s="649">
        <v>616.61</v>
      </c>
      <c r="H2373" s="649">
        <v>874.46</v>
      </c>
    </row>
    <row r="2374" spans="1:8">
      <c r="A2374" s="7" t="s">
        <v>2079</v>
      </c>
      <c r="B2374" s="7" t="s">
        <v>362</v>
      </c>
      <c r="C2374" s="7" t="s">
        <v>773</v>
      </c>
      <c r="D2374" s="649">
        <v>1.9</v>
      </c>
      <c r="E2374" s="649">
        <v>90.79</v>
      </c>
      <c r="F2374" s="649">
        <v>49.59</v>
      </c>
      <c r="G2374" s="649">
        <v>616.61</v>
      </c>
      <c r="H2374" s="649">
        <v>874.46</v>
      </c>
    </row>
    <row r="2375" spans="1:8">
      <c r="A2375" s="7" t="s">
        <v>2078</v>
      </c>
      <c r="B2375" s="7" t="s">
        <v>2074</v>
      </c>
      <c r="C2375" s="7" t="s">
        <v>773</v>
      </c>
      <c r="D2375" s="649"/>
      <c r="E2375" s="649"/>
      <c r="F2375" s="649"/>
      <c r="G2375" s="649"/>
      <c r="H2375" s="649"/>
    </row>
    <row r="2376" spans="1:8">
      <c r="A2376" s="7" t="s">
        <v>2077</v>
      </c>
      <c r="B2376" s="7" t="s">
        <v>2072</v>
      </c>
      <c r="C2376" s="7" t="s">
        <v>773</v>
      </c>
      <c r="D2376" s="649"/>
      <c r="E2376" s="649"/>
      <c r="F2376" s="649"/>
      <c r="G2376" s="649"/>
      <c r="H2376" s="649"/>
    </row>
    <row r="2377" spans="1:8">
      <c r="A2377" s="7" t="s">
        <v>2076</v>
      </c>
      <c r="B2377" s="7" t="s">
        <v>367</v>
      </c>
      <c r="C2377" s="7" t="s">
        <v>773</v>
      </c>
      <c r="D2377" s="649"/>
      <c r="E2377" s="649"/>
      <c r="F2377" s="649"/>
      <c r="G2377" s="649"/>
      <c r="H2377" s="649"/>
    </row>
    <row r="2378" spans="1:8">
      <c r="A2378" s="7" t="s">
        <v>2075</v>
      </c>
      <c r="B2378" s="7" t="s">
        <v>2074</v>
      </c>
      <c r="C2378" s="7" t="s">
        <v>773</v>
      </c>
      <c r="D2378" s="649"/>
      <c r="E2378" s="649"/>
      <c r="F2378" s="649"/>
      <c r="G2378" s="649"/>
      <c r="H2378" s="649"/>
    </row>
    <row r="2379" spans="1:8">
      <c r="A2379" s="7" t="s">
        <v>2073</v>
      </c>
      <c r="B2379" s="7" t="s">
        <v>2072</v>
      </c>
      <c r="C2379" s="7" t="s">
        <v>773</v>
      </c>
      <c r="D2379" s="649"/>
      <c r="E2379" s="649"/>
      <c r="F2379" s="649"/>
      <c r="G2379" s="649"/>
      <c r="H2379" s="649"/>
    </row>
    <row r="2380" spans="1:8">
      <c r="A2380" s="7" t="s">
        <v>2071</v>
      </c>
      <c r="B2380" s="7" t="s">
        <v>2070</v>
      </c>
      <c r="C2380" s="7" t="s">
        <v>773</v>
      </c>
      <c r="D2380" s="649"/>
      <c r="E2380" s="649">
        <v>-88.12</v>
      </c>
      <c r="F2380" s="649">
        <v>-68.47</v>
      </c>
      <c r="G2380" s="649">
        <v>393.47</v>
      </c>
      <c r="H2380" s="649">
        <v>212.84</v>
      </c>
    </row>
    <row r="2381" spans="1:8">
      <c r="A2381" s="7" t="s">
        <v>2069</v>
      </c>
      <c r="B2381" s="7" t="s">
        <v>2068</v>
      </c>
      <c r="C2381" s="7" t="s">
        <v>773</v>
      </c>
      <c r="D2381" s="649">
        <v>-4.76</v>
      </c>
      <c r="E2381" s="649">
        <v>-4.82</v>
      </c>
      <c r="F2381" s="649">
        <v>-3.81</v>
      </c>
      <c r="G2381" s="649">
        <v>-42.17</v>
      </c>
      <c r="H2381" s="649">
        <v>34.590000000000003</v>
      </c>
    </row>
    <row r="2382" spans="1:8">
      <c r="A2382" s="7" t="s">
        <v>2067</v>
      </c>
      <c r="B2382" s="7" t="s">
        <v>1724</v>
      </c>
      <c r="C2382" s="7" t="s">
        <v>773</v>
      </c>
      <c r="D2382" s="649"/>
      <c r="E2382" s="649"/>
      <c r="F2382" s="649"/>
      <c r="G2382" s="649"/>
      <c r="H2382" s="649"/>
    </row>
    <row r="2383" spans="1:8">
      <c r="A2383" s="7" t="s">
        <v>2066</v>
      </c>
      <c r="B2383" s="7" t="s">
        <v>1809</v>
      </c>
      <c r="C2383" s="7" t="s">
        <v>773</v>
      </c>
      <c r="D2383" s="649"/>
      <c r="E2383" s="649"/>
      <c r="F2383" s="649"/>
      <c r="G2383" s="649"/>
      <c r="H2383" s="649"/>
    </row>
    <row r="2384" spans="1:8">
      <c r="A2384" s="7" t="s">
        <v>2065</v>
      </c>
      <c r="B2384" s="7" t="s">
        <v>1807</v>
      </c>
      <c r="C2384" s="7" t="s">
        <v>773</v>
      </c>
      <c r="D2384" s="649"/>
      <c r="E2384" s="649"/>
      <c r="F2384" s="649"/>
      <c r="G2384" s="649"/>
      <c r="H2384" s="649"/>
    </row>
    <row r="2385" spans="1:8">
      <c r="A2385" s="7" t="s">
        <v>2064</v>
      </c>
      <c r="B2385" s="7" t="s">
        <v>1722</v>
      </c>
      <c r="C2385" s="7" t="s">
        <v>773</v>
      </c>
      <c r="D2385" s="649"/>
      <c r="E2385" s="649"/>
      <c r="F2385" s="649"/>
      <c r="G2385" s="649"/>
      <c r="H2385" s="649"/>
    </row>
    <row r="2386" spans="1:8">
      <c r="A2386" s="7" t="s">
        <v>2063</v>
      </c>
      <c r="B2386" s="7" t="s">
        <v>1720</v>
      </c>
      <c r="C2386" s="7" t="s">
        <v>773</v>
      </c>
      <c r="D2386" s="649"/>
      <c r="E2386" s="649"/>
      <c r="F2386" s="649"/>
      <c r="G2386" s="649"/>
      <c r="H2386" s="649"/>
    </row>
    <row r="2387" spans="1:8">
      <c r="A2387" s="7" t="s">
        <v>2062</v>
      </c>
      <c r="B2387" s="7" t="s">
        <v>1803</v>
      </c>
      <c r="C2387" s="7" t="s">
        <v>773</v>
      </c>
      <c r="D2387" s="649"/>
      <c r="E2387" s="649">
        <v>-1.04</v>
      </c>
      <c r="F2387" s="649">
        <v>-2.39</v>
      </c>
      <c r="G2387" s="649">
        <v>-17.73</v>
      </c>
      <c r="H2387" s="649">
        <v>17.39</v>
      </c>
    </row>
    <row r="2388" spans="1:8">
      <c r="A2388" s="7" t="s">
        <v>2061</v>
      </c>
      <c r="B2388" s="7" t="s">
        <v>2060</v>
      </c>
      <c r="C2388" s="7" t="s">
        <v>773</v>
      </c>
      <c r="D2388" s="649"/>
      <c r="E2388" s="649"/>
      <c r="F2388" s="649"/>
      <c r="G2388" s="649"/>
      <c r="H2388" s="649"/>
    </row>
    <row r="2389" spans="1:8">
      <c r="A2389" s="7" t="s">
        <v>2059</v>
      </c>
      <c r="B2389" s="7" t="s">
        <v>2058</v>
      </c>
      <c r="C2389" s="7" t="s">
        <v>773</v>
      </c>
      <c r="D2389" s="649"/>
      <c r="E2389" s="649"/>
      <c r="F2389" s="649"/>
      <c r="G2389" s="649"/>
      <c r="H2389" s="649"/>
    </row>
    <row r="2390" spans="1:8">
      <c r="A2390" s="7" t="s">
        <v>2057</v>
      </c>
      <c r="B2390" s="7" t="s">
        <v>1708</v>
      </c>
      <c r="C2390" s="7" t="s">
        <v>773</v>
      </c>
      <c r="D2390" s="649"/>
      <c r="E2390" s="649"/>
      <c r="F2390" s="649"/>
      <c r="G2390" s="649"/>
      <c r="H2390" s="649"/>
    </row>
    <row r="2391" spans="1:8">
      <c r="A2391" s="7" t="s">
        <v>2056</v>
      </c>
      <c r="B2391" s="7" t="s">
        <v>2055</v>
      </c>
      <c r="C2391" s="7" t="s">
        <v>773</v>
      </c>
      <c r="D2391" s="649"/>
      <c r="E2391" s="649"/>
      <c r="F2391" s="649"/>
      <c r="G2391" s="649"/>
      <c r="H2391" s="649"/>
    </row>
    <row r="2392" spans="1:8">
      <c r="A2392" s="7" t="s">
        <v>2054</v>
      </c>
      <c r="B2392" s="7" t="s">
        <v>1710</v>
      </c>
      <c r="C2392" s="7" t="s">
        <v>773</v>
      </c>
      <c r="D2392" s="649">
        <v>-4.76</v>
      </c>
      <c r="E2392" s="649">
        <v>-3.78</v>
      </c>
      <c r="F2392" s="649">
        <v>-1.42</v>
      </c>
      <c r="G2392" s="649">
        <v>-24.43</v>
      </c>
      <c r="H2392" s="649">
        <v>17.2</v>
      </c>
    </row>
    <row r="2393" spans="1:8">
      <c r="A2393" s="7" t="s">
        <v>2053</v>
      </c>
      <c r="B2393" s="7" t="s">
        <v>1706</v>
      </c>
      <c r="C2393" s="7" t="s">
        <v>773</v>
      </c>
      <c r="D2393" s="649"/>
      <c r="E2393" s="649"/>
      <c r="F2393" s="649"/>
      <c r="G2393" s="649"/>
      <c r="H2393" s="649"/>
    </row>
    <row r="2394" spans="1:8">
      <c r="A2394" s="7" t="s">
        <v>2052</v>
      </c>
      <c r="B2394" s="7" t="s">
        <v>1975</v>
      </c>
      <c r="C2394" s="7" t="s">
        <v>773</v>
      </c>
      <c r="D2394" s="649"/>
      <c r="E2394" s="649"/>
      <c r="F2394" s="649"/>
      <c r="G2394" s="649"/>
      <c r="H2394" s="649"/>
    </row>
    <row r="2395" spans="1:8">
      <c r="A2395" s="7" t="s">
        <v>2051</v>
      </c>
      <c r="B2395" s="7" t="s">
        <v>1696</v>
      </c>
      <c r="C2395" s="7" t="s">
        <v>773</v>
      </c>
      <c r="D2395" s="649"/>
      <c r="E2395" s="649"/>
      <c r="F2395" s="649"/>
      <c r="G2395" s="649"/>
      <c r="H2395" s="649"/>
    </row>
    <row r="2396" spans="1:8">
      <c r="A2396" s="7" t="s">
        <v>2050</v>
      </c>
      <c r="B2396" s="7" t="s">
        <v>2049</v>
      </c>
      <c r="C2396" s="7" t="s">
        <v>773</v>
      </c>
      <c r="D2396" s="649"/>
      <c r="E2396" s="649"/>
      <c r="F2396" s="649"/>
      <c r="G2396" s="649"/>
      <c r="H2396" s="649"/>
    </row>
    <row r="2397" spans="1:8">
      <c r="A2397" s="7" t="s">
        <v>2048</v>
      </c>
      <c r="B2397" s="7" t="s">
        <v>2047</v>
      </c>
      <c r="C2397" s="7" t="s">
        <v>773</v>
      </c>
      <c r="D2397" s="649">
        <v>-2.86</v>
      </c>
      <c r="E2397" s="649">
        <v>85.97</v>
      </c>
      <c r="F2397" s="649">
        <v>45.78</v>
      </c>
      <c r="G2397" s="649">
        <v>574.45000000000005</v>
      </c>
      <c r="H2397" s="649">
        <v>909.06</v>
      </c>
    </row>
    <row r="2398" spans="1:8">
      <c r="A2398" s="7" t="s">
        <v>2046</v>
      </c>
      <c r="B2398" s="7" t="s">
        <v>2045</v>
      </c>
      <c r="C2398" s="7" t="s">
        <v>773</v>
      </c>
      <c r="D2398" s="649">
        <v>-2.86</v>
      </c>
      <c r="E2398" s="649">
        <v>85.97</v>
      </c>
      <c r="F2398" s="649">
        <v>45.78</v>
      </c>
      <c r="G2398" s="649">
        <v>574.45000000000005</v>
      </c>
      <c r="H2398" s="649">
        <v>909.06</v>
      </c>
    </row>
    <row r="2399" spans="1:8">
      <c r="A2399" s="7" t="s">
        <v>2044</v>
      </c>
      <c r="B2399" s="7" t="s">
        <v>2043</v>
      </c>
      <c r="C2399" s="7" t="s">
        <v>773</v>
      </c>
      <c r="D2399" s="649"/>
      <c r="E2399" s="649"/>
      <c r="F2399" s="649"/>
      <c r="G2399" s="649"/>
      <c r="H2399" s="649"/>
    </row>
    <row r="2400" spans="1:8">
      <c r="A2400" s="7" t="s">
        <v>2042</v>
      </c>
      <c r="B2400" s="7" t="s">
        <v>2041</v>
      </c>
      <c r="C2400" s="7" t="s">
        <v>2026</v>
      </c>
      <c r="D2400" s="649">
        <v>13</v>
      </c>
      <c r="E2400" s="649">
        <v>502</v>
      </c>
      <c r="F2400" s="649">
        <v>227</v>
      </c>
      <c r="G2400" s="651">
        <v>2791</v>
      </c>
      <c r="H2400" s="651">
        <v>3959</v>
      </c>
    </row>
    <row r="2401" spans="1:8">
      <c r="A2401" s="7" t="s">
        <v>2040</v>
      </c>
      <c r="B2401" s="7" t="s">
        <v>2039</v>
      </c>
      <c r="C2401" s="7" t="s">
        <v>2026</v>
      </c>
      <c r="D2401" s="649">
        <v>13</v>
      </c>
      <c r="E2401" s="649">
        <v>502</v>
      </c>
      <c r="F2401" s="649">
        <v>227</v>
      </c>
      <c r="G2401" s="651">
        <v>2791</v>
      </c>
      <c r="H2401" s="651">
        <v>3959</v>
      </c>
    </row>
    <row r="2402" spans="1:8">
      <c r="A2402" s="7" t="s">
        <v>2038</v>
      </c>
      <c r="B2402" s="7" t="s">
        <v>2037</v>
      </c>
      <c r="C2402" s="7" t="s">
        <v>2026</v>
      </c>
      <c r="D2402" s="649"/>
      <c r="E2402" s="649"/>
      <c r="F2402" s="649"/>
      <c r="G2402" s="649"/>
      <c r="H2402" s="649"/>
    </row>
    <row r="2403" spans="1:8">
      <c r="A2403" s="7" t="s">
        <v>2036</v>
      </c>
      <c r="B2403" s="7" t="s">
        <v>2035</v>
      </c>
      <c r="C2403" s="7" t="s">
        <v>2026</v>
      </c>
      <c r="D2403" s="649"/>
      <c r="E2403" s="649"/>
      <c r="F2403" s="649"/>
      <c r="G2403" s="649"/>
      <c r="H2403" s="649"/>
    </row>
    <row r="2404" spans="1:8">
      <c r="A2404" s="7" t="s">
        <v>2034</v>
      </c>
      <c r="B2404" s="7" t="s">
        <v>2033</v>
      </c>
      <c r="C2404" s="7" t="s">
        <v>2026</v>
      </c>
      <c r="D2404" s="649">
        <v>13</v>
      </c>
      <c r="E2404" s="649">
        <v>502</v>
      </c>
      <c r="F2404" s="649">
        <v>227</v>
      </c>
      <c r="G2404" s="651">
        <v>2791</v>
      </c>
      <c r="H2404" s="651">
        <v>3959</v>
      </c>
    </row>
    <row r="2405" spans="1:8">
      <c r="A2405" s="7" t="s">
        <v>2032</v>
      </c>
      <c r="B2405" s="7" t="s">
        <v>2031</v>
      </c>
      <c r="C2405" s="7" t="s">
        <v>2026</v>
      </c>
      <c r="D2405" s="649">
        <v>13</v>
      </c>
      <c r="E2405" s="649">
        <v>502</v>
      </c>
      <c r="F2405" s="649">
        <v>227</v>
      </c>
      <c r="G2405" s="651">
        <v>2791</v>
      </c>
      <c r="H2405" s="651">
        <v>3959</v>
      </c>
    </row>
    <row r="2406" spans="1:8">
      <c r="A2406" s="7" t="s">
        <v>2030</v>
      </c>
      <c r="B2406" s="7" t="s">
        <v>2029</v>
      </c>
      <c r="C2406" s="7" t="s">
        <v>2026</v>
      </c>
      <c r="D2406" s="649"/>
      <c r="E2406" s="649"/>
      <c r="F2406" s="649"/>
      <c r="G2406" s="649"/>
      <c r="H2406" s="649"/>
    </row>
    <row r="2407" spans="1:8">
      <c r="A2407" s="7" t="s">
        <v>2028</v>
      </c>
      <c r="B2407" s="7" t="s">
        <v>2027</v>
      </c>
      <c r="C2407" s="7" t="s">
        <v>2026</v>
      </c>
      <c r="D2407" s="649"/>
      <c r="E2407" s="649"/>
      <c r="F2407" s="649"/>
      <c r="G2407" s="649"/>
      <c r="H2407" s="649"/>
    </row>
    <row r="2408" spans="1:8">
      <c r="A2408" s="7" t="s">
        <v>2025</v>
      </c>
      <c r="B2408" s="7" t="s">
        <v>2024</v>
      </c>
      <c r="C2408" s="7" t="s">
        <v>773</v>
      </c>
      <c r="D2408" s="650">
        <v>1014.54</v>
      </c>
      <c r="E2408" s="649">
        <v>721.93</v>
      </c>
      <c r="F2408" s="649">
        <v>401.18</v>
      </c>
      <c r="G2408" s="649">
        <v>722.63</v>
      </c>
      <c r="H2408" s="649">
        <v>865</v>
      </c>
    </row>
    <row r="2409" spans="1:8">
      <c r="A2409" s="7" t="s">
        <v>2023</v>
      </c>
      <c r="B2409" s="7" t="s">
        <v>2022</v>
      </c>
      <c r="C2409" s="7" t="s">
        <v>773</v>
      </c>
      <c r="D2409" s="649">
        <v>-16.29</v>
      </c>
      <c r="E2409" s="649">
        <v>1.67</v>
      </c>
      <c r="F2409" s="649">
        <v>-10.47</v>
      </c>
      <c r="G2409" s="649">
        <v>-44.76</v>
      </c>
      <c r="H2409" s="649">
        <v>-85.18</v>
      </c>
    </row>
    <row r="2410" spans="1:8">
      <c r="A2410" s="7" t="s">
        <v>2021</v>
      </c>
      <c r="B2410" s="7" t="s">
        <v>2020</v>
      </c>
      <c r="C2410" s="7" t="s">
        <v>773</v>
      </c>
      <c r="D2410" s="649"/>
      <c r="E2410" s="649"/>
      <c r="F2410" s="649"/>
      <c r="G2410" s="649"/>
      <c r="H2410" s="649"/>
    </row>
    <row r="2411" spans="1:8">
      <c r="A2411" s="7" t="s">
        <v>2019</v>
      </c>
      <c r="B2411" s="7" t="s">
        <v>2018</v>
      </c>
      <c r="C2411" s="7" t="s">
        <v>773</v>
      </c>
      <c r="D2411" s="649">
        <v>495.5</v>
      </c>
      <c r="E2411" s="649">
        <v>292.85000000000002</v>
      </c>
      <c r="F2411" s="649">
        <v>123.46</v>
      </c>
      <c r="G2411" s="649">
        <v>234.78</v>
      </c>
      <c r="H2411" s="649">
        <v>212.55</v>
      </c>
    </row>
    <row r="2412" spans="1:8">
      <c r="A2412" s="7" t="s">
        <v>2017</v>
      </c>
      <c r="B2412" s="7" t="s">
        <v>2016</v>
      </c>
      <c r="C2412" s="7" t="s">
        <v>773</v>
      </c>
      <c r="D2412" s="649">
        <v>8.8699999999999992</v>
      </c>
      <c r="E2412" s="649">
        <v>12.19</v>
      </c>
      <c r="F2412" s="649">
        <v>17.02</v>
      </c>
      <c r="G2412" s="649">
        <v>13.26</v>
      </c>
      <c r="H2412" s="649">
        <v>21.66</v>
      </c>
    </row>
    <row r="2413" spans="1:8">
      <c r="A2413" s="7" t="s">
        <v>2015</v>
      </c>
      <c r="B2413" s="7" t="s">
        <v>2014</v>
      </c>
      <c r="C2413" s="7" t="s">
        <v>773</v>
      </c>
      <c r="D2413" s="649">
        <v>-4</v>
      </c>
      <c r="E2413" s="649">
        <v>-0.96</v>
      </c>
      <c r="F2413" s="649"/>
      <c r="G2413" s="649"/>
      <c r="H2413" s="649"/>
    </row>
    <row r="2414" spans="1:8">
      <c r="A2414" s="7" t="s">
        <v>2013</v>
      </c>
      <c r="B2414" s="7" t="s">
        <v>2012</v>
      </c>
      <c r="C2414" s="7" t="s">
        <v>773</v>
      </c>
      <c r="D2414" s="649">
        <v>140.6</v>
      </c>
      <c r="E2414" s="649">
        <v>130.31</v>
      </c>
      <c r="F2414" s="649">
        <v>84.56</v>
      </c>
      <c r="G2414" s="649">
        <v>129.01</v>
      </c>
      <c r="H2414" s="649">
        <v>208.26</v>
      </c>
    </row>
    <row r="2415" spans="1:8">
      <c r="A2415" s="7" t="s">
        <v>2011</v>
      </c>
      <c r="B2415" s="7" t="s">
        <v>2010</v>
      </c>
      <c r="C2415" s="7" t="s">
        <v>773</v>
      </c>
      <c r="D2415" s="649">
        <v>156.88</v>
      </c>
      <c r="E2415" s="649">
        <v>95.48</v>
      </c>
      <c r="F2415" s="649">
        <v>54.32</v>
      </c>
      <c r="G2415" s="649">
        <v>51.84</v>
      </c>
      <c r="H2415" s="649">
        <v>51.28</v>
      </c>
    </row>
    <row r="2416" spans="1:8">
      <c r="A2416" s="7" t="s">
        <v>2009</v>
      </c>
      <c r="B2416" s="7" t="s">
        <v>2008</v>
      </c>
      <c r="C2416" s="7" t="s">
        <v>773</v>
      </c>
      <c r="D2416" s="649"/>
      <c r="E2416" s="649"/>
      <c r="F2416" s="649">
        <v>1.88</v>
      </c>
      <c r="G2416" s="649">
        <v>2.0299999999999998</v>
      </c>
      <c r="H2416" s="649">
        <v>1.9</v>
      </c>
    </row>
    <row r="2417" spans="1:8">
      <c r="A2417" s="7" t="s">
        <v>2007</v>
      </c>
      <c r="B2417" s="7" t="s">
        <v>2006</v>
      </c>
      <c r="C2417" s="7" t="s">
        <v>773</v>
      </c>
      <c r="D2417" s="649"/>
      <c r="E2417" s="649"/>
      <c r="F2417" s="649"/>
      <c r="G2417" s="649"/>
      <c r="H2417" s="649"/>
    </row>
    <row r="2418" spans="1:8">
      <c r="A2418" s="7" t="s">
        <v>2005</v>
      </c>
      <c r="B2418" s="7" t="s">
        <v>2004</v>
      </c>
      <c r="C2418" s="7" t="s">
        <v>773</v>
      </c>
      <c r="D2418" s="649">
        <v>6.46</v>
      </c>
      <c r="E2418" s="649">
        <v>7.43</v>
      </c>
      <c r="F2418" s="649">
        <v>1.82</v>
      </c>
      <c r="G2418" s="649">
        <v>3.16</v>
      </c>
      <c r="H2418" s="649">
        <v>2.39</v>
      </c>
    </row>
    <row r="2419" spans="1:8">
      <c r="A2419" s="7" t="s">
        <v>2003</v>
      </c>
      <c r="B2419" s="7" t="s">
        <v>2002</v>
      </c>
      <c r="C2419" s="7" t="s">
        <v>773</v>
      </c>
      <c r="D2419" s="649"/>
      <c r="E2419" s="649"/>
      <c r="F2419" s="649"/>
      <c r="G2419" s="649"/>
      <c r="H2419" s="649"/>
    </row>
    <row r="2420" spans="1:8">
      <c r="A2420" s="7" t="s">
        <v>2001</v>
      </c>
      <c r="B2420" s="7" t="s">
        <v>2000</v>
      </c>
      <c r="C2420" s="7" t="s">
        <v>773</v>
      </c>
      <c r="D2420" s="649">
        <v>7.36</v>
      </c>
      <c r="E2420" s="649">
        <v>3.76</v>
      </c>
      <c r="F2420" s="649">
        <v>2.39</v>
      </c>
      <c r="G2420" s="649">
        <v>4.68</v>
      </c>
      <c r="H2420" s="649">
        <v>2.2999999999999998</v>
      </c>
    </row>
    <row r="2421" spans="1:8">
      <c r="A2421" s="7" t="s">
        <v>1999</v>
      </c>
      <c r="B2421" s="7" t="s">
        <v>1998</v>
      </c>
      <c r="C2421" s="7" t="s">
        <v>773</v>
      </c>
      <c r="D2421" s="649">
        <v>45.87</v>
      </c>
      <c r="E2421" s="649">
        <v>21.98</v>
      </c>
      <c r="F2421" s="649">
        <v>19.16</v>
      </c>
      <c r="G2421" s="649">
        <v>36.630000000000003</v>
      </c>
      <c r="H2421" s="649">
        <v>47.77</v>
      </c>
    </row>
    <row r="2422" spans="1:8">
      <c r="A2422" s="7" t="s">
        <v>1997</v>
      </c>
      <c r="B2422" s="7" t="s">
        <v>1996</v>
      </c>
      <c r="C2422" s="7" t="s">
        <v>773</v>
      </c>
      <c r="D2422" s="649">
        <v>173.29</v>
      </c>
      <c r="E2422" s="649">
        <v>157.22</v>
      </c>
      <c r="F2422" s="649">
        <v>107.04</v>
      </c>
      <c r="G2422" s="649">
        <v>291.99</v>
      </c>
      <c r="H2422" s="649">
        <v>402.08</v>
      </c>
    </row>
    <row r="2423" spans="1:8">
      <c r="A2423" s="7" t="s">
        <v>1995</v>
      </c>
      <c r="B2423" s="7" t="s">
        <v>1994</v>
      </c>
      <c r="C2423" s="7" t="s">
        <v>773</v>
      </c>
      <c r="D2423" s="649">
        <v>53.13</v>
      </c>
      <c r="E2423" s="649">
        <v>139.1</v>
      </c>
      <c r="F2423" s="649">
        <v>184.88</v>
      </c>
      <c r="G2423" s="649">
        <v>759.54</v>
      </c>
      <c r="H2423" s="650">
        <v>2368.6</v>
      </c>
    </row>
    <row r="2424" spans="1:8">
      <c r="A2424" s="7" t="s">
        <v>1993</v>
      </c>
      <c r="B2424" s="7" t="s">
        <v>1992</v>
      </c>
      <c r="C2424" s="7" t="s">
        <v>773</v>
      </c>
      <c r="D2424" s="649">
        <v>56</v>
      </c>
      <c r="E2424" s="649">
        <v>53.13</v>
      </c>
      <c r="F2424" s="649">
        <v>139.1</v>
      </c>
      <c r="G2424" s="649">
        <v>184.88</v>
      </c>
      <c r="H2424" s="649">
        <v>759.54</v>
      </c>
    </row>
    <row r="2425" spans="1:8">
      <c r="A2425" s="7" t="s">
        <v>1991</v>
      </c>
      <c r="B2425" s="7" t="s">
        <v>1793</v>
      </c>
      <c r="C2425" s="7" t="s">
        <v>773</v>
      </c>
      <c r="D2425" s="649"/>
      <c r="E2425" s="649"/>
      <c r="F2425" s="649"/>
      <c r="G2425" s="649">
        <v>0.21</v>
      </c>
      <c r="H2425" s="649"/>
    </row>
    <row r="2426" spans="1:8">
      <c r="A2426" s="7" t="s">
        <v>1990</v>
      </c>
      <c r="B2426" s="7" t="s">
        <v>1989</v>
      </c>
      <c r="C2426" s="7" t="s">
        <v>773</v>
      </c>
      <c r="D2426" s="649"/>
      <c r="E2426" s="649"/>
      <c r="F2426" s="649"/>
      <c r="G2426" s="649"/>
      <c r="H2426" s="649"/>
    </row>
    <row r="2427" spans="1:8">
      <c r="A2427" s="7" t="s">
        <v>1988</v>
      </c>
      <c r="B2427" s="7" t="s">
        <v>1987</v>
      </c>
      <c r="C2427" s="7" t="s">
        <v>773</v>
      </c>
      <c r="D2427" s="649"/>
      <c r="E2427" s="649"/>
      <c r="F2427" s="649"/>
      <c r="G2427" s="649"/>
      <c r="H2427" s="649"/>
    </row>
    <row r="2428" spans="1:8">
      <c r="A2428" s="7" t="s">
        <v>1986</v>
      </c>
      <c r="B2428" s="7" t="s">
        <v>1985</v>
      </c>
      <c r="C2428" s="7" t="s">
        <v>773</v>
      </c>
      <c r="D2428" s="649"/>
      <c r="E2428" s="649">
        <v>-1.04</v>
      </c>
      <c r="F2428" s="649">
        <v>-2.39</v>
      </c>
      <c r="G2428" s="649">
        <v>-17.73</v>
      </c>
      <c r="H2428" s="649">
        <v>17.39</v>
      </c>
    </row>
    <row r="2429" spans="1:8">
      <c r="A2429" s="7" t="s">
        <v>1984</v>
      </c>
      <c r="B2429" s="7" t="s">
        <v>1983</v>
      </c>
      <c r="C2429" s="7" t="s">
        <v>773</v>
      </c>
      <c r="D2429" s="649"/>
      <c r="E2429" s="649"/>
      <c r="F2429" s="649"/>
      <c r="G2429" s="649"/>
      <c r="H2429" s="649"/>
    </row>
    <row r="2430" spans="1:8">
      <c r="A2430" s="7" t="s">
        <v>1982</v>
      </c>
      <c r="B2430" s="7" t="s">
        <v>1981</v>
      </c>
      <c r="C2430" s="7" t="s">
        <v>773</v>
      </c>
      <c r="D2430" s="649"/>
      <c r="E2430" s="649"/>
      <c r="F2430" s="649"/>
      <c r="G2430" s="649"/>
      <c r="H2430" s="649"/>
    </row>
    <row r="2431" spans="1:8">
      <c r="A2431" s="7" t="s">
        <v>1980</v>
      </c>
      <c r="B2431" s="7" t="s">
        <v>1979</v>
      </c>
      <c r="C2431" s="7" t="s">
        <v>773</v>
      </c>
      <c r="D2431" s="649"/>
      <c r="E2431" s="649"/>
      <c r="F2431" s="649"/>
      <c r="G2431" s="649"/>
      <c r="H2431" s="649"/>
    </row>
    <row r="2432" spans="1:8">
      <c r="A2432" s="7" t="s">
        <v>1978</v>
      </c>
      <c r="B2432" s="7" t="s">
        <v>1756</v>
      </c>
      <c r="C2432" s="7" t="s">
        <v>773</v>
      </c>
      <c r="D2432" s="649"/>
      <c r="E2432" s="649"/>
      <c r="F2432" s="649"/>
      <c r="G2432" s="649"/>
      <c r="H2432" s="649"/>
    </row>
    <row r="2433" spans="1:8">
      <c r="A2433" s="7" t="s">
        <v>1977</v>
      </c>
      <c r="B2433" s="7" t="s">
        <v>1710</v>
      </c>
      <c r="C2433" s="7" t="s">
        <v>773</v>
      </c>
      <c r="D2433" s="649">
        <v>-4.76</v>
      </c>
      <c r="E2433" s="649">
        <v>-3.78</v>
      </c>
      <c r="F2433" s="649">
        <v>-1.42</v>
      </c>
      <c r="G2433" s="649">
        <v>-24.43</v>
      </c>
      <c r="H2433" s="649">
        <v>17.2</v>
      </c>
    </row>
    <row r="2434" spans="1:8">
      <c r="A2434" s="7" t="s">
        <v>1976</v>
      </c>
      <c r="B2434" s="7" t="s">
        <v>1975</v>
      </c>
      <c r="C2434" s="7" t="s">
        <v>773</v>
      </c>
      <c r="D2434" s="649"/>
      <c r="E2434" s="649"/>
      <c r="F2434" s="649"/>
      <c r="G2434" s="649"/>
      <c r="H2434" s="649"/>
    </row>
    <row r="2435" spans="1:8">
      <c r="A2435" s="7" t="s">
        <v>1974</v>
      </c>
      <c r="B2435" s="7" t="s">
        <v>1696</v>
      </c>
      <c r="C2435" s="7" t="s">
        <v>773</v>
      </c>
      <c r="D2435" s="649"/>
      <c r="E2435" s="649"/>
      <c r="F2435" s="649"/>
      <c r="G2435" s="649"/>
      <c r="H2435" s="649">
        <v>700</v>
      </c>
    </row>
    <row r="2436" spans="1:8">
      <c r="A2436" s="7" t="s">
        <v>1973</v>
      </c>
      <c r="B2436" s="7" t="s">
        <v>1692</v>
      </c>
      <c r="C2436" s="7" t="s">
        <v>773</v>
      </c>
      <c r="D2436" s="649">
        <v>1.9</v>
      </c>
      <c r="E2436" s="649">
        <v>90.79</v>
      </c>
      <c r="F2436" s="649">
        <v>49.59</v>
      </c>
      <c r="G2436" s="649">
        <v>616.61</v>
      </c>
      <c r="H2436" s="649">
        <v>874.46</v>
      </c>
    </row>
    <row r="2437" spans="1:8">
      <c r="A2437" s="7" t="s">
        <v>1972</v>
      </c>
      <c r="B2437" s="7" t="s">
        <v>1971</v>
      </c>
      <c r="C2437" s="7" t="s">
        <v>773</v>
      </c>
      <c r="D2437" s="649"/>
      <c r="E2437" s="649"/>
      <c r="F2437" s="649"/>
      <c r="G2437" s="649"/>
      <c r="H2437" s="649"/>
    </row>
    <row r="2438" spans="1:8">
      <c r="A2438" s="7" t="s">
        <v>1970</v>
      </c>
      <c r="B2438" s="7" t="s">
        <v>1969</v>
      </c>
      <c r="C2438" s="7" t="s">
        <v>773</v>
      </c>
      <c r="D2438" s="649"/>
      <c r="E2438" s="649"/>
      <c r="F2438" s="649"/>
      <c r="G2438" s="649"/>
      <c r="H2438" s="649"/>
    </row>
    <row r="2439" spans="1:8">
      <c r="A2439" s="7" t="s">
        <v>1968</v>
      </c>
      <c r="B2439" s="7" t="s">
        <v>1967</v>
      </c>
      <c r="C2439" s="7" t="s">
        <v>773</v>
      </c>
      <c r="D2439" s="649"/>
      <c r="E2439" s="649"/>
      <c r="F2439" s="649"/>
      <c r="G2439" s="649"/>
      <c r="H2439" s="649"/>
    </row>
    <row r="2440" spans="1:8">
      <c r="A2440" s="7" t="s">
        <v>1966</v>
      </c>
      <c r="B2440" s="7" t="s">
        <v>1965</v>
      </c>
      <c r="C2440" s="7" t="s">
        <v>773</v>
      </c>
      <c r="D2440" s="649"/>
      <c r="E2440" s="649"/>
      <c r="F2440" s="649"/>
      <c r="G2440" s="649"/>
      <c r="H2440" s="649"/>
    </row>
    <row r="2441" spans="1:8">
      <c r="A2441" s="7" t="s">
        <v>1964</v>
      </c>
      <c r="B2441" s="7" t="s">
        <v>1963</v>
      </c>
      <c r="C2441" s="7" t="s">
        <v>773</v>
      </c>
      <c r="D2441" s="649"/>
      <c r="E2441" s="649"/>
      <c r="F2441" s="649"/>
      <c r="G2441" s="649"/>
      <c r="H2441" s="649"/>
    </row>
    <row r="2442" spans="1:8">
      <c r="A2442" s="7" t="s">
        <v>1962</v>
      </c>
      <c r="B2442" s="7" t="s">
        <v>1961</v>
      </c>
      <c r="C2442" s="7" t="s">
        <v>773</v>
      </c>
      <c r="D2442" s="649"/>
      <c r="E2442" s="649"/>
      <c r="F2442" s="649"/>
      <c r="G2442" s="649"/>
      <c r="H2442" s="649"/>
    </row>
    <row r="2443" spans="1:8">
      <c r="A2443" s="7" t="s">
        <v>1960</v>
      </c>
      <c r="B2443" s="7" t="s">
        <v>1959</v>
      </c>
      <c r="C2443" s="7" t="s">
        <v>773</v>
      </c>
      <c r="D2443" s="649"/>
      <c r="E2443" s="649"/>
      <c r="F2443" s="649"/>
      <c r="G2443" s="649"/>
      <c r="H2443" s="649"/>
    </row>
    <row r="2444" spans="1:8">
      <c r="A2444" s="7" t="s">
        <v>1958</v>
      </c>
      <c r="B2444" s="7" t="s">
        <v>1696</v>
      </c>
      <c r="C2444" s="7" t="s">
        <v>773</v>
      </c>
      <c r="D2444" s="649"/>
      <c r="E2444" s="649"/>
      <c r="F2444" s="649"/>
      <c r="G2444" s="649"/>
      <c r="H2444" s="649"/>
    </row>
    <row r="2445" spans="1:8">
      <c r="A2445" s="7" t="s">
        <v>1957</v>
      </c>
      <c r="B2445" s="7" t="s">
        <v>1956</v>
      </c>
      <c r="C2445" s="7" t="s">
        <v>773</v>
      </c>
      <c r="D2445" s="649"/>
      <c r="E2445" s="649"/>
      <c r="F2445" s="649"/>
      <c r="G2445" s="649"/>
      <c r="H2445" s="649">
        <v>72.900000000000006</v>
      </c>
    </row>
    <row r="2446" spans="1:8">
      <c r="A2446" s="7" t="s">
        <v>1955</v>
      </c>
      <c r="B2446" s="7" t="s">
        <v>1954</v>
      </c>
      <c r="C2446" s="7" t="s">
        <v>773</v>
      </c>
      <c r="D2446" s="649"/>
      <c r="E2446" s="649"/>
      <c r="F2446" s="649"/>
      <c r="G2446" s="649"/>
      <c r="H2446" s="649">
        <v>6.63</v>
      </c>
    </row>
    <row r="2447" spans="1:8">
      <c r="A2447" s="7" t="s">
        <v>1953</v>
      </c>
      <c r="B2447" s="7" t="s">
        <v>1952</v>
      </c>
      <c r="C2447" s="7" t="s">
        <v>773</v>
      </c>
      <c r="D2447" s="649"/>
      <c r="E2447" s="649"/>
      <c r="F2447" s="649"/>
      <c r="G2447" s="649"/>
      <c r="H2447" s="649"/>
    </row>
    <row r="2448" spans="1:8">
      <c r="A2448" s="7" t="s">
        <v>1951</v>
      </c>
      <c r="B2448" s="7" t="s">
        <v>1950</v>
      </c>
      <c r="C2448" s="7" t="s">
        <v>773</v>
      </c>
      <c r="D2448" s="649"/>
      <c r="E2448" s="649"/>
      <c r="F2448" s="649"/>
      <c r="G2448" s="649"/>
      <c r="H2448" s="649"/>
    </row>
    <row r="2449" spans="1:8">
      <c r="A2449" s="7" t="s">
        <v>1949</v>
      </c>
      <c r="B2449" s="7" t="s">
        <v>1948</v>
      </c>
      <c r="C2449" s="7" t="s">
        <v>773</v>
      </c>
      <c r="D2449" s="649"/>
      <c r="E2449" s="649"/>
      <c r="F2449" s="649"/>
      <c r="G2449" s="649"/>
      <c r="H2449" s="649"/>
    </row>
    <row r="2450" spans="1:8">
      <c r="A2450" s="7" t="s">
        <v>1947</v>
      </c>
      <c r="B2450" s="7" t="s">
        <v>1946</v>
      </c>
      <c r="C2450" s="7" t="s">
        <v>773</v>
      </c>
      <c r="D2450" s="649"/>
      <c r="E2450" s="649"/>
      <c r="F2450" s="649"/>
      <c r="G2450" s="649"/>
      <c r="H2450" s="649"/>
    </row>
    <row r="2451" spans="1:8">
      <c r="A2451" s="7" t="s">
        <v>1945</v>
      </c>
      <c r="B2451" s="7" t="s">
        <v>1944</v>
      </c>
      <c r="C2451" s="7" t="s">
        <v>773</v>
      </c>
      <c r="D2451" s="649"/>
      <c r="E2451" s="649"/>
      <c r="F2451" s="649"/>
      <c r="G2451" s="649"/>
      <c r="H2451" s="649"/>
    </row>
    <row r="2452" spans="1:8">
      <c r="A2452" s="7" t="s">
        <v>1943</v>
      </c>
      <c r="B2452" s="7" t="s">
        <v>1942</v>
      </c>
      <c r="C2452" s="7" t="s">
        <v>773</v>
      </c>
      <c r="D2452" s="649"/>
      <c r="E2452" s="649"/>
      <c r="F2452" s="649"/>
      <c r="G2452" s="649"/>
      <c r="H2452" s="649"/>
    </row>
    <row r="2453" spans="1:8">
      <c r="A2453" s="7" t="s">
        <v>1941</v>
      </c>
      <c r="B2453" s="7" t="s">
        <v>1940</v>
      </c>
      <c r="C2453" s="7" t="s">
        <v>773</v>
      </c>
      <c r="D2453" s="649"/>
      <c r="E2453" s="649"/>
      <c r="F2453" s="649"/>
      <c r="G2453" s="649"/>
      <c r="H2453" s="649"/>
    </row>
    <row r="2454" spans="1:8">
      <c r="A2454" s="7" t="s">
        <v>1939</v>
      </c>
      <c r="B2454" s="7" t="s">
        <v>1938</v>
      </c>
      <c r="C2454" s="7" t="s">
        <v>773</v>
      </c>
      <c r="D2454" s="649"/>
      <c r="E2454" s="649"/>
      <c r="F2454" s="649"/>
      <c r="G2454" s="649"/>
      <c r="H2454" s="649"/>
    </row>
    <row r="2455" spans="1:8">
      <c r="A2455" s="7" t="s">
        <v>1937</v>
      </c>
      <c r="B2455" s="7" t="s">
        <v>1936</v>
      </c>
      <c r="C2455" s="7" t="s">
        <v>773</v>
      </c>
      <c r="D2455" s="649"/>
      <c r="E2455" s="649"/>
      <c r="F2455" s="649"/>
      <c r="G2455" s="649"/>
      <c r="H2455" s="649">
        <v>66.27</v>
      </c>
    </row>
    <row r="2456" spans="1:8">
      <c r="A2456" s="7" t="s">
        <v>1935</v>
      </c>
      <c r="B2456" s="7" t="s">
        <v>1934</v>
      </c>
      <c r="C2456" s="7" t="s">
        <v>773</v>
      </c>
      <c r="D2456" s="649"/>
      <c r="E2456" s="649"/>
      <c r="F2456" s="649"/>
      <c r="G2456" s="649"/>
      <c r="H2456" s="649">
        <v>66.27</v>
      </c>
    </row>
    <row r="2457" spans="1:8">
      <c r="A2457" s="7" t="s">
        <v>1933</v>
      </c>
      <c r="B2457" s="7" t="s">
        <v>1932</v>
      </c>
      <c r="C2457" s="7" t="s">
        <v>773</v>
      </c>
      <c r="D2457" s="649"/>
      <c r="E2457" s="649"/>
      <c r="F2457" s="649"/>
      <c r="G2457" s="649"/>
      <c r="H2457" s="649"/>
    </row>
    <row r="2458" spans="1:8">
      <c r="A2458" s="7" t="s">
        <v>1931</v>
      </c>
      <c r="B2458" s="7" t="s">
        <v>1930</v>
      </c>
      <c r="C2458" s="7" t="s">
        <v>773</v>
      </c>
      <c r="D2458" s="649"/>
      <c r="E2458" s="649"/>
      <c r="F2458" s="649"/>
      <c r="G2458" s="649"/>
      <c r="H2458" s="649"/>
    </row>
    <row r="2459" spans="1:8">
      <c r="A2459" s="7" t="s">
        <v>1929</v>
      </c>
      <c r="B2459" s="7" t="s">
        <v>1928</v>
      </c>
      <c r="C2459" s="7" t="s">
        <v>773</v>
      </c>
      <c r="D2459" s="649"/>
      <c r="E2459" s="649"/>
      <c r="F2459" s="649"/>
      <c r="G2459" s="649"/>
      <c r="H2459" s="649"/>
    </row>
    <row r="2460" spans="1:8">
      <c r="A2460" s="7" t="s">
        <v>1927</v>
      </c>
      <c r="B2460" s="7" t="s">
        <v>1926</v>
      </c>
      <c r="C2460" s="7" t="s">
        <v>773</v>
      </c>
      <c r="D2460" s="649"/>
      <c r="E2460" s="649"/>
      <c r="F2460" s="649"/>
      <c r="G2460" s="649"/>
      <c r="H2460" s="649"/>
    </row>
    <row r="2461" spans="1:8">
      <c r="A2461" s="7" t="s">
        <v>1925</v>
      </c>
      <c r="B2461" s="7" t="s">
        <v>1924</v>
      </c>
      <c r="C2461" s="7" t="s">
        <v>773</v>
      </c>
      <c r="D2461" s="649"/>
      <c r="E2461" s="649"/>
      <c r="F2461" s="649"/>
      <c r="G2461" s="649"/>
      <c r="H2461" s="649"/>
    </row>
    <row r="2462" spans="1:8">
      <c r="A2462" s="7" t="s">
        <v>1923</v>
      </c>
      <c r="B2462" s="7" t="s">
        <v>1922</v>
      </c>
      <c r="C2462" s="7" t="s">
        <v>773</v>
      </c>
      <c r="D2462" s="649"/>
      <c r="E2462" s="649"/>
      <c r="F2462" s="649"/>
      <c r="G2462" s="649"/>
      <c r="H2462" s="649"/>
    </row>
    <row r="2463" spans="1:8">
      <c r="A2463" s="7" t="s">
        <v>1921</v>
      </c>
      <c r="B2463" s="7" t="s">
        <v>1920</v>
      </c>
      <c r="C2463" s="7" t="s">
        <v>773</v>
      </c>
      <c r="D2463" s="649"/>
      <c r="E2463" s="649"/>
      <c r="F2463" s="649"/>
      <c r="G2463" s="649"/>
      <c r="H2463" s="649"/>
    </row>
    <row r="2464" spans="1:8">
      <c r="A2464" s="7" t="s">
        <v>1919</v>
      </c>
      <c r="B2464" s="7" t="s">
        <v>1918</v>
      </c>
      <c r="C2464" s="7" t="s">
        <v>773</v>
      </c>
      <c r="D2464" s="649"/>
      <c r="E2464" s="649"/>
      <c r="F2464" s="649"/>
      <c r="G2464" s="649"/>
      <c r="H2464" s="649"/>
    </row>
    <row r="2465" spans="1:8">
      <c r="A2465" s="7" t="s">
        <v>1917</v>
      </c>
      <c r="B2465" s="7" t="s">
        <v>1916</v>
      </c>
      <c r="C2465" s="7" t="s">
        <v>773</v>
      </c>
      <c r="D2465" s="649"/>
      <c r="E2465" s="649"/>
      <c r="F2465" s="649"/>
      <c r="G2465" s="649"/>
      <c r="H2465" s="649"/>
    </row>
    <row r="2466" spans="1:8">
      <c r="A2466" s="7" t="s">
        <v>1915</v>
      </c>
      <c r="B2466" s="7" t="s">
        <v>1914</v>
      </c>
      <c r="C2466" s="7" t="s">
        <v>773</v>
      </c>
      <c r="D2466" s="649"/>
      <c r="E2466" s="649"/>
      <c r="F2466" s="649"/>
      <c r="G2466" s="649"/>
      <c r="H2466" s="649"/>
    </row>
    <row r="2467" spans="1:8">
      <c r="A2467" s="7" t="s">
        <v>1913</v>
      </c>
      <c r="B2467" s="7" t="s">
        <v>1912</v>
      </c>
      <c r="C2467" s="7" t="s">
        <v>773</v>
      </c>
      <c r="D2467" s="649"/>
      <c r="E2467" s="649"/>
      <c r="F2467" s="649"/>
      <c r="G2467" s="649"/>
      <c r="H2467" s="649"/>
    </row>
    <row r="2468" spans="1:8">
      <c r="A2468" s="7" t="s">
        <v>1911</v>
      </c>
      <c r="B2468" s="7" t="s">
        <v>1696</v>
      </c>
      <c r="C2468" s="7" t="s">
        <v>773</v>
      </c>
      <c r="D2468" s="649"/>
      <c r="E2468" s="649"/>
      <c r="F2468" s="649"/>
      <c r="G2468" s="649"/>
      <c r="H2468" s="649"/>
    </row>
    <row r="2469" spans="1:8">
      <c r="A2469" s="7" t="s">
        <v>1910</v>
      </c>
      <c r="B2469" s="7" t="s">
        <v>1909</v>
      </c>
      <c r="C2469" s="7" t="s">
        <v>773</v>
      </c>
      <c r="D2469" s="649">
        <v>53.13</v>
      </c>
      <c r="E2469" s="649">
        <v>139.1</v>
      </c>
      <c r="F2469" s="649">
        <v>184.88</v>
      </c>
      <c r="G2469" s="649">
        <v>759.54</v>
      </c>
      <c r="H2469" s="650">
        <v>2295.6999999999998</v>
      </c>
    </row>
    <row r="2470" spans="1:8">
      <c r="A2470" s="7" t="s">
        <v>1908</v>
      </c>
      <c r="B2470" s="7" t="s">
        <v>1907</v>
      </c>
      <c r="C2470" s="7" t="s">
        <v>773</v>
      </c>
      <c r="D2470" s="649">
        <v>84.82</v>
      </c>
      <c r="E2470" s="649">
        <v>106.82</v>
      </c>
      <c r="F2470" s="649">
        <v>110.45</v>
      </c>
      <c r="G2470" s="649">
        <v>110.45</v>
      </c>
      <c r="H2470" s="649">
        <v>110.45</v>
      </c>
    </row>
    <row r="2471" spans="1:8">
      <c r="A2471" s="7" t="s">
        <v>1906</v>
      </c>
      <c r="B2471" s="7" t="s">
        <v>1905</v>
      </c>
      <c r="C2471" s="7" t="s">
        <v>773</v>
      </c>
      <c r="D2471" s="649">
        <v>70.11</v>
      </c>
      <c r="E2471" s="649">
        <v>84.82</v>
      </c>
      <c r="F2471" s="649">
        <v>106.82</v>
      </c>
      <c r="G2471" s="649">
        <v>110.45</v>
      </c>
      <c r="H2471" s="649">
        <v>110.45</v>
      </c>
    </row>
    <row r="2472" spans="1:8">
      <c r="A2472" s="7" t="s">
        <v>1904</v>
      </c>
      <c r="B2472" s="7" t="s">
        <v>1877</v>
      </c>
      <c r="C2472" s="7" t="s">
        <v>773</v>
      </c>
      <c r="D2472" s="649"/>
      <c r="E2472" s="649">
        <v>10.5</v>
      </c>
      <c r="F2472" s="649"/>
      <c r="G2472" s="649"/>
      <c r="H2472" s="649"/>
    </row>
    <row r="2473" spans="1:8">
      <c r="A2473" s="7" t="s">
        <v>1903</v>
      </c>
      <c r="B2473" s="7" t="s">
        <v>1875</v>
      </c>
      <c r="C2473" s="7" t="s">
        <v>773</v>
      </c>
      <c r="D2473" s="649"/>
      <c r="E2473" s="649"/>
      <c r="F2473" s="649"/>
      <c r="G2473" s="649"/>
      <c r="H2473" s="649"/>
    </row>
    <row r="2474" spans="1:8">
      <c r="A2474" s="7" t="s">
        <v>1902</v>
      </c>
      <c r="B2474" s="7" t="s">
        <v>1871</v>
      </c>
      <c r="C2474" s="7" t="s">
        <v>773</v>
      </c>
      <c r="D2474" s="649"/>
      <c r="E2474" s="649"/>
      <c r="F2474" s="649"/>
      <c r="G2474" s="649"/>
      <c r="H2474" s="649"/>
    </row>
    <row r="2475" spans="1:8">
      <c r="A2475" s="7" t="s">
        <v>1901</v>
      </c>
      <c r="B2475" s="7" t="s">
        <v>1900</v>
      </c>
      <c r="C2475" s="7" t="s">
        <v>773</v>
      </c>
      <c r="D2475" s="649">
        <v>2.4</v>
      </c>
      <c r="E2475" s="649">
        <v>5.51</v>
      </c>
      <c r="F2475" s="649">
        <v>2.98</v>
      </c>
      <c r="G2475" s="649"/>
      <c r="H2475" s="649"/>
    </row>
    <row r="2476" spans="1:8">
      <c r="A2476" s="7" t="s">
        <v>1899</v>
      </c>
      <c r="B2476" s="7" t="s">
        <v>1898</v>
      </c>
      <c r="C2476" s="7" t="s">
        <v>773</v>
      </c>
      <c r="D2476" s="649">
        <v>6.97</v>
      </c>
      <c r="E2476" s="649">
        <v>5.99</v>
      </c>
      <c r="F2476" s="649">
        <v>0.65</v>
      </c>
      <c r="G2476" s="649"/>
      <c r="H2476" s="649"/>
    </row>
    <row r="2477" spans="1:8">
      <c r="A2477" s="7" t="s">
        <v>1897</v>
      </c>
      <c r="B2477" s="7" t="s">
        <v>1896</v>
      </c>
      <c r="C2477" s="7" t="s">
        <v>773</v>
      </c>
      <c r="D2477" s="649"/>
      <c r="E2477" s="649"/>
      <c r="F2477" s="649"/>
      <c r="G2477" s="649"/>
      <c r="H2477" s="649"/>
    </row>
    <row r="2478" spans="1:8">
      <c r="A2478" s="7" t="s">
        <v>1895</v>
      </c>
      <c r="B2478" s="7" t="s">
        <v>1752</v>
      </c>
      <c r="C2478" s="7" t="s">
        <v>773</v>
      </c>
      <c r="D2478" s="649"/>
      <c r="E2478" s="649"/>
      <c r="F2478" s="649"/>
      <c r="G2478" s="649"/>
      <c r="H2478" s="649"/>
    </row>
    <row r="2479" spans="1:8">
      <c r="A2479" s="7" t="s">
        <v>1894</v>
      </c>
      <c r="B2479" s="7" t="s">
        <v>1793</v>
      </c>
      <c r="C2479" s="7" t="s">
        <v>773</v>
      </c>
      <c r="D2479" s="649"/>
      <c r="E2479" s="649"/>
      <c r="F2479" s="649"/>
      <c r="G2479" s="649"/>
      <c r="H2479" s="649"/>
    </row>
    <row r="2480" spans="1:8">
      <c r="A2480" s="7" t="s">
        <v>1893</v>
      </c>
      <c r="B2480" s="7" t="s">
        <v>1791</v>
      </c>
      <c r="C2480" s="7" t="s">
        <v>773</v>
      </c>
      <c r="D2480" s="649"/>
      <c r="E2480" s="649"/>
      <c r="F2480" s="649"/>
      <c r="G2480" s="649"/>
      <c r="H2480" s="649"/>
    </row>
    <row r="2481" spans="1:8">
      <c r="A2481" s="7" t="s">
        <v>1892</v>
      </c>
      <c r="B2481" s="7" t="s">
        <v>1700</v>
      </c>
      <c r="C2481" s="7" t="s">
        <v>773</v>
      </c>
      <c r="D2481" s="649"/>
      <c r="E2481" s="649"/>
      <c r="F2481" s="649"/>
      <c r="G2481" s="649"/>
      <c r="H2481" s="649"/>
    </row>
    <row r="2482" spans="1:8">
      <c r="A2482" s="7" t="s">
        <v>1891</v>
      </c>
      <c r="B2482" s="7" t="s">
        <v>1698</v>
      </c>
      <c r="C2482" s="7" t="s">
        <v>773</v>
      </c>
      <c r="D2482" s="649"/>
      <c r="E2482" s="649"/>
      <c r="F2482" s="649"/>
      <c r="G2482" s="649"/>
      <c r="H2482" s="649"/>
    </row>
    <row r="2483" spans="1:8">
      <c r="A2483" s="7" t="s">
        <v>1890</v>
      </c>
      <c r="B2483" s="7" t="s">
        <v>1696</v>
      </c>
      <c r="C2483" s="7" t="s">
        <v>773</v>
      </c>
      <c r="D2483" s="649">
        <v>5.34</v>
      </c>
      <c r="E2483" s="649"/>
      <c r="F2483" s="649"/>
      <c r="G2483" s="649"/>
      <c r="H2483" s="649"/>
    </row>
    <row r="2484" spans="1:8">
      <c r="A2484" s="7" t="s">
        <v>1889</v>
      </c>
      <c r="B2484" s="7" t="s">
        <v>1888</v>
      </c>
      <c r="C2484" s="7" t="s">
        <v>773</v>
      </c>
      <c r="D2484" s="649"/>
      <c r="E2484" s="649"/>
      <c r="F2484" s="649"/>
      <c r="G2484" s="649"/>
      <c r="H2484" s="649"/>
    </row>
    <row r="2485" spans="1:8">
      <c r="A2485" s="7" t="s">
        <v>1887</v>
      </c>
      <c r="B2485" s="7" t="s">
        <v>1886</v>
      </c>
      <c r="C2485" s="7" t="s">
        <v>773</v>
      </c>
      <c r="D2485" s="649"/>
      <c r="E2485" s="649"/>
      <c r="F2485" s="649"/>
      <c r="G2485" s="649"/>
      <c r="H2485" s="649"/>
    </row>
    <row r="2486" spans="1:8">
      <c r="A2486" s="7" t="s">
        <v>1885</v>
      </c>
      <c r="B2486" s="7" t="s">
        <v>1884</v>
      </c>
      <c r="C2486" s="7" t="s">
        <v>773</v>
      </c>
      <c r="D2486" s="649"/>
      <c r="E2486" s="649"/>
      <c r="F2486" s="649"/>
      <c r="G2486" s="649"/>
      <c r="H2486" s="649"/>
    </row>
    <row r="2487" spans="1:8">
      <c r="A2487" s="7" t="s">
        <v>1883</v>
      </c>
      <c r="B2487" s="7" t="s">
        <v>1696</v>
      </c>
      <c r="C2487" s="7" t="s">
        <v>773</v>
      </c>
      <c r="D2487" s="649"/>
      <c r="E2487" s="649"/>
      <c r="F2487" s="649"/>
      <c r="G2487" s="649"/>
      <c r="H2487" s="649"/>
    </row>
    <row r="2488" spans="1:8">
      <c r="A2488" s="7" t="s">
        <v>1882</v>
      </c>
      <c r="B2488" s="7" t="s">
        <v>1881</v>
      </c>
      <c r="C2488" s="7" t="s">
        <v>773</v>
      </c>
      <c r="D2488" s="649">
        <v>878.05</v>
      </c>
      <c r="E2488" s="650">
        <v>1209.3599999999999</v>
      </c>
      <c r="F2488" s="650">
        <v>1278.1600000000001</v>
      </c>
      <c r="G2488" s="650">
        <v>1273.24</v>
      </c>
      <c r="H2488" s="649">
        <v>577.96</v>
      </c>
    </row>
    <row r="2489" spans="1:8">
      <c r="A2489" s="7" t="s">
        <v>1880</v>
      </c>
      <c r="B2489" s="7" t="s">
        <v>1879</v>
      </c>
      <c r="C2489" s="7" t="s">
        <v>773</v>
      </c>
      <c r="D2489" s="649">
        <v>637.69000000000005</v>
      </c>
      <c r="E2489" s="649">
        <v>878.05</v>
      </c>
      <c r="F2489" s="650">
        <v>1216.19</v>
      </c>
      <c r="G2489" s="650">
        <v>1278.1600000000001</v>
      </c>
      <c r="H2489" s="650">
        <v>1273.24</v>
      </c>
    </row>
    <row r="2490" spans="1:8">
      <c r="A2490" s="7" t="s">
        <v>1878</v>
      </c>
      <c r="B2490" s="7" t="s">
        <v>1877</v>
      </c>
      <c r="C2490" s="7" t="s">
        <v>773</v>
      </c>
      <c r="D2490" s="649"/>
      <c r="E2490" s="649"/>
      <c r="F2490" s="649"/>
      <c r="G2490" s="649"/>
      <c r="H2490" s="649"/>
    </row>
    <row r="2491" spans="1:8">
      <c r="A2491" s="7" t="s">
        <v>1876</v>
      </c>
      <c r="B2491" s="7" t="s">
        <v>1875</v>
      </c>
      <c r="C2491" s="7" t="s">
        <v>773</v>
      </c>
      <c r="D2491" s="649"/>
      <c r="E2491" s="649"/>
      <c r="F2491" s="649"/>
      <c r="G2491" s="649"/>
      <c r="H2491" s="649"/>
    </row>
    <row r="2492" spans="1:8">
      <c r="A2492" s="7" t="s">
        <v>1874</v>
      </c>
      <c r="B2492" s="7" t="s">
        <v>1873</v>
      </c>
      <c r="C2492" s="7" t="s">
        <v>773</v>
      </c>
      <c r="D2492" s="649">
        <v>141.86000000000001</v>
      </c>
      <c r="E2492" s="649">
        <v>330.79</v>
      </c>
      <c r="F2492" s="649">
        <v>58.67</v>
      </c>
      <c r="G2492" s="649"/>
      <c r="H2492" s="649"/>
    </row>
    <row r="2493" spans="1:8">
      <c r="A2493" s="7" t="s">
        <v>1872</v>
      </c>
      <c r="B2493" s="7" t="s">
        <v>1871</v>
      </c>
      <c r="C2493" s="7" t="s">
        <v>773</v>
      </c>
      <c r="D2493" s="649"/>
      <c r="E2493" s="649"/>
      <c r="F2493" s="649"/>
      <c r="G2493" s="649"/>
      <c r="H2493" s="649"/>
    </row>
    <row r="2494" spans="1:8">
      <c r="A2494" s="7" t="s">
        <v>1870</v>
      </c>
      <c r="B2494" s="7" t="s">
        <v>1869</v>
      </c>
      <c r="C2494" s="7" t="s">
        <v>773</v>
      </c>
      <c r="D2494" s="649"/>
      <c r="E2494" s="649"/>
      <c r="F2494" s="649"/>
      <c r="G2494" s="649"/>
      <c r="H2494" s="649"/>
    </row>
    <row r="2495" spans="1:8">
      <c r="A2495" s="7" t="s">
        <v>1868</v>
      </c>
      <c r="B2495" s="7" t="s">
        <v>1867</v>
      </c>
      <c r="C2495" s="7" t="s">
        <v>773</v>
      </c>
      <c r="D2495" s="649"/>
      <c r="E2495" s="649"/>
      <c r="F2495" s="649"/>
      <c r="G2495" s="649"/>
      <c r="H2495" s="649"/>
    </row>
    <row r="2496" spans="1:8">
      <c r="A2496" s="7" t="s">
        <v>1866</v>
      </c>
      <c r="B2496" s="7" t="s">
        <v>1865</v>
      </c>
      <c r="C2496" s="7" t="s">
        <v>773</v>
      </c>
      <c r="D2496" s="649"/>
      <c r="E2496" s="649"/>
      <c r="F2496" s="649"/>
      <c r="G2496" s="649"/>
      <c r="H2496" s="649"/>
    </row>
    <row r="2497" spans="1:8">
      <c r="A2497" s="7" t="s">
        <v>1864</v>
      </c>
      <c r="B2497" s="7" t="s">
        <v>1863</v>
      </c>
      <c r="C2497" s="7" t="s">
        <v>773</v>
      </c>
      <c r="D2497" s="649">
        <v>19.53</v>
      </c>
      <c r="E2497" s="649">
        <v>-18.84</v>
      </c>
      <c r="F2497" s="649"/>
      <c r="G2497" s="649"/>
      <c r="H2497" s="649"/>
    </row>
    <row r="2498" spans="1:8">
      <c r="A2498" s="7" t="s">
        <v>1862</v>
      </c>
      <c r="B2498" s="7" t="s">
        <v>1861</v>
      </c>
      <c r="C2498" s="7" t="s">
        <v>773</v>
      </c>
      <c r="D2498" s="649"/>
      <c r="E2498" s="649">
        <v>-14.21</v>
      </c>
      <c r="F2498" s="649"/>
      <c r="G2498" s="649"/>
      <c r="H2498" s="649"/>
    </row>
    <row r="2499" spans="1:8">
      <c r="A2499" s="7" t="s">
        <v>1860</v>
      </c>
      <c r="B2499" s="7" t="s">
        <v>1859</v>
      </c>
      <c r="C2499" s="7" t="s">
        <v>773</v>
      </c>
      <c r="D2499" s="649"/>
      <c r="E2499" s="649"/>
      <c r="F2499" s="649"/>
      <c r="G2499" s="649"/>
      <c r="H2499" s="649"/>
    </row>
    <row r="2500" spans="1:8">
      <c r="A2500" s="7" t="s">
        <v>1858</v>
      </c>
      <c r="B2500" s="7" t="s">
        <v>1824</v>
      </c>
      <c r="C2500" s="7" t="s">
        <v>773</v>
      </c>
      <c r="D2500" s="649"/>
      <c r="E2500" s="649"/>
      <c r="F2500" s="649"/>
      <c r="G2500" s="649"/>
      <c r="H2500" s="649"/>
    </row>
    <row r="2501" spans="1:8">
      <c r="A2501" s="7" t="s">
        <v>1857</v>
      </c>
      <c r="B2501" s="7" t="s">
        <v>1856</v>
      </c>
      <c r="C2501" s="7" t="s">
        <v>773</v>
      </c>
      <c r="D2501" s="649"/>
      <c r="E2501" s="649"/>
      <c r="F2501" s="649"/>
      <c r="G2501" s="649"/>
      <c r="H2501" s="649"/>
    </row>
    <row r="2502" spans="1:8">
      <c r="A2502" s="7" t="s">
        <v>1855</v>
      </c>
      <c r="B2502" s="7" t="s">
        <v>1854</v>
      </c>
      <c r="C2502" s="7" t="s">
        <v>773</v>
      </c>
      <c r="D2502" s="649"/>
      <c r="E2502" s="649">
        <v>33.56</v>
      </c>
      <c r="F2502" s="649">
        <v>3.3</v>
      </c>
      <c r="G2502" s="649">
        <v>-4.92</v>
      </c>
      <c r="H2502" s="649">
        <v>4.72</v>
      </c>
    </row>
    <row r="2503" spans="1:8">
      <c r="A2503" s="7" t="s">
        <v>1853</v>
      </c>
      <c r="B2503" s="7" t="s">
        <v>1752</v>
      </c>
      <c r="C2503" s="7" t="s">
        <v>773</v>
      </c>
      <c r="D2503" s="649"/>
      <c r="E2503" s="649"/>
      <c r="F2503" s="649"/>
      <c r="G2503" s="649"/>
      <c r="H2503" s="649"/>
    </row>
    <row r="2504" spans="1:8">
      <c r="A2504" s="7" t="s">
        <v>1852</v>
      </c>
      <c r="B2504" s="7" t="s">
        <v>1793</v>
      </c>
      <c r="C2504" s="7" t="s">
        <v>773</v>
      </c>
      <c r="D2504" s="649"/>
      <c r="E2504" s="649"/>
      <c r="F2504" s="649"/>
      <c r="G2504" s="649"/>
      <c r="H2504" s="649"/>
    </row>
    <row r="2505" spans="1:8">
      <c r="A2505" s="7" t="s">
        <v>1851</v>
      </c>
      <c r="B2505" s="7" t="s">
        <v>1791</v>
      </c>
      <c r="C2505" s="7" t="s">
        <v>773</v>
      </c>
      <c r="D2505" s="649"/>
      <c r="E2505" s="649"/>
      <c r="F2505" s="649"/>
      <c r="G2505" s="649"/>
      <c r="H2505" s="649"/>
    </row>
    <row r="2506" spans="1:8">
      <c r="A2506" s="7" t="s">
        <v>1850</v>
      </c>
      <c r="B2506" s="7" t="s">
        <v>1700</v>
      </c>
      <c r="C2506" s="7" t="s">
        <v>773</v>
      </c>
      <c r="D2506" s="649"/>
      <c r="E2506" s="649"/>
      <c r="F2506" s="649"/>
      <c r="G2506" s="649"/>
      <c r="H2506" s="649"/>
    </row>
    <row r="2507" spans="1:8">
      <c r="A2507" s="7" t="s">
        <v>1849</v>
      </c>
      <c r="B2507" s="7" t="s">
        <v>1698</v>
      </c>
      <c r="C2507" s="7" t="s">
        <v>773</v>
      </c>
      <c r="D2507" s="649"/>
      <c r="E2507" s="649"/>
      <c r="F2507" s="649"/>
      <c r="G2507" s="649"/>
      <c r="H2507" s="649"/>
    </row>
    <row r="2508" spans="1:8">
      <c r="A2508" s="7" t="s">
        <v>1848</v>
      </c>
      <c r="B2508" s="7" t="s">
        <v>1696</v>
      </c>
      <c r="C2508" s="7" t="s">
        <v>773</v>
      </c>
      <c r="D2508" s="649">
        <v>78.97</v>
      </c>
      <c r="E2508" s="649"/>
      <c r="F2508" s="649"/>
      <c r="G2508" s="649"/>
      <c r="H2508" s="649">
        <v>-700</v>
      </c>
    </row>
    <row r="2509" spans="1:8">
      <c r="A2509" s="7" t="s">
        <v>1847</v>
      </c>
      <c r="B2509" s="7" t="s">
        <v>1846</v>
      </c>
      <c r="C2509" s="7" t="s">
        <v>773</v>
      </c>
      <c r="D2509" s="649"/>
      <c r="E2509" s="649"/>
      <c r="F2509" s="649">
        <v>-6.83</v>
      </c>
      <c r="G2509" s="649">
        <v>-6.83</v>
      </c>
      <c r="H2509" s="649">
        <v>-6.83</v>
      </c>
    </row>
    <row r="2510" spans="1:8">
      <c r="A2510" s="7" t="s">
        <v>1845</v>
      </c>
      <c r="B2510" s="7" t="s">
        <v>1844</v>
      </c>
      <c r="C2510" s="7" t="s">
        <v>773</v>
      </c>
      <c r="D2510" s="649"/>
      <c r="E2510" s="649"/>
      <c r="F2510" s="649">
        <v>-6.83</v>
      </c>
      <c r="G2510" s="649">
        <v>-6.83</v>
      </c>
      <c r="H2510" s="649">
        <v>-6.83</v>
      </c>
    </row>
    <row r="2511" spans="1:8">
      <c r="A2511" s="7" t="s">
        <v>1843</v>
      </c>
      <c r="B2511" s="7" t="s">
        <v>1842</v>
      </c>
      <c r="C2511" s="7" t="s">
        <v>773</v>
      </c>
      <c r="D2511" s="649"/>
      <c r="E2511" s="649"/>
      <c r="F2511" s="649"/>
      <c r="G2511" s="649"/>
      <c r="H2511" s="649"/>
    </row>
    <row r="2512" spans="1:8">
      <c r="A2512" s="7" t="s">
        <v>1841</v>
      </c>
      <c r="B2512" s="7" t="s">
        <v>1840</v>
      </c>
      <c r="C2512" s="7" t="s">
        <v>773</v>
      </c>
      <c r="D2512" s="649"/>
      <c r="E2512" s="649"/>
      <c r="F2512" s="649"/>
      <c r="G2512" s="649"/>
      <c r="H2512" s="649"/>
    </row>
    <row r="2513" spans="1:8">
      <c r="A2513" s="7" t="s">
        <v>1839</v>
      </c>
      <c r="B2513" s="7" t="s">
        <v>1838</v>
      </c>
      <c r="C2513" s="7" t="s">
        <v>773</v>
      </c>
      <c r="D2513" s="649"/>
      <c r="E2513" s="649"/>
      <c r="F2513" s="649"/>
      <c r="G2513" s="649"/>
      <c r="H2513" s="649"/>
    </row>
    <row r="2514" spans="1:8">
      <c r="A2514" s="7" t="s">
        <v>1837</v>
      </c>
      <c r="B2514" s="7" t="s">
        <v>1836</v>
      </c>
      <c r="C2514" s="7" t="s">
        <v>773</v>
      </c>
      <c r="D2514" s="649"/>
      <c r="E2514" s="649"/>
      <c r="F2514" s="649"/>
      <c r="G2514" s="649"/>
      <c r="H2514" s="649"/>
    </row>
    <row r="2515" spans="1:8">
      <c r="A2515" s="7" t="s">
        <v>1835</v>
      </c>
      <c r="B2515" s="7" t="s">
        <v>1834</v>
      </c>
      <c r="C2515" s="7" t="s">
        <v>773</v>
      </c>
      <c r="D2515" s="649"/>
      <c r="E2515" s="649"/>
      <c r="F2515" s="649"/>
      <c r="G2515" s="649"/>
      <c r="H2515" s="649"/>
    </row>
    <row r="2516" spans="1:8">
      <c r="A2516" s="7" t="s">
        <v>1833</v>
      </c>
      <c r="B2516" s="7" t="s">
        <v>1832</v>
      </c>
      <c r="C2516" s="7" t="s">
        <v>773</v>
      </c>
      <c r="D2516" s="649"/>
      <c r="E2516" s="649"/>
      <c r="F2516" s="649"/>
      <c r="G2516" s="649"/>
      <c r="H2516" s="649"/>
    </row>
    <row r="2517" spans="1:8">
      <c r="A2517" s="7" t="s">
        <v>1831</v>
      </c>
      <c r="B2517" s="7" t="s">
        <v>1830</v>
      </c>
      <c r="C2517" s="7" t="s">
        <v>773</v>
      </c>
      <c r="D2517" s="649"/>
      <c r="E2517" s="649"/>
      <c r="F2517" s="649"/>
      <c r="G2517" s="649"/>
      <c r="H2517" s="649"/>
    </row>
    <row r="2518" spans="1:8">
      <c r="A2518" s="7" t="s">
        <v>1829</v>
      </c>
      <c r="B2518" s="7" t="s">
        <v>1828</v>
      </c>
      <c r="C2518" s="7" t="s">
        <v>773</v>
      </c>
      <c r="D2518" s="649"/>
      <c r="E2518" s="649"/>
      <c r="F2518" s="649"/>
      <c r="G2518" s="649"/>
      <c r="H2518" s="649"/>
    </row>
    <row r="2519" spans="1:8">
      <c r="A2519" s="7" t="s">
        <v>1827</v>
      </c>
      <c r="B2519" s="7" t="s">
        <v>1826</v>
      </c>
      <c r="C2519" s="7" t="s">
        <v>773</v>
      </c>
      <c r="D2519" s="649"/>
      <c r="E2519" s="649"/>
      <c r="F2519" s="649"/>
      <c r="G2519" s="649"/>
      <c r="H2519" s="649"/>
    </row>
    <row r="2520" spans="1:8">
      <c r="A2520" s="7" t="s">
        <v>1825</v>
      </c>
      <c r="B2520" s="7" t="s">
        <v>1824</v>
      </c>
      <c r="C2520" s="7" t="s">
        <v>773</v>
      </c>
      <c r="D2520" s="649"/>
      <c r="E2520" s="649"/>
      <c r="F2520" s="649"/>
      <c r="G2520" s="649"/>
      <c r="H2520" s="649"/>
    </row>
    <row r="2521" spans="1:8">
      <c r="A2521" s="7" t="s">
        <v>1823</v>
      </c>
      <c r="B2521" s="7" t="s">
        <v>1822</v>
      </c>
      <c r="C2521" s="7" t="s">
        <v>773</v>
      </c>
      <c r="D2521" s="649"/>
      <c r="E2521" s="649"/>
      <c r="F2521" s="649"/>
      <c r="G2521" s="649"/>
      <c r="H2521" s="649"/>
    </row>
    <row r="2522" spans="1:8">
      <c r="A2522" s="7" t="s">
        <v>1821</v>
      </c>
      <c r="B2522" s="7" t="s">
        <v>1752</v>
      </c>
      <c r="C2522" s="7" t="s">
        <v>773</v>
      </c>
      <c r="D2522" s="649"/>
      <c r="E2522" s="649"/>
      <c r="F2522" s="649"/>
      <c r="G2522" s="649"/>
      <c r="H2522" s="649"/>
    </row>
    <row r="2523" spans="1:8">
      <c r="A2523" s="7" t="s">
        <v>1820</v>
      </c>
      <c r="B2523" s="7" t="s">
        <v>1793</v>
      </c>
      <c r="C2523" s="7" t="s">
        <v>773</v>
      </c>
      <c r="D2523" s="649"/>
      <c r="E2523" s="649"/>
      <c r="F2523" s="649"/>
      <c r="G2523" s="649"/>
      <c r="H2523" s="649"/>
    </row>
    <row r="2524" spans="1:8">
      <c r="A2524" s="7" t="s">
        <v>1819</v>
      </c>
      <c r="B2524" s="7" t="s">
        <v>1791</v>
      </c>
      <c r="C2524" s="7" t="s">
        <v>773</v>
      </c>
      <c r="D2524" s="649"/>
      <c r="E2524" s="649"/>
      <c r="F2524" s="649"/>
      <c r="G2524" s="649"/>
      <c r="H2524" s="649"/>
    </row>
    <row r="2525" spans="1:8">
      <c r="A2525" s="7" t="s">
        <v>1818</v>
      </c>
      <c r="B2525" s="7" t="s">
        <v>1700</v>
      </c>
      <c r="C2525" s="7" t="s">
        <v>773</v>
      </c>
      <c r="D2525" s="649"/>
      <c r="E2525" s="649"/>
      <c r="F2525" s="649"/>
      <c r="G2525" s="649"/>
      <c r="H2525" s="649"/>
    </row>
    <row r="2526" spans="1:8">
      <c r="A2526" s="7" t="s">
        <v>1817</v>
      </c>
      <c r="B2526" s="7" t="s">
        <v>1698</v>
      </c>
      <c r="C2526" s="7" t="s">
        <v>773</v>
      </c>
      <c r="D2526" s="649"/>
      <c r="E2526" s="649"/>
      <c r="F2526" s="649"/>
      <c r="G2526" s="649"/>
      <c r="H2526" s="649"/>
    </row>
    <row r="2527" spans="1:8">
      <c r="A2527" s="7" t="s">
        <v>1816</v>
      </c>
      <c r="B2527" s="7" t="s">
        <v>1696</v>
      </c>
      <c r="C2527" s="7" t="s">
        <v>773</v>
      </c>
      <c r="D2527" s="649"/>
      <c r="E2527" s="649"/>
      <c r="F2527" s="649"/>
      <c r="G2527" s="649"/>
      <c r="H2527" s="649"/>
    </row>
    <row r="2528" spans="1:8">
      <c r="A2528" s="7" t="s">
        <v>1815</v>
      </c>
      <c r="B2528" s="7" t="s">
        <v>1814</v>
      </c>
      <c r="C2528" s="7" t="s">
        <v>773</v>
      </c>
      <c r="D2528" s="649"/>
      <c r="E2528" s="649"/>
      <c r="F2528" s="649"/>
      <c r="G2528" s="649"/>
      <c r="H2528" s="649"/>
    </row>
    <row r="2529" spans="1:8">
      <c r="A2529" s="7" t="s">
        <v>1813</v>
      </c>
      <c r="B2529" s="7" t="s">
        <v>1812</v>
      </c>
      <c r="C2529" s="7" t="s">
        <v>773</v>
      </c>
      <c r="D2529" s="649"/>
      <c r="E2529" s="649"/>
      <c r="F2529" s="649"/>
      <c r="G2529" s="649"/>
      <c r="H2529" s="649"/>
    </row>
    <row r="2530" spans="1:8">
      <c r="A2530" s="7" t="s">
        <v>1811</v>
      </c>
      <c r="B2530" s="7" t="s">
        <v>1724</v>
      </c>
      <c r="C2530" s="7" t="s">
        <v>773</v>
      </c>
      <c r="D2530" s="649"/>
      <c r="E2530" s="649"/>
      <c r="F2530" s="649"/>
      <c r="G2530" s="649"/>
      <c r="H2530" s="649"/>
    </row>
    <row r="2531" spans="1:8">
      <c r="A2531" s="7" t="s">
        <v>1810</v>
      </c>
      <c r="B2531" s="7" t="s">
        <v>1809</v>
      </c>
      <c r="C2531" s="7" t="s">
        <v>773</v>
      </c>
      <c r="D2531" s="649"/>
      <c r="E2531" s="649"/>
      <c r="F2531" s="649"/>
      <c r="G2531" s="649"/>
      <c r="H2531" s="649"/>
    </row>
    <row r="2532" spans="1:8">
      <c r="A2532" s="7" t="s">
        <v>1808</v>
      </c>
      <c r="B2532" s="7" t="s">
        <v>1807</v>
      </c>
      <c r="C2532" s="7" t="s">
        <v>773</v>
      </c>
      <c r="D2532" s="649"/>
      <c r="E2532" s="649"/>
      <c r="F2532" s="649"/>
      <c r="G2532" s="649"/>
      <c r="H2532" s="649"/>
    </row>
    <row r="2533" spans="1:8">
      <c r="A2533" s="7" t="s">
        <v>1806</v>
      </c>
      <c r="B2533" s="7" t="s">
        <v>1722</v>
      </c>
      <c r="C2533" s="7" t="s">
        <v>773</v>
      </c>
      <c r="D2533" s="649"/>
      <c r="E2533" s="649"/>
      <c r="F2533" s="649"/>
      <c r="G2533" s="649"/>
      <c r="H2533" s="649"/>
    </row>
    <row r="2534" spans="1:8">
      <c r="A2534" s="7" t="s">
        <v>1805</v>
      </c>
      <c r="B2534" s="7" t="s">
        <v>1720</v>
      </c>
      <c r="C2534" s="7" t="s">
        <v>773</v>
      </c>
      <c r="D2534" s="649"/>
      <c r="E2534" s="649"/>
      <c r="F2534" s="649"/>
      <c r="G2534" s="649"/>
      <c r="H2534" s="649"/>
    </row>
    <row r="2535" spans="1:8">
      <c r="A2535" s="7" t="s">
        <v>1804</v>
      </c>
      <c r="B2535" s="7" t="s">
        <v>1803</v>
      </c>
      <c r="C2535" s="7" t="s">
        <v>773</v>
      </c>
      <c r="D2535" s="649"/>
      <c r="E2535" s="649"/>
      <c r="F2535" s="649"/>
      <c r="G2535" s="649"/>
      <c r="H2535" s="649"/>
    </row>
    <row r="2536" spans="1:8">
      <c r="A2536" s="7" t="s">
        <v>1802</v>
      </c>
      <c r="B2536" s="7" t="s">
        <v>1716</v>
      </c>
      <c r="C2536" s="7" t="s">
        <v>773</v>
      </c>
      <c r="D2536" s="649"/>
      <c r="E2536" s="649"/>
      <c r="F2536" s="649"/>
      <c r="G2536" s="649"/>
      <c r="H2536" s="649"/>
    </row>
    <row r="2537" spans="1:8">
      <c r="A2537" s="7" t="s">
        <v>1801</v>
      </c>
      <c r="B2537" s="7" t="s">
        <v>1714</v>
      </c>
      <c r="C2537" s="7" t="s">
        <v>773</v>
      </c>
      <c r="D2537" s="649"/>
      <c r="E2537" s="649"/>
      <c r="F2537" s="649"/>
      <c r="G2537" s="649"/>
      <c r="H2537" s="649"/>
    </row>
    <row r="2538" spans="1:8">
      <c r="A2538" s="7" t="s">
        <v>1800</v>
      </c>
      <c r="B2538" s="7" t="s">
        <v>1712</v>
      </c>
      <c r="C2538" s="7" t="s">
        <v>773</v>
      </c>
      <c r="D2538" s="649"/>
      <c r="E2538" s="649"/>
      <c r="F2538" s="649"/>
      <c r="G2538" s="649"/>
      <c r="H2538" s="649"/>
    </row>
    <row r="2539" spans="1:8">
      <c r="A2539" s="7" t="s">
        <v>1799</v>
      </c>
      <c r="B2539" s="7" t="s">
        <v>1710</v>
      </c>
      <c r="C2539" s="7" t="s">
        <v>773</v>
      </c>
      <c r="D2539" s="649"/>
      <c r="E2539" s="649"/>
      <c r="F2539" s="649"/>
      <c r="G2539" s="649"/>
      <c r="H2539" s="649"/>
    </row>
    <row r="2540" spans="1:8">
      <c r="A2540" s="7" t="s">
        <v>1798</v>
      </c>
      <c r="B2540" s="7" t="s">
        <v>1708</v>
      </c>
      <c r="C2540" s="7" t="s">
        <v>773</v>
      </c>
      <c r="D2540" s="649"/>
      <c r="E2540" s="649"/>
      <c r="F2540" s="649"/>
      <c r="G2540" s="649"/>
      <c r="H2540" s="649"/>
    </row>
    <row r="2541" spans="1:8">
      <c r="A2541" s="7" t="s">
        <v>1797</v>
      </c>
      <c r="B2541" s="7" t="s">
        <v>1706</v>
      </c>
      <c r="C2541" s="7" t="s">
        <v>773</v>
      </c>
      <c r="D2541" s="649"/>
      <c r="E2541" s="649"/>
      <c r="F2541" s="649"/>
      <c r="G2541" s="649"/>
      <c r="H2541" s="649"/>
    </row>
    <row r="2542" spans="1:8">
      <c r="A2542" s="7" t="s">
        <v>1796</v>
      </c>
      <c r="B2542" s="7" t="s">
        <v>1726</v>
      </c>
      <c r="C2542" s="7" t="s">
        <v>773</v>
      </c>
      <c r="D2542" s="649"/>
      <c r="E2542" s="649"/>
      <c r="F2542" s="649"/>
      <c r="G2542" s="649"/>
      <c r="H2542" s="649"/>
    </row>
    <row r="2543" spans="1:8">
      <c r="A2543" s="7" t="s">
        <v>1795</v>
      </c>
      <c r="B2543" s="7" t="s">
        <v>1752</v>
      </c>
      <c r="C2543" s="7" t="s">
        <v>773</v>
      </c>
      <c r="D2543" s="649"/>
      <c r="E2543" s="649"/>
      <c r="F2543" s="649"/>
      <c r="G2543" s="649"/>
      <c r="H2543" s="649"/>
    </row>
    <row r="2544" spans="1:8">
      <c r="A2544" s="7" t="s">
        <v>1794</v>
      </c>
      <c r="B2544" s="7" t="s">
        <v>1793</v>
      </c>
      <c r="C2544" s="7" t="s">
        <v>773</v>
      </c>
      <c r="D2544" s="649"/>
      <c r="E2544" s="649"/>
      <c r="F2544" s="649"/>
      <c r="G2544" s="649"/>
      <c r="H2544" s="649"/>
    </row>
    <row r="2545" spans="1:8">
      <c r="A2545" s="7" t="s">
        <v>1792</v>
      </c>
      <c r="B2545" s="7" t="s">
        <v>1791</v>
      </c>
      <c r="C2545" s="7" t="s">
        <v>773</v>
      </c>
      <c r="D2545" s="649"/>
      <c r="E2545" s="649"/>
      <c r="F2545" s="649"/>
      <c r="G2545" s="649"/>
      <c r="H2545" s="649"/>
    </row>
    <row r="2546" spans="1:8">
      <c r="A2546" s="7" t="s">
        <v>1790</v>
      </c>
      <c r="B2546" s="7" t="s">
        <v>1700</v>
      </c>
      <c r="C2546" s="7" t="s">
        <v>773</v>
      </c>
      <c r="D2546" s="649"/>
      <c r="E2546" s="649"/>
      <c r="F2546" s="649"/>
      <c r="G2546" s="649"/>
      <c r="H2546" s="649"/>
    </row>
    <row r="2547" spans="1:8">
      <c r="A2547" s="7" t="s">
        <v>1789</v>
      </c>
      <c r="B2547" s="7" t="s">
        <v>1698</v>
      </c>
      <c r="C2547" s="7" t="s">
        <v>773</v>
      </c>
      <c r="D2547" s="649"/>
      <c r="E2547" s="649"/>
      <c r="F2547" s="649"/>
      <c r="G2547" s="649"/>
      <c r="H2547" s="649"/>
    </row>
    <row r="2548" spans="1:8">
      <c r="A2548" s="7" t="s">
        <v>1788</v>
      </c>
      <c r="B2548" s="7" t="s">
        <v>1696</v>
      </c>
      <c r="C2548" s="7" t="s">
        <v>773</v>
      </c>
      <c r="D2548" s="649"/>
      <c r="E2548" s="649"/>
      <c r="F2548" s="649"/>
      <c r="G2548" s="649"/>
      <c r="H2548" s="649"/>
    </row>
    <row r="2549" spans="1:8">
      <c r="A2549" s="7" t="s">
        <v>1787</v>
      </c>
      <c r="B2549" s="7" t="s">
        <v>1786</v>
      </c>
      <c r="C2549" s="7" t="s">
        <v>773</v>
      </c>
      <c r="D2549" s="649">
        <v>55.45</v>
      </c>
      <c r="E2549" s="649">
        <v>141.41999999999999</v>
      </c>
      <c r="F2549" s="649">
        <v>187.2</v>
      </c>
      <c r="G2549" s="649">
        <v>761.86</v>
      </c>
      <c r="H2549" s="650">
        <v>2370.91</v>
      </c>
    </row>
    <row r="2550" spans="1:8">
      <c r="A2550" s="7" t="s">
        <v>1785</v>
      </c>
      <c r="B2550" s="7" t="s">
        <v>1784</v>
      </c>
      <c r="C2550" s="7" t="s">
        <v>773</v>
      </c>
      <c r="D2550" s="649">
        <v>58.31</v>
      </c>
      <c r="E2550" s="649">
        <v>55.45</v>
      </c>
      <c r="F2550" s="649">
        <v>141.41999999999999</v>
      </c>
      <c r="G2550" s="649">
        <v>187.41</v>
      </c>
      <c r="H2550" s="649">
        <v>761.86</v>
      </c>
    </row>
    <row r="2551" spans="1:8">
      <c r="A2551" s="7" t="s">
        <v>1783</v>
      </c>
      <c r="B2551" s="7" t="s">
        <v>1782</v>
      </c>
      <c r="C2551" s="7" t="s">
        <v>773</v>
      </c>
      <c r="D2551" s="649">
        <v>58.31</v>
      </c>
      <c r="E2551" s="649">
        <v>55.45</v>
      </c>
      <c r="F2551" s="649">
        <v>141.41999999999999</v>
      </c>
      <c r="G2551" s="649">
        <v>187.41</v>
      </c>
      <c r="H2551" s="649">
        <v>761.86</v>
      </c>
    </row>
    <row r="2552" spans="1:8">
      <c r="A2552" s="7" t="s">
        <v>1781</v>
      </c>
      <c r="B2552" s="7" t="s">
        <v>1780</v>
      </c>
      <c r="C2552" s="7" t="s">
        <v>773</v>
      </c>
      <c r="D2552" s="649">
        <v>58.31</v>
      </c>
      <c r="E2552" s="649">
        <v>55.45</v>
      </c>
      <c r="F2552" s="649">
        <v>141.41999999999999</v>
      </c>
      <c r="G2552" s="649">
        <v>187.2</v>
      </c>
      <c r="H2552" s="649">
        <v>761.86</v>
      </c>
    </row>
    <row r="2553" spans="1:8">
      <c r="A2553" s="7" t="s">
        <v>1779</v>
      </c>
      <c r="B2553" s="7" t="s">
        <v>1739</v>
      </c>
      <c r="C2553" s="7" t="s">
        <v>773</v>
      </c>
      <c r="D2553" s="649"/>
      <c r="E2553" s="649"/>
      <c r="F2553" s="649"/>
      <c r="G2553" s="649">
        <v>0.21</v>
      </c>
      <c r="H2553" s="649"/>
    </row>
    <row r="2554" spans="1:8">
      <c r="A2554" s="7" t="s">
        <v>1778</v>
      </c>
      <c r="B2554" s="7" t="s">
        <v>1737</v>
      </c>
      <c r="C2554" s="7" t="s">
        <v>773</v>
      </c>
      <c r="D2554" s="649"/>
      <c r="E2554" s="649"/>
      <c r="F2554" s="649"/>
      <c r="G2554" s="649"/>
      <c r="H2554" s="649"/>
    </row>
    <row r="2555" spans="1:8">
      <c r="A2555" s="7" t="s">
        <v>1777</v>
      </c>
      <c r="B2555" s="7" t="s">
        <v>1735</v>
      </c>
      <c r="C2555" s="7" t="s">
        <v>773</v>
      </c>
      <c r="D2555" s="649"/>
      <c r="E2555" s="649"/>
      <c r="F2555" s="649"/>
      <c r="G2555" s="649"/>
      <c r="H2555" s="649"/>
    </row>
    <row r="2556" spans="1:8">
      <c r="A2556" s="7" t="s">
        <v>1776</v>
      </c>
      <c r="B2556" s="7" t="s">
        <v>1775</v>
      </c>
      <c r="C2556" s="7" t="s">
        <v>773</v>
      </c>
      <c r="D2556" s="649"/>
      <c r="E2556" s="649"/>
      <c r="F2556" s="649"/>
      <c r="G2556" s="649"/>
      <c r="H2556" s="649"/>
    </row>
    <row r="2557" spans="1:8">
      <c r="A2557" s="7" t="s">
        <v>1774</v>
      </c>
      <c r="B2557" s="7" t="s">
        <v>1773</v>
      </c>
      <c r="C2557" s="7" t="s">
        <v>773</v>
      </c>
      <c r="D2557" s="649"/>
      <c r="E2557" s="649"/>
      <c r="F2557" s="649"/>
      <c r="G2557" s="649"/>
      <c r="H2557" s="649"/>
    </row>
    <row r="2558" spans="1:8">
      <c r="A2558" s="7" t="s">
        <v>1772</v>
      </c>
      <c r="B2558" s="7" t="s">
        <v>1771</v>
      </c>
      <c r="C2558" s="7" t="s">
        <v>773</v>
      </c>
      <c r="D2558" s="649"/>
      <c r="E2558" s="649"/>
      <c r="F2558" s="649"/>
      <c r="G2558" s="649"/>
      <c r="H2558" s="649"/>
    </row>
    <row r="2559" spans="1:8">
      <c r="A2559" s="7" t="s">
        <v>1770</v>
      </c>
      <c r="B2559" s="7" t="s">
        <v>1769</v>
      </c>
      <c r="C2559" s="7" t="s">
        <v>773</v>
      </c>
      <c r="D2559" s="649"/>
      <c r="E2559" s="649"/>
      <c r="F2559" s="649"/>
      <c r="G2559" s="649"/>
      <c r="H2559" s="649"/>
    </row>
    <row r="2560" spans="1:8">
      <c r="A2560" s="7" t="s">
        <v>1768</v>
      </c>
      <c r="B2560" s="7" t="s">
        <v>1767</v>
      </c>
      <c r="C2560" s="7" t="s">
        <v>773</v>
      </c>
      <c r="D2560" s="649"/>
      <c r="E2560" s="649"/>
      <c r="F2560" s="649"/>
      <c r="G2560" s="649"/>
      <c r="H2560" s="649"/>
    </row>
    <row r="2561" spans="1:8">
      <c r="A2561" s="7" t="s">
        <v>1766</v>
      </c>
      <c r="B2561" s="7" t="s">
        <v>1765</v>
      </c>
      <c r="C2561" s="7" t="s">
        <v>773</v>
      </c>
      <c r="D2561" s="649"/>
      <c r="E2561" s="649"/>
      <c r="F2561" s="649"/>
      <c r="G2561" s="649"/>
      <c r="H2561" s="649"/>
    </row>
    <row r="2562" spans="1:8">
      <c r="A2562" s="7" t="s">
        <v>1764</v>
      </c>
      <c r="B2562" s="7" t="s">
        <v>1730</v>
      </c>
      <c r="C2562" s="7" t="s">
        <v>773</v>
      </c>
      <c r="D2562" s="649"/>
      <c r="E2562" s="649"/>
      <c r="F2562" s="649"/>
      <c r="G2562" s="649"/>
      <c r="H2562" s="649"/>
    </row>
    <row r="2563" spans="1:8">
      <c r="A2563" s="7" t="s">
        <v>1763</v>
      </c>
      <c r="B2563" s="7" t="s">
        <v>1710</v>
      </c>
      <c r="C2563" s="7" t="s">
        <v>773</v>
      </c>
      <c r="D2563" s="649">
        <v>-4.76</v>
      </c>
      <c r="E2563" s="649">
        <v>-3.78</v>
      </c>
      <c r="F2563" s="649">
        <v>-1.42</v>
      </c>
      <c r="G2563" s="649">
        <v>-24.43</v>
      </c>
      <c r="H2563" s="649">
        <v>17.2</v>
      </c>
    </row>
    <row r="2564" spans="1:8">
      <c r="A2564" s="7" t="s">
        <v>1762</v>
      </c>
      <c r="B2564" s="7" t="s">
        <v>1761</v>
      </c>
      <c r="C2564" s="7" t="s">
        <v>773</v>
      </c>
      <c r="D2564" s="649"/>
      <c r="E2564" s="649"/>
      <c r="F2564" s="649"/>
      <c r="G2564" s="649"/>
      <c r="H2564" s="649"/>
    </row>
    <row r="2565" spans="1:8">
      <c r="A2565" s="7" t="s">
        <v>1760</v>
      </c>
      <c r="B2565" s="7" t="s">
        <v>1728</v>
      </c>
      <c r="C2565" s="7" t="s">
        <v>773</v>
      </c>
      <c r="D2565" s="649">
        <v>1.9</v>
      </c>
      <c r="E2565" s="649">
        <v>90.79</v>
      </c>
      <c r="F2565" s="649">
        <v>49.59</v>
      </c>
      <c r="G2565" s="649">
        <v>616.61</v>
      </c>
      <c r="H2565" s="649">
        <v>874.46</v>
      </c>
    </row>
    <row r="2566" spans="1:8">
      <c r="A2566" s="7" t="s">
        <v>1759</v>
      </c>
      <c r="B2566" s="7" t="s">
        <v>1758</v>
      </c>
      <c r="C2566" s="7" t="s">
        <v>773</v>
      </c>
      <c r="D2566" s="649"/>
      <c r="E2566" s="649"/>
      <c r="F2566" s="649"/>
      <c r="G2566" s="649"/>
      <c r="H2566" s="649"/>
    </row>
    <row r="2567" spans="1:8">
      <c r="A2567" s="7" t="s">
        <v>1757</v>
      </c>
      <c r="B2567" s="7" t="s">
        <v>1756</v>
      </c>
      <c r="C2567" s="7" t="s">
        <v>773</v>
      </c>
      <c r="D2567" s="649"/>
      <c r="E2567" s="649"/>
      <c r="F2567" s="649"/>
      <c r="G2567" s="649"/>
      <c r="H2567" s="649"/>
    </row>
    <row r="2568" spans="1:8">
      <c r="A2568" s="7" t="s">
        <v>1755</v>
      </c>
      <c r="B2568" s="7" t="s">
        <v>1754</v>
      </c>
      <c r="C2568" s="7" t="s">
        <v>773</v>
      </c>
      <c r="D2568" s="649"/>
      <c r="E2568" s="649">
        <v>-1.04</v>
      </c>
      <c r="F2568" s="649">
        <v>-2.39</v>
      </c>
      <c r="G2568" s="649">
        <v>-17.73</v>
      </c>
      <c r="H2568" s="649">
        <v>17.39</v>
      </c>
    </row>
    <row r="2569" spans="1:8">
      <c r="A2569" s="7" t="s">
        <v>1753</v>
      </c>
      <c r="B2569" s="7" t="s">
        <v>1752</v>
      </c>
      <c r="C2569" s="7" t="s">
        <v>773</v>
      </c>
      <c r="D2569" s="649"/>
      <c r="E2569" s="649"/>
      <c r="F2569" s="649"/>
      <c r="G2569" s="649"/>
      <c r="H2569" s="649"/>
    </row>
    <row r="2570" spans="1:8">
      <c r="A2570" s="7" t="s">
        <v>1751</v>
      </c>
      <c r="B2570" s="7" t="s">
        <v>1700</v>
      </c>
      <c r="C2570" s="7" t="s">
        <v>773</v>
      </c>
      <c r="D2570" s="649"/>
      <c r="E2570" s="649"/>
      <c r="F2570" s="649"/>
      <c r="G2570" s="649"/>
      <c r="H2570" s="649"/>
    </row>
    <row r="2571" spans="1:8">
      <c r="A2571" s="7" t="s">
        <v>1750</v>
      </c>
      <c r="B2571" s="7" t="s">
        <v>1698</v>
      </c>
      <c r="C2571" s="7" t="s">
        <v>773</v>
      </c>
      <c r="D2571" s="649"/>
      <c r="E2571" s="649"/>
      <c r="F2571" s="649"/>
      <c r="G2571" s="649"/>
      <c r="H2571" s="649"/>
    </row>
    <row r="2572" spans="1:8">
      <c r="A2572" s="7" t="s">
        <v>1749</v>
      </c>
      <c r="B2572" s="7" t="s">
        <v>1696</v>
      </c>
      <c r="C2572" s="7" t="s">
        <v>773</v>
      </c>
      <c r="D2572" s="649"/>
      <c r="E2572" s="649"/>
      <c r="F2572" s="649"/>
      <c r="G2572" s="649"/>
      <c r="H2572" s="649">
        <v>700</v>
      </c>
    </row>
    <row r="2573" spans="1:8">
      <c r="A2573" s="7" t="s">
        <v>1748</v>
      </c>
      <c r="B2573" s="7" t="s">
        <v>1747</v>
      </c>
      <c r="C2573" s="7" t="s">
        <v>773</v>
      </c>
      <c r="D2573" s="649"/>
      <c r="E2573" s="649"/>
      <c r="F2573" s="649"/>
      <c r="G2573" s="649"/>
      <c r="H2573" s="649"/>
    </row>
    <row r="2574" spans="1:8">
      <c r="A2574" s="7" t="s">
        <v>1746</v>
      </c>
      <c r="B2574" s="7" t="s">
        <v>1745</v>
      </c>
      <c r="C2574" s="7" t="s">
        <v>773</v>
      </c>
      <c r="D2574" s="649"/>
      <c r="E2574" s="649"/>
      <c r="F2574" s="649"/>
      <c r="G2574" s="649"/>
      <c r="H2574" s="649"/>
    </row>
    <row r="2575" spans="1:8">
      <c r="A2575" s="7" t="s">
        <v>1744</v>
      </c>
      <c r="B2575" s="7" t="s">
        <v>1743</v>
      </c>
      <c r="C2575" s="7" t="s">
        <v>773</v>
      </c>
      <c r="D2575" s="649"/>
      <c r="E2575" s="649"/>
      <c r="F2575" s="649"/>
      <c r="G2575" s="649"/>
      <c r="H2575" s="649"/>
    </row>
    <row r="2576" spans="1:8">
      <c r="A2576" s="7" t="s">
        <v>1742</v>
      </c>
      <c r="B2576" s="7" t="s">
        <v>1741</v>
      </c>
      <c r="C2576" s="7" t="s">
        <v>773</v>
      </c>
      <c r="D2576" s="649"/>
      <c r="E2576" s="649"/>
      <c r="F2576" s="649"/>
      <c r="G2576" s="649"/>
      <c r="H2576" s="649"/>
    </row>
    <row r="2577" spans="1:8">
      <c r="A2577" s="7" t="s">
        <v>1740</v>
      </c>
      <c r="B2577" s="7" t="s">
        <v>1739</v>
      </c>
      <c r="C2577" s="7" t="s">
        <v>773</v>
      </c>
      <c r="D2577" s="649"/>
      <c r="E2577" s="649"/>
      <c r="F2577" s="649"/>
      <c r="G2577" s="649"/>
      <c r="H2577" s="649"/>
    </row>
    <row r="2578" spans="1:8">
      <c r="A2578" s="7" t="s">
        <v>1738</v>
      </c>
      <c r="B2578" s="7" t="s">
        <v>1737</v>
      </c>
      <c r="C2578" s="7" t="s">
        <v>773</v>
      </c>
      <c r="D2578" s="649"/>
      <c r="E2578" s="649"/>
      <c r="F2578" s="649"/>
      <c r="G2578" s="649"/>
      <c r="H2578" s="649"/>
    </row>
    <row r="2579" spans="1:8">
      <c r="A2579" s="7" t="s">
        <v>1736</v>
      </c>
      <c r="B2579" s="7" t="s">
        <v>1735</v>
      </c>
      <c r="C2579" s="7" t="s">
        <v>773</v>
      </c>
      <c r="D2579" s="649"/>
      <c r="E2579" s="649"/>
      <c r="F2579" s="649"/>
      <c r="G2579" s="649"/>
      <c r="H2579" s="649"/>
    </row>
    <row r="2580" spans="1:8">
      <c r="A2580" s="7" t="s">
        <v>1734</v>
      </c>
      <c r="B2580" s="7" t="s">
        <v>1733</v>
      </c>
      <c r="C2580" s="7" t="s">
        <v>773</v>
      </c>
      <c r="D2580" s="649"/>
      <c r="E2580" s="649"/>
      <c r="F2580" s="649"/>
      <c r="G2580" s="649"/>
      <c r="H2580" s="649"/>
    </row>
    <row r="2581" spans="1:8">
      <c r="A2581" s="7" t="s">
        <v>1732</v>
      </c>
      <c r="B2581" s="7" t="s">
        <v>1352</v>
      </c>
      <c r="C2581" s="7" t="s">
        <v>773</v>
      </c>
      <c r="D2581" s="649"/>
      <c r="E2581" s="649"/>
      <c r="F2581" s="649"/>
      <c r="G2581" s="649"/>
      <c r="H2581" s="649"/>
    </row>
    <row r="2582" spans="1:8">
      <c r="A2582" s="7" t="s">
        <v>1731</v>
      </c>
      <c r="B2582" s="7" t="s">
        <v>1730</v>
      </c>
      <c r="C2582" s="7" t="s">
        <v>773</v>
      </c>
      <c r="D2582" s="649"/>
      <c r="E2582" s="649"/>
      <c r="F2582" s="649"/>
      <c r="G2582" s="649"/>
      <c r="H2582" s="649"/>
    </row>
    <row r="2583" spans="1:8">
      <c r="A2583" s="7" t="s">
        <v>1729</v>
      </c>
      <c r="B2583" s="7" t="s">
        <v>1728</v>
      </c>
      <c r="C2583" s="7" t="s">
        <v>773</v>
      </c>
      <c r="D2583" s="649"/>
      <c r="E2583" s="649"/>
      <c r="F2583" s="649"/>
      <c r="G2583" s="649"/>
      <c r="H2583" s="649"/>
    </row>
    <row r="2584" spans="1:8">
      <c r="A2584" s="7" t="s">
        <v>1727</v>
      </c>
      <c r="B2584" s="7" t="s">
        <v>1726</v>
      </c>
      <c r="C2584" s="7" t="s">
        <v>773</v>
      </c>
      <c r="D2584" s="649"/>
      <c r="E2584" s="649"/>
      <c r="F2584" s="649"/>
      <c r="G2584" s="649"/>
      <c r="H2584" s="649"/>
    </row>
    <row r="2585" spans="1:8">
      <c r="A2585" s="7" t="s">
        <v>1725</v>
      </c>
      <c r="B2585" s="7" t="s">
        <v>1724</v>
      </c>
      <c r="C2585" s="7" t="s">
        <v>773</v>
      </c>
      <c r="D2585" s="649"/>
      <c r="E2585" s="649"/>
      <c r="F2585" s="649"/>
      <c r="G2585" s="649"/>
      <c r="H2585" s="649"/>
    </row>
    <row r="2586" spans="1:8">
      <c r="A2586" s="7" t="s">
        <v>1723</v>
      </c>
      <c r="B2586" s="7" t="s">
        <v>1722</v>
      </c>
      <c r="C2586" s="7" t="s">
        <v>773</v>
      </c>
      <c r="D2586" s="649"/>
      <c r="E2586" s="649"/>
      <c r="F2586" s="649"/>
      <c r="G2586" s="649"/>
      <c r="H2586" s="649"/>
    </row>
    <row r="2587" spans="1:8">
      <c r="A2587" s="7" t="s">
        <v>1721</v>
      </c>
      <c r="B2587" s="7" t="s">
        <v>1720</v>
      </c>
      <c r="C2587" s="7" t="s">
        <v>773</v>
      </c>
      <c r="D2587" s="649"/>
      <c r="E2587" s="649"/>
      <c r="F2587" s="649"/>
      <c r="G2587" s="649"/>
      <c r="H2587" s="649"/>
    </row>
    <row r="2588" spans="1:8">
      <c r="A2588" s="7" t="s">
        <v>1719</v>
      </c>
      <c r="B2588" s="7" t="s">
        <v>1718</v>
      </c>
      <c r="C2588" s="7" t="s">
        <v>773</v>
      </c>
      <c r="D2588" s="649"/>
      <c r="E2588" s="649"/>
      <c r="F2588" s="649"/>
      <c r="G2588" s="649"/>
      <c r="H2588" s="649"/>
    </row>
    <row r="2589" spans="1:8">
      <c r="A2589" s="7" t="s">
        <v>1717</v>
      </c>
      <c r="B2589" s="7" t="s">
        <v>1716</v>
      </c>
      <c r="C2589" s="7" t="s">
        <v>773</v>
      </c>
      <c r="D2589" s="649"/>
      <c r="E2589" s="649"/>
      <c r="F2589" s="649"/>
      <c r="G2589" s="649"/>
      <c r="H2589" s="649"/>
    </row>
    <row r="2590" spans="1:8">
      <c r="A2590" s="7" t="s">
        <v>1715</v>
      </c>
      <c r="B2590" s="7" t="s">
        <v>1714</v>
      </c>
      <c r="C2590" s="7" t="s">
        <v>773</v>
      </c>
      <c r="D2590" s="649"/>
      <c r="E2590" s="649"/>
      <c r="F2590" s="649"/>
      <c r="G2590" s="649"/>
      <c r="H2590" s="649"/>
    </row>
    <row r="2591" spans="1:8">
      <c r="A2591" s="7" t="s">
        <v>1713</v>
      </c>
      <c r="B2591" s="7" t="s">
        <v>1712</v>
      </c>
      <c r="C2591" s="7" t="s">
        <v>773</v>
      </c>
      <c r="D2591" s="649"/>
      <c r="E2591" s="649"/>
      <c r="F2591" s="649"/>
      <c r="G2591" s="649"/>
      <c r="H2591" s="649"/>
    </row>
    <row r="2592" spans="1:8">
      <c r="A2592" s="7" t="s">
        <v>1711</v>
      </c>
      <c r="B2592" s="7" t="s">
        <v>1710</v>
      </c>
      <c r="C2592" s="7" t="s">
        <v>773</v>
      </c>
      <c r="D2592" s="649"/>
      <c r="E2592" s="649"/>
      <c r="F2592" s="649"/>
      <c r="G2592" s="649"/>
      <c r="H2592" s="649"/>
    </row>
    <row r="2593" spans="1:8">
      <c r="A2593" s="7" t="s">
        <v>1709</v>
      </c>
      <c r="B2593" s="7" t="s">
        <v>1708</v>
      </c>
      <c r="C2593" s="7" t="s">
        <v>773</v>
      </c>
      <c r="D2593" s="649"/>
      <c r="E2593" s="649"/>
      <c r="F2593" s="649"/>
      <c r="G2593" s="649"/>
      <c r="H2593" s="649"/>
    </row>
    <row r="2594" spans="1:8">
      <c r="A2594" s="7" t="s">
        <v>1707</v>
      </c>
      <c r="B2594" s="7" t="s">
        <v>1706</v>
      </c>
      <c r="C2594" s="7" t="s">
        <v>773</v>
      </c>
      <c r="D2594" s="649"/>
      <c r="E2594" s="649"/>
      <c r="F2594" s="649"/>
      <c r="G2594" s="649"/>
      <c r="H2594" s="649"/>
    </row>
    <row r="2595" spans="1:8">
      <c r="A2595" s="7" t="s">
        <v>1705</v>
      </c>
      <c r="B2595" s="7" t="s">
        <v>1704</v>
      </c>
      <c r="C2595" s="7" t="s">
        <v>773</v>
      </c>
      <c r="D2595" s="649"/>
      <c r="E2595" s="649"/>
      <c r="F2595" s="649"/>
      <c r="G2595" s="649"/>
      <c r="H2595" s="649"/>
    </row>
    <row r="2596" spans="1:8">
      <c r="A2596" s="7" t="s">
        <v>1703</v>
      </c>
      <c r="B2596" s="7" t="s">
        <v>1702</v>
      </c>
      <c r="C2596" s="7" t="s">
        <v>773</v>
      </c>
      <c r="D2596" s="649"/>
      <c r="E2596" s="649"/>
      <c r="F2596" s="649"/>
      <c r="G2596" s="649"/>
      <c r="H2596" s="649"/>
    </row>
    <row r="2597" spans="1:8">
      <c r="A2597" s="7" t="s">
        <v>1701</v>
      </c>
      <c r="B2597" s="7" t="s">
        <v>1700</v>
      </c>
      <c r="C2597" s="7" t="s">
        <v>773</v>
      </c>
      <c r="D2597" s="649"/>
      <c r="E2597" s="649"/>
      <c r="F2597" s="649"/>
      <c r="G2597" s="649"/>
      <c r="H2597" s="649"/>
    </row>
    <row r="2598" spans="1:8">
      <c r="A2598" s="7" t="s">
        <v>1699</v>
      </c>
      <c r="B2598" s="7" t="s">
        <v>1698</v>
      </c>
      <c r="C2598" s="7" t="s">
        <v>773</v>
      </c>
      <c r="D2598" s="649"/>
      <c r="E2598" s="649"/>
      <c r="F2598" s="649"/>
      <c r="G2598" s="649"/>
      <c r="H2598" s="649"/>
    </row>
    <row r="2599" spans="1:8">
      <c r="A2599" s="7" t="s">
        <v>1697</v>
      </c>
      <c r="B2599" s="7" t="s">
        <v>1696</v>
      </c>
      <c r="C2599" s="7" t="s">
        <v>773</v>
      </c>
      <c r="D2599" s="649"/>
      <c r="E2599" s="649"/>
      <c r="F2599" s="649"/>
      <c r="G2599" s="649"/>
      <c r="H2599" s="649"/>
    </row>
    <row r="2600" spans="1:8">
      <c r="A2600" s="7" t="s">
        <v>1695</v>
      </c>
      <c r="B2600" s="7" t="s">
        <v>553</v>
      </c>
      <c r="C2600" s="7" t="s">
        <v>773</v>
      </c>
      <c r="D2600" s="650">
        <v>1018.32</v>
      </c>
      <c r="E2600" s="650">
        <v>1457.6</v>
      </c>
      <c r="F2600" s="650">
        <v>1568.98</v>
      </c>
      <c r="G2600" s="650">
        <v>2138.7199999999998</v>
      </c>
      <c r="H2600" s="650">
        <v>3052.5</v>
      </c>
    </row>
    <row r="2601" spans="1:8">
      <c r="A2601" s="7" t="s">
        <v>1694</v>
      </c>
      <c r="B2601" s="7" t="s">
        <v>185</v>
      </c>
      <c r="C2601" s="7" t="s">
        <v>773</v>
      </c>
      <c r="D2601" s="649">
        <v>220.17</v>
      </c>
      <c r="E2601" s="649">
        <v>114.58</v>
      </c>
      <c r="F2601" s="649">
        <v>129.91</v>
      </c>
      <c r="G2601" s="649">
        <v>-13.82</v>
      </c>
      <c r="H2601" s="649">
        <v>81.02</v>
      </c>
    </row>
    <row r="2602" spans="1:8">
      <c r="A2602" s="7" t="s">
        <v>1693</v>
      </c>
      <c r="B2602" s="7" t="s">
        <v>1692</v>
      </c>
      <c r="C2602" s="7" t="s">
        <v>773</v>
      </c>
      <c r="D2602" s="649">
        <v>1.9</v>
      </c>
      <c r="E2602" s="649">
        <v>90.79</v>
      </c>
      <c r="F2602" s="649">
        <v>49.59</v>
      </c>
      <c r="G2602" s="649">
        <v>616.61</v>
      </c>
      <c r="H2602" s="649">
        <v>874.46</v>
      </c>
    </row>
    <row r="2603" spans="1:8">
      <c r="A2603" s="7" t="s">
        <v>1691</v>
      </c>
      <c r="B2603" s="7" t="s">
        <v>1690</v>
      </c>
      <c r="C2603" s="7" t="s">
        <v>773</v>
      </c>
      <c r="D2603" s="649"/>
      <c r="E2603" s="649"/>
      <c r="F2603" s="649"/>
      <c r="G2603" s="649"/>
      <c r="H2603" s="649"/>
    </row>
    <row r="2604" spans="1:8">
      <c r="A2604" s="7" t="s">
        <v>1689</v>
      </c>
      <c r="B2604" s="7" t="s">
        <v>1688</v>
      </c>
      <c r="C2604" s="7" t="s">
        <v>773</v>
      </c>
      <c r="D2604" s="649">
        <v>239.94</v>
      </c>
      <c r="E2604" s="649">
        <v>204.47</v>
      </c>
      <c r="F2604" s="649">
        <v>198.28</v>
      </c>
      <c r="G2604" s="649">
        <v>245.7</v>
      </c>
      <c r="H2604" s="649">
        <v>459.17</v>
      </c>
    </row>
    <row r="2605" spans="1:8">
      <c r="A2605" s="7" t="s">
        <v>1687</v>
      </c>
      <c r="B2605" s="7" t="s">
        <v>1686</v>
      </c>
      <c r="C2605" s="7" t="s">
        <v>773</v>
      </c>
      <c r="D2605" s="649"/>
      <c r="E2605" s="649"/>
      <c r="F2605" s="649"/>
      <c r="G2605" s="649"/>
      <c r="H2605" s="649"/>
    </row>
    <row r="2606" spans="1:8">
      <c r="A2606" s="7" t="s">
        <v>1685</v>
      </c>
      <c r="B2606" s="7" t="s">
        <v>1684</v>
      </c>
      <c r="C2606" s="7" t="s">
        <v>773</v>
      </c>
      <c r="D2606" s="649">
        <v>50.79</v>
      </c>
      <c r="E2606" s="649">
        <v>41.23</v>
      </c>
      <c r="F2606" s="649">
        <v>34.659999999999997</v>
      </c>
      <c r="G2606" s="649">
        <v>19.73</v>
      </c>
      <c r="H2606" s="649">
        <v>4.8</v>
      </c>
    </row>
    <row r="2607" spans="1:8">
      <c r="A2607" s="7" t="s">
        <v>1683</v>
      </c>
      <c r="B2607" s="7" t="s">
        <v>1682</v>
      </c>
      <c r="C2607" s="7" t="s">
        <v>773</v>
      </c>
      <c r="D2607" s="649"/>
      <c r="E2607" s="649"/>
      <c r="F2607" s="649"/>
      <c r="G2607" s="649"/>
      <c r="H2607" s="649"/>
    </row>
    <row r="2608" spans="1:8">
      <c r="A2608" s="7" t="s">
        <v>1681</v>
      </c>
      <c r="B2608" s="7" t="s">
        <v>1680</v>
      </c>
      <c r="C2608" s="7" t="s">
        <v>773</v>
      </c>
      <c r="D2608" s="649">
        <v>0.51</v>
      </c>
      <c r="E2608" s="649"/>
      <c r="F2608" s="649">
        <v>0.19</v>
      </c>
      <c r="G2608" s="649"/>
      <c r="H2608" s="649"/>
    </row>
    <row r="2609" spans="1:8">
      <c r="A2609" s="7" t="s">
        <v>1679</v>
      </c>
      <c r="B2609" s="7" t="s">
        <v>1678</v>
      </c>
      <c r="C2609" s="7" t="s">
        <v>773</v>
      </c>
      <c r="D2609" s="649"/>
      <c r="E2609" s="649"/>
      <c r="F2609" s="649"/>
      <c r="G2609" s="649"/>
      <c r="H2609" s="649"/>
    </row>
    <row r="2610" spans="1:8">
      <c r="A2610" s="7" t="s">
        <v>1677</v>
      </c>
      <c r="B2610" s="7" t="s">
        <v>1676</v>
      </c>
      <c r="C2610" s="7" t="s">
        <v>773</v>
      </c>
      <c r="D2610" s="649">
        <v>50.28</v>
      </c>
      <c r="E2610" s="649">
        <v>41.23</v>
      </c>
      <c r="F2610" s="649">
        <v>34.47</v>
      </c>
      <c r="G2610" s="649">
        <v>19.73</v>
      </c>
      <c r="H2610" s="649">
        <v>4.8</v>
      </c>
    </row>
    <row r="2611" spans="1:8">
      <c r="A2611" s="7" t="s">
        <v>1675</v>
      </c>
      <c r="B2611" s="7" t="s">
        <v>1674</v>
      </c>
      <c r="C2611" s="7" t="s">
        <v>773</v>
      </c>
      <c r="D2611" s="649"/>
      <c r="E2611" s="649"/>
      <c r="F2611" s="649"/>
      <c r="G2611" s="649"/>
      <c r="H2611" s="649"/>
    </row>
    <row r="2612" spans="1:8">
      <c r="A2612" s="7" t="s">
        <v>1673</v>
      </c>
      <c r="B2612" s="7" t="s">
        <v>1672</v>
      </c>
      <c r="C2612" s="7" t="s">
        <v>773</v>
      </c>
      <c r="D2612" s="649">
        <v>0.42</v>
      </c>
      <c r="E2612" s="649">
        <v>9.34</v>
      </c>
      <c r="F2612" s="649"/>
      <c r="G2612" s="649">
        <v>3.51</v>
      </c>
      <c r="H2612" s="649">
        <v>22.95</v>
      </c>
    </row>
    <row r="2613" spans="1:8">
      <c r="A2613" s="7" t="s">
        <v>1671</v>
      </c>
      <c r="B2613" s="7" t="s">
        <v>1670</v>
      </c>
      <c r="C2613" s="7" t="s">
        <v>773</v>
      </c>
      <c r="D2613" s="649">
        <v>7.23</v>
      </c>
      <c r="E2613" s="649">
        <v>32.24</v>
      </c>
      <c r="F2613" s="649">
        <v>62.92</v>
      </c>
      <c r="G2613" s="649">
        <v>22.87</v>
      </c>
      <c r="H2613" s="649"/>
    </row>
    <row r="2614" spans="1:8">
      <c r="A2614" s="7" t="s">
        <v>1669</v>
      </c>
      <c r="B2614" s="7" t="s">
        <v>1668</v>
      </c>
      <c r="C2614" s="7" t="s">
        <v>773</v>
      </c>
      <c r="D2614" s="649">
        <v>10.43</v>
      </c>
      <c r="E2614" s="649">
        <v>9.69</v>
      </c>
      <c r="F2614" s="649">
        <v>7.6</v>
      </c>
      <c r="G2614" s="649">
        <v>7.38</v>
      </c>
      <c r="H2614" s="649">
        <v>42.1</v>
      </c>
    </row>
    <row r="2615" spans="1:8">
      <c r="A2615" s="7" t="s">
        <v>1667</v>
      </c>
      <c r="B2615" s="7" t="s">
        <v>210</v>
      </c>
      <c r="C2615" s="7" t="s">
        <v>773</v>
      </c>
      <c r="D2615" s="649">
        <v>135.81</v>
      </c>
      <c r="E2615" s="649">
        <v>83.45</v>
      </c>
      <c r="F2615" s="649">
        <v>47.18</v>
      </c>
      <c r="G2615" s="649">
        <v>46.07</v>
      </c>
      <c r="H2615" s="649">
        <v>47.48</v>
      </c>
    </row>
    <row r="2616" spans="1:8">
      <c r="A2616" s="7" t="s">
        <v>1666</v>
      </c>
      <c r="B2616" s="7" t="s">
        <v>208</v>
      </c>
      <c r="C2616" s="7" t="s">
        <v>773</v>
      </c>
      <c r="D2616" s="649"/>
      <c r="E2616" s="649"/>
      <c r="F2616" s="649"/>
      <c r="G2616" s="649"/>
      <c r="H2616" s="649"/>
    </row>
    <row r="2617" spans="1:8">
      <c r="A2617" s="7" t="s">
        <v>1665</v>
      </c>
      <c r="B2617" s="7" t="s">
        <v>206</v>
      </c>
      <c r="C2617" s="7" t="s">
        <v>773</v>
      </c>
      <c r="D2617" s="649">
        <v>20.18</v>
      </c>
      <c r="E2617" s="649">
        <v>12.03</v>
      </c>
      <c r="F2617" s="649">
        <v>7.14</v>
      </c>
      <c r="G2617" s="649">
        <v>5.78</v>
      </c>
      <c r="H2617" s="649">
        <v>3.8</v>
      </c>
    </row>
    <row r="2618" spans="1:8">
      <c r="A2618" s="7" t="s">
        <v>1664</v>
      </c>
      <c r="B2618" s="7" t="s">
        <v>1663</v>
      </c>
      <c r="C2618" s="7" t="s">
        <v>773</v>
      </c>
      <c r="D2618" s="649"/>
      <c r="E2618" s="649"/>
      <c r="F2618" s="649"/>
      <c r="G2618" s="649"/>
      <c r="H2618" s="649"/>
    </row>
    <row r="2619" spans="1:8">
      <c r="A2619" s="7" t="s">
        <v>1662</v>
      </c>
      <c r="B2619" s="7" t="s">
        <v>1661</v>
      </c>
      <c r="C2619" s="7" t="s">
        <v>773</v>
      </c>
      <c r="D2619" s="649"/>
      <c r="E2619" s="649"/>
      <c r="F2619" s="649"/>
      <c r="G2619" s="649"/>
      <c r="H2619" s="649"/>
    </row>
    <row r="2620" spans="1:8">
      <c r="A2620" s="7" t="s">
        <v>1660</v>
      </c>
      <c r="B2620" s="7" t="s">
        <v>1659</v>
      </c>
      <c r="C2620" s="7" t="s">
        <v>773</v>
      </c>
      <c r="D2620" s="649"/>
      <c r="E2620" s="649"/>
      <c r="F2620" s="649"/>
      <c r="G2620" s="649"/>
      <c r="H2620" s="649"/>
    </row>
    <row r="2621" spans="1:8">
      <c r="A2621" s="7" t="s">
        <v>1658</v>
      </c>
      <c r="B2621" s="7" t="s">
        <v>1657</v>
      </c>
      <c r="C2621" s="7" t="s">
        <v>773</v>
      </c>
      <c r="D2621" s="649"/>
      <c r="E2621" s="649"/>
      <c r="F2621" s="649"/>
      <c r="G2621" s="649">
        <v>4.8</v>
      </c>
      <c r="H2621" s="649">
        <v>13.22</v>
      </c>
    </row>
    <row r="2622" spans="1:8">
      <c r="A2622" s="7" t="s">
        <v>1656</v>
      </c>
      <c r="B2622" s="7" t="s">
        <v>1655</v>
      </c>
      <c r="C2622" s="7" t="s">
        <v>773</v>
      </c>
      <c r="D2622" s="649">
        <v>1.33</v>
      </c>
      <c r="E2622" s="649">
        <v>4.01</v>
      </c>
      <c r="F2622" s="649">
        <v>0.78</v>
      </c>
      <c r="G2622" s="649">
        <v>0.74</v>
      </c>
      <c r="H2622" s="649">
        <v>0.13</v>
      </c>
    </row>
    <row r="2623" spans="1:8">
      <c r="A2623" s="7" t="s">
        <v>1654</v>
      </c>
      <c r="B2623" s="7" t="s">
        <v>1653</v>
      </c>
      <c r="C2623" s="7" t="s">
        <v>773</v>
      </c>
      <c r="D2623" s="649"/>
      <c r="E2623" s="649"/>
      <c r="F2623" s="649"/>
      <c r="G2623" s="649"/>
      <c r="H2623" s="649"/>
    </row>
    <row r="2624" spans="1:8">
      <c r="A2624" s="7" t="s">
        <v>1652</v>
      </c>
      <c r="B2624" s="7" t="s">
        <v>1651</v>
      </c>
      <c r="C2624" s="7" t="s">
        <v>773</v>
      </c>
      <c r="D2624" s="649">
        <v>1.33</v>
      </c>
      <c r="E2624" s="649">
        <v>4.01</v>
      </c>
      <c r="F2624" s="649">
        <v>0.78</v>
      </c>
      <c r="G2624" s="649">
        <v>0.74</v>
      </c>
      <c r="H2624" s="649">
        <v>0.13</v>
      </c>
    </row>
    <row r="2625" spans="1:8">
      <c r="A2625" s="7" t="s">
        <v>1650</v>
      </c>
      <c r="B2625" s="7" t="s">
        <v>1649</v>
      </c>
      <c r="C2625" s="7" t="s">
        <v>773</v>
      </c>
      <c r="D2625" s="649"/>
      <c r="E2625" s="649"/>
      <c r="F2625" s="649"/>
      <c r="G2625" s="649"/>
      <c r="H2625" s="649"/>
    </row>
    <row r="2626" spans="1:8">
      <c r="A2626" s="7" t="s">
        <v>1648</v>
      </c>
      <c r="B2626" s="7" t="s">
        <v>1647</v>
      </c>
      <c r="C2626" s="7" t="s">
        <v>773</v>
      </c>
      <c r="D2626" s="649"/>
      <c r="E2626" s="649"/>
      <c r="F2626" s="649"/>
      <c r="G2626" s="649"/>
      <c r="H2626" s="649"/>
    </row>
    <row r="2627" spans="1:8">
      <c r="A2627" s="7" t="s">
        <v>1646</v>
      </c>
      <c r="B2627" s="7" t="s">
        <v>1645</v>
      </c>
      <c r="C2627" s="7" t="s">
        <v>773</v>
      </c>
      <c r="D2627" s="649"/>
      <c r="E2627" s="649"/>
      <c r="F2627" s="649"/>
      <c r="G2627" s="649"/>
      <c r="H2627" s="649"/>
    </row>
    <row r="2628" spans="1:8">
      <c r="A2628" s="7" t="s">
        <v>1644</v>
      </c>
      <c r="B2628" s="7" t="s">
        <v>1643</v>
      </c>
      <c r="C2628" s="7" t="s">
        <v>773</v>
      </c>
      <c r="D2628" s="649"/>
      <c r="E2628" s="649"/>
      <c r="F2628" s="649"/>
      <c r="G2628" s="649"/>
      <c r="H2628" s="649"/>
    </row>
    <row r="2629" spans="1:8">
      <c r="A2629" s="7" t="s">
        <v>1642</v>
      </c>
      <c r="B2629" s="7" t="s">
        <v>1641</v>
      </c>
      <c r="C2629" s="7" t="s">
        <v>773</v>
      </c>
      <c r="D2629" s="649"/>
      <c r="E2629" s="649"/>
      <c r="F2629" s="649"/>
      <c r="G2629" s="649"/>
      <c r="H2629" s="649"/>
    </row>
    <row r="2630" spans="1:8">
      <c r="A2630" s="7" t="s">
        <v>1640</v>
      </c>
      <c r="B2630" s="7" t="s">
        <v>1639</v>
      </c>
      <c r="C2630" s="7" t="s">
        <v>773</v>
      </c>
      <c r="D2630" s="649"/>
      <c r="E2630" s="649"/>
      <c r="F2630" s="649"/>
      <c r="G2630" s="649"/>
      <c r="H2630" s="649"/>
    </row>
    <row r="2631" spans="1:8">
      <c r="A2631" s="7" t="s">
        <v>1638</v>
      </c>
      <c r="B2631" s="7" t="s">
        <v>1637</v>
      </c>
      <c r="C2631" s="7" t="s">
        <v>773</v>
      </c>
      <c r="D2631" s="649"/>
      <c r="E2631" s="649"/>
      <c r="F2631" s="649"/>
      <c r="G2631" s="649"/>
      <c r="H2631" s="649"/>
    </row>
    <row r="2632" spans="1:8">
      <c r="A2632" s="7" t="s">
        <v>1636</v>
      </c>
      <c r="B2632" s="7" t="s">
        <v>1635</v>
      </c>
      <c r="C2632" s="7" t="s">
        <v>773</v>
      </c>
      <c r="D2632" s="649"/>
      <c r="E2632" s="649"/>
      <c r="F2632" s="649"/>
      <c r="G2632" s="649"/>
      <c r="H2632" s="649"/>
    </row>
    <row r="2633" spans="1:8">
      <c r="A2633" s="7" t="s">
        <v>1634</v>
      </c>
      <c r="B2633" s="7" t="s">
        <v>1633</v>
      </c>
      <c r="C2633" s="7" t="s">
        <v>773</v>
      </c>
      <c r="D2633" s="649"/>
      <c r="E2633" s="649"/>
      <c r="F2633" s="649"/>
      <c r="G2633" s="649"/>
      <c r="H2633" s="649"/>
    </row>
    <row r="2634" spans="1:8">
      <c r="A2634" s="7" t="s">
        <v>1632</v>
      </c>
      <c r="B2634" s="7" t="s">
        <v>1631</v>
      </c>
      <c r="C2634" s="7" t="s">
        <v>773</v>
      </c>
      <c r="D2634" s="649"/>
      <c r="E2634" s="649"/>
      <c r="F2634" s="649"/>
      <c r="G2634" s="649"/>
      <c r="H2634" s="649"/>
    </row>
    <row r="2635" spans="1:8">
      <c r="A2635" s="7" t="s">
        <v>1630</v>
      </c>
      <c r="B2635" s="7" t="s">
        <v>1629</v>
      </c>
      <c r="C2635" s="7" t="s">
        <v>773</v>
      </c>
      <c r="D2635" s="649"/>
      <c r="E2635" s="649"/>
      <c r="F2635" s="649"/>
      <c r="G2635" s="649"/>
      <c r="H2635" s="649"/>
    </row>
    <row r="2636" spans="1:8">
      <c r="A2636" s="7" t="s">
        <v>1628</v>
      </c>
      <c r="B2636" s="7" t="s">
        <v>1627</v>
      </c>
      <c r="C2636" s="7" t="s">
        <v>773</v>
      </c>
      <c r="D2636" s="649"/>
      <c r="E2636" s="649"/>
      <c r="F2636" s="649"/>
      <c r="G2636" s="649"/>
      <c r="H2636" s="649"/>
    </row>
    <row r="2637" spans="1:8">
      <c r="A2637" s="7" t="s">
        <v>1626</v>
      </c>
      <c r="B2637" s="7" t="s">
        <v>1625</v>
      </c>
      <c r="C2637" s="7" t="s">
        <v>773</v>
      </c>
      <c r="D2637" s="649"/>
      <c r="E2637" s="649"/>
      <c r="F2637" s="649"/>
      <c r="G2637" s="649"/>
      <c r="H2637" s="649"/>
    </row>
    <row r="2638" spans="1:8">
      <c r="A2638" s="7" t="s">
        <v>1624</v>
      </c>
      <c r="B2638" s="7" t="s">
        <v>1623</v>
      </c>
      <c r="C2638" s="7" t="s">
        <v>773</v>
      </c>
      <c r="D2638" s="649"/>
      <c r="E2638" s="649"/>
      <c r="F2638" s="649"/>
      <c r="G2638" s="649"/>
      <c r="H2638" s="649"/>
    </row>
    <row r="2639" spans="1:8">
      <c r="A2639" s="7" t="s">
        <v>1622</v>
      </c>
      <c r="B2639" s="7" t="s">
        <v>1621</v>
      </c>
      <c r="C2639" s="7" t="s">
        <v>773</v>
      </c>
      <c r="D2639" s="649"/>
      <c r="E2639" s="649"/>
      <c r="F2639" s="649"/>
      <c r="G2639" s="649"/>
      <c r="H2639" s="649"/>
    </row>
    <row r="2640" spans="1:8">
      <c r="A2640" s="7" t="s">
        <v>1620</v>
      </c>
      <c r="B2640" s="7" t="s">
        <v>1619</v>
      </c>
      <c r="C2640" s="7" t="s">
        <v>773</v>
      </c>
      <c r="D2640" s="649">
        <v>0.04</v>
      </c>
      <c r="E2640" s="649">
        <v>0.83</v>
      </c>
      <c r="F2640" s="649">
        <v>0</v>
      </c>
      <c r="G2640" s="649"/>
      <c r="H2640" s="649"/>
    </row>
    <row r="2641" spans="1:8">
      <c r="A2641" s="7" t="s">
        <v>1618</v>
      </c>
      <c r="B2641" s="7" t="s">
        <v>1617</v>
      </c>
      <c r="C2641" s="7" t="s">
        <v>773</v>
      </c>
      <c r="D2641" s="649"/>
      <c r="E2641" s="649"/>
      <c r="F2641" s="649"/>
      <c r="G2641" s="649"/>
      <c r="H2641" s="649"/>
    </row>
    <row r="2642" spans="1:8">
      <c r="A2642" s="7" t="s">
        <v>1616</v>
      </c>
      <c r="B2642" s="7" t="s">
        <v>1615</v>
      </c>
      <c r="C2642" s="7" t="s">
        <v>773</v>
      </c>
      <c r="D2642" s="649"/>
      <c r="E2642" s="649"/>
      <c r="F2642" s="649"/>
      <c r="G2642" s="649"/>
      <c r="H2642" s="649"/>
    </row>
    <row r="2643" spans="1:8">
      <c r="A2643" s="7" t="s">
        <v>1614</v>
      </c>
      <c r="B2643" s="7" t="s">
        <v>1613</v>
      </c>
      <c r="C2643" s="7" t="s">
        <v>773</v>
      </c>
      <c r="D2643" s="649">
        <v>0.04</v>
      </c>
      <c r="E2643" s="649">
        <v>0.83</v>
      </c>
      <c r="F2643" s="649">
        <v>0</v>
      </c>
      <c r="G2643" s="649"/>
      <c r="H2643" s="649"/>
    </row>
    <row r="2644" spans="1:8">
      <c r="A2644" s="7" t="s">
        <v>1612</v>
      </c>
      <c r="B2644" s="7" t="s">
        <v>1611</v>
      </c>
      <c r="C2644" s="7" t="s">
        <v>773</v>
      </c>
      <c r="D2644" s="649"/>
      <c r="E2644" s="649"/>
      <c r="F2644" s="649"/>
      <c r="G2644" s="649"/>
      <c r="H2644" s="649"/>
    </row>
    <row r="2645" spans="1:8">
      <c r="A2645" s="7" t="s">
        <v>1610</v>
      </c>
      <c r="B2645" s="7" t="s">
        <v>1609</v>
      </c>
      <c r="C2645" s="7" t="s">
        <v>773</v>
      </c>
      <c r="D2645" s="649"/>
      <c r="E2645" s="649"/>
      <c r="F2645" s="649"/>
      <c r="G2645" s="649"/>
      <c r="H2645" s="649"/>
    </row>
    <row r="2646" spans="1:8">
      <c r="A2646" s="7" t="s">
        <v>1608</v>
      </c>
      <c r="B2646" s="7" t="s">
        <v>1607</v>
      </c>
      <c r="C2646" s="7" t="s">
        <v>773</v>
      </c>
      <c r="D2646" s="649"/>
      <c r="E2646" s="649"/>
      <c r="F2646" s="649"/>
      <c r="G2646" s="649"/>
      <c r="H2646" s="649"/>
    </row>
    <row r="2647" spans="1:8">
      <c r="A2647" s="7" t="s">
        <v>1606</v>
      </c>
      <c r="B2647" s="7" t="s">
        <v>1605</v>
      </c>
      <c r="C2647" s="7" t="s">
        <v>773</v>
      </c>
      <c r="D2647" s="649"/>
      <c r="E2647" s="649"/>
      <c r="F2647" s="649"/>
      <c r="G2647" s="649"/>
      <c r="H2647" s="649">
        <v>0.06</v>
      </c>
    </row>
    <row r="2648" spans="1:8">
      <c r="A2648" s="7" t="s">
        <v>1604</v>
      </c>
      <c r="B2648" s="7" t="s">
        <v>1603</v>
      </c>
      <c r="C2648" s="7" t="s">
        <v>773</v>
      </c>
      <c r="D2648" s="649"/>
      <c r="E2648" s="649"/>
      <c r="F2648" s="649"/>
      <c r="G2648" s="649"/>
      <c r="H2648" s="649"/>
    </row>
    <row r="2649" spans="1:8">
      <c r="A2649" s="7" t="s">
        <v>1602</v>
      </c>
      <c r="B2649" s="7" t="s">
        <v>1601</v>
      </c>
      <c r="C2649" s="7" t="s">
        <v>773</v>
      </c>
      <c r="D2649" s="649"/>
      <c r="E2649" s="649"/>
      <c r="F2649" s="649"/>
      <c r="G2649" s="649"/>
      <c r="H2649" s="649"/>
    </row>
    <row r="2650" spans="1:8">
      <c r="A2650" s="7" t="s">
        <v>1600</v>
      </c>
      <c r="B2650" s="7" t="s">
        <v>1599</v>
      </c>
      <c r="C2650" s="7" t="s">
        <v>773</v>
      </c>
      <c r="D2650" s="649"/>
      <c r="E2650" s="649"/>
      <c r="F2650" s="649"/>
      <c r="G2650" s="649"/>
      <c r="H2650" s="649"/>
    </row>
    <row r="2651" spans="1:8">
      <c r="A2651" s="7" t="s">
        <v>1598</v>
      </c>
      <c r="B2651" s="7" t="s">
        <v>1597</v>
      </c>
      <c r="C2651" s="7" t="s">
        <v>773</v>
      </c>
      <c r="D2651" s="649"/>
      <c r="E2651" s="649"/>
      <c r="F2651" s="649"/>
      <c r="G2651" s="649"/>
      <c r="H2651" s="649"/>
    </row>
    <row r="2652" spans="1:8">
      <c r="A2652" s="7" t="s">
        <v>1596</v>
      </c>
      <c r="B2652" s="7" t="s">
        <v>1595</v>
      </c>
      <c r="C2652" s="7" t="s">
        <v>773</v>
      </c>
      <c r="D2652" s="649"/>
      <c r="E2652" s="649"/>
      <c r="F2652" s="649"/>
      <c r="G2652" s="649"/>
      <c r="H2652" s="649"/>
    </row>
    <row r="2653" spans="1:8">
      <c r="A2653" s="7" t="s">
        <v>1594</v>
      </c>
      <c r="B2653" s="7" t="s">
        <v>1593</v>
      </c>
      <c r="C2653" s="7" t="s">
        <v>773</v>
      </c>
      <c r="D2653" s="649"/>
      <c r="E2653" s="649"/>
      <c r="F2653" s="649"/>
      <c r="G2653" s="649"/>
      <c r="H2653" s="649"/>
    </row>
    <row r="2654" spans="1:8">
      <c r="A2654" s="7" t="s">
        <v>1592</v>
      </c>
      <c r="B2654" s="7" t="s">
        <v>1591</v>
      </c>
      <c r="C2654" s="7" t="s">
        <v>773</v>
      </c>
      <c r="D2654" s="649"/>
      <c r="E2654" s="649"/>
      <c r="F2654" s="649"/>
      <c r="G2654" s="649"/>
      <c r="H2654" s="649"/>
    </row>
    <row r="2655" spans="1:8">
      <c r="A2655" s="7" t="s">
        <v>1590</v>
      </c>
      <c r="B2655" s="7" t="s">
        <v>1589</v>
      </c>
      <c r="C2655" s="7" t="s">
        <v>773</v>
      </c>
      <c r="D2655" s="649"/>
      <c r="E2655" s="649"/>
      <c r="F2655" s="649"/>
      <c r="G2655" s="649"/>
      <c r="H2655" s="649"/>
    </row>
    <row r="2656" spans="1:8">
      <c r="A2656" s="7" t="s">
        <v>1588</v>
      </c>
      <c r="B2656" s="7" t="s">
        <v>1587</v>
      </c>
      <c r="C2656" s="7" t="s">
        <v>773</v>
      </c>
      <c r="D2656" s="649"/>
      <c r="E2656" s="649"/>
      <c r="F2656" s="649"/>
      <c r="G2656" s="649"/>
      <c r="H2656" s="649"/>
    </row>
    <row r="2657" spans="1:8">
      <c r="A2657" s="7" t="s">
        <v>1586</v>
      </c>
      <c r="B2657" s="7" t="s">
        <v>1585</v>
      </c>
      <c r="C2657" s="7" t="s">
        <v>773</v>
      </c>
      <c r="D2657" s="649"/>
      <c r="E2657" s="649"/>
      <c r="F2657" s="649"/>
      <c r="G2657" s="649"/>
      <c r="H2657" s="649"/>
    </row>
    <row r="2658" spans="1:8">
      <c r="A2658" s="7" t="s">
        <v>1584</v>
      </c>
      <c r="B2658" s="7" t="s">
        <v>1583</v>
      </c>
      <c r="C2658" s="7" t="s">
        <v>773</v>
      </c>
      <c r="D2658" s="649"/>
      <c r="E2658" s="649"/>
      <c r="F2658" s="649"/>
      <c r="G2658" s="649"/>
      <c r="H2658" s="649"/>
    </row>
    <row r="2659" spans="1:8">
      <c r="A2659" s="7" t="s">
        <v>1582</v>
      </c>
      <c r="B2659" s="7" t="s">
        <v>1581</v>
      </c>
      <c r="C2659" s="7" t="s">
        <v>773</v>
      </c>
      <c r="D2659" s="649"/>
      <c r="E2659" s="649"/>
      <c r="F2659" s="649"/>
      <c r="G2659" s="649"/>
      <c r="H2659" s="649"/>
    </row>
    <row r="2660" spans="1:8">
      <c r="A2660" s="7" t="s">
        <v>1580</v>
      </c>
      <c r="B2660" s="7" t="s">
        <v>1579</v>
      </c>
      <c r="C2660" s="7" t="s">
        <v>773</v>
      </c>
      <c r="D2660" s="649"/>
      <c r="E2660" s="649"/>
      <c r="F2660" s="649"/>
      <c r="G2660" s="649"/>
      <c r="H2660" s="649"/>
    </row>
    <row r="2661" spans="1:8">
      <c r="A2661" s="7" t="s">
        <v>1578</v>
      </c>
      <c r="B2661" s="7" t="s">
        <v>1577</v>
      </c>
      <c r="C2661" s="7" t="s">
        <v>773</v>
      </c>
      <c r="D2661" s="649"/>
      <c r="E2661" s="649"/>
      <c r="F2661" s="649"/>
      <c r="G2661" s="649"/>
      <c r="H2661" s="649"/>
    </row>
    <row r="2662" spans="1:8">
      <c r="A2662" s="7" t="s">
        <v>1576</v>
      </c>
      <c r="B2662" s="7" t="s">
        <v>1575</v>
      </c>
      <c r="C2662" s="7" t="s">
        <v>773</v>
      </c>
      <c r="D2662" s="649"/>
      <c r="E2662" s="649"/>
      <c r="F2662" s="649"/>
      <c r="G2662" s="649"/>
      <c r="H2662" s="649"/>
    </row>
    <row r="2663" spans="1:8">
      <c r="A2663" s="7" t="s">
        <v>1574</v>
      </c>
      <c r="B2663" s="7" t="s">
        <v>1573</v>
      </c>
      <c r="C2663" s="7" t="s">
        <v>773</v>
      </c>
      <c r="D2663" s="649"/>
      <c r="E2663" s="649"/>
      <c r="F2663" s="649"/>
      <c r="G2663" s="649"/>
      <c r="H2663" s="649"/>
    </row>
    <row r="2664" spans="1:8">
      <c r="A2664" s="7" t="s">
        <v>1572</v>
      </c>
      <c r="B2664" s="7" t="s">
        <v>1571</v>
      </c>
      <c r="C2664" s="7" t="s">
        <v>773</v>
      </c>
      <c r="D2664" s="649">
        <v>5</v>
      </c>
      <c r="E2664" s="649"/>
      <c r="F2664" s="649">
        <v>4.99</v>
      </c>
      <c r="G2664" s="649">
        <v>17.46</v>
      </c>
      <c r="H2664" s="649">
        <v>3.91</v>
      </c>
    </row>
    <row r="2665" spans="1:8">
      <c r="A2665" s="7" t="s">
        <v>1570</v>
      </c>
      <c r="B2665" s="7" t="s">
        <v>1569</v>
      </c>
      <c r="C2665" s="7" t="s">
        <v>773</v>
      </c>
      <c r="D2665" s="649"/>
      <c r="E2665" s="649"/>
      <c r="F2665" s="649"/>
      <c r="G2665" s="649"/>
      <c r="H2665" s="649"/>
    </row>
    <row r="2666" spans="1:8">
      <c r="A2666" s="7" t="s">
        <v>1568</v>
      </c>
      <c r="B2666" s="7" t="s">
        <v>1567</v>
      </c>
      <c r="C2666" s="7" t="s">
        <v>773</v>
      </c>
      <c r="D2666" s="649"/>
      <c r="E2666" s="649"/>
      <c r="F2666" s="649"/>
      <c r="G2666" s="649"/>
      <c r="H2666" s="649"/>
    </row>
    <row r="2667" spans="1:8">
      <c r="A2667" s="7" t="s">
        <v>1566</v>
      </c>
      <c r="B2667" s="7" t="s">
        <v>1565</v>
      </c>
      <c r="C2667" s="7" t="s">
        <v>773</v>
      </c>
      <c r="D2667" s="649"/>
      <c r="E2667" s="649"/>
      <c r="F2667" s="649"/>
      <c r="G2667" s="649"/>
      <c r="H2667" s="649"/>
    </row>
    <row r="2668" spans="1:8">
      <c r="A2668" s="7" t="s">
        <v>1564</v>
      </c>
      <c r="B2668" s="7" t="s">
        <v>1563</v>
      </c>
      <c r="C2668" s="7" t="s">
        <v>773</v>
      </c>
      <c r="D2668" s="649"/>
      <c r="E2668" s="649"/>
      <c r="F2668" s="649"/>
      <c r="G2668" s="649"/>
      <c r="H2668" s="649"/>
    </row>
    <row r="2669" spans="1:8">
      <c r="A2669" s="7" t="s">
        <v>1562</v>
      </c>
      <c r="B2669" s="7" t="s">
        <v>1561</v>
      </c>
      <c r="C2669" s="7" t="s">
        <v>773</v>
      </c>
      <c r="D2669" s="649"/>
      <c r="E2669" s="649"/>
      <c r="F2669" s="649"/>
      <c r="G2669" s="649"/>
      <c r="H2669" s="649"/>
    </row>
    <row r="2670" spans="1:8">
      <c r="A2670" s="7" t="s">
        <v>1560</v>
      </c>
      <c r="B2670" s="7" t="s">
        <v>1559</v>
      </c>
      <c r="C2670" s="7" t="s">
        <v>773</v>
      </c>
      <c r="D2670" s="649">
        <v>5</v>
      </c>
      <c r="E2670" s="649"/>
      <c r="F2670" s="649">
        <v>4.99</v>
      </c>
      <c r="G2670" s="649">
        <v>17.46</v>
      </c>
      <c r="H2670" s="649">
        <v>3.91</v>
      </c>
    </row>
    <row r="2671" spans="1:8">
      <c r="A2671" s="7" t="s">
        <v>1558</v>
      </c>
      <c r="B2671" s="7" t="s">
        <v>1557</v>
      </c>
      <c r="C2671" s="7" t="s">
        <v>773</v>
      </c>
      <c r="D2671" s="649"/>
      <c r="E2671" s="649"/>
      <c r="F2671" s="649"/>
      <c r="G2671" s="649"/>
      <c r="H2671" s="649"/>
    </row>
    <row r="2672" spans="1:8">
      <c r="A2672" s="7" t="s">
        <v>1556</v>
      </c>
      <c r="B2672" s="7" t="s">
        <v>1555</v>
      </c>
      <c r="C2672" s="7" t="s">
        <v>773</v>
      </c>
      <c r="D2672" s="649"/>
      <c r="E2672" s="649"/>
      <c r="F2672" s="649"/>
      <c r="G2672" s="649"/>
      <c r="H2672" s="649"/>
    </row>
    <row r="2673" spans="1:8">
      <c r="A2673" s="7" t="s">
        <v>1554</v>
      </c>
      <c r="B2673" s="7" t="s">
        <v>1553</v>
      </c>
      <c r="C2673" s="7" t="s">
        <v>773</v>
      </c>
      <c r="D2673" s="649"/>
      <c r="E2673" s="649"/>
      <c r="F2673" s="649"/>
      <c r="G2673" s="649">
        <v>50.77</v>
      </c>
      <c r="H2673" s="649">
        <v>320.72000000000003</v>
      </c>
    </row>
    <row r="2674" spans="1:8">
      <c r="A2674" s="7" t="s">
        <v>1552</v>
      </c>
      <c r="B2674" s="7" t="s">
        <v>1551</v>
      </c>
      <c r="C2674" s="7" t="s">
        <v>773</v>
      </c>
      <c r="D2674" s="649"/>
      <c r="E2674" s="649"/>
      <c r="F2674" s="649"/>
      <c r="G2674" s="649">
        <v>50.77</v>
      </c>
      <c r="H2674" s="649">
        <v>320.72000000000003</v>
      </c>
    </row>
    <row r="2675" spans="1:8">
      <c r="A2675" s="7" t="s">
        <v>1550</v>
      </c>
      <c r="B2675" s="7" t="s">
        <v>1549</v>
      </c>
      <c r="C2675" s="7" t="s">
        <v>773</v>
      </c>
      <c r="D2675" s="649"/>
      <c r="E2675" s="649"/>
      <c r="F2675" s="649"/>
      <c r="G2675" s="649"/>
      <c r="H2675" s="649"/>
    </row>
    <row r="2676" spans="1:8">
      <c r="A2676" s="7" t="s">
        <v>1548</v>
      </c>
      <c r="B2676" s="7" t="s">
        <v>1547</v>
      </c>
      <c r="C2676" s="7" t="s">
        <v>773</v>
      </c>
      <c r="D2676" s="649"/>
      <c r="E2676" s="649"/>
      <c r="F2676" s="649"/>
      <c r="G2676" s="649"/>
      <c r="H2676" s="649"/>
    </row>
    <row r="2677" spans="1:8">
      <c r="A2677" s="7" t="s">
        <v>1546</v>
      </c>
      <c r="B2677" s="7" t="s">
        <v>1545</v>
      </c>
      <c r="C2677" s="7" t="s">
        <v>773</v>
      </c>
      <c r="D2677" s="649"/>
      <c r="E2677" s="649"/>
      <c r="F2677" s="649"/>
      <c r="G2677" s="649"/>
      <c r="H2677" s="649"/>
    </row>
    <row r="2678" spans="1:8">
      <c r="A2678" s="7" t="s">
        <v>1544</v>
      </c>
      <c r="B2678" s="7" t="s">
        <v>1543</v>
      </c>
      <c r="C2678" s="7" t="s">
        <v>773</v>
      </c>
      <c r="D2678" s="649"/>
      <c r="E2678" s="649"/>
      <c r="F2678" s="649"/>
      <c r="G2678" s="649"/>
      <c r="H2678" s="649"/>
    </row>
    <row r="2679" spans="1:8">
      <c r="A2679" s="7" t="s">
        <v>1542</v>
      </c>
      <c r="B2679" s="7" t="s">
        <v>1541</v>
      </c>
      <c r="C2679" s="7" t="s">
        <v>773</v>
      </c>
      <c r="D2679" s="649"/>
      <c r="E2679" s="649"/>
      <c r="F2679" s="649"/>
      <c r="G2679" s="649"/>
      <c r="H2679" s="649"/>
    </row>
    <row r="2680" spans="1:8">
      <c r="A2680" s="7" t="s">
        <v>1540</v>
      </c>
      <c r="B2680" s="7" t="s">
        <v>1539</v>
      </c>
      <c r="C2680" s="7" t="s">
        <v>773</v>
      </c>
      <c r="D2680" s="649"/>
      <c r="E2680" s="649"/>
      <c r="F2680" s="649"/>
      <c r="G2680" s="649"/>
      <c r="H2680" s="649"/>
    </row>
    <row r="2681" spans="1:8">
      <c r="A2681" s="7" t="s">
        <v>1538</v>
      </c>
      <c r="B2681" s="7" t="s">
        <v>1537</v>
      </c>
      <c r="C2681" s="7" t="s">
        <v>773</v>
      </c>
      <c r="D2681" s="649"/>
      <c r="E2681" s="649"/>
      <c r="F2681" s="649"/>
      <c r="G2681" s="649"/>
      <c r="H2681" s="649"/>
    </row>
    <row r="2682" spans="1:8">
      <c r="A2682" s="7" t="s">
        <v>1536</v>
      </c>
      <c r="B2682" s="7" t="s">
        <v>1535</v>
      </c>
      <c r="C2682" s="7" t="s">
        <v>773</v>
      </c>
      <c r="D2682" s="649"/>
      <c r="E2682" s="649"/>
      <c r="F2682" s="649"/>
      <c r="G2682" s="649"/>
      <c r="H2682" s="649"/>
    </row>
    <row r="2683" spans="1:8">
      <c r="A2683" s="7" t="s">
        <v>1534</v>
      </c>
      <c r="B2683" s="7" t="s">
        <v>1533</v>
      </c>
      <c r="C2683" s="7" t="s">
        <v>773</v>
      </c>
      <c r="D2683" s="649"/>
      <c r="E2683" s="649"/>
      <c r="F2683" s="649"/>
      <c r="G2683" s="649"/>
      <c r="H2683" s="649"/>
    </row>
    <row r="2684" spans="1:8">
      <c r="A2684" s="7" t="s">
        <v>1532</v>
      </c>
      <c r="B2684" s="7" t="s">
        <v>1531</v>
      </c>
      <c r="C2684" s="7" t="s">
        <v>773</v>
      </c>
      <c r="D2684" s="649"/>
      <c r="E2684" s="649"/>
      <c r="F2684" s="649"/>
      <c r="G2684" s="649"/>
      <c r="H2684" s="649"/>
    </row>
    <row r="2685" spans="1:8">
      <c r="A2685" s="7" t="s">
        <v>1530</v>
      </c>
      <c r="B2685" s="7" t="s">
        <v>1529</v>
      </c>
      <c r="C2685" s="7" t="s">
        <v>773</v>
      </c>
      <c r="D2685" s="649"/>
      <c r="E2685" s="649"/>
      <c r="F2685" s="649">
        <v>15.1</v>
      </c>
      <c r="G2685" s="649">
        <v>33.479999999999997</v>
      </c>
      <c r="H2685" s="649"/>
    </row>
    <row r="2686" spans="1:8">
      <c r="A2686" s="7" t="s">
        <v>1528</v>
      </c>
      <c r="B2686" s="7" t="s">
        <v>1527</v>
      </c>
      <c r="C2686" s="7" t="s">
        <v>773</v>
      </c>
      <c r="D2686" s="649">
        <v>8.7100000000000009</v>
      </c>
      <c r="E2686" s="649"/>
      <c r="F2686" s="649"/>
      <c r="G2686" s="649"/>
      <c r="H2686" s="649"/>
    </row>
    <row r="2687" spans="1:8">
      <c r="A2687" s="7" t="s">
        <v>1526</v>
      </c>
      <c r="B2687" s="7" t="s">
        <v>1525</v>
      </c>
      <c r="C2687" s="7" t="s">
        <v>773</v>
      </c>
      <c r="D2687" s="649"/>
      <c r="E2687" s="649"/>
      <c r="F2687" s="649"/>
      <c r="G2687" s="649"/>
      <c r="H2687" s="649"/>
    </row>
    <row r="2688" spans="1:8">
      <c r="A2688" s="7" t="s">
        <v>1524</v>
      </c>
      <c r="B2688" s="7" t="s">
        <v>1523</v>
      </c>
      <c r="C2688" s="7" t="s">
        <v>773</v>
      </c>
      <c r="D2688" s="649"/>
      <c r="E2688" s="649">
        <v>11.65</v>
      </c>
      <c r="F2688" s="649">
        <v>17.899999999999999</v>
      </c>
      <c r="G2688" s="649">
        <v>33.119999999999997</v>
      </c>
      <c r="H2688" s="649"/>
    </row>
    <row r="2689" spans="1:8">
      <c r="A2689" s="7" t="s">
        <v>1522</v>
      </c>
      <c r="B2689" s="7" t="s">
        <v>1521</v>
      </c>
      <c r="C2689" s="7" t="s">
        <v>773</v>
      </c>
      <c r="D2689" s="649"/>
      <c r="E2689" s="649"/>
      <c r="F2689" s="649"/>
      <c r="G2689" s="649"/>
      <c r="H2689" s="649"/>
    </row>
    <row r="2690" spans="1:8">
      <c r="A2690" s="7" t="s">
        <v>1520</v>
      </c>
      <c r="B2690" s="7" t="s">
        <v>1519</v>
      </c>
      <c r="C2690" s="7" t="s">
        <v>773</v>
      </c>
      <c r="D2690" s="649"/>
      <c r="E2690" s="649"/>
      <c r="F2690" s="649"/>
      <c r="G2690" s="649"/>
      <c r="H2690" s="649"/>
    </row>
    <row r="2691" spans="1:8">
      <c r="A2691" s="7" t="s">
        <v>1518</v>
      </c>
      <c r="B2691" s="7" t="s">
        <v>1517</v>
      </c>
      <c r="C2691" s="7" t="s">
        <v>773</v>
      </c>
      <c r="D2691" s="649"/>
      <c r="E2691" s="649"/>
      <c r="F2691" s="649"/>
      <c r="G2691" s="649"/>
      <c r="H2691" s="649"/>
    </row>
    <row r="2692" spans="1:8">
      <c r="A2692" s="7" t="s">
        <v>1516</v>
      </c>
      <c r="B2692" s="7" t="s">
        <v>1515</v>
      </c>
      <c r="C2692" s="7" t="s">
        <v>773</v>
      </c>
      <c r="D2692" s="649"/>
      <c r="E2692" s="649"/>
      <c r="F2692" s="649"/>
      <c r="G2692" s="649"/>
      <c r="H2692" s="649"/>
    </row>
    <row r="2693" spans="1:8">
      <c r="A2693" s="7" t="s">
        <v>1514</v>
      </c>
      <c r="B2693" s="7" t="s">
        <v>1513</v>
      </c>
      <c r="C2693" s="7" t="s">
        <v>773</v>
      </c>
      <c r="D2693" s="649"/>
      <c r="E2693" s="649"/>
      <c r="F2693" s="649"/>
      <c r="G2693" s="649"/>
      <c r="H2693" s="649"/>
    </row>
    <row r="2694" spans="1:8">
      <c r="A2694" s="7" t="s">
        <v>1512</v>
      </c>
      <c r="B2694" s="7" t="s">
        <v>1352</v>
      </c>
      <c r="C2694" s="7" t="s">
        <v>773</v>
      </c>
      <c r="D2694" s="649"/>
      <c r="E2694" s="649"/>
      <c r="F2694" s="649"/>
      <c r="G2694" s="649"/>
      <c r="H2694" s="649"/>
    </row>
    <row r="2695" spans="1:8">
      <c r="A2695" s="7" t="s">
        <v>1511</v>
      </c>
      <c r="B2695" s="7" t="s">
        <v>1510</v>
      </c>
      <c r="C2695" s="7" t="s">
        <v>773</v>
      </c>
      <c r="D2695" s="649">
        <v>22.43</v>
      </c>
      <c r="E2695" s="649">
        <v>172.07</v>
      </c>
      <c r="F2695" s="649">
        <v>183.03</v>
      </c>
      <c r="G2695" s="649">
        <v>685.87</v>
      </c>
      <c r="H2695" s="650">
        <v>1135.5899999999999</v>
      </c>
    </row>
    <row r="2696" spans="1:8">
      <c r="A2696" s="7" t="s">
        <v>1509</v>
      </c>
      <c r="B2696" s="7" t="s">
        <v>1508</v>
      </c>
      <c r="C2696" s="7" t="s">
        <v>773</v>
      </c>
      <c r="D2696" s="649"/>
      <c r="E2696" s="649"/>
      <c r="F2696" s="649"/>
      <c r="G2696" s="649"/>
      <c r="H2696" s="649"/>
    </row>
    <row r="2697" spans="1:8">
      <c r="A2697" s="7" t="s">
        <v>1507</v>
      </c>
      <c r="B2697" s="7" t="s">
        <v>1506</v>
      </c>
      <c r="C2697" s="7" t="s">
        <v>773</v>
      </c>
      <c r="D2697" s="649">
        <v>2.69</v>
      </c>
      <c r="E2697" s="649">
        <v>5.66</v>
      </c>
      <c r="F2697" s="649">
        <v>7.19</v>
      </c>
      <c r="G2697" s="649">
        <v>3.76</v>
      </c>
      <c r="H2697" s="649">
        <v>7.45</v>
      </c>
    </row>
    <row r="2698" spans="1:8">
      <c r="A2698" s="7" t="s">
        <v>1505</v>
      </c>
      <c r="B2698" s="7" t="s">
        <v>1504</v>
      </c>
      <c r="C2698" s="7" t="s">
        <v>773</v>
      </c>
      <c r="D2698" s="649">
        <v>0.04</v>
      </c>
      <c r="E2698" s="649">
        <v>0.04</v>
      </c>
      <c r="F2698" s="649"/>
      <c r="G2698" s="649"/>
      <c r="H2698" s="649">
        <v>0.28000000000000003</v>
      </c>
    </row>
    <row r="2699" spans="1:8">
      <c r="A2699" s="7" t="s">
        <v>1503</v>
      </c>
      <c r="B2699" s="7" t="s">
        <v>1502</v>
      </c>
      <c r="C2699" s="7" t="s">
        <v>773</v>
      </c>
      <c r="D2699" s="649"/>
      <c r="E2699" s="649"/>
      <c r="F2699" s="649">
        <v>1.63</v>
      </c>
      <c r="G2699" s="649"/>
      <c r="H2699" s="649">
        <v>84.44</v>
      </c>
    </row>
    <row r="2700" spans="1:8">
      <c r="A2700" s="7" t="s">
        <v>1501</v>
      </c>
      <c r="B2700" s="7" t="s">
        <v>1500</v>
      </c>
      <c r="C2700" s="7" t="s">
        <v>773</v>
      </c>
      <c r="D2700" s="649"/>
      <c r="E2700" s="649"/>
      <c r="F2700" s="649"/>
      <c r="G2700" s="649"/>
      <c r="H2700" s="649"/>
    </row>
    <row r="2701" spans="1:8">
      <c r="A2701" s="7" t="s">
        <v>1499</v>
      </c>
      <c r="B2701" s="7" t="s">
        <v>1498</v>
      </c>
      <c r="C2701" s="7" t="s">
        <v>773</v>
      </c>
      <c r="D2701" s="649"/>
      <c r="E2701" s="649"/>
      <c r="F2701" s="649"/>
      <c r="G2701" s="649"/>
      <c r="H2701" s="649"/>
    </row>
    <row r="2702" spans="1:8">
      <c r="A2702" s="7" t="s">
        <v>1497</v>
      </c>
      <c r="B2702" s="7" t="s">
        <v>1496</v>
      </c>
      <c r="C2702" s="7" t="s">
        <v>773</v>
      </c>
      <c r="D2702" s="649"/>
      <c r="E2702" s="649"/>
      <c r="F2702" s="649"/>
      <c r="G2702" s="649"/>
      <c r="H2702" s="649"/>
    </row>
    <row r="2703" spans="1:8">
      <c r="A2703" s="7" t="s">
        <v>1495</v>
      </c>
      <c r="B2703" s="7" t="s">
        <v>1494</v>
      </c>
      <c r="C2703" s="7" t="s">
        <v>773</v>
      </c>
      <c r="D2703" s="649"/>
      <c r="E2703" s="649"/>
      <c r="F2703" s="649"/>
      <c r="G2703" s="649"/>
      <c r="H2703" s="649"/>
    </row>
    <row r="2704" spans="1:8">
      <c r="A2704" s="7" t="s">
        <v>1493</v>
      </c>
      <c r="B2704" s="7" t="s">
        <v>1492</v>
      </c>
      <c r="C2704" s="7" t="s">
        <v>773</v>
      </c>
      <c r="D2704" s="649"/>
      <c r="E2704" s="649"/>
      <c r="F2704" s="649"/>
      <c r="G2704" s="649"/>
      <c r="H2704" s="649"/>
    </row>
    <row r="2705" spans="1:8">
      <c r="A2705" s="7" t="s">
        <v>1491</v>
      </c>
      <c r="B2705" s="7" t="s">
        <v>1490</v>
      </c>
      <c r="C2705" s="7" t="s">
        <v>773</v>
      </c>
      <c r="D2705" s="649">
        <v>2.5299999999999998</v>
      </c>
      <c r="E2705" s="649">
        <v>3.43</v>
      </c>
      <c r="F2705" s="649"/>
      <c r="G2705" s="649">
        <v>0.12</v>
      </c>
      <c r="H2705" s="649">
        <v>0.04</v>
      </c>
    </row>
    <row r="2706" spans="1:8">
      <c r="A2706" s="7" t="s">
        <v>1489</v>
      </c>
      <c r="B2706" s="7" t="s">
        <v>1488</v>
      </c>
      <c r="C2706" s="7" t="s">
        <v>773</v>
      </c>
      <c r="D2706" s="649"/>
      <c r="E2706" s="649"/>
      <c r="F2706" s="649"/>
      <c r="G2706" s="649"/>
      <c r="H2706" s="649"/>
    </row>
    <row r="2707" spans="1:8">
      <c r="A2707" s="7" t="s">
        <v>1487</v>
      </c>
      <c r="B2707" s="7" t="s">
        <v>1486</v>
      </c>
      <c r="C2707" s="7" t="s">
        <v>773</v>
      </c>
      <c r="D2707" s="649">
        <v>2.5299999999999998</v>
      </c>
      <c r="E2707" s="649">
        <v>3.43</v>
      </c>
      <c r="F2707" s="649"/>
      <c r="G2707" s="649">
        <v>0.12</v>
      </c>
      <c r="H2707" s="649">
        <v>0.04</v>
      </c>
    </row>
    <row r="2708" spans="1:8">
      <c r="A2708" s="7" t="s">
        <v>1485</v>
      </c>
      <c r="B2708" s="7" t="s">
        <v>1484</v>
      </c>
      <c r="C2708" s="7" t="s">
        <v>773</v>
      </c>
      <c r="D2708" s="649"/>
      <c r="E2708" s="649"/>
      <c r="F2708" s="649"/>
      <c r="G2708" s="649"/>
      <c r="H2708" s="649"/>
    </row>
    <row r="2709" spans="1:8">
      <c r="A2709" s="7" t="s">
        <v>1483</v>
      </c>
      <c r="B2709" s="7" t="s">
        <v>1482</v>
      </c>
      <c r="C2709" s="7" t="s">
        <v>773</v>
      </c>
      <c r="D2709" s="649"/>
      <c r="E2709" s="649"/>
      <c r="F2709" s="649"/>
      <c r="G2709" s="649"/>
      <c r="H2709" s="649"/>
    </row>
    <row r="2710" spans="1:8">
      <c r="A2710" s="7" t="s">
        <v>1481</v>
      </c>
      <c r="B2710" s="7" t="s">
        <v>1480</v>
      </c>
      <c r="C2710" s="7" t="s">
        <v>773</v>
      </c>
      <c r="D2710" s="649"/>
      <c r="E2710" s="649"/>
      <c r="F2710" s="649"/>
      <c r="G2710" s="649"/>
      <c r="H2710" s="649"/>
    </row>
    <row r="2711" spans="1:8">
      <c r="A2711" s="7" t="s">
        <v>1479</v>
      </c>
      <c r="B2711" s="7" t="s">
        <v>1478</v>
      </c>
      <c r="C2711" s="7" t="s">
        <v>773</v>
      </c>
      <c r="D2711" s="649"/>
      <c r="E2711" s="649"/>
      <c r="F2711" s="649"/>
      <c r="G2711" s="649"/>
      <c r="H2711" s="649"/>
    </row>
    <row r="2712" spans="1:8">
      <c r="A2712" s="7" t="s">
        <v>1477</v>
      </c>
      <c r="B2712" s="7" t="s">
        <v>1476</v>
      </c>
      <c r="C2712" s="7" t="s">
        <v>773</v>
      </c>
      <c r="D2712" s="649"/>
      <c r="E2712" s="649"/>
      <c r="F2712" s="649"/>
      <c r="G2712" s="649"/>
      <c r="H2712" s="649"/>
    </row>
    <row r="2713" spans="1:8">
      <c r="A2713" s="7" t="s">
        <v>1475</v>
      </c>
      <c r="B2713" s="7" t="s">
        <v>1474</v>
      </c>
      <c r="C2713" s="7" t="s">
        <v>773</v>
      </c>
      <c r="D2713" s="649"/>
      <c r="E2713" s="649"/>
      <c r="F2713" s="649"/>
      <c r="G2713" s="649">
        <v>0.06</v>
      </c>
      <c r="H2713" s="649"/>
    </row>
    <row r="2714" spans="1:8">
      <c r="A2714" s="7" t="s">
        <v>1473</v>
      </c>
      <c r="B2714" s="7" t="s">
        <v>1472</v>
      </c>
      <c r="C2714" s="7" t="s">
        <v>773</v>
      </c>
      <c r="D2714" s="649"/>
      <c r="E2714" s="649"/>
      <c r="F2714" s="649"/>
      <c r="G2714" s="649">
        <v>0.06</v>
      </c>
      <c r="H2714" s="649"/>
    </row>
    <row r="2715" spans="1:8">
      <c r="A2715" s="7" t="s">
        <v>1471</v>
      </c>
      <c r="B2715" s="7" t="s">
        <v>1470</v>
      </c>
      <c r="C2715" s="7" t="s">
        <v>773</v>
      </c>
      <c r="D2715" s="649"/>
      <c r="E2715" s="649"/>
      <c r="F2715" s="649"/>
      <c r="G2715" s="649"/>
      <c r="H2715" s="649"/>
    </row>
    <row r="2716" spans="1:8">
      <c r="A2716" s="7" t="s">
        <v>1469</v>
      </c>
      <c r="B2716" s="7" t="s">
        <v>1468</v>
      </c>
      <c r="C2716" s="7" t="s">
        <v>773</v>
      </c>
      <c r="D2716" s="649"/>
      <c r="E2716" s="649"/>
      <c r="F2716" s="649"/>
      <c r="G2716" s="649"/>
      <c r="H2716" s="649"/>
    </row>
    <row r="2717" spans="1:8">
      <c r="A2717" s="7" t="s">
        <v>1467</v>
      </c>
      <c r="B2717" s="7" t="s">
        <v>1466</v>
      </c>
      <c r="C2717" s="7" t="s">
        <v>773</v>
      </c>
      <c r="D2717" s="649"/>
      <c r="E2717" s="649"/>
      <c r="F2717" s="649"/>
      <c r="G2717" s="649"/>
      <c r="H2717" s="649"/>
    </row>
    <row r="2718" spans="1:8">
      <c r="A2718" s="7" t="s">
        <v>1465</v>
      </c>
      <c r="B2718" s="7" t="s">
        <v>1464</v>
      </c>
      <c r="C2718" s="7" t="s">
        <v>773</v>
      </c>
      <c r="D2718" s="649"/>
      <c r="E2718" s="649"/>
      <c r="F2718" s="649"/>
      <c r="G2718" s="649"/>
      <c r="H2718" s="649"/>
    </row>
    <row r="2719" spans="1:8">
      <c r="A2719" s="7" t="s">
        <v>1463</v>
      </c>
      <c r="B2719" s="7" t="s">
        <v>1462</v>
      </c>
      <c r="C2719" s="7" t="s">
        <v>773</v>
      </c>
      <c r="D2719" s="649"/>
      <c r="E2719" s="649"/>
      <c r="F2719" s="649"/>
      <c r="G2719" s="649"/>
      <c r="H2719" s="649"/>
    </row>
    <row r="2720" spans="1:8">
      <c r="A2720" s="7" t="s">
        <v>1461</v>
      </c>
      <c r="B2720" s="7" t="s">
        <v>1460</v>
      </c>
      <c r="C2720" s="7" t="s">
        <v>773</v>
      </c>
      <c r="D2720" s="649"/>
      <c r="E2720" s="649"/>
      <c r="F2720" s="649"/>
      <c r="G2720" s="649"/>
      <c r="H2720" s="649"/>
    </row>
    <row r="2721" spans="1:8">
      <c r="A2721" s="7" t="s">
        <v>1459</v>
      </c>
      <c r="B2721" s="7" t="s">
        <v>1458</v>
      </c>
      <c r="C2721" s="7" t="s">
        <v>773</v>
      </c>
      <c r="D2721" s="649"/>
      <c r="E2721" s="649"/>
      <c r="F2721" s="649"/>
      <c r="G2721" s="649"/>
      <c r="H2721" s="649"/>
    </row>
    <row r="2722" spans="1:8">
      <c r="A2722" s="7" t="s">
        <v>1457</v>
      </c>
      <c r="B2722" s="7" t="s">
        <v>1456</v>
      </c>
      <c r="C2722" s="7" t="s">
        <v>773</v>
      </c>
      <c r="D2722" s="649"/>
      <c r="E2722" s="649"/>
      <c r="F2722" s="649"/>
      <c r="G2722" s="649"/>
      <c r="H2722" s="649"/>
    </row>
    <row r="2723" spans="1:8">
      <c r="A2723" s="7" t="s">
        <v>1455</v>
      </c>
      <c r="B2723" s="7" t="s">
        <v>1454</v>
      </c>
      <c r="C2723" s="7" t="s">
        <v>773</v>
      </c>
      <c r="D2723" s="649">
        <v>0.1</v>
      </c>
      <c r="E2723" s="649">
        <v>0.01</v>
      </c>
      <c r="F2723" s="649">
        <v>0</v>
      </c>
      <c r="G2723" s="649">
        <v>0.04</v>
      </c>
      <c r="H2723" s="649">
        <v>0</v>
      </c>
    </row>
    <row r="2724" spans="1:8">
      <c r="A2724" s="7" t="s">
        <v>1453</v>
      </c>
      <c r="B2724" s="7" t="s">
        <v>1452</v>
      </c>
      <c r="C2724" s="7" t="s">
        <v>773</v>
      </c>
      <c r="D2724" s="649"/>
      <c r="E2724" s="649"/>
      <c r="F2724" s="649"/>
      <c r="G2724" s="649"/>
      <c r="H2724" s="649"/>
    </row>
    <row r="2725" spans="1:8">
      <c r="A2725" s="7" t="s">
        <v>1451</v>
      </c>
      <c r="B2725" s="7" t="s">
        <v>1450</v>
      </c>
      <c r="C2725" s="7" t="s">
        <v>773</v>
      </c>
      <c r="D2725" s="649"/>
      <c r="E2725" s="649"/>
      <c r="F2725" s="649"/>
      <c r="G2725" s="649"/>
      <c r="H2725" s="649"/>
    </row>
    <row r="2726" spans="1:8">
      <c r="A2726" s="7" t="s">
        <v>1449</v>
      </c>
      <c r="B2726" s="7" t="s">
        <v>1448</v>
      </c>
      <c r="C2726" s="7" t="s">
        <v>773</v>
      </c>
      <c r="D2726" s="649">
        <v>0.1</v>
      </c>
      <c r="E2726" s="649">
        <v>0.01</v>
      </c>
      <c r="F2726" s="649">
        <v>0</v>
      </c>
      <c r="G2726" s="649">
        <v>0.04</v>
      </c>
      <c r="H2726" s="649">
        <v>0</v>
      </c>
    </row>
    <row r="2727" spans="1:8">
      <c r="A2727" s="7" t="s">
        <v>1447</v>
      </c>
      <c r="B2727" s="7" t="s">
        <v>1446</v>
      </c>
      <c r="C2727" s="7" t="s">
        <v>773</v>
      </c>
      <c r="D2727" s="649"/>
      <c r="E2727" s="649"/>
      <c r="F2727" s="649"/>
      <c r="G2727" s="649"/>
      <c r="H2727" s="649"/>
    </row>
    <row r="2728" spans="1:8">
      <c r="A2728" s="7" t="s">
        <v>1445</v>
      </c>
      <c r="B2728" s="7" t="s">
        <v>1444</v>
      </c>
      <c r="C2728" s="7" t="s">
        <v>773</v>
      </c>
      <c r="D2728" s="649"/>
      <c r="E2728" s="649"/>
      <c r="F2728" s="649"/>
      <c r="G2728" s="649"/>
      <c r="H2728" s="649"/>
    </row>
    <row r="2729" spans="1:8">
      <c r="A2729" s="7" t="s">
        <v>1443</v>
      </c>
      <c r="B2729" s="7" t="s">
        <v>1442</v>
      </c>
      <c r="C2729" s="7" t="s">
        <v>773</v>
      </c>
      <c r="D2729" s="649"/>
      <c r="E2729" s="649"/>
      <c r="F2729" s="649"/>
      <c r="G2729" s="649"/>
      <c r="H2729" s="649"/>
    </row>
    <row r="2730" spans="1:8">
      <c r="A2730" s="7" t="s">
        <v>1441</v>
      </c>
      <c r="B2730" s="7" t="s">
        <v>1440</v>
      </c>
      <c r="C2730" s="7" t="s">
        <v>773</v>
      </c>
      <c r="D2730" s="649"/>
      <c r="E2730" s="649"/>
      <c r="F2730" s="649"/>
      <c r="G2730" s="649"/>
      <c r="H2730" s="649"/>
    </row>
    <row r="2731" spans="1:8">
      <c r="A2731" s="7" t="s">
        <v>1439</v>
      </c>
      <c r="B2731" s="7" t="s">
        <v>1438</v>
      </c>
      <c r="C2731" s="7" t="s">
        <v>773</v>
      </c>
      <c r="D2731" s="649"/>
      <c r="E2731" s="649"/>
      <c r="F2731" s="649"/>
      <c r="G2731" s="649">
        <v>0.23</v>
      </c>
      <c r="H2731" s="649">
        <v>0.23</v>
      </c>
    </row>
    <row r="2732" spans="1:8">
      <c r="A2732" s="7" t="s">
        <v>1437</v>
      </c>
      <c r="B2732" s="7" t="s">
        <v>1436</v>
      </c>
      <c r="C2732" s="7" t="s">
        <v>773</v>
      </c>
      <c r="D2732" s="649"/>
      <c r="E2732" s="649"/>
      <c r="F2732" s="649"/>
      <c r="G2732" s="649">
        <v>0.23</v>
      </c>
      <c r="H2732" s="649">
        <v>0.23</v>
      </c>
    </row>
    <row r="2733" spans="1:8">
      <c r="A2733" s="7" t="s">
        <v>1435</v>
      </c>
      <c r="B2733" s="7" t="s">
        <v>1434</v>
      </c>
      <c r="C2733" s="7" t="s">
        <v>773</v>
      </c>
      <c r="D2733" s="649"/>
      <c r="E2733" s="649"/>
      <c r="F2733" s="649"/>
      <c r="G2733" s="649"/>
      <c r="H2733" s="649"/>
    </row>
    <row r="2734" spans="1:8">
      <c r="A2734" s="7" t="s">
        <v>1433</v>
      </c>
      <c r="B2734" s="7" t="s">
        <v>1432</v>
      </c>
      <c r="C2734" s="7" t="s">
        <v>773</v>
      </c>
      <c r="D2734" s="649"/>
      <c r="E2734" s="649"/>
      <c r="F2734" s="649"/>
      <c r="G2734" s="649"/>
      <c r="H2734" s="649"/>
    </row>
    <row r="2735" spans="1:8">
      <c r="A2735" s="7" t="s">
        <v>1431</v>
      </c>
      <c r="B2735" s="7" t="s">
        <v>1430</v>
      </c>
      <c r="C2735" s="7" t="s">
        <v>773</v>
      </c>
      <c r="D2735" s="649"/>
      <c r="E2735" s="649"/>
      <c r="F2735" s="649"/>
      <c r="G2735" s="649"/>
      <c r="H2735" s="649"/>
    </row>
    <row r="2736" spans="1:8">
      <c r="A2736" s="7" t="s">
        <v>1429</v>
      </c>
      <c r="B2736" s="7" t="s">
        <v>1428</v>
      </c>
      <c r="C2736" s="7" t="s">
        <v>773</v>
      </c>
      <c r="D2736" s="649"/>
      <c r="E2736" s="649"/>
      <c r="F2736" s="649"/>
      <c r="G2736" s="649"/>
      <c r="H2736" s="649"/>
    </row>
    <row r="2737" spans="1:8">
      <c r="A2737" s="7" t="s">
        <v>1427</v>
      </c>
      <c r="B2737" s="7" t="s">
        <v>1426</v>
      </c>
      <c r="C2737" s="7" t="s">
        <v>773</v>
      </c>
      <c r="D2737" s="649"/>
      <c r="E2737" s="649"/>
      <c r="F2737" s="649"/>
      <c r="G2737" s="649"/>
      <c r="H2737" s="649"/>
    </row>
    <row r="2738" spans="1:8">
      <c r="A2738" s="7" t="s">
        <v>1425</v>
      </c>
      <c r="B2738" s="7" t="s">
        <v>1424</v>
      </c>
      <c r="C2738" s="7" t="s">
        <v>773</v>
      </c>
      <c r="D2738" s="649"/>
      <c r="E2738" s="649"/>
      <c r="F2738" s="649"/>
      <c r="G2738" s="649"/>
      <c r="H2738" s="649"/>
    </row>
    <row r="2739" spans="1:8">
      <c r="A2739" s="7" t="s">
        <v>1423</v>
      </c>
      <c r="B2739" s="7" t="s">
        <v>1422</v>
      </c>
      <c r="C2739" s="7" t="s">
        <v>773</v>
      </c>
      <c r="D2739" s="649"/>
      <c r="E2739" s="649"/>
      <c r="F2739" s="649"/>
      <c r="G2739" s="649"/>
      <c r="H2739" s="649"/>
    </row>
    <row r="2740" spans="1:8">
      <c r="A2740" s="7" t="s">
        <v>1421</v>
      </c>
      <c r="B2740" s="7" t="s">
        <v>1420</v>
      </c>
      <c r="C2740" s="7" t="s">
        <v>773</v>
      </c>
      <c r="D2740" s="649"/>
      <c r="E2740" s="649"/>
      <c r="F2740" s="649"/>
      <c r="G2740" s="649"/>
      <c r="H2740" s="649"/>
    </row>
    <row r="2741" spans="1:8">
      <c r="A2741" s="7" t="s">
        <v>1419</v>
      </c>
      <c r="B2741" s="7" t="s">
        <v>1418</v>
      </c>
      <c r="C2741" s="7" t="s">
        <v>773</v>
      </c>
      <c r="D2741" s="649"/>
      <c r="E2741" s="649"/>
      <c r="F2741" s="649"/>
      <c r="G2741" s="649"/>
      <c r="H2741" s="649"/>
    </row>
    <row r="2742" spans="1:8">
      <c r="A2742" s="7" t="s">
        <v>1417</v>
      </c>
      <c r="B2742" s="7" t="s">
        <v>1416</v>
      </c>
      <c r="C2742" s="7" t="s">
        <v>773</v>
      </c>
      <c r="D2742" s="649"/>
      <c r="E2742" s="649"/>
      <c r="F2742" s="649"/>
      <c r="G2742" s="649"/>
      <c r="H2742" s="649"/>
    </row>
    <row r="2743" spans="1:8">
      <c r="A2743" s="7" t="s">
        <v>1415</v>
      </c>
      <c r="B2743" s="7" t="s">
        <v>1414</v>
      </c>
      <c r="C2743" s="7" t="s">
        <v>773</v>
      </c>
      <c r="D2743" s="649"/>
      <c r="E2743" s="649"/>
      <c r="F2743" s="649"/>
      <c r="G2743" s="649"/>
      <c r="H2743" s="649"/>
    </row>
    <row r="2744" spans="1:8">
      <c r="A2744" s="7" t="s">
        <v>1413</v>
      </c>
      <c r="B2744" s="7" t="s">
        <v>1412</v>
      </c>
      <c r="C2744" s="7" t="s">
        <v>773</v>
      </c>
      <c r="D2744" s="649"/>
      <c r="E2744" s="649"/>
      <c r="F2744" s="649"/>
      <c r="G2744" s="649"/>
      <c r="H2744" s="649"/>
    </row>
    <row r="2745" spans="1:8">
      <c r="A2745" s="7" t="s">
        <v>1411</v>
      </c>
      <c r="B2745" s="7" t="s">
        <v>1410</v>
      </c>
      <c r="C2745" s="7" t="s">
        <v>773</v>
      </c>
      <c r="D2745" s="649"/>
      <c r="E2745" s="649"/>
      <c r="F2745" s="649"/>
      <c r="G2745" s="649"/>
      <c r="H2745" s="649"/>
    </row>
    <row r="2746" spans="1:8">
      <c r="A2746" s="7" t="s">
        <v>1409</v>
      </c>
      <c r="B2746" s="7" t="s">
        <v>1408</v>
      </c>
      <c r="C2746" s="7" t="s">
        <v>773</v>
      </c>
      <c r="D2746" s="649"/>
      <c r="E2746" s="649"/>
      <c r="F2746" s="649"/>
      <c r="G2746" s="649"/>
      <c r="H2746" s="649"/>
    </row>
    <row r="2747" spans="1:8">
      <c r="A2747" s="7" t="s">
        <v>1407</v>
      </c>
      <c r="B2747" s="7" t="s">
        <v>1406</v>
      </c>
      <c r="C2747" s="7" t="s">
        <v>773</v>
      </c>
      <c r="D2747" s="649"/>
      <c r="E2747" s="649"/>
      <c r="F2747" s="649"/>
      <c r="G2747" s="649"/>
      <c r="H2747" s="649"/>
    </row>
    <row r="2748" spans="1:8">
      <c r="A2748" s="7" t="s">
        <v>1405</v>
      </c>
      <c r="B2748" s="7" t="s">
        <v>1404</v>
      </c>
      <c r="C2748" s="7" t="s">
        <v>773</v>
      </c>
      <c r="D2748" s="649"/>
      <c r="E2748" s="649"/>
      <c r="F2748" s="649"/>
      <c r="G2748" s="649"/>
      <c r="H2748" s="649"/>
    </row>
    <row r="2749" spans="1:8">
      <c r="A2749" s="7" t="s">
        <v>1403</v>
      </c>
      <c r="B2749" s="7" t="s">
        <v>1402</v>
      </c>
      <c r="C2749" s="7" t="s">
        <v>773</v>
      </c>
      <c r="D2749" s="649"/>
      <c r="E2749" s="649"/>
      <c r="F2749" s="649"/>
      <c r="G2749" s="649"/>
      <c r="H2749" s="649"/>
    </row>
    <row r="2750" spans="1:8">
      <c r="A2750" s="7" t="s">
        <v>1401</v>
      </c>
      <c r="B2750" s="7" t="s">
        <v>1400</v>
      </c>
      <c r="C2750" s="7" t="s">
        <v>773</v>
      </c>
      <c r="D2750" s="649"/>
      <c r="E2750" s="649"/>
      <c r="F2750" s="649"/>
      <c r="G2750" s="649"/>
      <c r="H2750" s="649"/>
    </row>
    <row r="2751" spans="1:8">
      <c r="A2751" s="7" t="s">
        <v>1399</v>
      </c>
      <c r="B2751" s="7" t="s">
        <v>1398</v>
      </c>
      <c r="C2751" s="7" t="s">
        <v>773</v>
      </c>
      <c r="D2751" s="649"/>
      <c r="E2751" s="649"/>
      <c r="F2751" s="649"/>
      <c r="G2751" s="649"/>
      <c r="H2751" s="649"/>
    </row>
    <row r="2752" spans="1:8">
      <c r="A2752" s="7" t="s">
        <v>1397</v>
      </c>
      <c r="B2752" s="7" t="s">
        <v>1396</v>
      </c>
      <c r="C2752" s="7" t="s">
        <v>773</v>
      </c>
      <c r="D2752" s="649"/>
      <c r="E2752" s="649"/>
      <c r="F2752" s="649"/>
      <c r="G2752" s="649"/>
      <c r="H2752" s="649"/>
    </row>
    <row r="2753" spans="1:8">
      <c r="A2753" s="7" t="s">
        <v>1395</v>
      </c>
      <c r="B2753" s="7" t="s">
        <v>1394</v>
      </c>
      <c r="C2753" s="7" t="s">
        <v>773</v>
      </c>
      <c r="D2753" s="649"/>
      <c r="E2753" s="649"/>
      <c r="F2753" s="649"/>
      <c r="G2753" s="649"/>
      <c r="H2753" s="649"/>
    </row>
    <row r="2754" spans="1:8">
      <c r="A2754" s="7" t="s">
        <v>1393</v>
      </c>
      <c r="B2754" s="7" t="s">
        <v>1392</v>
      </c>
      <c r="C2754" s="7" t="s">
        <v>773</v>
      </c>
      <c r="D2754" s="649"/>
      <c r="E2754" s="649"/>
      <c r="F2754" s="649"/>
      <c r="G2754" s="649"/>
      <c r="H2754" s="649"/>
    </row>
    <row r="2755" spans="1:8">
      <c r="A2755" s="7" t="s">
        <v>1391</v>
      </c>
      <c r="B2755" s="7" t="s">
        <v>1390</v>
      </c>
      <c r="C2755" s="7" t="s">
        <v>773</v>
      </c>
      <c r="D2755" s="649"/>
      <c r="E2755" s="649">
        <v>18.14</v>
      </c>
      <c r="F2755" s="649">
        <v>33.840000000000003</v>
      </c>
      <c r="G2755" s="649">
        <v>188.13</v>
      </c>
      <c r="H2755" s="649">
        <v>3.37</v>
      </c>
    </row>
    <row r="2756" spans="1:8">
      <c r="A2756" s="7" t="s">
        <v>1389</v>
      </c>
      <c r="B2756" s="7" t="s">
        <v>1388</v>
      </c>
      <c r="C2756" s="7" t="s">
        <v>773</v>
      </c>
      <c r="D2756" s="649"/>
      <c r="E2756" s="649">
        <v>18.14</v>
      </c>
      <c r="F2756" s="649">
        <v>33.840000000000003</v>
      </c>
      <c r="G2756" s="649">
        <v>188.13</v>
      </c>
      <c r="H2756" s="649">
        <v>3.37</v>
      </c>
    </row>
    <row r="2757" spans="1:8">
      <c r="A2757" s="7" t="s">
        <v>1387</v>
      </c>
      <c r="B2757" s="7" t="s">
        <v>1386</v>
      </c>
      <c r="C2757" s="7" t="s">
        <v>773</v>
      </c>
      <c r="D2757" s="649"/>
      <c r="E2757" s="649"/>
      <c r="F2757" s="649"/>
      <c r="G2757" s="649"/>
      <c r="H2757" s="649"/>
    </row>
    <row r="2758" spans="1:8">
      <c r="A2758" s="7" t="s">
        <v>1385</v>
      </c>
      <c r="B2758" s="7" t="s">
        <v>1384</v>
      </c>
      <c r="C2758" s="7" t="s">
        <v>773</v>
      </c>
      <c r="D2758" s="649"/>
      <c r="E2758" s="649"/>
      <c r="F2758" s="649"/>
      <c r="G2758" s="649"/>
      <c r="H2758" s="649"/>
    </row>
    <row r="2759" spans="1:8">
      <c r="A2759" s="7" t="s">
        <v>1383</v>
      </c>
      <c r="B2759" s="7" t="s">
        <v>1382</v>
      </c>
      <c r="C2759" s="7" t="s">
        <v>773</v>
      </c>
      <c r="D2759" s="649">
        <v>9.1199999999999992</v>
      </c>
      <c r="E2759" s="649">
        <v>75.400000000000006</v>
      </c>
      <c r="F2759" s="649">
        <v>134.34</v>
      </c>
      <c r="G2759" s="649">
        <v>493.53</v>
      </c>
      <c r="H2759" s="649">
        <v>990.52</v>
      </c>
    </row>
    <row r="2760" spans="1:8">
      <c r="A2760" s="7" t="s">
        <v>1381</v>
      </c>
      <c r="B2760" s="7" t="s">
        <v>1380</v>
      </c>
      <c r="C2760" s="7" t="s">
        <v>773</v>
      </c>
      <c r="D2760" s="649">
        <v>9.1199999999999992</v>
      </c>
      <c r="E2760" s="649">
        <v>75.400000000000006</v>
      </c>
      <c r="F2760" s="649">
        <v>134.34</v>
      </c>
      <c r="G2760" s="649">
        <v>493.53</v>
      </c>
      <c r="H2760" s="649">
        <v>990.52</v>
      </c>
    </row>
    <row r="2761" spans="1:8">
      <c r="A2761" s="7" t="s">
        <v>1379</v>
      </c>
      <c r="B2761" s="7" t="s">
        <v>1378</v>
      </c>
      <c r="C2761" s="7" t="s">
        <v>773</v>
      </c>
      <c r="D2761" s="649"/>
      <c r="E2761" s="649"/>
      <c r="F2761" s="649"/>
      <c r="G2761" s="649"/>
      <c r="H2761" s="649"/>
    </row>
    <row r="2762" spans="1:8">
      <c r="A2762" s="7" t="s">
        <v>1377</v>
      </c>
      <c r="B2762" s="7" t="s">
        <v>1376</v>
      </c>
      <c r="C2762" s="7" t="s">
        <v>773</v>
      </c>
      <c r="D2762" s="649"/>
      <c r="E2762" s="649"/>
      <c r="F2762" s="649"/>
      <c r="G2762" s="649"/>
      <c r="H2762" s="649"/>
    </row>
    <row r="2763" spans="1:8">
      <c r="A2763" s="7" t="s">
        <v>1375</v>
      </c>
      <c r="B2763" s="7" t="s">
        <v>1374</v>
      </c>
      <c r="C2763" s="7" t="s">
        <v>773</v>
      </c>
      <c r="D2763" s="649"/>
      <c r="E2763" s="649"/>
      <c r="F2763" s="649"/>
      <c r="G2763" s="649"/>
      <c r="H2763" s="649"/>
    </row>
    <row r="2764" spans="1:8">
      <c r="A2764" s="7" t="s">
        <v>1373</v>
      </c>
      <c r="B2764" s="7" t="s">
        <v>1372</v>
      </c>
      <c r="C2764" s="7" t="s">
        <v>773</v>
      </c>
      <c r="D2764" s="649"/>
      <c r="E2764" s="649"/>
      <c r="F2764" s="649"/>
      <c r="G2764" s="649"/>
      <c r="H2764" s="649"/>
    </row>
    <row r="2765" spans="1:8">
      <c r="A2765" s="7" t="s">
        <v>1371</v>
      </c>
      <c r="B2765" s="7" t="s">
        <v>1370</v>
      </c>
      <c r="C2765" s="7" t="s">
        <v>773</v>
      </c>
      <c r="D2765" s="649"/>
      <c r="E2765" s="649">
        <v>63.21</v>
      </c>
      <c r="F2765" s="649">
        <v>6.03</v>
      </c>
      <c r="G2765" s="649"/>
      <c r="H2765" s="649"/>
    </row>
    <row r="2766" spans="1:8">
      <c r="A2766" s="7" t="s">
        <v>1369</v>
      </c>
      <c r="B2766" s="7" t="s">
        <v>1368</v>
      </c>
      <c r="C2766" s="7" t="s">
        <v>773</v>
      </c>
      <c r="D2766" s="649"/>
      <c r="E2766" s="649"/>
      <c r="F2766" s="649"/>
      <c r="G2766" s="649"/>
      <c r="H2766" s="649"/>
    </row>
    <row r="2767" spans="1:8">
      <c r="A2767" s="7" t="s">
        <v>1367</v>
      </c>
      <c r="B2767" s="7" t="s">
        <v>1366</v>
      </c>
      <c r="C2767" s="7" t="s">
        <v>773</v>
      </c>
      <c r="D2767" s="649"/>
      <c r="E2767" s="649"/>
      <c r="F2767" s="649"/>
      <c r="G2767" s="649"/>
      <c r="H2767" s="649"/>
    </row>
    <row r="2768" spans="1:8">
      <c r="A2768" s="7" t="s">
        <v>1365</v>
      </c>
      <c r="B2768" s="7" t="s">
        <v>1364</v>
      </c>
      <c r="C2768" s="7" t="s">
        <v>773</v>
      </c>
      <c r="D2768" s="649"/>
      <c r="E2768" s="649">
        <v>6.17</v>
      </c>
      <c r="F2768" s="649"/>
      <c r="G2768" s="649"/>
      <c r="H2768" s="649"/>
    </row>
    <row r="2769" spans="1:8">
      <c r="A2769" s="7" t="s">
        <v>1363</v>
      </c>
      <c r="B2769" s="7" t="s">
        <v>1362</v>
      </c>
      <c r="C2769" s="7" t="s">
        <v>773</v>
      </c>
      <c r="D2769" s="649"/>
      <c r="E2769" s="649"/>
      <c r="F2769" s="649"/>
      <c r="G2769" s="649"/>
      <c r="H2769" s="649"/>
    </row>
    <row r="2770" spans="1:8">
      <c r="A2770" s="7" t="s">
        <v>1361</v>
      </c>
      <c r="B2770" s="7" t="s">
        <v>1360</v>
      </c>
      <c r="C2770" s="7" t="s">
        <v>773</v>
      </c>
      <c r="D2770" s="649">
        <v>7.95</v>
      </c>
      <c r="E2770" s="649"/>
      <c r="F2770" s="649"/>
      <c r="G2770" s="649"/>
      <c r="H2770" s="649">
        <v>49.25</v>
      </c>
    </row>
    <row r="2771" spans="1:8">
      <c r="A2771" s="7" t="s">
        <v>1359</v>
      </c>
      <c r="B2771" s="7" t="s">
        <v>1358</v>
      </c>
      <c r="C2771" s="7" t="s">
        <v>773</v>
      </c>
      <c r="D2771" s="649"/>
      <c r="E2771" s="649"/>
      <c r="F2771" s="649"/>
      <c r="G2771" s="649"/>
      <c r="H2771" s="649"/>
    </row>
    <row r="2772" spans="1:8">
      <c r="A2772" s="7" t="s">
        <v>1357</v>
      </c>
      <c r="B2772" s="7" t="s">
        <v>1356</v>
      </c>
      <c r="C2772" s="7" t="s">
        <v>773</v>
      </c>
      <c r="D2772" s="649"/>
      <c r="E2772" s="649"/>
      <c r="F2772" s="649"/>
      <c r="G2772" s="649"/>
      <c r="H2772" s="649"/>
    </row>
    <row r="2773" spans="1:8">
      <c r="A2773" s="7" t="s">
        <v>1355</v>
      </c>
      <c r="B2773" s="7" t="s">
        <v>1354</v>
      </c>
      <c r="C2773" s="7" t="s">
        <v>773</v>
      </c>
      <c r="D2773" s="649"/>
      <c r="E2773" s="649"/>
      <c r="F2773" s="649"/>
      <c r="G2773" s="649"/>
      <c r="H2773" s="649"/>
    </row>
    <row r="2774" spans="1:8">
      <c r="A2774" s="7" t="s">
        <v>1353</v>
      </c>
      <c r="B2774" s="7" t="s">
        <v>1352</v>
      </c>
      <c r="C2774" s="7" t="s">
        <v>773</v>
      </c>
      <c r="D2774" s="649"/>
      <c r="E2774" s="649"/>
      <c r="F2774" s="649"/>
      <c r="G2774" s="649"/>
      <c r="H2774" s="649"/>
    </row>
    <row r="2775" spans="1:8">
      <c r="A2775" s="7" t="s">
        <v>1351</v>
      </c>
      <c r="B2775" s="7" t="s">
        <v>1350</v>
      </c>
      <c r="C2775" s="7" t="s">
        <v>773</v>
      </c>
      <c r="D2775" s="649">
        <v>0.83</v>
      </c>
      <c r="E2775" s="649">
        <v>-8.57</v>
      </c>
      <c r="F2775" s="649">
        <v>65.81</v>
      </c>
      <c r="G2775" s="649">
        <v>-189.65</v>
      </c>
      <c r="H2775" s="649">
        <v>-112.53</v>
      </c>
    </row>
    <row r="2776" spans="1:8">
      <c r="A2776" s="7" t="s">
        <v>1349</v>
      </c>
      <c r="B2776" s="7" t="s">
        <v>1348</v>
      </c>
      <c r="C2776" s="7" t="s">
        <v>773</v>
      </c>
      <c r="D2776" s="649">
        <v>-49.33</v>
      </c>
      <c r="E2776" s="649">
        <v>-81.91</v>
      </c>
      <c r="F2776" s="649">
        <v>41.15</v>
      </c>
      <c r="G2776" s="649">
        <v>-206.11</v>
      </c>
      <c r="H2776" s="649">
        <v>-150.78</v>
      </c>
    </row>
    <row r="2777" spans="1:8">
      <c r="A2777" s="7" t="s">
        <v>1347</v>
      </c>
      <c r="B2777" s="7" t="s">
        <v>202</v>
      </c>
      <c r="C2777" s="7" t="s">
        <v>773</v>
      </c>
      <c r="D2777" s="649">
        <v>-71.599999999999994</v>
      </c>
      <c r="E2777" s="649">
        <v>-71.010000000000005</v>
      </c>
      <c r="F2777" s="649">
        <v>21.75</v>
      </c>
      <c r="G2777" s="649">
        <v>-207.01</v>
      </c>
      <c r="H2777" s="649">
        <v>-95.51</v>
      </c>
    </row>
    <row r="2778" spans="1:8">
      <c r="A2778" s="7" t="s">
        <v>1346</v>
      </c>
      <c r="B2778" s="7" t="s">
        <v>1345</v>
      </c>
      <c r="C2778" s="7" t="s">
        <v>773</v>
      </c>
      <c r="D2778" s="649">
        <v>-67.56</v>
      </c>
      <c r="E2778" s="649">
        <v>-56.84</v>
      </c>
      <c r="F2778" s="649">
        <v>10.98</v>
      </c>
      <c r="G2778" s="649">
        <v>-179.11</v>
      </c>
      <c r="H2778" s="649">
        <v>-94.57</v>
      </c>
    </row>
    <row r="2779" spans="1:8">
      <c r="A2779" s="7" t="s">
        <v>1344</v>
      </c>
      <c r="B2779" s="7" t="s">
        <v>1343</v>
      </c>
      <c r="C2779" s="7" t="s">
        <v>773</v>
      </c>
      <c r="D2779" s="649"/>
      <c r="E2779" s="649"/>
      <c r="F2779" s="649"/>
      <c r="G2779" s="649"/>
      <c r="H2779" s="649"/>
    </row>
    <row r="2780" spans="1:8">
      <c r="A2780" s="7" t="s">
        <v>1342</v>
      </c>
      <c r="B2780" s="7" t="s">
        <v>1341</v>
      </c>
      <c r="C2780" s="7" t="s">
        <v>773</v>
      </c>
      <c r="D2780" s="649"/>
      <c r="E2780" s="649"/>
      <c r="F2780" s="649"/>
      <c r="G2780" s="649"/>
      <c r="H2780" s="649"/>
    </row>
    <row r="2781" spans="1:8">
      <c r="A2781" s="7" t="s">
        <v>1340</v>
      </c>
      <c r="B2781" s="7" t="s">
        <v>1339</v>
      </c>
      <c r="C2781" s="7" t="s">
        <v>773</v>
      </c>
      <c r="D2781" s="649">
        <v>-4.04</v>
      </c>
      <c r="E2781" s="649">
        <v>-14.17</v>
      </c>
      <c r="F2781" s="649">
        <v>10.77</v>
      </c>
      <c r="G2781" s="649">
        <v>-27.89</v>
      </c>
      <c r="H2781" s="649">
        <v>-0.94</v>
      </c>
    </row>
    <row r="2782" spans="1:8">
      <c r="A2782" s="7" t="s">
        <v>1338</v>
      </c>
      <c r="B2782" s="7" t="s">
        <v>1337</v>
      </c>
      <c r="C2782" s="7" t="s">
        <v>773</v>
      </c>
      <c r="D2782" s="649"/>
      <c r="E2782" s="649"/>
      <c r="F2782" s="649"/>
      <c r="G2782" s="649"/>
      <c r="H2782" s="649"/>
    </row>
    <row r="2783" spans="1:8">
      <c r="A2783" s="7" t="s">
        <v>1336</v>
      </c>
      <c r="B2783" s="7" t="s">
        <v>1335</v>
      </c>
      <c r="C2783" s="7" t="s">
        <v>773</v>
      </c>
      <c r="D2783" s="649"/>
      <c r="E2783" s="649"/>
      <c r="F2783" s="649"/>
      <c r="G2783" s="649"/>
      <c r="H2783" s="649"/>
    </row>
    <row r="2784" spans="1:8">
      <c r="A2784" s="7" t="s">
        <v>1334</v>
      </c>
      <c r="B2784" s="7" t="s">
        <v>1333</v>
      </c>
      <c r="C2784" s="7" t="s">
        <v>773</v>
      </c>
      <c r="D2784" s="649"/>
      <c r="E2784" s="649"/>
      <c r="F2784" s="649"/>
      <c r="G2784" s="649"/>
      <c r="H2784" s="649"/>
    </row>
    <row r="2785" spans="1:8">
      <c r="A2785" s="7" t="s">
        <v>1332</v>
      </c>
      <c r="B2785" s="7" t="s">
        <v>200</v>
      </c>
      <c r="C2785" s="7" t="s">
        <v>773</v>
      </c>
      <c r="D2785" s="649">
        <v>10.42</v>
      </c>
      <c r="E2785" s="649">
        <v>-19.579999999999998</v>
      </c>
      <c r="F2785" s="649">
        <v>21.87</v>
      </c>
      <c r="G2785" s="649">
        <v>-0.32</v>
      </c>
      <c r="H2785" s="649">
        <v>-54.51</v>
      </c>
    </row>
    <row r="2786" spans="1:8">
      <c r="A2786" s="7" t="s">
        <v>1331</v>
      </c>
      <c r="B2786" s="7" t="s">
        <v>1330</v>
      </c>
      <c r="C2786" s="7" t="s">
        <v>773</v>
      </c>
      <c r="D2786" s="649"/>
      <c r="E2786" s="649"/>
      <c r="F2786" s="649"/>
      <c r="G2786" s="649"/>
      <c r="H2786" s="649"/>
    </row>
    <row r="2787" spans="1:8">
      <c r="A2787" s="7" t="s">
        <v>1329</v>
      </c>
      <c r="B2787" s="7" t="s">
        <v>1328</v>
      </c>
      <c r="C2787" s="7" t="s">
        <v>773</v>
      </c>
      <c r="D2787" s="649">
        <v>10.039999999999999</v>
      </c>
      <c r="E2787" s="649">
        <v>7.84</v>
      </c>
      <c r="F2787" s="649">
        <v>-2.5299999999999998</v>
      </c>
      <c r="G2787" s="649">
        <v>0.36</v>
      </c>
      <c r="H2787" s="649">
        <v>0.5</v>
      </c>
    </row>
    <row r="2788" spans="1:8">
      <c r="A2788" s="7" t="s">
        <v>1327</v>
      </c>
      <c r="B2788" s="7" t="s">
        <v>1326</v>
      </c>
      <c r="C2788" s="7" t="s">
        <v>773</v>
      </c>
      <c r="D2788" s="649"/>
      <c r="E2788" s="649"/>
      <c r="F2788" s="649"/>
      <c r="G2788" s="649"/>
      <c r="H2788" s="649"/>
    </row>
    <row r="2789" spans="1:8">
      <c r="A2789" s="7" t="s">
        <v>1325</v>
      </c>
      <c r="B2789" s="7" t="s">
        <v>1324</v>
      </c>
      <c r="C2789" s="7" t="s">
        <v>773</v>
      </c>
      <c r="D2789" s="649"/>
      <c r="E2789" s="649"/>
      <c r="F2789" s="649"/>
      <c r="G2789" s="649"/>
      <c r="H2789" s="649"/>
    </row>
    <row r="2790" spans="1:8">
      <c r="A2790" s="7" t="s">
        <v>1323</v>
      </c>
      <c r="B2790" s="7" t="s">
        <v>1322</v>
      </c>
      <c r="C2790" s="7" t="s">
        <v>773</v>
      </c>
      <c r="D2790" s="649">
        <v>1.05</v>
      </c>
      <c r="E2790" s="649">
        <v>-0.66</v>
      </c>
      <c r="F2790" s="649">
        <v>0.06</v>
      </c>
      <c r="G2790" s="649">
        <v>0.85</v>
      </c>
      <c r="H2790" s="649">
        <v>0.06</v>
      </c>
    </row>
    <row r="2791" spans="1:8">
      <c r="A2791" s="7" t="s">
        <v>1321</v>
      </c>
      <c r="B2791" s="7" t="s">
        <v>1320</v>
      </c>
      <c r="C2791" s="7" t="s">
        <v>773</v>
      </c>
      <c r="D2791" s="649"/>
      <c r="E2791" s="649"/>
      <c r="F2791" s="649"/>
      <c r="G2791" s="649"/>
      <c r="H2791" s="649"/>
    </row>
    <row r="2792" spans="1:8">
      <c r="A2792" s="7" t="s">
        <v>1319</v>
      </c>
      <c r="B2792" s="7" t="s">
        <v>1318</v>
      </c>
      <c r="C2792" s="7" t="s">
        <v>773</v>
      </c>
      <c r="D2792" s="649">
        <v>0.77</v>
      </c>
      <c r="E2792" s="649">
        <v>1.5</v>
      </c>
      <c r="F2792" s="649"/>
      <c r="G2792" s="649"/>
      <c r="H2792" s="649"/>
    </row>
    <row r="2793" spans="1:8">
      <c r="A2793" s="7" t="s">
        <v>1317</v>
      </c>
      <c r="B2793" s="7" t="s">
        <v>1316</v>
      </c>
      <c r="C2793" s="7" t="s">
        <v>773</v>
      </c>
      <c r="D2793" s="649"/>
      <c r="E2793" s="649"/>
      <c r="F2793" s="649"/>
      <c r="G2793" s="649"/>
      <c r="H2793" s="649"/>
    </row>
    <row r="2794" spans="1:8">
      <c r="A2794" s="7" t="s">
        <v>1315</v>
      </c>
      <c r="B2794" s="7" t="s">
        <v>1314</v>
      </c>
      <c r="C2794" s="7" t="s">
        <v>773</v>
      </c>
      <c r="D2794" s="649"/>
      <c r="E2794" s="649"/>
      <c r="F2794" s="649"/>
      <c r="G2794" s="649"/>
      <c r="H2794" s="649"/>
    </row>
    <row r="2795" spans="1:8">
      <c r="A2795" s="7" t="s">
        <v>1313</v>
      </c>
      <c r="B2795" s="7" t="s">
        <v>1312</v>
      </c>
      <c r="C2795" s="7" t="s">
        <v>773</v>
      </c>
      <c r="D2795" s="649"/>
      <c r="E2795" s="649"/>
      <c r="F2795" s="649"/>
      <c r="G2795" s="649"/>
      <c r="H2795" s="649"/>
    </row>
    <row r="2796" spans="1:8">
      <c r="A2796" s="7" t="s">
        <v>1311</v>
      </c>
      <c r="B2796" s="7" t="s">
        <v>1310</v>
      </c>
      <c r="C2796" s="7" t="s">
        <v>773</v>
      </c>
      <c r="D2796" s="649"/>
      <c r="E2796" s="649"/>
      <c r="F2796" s="649"/>
      <c r="G2796" s="649"/>
      <c r="H2796" s="649"/>
    </row>
    <row r="2797" spans="1:8">
      <c r="A2797" s="7" t="s">
        <v>1309</v>
      </c>
      <c r="B2797" s="7" t="s">
        <v>1308</v>
      </c>
      <c r="C2797" s="7" t="s">
        <v>773</v>
      </c>
      <c r="D2797" s="649"/>
      <c r="E2797" s="649"/>
      <c r="F2797" s="649"/>
      <c r="G2797" s="649"/>
      <c r="H2797" s="649"/>
    </row>
    <row r="2798" spans="1:8">
      <c r="A2798" s="7" t="s">
        <v>1307</v>
      </c>
      <c r="B2798" s="7" t="s">
        <v>1306</v>
      </c>
      <c r="C2798" s="7" t="s">
        <v>773</v>
      </c>
      <c r="D2798" s="649"/>
      <c r="E2798" s="649"/>
      <c r="F2798" s="649"/>
      <c r="G2798" s="649"/>
      <c r="H2798" s="649">
        <v>-1.32</v>
      </c>
    </row>
    <row r="2799" spans="1:8">
      <c r="A2799" s="7" t="s">
        <v>1305</v>
      </c>
      <c r="B2799" s="7" t="s">
        <v>1304</v>
      </c>
      <c r="C2799" s="7" t="s">
        <v>773</v>
      </c>
      <c r="D2799" s="649"/>
      <c r="E2799" s="649"/>
      <c r="F2799" s="649"/>
      <c r="G2799" s="649"/>
      <c r="H2799" s="649"/>
    </row>
    <row r="2800" spans="1:8">
      <c r="A2800" s="7" t="s">
        <v>1303</v>
      </c>
      <c r="B2800" s="7" t="s">
        <v>1302</v>
      </c>
      <c r="C2800" s="7" t="s">
        <v>773</v>
      </c>
      <c r="D2800" s="649"/>
      <c r="E2800" s="649"/>
      <c r="F2800" s="649"/>
      <c r="G2800" s="649"/>
      <c r="H2800" s="649"/>
    </row>
    <row r="2801" spans="1:8">
      <c r="A2801" s="7" t="s">
        <v>1301</v>
      </c>
      <c r="B2801" s="7" t="s">
        <v>1300</v>
      </c>
      <c r="C2801" s="7" t="s">
        <v>773</v>
      </c>
      <c r="D2801" s="649"/>
      <c r="E2801" s="649"/>
      <c r="F2801" s="649"/>
      <c r="G2801" s="649"/>
      <c r="H2801" s="649"/>
    </row>
    <row r="2802" spans="1:8">
      <c r="A2802" s="7" t="s">
        <v>1299</v>
      </c>
      <c r="B2802" s="7" t="s">
        <v>1298</v>
      </c>
      <c r="C2802" s="7" t="s">
        <v>773</v>
      </c>
      <c r="D2802" s="649"/>
      <c r="E2802" s="649"/>
      <c r="F2802" s="649"/>
      <c r="G2802" s="649"/>
      <c r="H2802" s="649"/>
    </row>
    <row r="2803" spans="1:8">
      <c r="A2803" s="7" t="s">
        <v>1297</v>
      </c>
      <c r="B2803" s="7" t="s">
        <v>1296</v>
      </c>
      <c r="C2803" s="7" t="s">
        <v>773</v>
      </c>
      <c r="D2803" s="649"/>
      <c r="E2803" s="649"/>
      <c r="F2803" s="649"/>
      <c r="G2803" s="649"/>
      <c r="H2803" s="649"/>
    </row>
    <row r="2804" spans="1:8">
      <c r="A2804" s="7" t="s">
        <v>1295</v>
      </c>
      <c r="B2804" s="7" t="s">
        <v>1294</v>
      </c>
      <c r="C2804" s="7" t="s">
        <v>773</v>
      </c>
      <c r="D2804" s="649">
        <v>50.16</v>
      </c>
      <c r="E2804" s="649">
        <v>73.34</v>
      </c>
      <c r="F2804" s="649">
        <v>24.67</v>
      </c>
      <c r="G2804" s="649">
        <v>16.47</v>
      </c>
      <c r="H2804" s="649">
        <v>38.25</v>
      </c>
    </row>
    <row r="2805" spans="1:8">
      <c r="A2805" s="7" t="s">
        <v>1293</v>
      </c>
      <c r="B2805" s="7" t="s">
        <v>198</v>
      </c>
      <c r="C2805" s="7" t="s">
        <v>773</v>
      </c>
      <c r="D2805" s="649">
        <v>42.92</v>
      </c>
      <c r="E2805" s="649">
        <v>85.72</v>
      </c>
      <c r="F2805" s="649">
        <v>-4.96</v>
      </c>
      <c r="G2805" s="649">
        <v>62.05</v>
      </c>
      <c r="H2805" s="649">
        <v>10.119999999999999</v>
      </c>
    </row>
    <row r="2806" spans="1:8">
      <c r="A2806" s="7" t="s">
        <v>1292</v>
      </c>
      <c r="B2806" s="7" t="s">
        <v>1291</v>
      </c>
      <c r="C2806" s="7" t="s">
        <v>773</v>
      </c>
      <c r="D2806" s="649">
        <v>26.36</v>
      </c>
      <c r="E2806" s="649">
        <v>14.61</v>
      </c>
      <c r="F2806" s="649">
        <v>0.18</v>
      </c>
      <c r="G2806" s="649">
        <v>-3.97</v>
      </c>
      <c r="H2806" s="649">
        <v>-6.78</v>
      </c>
    </row>
    <row r="2807" spans="1:8">
      <c r="A2807" s="7" t="s">
        <v>1290</v>
      </c>
      <c r="B2807" s="7" t="s">
        <v>1289</v>
      </c>
      <c r="C2807" s="7" t="s">
        <v>773</v>
      </c>
      <c r="D2807" s="649"/>
      <c r="E2807" s="649"/>
      <c r="F2807" s="649"/>
      <c r="G2807" s="649"/>
      <c r="H2807" s="649"/>
    </row>
    <row r="2808" spans="1:8">
      <c r="A2808" s="7" t="s">
        <v>1288</v>
      </c>
      <c r="B2808" s="7" t="s">
        <v>1287</v>
      </c>
      <c r="C2808" s="7" t="s">
        <v>773</v>
      </c>
      <c r="D2808" s="649">
        <v>16.559999999999999</v>
      </c>
      <c r="E2808" s="649">
        <v>71.11</v>
      </c>
      <c r="F2808" s="649">
        <v>-5.14</v>
      </c>
      <c r="G2808" s="649">
        <v>66.03</v>
      </c>
      <c r="H2808" s="649">
        <v>16.899999999999999</v>
      </c>
    </row>
    <row r="2809" spans="1:8">
      <c r="A2809" s="7" t="s">
        <v>1286</v>
      </c>
      <c r="B2809" s="7" t="s">
        <v>1285</v>
      </c>
      <c r="C2809" s="7" t="s">
        <v>773</v>
      </c>
      <c r="D2809" s="649"/>
      <c r="E2809" s="649"/>
      <c r="F2809" s="649"/>
      <c r="G2809" s="649"/>
      <c r="H2809" s="649"/>
    </row>
    <row r="2810" spans="1:8">
      <c r="A2810" s="7" t="s">
        <v>1284</v>
      </c>
      <c r="B2810" s="7" t="s">
        <v>1283</v>
      </c>
      <c r="C2810" s="7" t="s">
        <v>773</v>
      </c>
      <c r="D2810" s="649"/>
      <c r="E2810" s="649"/>
      <c r="F2810" s="649"/>
      <c r="G2810" s="649"/>
      <c r="H2810" s="649"/>
    </row>
    <row r="2811" spans="1:8">
      <c r="A2811" s="7" t="s">
        <v>1282</v>
      </c>
      <c r="B2811" s="7" t="s">
        <v>1281</v>
      </c>
      <c r="C2811" s="7" t="s">
        <v>773</v>
      </c>
      <c r="D2811" s="649"/>
      <c r="E2811" s="649"/>
      <c r="F2811" s="649"/>
      <c r="G2811" s="649"/>
      <c r="H2811" s="649"/>
    </row>
    <row r="2812" spans="1:8">
      <c r="A2812" s="7" t="s">
        <v>1280</v>
      </c>
      <c r="B2812" s="7" t="s">
        <v>1279</v>
      </c>
      <c r="C2812" s="7" t="s">
        <v>773</v>
      </c>
      <c r="D2812" s="649"/>
      <c r="E2812" s="649"/>
      <c r="F2812" s="649"/>
      <c r="G2812" s="649"/>
      <c r="H2812" s="649"/>
    </row>
    <row r="2813" spans="1:8">
      <c r="A2813" s="7" t="s">
        <v>1278</v>
      </c>
      <c r="B2813" s="7" t="s">
        <v>1277</v>
      </c>
      <c r="C2813" s="7" t="s">
        <v>773</v>
      </c>
      <c r="D2813" s="649">
        <v>2.12</v>
      </c>
      <c r="E2813" s="649">
        <v>-2.13</v>
      </c>
      <c r="F2813" s="649">
        <v>40.5</v>
      </c>
      <c r="G2813" s="649">
        <v>-37.28</v>
      </c>
      <c r="H2813" s="649">
        <v>32.33</v>
      </c>
    </row>
    <row r="2814" spans="1:8">
      <c r="A2814" s="7" t="s">
        <v>1276</v>
      </c>
      <c r="B2814" s="7" t="s">
        <v>1275</v>
      </c>
      <c r="C2814" s="7" t="s">
        <v>773</v>
      </c>
      <c r="D2814" s="649"/>
      <c r="E2814" s="649"/>
      <c r="F2814" s="649"/>
      <c r="G2814" s="649"/>
      <c r="H2814" s="649"/>
    </row>
    <row r="2815" spans="1:8">
      <c r="A2815" s="7" t="s">
        <v>1274</v>
      </c>
      <c r="B2815" s="7" t="s">
        <v>1273</v>
      </c>
      <c r="C2815" s="7" t="s">
        <v>773</v>
      </c>
      <c r="D2815" s="649">
        <v>0.28000000000000003</v>
      </c>
      <c r="E2815" s="649">
        <v>0.92</v>
      </c>
      <c r="F2815" s="649">
        <v>0.7</v>
      </c>
      <c r="G2815" s="649">
        <v>1.74</v>
      </c>
      <c r="H2815" s="649">
        <v>-0.02</v>
      </c>
    </row>
    <row r="2816" spans="1:8">
      <c r="A2816" s="7" t="s">
        <v>1272</v>
      </c>
      <c r="B2816" s="7" t="s">
        <v>1271</v>
      </c>
      <c r="C2816" s="7" t="s">
        <v>773</v>
      </c>
      <c r="D2816" s="649"/>
      <c r="E2816" s="649"/>
      <c r="F2816" s="649"/>
      <c r="G2816" s="649"/>
      <c r="H2816" s="649"/>
    </row>
    <row r="2817" spans="1:8">
      <c r="A2817" s="7" t="s">
        <v>1270</v>
      </c>
      <c r="B2817" s="7" t="s">
        <v>1269</v>
      </c>
      <c r="C2817" s="7" t="s">
        <v>773</v>
      </c>
      <c r="D2817" s="649">
        <v>10.6</v>
      </c>
      <c r="E2817" s="649">
        <v>-8.66</v>
      </c>
      <c r="F2817" s="649">
        <v>-0.06</v>
      </c>
      <c r="G2817" s="649">
        <v>3.43</v>
      </c>
      <c r="H2817" s="649">
        <v>2.73</v>
      </c>
    </row>
    <row r="2818" spans="1:8">
      <c r="A2818" s="7" t="s">
        <v>1268</v>
      </c>
      <c r="B2818" s="7" t="s">
        <v>1267</v>
      </c>
      <c r="C2818" s="7" t="s">
        <v>773</v>
      </c>
      <c r="D2818" s="649"/>
      <c r="E2818" s="649"/>
      <c r="F2818" s="649"/>
      <c r="G2818" s="649"/>
      <c r="H2818" s="649"/>
    </row>
    <row r="2819" spans="1:8">
      <c r="A2819" s="7" t="s">
        <v>1266</v>
      </c>
      <c r="B2819" s="7" t="s">
        <v>1265</v>
      </c>
      <c r="C2819" s="7" t="s">
        <v>773</v>
      </c>
      <c r="D2819" s="649"/>
      <c r="E2819" s="649"/>
      <c r="F2819" s="649"/>
      <c r="G2819" s="649"/>
      <c r="H2819" s="649"/>
    </row>
    <row r="2820" spans="1:8">
      <c r="A2820" s="7" t="s">
        <v>1264</v>
      </c>
      <c r="B2820" s="7" t="s">
        <v>1263</v>
      </c>
      <c r="C2820" s="7" t="s">
        <v>773</v>
      </c>
      <c r="D2820" s="649"/>
      <c r="E2820" s="649"/>
      <c r="F2820" s="649"/>
      <c r="G2820" s="649"/>
      <c r="H2820" s="649"/>
    </row>
    <row r="2821" spans="1:8">
      <c r="A2821" s="7" t="s">
        <v>1262</v>
      </c>
      <c r="B2821" s="7" t="s">
        <v>1261</v>
      </c>
      <c r="C2821" s="7" t="s">
        <v>773</v>
      </c>
      <c r="D2821" s="649"/>
      <c r="E2821" s="649"/>
      <c r="F2821" s="649"/>
      <c r="G2821" s="649"/>
      <c r="H2821" s="649"/>
    </row>
    <row r="2822" spans="1:8">
      <c r="A2822" s="7" t="s">
        <v>1260</v>
      </c>
      <c r="B2822" s="7" t="s">
        <v>1259</v>
      </c>
      <c r="C2822" s="7" t="s">
        <v>773</v>
      </c>
      <c r="D2822" s="649"/>
      <c r="E2822" s="649"/>
      <c r="F2822" s="649"/>
      <c r="G2822" s="649"/>
      <c r="H2822" s="649"/>
    </row>
    <row r="2823" spans="1:8">
      <c r="A2823" s="7" t="s">
        <v>1258</v>
      </c>
      <c r="B2823" s="7" t="s">
        <v>1257</v>
      </c>
      <c r="C2823" s="7" t="s">
        <v>773</v>
      </c>
      <c r="D2823" s="649"/>
      <c r="E2823" s="649"/>
      <c r="F2823" s="649"/>
      <c r="G2823" s="649"/>
      <c r="H2823" s="649"/>
    </row>
    <row r="2824" spans="1:8">
      <c r="A2824" s="7" t="s">
        <v>1256</v>
      </c>
      <c r="B2824" s="7" t="s">
        <v>1255</v>
      </c>
      <c r="C2824" s="7" t="s">
        <v>773</v>
      </c>
      <c r="D2824" s="649">
        <v>-3.3</v>
      </c>
      <c r="E2824" s="649">
        <v>-2.5099999999999998</v>
      </c>
      <c r="F2824" s="649">
        <v>-6</v>
      </c>
      <c r="G2824" s="649">
        <v>-12</v>
      </c>
      <c r="H2824" s="649">
        <v>-10</v>
      </c>
    </row>
    <row r="2825" spans="1:8">
      <c r="A2825" s="7" t="s">
        <v>1254</v>
      </c>
      <c r="B2825" s="7" t="s">
        <v>1253</v>
      </c>
      <c r="C2825" s="7" t="s">
        <v>773</v>
      </c>
      <c r="D2825" s="649"/>
      <c r="E2825" s="649"/>
      <c r="F2825" s="649">
        <v>-3.47</v>
      </c>
      <c r="G2825" s="649">
        <v>1.25</v>
      </c>
      <c r="H2825" s="649">
        <v>2.97</v>
      </c>
    </row>
    <row r="2826" spans="1:8">
      <c r="A2826" s="7" t="s">
        <v>1252</v>
      </c>
      <c r="B2826" s="7" t="s">
        <v>1251</v>
      </c>
      <c r="C2826" s="7" t="s">
        <v>773</v>
      </c>
      <c r="D2826" s="649">
        <v>-2.4700000000000002</v>
      </c>
      <c r="E2826" s="649"/>
      <c r="F2826" s="649">
        <v>-2.04</v>
      </c>
      <c r="G2826" s="649">
        <v>-2.74</v>
      </c>
      <c r="H2826" s="649">
        <v>0.12</v>
      </c>
    </row>
    <row r="2827" spans="1:8">
      <c r="A2827" s="7" t="s">
        <v>1250</v>
      </c>
      <c r="B2827" s="7" t="s">
        <v>1249</v>
      </c>
      <c r="C2827" s="7" t="s">
        <v>773</v>
      </c>
      <c r="D2827" s="649"/>
      <c r="E2827" s="649"/>
      <c r="F2827" s="649"/>
      <c r="G2827" s="649"/>
      <c r="H2827" s="649"/>
    </row>
    <row r="2828" spans="1:8">
      <c r="A2828" s="7" t="s">
        <v>1248</v>
      </c>
      <c r="B2828" s="7" t="s">
        <v>1247</v>
      </c>
      <c r="C2828" s="7" t="s">
        <v>773</v>
      </c>
      <c r="D2828" s="649"/>
      <c r="E2828" s="649"/>
      <c r="F2828" s="649"/>
      <c r="G2828" s="649"/>
      <c r="H2828" s="649"/>
    </row>
    <row r="2829" spans="1:8">
      <c r="A2829" s="7" t="s">
        <v>1246</v>
      </c>
      <c r="B2829" s="7" t="s">
        <v>1245</v>
      </c>
      <c r="C2829" s="7" t="s">
        <v>773</v>
      </c>
      <c r="D2829" s="649"/>
      <c r="E2829" s="649"/>
      <c r="F2829" s="649"/>
      <c r="G2829" s="649"/>
      <c r="H2829" s="649"/>
    </row>
    <row r="2830" spans="1:8">
      <c r="A2830" s="7" t="s">
        <v>1244</v>
      </c>
      <c r="B2830" s="7" t="s">
        <v>1243</v>
      </c>
      <c r="C2830" s="7" t="s">
        <v>773</v>
      </c>
      <c r="D2830" s="649"/>
      <c r="E2830" s="649"/>
      <c r="F2830" s="649"/>
      <c r="G2830" s="649"/>
      <c r="H2830" s="649"/>
    </row>
    <row r="2831" spans="1:8">
      <c r="A2831" s="7" t="s">
        <v>1242</v>
      </c>
      <c r="B2831" s="7" t="s">
        <v>1241</v>
      </c>
      <c r="C2831" s="7" t="s">
        <v>773</v>
      </c>
      <c r="D2831" s="649"/>
      <c r="E2831" s="649"/>
      <c r="F2831" s="649"/>
      <c r="G2831" s="649"/>
      <c r="H2831" s="649"/>
    </row>
    <row r="2832" spans="1:8">
      <c r="A2832" s="7" t="s">
        <v>1240</v>
      </c>
      <c r="B2832" s="7" t="s">
        <v>1239</v>
      </c>
      <c r="C2832" s="7" t="s">
        <v>773</v>
      </c>
      <c r="D2832" s="649"/>
      <c r="E2832" s="649"/>
      <c r="F2832" s="649"/>
      <c r="G2832" s="649"/>
      <c r="H2832" s="649"/>
    </row>
    <row r="2833" spans="1:8">
      <c r="A2833" s="7" t="s">
        <v>1238</v>
      </c>
      <c r="B2833" s="7" t="s">
        <v>1237</v>
      </c>
      <c r="C2833" s="7" t="s">
        <v>773</v>
      </c>
      <c r="D2833" s="649"/>
      <c r="E2833" s="649"/>
      <c r="F2833" s="649"/>
      <c r="G2833" s="649"/>
      <c r="H2833" s="649"/>
    </row>
    <row r="2834" spans="1:8">
      <c r="A2834" s="7" t="s">
        <v>1236</v>
      </c>
      <c r="B2834" s="7" t="s">
        <v>1235</v>
      </c>
      <c r="C2834" s="7" t="s">
        <v>773</v>
      </c>
      <c r="D2834" s="649"/>
      <c r="E2834" s="649"/>
      <c r="F2834" s="649"/>
      <c r="G2834" s="649"/>
      <c r="H2834" s="649"/>
    </row>
    <row r="2835" spans="1:8">
      <c r="A2835" s="7" t="s">
        <v>1234</v>
      </c>
      <c r="B2835" s="7" t="s">
        <v>1233</v>
      </c>
      <c r="C2835" s="7" t="s">
        <v>773</v>
      </c>
      <c r="D2835" s="649"/>
      <c r="E2835" s="649"/>
      <c r="F2835" s="649"/>
      <c r="G2835" s="649"/>
      <c r="H2835" s="649"/>
    </row>
    <row r="2836" spans="1:8">
      <c r="A2836" s="7" t="s">
        <v>1232</v>
      </c>
      <c r="B2836" s="7" t="s">
        <v>1231</v>
      </c>
      <c r="C2836" s="7" t="s">
        <v>773</v>
      </c>
      <c r="D2836" s="649"/>
      <c r="E2836" s="649"/>
      <c r="F2836" s="649"/>
      <c r="G2836" s="649"/>
      <c r="H2836" s="649"/>
    </row>
    <row r="2837" spans="1:8">
      <c r="A2837" s="7" t="s">
        <v>1230</v>
      </c>
      <c r="B2837" s="7" t="s">
        <v>794</v>
      </c>
      <c r="C2837" s="7" t="s">
        <v>773</v>
      </c>
      <c r="D2837" s="649"/>
      <c r="E2837" s="649"/>
      <c r="F2837" s="649"/>
      <c r="G2837" s="649"/>
      <c r="H2837" s="649"/>
    </row>
    <row r="2838" spans="1:8">
      <c r="A2838" s="7" t="s">
        <v>1229</v>
      </c>
      <c r="B2838" s="7" t="s">
        <v>1228</v>
      </c>
      <c r="C2838" s="7" t="s">
        <v>773</v>
      </c>
      <c r="D2838" s="649"/>
      <c r="E2838" s="649"/>
      <c r="F2838" s="649"/>
      <c r="G2838" s="649"/>
      <c r="H2838" s="649"/>
    </row>
    <row r="2839" spans="1:8">
      <c r="A2839" s="7" t="s">
        <v>1227</v>
      </c>
      <c r="B2839" s="7" t="s">
        <v>1226</v>
      </c>
      <c r="C2839" s="7" t="s">
        <v>773</v>
      </c>
      <c r="D2839" s="649">
        <v>220.24</v>
      </c>
      <c r="E2839" s="649">
        <v>114.63</v>
      </c>
      <c r="F2839" s="649">
        <v>130.65</v>
      </c>
      <c r="G2839" s="649">
        <v>-13.2</v>
      </c>
      <c r="H2839" s="649">
        <v>85.51</v>
      </c>
    </row>
    <row r="2840" spans="1:8">
      <c r="A2840" s="7" t="s">
        <v>1225</v>
      </c>
      <c r="B2840" s="7" t="s">
        <v>195</v>
      </c>
      <c r="C2840" s="7" t="s">
        <v>773</v>
      </c>
      <c r="D2840" s="649"/>
      <c r="E2840" s="649"/>
      <c r="F2840" s="649"/>
      <c r="G2840" s="649"/>
      <c r="H2840" s="649"/>
    </row>
    <row r="2841" spans="1:8">
      <c r="A2841" s="7" t="s">
        <v>1224</v>
      </c>
      <c r="B2841" s="7" t="s">
        <v>193</v>
      </c>
      <c r="C2841" s="7" t="s">
        <v>773</v>
      </c>
      <c r="D2841" s="649"/>
      <c r="E2841" s="649"/>
      <c r="F2841" s="649"/>
      <c r="G2841" s="649"/>
      <c r="H2841" s="649"/>
    </row>
    <row r="2842" spans="1:8">
      <c r="A2842" s="7" t="s">
        <v>1223</v>
      </c>
      <c r="B2842" s="7" t="s">
        <v>191</v>
      </c>
      <c r="C2842" s="7" t="s">
        <v>773</v>
      </c>
      <c r="D2842" s="649"/>
      <c r="E2842" s="649"/>
      <c r="F2842" s="649"/>
      <c r="G2842" s="649"/>
      <c r="H2842" s="649"/>
    </row>
    <row r="2843" spans="1:8">
      <c r="A2843" s="7" t="s">
        <v>1222</v>
      </c>
      <c r="B2843" s="7" t="s">
        <v>175</v>
      </c>
      <c r="C2843" s="7" t="s">
        <v>773</v>
      </c>
      <c r="D2843" s="649"/>
      <c r="E2843" s="649"/>
      <c r="F2843" s="649"/>
      <c r="G2843" s="649"/>
      <c r="H2843" s="649"/>
    </row>
    <row r="2844" spans="1:8">
      <c r="A2844" s="7" t="s">
        <v>1221</v>
      </c>
      <c r="B2844" s="7" t="s">
        <v>189</v>
      </c>
      <c r="C2844" s="7" t="s">
        <v>773</v>
      </c>
      <c r="D2844" s="649"/>
      <c r="E2844" s="649"/>
      <c r="F2844" s="649"/>
      <c r="G2844" s="649"/>
      <c r="H2844" s="649"/>
    </row>
    <row r="2845" spans="1:8">
      <c r="A2845" s="7" t="s">
        <v>1220</v>
      </c>
      <c r="B2845" s="7" t="s">
        <v>187</v>
      </c>
      <c r="C2845" s="7" t="s">
        <v>773</v>
      </c>
      <c r="D2845" s="649">
        <v>-0.06</v>
      </c>
      <c r="E2845" s="649">
        <v>-0.05</v>
      </c>
      <c r="F2845" s="649">
        <v>-0.74</v>
      </c>
      <c r="G2845" s="649">
        <v>-0.62</v>
      </c>
      <c r="H2845" s="649">
        <v>-4.5</v>
      </c>
    </row>
    <row r="2846" spans="1:8">
      <c r="A2846" s="7" t="s">
        <v>1219</v>
      </c>
      <c r="B2846" s="7" t="s">
        <v>780</v>
      </c>
      <c r="C2846" s="7" t="s">
        <v>773</v>
      </c>
      <c r="D2846" s="649"/>
      <c r="E2846" s="649"/>
      <c r="F2846" s="649"/>
      <c r="G2846" s="649"/>
      <c r="H2846" s="649"/>
    </row>
    <row r="2847" spans="1:8">
      <c r="A2847" s="7" t="s">
        <v>1218</v>
      </c>
      <c r="B2847" s="7" t="s">
        <v>1217</v>
      </c>
      <c r="C2847" s="7" t="s">
        <v>773</v>
      </c>
      <c r="D2847" s="649"/>
      <c r="E2847" s="649"/>
      <c r="F2847" s="649"/>
      <c r="G2847" s="649"/>
      <c r="H2847" s="649"/>
    </row>
    <row r="2848" spans="1:8">
      <c r="A2848" s="7" t="s">
        <v>1216</v>
      </c>
      <c r="B2848" s="7" t="s">
        <v>1215</v>
      </c>
      <c r="C2848" s="7" t="s">
        <v>773</v>
      </c>
      <c r="D2848" s="649"/>
      <c r="E2848" s="649"/>
      <c r="F2848" s="649"/>
      <c r="G2848" s="649"/>
      <c r="H2848" s="649"/>
    </row>
    <row r="2849" spans="1:8">
      <c r="A2849" s="7" t="s">
        <v>1214</v>
      </c>
      <c r="B2849" s="7" t="s">
        <v>1213</v>
      </c>
      <c r="C2849" s="7" t="s">
        <v>773</v>
      </c>
      <c r="D2849" s="649"/>
      <c r="E2849" s="649"/>
      <c r="F2849" s="649"/>
      <c r="G2849" s="649"/>
      <c r="H2849" s="649"/>
    </row>
    <row r="2850" spans="1:8">
      <c r="A2850" s="7" t="s">
        <v>1212</v>
      </c>
      <c r="B2850" s="7" t="s">
        <v>1211</v>
      </c>
      <c r="C2850" s="7" t="s">
        <v>773</v>
      </c>
      <c r="D2850" s="649"/>
      <c r="E2850" s="649"/>
      <c r="F2850" s="649"/>
      <c r="G2850" s="649"/>
      <c r="H2850" s="649"/>
    </row>
    <row r="2851" spans="1:8">
      <c r="A2851" s="7" t="s">
        <v>1210</v>
      </c>
      <c r="B2851" s="7" t="s">
        <v>1209</v>
      </c>
      <c r="C2851" s="7" t="s">
        <v>773</v>
      </c>
      <c r="D2851" s="649"/>
      <c r="E2851" s="649"/>
      <c r="F2851" s="649"/>
      <c r="G2851" s="649"/>
      <c r="H2851" s="649"/>
    </row>
    <row r="2852" spans="1:8">
      <c r="A2852" s="7" t="s">
        <v>1208</v>
      </c>
      <c r="B2852" s="7" t="s">
        <v>1207</v>
      </c>
      <c r="C2852" s="7" t="s">
        <v>773</v>
      </c>
      <c r="D2852" s="649"/>
      <c r="E2852" s="649"/>
      <c r="F2852" s="649"/>
      <c r="G2852" s="649"/>
      <c r="H2852" s="649"/>
    </row>
    <row r="2853" spans="1:8">
      <c r="A2853" s="7" t="s">
        <v>1206</v>
      </c>
      <c r="B2853" s="7" t="s">
        <v>1205</v>
      </c>
      <c r="C2853" s="7" t="s">
        <v>773</v>
      </c>
      <c r="D2853" s="649"/>
      <c r="E2853" s="649"/>
      <c r="F2853" s="649"/>
      <c r="G2853" s="649"/>
      <c r="H2853" s="649"/>
    </row>
    <row r="2854" spans="1:8">
      <c r="A2854" s="7" t="s">
        <v>1204</v>
      </c>
      <c r="B2854" s="7" t="s">
        <v>1203</v>
      </c>
      <c r="C2854" s="7" t="s">
        <v>773</v>
      </c>
      <c r="D2854" s="649"/>
      <c r="E2854" s="649"/>
      <c r="F2854" s="649"/>
      <c r="G2854" s="649"/>
      <c r="H2854" s="649"/>
    </row>
    <row r="2855" spans="1:8">
      <c r="A2855" s="7" t="s">
        <v>1202</v>
      </c>
      <c r="B2855" s="7" t="s">
        <v>1201</v>
      </c>
      <c r="C2855" s="7" t="s">
        <v>773</v>
      </c>
      <c r="D2855" s="649"/>
      <c r="E2855" s="649"/>
      <c r="F2855" s="649"/>
      <c r="G2855" s="649"/>
      <c r="H2855" s="649"/>
    </row>
    <row r="2856" spans="1:8">
      <c r="A2856" s="7" t="s">
        <v>1200</v>
      </c>
      <c r="B2856" s="7" t="s">
        <v>1199</v>
      </c>
      <c r="C2856" s="7" t="s">
        <v>773</v>
      </c>
      <c r="D2856" s="649"/>
      <c r="E2856" s="649"/>
      <c r="F2856" s="649"/>
      <c r="G2856" s="649"/>
      <c r="H2856" s="649"/>
    </row>
    <row r="2857" spans="1:8">
      <c r="A2857" s="7" t="s">
        <v>1198</v>
      </c>
      <c r="B2857" s="7" t="s">
        <v>1197</v>
      </c>
      <c r="C2857" s="7" t="s">
        <v>773</v>
      </c>
      <c r="D2857" s="649"/>
      <c r="E2857" s="649"/>
      <c r="F2857" s="649"/>
      <c r="G2857" s="649"/>
      <c r="H2857" s="649"/>
    </row>
    <row r="2858" spans="1:8">
      <c r="A2858" s="7" t="s">
        <v>1196</v>
      </c>
      <c r="B2858" s="7" t="s">
        <v>1195</v>
      </c>
      <c r="C2858" s="7" t="s">
        <v>773</v>
      </c>
      <c r="D2858" s="649"/>
      <c r="E2858" s="649"/>
      <c r="F2858" s="649"/>
      <c r="G2858" s="649"/>
      <c r="H2858" s="649"/>
    </row>
    <row r="2859" spans="1:8">
      <c r="A2859" s="7" t="s">
        <v>1194</v>
      </c>
      <c r="B2859" s="7" t="s">
        <v>1193</v>
      </c>
      <c r="C2859" s="7" t="s">
        <v>773</v>
      </c>
      <c r="D2859" s="649"/>
      <c r="E2859" s="649"/>
      <c r="F2859" s="649"/>
      <c r="G2859" s="649"/>
      <c r="H2859" s="649"/>
    </row>
    <row r="2860" spans="1:8">
      <c r="A2860" s="7" t="s">
        <v>1192</v>
      </c>
      <c r="B2860" s="7" t="s">
        <v>1191</v>
      </c>
      <c r="C2860" s="7" t="s">
        <v>773</v>
      </c>
      <c r="D2860" s="649"/>
      <c r="E2860" s="649"/>
      <c r="F2860" s="649"/>
      <c r="G2860" s="649"/>
      <c r="H2860" s="649"/>
    </row>
    <row r="2861" spans="1:8">
      <c r="A2861" s="7" t="s">
        <v>1190</v>
      </c>
      <c r="B2861" s="7" t="s">
        <v>1189</v>
      </c>
      <c r="C2861" s="7" t="s">
        <v>773</v>
      </c>
      <c r="D2861" s="649"/>
      <c r="E2861" s="649"/>
      <c r="F2861" s="649"/>
      <c r="G2861" s="649"/>
      <c r="H2861" s="649"/>
    </row>
    <row r="2862" spans="1:8">
      <c r="A2862" s="7" t="s">
        <v>1188</v>
      </c>
      <c r="B2862" s="7" t="s">
        <v>1187</v>
      </c>
      <c r="C2862" s="7" t="s">
        <v>773</v>
      </c>
      <c r="D2862" s="649"/>
      <c r="E2862" s="649"/>
      <c r="F2862" s="649"/>
      <c r="G2862" s="649"/>
      <c r="H2862" s="649"/>
    </row>
    <row r="2863" spans="1:8">
      <c r="A2863" s="7" t="s">
        <v>1186</v>
      </c>
      <c r="B2863" s="7" t="s">
        <v>1185</v>
      </c>
      <c r="C2863" s="7" t="s">
        <v>773</v>
      </c>
      <c r="D2863" s="649"/>
      <c r="E2863" s="649"/>
      <c r="F2863" s="649"/>
      <c r="G2863" s="649"/>
      <c r="H2863" s="649"/>
    </row>
    <row r="2864" spans="1:8">
      <c r="A2864" s="7" t="s">
        <v>1184</v>
      </c>
      <c r="B2864" s="7" t="s">
        <v>1183</v>
      </c>
      <c r="C2864" s="7" t="s">
        <v>773</v>
      </c>
      <c r="D2864" s="649"/>
      <c r="E2864" s="649"/>
      <c r="F2864" s="649"/>
      <c r="G2864" s="649"/>
      <c r="H2864" s="649"/>
    </row>
    <row r="2865" spans="1:8">
      <c r="A2865" s="7" t="s">
        <v>1182</v>
      </c>
      <c r="B2865" s="7" t="s">
        <v>177</v>
      </c>
      <c r="C2865" s="7" t="s">
        <v>773</v>
      </c>
      <c r="D2865" s="649">
        <v>-329.68</v>
      </c>
      <c r="E2865" s="649">
        <v>-340.63</v>
      </c>
      <c r="F2865" s="649">
        <v>-238.93</v>
      </c>
      <c r="G2865" s="649">
        <v>22.11</v>
      </c>
      <c r="H2865" s="649">
        <v>-162.97999999999999</v>
      </c>
    </row>
    <row r="2866" spans="1:8">
      <c r="A2866" s="7" t="s">
        <v>1181</v>
      </c>
      <c r="B2866" s="7" t="s">
        <v>1180</v>
      </c>
      <c r="C2866" s="7" t="s">
        <v>773</v>
      </c>
      <c r="D2866" s="649">
        <v>9.09</v>
      </c>
      <c r="E2866" s="649">
        <v>214.34</v>
      </c>
      <c r="F2866" s="649">
        <v>295.39</v>
      </c>
      <c r="G2866" s="649">
        <v>115.66</v>
      </c>
      <c r="H2866" s="649">
        <v>7.25</v>
      </c>
    </row>
    <row r="2867" spans="1:8">
      <c r="A2867" s="7" t="s">
        <v>1179</v>
      </c>
      <c r="B2867" s="7" t="s">
        <v>1178</v>
      </c>
      <c r="C2867" s="7" t="s">
        <v>773</v>
      </c>
      <c r="D2867" s="649"/>
      <c r="E2867" s="649"/>
      <c r="F2867" s="649"/>
      <c r="G2867" s="649"/>
      <c r="H2867" s="649"/>
    </row>
    <row r="2868" spans="1:8">
      <c r="A2868" s="7" t="s">
        <v>1177</v>
      </c>
      <c r="B2868" s="7" t="s">
        <v>1176</v>
      </c>
      <c r="C2868" s="7" t="s">
        <v>773</v>
      </c>
      <c r="D2868" s="649"/>
      <c r="E2868" s="649"/>
      <c r="F2868" s="649"/>
      <c r="G2868" s="649"/>
      <c r="H2868" s="649"/>
    </row>
    <row r="2869" spans="1:8">
      <c r="A2869" s="7" t="s">
        <v>1175</v>
      </c>
      <c r="B2869" s="7" t="s">
        <v>1174</v>
      </c>
      <c r="C2869" s="7" t="s">
        <v>773</v>
      </c>
      <c r="D2869" s="649"/>
      <c r="E2869" s="649"/>
      <c r="F2869" s="649"/>
      <c r="G2869" s="649"/>
      <c r="H2869" s="649"/>
    </row>
    <row r="2870" spans="1:8">
      <c r="A2870" s="7" t="s">
        <v>1173</v>
      </c>
      <c r="B2870" s="7" t="s">
        <v>1172</v>
      </c>
      <c r="C2870" s="7" t="s">
        <v>773</v>
      </c>
      <c r="D2870" s="649"/>
      <c r="E2870" s="649"/>
      <c r="F2870" s="649"/>
      <c r="G2870" s="649"/>
      <c r="H2870" s="649"/>
    </row>
    <row r="2871" spans="1:8">
      <c r="A2871" s="7" t="s">
        <v>1171</v>
      </c>
      <c r="B2871" s="7" t="s">
        <v>1170</v>
      </c>
      <c r="C2871" s="7" t="s">
        <v>773</v>
      </c>
      <c r="D2871" s="649"/>
      <c r="E2871" s="649"/>
      <c r="F2871" s="649"/>
      <c r="G2871" s="649"/>
      <c r="H2871" s="649"/>
    </row>
    <row r="2872" spans="1:8">
      <c r="A2872" s="7" t="s">
        <v>1169</v>
      </c>
      <c r="B2872" s="7" t="s">
        <v>1168</v>
      </c>
      <c r="C2872" s="7" t="s">
        <v>773</v>
      </c>
      <c r="D2872" s="649"/>
      <c r="E2872" s="649"/>
      <c r="F2872" s="649"/>
      <c r="G2872" s="649"/>
      <c r="H2872" s="649"/>
    </row>
    <row r="2873" spans="1:8">
      <c r="A2873" s="7" t="s">
        <v>1167</v>
      </c>
      <c r="B2873" s="7" t="s">
        <v>1166</v>
      </c>
      <c r="C2873" s="7" t="s">
        <v>773</v>
      </c>
      <c r="D2873" s="649"/>
      <c r="E2873" s="649"/>
      <c r="F2873" s="649"/>
      <c r="G2873" s="649"/>
      <c r="H2873" s="649"/>
    </row>
    <row r="2874" spans="1:8">
      <c r="A2874" s="7" t="s">
        <v>1165</v>
      </c>
      <c r="B2874" s="7" t="s">
        <v>1164</v>
      </c>
      <c r="C2874" s="7" t="s">
        <v>773</v>
      </c>
      <c r="D2874" s="649"/>
      <c r="E2874" s="649"/>
      <c r="F2874" s="649"/>
      <c r="G2874" s="649"/>
      <c r="H2874" s="649"/>
    </row>
    <row r="2875" spans="1:8">
      <c r="A2875" s="7" t="s">
        <v>1163</v>
      </c>
      <c r="B2875" s="7" t="s">
        <v>1162</v>
      </c>
      <c r="C2875" s="7" t="s">
        <v>773</v>
      </c>
      <c r="D2875" s="649"/>
      <c r="E2875" s="649"/>
      <c r="F2875" s="649"/>
      <c r="G2875" s="649"/>
      <c r="H2875" s="649"/>
    </row>
    <row r="2876" spans="1:8">
      <c r="A2876" s="7" t="s">
        <v>1161</v>
      </c>
      <c r="B2876" s="7" t="s">
        <v>1160</v>
      </c>
      <c r="C2876" s="7" t="s">
        <v>773</v>
      </c>
      <c r="D2876" s="649"/>
      <c r="E2876" s="649"/>
      <c r="F2876" s="649"/>
      <c r="G2876" s="649"/>
      <c r="H2876" s="649"/>
    </row>
    <row r="2877" spans="1:8">
      <c r="A2877" s="7" t="s">
        <v>1159</v>
      </c>
      <c r="B2877" s="7" t="s">
        <v>1158</v>
      </c>
      <c r="C2877" s="7" t="s">
        <v>773</v>
      </c>
      <c r="D2877" s="649"/>
      <c r="E2877" s="649"/>
      <c r="F2877" s="649"/>
      <c r="G2877" s="649"/>
      <c r="H2877" s="649"/>
    </row>
    <row r="2878" spans="1:8">
      <c r="A2878" s="7" t="s">
        <v>1157</v>
      </c>
      <c r="B2878" s="7" t="s">
        <v>1156</v>
      </c>
      <c r="C2878" s="7" t="s">
        <v>773</v>
      </c>
      <c r="D2878" s="649"/>
      <c r="E2878" s="649"/>
      <c r="F2878" s="649"/>
      <c r="G2878" s="649"/>
      <c r="H2878" s="649"/>
    </row>
    <row r="2879" spans="1:8">
      <c r="A2879" s="7" t="s">
        <v>1155</v>
      </c>
      <c r="B2879" s="7" t="s">
        <v>1154</v>
      </c>
      <c r="C2879" s="7" t="s">
        <v>773</v>
      </c>
      <c r="D2879" s="649"/>
      <c r="E2879" s="649"/>
      <c r="F2879" s="649"/>
      <c r="G2879" s="649"/>
      <c r="H2879" s="649"/>
    </row>
    <row r="2880" spans="1:8">
      <c r="A2880" s="7" t="s">
        <v>1153</v>
      </c>
      <c r="B2880" s="7" t="s">
        <v>1152</v>
      </c>
      <c r="C2880" s="7" t="s">
        <v>773</v>
      </c>
      <c r="D2880" s="649"/>
      <c r="E2880" s="649"/>
      <c r="F2880" s="649"/>
      <c r="G2880" s="649"/>
      <c r="H2880" s="649"/>
    </row>
    <row r="2881" spans="1:8">
      <c r="A2881" s="7" t="s">
        <v>1151</v>
      </c>
      <c r="B2881" s="7" t="s">
        <v>1150</v>
      </c>
      <c r="C2881" s="7" t="s">
        <v>773</v>
      </c>
      <c r="D2881" s="649"/>
      <c r="E2881" s="649"/>
      <c r="F2881" s="649"/>
      <c r="G2881" s="649"/>
      <c r="H2881" s="649"/>
    </row>
    <row r="2882" spans="1:8">
      <c r="A2882" s="7" t="s">
        <v>1149</v>
      </c>
      <c r="B2882" s="7" t="s">
        <v>1148</v>
      </c>
      <c r="C2882" s="7" t="s">
        <v>773</v>
      </c>
      <c r="D2882" s="649"/>
      <c r="E2882" s="649"/>
      <c r="F2882" s="649"/>
      <c r="G2882" s="649"/>
      <c r="H2882" s="649"/>
    </row>
    <row r="2883" spans="1:8">
      <c r="A2883" s="7" t="s">
        <v>1147</v>
      </c>
      <c r="B2883" s="7" t="s">
        <v>1146</v>
      </c>
      <c r="C2883" s="7" t="s">
        <v>773</v>
      </c>
      <c r="D2883" s="649"/>
      <c r="E2883" s="649"/>
      <c r="F2883" s="649"/>
      <c r="G2883" s="649"/>
      <c r="H2883" s="649"/>
    </row>
    <row r="2884" spans="1:8">
      <c r="A2884" s="7" t="s">
        <v>1145</v>
      </c>
      <c r="B2884" s="7" t="s">
        <v>1144</v>
      </c>
      <c r="C2884" s="7" t="s">
        <v>773</v>
      </c>
      <c r="D2884" s="649"/>
      <c r="E2884" s="649"/>
      <c r="F2884" s="649"/>
      <c r="G2884" s="649"/>
      <c r="H2884" s="649"/>
    </row>
    <row r="2885" spans="1:8">
      <c r="A2885" s="7" t="s">
        <v>1143</v>
      </c>
      <c r="B2885" s="7" t="s">
        <v>1142</v>
      </c>
      <c r="C2885" s="7" t="s">
        <v>773</v>
      </c>
      <c r="D2885" s="649">
        <v>8.52</v>
      </c>
      <c r="E2885" s="649">
        <v>74.53</v>
      </c>
      <c r="F2885" s="649">
        <v>275.86</v>
      </c>
      <c r="G2885" s="649">
        <v>85.63</v>
      </c>
      <c r="H2885" s="649">
        <v>7.24</v>
      </c>
    </row>
    <row r="2886" spans="1:8">
      <c r="A2886" s="7" t="s">
        <v>1141</v>
      </c>
      <c r="B2886" s="7" t="s">
        <v>1140</v>
      </c>
      <c r="C2886" s="7" t="s">
        <v>773</v>
      </c>
      <c r="D2886" s="649"/>
      <c r="E2886" s="649">
        <v>132.96</v>
      </c>
      <c r="F2886" s="649">
        <v>19.32</v>
      </c>
      <c r="G2886" s="649">
        <v>28.56</v>
      </c>
      <c r="H2886" s="649"/>
    </row>
    <row r="2887" spans="1:8">
      <c r="A2887" s="7" t="s">
        <v>1139</v>
      </c>
      <c r="B2887" s="7" t="s">
        <v>1138</v>
      </c>
      <c r="C2887" s="7" t="s">
        <v>773</v>
      </c>
      <c r="D2887" s="649"/>
      <c r="E2887" s="649"/>
      <c r="F2887" s="649">
        <v>12.5</v>
      </c>
      <c r="G2887" s="649"/>
      <c r="H2887" s="649"/>
    </row>
    <row r="2888" spans="1:8">
      <c r="A2888" s="7" t="s">
        <v>1137</v>
      </c>
      <c r="B2888" s="7" t="s">
        <v>1136</v>
      </c>
      <c r="C2888" s="7" t="s">
        <v>773</v>
      </c>
      <c r="D2888" s="649"/>
      <c r="E2888" s="649">
        <v>132.96</v>
      </c>
      <c r="F2888" s="649">
        <v>6.82</v>
      </c>
      <c r="G2888" s="649"/>
      <c r="H2888" s="649"/>
    </row>
    <row r="2889" spans="1:8">
      <c r="A2889" s="7" t="s">
        <v>1135</v>
      </c>
      <c r="B2889" s="7" t="s">
        <v>1134</v>
      </c>
      <c r="C2889" s="7" t="s">
        <v>773</v>
      </c>
      <c r="D2889" s="649"/>
      <c r="E2889" s="649"/>
      <c r="F2889" s="649"/>
      <c r="G2889" s="649"/>
      <c r="H2889" s="649"/>
    </row>
    <row r="2890" spans="1:8">
      <c r="A2890" s="7" t="s">
        <v>1133</v>
      </c>
      <c r="B2890" s="7" t="s">
        <v>1132</v>
      </c>
      <c r="C2890" s="7" t="s">
        <v>773</v>
      </c>
      <c r="D2890" s="649"/>
      <c r="E2890" s="649"/>
      <c r="F2890" s="649"/>
      <c r="G2890" s="649">
        <v>28.56</v>
      </c>
      <c r="H2890" s="649"/>
    </row>
    <row r="2891" spans="1:8">
      <c r="A2891" s="7" t="s">
        <v>1131</v>
      </c>
      <c r="B2891" s="7" t="s">
        <v>1130</v>
      </c>
      <c r="C2891" s="7" t="s">
        <v>773</v>
      </c>
      <c r="D2891" s="649"/>
      <c r="E2891" s="649"/>
      <c r="F2891" s="649"/>
      <c r="G2891" s="649"/>
      <c r="H2891" s="649"/>
    </row>
    <row r="2892" spans="1:8">
      <c r="A2892" s="7" t="s">
        <v>1129</v>
      </c>
      <c r="B2892" s="7" t="s">
        <v>1128</v>
      </c>
      <c r="C2892" s="7" t="s">
        <v>773</v>
      </c>
      <c r="D2892" s="649"/>
      <c r="E2892" s="649"/>
      <c r="F2892" s="649"/>
      <c r="G2892" s="649"/>
      <c r="H2892" s="649"/>
    </row>
    <row r="2893" spans="1:8">
      <c r="A2893" s="7" t="s">
        <v>1127</v>
      </c>
      <c r="B2893" s="7" t="s">
        <v>1126</v>
      </c>
      <c r="C2893" s="7" t="s">
        <v>773</v>
      </c>
      <c r="D2893" s="649"/>
      <c r="E2893" s="649"/>
      <c r="F2893" s="649"/>
      <c r="G2893" s="649"/>
      <c r="H2893" s="649"/>
    </row>
    <row r="2894" spans="1:8">
      <c r="A2894" s="7" t="s">
        <v>1125</v>
      </c>
      <c r="B2894" s="7" t="s">
        <v>1124</v>
      </c>
      <c r="C2894" s="7" t="s">
        <v>773</v>
      </c>
      <c r="D2894" s="649">
        <v>0.15</v>
      </c>
      <c r="E2894" s="649">
        <v>6.85</v>
      </c>
      <c r="F2894" s="649">
        <v>0</v>
      </c>
      <c r="G2894" s="649">
        <v>0.3</v>
      </c>
      <c r="H2894" s="649">
        <v>0.01</v>
      </c>
    </row>
    <row r="2895" spans="1:8">
      <c r="A2895" s="7" t="s">
        <v>1123</v>
      </c>
      <c r="B2895" s="7" t="s">
        <v>1122</v>
      </c>
      <c r="C2895" s="7" t="s">
        <v>773</v>
      </c>
      <c r="D2895" s="649"/>
      <c r="E2895" s="649"/>
      <c r="F2895" s="649"/>
      <c r="G2895" s="649"/>
      <c r="H2895" s="649"/>
    </row>
    <row r="2896" spans="1:8">
      <c r="A2896" s="7" t="s">
        <v>1121</v>
      </c>
      <c r="B2896" s="7" t="s">
        <v>1120</v>
      </c>
      <c r="C2896" s="7" t="s">
        <v>773</v>
      </c>
      <c r="D2896" s="649"/>
      <c r="E2896" s="649"/>
      <c r="F2896" s="649"/>
      <c r="G2896" s="649"/>
      <c r="H2896" s="649"/>
    </row>
    <row r="2897" spans="1:8">
      <c r="A2897" s="7" t="s">
        <v>1119</v>
      </c>
      <c r="B2897" s="7" t="s">
        <v>1118</v>
      </c>
      <c r="C2897" s="7" t="s">
        <v>773</v>
      </c>
      <c r="D2897" s="649"/>
      <c r="E2897" s="649"/>
      <c r="F2897" s="649"/>
      <c r="G2897" s="649"/>
      <c r="H2897" s="649"/>
    </row>
    <row r="2898" spans="1:8">
      <c r="A2898" s="7" t="s">
        <v>1117</v>
      </c>
      <c r="B2898" s="7" t="s">
        <v>1116</v>
      </c>
      <c r="C2898" s="7" t="s">
        <v>773</v>
      </c>
      <c r="D2898" s="649"/>
      <c r="E2898" s="649"/>
      <c r="F2898" s="649"/>
      <c r="G2898" s="649"/>
      <c r="H2898" s="649"/>
    </row>
    <row r="2899" spans="1:8">
      <c r="A2899" s="7" t="s">
        <v>1115</v>
      </c>
      <c r="B2899" s="7" t="s">
        <v>1114</v>
      </c>
      <c r="C2899" s="7" t="s">
        <v>773</v>
      </c>
      <c r="D2899" s="649"/>
      <c r="E2899" s="649"/>
      <c r="F2899" s="649"/>
      <c r="G2899" s="649"/>
      <c r="H2899" s="649"/>
    </row>
    <row r="2900" spans="1:8">
      <c r="A2900" s="7" t="s">
        <v>1113</v>
      </c>
      <c r="B2900" s="7" t="s">
        <v>1112</v>
      </c>
      <c r="C2900" s="7" t="s">
        <v>773</v>
      </c>
      <c r="D2900" s="649"/>
      <c r="E2900" s="649"/>
      <c r="F2900" s="649"/>
      <c r="G2900" s="649"/>
      <c r="H2900" s="649"/>
    </row>
    <row r="2901" spans="1:8">
      <c r="A2901" s="7" t="s">
        <v>1111</v>
      </c>
      <c r="B2901" s="7" t="s">
        <v>1110</v>
      </c>
      <c r="C2901" s="7" t="s">
        <v>773</v>
      </c>
      <c r="D2901" s="649"/>
      <c r="E2901" s="649"/>
      <c r="F2901" s="649"/>
      <c r="G2901" s="649"/>
      <c r="H2901" s="649"/>
    </row>
    <row r="2902" spans="1:8">
      <c r="A2902" s="7" t="s">
        <v>1109</v>
      </c>
      <c r="B2902" s="7" t="s">
        <v>1108</v>
      </c>
      <c r="C2902" s="7" t="s">
        <v>773</v>
      </c>
      <c r="D2902" s="649"/>
      <c r="E2902" s="649"/>
      <c r="F2902" s="649"/>
      <c r="G2902" s="649"/>
      <c r="H2902" s="649"/>
    </row>
    <row r="2903" spans="1:8">
      <c r="A2903" s="7" t="s">
        <v>1107</v>
      </c>
      <c r="B2903" s="7" t="s">
        <v>1106</v>
      </c>
      <c r="C2903" s="7" t="s">
        <v>773</v>
      </c>
      <c r="D2903" s="649"/>
      <c r="E2903" s="649"/>
      <c r="F2903" s="649"/>
      <c r="G2903" s="649"/>
      <c r="H2903" s="649"/>
    </row>
    <row r="2904" spans="1:8">
      <c r="A2904" s="7" t="s">
        <v>1105</v>
      </c>
      <c r="B2904" s="7" t="s">
        <v>1104</v>
      </c>
      <c r="C2904" s="7" t="s">
        <v>773</v>
      </c>
      <c r="D2904" s="649"/>
      <c r="E2904" s="649"/>
      <c r="F2904" s="649"/>
      <c r="G2904" s="649"/>
      <c r="H2904" s="649"/>
    </row>
    <row r="2905" spans="1:8">
      <c r="A2905" s="7" t="s">
        <v>1103</v>
      </c>
      <c r="B2905" s="7" t="s">
        <v>1102</v>
      </c>
      <c r="C2905" s="7" t="s">
        <v>773</v>
      </c>
      <c r="D2905" s="649"/>
      <c r="E2905" s="649"/>
      <c r="F2905" s="649"/>
      <c r="G2905" s="649"/>
      <c r="H2905" s="649"/>
    </row>
    <row r="2906" spans="1:8">
      <c r="A2906" s="7" t="s">
        <v>1101</v>
      </c>
      <c r="B2906" s="7" t="s">
        <v>1100</v>
      </c>
      <c r="C2906" s="7" t="s">
        <v>773</v>
      </c>
      <c r="D2906" s="649"/>
      <c r="E2906" s="649"/>
      <c r="F2906" s="649"/>
      <c r="G2906" s="649"/>
      <c r="H2906" s="649"/>
    </row>
    <row r="2907" spans="1:8">
      <c r="A2907" s="7" t="s">
        <v>1099</v>
      </c>
      <c r="B2907" s="7" t="s">
        <v>1098</v>
      </c>
      <c r="C2907" s="7" t="s">
        <v>773</v>
      </c>
      <c r="D2907" s="649"/>
      <c r="E2907" s="649"/>
      <c r="F2907" s="649"/>
      <c r="G2907" s="649"/>
      <c r="H2907" s="649"/>
    </row>
    <row r="2908" spans="1:8">
      <c r="A2908" s="7" t="s">
        <v>1097</v>
      </c>
      <c r="B2908" s="7" t="s">
        <v>1096</v>
      </c>
      <c r="C2908" s="7" t="s">
        <v>773</v>
      </c>
      <c r="D2908" s="649">
        <v>0.15</v>
      </c>
      <c r="E2908" s="649">
        <v>6.85</v>
      </c>
      <c r="F2908" s="649">
        <v>0</v>
      </c>
      <c r="G2908" s="649">
        <v>0.3</v>
      </c>
      <c r="H2908" s="649">
        <v>0.01</v>
      </c>
    </row>
    <row r="2909" spans="1:8">
      <c r="A2909" s="7" t="s">
        <v>1095</v>
      </c>
      <c r="B2909" s="7" t="s">
        <v>1094</v>
      </c>
      <c r="C2909" s="7" t="s">
        <v>773</v>
      </c>
      <c r="D2909" s="649"/>
      <c r="E2909" s="649"/>
      <c r="F2909" s="649"/>
      <c r="G2909" s="649">
        <v>1.17</v>
      </c>
      <c r="H2909" s="649"/>
    </row>
    <row r="2910" spans="1:8">
      <c r="A2910" s="7" t="s">
        <v>1093</v>
      </c>
      <c r="B2910" s="7" t="s">
        <v>1092</v>
      </c>
      <c r="C2910" s="7" t="s">
        <v>773</v>
      </c>
      <c r="D2910" s="649"/>
      <c r="E2910" s="649"/>
      <c r="F2910" s="649"/>
      <c r="G2910" s="649"/>
      <c r="H2910" s="649"/>
    </row>
    <row r="2911" spans="1:8">
      <c r="A2911" s="7" t="s">
        <v>1091</v>
      </c>
      <c r="B2911" s="7" t="s">
        <v>1090</v>
      </c>
      <c r="C2911" s="7" t="s">
        <v>773</v>
      </c>
      <c r="D2911" s="649"/>
      <c r="E2911" s="649"/>
      <c r="F2911" s="649"/>
      <c r="G2911" s="649"/>
      <c r="H2911" s="649"/>
    </row>
    <row r="2912" spans="1:8">
      <c r="A2912" s="7" t="s">
        <v>1089</v>
      </c>
      <c r="B2912" s="7" t="s">
        <v>1088</v>
      </c>
      <c r="C2912" s="7" t="s">
        <v>773</v>
      </c>
      <c r="D2912" s="649"/>
      <c r="E2912" s="649"/>
      <c r="F2912" s="649"/>
      <c r="G2912" s="649"/>
      <c r="H2912" s="649"/>
    </row>
    <row r="2913" spans="1:8">
      <c r="A2913" s="7" t="s">
        <v>1087</v>
      </c>
      <c r="B2913" s="7" t="s">
        <v>1086</v>
      </c>
      <c r="C2913" s="7" t="s">
        <v>773</v>
      </c>
      <c r="D2913" s="649"/>
      <c r="E2913" s="649"/>
      <c r="F2913" s="649"/>
      <c r="G2913" s="649"/>
      <c r="H2913" s="649"/>
    </row>
    <row r="2914" spans="1:8">
      <c r="A2914" s="7" t="s">
        <v>1085</v>
      </c>
      <c r="B2914" s="7" t="s">
        <v>1084</v>
      </c>
      <c r="C2914" s="7" t="s">
        <v>773</v>
      </c>
      <c r="D2914" s="649"/>
      <c r="E2914" s="649"/>
      <c r="F2914" s="649"/>
      <c r="G2914" s="649"/>
      <c r="H2914" s="649"/>
    </row>
    <row r="2915" spans="1:8">
      <c r="A2915" s="7" t="s">
        <v>1083</v>
      </c>
      <c r="B2915" s="7" t="s">
        <v>1082</v>
      </c>
      <c r="C2915" s="7" t="s">
        <v>773</v>
      </c>
      <c r="D2915" s="649"/>
      <c r="E2915" s="649"/>
      <c r="F2915" s="649"/>
      <c r="G2915" s="649"/>
      <c r="H2915" s="649"/>
    </row>
    <row r="2916" spans="1:8">
      <c r="A2916" s="7" t="s">
        <v>1081</v>
      </c>
      <c r="B2916" s="7" t="s">
        <v>1080</v>
      </c>
      <c r="C2916" s="7" t="s">
        <v>773</v>
      </c>
      <c r="D2916" s="649"/>
      <c r="E2916" s="649"/>
      <c r="F2916" s="649"/>
      <c r="G2916" s="649"/>
      <c r="H2916" s="649"/>
    </row>
    <row r="2917" spans="1:8">
      <c r="A2917" s="7" t="s">
        <v>1079</v>
      </c>
      <c r="B2917" s="7" t="s">
        <v>1078</v>
      </c>
      <c r="C2917" s="7" t="s">
        <v>773</v>
      </c>
      <c r="D2917" s="649"/>
      <c r="E2917" s="649"/>
      <c r="F2917" s="649"/>
      <c r="G2917" s="649"/>
      <c r="H2917" s="649"/>
    </row>
    <row r="2918" spans="1:8">
      <c r="A2918" s="7" t="s">
        <v>1077</v>
      </c>
      <c r="B2918" s="7" t="s">
        <v>1076</v>
      </c>
      <c r="C2918" s="7" t="s">
        <v>773</v>
      </c>
      <c r="D2918" s="649"/>
      <c r="E2918" s="649"/>
      <c r="F2918" s="649"/>
      <c r="G2918" s="649"/>
      <c r="H2918" s="649"/>
    </row>
    <row r="2919" spans="1:8">
      <c r="A2919" s="7" t="s">
        <v>1075</v>
      </c>
      <c r="B2919" s="7" t="s">
        <v>1074</v>
      </c>
      <c r="C2919" s="7" t="s">
        <v>773</v>
      </c>
      <c r="D2919" s="649"/>
      <c r="E2919" s="649"/>
      <c r="F2919" s="649"/>
      <c r="G2919" s="649"/>
      <c r="H2919" s="649"/>
    </row>
    <row r="2920" spans="1:8">
      <c r="A2920" s="7" t="s">
        <v>1073</v>
      </c>
      <c r="B2920" s="7" t="s">
        <v>1072</v>
      </c>
      <c r="C2920" s="7" t="s">
        <v>773</v>
      </c>
      <c r="D2920" s="649"/>
      <c r="E2920" s="649"/>
      <c r="F2920" s="649"/>
      <c r="G2920" s="649"/>
      <c r="H2920" s="649"/>
    </row>
    <row r="2921" spans="1:8">
      <c r="A2921" s="7" t="s">
        <v>1071</v>
      </c>
      <c r="B2921" s="7" t="s">
        <v>1070</v>
      </c>
      <c r="C2921" s="7" t="s">
        <v>773</v>
      </c>
      <c r="D2921" s="649"/>
      <c r="E2921" s="649"/>
      <c r="F2921" s="649"/>
      <c r="G2921" s="649"/>
      <c r="H2921" s="649"/>
    </row>
    <row r="2922" spans="1:8">
      <c r="A2922" s="7" t="s">
        <v>1069</v>
      </c>
      <c r="B2922" s="7" t="s">
        <v>1068</v>
      </c>
      <c r="C2922" s="7" t="s">
        <v>773</v>
      </c>
      <c r="D2922" s="649"/>
      <c r="E2922" s="649"/>
      <c r="F2922" s="649"/>
      <c r="G2922" s="649"/>
      <c r="H2922" s="649"/>
    </row>
    <row r="2923" spans="1:8">
      <c r="A2923" s="7" t="s">
        <v>1067</v>
      </c>
      <c r="B2923" s="7" t="s">
        <v>1066</v>
      </c>
      <c r="C2923" s="7" t="s">
        <v>773</v>
      </c>
      <c r="D2923" s="649"/>
      <c r="E2923" s="649"/>
      <c r="F2923" s="649"/>
      <c r="G2923" s="649">
        <v>1.17</v>
      </c>
      <c r="H2923" s="649"/>
    </row>
    <row r="2924" spans="1:8">
      <c r="A2924" s="7" t="s">
        <v>1065</v>
      </c>
      <c r="B2924" s="7" t="s">
        <v>1064</v>
      </c>
      <c r="C2924" s="7" t="s">
        <v>773</v>
      </c>
      <c r="D2924" s="649"/>
      <c r="E2924" s="649"/>
      <c r="F2924" s="649"/>
      <c r="G2924" s="649"/>
      <c r="H2924" s="649"/>
    </row>
    <row r="2925" spans="1:8">
      <c r="A2925" s="7" t="s">
        <v>1063</v>
      </c>
      <c r="B2925" s="7" t="s">
        <v>1062</v>
      </c>
      <c r="C2925" s="7" t="s">
        <v>773</v>
      </c>
      <c r="D2925" s="649"/>
      <c r="E2925" s="649"/>
      <c r="F2925" s="649"/>
      <c r="G2925" s="649"/>
      <c r="H2925" s="649"/>
    </row>
    <row r="2926" spans="1:8">
      <c r="A2926" s="7" t="s">
        <v>1061</v>
      </c>
      <c r="B2926" s="7" t="s">
        <v>1060</v>
      </c>
      <c r="C2926" s="7" t="s">
        <v>773</v>
      </c>
      <c r="D2926" s="649"/>
      <c r="E2926" s="649"/>
      <c r="F2926" s="649"/>
      <c r="G2926" s="649"/>
      <c r="H2926" s="649"/>
    </row>
    <row r="2927" spans="1:8">
      <c r="A2927" s="7" t="s">
        <v>1059</v>
      </c>
      <c r="B2927" s="7" t="s">
        <v>818</v>
      </c>
      <c r="C2927" s="7" t="s">
        <v>773</v>
      </c>
      <c r="D2927" s="649"/>
      <c r="E2927" s="649"/>
      <c r="F2927" s="649"/>
      <c r="G2927" s="649"/>
      <c r="H2927" s="649"/>
    </row>
    <row r="2928" spans="1:8">
      <c r="A2928" s="7" t="s">
        <v>1058</v>
      </c>
      <c r="B2928" s="7" t="s">
        <v>1057</v>
      </c>
      <c r="C2928" s="7" t="s">
        <v>773</v>
      </c>
      <c r="D2928" s="649"/>
      <c r="E2928" s="649"/>
      <c r="F2928" s="649"/>
      <c r="G2928" s="649"/>
      <c r="H2928" s="649"/>
    </row>
    <row r="2929" spans="1:8">
      <c r="A2929" s="7" t="s">
        <v>1056</v>
      </c>
      <c r="B2929" s="7" t="s">
        <v>1055</v>
      </c>
      <c r="C2929" s="7" t="s">
        <v>773</v>
      </c>
      <c r="D2929" s="649"/>
      <c r="E2929" s="649"/>
      <c r="F2929" s="649"/>
      <c r="G2929" s="649"/>
      <c r="H2929" s="649"/>
    </row>
    <row r="2930" spans="1:8">
      <c r="A2930" s="7" t="s">
        <v>1054</v>
      </c>
      <c r="B2930" s="7" t="s">
        <v>1053</v>
      </c>
      <c r="C2930" s="7" t="s">
        <v>773</v>
      </c>
      <c r="D2930" s="649"/>
      <c r="E2930" s="649"/>
      <c r="F2930" s="649"/>
      <c r="G2930" s="649"/>
      <c r="H2930" s="649"/>
    </row>
    <row r="2931" spans="1:8">
      <c r="A2931" s="7" t="s">
        <v>1052</v>
      </c>
      <c r="B2931" s="7" t="s">
        <v>1051</v>
      </c>
      <c r="C2931" s="7" t="s">
        <v>773</v>
      </c>
      <c r="D2931" s="649"/>
      <c r="E2931" s="649"/>
      <c r="F2931" s="649"/>
      <c r="G2931" s="649"/>
      <c r="H2931" s="649"/>
    </row>
    <row r="2932" spans="1:8">
      <c r="A2932" s="7" t="s">
        <v>1050</v>
      </c>
      <c r="B2932" s="7" t="s">
        <v>794</v>
      </c>
      <c r="C2932" s="7" t="s">
        <v>773</v>
      </c>
      <c r="D2932" s="649"/>
      <c r="E2932" s="649"/>
      <c r="F2932" s="649"/>
      <c r="G2932" s="649"/>
      <c r="H2932" s="649"/>
    </row>
    <row r="2933" spans="1:8">
      <c r="A2933" s="7" t="s">
        <v>1049</v>
      </c>
      <c r="B2933" s="7" t="s">
        <v>914</v>
      </c>
      <c r="C2933" s="7" t="s">
        <v>773</v>
      </c>
      <c r="D2933" s="649"/>
      <c r="E2933" s="649"/>
      <c r="F2933" s="649"/>
      <c r="G2933" s="649"/>
      <c r="H2933" s="649"/>
    </row>
    <row r="2934" spans="1:8">
      <c r="A2934" s="7" t="s">
        <v>1048</v>
      </c>
      <c r="B2934" s="7" t="s">
        <v>790</v>
      </c>
      <c r="C2934" s="7" t="s">
        <v>773</v>
      </c>
      <c r="D2934" s="649"/>
      <c r="E2934" s="649"/>
      <c r="F2934" s="649"/>
      <c r="G2934" s="649"/>
      <c r="H2934" s="649"/>
    </row>
    <row r="2935" spans="1:8">
      <c r="A2935" s="7" t="s">
        <v>1047</v>
      </c>
      <c r="B2935" s="7" t="s">
        <v>1046</v>
      </c>
      <c r="C2935" s="7" t="s">
        <v>773</v>
      </c>
      <c r="D2935" s="649">
        <v>0.41</v>
      </c>
      <c r="E2935" s="649"/>
      <c r="F2935" s="649">
        <v>0.2</v>
      </c>
      <c r="G2935" s="649"/>
      <c r="H2935" s="649"/>
    </row>
    <row r="2936" spans="1:8">
      <c r="A2936" s="7" t="s">
        <v>1045</v>
      </c>
      <c r="B2936" s="7" t="s">
        <v>1044</v>
      </c>
      <c r="C2936" s="7" t="s">
        <v>773</v>
      </c>
      <c r="D2936" s="649">
        <v>339.39</v>
      </c>
      <c r="E2936" s="649">
        <v>555.4</v>
      </c>
      <c r="F2936" s="649">
        <v>537.63</v>
      </c>
      <c r="G2936" s="649">
        <v>95.95</v>
      </c>
      <c r="H2936" s="649">
        <v>172.55</v>
      </c>
    </row>
    <row r="2937" spans="1:8">
      <c r="A2937" s="7" t="s">
        <v>1043</v>
      </c>
      <c r="B2937" s="7" t="s">
        <v>1042</v>
      </c>
      <c r="C2937" s="7" t="s">
        <v>773</v>
      </c>
      <c r="D2937" s="649"/>
      <c r="E2937" s="649"/>
      <c r="F2937" s="649"/>
      <c r="G2937" s="649"/>
      <c r="H2937" s="649"/>
    </row>
    <row r="2938" spans="1:8">
      <c r="A2938" s="7" t="s">
        <v>1041</v>
      </c>
      <c r="B2938" s="7" t="s">
        <v>1040</v>
      </c>
      <c r="C2938" s="7" t="s">
        <v>773</v>
      </c>
      <c r="D2938" s="649"/>
      <c r="E2938" s="649"/>
      <c r="F2938" s="649"/>
      <c r="G2938" s="649"/>
      <c r="H2938" s="649"/>
    </row>
    <row r="2939" spans="1:8">
      <c r="A2939" s="7" t="s">
        <v>1039</v>
      </c>
      <c r="B2939" s="7" t="s">
        <v>1038</v>
      </c>
      <c r="C2939" s="7" t="s">
        <v>773</v>
      </c>
      <c r="D2939" s="649"/>
      <c r="E2939" s="649"/>
      <c r="F2939" s="649"/>
      <c r="G2939" s="649"/>
      <c r="H2939" s="649"/>
    </row>
    <row r="2940" spans="1:8">
      <c r="A2940" s="7" t="s">
        <v>1037</v>
      </c>
      <c r="B2940" s="7" t="s">
        <v>1036</v>
      </c>
      <c r="C2940" s="7" t="s">
        <v>773</v>
      </c>
      <c r="D2940" s="649"/>
      <c r="E2940" s="649"/>
      <c r="F2940" s="649"/>
      <c r="G2940" s="649"/>
      <c r="H2940" s="649"/>
    </row>
    <row r="2941" spans="1:8">
      <c r="A2941" s="7" t="s">
        <v>1035</v>
      </c>
      <c r="B2941" s="7" t="s">
        <v>1034</v>
      </c>
      <c r="C2941" s="7" t="s">
        <v>773</v>
      </c>
      <c r="D2941" s="649"/>
      <c r="E2941" s="649"/>
      <c r="F2941" s="649"/>
      <c r="G2941" s="649"/>
      <c r="H2941" s="649"/>
    </row>
    <row r="2942" spans="1:8">
      <c r="A2942" s="7" t="s">
        <v>1033</v>
      </c>
      <c r="B2942" s="7" t="s">
        <v>1032</v>
      </c>
      <c r="C2942" s="7" t="s">
        <v>773</v>
      </c>
      <c r="D2942" s="649"/>
      <c r="E2942" s="649"/>
      <c r="F2942" s="649"/>
      <c r="G2942" s="649"/>
      <c r="H2942" s="649"/>
    </row>
    <row r="2943" spans="1:8">
      <c r="A2943" s="7" t="s">
        <v>1031</v>
      </c>
      <c r="B2943" s="7" t="s">
        <v>1030</v>
      </c>
      <c r="C2943" s="7" t="s">
        <v>773</v>
      </c>
      <c r="D2943" s="649"/>
      <c r="E2943" s="649"/>
      <c r="F2943" s="649"/>
      <c r="G2943" s="649"/>
      <c r="H2943" s="649"/>
    </row>
    <row r="2944" spans="1:8">
      <c r="A2944" s="7" t="s">
        <v>1029</v>
      </c>
      <c r="B2944" s="7" t="s">
        <v>1028</v>
      </c>
      <c r="C2944" s="7" t="s">
        <v>773</v>
      </c>
      <c r="D2944" s="649"/>
      <c r="E2944" s="649"/>
      <c r="F2944" s="649"/>
      <c r="G2944" s="649"/>
      <c r="H2944" s="649"/>
    </row>
    <row r="2945" spans="1:8">
      <c r="A2945" s="7" t="s">
        <v>1027</v>
      </c>
      <c r="B2945" s="7" t="s">
        <v>1026</v>
      </c>
      <c r="C2945" s="7" t="s">
        <v>773</v>
      </c>
      <c r="D2945" s="649"/>
      <c r="E2945" s="649"/>
      <c r="F2945" s="649"/>
      <c r="G2945" s="649"/>
      <c r="H2945" s="649"/>
    </row>
    <row r="2946" spans="1:8">
      <c r="A2946" s="7" t="s">
        <v>1025</v>
      </c>
      <c r="B2946" s="7" t="s">
        <v>1024</v>
      </c>
      <c r="C2946" s="7" t="s">
        <v>773</v>
      </c>
      <c r="D2946" s="649"/>
      <c r="E2946" s="649"/>
      <c r="F2946" s="649"/>
      <c r="G2946" s="649"/>
      <c r="H2946" s="649"/>
    </row>
    <row r="2947" spans="1:8">
      <c r="A2947" s="7" t="s">
        <v>1023</v>
      </c>
      <c r="B2947" s="7" t="s">
        <v>1022</v>
      </c>
      <c r="C2947" s="7" t="s">
        <v>773</v>
      </c>
      <c r="D2947" s="649"/>
      <c r="E2947" s="649"/>
      <c r="F2947" s="649"/>
      <c r="G2947" s="649"/>
      <c r="H2947" s="649"/>
    </row>
    <row r="2948" spans="1:8">
      <c r="A2948" s="7" t="s">
        <v>1021</v>
      </c>
      <c r="B2948" s="7" t="s">
        <v>1020</v>
      </c>
      <c r="C2948" s="7" t="s">
        <v>773</v>
      </c>
      <c r="D2948" s="649"/>
      <c r="E2948" s="649"/>
      <c r="F2948" s="649"/>
      <c r="G2948" s="649"/>
      <c r="H2948" s="649"/>
    </row>
    <row r="2949" spans="1:8">
      <c r="A2949" s="7" t="s">
        <v>1019</v>
      </c>
      <c r="B2949" s="7" t="s">
        <v>1018</v>
      </c>
      <c r="C2949" s="7" t="s">
        <v>773</v>
      </c>
      <c r="D2949" s="649"/>
      <c r="E2949" s="649"/>
      <c r="F2949" s="649"/>
      <c r="G2949" s="649"/>
      <c r="H2949" s="649"/>
    </row>
    <row r="2950" spans="1:8">
      <c r="A2950" s="7" t="s">
        <v>1017</v>
      </c>
      <c r="B2950" s="7" t="s">
        <v>1016</v>
      </c>
      <c r="C2950" s="7" t="s">
        <v>773</v>
      </c>
      <c r="D2950" s="649"/>
      <c r="E2950" s="649"/>
      <c r="F2950" s="649"/>
      <c r="G2950" s="649"/>
      <c r="H2950" s="649"/>
    </row>
    <row r="2951" spans="1:8">
      <c r="A2951" s="7" t="s">
        <v>1015</v>
      </c>
      <c r="B2951" s="7" t="s">
        <v>1014</v>
      </c>
      <c r="C2951" s="7" t="s">
        <v>773</v>
      </c>
      <c r="D2951" s="649"/>
      <c r="E2951" s="649"/>
      <c r="F2951" s="649"/>
      <c r="G2951" s="649"/>
      <c r="H2951" s="649"/>
    </row>
    <row r="2952" spans="1:8">
      <c r="A2952" s="7" t="s">
        <v>1013</v>
      </c>
      <c r="B2952" s="7" t="s">
        <v>1012</v>
      </c>
      <c r="C2952" s="7" t="s">
        <v>773</v>
      </c>
      <c r="D2952" s="649"/>
      <c r="E2952" s="649"/>
      <c r="F2952" s="649"/>
      <c r="G2952" s="649"/>
      <c r="H2952" s="649"/>
    </row>
    <row r="2953" spans="1:8">
      <c r="A2953" s="7" t="s">
        <v>1011</v>
      </c>
      <c r="B2953" s="7" t="s">
        <v>1010</v>
      </c>
      <c r="C2953" s="7" t="s">
        <v>773</v>
      </c>
      <c r="D2953" s="649"/>
      <c r="E2953" s="649"/>
      <c r="F2953" s="649"/>
      <c r="G2953" s="649"/>
      <c r="H2953" s="649"/>
    </row>
    <row r="2954" spans="1:8">
      <c r="A2954" s="7" t="s">
        <v>1009</v>
      </c>
      <c r="B2954" s="7" t="s">
        <v>1008</v>
      </c>
      <c r="C2954" s="7" t="s">
        <v>773</v>
      </c>
      <c r="D2954" s="649"/>
      <c r="E2954" s="649"/>
      <c r="F2954" s="649"/>
      <c r="G2954" s="649"/>
      <c r="H2954" s="649"/>
    </row>
    <row r="2955" spans="1:8">
      <c r="A2955" s="7" t="s">
        <v>1007</v>
      </c>
      <c r="B2955" s="7" t="s">
        <v>1006</v>
      </c>
      <c r="C2955" s="7" t="s">
        <v>773</v>
      </c>
      <c r="D2955" s="649">
        <v>42.2</v>
      </c>
      <c r="E2955" s="649">
        <v>231.71</v>
      </c>
      <c r="F2955" s="649">
        <v>440.83</v>
      </c>
      <c r="G2955" s="649">
        <v>66.63</v>
      </c>
      <c r="H2955" s="649">
        <v>2.0099999999999998</v>
      </c>
    </row>
    <row r="2956" spans="1:8">
      <c r="A2956" s="7" t="s">
        <v>1005</v>
      </c>
      <c r="B2956" s="7" t="s">
        <v>179</v>
      </c>
      <c r="C2956" s="7" t="s">
        <v>773</v>
      </c>
      <c r="D2956" s="649"/>
      <c r="E2956" s="649">
        <v>205</v>
      </c>
      <c r="F2956" s="649">
        <v>64.28</v>
      </c>
      <c r="G2956" s="649"/>
      <c r="H2956" s="649">
        <v>105.85</v>
      </c>
    </row>
    <row r="2957" spans="1:8">
      <c r="A2957" s="7" t="s">
        <v>1004</v>
      </c>
      <c r="B2957" s="7" t="s">
        <v>1003</v>
      </c>
      <c r="C2957" s="7" t="s">
        <v>773</v>
      </c>
      <c r="D2957" s="649"/>
      <c r="E2957" s="649">
        <v>205</v>
      </c>
      <c r="F2957" s="649">
        <v>64.28</v>
      </c>
      <c r="G2957" s="649"/>
      <c r="H2957" s="649">
        <v>105.85</v>
      </c>
    </row>
    <row r="2958" spans="1:8">
      <c r="A2958" s="7" t="s">
        <v>1002</v>
      </c>
      <c r="B2958" s="7" t="s">
        <v>1001</v>
      </c>
      <c r="C2958" s="7" t="s">
        <v>773</v>
      </c>
      <c r="D2958" s="649"/>
      <c r="E2958" s="649"/>
      <c r="F2958" s="649"/>
      <c r="G2958" s="649"/>
      <c r="H2958" s="649"/>
    </row>
    <row r="2959" spans="1:8">
      <c r="A2959" s="7" t="s">
        <v>1000</v>
      </c>
      <c r="B2959" s="7" t="s">
        <v>999</v>
      </c>
      <c r="C2959" s="7" t="s">
        <v>773</v>
      </c>
      <c r="D2959" s="649"/>
      <c r="E2959" s="649"/>
      <c r="F2959" s="649"/>
      <c r="G2959" s="649"/>
      <c r="H2959" s="649"/>
    </row>
    <row r="2960" spans="1:8">
      <c r="A2960" s="7" t="s">
        <v>998</v>
      </c>
      <c r="B2960" s="7" t="s">
        <v>997</v>
      </c>
      <c r="C2960" s="7" t="s">
        <v>773</v>
      </c>
      <c r="D2960" s="649"/>
      <c r="E2960" s="649"/>
      <c r="F2960" s="649"/>
      <c r="G2960" s="649"/>
      <c r="H2960" s="649"/>
    </row>
    <row r="2961" spans="1:8">
      <c r="A2961" s="7" t="s">
        <v>996</v>
      </c>
      <c r="B2961" s="7" t="s">
        <v>995</v>
      </c>
      <c r="C2961" s="7" t="s">
        <v>773</v>
      </c>
      <c r="D2961" s="649"/>
      <c r="E2961" s="649"/>
      <c r="F2961" s="649"/>
      <c r="G2961" s="649"/>
      <c r="H2961" s="649"/>
    </row>
    <row r="2962" spans="1:8">
      <c r="A2962" s="7" t="s">
        <v>994</v>
      </c>
      <c r="B2962" s="7" t="s">
        <v>993</v>
      </c>
      <c r="C2962" s="7" t="s">
        <v>773</v>
      </c>
      <c r="D2962" s="649"/>
      <c r="E2962" s="649"/>
      <c r="F2962" s="649"/>
      <c r="G2962" s="649"/>
      <c r="H2962" s="649"/>
    </row>
    <row r="2963" spans="1:8">
      <c r="A2963" s="7" t="s">
        <v>992</v>
      </c>
      <c r="B2963" s="7" t="s">
        <v>991</v>
      </c>
      <c r="C2963" s="7" t="s">
        <v>773</v>
      </c>
      <c r="D2963" s="649"/>
      <c r="E2963" s="649"/>
      <c r="F2963" s="649"/>
      <c r="G2963" s="649"/>
      <c r="H2963" s="649"/>
    </row>
    <row r="2964" spans="1:8">
      <c r="A2964" s="7" t="s">
        <v>990</v>
      </c>
      <c r="B2964" s="7" t="s">
        <v>989</v>
      </c>
      <c r="C2964" s="7" t="s">
        <v>773</v>
      </c>
      <c r="D2964" s="649">
        <v>272.22000000000003</v>
      </c>
      <c r="E2964" s="649">
        <v>106.92</v>
      </c>
      <c r="F2964" s="649">
        <v>19.91</v>
      </c>
      <c r="G2964" s="649">
        <v>23.86</v>
      </c>
      <c r="H2964" s="649">
        <v>60.44</v>
      </c>
    </row>
    <row r="2965" spans="1:8">
      <c r="A2965" s="7" t="s">
        <v>988</v>
      </c>
      <c r="B2965" s="7" t="s">
        <v>987</v>
      </c>
      <c r="C2965" s="7" t="s">
        <v>773</v>
      </c>
      <c r="D2965" s="649"/>
      <c r="E2965" s="649"/>
      <c r="F2965" s="649"/>
      <c r="G2965" s="649"/>
      <c r="H2965" s="649"/>
    </row>
    <row r="2966" spans="1:8">
      <c r="A2966" s="7" t="s">
        <v>986</v>
      </c>
      <c r="B2966" s="7" t="s">
        <v>985</v>
      </c>
      <c r="C2966" s="7" t="s">
        <v>773</v>
      </c>
      <c r="D2966" s="649"/>
      <c r="E2966" s="649"/>
      <c r="F2966" s="649"/>
      <c r="G2966" s="649"/>
      <c r="H2966" s="649"/>
    </row>
    <row r="2967" spans="1:8">
      <c r="A2967" s="7" t="s">
        <v>984</v>
      </c>
      <c r="B2967" s="7" t="s">
        <v>983</v>
      </c>
      <c r="C2967" s="7" t="s">
        <v>773</v>
      </c>
      <c r="D2967" s="649"/>
      <c r="E2967" s="649"/>
      <c r="F2967" s="649"/>
      <c r="G2967" s="649"/>
      <c r="H2967" s="649"/>
    </row>
    <row r="2968" spans="1:8">
      <c r="A2968" s="7" t="s">
        <v>982</v>
      </c>
      <c r="B2968" s="7" t="s">
        <v>981</v>
      </c>
      <c r="C2968" s="7" t="s">
        <v>773</v>
      </c>
      <c r="D2968" s="649"/>
      <c r="E2968" s="649"/>
      <c r="F2968" s="649"/>
      <c r="G2968" s="649"/>
      <c r="H2968" s="649"/>
    </row>
    <row r="2969" spans="1:8">
      <c r="A2969" s="7" t="s">
        <v>980</v>
      </c>
      <c r="B2969" s="7" t="s">
        <v>979</v>
      </c>
      <c r="C2969" s="7" t="s">
        <v>773</v>
      </c>
      <c r="D2969" s="649"/>
      <c r="E2969" s="649"/>
      <c r="F2969" s="649"/>
      <c r="G2969" s="649"/>
      <c r="H2969" s="649"/>
    </row>
    <row r="2970" spans="1:8">
      <c r="A2970" s="7" t="s">
        <v>978</v>
      </c>
      <c r="B2970" s="7" t="s">
        <v>977</v>
      </c>
      <c r="C2970" s="7" t="s">
        <v>773</v>
      </c>
      <c r="D2970" s="649"/>
      <c r="E2970" s="649"/>
      <c r="F2970" s="649"/>
      <c r="G2970" s="649"/>
      <c r="H2970" s="649"/>
    </row>
    <row r="2971" spans="1:8">
      <c r="A2971" s="7" t="s">
        <v>976</v>
      </c>
      <c r="B2971" s="7" t="s">
        <v>975</v>
      </c>
      <c r="C2971" s="7" t="s">
        <v>773</v>
      </c>
      <c r="D2971" s="649"/>
      <c r="E2971" s="649"/>
      <c r="F2971" s="649"/>
      <c r="G2971" s="649"/>
      <c r="H2971" s="649"/>
    </row>
    <row r="2972" spans="1:8">
      <c r="A2972" s="7" t="s">
        <v>974</v>
      </c>
      <c r="B2972" s="7" t="s">
        <v>973</v>
      </c>
      <c r="C2972" s="7" t="s">
        <v>773</v>
      </c>
      <c r="D2972" s="649"/>
      <c r="E2972" s="649"/>
      <c r="F2972" s="649"/>
      <c r="G2972" s="649"/>
      <c r="H2972" s="649"/>
    </row>
    <row r="2973" spans="1:8">
      <c r="A2973" s="7" t="s">
        <v>972</v>
      </c>
      <c r="B2973" s="7" t="s">
        <v>971</v>
      </c>
      <c r="C2973" s="7" t="s">
        <v>773</v>
      </c>
      <c r="D2973" s="649"/>
      <c r="E2973" s="649"/>
      <c r="F2973" s="649"/>
      <c r="G2973" s="649"/>
      <c r="H2973" s="649"/>
    </row>
    <row r="2974" spans="1:8">
      <c r="A2974" s="7" t="s">
        <v>970</v>
      </c>
      <c r="B2974" s="7" t="s">
        <v>969</v>
      </c>
      <c r="C2974" s="7" t="s">
        <v>773</v>
      </c>
      <c r="D2974" s="649"/>
      <c r="E2974" s="649"/>
      <c r="F2974" s="649"/>
      <c r="G2974" s="649"/>
      <c r="H2974" s="649"/>
    </row>
    <row r="2975" spans="1:8">
      <c r="A2975" s="7" t="s">
        <v>968</v>
      </c>
      <c r="B2975" s="7" t="s">
        <v>967</v>
      </c>
      <c r="C2975" s="7" t="s">
        <v>773</v>
      </c>
      <c r="D2975" s="649"/>
      <c r="E2975" s="649"/>
      <c r="F2975" s="649"/>
      <c r="G2975" s="649"/>
      <c r="H2975" s="649"/>
    </row>
    <row r="2976" spans="1:8">
      <c r="A2976" s="7" t="s">
        <v>966</v>
      </c>
      <c r="B2976" s="7" t="s">
        <v>965</v>
      </c>
      <c r="C2976" s="7" t="s">
        <v>773</v>
      </c>
      <c r="D2976" s="649"/>
      <c r="E2976" s="649"/>
      <c r="F2976" s="649"/>
      <c r="G2976" s="649"/>
      <c r="H2976" s="649"/>
    </row>
    <row r="2977" spans="1:8">
      <c r="A2977" s="7" t="s">
        <v>964</v>
      </c>
      <c r="B2977" s="7" t="s">
        <v>963</v>
      </c>
      <c r="C2977" s="7" t="s">
        <v>773</v>
      </c>
      <c r="D2977" s="649"/>
      <c r="E2977" s="649"/>
      <c r="F2977" s="649"/>
      <c r="G2977" s="649"/>
      <c r="H2977" s="649"/>
    </row>
    <row r="2978" spans="1:8">
      <c r="A2978" s="7" t="s">
        <v>962</v>
      </c>
      <c r="B2978" s="7" t="s">
        <v>961</v>
      </c>
      <c r="C2978" s="7" t="s">
        <v>773</v>
      </c>
      <c r="D2978" s="649">
        <v>272.22000000000003</v>
      </c>
      <c r="E2978" s="649">
        <v>106.92</v>
      </c>
      <c r="F2978" s="649">
        <v>19.91</v>
      </c>
      <c r="G2978" s="649">
        <v>23.86</v>
      </c>
      <c r="H2978" s="649">
        <v>60.44</v>
      </c>
    </row>
    <row r="2979" spans="1:8">
      <c r="A2979" s="7" t="s">
        <v>960</v>
      </c>
      <c r="B2979" s="7" t="s">
        <v>181</v>
      </c>
      <c r="C2979" s="7" t="s">
        <v>773</v>
      </c>
      <c r="D2979" s="649">
        <v>24.97</v>
      </c>
      <c r="E2979" s="649">
        <v>10.82</v>
      </c>
      <c r="F2979" s="649">
        <v>12.61</v>
      </c>
      <c r="G2979" s="649">
        <v>3.69</v>
      </c>
      <c r="H2979" s="649">
        <v>3.19</v>
      </c>
    </row>
    <row r="2980" spans="1:8">
      <c r="A2980" s="7" t="s">
        <v>959</v>
      </c>
      <c r="B2980" s="7" t="s">
        <v>958</v>
      </c>
      <c r="C2980" s="7" t="s">
        <v>773</v>
      </c>
      <c r="D2980" s="649"/>
      <c r="E2980" s="649"/>
      <c r="F2980" s="649"/>
      <c r="G2980" s="649"/>
      <c r="H2980" s="649"/>
    </row>
    <row r="2981" spans="1:8">
      <c r="A2981" s="7" t="s">
        <v>957</v>
      </c>
      <c r="B2981" s="7" t="s">
        <v>956</v>
      </c>
      <c r="C2981" s="7" t="s">
        <v>773</v>
      </c>
      <c r="D2981" s="649"/>
      <c r="E2981" s="649"/>
      <c r="F2981" s="649"/>
      <c r="G2981" s="649"/>
      <c r="H2981" s="649"/>
    </row>
    <row r="2982" spans="1:8">
      <c r="A2982" s="7" t="s">
        <v>955</v>
      </c>
      <c r="B2982" s="7" t="s">
        <v>954</v>
      </c>
      <c r="C2982" s="7" t="s">
        <v>773</v>
      </c>
      <c r="D2982" s="649"/>
      <c r="E2982" s="649"/>
      <c r="F2982" s="649"/>
      <c r="G2982" s="649"/>
      <c r="H2982" s="649"/>
    </row>
    <row r="2983" spans="1:8">
      <c r="A2983" s="7" t="s">
        <v>953</v>
      </c>
      <c r="B2983" s="7" t="s">
        <v>952</v>
      </c>
      <c r="C2983" s="7" t="s">
        <v>773</v>
      </c>
      <c r="D2983" s="649"/>
      <c r="E2983" s="649"/>
      <c r="F2983" s="649"/>
      <c r="G2983" s="649"/>
      <c r="H2983" s="649"/>
    </row>
    <row r="2984" spans="1:8">
      <c r="A2984" s="7" t="s">
        <v>951</v>
      </c>
      <c r="B2984" s="7" t="s">
        <v>950</v>
      </c>
      <c r="C2984" s="7" t="s">
        <v>773</v>
      </c>
      <c r="D2984" s="649"/>
      <c r="E2984" s="649"/>
      <c r="F2984" s="649"/>
      <c r="G2984" s="649"/>
      <c r="H2984" s="649"/>
    </row>
    <row r="2985" spans="1:8">
      <c r="A2985" s="7" t="s">
        <v>949</v>
      </c>
      <c r="B2985" s="7" t="s">
        <v>948</v>
      </c>
      <c r="C2985" s="7" t="s">
        <v>773</v>
      </c>
      <c r="D2985" s="649"/>
      <c r="E2985" s="649"/>
      <c r="F2985" s="649"/>
      <c r="G2985" s="649"/>
      <c r="H2985" s="649"/>
    </row>
    <row r="2986" spans="1:8">
      <c r="A2986" s="7" t="s">
        <v>947</v>
      </c>
      <c r="B2986" s="7" t="s">
        <v>946</v>
      </c>
      <c r="C2986" s="7" t="s">
        <v>773</v>
      </c>
      <c r="D2986" s="649"/>
      <c r="E2986" s="649"/>
      <c r="F2986" s="649"/>
      <c r="G2986" s="649"/>
      <c r="H2986" s="649"/>
    </row>
    <row r="2987" spans="1:8">
      <c r="A2987" s="7" t="s">
        <v>945</v>
      </c>
      <c r="B2987" s="7" t="s">
        <v>944</v>
      </c>
      <c r="C2987" s="7" t="s">
        <v>773</v>
      </c>
      <c r="D2987" s="649"/>
      <c r="E2987" s="649"/>
      <c r="F2987" s="649"/>
      <c r="G2987" s="649"/>
      <c r="H2987" s="649"/>
    </row>
    <row r="2988" spans="1:8">
      <c r="A2988" s="7" t="s">
        <v>943</v>
      </c>
      <c r="B2988" s="7" t="s">
        <v>942</v>
      </c>
      <c r="C2988" s="7" t="s">
        <v>773</v>
      </c>
      <c r="D2988" s="649"/>
      <c r="E2988" s="649"/>
      <c r="F2988" s="649"/>
      <c r="G2988" s="649"/>
      <c r="H2988" s="649"/>
    </row>
    <row r="2989" spans="1:8">
      <c r="A2989" s="7" t="s">
        <v>941</v>
      </c>
      <c r="B2989" s="7" t="s">
        <v>940</v>
      </c>
      <c r="C2989" s="7" t="s">
        <v>773</v>
      </c>
      <c r="D2989" s="649"/>
      <c r="E2989" s="649"/>
      <c r="F2989" s="649"/>
      <c r="G2989" s="649"/>
      <c r="H2989" s="649"/>
    </row>
    <row r="2990" spans="1:8">
      <c r="A2990" s="7" t="s">
        <v>939</v>
      </c>
      <c r="B2990" s="7" t="s">
        <v>938</v>
      </c>
      <c r="C2990" s="7" t="s">
        <v>773</v>
      </c>
      <c r="D2990" s="649"/>
      <c r="E2990" s="649"/>
      <c r="F2990" s="649"/>
      <c r="G2990" s="649"/>
      <c r="H2990" s="649"/>
    </row>
    <row r="2991" spans="1:8">
      <c r="A2991" s="7" t="s">
        <v>937</v>
      </c>
      <c r="B2991" s="7" t="s">
        <v>936</v>
      </c>
      <c r="C2991" s="7" t="s">
        <v>773</v>
      </c>
      <c r="D2991" s="649"/>
      <c r="E2991" s="649"/>
      <c r="F2991" s="649"/>
      <c r="G2991" s="649"/>
      <c r="H2991" s="649"/>
    </row>
    <row r="2992" spans="1:8">
      <c r="A2992" s="7" t="s">
        <v>935</v>
      </c>
      <c r="B2992" s="7" t="s">
        <v>934</v>
      </c>
      <c r="C2992" s="7" t="s">
        <v>773</v>
      </c>
      <c r="D2992" s="649"/>
      <c r="E2992" s="649"/>
      <c r="F2992" s="649"/>
      <c r="G2992" s="649"/>
      <c r="H2992" s="649"/>
    </row>
    <row r="2993" spans="1:8">
      <c r="A2993" s="7" t="s">
        <v>933</v>
      </c>
      <c r="B2993" s="7" t="s">
        <v>932</v>
      </c>
      <c r="C2993" s="7" t="s">
        <v>773</v>
      </c>
      <c r="D2993" s="649">
        <v>24.97</v>
      </c>
      <c r="E2993" s="649">
        <v>10.82</v>
      </c>
      <c r="F2993" s="649">
        <v>12.61</v>
      </c>
      <c r="G2993" s="649">
        <v>3.69</v>
      </c>
      <c r="H2993" s="649">
        <v>3.19</v>
      </c>
    </row>
    <row r="2994" spans="1:8">
      <c r="A2994" s="7" t="s">
        <v>931</v>
      </c>
      <c r="B2994" s="7" t="s">
        <v>930</v>
      </c>
      <c r="C2994" s="7" t="s">
        <v>773</v>
      </c>
      <c r="D2994" s="649"/>
      <c r="E2994" s="649"/>
      <c r="F2994" s="649"/>
      <c r="G2994" s="649"/>
      <c r="H2994" s="649"/>
    </row>
    <row r="2995" spans="1:8">
      <c r="A2995" s="7" t="s">
        <v>929</v>
      </c>
      <c r="B2995" s="7" t="s">
        <v>928</v>
      </c>
      <c r="C2995" s="7" t="s">
        <v>773</v>
      </c>
      <c r="D2995" s="649"/>
      <c r="E2995" s="649"/>
      <c r="F2995" s="649"/>
      <c r="G2995" s="649"/>
      <c r="H2995" s="649"/>
    </row>
    <row r="2996" spans="1:8">
      <c r="A2996" s="7" t="s">
        <v>927</v>
      </c>
      <c r="B2996" s="7" t="s">
        <v>926</v>
      </c>
      <c r="C2996" s="7" t="s">
        <v>773</v>
      </c>
      <c r="D2996" s="649"/>
      <c r="E2996" s="649"/>
      <c r="F2996" s="649"/>
      <c r="G2996" s="649"/>
      <c r="H2996" s="649"/>
    </row>
    <row r="2997" spans="1:8">
      <c r="A2997" s="7" t="s">
        <v>925</v>
      </c>
      <c r="B2997" s="7" t="s">
        <v>874</v>
      </c>
      <c r="C2997" s="7" t="s">
        <v>773</v>
      </c>
      <c r="D2997" s="649"/>
      <c r="E2997" s="649"/>
      <c r="F2997" s="649"/>
      <c r="G2997" s="649"/>
      <c r="H2997" s="649"/>
    </row>
    <row r="2998" spans="1:8">
      <c r="A2998" s="7" t="s">
        <v>924</v>
      </c>
      <c r="B2998" s="7" t="s">
        <v>923</v>
      </c>
      <c r="C2998" s="7" t="s">
        <v>773</v>
      </c>
      <c r="D2998" s="649"/>
      <c r="E2998" s="649"/>
      <c r="F2998" s="649"/>
      <c r="G2998" s="649"/>
      <c r="H2998" s="649"/>
    </row>
    <row r="2999" spans="1:8">
      <c r="A2999" s="7" t="s">
        <v>922</v>
      </c>
      <c r="B2999" s="7" t="s">
        <v>921</v>
      </c>
      <c r="C2999" s="7" t="s">
        <v>773</v>
      </c>
      <c r="D2999" s="649"/>
      <c r="E2999" s="649"/>
      <c r="F2999" s="649"/>
      <c r="G2999" s="649"/>
      <c r="H2999" s="649"/>
    </row>
    <row r="3000" spans="1:8">
      <c r="A3000" s="7" t="s">
        <v>920</v>
      </c>
      <c r="B3000" s="7" t="s">
        <v>919</v>
      </c>
      <c r="C3000" s="7" t="s">
        <v>773</v>
      </c>
      <c r="D3000" s="649"/>
      <c r="E3000" s="649"/>
      <c r="F3000" s="649"/>
      <c r="G3000" s="649"/>
      <c r="H3000" s="649"/>
    </row>
    <row r="3001" spans="1:8">
      <c r="A3001" s="7" t="s">
        <v>918</v>
      </c>
      <c r="B3001" s="7" t="s">
        <v>917</v>
      </c>
      <c r="C3001" s="7" t="s">
        <v>773</v>
      </c>
      <c r="D3001" s="649"/>
      <c r="E3001" s="649"/>
      <c r="F3001" s="649"/>
      <c r="G3001" s="649"/>
      <c r="H3001" s="649"/>
    </row>
    <row r="3002" spans="1:8">
      <c r="A3002" s="7" t="s">
        <v>916</v>
      </c>
      <c r="B3002" s="7" t="s">
        <v>794</v>
      </c>
      <c r="C3002" s="7" t="s">
        <v>773</v>
      </c>
      <c r="D3002" s="649"/>
      <c r="E3002" s="649"/>
      <c r="F3002" s="649"/>
      <c r="G3002" s="649"/>
      <c r="H3002" s="649"/>
    </row>
    <row r="3003" spans="1:8">
      <c r="A3003" s="7" t="s">
        <v>915</v>
      </c>
      <c r="B3003" s="7" t="s">
        <v>914</v>
      </c>
      <c r="C3003" s="7" t="s">
        <v>773</v>
      </c>
      <c r="D3003" s="649"/>
      <c r="E3003" s="649"/>
      <c r="F3003" s="649"/>
      <c r="G3003" s="649"/>
      <c r="H3003" s="649"/>
    </row>
    <row r="3004" spans="1:8">
      <c r="A3004" s="7" t="s">
        <v>913</v>
      </c>
      <c r="B3004" s="7" t="s">
        <v>912</v>
      </c>
      <c r="C3004" s="7" t="s">
        <v>773</v>
      </c>
      <c r="D3004" s="649"/>
      <c r="E3004" s="649"/>
      <c r="F3004" s="649"/>
      <c r="G3004" s="649"/>
      <c r="H3004" s="649"/>
    </row>
    <row r="3005" spans="1:8">
      <c r="A3005" s="7" t="s">
        <v>911</v>
      </c>
      <c r="B3005" s="7" t="s">
        <v>910</v>
      </c>
      <c r="C3005" s="7" t="s">
        <v>773</v>
      </c>
      <c r="D3005" s="649"/>
      <c r="E3005" s="649">
        <v>0.95</v>
      </c>
      <c r="F3005" s="649"/>
      <c r="G3005" s="649">
        <v>1.78</v>
      </c>
      <c r="H3005" s="649">
        <v>1.05</v>
      </c>
    </row>
    <row r="3006" spans="1:8">
      <c r="A3006" s="7" t="s">
        <v>909</v>
      </c>
      <c r="B3006" s="7" t="s">
        <v>195</v>
      </c>
      <c r="C3006" s="7" t="s">
        <v>773</v>
      </c>
      <c r="D3006" s="649">
        <v>0.59</v>
      </c>
      <c r="E3006" s="649">
        <v>0.4</v>
      </c>
      <c r="F3006" s="649">
        <v>3.32</v>
      </c>
      <c r="G3006" s="649">
        <v>2.4</v>
      </c>
      <c r="H3006" s="649">
        <v>2.0499999999999998</v>
      </c>
    </row>
    <row r="3007" spans="1:8">
      <c r="A3007" s="7" t="s">
        <v>908</v>
      </c>
      <c r="B3007" s="7" t="s">
        <v>193</v>
      </c>
      <c r="C3007" s="7" t="s">
        <v>773</v>
      </c>
      <c r="D3007" s="649"/>
      <c r="E3007" s="649"/>
      <c r="F3007" s="649"/>
      <c r="G3007" s="649"/>
      <c r="H3007" s="649"/>
    </row>
    <row r="3008" spans="1:8">
      <c r="A3008" s="7" t="s">
        <v>190</v>
      </c>
      <c r="B3008" s="7" t="s">
        <v>191</v>
      </c>
      <c r="C3008" s="7" t="s">
        <v>773</v>
      </c>
      <c r="D3008" s="649">
        <v>0.04</v>
      </c>
      <c r="E3008" s="649">
        <v>0.04</v>
      </c>
      <c r="F3008" s="649"/>
      <c r="G3008" s="649"/>
      <c r="H3008" s="649">
        <v>0.28000000000000003</v>
      </c>
    </row>
    <row r="3009" spans="1:8">
      <c r="A3009" s="7" t="s">
        <v>907</v>
      </c>
      <c r="B3009" s="7" t="s">
        <v>175</v>
      </c>
      <c r="C3009" s="7" t="s">
        <v>773</v>
      </c>
      <c r="D3009" s="649"/>
      <c r="E3009" s="649"/>
      <c r="F3009" s="649"/>
      <c r="G3009" s="649"/>
      <c r="H3009" s="649"/>
    </row>
    <row r="3010" spans="1:8">
      <c r="A3010" s="7" t="s">
        <v>906</v>
      </c>
      <c r="B3010" s="7" t="s">
        <v>189</v>
      </c>
      <c r="C3010" s="7" t="s">
        <v>773</v>
      </c>
      <c r="D3010" s="649"/>
      <c r="E3010" s="649"/>
      <c r="F3010" s="649"/>
      <c r="G3010" s="649"/>
      <c r="H3010" s="649"/>
    </row>
    <row r="3011" spans="1:8">
      <c r="A3011" s="7" t="s">
        <v>905</v>
      </c>
      <c r="B3011" s="7" t="s">
        <v>187</v>
      </c>
      <c r="C3011" s="7" t="s">
        <v>773</v>
      </c>
      <c r="D3011" s="649"/>
      <c r="E3011" s="649"/>
      <c r="F3011" s="649"/>
      <c r="G3011" s="649"/>
      <c r="H3011" s="649"/>
    </row>
    <row r="3012" spans="1:8">
      <c r="A3012" s="7" t="s">
        <v>904</v>
      </c>
      <c r="B3012" s="7" t="s">
        <v>780</v>
      </c>
      <c r="C3012" s="7" t="s">
        <v>773</v>
      </c>
      <c r="D3012" s="649"/>
      <c r="E3012" s="649"/>
      <c r="F3012" s="649"/>
      <c r="G3012" s="649"/>
      <c r="H3012" s="649"/>
    </row>
    <row r="3013" spans="1:8">
      <c r="A3013" s="7" t="s">
        <v>903</v>
      </c>
      <c r="B3013" s="7" t="s">
        <v>131</v>
      </c>
      <c r="C3013" s="7" t="s">
        <v>773</v>
      </c>
      <c r="D3013" s="649">
        <v>142.21</v>
      </c>
      <c r="E3013" s="649">
        <v>338.8</v>
      </c>
      <c r="F3013" s="649">
        <v>39.020000000000003</v>
      </c>
      <c r="G3013" s="649">
        <v>-50.03</v>
      </c>
      <c r="H3013" s="649">
        <v>93.09</v>
      </c>
    </row>
    <row r="3014" spans="1:8">
      <c r="A3014" s="7" t="s">
        <v>902</v>
      </c>
      <c r="B3014" s="7" t="s">
        <v>901</v>
      </c>
      <c r="C3014" s="7" t="s">
        <v>773</v>
      </c>
      <c r="D3014" s="650">
        <v>1038.77</v>
      </c>
      <c r="E3014" s="650">
        <v>1058.8599999999999</v>
      </c>
      <c r="F3014" s="649">
        <v>56.58</v>
      </c>
      <c r="G3014" s="649"/>
      <c r="H3014" s="649">
        <v>250</v>
      </c>
    </row>
    <row r="3015" spans="1:8">
      <c r="A3015" s="7" t="s">
        <v>900</v>
      </c>
      <c r="B3015" s="7" t="s">
        <v>164</v>
      </c>
      <c r="C3015" s="7" t="s">
        <v>773</v>
      </c>
      <c r="D3015" s="649"/>
      <c r="E3015" s="649"/>
      <c r="F3015" s="649"/>
      <c r="G3015" s="649"/>
      <c r="H3015" s="649"/>
    </row>
    <row r="3016" spans="1:8">
      <c r="A3016" s="7" t="s">
        <v>899</v>
      </c>
      <c r="B3016" s="7" t="s">
        <v>162</v>
      </c>
      <c r="C3016" s="7" t="s">
        <v>773</v>
      </c>
      <c r="D3016" s="649"/>
      <c r="E3016" s="649"/>
      <c r="F3016" s="649"/>
      <c r="G3016" s="649"/>
      <c r="H3016" s="649"/>
    </row>
    <row r="3017" spans="1:8">
      <c r="A3017" s="7" t="s">
        <v>898</v>
      </c>
      <c r="B3017" s="7" t="s">
        <v>160</v>
      </c>
      <c r="C3017" s="7" t="s">
        <v>773</v>
      </c>
      <c r="D3017" s="649"/>
      <c r="E3017" s="649"/>
      <c r="F3017" s="649"/>
      <c r="G3017" s="649"/>
      <c r="H3017" s="649"/>
    </row>
    <row r="3018" spans="1:8">
      <c r="A3018" s="7" t="s">
        <v>897</v>
      </c>
      <c r="B3018" s="7" t="s">
        <v>158</v>
      </c>
      <c r="C3018" s="7" t="s">
        <v>773</v>
      </c>
      <c r="D3018" s="649">
        <v>713.12</v>
      </c>
      <c r="E3018" s="649">
        <v>651.37</v>
      </c>
      <c r="F3018" s="649">
        <v>36.6</v>
      </c>
      <c r="G3018" s="649"/>
      <c r="H3018" s="649">
        <v>250</v>
      </c>
    </row>
    <row r="3019" spans="1:8">
      <c r="A3019" s="7" t="s">
        <v>896</v>
      </c>
      <c r="B3019" s="7" t="s">
        <v>895</v>
      </c>
      <c r="C3019" s="7" t="s">
        <v>773</v>
      </c>
      <c r="D3019" s="649"/>
      <c r="E3019" s="649"/>
      <c r="F3019" s="649"/>
      <c r="G3019" s="649"/>
      <c r="H3019" s="649"/>
    </row>
    <row r="3020" spans="1:8">
      <c r="A3020" s="7" t="s">
        <v>894</v>
      </c>
      <c r="B3020" s="7" t="s">
        <v>893</v>
      </c>
      <c r="C3020" s="7" t="s">
        <v>773</v>
      </c>
      <c r="D3020" s="649">
        <v>713.12</v>
      </c>
      <c r="E3020" s="649">
        <v>651.37</v>
      </c>
      <c r="F3020" s="649">
        <v>36.6</v>
      </c>
      <c r="G3020" s="649"/>
      <c r="H3020" s="649">
        <v>250</v>
      </c>
    </row>
    <row r="3021" spans="1:8">
      <c r="A3021" s="7" t="s">
        <v>892</v>
      </c>
      <c r="B3021" s="7" t="s">
        <v>891</v>
      </c>
      <c r="C3021" s="7" t="s">
        <v>773</v>
      </c>
      <c r="D3021" s="649"/>
      <c r="E3021" s="649"/>
      <c r="F3021" s="649"/>
      <c r="G3021" s="649"/>
      <c r="H3021" s="649"/>
    </row>
    <row r="3022" spans="1:8">
      <c r="A3022" s="7" t="s">
        <v>890</v>
      </c>
      <c r="B3022" s="7" t="s">
        <v>889</v>
      </c>
      <c r="C3022" s="7" t="s">
        <v>773</v>
      </c>
      <c r="D3022" s="649"/>
      <c r="E3022" s="649"/>
      <c r="F3022" s="649"/>
      <c r="G3022" s="649"/>
      <c r="H3022" s="649"/>
    </row>
    <row r="3023" spans="1:8">
      <c r="A3023" s="7" t="s">
        <v>888</v>
      </c>
      <c r="B3023" s="7" t="s">
        <v>887</v>
      </c>
      <c r="C3023" s="7" t="s">
        <v>773</v>
      </c>
      <c r="D3023" s="649"/>
      <c r="E3023" s="649"/>
      <c r="F3023" s="649"/>
      <c r="G3023" s="649"/>
      <c r="H3023" s="649"/>
    </row>
    <row r="3024" spans="1:8">
      <c r="A3024" s="7" t="s">
        <v>886</v>
      </c>
      <c r="B3024" s="7" t="s">
        <v>885</v>
      </c>
      <c r="C3024" s="7" t="s">
        <v>773</v>
      </c>
      <c r="D3024" s="649"/>
      <c r="E3024" s="649"/>
      <c r="F3024" s="649"/>
      <c r="G3024" s="649"/>
      <c r="H3024" s="649"/>
    </row>
    <row r="3025" spans="1:8">
      <c r="A3025" s="7" t="s">
        <v>884</v>
      </c>
      <c r="B3025" s="7" t="s">
        <v>156</v>
      </c>
      <c r="C3025" s="7" t="s">
        <v>773</v>
      </c>
      <c r="D3025" s="649">
        <v>236.7</v>
      </c>
      <c r="E3025" s="649">
        <v>164.91</v>
      </c>
      <c r="F3025" s="649"/>
      <c r="G3025" s="649"/>
      <c r="H3025" s="649"/>
    </row>
    <row r="3026" spans="1:8">
      <c r="A3026" s="7" t="s">
        <v>883</v>
      </c>
      <c r="B3026" s="7" t="s">
        <v>154</v>
      </c>
      <c r="C3026" s="7" t="s">
        <v>773</v>
      </c>
      <c r="D3026" s="649">
        <v>64</v>
      </c>
      <c r="E3026" s="649">
        <v>8</v>
      </c>
      <c r="F3026" s="649">
        <v>10</v>
      </c>
      <c r="G3026" s="649"/>
      <c r="H3026" s="649"/>
    </row>
    <row r="3027" spans="1:8">
      <c r="A3027" s="7" t="s">
        <v>882</v>
      </c>
      <c r="B3027" s="7" t="s">
        <v>881</v>
      </c>
      <c r="C3027" s="7" t="s">
        <v>773</v>
      </c>
      <c r="D3027" s="649"/>
      <c r="E3027" s="649"/>
      <c r="F3027" s="649"/>
      <c r="G3027" s="649"/>
      <c r="H3027" s="649"/>
    </row>
    <row r="3028" spans="1:8">
      <c r="A3028" s="7" t="s">
        <v>880</v>
      </c>
      <c r="B3028" s="7" t="s">
        <v>150</v>
      </c>
      <c r="C3028" s="7" t="s">
        <v>773</v>
      </c>
      <c r="D3028" s="649"/>
      <c r="E3028" s="649"/>
      <c r="F3028" s="649"/>
      <c r="G3028" s="649"/>
      <c r="H3028" s="649"/>
    </row>
    <row r="3029" spans="1:8">
      <c r="A3029" s="7" t="s">
        <v>879</v>
      </c>
      <c r="B3029" s="7" t="s">
        <v>152</v>
      </c>
      <c r="C3029" s="7" t="s">
        <v>773</v>
      </c>
      <c r="D3029" s="649"/>
      <c r="E3029" s="649"/>
      <c r="F3029" s="649"/>
      <c r="G3029" s="649"/>
      <c r="H3029" s="649"/>
    </row>
    <row r="3030" spans="1:8">
      <c r="A3030" s="7" t="s">
        <v>878</v>
      </c>
      <c r="B3030" s="7" t="s">
        <v>822</v>
      </c>
      <c r="C3030" s="7" t="s">
        <v>773</v>
      </c>
      <c r="D3030" s="649"/>
      <c r="E3030" s="649"/>
      <c r="F3030" s="649"/>
      <c r="G3030" s="649"/>
      <c r="H3030" s="649"/>
    </row>
    <row r="3031" spans="1:8">
      <c r="A3031" s="7" t="s">
        <v>877</v>
      </c>
      <c r="B3031" s="7" t="s">
        <v>876</v>
      </c>
      <c r="C3031" s="7" t="s">
        <v>773</v>
      </c>
      <c r="D3031" s="649"/>
      <c r="E3031" s="649"/>
      <c r="F3031" s="649"/>
      <c r="G3031" s="649"/>
      <c r="H3031" s="649"/>
    </row>
    <row r="3032" spans="1:8">
      <c r="A3032" s="7" t="s">
        <v>875</v>
      </c>
      <c r="B3032" s="7" t="s">
        <v>874</v>
      </c>
      <c r="C3032" s="7" t="s">
        <v>773</v>
      </c>
      <c r="D3032" s="649"/>
      <c r="E3032" s="649"/>
      <c r="F3032" s="649"/>
      <c r="G3032" s="649"/>
      <c r="H3032" s="649"/>
    </row>
    <row r="3033" spans="1:8">
      <c r="A3033" s="7" t="s">
        <v>873</v>
      </c>
      <c r="B3033" s="7" t="s">
        <v>872</v>
      </c>
      <c r="C3033" s="7" t="s">
        <v>773</v>
      </c>
      <c r="D3033" s="649"/>
      <c r="E3033" s="649"/>
      <c r="F3033" s="649"/>
      <c r="G3033" s="649"/>
      <c r="H3033" s="649"/>
    </row>
    <row r="3034" spans="1:8">
      <c r="A3034" s="7" t="s">
        <v>871</v>
      </c>
      <c r="B3034" s="7" t="s">
        <v>870</v>
      </c>
      <c r="C3034" s="7" t="s">
        <v>773</v>
      </c>
      <c r="D3034" s="649"/>
      <c r="E3034" s="649"/>
      <c r="F3034" s="649"/>
      <c r="G3034" s="649"/>
      <c r="H3034" s="649"/>
    </row>
    <row r="3035" spans="1:8">
      <c r="A3035" s="7" t="s">
        <v>869</v>
      </c>
      <c r="B3035" s="7" t="s">
        <v>172</v>
      </c>
      <c r="C3035" s="7" t="s">
        <v>773</v>
      </c>
      <c r="D3035" s="649">
        <v>24.95</v>
      </c>
      <c r="E3035" s="649">
        <v>234.57</v>
      </c>
      <c r="F3035" s="649">
        <v>9.98</v>
      </c>
      <c r="G3035" s="649"/>
      <c r="H3035" s="649"/>
    </row>
    <row r="3036" spans="1:8">
      <c r="A3036" s="7" t="s">
        <v>868</v>
      </c>
      <c r="B3036" s="7" t="s">
        <v>867</v>
      </c>
      <c r="C3036" s="7" t="s">
        <v>773</v>
      </c>
      <c r="D3036" s="649"/>
      <c r="E3036" s="649">
        <v>153.72</v>
      </c>
      <c r="F3036" s="649"/>
      <c r="G3036" s="649"/>
      <c r="H3036" s="649"/>
    </row>
    <row r="3037" spans="1:8">
      <c r="A3037" s="7" t="s">
        <v>866</v>
      </c>
      <c r="B3037" s="7" t="s">
        <v>170</v>
      </c>
      <c r="C3037" s="7" t="s">
        <v>773</v>
      </c>
      <c r="D3037" s="649"/>
      <c r="E3037" s="649"/>
      <c r="F3037" s="649"/>
      <c r="G3037" s="649"/>
      <c r="H3037" s="649"/>
    </row>
    <row r="3038" spans="1:8">
      <c r="A3038" s="7" t="s">
        <v>865</v>
      </c>
      <c r="B3038" s="7" t="s">
        <v>864</v>
      </c>
      <c r="C3038" s="7" t="s">
        <v>773</v>
      </c>
      <c r="D3038" s="649"/>
      <c r="E3038" s="649"/>
      <c r="F3038" s="649"/>
      <c r="G3038" s="649"/>
      <c r="H3038" s="649"/>
    </row>
    <row r="3039" spans="1:8">
      <c r="A3039" s="7" t="s">
        <v>863</v>
      </c>
      <c r="B3039" s="7" t="s">
        <v>862</v>
      </c>
      <c r="C3039" s="7" t="s">
        <v>773</v>
      </c>
      <c r="D3039" s="649"/>
      <c r="E3039" s="649"/>
      <c r="F3039" s="649"/>
      <c r="G3039" s="649"/>
      <c r="H3039" s="649"/>
    </row>
    <row r="3040" spans="1:8">
      <c r="A3040" s="7" t="s">
        <v>861</v>
      </c>
      <c r="B3040" s="7" t="s">
        <v>860</v>
      </c>
      <c r="C3040" s="7" t="s">
        <v>773</v>
      </c>
      <c r="D3040" s="649"/>
      <c r="E3040" s="649"/>
      <c r="F3040" s="649"/>
      <c r="G3040" s="649"/>
      <c r="H3040" s="649"/>
    </row>
    <row r="3041" spans="1:8">
      <c r="A3041" s="7" t="s">
        <v>859</v>
      </c>
      <c r="B3041" s="7" t="s">
        <v>858</v>
      </c>
      <c r="C3041" s="7" t="s">
        <v>773</v>
      </c>
      <c r="D3041" s="649"/>
      <c r="E3041" s="649"/>
      <c r="F3041" s="649"/>
      <c r="G3041" s="649"/>
      <c r="H3041" s="649"/>
    </row>
    <row r="3042" spans="1:8">
      <c r="A3042" s="7" t="s">
        <v>857</v>
      </c>
      <c r="B3042" s="7" t="s">
        <v>856</v>
      </c>
      <c r="C3042" s="7" t="s">
        <v>773</v>
      </c>
      <c r="D3042" s="649"/>
      <c r="E3042" s="649"/>
      <c r="F3042" s="649"/>
      <c r="G3042" s="649"/>
      <c r="H3042" s="649"/>
    </row>
    <row r="3043" spans="1:8">
      <c r="A3043" s="7" t="s">
        <v>855</v>
      </c>
      <c r="B3043" s="7" t="s">
        <v>798</v>
      </c>
      <c r="C3043" s="7" t="s">
        <v>773</v>
      </c>
      <c r="D3043" s="649"/>
      <c r="E3043" s="649"/>
      <c r="F3043" s="649"/>
      <c r="G3043" s="649"/>
      <c r="H3043" s="649"/>
    </row>
    <row r="3044" spans="1:8">
      <c r="A3044" s="7" t="s">
        <v>854</v>
      </c>
      <c r="B3044" s="7" t="s">
        <v>853</v>
      </c>
      <c r="C3044" s="7" t="s">
        <v>773</v>
      </c>
      <c r="D3044" s="649"/>
      <c r="E3044" s="649"/>
      <c r="F3044" s="649"/>
      <c r="G3044" s="649"/>
      <c r="H3044" s="649"/>
    </row>
    <row r="3045" spans="1:8">
      <c r="A3045" s="7" t="s">
        <v>852</v>
      </c>
      <c r="B3045" s="7" t="s">
        <v>794</v>
      </c>
      <c r="C3045" s="7" t="s">
        <v>773</v>
      </c>
      <c r="D3045" s="649"/>
      <c r="E3045" s="649"/>
      <c r="F3045" s="649"/>
      <c r="G3045" s="649"/>
      <c r="H3045" s="649"/>
    </row>
    <row r="3046" spans="1:8">
      <c r="A3046" s="7" t="s">
        <v>851</v>
      </c>
      <c r="B3046" s="7" t="s">
        <v>792</v>
      </c>
      <c r="C3046" s="7" t="s">
        <v>773</v>
      </c>
      <c r="D3046" s="649"/>
      <c r="E3046" s="649"/>
      <c r="F3046" s="649"/>
      <c r="G3046" s="649"/>
      <c r="H3046" s="649"/>
    </row>
    <row r="3047" spans="1:8">
      <c r="A3047" s="7" t="s">
        <v>850</v>
      </c>
      <c r="B3047" s="7" t="s">
        <v>790</v>
      </c>
      <c r="C3047" s="7" t="s">
        <v>773</v>
      </c>
      <c r="D3047" s="649"/>
      <c r="E3047" s="649"/>
      <c r="F3047" s="649"/>
      <c r="G3047" s="649"/>
      <c r="H3047" s="649"/>
    </row>
    <row r="3048" spans="1:8">
      <c r="A3048" s="7" t="s">
        <v>849</v>
      </c>
      <c r="B3048" s="7" t="s">
        <v>848</v>
      </c>
      <c r="C3048" s="7" t="s">
        <v>773</v>
      </c>
      <c r="D3048" s="649"/>
      <c r="E3048" s="649"/>
      <c r="F3048" s="649"/>
      <c r="G3048" s="649"/>
      <c r="H3048" s="649"/>
    </row>
    <row r="3049" spans="1:8">
      <c r="A3049" s="7" t="s">
        <v>847</v>
      </c>
      <c r="B3049" s="7" t="s">
        <v>846</v>
      </c>
      <c r="C3049" s="7" t="s">
        <v>773</v>
      </c>
      <c r="D3049" s="649">
        <v>864.6</v>
      </c>
      <c r="E3049" s="649">
        <v>702.42</v>
      </c>
      <c r="F3049" s="649">
        <v>10.3</v>
      </c>
      <c r="G3049" s="649">
        <v>44</v>
      </c>
      <c r="H3049" s="649">
        <v>152.13999999999999</v>
      </c>
    </row>
    <row r="3050" spans="1:8">
      <c r="A3050" s="7" t="s">
        <v>845</v>
      </c>
      <c r="B3050" s="7" t="s">
        <v>148</v>
      </c>
      <c r="C3050" s="7" t="s">
        <v>773</v>
      </c>
      <c r="D3050" s="649"/>
      <c r="E3050" s="649"/>
      <c r="F3050" s="649"/>
      <c r="G3050" s="649"/>
      <c r="H3050" s="649"/>
    </row>
    <row r="3051" spans="1:8">
      <c r="A3051" s="7" t="s">
        <v>844</v>
      </c>
      <c r="B3051" s="7" t="s">
        <v>146</v>
      </c>
      <c r="C3051" s="7" t="s">
        <v>773</v>
      </c>
      <c r="D3051" s="649"/>
      <c r="E3051" s="649"/>
      <c r="F3051" s="649"/>
      <c r="G3051" s="649"/>
      <c r="H3051" s="649"/>
    </row>
    <row r="3052" spans="1:8">
      <c r="A3052" s="7" t="s">
        <v>843</v>
      </c>
      <c r="B3052" s="7" t="s">
        <v>144</v>
      </c>
      <c r="C3052" s="7" t="s">
        <v>773</v>
      </c>
      <c r="D3052" s="649"/>
      <c r="E3052" s="649"/>
      <c r="F3052" s="649"/>
      <c r="G3052" s="649"/>
      <c r="H3052" s="649"/>
    </row>
    <row r="3053" spans="1:8">
      <c r="A3053" s="7" t="s">
        <v>842</v>
      </c>
      <c r="B3053" s="7" t="s">
        <v>142</v>
      </c>
      <c r="C3053" s="7" t="s">
        <v>773</v>
      </c>
      <c r="D3053" s="649">
        <v>748.66</v>
      </c>
      <c r="E3053" s="649">
        <v>633.04999999999995</v>
      </c>
      <c r="F3053" s="649">
        <v>10.3</v>
      </c>
      <c r="G3053" s="649">
        <v>44</v>
      </c>
      <c r="H3053" s="649">
        <v>140.4</v>
      </c>
    </row>
    <row r="3054" spans="1:8">
      <c r="A3054" s="7" t="s">
        <v>841</v>
      </c>
      <c r="B3054" s="7" t="s">
        <v>840</v>
      </c>
      <c r="C3054" s="7" t="s">
        <v>773</v>
      </c>
      <c r="D3054" s="649"/>
      <c r="E3054" s="649"/>
      <c r="F3054" s="649"/>
      <c r="G3054" s="649"/>
      <c r="H3054" s="649"/>
    </row>
    <row r="3055" spans="1:8">
      <c r="A3055" s="7" t="s">
        <v>839</v>
      </c>
      <c r="B3055" s="7" t="s">
        <v>838</v>
      </c>
      <c r="C3055" s="7" t="s">
        <v>773</v>
      </c>
      <c r="D3055" s="649">
        <v>748.66</v>
      </c>
      <c r="E3055" s="649">
        <v>633.04999999999995</v>
      </c>
      <c r="F3055" s="649">
        <v>10.3</v>
      </c>
      <c r="G3055" s="649">
        <v>44</v>
      </c>
      <c r="H3055" s="649">
        <v>140.4</v>
      </c>
    </row>
    <row r="3056" spans="1:8">
      <c r="A3056" s="7" t="s">
        <v>837</v>
      </c>
      <c r="B3056" s="7" t="s">
        <v>836</v>
      </c>
      <c r="C3056" s="7" t="s">
        <v>773</v>
      </c>
      <c r="D3056" s="649"/>
      <c r="E3056" s="649"/>
      <c r="F3056" s="649"/>
      <c r="G3056" s="649"/>
      <c r="H3056" s="649"/>
    </row>
    <row r="3057" spans="1:8">
      <c r="A3057" s="7" t="s">
        <v>835</v>
      </c>
      <c r="B3057" s="7" t="s">
        <v>834</v>
      </c>
      <c r="C3057" s="7" t="s">
        <v>773</v>
      </c>
      <c r="D3057" s="649"/>
      <c r="E3057" s="649"/>
      <c r="F3057" s="649"/>
      <c r="G3057" s="649"/>
      <c r="H3057" s="649"/>
    </row>
    <row r="3058" spans="1:8">
      <c r="A3058" s="7" t="s">
        <v>833</v>
      </c>
      <c r="B3058" s="7" t="s">
        <v>832</v>
      </c>
      <c r="C3058" s="7" t="s">
        <v>773</v>
      </c>
      <c r="D3058" s="649"/>
      <c r="E3058" s="649"/>
      <c r="F3058" s="649"/>
      <c r="G3058" s="649"/>
      <c r="H3058" s="649"/>
    </row>
    <row r="3059" spans="1:8">
      <c r="A3059" s="7" t="s">
        <v>831</v>
      </c>
      <c r="B3059" s="7" t="s">
        <v>830</v>
      </c>
      <c r="C3059" s="7" t="s">
        <v>773</v>
      </c>
      <c r="D3059" s="649"/>
      <c r="E3059" s="649"/>
      <c r="F3059" s="649"/>
      <c r="G3059" s="649"/>
      <c r="H3059" s="649"/>
    </row>
    <row r="3060" spans="1:8">
      <c r="A3060" s="7" t="s">
        <v>829</v>
      </c>
      <c r="B3060" s="7" t="s">
        <v>140</v>
      </c>
      <c r="C3060" s="7" t="s">
        <v>773</v>
      </c>
      <c r="D3060" s="649">
        <v>115.94</v>
      </c>
      <c r="E3060" s="649">
        <v>69.37</v>
      </c>
      <c r="F3060" s="649"/>
      <c r="G3060" s="649"/>
      <c r="H3060" s="649"/>
    </row>
    <row r="3061" spans="1:8">
      <c r="A3061" s="7" t="s">
        <v>828</v>
      </c>
      <c r="B3061" s="7" t="s">
        <v>138</v>
      </c>
      <c r="C3061" s="7" t="s">
        <v>773</v>
      </c>
      <c r="D3061" s="649"/>
      <c r="E3061" s="649"/>
      <c r="F3061" s="649"/>
      <c r="G3061" s="649"/>
      <c r="H3061" s="649">
        <v>10</v>
      </c>
    </row>
    <row r="3062" spans="1:8">
      <c r="A3062" s="7" t="s">
        <v>827</v>
      </c>
      <c r="B3062" s="7" t="s">
        <v>826</v>
      </c>
      <c r="C3062" s="7" t="s">
        <v>773</v>
      </c>
      <c r="D3062" s="649"/>
      <c r="E3062" s="649"/>
      <c r="F3062" s="649"/>
      <c r="G3062" s="649"/>
      <c r="H3062" s="649"/>
    </row>
    <row r="3063" spans="1:8">
      <c r="A3063" s="7" t="s">
        <v>825</v>
      </c>
      <c r="B3063" s="7" t="s">
        <v>134</v>
      </c>
      <c r="C3063" s="7" t="s">
        <v>773</v>
      </c>
      <c r="D3063" s="649"/>
      <c r="E3063" s="649"/>
      <c r="F3063" s="649"/>
      <c r="G3063" s="649"/>
      <c r="H3063" s="649"/>
    </row>
    <row r="3064" spans="1:8">
      <c r="A3064" s="7" t="s">
        <v>824</v>
      </c>
      <c r="B3064" s="7" t="s">
        <v>136</v>
      </c>
      <c r="C3064" s="7" t="s">
        <v>773</v>
      </c>
      <c r="D3064" s="649"/>
      <c r="E3064" s="649"/>
      <c r="F3064" s="649"/>
      <c r="G3064" s="649"/>
      <c r="H3064" s="649"/>
    </row>
    <row r="3065" spans="1:8">
      <c r="A3065" s="7" t="s">
        <v>823</v>
      </c>
      <c r="B3065" s="7" t="s">
        <v>822</v>
      </c>
      <c r="C3065" s="7" t="s">
        <v>773</v>
      </c>
      <c r="D3065" s="649"/>
      <c r="E3065" s="649"/>
      <c r="F3065" s="649"/>
      <c r="G3065" s="649"/>
      <c r="H3065" s="649"/>
    </row>
    <row r="3066" spans="1:8">
      <c r="A3066" s="7" t="s">
        <v>821</v>
      </c>
      <c r="B3066" s="7" t="s">
        <v>820</v>
      </c>
      <c r="C3066" s="7" t="s">
        <v>773</v>
      </c>
      <c r="D3066" s="649"/>
      <c r="E3066" s="649"/>
      <c r="F3066" s="649"/>
      <c r="G3066" s="649"/>
      <c r="H3066" s="649">
        <v>1.74</v>
      </c>
    </row>
    <row r="3067" spans="1:8">
      <c r="A3067" s="7" t="s">
        <v>819</v>
      </c>
      <c r="B3067" s="7" t="s">
        <v>818</v>
      </c>
      <c r="C3067" s="7" t="s">
        <v>773</v>
      </c>
      <c r="D3067" s="649"/>
      <c r="E3067" s="649"/>
      <c r="F3067" s="649"/>
      <c r="G3067" s="649"/>
      <c r="H3067" s="649"/>
    </row>
    <row r="3068" spans="1:8">
      <c r="A3068" s="7" t="s">
        <v>817</v>
      </c>
      <c r="B3068" s="7" t="s">
        <v>816</v>
      </c>
      <c r="C3068" s="7" t="s">
        <v>773</v>
      </c>
      <c r="D3068" s="649"/>
      <c r="E3068" s="649"/>
      <c r="F3068" s="649"/>
      <c r="G3068" s="649"/>
      <c r="H3068" s="649"/>
    </row>
    <row r="3069" spans="1:8">
      <c r="A3069" s="7" t="s">
        <v>815</v>
      </c>
      <c r="B3069" s="7" t="s">
        <v>814</v>
      </c>
      <c r="C3069" s="7" t="s">
        <v>773</v>
      </c>
      <c r="D3069" s="649"/>
      <c r="E3069" s="649"/>
      <c r="F3069" s="649"/>
      <c r="G3069" s="649"/>
      <c r="H3069" s="649"/>
    </row>
    <row r="3070" spans="1:8">
      <c r="A3070" s="7" t="s">
        <v>813</v>
      </c>
      <c r="B3070" s="7" t="s">
        <v>812</v>
      </c>
      <c r="C3070" s="7" t="s">
        <v>773</v>
      </c>
      <c r="D3070" s="649"/>
      <c r="E3070" s="649"/>
      <c r="F3070" s="649"/>
      <c r="G3070" s="649"/>
      <c r="H3070" s="649"/>
    </row>
    <row r="3071" spans="1:8">
      <c r="A3071" s="7" t="s">
        <v>811</v>
      </c>
      <c r="B3071" s="7" t="s">
        <v>810</v>
      </c>
      <c r="C3071" s="7" t="s">
        <v>773</v>
      </c>
      <c r="D3071" s="649"/>
      <c r="E3071" s="649"/>
      <c r="F3071" s="649"/>
      <c r="G3071" s="649"/>
      <c r="H3071" s="649"/>
    </row>
    <row r="3072" spans="1:8">
      <c r="A3072" s="7" t="s">
        <v>809</v>
      </c>
      <c r="B3072" s="7" t="s">
        <v>808</v>
      </c>
      <c r="C3072" s="7" t="s">
        <v>773</v>
      </c>
      <c r="D3072" s="649"/>
      <c r="E3072" s="649"/>
      <c r="F3072" s="649"/>
      <c r="G3072" s="649"/>
      <c r="H3072" s="649"/>
    </row>
    <row r="3073" spans="1:8">
      <c r="A3073" s="7" t="s">
        <v>807</v>
      </c>
      <c r="B3073" s="7" t="s">
        <v>806</v>
      </c>
      <c r="C3073" s="7" t="s">
        <v>773</v>
      </c>
      <c r="D3073" s="649"/>
      <c r="E3073" s="649"/>
      <c r="F3073" s="649"/>
      <c r="G3073" s="649"/>
      <c r="H3073" s="649"/>
    </row>
    <row r="3074" spans="1:8">
      <c r="A3074" s="7" t="s">
        <v>805</v>
      </c>
      <c r="B3074" s="7" t="s">
        <v>804</v>
      </c>
      <c r="C3074" s="7" t="s">
        <v>773</v>
      </c>
      <c r="D3074" s="649"/>
      <c r="E3074" s="649"/>
      <c r="F3074" s="649"/>
      <c r="G3074" s="649"/>
      <c r="H3074" s="649"/>
    </row>
    <row r="3075" spans="1:8">
      <c r="A3075" s="7" t="s">
        <v>803</v>
      </c>
      <c r="B3075" s="7" t="s">
        <v>802</v>
      </c>
      <c r="C3075" s="7" t="s">
        <v>773</v>
      </c>
      <c r="D3075" s="649"/>
      <c r="E3075" s="649"/>
      <c r="F3075" s="649"/>
      <c r="G3075" s="649"/>
      <c r="H3075" s="649"/>
    </row>
    <row r="3076" spans="1:8">
      <c r="A3076" s="7" t="s">
        <v>801</v>
      </c>
      <c r="B3076" s="7" t="s">
        <v>800</v>
      </c>
      <c r="C3076" s="7" t="s">
        <v>773</v>
      </c>
      <c r="D3076" s="649"/>
      <c r="E3076" s="649"/>
      <c r="F3076" s="649"/>
      <c r="G3076" s="649"/>
      <c r="H3076" s="649"/>
    </row>
    <row r="3077" spans="1:8">
      <c r="A3077" s="7" t="s">
        <v>799</v>
      </c>
      <c r="B3077" s="7" t="s">
        <v>798</v>
      </c>
      <c r="C3077" s="7" t="s">
        <v>773</v>
      </c>
      <c r="D3077" s="649"/>
      <c r="E3077" s="649"/>
      <c r="F3077" s="649"/>
      <c r="G3077" s="649"/>
      <c r="H3077" s="649"/>
    </row>
    <row r="3078" spans="1:8">
      <c r="A3078" s="7" t="s">
        <v>797</v>
      </c>
      <c r="B3078" s="7" t="s">
        <v>796</v>
      </c>
      <c r="C3078" s="7" t="s">
        <v>773</v>
      </c>
      <c r="D3078" s="649"/>
      <c r="E3078" s="649"/>
      <c r="F3078" s="649"/>
      <c r="G3078" s="649"/>
      <c r="H3078" s="649"/>
    </row>
    <row r="3079" spans="1:8">
      <c r="A3079" s="7" t="s">
        <v>795</v>
      </c>
      <c r="B3079" s="7" t="s">
        <v>794</v>
      </c>
      <c r="C3079" s="7" t="s">
        <v>773</v>
      </c>
      <c r="D3079" s="649"/>
      <c r="E3079" s="649"/>
      <c r="F3079" s="649"/>
      <c r="G3079" s="649"/>
      <c r="H3079" s="649"/>
    </row>
    <row r="3080" spans="1:8">
      <c r="A3080" s="7" t="s">
        <v>793</v>
      </c>
      <c r="B3080" s="7" t="s">
        <v>792</v>
      </c>
      <c r="C3080" s="7" t="s">
        <v>773</v>
      </c>
      <c r="D3080" s="649"/>
      <c r="E3080" s="649"/>
      <c r="F3080" s="649"/>
      <c r="G3080" s="649"/>
      <c r="H3080" s="649"/>
    </row>
    <row r="3081" spans="1:8">
      <c r="A3081" s="7" t="s">
        <v>791</v>
      </c>
      <c r="B3081" s="7" t="s">
        <v>790</v>
      </c>
      <c r="C3081" s="7" t="s">
        <v>773</v>
      </c>
      <c r="D3081" s="649"/>
      <c r="E3081" s="649"/>
      <c r="F3081" s="649"/>
      <c r="G3081" s="649"/>
      <c r="H3081" s="649"/>
    </row>
    <row r="3082" spans="1:8">
      <c r="A3082" s="7" t="s">
        <v>789</v>
      </c>
      <c r="B3082" s="7" t="s">
        <v>788</v>
      </c>
      <c r="C3082" s="7" t="s">
        <v>773</v>
      </c>
      <c r="D3082" s="649"/>
      <c r="E3082" s="649"/>
      <c r="F3082" s="649"/>
      <c r="G3082" s="649"/>
      <c r="H3082" s="649"/>
    </row>
    <row r="3083" spans="1:8">
      <c r="A3083" s="7" t="s">
        <v>787</v>
      </c>
      <c r="B3083" s="7" t="s">
        <v>195</v>
      </c>
      <c r="C3083" s="7" t="s">
        <v>773</v>
      </c>
      <c r="D3083" s="649"/>
      <c r="E3083" s="649"/>
      <c r="F3083" s="649"/>
      <c r="G3083" s="649"/>
      <c r="H3083" s="649"/>
    </row>
    <row r="3084" spans="1:8">
      <c r="A3084" s="7" t="s">
        <v>786</v>
      </c>
      <c r="B3084" s="7" t="s">
        <v>193</v>
      </c>
      <c r="C3084" s="7" t="s">
        <v>773</v>
      </c>
      <c r="D3084" s="649">
        <v>-31.97</v>
      </c>
      <c r="E3084" s="649">
        <v>-17.63</v>
      </c>
      <c r="F3084" s="649">
        <v>-7.25</v>
      </c>
      <c r="G3084" s="649">
        <v>-6.03</v>
      </c>
      <c r="H3084" s="649">
        <v>-4.76</v>
      </c>
    </row>
    <row r="3085" spans="1:8">
      <c r="A3085" s="7" t="s">
        <v>785</v>
      </c>
      <c r="B3085" s="7" t="s">
        <v>191</v>
      </c>
      <c r="C3085" s="7" t="s">
        <v>773</v>
      </c>
      <c r="D3085" s="649"/>
      <c r="E3085" s="649"/>
      <c r="F3085" s="649"/>
      <c r="G3085" s="649"/>
      <c r="H3085" s="649"/>
    </row>
    <row r="3086" spans="1:8">
      <c r="A3086" s="7" t="s">
        <v>784</v>
      </c>
      <c r="B3086" s="7" t="s">
        <v>175</v>
      </c>
      <c r="C3086" s="7" t="s">
        <v>773</v>
      </c>
      <c r="D3086" s="649"/>
      <c r="E3086" s="649"/>
      <c r="F3086" s="649"/>
      <c r="G3086" s="649"/>
      <c r="H3086" s="649"/>
    </row>
    <row r="3087" spans="1:8">
      <c r="A3087" s="7" t="s">
        <v>783</v>
      </c>
      <c r="B3087" s="7" t="s">
        <v>189</v>
      </c>
      <c r="C3087" s="7" t="s">
        <v>773</v>
      </c>
      <c r="D3087" s="649"/>
      <c r="E3087" s="649"/>
      <c r="F3087" s="649"/>
      <c r="G3087" s="649"/>
      <c r="H3087" s="649"/>
    </row>
    <row r="3088" spans="1:8">
      <c r="A3088" s="7" t="s">
        <v>782</v>
      </c>
      <c r="B3088" s="7" t="s">
        <v>187</v>
      </c>
      <c r="C3088" s="7" t="s">
        <v>773</v>
      </c>
      <c r="D3088" s="649"/>
      <c r="E3088" s="649"/>
      <c r="F3088" s="649"/>
      <c r="G3088" s="649"/>
      <c r="H3088" s="649"/>
    </row>
    <row r="3089" spans="1:8">
      <c r="A3089" s="7" t="s">
        <v>781</v>
      </c>
      <c r="B3089" s="7" t="s">
        <v>780</v>
      </c>
      <c r="C3089" s="7" t="s">
        <v>773</v>
      </c>
      <c r="D3089" s="649"/>
      <c r="E3089" s="649"/>
      <c r="F3089" s="649"/>
      <c r="G3089" s="649"/>
      <c r="H3089" s="649"/>
    </row>
    <row r="3090" spans="1:8">
      <c r="A3090" s="7" t="s">
        <v>779</v>
      </c>
      <c r="B3090" s="7" t="s">
        <v>129</v>
      </c>
      <c r="C3090" s="7" t="s">
        <v>773</v>
      </c>
      <c r="D3090" s="649"/>
      <c r="E3090" s="649"/>
      <c r="F3090" s="649"/>
      <c r="G3090" s="649"/>
      <c r="H3090" s="649"/>
    </row>
    <row r="3091" spans="1:8">
      <c r="A3091" s="7" t="s">
        <v>778</v>
      </c>
      <c r="B3091" s="7" t="s">
        <v>127</v>
      </c>
      <c r="C3091" s="7" t="s">
        <v>773</v>
      </c>
      <c r="D3091" s="649"/>
      <c r="E3091" s="649"/>
      <c r="F3091" s="649"/>
      <c r="G3091" s="649"/>
      <c r="H3091" s="649"/>
    </row>
    <row r="3092" spans="1:8">
      <c r="A3092" s="7" t="s">
        <v>777</v>
      </c>
      <c r="B3092" s="7" t="s">
        <v>125</v>
      </c>
      <c r="C3092" s="7" t="s">
        <v>773</v>
      </c>
      <c r="D3092" s="649">
        <v>7.0000000000000007E-2</v>
      </c>
      <c r="E3092" s="649"/>
      <c r="F3092" s="649">
        <v>-0.61</v>
      </c>
      <c r="G3092" s="649">
        <v>-0.14000000000000001</v>
      </c>
      <c r="H3092" s="649">
        <v>-0.02</v>
      </c>
    </row>
    <row r="3093" spans="1:8">
      <c r="A3093" s="7" t="s">
        <v>776</v>
      </c>
      <c r="B3093" s="7" t="s">
        <v>118</v>
      </c>
      <c r="C3093" s="7" t="s">
        <v>773</v>
      </c>
      <c r="D3093" s="649">
        <v>32.770000000000003</v>
      </c>
      <c r="E3093" s="649">
        <v>112.75</v>
      </c>
      <c r="F3093" s="649">
        <v>-70.599999999999994</v>
      </c>
      <c r="G3093" s="649">
        <v>-41.89</v>
      </c>
      <c r="H3093" s="649">
        <v>11.12</v>
      </c>
    </row>
    <row r="3094" spans="1:8">
      <c r="A3094" s="7" t="s">
        <v>775</v>
      </c>
      <c r="B3094" s="7" t="s">
        <v>122</v>
      </c>
      <c r="C3094" s="7" t="s">
        <v>773</v>
      </c>
      <c r="D3094" s="649">
        <v>12.54</v>
      </c>
      <c r="E3094" s="649">
        <v>45.31</v>
      </c>
      <c r="F3094" s="649">
        <v>158.05000000000001</v>
      </c>
      <c r="G3094" s="649">
        <v>87.45</v>
      </c>
      <c r="H3094" s="649">
        <v>45.56</v>
      </c>
    </row>
    <row r="3095" spans="1:8">
      <c r="A3095" s="7" t="s">
        <v>774</v>
      </c>
      <c r="B3095" s="7" t="s">
        <v>120</v>
      </c>
      <c r="C3095" s="7" t="s">
        <v>773</v>
      </c>
      <c r="D3095" s="649">
        <v>45.31</v>
      </c>
      <c r="E3095" s="649">
        <v>158.05000000000001</v>
      </c>
      <c r="F3095" s="649">
        <v>87.45</v>
      </c>
      <c r="G3095" s="649">
        <v>45.56</v>
      </c>
      <c r="H3095" s="649">
        <v>56.68</v>
      </c>
    </row>
  </sheetData>
  <hyperlinks>
    <hyperlink ref="A1" tooltip="Quantiwise7G" display="     Refresh     " xr:uid="{581B389F-FB62-6D44-B584-DC163AD3CE89}"/>
  </hyperlink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56DB-C3E9-EB45-95F2-AAD8C7130BDC}">
  <dimension ref="A1:BQ937"/>
  <sheetViews>
    <sheetView workbookViewId="0"/>
  </sheetViews>
  <sheetFormatPr baseColWidth="10" defaultColWidth="8.83203125" defaultRowHeight="15"/>
  <cols>
    <col min="1" max="1" width="14.5" customWidth="1"/>
    <col min="2" max="2" width="28.5" customWidth="1"/>
    <col min="3" max="3" width="10.5" customWidth="1"/>
    <col min="4" max="9" width="13.5" hidden="1" customWidth="1"/>
    <col min="10" max="59" width="9" hidden="1" customWidth="1"/>
    <col min="60" max="62" width="9" customWidth="1"/>
    <col min="64" max="64" width="16" bestFit="1" customWidth="1"/>
  </cols>
  <sheetData>
    <row r="1" spans="1:69" ht="15" customHeight="1">
      <c r="A1" s="4" t="s">
        <v>0</v>
      </c>
      <c r="B1" t="s">
        <v>5232</v>
      </c>
    </row>
    <row r="3" spans="1:69">
      <c r="A3" s="1" t="s">
        <v>506</v>
      </c>
      <c r="B3" s="1"/>
      <c r="C3" s="597" t="s">
        <v>4404</v>
      </c>
      <c r="D3" s="1"/>
      <c r="E3" s="1"/>
    </row>
    <row r="4" spans="1:69">
      <c r="A4" s="2" t="s">
        <v>4403</v>
      </c>
      <c r="B4" s="2" t="str">
        <f>'#보고서'!$B$2</f>
        <v>A200470</v>
      </c>
      <c r="C4" s="658" t="s">
        <v>1</v>
      </c>
    </row>
    <row r="5" spans="1:69">
      <c r="A5" s="7" t="s">
        <v>4402</v>
      </c>
      <c r="B5" s="7" t="s">
        <v>5231</v>
      </c>
      <c r="C5" t="s">
        <v>635</v>
      </c>
    </row>
    <row r="6" spans="1:69">
      <c r="A6" s="7" t="s">
        <v>2</v>
      </c>
      <c r="B6" s="7" t="s">
        <v>5230</v>
      </c>
      <c r="C6" t="s">
        <v>4398</v>
      </c>
    </row>
    <row r="7" spans="1:69">
      <c r="A7" s="7" t="s">
        <v>3</v>
      </c>
      <c r="B7" s="7">
        <v>2009</v>
      </c>
      <c r="C7" t="s">
        <v>4397</v>
      </c>
    </row>
    <row r="8" spans="1:69">
      <c r="A8" s="3" t="s">
        <v>4</v>
      </c>
      <c r="B8" s="3" t="s">
        <v>5229</v>
      </c>
      <c r="C8" s="657" t="s">
        <v>5228</v>
      </c>
      <c r="BL8">
        <v>100000000</v>
      </c>
    </row>
    <row r="9" spans="1:69">
      <c r="A9" s="656" t="s">
        <v>4394</v>
      </c>
      <c r="C9" s="655"/>
    </row>
    <row r="10" spans="1:69">
      <c r="A10" s="654" t="s">
        <v>4393</v>
      </c>
      <c r="B10" s="654" t="s">
        <v>4392</v>
      </c>
      <c r="C10" s="654" t="s">
        <v>4391</v>
      </c>
      <c r="D10" s="653">
        <v>2009.03</v>
      </c>
      <c r="E10" s="653">
        <v>2009.06</v>
      </c>
      <c r="F10" s="653">
        <v>2009.09</v>
      </c>
      <c r="G10" s="653">
        <v>2009.12</v>
      </c>
      <c r="H10" s="653">
        <v>2010.03</v>
      </c>
      <c r="I10" s="653">
        <v>2010.06</v>
      </c>
      <c r="J10" s="653">
        <v>2010.09</v>
      </c>
      <c r="K10" s="653">
        <v>2010.12</v>
      </c>
      <c r="L10" s="653">
        <v>2011.03</v>
      </c>
      <c r="M10" s="653">
        <v>2011.06</v>
      </c>
      <c r="N10" s="653">
        <v>2011.09</v>
      </c>
      <c r="O10" s="653">
        <v>2011.12</v>
      </c>
      <c r="P10" s="653">
        <v>2012.03</v>
      </c>
      <c r="Q10" s="653">
        <v>2012.06</v>
      </c>
      <c r="R10" s="653">
        <v>2012.09</v>
      </c>
      <c r="S10" s="653">
        <v>2012.12</v>
      </c>
      <c r="T10" s="653">
        <v>2013.03</v>
      </c>
      <c r="U10" s="653">
        <v>2013.06</v>
      </c>
      <c r="V10" s="653">
        <v>2013.09</v>
      </c>
      <c r="W10" s="653">
        <v>2013.12</v>
      </c>
      <c r="X10" s="653">
        <v>2014.03</v>
      </c>
      <c r="Y10" s="653">
        <v>2014.06</v>
      </c>
      <c r="Z10" s="653">
        <v>2014.09</v>
      </c>
      <c r="AA10" s="653">
        <v>2014.12</v>
      </c>
      <c r="AB10" s="653">
        <v>2015.03</v>
      </c>
      <c r="AC10" s="653">
        <v>2015.06</v>
      </c>
      <c r="AD10" s="653">
        <v>2015.09</v>
      </c>
      <c r="AE10" s="653">
        <v>2015.12</v>
      </c>
      <c r="AF10" s="653">
        <v>2016.03</v>
      </c>
      <c r="AG10" s="653">
        <v>2016.06</v>
      </c>
      <c r="AH10" s="653">
        <v>2016.09</v>
      </c>
      <c r="AI10" s="653">
        <v>2016.12</v>
      </c>
      <c r="AJ10" s="653">
        <v>2017.03</v>
      </c>
      <c r="AK10" s="653">
        <v>2017.06</v>
      </c>
      <c r="AL10" s="653">
        <v>2017.09</v>
      </c>
      <c r="AM10" s="653">
        <v>2017.12</v>
      </c>
      <c r="AN10" s="653">
        <v>2018.03</v>
      </c>
      <c r="AO10" s="653">
        <v>2018.06</v>
      </c>
      <c r="AP10" s="653">
        <v>2018.09</v>
      </c>
      <c r="AQ10" s="653">
        <v>2018.12</v>
      </c>
      <c r="AR10" s="653">
        <v>2019.03</v>
      </c>
      <c r="AS10" s="653">
        <v>2019.06</v>
      </c>
      <c r="AT10" s="653">
        <v>2019.09</v>
      </c>
      <c r="AU10" s="653">
        <v>2019.12</v>
      </c>
      <c r="AV10" s="653">
        <v>2020.03</v>
      </c>
      <c r="AW10" s="653">
        <v>2020.06</v>
      </c>
      <c r="AX10" s="653">
        <v>2020.09</v>
      </c>
      <c r="AY10" s="653">
        <v>2020.12</v>
      </c>
      <c r="AZ10" s="653">
        <v>2021.03</v>
      </c>
      <c r="BA10" s="653">
        <v>2021.06</v>
      </c>
      <c r="BB10" s="653">
        <v>2021.09</v>
      </c>
      <c r="BC10" s="653">
        <v>2021.12</v>
      </c>
      <c r="BD10" s="653">
        <v>2022.03</v>
      </c>
      <c r="BE10" s="653">
        <v>2022.06</v>
      </c>
      <c r="BF10" s="653">
        <v>2022.09</v>
      </c>
      <c r="BG10" s="653">
        <v>2022.12</v>
      </c>
      <c r="BH10" s="653">
        <v>2023.03</v>
      </c>
      <c r="BI10" s="653">
        <v>2023.06</v>
      </c>
      <c r="BJ10" s="653">
        <v>2023.09</v>
      </c>
      <c r="BK10" s="653">
        <v>2023.12</v>
      </c>
      <c r="BL10" s="653">
        <v>2024.03</v>
      </c>
      <c r="BM10" s="653">
        <v>2024.06</v>
      </c>
      <c r="BN10" s="653">
        <v>2024.09</v>
      </c>
      <c r="BO10" s="653">
        <v>2024.12</v>
      </c>
      <c r="BP10" s="653">
        <v>2025.03</v>
      </c>
      <c r="BQ10" s="653">
        <v>2025.06</v>
      </c>
    </row>
    <row r="11" spans="1:69">
      <c r="A11" s="7" t="s">
        <v>4166</v>
      </c>
      <c r="B11" s="7" t="s">
        <v>288</v>
      </c>
      <c r="C11" s="7" t="s">
        <v>773</v>
      </c>
      <c r="G11">
        <v>643.21</v>
      </c>
      <c r="K11">
        <v>819.29</v>
      </c>
      <c r="O11">
        <v>792.82</v>
      </c>
      <c r="S11">
        <v>759.91</v>
      </c>
      <c r="W11">
        <v>694.92</v>
      </c>
      <c r="Y11">
        <v>662.91</v>
      </c>
      <c r="Z11">
        <v>600.48</v>
      </c>
      <c r="AA11">
        <v>638.62</v>
      </c>
      <c r="AB11">
        <v>633.11</v>
      </c>
      <c r="AC11">
        <v>635.52</v>
      </c>
      <c r="AD11">
        <v>607.70000000000005</v>
      </c>
      <c r="AE11">
        <v>571.51</v>
      </c>
      <c r="AF11">
        <v>549.01</v>
      </c>
      <c r="AG11">
        <v>517.79999999999995</v>
      </c>
      <c r="AH11">
        <v>505.96</v>
      </c>
      <c r="AI11">
        <v>494.14</v>
      </c>
      <c r="AJ11">
        <v>485.67</v>
      </c>
      <c r="AK11">
        <v>691.2</v>
      </c>
      <c r="AL11">
        <v>716.39</v>
      </c>
      <c r="AM11">
        <v>688.91</v>
      </c>
      <c r="AN11">
        <v>765.5</v>
      </c>
      <c r="AO11" s="652">
        <v>1049.8399999999999</v>
      </c>
      <c r="AP11" s="652">
        <v>1020.65</v>
      </c>
      <c r="AQ11" s="652">
        <v>1231.6199999999999</v>
      </c>
      <c r="AR11" s="652">
        <v>1165.81</v>
      </c>
      <c r="AS11" s="652">
        <v>1268.3399999999999</v>
      </c>
      <c r="AT11" s="652">
        <v>1296.47</v>
      </c>
      <c r="AU11" s="652">
        <v>1274.08</v>
      </c>
      <c r="AV11" s="652">
        <v>1262.01</v>
      </c>
      <c r="AW11" s="652">
        <v>1310.7</v>
      </c>
      <c r="AX11" s="652">
        <v>1289.55</v>
      </c>
      <c r="AY11" s="652">
        <v>1304.23</v>
      </c>
      <c r="AZ11" s="652">
        <v>1262.0999999999999</v>
      </c>
      <c r="BA11" s="652">
        <v>1208.8599999999999</v>
      </c>
      <c r="BB11" s="652">
        <v>1194.56</v>
      </c>
      <c r="BC11" s="652">
        <v>1160.6199999999999</v>
      </c>
      <c r="BD11" s="652">
        <v>1147.8499999999999</v>
      </c>
      <c r="BE11" s="652">
        <v>1136.58</v>
      </c>
      <c r="BF11" s="652">
        <v>1141.8800000000001</v>
      </c>
      <c r="BG11" s="652">
        <v>2141.4499999999998</v>
      </c>
      <c r="BH11" s="652">
        <v>2106.1799999999998</v>
      </c>
      <c r="BI11" s="652">
        <v>2139.31</v>
      </c>
      <c r="BJ11" s="652">
        <v>2106.2600000000002</v>
      </c>
      <c r="BK11" s="652">
        <v>2095.0500000000002</v>
      </c>
      <c r="BL11" s="652">
        <v>2031.28</v>
      </c>
      <c r="BM11" s="652">
        <v>1990.69</v>
      </c>
      <c r="BN11" s="652">
        <v>1872.23</v>
      </c>
      <c r="BO11" s="652">
        <v>1624.88</v>
      </c>
      <c r="BP11" s="652">
        <v>1520.69</v>
      </c>
      <c r="BQ11" s="652">
        <v>1549.88</v>
      </c>
    </row>
    <row r="12" spans="1:69">
      <c r="A12" s="7" t="s">
        <v>4165</v>
      </c>
      <c r="B12" s="7" t="s">
        <v>317</v>
      </c>
      <c r="C12" s="7" t="s">
        <v>773</v>
      </c>
      <c r="G12">
        <v>128.68</v>
      </c>
      <c r="K12">
        <v>166.58</v>
      </c>
      <c r="O12">
        <v>155.47</v>
      </c>
      <c r="S12">
        <v>72.75</v>
      </c>
      <c r="W12">
        <v>99</v>
      </c>
      <c r="Y12">
        <v>146.55000000000001</v>
      </c>
      <c r="Z12">
        <v>118.21</v>
      </c>
      <c r="AA12">
        <v>187.76</v>
      </c>
      <c r="AB12">
        <v>208.7</v>
      </c>
      <c r="AC12">
        <v>226.1</v>
      </c>
      <c r="AD12">
        <v>218.91</v>
      </c>
      <c r="AE12">
        <v>202.41</v>
      </c>
      <c r="AF12">
        <v>200.22</v>
      </c>
      <c r="AG12">
        <v>196.91</v>
      </c>
      <c r="AH12">
        <v>202.14</v>
      </c>
      <c r="AI12">
        <v>209.6</v>
      </c>
      <c r="AJ12">
        <v>213.65</v>
      </c>
      <c r="AK12">
        <v>257.63</v>
      </c>
      <c r="AL12">
        <v>276.14999999999998</v>
      </c>
      <c r="AM12">
        <v>228.54</v>
      </c>
      <c r="AN12">
        <v>251.01</v>
      </c>
      <c r="AO12">
        <v>292.47000000000003</v>
      </c>
      <c r="AP12">
        <v>189.69</v>
      </c>
      <c r="AQ12">
        <v>354.56</v>
      </c>
      <c r="AR12">
        <v>281.77999999999997</v>
      </c>
      <c r="AS12">
        <v>254.97</v>
      </c>
      <c r="AT12">
        <v>185.26</v>
      </c>
      <c r="AU12">
        <v>168.49</v>
      </c>
      <c r="AV12">
        <v>173.39</v>
      </c>
      <c r="AW12">
        <v>176.16</v>
      </c>
      <c r="AX12">
        <v>181.81</v>
      </c>
      <c r="AY12">
        <v>211.51</v>
      </c>
      <c r="AZ12">
        <v>197.8</v>
      </c>
      <c r="BA12">
        <v>180.85</v>
      </c>
      <c r="BB12">
        <v>220.26</v>
      </c>
      <c r="BC12">
        <v>212.39</v>
      </c>
      <c r="BD12">
        <v>231.68</v>
      </c>
      <c r="BE12">
        <v>232.25</v>
      </c>
      <c r="BF12">
        <v>262.29000000000002</v>
      </c>
      <c r="BG12">
        <v>377.54</v>
      </c>
      <c r="BH12">
        <v>350.47</v>
      </c>
      <c r="BI12">
        <v>418.82</v>
      </c>
      <c r="BJ12">
        <v>391.37</v>
      </c>
      <c r="BK12">
        <v>343.34</v>
      </c>
      <c r="BL12">
        <v>313.76</v>
      </c>
      <c r="BM12">
        <v>344.16</v>
      </c>
      <c r="BN12">
        <v>235.29</v>
      </c>
      <c r="BO12">
        <v>264.7</v>
      </c>
      <c r="BP12">
        <v>193.75</v>
      </c>
      <c r="BQ12">
        <v>561.75</v>
      </c>
    </row>
    <row r="13" spans="1:69">
      <c r="A13" s="7" t="s">
        <v>4164</v>
      </c>
      <c r="B13" s="7" t="s">
        <v>321</v>
      </c>
      <c r="C13" s="7" t="s">
        <v>773</v>
      </c>
      <c r="AC13">
        <v>2.62</v>
      </c>
      <c r="AD13">
        <v>3.6</v>
      </c>
      <c r="AE13">
        <v>4.2</v>
      </c>
      <c r="AF13">
        <v>1.97</v>
      </c>
      <c r="AG13">
        <v>1.04</v>
      </c>
      <c r="AH13">
        <v>0.87</v>
      </c>
      <c r="BG13">
        <v>83.17</v>
      </c>
      <c r="BH13">
        <v>73.59</v>
      </c>
      <c r="BI13">
        <v>46.91</v>
      </c>
      <c r="BJ13">
        <v>58.17</v>
      </c>
      <c r="BK13">
        <v>48.8</v>
      </c>
      <c r="BL13">
        <v>42.69</v>
      </c>
      <c r="BM13">
        <v>29.91</v>
      </c>
      <c r="BN13">
        <v>22.11</v>
      </c>
      <c r="BO13">
        <v>35.83</v>
      </c>
      <c r="BP13">
        <v>34.340000000000003</v>
      </c>
      <c r="BQ13">
        <v>40.11</v>
      </c>
    </row>
    <row r="14" spans="1:69">
      <c r="A14" s="7" t="s">
        <v>4390</v>
      </c>
      <c r="B14" s="7" t="s">
        <v>4162</v>
      </c>
      <c r="C14" s="7" t="s">
        <v>773</v>
      </c>
      <c r="BG14">
        <v>0.45</v>
      </c>
      <c r="BH14">
        <v>1.54</v>
      </c>
      <c r="BI14">
        <v>2.12</v>
      </c>
      <c r="BJ14">
        <v>3.16</v>
      </c>
      <c r="BK14">
        <v>6.09</v>
      </c>
      <c r="BL14">
        <v>5.47</v>
      </c>
      <c r="BM14">
        <v>3.57</v>
      </c>
      <c r="BN14">
        <v>0.32</v>
      </c>
      <c r="BO14">
        <v>0.41</v>
      </c>
      <c r="BQ14">
        <v>3.94</v>
      </c>
    </row>
    <row r="15" spans="1:69">
      <c r="A15" s="7" t="s">
        <v>4389</v>
      </c>
      <c r="B15" s="7" t="s">
        <v>4159</v>
      </c>
      <c r="C15" s="7" t="s">
        <v>773</v>
      </c>
      <c r="AE15">
        <v>1.63</v>
      </c>
      <c r="AF15">
        <v>0.74</v>
      </c>
      <c r="AG15">
        <v>0.19</v>
      </c>
      <c r="AH15">
        <v>0.16</v>
      </c>
      <c r="BG15">
        <v>3.14</v>
      </c>
      <c r="BH15">
        <v>2.5</v>
      </c>
      <c r="BI15">
        <v>2.67</v>
      </c>
      <c r="BJ15">
        <v>7.6</v>
      </c>
      <c r="BK15">
        <v>7.54</v>
      </c>
      <c r="BL15">
        <v>8.83</v>
      </c>
      <c r="BM15">
        <v>8.09</v>
      </c>
      <c r="BN15">
        <v>2.81</v>
      </c>
      <c r="BO15">
        <v>4.51</v>
      </c>
      <c r="BP15">
        <v>4</v>
      </c>
      <c r="BQ15">
        <v>2.99</v>
      </c>
    </row>
    <row r="16" spans="1:69">
      <c r="A16" s="7" t="s">
        <v>4388</v>
      </c>
      <c r="B16" s="7" t="s">
        <v>4156</v>
      </c>
      <c r="C16" s="7" t="s">
        <v>773</v>
      </c>
    </row>
    <row r="17" spans="1:69">
      <c r="A17" s="7" t="s">
        <v>4387</v>
      </c>
      <c r="B17" s="7" t="s">
        <v>4386</v>
      </c>
      <c r="C17" s="7" t="s">
        <v>773</v>
      </c>
      <c r="AC17">
        <v>2.62</v>
      </c>
      <c r="AD17">
        <v>3.6</v>
      </c>
      <c r="AE17">
        <v>2.54</v>
      </c>
      <c r="AF17">
        <v>1.2</v>
      </c>
      <c r="AG17">
        <v>0.83</v>
      </c>
      <c r="AH17">
        <v>0.7</v>
      </c>
      <c r="BG17">
        <v>70.180000000000007</v>
      </c>
      <c r="BH17">
        <v>63.63</v>
      </c>
      <c r="BI17">
        <v>39.619999999999997</v>
      </c>
      <c r="BJ17">
        <v>45.91</v>
      </c>
      <c r="BK17">
        <v>34.299999999999997</v>
      </c>
      <c r="BL17">
        <v>25.01</v>
      </c>
      <c r="BM17">
        <v>13.66</v>
      </c>
      <c r="BN17">
        <v>15.89</v>
      </c>
      <c r="BO17">
        <v>25.79</v>
      </c>
      <c r="BP17">
        <v>24.21</v>
      </c>
      <c r="BQ17">
        <v>26.89</v>
      </c>
    </row>
    <row r="18" spans="1:69">
      <c r="A18" s="7" t="s">
        <v>4385</v>
      </c>
      <c r="B18" s="7" t="s">
        <v>4150</v>
      </c>
      <c r="C18" s="7" t="s">
        <v>773</v>
      </c>
    </row>
    <row r="19" spans="1:69">
      <c r="A19" s="7" t="s">
        <v>4384</v>
      </c>
      <c r="B19" s="7" t="s">
        <v>4147</v>
      </c>
      <c r="C19" s="7" t="s">
        <v>773</v>
      </c>
      <c r="BG19">
        <v>9.24</v>
      </c>
      <c r="BH19">
        <v>5.39</v>
      </c>
      <c r="BI19">
        <v>2.5</v>
      </c>
      <c r="BJ19">
        <v>1.5</v>
      </c>
      <c r="BK19">
        <v>0.86</v>
      </c>
      <c r="BL19">
        <v>3.38</v>
      </c>
      <c r="BM19">
        <v>4.59</v>
      </c>
      <c r="BN19">
        <v>3.08</v>
      </c>
      <c r="BO19">
        <v>5.12</v>
      </c>
      <c r="BP19">
        <v>6.14</v>
      </c>
      <c r="BQ19">
        <v>6.3</v>
      </c>
    </row>
    <row r="20" spans="1:69">
      <c r="A20" s="7" t="s">
        <v>4383</v>
      </c>
      <c r="B20" s="7" t="s">
        <v>4382</v>
      </c>
      <c r="C20" s="7" t="s">
        <v>773</v>
      </c>
    </row>
    <row r="21" spans="1:69">
      <c r="A21" s="7" t="s">
        <v>4381</v>
      </c>
      <c r="B21" s="7" t="s">
        <v>4138</v>
      </c>
      <c r="C21" s="7" t="s">
        <v>773</v>
      </c>
    </row>
    <row r="22" spans="1:69">
      <c r="A22" s="7" t="s">
        <v>4380</v>
      </c>
      <c r="B22" s="7" t="s">
        <v>4135</v>
      </c>
      <c r="C22" s="7" t="s">
        <v>773</v>
      </c>
      <c r="AE22">
        <v>0.04</v>
      </c>
      <c r="AF22">
        <v>0.02</v>
      </c>
      <c r="AG22">
        <v>0.02</v>
      </c>
      <c r="AH22">
        <v>0</v>
      </c>
      <c r="BG22">
        <v>0.16</v>
      </c>
      <c r="BH22">
        <v>0.53</v>
      </c>
    </row>
    <row r="23" spans="1:69">
      <c r="A23" s="7" t="s">
        <v>4379</v>
      </c>
      <c r="B23" s="7" t="s">
        <v>4132</v>
      </c>
      <c r="C23" s="7" t="s">
        <v>773</v>
      </c>
    </row>
    <row r="24" spans="1:69">
      <c r="A24" s="7" t="s">
        <v>4378</v>
      </c>
      <c r="B24" s="7" t="s">
        <v>4129</v>
      </c>
      <c r="C24" s="7" t="s">
        <v>773</v>
      </c>
    </row>
    <row r="25" spans="1:69">
      <c r="A25" s="7" t="s">
        <v>4377</v>
      </c>
      <c r="B25" s="7" t="s">
        <v>4126</v>
      </c>
      <c r="C25" s="7" t="s">
        <v>773</v>
      </c>
    </row>
    <row r="26" spans="1:69">
      <c r="A26" s="7" t="s">
        <v>4123</v>
      </c>
      <c r="B26" s="7" t="s">
        <v>4122</v>
      </c>
      <c r="C26" s="7" t="s">
        <v>773</v>
      </c>
    </row>
    <row r="27" spans="1:69">
      <c r="A27" s="7" t="s">
        <v>4105</v>
      </c>
      <c r="B27" s="7" t="s">
        <v>345</v>
      </c>
      <c r="C27" s="7" t="s">
        <v>773</v>
      </c>
    </row>
    <row r="28" spans="1:69">
      <c r="A28" s="7" t="s">
        <v>4104</v>
      </c>
      <c r="B28" s="7" t="s">
        <v>3656</v>
      </c>
      <c r="C28" s="7" t="s">
        <v>773</v>
      </c>
    </row>
    <row r="29" spans="1:69">
      <c r="A29" s="7" t="s">
        <v>4103</v>
      </c>
      <c r="B29" s="7" t="s">
        <v>341</v>
      </c>
      <c r="C29" s="7" t="s">
        <v>773</v>
      </c>
    </row>
    <row r="30" spans="1:69">
      <c r="A30" s="7" t="s">
        <v>4102</v>
      </c>
      <c r="B30" s="7" t="s">
        <v>339</v>
      </c>
      <c r="C30" s="7" t="s">
        <v>773</v>
      </c>
    </row>
    <row r="31" spans="1:69">
      <c r="A31" s="7" t="s">
        <v>4101</v>
      </c>
      <c r="B31" s="7" t="s">
        <v>346</v>
      </c>
      <c r="C31" s="7" t="s">
        <v>773</v>
      </c>
      <c r="O31">
        <v>0.21</v>
      </c>
      <c r="Z31">
        <v>7.0000000000000007E-2</v>
      </c>
      <c r="AD31">
        <v>5</v>
      </c>
      <c r="AE31">
        <v>163</v>
      </c>
      <c r="AF31">
        <v>160</v>
      </c>
      <c r="AG31">
        <v>160</v>
      </c>
      <c r="AH31">
        <v>160</v>
      </c>
      <c r="AI31">
        <v>160</v>
      </c>
      <c r="AJ31">
        <v>180.3</v>
      </c>
      <c r="AK31">
        <v>113.2</v>
      </c>
      <c r="AL31">
        <v>25.32</v>
      </c>
      <c r="AM31">
        <v>50</v>
      </c>
      <c r="AN31">
        <v>50</v>
      </c>
      <c r="AW31">
        <v>0.3</v>
      </c>
      <c r="AX31">
        <v>0.33</v>
      </c>
      <c r="AY31">
        <v>18.170000000000002</v>
      </c>
      <c r="AZ31">
        <v>18.170000000000002</v>
      </c>
      <c r="BA31">
        <v>8.2899999999999991</v>
      </c>
      <c r="BB31">
        <v>8.2899999999999991</v>
      </c>
      <c r="BP31">
        <v>0.12</v>
      </c>
      <c r="BQ31">
        <v>0.12</v>
      </c>
    </row>
    <row r="32" spans="1:69">
      <c r="A32" s="7" t="s">
        <v>4100</v>
      </c>
      <c r="B32" s="7" t="s">
        <v>4099</v>
      </c>
      <c r="C32" s="7" t="s">
        <v>773</v>
      </c>
    </row>
    <row r="33" spans="1:69">
      <c r="A33" s="7" t="s">
        <v>4098</v>
      </c>
      <c r="B33" s="7" t="s">
        <v>4097</v>
      </c>
      <c r="C33" s="7" t="s">
        <v>773</v>
      </c>
    </row>
    <row r="34" spans="1:69">
      <c r="A34" s="7" t="s">
        <v>4096</v>
      </c>
      <c r="B34" s="7" t="s">
        <v>4095</v>
      </c>
      <c r="C34" s="7" t="s">
        <v>773</v>
      </c>
      <c r="AE34">
        <v>160</v>
      </c>
      <c r="AF34">
        <v>160</v>
      </c>
      <c r="AG34">
        <v>160</v>
      </c>
      <c r="AH34">
        <v>160</v>
      </c>
      <c r="AI34">
        <v>160</v>
      </c>
      <c r="AJ34">
        <v>180.3</v>
      </c>
      <c r="AK34">
        <v>113.2</v>
      </c>
      <c r="AL34">
        <v>25.32</v>
      </c>
      <c r="AM34">
        <v>50</v>
      </c>
      <c r="AN34">
        <v>50</v>
      </c>
      <c r="AW34">
        <v>0.3</v>
      </c>
      <c r="AX34">
        <v>0.3</v>
      </c>
      <c r="AY34">
        <v>0.3</v>
      </c>
      <c r="AZ34">
        <v>0.3</v>
      </c>
      <c r="BA34">
        <v>0.04</v>
      </c>
      <c r="BB34">
        <v>0.04</v>
      </c>
    </row>
    <row r="35" spans="1:69">
      <c r="A35" s="7" t="s">
        <v>4376</v>
      </c>
      <c r="B35" s="7" t="s">
        <v>4093</v>
      </c>
      <c r="C35" s="7" t="s">
        <v>773</v>
      </c>
      <c r="Z35">
        <v>7.0000000000000007E-2</v>
      </c>
      <c r="AD35">
        <v>5</v>
      </c>
      <c r="AE35">
        <v>3</v>
      </c>
      <c r="BP35">
        <v>0.12</v>
      </c>
      <c r="BQ35">
        <v>0.12</v>
      </c>
    </row>
    <row r="36" spans="1:69">
      <c r="A36" s="7" t="s">
        <v>4085</v>
      </c>
      <c r="B36" s="7" t="s">
        <v>4084</v>
      </c>
      <c r="C36" s="7" t="s">
        <v>773</v>
      </c>
    </row>
    <row r="37" spans="1:69">
      <c r="A37" s="7" t="s">
        <v>4083</v>
      </c>
      <c r="B37" s="7" t="s">
        <v>4082</v>
      </c>
      <c r="C37" s="7" t="s">
        <v>773</v>
      </c>
      <c r="O37">
        <v>0.21</v>
      </c>
    </row>
    <row r="38" spans="1:69">
      <c r="A38" s="7" t="s">
        <v>4081</v>
      </c>
      <c r="B38" s="7" t="s">
        <v>4080</v>
      </c>
      <c r="C38" s="7" t="s">
        <v>773</v>
      </c>
      <c r="AY38">
        <v>17.87</v>
      </c>
      <c r="AZ38">
        <v>17.87</v>
      </c>
      <c r="BA38">
        <v>8.25</v>
      </c>
      <c r="BB38">
        <v>8.25</v>
      </c>
    </row>
    <row r="39" spans="1:69">
      <c r="A39" s="7" t="s">
        <v>4375</v>
      </c>
      <c r="B39" s="7" t="s">
        <v>4072</v>
      </c>
      <c r="C39" s="7" t="s">
        <v>773</v>
      </c>
    </row>
    <row r="40" spans="1:69">
      <c r="A40" s="7" t="s">
        <v>4374</v>
      </c>
      <c r="B40" s="7" t="s">
        <v>4064</v>
      </c>
      <c r="C40" s="7" t="s">
        <v>773</v>
      </c>
      <c r="AX40">
        <v>0.03</v>
      </c>
    </row>
    <row r="41" spans="1:69">
      <c r="A41" s="7" t="s">
        <v>4062</v>
      </c>
      <c r="B41" s="7" t="s">
        <v>4061</v>
      </c>
      <c r="C41" s="7" t="s">
        <v>773</v>
      </c>
      <c r="G41">
        <v>54.06</v>
      </c>
      <c r="K41">
        <v>34.22</v>
      </c>
      <c r="O41">
        <v>10.66</v>
      </c>
      <c r="S41">
        <v>13.62</v>
      </c>
      <c r="W41">
        <v>14</v>
      </c>
      <c r="Y41">
        <v>18.45</v>
      </c>
      <c r="Z41">
        <v>12.15</v>
      </c>
      <c r="AA41">
        <v>14.5</v>
      </c>
      <c r="AB41">
        <v>10.210000000000001</v>
      </c>
      <c r="AC41">
        <v>12.21</v>
      </c>
      <c r="AD41">
        <v>17.09</v>
      </c>
      <c r="AE41">
        <v>11.17</v>
      </c>
      <c r="AF41">
        <v>11.29</v>
      </c>
      <c r="AG41">
        <v>8.56</v>
      </c>
      <c r="AH41">
        <v>8.82</v>
      </c>
      <c r="AI41">
        <v>9.51</v>
      </c>
      <c r="AJ41">
        <v>10.43</v>
      </c>
      <c r="AK41">
        <v>10.72</v>
      </c>
      <c r="AL41">
        <v>10.81</v>
      </c>
      <c r="AM41">
        <v>11.68</v>
      </c>
      <c r="AN41">
        <v>12.75</v>
      </c>
      <c r="AO41">
        <v>17.21</v>
      </c>
      <c r="AP41">
        <v>19.28</v>
      </c>
      <c r="AQ41">
        <v>17.809999999999999</v>
      </c>
      <c r="AR41">
        <v>15.56</v>
      </c>
      <c r="AS41">
        <v>15.79</v>
      </c>
      <c r="AT41">
        <v>15.05</v>
      </c>
      <c r="AU41">
        <v>17.79</v>
      </c>
      <c r="AV41">
        <v>18.59</v>
      </c>
      <c r="AW41">
        <v>22.82</v>
      </c>
      <c r="AX41">
        <v>11.62</v>
      </c>
      <c r="AY41">
        <v>13.2</v>
      </c>
      <c r="AZ41">
        <v>23.71</v>
      </c>
      <c r="BA41">
        <v>22.59</v>
      </c>
      <c r="BB41">
        <v>21.73</v>
      </c>
      <c r="BC41">
        <v>22.8</v>
      </c>
      <c r="BD41">
        <v>23.05</v>
      </c>
      <c r="BE41">
        <v>39.909999999999997</v>
      </c>
      <c r="BF41">
        <v>12.52</v>
      </c>
      <c r="BG41">
        <v>93.86</v>
      </c>
      <c r="BH41">
        <v>91.21</v>
      </c>
      <c r="BI41">
        <v>74.959999999999994</v>
      </c>
      <c r="BJ41">
        <v>45.66</v>
      </c>
      <c r="BK41">
        <v>60.79</v>
      </c>
      <c r="BL41">
        <v>101.18</v>
      </c>
      <c r="BM41">
        <v>65.59</v>
      </c>
      <c r="BN41">
        <v>50.65</v>
      </c>
      <c r="BO41">
        <v>79.760000000000005</v>
      </c>
      <c r="BP41">
        <v>74.099999999999994</v>
      </c>
      <c r="BQ41">
        <v>78.650000000000006</v>
      </c>
    </row>
    <row r="42" spans="1:69">
      <c r="A42" s="7" t="s">
        <v>4373</v>
      </c>
      <c r="B42" s="7" t="s">
        <v>4059</v>
      </c>
      <c r="C42" s="7" t="s">
        <v>773</v>
      </c>
      <c r="G42">
        <v>53.86</v>
      </c>
      <c r="K42">
        <v>33.97</v>
      </c>
      <c r="O42">
        <v>10.09</v>
      </c>
      <c r="S42">
        <v>13.07</v>
      </c>
      <c r="W42">
        <v>13.25</v>
      </c>
      <c r="Y42">
        <v>15.12</v>
      </c>
      <c r="Z42">
        <v>11.81</v>
      </c>
      <c r="AA42">
        <v>10.84</v>
      </c>
      <c r="AB42">
        <v>9.6999999999999993</v>
      </c>
      <c r="AC42">
        <v>11.56</v>
      </c>
      <c r="AD42">
        <v>16.600000000000001</v>
      </c>
      <c r="AE42">
        <v>9.5299999999999994</v>
      </c>
      <c r="AF42">
        <v>8.24</v>
      </c>
      <c r="AG42">
        <v>6.8</v>
      </c>
      <c r="AH42">
        <v>6.86</v>
      </c>
      <c r="AI42">
        <v>9.06</v>
      </c>
      <c r="AJ42">
        <v>9.5299999999999994</v>
      </c>
      <c r="AK42">
        <v>10.28</v>
      </c>
      <c r="AL42">
        <v>10.4</v>
      </c>
      <c r="AM42">
        <v>11.33</v>
      </c>
      <c r="AN42">
        <v>12.1</v>
      </c>
      <c r="AO42">
        <v>17.03</v>
      </c>
      <c r="AP42">
        <v>19.28</v>
      </c>
      <c r="AQ42">
        <v>17.739999999999998</v>
      </c>
      <c r="AS42">
        <v>15.78</v>
      </c>
      <c r="AT42">
        <v>15.04</v>
      </c>
      <c r="AU42">
        <v>17.77</v>
      </c>
      <c r="AV42">
        <v>17.13</v>
      </c>
      <c r="AW42">
        <v>22.81</v>
      </c>
      <c r="AX42">
        <v>11.54</v>
      </c>
      <c r="AY42">
        <v>13.13</v>
      </c>
      <c r="AZ42">
        <v>21.54</v>
      </c>
      <c r="BA42">
        <v>22.55</v>
      </c>
      <c r="BB42">
        <v>21.72</v>
      </c>
      <c r="BC42">
        <v>22.68</v>
      </c>
      <c r="BE42">
        <v>19.36</v>
      </c>
      <c r="BF42">
        <v>12.19</v>
      </c>
      <c r="BG42">
        <v>93.09</v>
      </c>
      <c r="BH42">
        <v>85.04</v>
      </c>
      <c r="BI42">
        <v>66.69</v>
      </c>
      <c r="BJ42">
        <v>43.47</v>
      </c>
      <c r="BK42">
        <v>59.66</v>
      </c>
      <c r="BL42">
        <v>86.52</v>
      </c>
      <c r="BM42">
        <v>63.62</v>
      </c>
      <c r="BN42">
        <v>49.16</v>
      </c>
      <c r="BO42">
        <v>72.95</v>
      </c>
      <c r="BP42">
        <v>66.41</v>
      </c>
      <c r="BQ42">
        <v>76.790000000000006</v>
      </c>
    </row>
    <row r="43" spans="1:69">
      <c r="A43" s="7" t="s">
        <v>4372</v>
      </c>
      <c r="B43" s="7" t="s">
        <v>4371</v>
      </c>
      <c r="C43" s="7" t="s">
        <v>773</v>
      </c>
      <c r="G43">
        <v>0.05</v>
      </c>
      <c r="K43">
        <v>0.04</v>
      </c>
      <c r="O43">
        <v>0.01</v>
      </c>
      <c r="S43">
        <v>0</v>
      </c>
      <c r="Y43">
        <v>3.04</v>
      </c>
      <c r="AA43">
        <v>3.39</v>
      </c>
      <c r="AC43">
        <v>0.01</v>
      </c>
      <c r="AE43">
        <v>1.1000000000000001</v>
      </c>
      <c r="AF43">
        <v>1.1000000000000001</v>
      </c>
      <c r="AG43">
        <v>1.23</v>
      </c>
      <c r="AH43">
        <v>1.1000000000000001</v>
      </c>
      <c r="AO43">
        <v>0.02</v>
      </c>
      <c r="AQ43">
        <v>0</v>
      </c>
      <c r="AV43">
        <v>1.41</v>
      </c>
      <c r="AZ43">
        <v>2.1</v>
      </c>
      <c r="BB43">
        <v>0</v>
      </c>
      <c r="BG43">
        <v>0.01</v>
      </c>
      <c r="BH43">
        <v>5.36</v>
      </c>
      <c r="BI43">
        <v>7.41</v>
      </c>
      <c r="BJ43">
        <v>1.23</v>
      </c>
      <c r="BK43">
        <v>0.01</v>
      </c>
      <c r="BL43">
        <v>13.73</v>
      </c>
      <c r="BM43">
        <v>0.01</v>
      </c>
      <c r="BO43">
        <v>4.8899999999999997</v>
      </c>
      <c r="BP43">
        <v>5.83</v>
      </c>
      <c r="BQ43">
        <v>0.06</v>
      </c>
    </row>
    <row r="44" spans="1:69">
      <c r="A44" s="7" t="s">
        <v>4370</v>
      </c>
      <c r="B44" s="7" t="s">
        <v>4026</v>
      </c>
      <c r="C44" s="7" t="s">
        <v>773</v>
      </c>
    </row>
    <row r="45" spans="1:69">
      <c r="A45" s="7" t="s">
        <v>4369</v>
      </c>
      <c r="B45" s="7" t="s">
        <v>4021</v>
      </c>
      <c r="C45" s="7" t="s">
        <v>773</v>
      </c>
      <c r="G45">
        <v>0.15</v>
      </c>
      <c r="K45">
        <v>0.21</v>
      </c>
      <c r="O45">
        <v>0.55000000000000004</v>
      </c>
      <c r="S45">
        <v>0.55000000000000004</v>
      </c>
      <c r="W45">
        <v>0.75</v>
      </c>
      <c r="Y45">
        <v>0.3</v>
      </c>
      <c r="Z45">
        <v>0.34</v>
      </c>
      <c r="AA45">
        <v>0.26</v>
      </c>
      <c r="AB45">
        <v>0.51</v>
      </c>
      <c r="AC45">
        <v>0.64</v>
      </c>
      <c r="AD45">
        <v>0.49</v>
      </c>
      <c r="AE45">
        <v>0.54</v>
      </c>
      <c r="AF45">
        <v>0.96</v>
      </c>
      <c r="AG45">
        <v>0.53</v>
      </c>
      <c r="AH45">
        <v>0.86</v>
      </c>
      <c r="AI45">
        <v>0.45</v>
      </c>
      <c r="AJ45">
        <v>0.9</v>
      </c>
      <c r="AK45">
        <v>0.44</v>
      </c>
      <c r="AL45">
        <v>0.41</v>
      </c>
      <c r="AM45">
        <v>0.35</v>
      </c>
      <c r="AN45">
        <v>0.65</v>
      </c>
      <c r="AO45">
        <v>0.16</v>
      </c>
      <c r="AQ45">
        <v>7.0000000000000007E-2</v>
      </c>
      <c r="AU45">
        <v>0.03</v>
      </c>
      <c r="AV45">
        <v>0.05</v>
      </c>
      <c r="AX45">
        <v>0.08</v>
      </c>
      <c r="AY45">
        <v>0.04</v>
      </c>
      <c r="AZ45">
        <v>0.04</v>
      </c>
      <c r="BB45">
        <v>0.01</v>
      </c>
      <c r="BC45">
        <v>0.09</v>
      </c>
      <c r="BI45">
        <v>0.05</v>
      </c>
      <c r="BJ45">
        <v>0.15</v>
      </c>
      <c r="BK45">
        <v>0.3</v>
      </c>
      <c r="BL45">
        <v>0.12</v>
      </c>
      <c r="BM45">
        <v>1.1399999999999999</v>
      </c>
      <c r="BN45">
        <v>0.66</v>
      </c>
      <c r="BO45">
        <v>0.12</v>
      </c>
      <c r="BP45">
        <v>0.06</v>
      </c>
    </row>
    <row r="46" spans="1:69">
      <c r="A46" s="7" t="s">
        <v>4368</v>
      </c>
      <c r="B46" s="7" t="s">
        <v>4016</v>
      </c>
      <c r="C46" s="7" t="s">
        <v>773</v>
      </c>
      <c r="AY46">
        <v>0.03</v>
      </c>
      <c r="AZ46">
        <v>0.03</v>
      </c>
      <c r="BC46">
        <v>0.03</v>
      </c>
      <c r="BG46">
        <v>0.76</v>
      </c>
      <c r="BH46">
        <v>0.81</v>
      </c>
      <c r="BI46">
        <v>0.81</v>
      </c>
      <c r="BJ46">
        <v>0.81</v>
      </c>
      <c r="BK46">
        <v>0.81</v>
      </c>
      <c r="BL46">
        <v>0.81</v>
      </c>
      <c r="BM46">
        <v>0.82</v>
      </c>
      <c r="BN46">
        <v>0.82</v>
      </c>
      <c r="BO46">
        <v>1.8</v>
      </c>
      <c r="BP46">
        <v>1.8</v>
      </c>
      <c r="BQ46">
        <v>1.8</v>
      </c>
    </row>
    <row r="47" spans="1:69">
      <c r="A47" s="7" t="s">
        <v>4367</v>
      </c>
      <c r="B47" s="7" t="s">
        <v>4013</v>
      </c>
      <c r="C47" s="7" t="s">
        <v>773</v>
      </c>
      <c r="AF47">
        <v>0.99</v>
      </c>
      <c r="AR47">
        <v>15.56</v>
      </c>
      <c r="AS47">
        <v>0.01</v>
      </c>
      <c r="AT47">
        <v>0.01</v>
      </c>
      <c r="AW47">
        <v>0</v>
      </c>
      <c r="BA47">
        <v>0.04</v>
      </c>
      <c r="BD47">
        <v>23.05</v>
      </c>
      <c r="BE47">
        <v>20.55</v>
      </c>
      <c r="BF47">
        <v>0.33</v>
      </c>
    </row>
    <row r="48" spans="1:69">
      <c r="A48" s="7" t="s">
        <v>4011</v>
      </c>
      <c r="B48" s="7" t="s">
        <v>4010</v>
      </c>
      <c r="C48" s="7" t="s">
        <v>773</v>
      </c>
      <c r="S48">
        <v>0.67</v>
      </c>
      <c r="Y48">
        <v>0.23</v>
      </c>
      <c r="AD48">
        <v>0.81</v>
      </c>
      <c r="AE48">
        <v>0.99</v>
      </c>
      <c r="AF48">
        <v>0.06</v>
      </c>
      <c r="AG48">
        <v>0.23</v>
      </c>
      <c r="AH48">
        <v>0.28000000000000003</v>
      </c>
      <c r="AI48">
        <v>0.44</v>
      </c>
      <c r="AJ48">
        <v>0.48</v>
      </c>
      <c r="AK48">
        <v>0.21</v>
      </c>
      <c r="AL48">
        <v>0.34</v>
      </c>
      <c r="AM48">
        <v>0.47</v>
      </c>
      <c r="AN48">
        <v>0.56999999999999995</v>
      </c>
      <c r="AO48">
        <v>0.28999999999999998</v>
      </c>
      <c r="AP48">
        <v>0.38</v>
      </c>
      <c r="BC48">
        <v>0.76</v>
      </c>
      <c r="BD48">
        <v>0.76</v>
      </c>
      <c r="BG48">
        <v>3.18</v>
      </c>
      <c r="BH48">
        <v>2.98</v>
      </c>
      <c r="BI48">
        <v>3.11</v>
      </c>
      <c r="BJ48">
        <v>3.11</v>
      </c>
      <c r="BK48">
        <v>0.84</v>
      </c>
      <c r="BL48">
        <v>0.84</v>
      </c>
      <c r="BM48">
        <v>0.35</v>
      </c>
      <c r="BN48">
        <v>0.63</v>
      </c>
      <c r="BO48">
        <v>0.84</v>
      </c>
      <c r="BP48">
        <v>0.93</v>
      </c>
      <c r="BQ48">
        <v>0.14000000000000001</v>
      </c>
    </row>
    <row r="49" spans="1:69">
      <c r="A49" s="7" t="s">
        <v>4366</v>
      </c>
      <c r="B49" s="7" t="s">
        <v>3558</v>
      </c>
      <c r="C49" s="7" t="s">
        <v>773</v>
      </c>
    </row>
    <row r="50" spans="1:69">
      <c r="A50" s="7" t="s">
        <v>4007</v>
      </c>
      <c r="B50" s="7" t="s">
        <v>3554</v>
      </c>
      <c r="C50" s="7" t="s">
        <v>773</v>
      </c>
    </row>
    <row r="51" spans="1:69">
      <c r="A51" s="7" t="s">
        <v>4006</v>
      </c>
      <c r="B51" s="7" t="s">
        <v>3552</v>
      </c>
      <c r="C51" s="7" t="s">
        <v>773</v>
      </c>
    </row>
    <row r="52" spans="1:69">
      <c r="A52" s="7" t="s">
        <v>4005</v>
      </c>
      <c r="B52" s="7" t="s">
        <v>4004</v>
      </c>
      <c r="C52" s="7" t="s">
        <v>773</v>
      </c>
      <c r="G52">
        <v>3.92</v>
      </c>
      <c r="K52">
        <v>3.98</v>
      </c>
      <c r="O52">
        <v>5.31</v>
      </c>
      <c r="S52">
        <v>3.93</v>
      </c>
      <c r="W52">
        <v>2.31</v>
      </c>
      <c r="Y52">
        <v>2.29</v>
      </c>
      <c r="Z52">
        <v>2.0499999999999998</v>
      </c>
      <c r="AA52">
        <v>2.35</v>
      </c>
      <c r="AB52">
        <v>2.0299999999999998</v>
      </c>
      <c r="AC52">
        <v>3.22</v>
      </c>
      <c r="AD52">
        <v>3.04</v>
      </c>
      <c r="AE52">
        <v>1.56</v>
      </c>
      <c r="AF52">
        <v>0.77</v>
      </c>
      <c r="AG52">
        <v>0.76</v>
      </c>
      <c r="AH52">
        <v>0.64</v>
      </c>
      <c r="AI52">
        <v>1.28</v>
      </c>
      <c r="AJ52">
        <v>1.27</v>
      </c>
      <c r="AK52">
        <v>18.14</v>
      </c>
      <c r="AL52">
        <v>36.51</v>
      </c>
      <c r="AM52">
        <v>5.87</v>
      </c>
      <c r="AN52">
        <v>8.81</v>
      </c>
      <c r="AO52">
        <v>28.15</v>
      </c>
      <c r="AP52">
        <v>12.38</v>
      </c>
      <c r="AQ52">
        <v>8.26</v>
      </c>
      <c r="AR52">
        <v>6.31</v>
      </c>
      <c r="AS52">
        <v>17.690000000000001</v>
      </c>
      <c r="AT52">
        <v>15.16</v>
      </c>
      <c r="AU52">
        <v>6.88</v>
      </c>
      <c r="AV52">
        <v>5.14</v>
      </c>
      <c r="AW52">
        <v>11.97</v>
      </c>
      <c r="AX52">
        <v>3.37</v>
      </c>
      <c r="AY52">
        <v>4.37</v>
      </c>
      <c r="AZ52">
        <v>3.15</v>
      </c>
      <c r="BA52">
        <v>2.76</v>
      </c>
      <c r="BB52">
        <v>1.37</v>
      </c>
      <c r="BC52">
        <v>3.01</v>
      </c>
      <c r="BD52">
        <v>5.58</v>
      </c>
      <c r="BE52">
        <v>4.03</v>
      </c>
      <c r="BF52">
        <v>148.59</v>
      </c>
      <c r="BG52">
        <v>15.26</v>
      </c>
      <c r="BH52">
        <v>23.42</v>
      </c>
      <c r="BI52">
        <v>8.56</v>
      </c>
      <c r="BJ52">
        <v>13.83</v>
      </c>
      <c r="BK52">
        <v>15.54</v>
      </c>
      <c r="BL52">
        <v>19.36</v>
      </c>
      <c r="BM52">
        <v>7.57</v>
      </c>
      <c r="BN52">
        <v>9.5399999999999991</v>
      </c>
      <c r="BO52">
        <v>6.66</v>
      </c>
      <c r="BP52">
        <v>6.7</v>
      </c>
      <c r="BQ52">
        <v>21.56</v>
      </c>
    </row>
    <row r="53" spans="1:69">
      <c r="A53" s="7" t="s">
        <v>4365</v>
      </c>
      <c r="B53" s="7" t="s">
        <v>4364</v>
      </c>
      <c r="C53" s="7" t="s">
        <v>773</v>
      </c>
      <c r="G53">
        <v>0</v>
      </c>
      <c r="K53">
        <v>0</v>
      </c>
      <c r="AC53">
        <v>0.05</v>
      </c>
      <c r="AD53">
        <v>1.5</v>
      </c>
      <c r="AE53">
        <v>0.11</v>
      </c>
      <c r="AI53">
        <v>0.22</v>
      </c>
      <c r="AK53">
        <v>0</v>
      </c>
      <c r="AL53">
        <v>33.19</v>
      </c>
      <c r="BG53">
        <v>4.37</v>
      </c>
      <c r="BH53">
        <v>9.1199999999999992</v>
      </c>
      <c r="BI53">
        <v>0.41</v>
      </c>
      <c r="BJ53">
        <v>0.5</v>
      </c>
      <c r="BK53">
        <v>0.4</v>
      </c>
      <c r="BL53">
        <v>10.72</v>
      </c>
      <c r="BM53">
        <v>0.37</v>
      </c>
      <c r="BN53">
        <v>4.26</v>
      </c>
      <c r="BO53">
        <v>4.84</v>
      </c>
      <c r="BP53">
        <v>4.99</v>
      </c>
      <c r="BQ53">
        <v>3.46</v>
      </c>
    </row>
    <row r="54" spans="1:69">
      <c r="A54" s="7" t="s">
        <v>3997</v>
      </c>
      <c r="B54" s="7" t="s">
        <v>3996</v>
      </c>
      <c r="C54" s="7" t="s">
        <v>773</v>
      </c>
      <c r="K54">
        <v>3.12</v>
      </c>
      <c r="O54">
        <v>4.5199999999999996</v>
      </c>
      <c r="S54">
        <v>3.15</v>
      </c>
      <c r="W54">
        <v>1.46</v>
      </c>
      <c r="Y54">
        <v>1.82</v>
      </c>
      <c r="Z54">
        <v>1.83</v>
      </c>
      <c r="AA54">
        <v>1.6</v>
      </c>
      <c r="AB54">
        <v>1.45</v>
      </c>
      <c r="AC54">
        <v>2.84</v>
      </c>
      <c r="AD54">
        <v>1.4</v>
      </c>
      <c r="AE54">
        <v>0.96</v>
      </c>
      <c r="AF54">
        <v>0.38</v>
      </c>
      <c r="AG54">
        <v>0.51</v>
      </c>
      <c r="AH54">
        <v>0.53</v>
      </c>
      <c r="AI54">
        <v>0.72</v>
      </c>
      <c r="AJ54">
        <v>1.03</v>
      </c>
      <c r="AK54">
        <v>17.940000000000001</v>
      </c>
      <c r="AL54">
        <v>3.1</v>
      </c>
      <c r="AM54">
        <v>4.9400000000000004</v>
      </c>
      <c r="AQ54">
        <v>7.74</v>
      </c>
      <c r="AU54">
        <v>6.41</v>
      </c>
      <c r="AV54">
        <v>4.5199999999999996</v>
      </c>
      <c r="AX54">
        <v>3</v>
      </c>
      <c r="AY54">
        <v>3.72</v>
      </c>
      <c r="AZ54">
        <v>2.68</v>
      </c>
      <c r="BB54">
        <v>0.84</v>
      </c>
      <c r="BC54">
        <v>2.27</v>
      </c>
      <c r="BG54">
        <v>9.44</v>
      </c>
      <c r="BH54">
        <v>13.24</v>
      </c>
      <c r="BI54">
        <v>7.3</v>
      </c>
      <c r="BJ54">
        <v>12.52</v>
      </c>
      <c r="BK54">
        <v>13.31</v>
      </c>
      <c r="BL54">
        <v>7.47</v>
      </c>
      <c r="BM54">
        <v>5.96</v>
      </c>
      <c r="BN54">
        <v>4.6900000000000004</v>
      </c>
      <c r="BQ54">
        <v>16.98</v>
      </c>
    </row>
    <row r="55" spans="1:69">
      <c r="A55" s="7" t="s">
        <v>4363</v>
      </c>
      <c r="B55" s="7" t="s">
        <v>3994</v>
      </c>
      <c r="C55" s="7" t="s">
        <v>773</v>
      </c>
      <c r="G55">
        <v>1.19</v>
      </c>
      <c r="K55">
        <v>0.86</v>
      </c>
      <c r="O55">
        <v>0.79</v>
      </c>
      <c r="S55">
        <v>0.78</v>
      </c>
      <c r="W55">
        <v>0.85</v>
      </c>
      <c r="Y55">
        <v>0.47</v>
      </c>
      <c r="Z55">
        <v>0.22</v>
      </c>
      <c r="AA55">
        <v>0.75</v>
      </c>
      <c r="AB55">
        <v>0.57999999999999996</v>
      </c>
      <c r="AC55">
        <v>0.33</v>
      </c>
      <c r="AD55">
        <v>0.14000000000000001</v>
      </c>
      <c r="AE55">
        <v>0.49</v>
      </c>
      <c r="AF55">
        <v>0.39</v>
      </c>
      <c r="AG55">
        <v>0.26</v>
      </c>
      <c r="AH55">
        <v>0.11</v>
      </c>
      <c r="AI55">
        <v>0.34</v>
      </c>
      <c r="AJ55">
        <v>0.23</v>
      </c>
      <c r="AK55">
        <v>0.19</v>
      </c>
      <c r="AL55">
        <v>0.23</v>
      </c>
      <c r="AM55">
        <v>0.93</v>
      </c>
      <c r="AQ55">
        <v>0.52</v>
      </c>
      <c r="AU55">
        <v>0.47</v>
      </c>
      <c r="AV55">
        <v>0.62</v>
      </c>
      <c r="AX55">
        <v>0.38</v>
      </c>
      <c r="AY55">
        <v>0.66</v>
      </c>
      <c r="AZ55">
        <v>0.47</v>
      </c>
      <c r="BB55">
        <v>0.54</v>
      </c>
      <c r="BC55">
        <v>0.74</v>
      </c>
      <c r="BG55">
        <v>1.46</v>
      </c>
      <c r="BH55">
        <v>1.07</v>
      </c>
      <c r="BI55">
        <v>0.86</v>
      </c>
      <c r="BJ55">
        <v>0.81</v>
      </c>
      <c r="BK55">
        <v>1.84</v>
      </c>
      <c r="BL55">
        <v>1.18</v>
      </c>
      <c r="BM55">
        <v>1.24</v>
      </c>
      <c r="BN55">
        <v>0.59</v>
      </c>
      <c r="BO55">
        <v>1.81</v>
      </c>
      <c r="BP55">
        <v>1.71</v>
      </c>
      <c r="BQ55">
        <v>1.1200000000000001</v>
      </c>
    </row>
    <row r="56" spans="1:69">
      <c r="A56" s="7" t="s">
        <v>4362</v>
      </c>
      <c r="B56" s="7" t="s">
        <v>1352</v>
      </c>
      <c r="C56" s="7" t="s">
        <v>773</v>
      </c>
      <c r="G56">
        <v>2.73</v>
      </c>
      <c r="AN56">
        <v>8.81</v>
      </c>
      <c r="AO56">
        <v>28.15</v>
      </c>
      <c r="AP56">
        <v>12.38</v>
      </c>
      <c r="AR56">
        <v>6.31</v>
      </c>
      <c r="AS56">
        <v>17.690000000000001</v>
      </c>
      <c r="AT56">
        <v>15.16</v>
      </c>
      <c r="AW56">
        <v>11.97</v>
      </c>
      <c r="BA56">
        <v>2.76</v>
      </c>
      <c r="BD56">
        <v>5.58</v>
      </c>
      <c r="BE56">
        <v>4.03</v>
      </c>
      <c r="BF56">
        <v>148.59</v>
      </c>
    </row>
    <row r="57" spans="1:69">
      <c r="A57" s="7" t="s">
        <v>4361</v>
      </c>
      <c r="B57" s="7" t="s">
        <v>348</v>
      </c>
      <c r="C57" s="7" t="s">
        <v>773</v>
      </c>
      <c r="G57">
        <v>70.7</v>
      </c>
      <c r="K57">
        <v>128.38</v>
      </c>
      <c r="O57">
        <v>139.30000000000001</v>
      </c>
      <c r="S57">
        <v>54.53</v>
      </c>
      <c r="W57">
        <v>82.69</v>
      </c>
      <c r="Y57">
        <v>125.57</v>
      </c>
      <c r="Z57">
        <v>103.94</v>
      </c>
      <c r="AA57">
        <v>170.91</v>
      </c>
      <c r="AB57">
        <v>196.46</v>
      </c>
      <c r="AC57">
        <v>208.05</v>
      </c>
      <c r="AD57">
        <v>189.37</v>
      </c>
      <c r="AE57">
        <v>21.5</v>
      </c>
      <c r="AF57">
        <v>26.14</v>
      </c>
      <c r="AG57">
        <v>26.32</v>
      </c>
      <c r="AH57">
        <v>31.53</v>
      </c>
      <c r="AI57">
        <v>38.36</v>
      </c>
      <c r="AJ57">
        <v>21.17</v>
      </c>
      <c r="AK57">
        <v>115.36</v>
      </c>
      <c r="AL57">
        <v>203.17</v>
      </c>
      <c r="AM57">
        <v>155.6</v>
      </c>
      <c r="AN57">
        <v>178.89</v>
      </c>
      <c r="AO57">
        <v>246.82</v>
      </c>
      <c r="AP57">
        <v>157.63999999999999</v>
      </c>
      <c r="AQ57">
        <v>328.49</v>
      </c>
      <c r="AR57">
        <v>259.91000000000003</v>
      </c>
      <c r="AS57">
        <v>221.5</v>
      </c>
      <c r="AT57">
        <v>155.05000000000001</v>
      </c>
      <c r="AU57">
        <v>143.81</v>
      </c>
      <c r="AV57">
        <v>149.66</v>
      </c>
      <c r="AW57">
        <v>141.07</v>
      </c>
      <c r="AX57">
        <v>166.49</v>
      </c>
      <c r="AY57">
        <v>175.76</v>
      </c>
      <c r="AZ57">
        <v>152.76</v>
      </c>
      <c r="BA57">
        <v>147.22</v>
      </c>
      <c r="BB57">
        <v>188.87</v>
      </c>
      <c r="BC57">
        <v>185.83</v>
      </c>
      <c r="BD57">
        <v>202.29</v>
      </c>
      <c r="BE57">
        <v>188.31</v>
      </c>
      <c r="BF57">
        <v>101.18</v>
      </c>
      <c r="BG57">
        <v>182.06</v>
      </c>
      <c r="BH57">
        <v>159.27000000000001</v>
      </c>
      <c r="BI57">
        <v>285.27</v>
      </c>
      <c r="BJ57">
        <v>270.60000000000002</v>
      </c>
      <c r="BK57">
        <v>217.37</v>
      </c>
      <c r="BL57">
        <v>149.69999999999999</v>
      </c>
      <c r="BM57">
        <v>240.75</v>
      </c>
      <c r="BN57">
        <v>152.36000000000001</v>
      </c>
      <c r="BO57">
        <v>141.6</v>
      </c>
      <c r="BP57">
        <v>77.56</v>
      </c>
      <c r="BQ57">
        <v>82.32</v>
      </c>
    </row>
    <row r="58" spans="1:69">
      <c r="A58" s="7" t="s">
        <v>3969</v>
      </c>
      <c r="B58" s="7" t="s">
        <v>3968</v>
      </c>
      <c r="C58" s="7" t="s">
        <v>773</v>
      </c>
      <c r="AM58">
        <v>4.93</v>
      </c>
      <c r="BQ58">
        <v>338.84</v>
      </c>
    </row>
    <row r="59" spans="1:69">
      <c r="A59" s="7" t="s">
        <v>3967</v>
      </c>
      <c r="B59" s="7" t="s">
        <v>3966</v>
      </c>
      <c r="C59" s="7" t="s">
        <v>773</v>
      </c>
      <c r="AM59">
        <v>4.93</v>
      </c>
    </row>
    <row r="60" spans="1:69">
      <c r="A60" s="7" t="s">
        <v>3947</v>
      </c>
      <c r="B60" s="7" t="s">
        <v>3946</v>
      </c>
      <c r="C60" s="7" t="s">
        <v>773</v>
      </c>
    </row>
    <row r="61" spans="1:69">
      <c r="A61" s="7" t="s">
        <v>3933</v>
      </c>
      <c r="B61" s="7" t="s">
        <v>1352</v>
      </c>
      <c r="C61" s="7" t="s">
        <v>773</v>
      </c>
      <c r="BQ61">
        <v>338.84</v>
      </c>
    </row>
    <row r="62" spans="1:69">
      <c r="A62" s="7" t="s">
        <v>3930</v>
      </c>
      <c r="B62" s="7" t="s">
        <v>290</v>
      </c>
      <c r="C62" s="7" t="s">
        <v>773</v>
      </c>
      <c r="G62">
        <v>514.53</v>
      </c>
      <c r="K62">
        <v>652.71</v>
      </c>
      <c r="O62">
        <v>637.35</v>
      </c>
      <c r="S62">
        <v>687.15</v>
      </c>
      <c r="W62">
        <v>595.91999999999996</v>
      </c>
      <c r="Y62">
        <v>516.36</v>
      </c>
      <c r="Z62">
        <v>482.27</v>
      </c>
      <c r="AA62">
        <v>450.86</v>
      </c>
      <c r="AB62">
        <v>424.41</v>
      </c>
      <c r="AC62">
        <v>409.42</v>
      </c>
      <c r="AD62">
        <v>388.79</v>
      </c>
      <c r="AE62">
        <v>369.09</v>
      </c>
      <c r="AF62">
        <v>348.8</v>
      </c>
      <c r="AG62">
        <v>320.89</v>
      </c>
      <c r="AH62">
        <v>303.82</v>
      </c>
      <c r="AI62">
        <v>284.54000000000002</v>
      </c>
      <c r="AJ62">
        <v>272.02</v>
      </c>
      <c r="AK62">
        <v>433.57</v>
      </c>
      <c r="AL62">
        <v>440.24</v>
      </c>
      <c r="AM62">
        <v>460.37</v>
      </c>
      <c r="AN62">
        <v>514.49</v>
      </c>
      <c r="AO62">
        <v>757.37</v>
      </c>
      <c r="AP62">
        <v>830.97</v>
      </c>
      <c r="AQ62">
        <v>877.06</v>
      </c>
      <c r="AR62">
        <v>884.03</v>
      </c>
      <c r="AS62" s="652">
        <v>1013.37</v>
      </c>
      <c r="AT62" s="652">
        <v>1111.21</v>
      </c>
      <c r="AU62" s="652">
        <v>1105.5999999999999</v>
      </c>
      <c r="AV62" s="652">
        <v>1088.6099999999999</v>
      </c>
      <c r="AW62" s="652">
        <v>1134.54</v>
      </c>
      <c r="AX62" s="652">
        <v>1107.74</v>
      </c>
      <c r="AY62" s="652">
        <v>1092.73</v>
      </c>
      <c r="AZ62" s="652">
        <v>1064.31</v>
      </c>
      <c r="BA62" s="652">
        <v>1028.01</v>
      </c>
      <c r="BB62">
        <v>974.3</v>
      </c>
      <c r="BC62">
        <v>948.22</v>
      </c>
      <c r="BD62">
        <v>916.17</v>
      </c>
      <c r="BE62">
        <v>904.33</v>
      </c>
      <c r="BF62">
        <v>879.59</v>
      </c>
      <c r="BG62" s="652">
        <v>1763.92</v>
      </c>
      <c r="BH62" s="652">
        <v>1755.71</v>
      </c>
      <c r="BI62" s="652">
        <v>1720.48</v>
      </c>
      <c r="BJ62" s="652">
        <v>1714.88</v>
      </c>
      <c r="BK62" s="652">
        <v>1751.71</v>
      </c>
      <c r="BL62" s="652">
        <v>1717.52</v>
      </c>
      <c r="BM62" s="652">
        <v>1646.52</v>
      </c>
      <c r="BN62" s="652">
        <v>1636.94</v>
      </c>
      <c r="BO62" s="652">
        <v>1360.18</v>
      </c>
      <c r="BP62" s="652">
        <v>1326.94</v>
      </c>
      <c r="BQ62">
        <v>988.13</v>
      </c>
    </row>
    <row r="63" spans="1:69">
      <c r="A63" s="7" t="s">
        <v>3929</v>
      </c>
      <c r="B63" s="7" t="s">
        <v>3928</v>
      </c>
      <c r="C63" s="7" t="s">
        <v>773</v>
      </c>
      <c r="G63">
        <v>492.43</v>
      </c>
      <c r="K63">
        <v>620.08000000000004</v>
      </c>
      <c r="O63">
        <v>593.07000000000005</v>
      </c>
      <c r="S63">
        <v>654.71</v>
      </c>
      <c r="W63">
        <v>565.96</v>
      </c>
      <c r="Y63">
        <v>494.38</v>
      </c>
      <c r="Z63">
        <v>460.47</v>
      </c>
      <c r="AA63">
        <v>429.57</v>
      </c>
      <c r="AB63">
        <v>403.1</v>
      </c>
      <c r="AC63">
        <v>392.14</v>
      </c>
      <c r="AD63">
        <v>371.34</v>
      </c>
      <c r="AE63">
        <v>350.99</v>
      </c>
      <c r="AF63">
        <v>330.71</v>
      </c>
      <c r="AG63">
        <v>311.38</v>
      </c>
      <c r="AH63">
        <v>294.31</v>
      </c>
      <c r="AI63">
        <v>272.14</v>
      </c>
      <c r="AJ63">
        <v>259.24</v>
      </c>
      <c r="AK63">
        <v>421.82</v>
      </c>
      <c r="AL63">
        <v>428.48</v>
      </c>
      <c r="AM63">
        <v>441.87</v>
      </c>
      <c r="AN63">
        <v>501.34</v>
      </c>
      <c r="AO63">
        <v>744.44</v>
      </c>
      <c r="AP63">
        <v>822.1</v>
      </c>
      <c r="AQ63">
        <v>845.23</v>
      </c>
      <c r="AR63">
        <v>853.6</v>
      </c>
      <c r="AS63">
        <v>982.58</v>
      </c>
      <c r="AT63" s="652">
        <v>1080.54</v>
      </c>
      <c r="AU63" s="652">
        <v>1064.2</v>
      </c>
      <c r="AV63" s="652">
        <v>1045.9100000000001</v>
      </c>
      <c r="AW63" s="652">
        <v>1097.9100000000001</v>
      </c>
      <c r="AX63" s="652">
        <v>1068.67</v>
      </c>
      <c r="AY63" s="652">
        <v>1044.27</v>
      </c>
      <c r="AZ63" s="652">
        <v>1014.19</v>
      </c>
      <c r="BA63">
        <v>980.08</v>
      </c>
      <c r="BB63">
        <v>928.48</v>
      </c>
      <c r="BC63">
        <v>888.59</v>
      </c>
      <c r="BD63">
        <v>860.71</v>
      </c>
      <c r="BE63">
        <v>849.24</v>
      </c>
      <c r="BF63">
        <v>823.56</v>
      </c>
      <c r="BG63" s="652">
        <v>1621.29</v>
      </c>
      <c r="BH63" s="652">
        <v>1615.06</v>
      </c>
      <c r="BI63" s="652">
        <v>1572.12</v>
      </c>
      <c r="BJ63" s="652">
        <v>1560.63</v>
      </c>
      <c r="BK63" s="652">
        <v>1566.17</v>
      </c>
      <c r="BL63" s="652">
        <v>1525.92</v>
      </c>
      <c r="BM63" s="652">
        <v>1504.01</v>
      </c>
      <c r="BN63" s="652">
        <v>1502.8</v>
      </c>
      <c r="BO63" s="652">
        <v>1218.93</v>
      </c>
      <c r="BP63" s="652">
        <v>1185.06</v>
      </c>
      <c r="BQ63">
        <v>860.81</v>
      </c>
    </row>
    <row r="64" spans="1:69">
      <c r="A64" s="7" t="s">
        <v>4360</v>
      </c>
      <c r="B64" s="7" t="s">
        <v>3710</v>
      </c>
      <c r="C64" s="7" t="s">
        <v>773</v>
      </c>
      <c r="G64">
        <v>2.09</v>
      </c>
      <c r="K64">
        <v>2.09</v>
      </c>
      <c r="O64">
        <v>62</v>
      </c>
      <c r="S64">
        <v>62.95</v>
      </c>
      <c r="W64">
        <v>63.06</v>
      </c>
      <c r="Y64">
        <v>63.17</v>
      </c>
      <c r="Z64">
        <v>63.17</v>
      </c>
      <c r="AA64">
        <v>63.35</v>
      </c>
      <c r="AB64">
        <v>63.35</v>
      </c>
      <c r="AC64">
        <v>63.35</v>
      </c>
      <c r="AD64">
        <v>63.35</v>
      </c>
      <c r="AE64">
        <v>63.35</v>
      </c>
      <c r="AF64">
        <v>63.35</v>
      </c>
      <c r="AG64">
        <v>63.35</v>
      </c>
      <c r="AH64">
        <v>63.35</v>
      </c>
      <c r="AI64">
        <v>63.35</v>
      </c>
      <c r="AJ64">
        <v>63.35</v>
      </c>
      <c r="AK64">
        <v>63.35</v>
      </c>
      <c r="AL64">
        <v>63.35</v>
      </c>
      <c r="AM64">
        <v>63.35</v>
      </c>
      <c r="AQ64">
        <v>92.9</v>
      </c>
      <c r="AU64">
        <v>92.9</v>
      </c>
      <c r="AV64">
        <v>92.9</v>
      </c>
      <c r="AW64">
        <v>92.9</v>
      </c>
      <c r="AX64">
        <v>92.9</v>
      </c>
      <c r="AY64">
        <v>92.9</v>
      </c>
      <c r="AZ64">
        <v>92.9</v>
      </c>
      <c r="BA64">
        <v>92.9</v>
      </c>
      <c r="BB64">
        <v>92.9</v>
      </c>
      <c r="BC64">
        <v>92.9</v>
      </c>
      <c r="BD64">
        <v>92.9</v>
      </c>
      <c r="BE64">
        <v>92.9</v>
      </c>
      <c r="BF64">
        <v>92.9</v>
      </c>
      <c r="BG64">
        <v>171.58</v>
      </c>
      <c r="BH64">
        <v>171.58</v>
      </c>
      <c r="BI64">
        <v>171.58</v>
      </c>
      <c r="BJ64">
        <v>171.58</v>
      </c>
      <c r="BK64">
        <v>171.58</v>
      </c>
      <c r="BL64">
        <v>171.58</v>
      </c>
      <c r="BM64">
        <v>171.58</v>
      </c>
      <c r="BN64">
        <v>171.58</v>
      </c>
      <c r="BO64">
        <v>171.58</v>
      </c>
      <c r="BP64">
        <v>171.58</v>
      </c>
      <c r="BQ64">
        <v>142.03</v>
      </c>
    </row>
    <row r="65" spans="1:69">
      <c r="A65" s="7" t="s">
        <v>4359</v>
      </c>
      <c r="B65" s="7" t="s">
        <v>3923</v>
      </c>
      <c r="C65" s="7" t="s">
        <v>773</v>
      </c>
      <c r="G65">
        <v>490.34</v>
      </c>
      <c r="K65">
        <v>605.95000000000005</v>
      </c>
      <c r="O65">
        <v>481.69</v>
      </c>
      <c r="S65">
        <v>591.76</v>
      </c>
      <c r="W65">
        <v>502.9</v>
      </c>
      <c r="Y65">
        <v>431.21</v>
      </c>
      <c r="Z65">
        <v>397.29</v>
      </c>
      <c r="AA65">
        <v>366.22</v>
      </c>
      <c r="AB65">
        <v>339.75</v>
      </c>
      <c r="AC65">
        <v>328.78</v>
      </c>
      <c r="AD65">
        <v>307.99</v>
      </c>
      <c r="AE65">
        <v>287.64</v>
      </c>
      <c r="AF65">
        <v>267.35000000000002</v>
      </c>
      <c r="AG65">
        <v>248.03</v>
      </c>
      <c r="AH65">
        <v>230.96</v>
      </c>
      <c r="AI65">
        <v>208.79</v>
      </c>
      <c r="AJ65">
        <v>195.89</v>
      </c>
      <c r="AK65">
        <v>355.59</v>
      </c>
      <c r="AL65">
        <v>360.62</v>
      </c>
      <c r="AM65">
        <v>371.2</v>
      </c>
      <c r="AQ65">
        <v>582.71</v>
      </c>
      <c r="AU65">
        <v>946.14</v>
      </c>
      <c r="AV65">
        <v>912.75</v>
      </c>
      <c r="AW65" s="652">
        <v>1005.01</v>
      </c>
      <c r="AX65">
        <v>975.78</v>
      </c>
      <c r="AY65">
        <v>951.09</v>
      </c>
      <c r="AZ65">
        <v>921.29</v>
      </c>
      <c r="BA65">
        <v>887.18</v>
      </c>
      <c r="BB65">
        <v>835.59</v>
      </c>
      <c r="BC65">
        <v>794.97</v>
      </c>
      <c r="BD65">
        <v>764.68</v>
      </c>
      <c r="BE65">
        <v>736.52</v>
      </c>
      <c r="BF65">
        <v>710.61</v>
      </c>
      <c r="BG65" s="652">
        <v>1360.22</v>
      </c>
      <c r="BH65" s="652">
        <v>1402.92</v>
      </c>
      <c r="BI65" s="652">
        <v>1359.29</v>
      </c>
      <c r="BJ65" s="652">
        <v>1314.44</v>
      </c>
      <c r="BK65" s="652">
        <v>1286.21</v>
      </c>
      <c r="BL65" s="652">
        <v>1267.92</v>
      </c>
      <c r="BM65" s="652">
        <v>1295.54</v>
      </c>
      <c r="BN65" s="652">
        <v>1287.56</v>
      </c>
      <c r="BO65" s="652">
        <v>1029.05</v>
      </c>
      <c r="BP65">
        <v>996.26</v>
      </c>
      <c r="BQ65">
        <v>697.05</v>
      </c>
    </row>
    <row r="66" spans="1:69">
      <c r="A66" s="7" t="s">
        <v>4358</v>
      </c>
      <c r="B66" s="7" t="s">
        <v>3918</v>
      </c>
      <c r="C66" s="7" t="s">
        <v>773</v>
      </c>
      <c r="G66">
        <v>9.58</v>
      </c>
      <c r="K66">
        <v>9.23</v>
      </c>
      <c r="O66">
        <v>8.8699999999999992</v>
      </c>
      <c r="S66">
        <v>124.62</v>
      </c>
      <c r="W66">
        <v>120.22</v>
      </c>
      <c r="Y66">
        <v>118.04</v>
      </c>
      <c r="Z66">
        <v>116.93</v>
      </c>
      <c r="AA66">
        <v>115.82</v>
      </c>
      <c r="AB66">
        <v>114.73</v>
      </c>
      <c r="AC66">
        <v>113.64</v>
      </c>
      <c r="AD66">
        <v>112.53</v>
      </c>
      <c r="AE66">
        <v>111.42</v>
      </c>
      <c r="AF66">
        <v>110.32</v>
      </c>
      <c r="AG66">
        <v>109.22</v>
      </c>
      <c r="AH66">
        <v>108.11</v>
      </c>
      <c r="AI66">
        <v>107.02</v>
      </c>
      <c r="AJ66">
        <v>105.93</v>
      </c>
      <c r="AK66">
        <v>104.83</v>
      </c>
      <c r="AL66">
        <v>103.72</v>
      </c>
      <c r="AM66">
        <v>102.62</v>
      </c>
      <c r="AQ66">
        <v>98.21</v>
      </c>
      <c r="AU66">
        <v>368.01</v>
      </c>
      <c r="AV66">
        <v>364.66</v>
      </c>
      <c r="AW66">
        <v>361.31</v>
      </c>
      <c r="AX66">
        <v>357.92</v>
      </c>
      <c r="AY66">
        <v>354.96</v>
      </c>
      <c r="AZ66">
        <v>351.65</v>
      </c>
      <c r="BA66">
        <v>348.29</v>
      </c>
      <c r="BB66">
        <v>344.9</v>
      </c>
      <c r="BC66">
        <v>332.51</v>
      </c>
      <c r="BD66">
        <v>329.42</v>
      </c>
      <c r="BE66">
        <v>325.99</v>
      </c>
      <c r="BF66">
        <v>322.7</v>
      </c>
      <c r="BG66">
        <v>542.16</v>
      </c>
      <c r="BH66">
        <v>537.11</v>
      </c>
      <c r="BI66">
        <v>524.66999999999996</v>
      </c>
      <c r="BJ66">
        <v>519.55999999999995</v>
      </c>
      <c r="BK66">
        <v>514.46</v>
      </c>
      <c r="BL66">
        <v>509.41</v>
      </c>
      <c r="BM66">
        <v>504.36</v>
      </c>
      <c r="BN66">
        <v>499.25</v>
      </c>
      <c r="BO66">
        <v>494.15</v>
      </c>
      <c r="BP66">
        <v>489.15</v>
      </c>
      <c r="BQ66">
        <v>265.33</v>
      </c>
    </row>
    <row r="67" spans="1:69">
      <c r="A67" s="7" t="s">
        <v>4357</v>
      </c>
      <c r="B67" s="7" t="s">
        <v>3913</v>
      </c>
      <c r="C67" s="7" t="s">
        <v>773</v>
      </c>
    </row>
    <row r="68" spans="1:69">
      <c r="A68" s="7" t="s">
        <v>4356</v>
      </c>
      <c r="B68" s="7" t="s">
        <v>3908</v>
      </c>
      <c r="C68" s="7" t="s">
        <v>773</v>
      </c>
      <c r="G68">
        <v>476.43</v>
      </c>
      <c r="K68">
        <v>595.23</v>
      </c>
      <c r="O68">
        <v>471.86</v>
      </c>
      <c r="S68">
        <v>465.13</v>
      </c>
      <c r="W68">
        <v>380.96</v>
      </c>
      <c r="Y68">
        <v>311.70999999999998</v>
      </c>
      <c r="Z68">
        <v>279.01</v>
      </c>
      <c r="AA68">
        <v>249.14</v>
      </c>
      <c r="AB68">
        <v>223.83</v>
      </c>
      <c r="AC68">
        <v>214.06</v>
      </c>
      <c r="AD68">
        <v>193.75</v>
      </c>
      <c r="AE68">
        <v>174.63</v>
      </c>
      <c r="AF68">
        <v>155.6</v>
      </c>
      <c r="AG68">
        <v>137.51</v>
      </c>
      <c r="AH68">
        <v>121.7</v>
      </c>
      <c r="AI68">
        <v>100.77</v>
      </c>
      <c r="AJ68">
        <v>89.06</v>
      </c>
      <c r="AK68">
        <v>249.94</v>
      </c>
      <c r="AL68">
        <v>256.17</v>
      </c>
      <c r="AM68">
        <v>267.5</v>
      </c>
      <c r="AQ68">
        <v>481.93</v>
      </c>
      <c r="AU68">
        <v>575.25</v>
      </c>
      <c r="AV68">
        <v>545.44000000000005</v>
      </c>
      <c r="AW68">
        <v>633.89</v>
      </c>
      <c r="AX68">
        <v>606.37</v>
      </c>
      <c r="AY68">
        <v>582.61</v>
      </c>
      <c r="AZ68">
        <v>555.26</v>
      </c>
      <c r="BA68">
        <v>526.73</v>
      </c>
      <c r="BB68">
        <v>479.36</v>
      </c>
      <c r="BC68">
        <v>452.35</v>
      </c>
      <c r="BD68">
        <v>425.93</v>
      </c>
      <c r="BE68">
        <v>401.14</v>
      </c>
      <c r="BF68">
        <v>379.01</v>
      </c>
      <c r="BG68">
        <v>685.21</v>
      </c>
      <c r="BH68">
        <v>736.02</v>
      </c>
      <c r="BI68">
        <v>707.41</v>
      </c>
      <c r="BJ68">
        <v>670.75</v>
      </c>
      <c r="BK68">
        <v>650.41</v>
      </c>
      <c r="BL68">
        <v>639.62</v>
      </c>
      <c r="BM68">
        <v>672.85</v>
      </c>
      <c r="BN68">
        <v>671.66</v>
      </c>
      <c r="BO68">
        <v>420.56</v>
      </c>
      <c r="BP68">
        <v>395.29</v>
      </c>
      <c r="BQ68">
        <v>322.77</v>
      </c>
    </row>
    <row r="69" spans="1:69">
      <c r="A69" s="7" t="s">
        <v>4355</v>
      </c>
      <c r="B69" s="7" t="s">
        <v>3903</v>
      </c>
      <c r="C69" s="7" t="s">
        <v>773</v>
      </c>
    </row>
    <row r="70" spans="1:69">
      <c r="A70" s="7" t="s">
        <v>4354</v>
      </c>
      <c r="B70" s="7" t="s">
        <v>3898</v>
      </c>
      <c r="C70" s="7" t="s">
        <v>773</v>
      </c>
      <c r="BG70">
        <v>118.36</v>
      </c>
      <c r="BH70">
        <v>116.67</v>
      </c>
      <c r="BI70">
        <v>115.05</v>
      </c>
      <c r="BJ70">
        <v>113.32</v>
      </c>
      <c r="BK70">
        <v>111.59</v>
      </c>
      <c r="BL70">
        <v>110.28</v>
      </c>
      <c r="BM70">
        <v>109.87</v>
      </c>
      <c r="BN70">
        <v>108.75</v>
      </c>
      <c r="BO70">
        <v>107.02</v>
      </c>
      <c r="BP70">
        <v>105.27</v>
      </c>
      <c r="BQ70">
        <v>103.43</v>
      </c>
    </row>
    <row r="71" spans="1:69">
      <c r="A71" s="7" t="s">
        <v>4353</v>
      </c>
      <c r="B71" s="7" t="s">
        <v>3893</v>
      </c>
      <c r="C71" s="7" t="s">
        <v>773</v>
      </c>
    </row>
    <row r="72" spans="1:69">
      <c r="A72" s="7" t="s">
        <v>4352</v>
      </c>
      <c r="B72" s="7" t="s">
        <v>3888</v>
      </c>
      <c r="C72" s="7" t="s">
        <v>773</v>
      </c>
    </row>
    <row r="73" spans="1:69">
      <c r="A73" s="7" t="s">
        <v>4351</v>
      </c>
      <c r="B73" s="7" t="s">
        <v>3883</v>
      </c>
      <c r="C73" s="7" t="s">
        <v>773</v>
      </c>
      <c r="G73">
        <v>0.31</v>
      </c>
    </row>
    <row r="74" spans="1:69">
      <c r="A74" s="7" t="s">
        <v>4350</v>
      </c>
      <c r="B74" s="7" t="s">
        <v>3878</v>
      </c>
      <c r="C74" s="7" t="s">
        <v>773</v>
      </c>
    </row>
    <row r="75" spans="1:69">
      <c r="A75" s="7" t="s">
        <v>4349</v>
      </c>
      <c r="B75" s="7" t="s">
        <v>3873</v>
      </c>
      <c r="C75" s="7" t="s">
        <v>773</v>
      </c>
    </row>
    <row r="76" spans="1:69">
      <c r="A76" s="7" t="s">
        <v>4348</v>
      </c>
      <c r="B76" s="7" t="s">
        <v>3868</v>
      </c>
      <c r="C76" s="7" t="s">
        <v>773</v>
      </c>
      <c r="G76">
        <v>1.1499999999999999</v>
      </c>
      <c r="K76">
        <v>1.49</v>
      </c>
      <c r="O76">
        <v>0.96</v>
      </c>
      <c r="S76">
        <v>2.0099999999999998</v>
      </c>
      <c r="W76">
        <v>1.71</v>
      </c>
      <c r="Y76">
        <v>1.46</v>
      </c>
      <c r="Z76">
        <v>1.35</v>
      </c>
      <c r="AA76">
        <v>1.26</v>
      </c>
      <c r="AB76">
        <v>1.19</v>
      </c>
      <c r="AC76">
        <v>1.0900000000000001</v>
      </c>
      <c r="AD76">
        <v>1.71</v>
      </c>
      <c r="AE76">
        <v>1.59</v>
      </c>
      <c r="AF76">
        <v>1.43</v>
      </c>
      <c r="AG76">
        <v>1.3</v>
      </c>
      <c r="AH76">
        <v>1.1399999999999999</v>
      </c>
      <c r="AI76">
        <v>1.01</v>
      </c>
      <c r="AJ76">
        <v>0.9</v>
      </c>
      <c r="AK76">
        <v>0.81</v>
      </c>
      <c r="AL76">
        <v>0.73</v>
      </c>
      <c r="AM76">
        <v>1.08</v>
      </c>
      <c r="AQ76">
        <v>2.56</v>
      </c>
      <c r="AU76">
        <v>2.89</v>
      </c>
      <c r="AV76">
        <v>2.65</v>
      </c>
      <c r="AW76">
        <v>9.82</v>
      </c>
      <c r="AX76">
        <v>11.49</v>
      </c>
      <c r="AY76">
        <v>13.51</v>
      </c>
      <c r="AZ76">
        <v>14.38</v>
      </c>
      <c r="BA76">
        <v>12.16</v>
      </c>
      <c r="BB76">
        <v>11.32</v>
      </c>
      <c r="BC76">
        <v>10.11</v>
      </c>
      <c r="BD76">
        <v>9.33</v>
      </c>
      <c r="BE76">
        <v>9.39</v>
      </c>
      <c r="BF76">
        <v>8.91</v>
      </c>
      <c r="BG76">
        <v>14.49</v>
      </c>
      <c r="BH76">
        <v>13.13</v>
      </c>
      <c r="BI76">
        <v>12.17</v>
      </c>
      <c r="BJ76">
        <v>10.81</v>
      </c>
      <c r="BK76">
        <v>9.75</v>
      </c>
      <c r="BL76">
        <v>8.6199999999999992</v>
      </c>
      <c r="BM76">
        <v>8.4600000000000009</v>
      </c>
      <c r="BN76">
        <v>7.89</v>
      </c>
      <c r="BO76">
        <v>7.32</v>
      </c>
      <c r="BP76">
        <v>6.56</v>
      </c>
      <c r="BQ76">
        <v>5.52</v>
      </c>
    </row>
    <row r="77" spans="1:69">
      <c r="A77" s="7" t="s">
        <v>4347</v>
      </c>
      <c r="B77" s="7" t="s">
        <v>3863</v>
      </c>
      <c r="C77" s="7" t="s">
        <v>773</v>
      </c>
    </row>
    <row r="78" spans="1:69">
      <c r="A78" s="7" t="s">
        <v>4346</v>
      </c>
      <c r="B78" s="7" t="s">
        <v>3858</v>
      </c>
      <c r="C78" s="7" t="s">
        <v>773</v>
      </c>
    </row>
    <row r="79" spans="1:69">
      <c r="A79" s="7" t="s">
        <v>4345</v>
      </c>
      <c r="B79" s="7" t="s">
        <v>3853</v>
      </c>
      <c r="C79" s="7" t="s">
        <v>773</v>
      </c>
    </row>
    <row r="80" spans="1:69">
      <c r="A80" s="7" t="s">
        <v>4344</v>
      </c>
      <c r="B80" s="7" t="s">
        <v>3848</v>
      </c>
      <c r="C80" s="7" t="s">
        <v>773</v>
      </c>
      <c r="G80">
        <v>2.88</v>
      </c>
    </row>
    <row r="81" spans="1:69">
      <c r="A81" s="7" t="s">
        <v>4343</v>
      </c>
      <c r="B81" s="7" t="s">
        <v>3843</v>
      </c>
      <c r="C81" s="7" t="s">
        <v>773</v>
      </c>
      <c r="K81">
        <v>6.27</v>
      </c>
      <c r="O81">
        <v>48.22</v>
      </c>
      <c r="AK81">
        <v>2.88</v>
      </c>
      <c r="AL81">
        <v>4.51</v>
      </c>
      <c r="AM81">
        <v>7.32</v>
      </c>
      <c r="AQ81">
        <v>169.62</v>
      </c>
      <c r="AU81">
        <v>25.16</v>
      </c>
      <c r="AV81">
        <v>40.26</v>
      </c>
      <c r="AY81">
        <v>0.28999999999999998</v>
      </c>
      <c r="BC81">
        <v>0.72</v>
      </c>
      <c r="BD81">
        <v>3.13</v>
      </c>
      <c r="BE81">
        <v>19.82</v>
      </c>
      <c r="BF81">
        <v>20.059999999999999</v>
      </c>
      <c r="BG81">
        <v>64.959999999999994</v>
      </c>
      <c r="BH81">
        <v>14.18</v>
      </c>
      <c r="BI81">
        <v>16.309999999999999</v>
      </c>
      <c r="BJ81">
        <v>51.58</v>
      </c>
      <c r="BK81">
        <v>86.3</v>
      </c>
      <c r="BL81">
        <v>65.53</v>
      </c>
      <c r="BM81">
        <v>17.13</v>
      </c>
      <c r="BN81">
        <v>26.08</v>
      </c>
      <c r="BO81">
        <v>0.75</v>
      </c>
      <c r="BP81">
        <v>1.36</v>
      </c>
      <c r="BQ81">
        <v>4.46</v>
      </c>
    </row>
    <row r="82" spans="1:69">
      <c r="A82" s="7" t="s">
        <v>4342</v>
      </c>
      <c r="B82" s="7" t="s">
        <v>3818</v>
      </c>
      <c r="C82" s="7" t="s">
        <v>773</v>
      </c>
      <c r="K82">
        <v>5.78</v>
      </c>
      <c r="O82">
        <v>1.1599999999999999</v>
      </c>
      <c r="AN82">
        <v>501.34</v>
      </c>
      <c r="AO82">
        <v>744.44</v>
      </c>
      <c r="AP82">
        <v>822.1</v>
      </c>
      <c r="AR82">
        <v>853.6</v>
      </c>
      <c r="AS82">
        <v>982.58</v>
      </c>
      <c r="AT82" s="652">
        <v>1080.54</v>
      </c>
      <c r="BG82">
        <v>24.54</v>
      </c>
      <c r="BH82">
        <v>26.38</v>
      </c>
      <c r="BI82">
        <v>24.93</v>
      </c>
      <c r="BJ82">
        <v>23.03</v>
      </c>
      <c r="BK82">
        <v>22.08</v>
      </c>
      <c r="BL82">
        <v>20.89</v>
      </c>
      <c r="BM82">
        <v>19.760000000000002</v>
      </c>
      <c r="BN82">
        <v>17.59</v>
      </c>
      <c r="BO82">
        <v>17.54</v>
      </c>
      <c r="BP82">
        <v>15.85</v>
      </c>
      <c r="BQ82">
        <v>17.27</v>
      </c>
    </row>
    <row r="83" spans="1:69">
      <c r="A83" s="7" t="s">
        <v>3814</v>
      </c>
      <c r="B83" s="7" t="s">
        <v>303</v>
      </c>
      <c r="C83" s="7" t="s">
        <v>773</v>
      </c>
      <c r="G83">
        <v>0.88</v>
      </c>
      <c r="K83">
        <v>1.06</v>
      </c>
      <c r="O83">
        <v>0.96</v>
      </c>
      <c r="S83">
        <v>0.66</v>
      </c>
      <c r="W83">
        <v>0.8</v>
      </c>
      <c r="Y83">
        <v>1.1599999999999999</v>
      </c>
      <c r="Z83">
        <v>1.1200000000000001</v>
      </c>
      <c r="AA83">
        <v>1.08</v>
      </c>
      <c r="AB83">
        <v>1.03</v>
      </c>
      <c r="AC83">
        <v>1.18</v>
      </c>
      <c r="AD83">
        <v>1.28</v>
      </c>
      <c r="AE83">
        <v>1.41</v>
      </c>
      <c r="AF83">
        <v>1.33</v>
      </c>
      <c r="AG83">
        <v>1.26</v>
      </c>
      <c r="AH83">
        <v>1.2</v>
      </c>
      <c r="AI83">
        <v>1.04</v>
      </c>
      <c r="AJ83">
        <v>1.36</v>
      </c>
      <c r="AK83">
        <v>1.29</v>
      </c>
      <c r="AL83">
        <v>1.22</v>
      </c>
      <c r="AM83">
        <v>0.85</v>
      </c>
      <c r="AN83">
        <v>1.46</v>
      </c>
      <c r="AO83">
        <v>2.82</v>
      </c>
      <c r="AP83">
        <v>4.4400000000000004</v>
      </c>
      <c r="AQ83">
        <v>4.1900000000000004</v>
      </c>
      <c r="AR83">
        <v>3.95</v>
      </c>
      <c r="AS83">
        <v>4.04</v>
      </c>
      <c r="AT83">
        <v>3.8</v>
      </c>
      <c r="AU83">
        <v>3.56</v>
      </c>
      <c r="AV83">
        <v>3.32</v>
      </c>
      <c r="AW83">
        <v>3.08</v>
      </c>
      <c r="AX83">
        <v>2.85</v>
      </c>
      <c r="AY83">
        <v>2.19</v>
      </c>
      <c r="AZ83">
        <v>1.97</v>
      </c>
      <c r="BA83">
        <v>9</v>
      </c>
      <c r="BB83">
        <v>8.34</v>
      </c>
      <c r="BC83">
        <v>7.73</v>
      </c>
      <c r="BD83">
        <v>7.14</v>
      </c>
      <c r="BE83">
        <v>6.85</v>
      </c>
      <c r="BF83">
        <v>7.54</v>
      </c>
      <c r="BG83">
        <v>28.39</v>
      </c>
      <c r="BH83">
        <v>27.39</v>
      </c>
      <c r="BI83">
        <v>25.87</v>
      </c>
      <c r="BJ83">
        <v>23.88</v>
      </c>
      <c r="BK83">
        <v>21.37</v>
      </c>
      <c r="BL83">
        <v>20.98</v>
      </c>
      <c r="BM83">
        <v>19.23</v>
      </c>
      <c r="BN83">
        <v>16.59</v>
      </c>
      <c r="BO83">
        <v>15.74</v>
      </c>
      <c r="BP83">
        <v>13.12</v>
      </c>
      <c r="BQ83">
        <v>10.58</v>
      </c>
    </row>
    <row r="84" spans="1:69">
      <c r="A84" s="7" t="s">
        <v>4341</v>
      </c>
      <c r="B84" s="7" t="s">
        <v>3812</v>
      </c>
      <c r="C84" s="7" t="s">
        <v>773</v>
      </c>
    </row>
    <row r="85" spans="1:69">
      <c r="A85" s="7" t="s">
        <v>4340</v>
      </c>
      <c r="B85" s="7" t="s">
        <v>3808</v>
      </c>
      <c r="C85" s="7" t="s">
        <v>773</v>
      </c>
    </row>
    <row r="86" spans="1:69">
      <c r="A86" s="7" t="s">
        <v>4339</v>
      </c>
      <c r="B86" s="7" t="s">
        <v>3803</v>
      </c>
      <c r="C86" s="7" t="s">
        <v>773</v>
      </c>
    </row>
    <row r="87" spans="1:69">
      <c r="A87" s="7" t="s">
        <v>4338</v>
      </c>
      <c r="B87" s="7" t="s">
        <v>4337</v>
      </c>
      <c r="C87" s="7" t="s">
        <v>773</v>
      </c>
    </row>
    <row r="88" spans="1:69">
      <c r="A88" s="7" t="s">
        <v>4336</v>
      </c>
      <c r="B88" s="7" t="s">
        <v>3793</v>
      </c>
      <c r="C88" s="7" t="s">
        <v>773</v>
      </c>
      <c r="G88">
        <v>0.88</v>
      </c>
      <c r="K88">
        <v>0.56999999999999995</v>
      </c>
      <c r="O88">
        <v>0.47</v>
      </c>
      <c r="S88">
        <v>0.17</v>
      </c>
      <c r="W88">
        <v>0.31</v>
      </c>
      <c r="Y88">
        <v>0.68</v>
      </c>
      <c r="Z88">
        <v>0.63</v>
      </c>
      <c r="AA88">
        <v>0.59</v>
      </c>
      <c r="AB88">
        <v>0.55000000000000004</v>
      </c>
      <c r="AC88">
        <v>0.69</v>
      </c>
      <c r="AD88">
        <v>0.86</v>
      </c>
      <c r="AE88">
        <v>0.98</v>
      </c>
      <c r="AF88">
        <v>0.91</v>
      </c>
      <c r="AG88">
        <v>0.84</v>
      </c>
      <c r="AH88">
        <v>0.78</v>
      </c>
      <c r="AI88">
        <v>0.62</v>
      </c>
      <c r="AJ88">
        <v>0.93</v>
      </c>
      <c r="AK88">
        <v>0.87</v>
      </c>
      <c r="AL88">
        <v>0.79</v>
      </c>
      <c r="AM88">
        <v>0.43</v>
      </c>
      <c r="AQ88">
        <v>3.77</v>
      </c>
      <c r="AU88">
        <v>3.13</v>
      </c>
      <c r="AV88">
        <v>2.9</v>
      </c>
      <c r="AW88">
        <v>2.66</v>
      </c>
      <c r="AX88">
        <v>2.42</v>
      </c>
      <c r="AY88">
        <v>2.19</v>
      </c>
      <c r="AZ88">
        <v>1.97</v>
      </c>
      <c r="BA88">
        <v>9</v>
      </c>
      <c r="BB88">
        <v>8.34</v>
      </c>
      <c r="BC88">
        <v>7.73</v>
      </c>
      <c r="BD88">
        <v>7.14</v>
      </c>
      <c r="BE88">
        <v>6.85</v>
      </c>
      <c r="BG88">
        <v>28.39</v>
      </c>
      <c r="BH88">
        <v>27.39</v>
      </c>
      <c r="BI88">
        <v>25.87</v>
      </c>
      <c r="BJ88">
        <v>23.88</v>
      </c>
      <c r="BK88">
        <v>21.37</v>
      </c>
      <c r="BL88">
        <v>19.760000000000002</v>
      </c>
      <c r="BN88">
        <v>16.59</v>
      </c>
      <c r="BO88">
        <v>14.89</v>
      </c>
      <c r="BP88">
        <v>13.12</v>
      </c>
      <c r="BQ88">
        <v>10.47</v>
      </c>
    </row>
    <row r="89" spans="1:69">
      <c r="A89" s="7" t="s">
        <v>4335</v>
      </c>
      <c r="B89" s="7" t="s">
        <v>3788</v>
      </c>
      <c r="C89" s="7" t="s">
        <v>773</v>
      </c>
    </row>
    <row r="90" spans="1:69">
      <c r="A90" s="7" t="s">
        <v>4334</v>
      </c>
      <c r="B90" s="7" t="s">
        <v>3783</v>
      </c>
      <c r="C90" s="7" t="s">
        <v>773</v>
      </c>
    </row>
    <row r="91" spans="1:69">
      <c r="A91" s="7" t="s">
        <v>4333</v>
      </c>
      <c r="B91" s="7" t="s">
        <v>3778</v>
      </c>
      <c r="C91" s="7" t="s">
        <v>773</v>
      </c>
    </row>
    <row r="92" spans="1:69">
      <c r="A92" s="7" t="s">
        <v>4332</v>
      </c>
      <c r="B92" s="7" t="s">
        <v>3773</v>
      </c>
      <c r="C92" s="7" t="s">
        <v>773</v>
      </c>
      <c r="K92">
        <v>0.49</v>
      </c>
      <c r="O92">
        <v>0.49</v>
      </c>
      <c r="S92">
        <v>0.49</v>
      </c>
      <c r="W92">
        <v>0.49</v>
      </c>
      <c r="Y92">
        <v>0.49</v>
      </c>
      <c r="Z92">
        <v>0.49</v>
      </c>
      <c r="AA92">
        <v>0.49</v>
      </c>
      <c r="AB92">
        <v>0.49</v>
      </c>
      <c r="AC92">
        <v>0.49</v>
      </c>
      <c r="AD92">
        <v>0.42</v>
      </c>
      <c r="AE92">
        <v>0.42</v>
      </c>
      <c r="AF92">
        <v>0.42</v>
      </c>
      <c r="AG92">
        <v>0.42</v>
      </c>
      <c r="AH92">
        <v>0.42</v>
      </c>
      <c r="AI92">
        <v>0.42</v>
      </c>
      <c r="AJ92">
        <v>0.42</v>
      </c>
      <c r="AK92">
        <v>0.42</v>
      </c>
      <c r="AL92">
        <v>0.42</v>
      </c>
      <c r="AM92">
        <v>0.42</v>
      </c>
      <c r="AQ92">
        <v>0.42</v>
      </c>
      <c r="AU92">
        <v>0.42</v>
      </c>
      <c r="AV92">
        <v>0.42</v>
      </c>
      <c r="AW92">
        <v>0.42</v>
      </c>
      <c r="AX92">
        <v>0.42</v>
      </c>
    </row>
    <row r="93" spans="1:69">
      <c r="A93" s="7" t="s">
        <v>4331</v>
      </c>
      <c r="B93" s="7" t="s">
        <v>4330</v>
      </c>
      <c r="C93" s="7" t="s">
        <v>773</v>
      </c>
    </row>
    <row r="94" spans="1:69">
      <c r="A94" s="7" t="s">
        <v>4329</v>
      </c>
      <c r="B94" s="7" t="s">
        <v>1352</v>
      </c>
      <c r="C94" s="7" t="s">
        <v>773</v>
      </c>
      <c r="AN94">
        <v>1.46</v>
      </c>
      <c r="AO94">
        <v>2.82</v>
      </c>
      <c r="AP94">
        <v>4.4400000000000004</v>
      </c>
      <c r="AR94">
        <v>3.95</v>
      </c>
      <c r="AS94">
        <v>4.04</v>
      </c>
      <c r="AT94">
        <v>3.8</v>
      </c>
      <c r="BF94">
        <v>7.54</v>
      </c>
      <c r="BL94">
        <v>1.22</v>
      </c>
      <c r="BM94">
        <v>19.23</v>
      </c>
      <c r="BO94">
        <v>0.85</v>
      </c>
      <c r="BQ94">
        <v>0.11</v>
      </c>
    </row>
    <row r="95" spans="1:69">
      <c r="A95" s="7" t="s">
        <v>3735</v>
      </c>
      <c r="B95" s="7" t="s">
        <v>3734</v>
      </c>
      <c r="C95" s="7" t="s">
        <v>773</v>
      </c>
    </row>
    <row r="96" spans="1:69">
      <c r="A96" s="7" t="s">
        <v>3712</v>
      </c>
      <c r="B96" s="7" t="s">
        <v>315</v>
      </c>
      <c r="C96" s="7" t="s">
        <v>773</v>
      </c>
    </row>
    <row r="97" spans="1:69">
      <c r="A97" s="7" t="s">
        <v>4328</v>
      </c>
      <c r="B97" s="7" t="s">
        <v>3710</v>
      </c>
      <c r="C97" s="7" t="s">
        <v>773</v>
      </c>
    </row>
    <row r="98" spans="1:69">
      <c r="A98" s="7" t="s">
        <v>4327</v>
      </c>
      <c r="B98" s="7" t="s">
        <v>3706</v>
      </c>
      <c r="C98" s="7" t="s">
        <v>773</v>
      </c>
    </row>
    <row r="99" spans="1:69">
      <c r="A99" s="7" t="s">
        <v>4326</v>
      </c>
      <c r="B99" s="7" t="s">
        <v>3701</v>
      </c>
      <c r="C99" s="7" t="s">
        <v>773</v>
      </c>
    </row>
    <row r="100" spans="1:69">
      <c r="A100" s="7" t="s">
        <v>4325</v>
      </c>
      <c r="B100" s="7" t="s">
        <v>4324</v>
      </c>
      <c r="C100" s="7" t="s">
        <v>773</v>
      </c>
      <c r="G100">
        <v>0.76</v>
      </c>
      <c r="K100">
        <v>1.1599999999999999</v>
      </c>
      <c r="O100">
        <v>6.27</v>
      </c>
      <c r="S100">
        <v>6.35</v>
      </c>
      <c r="W100">
        <v>6.59</v>
      </c>
      <c r="Y100">
        <v>0.44</v>
      </c>
      <c r="Z100">
        <v>0.5</v>
      </c>
      <c r="AA100">
        <v>0.56000000000000005</v>
      </c>
      <c r="AB100">
        <v>0.78</v>
      </c>
      <c r="AC100">
        <v>0.84</v>
      </c>
      <c r="AD100">
        <v>0.9</v>
      </c>
      <c r="AE100">
        <v>0.8</v>
      </c>
      <c r="AF100">
        <v>0.86</v>
      </c>
      <c r="AG100">
        <v>0.92</v>
      </c>
      <c r="AH100">
        <v>0.98</v>
      </c>
      <c r="AI100">
        <v>1.04</v>
      </c>
      <c r="AJ100">
        <v>1.1000000000000001</v>
      </c>
      <c r="AK100">
        <v>1.4</v>
      </c>
      <c r="AL100">
        <v>1.22</v>
      </c>
      <c r="AM100">
        <v>8.3699999999999992</v>
      </c>
      <c r="AN100">
        <v>5.27</v>
      </c>
      <c r="AO100">
        <v>5.01</v>
      </c>
      <c r="AP100">
        <v>4.03</v>
      </c>
      <c r="AQ100">
        <v>13.05</v>
      </c>
      <c r="AR100">
        <v>11.82</v>
      </c>
      <c r="AS100">
        <v>10.15</v>
      </c>
      <c r="AT100">
        <v>8.99</v>
      </c>
      <c r="AU100">
        <v>7.52</v>
      </c>
      <c r="AV100">
        <v>8.6999999999999993</v>
      </c>
      <c r="AW100">
        <v>3.21</v>
      </c>
      <c r="AX100">
        <v>3.8</v>
      </c>
      <c r="AY100">
        <v>1.73</v>
      </c>
      <c r="AZ100">
        <v>2.0299999999999998</v>
      </c>
      <c r="BA100">
        <v>2.17</v>
      </c>
      <c r="BB100">
        <v>2.27</v>
      </c>
      <c r="BC100">
        <v>4.18</v>
      </c>
      <c r="BD100">
        <v>2.48</v>
      </c>
      <c r="BE100">
        <v>2.48</v>
      </c>
      <c r="BF100">
        <v>2.48</v>
      </c>
      <c r="BG100">
        <v>14.13</v>
      </c>
      <c r="BH100">
        <v>8.8000000000000007</v>
      </c>
      <c r="BI100">
        <v>3.89</v>
      </c>
      <c r="BJ100">
        <v>2.48</v>
      </c>
      <c r="BK100">
        <v>10.95</v>
      </c>
      <c r="BL100">
        <v>6.52</v>
      </c>
      <c r="BM100">
        <v>3.08</v>
      </c>
      <c r="BN100">
        <v>0.6</v>
      </c>
      <c r="BO100">
        <v>0.6</v>
      </c>
      <c r="BP100">
        <v>0.45</v>
      </c>
      <c r="BQ100">
        <v>0.42</v>
      </c>
    </row>
    <row r="101" spans="1:69">
      <c r="A101" s="7" t="s">
        <v>3695</v>
      </c>
      <c r="B101" s="7" t="s">
        <v>4323</v>
      </c>
      <c r="C101" s="7" t="s">
        <v>773</v>
      </c>
    </row>
    <row r="102" spans="1:69">
      <c r="A102" s="7" t="s">
        <v>3693</v>
      </c>
      <c r="B102" s="7" t="s">
        <v>4322</v>
      </c>
      <c r="C102" s="7" t="s">
        <v>773</v>
      </c>
    </row>
    <row r="103" spans="1:69">
      <c r="A103" s="7" t="s">
        <v>3691</v>
      </c>
      <c r="B103" s="7" t="s">
        <v>4321</v>
      </c>
      <c r="C103" s="7" t="s">
        <v>773</v>
      </c>
    </row>
    <row r="104" spans="1:69">
      <c r="A104" s="7" t="s">
        <v>4320</v>
      </c>
      <c r="B104" s="7" t="s">
        <v>1735</v>
      </c>
      <c r="C104" s="7" t="s">
        <v>773</v>
      </c>
    </row>
    <row r="105" spans="1:69">
      <c r="A105" s="7" t="s">
        <v>3686</v>
      </c>
      <c r="B105" s="7" t="s">
        <v>4319</v>
      </c>
      <c r="C105" s="7" t="s">
        <v>773</v>
      </c>
      <c r="G105">
        <v>0.19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69">
      <c r="A106" s="7" t="s">
        <v>3670</v>
      </c>
      <c r="B106" s="7" t="s">
        <v>4318</v>
      </c>
      <c r="C106" s="7" t="s">
        <v>773</v>
      </c>
      <c r="K106">
        <v>0.2</v>
      </c>
    </row>
    <row r="107" spans="1:69">
      <c r="A107" s="7" t="s">
        <v>3658</v>
      </c>
      <c r="B107" s="7" t="s">
        <v>296</v>
      </c>
      <c r="C107" s="7" t="s">
        <v>773</v>
      </c>
    </row>
    <row r="108" spans="1:69">
      <c r="A108" s="7" t="s">
        <v>3657</v>
      </c>
      <c r="B108" s="7" t="s">
        <v>294</v>
      </c>
      <c r="C108" s="7" t="s">
        <v>773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 s="7" t="s">
        <v>3655</v>
      </c>
      <c r="B109" s="7" t="s">
        <v>4317</v>
      </c>
      <c r="C109" s="7" t="s">
        <v>773</v>
      </c>
    </row>
    <row r="110" spans="1:69">
      <c r="A110" s="7" t="s">
        <v>3654</v>
      </c>
      <c r="B110" s="7" t="s">
        <v>4316</v>
      </c>
      <c r="C110" s="7" t="s">
        <v>773</v>
      </c>
    </row>
    <row r="111" spans="1:69">
      <c r="A111" s="7" t="s">
        <v>3653</v>
      </c>
      <c r="B111" s="7" t="s">
        <v>4315</v>
      </c>
      <c r="C111" s="7" t="s">
        <v>773</v>
      </c>
      <c r="G111">
        <v>0.56999999999999995</v>
      </c>
      <c r="K111">
        <v>0.96</v>
      </c>
      <c r="O111">
        <v>6.27</v>
      </c>
      <c r="S111">
        <v>6.35</v>
      </c>
      <c r="W111">
        <v>6.59</v>
      </c>
      <c r="Y111">
        <v>0.44</v>
      </c>
      <c r="Z111">
        <v>0.5</v>
      </c>
      <c r="AA111">
        <v>0.56000000000000005</v>
      </c>
      <c r="AB111">
        <v>0.78</v>
      </c>
      <c r="AC111">
        <v>0.84</v>
      </c>
      <c r="AD111">
        <v>0.9</v>
      </c>
      <c r="AE111">
        <v>0.8</v>
      </c>
      <c r="AF111">
        <v>0.86</v>
      </c>
      <c r="AG111">
        <v>0.92</v>
      </c>
      <c r="AH111">
        <v>0.98</v>
      </c>
      <c r="AI111">
        <v>1.04</v>
      </c>
      <c r="AJ111">
        <v>1.1000000000000001</v>
      </c>
      <c r="AK111">
        <v>1.4</v>
      </c>
      <c r="AL111">
        <v>1.22</v>
      </c>
      <c r="AM111">
        <v>8.3699999999999992</v>
      </c>
      <c r="AN111">
        <v>5.27</v>
      </c>
      <c r="AO111">
        <v>5.01</v>
      </c>
      <c r="AP111">
        <v>4.03</v>
      </c>
      <c r="AQ111">
        <v>13.05</v>
      </c>
      <c r="AR111">
        <v>11.82</v>
      </c>
      <c r="AS111">
        <v>10.15</v>
      </c>
      <c r="AT111">
        <v>8.99</v>
      </c>
      <c r="AU111">
        <v>7.52</v>
      </c>
      <c r="AV111">
        <v>8.6999999999999993</v>
      </c>
      <c r="AW111">
        <v>3.21</v>
      </c>
      <c r="AX111">
        <v>3.8</v>
      </c>
      <c r="AY111">
        <v>1.73</v>
      </c>
      <c r="AZ111">
        <v>2.0299999999999998</v>
      </c>
      <c r="BA111">
        <v>2.17</v>
      </c>
      <c r="BB111">
        <v>2.27</v>
      </c>
      <c r="BC111">
        <v>4.18</v>
      </c>
      <c r="BD111">
        <v>2.48</v>
      </c>
      <c r="BE111">
        <v>2.48</v>
      </c>
      <c r="BF111">
        <v>2.48</v>
      </c>
      <c r="BG111">
        <v>14.13</v>
      </c>
      <c r="BH111">
        <v>8.8000000000000007</v>
      </c>
      <c r="BI111">
        <v>3.89</v>
      </c>
      <c r="BJ111">
        <v>2.48</v>
      </c>
      <c r="BK111">
        <v>10.95</v>
      </c>
      <c r="BL111">
        <v>6.52</v>
      </c>
      <c r="BM111">
        <v>3.08</v>
      </c>
      <c r="BN111">
        <v>0.6</v>
      </c>
      <c r="BO111">
        <v>0.6</v>
      </c>
      <c r="BP111">
        <v>0.45</v>
      </c>
      <c r="BQ111">
        <v>0.42</v>
      </c>
    </row>
    <row r="112" spans="1:69">
      <c r="A112" s="7" t="s">
        <v>3651</v>
      </c>
      <c r="B112" s="7" t="s">
        <v>4314</v>
      </c>
      <c r="C112" s="7" t="s">
        <v>773</v>
      </c>
    </row>
    <row r="113" spans="1:69">
      <c r="A113" s="7" t="s">
        <v>4313</v>
      </c>
      <c r="B113" s="7" t="s">
        <v>4312</v>
      </c>
      <c r="C113" s="7" t="s">
        <v>773</v>
      </c>
      <c r="G113">
        <v>0.56999999999999995</v>
      </c>
      <c r="K113">
        <v>0.96</v>
      </c>
      <c r="O113">
        <v>6.27</v>
      </c>
      <c r="S113">
        <v>6.35</v>
      </c>
      <c r="W113">
        <v>6.59</v>
      </c>
      <c r="Y113">
        <v>0.44</v>
      </c>
      <c r="Z113">
        <v>0.5</v>
      </c>
      <c r="AA113">
        <v>0.56000000000000005</v>
      </c>
      <c r="AB113">
        <v>0.62</v>
      </c>
      <c r="AC113">
        <v>0.68</v>
      </c>
      <c r="AD113">
        <v>0.74</v>
      </c>
      <c r="AE113">
        <v>0.8</v>
      </c>
      <c r="AF113">
        <v>0.16</v>
      </c>
      <c r="AG113">
        <v>0.92</v>
      </c>
      <c r="AH113">
        <v>0.98</v>
      </c>
      <c r="AI113">
        <v>1.04</v>
      </c>
      <c r="AJ113">
        <v>1.1000000000000001</v>
      </c>
      <c r="AK113">
        <v>1.1599999999999999</v>
      </c>
      <c r="AL113">
        <v>1.22</v>
      </c>
      <c r="AM113">
        <v>8.3699999999999992</v>
      </c>
      <c r="AN113">
        <v>5.27</v>
      </c>
      <c r="AO113">
        <v>5.01</v>
      </c>
      <c r="AP113">
        <v>4.03</v>
      </c>
      <c r="AQ113">
        <v>13.05</v>
      </c>
      <c r="AR113">
        <v>11.82</v>
      </c>
      <c r="AS113">
        <v>10.15</v>
      </c>
      <c r="AT113">
        <v>8.99</v>
      </c>
      <c r="AU113">
        <v>7.52</v>
      </c>
      <c r="AV113">
        <v>8.6999999999999993</v>
      </c>
      <c r="AW113">
        <v>3.21</v>
      </c>
      <c r="AX113">
        <v>1.93</v>
      </c>
      <c r="AY113">
        <v>1.73</v>
      </c>
      <c r="AZ113">
        <v>2.0299999999999998</v>
      </c>
      <c r="BA113">
        <v>2.17</v>
      </c>
      <c r="BB113">
        <v>2.27</v>
      </c>
      <c r="BC113">
        <v>4.18</v>
      </c>
      <c r="BD113">
        <v>2.48</v>
      </c>
      <c r="BE113">
        <v>2.48</v>
      </c>
      <c r="BF113">
        <v>2.48</v>
      </c>
      <c r="BG113">
        <v>14.13</v>
      </c>
      <c r="BH113">
        <v>8.8000000000000007</v>
      </c>
      <c r="BI113">
        <v>3.89</v>
      </c>
      <c r="BJ113">
        <v>2.48</v>
      </c>
      <c r="BK113">
        <v>10.95</v>
      </c>
      <c r="BL113">
        <v>6.52</v>
      </c>
      <c r="BM113">
        <v>2.48</v>
      </c>
    </row>
    <row r="114" spans="1:69">
      <c r="A114" s="7" t="s">
        <v>4311</v>
      </c>
      <c r="B114" s="7" t="s">
        <v>4310</v>
      </c>
      <c r="C114" s="7" t="s">
        <v>773</v>
      </c>
      <c r="BM114">
        <v>0.6</v>
      </c>
      <c r="BN114">
        <v>0.6</v>
      </c>
      <c r="BO114">
        <v>0.6</v>
      </c>
      <c r="BP114">
        <v>0.45</v>
      </c>
      <c r="BQ114">
        <v>0.42</v>
      </c>
    </row>
    <row r="115" spans="1:69">
      <c r="A115" s="7" t="s">
        <v>3637</v>
      </c>
      <c r="B115" s="7" t="s">
        <v>4309</v>
      </c>
      <c r="C115" s="7" t="s">
        <v>773</v>
      </c>
    </row>
    <row r="116" spans="1:69">
      <c r="A116" s="7" t="s">
        <v>3629</v>
      </c>
      <c r="B116" s="7" t="s">
        <v>4308</v>
      </c>
      <c r="C116" s="7" t="s">
        <v>773</v>
      </c>
    </row>
    <row r="117" spans="1:69">
      <c r="A117" s="7" t="s">
        <v>4307</v>
      </c>
      <c r="B117" s="7" t="s">
        <v>1735</v>
      </c>
      <c r="C117" s="7" t="s">
        <v>773</v>
      </c>
      <c r="AB117">
        <v>0.16</v>
      </c>
      <c r="AC117">
        <v>0.16</v>
      </c>
      <c r="AD117">
        <v>0.16</v>
      </c>
      <c r="AF117">
        <v>0.7</v>
      </c>
      <c r="AK117">
        <v>0.24</v>
      </c>
      <c r="AO117">
        <v>0</v>
      </c>
      <c r="AX117">
        <v>1.87</v>
      </c>
    </row>
    <row r="118" spans="1:69">
      <c r="A118" s="7" t="s">
        <v>3617</v>
      </c>
      <c r="B118" s="7" t="s">
        <v>292</v>
      </c>
      <c r="C118" s="7" t="s">
        <v>773</v>
      </c>
      <c r="G118">
        <v>7.96</v>
      </c>
      <c r="K118">
        <v>7.85</v>
      </c>
      <c r="O118">
        <v>8.07</v>
      </c>
      <c r="S118">
        <v>0.69</v>
      </c>
      <c r="W118">
        <v>0.69</v>
      </c>
      <c r="Y118">
        <v>0.42</v>
      </c>
      <c r="Z118">
        <v>0.16</v>
      </c>
      <c r="AA118">
        <v>0.16</v>
      </c>
      <c r="AE118">
        <v>0.43</v>
      </c>
      <c r="AF118">
        <v>0.43</v>
      </c>
      <c r="AG118">
        <v>0.43</v>
      </c>
      <c r="AH118">
        <v>0.43</v>
      </c>
      <c r="AI118">
        <v>0.42</v>
      </c>
      <c r="AJ118">
        <v>0.42</v>
      </c>
      <c r="AK118">
        <v>0.26</v>
      </c>
      <c r="AL118">
        <v>0.52</v>
      </c>
      <c r="AM118">
        <v>0.5</v>
      </c>
      <c r="AN118">
        <v>0.4</v>
      </c>
      <c r="AO118">
        <v>0.4</v>
      </c>
      <c r="AP118">
        <v>0.4</v>
      </c>
      <c r="AQ118">
        <v>0.38</v>
      </c>
      <c r="AR118">
        <v>0.45</v>
      </c>
      <c r="AS118">
        <v>0.45</v>
      </c>
      <c r="AT118">
        <v>0.48</v>
      </c>
      <c r="AU118">
        <v>1.99</v>
      </c>
      <c r="AV118">
        <v>1.92</v>
      </c>
      <c r="AW118">
        <v>1.96</v>
      </c>
      <c r="AX118">
        <v>0.19</v>
      </c>
      <c r="AY118">
        <v>3.09</v>
      </c>
      <c r="AZ118">
        <v>3.25</v>
      </c>
      <c r="BA118">
        <v>2.64</v>
      </c>
      <c r="BB118">
        <v>2.5</v>
      </c>
      <c r="BC118">
        <v>2.48</v>
      </c>
      <c r="BD118">
        <v>2.5</v>
      </c>
      <c r="BE118">
        <v>4.24</v>
      </c>
      <c r="BF118">
        <v>4.58</v>
      </c>
      <c r="BG118">
        <v>4.25</v>
      </c>
      <c r="BH118">
        <v>4.21</v>
      </c>
      <c r="BI118">
        <v>3.91</v>
      </c>
      <c r="BJ118">
        <v>3.95</v>
      </c>
      <c r="BK118">
        <v>3.98</v>
      </c>
      <c r="BL118">
        <v>3.72</v>
      </c>
      <c r="BM118">
        <v>3.72</v>
      </c>
      <c r="BN118">
        <v>3.54</v>
      </c>
      <c r="BO118">
        <v>2.62</v>
      </c>
      <c r="BP118">
        <v>2.64</v>
      </c>
      <c r="BQ118">
        <v>2.64</v>
      </c>
    </row>
    <row r="119" spans="1:69">
      <c r="A119" s="7" t="s">
        <v>4306</v>
      </c>
      <c r="B119" s="7" t="s">
        <v>3615</v>
      </c>
      <c r="C119" s="7" t="s">
        <v>773</v>
      </c>
      <c r="AE119">
        <v>0.28000000000000003</v>
      </c>
      <c r="AF119">
        <v>0.28000000000000003</v>
      </c>
      <c r="AG119">
        <v>0.28000000000000003</v>
      </c>
      <c r="AH119">
        <v>0.28000000000000003</v>
      </c>
      <c r="AI119">
        <v>0.26</v>
      </c>
      <c r="AJ119">
        <v>0.26</v>
      </c>
      <c r="AK119">
        <v>0.26</v>
      </c>
      <c r="AL119">
        <v>0.26</v>
      </c>
      <c r="AM119">
        <v>0.24</v>
      </c>
      <c r="AN119">
        <v>0.24</v>
      </c>
      <c r="AO119">
        <v>0.24</v>
      </c>
      <c r="AP119">
        <v>0.24</v>
      </c>
      <c r="AQ119">
        <v>0.22</v>
      </c>
      <c r="AS119">
        <v>0.22</v>
      </c>
      <c r="AT119">
        <v>0.22</v>
      </c>
      <c r="AU119">
        <v>0.19</v>
      </c>
      <c r="AV119">
        <v>0.19</v>
      </c>
      <c r="AW119">
        <v>0.19</v>
      </c>
      <c r="AX119">
        <v>0.19</v>
      </c>
      <c r="AY119">
        <v>0.16</v>
      </c>
      <c r="AZ119">
        <v>0.16</v>
      </c>
      <c r="BA119">
        <v>0.16</v>
      </c>
    </row>
    <row r="120" spans="1:69">
      <c r="A120" s="7" t="s">
        <v>4305</v>
      </c>
      <c r="B120" s="7" t="s">
        <v>4304</v>
      </c>
      <c r="C120" s="7" t="s">
        <v>773</v>
      </c>
    </row>
    <row r="121" spans="1:69">
      <c r="A121" s="7" t="s">
        <v>4303</v>
      </c>
      <c r="B121" s="7" t="s">
        <v>3586</v>
      </c>
      <c r="C121" s="7" t="s">
        <v>773</v>
      </c>
    </row>
    <row r="122" spans="1:69">
      <c r="A122" s="7" t="s">
        <v>4302</v>
      </c>
      <c r="B122" s="7" t="s">
        <v>3582</v>
      </c>
      <c r="C122" s="7" t="s">
        <v>773</v>
      </c>
    </row>
    <row r="123" spans="1:69">
      <c r="A123" s="7" t="s">
        <v>4301</v>
      </c>
      <c r="B123" s="7" t="s">
        <v>1352</v>
      </c>
      <c r="C123" s="7" t="s">
        <v>773</v>
      </c>
      <c r="G123">
        <v>7.96</v>
      </c>
      <c r="K123">
        <v>7.85</v>
      </c>
      <c r="O123">
        <v>8.07</v>
      </c>
      <c r="S123">
        <v>0.69</v>
      </c>
      <c r="W123">
        <v>0.69</v>
      </c>
      <c r="Y123">
        <v>0.42</v>
      </c>
      <c r="Z123">
        <v>0.16</v>
      </c>
      <c r="AA123">
        <v>0.16</v>
      </c>
      <c r="AE123">
        <v>0.16</v>
      </c>
      <c r="AF123">
        <v>0.16</v>
      </c>
      <c r="AG123">
        <v>0.16</v>
      </c>
      <c r="AH123">
        <v>0.16</v>
      </c>
      <c r="AI123">
        <v>0.16</v>
      </c>
      <c r="AJ123">
        <v>0.16</v>
      </c>
      <c r="AL123">
        <v>0.26</v>
      </c>
      <c r="AM123">
        <v>0.26</v>
      </c>
      <c r="AN123">
        <v>0.16</v>
      </c>
      <c r="AO123">
        <v>0.16</v>
      </c>
      <c r="AP123">
        <v>0.16</v>
      </c>
      <c r="AQ123">
        <v>0.16</v>
      </c>
      <c r="AR123">
        <v>0.45</v>
      </c>
      <c r="AS123">
        <v>0.23</v>
      </c>
      <c r="AT123">
        <v>0.26</v>
      </c>
      <c r="AU123">
        <v>1.79</v>
      </c>
      <c r="AV123">
        <v>1.73</v>
      </c>
      <c r="AW123">
        <v>1.77</v>
      </c>
      <c r="AY123">
        <v>2.93</v>
      </c>
      <c r="AZ123">
        <v>3.09</v>
      </c>
      <c r="BA123">
        <v>2.48</v>
      </c>
      <c r="BB123">
        <v>2.5</v>
      </c>
      <c r="BC123">
        <v>2.48</v>
      </c>
      <c r="BD123">
        <v>2.5</v>
      </c>
      <c r="BE123">
        <v>4.24</v>
      </c>
      <c r="BF123">
        <v>4.58</v>
      </c>
      <c r="BG123">
        <v>4.25</v>
      </c>
      <c r="BH123">
        <v>4.21</v>
      </c>
      <c r="BI123">
        <v>3.91</v>
      </c>
      <c r="BJ123">
        <v>3.95</v>
      </c>
      <c r="BK123">
        <v>3.98</v>
      </c>
      <c r="BL123">
        <v>3.72</v>
      </c>
      <c r="BM123">
        <v>3.72</v>
      </c>
      <c r="BN123">
        <v>3.54</v>
      </c>
      <c r="BO123">
        <v>2.62</v>
      </c>
      <c r="BP123">
        <v>2.64</v>
      </c>
      <c r="BQ123">
        <v>2.64</v>
      </c>
    </row>
    <row r="124" spans="1:69">
      <c r="A124" s="7" t="s">
        <v>3562</v>
      </c>
      <c r="B124" s="7" t="s">
        <v>301</v>
      </c>
      <c r="C124" s="7" t="s">
        <v>773</v>
      </c>
      <c r="G124">
        <v>11.52</v>
      </c>
      <c r="K124">
        <v>22.55</v>
      </c>
      <c r="O124">
        <v>28.97</v>
      </c>
      <c r="S124">
        <v>24.75</v>
      </c>
      <c r="W124">
        <v>21.88</v>
      </c>
      <c r="Y124">
        <v>19.96</v>
      </c>
      <c r="Z124">
        <v>20.02</v>
      </c>
      <c r="AA124">
        <v>19.489999999999998</v>
      </c>
      <c r="AB124">
        <v>19.489999999999998</v>
      </c>
      <c r="AC124">
        <v>15.27</v>
      </c>
      <c r="AD124">
        <v>15.27</v>
      </c>
      <c r="AE124">
        <v>15.46</v>
      </c>
      <c r="AF124">
        <v>15.46</v>
      </c>
      <c r="AG124">
        <v>6.89</v>
      </c>
      <c r="AH124">
        <v>6.89</v>
      </c>
      <c r="AI124">
        <v>9.9</v>
      </c>
      <c r="AJ124">
        <v>9.9</v>
      </c>
      <c r="AK124">
        <v>8.81</v>
      </c>
      <c r="AL124">
        <v>8.81</v>
      </c>
      <c r="AM124">
        <v>8.77</v>
      </c>
      <c r="AN124">
        <v>6.01</v>
      </c>
      <c r="AO124">
        <v>4.7</v>
      </c>
      <c r="AQ124">
        <v>13.65</v>
      </c>
      <c r="AR124">
        <v>13.65</v>
      </c>
      <c r="AS124">
        <v>13.65</v>
      </c>
      <c r="AT124">
        <v>13.65</v>
      </c>
      <c r="AU124">
        <v>25.1</v>
      </c>
      <c r="AV124">
        <v>25.1</v>
      </c>
      <c r="AW124">
        <v>25.1</v>
      </c>
      <c r="AX124">
        <v>25.1</v>
      </c>
      <c r="AY124">
        <v>26.42</v>
      </c>
      <c r="AZ124">
        <v>26.42</v>
      </c>
      <c r="BA124">
        <v>26.42</v>
      </c>
      <c r="BB124">
        <v>26.42</v>
      </c>
      <c r="BC124">
        <v>39.799999999999997</v>
      </c>
      <c r="BD124">
        <v>38.43</v>
      </c>
      <c r="BE124">
        <v>36.619999999999997</v>
      </c>
      <c r="BF124">
        <v>35.340000000000003</v>
      </c>
      <c r="BG124">
        <v>66.13</v>
      </c>
      <c r="BH124">
        <v>73.77</v>
      </c>
      <c r="BI124">
        <v>91.19</v>
      </c>
      <c r="BJ124">
        <v>102.96</v>
      </c>
      <c r="BK124">
        <v>131.15</v>
      </c>
      <c r="BL124">
        <v>145.79</v>
      </c>
      <c r="BM124">
        <v>105.34</v>
      </c>
      <c r="BN124">
        <v>105.34</v>
      </c>
      <c r="BO124">
        <v>115.09</v>
      </c>
      <c r="BP124">
        <v>119.41</v>
      </c>
      <c r="BQ124">
        <v>108.79</v>
      </c>
    </row>
    <row r="125" spans="1:69">
      <c r="A125" s="7" t="s">
        <v>3561</v>
      </c>
      <c r="B125" s="7" t="s">
        <v>3560</v>
      </c>
      <c r="C125" s="7" t="s">
        <v>773</v>
      </c>
    </row>
    <row r="126" spans="1:69">
      <c r="A126" s="7" t="s">
        <v>4300</v>
      </c>
      <c r="B126" s="7" t="s">
        <v>3558</v>
      </c>
      <c r="C126" s="7" t="s">
        <v>773</v>
      </c>
    </row>
    <row r="127" spans="1:69">
      <c r="A127" s="7" t="s">
        <v>3555</v>
      </c>
      <c r="B127" s="7" t="s">
        <v>3554</v>
      </c>
      <c r="C127" s="7" t="s">
        <v>773</v>
      </c>
    </row>
    <row r="128" spans="1:69">
      <c r="A128" s="7" t="s">
        <v>3553</v>
      </c>
      <c r="B128" s="7" t="s">
        <v>3552</v>
      </c>
      <c r="C128" s="7" t="s">
        <v>773</v>
      </c>
    </row>
    <row r="129" spans="1:69">
      <c r="A129" s="7" t="s">
        <v>3551</v>
      </c>
      <c r="B129" s="7" t="s">
        <v>3550</v>
      </c>
      <c r="C129" s="7" t="s">
        <v>773</v>
      </c>
      <c r="G129">
        <v>0.97</v>
      </c>
      <c r="AQ129">
        <v>0.56999999999999995</v>
      </c>
      <c r="AR129">
        <v>0.56999999999999995</v>
      </c>
      <c r="AS129">
        <v>2.4900000000000002</v>
      </c>
      <c r="AT129">
        <v>3.76</v>
      </c>
      <c r="AU129">
        <v>3.24</v>
      </c>
      <c r="AV129">
        <v>3.68</v>
      </c>
      <c r="AW129">
        <v>3.29</v>
      </c>
      <c r="AX129">
        <v>7.13</v>
      </c>
      <c r="AY129">
        <v>15.02</v>
      </c>
      <c r="AZ129">
        <v>16.45</v>
      </c>
      <c r="BA129">
        <v>7.7</v>
      </c>
      <c r="BB129">
        <v>6.28</v>
      </c>
      <c r="BC129">
        <v>5.45</v>
      </c>
      <c r="BD129">
        <v>4.91</v>
      </c>
      <c r="BE129">
        <v>4.9000000000000004</v>
      </c>
      <c r="BF129">
        <v>6.1</v>
      </c>
      <c r="BG129">
        <v>29.73</v>
      </c>
      <c r="BH129">
        <v>26.49</v>
      </c>
      <c r="BI129">
        <v>23.49</v>
      </c>
      <c r="BJ129">
        <v>20.99</v>
      </c>
      <c r="BK129">
        <v>18.09</v>
      </c>
      <c r="BL129">
        <v>14.58</v>
      </c>
      <c r="BM129">
        <v>11.14</v>
      </c>
      <c r="BN129">
        <v>8.06</v>
      </c>
      <c r="BO129">
        <v>7.21</v>
      </c>
      <c r="BP129">
        <v>6.26</v>
      </c>
      <c r="BQ129">
        <v>4.8899999999999997</v>
      </c>
    </row>
    <row r="130" spans="1:69">
      <c r="A130" s="7" t="s">
        <v>3549</v>
      </c>
      <c r="B130" s="7" t="s">
        <v>3548</v>
      </c>
      <c r="C130" s="7" t="s">
        <v>773</v>
      </c>
      <c r="AS130">
        <v>1.93</v>
      </c>
      <c r="AT130">
        <v>3.19</v>
      </c>
      <c r="AU130">
        <v>2.67</v>
      </c>
      <c r="AV130">
        <v>3.11</v>
      </c>
      <c r="AW130">
        <v>2.69</v>
      </c>
      <c r="AX130">
        <v>6.52</v>
      </c>
      <c r="AY130">
        <v>12.55</v>
      </c>
      <c r="AZ130">
        <v>11.55</v>
      </c>
      <c r="BA130">
        <v>7.27</v>
      </c>
      <c r="BB130">
        <v>5.94</v>
      </c>
      <c r="BC130">
        <v>5.26</v>
      </c>
      <c r="BD130">
        <v>4.1100000000000003</v>
      </c>
      <c r="BE130">
        <v>4.2</v>
      </c>
      <c r="BF130">
        <v>5.45</v>
      </c>
      <c r="BG130">
        <v>29.17</v>
      </c>
      <c r="BH130">
        <v>25.94</v>
      </c>
      <c r="BI130">
        <v>23.04</v>
      </c>
      <c r="BJ130">
        <v>20.239999999999998</v>
      </c>
      <c r="BK130">
        <v>17.41</v>
      </c>
      <c r="BL130">
        <v>13.92</v>
      </c>
      <c r="BM130">
        <v>10.59</v>
      </c>
      <c r="BN130">
        <v>7.54</v>
      </c>
      <c r="BO130">
        <v>6.8</v>
      </c>
      <c r="BP130">
        <v>5.12</v>
      </c>
      <c r="BQ130">
        <v>3.88</v>
      </c>
    </row>
    <row r="131" spans="1:69">
      <c r="A131" s="7" t="s">
        <v>3529</v>
      </c>
      <c r="B131" s="7" t="s">
        <v>3528</v>
      </c>
      <c r="C131" s="7" t="s">
        <v>773</v>
      </c>
    </row>
    <row r="132" spans="1:69">
      <c r="A132" s="7" t="s">
        <v>4299</v>
      </c>
      <c r="B132" s="7" t="s">
        <v>4298</v>
      </c>
      <c r="C132" s="7" t="s">
        <v>773</v>
      </c>
    </row>
    <row r="133" spans="1:69">
      <c r="A133" s="7" t="s">
        <v>4297</v>
      </c>
      <c r="B133" s="7" t="s">
        <v>1352</v>
      </c>
      <c r="C133" s="7" t="s">
        <v>773</v>
      </c>
      <c r="G133">
        <v>0.97</v>
      </c>
      <c r="AQ133">
        <v>0.56999999999999995</v>
      </c>
      <c r="AR133">
        <v>0.56999999999999995</v>
      </c>
      <c r="AS133">
        <v>0.56999999999999995</v>
      </c>
      <c r="AT133">
        <v>0.56999999999999995</v>
      </c>
      <c r="AU133">
        <v>0.56999999999999995</v>
      </c>
      <c r="AV133">
        <v>0.56999999999999995</v>
      </c>
      <c r="AW133">
        <v>0.6</v>
      </c>
      <c r="AX133">
        <v>0.61</v>
      </c>
      <c r="AY133">
        <v>2.4700000000000002</v>
      </c>
      <c r="AZ133">
        <v>4.9000000000000004</v>
      </c>
      <c r="BA133">
        <v>0.43</v>
      </c>
      <c r="BB133">
        <v>0.34</v>
      </c>
      <c r="BC133">
        <v>0.19</v>
      </c>
      <c r="BD133">
        <v>0.8</v>
      </c>
      <c r="BE133">
        <v>0.7</v>
      </c>
      <c r="BF133">
        <v>0.66</v>
      </c>
      <c r="BG133">
        <v>0.56000000000000005</v>
      </c>
      <c r="BH133">
        <v>0.55000000000000004</v>
      </c>
      <c r="BI133">
        <v>0.45</v>
      </c>
      <c r="BJ133">
        <v>0.75</v>
      </c>
      <c r="BK133">
        <v>0.68</v>
      </c>
      <c r="BL133">
        <v>0.66</v>
      </c>
      <c r="BM133">
        <v>0.55000000000000004</v>
      </c>
      <c r="BN133">
        <v>0.52</v>
      </c>
      <c r="BO133">
        <v>0.41</v>
      </c>
      <c r="BP133">
        <v>1.1399999999999999</v>
      </c>
      <c r="BQ133">
        <v>1.01</v>
      </c>
    </row>
    <row r="134" spans="1:69">
      <c r="A134" s="7" t="s">
        <v>3495</v>
      </c>
      <c r="B134" s="7" t="s">
        <v>3494</v>
      </c>
      <c r="C134" s="7" t="s">
        <v>773</v>
      </c>
    </row>
    <row r="135" spans="1:69">
      <c r="A135" s="7" t="s">
        <v>4296</v>
      </c>
      <c r="B135" s="7" t="s">
        <v>4295</v>
      </c>
      <c r="C135" s="7" t="s">
        <v>773</v>
      </c>
      <c r="G135">
        <v>211.3</v>
      </c>
      <c r="K135">
        <v>330.57</v>
      </c>
      <c r="O135">
        <v>370.09</v>
      </c>
      <c r="S135">
        <v>347.5</v>
      </c>
      <c r="W135">
        <v>368.99</v>
      </c>
      <c r="Y135">
        <v>388.95</v>
      </c>
      <c r="Z135">
        <v>393.69</v>
      </c>
      <c r="AA135">
        <v>461.19</v>
      </c>
      <c r="AB135">
        <v>465.79</v>
      </c>
      <c r="AC135">
        <v>468.74</v>
      </c>
      <c r="AD135">
        <v>456.43</v>
      </c>
      <c r="AE135">
        <v>438.78</v>
      </c>
      <c r="AF135">
        <v>424.79</v>
      </c>
      <c r="AG135">
        <v>404.02</v>
      </c>
      <c r="AH135">
        <v>401.32</v>
      </c>
      <c r="AI135">
        <v>401.78</v>
      </c>
      <c r="AJ135">
        <v>400.98</v>
      </c>
      <c r="AK135">
        <v>405.26</v>
      </c>
      <c r="AL135">
        <v>410.42</v>
      </c>
      <c r="AM135">
        <v>408.17</v>
      </c>
      <c r="AN135">
        <v>422.33</v>
      </c>
      <c r="AO135">
        <v>463.35</v>
      </c>
      <c r="AP135">
        <v>526.89</v>
      </c>
      <c r="AQ135">
        <v>565.59</v>
      </c>
      <c r="AR135">
        <v>584.76</v>
      </c>
      <c r="AS135">
        <v>600.20000000000005</v>
      </c>
      <c r="AT135">
        <v>614.79999999999995</v>
      </c>
      <c r="AU135">
        <v>607.16</v>
      </c>
      <c r="AV135">
        <v>619.98</v>
      </c>
      <c r="AW135">
        <v>635.35</v>
      </c>
      <c r="AX135">
        <v>646.16</v>
      </c>
      <c r="AY135">
        <v>672.49</v>
      </c>
      <c r="AZ135">
        <v>670.58</v>
      </c>
      <c r="BA135">
        <v>639.41</v>
      </c>
      <c r="BB135">
        <v>645.87</v>
      </c>
      <c r="BC135">
        <v>708.92</v>
      </c>
      <c r="BD135">
        <v>716.39</v>
      </c>
      <c r="BE135">
        <v>729.65</v>
      </c>
      <c r="BF135">
        <v>738.77</v>
      </c>
      <c r="BG135" s="652">
        <v>1147.73</v>
      </c>
      <c r="BH135" s="652">
        <v>1118.3599999999999</v>
      </c>
      <c r="BI135" s="652">
        <v>1054.8699999999999</v>
      </c>
      <c r="BJ135" s="652">
        <v>1012.32</v>
      </c>
      <c r="BK135">
        <v>980.81</v>
      </c>
      <c r="BL135">
        <v>921.12</v>
      </c>
      <c r="BM135">
        <v>892.44</v>
      </c>
      <c r="BN135">
        <v>829.14</v>
      </c>
      <c r="BO135">
        <v>552.36</v>
      </c>
      <c r="BP135">
        <v>513.04</v>
      </c>
      <c r="BQ135">
        <v>509.57</v>
      </c>
    </row>
    <row r="136" spans="1:69">
      <c r="A136" s="7" t="s">
        <v>4294</v>
      </c>
      <c r="B136" s="7" t="s">
        <v>4293</v>
      </c>
      <c r="C136" s="7" t="s">
        <v>773</v>
      </c>
      <c r="G136">
        <v>210.42</v>
      </c>
      <c r="K136">
        <v>329.51</v>
      </c>
      <c r="O136">
        <v>369.13</v>
      </c>
      <c r="S136">
        <v>346.84</v>
      </c>
      <c r="W136">
        <v>368.18</v>
      </c>
      <c r="Y136">
        <v>387.78</v>
      </c>
      <c r="Z136">
        <v>392.57</v>
      </c>
      <c r="AA136">
        <v>460.11</v>
      </c>
      <c r="AB136">
        <v>464.75</v>
      </c>
      <c r="AC136">
        <v>467.56</v>
      </c>
      <c r="AD136">
        <v>455.15</v>
      </c>
      <c r="AE136">
        <v>437.37</v>
      </c>
      <c r="AF136">
        <v>423.46</v>
      </c>
      <c r="AG136">
        <v>402.76</v>
      </c>
      <c r="AH136">
        <v>400.12</v>
      </c>
      <c r="AI136">
        <v>400.74</v>
      </c>
      <c r="AJ136">
        <v>399.62</v>
      </c>
      <c r="AK136">
        <v>403.97</v>
      </c>
      <c r="AL136">
        <v>409.21</v>
      </c>
      <c r="AM136">
        <v>407.32</v>
      </c>
      <c r="AN136">
        <v>420.87</v>
      </c>
      <c r="AO136">
        <v>460.53</v>
      </c>
      <c r="AP136">
        <v>522.45000000000005</v>
      </c>
      <c r="AQ136">
        <v>561.4</v>
      </c>
      <c r="AR136">
        <v>580.80999999999995</v>
      </c>
      <c r="AS136">
        <v>596.16</v>
      </c>
      <c r="AT136">
        <v>611</v>
      </c>
      <c r="AU136">
        <v>603.61</v>
      </c>
      <c r="AV136">
        <v>616.66</v>
      </c>
      <c r="AW136">
        <v>632.27</v>
      </c>
      <c r="AX136">
        <v>643.32000000000005</v>
      </c>
      <c r="AY136">
        <v>670.3</v>
      </c>
      <c r="AZ136">
        <v>668.61</v>
      </c>
      <c r="BA136">
        <v>630.41</v>
      </c>
      <c r="BB136">
        <v>637.53</v>
      </c>
      <c r="BC136">
        <v>701.19</v>
      </c>
      <c r="BD136">
        <v>709.25</v>
      </c>
      <c r="BE136">
        <v>722.8</v>
      </c>
      <c r="BF136">
        <v>731.23</v>
      </c>
      <c r="BG136" s="652">
        <v>1119.3399999999999</v>
      </c>
      <c r="BH136" s="652">
        <v>1090.98</v>
      </c>
      <c r="BI136" s="5">
        <v>1029</v>
      </c>
      <c r="BJ136">
        <v>988.43</v>
      </c>
      <c r="BK136">
        <v>959.43</v>
      </c>
      <c r="BL136">
        <v>900.14</v>
      </c>
      <c r="BM136">
        <v>873.21</v>
      </c>
      <c r="BN136">
        <v>812.55</v>
      </c>
      <c r="BO136">
        <v>536.62</v>
      </c>
      <c r="BP136">
        <v>499.92</v>
      </c>
      <c r="BQ136">
        <v>498.99</v>
      </c>
    </row>
    <row r="137" spans="1:69">
      <c r="A137" s="7" t="s">
        <v>3493</v>
      </c>
      <c r="B137" s="7" t="s">
        <v>243</v>
      </c>
      <c r="C137" s="7" t="s">
        <v>773</v>
      </c>
      <c r="G137">
        <v>431.91</v>
      </c>
      <c r="K137">
        <v>488.72</v>
      </c>
      <c r="O137">
        <v>422.73</v>
      </c>
      <c r="S137">
        <v>412.41</v>
      </c>
      <c r="W137">
        <v>325.94</v>
      </c>
      <c r="Y137">
        <v>273.95999999999998</v>
      </c>
      <c r="Z137">
        <v>206.79</v>
      </c>
      <c r="AA137">
        <v>177.43</v>
      </c>
      <c r="AB137">
        <v>167.32</v>
      </c>
      <c r="AC137">
        <v>166.78</v>
      </c>
      <c r="AD137">
        <v>151.27000000000001</v>
      </c>
      <c r="AE137">
        <v>132.72999999999999</v>
      </c>
      <c r="AF137">
        <v>124.22</v>
      </c>
      <c r="AG137">
        <v>113.78</v>
      </c>
      <c r="AH137">
        <v>104.63</v>
      </c>
      <c r="AI137">
        <v>92.36</v>
      </c>
      <c r="AJ137">
        <v>84.69</v>
      </c>
      <c r="AK137">
        <v>285.94</v>
      </c>
      <c r="AL137">
        <v>305.97000000000003</v>
      </c>
      <c r="AM137">
        <v>280.74</v>
      </c>
      <c r="AN137">
        <v>343.16</v>
      </c>
      <c r="AO137">
        <v>586.49</v>
      </c>
      <c r="AP137">
        <v>493.76</v>
      </c>
      <c r="AQ137">
        <v>666.03</v>
      </c>
      <c r="AR137">
        <v>581.04999999999995</v>
      </c>
      <c r="AS137">
        <v>668.13</v>
      </c>
      <c r="AT137">
        <v>681.68</v>
      </c>
      <c r="AU137">
        <v>666.92</v>
      </c>
      <c r="AV137">
        <v>642.03</v>
      </c>
      <c r="AW137">
        <v>675.35</v>
      </c>
      <c r="AX137">
        <v>643.39</v>
      </c>
      <c r="AY137">
        <v>631.74</v>
      </c>
      <c r="AZ137">
        <v>591.52</v>
      </c>
      <c r="BA137">
        <v>569.45000000000005</v>
      </c>
      <c r="BB137">
        <v>548.69000000000005</v>
      </c>
      <c r="BC137">
        <v>451.69</v>
      </c>
      <c r="BD137">
        <v>431.46</v>
      </c>
      <c r="BE137">
        <v>406.93</v>
      </c>
      <c r="BF137">
        <v>403.12</v>
      </c>
      <c r="BG137">
        <v>993.72</v>
      </c>
      <c r="BH137">
        <v>987.82</v>
      </c>
      <c r="BI137" s="652">
        <v>1084.44</v>
      </c>
      <c r="BJ137" s="652">
        <v>1093.94</v>
      </c>
      <c r="BK137" s="652">
        <v>1114.25</v>
      </c>
      <c r="BL137" s="652">
        <v>1110.1600000000001</v>
      </c>
      <c r="BM137" s="652">
        <v>1098.25</v>
      </c>
      <c r="BN137" s="652">
        <v>1043.0899999999999</v>
      </c>
      <c r="BO137" s="652">
        <v>1072.52</v>
      </c>
      <c r="BP137" s="652">
        <v>1007.65</v>
      </c>
      <c r="BQ137" s="652">
        <v>1040.3</v>
      </c>
    </row>
    <row r="138" spans="1:69">
      <c r="A138" s="7" t="s">
        <v>3492</v>
      </c>
      <c r="B138" s="7" t="s">
        <v>261</v>
      </c>
      <c r="C138" s="7" t="s">
        <v>773</v>
      </c>
      <c r="G138">
        <v>225.99</v>
      </c>
      <c r="K138">
        <v>201.48</v>
      </c>
      <c r="O138">
        <v>249.34</v>
      </c>
      <c r="S138">
        <v>214.87</v>
      </c>
      <c r="W138">
        <v>161.84</v>
      </c>
      <c r="Y138">
        <v>146.84</v>
      </c>
      <c r="Z138">
        <v>108.76</v>
      </c>
      <c r="AA138">
        <v>93.26</v>
      </c>
      <c r="AB138">
        <v>93.17</v>
      </c>
      <c r="AC138">
        <v>99.62</v>
      </c>
      <c r="AD138">
        <v>93.08</v>
      </c>
      <c r="AE138">
        <v>87.72</v>
      </c>
      <c r="AF138">
        <v>88.58</v>
      </c>
      <c r="AG138">
        <v>87.05</v>
      </c>
      <c r="AH138">
        <v>86.99</v>
      </c>
      <c r="AI138">
        <v>88.38</v>
      </c>
      <c r="AJ138">
        <v>84.69</v>
      </c>
      <c r="AK138">
        <v>162.41999999999999</v>
      </c>
      <c r="AL138">
        <v>146.59</v>
      </c>
      <c r="AM138">
        <v>101.99</v>
      </c>
      <c r="AN138">
        <v>176.91</v>
      </c>
      <c r="AO138">
        <v>232.74</v>
      </c>
      <c r="AP138">
        <v>125.67</v>
      </c>
      <c r="AQ138">
        <v>319.93</v>
      </c>
      <c r="AR138">
        <v>259.2</v>
      </c>
      <c r="AS138">
        <v>325.33999999999997</v>
      </c>
      <c r="AT138">
        <v>312.42</v>
      </c>
      <c r="AU138">
        <v>362.28</v>
      </c>
      <c r="AV138">
        <v>362.08</v>
      </c>
      <c r="AW138">
        <v>395.72</v>
      </c>
      <c r="AX138">
        <v>410.31</v>
      </c>
      <c r="AY138">
        <v>389.9</v>
      </c>
      <c r="AZ138">
        <v>350.63</v>
      </c>
      <c r="BA138">
        <v>354.27</v>
      </c>
      <c r="BB138">
        <v>350.34</v>
      </c>
      <c r="BC138">
        <v>275.2</v>
      </c>
      <c r="BD138">
        <v>267.42</v>
      </c>
      <c r="BE138">
        <v>252.29</v>
      </c>
      <c r="BF138">
        <v>245.54</v>
      </c>
      <c r="BG138">
        <v>427.44</v>
      </c>
      <c r="BH138">
        <v>449.36</v>
      </c>
      <c r="BI138">
        <v>722.49</v>
      </c>
      <c r="BJ138">
        <v>755.48</v>
      </c>
      <c r="BK138">
        <v>806.17</v>
      </c>
      <c r="BL138">
        <v>829.44</v>
      </c>
      <c r="BM138">
        <v>842.63</v>
      </c>
      <c r="BN138">
        <v>809.23</v>
      </c>
      <c r="BO138">
        <v>863.12</v>
      </c>
      <c r="BP138">
        <v>765.75</v>
      </c>
      <c r="BQ138">
        <v>824.85</v>
      </c>
    </row>
    <row r="139" spans="1:69">
      <c r="A139" s="7" t="s">
        <v>4292</v>
      </c>
      <c r="B139" s="7" t="s">
        <v>273</v>
      </c>
      <c r="C139" s="7" t="s">
        <v>773</v>
      </c>
      <c r="AU139">
        <v>34.799999999999997</v>
      </c>
      <c r="AV139">
        <v>35.619999999999997</v>
      </c>
      <c r="AW139">
        <v>36.450000000000003</v>
      </c>
      <c r="AY139">
        <v>38.200000000000003</v>
      </c>
      <c r="AZ139">
        <v>39.1</v>
      </c>
      <c r="BA139">
        <v>40.01</v>
      </c>
    </row>
    <row r="140" spans="1:69">
      <c r="A140" s="7" t="s">
        <v>3480</v>
      </c>
      <c r="B140" s="7" t="s">
        <v>271</v>
      </c>
      <c r="C140" s="7" t="s">
        <v>773</v>
      </c>
      <c r="G140">
        <v>30</v>
      </c>
      <c r="K140">
        <v>35</v>
      </c>
      <c r="O140">
        <v>35</v>
      </c>
      <c r="S140">
        <v>35</v>
      </c>
      <c r="W140">
        <v>35</v>
      </c>
      <c r="Y140">
        <v>35</v>
      </c>
      <c r="Z140">
        <v>35</v>
      </c>
      <c r="AA140">
        <v>35</v>
      </c>
      <c r="AB140">
        <v>35</v>
      </c>
      <c r="AC140">
        <v>35</v>
      </c>
      <c r="AD140">
        <v>35</v>
      </c>
      <c r="AE140">
        <v>35</v>
      </c>
      <c r="AF140">
        <v>35</v>
      </c>
      <c r="AG140">
        <v>35</v>
      </c>
      <c r="AH140">
        <v>35</v>
      </c>
      <c r="AI140">
        <v>35</v>
      </c>
      <c r="AJ140">
        <v>35</v>
      </c>
      <c r="AK140">
        <v>35</v>
      </c>
      <c r="AL140">
        <v>35</v>
      </c>
      <c r="AM140">
        <v>35</v>
      </c>
      <c r="AN140">
        <v>63.75</v>
      </c>
      <c r="AO140">
        <v>30</v>
      </c>
      <c r="AP140">
        <v>30</v>
      </c>
      <c r="AQ140">
        <v>130</v>
      </c>
      <c r="AR140">
        <v>130</v>
      </c>
      <c r="AS140">
        <v>130</v>
      </c>
      <c r="AT140">
        <v>160</v>
      </c>
      <c r="AU140">
        <v>160</v>
      </c>
      <c r="AV140">
        <v>160</v>
      </c>
      <c r="AW140">
        <v>160</v>
      </c>
      <c r="AX140">
        <v>160</v>
      </c>
      <c r="AY140">
        <v>160</v>
      </c>
      <c r="AZ140">
        <v>160</v>
      </c>
      <c r="BA140">
        <v>160</v>
      </c>
      <c r="BB140">
        <v>160</v>
      </c>
      <c r="BC140">
        <v>160</v>
      </c>
      <c r="BD140">
        <v>160</v>
      </c>
      <c r="BE140">
        <v>160</v>
      </c>
      <c r="BF140">
        <v>160</v>
      </c>
      <c r="BG140">
        <v>160</v>
      </c>
      <c r="BH140">
        <v>260</v>
      </c>
      <c r="BI140">
        <v>390</v>
      </c>
      <c r="BJ140">
        <v>387.5</v>
      </c>
      <c r="BK140">
        <v>415</v>
      </c>
      <c r="BL140">
        <v>412.5</v>
      </c>
      <c r="BM140">
        <v>625</v>
      </c>
      <c r="BN140">
        <v>604</v>
      </c>
      <c r="BO140">
        <v>619</v>
      </c>
      <c r="BP140">
        <v>619</v>
      </c>
      <c r="BQ140">
        <v>612</v>
      </c>
    </row>
    <row r="141" spans="1:69">
      <c r="A141" s="7" t="s">
        <v>4291</v>
      </c>
      <c r="B141" s="7" t="s">
        <v>3466</v>
      </c>
      <c r="C141" s="7" t="s">
        <v>773</v>
      </c>
      <c r="G141">
        <v>154.13</v>
      </c>
      <c r="K141">
        <v>127.36</v>
      </c>
      <c r="O141">
        <v>181.3</v>
      </c>
      <c r="S141">
        <v>132</v>
      </c>
      <c r="W141">
        <v>93.5</v>
      </c>
      <c r="Y141">
        <v>79.75</v>
      </c>
      <c r="Z141">
        <v>39.75</v>
      </c>
      <c r="AA141">
        <v>39.75</v>
      </c>
      <c r="AB141">
        <v>39.75</v>
      </c>
      <c r="AC141">
        <v>39.75</v>
      </c>
      <c r="AD141">
        <v>39.75</v>
      </c>
      <c r="AE141">
        <v>39.75</v>
      </c>
      <c r="AF141">
        <v>39.75</v>
      </c>
      <c r="AG141">
        <v>39.75</v>
      </c>
      <c r="AH141">
        <v>39.75</v>
      </c>
      <c r="AI141">
        <v>39.75</v>
      </c>
      <c r="AJ141">
        <v>33.56</v>
      </c>
      <c r="AK141">
        <v>23.62</v>
      </c>
      <c r="AL141">
        <v>24.31</v>
      </c>
      <c r="AM141">
        <v>25</v>
      </c>
      <c r="AO141">
        <v>44.25</v>
      </c>
      <c r="AP141">
        <v>60.63</v>
      </c>
      <c r="AQ141">
        <v>75</v>
      </c>
      <c r="AR141">
        <v>87.5</v>
      </c>
      <c r="AS141">
        <v>100</v>
      </c>
      <c r="AT141">
        <v>100</v>
      </c>
      <c r="AU141">
        <v>100</v>
      </c>
      <c r="AV141">
        <v>100</v>
      </c>
      <c r="AW141">
        <v>125</v>
      </c>
      <c r="AX141">
        <v>187.31</v>
      </c>
      <c r="AY141">
        <v>122.5</v>
      </c>
      <c r="AZ141">
        <v>100</v>
      </c>
      <c r="BA141">
        <v>100</v>
      </c>
      <c r="BB141">
        <v>130.33000000000001</v>
      </c>
      <c r="BC141">
        <v>78.75</v>
      </c>
      <c r="BD141">
        <v>66.25</v>
      </c>
      <c r="BE141">
        <v>53.75</v>
      </c>
      <c r="BF141">
        <v>39.380000000000003</v>
      </c>
      <c r="BG141">
        <v>25</v>
      </c>
      <c r="BH141">
        <v>37.5</v>
      </c>
      <c r="BI141">
        <v>200</v>
      </c>
      <c r="BJ141">
        <v>225</v>
      </c>
      <c r="BK141">
        <v>250</v>
      </c>
      <c r="BL141">
        <v>250</v>
      </c>
      <c r="BM141">
        <v>100</v>
      </c>
      <c r="BN141">
        <v>100</v>
      </c>
      <c r="BO141">
        <v>100</v>
      </c>
      <c r="BP141">
        <v>32.5</v>
      </c>
      <c r="BQ141">
        <v>65</v>
      </c>
    </row>
    <row r="142" spans="1:69">
      <c r="A142" s="7" t="s">
        <v>4290</v>
      </c>
      <c r="B142" s="7" t="s">
        <v>3463</v>
      </c>
      <c r="C142" s="7" t="s">
        <v>773</v>
      </c>
      <c r="O142">
        <v>36.49</v>
      </c>
      <c r="AX142">
        <v>37.31</v>
      </c>
      <c r="BB142">
        <v>40.96</v>
      </c>
    </row>
    <row r="143" spans="1:69">
      <c r="A143" s="7" t="s">
        <v>3452</v>
      </c>
      <c r="B143" s="7" t="s">
        <v>3451</v>
      </c>
      <c r="C143" s="7" t="s">
        <v>773</v>
      </c>
      <c r="G143">
        <v>154.13</v>
      </c>
      <c r="K143">
        <v>127.36</v>
      </c>
      <c r="O143">
        <v>144.82</v>
      </c>
      <c r="S143">
        <v>132</v>
      </c>
      <c r="W143">
        <v>93.5</v>
      </c>
      <c r="Y143">
        <v>79.75</v>
      </c>
      <c r="Z143">
        <v>39.75</v>
      </c>
      <c r="AA143">
        <v>39.75</v>
      </c>
      <c r="AB143">
        <v>39.75</v>
      </c>
      <c r="AC143">
        <v>39.75</v>
      </c>
      <c r="AD143">
        <v>39.75</v>
      </c>
      <c r="AE143">
        <v>39.75</v>
      </c>
      <c r="AF143">
        <v>39.75</v>
      </c>
      <c r="AG143">
        <v>39.75</v>
      </c>
      <c r="AH143">
        <v>39.75</v>
      </c>
      <c r="AI143">
        <v>39.75</v>
      </c>
      <c r="AJ143">
        <v>33.56</v>
      </c>
      <c r="AK143">
        <v>23.62</v>
      </c>
      <c r="AL143">
        <v>24.31</v>
      </c>
      <c r="AM143">
        <v>25</v>
      </c>
      <c r="AO143">
        <v>44.25</v>
      </c>
      <c r="AP143">
        <v>60.63</v>
      </c>
      <c r="AQ143">
        <v>75</v>
      </c>
      <c r="AR143">
        <v>87.5</v>
      </c>
      <c r="AS143">
        <v>100</v>
      </c>
      <c r="AT143">
        <v>100</v>
      </c>
      <c r="AU143">
        <v>100</v>
      </c>
      <c r="AV143">
        <v>100</v>
      </c>
      <c r="AW143">
        <v>125</v>
      </c>
      <c r="AX143">
        <v>150</v>
      </c>
      <c r="AY143">
        <v>122.5</v>
      </c>
      <c r="AZ143">
        <v>100</v>
      </c>
      <c r="BA143">
        <v>100</v>
      </c>
      <c r="BB143">
        <v>89.38</v>
      </c>
      <c r="BC143">
        <v>78.75</v>
      </c>
      <c r="BD143">
        <v>66.25</v>
      </c>
      <c r="BF143">
        <v>39.380000000000003</v>
      </c>
      <c r="BG143">
        <v>25</v>
      </c>
      <c r="BH143">
        <v>37.5</v>
      </c>
      <c r="BI143">
        <v>200</v>
      </c>
      <c r="BJ143">
        <v>225</v>
      </c>
      <c r="BK143">
        <v>250</v>
      </c>
      <c r="BL143">
        <v>250</v>
      </c>
      <c r="BM143">
        <v>100</v>
      </c>
      <c r="BN143">
        <v>100</v>
      </c>
      <c r="BO143">
        <v>100</v>
      </c>
      <c r="BP143">
        <v>32.5</v>
      </c>
      <c r="BQ143">
        <v>65</v>
      </c>
    </row>
    <row r="144" spans="1:69">
      <c r="A144" s="7" t="s">
        <v>3450</v>
      </c>
      <c r="B144" s="7" t="s">
        <v>3449</v>
      </c>
      <c r="C144" s="7" t="s">
        <v>773</v>
      </c>
      <c r="BE144">
        <v>53.75</v>
      </c>
    </row>
    <row r="145" spans="1:69">
      <c r="A145" s="7" t="s">
        <v>3448</v>
      </c>
      <c r="B145" s="7" t="s">
        <v>3447</v>
      </c>
      <c r="C145" s="7" t="s">
        <v>773</v>
      </c>
    </row>
    <row r="146" spans="1:69">
      <c r="A146" s="7" t="s">
        <v>3446</v>
      </c>
      <c r="B146" s="7" t="s">
        <v>3445</v>
      </c>
      <c r="C146" s="7" t="s">
        <v>773</v>
      </c>
    </row>
    <row r="147" spans="1:69">
      <c r="A147" s="7" t="s">
        <v>3444</v>
      </c>
      <c r="B147" s="7" t="s">
        <v>3443</v>
      </c>
      <c r="C147" s="7" t="s">
        <v>773</v>
      </c>
    </row>
    <row r="148" spans="1:69">
      <c r="A148" s="7" t="s">
        <v>3442</v>
      </c>
      <c r="B148" s="7" t="s">
        <v>3441</v>
      </c>
      <c r="C148" s="7" t="s">
        <v>773</v>
      </c>
    </row>
    <row r="149" spans="1:69">
      <c r="A149" s="7" t="s">
        <v>3440</v>
      </c>
      <c r="B149" s="7" t="s">
        <v>3197</v>
      </c>
      <c r="C149" s="7" t="s">
        <v>773</v>
      </c>
    </row>
    <row r="150" spans="1:69">
      <c r="A150" s="7" t="s">
        <v>3439</v>
      </c>
      <c r="B150" s="7" t="s">
        <v>3195</v>
      </c>
      <c r="C150" s="7" t="s">
        <v>773</v>
      </c>
    </row>
    <row r="151" spans="1:69">
      <c r="A151" s="7" t="s">
        <v>4289</v>
      </c>
      <c r="B151" s="7" t="s">
        <v>3437</v>
      </c>
      <c r="C151" s="7" t="s">
        <v>773</v>
      </c>
      <c r="AS151">
        <v>1.37</v>
      </c>
      <c r="AT151">
        <v>1.97</v>
      </c>
      <c r="AU151">
        <v>6.97</v>
      </c>
      <c r="AV151">
        <v>7.1</v>
      </c>
      <c r="AW151">
        <v>4.8600000000000003</v>
      </c>
      <c r="AX151">
        <v>5.38</v>
      </c>
      <c r="AY151">
        <v>6.03</v>
      </c>
      <c r="AZ151">
        <v>6.08</v>
      </c>
      <c r="BA151">
        <v>5.29</v>
      </c>
      <c r="BB151">
        <v>4.8899999999999997</v>
      </c>
      <c r="BC151">
        <v>4.5599999999999996</v>
      </c>
      <c r="BD151">
        <v>4.01</v>
      </c>
      <c r="BE151">
        <v>3.55</v>
      </c>
      <c r="BF151">
        <v>3.62</v>
      </c>
      <c r="BG151">
        <v>15.59</v>
      </c>
      <c r="BH151">
        <v>15.44</v>
      </c>
      <c r="BI151">
        <v>14.82</v>
      </c>
      <c r="BJ151">
        <v>14.54</v>
      </c>
      <c r="BK151">
        <v>14.27</v>
      </c>
      <c r="BL151">
        <v>13.08</v>
      </c>
      <c r="BM151">
        <v>9.9499999999999993</v>
      </c>
      <c r="BN151">
        <v>7.07</v>
      </c>
      <c r="BO151">
        <v>6.44</v>
      </c>
      <c r="BP151">
        <v>3.8</v>
      </c>
      <c r="BQ151">
        <v>2.74</v>
      </c>
    </row>
    <row r="152" spans="1:69">
      <c r="A152" s="7" t="s">
        <v>3435</v>
      </c>
      <c r="B152" s="7" t="s">
        <v>3434</v>
      </c>
      <c r="C152" s="7" t="s">
        <v>773</v>
      </c>
    </row>
    <row r="153" spans="1:69">
      <c r="A153" s="7" t="s">
        <v>3433</v>
      </c>
      <c r="B153" s="7" t="s">
        <v>3432</v>
      </c>
      <c r="C153" s="7" t="s">
        <v>773</v>
      </c>
    </row>
    <row r="154" spans="1:69">
      <c r="A154" s="7" t="s">
        <v>3431</v>
      </c>
      <c r="B154" s="7" t="s">
        <v>3430</v>
      </c>
      <c r="C154" s="7" t="s">
        <v>773</v>
      </c>
      <c r="AU154">
        <v>5.16</v>
      </c>
      <c r="AV154">
        <v>5.16</v>
      </c>
      <c r="AW154">
        <v>3.01</v>
      </c>
      <c r="AX154">
        <v>3.01</v>
      </c>
    </row>
    <row r="155" spans="1:69">
      <c r="A155" s="7" t="s">
        <v>3422</v>
      </c>
      <c r="B155" s="7" t="s">
        <v>3174</v>
      </c>
      <c r="C155" s="7" t="s">
        <v>773</v>
      </c>
      <c r="AS155">
        <v>1.37</v>
      </c>
      <c r="AT155">
        <v>1.97</v>
      </c>
      <c r="AU155">
        <v>1.81</v>
      </c>
      <c r="AV155">
        <v>1.94</v>
      </c>
      <c r="AW155">
        <v>1.85</v>
      </c>
      <c r="AX155">
        <v>2.37</v>
      </c>
      <c r="AY155">
        <v>6.03</v>
      </c>
      <c r="AZ155">
        <v>6.08</v>
      </c>
      <c r="BA155">
        <v>5.29</v>
      </c>
      <c r="BB155">
        <v>4.8899999999999997</v>
      </c>
      <c r="BC155">
        <v>4.5599999999999996</v>
      </c>
      <c r="BD155">
        <v>4.01</v>
      </c>
      <c r="BE155">
        <v>3.55</v>
      </c>
      <c r="BF155">
        <v>3.62</v>
      </c>
      <c r="BG155">
        <v>15.59</v>
      </c>
      <c r="BH155">
        <v>15.44</v>
      </c>
      <c r="BI155">
        <v>14.82</v>
      </c>
      <c r="BJ155">
        <v>14.54</v>
      </c>
      <c r="BK155">
        <v>14.27</v>
      </c>
      <c r="BL155">
        <v>13.08</v>
      </c>
      <c r="BM155">
        <v>9.9499999999999993</v>
      </c>
      <c r="BN155">
        <v>7.07</v>
      </c>
      <c r="BO155">
        <v>6.44</v>
      </c>
      <c r="BP155">
        <v>3.8</v>
      </c>
      <c r="BQ155">
        <v>2.74</v>
      </c>
    </row>
    <row r="156" spans="1:69">
      <c r="A156" s="7" t="s">
        <v>3421</v>
      </c>
      <c r="B156" s="7" t="s">
        <v>2995</v>
      </c>
      <c r="C156" s="7" t="s">
        <v>773</v>
      </c>
    </row>
    <row r="157" spans="1:69">
      <c r="A157" s="7" t="s">
        <v>3420</v>
      </c>
      <c r="B157" s="7" t="s">
        <v>3419</v>
      </c>
      <c r="C157" s="7" t="s">
        <v>773</v>
      </c>
    </row>
    <row r="158" spans="1:69">
      <c r="A158" s="7" t="s">
        <v>3418</v>
      </c>
      <c r="B158" s="7" t="s">
        <v>3417</v>
      </c>
      <c r="C158" s="7" t="s">
        <v>773</v>
      </c>
    </row>
    <row r="159" spans="1:69">
      <c r="A159" s="7" t="s">
        <v>4288</v>
      </c>
      <c r="B159" s="7" t="s">
        <v>3411</v>
      </c>
      <c r="C159" s="7" t="s">
        <v>773</v>
      </c>
    </row>
    <row r="160" spans="1:69">
      <c r="A160" s="7" t="s">
        <v>3410</v>
      </c>
      <c r="B160" s="7" t="s">
        <v>3409</v>
      </c>
      <c r="C160" s="7" t="s">
        <v>773</v>
      </c>
      <c r="G160">
        <v>38.56</v>
      </c>
      <c r="K160">
        <v>27</v>
      </c>
      <c r="O160">
        <v>26.32</v>
      </c>
      <c r="S160">
        <v>47.87</v>
      </c>
      <c r="W160">
        <v>31.75</v>
      </c>
      <c r="Y160">
        <v>32.090000000000003</v>
      </c>
      <c r="Z160">
        <v>32.659999999999997</v>
      </c>
      <c r="AA160">
        <v>15.88</v>
      </c>
      <c r="AB160">
        <v>16.64</v>
      </c>
      <c r="AC160">
        <v>24.38</v>
      </c>
      <c r="AD160">
        <v>18.329999999999998</v>
      </c>
      <c r="AE160">
        <v>12.8</v>
      </c>
      <c r="AF160">
        <v>13.83</v>
      </c>
      <c r="AG160">
        <v>12.3</v>
      </c>
      <c r="AH160">
        <v>12.24</v>
      </c>
      <c r="AI160">
        <v>13.63</v>
      </c>
      <c r="AJ160">
        <v>16.13</v>
      </c>
      <c r="AK160">
        <v>103.8</v>
      </c>
      <c r="AL160">
        <v>87.28</v>
      </c>
      <c r="AM160">
        <v>41.99</v>
      </c>
      <c r="AN160">
        <v>111.3</v>
      </c>
      <c r="AO160">
        <v>158.49</v>
      </c>
      <c r="AP160">
        <v>33.76</v>
      </c>
      <c r="AQ160">
        <v>90.02</v>
      </c>
      <c r="AR160">
        <v>19.09</v>
      </c>
      <c r="AS160">
        <v>72.58</v>
      </c>
      <c r="AT160">
        <v>28.5</v>
      </c>
      <c r="AU160">
        <v>43.45</v>
      </c>
      <c r="AV160">
        <v>42.85</v>
      </c>
      <c r="AW160">
        <v>50.58</v>
      </c>
      <c r="AX160">
        <v>41.22</v>
      </c>
      <c r="AY160">
        <v>46.96</v>
      </c>
      <c r="AZ160">
        <v>30.64</v>
      </c>
      <c r="BA160">
        <v>31.23</v>
      </c>
      <c r="BB160">
        <v>38.75</v>
      </c>
      <c r="BC160">
        <v>31.68</v>
      </c>
      <c r="BD160">
        <v>35.28</v>
      </c>
      <c r="BE160">
        <v>30.5</v>
      </c>
      <c r="BF160">
        <v>35.83</v>
      </c>
      <c r="BG160">
        <v>226.44</v>
      </c>
      <c r="BH160">
        <v>136</v>
      </c>
      <c r="BI160">
        <v>117.25</v>
      </c>
      <c r="BJ160">
        <v>128.02000000000001</v>
      </c>
      <c r="BK160">
        <v>126.48</v>
      </c>
      <c r="BL160">
        <v>153.86000000000001</v>
      </c>
      <c r="BM160">
        <v>107.48</v>
      </c>
      <c r="BN160">
        <v>97.65</v>
      </c>
      <c r="BO160">
        <v>137.18</v>
      </c>
      <c r="BP160">
        <v>109.95</v>
      </c>
      <c r="BQ160">
        <v>144.61000000000001</v>
      </c>
    </row>
    <row r="161" spans="1:69">
      <c r="A161" s="7" t="s">
        <v>3408</v>
      </c>
      <c r="B161" s="7" t="s">
        <v>3407</v>
      </c>
      <c r="C161" s="7" t="s">
        <v>773</v>
      </c>
      <c r="BE161">
        <v>15.37</v>
      </c>
      <c r="BG161">
        <v>68.849999999999994</v>
      </c>
      <c r="BH161">
        <v>53.23</v>
      </c>
      <c r="BI161">
        <v>33.56</v>
      </c>
      <c r="BJ161">
        <v>39.29</v>
      </c>
      <c r="BK161">
        <v>26.63</v>
      </c>
      <c r="BL161">
        <v>50.81</v>
      </c>
      <c r="BM161">
        <v>25.51</v>
      </c>
      <c r="BN161">
        <v>22.68</v>
      </c>
      <c r="BO161">
        <v>51.38</v>
      </c>
      <c r="BP161">
        <v>44.72</v>
      </c>
      <c r="BQ161">
        <v>56.12</v>
      </c>
    </row>
    <row r="162" spans="1:69">
      <c r="A162" s="7" t="s">
        <v>3402</v>
      </c>
      <c r="B162" s="7" t="s">
        <v>3401</v>
      </c>
      <c r="C162" s="7" t="s">
        <v>773</v>
      </c>
      <c r="G162">
        <v>34.9</v>
      </c>
      <c r="K162">
        <v>19.899999999999999</v>
      </c>
      <c r="O162">
        <v>19.260000000000002</v>
      </c>
      <c r="S162">
        <v>40.65</v>
      </c>
      <c r="W162">
        <v>22.72</v>
      </c>
      <c r="Y162">
        <v>23.35</v>
      </c>
      <c r="Z162">
        <v>24.51</v>
      </c>
      <c r="AA162">
        <v>7.83</v>
      </c>
      <c r="AB162">
        <v>8.59</v>
      </c>
      <c r="AC162">
        <v>16.399999999999999</v>
      </c>
      <c r="AD162">
        <v>11.18</v>
      </c>
      <c r="AE162">
        <v>5.83</v>
      </c>
      <c r="AF162">
        <v>6.28</v>
      </c>
      <c r="AG162">
        <v>5.71</v>
      </c>
      <c r="AH162">
        <v>5.52</v>
      </c>
      <c r="AI162">
        <v>6.44</v>
      </c>
      <c r="AJ162">
        <v>8.51</v>
      </c>
      <c r="AK162">
        <v>96.24</v>
      </c>
      <c r="AL162">
        <v>86.18</v>
      </c>
      <c r="AM162">
        <v>33.229999999999997</v>
      </c>
      <c r="AN162">
        <v>104.25</v>
      </c>
      <c r="AO162">
        <v>147.72</v>
      </c>
      <c r="AQ162">
        <v>71.77</v>
      </c>
      <c r="AS162">
        <v>58.64</v>
      </c>
      <c r="AU162">
        <v>24.95</v>
      </c>
      <c r="AV162">
        <v>24.66</v>
      </c>
      <c r="AX162">
        <v>21.17</v>
      </c>
      <c r="AY162">
        <v>23.44</v>
      </c>
      <c r="AZ162">
        <v>12.88</v>
      </c>
      <c r="BA162">
        <v>15.4</v>
      </c>
      <c r="BB162">
        <v>19.11</v>
      </c>
      <c r="BC162">
        <v>11.44</v>
      </c>
      <c r="BD162">
        <v>19.940000000000001</v>
      </c>
      <c r="BE162">
        <v>15.13</v>
      </c>
      <c r="BF162">
        <v>18.93</v>
      </c>
      <c r="BG162">
        <v>122.28</v>
      </c>
      <c r="BH162">
        <v>79.11</v>
      </c>
      <c r="BI162">
        <v>55.47</v>
      </c>
      <c r="BJ162">
        <v>59.59</v>
      </c>
      <c r="BK162">
        <v>74.52</v>
      </c>
      <c r="BL162">
        <v>84.31</v>
      </c>
      <c r="BM162">
        <v>64.73</v>
      </c>
      <c r="BN162">
        <v>59.47</v>
      </c>
      <c r="BO162">
        <v>64.790000000000006</v>
      </c>
      <c r="BP162">
        <v>47.15</v>
      </c>
      <c r="BQ162">
        <v>66.33</v>
      </c>
    </row>
    <row r="163" spans="1:69">
      <c r="A163" s="7" t="s">
        <v>3387</v>
      </c>
      <c r="B163" s="7" t="s">
        <v>3386</v>
      </c>
      <c r="C163" s="7" t="s">
        <v>773</v>
      </c>
      <c r="G163">
        <v>0.4</v>
      </c>
      <c r="K163">
        <v>0.59</v>
      </c>
      <c r="O163">
        <v>0.57999999999999996</v>
      </c>
      <c r="S163">
        <v>0.67</v>
      </c>
      <c r="W163">
        <v>0.93</v>
      </c>
      <c r="Y163">
        <v>0.79</v>
      </c>
      <c r="Z163">
        <v>0.91</v>
      </c>
      <c r="AA163">
        <v>0.75</v>
      </c>
      <c r="AB163">
        <v>1.48</v>
      </c>
      <c r="AC163">
        <v>0.76</v>
      </c>
      <c r="AD163">
        <v>0.93</v>
      </c>
      <c r="AE163">
        <v>0.72</v>
      </c>
      <c r="AF163">
        <v>1.66</v>
      </c>
      <c r="AG163">
        <v>0.68</v>
      </c>
      <c r="AH163">
        <v>0.87</v>
      </c>
      <c r="AI163">
        <v>0.75</v>
      </c>
      <c r="AJ163">
        <v>1.45</v>
      </c>
      <c r="AK163">
        <v>0.85</v>
      </c>
      <c r="AL163">
        <v>1.1000000000000001</v>
      </c>
      <c r="AM163">
        <v>0.97</v>
      </c>
      <c r="AO163">
        <v>0.88</v>
      </c>
      <c r="AQ163">
        <v>2</v>
      </c>
      <c r="AU163">
        <v>2.4700000000000002</v>
      </c>
      <c r="AV163">
        <v>2.4900000000000002</v>
      </c>
      <c r="AX163">
        <v>2.5</v>
      </c>
      <c r="AY163">
        <v>2.36</v>
      </c>
      <c r="AZ163">
        <v>3.07</v>
      </c>
      <c r="BB163">
        <v>3.07</v>
      </c>
      <c r="BC163">
        <v>2.91</v>
      </c>
      <c r="BG163">
        <v>3.26</v>
      </c>
      <c r="BH163">
        <v>3.65</v>
      </c>
      <c r="BI163">
        <v>1.2</v>
      </c>
      <c r="BJ163">
        <v>4</v>
      </c>
      <c r="BK163">
        <v>2.27</v>
      </c>
      <c r="BM163">
        <v>0.99</v>
      </c>
      <c r="BN163">
        <v>0.9</v>
      </c>
      <c r="BO163">
        <v>1.1299999999999999</v>
      </c>
      <c r="BP163">
        <v>0.1</v>
      </c>
      <c r="BQ163">
        <v>3.09</v>
      </c>
    </row>
    <row r="164" spans="1:69">
      <c r="A164" s="7" t="s">
        <v>3377</v>
      </c>
      <c r="B164" s="7" t="s">
        <v>3376</v>
      </c>
      <c r="C164" s="7" t="s">
        <v>773</v>
      </c>
    </row>
    <row r="165" spans="1:69">
      <c r="A165" s="7" t="s">
        <v>3375</v>
      </c>
      <c r="B165" s="7" t="s">
        <v>3374</v>
      </c>
      <c r="C165" s="7" t="s">
        <v>773</v>
      </c>
      <c r="G165">
        <v>3.26</v>
      </c>
      <c r="K165">
        <v>6.5</v>
      </c>
      <c r="O165">
        <v>6.48</v>
      </c>
      <c r="S165">
        <v>6.54</v>
      </c>
      <c r="W165">
        <v>8.09</v>
      </c>
      <c r="Y165">
        <v>7.95</v>
      </c>
      <c r="Z165">
        <v>7.23</v>
      </c>
      <c r="AA165">
        <v>7.3</v>
      </c>
      <c r="AB165">
        <v>6.58</v>
      </c>
      <c r="AC165">
        <v>7.23</v>
      </c>
      <c r="AD165">
        <v>6.22</v>
      </c>
      <c r="AE165">
        <v>6.24</v>
      </c>
      <c r="AF165">
        <v>5.88</v>
      </c>
      <c r="AG165">
        <v>5.9</v>
      </c>
      <c r="AH165">
        <v>5.84</v>
      </c>
      <c r="AI165">
        <v>6.43</v>
      </c>
      <c r="AJ165">
        <v>6.16</v>
      </c>
      <c r="AK165">
        <v>6.71</v>
      </c>
      <c r="AM165">
        <v>7.79</v>
      </c>
      <c r="AO165">
        <v>9.89</v>
      </c>
      <c r="AQ165">
        <v>16.25</v>
      </c>
      <c r="AU165">
        <v>16.03</v>
      </c>
      <c r="AV165">
        <v>15.71</v>
      </c>
      <c r="AX165">
        <v>17.559999999999999</v>
      </c>
      <c r="AY165">
        <v>21.17</v>
      </c>
      <c r="AZ165">
        <v>14.69</v>
      </c>
      <c r="BA165">
        <v>15.83</v>
      </c>
      <c r="BB165">
        <v>16.559999999999999</v>
      </c>
      <c r="BC165">
        <v>17.329999999999998</v>
      </c>
      <c r="BD165">
        <v>15.35</v>
      </c>
      <c r="BF165">
        <v>16.91</v>
      </c>
      <c r="BG165">
        <v>32.06</v>
      </c>
      <c r="BI165">
        <v>27.01</v>
      </c>
      <c r="BJ165">
        <v>25.15</v>
      </c>
      <c r="BK165">
        <v>22.9</v>
      </c>
      <c r="BL165">
        <v>18.73</v>
      </c>
      <c r="BM165">
        <v>16.25</v>
      </c>
      <c r="BN165">
        <v>14.61</v>
      </c>
      <c r="BO165">
        <v>19.88</v>
      </c>
      <c r="BP165">
        <v>17.97</v>
      </c>
      <c r="BQ165">
        <v>19.07</v>
      </c>
    </row>
    <row r="166" spans="1:69">
      <c r="A166" s="7" t="s">
        <v>3367</v>
      </c>
      <c r="B166" s="7" t="s">
        <v>3366</v>
      </c>
      <c r="C166" s="7" t="s">
        <v>773</v>
      </c>
    </row>
    <row r="167" spans="1:69">
      <c r="A167" s="7" t="s">
        <v>3365</v>
      </c>
      <c r="B167" s="7" t="s">
        <v>2995</v>
      </c>
      <c r="C167" s="7" t="s">
        <v>773</v>
      </c>
      <c r="BK167">
        <v>0.17</v>
      </c>
    </row>
    <row r="168" spans="1:69">
      <c r="A168" s="7" t="s">
        <v>4287</v>
      </c>
      <c r="B168" s="7" t="s">
        <v>1352</v>
      </c>
      <c r="C168" s="7" t="s">
        <v>773</v>
      </c>
      <c r="AN168">
        <v>7.05</v>
      </c>
      <c r="AP168">
        <v>33.76</v>
      </c>
      <c r="AR168">
        <v>19.09</v>
      </c>
      <c r="AS168">
        <v>13.94</v>
      </c>
      <c r="AT168">
        <v>28.5</v>
      </c>
      <c r="AW168">
        <v>50.58</v>
      </c>
    </row>
    <row r="169" spans="1:69">
      <c r="A169" s="7" t="s">
        <v>3357</v>
      </c>
      <c r="B169" s="7" t="s">
        <v>3356</v>
      </c>
      <c r="C169" s="7" t="s">
        <v>773</v>
      </c>
    </row>
    <row r="170" spans="1:69">
      <c r="A170" s="7" t="s">
        <v>3347</v>
      </c>
      <c r="B170" s="7" t="s">
        <v>3346</v>
      </c>
      <c r="C170" s="7" t="s">
        <v>773</v>
      </c>
      <c r="K170">
        <v>4.6900000000000004</v>
      </c>
      <c r="O170">
        <v>4.6900000000000004</v>
      </c>
    </row>
    <row r="171" spans="1:69">
      <c r="A171" s="7" t="s">
        <v>3335</v>
      </c>
      <c r="B171" s="7" t="s">
        <v>3334</v>
      </c>
      <c r="C171" s="7" t="s">
        <v>773</v>
      </c>
      <c r="G171">
        <v>3.3</v>
      </c>
      <c r="K171">
        <v>7.43</v>
      </c>
      <c r="O171">
        <v>2.02</v>
      </c>
      <c r="W171">
        <v>1.59</v>
      </c>
      <c r="Z171">
        <v>1.35</v>
      </c>
      <c r="AA171">
        <v>2.63</v>
      </c>
      <c r="AB171">
        <v>1.78</v>
      </c>
      <c r="AC171">
        <v>0.48</v>
      </c>
      <c r="AQ171">
        <v>10.91</v>
      </c>
      <c r="AR171">
        <v>5.53</v>
      </c>
      <c r="AS171">
        <v>5.92</v>
      </c>
      <c r="AT171">
        <v>5.75</v>
      </c>
      <c r="AU171">
        <v>3.07</v>
      </c>
      <c r="AV171">
        <v>2.5099999999999998</v>
      </c>
      <c r="AW171">
        <v>2.83</v>
      </c>
      <c r="AX171">
        <v>2.4</v>
      </c>
      <c r="AY171">
        <v>2.21</v>
      </c>
      <c r="AZ171">
        <v>0.82</v>
      </c>
      <c r="BA171">
        <v>1.51</v>
      </c>
      <c r="BB171">
        <v>2.37</v>
      </c>
      <c r="BC171">
        <v>0.22</v>
      </c>
      <c r="BD171">
        <v>0.82</v>
      </c>
      <c r="BE171">
        <v>2.39</v>
      </c>
      <c r="BF171">
        <v>3.48</v>
      </c>
    </row>
    <row r="172" spans="1:69">
      <c r="A172" s="7" t="s">
        <v>3333</v>
      </c>
      <c r="B172" s="7" t="s">
        <v>3028</v>
      </c>
      <c r="C172" s="7" t="s">
        <v>773</v>
      </c>
    </row>
    <row r="173" spans="1:69">
      <c r="A173" s="7" t="s">
        <v>3332</v>
      </c>
      <c r="B173" s="7" t="s">
        <v>3026</v>
      </c>
      <c r="C173" s="7" t="s">
        <v>773</v>
      </c>
    </row>
    <row r="174" spans="1:69">
      <c r="A174" s="7" t="s">
        <v>3331</v>
      </c>
      <c r="B174" s="7" t="s">
        <v>3024</v>
      </c>
      <c r="C174" s="7" t="s">
        <v>773</v>
      </c>
    </row>
    <row r="175" spans="1:69">
      <c r="A175" s="7" t="s">
        <v>3330</v>
      </c>
      <c r="B175" s="7" t="s">
        <v>3329</v>
      </c>
      <c r="C175" s="7" t="s">
        <v>773</v>
      </c>
      <c r="AE175">
        <v>0.17</v>
      </c>
      <c r="AN175">
        <v>1.86</v>
      </c>
      <c r="AP175">
        <v>1.29</v>
      </c>
      <c r="AQ175">
        <v>14</v>
      </c>
      <c r="AR175">
        <v>17.079999999999998</v>
      </c>
      <c r="AS175">
        <v>15.47</v>
      </c>
      <c r="AT175">
        <v>16.2</v>
      </c>
      <c r="AU175">
        <v>14</v>
      </c>
      <c r="AV175">
        <v>14</v>
      </c>
      <c r="AW175">
        <v>16.010000000000002</v>
      </c>
      <c r="AX175">
        <v>14</v>
      </c>
      <c r="AY175">
        <v>14</v>
      </c>
      <c r="AZ175">
        <v>14</v>
      </c>
      <c r="BA175">
        <v>16.239999999999998</v>
      </c>
      <c r="BB175">
        <v>14</v>
      </c>
      <c r="BD175">
        <v>1.05</v>
      </c>
      <c r="BE175">
        <v>2.1</v>
      </c>
      <c r="BF175">
        <v>3.23</v>
      </c>
      <c r="BG175">
        <v>0.42</v>
      </c>
      <c r="BH175">
        <v>0.42</v>
      </c>
      <c r="BI175">
        <v>0.42</v>
      </c>
      <c r="BJ175">
        <v>0.42</v>
      </c>
      <c r="BK175">
        <v>0.42</v>
      </c>
      <c r="BM175">
        <v>0.2</v>
      </c>
      <c r="BN175">
        <v>0.5</v>
      </c>
      <c r="BO175">
        <v>0.5</v>
      </c>
      <c r="BP175">
        <v>0.5</v>
      </c>
      <c r="BQ175">
        <v>0.5</v>
      </c>
    </row>
    <row r="176" spans="1:69">
      <c r="A176" s="7" t="s">
        <v>3328</v>
      </c>
      <c r="B176" s="7" t="s">
        <v>3327</v>
      </c>
      <c r="C176" s="7" t="s">
        <v>773</v>
      </c>
      <c r="AE176">
        <v>0.17</v>
      </c>
      <c r="BG176">
        <v>0.42</v>
      </c>
      <c r="BH176">
        <v>0.42</v>
      </c>
      <c r="BI176">
        <v>0.42</v>
      </c>
      <c r="BJ176">
        <v>0.42</v>
      </c>
      <c r="BK176">
        <v>0.42</v>
      </c>
      <c r="BM176">
        <v>0.2</v>
      </c>
      <c r="BN176">
        <v>0.5</v>
      </c>
      <c r="BO176">
        <v>0.5</v>
      </c>
      <c r="BP176">
        <v>0.5</v>
      </c>
      <c r="BQ176">
        <v>0.5</v>
      </c>
    </row>
    <row r="177" spans="1:69">
      <c r="A177" s="7" t="s">
        <v>3316</v>
      </c>
      <c r="B177" s="7" t="s">
        <v>3315</v>
      </c>
      <c r="C177" s="7" t="s">
        <v>773</v>
      </c>
      <c r="AQ177">
        <v>14</v>
      </c>
      <c r="AU177">
        <v>14</v>
      </c>
      <c r="AV177">
        <v>14</v>
      </c>
      <c r="AX177">
        <v>14</v>
      </c>
      <c r="AY177">
        <v>14</v>
      </c>
      <c r="AZ177">
        <v>14</v>
      </c>
      <c r="BB177">
        <v>14</v>
      </c>
    </row>
    <row r="178" spans="1:69">
      <c r="A178" s="7" t="s">
        <v>3314</v>
      </c>
      <c r="B178" s="7" t="s">
        <v>3313</v>
      </c>
      <c r="C178" s="7" t="s">
        <v>773</v>
      </c>
    </row>
    <row r="179" spans="1:69">
      <c r="A179" s="7" t="s">
        <v>3312</v>
      </c>
      <c r="B179" s="7" t="s">
        <v>2995</v>
      </c>
      <c r="C179" s="7" t="s">
        <v>773</v>
      </c>
    </row>
    <row r="180" spans="1:69">
      <c r="A180" s="7" t="s">
        <v>3311</v>
      </c>
      <c r="B180" s="7" t="s">
        <v>3310</v>
      </c>
      <c r="C180" s="7" t="s">
        <v>773</v>
      </c>
      <c r="AN180">
        <v>1.86</v>
      </c>
      <c r="AP180">
        <v>1.29</v>
      </c>
      <c r="AR180">
        <v>17.079999999999998</v>
      </c>
      <c r="AS180">
        <v>15.47</v>
      </c>
      <c r="AT180">
        <v>16.2</v>
      </c>
      <c r="AW180">
        <v>16.010000000000002</v>
      </c>
      <c r="BA180">
        <v>16.239999999999998</v>
      </c>
      <c r="BD180">
        <v>1.05</v>
      </c>
      <c r="BE180">
        <v>2.1</v>
      </c>
      <c r="BF180">
        <v>3.23</v>
      </c>
    </row>
    <row r="181" spans="1:69">
      <c r="A181" s="7" t="s">
        <v>3309</v>
      </c>
      <c r="B181" s="7" t="s">
        <v>3308</v>
      </c>
      <c r="C181" s="7" t="s">
        <v>773</v>
      </c>
    </row>
    <row r="182" spans="1:69">
      <c r="A182" s="7" t="s">
        <v>3307</v>
      </c>
      <c r="B182" s="7" t="s">
        <v>3306</v>
      </c>
      <c r="C182" s="7" t="s">
        <v>773</v>
      </c>
    </row>
    <row r="183" spans="1:69">
      <c r="A183" s="7" t="s">
        <v>3290</v>
      </c>
      <c r="B183" s="7" t="s">
        <v>3289</v>
      </c>
      <c r="C183" s="7" t="s">
        <v>773</v>
      </c>
    </row>
    <row r="184" spans="1:69">
      <c r="A184" s="7" t="s">
        <v>3276</v>
      </c>
      <c r="B184" s="7" t="s">
        <v>1352</v>
      </c>
      <c r="C184" s="7" t="s">
        <v>773</v>
      </c>
    </row>
    <row r="185" spans="1:69">
      <c r="A185" s="7" t="s">
        <v>3273</v>
      </c>
      <c r="B185" s="7" t="s">
        <v>245</v>
      </c>
      <c r="C185" s="7" t="s">
        <v>773</v>
      </c>
      <c r="G185">
        <v>205.92</v>
      </c>
      <c r="K185">
        <v>287.24</v>
      </c>
      <c r="O185">
        <v>173.39</v>
      </c>
      <c r="S185">
        <v>197.54</v>
      </c>
      <c r="W185">
        <v>164.1</v>
      </c>
      <c r="Y185">
        <v>127.12</v>
      </c>
      <c r="Z185">
        <v>98.03</v>
      </c>
      <c r="AA185">
        <v>84.17</v>
      </c>
      <c r="AB185">
        <v>74.150000000000006</v>
      </c>
      <c r="AC185">
        <v>67.16</v>
      </c>
      <c r="AD185">
        <v>58.19</v>
      </c>
      <c r="AE185">
        <v>45.01</v>
      </c>
      <c r="AF185">
        <v>35.64</v>
      </c>
      <c r="AG185">
        <v>26.73</v>
      </c>
      <c r="AH185">
        <v>17.64</v>
      </c>
      <c r="AI185">
        <v>3.98</v>
      </c>
      <c r="AK185">
        <v>123.52</v>
      </c>
      <c r="AL185">
        <v>159.38</v>
      </c>
      <c r="AM185">
        <v>178.75</v>
      </c>
      <c r="AN185">
        <v>166.25</v>
      </c>
      <c r="AO185">
        <v>353.75</v>
      </c>
      <c r="AP185">
        <v>368.09</v>
      </c>
      <c r="AQ185">
        <v>346.1</v>
      </c>
      <c r="AR185">
        <v>321.85000000000002</v>
      </c>
      <c r="AS185">
        <v>342.8</v>
      </c>
      <c r="AT185">
        <v>369.26</v>
      </c>
      <c r="AU185">
        <v>304.64</v>
      </c>
      <c r="AV185">
        <v>279.95</v>
      </c>
      <c r="AW185">
        <v>279.63</v>
      </c>
      <c r="AX185">
        <v>233.08</v>
      </c>
      <c r="AY185">
        <v>241.85</v>
      </c>
      <c r="AZ185">
        <v>240.88</v>
      </c>
      <c r="BA185">
        <v>215.18</v>
      </c>
      <c r="BB185">
        <v>198.35</v>
      </c>
      <c r="BC185">
        <v>176.49</v>
      </c>
      <c r="BD185">
        <v>164.04</v>
      </c>
      <c r="BE185">
        <v>154.63999999999999</v>
      </c>
      <c r="BF185">
        <v>157.57</v>
      </c>
      <c r="BG185">
        <v>566.28</v>
      </c>
      <c r="BH185">
        <v>538.45000000000005</v>
      </c>
      <c r="BI185">
        <v>361.95</v>
      </c>
      <c r="BJ185">
        <v>338.45</v>
      </c>
      <c r="BK185">
        <v>308.08</v>
      </c>
      <c r="BL185">
        <v>280.72000000000003</v>
      </c>
      <c r="BM185">
        <v>255.62</v>
      </c>
      <c r="BN185">
        <v>233.86</v>
      </c>
      <c r="BO185">
        <v>209.4</v>
      </c>
      <c r="BP185">
        <v>241.91</v>
      </c>
      <c r="BQ185">
        <v>215.46</v>
      </c>
    </row>
    <row r="186" spans="1:69">
      <c r="A186" s="7" t="s">
        <v>4286</v>
      </c>
      <c r="B186" s="7" t="s">
        <v>258</v>
      </c>
      <c r="C186" s="7" t="s">
        <v>773</v>
      </c>
      <c r="G186">
        <v>34.24</v>
      </c>
      <c r="K186">
        <v>31.89</v>
      </c>
      <c r="AP186">
        <v>30.96</v>
      </c>
      <c r="AQ186">
        <v>31.7</v>
      </c>
      <c r="AR186">
        <v>32.44</v>
      </c>
      <c r="AS186">
        <v>33.200000000000003</v>
      </c>
      <c r="AT186">
        <v>33.979999999999997</v>
      </c>
    </row>
    <row r="187" spans="1:69">
      <c r="A187" s="7" t="s">
        <v>4285</v>
      </c>
      <c r="B187" s="7" t="s">
        <v>3260</v>
      </c>
      <c r="C187" s="7" t="s">
        <v>773</v>
      </c>
    </row>
    <row r="188" spans="1:69">
      <c r="A188" s="7" t="s">
        <v>4284</v>
      </c>
      <c r="B188" s="7" t="s">
        <v>3250</v>
      </c>
      <c r="C188" s="7" t="s">
        <v>773</v>
      </c>
      <c r="G188">
        <v>34.24</v>
      </c>
      <c r="K188">
        <v>31.89</v>
      </c>
      <c r="AP188">
        <v>30.96</v>
      </c>
      <c r="AQ188">
        <v>31.7</v>
      </c>
      <c r="AR188">
        <v>32.44</v>
      </c>
      <c r="AS188">
        <v>33.200000000000003</v>
      </c>
      <c r="AT188">
        <v>33.979999999999997</v>
      </c>
    </row>
    <row r="189" spans="1:69">
      <c r="A189" s="7" t="s">
        <v>4283</v>
      </c>
      <c r="B189" s="7" t="s">
        <v>3238</v>
      </c>
      <c r="C189" s="7" t="s">
        <v>773</v>
      </c>
    </row>
    <row r="190" spans="1:69">
      <c r="A190" s="7" t="s">
        <v>4282</v>
      </c>
      <c r="B190" s="7" t="s">
        <v>3226</v>
      </c>
      <c r="C190" s="7" t="s">
        <v>773</v>
      </c>
    </row>
    <row r="191" spans="1:69">
      <c r="A191" s="7" t="s">
        <v>4281</v>
      </c>
      <c r="B191" s="7" t="s">
        <v>255</v>
      </c>
      <c r="C191" s="7" t="s">
        <v>773</v>
      </c>
      <c r="G191">
        <v>171.68</v>
      </c>
      <c r="K191">
        <v>254.32</v>
      </c>
      <c r="O191">
        <v>146.4</v>
      </c>
      <c r="S191">
        <v>183.2</v>
      </c>
      <c r="W191">
        <v>163</v>
      </c>
      <c r="Y191">
        <v>123.12</v>
      </c>
      <c r="Z191">
        <v>93.19</v>
      </c>
      <c r="AA191">
        <v>83.25</v>
      </c>
      <c r="AB191">
        <v>73.31</v>
      </c>
      <c r="AC191">
        <v>63.37</v>
      </c>
      <c r="AD191">
        <v>53.44</v>
      </c>
      <c r="AE191">
        <v>43.5</v>
      </c>
      <c r="AF191">
        <v>33.56</v>
      </c>
      <c r="AG191">
        <v>23.62</v>
      </c>
      <c r="AH191">
        <v>13.69</v>
      </c>
      <c r="AI191">
        <v>3.75</v>
      </c>
      <c r="AK191">
        <v>123.52</v>
      </c>
      <c r="AL191">
        <v>159.38</v>
      </c>
      <c r="AM191">
        <v>178.75</v>
      </c>
      <c r="AN191">
        <v>166.25</v>
      </c>
      <c r="AO191">
        <v>353.75</v>
      </c>
      <c r="AP191">
        <v>328.75</v>
      </c>
      <c r="AQ191">
        <v>303.75</v>
      </c>
      <c r="AR191">
        <v>278.75</v>
      </c>
      <c r="AS191">
        <v>303.75</v>
      </c>
      <c r="AT191">
        <v>328.75</v>
      </c>
      <c r="AU191">
        <v>303.75</v>
      </c>
      <c r="AV191">
        <v>278.75</v>
      </c>
      <c r="AW191">
        <v>278.75</v>
      </c>
      <c r="AX191">
        <v>228.75</v>
      </c>
      <c r="AY191">
        <v>231.25</v>
      </c>
      <c r="AZ191">
        <v>228.75</v>
      </c>
      <c r="BA191">
        <v>203.75</v>
      </c>
      <c r="BB191">
        <v>189.38</v>
      </c>
      <c r="BC191">
        <v>175</v>
      </c>
      <c r="BD191">
        <v>162.5</v>
      </c>
      <c r="BE191">
        <v>150</v>
      </c>
      <c r="BF191">
        <v>150</v>
      </c>
      <c r="BG191">
        <v>550</v>
      </c>
      <c r="BH191">
        <v>525</v>
      </c>
      <c r="BI191">
        <v>350</v>
      </c>
      <c r="BJ191">
        <v>325</v>
      </c>
      <c r="BK191">
        <v>300</v>
      </c>
      <c r="BL191">
        <v>275</v>
      </c>
      <c r="BM191">
        <v>250</v>
      </c>
      <c r="BN191">
        <v>225</v>
      </c>
      <c r="BO191">
        <v>200</v>
      </c>
      <c r="BP191">
        <v>227.5</v>
      </c>
      <c r="BQ191">
        <v>195</v>
      </c>
    </row>
    <row r="192" spans="1:69">
      <c r="A192" s="7" t="s">
        <v>3198</v>
      </c>
      <c r="B192" s="7" t="s">
        <v>3197</v>
      </c>
      <c r="C192" s="7" t="s">
        <v>773</v>
      </c>
    </row>
    <row r="193" spans="1:69">
      <c r="A193" s="7" t="s">
        <v>3196</v>
      </c>
      <c r="B193" s="7" t="s">
        <v>3195</v>
      </c>
      <c r="C193" s="7" t="s">
        <v>773</v>
      </c>
    </row>
    <row r="194" spans="1:69">
      <c r="A194" s="7" t="s">
        <v>4280</v>
      </c>
      <c r="B194" s="7" t="s">
        <v>3193</v>
      </c>
      <c r="C194" s="7" t="s">
        <v>773</v>
      </c>
      <c r="AP194">
        <v>6.78</v>
      </c>
      <c r="AQ194">
        <v>10.65</v>
      </c>
      <c r="AR194">
        <v>10.65</v>
      </c>
      <c r="AS194">
        <v>5.85</v>
      </c>
      <c r="AT194">
        <v>6.52</v>
      </c>
      <c r="AU194">
        <v>0.89</v>
      </c>
      <c r="AV194">
        <v>1.2</v>
      </c>
      <c r="AW194">
        <v>0.88</v>
      </c>
      <c r="AX194">
        <v>3.82</v>
      </c>
      <c r="AY194">
        <v>5.94</v>
      </c>
      <c r="AZ194">
        <v>5.01</v>
      </c>
      <c r="BA194">
        <v>1.99</v>
      </c>
      <c r="BB194">
        <v>1.1000000000000001</v>
      </c>
      <c r="BC194">
        <v>0.76</v>
      </c>
      <c r="BD194">
        <v>0.18</v>
      </c>
      <c r="BE194">
        <v>0.73</v>
      </c>
      <c r="BF194">
        <v>1.79</v>
      </c>
      <c r="BG194">
        <v>13.69</v>
      </c>
      <c r="BH194">
        <v>10.87</v>
      </c>
      <c r="BI194">
        <v>8.7899999999999991</v>
      </c>
      <c r="BJ194">
        <v>6.39</v>
      </c>
      <c r="BK194">
        <v>3.88</v>
      </c>
      <c r="BL194">
        <v>1.53</v>
      </c>
      <c r="BM194">
        <v>1.19</v>
      </c>
      <c r="BN194">
        <v>0.85</v>
      </c>
      <c r="BO194">
        <v>0.53</v>
      </c>
      <c r="BP194">
        <v>1.43</v>
      </c>
      <c r="BQ194">
        <v>1.19</v>
      </c>
    </row>
    <row r="195" spans="1:69">
      <c r="A195" s="7" t="s">
        <v>3191</v>
      </c>
      <c r="B195" s="7" t="s">
        <v>3190</v>
      </c>
      <c r="C195" s="7" t="s">
        <v>773</v>
      </c>
    </row>
    <row r="196" spans="1:69">
      <c r="A196" s="7" t="s">
        <v>3189</v>
      </c>
      <c r="B196" s="7" t="s">
        <v>3188</v>
      </c>
      <c r="C196" s="7" t="s">
        <v>773</v>
      </c>
      <c r="AP196">
        <v>6.78</v>
      </c>
      <c r="AQ196">
        <v>10.65</v>
      </c>
      <c r="AR196">
        <v>10.65</v>
      </c>
      <c r="AS196">
        <v>5.28</v>
      </c>
      <c r="AT196">
        <v>5.28</v>
      </c>
    </row>
    <row r="197" spans="1:69">
      <c r="A197" s="7" t="s">
        <v>4279</v>
      </c>
      <c r="B197" s="7" t="s">
        <v>3174</v>
      </c>
      <c r="C197" s="7" t="s">
        <v>773</v>
      </c>
      <c r="AS197">
        <v>0.56999999999999995</v>
      </c>
      <c r="AT197">
        <v>1.25</v>
      </c>
      <c r="AU197">
        <v>0.89</v>
      </c>
      <c r="AV197">
        <v>1.2</v>
      </c>
      <c r="AW197">
        <v>0.88</v>
      </c>
      <c r="AX197">
        <v>3.82</v>
      </c>
      <c r="AY197">
        <v>5.94</v>
      </c>
      <c r="AZ197">
        <v>5.01</v>
      </c>
      <c r="BA197">
        <v>1.99</v>
      </c>
      <c r="BB197">
        <v>1.1000000000000001</v>
      </c>
      <c r="BC197">
        <v>0.76</v>
      </c>
      <c r="BD197">
        <v>0.18</v>
      </c>
      <c r="BE197">
        <v>0.73</v>
      </c>
      <c r="BF197">
        <v>1.79</v>
      </c>
      <c r="BG197">
        <v>13.69</v>
      </c>
      <c r="BH197">
        <v>10.87</v>
      </c>
      <c r="BI197">
        <v>8.7899999999999991</v>
      </c>
      <c r="BJ197">
        <v>6.39</v>
      </c>
      <c r="BK197">
        <v>3.88</v>
      </c>
      <c r="BL197">
        <v>1.53</v>
      </c>
      <c r="BM197">
        <v>1.19</v>
      </c>
      <c r="BN197">
        <v>0.85</v>
      </c>
      <c r="BO197">
        <v>0.53</v>
      </c>
      <c r="BP197">
        <v>1.43</v>
      </c>
      <c r="BQ197">
        <v>1.19</v>
      </c>
    </row>
    <row r="198" spans="1:69">
      <c r="A198" s="7" t="s">
        <v>4278</v>
      </c>
      <c r="B198" s="7" t="s">
        <v>3171</v>
      </c>
      <c r="C198" s="7" t="s">
        <v>773</v>
      </c>
    </row>
    <row r="199" spans="1:69">
      <c r="A199" s="7" t="s">
        <v>3164</v>
      </c>
      <c r="B199" s="7" t="s">
        <v>3163</v>
      </c>
      <c r="C199" s="7" t="s">
        <v>773</v>
      </c>
    </row>
    <row r="200" spans="1:69">
      <c r="A200" s="7" t="s">
        <v>4277</v>
      </c>
      <c r="B200" s="7" t="s">
        <v>4276</v>
      </c>
      <c r="C200" s="7" t="s">
        <v>773</v>
      </c>
    </row>
    <row r="201" spans="1:69">
      <c r="A201" s="7" t="s">
        <v>3155</v>
      </c>
      <c r="B201" s="7" t="s">
        <v>3154</v>
      </c>
      <c r="C201" s="7" t="s">
        <v>773</v>
      </c>
      <c r="O201">
        <v>25.42</v>
      </c>
      <c r="S201">
        <v>13.74</v>
      </c>
      <c r="BP201">
        <v>0.13</v>
      </c>
      <c r="BQ201">
        <v>0.33</v>
      </c>
    </row>
    <row r="202" spans="1:69">
      <c r="A202" s="7" t="s">
        <v>4275</v>
      </c>
      <c r="B202" s="7" t="s">
        <v>3152</v>
      </c>
      <c r="C202" s="7" t="s">
        <v>773</v>
      </c>
    </row>
    <row r="203" spans="1:69">
      <c r="A203" s="7" t="s">
        <v>4274</v>
      </c>
      <c r="B203" s="7" t="s">
        <v>3136</v>
      </c>
      <c r="C203" s="7" t="s">
        <v>773</v>
      </c>
      <c r="O203">
        <v>25.42</v>
      </c>
      <c r="S203">
        <v>13.74</v>
      </c>
      <c r="BP203">
        <v>0.13</v>
      </c>
      <c r="BQ203">
        <v>0.33</v>
      </c>
    </row>
    <row r="204" spans="1:69">
      <c r="A204" s="7" t="s">
        <v>4273</v>
      </c>
      <c r="B204" s="7" t="s">
        <v>3115</v>
      </c>
      <c r="C204" s="7" t="s">
        <v>773</v>
      </c>
    </row>
    <row r="205" spans="1:69">
      <c r="A205" s="7" t="s">
        <v>3101</v>
      </c>
      <c r="B205" s="7" t="s">
        <v>3100</v>
      </c>
      <c r="C205" s="7" t="s">
        <v>773</v>
      </c>
    </row>
    <row r="206" spans="1:69">
      <c r="A206" s="7" t="s">
        <v>4272</v>
      </c>
      <c r="B206" s="7" t="s">
        <v>3098</v>
      </c>
      <c r="C206" s="7" t="s">
        <v>773</v>
      </c>
    </row>
    <row r="207" spans="1:69">
      <c r="A207" s="7" t="s">
        <v>4271</v>
      </c>
      <c r="B207" s="7" t="s">
        <v>3086</v>
      </c>
      <c r="C207" s="7" t="s">
        <v>773</v>
      </c>
    </row>
    <row r="208" spans="1:69">
      <c r="A208" s="7" t="s">
        <v>4270</v>
      </c>
      <c r="B208" s="7" t="s">
        <v>3083</v>
      </c>
      <c r="C208" s="7" t="s">
        <v>773</v>
      </c>
    </row>
    <row r="209" spans="1:69">
      <c r="A209" s="7" t="s">
        <v>4269</v>
      </c>
      <c r="B209" s="7" t="s">
        <v>1352</v>
      </c>
      <c r="C209" s="7" t="s">
        <v>773</v>
      </c>
    </row>
    <row r="210" spans="1:69">
      <c r="A210" s="7" t="s">
        <v>3069</v>
      </c>
      <c r="B210" s="7" t="s">
        <v>3068</v>
      </c>
      <c r="C210" s="7" t="s">
        <v>773</v>
      </c>
      <c r="G210">
        <v>0</v>
      </c>
      <c r="K210">
        <v>1.03</v>
      </c>
      <c r="O210">
        <v>1.58</v>
      </c>
      <c r="S210">
        <v>0.6</v>
      </c>
      <c r="W210">
        <v>1.1000000000000001</v>
      </c>
      <c r="Y210">
        <v>4</v>
      </c>
      <c r="Z210">
        <v>4.84</v>
      </c>
      <c r="AA210">
        <v>0.92</v>
      </c>
      <c r="AB210">
        <v>0.84</v>
      </c>
      <c r="AC210">
        <v>3.79</v>
      </c>
      <c r="AD210">
        <v>4.75</v>
      </c>
      <c r="AE210">
        <v>1.51</v>
      </c>
      <c r="AF210">
        <v>2.08</v>
      </c>
      <c r="AG210">
        <v>3.11</v>
      </c>
      <c r="AH210">
        <v>3.96</v>
      </c>
      <c r="AI210">
        <v>0.23</v>
      </c>
      <c r="AY210">
        <v>4.1399999999999997</v>
      </c>
      <c r="AZ210">
        <v>6</v>
      </c>
      <c r="BA210">
        <v>9.3699999999999992</v>
      </c>
      <c r="BB210">
        <v>7.8</v>
      </c>
      <c r="BC210">
        <v>0.66</v>
      </c>
      <c r="BD210">
        <v>0.63</v>
      </c>
      <c r="BE210">
        <v>3.83</v>
      </c>
      <c r="BF210">
        <v>5.05</v>
      </c>
      <c r="BG210">
        <v>2.5099999999999998</v>
      </c>
      <c r="BH210">
        <v>2.5099999999999998</v>
      </c>
      <c r="BI210">
        <v>3.09</v>
      </c>
      <c r="BJ210">
        <v>6.99</v>
      </c>
      <c r="BK210">
        <v>4.12</v>
      </c>
      <c r="BL210">
        <v>4.12</v>
      </c>
      <c r="BM210">
        <v>0.24</v>
      </c>
      <c r="BN210">
        <v>3.82</v>
      </c>
      <c r="BO210">
        <v>8.8000000000000007</v>
      </c>
      <c r="BP210">
        <v>12.77</v>
      </c>
      <c r="BQ210">
        <v>13.87</v>
      </c>
    </row>
    <row r="211" spans="1:69">
      <c r="A211" s="7" t="s">
        <v>3055</v>
      </c>
      <c r="B211" s="7" t="s">
        <v>3054</v>
      </c>
      <c r="C211" s="7" t="s">
        <v>773</v>
      </c>
      <c r="AX211">
        <v>0.51</v>
      </c>
      <c r="AY211">
        <v>0.52</v>
      </c>
      <c r="AZ211">
        <v>1.1299999999999999</v>
      </c>
      <c r="BA211">
        <v>7.0000000000000007E-2</v>
      </c>
      <c r="BB211">
        <v>7.0000000000000007E-2</v>
      </c>
      <c r="BC211">
        <v>7.0000000000000007E-2</v>
      </c>
      <c r="BD211">
        <v>0.73</v>
      </c>
      <c r="BE211">
        <v>7.0000000000000007E-2</v>
      </c>
      <c r="BF211">
        <v>0.73</v>
      </c>
      <c r="BG211">
        <v>7.0000000000000007E-2</v>
      </c>
      <c r="BH211">
        <v>7.0000000000000007E-2</v>
      </c>
      <c r="BI211">
        <v>7.0000000000000007E-2</v>
      </c>
      <c r="BJ211">
        <v>7.0000000000000007E-2</v>
      </c>
      <c r="BK211">
        <v>7.0000000000000007E-2</v>
      </c>
      <c r="BL211">
        <v>7.0000000000000007E-2</v>
      </c>
      <c r="BM211">
        <v>4.1900000000000004</v>
      </c>
      <c r="BN211">
        <v>4.1900000000000004</v>
      </c>
      <c r="BO211">
        <v>7.0000000000000007E-2</v>
      </c>
      <c r="BP211">
        <v>7.0000000000000007E-2</v>
      </c>
      <c r="BQ211">
        <v>5.07</v>
      </c>
    </row>
    <row r="212" spans="1:69">
      <c r="A212" s="7" t="s">
        <v>3035</v>
      </c>
      <c r="B212" s="7" t="s">
        <v>3034</v>
      </c>
      <c r="C212" s="7" t="s">
        <v>773</v>
      </c>
      <c r="AP212">
        <v>1.6</v>
      </c>
    </row>
    <row r="213" spans="1:69">
      <c r="A213" s="7" t="s">
        <v>4268</v>
      </c>
      <c r="B213" s="7" t="s">
        <v>3032</v>
      </c>
      <c r="C213" s="7" t="s">
        <v>773</v>
      </c>
    </row>
    <row r="214" spans="1:69">
      <c r="A214" s="7" t="s">
        <v>3029</v>
      </c>
      <c r="B214" s="7" t="s">
        <v>3028</v>
      </c>
      <c r="C214" s="7" t="s">
        <v>773</v>
      </c>
    </row>
    <row r="215" spans="1:69">
      <c r="A215" s="7" t="s">
        <v>3027</v>
      </c>
      <c r="B215" s="7" t="s">
        <v>3026</v>
      </c>
      <c r="C215" s="7" t="s">
        <v>773</v>
      </c>
    </row>
    <row r="216" spans="1:69">
      <c r="A216" s="7" t="s">
        <v>3025</v>
      </c>
      <c r="B216" s="7" t="s">
        <v>3024</v>
      </c>
      <c r="C216" s="7" t="s">
        <v>773</v>
      </c>
    </row>
    <row r="217" spans="1:69">
      <c r="A217" s="7" t="s">
        <v>3023</v>
      </c>
      <c r="B217" s="7" t="s">
        <v>3022</v>
      </c>
      <c r="C217" s="7" t="s">
        <v>773</v>
      </c>
    </row>
    <row r="218" spans="1:69">
      <c r="A218" s="7" t="s">
        <v>4267</v>
      </c>
      <c r="B218" s="7" t="s">
        <v>3020</v>
      </c>
      <c r="C218" s="7" t="s">
        <v>773</v>
      </c>
    </row>
    <row r="219" spans="1:69">
      <c r="A219" s="7" t="s">
        <v>4266</v>
      </c>
      <c r="B219" s="7" t="s">
        <v>3001</v>
      </c>
      <c r="C219" s="7" t="s">
        <v>773</v>
      </c>
    </row>
    <row r="220" spans="1:69">
      <c r="A220" s="7" t="s">
        <v>4265</v>
      </c>
      <c r="B220" s="7" t="s">
        <v>2998</v>
      </c>
      <c r="C220" s="7" t="s">
        <v>773</v>
      </c>
    </row>
    <row r="221" spans="1:69">
      <c r="A221" s="7" t="s">
        <v>4264</v>
      </c>
      <c r="B221" s="7" t="s">
        <v>1352</v>
      </c>
      <c r="C221" s="7" t="s">
        <v>773</v>
      </c>
    </row>
    <row r="222" spans="1:69">
      <c r="A222" s="7" t="s">
        <v>2988</v>
      </c>
      <c r="B222" s="7" t="s">
        <v>2987</v>
      </c>
      <c r="C222" s="7" t="s">
        <v>773</v>
      </c>
    </row>
    <row r="223" spans="1:69">
      <c r="A223" s="7" t="s">
        <v>4263</v>
      </c>
      <c r="B223" s="7" t="s">
        <v>4262</v>
      </c>
      <c r="C223" s="7" t="s">
        <v>773</v>
      </c>
      <c r="G223">
        <v>390.05</v>
      </c>
      <c r="K223">
        <v>448.57</v>
      </c>
      <c r="O223">
        <v>362.7</v>
      </c>
      <c r="S223">
        <v>350.2</v>
      </c>
      <c r="W223">
        <v>291.5</v>
      </c>
      <c r="Y223">
        <v>237.87</v>
      </c>
      <c r="Z223">
        <v>167.94</v>
      </c>
      <c r="AA223">
        <v>158</v>
      </c>
      <c r="AB223">
        <v>148.06</v>
      </c>
      <c r="AC223">
        <v>138.12</v>
      </c>
      <c r="AD223">
        <v>128.19</v>
      </c>
      <c r="AE223">
        <v>118.25</v>
      </c>
      <c r="AF223">
        <v>108.31</v>
      </c>
      <c r="AG223">
        <v>98.37</v>
      </c>
      <c r="AH223">
        <v>88.44</v>
      </c>
      <c r="AI223">
        <v>78.5</v>
      </c>
      <c r="AJ223">
        <v>68.56</v>
      </c>
      <c r="AK223">
        <v>182.14</v>
      </c>
      <c r="AL223">
        <v>218.69</v>
      </c>
      <c r="AM223">
        <v>238.75</v>
      </c>
      <c r="AN223">
        <v>230</v>
      </c>
      <c r="AO223">
        <v>428</v>
      </c>
      <c r="AP223">
        <v>450.33</v>
      </c>
      <c r="AQ223">
        <v>540.45000000000005</v>
      </c>
      <c r="AR223">
        <v>528.69000000000005</v>
      </c>
      <c r="AS223">
        <v>568.89</v>
      </c>
      <c r="AT223">
        <v>625.95000000000005</v>
      </c>
      <c r="AU223">
        <v>601.24</v>
      </c>
      <c r="AV223">
        <v>577.51</v>
      </c>
      <c r="AW223">
        <v>602.92999999999995</v>
      </c>
      <c r="AX223">
        <v>582.25</v>
      </c>
      <c r="AY223">
        <v>563.91</v>
      </c>
      <c r="AZ223">
        <v>538.94000000000005</v>
      </c>
      <c r="BA223">
        <v>511.04</v>
      </c>
      <c r="BB223">
        <v>485.69</v>
      </c>
      <c r="BC223">
        <v>419.07</v>
      </c>
      <c r="BD223">
        <v>392.94</v>
      </c>
      <c r="BE223">
        <v>368.04</v>
      </c>
      <c r="BF223">
        <v>354.79</v>
      </c>
      <c r="BG223">
        <v>764.28</v>
      </c>
      <c r="BH223">
        <v>848.81</v>
      </c>
      <c r="BI223">
        <v>963.61</v>
      </c>
      <c r="BJ223">
        <v>958.44</v>
      </c>
      <c r="BK223">
        <v>983.15</v>
      </c>
      <c r="BL223">
        <v>952.11</v>
      </c>
      <c r="BM223">
        <v>986.14</v>
      </c>
      <c r="BN223">
        <v>936.92</v>
      </c>
      <c r="BO223">
        <v>925.97</v>
      </c>
      <c r="BP223">
        <v>884.23</v>
      </c>
      <c r="BQ223">
        <v>875.93</v>
      </c>
    </row>
    <row r="224" spans="1:69">
      <c r="A224" s="7" t="s">
        <v>4261</v>
      </c>
      <c r="B224" s="7" t="s">
        <v>4260</v>
      </c>
      <c r="C224" s="7" t="s">
        <v>773</v>
      </c>
      <c r="G224">
        <v>319.36</v>
      </c>
      <c r="K224">
        <v>320.19</v>
      </c>
      <c r="O224">
        <v>223.19</v>
      </c>
      <c r="S224">
        <v>295.67</v>
      </c>
      <c r="W224">
        <v>208.81</v>
      </c>
      <c r="Y224">
        <v>112.3</v>
      </c>
      <c r="Z224">
        <v>64</v>
      </c>
      <c r="AA224">
        <v>-12.91</v>
      </c>
      <c r="AB224">
        <v>-48.4</v>
      </c>
      <c r="AC224">
        <v>-69.92</v>
      </c>
      <c r="AD224">
        <v>-61.18</v>
      </c>
      <c r="AE224">
        <v>-63.25</v>
      </c>
      <c r="AF224">
        <v>-77.83</v>
      </c>
      <c r="AG224">
        <v>-87.95</v>
      </c>
      <c r="AH224">
        <v>-103.09</v>
      </c>
      <c r="AI224">
        <v>-119.86</v>
      </c>
      <c r="AJ224">
        <v>-132.91</v>
      </c>
      <c r="AK224">
        <v>-46.42</v>
      </c>
      <c r="AL224">
        <v>-9.8000000000000007</v>
      </c>
      <c r="AM224">
        <v>33.15</v>
      </c>
      <c r="AN224">
        <v>1.1100000000000001</v>
      </c>
      <c r="AO224">
        <v>181.18</v>
      </c>
      <c r="AP224">
        <v>292.7</v>
      </c>
      <c r="AQ224">
        <v>211.96</v>
      </c>
      <c r="AR224">
        <v>268.79000000000002</v>
      </c>
      <c r="AS224">
        <v>347.39</v>
      </c>
      <c r="AT224">
        <v>470.9</v>
      </c>
      <c r="AU224">
        <v>457.43</v>
      </c>
      <c r="AV224">
        <v>427.85</v>
      </c>
      <c r="AW224">
        <v>461.55</v>
      </c>
      <c r="AX224">
        <v>415.46</v>
      </c>
      <c r="AY224">
        <v>387.85</v>
      </c>
      <c r="AZ224">
        <v>385.87</v>
      </c>
      <c r="BA224">
        <v>363.79</v>
      </c>
      <c r="BB224">
        <v>296.79000000000002</v>
      </c>
      <c r="BC224">
        <v>233.24</v>
      </c>
      <c r="BD224">
        <v>190.65</v>
      </c>
      <c r="BE224">
        <v>179.73</v>
      </c>
      <c r="BF224">
        <v>253.62</v>
      </c>
      <c r="BG224">
        <v>582.22</v>
      </c>
      <c r="BH224">
        <v>689.54</v>
      </c>
      <c r="BI224">
        <v>678.33</v>
      </c>
      <c r="BJ224">
        <v>687.83</v>
      </c>
      <c r="BK224">
        <v>765.78</v>
      </c>
      <c r="BL224">
        <v>802.41</v>
      </c>
      <c r="BM224">
        <v>745.39</v>
      </c>
      <c r="BN224">
        <v>784.56</v>
      </c>
      <c r="BO224">
        <v>784.36</v>
      </c>
      <c r="BP224">
        <v>806.68</v>
      </c>
      <c r="BQ224">
        <v>793.6</v>
      </c>
    </row>
    <row r="225" spans="1:69">
      <c r="A225" s="7" t="s">
        <v>4259</v>
      </c>
      <c r="B225" s="7" t="s">
        <v>4258</v>
      </c>
      <c r="C225" s="7" t="s">
        <v>773</v>
      </c>
      <c r="G225">
        <v>159.02000000000001</v>
      </c>
      <c r="K225">
        <v>274.89</v>
      </c>
      <c r="O225">
        <v>105.56</v>
      </c>
      <c r="S225">
        <v>232.09</v>
      </c>
      <c r="U225">
        <v>83.11</v>
      </c>
      <c r="V225">
        <v>83.15</v>
      </c>
      <c r="W225">
        <v>85.59</v>
      </c>
      <c r="X225">
        <v>0.13</v>
      </c>
      <c r="Y225">
        <v>1.4</v>
      </c>
      <c r="Z225">
        <v>1.7</v>
      </c>
      <c r="AA225">
        <v>20.170000000000002</v>
      </c>
      <c r="AB225">
        <v>0.28999999999999998</v>
      </c>
      <c r="AC225">
        <v>8.6999999999999993</v>
      </c>
      <c r="AD225">
        <v>23.19</v>
      </c>
      <c r="AE225">
        <v>30.15</v>
      </c>
      <c r="AF225">
        <v>0.22</v>
      </c>
      <c r="AG225">
        <v>0.74</v>
      </c>
      <c r="AH225">
        <v>1.1000000000000001</v>
      </c>
      <c r="AI225">
        <v>2.02</v>
      </c>
      <c r="AJ225">
        <v>4.0199999999999996</v>
      </c>
      <c r="AK225">
        <v>92.72</v>
      </c>
      <c r="AL225">
        <v>133.52000000000001</v>
      </c>
      <c r="AM225">
        <v>227.95</v>
      </c>
      <c r="AN225">
        <v>4.67</v>
      </c>
      <c r="AO225">
        <v>231.79</v>
      </c>
      <c r="AP225">
        <v>465.59</v>
      </c>
      <c r="AQ225">
        <v>492.5</v>
      </c>
      <c r="AR225">
        <v>46.22</v>
      </c>
      <c r="AS225">
        <v>208.15</v>
      </c>
      <c r="AT225">
        <v>339.08</v>
      </c>
      <c r="AU225">
        <v>396.02</v>
      </c>
      <c r="AV225">
        <v>15.1</v>
      </c>
      <c r="AW225">
        <v>109.11</v>
      </c>
      <c r="AX225">
        <v>108.55</v>
      </c>
      <c r="AY225">
        <v>120.53</v>
      </c>
      <c r="AZ225">
        <v>3.19</v>
      </c>
      <c r="BA225">
        <v>3.91</v>
      </c>
      <c r="BB225">
        <v>3.91</v>
      </c>
      <c r="BC225">
        <v>5.21</v>
      </c>
      <c r="BD225">
        <v>2.41</v>
      </c>
      <c r="BE225">
        <v>20.420000000000002</v>
      </c>
      <c r="BF225">
        <v>26.03</v>
      </c>
      <c r="BG225">
        <v>78.97</v>
      </c>
      <c r="BH225">
        <v>60.73</v>
      </c>
      <c r="BI225">
        <v>64.760000000000005</v>
      </c>
      <c r="BJ225">
        <v>98.31</v>
      </c>
      <c r="BK225">
        <v>184.82</v>
      </c>
      <c r="BL225">
        <v>17.62</v>
      </c>
      <c r="BM225">
        <v>33.71</v>
      </c>
      <c r="BN225">
        <v>112.75</v>
      </c>
      <c r="BO225">
        <v>121.98</v>
      </c>
      <c r="BP225">
        <v>14.04</v>
      </c>
      <c r="BQ225">
        <v>37.03</v>
      </c>
    </row>
    <row r="226" spans="1:69">
      <c r="A226" s="7" t="s">
        <v>2986</v>
      </c>
      <c r="B226" s="7" t="s">
        <v>228</v>
      </c>
      <c r="C226" s="7" t="s">
        <v>773</v>
      </c>
      <c r="G226">
        <v>211.3</v>
      </c>
      <c r="K226">
        <v>330.57</v>
      </c>
      <c r="O226">
        <v>370.09</v>
      </c>
      <c r="S226">
        <v>347.5</v>
      </c>
      <c r="W226">
        <v>368.99</v>
      </c>
      <c r="Y226">
        <v>388.95</v>
      </c>
      <c r="Z226">
        <v>393.69</v>
      </c>
      <c r="AA226">
        <v>461.19</v>
      </c>
      <c r="AB226">
        <v>465.79</v>
      </c>
      <c r="AC226">
        <v>468.74</v>
      </c>
      <c r="AD226">
        <v>456.43</v>
      </c>
      <c r="AE226">
        <v>438.78</v>
      </c>
      <c r="AF226">
        <v>424.79</v>
      </c>
      <c r="AG226">
        <v>404.02</v>
      </c>
      <c r="AH226">
        <v>401.32</v>
      </c>
      <c r="AI226">
        <v>401.78</v>
      </c>
      <c r="AJ226">
        <v>400.98</v>
      </c>
      <c r="AK226">
        <v>405.26</v>
      </c>
      <c r="AL226">
        <v>410.42</v>
      </c>
      <c r="AM226">
        <v>408.17</v>
      </c>
      <c r="AN226">
        <v>422.33</v>
      </c>
      <c r="AO226">
        <v>463.35</v>
      </c>
      <c r="AP226">
        <v>526.89</v>
      </c>
      <c r="AQ226">
        <v>565.59</v>
      </c>
      <c r="AR226">
        <v>584.76</v>
      </c>
      <c r="AS226">
        <v>600.20000000000005</v>
      </c>
      <c r="AT226">
        <v>614.79999999999995</v>
      </c>
      <c r="AU226">
        <v>607.16</v>
      </c>
      <c r="AV226">
        <v>619.98</v>
      </c>
      <c r="AW226">
        <v>635.35</v>
      </c>
      <c r="AX226">
        <v>646.16</v>
      </c>
      <c r="AY226">
        <v>672.49</v>
      </c>
      <c r="AZ226">
        <v>670.58</v>
      </c>
      <c r="BA226">
        <v>639.41</v>
      </c>
      <c r="BB226">
        <v>645.87</v>
      </c>
      <c r="BC226">
        <v>708.92</v>
      </c>
      <c r="BD226">
        <v>716.39</v>
      </c>
      <c r="BE226">
        <v>729.65</v>
      </c>
      <c r="BF226">
        <v>738.77</v>
      </c>
      <c r="BG226" s="652">
        <v>1147.73</v>
      </c>
      <c r="BH226" s="652">
        <v>1118.3599999999999</v>
      </c>
      <c r="BI226" s="652">
        <v>1054.8699999999999</v>
      </c>
      <c r="BJ226" s="652">
        <v>1012.32</v>
      </c>
      <c r="BK226">
        <v>980.81</v>
      </c>
      <c r="BL226">
        <v>921.12</v>
      </c>
      <c r="BM226">
        <v>892.44</v>
      </c>
      <c r="BN226">
        <v>829.14</v>
      </c>
      <c r="BO226">
        <v>552.36</v>
      </c>
      <c r="BP226">
        <v>513.04</v>
      </c>
      <c r="BQ226">
        <v>509.57</v>
      </c>
    </row>
    <row r="227" spans="1:69">
      <c r="A227" s="7" t="s">
        <v>2985</v>
      </c>
      <c r="B227" s="7" t="s">
        <v>226</v>
      </c>
      <c r="C227" s="7" t="s">
        <v>773</v>
      </c>
      <c r="G227">
        <v>211.3</v>
      </c>
      <c r="K227">
        <v>330.57</v>
      </c>
      <c r="O227">
        <v>370.09</v>
      </c>
      <c r="S227">
        <v>347.5</v>
      </c>
      <c r="W227">
        <v>368.99</v>
      </c>
      <c r="Y227">
        <v>388.95</v>
      </c>
      <c r="Z227">
        <v>393.69</v>
      </c>
      <c r="AA227">
        <v>461.19</v>
      </c>
      <c r="AB227">
        <v>465.79</v>
      </c>
      <c r="AC227">
        <v>468.74</v>
      </c>
      <c r="AD227">
        <v>456.43</v>
      </c>
      <c r="AE227">
        <v>438.78</v>
      </c>
      <c r="AF227">
        <v>424.79</v>
      </c>
      <c r="AG227">
        <v>404.02</v>
      </c>
      <c r="AH227">
        <v>401.32</v>
      </c>
      <c r="AI227">
        <v>401.78</v>
      </c>
      <c r="AJ227">
        <v>400.98</v>
      </c>
      <c r="AK227">
        <v>405.26</v>
      </c>
      <c r="AL227">
        <v>410.42</v>
      </c>
      <c r="AM227">
        <v>408.17</v>
      </c>
      <c r="AN227">
        <v>422.33</v>
      </c>
      <c r="AO227">
        <v>463.35</v>
      </c>
      <c r="AP227">
        <v>526.89</v>
      </c>
      <c r="AQ227">
        <v>565.59</v>
      </c>
      <c r="AR227">
        <v>584.76</v>
      </c>
      <c r="AS227">
        <v>600.20000000000005</v>
      </c>
      <c r="AT227">
        <v>614.79999999999995</v>
      </c>
      <c r="AU227">
        <v>607.16</v>
      </c>
      <c r="AV227">
        <v>619.98</v>
      </c>
      <c r="AW227">
        <v>635.35</v>
      </c>
      <c r="AX227">
        <v>646.16</v>
      </c>
      <c r="AY227">
        <v>672.49</v>
      </c>
      <c r="AZ227">
        <v>670.58</v>
      </c>
      <c r="BA227">
        <v>639.41</v>
      </c>
      <c r="BB227">
        <v>645.87</v>
      </c>
      <c r="BC227">
        <v>708.92</v>
      </c>
      <c r="BD227">
        <v>716.39</v>
      </c>
      <c r="BE227">
        <v>729.65</v>
      </c>
      <c r="BF227">
        <v>738.77</v>
      </c>
      <c r="BG227" s="652">
        <v>1147.73</v>
      </c>
      <c r="BH227" s="652">
        <v>1118.3599999999999</v>
      </c>
      <c r="BI227" s="652">
        <v>1054.8699999999999</v>
      </c>
      <c r="BJ227" s="652">
        <v>1012.32</v>
      </c>
      <c r="BK227">
        <v>980.81</v>
      </c>
      <c r="BL227">
        <v>921.12</v>
      </c>
      <c r="BM227">
        <v>892.44</v>
      </c>
      <c r="BN227">
        <v>829.14</v>
      </c>
      <c r="BO227">
        <v>552.36</v>
      </c>
      <c r="BP227">
        <v>513.04</v>
      </c>
      <c r="BQ227">
        <v>509.57</v>
      </c>
    </row>
    <row r="228" spans="1:69">
      <c r="A228" s="7" t="s">
        <v>2984</v>
      </c>
      <c r="B228" s="7" t="s">
        <v>241</v>
      </c>
      <c r="C228" s="7" t="s">
        <v>773</v>
      </c>
      <c r="G228">
        <v>170</v>
      </c>
      <c r="K228">
        <v>195</v>
      </c>
      <c r="O228">
        <v>195</v>
      </c>
      <c r="S228">
        <v>195</v>
      </c>
      <c r="W228">
        <v>195</v>
      </c>
      <c r="Y228">
        <v>195</v>
      </c>
      <c r="Z228">
        <v>65.34</v>
      </c>
      <c r="AA228">
        <v>87.77</v>
      </c>
      <c r="AB228">
        <v>87.77</v>
      </c>
      <c r="AC228">
        <v>87.77</v>
      </c>
      <c r="AD228">
        <v>87.77</v>
      </c>
      <c r="AE228">
        <v>87.77</v>
      </c>
      <c r="AF228">
        <v>87.77</v>
      </c>
      <c r="AG228">
        <v>87.77</v>
      </c>
      <c r="AH228">
        <v>87.77</v>
      </c>
      <c r="AI228">
        <v>87.77</v>
      </c>
      <c r="AJ228">
        <v>87.77</v>
      </c>
      <c r="AK228">
        <v>87.77</v>
      </c>
      <c r="AL228">
        <v>87.77</v>
      </c>
      <c r="AM228">
        <v>87.77</v>
      </c>
      <c r="AN228">
        <v>87.77</v>
      </c>
      <c r="AO228">
        <v>87.77</v>
      </c>
      <c r="AP228">
        <v>87.77</v>
      </c>
      <c r="AQ228">
        <v>87.77</v>
      </c>
      <c r="AR228">
        <v>87.77</v>
      </c>
      <c r="AS228">
        <v>87.77</v>
      </c>
      <c r="AT228">
        <v>87.77</v>
      </c>
      <c r="AU228">
        <v>87.77</v>
      </c>
      <c r="AV228">
        <v>87.77</v>
      </c>
      <c r="AW228">
        <v>87.77</v>
      </c>
      <c r="AX228">
        <v>87.77</v>
      </c>
      <c r="AY228">
        <v>87.77</v>
      </c>
      <c r="AZ228">
        <v>87.77</v>
      </c>
      <c r="BA228">
        <v>87.77</v>
      </c>
      <c r="BB228">
        <v>87.77</v>
      </c>
      <c r="BC228">
        <v>92.38</v>
      </c>
      <c r="BD228">
        <v>92.38</v>
      </c>
      <c r="BE228">
        <v>92.38</v>
      </c>
      <c r="BF228">
        <v>92.38</v>
      </c>
      <c r="BG228">
        <v>211.81</v>
      </c>
      <c r="BH228">
        <v>211.81</v>
      </c>
      <c r="BI228">
        <v>211.81</v>
      </c>
      <c r="BJ228">
        <v>211.81</v>
      </c>
      <c r="BK228">
        <v>211.81</v>
      </c>
      <c r="BL228">
        <v>211.81</v>
      </c>
      <c r="BM228">
        <v>211.81</v>
      </c>
      <c r="BN228">
        <v>211.81</v>
      </c>
      <c r="BO228">
        <v>211.81</v>
      </c>
      <c r="BP228">
        <v>211.81</v>
      </c>
      <c r="BQ228">
        <v>211.81</v>
      </c>
    </row>
    <row r="229" spans="1:69">
      <c r="A229" s="7" t="s">
        <v>2983</v>
      </c>
      <c r="B229" s="7" t="s">
        <v>239</v>
      </c>
      <c r="C229" s="7" t="s">
        <v>773</v>
      </c>
      <c r="G229">
        <v>170</v>
      </c>
      <c r="K229">
        <v>195</v>
      </c>
      <c r="O229">
        <v>195</v>
      </c>
      <c r="S229">
        <v>195</v>
      </c>
      <c r="W229">
        <v>195</v>
      </c>
      <c r="Y229">
        <v>195</v>
      </c>
      <c r="Z229">
        <v>65.34</v>
      </c>
      <c r="AA229">
        <v>87.77</v>
      </c>
      <c r="AB229">
        <v>87.77</v>
      </c>
      <c r="AC229">
        <v>87.77</v>
      </c>
      <c r="AD229">
        <v>87.77</v>
      </c>
      <c r="AE229">
        <v>87.77</v>
      </c>
      <c r="AF229">
        <v>87.77</v>
      </c>
      <c r="AG229">
        <v>87.77</v>
      </c>
      <c r="AH229">
        <v>87.77</v>
      </c>
      <c r="AI229">
        <v>87.77</v>
      </c>
      <c r="AJ229">
        <v>87.77</v>
      </c>
      <c r="AK229">
        <v>87.77</v>
      </c>
      <c r="AL229">
        <v>87.77</v>
      </c>
      <c r="AM229">
        <v>87.77</v>
      </c>
      <c r="AN229">
        <v>87.77</v>
      </c>
      <c r="AO229">
        <v>87.77</v>
      </c>
      <c r="AP229">
        <v>87.77</v>
      </c>
      <c r="AQ229">
        <v>87.77</v>
      </c>
      <c r="AR229">
        <v>87.77</v>
      </c>
      <c r="AS229">
        <v>87.77</v>
      </c>
      <c r="AT229">
        <v>87.77</v>
      </c>
      <c r="AU229">
        <v>87.77</v>
      </c>
      <c r="AV229">
        <v>87.77</v>
      </c>
      <c r="AW229">
        <v>87.77</v>
      </c>
      <c r="AX229">
        <v>87.77</v>
      </c>
      <c r="AY229">
        <v>87.77</v>
      </c>
      <c r="AZ229">
        <v>87.77</v>
      </c>
      <c r="BA229">
        <v>87.77</v>
      </c>
      <c r="BB229">
        <v>87.77</v>
      </c>
      <c r="BC229">
        <v>92.38</v>
      </c>
      <c r="BD229">
        <v>92.38</v>
      </c>
      <c r="BE229">
        <v>92.38</v>
      </c>
      <c r="BF229">
        <v>92.38</v>
      </c>
      <c r="BG229">
        <v>211.81</v>
      </c>
      <c r="BH229">
        <v>211.81</v>
      </c>
      <c r="BI229">
        <v>211.81</v>
      </c>
      <c r="BJ229">
        <v>211.81</v>
      </c>
      <c r="BK229">
        <v>211.81</v>
      </c>
      <c r="BL229">
        <v>211.81</v>
      </c>
      <c r="BM229">
        <v>211.81</v>
      </c>
      <c r="BN229">
        <v>211.81</v>
      </c>
      <c r="BO229">
        <v>211.81</v>
      </c>
      <c r="BP229">
        <v>211.81</v>
      </c>
      <c r="BQ229">
        <v>211.81</v>
      </c>
    </row>
    <row r="230" spans="1:69">
      <c r="A230" s="7" t="s">
        <v>2982</v>
      </c>
      <c r="B230" s="7" t="s">
        <v>237</v>
      </c>
      <c r="C230" s="7" t="s">
        <v>773</v>
      </c>
    </row>
    <row r="231" spans="1:69">
      <c r="A231" s="7" t="s">
        <v>2981</v>
      </c>
      <c r="B231" s="7" t="s">
        <v>2980</v>
      </c>
      <c r="C231" s="7" t="s">
        <v>773</v>
      </c>
    </row>
    <row r="232" spans="1:69">
      <c r="A232" s="7" t="s">
        <v>2979</v>
      </c>
      <c r="B232" s="7" t="s">
        <v>235</v>
      </c>
      <c r="C232" s="7" t="s">
        <v>773</v>
      </c>
      <c r="G232">
        <v>-0.93</v>
      </c>
      <c r="K232">
        <v>31.96</v>
      </c>
      <c r="O232">
        <v>31.96</v>
      </c>
      <c r="S232">
        <v>31.96</v>
      </c>
      <c r="W232">
        <v>31.96</v>
      </c>
      <c r="Y232">
        <v>31.96</v>
      </c>
      <c r="Z232">
        <v>162.63</v>
      </c>
      <c r="AA232">
        <v>202.2</v>
      </c>
      <c r="AB232">
        <v>202.2</v>
      </c>
      <c r="AC232">
        <v>202.2</v>
      </c>
      <c r="AD232">
        <v>202.2</v>
      </c>
      <c r="AE232">
        <v>202.2</v>
      </c>
      <c r="AF232">
        <v>202.2</v>
      </c>
      <c r="AG232">
        <v>202.2</v>
      </c>
      <c r="AH232">
        <v>202.2</v>
      </c>
      <c r="AI232">
        <v>202.2</v>
      </c>
      <c r="AJ232">
        <v>202.2</v>
      </c>
      <c r="AK232">
        <v>202.2</v>
      </c>
      <c r="AL232">
        <v>202.2</v>
      </c>
      <c r="AM232">
        <v>202.2</v>
      </c>
      <c r="AN232">
        <v>202.2</v>
      </c>
      <c r="AO232">
        <v>202.2</v>
      </c>
      <c r="AP232">
        <v>211.78</v>
      </c>
      <c r="AQ232">
        <v>211.78</v>
      </c>
      <c r="AR232">
        <v>211.78</v>
      </c>
      <c r="AS232">
        <v>211.78</v>
      </c>
      <c r="AT232">
        <v>211.78</v>
      </c>
      <c r="AU232">
        <v>211.78</v>
      </c>
      <c r="AV232">
        <v>211.78</v>
      </c>
      <c r="AW232">
        <v>211.78</v>
      </c>
      <c r="AX232">
        <v>211.78</v>
      </c>
      <c r="AY232">
        <v>211.78</v>
      </c>
      <c r="AZ232">
        <v>211.78</v>
      </c>
      <c r="BA232">
        <v>211.78</v>
      </c>
      <c r="BB232">
        <v>211.78</v>
      </c>
      <c r="BC232">
        <v>245.14</v>
      </c>
      <c r="BD232">
        <v>245.14</v>
      </c>
      <c r="BE232">
        <v>245.14</v>
      </c>
      <c r="BF232">
        <v>245.14</v>
      </c>
      <c r="BG232">
        <v>584.9</v>
      </c>
      <c r="BH232">
        <v>584.9</v>
      </c>
      <c r="BI232">
        <v>584.9</v>
      </c>
      <c r="BJ232">
        <v>584.9</v>
      </c>
      <c r="BK232">
        <v>584.9</v>
      </c>
      <c r="BL232">
        <v>584.9</v>
      </c>
      <c r="BM232">
        <v>588.36</v>
      </c>
      <c r="BN232">
        <v>588.36</v>
      </c>
      <c r="BO232">
        <v>588.36</v>
      </c>
      <c r="BP232">
        <v>588.36</v>
      </c>
      <c r="BQ232">
        <v>588.36</v>
      </c>
    </row>
    <row r="233" spans="1:69">
      <c r="A233" s="7" t="s">
        <v>2978</v>
      </c>
      <c r="B233" s="7" t="s">
        <v>2977</v>
      </c>
      <c r="C233" s="7" t="s">
        <v>773</v>
      </c>
      <c r="G233">
        <v>-0.93</v>
      </c>
      <c r="K233">
        <v>24.86</v>
      </c>
      <c r="O233">
        <v>24.86</v>
      </c>
      <c r="S233">
        <v>24.86</v>
      </c>
      <c r="W233">
        <v>24.86</v>
      </c>
      <c r="Y233">
        <v>24.86</v>
      </c>
      <c r="Z233">
        <v>25.53</v>
      </c>
      <c r="AA233">
        <v>65.099999999999994</v>
      </c>
      <c r="AB233">
        <v>65.099999999999994</v>
      </c>
      <c r="AC233">
        <v>65.099999999999994</v>
      </c>
      <c r="AD233">
        <v>65.099999999999994</v>
      </c>
      <c r="AE233">
        <v>65.099999999999994</v>
      </c>
      <c r="AF233">
        <v>65.099999999999994</v>
      </c>
      <c r="AG233">
        <v>65.099999999999994</v>
      </c>
      <c r="AH233">
        <v>65.099999999999994</v>
      </c>
      <c r="AI233">
        <v>65.099999999999994</v>
      </c>
      <c r="AJ233">
        <v>65.099999999999994</v>
      </c>
      <c r="AK233">
        <v>65.099999999999994</v>
      </c>
      <c r="AL233">
        <v>65.099999999999994</v>
      </c>
      <c r="AM233">
        <v>65.099999999999994</v>
      </c>
      <c r="AN233">
        <v>65.099999999999994</v>
      </c>
      <c r="AO233">
        <v>65.099999999999994</v>
      </c>
      <c r="AP233">
        <v>74.69</v>
      </c>
      <c r="AQ233">
        <v>65.099999999999994</v>
      </c>
      <c r="AR233">
        <v>65.099999999999994</v>
      </c>
      <c r="AS233">
        <v>65.099999999999994</v>
      </c>
      <c r="AT233">
        <v>65.099999999999994</v>
      </c>
      <c r="AU233">
        <v>65.099999999999994</v>
      </c>
      <c r="AV233">
        <v>65.099999999999994</v>
      </c>
      <c r="AW233">
        <v>65.099999999999994</v>
      </c>
      <c r="AX233">
        <v>65.099999999999994</v>
      </c>
      <c r="AY233">
        <v>65.099999999999994</v>
      </c>
      <c r="AZ233">
        <v>65.099999999999994</v>
      </c>
      <c r="BA233">
        <v>65.099999999999994</v>
      </c>
      <c r="BB233">
        <v>65.099999999999994</v>
      </c>
      <c r="BC233">
        <v>108.04</v>
      </c>
      <c r="BD233">
        <v>108.04</v>
      </c>
      <c r="BE233">
        <v>108.04</v>
      </c>
      <c r="BF233">
        <v>108.04</v>
      </c>
      <c r="BG233">
        <v>447.8</v>
      </c>
      <c r="BH233">
        <v>447.8</v>
      </c>
      <c r="BI233">
        <v>447.8</v>
      </c>
      <c r="BJ233">
        <v>447.8</v>
      </c>
      <c r="BK233">
        <v>447.8</v>
      </c>
      <c r="BL233">
        <v>447.8</v>
      </c>
      <c r="BM233">
        <v>447.8</v>
      </c>
      <c r="BN233">
        <v>447.8</v>
      </c>
      <c r="BO233">
        <v>447.8</v>
      </c>
      <c r="BP233">
        <v>447.8</v>
      </c>
      <c r="BQ233">
        <v>447.8</v>
      </c>
    </row>
    <row r="234" spans="1:69">
      <c r="A234" s="7" t="s">
        <v>2962</v>
      </c>
      <c r="B234" s="7" t="s">
        <v>2961</v>
      </c>
      <c r="C234" s="7" t="s">
        <v>773</v>
      </c>
      <c r="K234">
        <v>7.1</v>
      </c>
      <c r="O234">
        <v>7.1</v>
      </c>
      <c r="S234">
        <v>7.1</v>
      </c>
      <c r="W234">
        <v>7.1</v>
      </c>
      <c r="Y234">
        <v>7.1</v>
      </c>
      <c r="Z234">
        <v>7.1</v>
      </c>
      <c r="AU234">
        <v>16.68</v>
      </c>
      <c r="AY234">
        <v>9.58</v>
      </c>
      <c r="AZ234">
        <v>16.68</v>
      </c>
      <c r="BB234">
        <v>16.68</v>
      </c>
    </row>
    <row r="235" spans="1:69">
      <c r="A235" s="7" t="s">
        <v>2960</v>
      </c>
      <c r="B235" s="7" t="s">
        <v>2959</v>
      </c>
      <c r="C235" s="7" t="s">
        <v>773</v>
      </c>
    </row>
    <row r="236" spans="1:69">
      <c r="A236" s="7" t="s">
        <v>2958</v>
      </c>
      <c r="B236" s="7" t="s">
        <v>2957</v>
      </c>
      <c r="C236" s="7" t="s">
        <v>773</v>
      </c>
    </row>
    <row r="237" spans="1:69">
      <c r="A237" s="7" t="s">
        <v>4257</v>
      </c>
      <c r="B237" s="7" t="s">
        <v>1352</v>
      </c>
      <c r="C237" s="7" t="s">
        <v>773</v>
      </c>
      <c r="Z237">
        <v>130</v>
      </c>
      <c r="AA237">
        <v>137.1</v>
      </c>
      <c r="AB237">
        <v>137.1</v>
      </c>
      <c r="AC237">
        <v>137.1</v>
      </c>
      <c r="AD237">
        <v>137.1</v>
      </c>
      <c r="AE237">
        <v>137.1</v>
      </c>
      <c r="AF237">
        <v>137.1</v>
      </c>
      <c r="AG237">
        <v>137.1</v>
      </c>
      <c r="AH237">
        <v>137.1</v>
      </c>
      <c r="AI237">
        <v>137.1</v>
      </c>
      <c r="AJ237">
        <v>137.1</v>
      </c>
      <c r="AK237">
        <v>137.1</v>
      </c>
      <c r="AL237">
        <v>137.1</v>
      </c>
      <c r="AM237">
        <v>137.1</v>
      </c>
      <c r="AN237">
        <v>137.1</v>
      </c>
      <c r="AO237">
        <v>137.1</v>
      </c>
      <c r="AP237">
        <v>137.1</v>
      </c>
      <c r="AQ237">
        <v>146.68</v>
      </c>
      <c r="AR237">
        <v>146.68</v>
      </c>
      <c r="AS237">
        <v>146.68</v>
      </c>
      <c r="AT237">
        <v>146.68</v>
      </c>
      <c r="AU237">
        <v>130</v>
      </c>
      <c r="AV237">
        <v>146.68</v>
      </c>
      <c r="AW237">
        <v>146.68</v>
      </c>
      <c r="AX237">
        <v>146.68</v>
      </c>
      <c r="AY237">
        <v>137.1</v>
      </c>
      <c r="AZ237">
        <v>130</v>
      </c>
      <c r="BA237">
        <v>146.68</v>
      </c>
      <c r="BB237">
        <v>130</v>
      </c>
      <c r="BC237">
        <v>137.1</v>
      </c>
      <c r="BD237">
        <v>137.1</v>
      </c>
      <c r="BE237">
        <v>137.1</v>
      </c>
      <c r="BF237">
        <v>137.1</v>
      </c>
      <c r="BG237">
        <v>137.1</v>
      </c>
      <c r="BH237">
        <v>137.1</v>
      </c>
      <c r="BI237">
        <v>137.1</v>
      </c>
      <c r="BJ237">
        <v>137.1</v>
      </c>
      <c r="BK237">
        <v>137.1</v>
      </c>
      <c r="BL237">
        <v>137.1</v>
      </c>
      <c r="BM237">
        <v>140.55000000000001</v>
      </c>
      <c r="BN237">
        <v>140.55000000000001</v>
      </c>
      <c r="BO237">
        <v>140.55000000000001</v>
      </c>
      <c r="BP237">
        <v>140.55000000000001</v>
      </c>
      <c r="BQ237">
        <v>140.55000000000001</v>
      </c>
    </row>
    <row r="238" spans="1:69">
      <c r="A238" s="7" t="s">
        <v>2950</v>
      </c>
      <c r="B238" s="7" t="s">
        <v>2949</v>
      </c>
      <c r="C238" s="7" t="s">
        <v>773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-29.97</v>
      </c>
      <c r="BB238">
        <v>-29.97</v>
      </c>
      <c r="BC238">
        <v>-29.97</v>
      </c>
      <c r="BD238">
        <v>-29.97</v>
      </c>
      <c r="BE238">
        <v>-29.97</v>
      </c>
      <c r="BF238">
        <v>-29.97</v>
      </c>
      <c r="BG238">
        <v>-82.62</v>
      </c>
      <c r="BH238">
        <v>-82.66</v>
      </c>
      <c r="BI238">
        <v>-82.66</v>
      </c>
      <c r="BJ238">
        <v>-82.66</v>
      </c>
      <c r="BK238">
        <v>-82.66</v>
      </c>
      <c r="BL238">
        <v>-82.66</v>
      </c>
      <c r="BM238">
        <v>-0.06</v>
      </c>
      <c r="BN238">
        <v>-0.06</v>
      </c>
      <c r="BO238">
        <v>-0.06</v>
      </c>
      <c r="BP238">
        <v>-0.06</v>
      </c>
      <c r="BQ238">
        <v>-0.06</v>
      </c>
    </row>
    <row r="239" spans="1:69">
      <c r="A239" s="7" t="s">
        <v>2948</v>
      </c>
      <c r="B239" s="7" t="s">
        <v>2947</v>
      </c>
      <c r="C239" s="7" t="s">
        <v>773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-29.97</v>
      </c>
      <c r="BB239">
        <v>-29.97</v>
      </c>
      <c r="BC239">
        <v>-29.97</v>
      </c>
      <c r="BD239">
        <v>-29.97</v>
      </c>
      <c r="BE239">
        <v>-29.97</v>
      </c>
      <c r="BF239">
        <v>-29.97</v>
      </c>
      <c r="BG239">
        <v>-82.62</v>
      </c>
      <c r="BH239">
        <v>-82.66</v>
      </c>
      <c r="BI239">
        <v>-82.66</v>
      </c>
      <c r="BJ239">
        <v>-82.66</v>
      </c>
      <c r="BK239">
        <v>-82.66</v>
      </c>
      <c r="BL239">
        <v>-82.66</v>
      </c>
      <c r="BM239">
        <v>-0.06</v>
      </c>
      <c r="BN239">
        <v>-0.06</v>
      </c>
      <c r="BO239">
        <v>-0.06</v>
      </c>
      <c r="BP239">
        <v>-0.06</v>
      </c>
      <c r="BQ239">
        <v>-0.06</v>
      </c>
    </row>
    <row r="240" spans="1:69">
      <c r="A240" s="7" t="s">
        <v>2946</v>
      </c>
      <c r="B240" s="7" t="s">
        <v>2945</v>
      </c>
      <c r="C240" s="7" t="s">
        <v>773</v>
      </c>
    </row>
    <row r="241" spans="1:69">
      <c r="A241" s="7" t="s">
        <v>4256</v>
      </c>
      <c r="B241" s="7" t="s">
        <v>1352</v>
      </c>
      <c r="C241" s="7" t="s">
        <v>773</v>
      </c>
      <c r="AA241">
        <v>0</v>
      </c>
      <c r="AE241">
        <v>0</v>
      </c>
      <c r="AI241">
        <v>0</v>
      </c>
      <c r="AM241">
        <v>0</v>
      </c>
      <c r="AQ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</row>
    <row r="242" spans="1:69">
      <c r="A242" s="7" t="s">
        <v>2933</v>
      </c>
      <c r="B242" s="7" t="s">
        <v>1704</v>
      </c>
      <c r="C242" s="7" t="s">
        <v>773</v>
      </c>
      <c r="G242">
        <v>0.02</v>
      </c>
    </row>
    <row r="243" spans="1:69">
      <c r="A243" s="7" t="s">
        <v>2932</v>
      </c>
      <c r="B243" s="7" t="s">
        <v>2931</v>
      </c>
      <c r="C243" s="7" t="s">
        <v>773</v>
      </c>
      <c r="G243">
        <v>0</v>
      </c>
    </row>
    <row r="244" spans="1:69">
      <c r="A244" s="7" t="s">
        <v>2930</v>
      </c>
      <c r="B244" s="7" t="s">
        <v>2929</v>
      </c>
      <c r="C244" s="7" t="s">
        <v>773</v>
      </c>
    </row>
    <row r="245" spans="1:69">
      <c r="A245" s="7" t="s">
        <v>2928</v>
      </c>
      <c r="B245" s="7" t="s">
        <v>2927</v>
      </c>
      <c r="C245" s="7" t="s">
        <v>773</v>
      </c>
    </row>
    <row r="246" spans="1:69">
      <c r="A246" s="7" t="s">
        <v>2926</v>
      </c>
      <c r="B246" s="7" t="s">
        <v>2925</v>
      </c>
      <c r="C246" s="7" t="s">
        <v>773</v>
      </c>
    </row>
    <row r="247" spans="1:69">
      <c r="A247" s="7" t="s">
        <v>2924</v>
      </c>
      <c r="B247" s="7" t="s">
        <v>2923</v>
      </c>
      <c r="C247" s="7" t="s">
        <v>773</v>
      </c>
      <c r="G247">
        <v>0.02</v>
      </c>
    </row>
    <row r="248" spans="1:69">
      <c r="A248" s="7" t="s">
        <v>2922</v>
      </c>
      <c r="B248" s="7" t="s">
        <v>2921</v>
      </c>
      <c r="C248" s="7" t="s">
        <v>773</v>
      </c>
    </row>
    <row r="249" spans="1:69">
      <c r="A249" s="7" t="s">
        <v>2920</v>
      </c>
      <c r="B249" s="7" t="s">
        <v>2919</v>
      </c>
      <c r="C249" s="7" t="s">
        <v>773</v>
      </c>
    </row>
    <row r="250" spans="1:69">
      <c r="A250" s="7" t="s">
        <v>2912</v>
      </c>
      <c r="B250" s="7" t="s">
        <v>2911</v>
      </c>
      <c r="C250" s="7" t="s">
        <v>773</v>
      </c>
    </row>
    <row r="251" spans="1:69">
      <c r="A251" s="7" t="s">
        <v>2908</v>
      </c>
      <c r="B251" s="7" t="s">
        <v>2907</v>
      </c>
      <c r="C251" s="7" t="s">
        <v>773</v>
      </c>
    </row>
    <row r="252" spans="1:69">
      <c r="A252" s="7" t="s">
        <v>4255</v>
      </c>
      <c r="B252" s="7" t="s">
        <v>1352</v>
      </c>
      <c r="C252" s="7" t="s">
        <v>773</v>
      </c>
    </row>
    <row r="253" spans="1:69">
      <c r="A253" s="7" t="s">
        <v>2905</v>
      </c>
      <c r="B253" s="7" t="s">
        <v>233</v>
      </c>
      <c r="C253" s="7" t="s">
        <v>773</v>
      </c>
      <c r="G253">
        <v>42.2</v>
      </c>
      <c r="K253">
        <v>103.61</v>
      </c>
      <c r="O253">
        <v>143.13</v>
      </c>
      <c r="S253">
        <v>120.54</v>
      </c>
      <c r="W253">
        <v>142.03</v>
      </c>
      <c r="Y253">
        <v>161.99</v>
      </c>
      <c r="Z253">
        <v>165.72</v>
      </c>
      <c r="AA253">
        <v>171.22</v>
      </c>
      <c r="AB253">
        <v>175.82</v>
      </c>
      <c r="AC253">
        <v>178.77</v>
      </c>
      <c r="AD253">
        <v>166.46</v>
      </c>
      <c r="AE253">
        <v>148.81</v>
      </c>
      <c r="AF253">
        <v>134.82</v>
      </c>
      <c r="AG253">
        <v>114.05</v>
      </c>
      <c r="AH253">
        <v>111.36</v>
      </c>
      <c r="AI253">
        <v>111.81</v>
      </c>
      <c r="AJ253">
        <v>111.01</v>
      </c>
      <c r="AK253">
        <v>115.29</v>
      </c>
      <c r="AL253">
        <v>120.45</v>
      </c>
      <c r="AM253">
        <v>118.2</v>
      </c>
      <c r="AN253">
        <v>132.36000000000001</v>
      </c>
      <c r="AO253">
        <v>173.38</v>
      </c>
      <c r="AP253">
        <v>227.34</v>
      </c>
      <c r="AQ253">
        <v>266.04000000000002</v>
      </c>
      <c r="AR253">
        <v>285.20999999999998</v>
      </c>
      <c r="AS253">
        <v>300.64999999999998</v>
      </c>
      <c r="AT253">
        <v>315.24</v>
      </c>
      <c r="AU253">
        <v>307.61</v>
      </c>
      <c r="AV253">
        <v>320.42</v>
      </c>
      <c r="AW253">
        <v>335.8</v>
      </c>
      <c r="AX253">
        <v>346.61</v>
      </c>
      <c r="AY253">
        <v>372.94</v>
      </c>
      <c r="AZ253">
        <v>371.03</v>
      </c>
      <c r="BA253">
        <v>369.83</v>
      </c>
      <c r="BB253">
        <v>376.29</v>
      </c>
      <c r="BC253">
        <v>401.38</v>
      </c>
      <c r="BD253">
        <v>408.85</v>
      </c>
      <c r="BE253">
        <v>422.11</v>
      </c>
      <c r="BF253">
        <v>431.22</v>
      </c>
      <c r="BG253">
        <v>433.64</v>
      </c>
      <c r="BH253">
        <v>404.31</v>
      </c>
      <c r="BI253">
        <v>340.81</v>
      </c>
      <c r="BJ253">
        <v>298.26</v>
      </c>
      <c r="BK253">
        <v>266.75</v>
      </c>
      <c r="BL253">
        <v>207.06</v>
      </c>
      <c r="BM253">
        <v>92.33</v>
      </c>
      <c r="BN253">
        <v>29.03</v>
      </c>
      <c r="BO253">
        <v>-247.75</v>
      </c>
      <c r="BP253">
        <v>-287.07</v>
      </c>
      <c r="BQ253">
        <v>-290.54000000000002</v>
      </c>
    </row>
    <row r="254" spans="1:69">
      <c r="A254" s="7" t="s">
        <v>2904</v>
      </c>
      <c r="B254" s="7" t="s">
        <v>2903</v>
      </c>
      <c r="C254" s="7" t="s">
        <v>773</v>
      </c>
      <c r="G254">
        <v>30.1</v>
      </c>
      <c r="K254">
        <v>63.8</v>
      </c>
      <c r="O254">
        <v>39.81</v>
      </c>
      <c r="S254">
        <v>-23.31</v>
      </c>
      <c r="W254">
        <v>21.21</v>
      </c>
      <c r="Y254">
        <v>20.76</v>
      </c>
      <c r="Z254">
        <v>24.49</v>
      </c>
      <c r="AA254">
        <v>29.61</v>
      </c>
      <c r="AB254">
        <v>4.5999999999999996</v>
      </c>
      <c r="AC254">
        <v>8.32</v>
      </c>
      <c r="AD254">
        <v>-3.99</v>
      </c>
      <c r="AE254">
        <v>-21.29</v>
      </c>
      <c r="AF254">
        <v>-13.98</v>
      </c>
      <c r="AG254">
        <v>-34.76</v>
      </c>
      <c r="AH254">
        <v>-37.450000000000003</v>
      </c>
      <c r="AI254">
        <v>-36.840000000000003</v>
      </c>
      <c r="AJ254">
        <v>-0.8</v>
      </c>
      <c r="AK254">
        <v>3.48</v>
      </c>
      <c r="AL254">
        <v>8.64</v>
      </c>
      <c r="AM254">
        <v>8.6300000000000008</v>
      </c>
      <c r="AN254">
        <v>14.16</v>
      </c>
      <c r="AO254">
        <v>55.18</v>
      </c>
      <c r="AP254">
        <v>109.14</v>
      </c>
      <c r="AQ254">
        <v>148.18</v>
      </c>
      <c r="AR254">
        <v>19.170000000000002</v>
      </c>
      <c r="AS254">
        <v>34.619999999999997</v>
      </c>
      <c r="AT254">
        <v>49.21</v>
      </c>
      <c r="AU254">
        <v>41.89</v>
      </c>
      <c r="AV254">
        <v>12.82</v>
      </c>
      <c r="AW254">
        <v>28.19</v>
      </c>
      <c r="AX254">
        <v>39</v>
      </c>
      <c r="AY254">
        <v>66.599999999999994</v>
      </c>
      <c r="AZ254">
        <v>-1.91</v>
      </c>
      <c r="BA254">
        <v>-3.1</v>
      </c>
      <c r="BB254">
        <v>3.36</v>
      </c>
      <c r="BC254">
        <v>26.65</v>
      </c>
      <c r="BD254">
        <v>7.47</v>
      </c>
      <c r="BE254">
        <v>20.73</v>
      </c>
      <c r="BF254">
        <v>29.84</v>
      </c>
      <c r="BG254">
        <v>30.9</v>
      </c>
      <c r="BH254">
        <v>-28.74</v>
      </c>
      <c r="BI254">
        <v>-93</v>
      </c>
      <c r="BJ254">
        <v>-135.46</v>
      </c>
      <c r="BK254">
        <v>-166.55</v>
      </c>
      <c r="BL254">
        <v>-59.69</v>
      </c>
      <c r="BM254">
        <v>-174.34</v>
      </c>
      <c r="BN254">
        <v>-237.64</v>
      </c>
      <c r="BO254">
        <v>-507.17</v>
      </c>
      <c r="BP254">
        <v>-38.33</v>
      </c>
      <c r="BQ254">
        <v>-40.15</v>
      </c>
    </row>
    <row r="255" spans="1:69">
      <c r="A255" s="7" t="s">
        <v>2872</v>
      </c>
      <c r="B255" s="7" t="s">
        <v>230</v>
      </c>
      <c r="C255" s="7" t="s">
        <v>773</v>
      </c>
    </row>
    <row r="256" spans="1:69">
      <c r="A256" s="7" t="s">
        <v>2871</v>
      </c>
      <c r="B256" s="7" t="s">
        <v>2870</v>
      </c>
      <c r="C256" s="7" t="s">
        <v>773</v>
      </c>
    </row>
    <row r="257" spans="1:69">
      <c r="A257" s="7" t="s">
        <v>2867</v>
      </c>
      <c r="B257" s="7" t="s">
        <v>2866</v>
      </c>
      <c r="C257" s="7" t="s">
        <v>2857</v>
      </c>
      <c r="G257" s="5">
        <v>12800</v>
      </c>
      <c r="K257" s="5">
        <v>12800</v>
      </c>
      <c r="O257" s="5">
        <v>12800</v>
      </c>
      <c r="S257" s="5">
        <v>12800</v>
      </c>
      <c r="W257" s="5">
        <v>12800</v>
      </c>
      <c r="Y257" s="5">
        <v>128000</v>
      </c>
      <c r="Z257" s="5">
        <v>128000</v>
      </c>
      <c r="AA257" s="5">
        <v>128000</v>
      </c>
      <c r="AB257" s="5">
        <v>128000</v>
      </c>
      <c r="AC257" s="5">
        <v>128000</v>
      </c>
      <c r="AD257" s="5">
        <v>128000</v>
      </c>
      <c r="AE257" s="5">
        <v>128000</v>
      </c>
      <c r="AF257" s="5">
        <v>128000</v>
      </c>
      <c r="AG257" s="5">
        <v>128000</v>
      </c>
      <c r="AH257" s="5">
        <v>128000</v>
      </c>
      <c r="AI257" s="5">
        <v>1280000</v>
      </c>
      <c r="AJ257" s="5">
        <v>128000</v>
      </c>
      <c r="AK257" s="5">
        <v>128000</v>
      </c>
      <c r="AL257" s="5">
        <v>128000</v>
      </c>
      <c r="AM257" s="5">
        <v>128000</v>
      </c>
      <c r="AN257" s="5">
        <v>128000</v>
      </c>
      <c r="AO257" s="5">
        <v>128000</v>
      </c>
      <c r="AP257" s="5">
        <v>128000</v>
      </c>
      <c r="AQ257" s="5">
        <v>128000</v>
      </c>
      <c r="AR257" s="5">
        <v>128000</v>
      </c>
      <c r="AS257" s="5">
        <v>128000</v>
      </c>
      <c r="AT257" s="5">
        <v>128000</v>
      </c>
      <c r="AU257" s="5">
        <v>128000</v>
      </c>
      <c r="AV257" s="5">
        <v>128000</v>
      </c>
      <c r="AW257" s="5">
        <v>128000</v>
      </c>
      <c r="AX257" s="5">
        <v>128000</v>
      </c>
      <c r="AY257" s="5">
        <v>128000</v>
      </c>
      <c r="AZ257" s="5">
        <v>128000</v>
      </c>
      <c r="BA257" s="5">
        <v>128000</v>
      </c>
      <c r="BB257" s="5">
        <v>128000</v>
      </c>
      <c r="BC257" s="5">
        <v>128000</v>
      </c>
      <c r="BD257" s="5">
        <v>128000</v>
      </c>
      <c r="BE257" s="5">
        <v>128000</v>
      </c>
      <c r="BF257" s="5">
        <v>128000</v>
      </c>
      <c r="BG257" s="5">
        <v>128000</v>
      </c>
      <c r="BH257" s="5">
        <v>128000</v>
      </c>
      <c r="BI257" s="5">
        <v>128000</v>
      </c>
      <c r="BJ257" s="5">
        <v>128000</v>
      </c>
      <c r="BK257" s="5">
        <v>128000</v>
      </c>
      <c r="BL257" s="5">
        <v>128000</v>
      </c>
      <c r="BM257" s="5">
        <v>128000</v>
      </c>
      <c r="BN257" s="5">
        <v>128000</v>
      </c>
      <c r="BO257" s="5">
        <v>128000</v>
      </c>
      <c r="BP257" s="5">
        <v>128000</v>
      </c>
      <c r="BQ257" s="5">
        <v>128000</v>
      </c>
    </row>
    <row r="258" spans="1:69">
      <c r="A258" s="7" t="s">
        <v>2865</v>
      </c>
      <c r="B258" s="7" t="s">
        <v>2864</v>
      </c>
      <c r="C258" s="7" t="s">
        <v>2026</v>
      </c>
      <c r="G258" s="5">
        <v>5000</v>
      </c>
      <c r="K258" s="5">
        <v>5000</v>
      </c>
      <c r="O258" s="5">
        <v>5000</v>
      </c>
      <c r="S258" s="5">
        <v>5000</v>
      </c>
      <c r="W258" s="5">
        <v>5000</v>
      </c>
      <c r="Y258">
        <v>500</v>
      </c>
      <c r="Z258">
        <v>500</v>
      </c>
      <c r="AA258">
        <v>500</v>
      </c>
      <c r="AB258">
        <v>500</v>
      </c>
      <c r="AC258">
        <v>500</v>
      </c>
      <c r="AD258">
        <v>500</v>
      </c>
      <c r="AE258">
        <v>500</v>
      </c>
      <c r="AF258">
        <v>500</v>
      </c>
      <c r="AG258">
        <v>500</v>
      </c>
      <c r="AH258">
        <v>500</v>
      </c>
      <c r="AI258">
        <v>500</v>
      </c>
      <c r="AJ258">
        <v>500</v>
      </c>
      <c r="AK258">
        <v>500</v>
      </c>
      <c r="AL258">
        <v>500</v>
      </c>
      <c r="AM258">
        <v>500</v>
      </c>
      <c r="AN258">
        <v>500</v>
      </c>
      <c r="AO258">
        <v>500</v>
      </c>
      <c r="AP258">
        <v>500</v>
      </c>
      <c r="AQ258">
        <v>500</v>
      </c>
      <c r="AR258">
        <v>500</v>
      </c>
      <c r="AS258">
        <v>500</v>
      </c>
      <c r="AT258">
        <v>500</v>
      </c>
      <c r="AU258">
        <v>500</v>
      </c>
      <c r="AV258">
        <v>500</v>
      </c>
      <c r="AW258">
        <v>500</v>
      </c>
      <c r="AX258">
        <v>500</v>
      </c>
      <c r="AY258">
        <v>500</v>
      </c>
      <c r="AZ258">
        <v>500</v>
      </c>
      <c r="BA258">
        <v>500</v>
      </c>
      <c r="BB258">
        <v>500</v>
      </c>
      <c r="BC258">
        <v>500</v>
      </c>
      <c r="BD258">
        <v>500</v>
      </c>
      <c r="BE258">
        <v>500</v>
      </c>
      <c r="BF258">
        <v>500</v>
      </c>
      <c r="BG258">
        <v>500</v>
      </c>
      <c r="BH258">
        <v>500</v>
      </c>
      <c r="BI258">
        <v>500</v>
      </c>
      <c r="BJ258">
        <v>500</v>
      </c>
      <c r="BK258">
        <v>500</v>
      </c>
      <c r="BL258">
        <v>500</v>
      </c>
      <c r="BM258">
        <v>500</v>
      </c>
      <c r="BN258">
        <v>500</v>
      </c>
      <c r="BO258">
        <v>500</v>
      </c>
      <c r="BP258">
        <v>500</v>
      </c>
      <c r="BQ258">
        <v>500</v>
      </c>
    </row>
    <row r="259" spans="1:69">
      <c r="A259" s="7" t="s">
        <v>2863</v>
      </c>
      <c r="B259" s="7" t="s">
        <v>2862</v>
      </c>
      <c r="C259" s="7" t="s">
        <v>2857</v>
      </c>
      <c r="G259" s="5">
        <v>3400</v>
      </c>
      <c r="K259" s="5">
        <v>3900</v>
      </c>
      <c r="O259" s="5">
        <v>3900</v>
      </c>
      <c r="S259" s="5">
        <v>3900</v>
      </c>
      <c r="W259" s="5">
        <v>3900</v>
      </c>
      <c r="Y259" s="5">
        <v>13067</v>
      </c>
      <c r="Z259" s="5">
        <v>13067</v>
      </c>
      <c r="AA259" s="5">
        <v>17554</v>
      </c>
      <c r="AB259" s="5">
        <v>17554</v>
      </c>
      <c r="AC259" s="5">
        <v>17554</v>
      </c>
      <c r="AD259" s="5">
        <v>17554</v>
      </c>
      <c r="AE259" s="5">
        <v>17554</v>
      </c>
      <c r="AF259" s="5">
        <v>17554</v>
      </c>
      <c r="AG259" s="5">
        <v>17554</v>
      </c>
      <c r="AH259" s="5">
        <v>17554</v>
      </c>
      <c r="AI259" s="5">
        <v>17554</v>
      </c>
      <c r="AJ259" s="5">
        <v>17554</v>
      </c>
      <c r="AK259" s="5">
        <v>17554</v>
      </c>
      <c r="AL259" s="5">
        <v>17554</v>
      </c>
      <c r="AM259" s="5">
        <v>17554</v>
      </c>
      <c r="AN259" s="5">
        <v>17554</v>
      </c>
      <c r="AO259" s="5">
        <v>17554</v>
      </c>
      <c r="AP259" s="5">
        <v>17554</v>
      </c>
      <c r="AQ259" s="5">
        <v>17554</v>
      </c>
      <c r="AR259" s="5">
        <v>17554</v>
      </c>
      <c r="AS259" s="5">
        <v>17554</v>
      </c>
      <c r="AT259" s="5">
        <v>17554</v>
      </c>
      <c r="AU259" s="5">
        <v>17554</v>
      </c>
      <c r="AV259" s="5">
        <v>17554</v>
      </c>
      <c r="AW259" s="5">
        <v>17554</v>
      </c>
      <c r="AX259" s="5">
        <v>17554</v>
      </c>
      <c r="AY259" s="5">
        <v>17554</v>
      </c>
      <c r="AZ259" s="5">
        <v>17554</v>
      </c>
      <c r="BA259" s="5">
        <v>17554</v>
      </c>
      <c r="BB259" s="5">
        <v>17554</v>
      </c>
      <c r="BC259" s="5">
        <v>18476</v>
      </c>
      <c r="BD259" s="5">
        <v>18476</v>
      </c>
      <c r="BE259" s="5">
        <v>18476</v>
      </c>
      <c r="BF259" s="5">
        <v>18476</v>
      </c>
      <c r="BG259" s="5">
        <v>42362</v>
      </c>
      <c r="BH259" s="5">
        <v>42362</v>
      </c>
      <c r="BI259" s="5">
        <v>42362</v>
      </c>
      <c r="BJ259" s="5">
        <v>42362</v>
      </c>
      <c r="BK259" s="5">
        <v>42362</v>
      </c>
      <c r="BL259" s="5">
        <v>42362</v>
      </c>
      <c r="BM259" s="5">
        <v>42362</v>
      </c>
      <c r="BN259" s="5">
        <v>42362</v>
      </c>
      <c r="BO259" s="5">
        <v>42362</v>
      </c>
      <c r="BP259" s="5">
        <v>42362</v>
      </c>
      <c r="BQ259" s="5">
        <v>42362</v>
      </c>
    </row>
    <row r="260" spans="1:69">
      <c r="A260" s="7" t="s">
        <v>2861</v>
      </c>
      <c r="B260" s="7" t="s">
        <v>2860</v>
      </c>
      <c r="C260" s="7" t="s">
        <v>2857</v>
      </c>
      <c r="G260" s="5">
        <v>3400</v>
      </c>
      <c r="K260" s="5">
        <v>3900</v>
      </c>
      <c r="O260" s="5">
        <v>3900</v>
      </c>
      <c r="S260" s="5">
        <v>3900</v>
      </c>
      <c r="W260" s="5">
        <v>3900</v>
      </c>
      <c r="Y260" s="5">
        <v>13067</v>
      </c>
      <c r="Z260" s="5">
        <v>13067</v>
      </c>
      <c r="AA260" s="5">
        <v>17554</v>
      </c>
      <c r="AB260" s="5">
        <v>17554</v>
      </c>
      <c r="AC260" s="5">
        <v>17554</v>
      </c>
      <c r="AD260" s="5">
        <v>17554</v>
      </c>
      <c r="AE260" s="5">
        <v>17554</v>
      </c>
      <c r="AF260" s="5">
        <v>17554</v>
      </c>
      <c r="AG260" s="5">
        <v>17554</v>
      </c>
      <c r="AH260" s="5">
        <v>17554</v>
      </c>
      <c r="AI260" s="5">
        <v>17554</v>
      </c>
      <c r="AJ260" s="5">
        <v>17554</v>
      </c>
      <c r="AK260" s="5">
        <v>17554</v>
      </c>
      <c r="AL260" s="5">
        <v>17554</v>
      </c>
      <c r="AM260" s="5">
        <v>17554</v>
      </c>
      <c r="AN260" s="5">
        <v>17554</v>
      </c>
      <c r="AO260" s="5">
        <v>17554</v>
      </c>
      <c r="AP260" s="5">
        <v>17554</v>
      </c>
      <c r="AQ260" s="5">
        <v>17554</v>
      </c>
      <c r="AR260" s="5">
        <v>17554</v>
      </c>
      <c r="AS260" s="5">
        <v>17554</v>
      </c>
      <c r="AT260" s="5">
        <v>17554</v>
      </c>
      <c r="AU260" s="5">
        <v>17554</v>
      </c>
      <c r="AV260" s="5">
        <v>17554</v>
      </c>
      <c r="AW260" s="5">
        <v>17554</v>
      </c>
      <c r="AX260" s="5">
        <v>17554</v>
      </c>
      <c r="AY260" s="5">
        <v>17554</v>
      </c>
      <c r="AZ260" s="5">
        <v>17554</v>
      </c>
      <c r="BA260" s="5">
        <v>17554</v>
      </c>
      <c r="BB260" s="5">
        <v>17554</v>
      </c>
      <c r="BC260" s="5">
        <v>18476</v>
      </c>
      <c r="BD260" s="5">
        <v>18476</v>
      </c>
      <c r="BE260" s="5">
        <v>18476</v>
      </c>
      <c r="BF260" s="5">
        <v>18476</v>
      </c>
      <c r="BG260" s="5">
        <v>42362</v>
      </c>
      <c r="BH260" s="5">
        <v>42362</v>
      </c>
      <c r="BI260" s="5">
        <v>42362</v>
      </c>
      <c r="BJ260" s="5">
        <v>42362</v>
      </c>
      <c r="BK260" s="5">
        <v>42362</v>
      </c>
      <c r="BL260" s="5">
        <v>42362</v>
      </c>
      <c r="BM260" s="5">
        <v>42362</v>
      </c>
      <c r="BN260" s="5">
        <v>42362</v>
      </c>
      <c r="BO260" s="5">
        <v>42362</v>
      </c>
      <c r="BP260" s="5">
        <v>42362</v>
      </c>
      <c r="BQ260" s="5">
        <v>42362</v>
      </c>
    </row>
    <row r="261" spans="1:69">
      <c r="A261" s="7" t="s">
        <v>2859</v>
      </c>
      <c r="B261" s="7" t="s">
        <v>2858</v>
      </c>
      <c r="C261" s="7" t="s">
        <v>2857</v>
      </c>
    </row>
    <row r="262" spans="1:69">
      <c r="A262" s="7" t="s">
        <v>2856</v>
      </c>
      <c r="B262" s="7" t="s">
        <v>422</v>
      </c>
      <c r="C262" s="7" t="s">
        <v>773</v>
      </c>
      <c r="G262">
        <v>249.71</v>
      </c>
      <c r="K262">
        <v>365.3</v>
      </c>
      <c r="O262">
        <v>362.57</v>
      </c>
      <c r="S262">
        <v>316.77999999999997</v>
      </c>
      <c r="U262">
        <v>169.69</v>
      </c>
      <c r="V262">
        <v>250.54</v>
      </c>
      <c r="W262">
        <v>323.68</v>
      </c>
      <c r="X262">
        <v>81.78</v>
      </c>
      <c r="Y262">
        <v>171.41</v>
      </c>
      <c r="Z262">
        <v>246.8</v>
      </c>
      <c r="AA262">
        <v>315.19</v>
      </c>
      <c r="AB262">
        <v>59.78</v>
      </c>
      <c r="AC262">
        <v>119.6</v>
      </c>
      <c r="AD262">
        <v>170.56</v>
      </c>
      <c r="AE262">
        <v>216.49</v>
      </c>
      <c r="AF262">
        <v>34.24</v>
      </c>
      <c r="AG262">
        <v>69.989999999999995</v>
      </c>
      <c r="AH262">
        <v>108.11</v>
      </c>
      <c r="AI262">
        <v>158.78</v>
      </c>
      <c r="AJ262">
        <v>48.38</v>
      </c>
      <c r="AK262">
        <v>100.47</v>
      </c>
      <c r="AL262">
        <v>160.79</v>
      </c>
      <c r="AM262">
        <v>226.43</v>
      </c>
      <c r="AN262">
        <v>71.27</v>
      </c>
      <c r="AO262">
        <v>186.17</v>
      </c>
      <c r="AP262">
        <v>337.85</v>
      </c>
      <c r="AQ262">
        <v>471.15</v>
      </c>
      <c r="AR262">
        <v>114.27</v>
      </c>
      <c r="AS262">
        <v>230.74</v>
      </c>
      <c r="AT262">
        <v>346.42</v>
      </c>
      <c r="AU262">
        <v>468.41</v>
      </c>
      <c r="AV262">
        <v>127.8</v>
      </c>
      <c r="AW262">
        <v>253.64</v>
      </c>
      <c r="AX262">
        <v>374.08</v>
      </c>
      <c r="AY262">
        <v>496.3</v>
      </c>
      <c r="AZ262">
        <v>108.13</v>
      </c>
      <c r="BA262">
        <v>224.68</v>
      </c>
      <c r="BB262">
        <v>350.48</v>
      </c>
      <c r="BC262">
        <v>472.17</v>
      </c>
      <c r="BD262">
        <v>121.2</v>
      </c>
      <c r="BE262">
        <v>234.88</v>
      </c>
      <c r="BF262">
        <v>369.71</v>
      </c>
      <c r="BG262">
        <v>736.46</v>
      </c>
      <c r="BH262">
        <v>341.05</v>
      </c>
      <c r="BI262">
        <v>566.54999999999995</v>
      </c>
      <c r="BJ262">
        <v>733.51</v>
      </c>
      <c r="BK262">
        <v>937.42</v>
      </c>
      <c r="BL262">
        <v>217.63</v>
      </c>
      <c r="BM262">
        <v>419.17</v>
      </c>
      <c r="BN262">
        <v>611.70000000000005</v>
      </c>
      <c r="BO262">
        <v>867.23</v>
      </c>
      <c r="BP262">
        <v>233.77</v>
      </c>
      <c r="BQ262">
        <v>500.61</v>
      </c>
    </row>
    <row r="263" spans="1:69">
      <c r="A263" s="7" t="s">
        <v>2855</v>
      </c>
      <c r="B263" s="7" t="s">
        <v>2854</v>
      </c>
      <c r="C263" s="7" t="s">
        <v>773</v>
      </c>
      <c r="AA263">
        <v>12.37</v>
      </c>
      <c r="AE263">
        <v>44.76</v>
      </c>
      <c r="AI263">
        <v>29.98</v>
      </c>
      <c r="AM263">
        <v>44.04</v>
      </c>
      <c r="AU263">
        <v>30.21</v>
      </c>
      <c r="AY263">
        <v>30.19</v>
      </c>
      <c r="BC263">
        <v>28.64</v>
      </c>
      <c r="BG263">
        <v>734.52</v>
      </c>
      <c r="BJ263">
        <v>725.59</v>
      </c>
      <c r="BK263">
        <v>916.41</v>
      </c>
      <c r="BL263">
        <v>207.12</v>
      </c>
      <c r="BM263">
        <v>397.71</v>
      </c>
      <c r="BN263">
        <v>583.54999999999995</v>
      </c>
      <c r="BO263">
        <v>831.8</v>
      </c>
    </row>
    <row r="264" spans="1:69">
      <c r="A264" s="7" t="s">
        <v>2853</v>
      </c>
      <c r="B264" s="7" t="s">
        <v>2852</v>
      </c>
      <c r="C264" s="7" t="s">
        <v>773</v>
      </c>
      <c r="AA264">
        <v>302.81</v>
      </c>
      <c r="AE264">
        <v>171.72</v>
      </c>
      <c r="AI264">
        <v>128.80000000000001</v>
      </c>
      <c r="AM264">
        <v>182.39</v>
      </c>
      <c r="AU264">
        <v>438.21</v>
      </c>
      <c r="AY264">
        <v>466.11</v>
      </c>
      <c r="BC264">
        <v>443.53</v>
      </c>
      <c r="BG264">
        <v>1.95</v>
      </c>
      <c r="BJ264">
        <v>7.91</v>
      </c>
      <c r="BK264">
        <v>21.01</v>
      </c>
      <c r="BL264">
        <v>10.51</v>
      </c>
      <c r="BM264">
        <v>21.46</v>
      </c>
      <c r="BN264">
        <v>28.16</v>
      </c>
      <c r="BO264">
        <v>35.43</v>
      </c>
    </row>
    <row r="265" spans="1:69">
      <c r="A265" s="7" t="s">
        <v>2849</v>
      </c>
      <c r="B265" s="7" t="s">
        <v>2848</v>
      </c>
      <c r="C265" s="7" t="s">
        <v>773</v>
      </c>
    </row>
    <row r="266" spans="1:69">
      <c r="A266" s="7" t="s">
        <v>2845</v>
      </c>
      <c r="B266" s="7" t="s">
        <v>2844</v>
      </c>
      <c r="C266" s="7" t="s">
        <v>773</v>
      </c>
    </row>
    <row r="267" spans="1:69">
      <c r="A267" s="7" t="s">
        <v>2841</v>
      </c>
      <c r="B267" s="7" t="s">
        <v>2840</v>
      </c>
      <c r="C267" s="7" t="s">
        <v>773</v>
      </c>
    </row>
    <row r="268" spans="1:69">
      <c r="A268" s="7" t="s">
        <v>2837</v>
      </c>
      <c r="B268" s="7" t="s">
        <v>2836</v>
      </c>
      <c r="C268" s="7" t="s">
        <v>773</v>
      </c>
    </row>
    <row r="269" spans="1:69">
      <c r="A269" s="7" t="s">
        <v>2833</v>
      </c>
      <c r="B269" s="7" t="s">
        <v>2832</v>
      </c>
      <c r="C269" s="7" t="s">
        <v>773</v>
      </c>
    </row>
    <row r="270" spans="1:69">
      <c r="A270" s="7" t="s">
        <v>2831</v>
      </c>
      <c r="B270" s="7" t="s">
        <v>2830</v>
      </c>
      <c r="C270" s="7" t="s">
        <v>773</v>
      </c>
    </row>
    <row r="271" spans="1:69">
      <c r="A271" s="7" t="s">
        <v>2821</v>
      </c>
      <c r="B271" s="7" t="s">
        <v>2820</v>
      </c>
      <c r="C271" s="7" t="s">
        <v>773</v>
      </c>
    </row>
    <row r="272" spans="1:69">
      <c r="A272" s="7" t="s">
        <v>2819</v>
      </c>
      <c r="B272" s="7" t="s">
        <v>2818</v>
      </c>
      <c r="C272" s="7" t="s">
        <v>773</v>
      </c>
    </row>
    <row r="273" spans="1:69">
      <c r="A273" s="7" t="s">
        <v>2817</v>
      </c>
      <c r="B273" s="7" t="s">
        <v>2816</v>
      </c>
      <c r="C273" s="7" t="s">
        <v>773</v>
      </c>
    </row>
    <row r="274" spans="1:69">
      <c r="A274" s="7" t="s">
        <v>2815</v>
      </c>
      <c r="B274" s="7" t="s">
        <v>404</v>
      </c>
      <c r="C274" s="7" t="s">
        <v>773</v>
      </c>
    </row>
    <row r="275" spans="1:69">
      <c r="A275" s="7" t="s">
        <v>4254</v>
      </c>
      <c r="B275" s="7" t="s">
        <v>2809</v>
      </c>
      <c r="C275" s="7" t="s">
        <v>773</v>
      </c>
      <c r="G275">
        <v>249.71</v>
      </c>
      <c r="K275">
        <v>365.3</v>
      </c>
      <c r="O275">
        <v>362.57</v>
      </c>
      <c r="S275">
        <v>316.77999999999997</v>
      </c>
      <c r="U275">
        <v>169.69</v>
      </c>
      <c r="V275">
        <v>250.54</v>
      </c>
      <c r="W275">
        <v>323.68</v>
      </c>
      <c r="X275">
        <v>81.78</v>
      </c>
      <c r="Y275">
        <v>171.41</v>
      </c>
      <c r="Z275">
        <v>246.8</v>
      </c>
      <c r="AA275">
        <v>315.19</v>
      </c>
      <c r="AB275">
        <v>59.78</v>
      </c>
      <c r="AC275">
        <v>119.6</v>
      </c>
      <c r="AD275">
        <v>170.56</v>
      </c>
      <c r="AE275">
        <v>216.49</v>
      </c>
      <c r="AF275">
        <v>34.24</v>
      </c>
      <c r="AG275">
        <v>69.989999999999995</v>
      </c>
      <c r="AH275">
        <v>108.11</v>
      </c>
      <c r="AI275">
        <v>158.78</v>
      </c>
      <c r="AJ275">
        <v>48.38</v>
      </c>
      <c r="AK275">
        <v>100.47</v>
      </c>
      <c r="AL275">
        <v>160.79</v>
      </c>
      <c r="AM275">
        <v>226.43</v>
      </c>
      <c r="AN275">
        <v>71.27</v>
      </c>
      <c r="AO275">
        <v>186.17</v>
      </c>
      <c r="AP275">
        <v>337.85</v>
      </c>
      <c r="AQ275">
        <v>471.15</v>
      </c>
      <c r="AR275">
        <v>114.27</v>
      </c>
      <c r="AS275">
        <v>230.74</v>
      </c>
      <c r="AT275">
        <v>346.42</v>
      </c>
      <c r="AU275">
        <v>468.41</v>
      </c>
      <c r="AV275">
        <v>127.8</v>
      </c>
      <c r="AW275">
        <v>253.64</v>
      </c>
      <c r="AX275">
        <v>374.08</v>
      </c>
      <c r="AY275">
        <v>496.3</v>
      </c>
      <c r="AZ275">
        <v>108.13</v>
      </c>
      <c r="BA275">
        <v>224.68</v>
      </c>
      <c r="BB275">
        <v>350.48</v>
      </c>
      <c r="BC275">
        <v>472.17</v>
      </c>
      <c r="BD275">
        <v>121.2</v>
      </c>
      <c r="BE275">
        <v>234.88</v>
      </c>
      <c r="BF275">
        <v>369.71</v>
      </c>
      <c r="BG275">
        <v>736.46</v>
      </c>
      <c r="BH275">
        <v>341.05</v>
      </c>
      <c r="BI275">
        <v>566.54999999999995</v>
      </c>
      <c r="BJ275">
        <v>733.51</v>
      </c>
      <c r="BK275">
        <v>937.42</v>
      </c>
      <c r="BL275">
        <v>217.63</v>
      </c>
      <c r="BM275">
        <v>419.17</v>
      </c>
      <c r="BN275">
        <v>611.70000000000005</v>
      </c>
      <c r="BO275">
        <v>867.23</v>
      </c>
      <c r="BP275">
        <v>233.77</v>
      </c>
      <c r="BQ275">
        <v>500.61</v>
      </c>
    </row>
    <row r="276" spans="1:69">
      <c r="A276" s="7" t="s">
        <v>2794</v>
      </c>
      <c r="B276" s="7" t="s">
        <v>419</v>
      </c>
      <c r="C276" s="7" t="s">
        <v>773</v>
      </c>
      <c r="G276">
        <v>185.2</v>
      </c>
      <c r="K276">
        <v>262.60000000000002</v>
      </c>
      <c r="O276">
        <v>285.64</v>
      </c>
      <c r="S276">
        <v>299.75</v>
      </c>
      <c r="U276">
        <v>133.80000000000001</v>
      </c>
      <c r="V276">
        <v>206.71</v>
      </c>
      <c r="W276">
        <v>267.52999999999997</v>
      </c>
      <c r="X276">
        <v>68.819999999999993</v>
      </c>
      <c r="Y276">
        <v>137.25</v>
      </c>
      <c r="Z276">
        <v>204.9</v>
      </c>
      <c r="AA276">
        <v>267.64999999999998</v>
      </c>
      <c r="AB276">
        <v>58.32</v>
      </c>
      <c r="AC276">
        <v>116.74</v>
      </c>
      <c r="AD276">
        <v>179.74</v>
      </c>
      <c r="AE276">
        <v>231.42</v>
      </c>
      <c r="AF276">
        <v>47.69</v>
      </c>
      <c r="AG276">
        <v>90.31</v>
      </c>
      <c r="AH276">
        <v>130.34</v>
      </c>
      <c r="AI276">
        <v>172.73</v>
      </c>
      <c r="AJ276">
        <v>43.69</v>
      </c>
      <c r="AK276">
        <v>84.89</v>
      </c>
      <c r="AL276">
        <v>132.44999999999999</v>
      </c>
      <c r="AM276">
        <v>183.02</v>
      </c>
      <c r="AN276">
        <v>50.71</v>
      </c>
      <c r="AO276">
        <v>115.1</v>
      </c>
      <c r="AP276">
        <v>199.11</v>
      </c>
      <c r="AQ276">
        <v>281.35000000000002</v>
      </c>
      <c r="AR276">
        <v>79.959999999999994</v>
      </c>
      <c r="AS276">
        <v>152.59</v>
      </c>
      <c r="AT276">
        <v>236.96</v>
      </c>
      <c r="AU276">
        <v>331.72</v>
      </c>
      <c r="AV276">
        <v>97.57</v>
      </c>
      <c r="AW276">
        <v>198.63</v>
      </c>
      <c r="AX276">
        <v>294.10000000000002</v>
      </c>
      <c r="AY276">
        <v>396.91</v>
      </c>
      <c r="AZ276">
        <v>95.44</v>
      </c>
      <c r="BA276">
        <v>191.55</v>
      </c>
      <c r="BB276">
        <v>300.77</v>
      </c>
      <c r="BC276">
        <v>399.21</v>
      </c>
      <c r="BD276">
        <v>105.69</v>
      </c>
      <c r="BE276">
        <v>199.67</v>
      </c>
      <c r="BF276">
        <v>312.93</v>
      </c>
      <c r="BG276">
        <v>649.72</v>
      </c>
      <c r="BH276">
        <v>350.46</v>
      </c>
      <c r="BI276">
        <v>625.34</v>
      </c>
      <c r="BJ276">
        <v>849.36</v>
      </c>
      <c r="BK276" s="652">
        <v>1098.7</v>
      </c>
      <c r="BL276">
        <v>263.69</v>
      </c>
      <c r="BM276">
        <v>520.12</v>
      </c>
      <c r="BN276">
        <v>764.67</v>
      </c>
      <c r="BO276" s="652">
        <v>1022.3</v>
      </c>
      <c r="BP276">
        <v>254.32</v>
      </c>
      <c r="BQ276">
        <v>489.32</v>
      </c>
    </row>
    <row r="277" spans="1:69">
      <c r="A277" s="7" t="s">
        <v>2791</v>
      </c>
      <c r="B277" s="7" t="s">
        <v>2601</v>
      </c>
      <c r="C277" s="7" t="s">
        <v>773</v>
      </c>
    </row>
    <row r="278" spans="1:69">
      <c r="A278" s="7" t="s">
        <v>2780</v>
      </c>
      <c r="B278" s="7" t="s">
        <v>2603</v>
      </c>
      <c r="C278" s="7" t="s">
        <v>773</v>
      </c>
    </row>
    <row r="279" spans="1:69">
      <c r="A279" s="7" t="s">
        <v>2769</v>
      </c>
      <c r="B279" s="7" t="s">
        <v>2768</v>
      </c>
      <c r="C279" s="7" t="s">
        <v>773</v>
      </c>
    </row>
    <row r="280" spans="1:69">
      <c r="A280" s="7" t="s">
        <v>2755</v>
      </c>
      <c r="B280" s="7" t="s">
        <v>2754</v>
      </c>
      <c r="C280" s="7" t="s">
        <v>773</v>
      </c>
    </row>
    <row r="281" spans="1:69">
      <c r="A281" s="7" t="s">
        <v>2753</v>
      </c>
      <c r="B281" s="7" t="s">
        <v>2752</v>
      </c>
      <c r="C281" s="7" t="s">
        <v>773</v>
      </c>
    </row>
    <row r="282" spans="1:69">
      <c r="A282" s="7" t="s">
        <v>2751</v>
      </c>
      <c r="B282" s="7" t="s">
        <v>2750</v>
      </c>
      <c r="C282" s="7" t="s">
        <v>773</v>
      </c>
    </row>
    <row r="283" spans="1:69">
      <c r="A283" s="7" t="s">
        <v>2741</v>
      </c>
      <c r="B283" s="7" t="s">
        <v>2740</v>
      </c>
      <c r="C283" s="7" t="s">
        <v>773</v>
      </c>
    </row>
    <row r="284" spans="1:69">
      <c r="A284" s="7" t="s">
        <v>2739</v>
      </c>
      <c r="B284" s="7" t="s">
        <v>2738</v>
      </c>
      <c r="C284" s="7" t="s">
        <v>773</v>
      </c>
    </row>
    <row r="285" spans="1:69">
      <c r="A285" s="7" t="s">
        <v>2737</v>
      </c>
      <c r="B285" s="7" t="s">
        <v>392</v>
      </c>
      <c r="C285" s="7" t="s">
        <v>773</v>
      </c>
    </row>
    <row r="286" spans="1:69">
      <c r="A286" s="7" t="s">
        <v>4253</v>
      </c>
      <c r="B286" s="7" t="s">
        <v>1696</v>
      </c>
      <c r="C286" s="7" t="s">
        <v>773</v>
      </c>
      <c r="G286">
        <v>185.2</v>
      </c>
      <c r="K286">
        <v>262.60000000000002</v>
      </c>
      <c r="O286">
        <v>285.64</v>
      </c>
      <c r="S286">
        <v>299.75</v>
      </c>
      <c r="U286">
        <v>133.80000000000001</v>
      </c>
      <c r="V286">
        <v>206.71</v>
      </c>
      <c r="W286">
        <v>267.52999999999997</v>
      </c>
      <c r="X286">
        <v>68.819999999999993</v>
      </c>
      <c r="Y286">
        <v>137.25</v>
      </c>
      <c r="Z286">
        <v>204.9</v>
      </c>
      <c r="AA286">
        <v>267.64999999999998</v>
      </c>
      <c r="AB286">
        <v>58.32</v>
      </c>
      <c r="AC286">
        <v>116.74</v>
      </c>
      <c r="AD286">
        <v>179.74</v>
      </c>
      <c r="AE286">
        <v>231.42</v>
      </c>
      <c r="AF286">
        <v>47.69</v>
      </c>
      <c r="AG286">
        <v>90.31</v>
      </c>
      <c r="AH286">
        <v>130.34</v>
      </c>
      <c r="AI286">
        <v>172.73</v>
      </c>
      <c r="AJ286">
        <v>43.69</v>
      </c>
      <c r="AK286">
        <v>84.89</v>
      </c>
      <c r="AL286">
        <v>132.44999999999999</v>
      </c>
      <c r="AM286">
        <v>183.02</v>
      </c>
      <c r="AN286">
        <v>50.71</v>
      </c>
      <c r="AO286">
        <v>115.1</v>
      </c>
      <c r="AP286">
        <v>199.11</v>
      </c>
      <c r="AQ286">
        <v>281.35000000000002</v>
      </c>
      <c r="AR286">
        <v>79.959999999999994</v>
      </c>
      <c r="AS286">
        <v>152.59</v>
      </c>
      <c r="AT286">
        <v>236.96</v>
      </c>
      <c r="AU286">
        <v>331.72</v>
      </c>
      <c r="AV286">
        <v>97.57</v>
      </c>
      <c r="AW286">
        <v>198.63</v>
      </c>
      <c r="AX286">
        <v>294.10000000000002</v>
      </c>
      <c r="AY286">
        <v>396.91</v>
      </c>
      <c r="AZ286">
        <v>95.44</v>
      </c>
      <c r="BA286">
        <v>191.55</v>
      </c>
      <c r="BB286">
        <v>300.77</v>
      </c>
      <c r="BC286">
        <v>399.21</v>
      </c>
      <c r="BD286">
        <v>105.69</v>
      </c>
      <c r="BE286">
        <v>199.67</v>
      </c>
      <c r="BF286">
        <v>312.93</v>
      </c>
      <c r="BG286">
        <v>649.72</v>
      </c>
      <c r="BH286">
        <v>350.46</v>
      </c>
      <c r="BI286">
        <v>625.34</v>
      </c>
      <c r="BJ286">
        <v>849.36</v>
      </c>
      <c r="BK286" s="652">
        <v>1098.7</v>
      </c>
      <c r="BL286">
        <v>263.69</v>
      </c>
      <c r="BM286">
        <v>520.12</v>
      </c>
      <c r="BN286">
        <v>764.67</v>
      </c>
      <c r="BO286" s="652">
        <v>1022.3</v>
      </c>
      <c r="BP286">
        <v>254.32</v>
      </c>
      <c r="BQ286">
        <v>489.32</v>
      </c>
    </row>
    <row r="287" spans="1:69">
      <c r="A287" s="7" t="s">
        <v>2718</v>
      </c>
      <c r="B287" s="7" t="s">
        <v>416</v>
      </c>
      <c r="C287" s="7" t="s">
        <v>773</v>
      </c>
      <c r="G287">
        <v>64.510000000000005</v>
      </c>
      <c r="K287">
        <v>102.69</v>
      </c>
      <c r="O287">
        <v>76.930000000000007</v>
      </c>
      <c r="S287">
        <v>17.03</v>
      </c>
      <c r="U287">
        <v>35.89</v>
      </c>
      <c r="V287">
        <v>43.83</v>
      </c>
      <c r="W287">
        <v>56.15</v>
      </c>
      <c r="X287">
        <v>12.96</v>
      </c>
      <c r="Y287">
        <v>34.17</v>
      </c>
      <c r="Z287">
        <v>41.9</v>
      </c>
      <c r="AA287">
        <v>47.53</v>
      </c>
      <c r="AB287">
        <v>1.46</v>
      </c>
      <c r="AC287">
        <v>2.86</v>
      </c>
      <c r="AD287">
        <v>-9.18</v>
      </c>
      <c r="AE287">
        <v>-14.93</v>
      </c>
      <c r="AF287">
        <v>-13.45</v>
      </c>
      <c r="AG287">
        <v>-20.32</v>
      </c>
      <c r="AH287">
        <v>-22.23</v>
      </c>
      <c r="AI287">
        <v>-13.95</v>
      </c>
      <c r="AJ287">
        <v>4.6900000000000004</v>
      </c>
      <c r="AK287">
        <v>15.58</v>
      </c>
      <c r="AL287">
        <v>28.34</v>
      </c>
      <c r="AM287">
        <v>43.41</v>
      </c>
      <c r="AN287">
        <v>20.55</v>
      </c>
      <c r="AO287">
        <v>71.069999999999993</v>
      </c>
      <c r="AP287">
        <v>138.74</v>
      </c>
      <c r="AQ287">
        <v>189.8</v>
      </c>
      <c r="AR287">
        <v>34.31</v>
      </c>
      <c r="AS287">
        <v>78.150000000000006</v>
      </c>
      <c r="AT287">
        <v>109.46</v>
      </c>
      <c r="AU287">
        <v>136.69</v>
      </c>
      <c r="AV287">
        <v>30.22</v>
      </c>
      <c r="AW287">
        <v>55.01</v>
      </c>
      <c r="AX287">
        <v>79.98</v>
      </c>
      <c r="AY287">
        <v>99.39</v>
      </c>
      <c r="AZ287">
        <v>12.69</v>
      </c>
      <c r="BA287">
        <v>33.130000000000003</v>
      </c>
      <c r="BB287">
        <v>49.72</v>
      </c>
      <c r="BC287">
        <v>72.959999999999994</v>
      </c>
      <c r="BD287">
        <v>15.51</v>
      </c>
      <c r="BE287">
        <v>35.21</v>
      </c>
      <c r="BF287">
        <v>56.78</v>
      </c>
      <c r="BG287">
        <v>86.75</v>
      </c>
      <c r="BH287">
        <v>-9.41</v>
      </c>
      <c r="BI287">
        <v>-58.79</v>
      </c>
      <c r="BJ287">
        <v>-115.86</v>
      </c>
      <c r="BK287">
        <v>-161.27000000000001</v>
      </c>
      <c r="BL287">
        <v>-46.05</v>
      </c>
      <c r="BM287">
        <v>-100.95</v>
      </c>
      <c r="BN287">
        <v>-152.96</v>
      </c>
      <c r="BO287">
        <v>-155.07</v>
      </c>
      <c r="BP287">
        <v>-20.55</v>
      </c>
      <c r="BQ287">
        <v>11.29</v>
      </c>
    </row>
    <row r="288" spans="1:69">
      <c r="A288" s="7" t="s">
        <v>2717</v>
      </c>
      <c r="B288" s="7" t="s">
        <v>475</v>
      </c>
      <c r="C288" s="7" t="s">
        <v>773</v>
      </c>
      <c r="G288">
        <v>9.5</v>
      </c>
      <c r="K288">
        <v>11.8</v>
      </c>
      <c r="O288">
        <v>14.48</v>
      </c>
      <c r="S288">
        <v>16.95</v>
      </c>
      <c r="U288">
        <v>9.43</v>
      </c>
      <c r="V288">
        <v>13.59</v>
      </c>
      <c r="W288">
        <v>18.13</v>
      </c>
      <c r="X288">
        <v>5.68</v>
      </c>
      <c r="Y288">
        <v>10.57</v>
      </c>
      <c r="Z288">
        <v>16.489999999999998</v>
      </c>
      <c r="AA288">
        <v>24.38</v>
      </c>
      <c r="AB288">
        <v>5.38</v>
      </c>
      <c r="AC288">
        <v>10.19</v>
      </c>
      <c r="AD288">
        <v>15.13</v>
      </c>
      <c r="AE288">
        <v>26.71</v>
      </c>
      <c r="AF288">
        <v>4.82</v>
      </c>
      <c r="AG288">
        <v>10.01</v>
      </c>
      <c r="AH288">
        <v>15.35</v>
      </c>
      <c r="AI288">
        <v>20.45</v>
      </c>
      <c r="AJ288">
        <v>5.43</v>
      </c>
      <c r="AK288">
        <v>10.84</v>
      </c>
      <c r="AL288">
        <v>17.55</v>
      </c>
      <c r="AM288">
        <v>23.95</v>
      </c>
      <c r="AN288">
        <v>7.21</v>
      </c>
      <c r="AO288">
        <v>14.02</v>
      </c>
      <c r="AP288">
        <v>21.28</v>
      </c>
      <c r="AQ288">
        <v>29.98</v>
      </c>
      <c r="AR288">
        <v>8.33</v>
      </c>
      <c r="AS288">
        <v>35.25</v>
      </c>
      <c r="AT288">
        <v>44.79</v>
      </c>
      <c r="AU288">
        <v>55.01</v>
      </c>
      <c r="AV288">
        <v>10.93</v>
      </c>
      <c r="AW288">
        <v>17.8</v>
      </c>
      <c r="AX288">
        <v>25.33</v>
      </c>
      <c r="AY288">
        <v>33.950000000000003</v>
      </c>
      <c r="AZ288">
        <v>8.39</v>
      </c>
      <c r="BA288">
        <v>15.73</v>
      </c>
      <c r="BB288">
        <v>23.31</v>
      </c>
      <c r="BC288">
        <v>32.770000000000003</v>
      </c>
      <c r="BD288">
        <v>6.56</v>
      </c>
      <c r="BE288">
        <v>15.44</v>
      </c>
      <c r="BF288">
        <v>24.69</v>
      </c>
      <c r="BG288">
        <v>40.89</v>
      </c>
      <c r="BH288">
        <v>19.95</v>
      </c>
      <c r="BI288">
        <v>36.49</v>
      </c>
      <c r="BJ288">
        <v>51.79</v>
      </c>
      <c r="BK288">
        <v>67.53</v>
      </c>
      <c r="BL288">
        <v>15.35</v>
      </c>
      <c r="BM288">
        <v>29.03</v>
      </c>
      <c r="BN288">
        <v>42.62</v>
      </c>
      <c r="BO288">
        <v>60.25</v>
      </c>
      <c r="BP288">
        <v>13.38</v>
      </c>
      <c r="BQ288">
        <v>25.52</v>
      </c>
    </row>
    <row r="289" spans="1:69">
      <c r="A289" s="7" t="s">
        <v>2716</v>
      </c>
      <c r="B289" s="7" t="s">
        <v>2715</v>
      </c>
      <c r="C289" s="7" t="s">
        <v>773</v>
      </c>
      <c r="G289">
        <v>5.31</v>
      </c>
      <c r="K289">
        <v>7.02</v>
      </c>
      <c r="O289">
        <v>8.42</v>
      </c>
      <c r="S289">
        <v>8.7799999999999994</v>
      </c>
      <c r="U289">
        <v>4.47</v>
      </c>
      <c r="V289">
        <v>6.77</v>
      </c>
      <c r="W289">
        <v>9.4700000000000006</v>
      </c>
      <c r="X289">
        <v>2.7</v>
      </c>
      <c r="Y289">
        <v>5.22</v>
      </c>
      <c r="Z289">
        <v>8.1199999999999992</v>
      </c>
      <c r="AA289">
        <v>10.72</v>
      </c>
      <c r="AB289">
        <v>2.71</v>
      </c>
      <c r="AC289">
        <v>5.4</v>
      </c>
      <c r="AD289">
        <v>8.1199999999999992</v>
      </c>
      <c r="AE289">
        <v>10.67</v>
      </c>
      <c r="AF289">
        <v>2.61</v>
      </c>
      <c r="AG289">
        <v>5.8</v>
      </c>
      <c r="AH289">
        <v>9.0500000000000007</v>
      </c>
      <c r="AI289">
        <v>12.18</v>
      </c>
      <c r="AJ289">
        <v>3.27</v>
      </c>
      <c r="AK289">
        <v>6.5</v>
      </c>
      <c r="AL289">
        <v>10.050000000000001</v>
      </c>
      <c r="AM289">
        <v>13.77</v>
      </c>
      <c r="AN289">
        <v>3.74</v>
      </c>
      <c r="AO289">
        <v>7.42</v>
      </c>
      <c r="AP289">
        <v>10.050000000000001</v>
      </c>
      <c r="AQ289">
        <v>13.64</v>
      </c>
      <c r="AR289">
        <v>3.43</v>
      </c>
      <c r="AT289">
        <v>15.02</v>
      </c>
      <c r="AU289">
        <v>15.02</v>
      </c>
      <c r="AV289">
        <v>5.24</v>
      </c>
      <c r="AX289">
        <v>12.74</v>
      </c>
      <c r="AY289">
        <v>16.71</v>
      </c>
      <c r="BC289">
        <v>16.62</v>
      </c>
      <c r="BD289">
        <v>2.83</v>
      </c>
      <c r="BE289">
        <v>7.64</v>
      </c>
      <c r="BF289">
        <v>12.1</v>
      </c>
      <c r="BG289">
        <v>18.96</v>
      </c>
      <c r="BH289">
        <v>8.39</v>
      </c>
      <c r="BI289">
        <v>16.66</v>
      </c>
      <c r="BJ289">
        <v>25.32</v>
      </c>
      <c r="BK289">
        <v>32.96</v>
      </c>
      <c r="BL289">
        <v>6.5</v>
      </c>
      <c r="BM289">
        <v>13.07</v>
      </c>
      <c r="BN289">
        <v>19.3</v>
      </c>
      <c r="BO289">
        <v>25.95</v>
      </c>
      <c r="BP289">
        <v>5.88</v>
      </c>
      <c r="BQ289">
        <v>11.27</v>
      </c>
    </row>
    <row r="290" spans="1:69">
      <c r="A290" s="7" t="s">
        <v>2714</v>
      </c>
      <c r="B290" s="7" t="s">
        <v>2713</v>
      </c>
      <c r="C290" s="7" t="s">
        <v>773</v>
      </c>
      <c r="G290">
        <v>0.44</v>
      </c>
      <c r="K290">
        <v>0.33</v>
      </c>
      <c r="O290">
        <v>0.87</v>
      </c>
      <c r="S290">
        <v>1.24</v>
      </c>
      <c r="U290">
        <v>0.64</v>
      </c>
      <c r="V290">
        <v>0.46</v>
      </c>
      <c r="W290">
        <v>0.2</v>
      </c>
      <c r="X290">
        <v>0.2</v>
      </c>
      <c r="Y290">
        <v>0.38</v>
      </c>
      <c r="Z290">
        <v>0.62</v>
      </c>
      <c r="AA290">
        <v>0.84</v>
      </c>
      <c r="AB290">
        <v>0.19</v>
      </c>
      <c r="AC290">
        <v>0.39</v>
      </c>
      <c r="AD290">
        <v>0.71</v>
      </c>
      <c r="AE290">
        <v>1.03</v>
      </c>
      <c r="AF290">
        <v>0.32</v>
      </c>
      <c r="AG290">
        <v>0.64</v>
      </c>
      <c r="AH290">
        <v>0.97</v>
      </c>
      <c r="AI290">
        <v>1.29</v>
      </c>
      <c r="AJ290">
        <v>0.17</v>
      </c>
      <c r="AK290">
        <v>0.34</v>
      </c>
      <c r="AL290">
        <v>0.51</v>
      </c>
      <c r="AM290">
        <v>0.68</v>
      </c>
      <c r="AN290">
        <v>0.21</v>
      </c>
      <c r="AO290">
        <v>0.42</v>
      </c>
      <c r="AP290">
        <v>0.63</v>
      </c>
      <c r="AQ290">
        <v>0.84</v>
      </c>
      <c r="AR290">
        <v>0.19</v>
      </c>
      <c r="AT290">
        <v>0.74</v>
      </c>
      <c r="AU290">
        <v>0.74</v>
      </c>
      <c r="AV290">
        <v>0.16</v>
      </c>
      <c r="AX290">
        <v>0.47</v>
      </c>
      <c r="AY290">
        <v>0.98</v>
      </c>
      <c r="BC290">
        <v>1.43</v>
      </c>
      <c r="BD290">
        <v>0.63</v>
      </c>
      <c r="BE290">
        <v>1.26</v>
      </c>
      <c r="BF290">
        <v>1.9</v>
      </c>
      <c r="BG290">
        <v>1.27</v>
      </c>
      <c r="BH290">
        <v>0.42</v>
      </c>
      <c r="BI290">
        <v>0.83</v>
      </c>
      <c r="BJ290">
        <v>1.25</v>
      </c>
      <c r="BK290">
        <v>1.69</v>
      </c>
      <c r="BL290">
        <v>0.53</v>
      </c>
      <c r="BM290">
        <v>1.05</v>
      </c>
      <c r="BN290">
        <v>1.66</v>
      </c>
      <c r="BO290">
        <v>2.4300000000000002</v>
      </c>
      <c r="BP290">
        <v>0.51</v>
      </c>
      <c r="BQ290">
        <v>1.02</v>
      </c>
    </row>
    <row r="291" spans="1:69">
      <c r="A291" s="7" t="s">
        <v>2712</v>
      </c>
      <c r="B291" s="7" t="s">
        <v>2711</v>
      </c>
      <c r="C291" s="7" t="s">
        <v>773</v>
      </c>
    </row>
    <row r="292" spans="1:69">
      <c r="A292" s="7" t="s">
        <v>2710</v>
      </c>
      <c r="B292" s="7" t="s">
        <v>2709</v>
      </c>
      <c r="C292" s="7" t="s">
        <v>773</v>
      </c>
      <c r="G292">
        <v>0.98</v>
      </c>
      <c r="K292">
        <v>0.88</v>
      </c>
      <c r="O292">
        <v>0.88</v>
      </c>
      <c r="S292">
        <v>0.78</v>
      </c>
      <c r="U292">
        <v>0.34</v>
      </c>
      <c r="V292">
        <v>0.5</v>
      </c>
      <c r="W292">
        <v>0.67</v>
      </c>
      <c r="X292">
        <v>0.2</v>
      </c>
      <c r="Y292">
        <v>0.38</v>
      </c>
      <c r="Z292">
        <v>0.57999999999999996</v>
      </c>
      <c r="AA292">
        <v>0.77</v>
      </c>
      <c r="AB292">
        <v>0.19</v>
      </c>
      <c r="AC292">
        <v>0.39</v>
      </c>
      <c r="AD292">
        <v>0.59</v>
      </c>
      <c r="AE292">
        <v>0.8</v>
      </c>
      <c r="AF292">
        <v>0.18</v>
      </c>
      <c r="AG292">
        <v>0.39</v>
      </c>
      <c r="AH292">
        <v>0.6</v>
      </c>
      <c r="AI292">
        <v>0.8</v>
      </c>
      <c r="AJ292">
        <v>0.21</v>
      </c>
      <c r="AK292">
        <v>0.43</v>
      </c>
      <c r="AL292">
        <v>0.67</v>
      </c>
      <c r="AM292">
        <v>0.93</v>
      </c>
      <c r="AN292">
        <v>0.3</v>
      </c>
      <c r="AO292">
        <v>0.56999999999999995</v>
      </c>
      <c r="AP292">
        <v>0.79</v>
      </c>
      <c r="AQ292">
        <v>1.03</v>
      </c>
      <c r="AR292">
        <v>0.28000000000000003</v>
      </c>
      <c r="AT292">
        <v>1.3</v>
      </c>
      <c r="AU292">
        <v>1.3</v>
      </c>
      <c r="AV292">
        <v>0.45</v>
      </c>
      <c r="AX292">
        <v>1.47</v>
      </c>
      <c r="AY292">
        <v>1.88</v>
      </c>
      <c r="BC292">
        <v>1.64</v>
      </c>
      <c r="BD292">
        <v>0.36</v>
      </c>
      <c r="BE292">
        <v>0.77</v>
      </c>
      <c r="BF292">
        <v>1.31</v>
      </c>
      <c r="BG292">
        <v>2.52</v>
      </c>
      <c r="BH292">
        <v>1.41</v>
      </c>
      <c r="BI292">
        <v>3.38</v>
      </c>
      <c r="BJ292">
        <v>4.2</v>
      </c>
      <c r="BK292">
        <v>5.94</v>
      </c>
      <c r="BL292">
        <v>1.01</v>
      </c>
      <c r="BM292">
        <v>1.94</v>
      </c>
      <c r="BN292">
        <v>2.77</v>
      </c>
      <c r="BO292">
        <v>3.73</v>
      </c>
      <c r="BP292">
        <v>0.93</v>
      </c>
      <c r="BQ292">
        <v>1.87</v>
      </c>
    </row>
    <row r="293" spans="1:69">
      <c r="A293" s="7" t="s">
        <v>2708</v>
      </c>
      <c r="B293" s="7" t="s">
        <v>2707</v>
      </c>
      <c r="C293" s="7" t="s">
        <v>773</v>
      </c>
    </row>
    <row r="294" spans="1:69">
      <c r="A294" s="7" t="s">
        <v>2706</v>
      </c>
      <c r="B294" s="7" t="s">
        <v>2705</v>
      </c>
      <c r="C294" s="7" t="s">
        <v>773</v>
      </c>
      <c r="G294">
        <v>0</v>
      </c>
      <c r="Y294">
        <v>0</v>
      </c>
      <c r="Z294">
        <v>0</v>
      </c>
      <c r="AA294">
        <v>0.01</v>
      </c>
      <c r="AB294">
        <v>0</v>
      </c>
      <c r="AC294">
        <v>0.01</v>
      </c>
      <c r="AD294">
        <v>0.01</v>
      </c>
      <c r="AE294">
        <v>0.01</v>
      </c>
      <c r="AF294">
        <v>0</v>
      </c>
      <c r="AG294">
        <v>0.01</v>
      </c>
      <c r="AH294">
        <v>0.01</v>
      </c>
      <c r="AI294">
        <v>0.02</v>
      </c>
      <c r="AM294">
        <v>0.03</v>
      </c>
    </row>
    <row r="295" spans="1:69">
      <c r="A295" s="7" t="s">
        <v>2698</v>
      </c>
      <c r="B295" s="7" t="s">
        <v>2697</v>
      </c>
      <c r="C295" s="7" t="s">
        <v>773</v>
      </c>
      <c r="G295">
        <v>0</v>
      </c>
      <c r="X295">
        <v>0.26</v>
      </c>
      <c r="Y295">
        <v>0.5</v>
      </c>
      <c r="Z295">
        <v>0.74</v>
      </c>
      <c r="AA295">
        <v>0.97</v>
      </c>
      <c r="AB295">
        <v>0.21</v>
      </c>
      <c r="AC295">
        <v>0.41</v>
      </c>
      <c r="AD295">
        <v>0.61</v>
      </c>
      <c r="AE295">
        <v>0.79</v>
      </c>
      <c r="AF295">
        <v>0.16</v>
      </c>
      <c r="AG295">
        <v>0.32</v>
      </c>
      <c r="AH295">
        <v>0.49</v>
      </c>
      <c r="AI295">
        <v>0.67</v>
      </c>
      <c r="AJ295">
        <v>0.17</v>
      </c>
      <c r="AK295">
        <v>0.33</v>
      </c>
      <c r="AL295">
        <v>0.52</v>
      </c>
      <c r="AM295">
        <v>0.72</v>
      </c>
      <c r="AN295">
        <v>0.18</v>
      </c>
      <c r="AO295">
        <v>0.43</v>
      </c>
      <c r="AP295">
        <v>0.75</v>
      </c>
      <c r="AQ295">
        <v>1.06</v>
      </c>
      <c r="AR295">
        <v>0.3</v>
      </c>
      <c r="AT295">
        <v>1.34</v>
      </c>
      <c r="AU295">
        <v>1.34</v>
      </c>
      <c r="AV295">
        <v>0.37</v>
      </c>
      <c r="AX295">
        <v>1.08</v>
      </c>
      <c r="AY295">
        <v>1.44</v>
      </c>
      <c r="BC295">
        <v>1.27</v>
      </c>
      <c r="BD295">
        <v>0.33</v>
      </c>
      <c r="BE295">
        <v>0.63</v>
      </c>
      <c r="BF295">
        <v>0.98</v>
      </c>
      <c r="BG295">
        <v>1.55</v>
      </c>
      <c r="BH295">
        <v>0.54</v>
      </c>
      <c r="BI295">
        <v>1.03</v>
      </c>
      <c r="BJ295">
        <v>1.58</v>
      </c>
      <c r="BK295">
        <v>2.11</v>
      </c>
      <c r="BL295">
        <v>0.04</v>
      </c>
      <c r="BM295">
        <v>1.1000000000000001</v>
      </c>
      <c r="BN295">
        <v>0.08</v>
      </c>
      <c r="BO295">
        <v>0.11</v>
      </c>
      <c r="BP295">
        <v>0.03</v>
      </c>
      <c r="BQ295">
        <v>1.39</v>
      </c>
    </row>
    <row r="296" spans="1:69">
      <c r="A296" s="7" t="s">
        <v>2696</v>
      </c>
      <c r="B296" s="7" t="s">
        <v>2008</v>
      </c>
      <c r="C296" s="7" t="s">
        <v>773</v>
      </c>
      <c r="G296">
        <v>0.06</v>
      </c>
      <c r="K296">
        <v>0.09</v>
      </c>
      <c r="O296">
        <v>0.18</v>
      </c>
      <c r="S296">
        <v>0.18</v>
      </c>
      <c r="U296">
        <v>0.11</v>
      </c>
      <c r="V296">
        <v>0.16</v>
      </c>
      <c r="W296">
        <v>0.18</v>
      </c>
      <c r="X296">
        <v>0.04</v>
      </c>
      <c r="Y296">
        <v>0.09</v>
      </c>
      <c r="Z296">
        <v>0.14000000000000001</v>
      </c>
      <c r="AA296">
        <v>0.16</v>
      </c>
      <c r="AB296">
        <v>0.15</v>
      </c>
      <c r="AC296">
        <v>0.23</v>
      </c>
      <c r="AD296">
        <v>0.28000000000000003</v>
      </c>
      <c r="AE296">
        <v>0.32</v>
      </c>
      <c r="AF296">
        <v>7.0000000000000007E-2</v>
      </c>
      <c r="AG296">
        <v>0.16</v>
      </c>
      <c r="AH296">
        <v>0.21</v>
      </c>
      <c r="AI296">
        <v>0.22</v>
      </c>
      <c r="AJ296">
        <v>0.08</v>
      </c>
      <c r="AK296">
        <v>0.1</v>
      </c>
      <c r="AL296">
        <v>0.13</v>
      </c>
      <c r="AM296">
        <v>0.15</v>
      </c>
      <c r="AN296">
        <v>0.11</v>
      </c>
      <c r="AO296">
        <v>0.14000000000000001</v>
      </c>
      <c r="AP296">
        <v>0.18</v>
      </c>
      <c r="AQ296">
        <v>0.2</v>
      </c>
      <c r="AR296">
        <v>0.12</v>
      </c>
      <c r="AT296">
        <v>0.25</v>
      </c>
      <c r="AU296">
        <v>0.25</v>
      </c>
      <c r="AV296">
        <v>7.0000000000000007E-2</v>
      </c>
      <c r="AX296">
        <v>0.28000000000000003</v>
      </c>
      <c r="AY296">
        <v>0.32</v>
      </c>
      <c r="BC296">
        <v>0.3</v>
      </c>
      <c r="BD296">
        <v>7.0000000000000007E-2</v>
      </c>
      <c r="BE296">
        <v>0.19</v>
      </c>
      <c r="BF296">
        <v>0.31</v>
      </c>
      <c r="BG296">
        <v>0.42</v>
      </c>
      <c r="BH296">
        <v>0.84</v>
      </c>
      <c r="BI296">
        <v>1.07</v>
      </c>
      <c r="BJ296">
        <v>1.35</v>
      </c>
      <c r="BK296">
        <v>1.76</v>
      </c>
      <c r="BL296">
        <v>0.39</v>
      </c>
      <c r="BM296">
        <v>0.83</v>
      </c>
      <c r="BN296">
        <v>1.1299999999999999</v>
      </c>
      <c r="BO296">
        <v>1.4</v>
      </c>
      <c r="BP296">
        <v>0.48</v>
      </c>
      <c r="BQ296">
        <v>0.81</v>
      </c>
    </row>
    <row r="297" spans="1:69">
      <c r="A297" s="7" t="s">
        <v>2693</v>
      </c>
      <c r="B297" s="7" t="s">
        <v>2692</v>
      </c>
      <c r="C297" s="7" t="s">
        <v>773</v>
      </c>
      <c r="G297">
        <v>0.37</v>
      </c>
      <c r="K297">
        <v>0.36</v>
      </c>
      <c r="O297">
        <v>0.08</v>
      </c>
      <c r="S297">
        <v>0.05</v>
      </c>
      <c r="U297">
        <v>0.01</v>
      </c>
      <c r="V297">
        <v>0.02</v>
      </c>
      <c r="W297">
        <v>0.02</v>
      </c>
      <c r="X297">
        <v>0.01</v>
      </c>
      <c r="Y297">
        <v>0.02</v>
      </c>
      <c r="Z297">
        <v>0.04</v>
      </c>
      <c r="AA297">
        <v>0.05</v>
      </c>
      <c r="AB297">
        <v>0.02</v>
      </c>
      <c r="AC297">
        <v>0.03</v>
      </c>
      <c r="AD297">
        <v>0.08</v>
      </c>
      <c r="AE297">
        <v>0.09</v>
      </c>
      <c r="AF297">
        <v>0</v>
      </c>
      <c r="AG297">
        <v>0</v>
      </c>
      <c r="AH297">
        <v>0</v>
      </c>
      <c r="AI297">
        <v>0</v>
      </c>
      <c r="AK297">
        <v>0.14000000000000001</v>
      </c>
      <c r="AL297">
        <v>0.38</v>
      </c>
      <c r="AM297">
        <v>0.51</v>
      </c>
      <c r="AN297">
        <v>0.13</v>
      </c>
      <c r="AO297">
        <v>0.25</v>
      </c>
      <c r="AP297">
        <v>0.25</v>
      </c>
      <c r="AQ297">
        <v>0.25</v>
      </c>
      <c r="AR297">
        <v>0.08</v>
      </c>
      <c r="AT297">
        <v>0.45</v>
      </c>
      <c r="AU297">
        <v>0.45</v>
      </c>
      <c r="AV297">
        <v>0.09</v>
      </c>
      <c r="AX297">
        <v>0.13</v>
      </c>
      <c r="AY297">
        <v>0.09</v>
      </c>
      <c r="BC297">
        <v>0.01</v>
      </c>
      <c r="BD297">
        <v>0</v>
      </c>
      <c r="BE297">
        <v>0.01</v>
      </c>
      <c r="BF297">
        <v>0</v>
      </c>
      <c r="BG297">
        <v>0.04</v>
      </c>
      <c r="BH297">
        <v>0.06</v>
      </c>
      <c r="BI297">
        <v>0.09</v>
      </c>
      <c r="BJ297">
        <v>0.13</v>
      </c>
      <c r="BK297">
        <v>0.18</v>
      </c>
      <c r="BL297">
        <v>0.04</v>
      </c>
      <c r="BM297">
        <v>0.02</v>
      </c>
      <c r="BN297">
        <v>0.03</v>
      </c>
      <c r="BO297">
        <v>0.05</v>
      </c>
      <c r="BP297">
        <v>0.02</v>
      </c>
      <c r="BQ297">
        <v>0.04</v>
      </c>
    </row>
    <row r="298" spans="1:69">
      <c r="A298" s="7" t="s">
        <v>2681</v>
      </c>
      <c r="B298" s="7" t="s">
        <v>2680</v>
      </c>
      <c r="C298" s="7" t="s">
        <v>773</v>
      </c>
      <c r="G298">
        <v>0.02</v>
      </c>
      <c r="X298">
        <v>0.01</v>
      </c>
      <c r="Y298">
        <v>0.01</v>
      </c>
      <c r="Z298">
        <v>0.01</v>
      </c>
      <c r="AA298">
        <v>0.01</v>
      </c>
      <c r="AB298">
        <v>0</v>
      </c>
      <c r="AC298">
        <v>0</v>
      </c>
      <c r="AD298">
        <v>0</v>
      </c>
      <c r="AE298">
        <v>0.01</v>
      </c>
      <c r="AF298">
        <v>0</v>
      </c>
      <c r="AG298">
        <v>0</v>
      </c>
      <c r="AH298">
        <v>0</v>
      </c>
      <c r="AI298">
        <v>0.02</v>
      </c>
      <c r="AJ298">
        <v>0</v>
      </c>
      <c r="AK298">
        <v>0</v>
      </c>
      <c r="AL298">
        <v>0.02</v>
      </c>
      <c r="AM298">
        <v>0.03</v>
      </c>
      <c r="AN298">
        <v>0.01</v>
      </c>
      <c r="AO298">
        <v>0.03</v>
      </c>
      <c r="AP298">
        <v>0.04</v>
      </c>
      <c r="AQ298">
        <v>0.05</v>
      </c>
      <c r="AR298">
        <v>0.01</v>
      </c>
      <c r="AT298">
        <v>0.04</v>
      </c>
      <c r="AU298">
        <v>0.04</v>
      </c>
      <c r="AV298">
        <v>0.01</v>
      </c>
      <c r="AX298">
        <v>0.03</v>
      </c>
      <c r="AY298">
        <v>0.04</v>
      </c>
      <c r="BC298">
        <v>0.06</v>
      </c>
      <c r="BD298">
        <v>0.02</v>
      </c>
      <c r="BE298">
        <v>0.03</v>
      </c>
      <c r="BF298">
        <v>0.05</v>
      </c>
      <c r="BG298">
        <v>0.09</v>
      </c>
      <c r="BH298">
        <v>0.04</v>
      </c>
      <c r="BI298">
        <v>0.08</v>
      </c>
      <c r="BJ298">
        <v>0.12</v>
      </c>
      <c r="BK298">
        <v>0.16</v>
      </c>
      <c r="BL298">
        <v>0.04</v>
      </c>
      <c r="BM298">
        <v>0.1</v>
      </c>
      <c r="BN298">
        <v>0.15</v>
      </c>
      <c r="BO298">
        <v>0.2</v>
      </c>
      <c r="BP298">
        <v>0.05</v>
      </c>
      <c r="BQ298">
        <v>0.1</v>
      </c>
    </row>
    <row r="299" spans="1:69">
      <c r="A299" s="7" t="s">
        <v>2673</v>
      </c>
      <c r="B299" s="7" t="s">
        <v>2672</v>
      </c>
      <c r="C299" s="7" t="s">
        <v>773</v>
      </c>
      <c r="G299">
        <v>1.07</v>
      </c>
      <c r="K299">
        <v>0.75</v>
      </c>
      <c r="O299">
        <v>1.29</v>
      </c>
      <c r="S299">
        <v>2.29</v>
      </c>
      <c r="U299">
        <v>0.87</v>
      </c>
      <c r="V299">
        <v>1.17</v>
      </c>
      <c r="W299">
        <v>1.64</v>
      </c>
      <c r="X299">
        <v>0.99</v>
      </c>
      <c r="Y299">
        <v>1.38</v>
      </c>
      <c r="Z299">
        <v>2.29</v>
      </c>
      <c r="AA299">
        <v>3.37</v>
      </c>
      <c r="AB299">
        <v>0.72</v>
      </c>
      <c r="AC299">
        <v>0.91</v>
      </c>
      <c r="AD299">
        <v>1.1399999999999999</v>
      </c>
      <c r="AE299">
        <v>1.37</v>
      </c>
      <c r="AF299">
        <v>0.38</v>
      </c>
      <c r="AG299">
        <v>0.56999999999999995</v>
      </c>
      <c r="AH299">
        <v>0.79</v>
      </c>
      <c r="AI299">
        <v>0.99</v>
      </c>
      <c r="AJ299">
        <v>0.49</v>
      </c>
      <c r="AK299">
        <v>0.92</v>
      </c>
      <c r="AL299">
        <v>1.48</v>
      </c>
      <c r="AM299">
        <v>1.76</v>
      </c>
      <c r="AN299">
        <v>0.86</v>
      </c>
      <c r="AO299">
        <v>1.42</v>
      </c>
      <c r="AP299">
        <v>3.87</v>
      </c>
      <c r="AQ299">
        <v>6.8</v>
      </c>
      <c r="AR299">
        <v>2.54</v>
      </c>
      <c r="AT299">
        <v>29.61</v>
      </c>
      <c r="AU299">
        <v>29.61</v>
      </c>
      <c r="AV299">
        <v>2.67</v>
      </c>
      <c r="AX299">
        <v>3.86</v>
      </c>
      <c r="AY299">
        <v>5.12</v>
      </c>
      <c r="BC299">
        <v>4.13</v>
      </c>
      <c r="BD299">
        <v>1.01</v>
      </c>
      <c r="BE299">
        <v>2.17</v>
      </c>
      <c r="BF299">
        <v>3.62</v>
      </c>
      <c r="BG299">
        <v>8.49</v>
      </c>
      <c r="BH299">
        <v>4.43</v>
      </c>
      <c r="BI299">
        <v>5.88</v>
      </c>
      <c r="BJ299">
        <v>7.28</v>
      </c>
      <c r="BK299">
        <v>8.7200000000000006</v>
      </c>
      <c r="BL299">
        <v>3.36</v>
      </c>
      <c r="BM299">
        <v>4.93</v>
      </c>
      <c r="BN299">
        <v>6.77</v>
      </c>
      <c r="BO299">
        <v>8.69</v>
      </c>
      <c r="BP299">
        <v>2.1800000000000002</v>
      </c>
      <c r="BQ299">
        <v>3.56</v>
      </c>
    </row>
    <row r="300" spans="1:69">
      <c r="A300" s="7" t="s">
        <v>2667</v>
      </c>
      <c r="B300" s="7" t="s">
        <v>2666</v>
      </c>
      <c r="C300" s="7" t="s">
        <v>773</v>
      </c>
      <c r="G300">
        <v>0.18</v>
      </c>
      <c r="X300">
        <v>0.04</v>
      </c>
      <c r="Y300">
        <v>7.0000000000000007E-2</v>
      </c>
      <c r="Z300">
        <v>0.11</v>
      </c>
      <c r="AA300">
        <v>0.15</v>
      </c>
      <c r="AB300">
        <v>0.04</v>
      </c>
      <c r="AC300">
        <v>0.08</v>
      </c>
      <c r="AD300">
        <v>0.12</v>
      </c>
      <c r="AE300">
        <v>0.16</v>
      </c>
      <c r="AF300">
        <v>0.04</v>
      </c>
      <c r="AG300">
        <v>0.08</v>
      </c>
      <c r="AH300">
        <v>0.12</v>
      </c>
      <c r="AI300">
        <v>0.16</v>
      </c>
      <c r="AJ300">
        <v>0.04</v>
      </c>
      <c r="AK300">
        <v>0.08</v>
      </c>
      <c r="AL300">
        <v>0.12</v>
      </c>
      <c r="AM300">
        <v>0.16</v>
      </c>
      <c r="AN300">
        <v>0.04</v>
      </c>
      <c r="AO300">
        <v>0.08</v>
      </c>
      <c r="AP300">
        <v>0.12</v>
      </c>
      <c r="AQ300">
        <v>0.16</v>
      </c>
      <c r="AR300">
        <v>0.04</v>
      </c>
      <c r="AT300">
        <v>1.47</v>
      </c>
      <c r="AU300">
        <v>0.16</v>
      </c>
      <c r="AV300">
        <v>0.39</v>
      </c>
      <c r="AX300">
        <v>1.69</v>
      </c>
      <c r="AY300">
        <v>2.5099999999999998</v>
      </c>
      <c r="BC300">
        <v>1.99</v>
      </c>
      <c r="BD300">
        <v>0.26</v>
      </c>
      <c r="BE300">
        <v>0.56000000000000005</v>
      </c>
      <c r="BF300">
        <v>0.87</v>
      </c>
      <c r="BG300">
        <v>1.55</v>
      </c>
      <c r="BH300">
        <v>0.82</v>
      </c>
      <c r="BI300">
        <v>1.62</v>
      </c>
      <c r="BJ300">
        <v>2.4700000000000002</v>
      </c>
      <c r="BK300">
        <v>3.72</v>
      </c>
      <c r="BL300">
        <v>0.91</v>
      </c>
      <c r="BM300">
        <v>1.82</v>
      </c>
      <c r="BN300">
        <v>2.76</v>
      </c>
      <c r="BO300">
        <v>3.65</v>
      </c>
      <c r="BP300">
        <v>0.86</v>
      </c>
      <c r="BQ300">
        <v>1.7</v>
      </c>
    </row>
    <row r="301" spans="1:69">
      <c r="A301" s="7" t="s">
        <v>2665</v>
      </c>
      <c r="B301" s="7" t="s">
        <v>2664</v>
      </c>
      <c r="C301" s="7" t="s">
        <v>773</v>
      </c>
    </row>
    <row r="302" spans="1:69">
      <c r="A302" s="7" t="s">
        <v>2663</v>
      </c>
      <c r="B302" s="7" t="s">
        <v>2662</v>
      </c>
      <c r="C302" s="7" t="s">
        <v>773</v>
      </c>
      <c r="G302">
        <v>0.03</v>
      </c>
      <c r="X302">
        <v>0.01</v>
      </c>
      <c r="Y302">
        <v>0.02</v>
      </c>
      <c r="Z302">
        <v>0.04</v>
      </c>
      <c r="AA302">
        <v>0.05</v>
      </c>
      <c r="AB302">
        <v>0.01</v>
      </c>
      <c r="AC302">
        <v>0.02</v>
      </c>
      <c r="AD302">
        <v>0.04</v>
      </c>
      <c r="AE302">
        <v>0.05</v>
      </c>
      <c r="AF302">
        <v>0.01</v>
      </c>
      <c r="AG302">
        <v>0.02</v>
      </c>
      <c r="AH302">
        <v>0.02</v>
      </c>
      <c r="AI302">
        <v>0.02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T302">
        <v>0</v>
      </c>
      <c r="AU302">
        <v>0</v>
      </c>
    </row>
    <row r="303" spans="1:69">
      <c r="A303" s="7" t="s">
        <v>2657</v>
      </c>
      <c r="B303" s="7" t="s">
        <v>2656</v>
      </c>
      <c r="C303" s="7" t="s">
        <v>773</v>
      </c>
    </row>
    <row r="304" spans="1:69">
      <c r="A304" s="7" t="s">
        <v>2655</v>
      </c>
      <c r="B304" s="7" t="s">
        <v>2654</v>
      </c>
      <c r="C304" s="7" t="s">
        <v>773</v>
      </c>
    </row>
    <row r="305" spans="1:69">
      <c r="A305" s="7" t="s">
        <v>4252</v>
      </c>
      <c r="B305" s="7" t="s">
        <v>2652</v>
      </c>
      <c r="C305" s="7" t="s">
        <v>773</v>
      </c>
      <c r="G305">
        <v>0.52</v>
      </c>
      <c r="K305">
        <v>0.6</v>
      </c>
      <c r="O305">
        <v>0.79</v>
      </c>
      <c r="S305">
        <v>0.95</v>
      </c>
      <c r="U305">
        <v>0.36</v>
      </c>
      <c r="V305">
        <v>0.54</v>
      </c>
      <c r="W305">
        <v>0.75</v>
      </c>
      <c r="X305">
        <v>0.34</v>
      </c>
      <c r="Y305">
        <v>0.71</v>
      </c>
      <c r="Z305">
        <v>1.1100000000000001</v>
      </c>
      <c r="AA305">
        <v>1.83</v>
      </c>
      <c r="AB305">
        <v>0.42</v>
      </c>
      <c r="AC305">
        <v>0.83</v>
      </c>
      <c r="AD305">
        <v>1.25</v>
      </c>
      <c r="AE305">
        <v>1.66</v>
      </c>
      <c r="AF305">
        <v>0.4</v>
      </c>
      <c r="AG305">
        <v>0.8</v>
      </c>
      <c r="AH305">
        <v>1.21</v>
      </c>
      <c r="AI305">
        <v>1.61</v>
      </c>
      <c r="AJ305">
        <v>0.17</v>
      </c>
      <c r="AK305">
        <v>0.37</v>
      </c>
      <c r="AL305">
        <v>0.61</v>
      </c>
      <c r="AM305">
        <v>2.13</v>
      </c>
      <c r="AN305">
        <v>0.33</v>
      </c>
      <c r="AO305">
        <v>0.61</v>
      </c>
      <c r="AP305">
        <v>0.78</v>
      </c>
      <c r="AQ305">
        <v>1</v>
      </c>
      <c r="AR305">
        <v>0.2</v>
      </c>
      <c r="AT305">
        <v>1.0900000000000001</v>
      </c>
      <c r="AU305">
        <v>1.0900000000000001</v>
      </c>
      <c r="AV305">
        <v>0.28000000000000003</v>
      </c>
      <c r="AX305">
        <v>0.77</v>
      </c>
      <c r="AY305">
        <v>0.99</v>
      </c>
      <c r="BC305">
        <v>0.81</v>
      </c>
      <c r="BD305">
        <v>0.12</v>
      </c>
      <c r="BE305">
        <v>0.31</v>
      </c>
      <c r="BF305">
        <v>0.56999999999999995</v>
      </c>
      <c r="BG305">
        <v>0.87</v>
      </c>
      <c r="BH305">
        <v>0.28999999999999998</v>
      </c>
      <c r="BI305">
        <v>0.56999999999999995</v>
      </c>
      <c r="BJ305">
        <v>0.87</v>
      </c>
      <c r="BK305">
        <v>1.1499999999999999</v>
      </c>
      <c r="BL305">
        <v>0.31</v>
      </c>
      <c r="BM305">
        <v>0.69</v>
      </c>
      <c r="BN305">
        <v>0.92</v>
      </c>
      <c r="BO305">
        <v>1.18</v>
      </c>
      <c r="BP305">
        <v>0.23</v>
      </c>
      <c r="BQ305">
        <v>0.48</v>
      </c>
    </row>
    <row r="306" spans="1:69">
      <c r="A306" s="7" t="s">
        <v>2651</v>
      </c>
      <c r="B306" s="7" t="s">
        <v>2650</v>
      </c>
      <c r="C306" s="7" t="s">
        <v>773</v>
      </c>
      <c r="AC306">
        <v>0.05</v>
      </c>
      <c r="AD306">
        <v>0.05</v>
      </c>
      <c r="AE306">
        <v>0.05</v>
      </c>
    </row>
    <row r="307" spans="1:69">
      <c r="A307" s="7" t="s">
        <v>2643</v>
      </c>
      <c r="B307" s="7" t="s">
        <v>2642</v>
      </c>
      <c r="C307" s="7" t="s">
        <v>773</v>
      </c>
    </row>
    <row r="308" spans="1:69">
      <c r="A308" s="7" t="s">
        <v>2641</v>
      </c>
      <c r="B308" s="7" t="s">
        <v>2640</v>
      </c>
      <c r="C308" s="7" t="s">
        <v>773</v>
      </c>
    </row>
    <row r="309" spans="1:69">
      <c r="A309" s="7" t="s">
        <v>2639</v>
      </c>
      <c r="B309" s="7" t="s">
        <v>2638</v>
      </c>
      <c r="C309" s="7" t="s">
        <v>773</v>
      </c>
    </row>
    <row r="310" spans="1:69">
      <c r="A310" s="7" t="s">
        <v>2627</v>
      </c>
      <c r="B310" s="7" t="s">
        <v>2626</v>
      </c>
      <c r="C310" s="7" t="s">
        <v>773</v>
      </c>
    </row>
    <row r="311" spans="1:69">
      <c r="A311" s="7" t="s">
        <v>2625</v>
      </c>
      <c r="B311" s="7" t="s">
        <v>2624</v>
      </c>
      <c r="C311" s="7" t="s">
        <v>773</v>
      </c>
    </row>
    <row r="312" spans="1:69">
      <c r="A312" s="7" t="s">
        <v>2623</v>
      </c>
      <c r="B312" s="7" t="s">
        <v>2006</v>
      </c>
      <c r="C312" s="7" t="s">
        <v>773</v>
      </c>
      <c r="AA312">
        <v>1.52</v>
      </c>
      <c r="AE312">
        <v>6.96</v>
      </c>
    </row>
    <row r="313" spans="1:69">
      <c r="A313" s="7" t="s">
        <v>4251</v>
      </c>
      <c r="B313" s="7" t="s">
        <v>2595</v>
      </c>
      <c r="C313" s="7" t="s">
        <v>773</v>
      </c>
      <c r="G313">
        <v>0.44</v>
      </c>
      <c r="K313">
        <v>0.71</v>
      </c>
      <c r="O313">
        <v>0.86</v>
      </c>
      <c r="S313">
        <v>0.66</v>
      </c>
      <c r="U313">
        <v>0.3</v>
      </c>
      <c r="V313">
        <v>0.48</v>
      </c>
      <c r="W313">
        <v>0.6</v>
      </c>
      <c r="X313">
        <v>0.86</v>
      </c>
      <c r="Y313">
        <v>1.72</v>
      </c>
      <c r="Z313">
        <v>2.63</v>
      </c>
      <c r="AA313">
        <v>3.84</v>
      </c>
      <c r="AB313">
        <v>0.71</v>
      </c>
      <c r="AC313">
        <v>1.44</v>
      </c>
      <c r="AD313">
        <v>2.13</v>
      </c>
      <c r="AE313">
        <v>2.71</v>
      </c>
      <c r="AF313">
        <v>0.6</v>
      </c>
      <c r="AG313">
        <v>1.1599999999999999</v>
      </c>
      <c r="AH313">
        <v>1.81</v>
      </c>
      <c r="AI313">
        <v>2.36</v>
      </c>
      <c r="AJ313">
        <v>0.42</v>
      </c>
      <c r="AK313">
        <v>0.81</v>
      </c>
      <c r="AL313">
        <v>1.49</v>
      </c>
      <c r="AM313">
        <v>3.06</v>
      </c>
      <c r="AN313">
        <v>0.62</v>
      </c>
      <c r="AO313">
        <v>1.32</v>
      </c>
      <c r="AP313">
        <v>2.04</v>
      </c>
      <c r="AQ313">
        <v>2.74</v>
      </c>
      <c r="AR313">
        <v>0.69</v>
      </c>
      <c r="AT313">
        <v>2.09</v>
      </c>
      <c r="AU313">
        <v>2.09</v>
      </c>
      <c r="AV313">
        <v>0.61</v>
      </c>
      <c r="AX313">
        <v>1.83</v>
      </c>
      <c r="AY313">
        <v>2.71</v>
      </c>
      <c r="BC313">
        <v>3.11</v>
      </c>
      <c r="BD313">
        <v>0.76</v>
      </c>
      <c r="BE313">
        <v>1.51</v>
      </c>
      <c r="BF313">
        <v>2.2599999999999998</v>
      </c>
      <c r="BG313">
        <v>3.91</v>
      </c>
      <c r="BH313">
        <v>2.2400000000000002</v>
      </c>
      <c r="BI313">
        <v>4.2699999999999996</v>
      </c>
      <c r="BJ313">
        <v>5.68</v>
      </c>
      <c r="BK313">
        <v>7.01</v>
      </c>
      <c r="BL313">
        <v>1.22</v>
      </c>
      <c r="BM313">
        <v>2.44</v>
      </c>
      <c r="BN313">
        <v>3.66</v>
      </c>
      <c r="BO313">
        <v>4.8</v>
      </c>
      <c r="BP313">
        <v>0.86</v>
      </c>
      <c r="BQ313">
        <v>1.81</v>
      </c>
    </row>
    <row r="314" spans="1:69">
      <c r="A314" s="7" t="s">
        <v>4250</v>
      </c>
      <c r="B314" s="7" t="s">
        <v>4249</v>
      </c>
      <c r="C314" s="7" t="s">
        <v>773</v>
      </c>
    </row>
    <row r="315" spans="1:69">
      <c r="A315" s="7" t="s">
        <v>2594</v>
      </c>
      <c r="B315" s="7" t="s">
        <v>1696</v>
      </c>
      <c r="C315" s="7" t="s">
        <v>773</v>
      </c>
      <c r="G315">
        <v>0.1</v>
      </c>
      <c r="K315">
        <v>1.06</v>
      </c>
      <c r="O315">
        <v>1.1200000000000001</v>
      </c>
      <c r="S315">
        <v>2.0299999999999998</v>
      </c>
      <c r="U315">
        <v>2.33</v>
      </c>
      <c r="V315">
        <v>3.49</v>
      </c>
      <c r="W315">
        <v>4.62</v>
      </c>
      <c r="X315">
        <v>0.03</v>
      </c>
      <c r="Y315">
        <v>0.05</v>
      </c>
      <c r="Z315">
        <v>0.06</v>
      </c>
      <c r="AA315">
        <v>0.08</v>
      </c>
      <c r="AB315">
        <v>0</v>
      </c>
      <c r="AC315">
        <v>0.01</v>
      </c>
      <c r="AD315">
        <v>0.01</v>
      </c>
      <c r="AE315">
        <v>0.04</v>
      </c>
      <c r="AF315">
        <v>0.04</v>
      </c>
      <c r="AG315">
        <v>0.05</v>
      </c>
      <c r="AH315">
        <v>7.0000000000000007E-2</v>
      </c>
      <c r="AI315">
        <v>0.09</v>
      </c>
      <c r="AJ315">
        <v>0.41</v>
      </c>
      <c r="AK315">
        <v>0.83</v>
      </c>
      <c r="AL315">
        <v>1.58</v>
      </c>
      <c r="AM315">
        <v>0.03</v>
      </c>
      <c r="AN315">
        <v>0.67</v>
      </c>
      <c r="AO315">
        <v>1.33</v>
      </c>
      <c r="AP315">
        <v>1.79</v>
      </c>
      <c r="AQ315">
        <v>2.21</v>
      </c>
      <c r="AR315">
        <v>0.46</v>
      </c>
      <c r="AS315">
        <v>35.25</v>
      </c>
      <c r="AT315">
        <v>-8.61</v>
      </c>
      <c r="AU315">
        <v>2.92</v>
      </c>
      <c r="AV315">
        <v>0.6</v>
      </c>
      <c r="AW315">
        <v>17.8</v>
      </c>
      <c r="AX315">
        <v>0.97</v>
      </c>
      <c r="AY315">
        <v>1.1499999999999999</v>
      </c>
      <c r="AZ315">
        <v>8.39</v>
      </c>
      <c r="BA315">
        <v>15.73</v>
      </c>
      <c r="BB315">
        <v>23.31</v>
      </c>
      <c r="BC315">
        <v>1.4</v>
      </c>
      <c r="BD315">
        <v>0.16</v>
      </c>
      <c r="BE315">
        <v>0.35</v>
      </c>
      <c r="BF315">
        <v>0.71</v>
      </c>
      <c r="BG315">
        <v>1.22</v>
      </c>
      <c r="BH315">
        <v>0.47</v>
      </c>
      <c r="BI315">
        <v>1</v>
      </c>
      <c r="BJ315">
        <v>1.55</v>
      </c>
      <c r="BK315">
        <v>2.14</v>
      </c>
      <c r="BL315">
        <v>1</v>
      </c>
      <c r="BM315">
        <v>1.06</v>
      </c>
      <c r="BN315">
        <v>3.38</v>
      </c>
      <c r="BO315">
        <v>8.06</v>
      </c>
      <c r="BP315">
        <v>1.34</v>
      </c>
      <c r="BQ315">
        <v>1.47</v>
      </c>
    </row>
    <row r="316" spans="1:69">
      <c r="A316" s="7" t="s">
        <v>4248</v>
      </c>
      <c r="B316" s="7" t="s">
        <v>4247</v>
      </c>
      <c r="C316" s="7" t="s">
        <v>773</v>
      </c>
      <c r="G316">
        <v>6.72</v>
      </c>
      <c r="K316">
        <v>8.23</v>
      </c>
      <c r="O316">
        <v>10.17</v>
      </c>
      <c r="S316">
        <v>10.8</v>
      </c>
      <c r="U316">
        <v>5.44</v>
      </c>
      <c r="V316">
        <v>7.73</v>
      </c>
      <c r="W316">
        <v>10.34</v>
      </c>
      <c r="X316">
        <v>3.09</v>
      </c>
      <c r="Y316">
        <v>5.97</v>
      </c>
      <c r="Z316">
        <v>9.32</v>
      </c>
      <c r="AA316">
        <v>12.33</v>
      </c>
      <c r="AB316">
        <v>3.1</v>
      </c>
      <c r="AC316">
        <v>6.17</v>
      </c>
      <c r="AD316">
        <v>9.42</v>
      </c>
      <c r="AE316">
        <v>12.5</v>
      </c>
      <c r="AF316">
        <v>3.12</v>
      </c>
      <c r="AG316">
        <v>6.83</v>
      </c>
      <c r="AH316">
        <v>10.62</v>
      </c>
      <c r="AI316">
        <v>14.27</v>
      </c>
      <c r="AJ316">
        <v>3.65</v>
      </c>
      <c r="AK316">
        <v>7.27</v>
      </c>
      <c r="AL316">
        <v>11.23</v>
      </c>
      <c r="AM316">
        <v>15.37</v>
      </c>
      <c r="AN316">
        <v>4.25</v>
      </c>
      <c r="AO316">
        <v>8.4</v>
      </c>
      <c r="AP316">
        <v>11.47</v>
      </c>
      <c r="AQ316">
        <v>15.51</v>
      </c>
      <c r="AR316">
        <v>3.89</v>
      </c>
      <c r="AT316">
        <v>17.059999999999999</v>
      </c>
      <c r="AU316">
        <v>17.059999999999999</v>
      </c>
      <c r="AV316">
        <v>5.85</v>
      </c>
      <c r="AX316">
        <v>14.69</v>
      </c>
      <c r="AY316">
        <v>19.57</v>
      </c>
      <c r="BC316">
        <v>19.690000000000001</v>
      </c>
      <c r="BD316">
        <v>3.82</v>
      </c>
      <c r="BE316">
        <v>9.68</v>
      </c>
      <c r="BF316">
        <v>15.31</v>
      </c>
      <c r="BG316">
        <v>22.75</v>
      </c>
      <c r="BH316">
        <v>10.220000000000001</v>
      </c>
      <c r="BI316">
        <v>20.87</v>
      </c>
      <c r="BJ316">
        <v>30.77</v>
      </c>
      <c r="BK316">
        <v>40.590000000000003</v>
      </c>
      <c r="BL316">
        <v>8.0399999999999991</v>
      </c>
      <c r="BM316">
        <v>16.059999999999999</v>
      </c>
      <c r="BN316">
        <v>23.74</v>
      </c>
      <c r="BO316">
        <v>32.11</v>
      </c>
      <c r="BP316">
        <v>7.32</v>
      </c>
      <c r="BQ316">
        <v>14.17</v>
      </c>
    </row>
    <row r="317" spans="1:69">
      <c r="A317" s="7" t="s">
        <v>4246</v>
      </c>
      <c r="B317" s="7" t="s">
        <v>4245</v>
      </c>
      <c r="C317" s="7" t="s">
        <v>773</v>
      </c>
      <c r="G317">
        <v>2.25</v>
      </c>
      <c r="K317">
        <v>1.8</v>
      </c>
      <c r="O317">
        <v>2.34</v>
      </c>
      <c r="S317">
        <v>3.47</v>
      </c>
      <c r="U317">
        <v>1.35</v>
      </c>
      <c r="V317">
        <v>1.89</v>
      </c>
      <c r="W317">
        <v>2.58</v>
      </c>
      <c r="X317">
        <v>1.7</v>
      </c>
      <c r="Y317">
        <v>2.83</v>
      </c>
      <c r="Z317">
        <v>4.4800000000000004</v>
      </c>
      <c r="AA317">
        <v>6.6</v>
      </c>
      <c r="AB317">
        <v>1.57</v>
      </c>
      <c r="AC317">
        <v>2.52</v>
      </c>
      <c r="AD317">
        <v>3.52</v>
      </c>
      <c r="AE317">
        <v>4.46</v>
      </c>
      <c r="AF317">
        <v>1.07</v>
      </c>
      <c r="AG317">
        <v>1.97</v>
      </c>
      <c r="AH317">
        <v>2.85</v>
      </c>
      <c r="AI317">
        <v>3.72</v>
      </c>
      <c r="AJ317">
        <v>0.94</v>
      </c>
      <c r="AK317">
        <v>1.94</v>
      </c>
      <c r="AL317">
        <v>3.26</v>
      </c>
      <c r="AM317">
        <v>5.49</v>
      </c>
      <c r="AN317">
        <v>1.66</v>
      </c>
      <c r="AO317">
        <v>2.96</v>
      </c>
      <c r="AP317">
        <v>5.99</v>
      </c>
      <c r="AQ317">
        <v>9.52</v>
      </c>
      <c r="AR317">
        <v>3.29</v>
      </c>
      <c r="AT317">
        <v>34.25</v>
      </c>
      <c r="AU317">
        <v>32.94</v>
      </c>
      <c r="AV317">
        <v>3.88</v>
      </c>
      <c r="AX317">
        <v>7.85</v>
      </c>
      <c r="AY317">
        <v>10.5</v>
      </c>
      <c r="BC317">
        <v>8.57</v>
      </c>
      <c r="BD317">
        <v>1.81</v>
      </c>
      <c r="BE317">
        <v>3.9</v>
      </c>
      <c r="BF317">
        <v>6.39</v>
      </c>
      <c r="BG317">
        <v>13.01</v>
      </c>
      <c r="BH317">
        <v>7.02</v>
      </c>
      <c r="BI317">
        <v>10.35</v>
      </c>
      <c r="BJ317">
        <v>13.79</v>
      </c>
      <c r="BK317">
        <v>17.8</v>
      </c>
      <c r="BL317">
        <v>5.09</v>
      </c>
      <c r="BM317">
        <v>9.48</v>
      </c>
      <c r="BN317">
        <v>11.84</v>
      </c>
      <c r="BO317">
        <v>15.29</v>
      </c>
      <c r="BP317">
        <v>3.85</v>
      </c>
      <c r="BQ317">
        <v>8.07</v>
      </c>
    </row>
    <row r="318" spans="1:69">
      <c r="A318" s="7" t="s">
        <v>4244</v>
      </c>
      <c r="B318" s="7" t="s">
        <v>4243</v>
      </c>
      <c r="C318" s="7" t="s">
        <v>773</v>
      </c>
      <c r="G318">
        <v>0.44</v>
      </c>
      <c r="K318">
        <v>0.71</v>
      </c>
      <c r="O318">
        <v>0.86</v>
      </c>
      <c r="S318">
        <v>0.66</v>
      </c>
      <c r="U318">
        <v>0.3</v>
      </c>
      <c r="V318">
        <v>0.48</v>
      </c>
      <c r="W318">
        <v>0.6</v>
      </c>
      <c r="X318">
        <v>0.86</v>
      </c>
      <c r="Y318">
        <v>1.72</v>
      </c>
      <c r="Z318">
        <v>2.63</v>
      </c>
      <c r="AA318">
        <v>5.37</v>
      </c>
      <c r="AB318">
        <v>0.71</v>
      </c>
      <c r="AC318">
        <v>1.49</v>
      </c>
      <c r="AD318">
        <v>2.1800000000000002</v>
      </c>
      <c r="AE318">
        <v>9.7100000000000009</v>
      </c>
      <c r="AF318">
        <v>0.6</v>
      </c>
      <c r="AG318">
        <v>1.1599999999999999</v>
      </c>
      <c r="AH318">
        <v>1.81</v>
      </c>
      <c r="AI318">
        <v>2.36</v>
      </c>
      <c r="AJ318">
        <v>0.42</v>
      </c>
      <c r="AK318">
        <v>0.81</v>
      </c>
      <c r="AL318">
        <v>1.49</v>
      </c>
      <c r="AM318">
        <v>3.06</v>
      </c>
      <c r="AN318">
        <v>0.62</v>
      </c>
      <c r="AO318">
        <v>1.32</v>
      </c>
      <c r="AP318">
        <v>2.04</v>
      </c>
      <c r="AQ318">
        <v>2.74</v>
      </c>
      <c r="AR318">
        <v>0.69</v>
      </c>
      <c r="AT318">
        <v>2.09</v>
      </c>
      <c r="AU318">
        <v>2.09</v>
      </c>
      <c r="AV318">
        <v>0.61</v>
      </c>
      <c r="AX318">
        <v>1.83</v>
      </c>
      <c r="AY318">
        <v>2.71</v>
      </c>
      <c r="BC318">
        <v>3.11</v>
      </c>
      <c r="BD318">
        <v>0.76</v>
      </c>
      <c r="BE318">
        <v>1.51</v>
      </c>
      <c r="BF318">
        <v>2.2599999999999998</v>
      </c>
      <c r="BG318">
        <v>3.91</v>
      </c>
      <c r="BH318">
        <v>2.2400000000000002</v>
      </c>
      <c r="BI318">
        <v>4.2699999999999996</v>
      </c>
      <c r="BJ318">
        <v>5.68</v>
      </c>
      <c r="BK318">
        <v>7.01</v>
      </c>
      <c r="BL318">
        <v>1.22</v>
      </c>
      <c r="BM318">
        <v>2.44</v>
      </c>
      <c r="BN318">
        <v>3.66</v>
      </c>
      <c r="BO318">
        <v>4.8</v>
      </c>
      <c r="BP318">
        <v>0.86</v>
      </c>
      <c r="BQ318">
        <v>1.81</v>
      </c>
    </row>
    <row r="319" spans="1:69">
      <c r="A319" s="7" t="s">
        <v>2593</v>
      </c>
      <c r="B319" s="7" t="s">
        <v>411</v>
      </c>
      <c r="C319" s="7" t="s">
        <v>773</v>
      </c>
      <c r="G319">
        <v>55.01</v>
      </c>
      <c r="K319">
        <v>90.89</v>
      </c>
      <c r="O319">
        <v>62.44</v>
      </c>
      <c r="S319">
        <v>0.08</v>
      </c>
      <c r="U319">
        <v>26.46</v>
      </c>
      <c r="V319">
        <v>30.24</v>
      </c>
      <c r="W319">
        <v>38.020000000000003</v>
      </c>
      <c r="X319">
        <v>7.29</v>
      </c>
      <c r="Y319">
        <v>23.59</v>
      </c>
      <c r="Z319">
        <v>25.4</v>
      </c>
      <c r="AA319">
        <v>23.15</v>
      </c>
      <c r="AB319">
        <v>-3.92</v>
      </c>
      <c r="AC319">
        <v>-7.33</v>
      </c>
      <c r="AD319">
        <v>-24.31</v>
      </c>
      <c r="AE319">
        <v>-41.64</v>
      </c>
      <c r="AF319">
        <v>-18.27</v>
      </c>
      <c r="AG319">
        <v>-30.33</v>
      </c>
      <c r="AH319">
        <v>-37.57</v>
      </c>
      <c r="AI319">
        <v>-34.39</v>
      </c>
      <c r="AJ319">
        <v>-0.74</v>
      </c>
      <c r="AK319">
        <v>4.75</v>
      </c>
      <c r="AL319">
        <v>10.79</v>
      </c>
      <c r="AM319">
        <v>19.47</v>
      </c>
      <c r="AN319">
        <v>13.34</v>
      </c>
      <c r="AO319">
        <v>57.05</v>
      </c>
      <c r="AP319">
        <v>117.46</v>
      </c>
      <c r="AQ319">
        <v>159.82</v>
      </c>
      <c r="AR319">
        <v>25.98</v>
      </c>
      <c r="AS319">
        <v>42.89</v>
      </c>
      <c r="AT319">
        <v>64.66</v>
      </c>
      <c r="AU319">
        <v>81.680000000000007</v>
      </c>
      <c r="AV319">
        <v>19.29</v>
      </c>
      <c r="AW319">
        <v>37.21</v>
      </c>
      <c r="AX319">
        <v>54.64</v>
      </c>
      <c r="AY319">
        <v>65.45</v>
      </c>
      <c r="AZ319">
        <v>4.3</v>
      </c>
      <c r="BA319">
        <v>17.399999999999999</v>
      </c>
      <c r="BB319">
        <v>26.41</v>
      </c>
      <c r="BC319">
        <v>40.200000000000003</v>
      </c>
      <c r="BD319">
        <v>8.9499999999999993</v>
      </c>
      <c r="BE319">
        <v>19.78</v>
      </c>
      <c r="BF319">
        <v>32.1</v>
      </c>
      <c r="BG319">
        <v>45.86</v>
      </c>
      <c r="BH319">
        <v>-29.36</v>
      </c>
      <c r="BI319">
        <v>-95.28</v>
      </c>
      <c r="BJ319">
        <v>-167.65</v>
      </c>
      <c r="BK319">
        <v>-228.8</v>
      </c>
      <c r="BL319">
        <v>-61.4</v>
      </c>
      <c r="BM319">
        <v>-129.97999999999999</v>
      </c>
      <c r="BN319">
        <v>-195.58</v>
      </c>
      <c r="BO319">
        <v>-215.33</v>
      </c>
      <c r="BP319">
        <v>-33.93</v>
      </c>
      <c r="BQ319">
        <v>-14.23</v>
      </c>
    </row>
    <row r="320" spans="1:69">
      <c r="A320" s="7" t="s">
        <v>2592</v>
      </c>
      <c r="B320" s="7" t="s">
        <v>2591</v>
      </c>
      <c r="C320" s="7" t="s">
        <v>773</v>
      </c>
      <c r="K320">
        <v>2.56</v>
      </c>
      <c r="O320">
        <v>0.09</v>
      </c>
    </row>
    <row r="321" spans="1:15">
      <c r="A321" s="7" t="s">
        <v>2590</v>
      </c>
      <c r="B321" s="7" t="s">
        <v>2589</v>
      </c>
      <c r="C321" s="7" t="s">
        <v>773</v>
      </c>
      <c r="K321">
        <v>2.72</v>
      </c>
      <c r="O321">
        <v>0.23</v>
      </c>
    </row>
    <row r="322" spans="1:15">
      <c r="A322" s="7" t="s">
        <v>2588</v>
      </c>
      <c r="B322" s="7" t="s">
        <v>2587</v>
      </c>
      <c r="C322" s="7" t="s">
        <v>773</v>
      </c>
    </row>
    <row r="323" spans="1:15">
      <c r="A323" s="7" t="s">
        <v>2586</v>
      </c>
      <c r="B323" s="7" t="s">
        <v>2585</v>
      </c>
      <c r="C323" s="7" t="s">
        <v>773</v>
      </c>
    </row>
    <row r="324" spans="1:15">
      <c r="A324" s="7" t="s">
        <v>2584</v>
      </c>
      <c r="B324" s="7" t="s">
        <v>2583</v>
      </c>
      <c r="C324" s="7" t="s">
        <v>773</v>
      </c>
      <c r="K324">
        <v>2.35</v>
      </c>
      <c r="O324">
        <v>0.01</v>
      </c>
    </row>
    <row r="325" spans="1:15">
      <c r="A325" s="7" t="s">
        <v>2582</v>
      </c>
      <c r="B325" s="7" t="s">
        <v>2581</v>
      </c>
      <c r="C325" s="7" t="s">
        <v>773</v>
      </c>
      <c r="K325">
        <v>2.35</v>
      </c>
      <c r="O325">
        <v>0.01</v>
      </c>
    </row>
    <row r="326" spans="1:15">
      <c r="A326" s="7" t="s">
        <v>2580</v>
      </c>
      <c r="B326" s="7" t="s">
        <v>2579</v>
      </c>
      <c r="C326" s="7" t="s">
        <v>773</v>
      </c>
    </row>
    <row r="327" spans="1:15">
      <c r="A327" s="7" t="s">
        <v>2578</v>
      </c>
      <c r="B327" s="7" t="s">
        <v>2577</v>
      </c>
      <c r="C327" s="7" t="s">
        <v>773</v>
      </c>
    </row>
    <row r="328" spans="1:15">
      <c r="A328" s="7" t="s">
        <v>2574</v>
      </c>
      <c r="B328" s="7" t="s">
        <v>2573</v>
      </c>
      <c r="C328" s="7" t="s">
        <v>773</v>
      </c>
      <c r="K328">
        <v>0.33</v>
      </c>
      <c r="O328">
        <v>0.12</v>
      </c>
    </row>
    <row r="329" spans="1:15">
      <c r="A329" s="7" t="s">
        <v>2568</v>
      </c>
      <c r="B329" s="7" t="s">
        <v>2567</v>
      </c>
      <c r="C329" s="7" t="s">
        <v>773</v>
      </c>
    </row>
    <row r="330" spans="1:15">
      <c r="A330" s="7" t="s">
        <v>2564</v>
      </c>
      <c r="B330" s="7" t="s">
        <v>2563</v>
      </c>
      <c r="C330" s="7" t="s">
        <v>773</v>
      </c>
    </row>
    <row r="331" spans="1:15">
      <c r="A331" s="7" t="s">
        <v>2562</v>
      </c>
      <c r="B331" s="7" t="s">
        <v>2561</v>
      </c>
      <c r="C331" s="7" t="s">
        <v>773</v>
      </c>
    </row>
    <row r="332" spans="1:15">
      <c r="A332" s="7" t="s">
        <v>2560</v>
      </c>
      <c r="B332" s="7" t="s">
        <v>2559</v>
      </c>
      <c r="C332" s="7" t="s">
        <v>773</v>
      </c>
    </row>
    <row r="333" spans="1:15">
      <c r="A333" s="7" t="s">
        <v>2558</v>
      </c>
      <c r="B333" s="7" t="s">
        <v>2557</v>
      </c>
      <c r="C333" s="7" t="s">
        <v>773</v>
      </c>
    </row>
    <row r="334" spans="1:15">
      <c r="A334" s="7" t="s">
        <v>4242</v>
      </c>
      <c r="B334" s="7" t="s">
        <v>4239</v>
      </c>
      <c r="C334" s="7" t="s">
        <v>773</v>
      </c>
    </row>
    <row r="335" spans="1:15">
      <c r="A335" s="7" t="s">
        <v>2546</v>
      </c>
      <c r="B335" s="7" t="s">
        <v>2545</v>
      </c>
      <c r="C335" s="7" t="s">
        <v>773</v>
      </c>
    </row>
    <row r="336" spans="1:15">
      <c r="A336" s="7" t="s">
        <v>2544</v>
      </c>
      <c r="B336" s="7" t="s">
        <v>2543</v>
      </c>
      <c r="C336" s="7" t="s">
        <v>773</v>
      </c>
    </row>
    <row r="337" spans="1:15">
      <c r="A337" s="7" t="s">
        <v>2542</v>
      </c>
      <c r="B337" s="7" t="s">
        <v>2541</v>
      </c>
      <c r="C337" s="7" t="s">
        <v>773</v>
      </c>
    </row>
    <row r="338" spans="1:15">
      <c r="A338" s="7" t="s">
        <v>2534</v>
      </c>
      <c r="B338" s="7" t="s">
        <v>2533</v>
      </c>
      <c r="C338" s="7" t="s">
        <v>773</v>
      </c>
    </row>
    <row r="339" spans="1:15">
      <c r="A339" s="7" t="s">
        <v>2520</v>
      </c>
      <c r="B339" s="7" t="s">
        <v>2519</v>
      </c>
      <c r="C339" s="7" t="s">
        <v>773</v>
      </c>
    </row>
    <row r="340" spans="1:15">
      <c r="A340" s="7" t="s">
        <v>4241</v>
      </c>
      <c r="B340" s="7" t="s">
        <v>2418</v>
      </c>
      <c r="C340" s="7" t="s">
        <v>773</v>
      </c>
      <c r="K340">
        <v>0.05</v>
      </c>
      <c r="O340">
        <v>0.1</v>
      </c>
    </row>
    <row r="341" spans="1:15">
      <c r="A341" s="7" t="s">
        <v>2503</v>
      </c>
      <c r="B341" s="7" t="s">
        <v>2502</v>
      </c>
      <c r="C341" s="7" t="s">
        <v>773</v>
      </c>
      <c r="K341">
        <v>0.16</v>
      </c>
      <c r="O341">
        <v>0.13</v>
      </c>
    </row>
    <row r="342" spans="1:15">
      <c r="A342" s="7" t="s">
        <v>2501</v>
      </c>
      <c r="B342" s="7" t="s">
        <v>2500</v>
      </c>
      <c r="C342" s="7" t="s">
        <v>773</v>
      </c>
    </row>
    <row r="343" spans="1:15">
      <c r="A343" s="7" t="s">
        <v>2499</v>
      </c>
      <c r="B343" s="7" t="s">
        <v>2498</v>
      </c>
      <c r="C343" s="7" t="s">
        <v>773</v>
      </c>
      <c r="K343">
        <v>0.01</v>
      </c>
    </row>
    <row r="344" spans="1:15">
      <c r="A344" s="7" t="s">
        <v>2497</v>
      </c>
      <c r="B344" s="7" t="s">
        <v>2496</v>
      </c>
      <c r="C344" s="7" t="s">
        <v>773</v>
      </c>
      <c r="K344">
        <v>0.01</v>
      </c>
    </row>
    <row r="345" spans="1:15">
      <c r="A345" s="7" t="s">
        <v>2495</v>
      </c>
      <c r="B345" s="7" t="s">
        <v>2494</v>
      </c>
      <c r="C345" s="7" t="s">
        <v>773</v>
      </c>
    </row>
    <row r="346" spans="1:15">
      <c r="A346" s="7" t="s">
        <v>2493</v>
      </c>
      <c r="B346" s="7" t="s">
        <v>2492</v>
      </c>
      <c r="C346" s="7" t="s">
        <v>773</v>
      </c>
    </row>
    <row r="347" spans="1:15">
      <c r="A347" s="7" t="s">
        <v>2491</v>
      </c>
      <c r="B347" s="7" t="s">
        <v>2490</v>
      </c>
      <c r="C347" s="7" t="s">
        <v>773</v>
      </c>
    </row>
    <row r="348" spans="1:15">
      <c r="A348" s="7" t="s">
        <v>2489</v>
      </c>
      <c r="B348" s="7" t="s">
        <v>2488</v>
      </c>
      <c r="C348" s="7" t="s">
        <v>773</v>
      </c>
    </row>
    <row r="349" spans="1:15">
      <c r="A349" s="7" t="s">
        <v>2477</v>
      </c>
      <c r="B349" s="7" t="s">
        <v>2476</v>
      </c>
      <c r="C349" s="7" t="s">
        <v>773</v>
      </c>
      <c r="K349">
        <v>0.11</v>
      </c>
    </row>
    <row r="350" spans="1:15">
      <c r="A350" s="7" t="s">
        <v>2475</v>
      </c>
      <c r="B350" s="7" t="s">
        <v>2474</v>
      </c>
      <c r="C350" s="7" t="s">
        <v>773</v>
      </c>
    </row>
    <row r="351" spans="1:15">
      <c r="A351" s="7" t="s">
        <v>2473</v>
      </c>
      <c r="B351" s="7" t="s">
        <v>2472</v>
      </c>
      <c r="C351" s="7" t="s">
        <v>773</v>
      </c>
    </row>
    <row r="352" spans="1:15">
      <c r="A352" s="7" t="s">
        <v>2471</v>
      </c>
      <c r="B352" s="7" t="s">
        <v>2470</v>
      </c>
      <c r="C352" s="7" t="s">
        <v>773</v>
      </c>
      <c r="K352">
        <v>0.11</v>
      </c>
    </row>
    <row r="353" spans="1:69">
      <c r="A353" s="7" t="s">
        <v>4240</v>
      </c>
      <c r="B353" s="7" t="s">
        <v>4239</v>
      </c>
      <c r="C353" s="7" t="s">
        <v>773</v>
      </c>
    </row>
    <row r="354" spans="1:69">
      <c r="A354" s="7" t="s">
        <v>2459</v>
      </c>
      <c r="B354" s="7" t="s">
        <v>2458</v>
      </c>
      <c r="C354" s="7" t="s">
        <v>773</v>
      </c>
    </row>
    <row r="355" spans="1:69">
      <c r="A355" s="7" t="s">
        <v>2457</v>
      </c>
      <c r="B355" s="7" t="s">
        <v>2456</v>
      </c>
      <c r="C355" s="7" t="s">
        <v>773</v>
      </c>
    </row>
    <row r="356" spans="1:69">
      <c r="A356" s="7" t="s">
        <v>2455</v>
      </c>
      <c r="B356" s="7" t="s">
        <v>2454</v>
      </c>
      <c r="C356" s="7" t="s">
        <v>773</v>
      </c>
    </row>
    <row r="357" spans="1:69">
      <c r="A357" s="7" t="s">
        <v>2447</v>
      </c>
      <c r="B357" s="7" t="s">
        <v>2446</v>
      </c>
      <c r="C357" s="7" t="s">
        <v>773</v>
      </c>
    </row>
    <row r="358" spans="1:69">
      <c r="A358" s="7" t="s">
        <v>2431</v>
      </c>
      <c r="B358" s="7" t="s">
        <v>2430</v>
      </c>
      <c r="C358" s="7" t="s">
        <v>773</v>
      </c>
    </row>
    <row r="359" spans="1:69">
      <c r="A359" s="7" t="s">
        <v>4238</v>
      </c>
      <c r="B359" s="7" t="s">
        <v>2418</v>
      </c>
      <c r="C359" s="7" t="s">
        <v>773</v>
      </c>
      <c r="K359">
        <v>0.04</v>
      </c>
      <c r="O359">
        <v>0.13</v>
      </c>
    </row>
    <row r="360" spans="1:69">
      <c r="A360" s="7" t="s">
        <v>2417</v>
      </c>
      <c r="B360" s="7" t="s">
        <v>2416</v>
      </c>
      <c r="C360" s="7" t="s">
        <v>773</v>
      </c>
      <c r="G360">
        <v>55.01</v>
      </c>
      <c r="K360">
        <v>93.45</v>
      </c>
      <c r="O360">
        <v>62.54</v>
      </c>
      <c r="S360">
        <v>0.08</v>
      </c>
      <c r="U360">
        <v>26.46</v>
      </c>
      <c r="V360">
        <v>30.24</v>
      </c>
      <c r="W360">
        <v>38.020000000000003</v>
      </c>
      <c r="X360">
        <v>7.29</v>
      </c>
      <c r="Y360">
        <v>23.59</v>
      </c>
      <c r="Z360">
        <v>25.4</v>
      </c>
      <c r="AA360">
        <v>23.15</v>
      </c>
      <c r="AB360">
        <v>-3.92</v>
      </c>
      <c r="AC360">
        <v>-7.33</v>
      </c>
      <c r="AD360">
        <v>-24.31</v>
      </c>
      <c r="AE360">
        <v>-41.64</v>
      </c>
      <c r="AF360">
        <v>-18.27</v>
      </c>
      <c r="AG360">
        <v>-30.33</v>
      </c>
      <c r="AH360">
        <v>-37.57</v>
      </c>
      <c r="AI360">
        <v>-34.39</v>
      </c>
      <c r="AJ360">
        <v>-0.74</v>
      </c>
      <c r="AK360">
        <v>4.75</v>
      </c>
      <c r="AL360">
        <v>10.79</v>
      </c>
      <c r="AM360">
        <v>19.47</v>
      </c>
      <c r="AN360">
        <v>13.34</v>
      </c>
      <c r="AO360">
        <v>57.05</v>
      </c>
      <c r="AP360">
        <v>117.46</v>
      </c>
      <c r="AQ360">
        <v>159.82</v>
      </c>
      <c r="AR360">
        <v>25.98</v>
      </c>
      <c r="AS360">
        <v>42.89</v>
      </c>
      <c r="AT360">
        <v>64.66</v>
      </c>
      <c r="AU360">
        <v>81.680000000000007</v>
      </c>
      <c r="AV360">
        <v>19.29</v>
      </c>
      <c r="AW360">
        <v>37.21</v>
      </c>
      <c r="AX360">
        <v>54.64</v>
      </c>
      <c r="AY360">
        <v>65.45</v>
      </c>
      <c r="AZ360">
        <v>4.3</v>
      </c>
      <c r="BA360">
        <v>17.399999999999999</v>
      </c>
      <c r="BB360">
        <v>26.41</v>
      </c>
      <c r="BC360">
        <v>40.200000000000003</v>
      </c>
      <c r="BD360">
        <v>8.9499999999999993</v>
      </c>
      <c r="BE360">
        <v>19.78</v>
      </c>
      <c r="BF360">
        <v>32.1</v>
      </c>
      <c r="BG360">
        <v>45.86</v>
      </c>
      <c r="BH360">
        <v>-29.36</v>
      </c>
      <c r="BI360">
        <v>-95.28</v>
      </c>
      <c r="BJ360">
        <v>-167.65</v>
      </c>
      <c r="BK360">
        <v>-228.8</v>
      </c>
      <c r="BL360">
        <v>-61.4</v>
      </c>
      <c r="BM360">
        <v>-129.97999999999999</v>
      </c>
      <c r="BN360">
        <v>-195.58</v>
      </c>
      <c r="BO360">
        <v>-215.33</v>
      </c>
      <c r="BP360">
        <v>-33.93</v>
      </c>
      <c r="BQ360">
        <v>-14.23</v>
      </c>
    </row>
    <row r="361" spans="1:69">
      <c r="A361" s="7" t="s">
        <v>2415</v>
      </c>
      <c r="B361" s="7" t="s">
        <v>2414</v>
      </c>
      <c r="C361" s="7" t="s">
        <v>773</v>
      </c>
      <c r="K361">
        <v>93.45</v>
      </c>
      <c r="O361">
        <v>62.54</v>
      </c>
    </row>
    <row r="362" spans="1:69">
      <c r="A362" s="7" t="s">
        <v>2413</v>
      </c>
      <c r="B362" s="7" t="s">
        <v>406</v>
      </c>
      <c r="C362" s="7" t="s">
        <v>773</v>
      </c>
      <c r="G362">
        <v>2.62</v>
      </c>
      <c r="K362">
        <v>1.84</v>
      </c>
      <c r="O362">
        <v>5.71</v>
      </c>
      <c r="S362">
        <v>4.3899999999999997</v>
      </c>
      <c r="U362">
        <v>0.93</v>
      </c>
      <c r="V362">
        <v>1.55</v>
      </c>
      <c r="W362">
        <v>2.17</v>
      </c>
      <c r="X362">
        <v>0.57999999999999996</v>
      </c>
      <c r="Y362">
        <v>1.27</v>
      </c>
      <c r="Z362">
        <v>2.0299999999999998</v>
      </c>
      <c r="AA362">
        <v>2.67</v>
      </c>
      <c r="AB362">
        <v>0.8</v>
      </c>
      <c r="AC362">
        <v>1.67</v>
      </c>
      <c r="AD362">
        <v>2.44</v>
      </c>
      <c r="AE362">
        <v>3.24</v>
      </c>
      <c r="AF362">
        <v>0.75</v>
      </c>
      <c r="AG362">
        <v>1.48</v>
      </c>
      <c r="AH362">
        <v>2.12</v>
      </c>
      <c r="AI362">
        <v>2.79</v>
      </c>
      <c r="AJ362">
        <v>0.7</v>
      </c>
      <c r="AK362">
        <v>1.35</v>
      </c>
      <c r="AL362">
        <v>2.16</v>
      </c>
      <c r="AM362">
        <v>2.95</v>
      </c>
      <c r="AN362">
        <v>0.81</v>
      </c>
      <c r="AO362">
        <v>1.66</v>
      </c>
      <c r="AP362">
        <v>2.15</v>
      </c>
      <c r="AQ362">
        <v>2.84</v>
      </c>
      <c r="AR362">
        <v>1.02</v>
      </c>
      <c r="AS362">
        <v>7.31</v>
      </c>
      <c r="AT362">
        <v>7.83</v>
      </c>
      <c r="AU362">
        <v>8.41</v>
      </c>
      <c r="AV362">
        <v>0.4</v>
      </c>
      <c r="AW362">
        <v>2.78</v>
      </c>
      <c r="AX362">
        <v>2.94</v>
      </c>
      <c r="AY362">
        <v>24.04</v>
      </c>
      <c r="AZ362">
        <v>0.19</v>
      </c>
      <c r="BA362">
        <v>0.35</v>
      </c>
      <c r="BB362">
        <v>0.53</v>
      </c>
      <c r="BC362">
        <v>0.89</v>
      </c>
      <c r="BD362">
        <v>0.51</v>
      </c>
      <c r="BE362">
        <v>1.19</v>
      </c>
      <c r="BF362">
        <v>1.82</v>
      </c>
      <c r="BG362">
        <v>2.88</v>
      </c>
      <c r="BH362">
        <v>1.38</v>
      </c>
      <c r="BI362">
        <v>2.2799999999999998</v>
      </c>
      <c r="BJ362">
        <v>4.22</v>
      </c>
      <c r="BK362">
        <v>5.86</v>
      </c>
      <c r="BL362">
        <v>1.23</v>
      </c>
      <c r="BM362">
        <v>3.18</v>
      </c>
      <c r="BN362">
        <v>4.7</v>
      </c>
      <c r="BO362">
        <v>5.58</v>
      </c>
      <c r="BP362">
        <v>0.65</v>
      </c>
      <c r="BQ362">
        <v>0.84</v>
      </c>
    </row>
    <row r="363" spans="1:69">
      <c r="A363" s="7" t="s">
        <v>2412</v>
      </c>
      <c r="B363" s="7" t="s">
        <v>404</v>
      </c>
      <c r="C363" s="7" t="s">
        <v>773</v>
      </c>
      <c r="G363">
        <v>2.62</v>
      </c>
      <c r="K363">
        <v>1.84</v>
      </c>
      <c r="O363">
        <v>5.71</v>
      </c>
      <c r="S363">
        <v>4.3899999999999997</v>
      </c>
      <c r="U363">
        <v>0.93</v>
      </c>
      <c r="V363">
        <v>1.55</v>
      </c>
      <c r="W363">
        <v>2.17</v>
      </c>
      <c r="X363">
        <v>0.57999999999999996</v>
      </c>
      <c r="Y363">
        <v>1.27</v>
      </c>
      <c r="Z363">
        <v>2.0299999999999998</v>
      </c>
      <c r="AA363">
        <v>2.67</v>
      </c>
      <c r="AB363">
        <v>0.8</v>
      </c>
      <c r="AC363">
        <v>1.67</v>
      </c>
      <c r="AD363">
        <v>2.44</v>
      </c>
      <c r="AE363">
        <v>3.24</v>
      </c>
      <c r="AF363">
        <v>0.75</v>
      </c>
      <c r="AG363">
        <v>1.48</v>
      </c>
      <c r="AH363">
        <v>2.12</v>
      </c>
      <c r="AI363">
        <v>2.79</v>
      </c>
      <c r="AJ363">
        <v>0.7</v>
      </c>
      <c r="AK363">
        <v>1.35</v>
      </c>
      <c r="AL363">
        <v>2.16</v>
      </c>
      <c r="AM363">
        <v>2.95</v>
      </c>
      <c r="AN363">
        <v>0.81</v>
      </c>
      <c r="AO363">
        <v>1.66</v>
      </c>
      <c r="AP363">
        <v>2.15</v>
      </c>
      <c r="AQ363">
        <v>2.84</v>
      </c>
      <c r="AR363">
        <v>1.02</v>
      </c>
      <c r="AT363">
        <v>2.92</v>
      </c>
      <c r="AU363">
        <v>2.92</v>
      </c>
      <c r="AV363">
        <v>0.4</v>
      </c>
      <c r="AX363">
        <v>0.79</v>
      </c>
      <c r="AY363">
        <v>1.01</v>
      </c>
      <c r="BC363">
        <v>0.89</v>
      </c>
      <c r="BD363">
        <v>0.51</v>
      </c>
      <c r="BE363">
        <v>1.19</v>
      </c>
      <c r="BF363">
        <v>1.82</v>
      </c>
      <c r="BG363">
        <v>2.88</v>
      </c>
      <c r="BH363">
        <v>1.38</v>
      </c>
      <c r="BI363">
        <v>2.2799999999999998</v>
      </c>
      <c r="BJ363">
        <v>4.22</v>
      </c>
      <c r="BK363">
        <v>5.86</v>
      </c>
      <c r="BL363">
        <v>1.23</v>
      </c>
      <c r="BN363">
        <v>4.7</v>
      </c>
      <c r="BO363">
        <v>5.58</v>
      </c>
      <c r="BP363">
        <v>0.53</v>
      </c>
    </row>
    <row r="364" spans="1:69">
      <c r="A364" s="7" t="s">
        <v>2411</v>
      </c>
      <c r="B364" s="7" t="s">
        <v>2410</v>
      </c>
      <c r="C364" s="7" t="s">
        <v>773</v>
      </c>
    </row>
    <row r="365" spans="1:69">
      <c r="A365" s="7" t="s">
        <v>2409</v>
      </c>
      <c r="B365" s="7" t="s">
        <v>399</v>
      </c>
      <c r="C365" s="7" t="s">
        <v>773</v>
      </c>
      <c r="BP365">
        <v>0.12</v>
      </c>
    </row>
    <row r="366" spans="1:69">
      <c r="A366" s="7" t="s">
        <v>2408</v>
      </c>
      <c r="B366" s="7" t="s">
        <v>2407</v>
      </c>
      <c r="C366" s="7" t="s">
        <v>773</v>
      </c>
    </row>
    <row r="367" spans="1:69">
      <c r="A367" s="7" t="s">
        <v>2406</v>
      </c>
      <c r="B367" s="7" t="s">
        <v>2405</v>
      </c>
      <c r="C367" s="7" t="s">
        <v>773</v>
      </c>
      <c r="BP367">
        <v>0.12</v>
      </c>
    </row>
    <row r="368" spans="1:69">
      <c r="A368" s="7" t="s">
        <v>2404</v>
      </c>
      <c r="B368" s="7" t="s">
        <v>2403</v>
      </c>
      <c r="C368" s="7" t="s">
        <v>773</v>
      </c>
    </row>
    <row r="369" spans="1:51">
      <c r="A369" s="7" t="s">
        <v>2402</v>
      </c>
      <c r="B369" s="7" t="s">
        <v>2401</v>
      </c>
      <c r="C369" s="7" t="s">
        <v>773</v>
      </c>
    </row>
    <row r="370" spans="1:51">
      <c r="A370" s="7" t="s">
        <v>2400</v>
      </c>
      <c r="B370" s="7" t="s">
        <v>2399</v>
      </c>
      <c r="C370" s="7" t="s">
        <v>773</v>
      </c>
    </row>
    <row r="371" spans="1:51">
      <c r="A371" s="7" t="s">
        <v>2398</v>
      </c>
      <c r="B371" s="7" t="s">
        <v>2397</v>
      </c>
      <c r="C371" s="7" t="s">
        <v>773</v>
      </c>
    </row>
    <row r="372" spans="1:51">
      <c r="A372" s="7" t="s">
        <v>2396</v>
      </c>
      <c r="B372" s="7" t="s">
        <v>2395</v>
      </c>
      <c r="C372" s="7" t="s">
        <v>773</v>
      </c>
    </row>
    <row r="373" spans="1:51">
      <c r="A373" s="7" t="s">
        <v>2394</v>
      </c>
      <c r="B373" s="7" t="s">
        <v>2393</v>
      </c>
      <c r="C373" s="7" t="s">
        <v>773</v>
      </c>
    </row>
    <row r="374" spans="1:51">
      <c r="A374" s="7" t="s">
        <v>2392</v>
      </c>
      <c r="B374" s="7" t="s">
        <v>2391</v>
      </c>
      <c r="C374" s="7" t="s">
        <v>773</v>
      </c>
    </row>
    <row r="375" spans="1:51">
      <c r="A375" s="7" t="s">
        <v>4237</v>
      </c>
      <c r="B375" s="7" t="s">
        <v>4236</v>
      </c>
      <c r="C375" s="7" t="s">
        <v>773</v>
      </c>
    </row>
    <row r="376" spans="1:51">
      <c r="A376" s="7" t="s">
        <v>4235</v>
      </c>
      <c r="B376" s="7" t="s">
        <v>4234</v>
      </c>
      <c r="C376" s="7" t="s">
        <v>773</v>
      </c>
    </row>
    <row r="377" spans="1:51">
      <c r="A377" s="7" t="s">
        <v>2380</v>
      </c>
      <c r="B377" s="7" t="s">
        <v>2379</v>
      </c>
      <c r="C377" s="7" t="s">
        <v>773</v>
      </c>
    </row>
    <row r="378" spans="1:51">
      <c r="A378" s="7" t="s">
        <v>2376</v>
      </c>
      <c r="B378" s="7" t="s">
        <v>2375</v>
      </c>
      <c r="C378" s="7" t="s">
        <v>773</v>
      </c>
    </row>
    <row r="379" spans="1:51">
      <c r="A379" s="7" t="s">
        <v>2374</v>
      </c>
      <c r="B379" s="7" t="s">
        <v>2222</v>
      </c>
      <c r="C379" s="7" t="s">
        <v>773</v>
      </c>
    </row>
    <row r="380" spans="1:51">
      <c r="A380" s="7" t="s">
        <v>4233</v>
      </c>
      <c r="B380" s="7" t="s">
        <v>4232</v>
      </c>
      <c r="C380" s="7" t="s">
        <v>773</v>
      </c>
    </row>
    <row r="381" spans="1:51">
      <c r="A381" s="7" t="s">
        <v>4231</v>
      </c>
      <c r="B381" s="7" t="s">
        <v>4230</v>
      </c>
      <c r="C381" s="7" t="s">
        <v>773</v>
      </c>
    </row>
    <row r="382" spans="1:51">
      <c r="A382" s="7" t="s">
        <v>2363</v>
      </c>
      <c r="B382" s="7" t="s">
        <v>2362</v>
      </c>
      <c r="C382" s="7" t="s">
        <v>773</v>
      </c>
    </row>
    <row r="383" spans="1:51">
      <c r="A383" s="7" t="s">
        <v>2361</v>
      </c>
      <c r="B383" s="7" t="s">
        <v>2360</v>
      </c>
      <c r="C383" s="7" t="s">
        <v>773</v>
      </c>
      <c r="AT383">
        <v>5.49</v>
      </c>
      <c r="AU383">
        <v>5.49</v>
      </c>
      <c r="AX383">
        <v>2.15</v>
      </c>
      <c r="AY383">
        <v>23.04</v>
      </c>
    </row>
    <row r="384" spans="1:51">
      <c r="A384" s="7" t="s">
        <v>2353</v>
      </c>
      <c r="B384" s="7" t="s">
        <v>2352</v>
      </c>
      <c r="C384" s="7" t="s">
        <v>773</v>
      </c>
    </row>
    <row r="385" spans="1:69">
      <c r="A385" s="7" t="s">
        <v>2341</v>
      </c>
      <c r="B385" s="7" t="s">
        <v>2340</v>
      </c>
      <c r="C385" s="7" t="s">
        <v>773</v>
      </c>
    </row>
    <row r="386" spans="1:69">
      <c r="A386" s="7" t="s">
        <v>4229</v>
      </c>
      <c r="B386" s="7" t="s">
        <v>1696</v>
      </c>
      <c r="C386" s="7" t="s">
        <v>773</v>
      </c>
      <c r="AS386">
        <v>7.31</v>
      </c>
      <c r="AT386">
        <v>-0.57999999999999996</v>
      </c>
      <c r="AW386">
        <v>2.78</v>
      </c>
      <c r="AZ386">
        <v>0.19</v>
      </c>
      <c r="BA386">
        <v>0.35</v>
      </c>
      <c r="BB386">
        <v>0.53</v>
      </c>
      <c r="BM386">
        <v>3.18</v>
      </c>
      <c r="BQ386">
        <v>0.84</v>
      </c>
    </row>
    <row r="387" spans="1:69">
      <c r="A387" s="7" t="s">
        <v>2333</v>
      </c>
      <c r="B387" s="7" t="s">
        <v>395</v>
      </c>
      <c r="C387" s="7" t="s">
        <v>773</v>
      </c>
      <c r="G387">
        <v>26.98</v>
      </c>
      <c r="K387">
        <v>32.17</v>
      </c>
      <c r="O387">
        <v>29.36</v>
      </c>
      <c r="S387">
        <v>27.82</v>
      </c>
      <c r="U387">
        <v>9.74</v>
      </c>
      <c r="V387">
        <v>14.11</v>
      </c>
      <c r="W387">
        <v>18.64</v>
      </c>
      <c r="X387">
        <v>3.34</v>
      </c>
      <c r="Y387">
        <v>6.27</v>
      </c>
      <c r="Z387">
        <v>8.7799999999999994</v>
      </c>
      <c r="AA387">
        <v>10.53</v>
      </c>
      <c r="AB387">
        <v>1.51</v>
      </c>
      <c r="AC387">
        <v>2.81</v>
      </c>
      <c r="AD387">
        <v>3.99</v>
      </c>
      <c r="AE387">
        <v>5.0599999999999996</v>
      </c>
      <c r="AF387">
        <v>0.97</v>
      </c>
      <c r="AG387">
        <v>1.84</v>
      </c>
      <c r="AH387">
        <v>2.61</v>
      </c>
      <c r="AI387">
        <v>3.31</v>
      </c>
      <c r="AJ387">
        <v>0.6</v>
      </c>
      <c r="AK387">
        <v>1.25</v>
      </c>
      <c r="AL387">
        <v>2.88</v>
      </c>
      <c r="AM387">
        <v>4.67</v>
      </c>
      <c r="AN387">
        <v>1.96</v>
      </c>
      <c r="AO387">
        <v>4.32</v>
      </c>
      <c r="AP387">
        <v>7.85</v>
      </c>
      <c r="AQ387">
        <v>15.97</v>
      </c>
      <c r="AR387">
        <v>4.99</v>
      </c>
      <c r="AS387">
        <v>10.46</v>
      </c>
      <c r="AT387">
        <v>16.75</v>
      </c>
      <c r="AU387">
        <v>22.35</v>
      </c>
      <c r="AV387">
        <v>5.82</v>
      </c>
      <c r="AW387">
        <v>11.46</v>
      </c>
      <c r="AX387">
        <v>17.079999999999998</v>
      </c>
      <c r="AY387">
        <v>22.49</v>
      </c>
      <c r="AZ387">
        <v>6.61</v>
      </c>
      <c r="BA387">
        <v>19.78</v>
      </c>
      <c r="BB387">
        <v>23.16</v>
      </c>
      <c r="BC387">
        <v>30.86</v>
      </c>
      <c r="BD387">
        <v>2.41</v>
      </c>
      <c r="BE387">
        <v>4.83</v>
      </c>
      <c r="BF387">
        <v>7.29</v>
      </c>
      <c r="BG387">
        <v>13.57</v>
      </c>
      <c r="BH387">
        <v>9.0500000000000007</v>
      </c>
      <c r="BI387">
        <v>18.32</v>
      </c>
      <c r="BJ387">
        <v>28.74</v>
      </c>
      <c r="BK387">
        <v>39.409999999999997</v>
      </c>
      <c r="BL387">
        <v>10.1</v>
      </c>
      <c r="BM387">
        <v>21.08</v>
      </c>
      <c r="BN387">
        <v>31.94</v>
      </c>
      <c r="BO387">
        <v>42.59</v>
      </c>
      <c r="BP387">
        <v>9.68</v>
      </c>
      <c r="BQ387">
        <v>19</v>
      </c>
    </row>
    <row r="388" spans="1:69">
      <c r="A388" s="7" t="s">
        <v>2332</v>
      </c>
      <c r="B388" s="7" t="s">
        <v>392</v>
      </c>
      <c r="C388" s="7" t="s">
        <v>773</v>
      </c>
      <c r="G388">
        <v>26.98</v>
      </c>
      <c r="K388">
        <v>32.17</v>
      </c>
      <c r="O388">
        <v>29.36</v>
      </c>
      <c r="S388">
        <v>27.82</v>
      </c>
      <c r="U388">
        <v>9.74</v>
      </c>
      <c r="V388">
        <v>14.11</v>
      </c>
      <c r="W388">
        <v>18.64</v>
      </c>
      <c r="X388">
        <v>3.34</v>
      </c>
      <c r="Y388">
        <v>6.27</v>
      </c>
      <c r="Z388">
        <v>8.7799999999999994</v>
      </c>
      <c r="AA388">
        <v>10.53</v>
      </c>
      <c r="AB388">
        <v>1.51</v>
      </c>
      <c r="AC388">
        <v>2.81</v>
      </c>
      <c r="AD388">
        <v>3.99</v>
      </c>
      <c r="AE388">
        <v>5.0599999999999996</v>
      </c>
      <c r="AF388">
        <v>0.97</v>
      </c>
      <c r="AG388">
        <v>1.84</v>
      </c>
      <c r="AH388">
        <v>2.61</v>
      </c>
      <c r="AI388">
        <v>3.31</v>
      </c>
      <c r="AJ388">
        <v>0.6</v>
      </c>
      <c r="AK388">
        <v>1.25</v>
      </c>
      <c r="AL388">
        <v>2.88</v>
      </c>
      <c r="AM388">
        <v>4.67</v>
      </c>
      <c r="AN388">
        <v>1.96</v>
      </c>
      <c r="AO388">
        <v>4.32</v>
      </c>
      <c r="AP388">
        <v>7.85</v>
      </c>
      <c r="AQ388">
        <v>12.09</v>
      </c>
      <c r="AR388">
        <v>4.99</v>
      </c>
      <c r="AT388">
        <v>22.35</v>
      </c>
      <c r="AU388">
        <v>22.35</v>
      </c>
      <c r="AV388">
        <v>5.82</v>
      </c>
      <c r="AX388">
        <v>17.079999999999998</v>
      </c>
      <c r="AY388">
        <v>22.49</v>
      </c>
      <c r="BC388">
        <v>16.440000000000001</v>
      </c>
      <c r="BE388">
        <v>4.83</v>
      </c>
      <c r="BF388">
        <v>7.29</v>
      </c>
      <c r="BG388">
        <v>13.57</v>
      </c>
      <c r="BH388">
        <v>9.0500000000000007</v>
      </c>
      <c r="BI388">
        <v>18.32</v>
      </c>
      <c r="BJ388">
        <v>28.74</v>
      </c>
      <c r="BK388">
        <v>39.409999999999997</v>
      </c>
      <c r="BL388">
        <v>10.1</v>
      </c>
      <c r="BN388">
        <v>31.94</v>
      </c>
      <c r="BO388">
        <v>42.59</v>
      </c>
      <c r="BP388">
        <v>9.68</v>
      </c>
    </row>
    <row r="389" spans="1:69">
      <c r="A389" s="7" t="s">
        <v>2331</v>
      </c>
      <c r="B389" s="7" t="s">
        <v>390</v>
      </c>
      <c r="C389" s="7" t="s">
        <v>773</v>
      </c>
    </row>
    <row r="390" spans="1:69">
      <c r="A390" s="7" t="s">
        <v>2330</v>
      </c>
      <c r="B390" s="7" t="s">
        <v>2329</v>
      </c>
      <c r="C390" s="7" t="s">
        <v>773</v>
      </c>
    </row>
    <row r="391" spans="1:69">
      <c r="A391" s="7" t="s">
        <v>2328</v>
      </c>
      <c r="B391" s="7" t="s">
        <v>2327</v>
      </c>
      <c r="C391" s="7" t="s">
        <v>773</v>
      </c>
    </row>
    <row r="392" spans="1:69">
      <c r="A392" s="7" t="s">
        <v>2326</v>
      </c>
      <c r="B392" s="7" t="s">
        <v>2325</v>
      </c>
      <c r="C392" s="7" t="s">
        <v>773</v>
      </c>
    </row>
    <row r="393" spans="1:69">
      <c r="A393" s="7" t="s">
        <v>2324</v>
      </c>
      <c r="B393" s="7" t="s">
        <v>2006</v>
      </c>
      <c r="C393" s="7" t="s">
        <v>773</v>
      </c>
    </row>
    <row r="394" spans="1:69">
      <c r="A394" s="7" t="s">
        <v>2323</v>
      </c>
      <c r="B394" s="7" t="s">
        <v>2322</v>
      </c>
      <c r="C394" s="7" t="s">
        <v>773</v>
      </c>
    </row>
    <row r="395" spans="1:69">
      <c r="A395" s="7" t="s">
        <v>2321</v>
      </c>
      <c r="B395" s="7" t="s">
        <v>2320</v>
      </c>
      <c r="C395" s="7" t="s">
        <v>773</v>
      </c>
    </row>
    <row r="396" spans="1:69">
      <c r="A396" s="7" t="s">
        <v>2319</v>
      </c>
      <c r="B396" s="7" t="s">
        <v>2318</v>
      </c>
      <c r="C396" s="7" t="s">
        <v>773</v>
      </c>
    </row>
    <row r="397" spans="1:69">
      <c r="A397" s="7" t="s">
        <v>2317</v>
      </c>
      <c r="B397" s="7" t="s">
        <v>2316</v>
      </c>
      <c r="C397" s="7" t="s">
        <v>773</v>
      </c>
    </row>
    <row r="398" spans="1:69">
      <c r="A398" s="7" t="s">
        <v>2315</v>
      </c>
      <c r="B398" s="7" t="s">
        <v>2314</v>
      </c>
      <c r="C398" s="7" t="s">
        <v>773</v>
      </c>
    </row>
    <row r="399" spans="1:69">
      <c r="A399" s="7" t="s">
        <v>4228</v>
      </c>
      <c r="B399" s="7" t="s">
        <v>4227</v>
      </c>
      <c r="C399" s="7" t="s">
        <v>773</v>
      </c>
    </row>
    <row r="400" spans="1:69">
      <c r="A400" s="7" t="s">
        <v>4226</v>
      </c>
      <c r="B400" s="7" t="s">
        <v>4225</v>
      </c>
      <c r="C400" s="7" t="s">
        <v>773</v>
      </c>
    </row>
    <row r="401" spans="1:69">
      <c r="A401" s="7" t="s">
        <v>2303</v>
      </c>
      <c r="B401" s="7" t="s">
        <v>2302</v>
      </c>
      <c r="C401" s="7" t="s">
        <v>773</v>
      </c>
    </row>
    <row r="402" spans="1:69">
      <c r="A402" s="7" t="s">
        <v>2299</v>
      </c>
      <c r="B402" s="7" t="s">
        <v>2298</v>
      </c>
      <c r="C402" s="7" t="s">
        <v>773</v>
      </c>
    </row>
    <row r="403" spans="1:69">
      <c r="A403" s="7" t="s">
        <v>2297</v>
      </c>
      <c r="B403" s="7" t="s">
        <v>2164</v>
      </c>
      <c r="C403" s="7" t="s">
        <v>773</v>
      </c>
    </row>
    <row r="404" spans="1:69">
      <c r="A404" s="7" t="s">
        <v>4224</v>
      </c>
      <c r="B404" s="7" t="s">
        <v>4223</v>
      </c>
      <c r="C404" s="7" t="s">
        <v>773</v>
      </c>
    </row>
    <row r="405" spans="1:69">
      <c r="A405" s="7" t="s">
        <v>4222</v>
      </c>
      <c r="B405" s="7" t="s">
        <v>4221</v>
      </c>
      <c r="C405" s="7" t="s">
        <v>773</v>
      </c>
    </row>
    <row r="406" spans="1:69">
      <c r="A406" s="7" t="s">
        <v>2286</v>
      </c>
      <c r="B406" s="7" t="s">
        <v>2285</v>
      </c>
      <c r="C406" s="7" t="s">
        <v>773</v>
      </c>
    </row>
    <row r="407" spans="1:69">
      <c r="A407" s="7" t="s">
        <v>2284</v>
      </c>
      <c r="B407" s="7" t="s">
        <v>2283</v>
      </c>
      <c r="C407" s="7" t="s">
        <v>773</v>
      </c>
      <c r="AQ407">
        <v>3.88</v>
      </c>
      <c r="BC407">
        <v>14.42</v>
      </c>
    </row>
    <row r="408" spans="1:69">
      <c r="A408" s="7" t="s">
        <v>2276</v>
      </c>
      <c r="B408" s="7" t="s">
        <v>2275</v>
      </c>
      <c r="C408" s="7" t="s">
        <v>773</v>
      </c>
    </row>
    <row r="409" spans="1:69">
      <c r="A409" s="7" t="s">
        <v>2264</v>
      </c>
      <c r="B409" s="7" t="s">
        <v>2263</v>
      </c>
      <c r="C409" s="7" t="s">
        <v>773</v>
      </c>
    </row>
    <row r="410" spans="1:69">
      <c r="A410" s="7" t="s">
        <v>4220</v>
      </c>
      <c r="B410" s="7" t="s">
        <v>1696</v>
      </c>
      <c r="C410" s="7" t="s">
        <v>773</v>
      </c>
      <c r="AS410">
        <v>10.46</v>
      </c>
      <c r="AT410">
        <v>-5.6</v>
      </c>
      <c r="AW410">
        <v>11.46</v>
      </c>
      <c r="AZ410">
        <v>6.61</v>
      </c>
      <c r="BA410">
        <v>19.78</v>
      </c>
      <c r="BB410">
        <v>23.16</v>
      </c>
      <c r="BD410">
        <v>2.41</v>
      </c>
      <c r="BM410">
        <v>21.08</v>
      </c>
      <c r="BQ410">
        <v>19</v>
      </c>
    </row>
    <row r="411" spans="1:69">
      <c r="A411" s="7" t="s">
        <v>2256</v>
      </c>
      <c r="B411" s="7" t="s">
        <v>385</v>
      </c>
      <c r="C411" s="7" t="s">
        <v>773</v>
      </c>
      <c r="G411">
        <v>-0.28999999999999998</v>
      </c>
      <c r="K411">
        <v>2.56</v>
      </c>
      <c r="O411">
        <v>0.09</v>
      </c>
      <c r="S411">
        <v>4.2</v>
      </c>
      <c r="U411">
        <v>2.72</v>
      </c>
      <c r="V411">
        <v>4.32</v>
      </c>
      <c r="W411">
        <v>4.32</v>
      </c>
      <c r="X411">
        <v>0.13</v>
      </c>
      <c r="Y411">
        <v>2.88</v>
      </c>
      <c r="Z411">
        <v>8.17</v>
      </c>
      <c r="AA411">
        <v>18.45</v>
      </c>
      <c r="AB411">
        <v>10.45</v>
      </c>
      <c r="AC411">
        <v>21.91</v>
      </c>
      <c r="AD411">
        <v>26.34</v>
      </c>
      <c r="AE411">
        <v>26.49</v>
      </c>
      <c r="AF411">
        <v>4.51</v>
      </c>
      <c r="AG411">
        <v>4.5</v>
      </c>
      <c r="AH411">
        <v>9.18</v>
      </c>
      <c r="AI411">
        <v>3.69</v>
      </c>
      <c r="AJ411">
        <v>-0.16</v>
      </c>
      <c r="AK411">
        <v>-0.28000000000000003</v>
      </c>
      <c r="AL411">
        <v>-0.33</v>
      </c>
      <c r="AM411">
        <v>-7.45</v>
      </c>
      <c r="AN411">
        <v>4.7300000000000004</v>
      </c>
      <c r="AO411">
        <v>4.8499999999999996</v>
      </c>
      <c r="AP411">
        <v>5.04</v>
      </c>
      <c r="AQ411">
        <v>5.39</v>
      </c>
      <c r="AR411">
        <v>0.9</v>
      </c>
      <c r="AS411">
        <v>1.54</v>
      </c>
      <c r="AT411">
        <v>2.96</v>
      </c>
      <c r="AU411">
        <v>-30.33</v>
      </c>
      <c r="AV411">
        <v>0.28000000000000003</v>
      </c>
      <c r="AW411">
        <v>2.59</v>
      </c>
      <c r="AX411">
        <v>2.54</v>
      </c>
      <c r="AY411">
        <v>2.5299999999999998</v>
      </c>
      <c r="AZ411">
        <v>0.24</v>
      </c>
      <c r="BA411">
        <v>0.48</v>
      </c>
      <c r="BB411">
        <v>2.96</v>
      </c>
      <c r="BC411">
        <v>3.06</v>
      </c>
      <c r="BD411">
        <v>2.44</v>
      </c>
      <c r="BE411">
        <v>10.27</v>
      </c>
      <c r="BF411">
        <v>11.38</v>
      </c>
      <c r="BG411">
        <v>-16.420000000000002</v>
      </c>
      <c r="BH411">
        <v>1.22</v>
      </c>
      <c r="BI411">
        <v>-6.8</v>
      </c>
      <c r="BJ411">
        <v>20.13</v>
      </c>
      <c r="BK411">
        <v>33.619999999999997</v>
      </c>
      <c r="BL411">
        <v>-3.85</v>
      </c>
      <c r="BM411">
        <v>-0.64</v>
      </c>
      <c r="BN411">
        <v>11</v>
      </c>
      <c r="BO411">
        <v>-236.83</v>
      </c>
      <c r="BP411">
        <v>0.41</v>
      </c>
      <c r="BQ411">
        <v>-0.24</v>
      </c>
    </row>
    <row r="412" spans="1:69">
      <c r="A412" s="7" t="s">
        <v>2255</v>
      </c>
      <c r="B412" s="7" t="s">
        <v>2254</v>
      </c>
      <c r="C412" s="7" t="s">
        <v>773</v>
      </c>
      <c r="G412">
        <v>3.08</v>
      </c>
      <c r="K412">
        <v>2.72</v>
      </c>
      <c r="O412">
        <v>0.23</v>
      </c>
      <c r="S412">
        <v>4.21</v>
      </c>
      <c r="U412">
        <v>2.83</v>
      </c>
      <c r="V412">
        <v>4.43</v>
      </c>
      <c r="W412">
        <v>4.43</v>
      </c>
      <c r="X412">
        <v>0.14000000000000001</v>
      </c>
      <c r="Y412">
        <v>2.93</v>
      </c>
      <c r="Z412">
        <v>8.31</v>
      </c>
      <c r="AA412">
        <v>18.61</v>
      </c>
      <c r="AB412">
        <v>10.57</v>
      </c>
      <c r="AC412">
        <v>22.24</v>
      </c>
      <c r="AD412">
        <v>26.87</v>
      </c>
      <c r="AE412">
        <v>27.16</v>
      </c>
      <c r="AF412">
        <v>4.6900000000000004</v>
      </c>
      <c r="AG412">
        <v>4.7699999999999996</v>
      </c>
      <c r="AH412">
        <v>9.65</v>
      </c>
      <c r="AI412">
        <v>9.82</v>
      </c>
      <c r="AJ412">
        <v>7.0000000000000007E-2</v>
      </c>
      <c r="AK412">
        <v>0.26</v>
      </c>
      <c r="AL412">
        <v>0.35</v>
      </c>
      <c r="AM412">
        <v>2.5299999999999998</v>
      </c>
      <c r="AN412">
        <v>4.93</v>
      </c>
      <c r="AO412">
        <v>5.3</v>
      </c>
      <c r="AP412">
        <v>5.61</v>
      </c>
      <c r="AQ412">
        <v>6.1</v>
      </c>
      <c r="AR412">
        <v>0.97</v>
      </c>
      <c r="AS412">
        <v>1.71</v>
      </c>
      <c r="AT412">
        <v>3.22</v>
      </c>
      <c r="AU412">
        <v>3.9</v>
      </c>
      <c r="AV412">
        <v>0.3</v>
      </c>
      <c r="AW412">
        <v>2.83</v>
      </c>
      <c r="AX412">
        <v>2.92</v>
      </c>
      <c r="AY412">
        <v>3.24</v>
      </c>
      <c r="AZ412">
        <v>0.28000000000000003</v>
      </c>
      <c r="BA412">
        <v>0.81</v>
      </c>
      <c r="BB412">
        <v>3.35</v>
      </c>
      <c r="BC412">
        <v>4.03</v>
      </c>
      <c r="BD412">
        <v>2.5</v>
      </c>
      <c r="BE412">
        <v>10.52</v>
      </c>
      <c r="BF412">
        <v>11.65</v>
      </c>
      <c r="BG412">
        <v>13.04</v>
      </c>
      <c r="BH412">
        <v>2.88</v>
      </c>
      <c r="BI412">
        <v>17.18</v>
      </c>
      <c r="BJ412">
        <v>44.35</v>
      </c>
      <c r="BK412">
        <v>74.44</v>
      </c>
      <c r="BL412">
        <v>4.21</v>
      </c>
      <c r="BM412">
        <v>8.0399999999999991</v>
      </c>
      <c r="BN412">
        <v>20.94</v>
      </c>
      <c r="BO412">
        <v>22.47</v>
      </c>
      <c r="BP412">
        <v>0.82</v>
      </c>
      <c r="BQ412">
        <v>1.72</v>
      </c>
    </row>
    <row r="413" spans="1:69">
      <c r="A413" s="7" t="s">
        <v>2253</v>
      </c>
      <c r="B413" s="7" t="s">
        <v>1506</v>
      </c>
      <c r="C413" s="7" t="s">
        <v>773</v>
      </c>
    </row>
    <row r="414" spans="1:69">
      <c r="A414" s="7" t="s">
        <v>2252</v>
      </c>
      <c r="B414" s="7" t="s">
        <v>1504</v>
      </c>
      <c r="C414" s="7" t="s">
        <v>773</v>
      </c>
    </row>
    <row r="415" spans="1:69">
      <c r="A415" s="7" t="s">
        <v>2251</v>
      </c>
      <c r="B415" s="7" t="s">
        <v>1490</v>
      </c>
      <c r="C415" s="7" t="s">
        <v>773</v>
      </c>
      <c r="G415">
        <v>2.41</v>
      </c>
      <c r="K415">
        <v>2.35</v>
      </c>
      <c r="O415">
        <v>0.01</v>
      </c>
      <c r="S415">
        <v>0.09</v>
      </c>
      <c r="V415">
        <v>1.02</v>
      </c>
      <c r="W415">
        <v>1.02</v>
      </c>
      <c r="X415">
        <v>0</v>
      </c>
      <c r="Y415">
        <v>0</v>
      </c>
      <c r="Z415">
        <v>0.02</v>
      </c>
      <c r="AA415">
        <v>0.06</v>
      </c>
      <c r="AB415">
        <v>0</v>
      </c>
      <c r="AC415">
        <v>0.03</v>
      </c>
      <c r="AD415">
        <v>0.08</v>
      </c>
      <c r="AE415">
        <v>0.14000000000000001</v>
      </c>
      <c r="AF415">
        <v>0.21</v>
      </c>
      <c r="AG415">
        <v>0.25</v>
      </c>
      <c r="AH415">
        <v>0.25</v>
      </c>
      <c r="AI415">
        <v>0.39</v>
      </c>
      <c r="AJ415">
        <v>0</v>
      </c>
      <c r="AK415">
        <v>0.12</v>
      </c>
      <c r="AL415">
        <v>0.18</v>
      </c>
      <c r="AM415">
        <v>0.18</v>
      </c>
      <c r="AN415">
        <v>0</v>
      </c>
      <c r="AO415">
        <v>0.15</v>
      </c>
      <c r="AP415">
        <v>0.16</v>
      </c>
      <c r="AQ415">
        <v>0.25</v>
      </c>
      <c r="AR415">
        <v>0.02</v>
      </c>
      <c r="AT415">
        <v>0.26</v>
      </c>
      <c r="AU415">
        <v>0.26</v>
      </c>
      <c r="AV415">
        <v>0.15</v>
      </c>
      <c r="AX415">
        <v>0.2</v>
      </c>
      <c r="AY415">
        <v>0.2</v>
      </c>
      <c r="BC415">
        <v>0.35</v>
      </c>
      <c r="BD415">
        <v>7.0000000000000007E-2</v>
      </c>
      <c r="BE415">
        <v>0.41</v>
      </c>
      <c r="BF415">
        <v>1.23</v>
      </c>
      <c r="BG415">
        <v>1.54</v>
      </c>
      <c r="BH415">
        <v>0.33</v>
      </c>
      <c r="BI415">
        <v>1.46</v>
      </c>
      <c r="BJ415">
        <v>1.75</v>
      </c>
      <c r="BK415">
        <v>2.14</v>
      </c>
      <c r="BL415">
        <v>0.89</v>
      </c>
      <c r="BM415">
        <v>1.86</v>
      </c>
      <c r="BN415">
        <v>1.0900000000000001</v>
      </c>
      <c r="BO415">
        <v>2.3199999999999998</v>
      </c>
      <c r="BP415">
        <v>0.19</v>
      </c>
      <c r="BQ415">
        <v>0.84</v>
      </c>
    </row>
    <row r="416" spans="1:69">
      <c r="A416" s="7" t="s">
        <v>2250</v>
      </c>
      <c r="B416" s="7" t="s">
        <v>1488</v>
      </c>
      <c r="C416" s="7" t="s">
        <v>773</v>
      </c>
      <c r="G416">
        <v>2.41</v>
      </c>
      <c r="K416">
        <v>2.35</v>
      </c>
      <c r="O416">
        <v>0.01</v>
      </c>
      <c r="S416">
        <v>0.09</v>
      </c>
      <c r="V416">
        <v>1.02</v>
      </c>
      <c r="W416">
        <v>1.02</v>
      </c>
      <c r="X416">
        <v>0</v>
      </c>
      <c r="Y416">
        <v>0</v>
      </c>
      <c r="Z416">
        <v>0.01</v>
      </c>
      <c r="AA416">
        <v>0.06</v>
      </c>
      <c r="AB416">
        <v>0</v>
      </c>
      <c r="AC416">
        <v>0.03</v>
      </c>
      <c r="AD416">
        <v>0.08</v>
      </c>
      <c r="AE416">
        <v>0.14000000000000001</v>
      </c>
      <c r="AF416">
        <v>0.21</v>
      </c>
      <c r="AG416">
        <v>0.25</v>
      </c>
      <c r="AH416">
        <v>0.25</v>
      </c>
      <c r="AI416">
        <v>0.39</v>
      </c>
      <c r="AJ416">
        <v>0</v>
      </c>
      <c r="AK416">
        <v>0.12</v>
      </c>
      <c r="AL416">
        <v>0.18</v>
      </c>
      <c r="AM416">
        <v>0.18</v>
      </c>
      <c r="AN416">
        <v>0</v>
      </c>
      <c r="AO416">
        <v>0.15</v>
      </c>
      <c r="AP416">
        <v>0.16</v>
      </c>
      <c r="AQ416">
        <v>0.25</v>
      </c>
      <c r="AR416">
        <v>0.02</v>
      </c>
      <c r="AT416">
        <v>0.26</v>
      </c>
      <c r="AU416">
        <v>0.26</v>
      </c>
      <c r="AV416">
        <v>0.15</v>
      </c>
      <c r="AX416">
        <v>0.2</v>
      </c>
      <c r="AY416">
        <v>0.2</v>
      </c>
      <c r="BC416">
        <v>0.35</v>
      </c>
      <c r="BD416">
        <v>7.0000000000000007E-2</v>
      </c>
      <c r="BE416">
        <v>0.2</v>
      </c>
      <c r="BF416">
        <v>0.42</v>
      </c>
      <c r="BG416">
        <v>0.7</v>
      </c>
      <c r="BH416">
        <v>0.3</v>
      </c>
      <c r="BI416">
        <v>0.55000000000000004</v>
      </c>
      <c r="BJ416">
        <v>1.59</v>
      </c>
      <c r="BK416">
        <v>2.1</v>
      </c>
      <c r="BL416">
        <v>0.36</v>
      </c>
      <c r="BM416">
        <v>0.85</v>
      </c>
      <c r="BN416">
        <v>1.04</v>
      </c>
      <c r="BO416">
        <v>1.4</v>
      </c>
      <c r="BP416">
        <v>0.09</v>
      </c>
      <c r="BQ416">
        <v>0.52</v>
      </c>
    </row>
    <row r="417" spans="1:69">
      <c r="A417" s="7" t="s">
        <v>2249</v>
      </c>
      <c r="B417" s="7" t="s">
        <v>1486</v>
      </c>
      <c r="C417" s="7" t="s">
        <v>773</v>
      </c>
      <c r="Z417">
        <v>0.02</v>
      </c>
      <c r="BE417">
        <v>0.22</v>
      </c>
      <c r="BF417">
        <v>0.81</v>
      </c>
      <c r="BG417">
        <v>0.83</v>
      </c>
      <c r="BH417">
        <v>0.02</v>
      </c>
      <c r="BI417">
        <v>0.91</v>
      </c>
      <c r="BJ417">
        <v>0.16</v>
      </c>
      <c r="BK417">
        <v>0.04</v>
      </c>
      <c r="BL417">
        <v>0.52</v>
      </c>
      <c r="BM417">
        <v>1.01</v>
      </c>
      <c r="BN417">
        <v>0.05</v>
      </c>
      <c r="BO417">
        <v>0.92</v>
      </c>
      <c r="BP417">
        <v>0.1</v>
      </c>
      <c r="BQ417">
        <v>0.31</v>
      </c>
    </row>
    <row r="418" spans="1:69">
      <c r="A418" s="7" t="s">
        <v>2248</v>
      </c>
      <c r="B418" s="7" t="s">
        <v>2247</v>
      </c>
      <c r="C418" s="7" t="s">
        <v>773</v>
      </c>
    </row>
    <row r="419" spans="1:69">
      <c r="A419" s="7" t="s">
        <v>2244</v>
      </c>
      <c r="B419" s="7" t="s">
        <v>2243</v>
      </c>
      <c r="C419" s="7" t="s">
        <v>773</v>
      </c>
      <c r="G419">
        <v>0.49</v>
      </c>
      <c r="K419">
        <v>0.33</v>
      </c>
      <c r="O419">
        <v>0.12</v>
      </c>
      <c r="S419">
        <v>0.19</v>
      </c>
      <c r="U419">
        <v>0.12</v>
      </c>
      <c r="V419">
        <v>0.18</v>
      </c>
      <c r="W419">
        <v>0.25</v>
      </c>
      <c r="X419">
        <v>0.06</v>
      </c>
      <c r="Y419">
        <v>0.12</v>
      </c>
      <c r="Z419">
        <v>0.17</v>
      </c>
      <c r="AA419">
        <v>0.23</v>
      </c>
      <c r="AB419">
        <v>0.05</v>
      </c>
      <c r="AC419">
        <v>0.11</v>
      </c>
      <c r="AD419">
        <v>0.16</v>
      </c>
      <c r="AE419">
        <v>0.4</v>
      </c>
      <c r="AF419">
        <v>0.04</v>
      </c>
      <c r="AG419">
        <v>0.08</v>
      </c>
      <c r="AH419">
        <v>0.11</v>
      </c>
      <c r="AI419">
        <v>0.14000000000000001</v>
      </c>
      <c r="AJ419">
        <v>0.03</v>
      </c>
      <c r="AK419">
        <v>0.05</v>
      </c>
      <c r="AL419">
        <v>0.08</v>
      </c>
      <c r="AM419">
        <v>0.1</v>
      </c>
      <c r="AN419">
        <v>0.02</v>
      </c>
      <c r="AO419">
        <v>0.05</v>
      </c>
      <c r="AP419">
        <v>7.0000000000000007E-2</v>
      </c>
      <c r="AQ419">
        <v>0.1</v>
      </c>
      <c r="AR419">
        <v>0.04</v>
      </c>
      <c r="AT419">
        <v>0.16</v>
      </c>
      <c r="AU419">
        <v>0.16</v>
      </c>
      <c r="AV419">
        <v>0.03</v>
      </c>
      <c r="AX419">
        <v>0.1</v>
      </c>
      <c r="AY419">
        <v>0.18</v>
      </c>
      <c r="BC419">
        <v>0.48</v>
      </c>
      <c r="BD419">
        <v>0.18</v>
      </c>
      <c r="BE419">
        <v>0.35</v>
      </c>
      <c r="BF419">
        <v>0.56999999999999995</v>
      </c>
      <c r="BG419">
        <v>0.77</v>
      </c>
      <c r="BH419">
        <v>0.19</v>
      </c>
      <c r="BI419">
        <v>0.41</v>
      </c>
      <c r="BJ419">
        <v>1</v>
      </c>
      <c r="BK419">
        <v>1.07</v>
      </c>
      <c r="BN419">
        <v>0.36</v>
      </c>
      <c r="BO419">
        <v>0.36</v>
      </c>
    </row>
    <row r="420" spans="1:69">
      <c r="A420" s="7" t="s">
        <v>2240</v>
      </c>
      <c r="B420" s="7" t="s">
        <v>2239</v>
      </c>
      <c r="C420" s="7" t="s">
        <v>773</v>
      </c>
    </row>
    <row r="421" spans="1:69">
      <c r="A421" s="7" t="s">
        <v>2237</v>
      </c>
      <c r="B421" s="7" t="s">
        <v>2236</v>
      </c>
      <c r="C421" s="7" t="s">
        <v>773</v>
      </c>
      <c r="S421">
        <v>3.34</v>
      </c>
      <c r="U421">
        <v>2.5</v>
      </c>
      <c r="V421">
        <v>2.93</v>
      </c>
      <c r="W421">
        <v>2.68</v>
      </c>
      <c r="Y421">
        <v>2.65</v>
      </c>
      <c r="Z421">
        <v>7.96</v>
      </c>
      <c r="AA421">
        <v>17.97</v>
      </c>
      <c r="AB421">
        <v>10.34</v>
      </c>
      <c r="AC421">
        <v>21.89</v>
      </c>
      <c r="AD421">
        <v>26.3</v>
      </c>
      <c r="AE421">
        <v>26.3</v>
      </c>
      <c r="AF421">
        <v>4.2300000000000004</v>
      </c>
      <c r="AG421">
        <v>4.2300000000000004</v>
      </c>
      <c r="AH421">
        <v>8.3800000000000008</v>
      </c>
      <c r="AI421">
        <v>8.3800000000000008</v>
      </c>
      <c r="AM421">
        <v>2.11</v>
      </c>
      <c r="AN421">
        <v>4.8600000000000003</v>
      </c>
      <c r="AO421">
        <v>5.0599999999999996</v>
      </c>
      <c r="AP421">
        <v>5.0599999999999996</v>
      </c>
      <c r="AQ421">
        <v>5.0599999999999996</v>
      </c>
      <c r="AR421">
        <v>0.02</v>
      </c>
      <c r="AT421">
        <v>0.42</v>
      </c>
      <c r="AU421">
        <v>0.42</v>
      </c>
      <c r="AV421">
        <v>0</v>
      </c>
      <c r="AX421">
        <v>2.37</v>
      </c>
      <c r="AY421">
        <v>2.52</v>
      </c>
      <c r="BC421">
        <v>3.05</v>
      </c>
      <c r="BD421">
        <v>2.2200000000000002</v>
      </c>
      <c r="BE421">
        <v>9.7200000000000006</v>
      </c>
      <c r="BF421">
        <v>9.7799999999999994</v>
      </c>
      <c r="BG421">
        <v>9.7799999999999994</v>
      </c>
      <c r="BH421">
        <v>1.94</v>
      </c>
      <c r="BI421">
        <v>6.24</v>
      </c>
      <c r="BJ421">
        <v>30.26</v>
      </c>
      <c r="BK421">
        <v>54.03</v>
      </c>
      <c r="BL421">
        <v>0.02</v>
      </c>
      <c r="BN421">
        <v>13.17</v>
      </c>
      <c r="BO421">
        <v>13.17</v>
      </c>
      <c r="BP421">
        <v>0.05</v>
      </c>
      <c r="BQ421">
        <v>0.19</v>
      </c>
    </row>
    <row r="422" spans="1:69">
      <c r="A422" s="7" t="s">
        <v>2235</v>
      </c>
      <c r="B422" s="7" t="s">
        <v>1452</v>
      </c>
      <c r="C422" s="7" t="s">
        <v>773</v>
      </c>
    </row>
    <row r="423" spans="1:69">
      <c r="A423" s="7" t="s">
        <v>2234</v>
      </c>
      <c r="B423" s="7" t="s">
        <v>1450</v>
      </c>
      <c r="C423" s="7" t="s">
        <v>773</v>
      </c>
    </row>
    <row r="424" spans="1:69">
      <c r="A424" s="7" t="s">
        <v>2233</v>
      </c>
      <c r="B424" s="7" t="s">
        <v>1448</v>
      </c>
      <c r="C424" s="7" t="s">
        <v>773</v>
      </c>
      <c r="S424">
        <v>3.34</v>
      </c>
      <c r="U424">
        <v>2.5</v>
      </c>
      <c r="V424">
        <v>2.93</v>
      </c>
      <c r="W424">
        <v>2.68</v>
      </c>
      <c r="Y424">
        <v>2.65</v>
      </c>
      <c r="Z424">
        <v>7.96</v>
      </c>
      <c r="AA424">
        <v>17.97</v>
      </c>
      <c r="AB424">
        <v>10.34</v>
      </c>
      <c r="AC424">
        <v>21.89</v>
      </c>
      <c r="AD424">
        <v>26.3</v>
      </c>
      <c r="AE424">
        <v>26.3</v>
      </c>
      <c r="AF424">
        <v>4.2300000000000004</v>
      </c>
      <c r="AG424">
        <v>4.2300000000000004</v>
      </c>
      <c r="AH424">
        <v>8.3800000000000008</v>
      </c>
      <c r="AI424">
        <v>8.3800000000000008</v>
      </c>
      <c r="AM424">
        <v>2.11</v>
      </c>
      <c r="AN424">
        <v>4.8600000000000003</v>
      </c>
      <c r="AO424">
        <v>5.0599999999999996</v>
      </c>
      <c r="AP424">
        <v>5.0599999999999996</v>
      </c>
      <c r="AQ424">
        <v>5.0599999999999996</v>
      </c>
      <c r="AR424">
        <v>0.02</v>
      </c>
      <c r="AT424">
        <v>0.42</v>
      </c>
      <c r="AU424">
        <v>0.42</v>
      </c>
      <c r="AV424">
        <v>0</v>
      </c>
      <c r="AX424">
        <v>2.37</v>
      </c>
      <c r="AY424">
        <v>2.52</v>
      </c>
      <c r="BC424">
        <v>3.05</v>
      </c>
      <c r="BD424">
        <v>2.2200000000000002</v>
      </c>
      <c r="BE424">
        <v>9.7200000000000006</v>
      </c>
      <c r="BF424">
        <v>9.7799999999999994</v>
      </c>
      <c r="BG424">
        <v>9.7799999999999994</v>
      </c>
      <c r="BH424">
        <v>1.94</v>
      </c>
      <c r="BI424">
        <v>6.24</v>
      </c>
      <c r="BJ424">
        <v>30.26</v>
      </c>
      <c r="BK424">
        <v>54.03</v>
      </c>
      <c r="BL424">
        <v>0.02</v>
      </c>
      <c r="BN424">
        <v>13.17</v>
      </c>
      <c r="BO424">
        <v>13.17</v>
      </c>
      <c r="BP424">
        <v>0.05</v>
      </c>
      <c r="BQ424">
        <v>0.19</v>
      </c>
    </row>
    <row r="425" spans="1:69">
      <c r="A425" s="7" t="s">
        <v>2228</v>
      </c>
      <c r="B425" s="7" t="s">
        <v>1472</v>
      </c>
      <c r="C425" s="7" t="s">
        <v>773</v>
      </c>
    </row>
    <row r="426" spans="1:69">
      <c r="A426" s="7" t="s">
        <v>2227</v>
      </c>
      <c r="B426" s="7" t="s">
        <v>1470</v>
      </c>
      <c r="C426" s="7" t="s">
        <v>773</v>
      </c>
    </row>
    <row r="427" spans="1:69">
      <c r="A427" s="7" t="s">
        <v>2226</v>
      </c>
      <c r="B427" s="7" t="s">
        <v>1468</v>
      </c>
      <c r="C427" s="7" t="s">
        <v>773</v>
      </c>
    </row>
    <row r="428" spans="1:69">
      <c r="A428" s="7" t="s">
        <v>4219</v>
      </c>
      <c r="B428" s="7" t="s">
        <v>1735</v>
      </c>
      <c r="C428" s="7" t="s">
        <v>773</v>
      </c>
    </row>
    <row r="429" spans="1:69">
      <c r="A429" s="7" t="s">
        <v>2223</v>
      </c>
      <c r="B429" s="7" t="s">
        <v>2222</v>
      </c>
      <c r="C429" s="7" t="s">
        <v>773</v>
      </c>
    </row>
    <row r="430" spans="1:69">
      <c r="A430" s="7" t="s">
        <v>2221</v>
      </c>
      <c r="B430" s="7" t="s">
        <v>2220</v>
      </c>
      <c r="C430" s="7" t="s">
        <v>773</v>
      </c>
    </row>
    <row r="431" spans="1:69">
      <c r="A431" s="7" t="s">
        <v>2219</v>
      </c>
      <c r="B431" s="7" t="s">
        <v>1420</v>
      </c>
      <c r="C431" s="7" t="s">
        <v>773</v>
      </c>
    </row>
    <row r="432" spans="1:69">
      <c r="A432" s="7" t="s">
        <v>2214</v>
      </c>
      <c r="B432" s="7" t="s">
        <v>1406</v>
      </c>
      <c r="C432" s="7" t="s">
        <v>773</v>
      </c>
    </row>
    <row r="433" spans="1:69">
      <c r="A433" s="7" t="s">
        <v>2204</v>
      </c>
      <c r="B433" s="7" t="s">
        <v>2203</v>
      </c>
      <c r="C433" s="7" t="s">
        <v>773</v>
      </c>
    </row>
    <row r="434" spans="1:69">
      <c r="A434" s="7" t="s">
        <v>4218</v>
      </c>
      <c r="B434" s="7" t="s">
        <v>1352</v>
      </c>
      <c r="C434" s="7" t="s">
        <v>773</v>
      </c>
      <c r="G434">
        <v>0.18</v>
      </c>
      <c r="K434">
        <v>0.05</v>
      </c>
      <c r="O434">
        <v>0.1</v>
      </c>
      <c r="S434">
        <v>0.59</v>
      </c>
      <c r="U434">
        <v>0.21</v>
      </c>
      <c r="V434">
        <v>0.3</v>
      </c>
      <c r="W434">
        <v>0.49</v>
      </c>
      <c r="X434">
        <v>0.08</v>
      </c>
      <c r="Y434">
        <v>0.16</v>
      </c>
      <c r="Z434">
        <v>0.16</v>
      </c>
      <c r="AA434">
        <v>0.35</v>
      </c>
      <c r="AB434">
        <v>0.18</v>
      </c>
      <c r="AC434">
        <v>0.2</v>
      </c>
      <c r="AD434">
        <v>0.32</v>
      </c>
      <c r="AE434">
        <v>0.33</v>
      </c>
      <c r="AF434">
        <v>0.21</v>
      </c>
      <c r="AG434">
        <v>0.21</v>
      </c>
      <c r="AH434">
        <v>0.9</v>
      </c>
      <c r="AI434">
        <v>0.91</v>
      </c>
      <c r="AJ434">
        <v>0.04</v>
      </c>
      <c r="AK434">
        <v>0.08</v>
      </c>
      <c r="AL434">
        <v>0.1</v>
      </c>
      <c r="AM434">
        <v>0.15</v>
      </c>
      <c r="AN434">
        <v>0.04</v>
      </c>
      <c r="AO434">
        <v>0.04</v>
      </c>
      <c r="AP434">
        <v>0.32</v>
      </c>
      <c r="AQ434">
        <v>0.69</v>
      </c>
      <c r="AR434">
        <v>0.89</v>
      </c>
      <c r="AS434">
        <v>1.71</v>
      </c>
      <c r="AT434">
        <v>2.37</v>
      </c>
      <c r="AU434">
        <v>3.06</v>
      </c>
      <c r="AV434">
        <v>0.12</v>
      </c>
      <c r="AW434">
        <v>2.83</v>
      </c>
      <c r="AX434">
        <v>0.25</v>
      </c>
      <c r="AY434">
        <v>0.33</v>
      </c>
      <c r="AZ434">
        <v>0.28000000000000003</v>
      </c>
      <c r="BA434">
        <v>0.81</v>
      </c>
      <c r="BB434">
        <v>3.35</v>
      </c>
      <c r="BC434">
        <v>0.15</v>
      </c>
      <c r="BD434">
        <v>0.02</v>
      </c>
      <c r="BE434">
        <v>0.03</v>
      </c>
      <c r="BF434">
        <v>0.06</v>
      </c>
      <c r="BG434">
        <v>0.95</v>
      </c>
      <c r="BH434">
        <v>0.42</v>
      </c>
      <c r="BI434">
        <v>9.06</v>
      </c>
      <c r="BJ434">
        <v>11.33</v>
      </c>
      <c r="BK434">
        <v>17.21</v>
      </c>
      <c r="BL434">
        <v>3.3</v>
      </c>
      <c r="BM434">
        <v>6.18</v>
      </c>
      <c r="BN434">
        <v>6.33</v>
      </c>
      <c r="BO434">
        <v>6.63</v>
      </c>
      <c r="BP434">
        <v>0.57999999999999996</v>
      </c>
      <c r="BQ434">
        <v>0.69</v>
      </c>
    </row>
    <row r="435" spans="1:69">
      <c r="A435" s="7" t="s">
        <v>2191</v>
      </c>
      <c r="B435" s="7" t="s">
        <v>2190</v>
      </c>
      <c r="C435" s="7" t="s">
        <v>773</v>
      </c>
      <c r="G435">
        <v>3.37</v>
      </c>
      <c r="K435">
        <v>0.16</v>
      </c>
      <c r="O435">
        <v>0.13</v>
      </c>
      <c r="S435">
        <v>0.01</v>
      </c>
      <c r="U435">
        <v>0.11</v>
      </c>
      <c r="V435">
        <v>0.11</v>
      </c>
      <c r="W435">
        <v>0.12</v>
      </c>
      <c r="X435">
        <v>0.02</v>
      </c>
      <c r="Y435">
        <v>0.06</v>
      </c>
      <c r="Z435">
        <v>0.14000000000000001</v>
      </c>
      <c r="AA435">
        <v>0.16</v>
      </c>
      <c r="AB435">
        <v>0.12</v>
      </c>
      <c r="AC435">
        <v>0.32</v>
      </c>
      <c r="AD435">
        <v>0.53</v>
      </c>
      <c r="AE435">
        <v>0.66</v>
      </c>
      <c r="AF435">
        <v>0.18</v>
      </c>
      <c r="AG435">
        <v>0.26</v>
      </c>
      <c r="AH435">
        <v>0.47</v>
      </c>
      <c r="AI435">
        <v>6.13</v>
      </c>
      <c r="AJ435">
        <v>0.22</v>
      </c>
      <c r="AK435">
        <v>0.54</v>
      </c>
      <c r="AL435">
        <v>0.68</v>
      </c>
      <c r="AM435">
        <v>9.98</v>
      </c>
      <c r="AN435">
        <v>0.2</v>
      </c>
      <c r="AO435">
        <v>0.45</v>
      </c>
      <c r="AP435">
        <v>0.56999999999999995</v>
      </c>
      <c r="AQ435">
        <v>0.71</v>
      </c>
      <c r="AR435">
        <v>7.0000000000000007E-2</v>
      </c>
      <c r="AS435">
        <v>0.17</v>
      </c>
      <c r="AT435">
        <v>0.26</v>
      </c>
      <c r="AU435">
        <v>34.24</v>
      </c>
      <c r="AV435">
        <v>0.03</v>
      </c>
      <c r="AW435">
        <v>0.24</v>
      </c>
      <c r="AX435">
        <v>0.38</v>
      </c>
      <c r="AY435">
        <v>0.7</v>
      </c>
      <c r="AZ435">
        <v>0.04</v>
      </c>
      <c r="BA435">
        <v>0.34</v>
      </c>
      <c r="BB435">
        <v>0.4</v>
      </c>
      <c r="BC435">
        <v>0.97</v>
      </c>
      <c r="BD435">
        <v>0.05</v>
      </c>
      <c r="BE435">
        <v>0.24</v>
      </c>
      <c r="BF435">
        <v>0.26</v>
      </c>
      <c r="BG435">
        <v>29.46</v>
      </c>
      <c r="BH435">
        <v>1.66</v>
      </c>
      <c r="BI435">
        <v>23.97</v>
      </c>
      <c r="BJ435">
        <v>24.22</v>
      </c>
      <c r="BK435">
        <v>40.83</v>
      </c>
      <c r="BL435">
        <v>8.06</v>
      </c>
      <c r="BM435">
        <v>8.68</v>
      </c>
      <c r="BN435">
        <v>9.94</v>
      </c>
      <c r="BO435">
        <v>259.3</v>
      </c>
      <c r="BP435">
        <v>0.41</v>
      </c>
      <c r="BQ435">
        <v>1.95</v>
      </c>
    </row>
    <row r="436" spans="1:69">
      <c r="A436" s="7" t="s">
        <v>2189</v>
      </c>
      <c r="B436" s="7" t="s">
        <v>1684</v>
      </c>
      <c r="C436" s="7" t="s">
        <v>773</v>
      </c>
    </row>
    <row r="437" spans="1:69">
      <c r="A437" s="7" t="s">
        <v>2188</v>
      </c>
      <c r="B437" s="7" t="s">
        <v>1655</v>
      </c>
      <c r="C437" s="7" t="s">
        <v>773</v>
      </c>
      <c r="G437">
        <v>3.36</v>
      </c>
      <c r="K437">
        <v>0.01</v>
      </c>
      <c r="U437">
        <v>0.01</v>
      </c>
      <c r="V437">
        <v>0.01</v>
      </c>
      <c r="W437">
        <v>0.01</v>
      </c>
      <c r="X437">
        <v>0.02</v>
      </c>
      <c r="Y437">
        <v>0.06</v>
      </c>
      <c r="Z437">
        <v>0.14000000000000001</v>
      </c>
      <c r="AA437">
        <v>0.16</v>
      </c>
      <c r="AB437">
        <v>0.12</v>
      </c>
      <c r="AC437">
        <v>0.32</v>
      </c>
      <c r="AD437">
        <v>0.52</v>
      </c>
      <c r="AE437">
        <v>0.66</v>
      </c>
      <c r="AF437">
        <v>0.18</v>
      </c>
      <c r="AG437">
        <v>0.26</v>
      </c>
      <c r="AH437">
        <v>0.46</v>
      </c>
      <c r="AI437">
        <v>0.51</v>
      </c>
      <c r="AJ437">
        <v>0.22</v>
      </c>
      <c r="AK437">
        <v>0.54</v>
      </c>
      <c r="AL437">
        <v>0.68</v>
      </c>
      <c r="AM437">
        <v>1.04</v>
      </c>
      <c r="AN437">
        <v>0.14000000000000001</v>
      </c>
      <c r="AO437">
        <v>0.28000000000000003</v>
      </c>
      <c r="AP437">
        <v>0.39</v>
      </c>
      <c r="AQ437">
        <v>0.53</v>
      </c>
      <c r="AR437">
        <v>7.0000000000000007E-2</v>
      </c>
      <c r="AT437">
        <v>0.47</v>
      </c>
      <c r="AU437">
        <v>0.47</v>
      </c>
      <c r="AV437">
        <v>0.03</v>
      </c>
      <c r="AX437">
        <v>0.35</v>
      </c>
      <c r="AY437">
        <v>0.57999999999999996</v>
      </c>
      <c r="BC437">
        <v>0.31</v>
      </c>
      <c r="BD437">
        <v>0.03</v>
      </c>
      <c r="BE437">
        <v>0.2</v>
      </c>
      <c r="BF437">
        <v>0.2</v>
      </c>
      <c r="BG437">
        <v>1.66</v>
      </c>
      <c r="BH437">
        <v>0.89</v>
      </c>
      <c r="BI437">
        <v>1.1100000000000001</v>
      </c>
      <c r="BJ437">
        <v>1.31</v>
      </c>
      <c r="BK437">
        <v>1.9</v>
      </c>
      <c r="BL437">
        <v>0.27</v>
      </c>
      <c r="BM437">
        <v>0.66</v>
      </c>
      <c r="BN437">
        <v>1.91</v>
      </c>
      <c r="BO437">
        <v>1.51</v>
      </c>
      <c r="BP437">
        <v>0.39</v>
      </c>
      <c r="BQ437">
        <v>1.93</v>
      </c>
    </row>
    <row r="438" spans="1:69">
      <c r="A438" s="7" t="s">
        <v>2187</v>
      </c>
      <c r="B438" s="7" t="s">
        <v>1653</v>
      </c>
      <c r="C438" s="7" t="s">
        <v>773</v>
      </c>
      <c r="G438">
        <v>3.36</v>
      </c>
      <c r="K438">
        <v>0.01</v>
      </c>
      <c r="U438">
        <v>0.01</v>
      </c>
      <c r="V438">
        <v>0.01</v>
      </c>
      <c r="W438">
        <v>0.01</v>
      </c>
      <c r="X438">
        <v>0.02</v>
      </c>
      <c r="Y438">
        <v>0.06</v>
      </c>
      <c r="Z438">
        <v>0.14000000000000001</v>
      </c>
      <c r="AA438">
        <v>0.16</v>
      </c>
      <c r="AB438">
        <v>0.12</v>
      </c>
      <c r="AC438">
        <v>0.32</v>
      </c>
      <c r="AD438">
        <v>0.52</v>
      </c>
      <c r="AE438">
        <v>0.66</v>
      </c>
      <c r="AF438">
        <v>0.18</v>
      </c>
      <c r="AG438">
        <v>0.26</v>
      </c>
      <c r="AH438">
        <v>0.46</v>
      </c>
      <c r="AI438">
        <v>0.51</v>
      </c>
      <c r="AJ438">
        <v>0.22</v>
      </c>
      <c r="AK438">
        <v>0.53</v>
      </c>
      <c r="AL438">
        <v>0.68</v>
      </c>
      <c r="AM438">
        <v>1.04</v>
      </c>
      <c r="AN438">
        <v>0.14000000000000001</v>
      </c>
      <c r="AO438">
        <v>0.28000000000000003</v>
      </c>
      <c r="AP438">
        <v>0.39</v>
      </c>
      <c r="AQ438">
        <v>0.53</v>
      </c>
      <c r="AR438">
        <v>7.0000000000000007E-2</v>
      </c>
      <c r="AT438">
        <v>0.47</v>
      </c>
      <c r="AU438">
        <v>0.47</v>
      </c>
      <c r="AV438">
        <v>0.03</v>
      </c>
      <c r="AX438">
        <v>0.35</v>
      </c>
      <c r="AY438">
        <v>0.57999999999999996</v>
      </c>
      <c r="BC438">
        <v>0.31</v>
      </c>
      <c r="BD438">
        <v>0.01</v>
      </c>
      <c r="BE438">
        <v>0.11</v>
      </c>
      <c r="BF438">
        <v>0.11</v>
      </c>
      <c r="BG438">
        <v>0.76</v>
      </c>
      <c r="BH438">
        <v>0.83</v>
      </c>
      <c r="BI438">
        <v>1.0900000000000001</v>
      </c>
      <c r="BJ438">
        <v>1.26</v>
      </c>
      <c r="BK438">
        <v>1.46</v>
      </c>
      <c r="BL438">
        <v>0.25</v>
      </c>
      <c r="BM438">
        <v>0.66</v>
      </c>
      <c r="BN438">
        <v>1.66</v>
      </c>
      <c r="BO438">
        <v>1.2</v>
      </c>
      <c r="BP438">
        <v>0.34</v>
      </c>
      <c r="BQ438">
        <v>1.02</v>
      </c>
    </row>
    <row r="439" spans="1:69">
      <c r="A439" s="7" t="s">
        <v>2186</v>
      </c>
      <c r="B439" s="7" t="s">
        <v>1651</v>
      </c>
      <c r="C439" s="7" t="s">
        <v>773</v>
      </c>
      <c r="AK439">
        <v>0.01</v>
      </c>
      <c r="AL439">
        <v>0.01</v>
      </c>
      <c r="AM439">
        <v>0.01</v>
      </c>
      <c r="BD439">
        <v>0.02</v>
      </c>
      <c r="BE439">
        <v>0.09</v>
      </c>
      <c r="BF439">
        <v>0.09</v>
      </c>
      <c r="BG439">
        <v>0.9</v>
      </c>
      <c r="BH439">
        <v>0.06</v>
      </c>
      <c r="BI439">
        <v>0.02</v>
      </c>
      <c r="BJ439">
        <v>0.05</v>
      </c>
      <c r="BK439">
        <v>0.44</v>
      </c>
      <c r="BL439">
        <v>0.03</v>
      </c>
      <c r="BM439">
        <v>0</v>
      </c>
      <c r="BN439">
        <v>0.25</v>
      </c>
      <c r="BO439">
        <v>0.31</v>
      </c>
      <c r="BP439">
        <v>0.05</v>
      </c>
      <c r="BQ439">
        <v>0.9</v>
      </c>
    </row>
    <row r="440" spans="1:69">
      <c r="A440" s="7" t="s">
        <v>2185</v>
      </c>
      <c r="B440" s="7" t="s">
        <v>1649</v>
      </c>
      <c r="C440" s="7" t="s">
        <v>773</v>
      </c>
    </row>
    <row r="441" spans="1:69">
      <c r="A441" s="7" t="s">
        <v>2184</v>
      </c>
      <c r="B441" s="7" t="s">
        <v>1670</v>
      </c>
      <c r="C441" s="7" t="s">
        <v>773</v>
      </c>
      <c r="BK441">
        <v>1.35</v>
      </c>
    </row>
    <row r="442" spans="1:69">
      <c r="A442" s="7" t="s">
        <v>2183</v>
      </c>
      <c r="B442" s="7" t="s">
        <v>1657</v>
      </c>
      <c r="C442" s="7" t="s">
        <v>773</v>
      </c>
    </row>
    <row r="443" spans="1:69">
      <c r="A443" s="7" t="s">
        <v>2180</v>
      </c>
      <c r="B443" s="7" t="s">
        <v>1619</v>
      </c>
      <c r="C443" s="7" t="s">
        <v>773</v>
      </c>
      <c r="K443">
        <v>0.11</v>
      </c>
      <c r="AC443">
        <v>0</v>
      </c>
      <c r="AD443">
        <v>0</v>
      </c>
      <c r="AE443">
        <v>0</v>
      </c>
      <c r="AM443">
        <v>0.52</v>
      </c>
      <c r="AO443">
        <v>0</v>
      </c>
      <c r="AP443">
        <v>0</v>
      </c>
      <c r="AQ443">
        <v>0</v>
      </c>
      <c r="AT443">
        <v>33.76</v>
      </c>
      <c r="AX443">
        <v>0.03</v>
      </c>
      <c r="AY443">
        <v>0.02</v>
      </c>
      <c r="BC443">
        <v>0.6</v>
      </c>
      <c r="BI443">
        <v>0.01</v>
      </c>
      <c r="BJ443">
        <v>0.01</v>
      </c>
      <c r="BK443">
        <v>0.01</v>
      </c>
      <c r="BL443">
        <v>4.13</v>
      </c>
      <c r="BM443">
        <v>4.13</v>
      </c>
      <c r="BN443">
        <v>4.13</v>
      </c>
      <c r="BO443">
        <v>4.13</v>
      </c>
    </row>
    <row r="444" spans="1:69">
      <c r="A444" s="7" t="s">
        <v>2179</v>
      </c>
      <c r="B444" s="7" t="s">
        <v>2178</v>
      </c>
      <c r="C444" s="7" t="s">
        <v>773</v>
      </c>
    </row>
    <row r="445" spans="1:69">
      <c r="A445" s="7" t="s">
        <v>2177</v>
      </c>
      <c r="B445" s="7" t="s">
        <v>1617</v>
      </c>
      <c r="C445" s="7" t="s">
        <v>773</v>
      </c>
    </row>
    <row r="446" spans="1:69">
      <c r="A446" s="7" t="s">
        <v>2176</v>
      </c>
      <c r="B446" s="7" t="s">
        <v>1615</v>
      </c>
      <c r="C446" s="7" t="s">
        <v>773</v>
      </c>
    </row>
    <row r="447" spans="1:69">
      <c r="A447" s="7" t="s">
        <v>2175</v>
      </c>
      <c r="B447" s="7" t="s">
        <v>1613</v>
      </c>
      <c r="C447" s="7" t="s">
        <v>773</v>
      </c>
      <c r="K447">
        <v>0.11</v>
      </c>
      <c r="AC447">
        <v>0</v>
      </c>
      <c r="AD447">
        <v>0</v>
      </c>
      <c r="AE447">
        <v>0</v>
      </c>
      <c r="AM447">
        <v>0.52</v>
      </c>
      <c r="AO447">
        <v>0</v>
      </c>
      <c r="AP447">
        <v>0</v>
      </c>
      <c r="AQ447">
        <v>0</v>
      </c>
      <c r="AT447">
        <v>33.76</v>
      </c>
      <c r="BC447">
        <v>0.6</v>
      </c>
      <c r="BI447">
        <v>0.01</v>
      </c>
      <c r="BJ447">
        <v>0.01</v>
      </c>
      <c r="BK447">
        <v>0.01</v>
      </c>
      <c r="BL447">
        <v>4.13</v>
      </c>
      <c r="BM447">
        <v>4.13</v>
      </c>
      <c r="BN447">
        <v>4.13</v>
      </c>
      <c r="BO447">
        <v>4.13</v>
      </c>
    </row>
    <row r="448" spans="1:69">
      <c r="A448" s="7" t="s">
        <v>2170</v>
      </c>
      <c r="B448" s="7" t="s">
        <v>1637</v>
      </c>
      <c r="C448" s="7" t="s">
        <v>773</v>
      </c>
    </row>
    <row r="449" spans="1:69">
      <c r="A449" s="7" t="s">
        <v>2169</v>
      </c>
      <c r="B449" s="7" t="s">
        <v>1635</v>
      </c>
      <c r="C449" s="7" t="s">
        <v>773</v>
      </c>
    </row>
    <row r="450" spans="1:69">
      <c r="A450" s="7" t="s">
        <v>2168</v>
      </c>
      <c r="B450" s="7" t="s">
        <v>1633</v>
      </c>
      <c r="C450" s="7" t="s">
        <v>773</v>
      </c>
    </row>
    <row r="451" spans="1:69">
      <c r="A451" s="7" t="s">
        <v>4217</v>
      </c>
      <c r="B451" s="7" t="s">
        <v>1735</v>
      </c>
      <c r="C451" s="7" t="s">
        <v>773</v>
      </c>
      <c r="AX451">
        <v>0.03</v>
      </c>
      <c r="AY451">
        <v>0.02</v>
      </c>
    </row>
    <row r="452" spans="1:69">
      <c r="A452" s="7" t="s">
        <v>2165</v>
      </c>
      <c r="B452" s="7" t="s">
        <v>2164</v>
      </c>
      <c r="C452" s="7" t="s">
        <v>773</v>
      </c>
    </row>
    <row r="453" spans="1:69">
      <c r="A453" s="7" t="s">
        <v>2163</v>
      </c>
      <c r="B453" s="7" t="s">
        <v>2162</v>
      </c>
      <c r="C453" s="7" t="s">
        <v>773</v>
      </c>
    </row>
    <row r="454" spans="1:69">
      <c r="A454" s="7" t="s">
        <v>2161</v>
      </c>
      <c r="B454" s="7" t="s">
        <v>1585</v>
      </c>
      <c r="C454" s="7" t="s">
        <v>773</v>
      </c>
    </row>
    <row r="455" spans="1:69">
      <c r="A455" s="7" t="s">
        <v>2156</v>
      </c>
      <c r="B455" s="7" t="s">
        <v>1571</v>
      </c>
      <c r="C455" s="7" t="s">
        <v>773</v>
      </c>
      <c r="AI455">
        <v>5.62</v>
      </c>
      <c r="AM455">
        <v>6.2</v>
      </c>
      <c r="AO455">
        <v>0.12</v>
      </c>
      <c r="AP455">
        <v>0.12</v>
      </c>
      <c r="AQ455">
        <v>0.12</v>
      </c>
      <c r="AU455">
        <v>33.76</v>
      </c>
      <c r="BG455">
        <v>27.71</v>
      </c>
      <c r="BI455">
        <v>21.92</v>
      </c>
      <c r="BJ455">
        <v>21.92</v>
      </c>
      <c r="BK455">
        <v>35.82</v>
      </c>
      <c r="BO455">
        <v>248.43</v>
      </c>
    </row>
    <row r="456" spans="1:69">
      <c r="A456" s="7" t="s">
        <v>2146</v>
      </c>
      <c r="B456" s="7" t="s">
        <v>2145</v>
      </c>
      <c r="C456" s="7" t="s">
        <v>773</v>
      </c>
    </row>
    <row r="457" spans="1:69">
      <c r="A457" s="7" t="s">
        <v>4216</v>
      </c>
      <c r="B457" s="7" t="s">
        <v>1352</v>
      </c>
      <c r="C457" s="7" t="s">
        <v>773</v>
      </c>
      <c r="G457">
        <v>0.01</v>
      </c>
      <c r="K457">
        <v>0.04</v>
      </c>
      <c r="O457">
        <v>0.13</v>
      </c>
      <c r="S457">
        <v>0.01</v>
      </c>
      <c r="U457">
        <v>0.1</v>
      </c>
      <c r="V457">
        <v>0.1</v>
      </c>
      <c r="W457">
        <v>0.1</v>
      </c>
      <c r="AA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K457">
        <v>0</v>
      </c>
      <c r="AL457">
        <v>0</v>
      </c>
      <c r="AM457">
        <v>2.2200000000000002</v>
      </c>
      <c r="AN457">
        <v>0.06</v>
      </c>
      <c r="AO457">
        <v>0.06</v>
      </c>
      <c r="AP457">
        <v>0.06</v>
      </c>
      <c r="AQ457">
        <v>0.06</v>
      </c>
      <c r="AS457">
        <v>0.17</v>
      </c>
      <c r="AT457">
        <v>-33.979999999999997</v>
      </c>
      <c r="AW457">
        <v>0.24</v>
      </c>
      <c r="AY457">
        <v>0.1</v>
      </c>
      <c r="AZ457">
        <v>0.04</v>
      </c>
      <c r="BA457">
        <v>0.34</v>
      </c>
      <c r="BB457">
        <v>0.4</v>
      </c>
      <c r="BC457">
        <v>0.06</v>
      </c>
      <c r="BD457">
        <v>0.02</v>
      </c>
      <c r="BE457">
        <v>0.04</v>
      </c>
      <c r="BF457">
        <v>0.06</v>
      </c>
      <c r="BG457">
        <v>0.08</v>
      </c>
      <c r="BH457">
        <v>0.77</v>
      </c>
      <c r="BI457">
        <v>0.94</v>
      </c>
      <c r="BJ457">
        <v>0.98</v>
      </c>
      <c r="BK457">
        <v>1.76</v>
      </c>
      <c r="BL457">
        <v>3.66</v>
      </c>
      <c r="BM457">
        <v>3.89</v>
      </c>
      <c r="BN457">
        <v>3.9</v>
      </c>
      <c r="BO457">
        <v>5.23</v>
      </c>
      <c r="BP457">
        <v>0.03</v>
      </c>
      <c r="BQ457">
        <v>0.03</v>
      </c>
    </row>
    <row r="458" spans="1:69">
      <c r="A458" s="7" t="s">
        <v>2136</v>
      </c>
      <c r="B458" s="7" t="s">
        <v>408</v>
      </c>
      <c r="C458" s="7" t="s">
        <v>773</v>
      </c>
    </row>
    <row r="459" spans="1:69">
      <c r="A459" s="7" t="s">
        <v>2135</v>
      </c>
      <c r="B459" s="7" t="s">
        <v>2134</v>
      </c>
      <c r="C459" s="7" t="s">
        <v>773</v>
      </c>
    </row>
    <row r="460" spans="1:69">
      <c r="A460" s="7" t="s">
        <v>2133</v>
      </c>
      <c r="B460" s="7" t="s">
        <v>2132</v>
      </c>
      <c r="C460" s="7" t="s">
        <v>773</v>
      </c>
    </row>
    <row r="461" spans="1:69">
      <c r="A461" s="7" t="s">
        <v>2131</v>
      </c>
      <c r="B461" s="7" t="s">
        <v>2130</v>
      </c>
      <c r="C461" s="7" t="s">
        <v>773</v>
      </c>
    </row>
    <row r="462" spans="1:69">
      <c r="A462" s="7" t="s">
        <v>4215</v>
      </c>
      <c r="B462" s="7" t="s">
        <v>1352</v>
      </c>
      <c r="C462" s="7" t="s">
        <v>773</v>
      </c>
    </row>
    <row r="463" spans="1:69">
      <c r="A463" s="7" t="s">
        <v>2115</v>
      </c>
      <c r="B463" s="7" t="s">
        <v>2114</v>
      </c>
      <c r="C463" s="7" t="s">
        <v>773</v>
      </c>
    </row>
    <row r="464" spans="1:69">
      <c r="A464" s="7" t="s">
        <v>2113</v>
      </c>
      <c r="B464" s="7" t="s">
        <v>2112</v>
      </c>
      <c r="C464" s="7" t="s">
        <v>773</v>
      </c>
    </row>
    <row r="465" spans="1:69">
      <c r="A465" s="7" t="s">
        <v>2111</v>
      </c>
      <c r="B465" s="7" t="s">
        <v>2110</v>
      </c>
      <c r="C465" s="7" t="s">
        <v>773</v>
      </c>
    </row>
    <row r="466" spans="1:69">
      <c r="A466" s="7" t="s">
        <v>4214</v>
      </c>
      <c r="B466" s="7" t="s">
        <v>1352</v>
      </c>
      <c r="C466" s="7" t="s">
        <v>773</v>
      </c>
    </row>
    <row r="467" spans="1:69">
      <c r="A467" s="7" t="s">
        <v>2103</v>
      </c>
      <c r="B467" s="7" t="s">
        <v>2102</v>
      </c>
      <c r="C467" s="7" t="s">
        <v>773</v>
      </c>
    </row>
    <row r="468" spans="1:69">
      <c r="A468" s="7" t="s">
        <v>2101</v>
      </c>
      <c r="B468" s="7" t="s">
        <v>2100</v>
      </c>
      <c r="C468" s="7" t="s">
        <v>773</v>
      </c>
    </row>
    <row r="469" spans="1:69">
      <c r="A469" s="7" t="s">
        <v>2099</v>
      </c>
      <c r="B469" s="7" t="s">
        <v>2098</v>
      </c>
      <c r="C469" s="7" t="s">
        <v>773</v>
      </c>
    </row>
    <row r="470" spans="1:69">
      <c r="A470" s="7" t="s">
        <v>4213</v>
      </c>
      <c r="B470" s="7" t="s">
        <v>1352</v>
      </c>
      <c r="C470" s="7" t="s">
        <v>773</v>
      </c>
    </row>
    <row r="471" spans="1:69">
      <c r="A471" s="7" t="s">
        <v>2092</v>
      </c>
      <c r="B471" s="7" t="s">
        <v>1696</v>
      </c>
      <c r="C471" s="7" t="s">
        <v>773</v>
      </c>
    </row>
    <row r="472" spans="1:69">
      <c r="A472" s="7" t="s">
        <v>2091</v>
      </c>
      <c r="B472" s="7" t="s">
        <v>382</v>
      </c>
      <c r="C472" s="7" t="s">
        <v>773</v>
      </c>
      <c r="G472">
        <v>30.36</v>
      </c>
      <c r="K472">
        <v>63.12</v>
      </c>
      <c r="O472">
        <v>38.89</v>
      </c>
      <c r="S472">
        <v>-19.149999999999999</v>
      </c>
      <c r="U472">
        <v>20.37</v>
      </c>
      <c r="V472">
        <v>21.99</v>
      </c>
      <c r="W472">
        <v>25.87</v>
      </c>
      <c r="X472">
        <v>4.66</v>
      </c>
      <c r="Y472">
        <v>21.47</v>
      </c>
      <c r="Z472">
        <v>26.83</v>
      </c>
      <c r="AA472">
        <v>33.74</v>
      </c>
      <c r="AB472">
        <v>5.82</v>
      </c>
      <c r="AC472">
        <v>13.44</v>
      </c>
      <c r="AD472">
        <v>0.49</v>
      </c>
      <c r="AE472">
        <v>-16.97</v>
      </c>
      <c r="AF472">
        <v>-13.98</v>
      </c>
      <c r="AG472">
        <v>-26.19</v>
      </c>
      <c r="AH472">
        <v>-28.89</v>
      </c>
      <c r="AI472">
        <v>-31.23</v>
      </c>
      <c r="AJ472">
        <v>-0.8</v>
      </c>
      <c r="AK472">
        <v>4.57</v>
      </c>
      <c r="AL472">
        <v>9.74</v>
      </c>
      <c r="AM472">
        <v>10.3</v>
      </c>
      <c r="AN472">
        <v>16.920000000000002</v>
      </c>
      <c r="AO472">
        <v>59.25</v>
      </c>
      <c r="AP472">
        <v>116.81</v>
      </c>
      <c r="AQ472">
        <v>152.09</v>
      </c>
      <c r="AR472">
        <v>22.91</v>
      </c>
      <c r="AS472">
        <v>41.29</v>
      </c>
      <c r="AT472">
        <v>58.69</v>
      </c>
      <c r="AU472">
        <v>37.4</v>
      </c>
      <c r="AV472">
        <v>14.15</v>
      </c>
      <c r="AW472">
        <v>31.12</v>
      </c>
      <c r="AX472">
        <v>43.05</v>
      </c>
      <c r="AY472">
        <v>69.53</v>
      </c>
      <c r="AZ472">
        <v>-1.88</v>
      </c>
      <c r="BA472">
        <v>-1.55</v>
      </c>
      <c r="BB472">
        <v>6.74</v>
      </c>
      <c r="BC472">
        <v>13.28</v>
      </c>
      <c r="BD472">
        <v>9.49</v>
      </c>
      <c r="BE472">
        <v>26.4</v>
      </c>
      <c r="BF472">
        <v>38.020000000000003</v>
      </c>
      <c r="BG472">
        <v>18.760000000000002</v>
      </c>
      <c r="BH472">
        <v>-35.81</v>
      </c>
      <c r="BI472">
        <v>-118.11</v>
      </c>
      <c r="BJ472">
        <v>-172.03</v>
      </c>
      <c r="BK472">
        <v>-228.74</v>
      </c>
      <c r="BL472">
        <v>-74.12</v>
      </c>
      <c r="BM472">
        <v>-148.52000000000001</v>
      </c>
      <c r="BN472">
        <v>-211.82</v>
      </c>
      <c r="BO472">
        <v>-489.17</v>
      </c>
      <c r="BP472">
        <v>-42.55</v>
      </c>
      <c r="BQ472">
        <v>-32.619999999999997</v>
      </c>
    </row>
    <row r="473" spans="1:69">
      <c r="A473" s="7" t="s">
        <v>2090</v>
      </c>
      <c r="B473" s="7" t="s">
        <v>379</v>
      </c>
      <c r="C473" s="7" t="s">
        <v>773</v>
      </c>
      <c r="G473">
        <v>0.26</v>
      </c>
      <c r="K473">
        <v>-0.68</v>
      </c>
      <c r="O473">
        <v>-0.93</v>
      </c>
      <c r="S473">
        <v>4.16</v>
      </c>
      <c r="U473">
        <v>0.03</v>
      </c>
      <c r="V473">
        <v>0.03</v>
      </c>
      <c r="W473">
        <v>4.66</v>
      </c>
      <c r="Y473">
        <v>0.72</v>
      </c>
      <c r="Z473">
        <v>2.34</v>
      </c>
      <c r="AA473">
        <v>4.13</v>
      </c>
      <c r="AB473">
        <v>1.23</v>
      </c>
      <c r="AC473">
        <v>5.13</v>
      </c>
      <c r="AD473">
        <v>4.4800000000000004</v>
      </c>
      <c r="AE473">
        <v>4.32</v>
      </c>
      <c r="AG473">
        <v>8.57</v>
      </c>
      <c r="AH473">
        <v>8.57</v>
      </c>
      <c r="AI473">
        <v>5.61</v>
      </c>
      <c r="AK473">
        <v>1.0900000000000001</v>
      </c>
      <c r="AL473">
        <v>1.0900000000000001</v>
      </c>
      <c r="AM473">
        <v>1.67</v>
      </c>
      <c r="AN473">
        <v>2.76</v>
      </c>
      <c r="AO473">
        <v>4.07</v>
      </c>
      <c r="AP473">
        <v>7.67</v>
      </c>
      <c r="AQ473">
        <v>3.91</v>
      </c>
      <c r="AR473">
        <v>3.73</v>
      </c>
      <c r="AS473">
        <v>6.67</v>
      </c>
      <c r="AT473">
        <v>9.49</v>
      </c>
      <c r="AU473">
        <v>-4.49</v>
      </c>
      <c r="AV473">
        <v>1.33</v>
      </c>
      <c r="AW473">
        <v>2.92</v>
      </c>
      <c r="AX473">
        <v>4.05</v>
      </c>
      <c r="AY473">
        <v>2.93</v>
      </c>
      <c r="AZ473">
        <v>0.02</v>
      </c>
      <c r="BA473">
        <v>1.56</v>
      </c>
      <c r="BB473">
        <v>3.38</v>
      </c>
      <c r="BC473">
        <v>-13.37</v>
      </c>
      <c r="BD473">
        <v>2.0299999999999998</v>
      </c>
      <c r="BE473">
        <v>5.67</v>
      </c>
      <c r="BF473">
        <v>8.17</v>
      </c>
      <c r="BG473">
        <v>-12.14</v>
      </c>
      <c r="BH473">
        <v>-7.07</v>
      </c>
      <c r="BI473">
        <v>-25.11</v>
      </c>
      <c r="BJ473">
        <v>-36.57</v>
      </c>
      <c r="BK473">
        <v>-62.19</v>
      </c>
      <c r="BL473">
        <v>-14.43</v>
      </c>
      <c r="BM473">
        <v>25.83</v>
      </c>
      <c r="BN473">
        <v>25.83</v>
      </c>
      <c r="BO473">
        <v>18</v>
      </c>
      <c r="BP473">
        <v>-4.21</v>
      </c>
      <c r="BQ473">
        <v>7.53</v>
      </c>
    </row>
    <row r="474" spans="1:69">
      <c r="A474" s="7" t="s">
        <v>2089</v>
      </c>
      <c r="B474" s="7" t="s">
        <v>2088</v>
      </c>
      <c r="C474" s="7" t="s">
        <v>773</v>
      </c>
    </row>
    <row r="475" spans="1:69">
      <c r="A475" s="7" t="s">
        <v>2087</v>
      </c>
      <c r="B475" s="7" t="s">
        <v>2086</v>
      </c>
      <c r="C475" s="7" t="s">
        <v>773</v>
      </c>
    </row>
    <row r="476" spans="1:69">
      <c r="A476" s="7" t="s">
        <v>2085</v>
      </c>
      <c r="B476" s="7" t="s">
        <v>372</v>
      </c>
      <c r="C476" s="7" t="s">
        <v>773</v>
      </c>
      <c r="G476">
        <v>30.1</v>
      </c>
      <c r="K476">
        <v>63.8</v>
      </c>
      <c r="O476">
        <v>39.81</v>
      </c>
      <c r="S476">
        <v>-23.31</v>
      </c>
      <c r="U476">
        <v>20.350000000000001</v>
      </c>
      <c r="V476">
        <v>21.97</v>
      </c>
      <c r="W476">
        <v>21.21</v>
      </c>
      <c r="X476">
        <v>4.66</v>
      </c>
      <c r="Y476">
        <v>20.76</v>
      </c>
      <c r="Z476">
        <v>24.49</v>
      </c>
      <c r="AA476">
        <v>29.61</v>
      </c>
      <c r="AB476">
        <v>4.5999999999999996</v>
      </c>
      <c r="AC476">
        <v>8.32</v>
      </c>
      <c r="AD476">
        <v>-3.99</v>
      </c>
      <c r="AE476">
        <v>-21.29</v>
      </c>
      <c r="AF476">
        <v>-13.98</v>
      </c>
      <c r="AG476">
        <v>-34.76</v>
      </c>
      <c r="AH476">
        <v>-37.450000000000003</v>
      </c>
      <c r="AI476">
        <v>-36.840000000000003</v>
      </c>
      <c r="AJ476">
        <v>-0.8</v>
      </c>
      <c r="AK476">
        <v>3.48</v>
      </c>
      <c r="AL476">
        <v>8.64</v>
      </c>
      <c r="AM476">
        <v>8.6300000000000008</v>
      </c>
      <c r="AN476">
        <v>14.16</v>
      </c>
      <c r="AO476">
        <v>55.18</v>
      </c>
      <c r="AP476">
        <v>109.14</v>
      </c>
      <c r="AQ476">
        <v>148.18</v>
      </c>
      <c r="AR476">
        <v>19.170000000000002</v>
      </c>
      <c r="AS476">
        <v>34.619999999999997</v>
      </c>
      <c r="AT476">
        <v>49.21</v>
      </c>
      <c r="AU476">
        <v>41.89</v>
      </c>
      <c r="AV476">
        <v>12.82</v>
      </c>
      <c r="AW476">
        <v>28.19</v>
      </c>
      <c r="AX476">
        <v>39</v>
      </c>
      <c r="AY476">
        <v>66.599999999999994</v>
      </c>
      <c r="AZ476">
        <v>-1.91</v>
      </c>
      <c r="BA476">
        <v>-3.1</v>
      </c>
      <c r="BB476">
        <v>3.36</v>
      </c>
      <c r="BC476">
        <v>26.65</v>
      </c>
      <c r="BD476">
        <v>7.47</v>
      </c>
      <c r="BE476">
        <v>20.73</v>
      </c>
      <c r="BF476">
        <v>29.84</v>
      </c>
      <c r="BG476">
        <v>30.9</v>
      </c>
      <c r="BH476">
        <v>-28.74</v>
      </c>
      <c r="BI476">
        <v>-93</v>
      </c>
      <c r="BJ476">
        <v>-135.46</v>
      </c>
      <c r="BK476">
        <v>-166.55</v>
      </c>
      <c r="BL476">
        <v>-59.69</v>
      </c>
      <c r="BM476">
        <v>-174.34</v>
      </c>
      <c r="BN476">
        <v>-237.64</v>
      </c>
      <c r="BO476">
        <v>-507.17</v>
      </c>
      <c r="BP476">
        <v>-38.33</v>
      </c>
      <c r="BQ476">
        <v>-40.15</v>
      </c>
    </row>
    <row r="477" spans="1:69">
      <c r="A477" s="7" t="s">
        <v>2084</v>
      </c>
      <c r="B477" s="7" t="s">
        <v>2083</v>
      </c>
      <c r="C477" s="7" t="s">
        <v>773</v>
      </c>
    </row>
    <row r="478" spans="1:69">
      <c r="A478" s="7" t="s">
        <v>2082</v>
      </c>
      <c r="B478" s="7" t="s">
        <v>2081</v>
      </c>
      <c r="C478" s="7" t="s">
        <v>773</v>
      </c>
    </row>
    <row r="479" spans="1:69">
      <c r="A479" s="7" t="s">
        <v>2080</v>
      </c>
      <c r="B479" s="7" t="s">
        <v>469</v>
      </c>
      <c r="C479" s="7" t="s">
        <v>773</v>
      </c>
      <c r="G479">
        <v>30.1</v>
      </c>
      <c r="K479">
        <v>63.8</v>
      </c>
      <c r="O479">
        <v>39.81</v>
      </c>
      <c r="S479">
        <v>-23.31</v>
      </c>
      <c r="U479">
        <v>20.350000000000001</v>
      </c>
      <c r="V479">
        <v>21.97</v>
      </c>
      <c r="W479">
        <v>21.21</v>
      </c>
      <c r="X479">
        <v>4.66</v>
      </c>
      <c r="Y479">
        <v>20.76</v>
      </c>
      <c r="Z479">
        <v>24.49</v>
      </c>
      <c r="AA479">
        <v>29.61</v>
      </c>
      <c r="AB479">
        <v>4.5999999999999996</v>
      </c>
      <c r="AC479">
        <v>8.32</v>
      </c>
      <c r="AD479">
        <v>-3.99</v>
      </c>
      <c r="AE479">
        <v>-21.29</v>
      </c>
      <c r="AF479">
        <v>-13.98</v>
      </c>
      <c r="AG479">
        <v>-34.76</v>
      </c>
      <c r="AH479">
        <v>-37.450000000000003</v>
      </c>
      <c r="AI479">
        <v>-36.840000000000003</v>
      </c>
      <c r="AJ479">
        <v>-0.8</v>
      </c>
      <c r="AK479">
        <v>3.48</v>
      </c>
      <c r="AL479">
        <v>8.64</v>
      </c>
      <c r="AM479">
        <v>8.6300000000000008</v>
      </c>
      <c r="AN479">
        <v>14.16</v>
      </c>
      <c r="AO479">
        <v>55.18</v>
      </c>
      <c r="AP479">
        <v>109.14</v>
      </c>
      <c r="AQ479">
        <v>148.18</v>
      </c>
      <c r="AR479">
        <v>19.170000000000002</v>
      </c>
      <c r="AS479">
        <v>34.619999999999997</v>
      </c>
      <c r="AT479">
        <v>49.21</v>
      </c>
      <c r="AU479">
        <v>41.89</v>
      </c>
      <c r="AV479">
        <v>12.82</v>
      </c>
      <c r="AW479">
        <v>28.19</v>
      </c>
      <c r="AX479">
        <v>39</v>
      </c>
      <c r="AY479">
        <v>66.599999999999994</v>
      </c>
      <c r="AZ479">
        <v>-1.91</v>
      </c>
      <c r="BA479">
        <v>-3.1</v>
      </c>
      <c r="BB479">
        <v>3.36</v>
      </c>
      <c r="BC479">
        <v>26.65</v>
      </c>
      <c r="BD479">
        <v>7.47</v>
      </c>
      <c r="BE479">
        <v>20.73</v>
      </c>
      <c r="BF479">
        <v>29.84</v>
      </c>
      <c r="BG479">
        <v>30.9</v>
      </c>
      <c r="BH479">
        <v>-28.74</v>
      </c>
      <c r="BI479">
        <v>-93</v>
      </c>
      <c r="BJ479">
        <v>-135.46</v>
      </c>
      <c r="BK479">
        <v>-166.55</v>
      </c>
      <c r="BL479">
        <v>-59.69</v>
      </c>
      <c r="BM479">
        <v>-174.34</v>
      </c>
      <c r="BN479">
        <v>-237.64</v>
      </c>
      <c r="BO479">
        <v>-507.17</v>
      </c>
      <c r="BP479">
        <v>-38.33</v>
      </c>
      <c r="BQ479">
        <v>-40.15</v>
      </c>
    </row>
    <row r="480" spans="1:69">
      <c r="A480" s="7" t="s">
        <v>2079</v>
      </c>
      <c r="B480" s="7" t="s">
        <v>362</v>
      </c>
      <c r="C480" s="7" t="s">
        <v>773</v>
      </c>
      <c r="G480">
        <v>30.1</v>
      </c>
      <c r="K480">
        <v>63.8</v>
      </c>
      <c r="O480">
        <v>39.81</v>
      </c>
      <c r="S480">
        <v>-23.31</v>
      </c>
      <c r="U480">
        <v>20.350000000000001</v>
      </c>
      <c r="V480">
        <v>21.97</v>
      </c>
      <c r="W480">
        <v>21.21</v>
      </c>
      <c r="X480">
        <v>4.66</v>
      </c>
      <c r="Y480">
        <v>20.76</v>
      </c>
      <c r="Z480">
        <v>24.49</v>
      </c>
      <c r="AA480">
        <v>29.61</v>
      </c>
      <c r="AB480">
        <v>4.5999999999999996</v>
      </c>
      <c r="AC480">
        <v>8.32</v>
      </c>
      <c r="AD480">
        <v>-3.99</v>
      </c>
      <c r="AE480">
        <v>-21.29</v>
      </c>
      <c r="AF480">
        <v>-13.98</v>
      </c>
      <c r="AG480">
        <v>-34.76</v>
      </c>
      <c r="AH480">
        <v>-37.450000000000003</v>
      </c>
      <c r="AI480">
        <v>-36.840000000000003</v>
      </c>
      <c r="AJ480">
        <v>-0.8</v>
      </c>
      <c r="AK480">
        <v>3.48</v>
      </c>
      <c r="AL480">
        <v>8.64</v>
      </c>
      <c r="AM480">
        <v>8.6300000000000008</v>
      </c>
      <c r="AN480">
        <v>14.16</v>
      </c>
      <c r="AO480">
        <v>55.18</v>
      </c>
      <c r="AP480">
        <v>109.14</v>
      </c>
      <c r="AQ480">
        <v>148.18</v>
      </c>
      <c r="AR480">
        <v>19.170000000000002</v>
      </c>
      <c r="AS480">
        <v>34.619999999999997</v>
      </c>
      <c r="AT480">
        <v>49.21</v>
      </c>
      <c r="AU480">
        <v>41.89</v>
      </c>
      <c r="AV480">
        <v>12.82</v>
      </c>
      <c r="AW480">
        <v>28.19</v>
      </c>
      <c r="AX480">
        <v>39</v>
      </c>
      <c r="AY480">
        <v>66.599999999999994</v>
      </c>
      <c r="AZ480">
        <v>-1.91</v>
      </c>
      <c r="BA480">
        <v>-3.1</v>
      </c>
      <c r="BB480">
        <v>3.36</v>
      </c>
      <c r="BC480">
        <v>26.65</v>
      </c>
      <c r="BD480">
        <v>7.47</v>
      </c>
      <c r="BE480">
        <v>20.73</v>
      </c>
      <c r="BF480">
        <v>29.84</v>
      </c>
      <c r="BG480">
        <v>30.9</v>
      </c>
      <c r="BH480">
        <v>-28.74</v>
      </c>
      <c r="BI480">
        <v>-93</v>
      </c>
      <c r="BJ480">
        <v>-135.46</v>
      </c>
      <c r="BK480">
        <v>-166.55</v>
      </c>
      <c r="BL480">
        <v>-59.69</v>
      </c>
      <c r="BM480">
        <v>-174.34</v>
      </c>
      <c r="BN480">
        <v>-237.64</v>
      </c>
      <c r="BO480">
        <v>-507.17</v>
      </c>
      <c r="BP480">
        <v>-38.33</v>
      </c>
      <c r="BQ480">
        <v>-40.15</v>
      </c>
    </row>
    <row r="481" spans="1:69">
      <c r="A481" s="7" t="s">
        <v>2076</v>
      </c>
      <c r="B481" s="7" t="s">
        <v>367</v>
      </c>
      <c r="C481" s="7" t="s">
        <v>773</v>
      </c>
    </row>
    <row r="482" spans="1:69">
      <c r="A482" s="7" t="s">
        <v>2071</v>
      </c>
      <c r="B482" s="7" t="s">
        <v>2070</v>
      </c>
      <c r="C482" s="7" t="s">
        <v>773</v>
      </c>
    </row>
    <row r="483" spans="1:69">
      <c r="A483" s="7" t="s">
        <v>2069</v>
      </c>
      <c r="B483" s="7" t="s">
        <v>2068</v>
      </c>
      <c r="C483" s="7" t="s">
        <v>773</v>
      </c>
      <c r="K483">
        <v>-1.47</v>
      </c>
      <c r="O483">
        <v>-0.28999999999999998</v>
      </c>
      <c r="S483">
        <v>0.72</v>
      </c>
      <c r="U483">
        <v>-0.1</v>
      </c>
      <c r="V483">
        <v>-0.1</v>
      </c>
      <c r="W483">
        <v>0.28000000000000003</v>
      </c>
      <c r="Y483">
        <v>-0.8</v>
      </c>
      <c r="Z483">
        <v>-0.79</v>
      </c>
      <c r="AA483">
        <v>-0.41</v>
      </c>
      <c r="AC483">
        <v>-0.77</v>
      </c>
      <c r="AD483">
        <v>-0.77</v>
      </c>
      <c r="AE483">
        <v>-1.1299999999999999</v>
      </c>
      <c r="AI483">
        <v>-0.16</v>
      </c>
      <c r="AM483">
        <v>-2.23</v>
      </c>
      <c r="AQ483">
        <v>-0.35</v>
      </c>
      <c r="AU483">
        <v>-0.32</v>
      </c>
      <c r="AY483">
        <v>-1.27</v>
      </c>
      <c r="BC483">
        <v>1.79</v>
      </c>
      <c r="BG483">
        <v>1.36</v>
      </c>
      <c r="BH483">
        <v>-0.6</v>
      </c>
      <c r="BI483">
        <v>0.17</v>
      </c>
      <c r="BJ483">
        <v>0.08</v>
      </c>
      <c r="BK483">
        <v>-0.35</v>
      </c>
      <c r="BM483">
        <v>-0.08</v>
      </c>
      <c r="BN483">
        <v>-0.08</v>
      </c>
      <c r="BO483">
        <v>-7.33</v>
      </c>
      <c r="BP483">
        <v>-0.99</v>
      </c>
      <c r="BQ483">
        <v>-2.64</v>
      </c>
    </row>
    <row r="484" spans="1:69">
      <c r="A484" s="7" t="s">
        <v>2067</v>
      </c>
      <c r="B484" s="7" t="s">
        <v>1724</v>
      </c>
      <c r="C484" s="7" t="s">
        <v>773</v>
      </c>
    </row>
    <row r="485" spans="1:69">
      <c r="A485" s="7" t="s">
        <v>2066</v>
      </c>
      <c r="B485" s="7" t="s">
        <v>1809</v>
      </c>
      <c r="C485" s="7" t="s">
        <v>773</v>
      </c>
    </row>
    <row r="486" spans="1:69">
      <c r="A486" s="7" t="s">
        <v>2065</v>
      </c>
      <c r="B486" s="7" t="s">
        <v>1807</v>
      </c>
      <c r="C486" s="7" t="s">
        <v>773</v>
      </c>
    </row>
    <row r="487" spans="1:69">
      <c r="A487" s="7" t="s">
        <v>2064</v>
      </c>
      <c r="B487" s="7" t="s">
        <v>1722</v>
      </c>
      <c r="C487" s="7" t="s">
        <v>773</v>
      </c>
    </row>
    <row r="488" spans="1:69">
      <c r="A488" s="7" t="s">
        <v>2063</v>
      </c>
      <c r="B488" s="7" t="s">
        <v>1720</v>
      </c>
      <c r="C488" s="7" t="s">
        <v>773</v>
      </c>
    </row>
    <row r="489" spans="1:69">
      <c r="A489" s="7" t="s">
        <v>2062</v>
      </c>
      <c r="B489" s="7" t="s">
        <v>1803</v>
      </c>
      <c r="C489" s="7" t="s">
        <v>773</v>
      </c>
    </row>
    <row r="490" spans="1:69">
      <c r="A490" s="7" t="s">
        <v>2061</v>
      </c>
      <c r="B490" s="7" t="s">
        <v>2060</v>
      </c>
      <c r="C490" s="7" t="s">
        <v>773</v>
      </c>
    </row>
    <row r="491" spans="1:69">
      <c r="A491" s="7" t="s">
        <v>2057</v>
      </c>
      <c r="B491" s="7" t="s">
        <v>1708</v>
      </c>
      <c r="C491" s="7" t="s">
        <v>773</v>
      </c>
    </row>
    <row r="492" spans="1:69">
      <c r="A492" s="7" t="s">
        <v>2052</v>
      </c>
      <c r="B492" s="7" t="s">
        <v>1975</v>
      </c>
      <c r="C492" s="7" t="s">
        <v>773</v>
      </c>
    </row>
    <row r="493" spans="1:69">
      <c r="A493" s="7" t="s">
        <v>2050</v>
      </c>
      <c r="B493" s="7" t="s">
        <v>2049</v>
      </c>
      <c r="C493" s="7" t="s">
        <v>773</v>
      </c>
    </row>
    <row r="494" spans="1:69">
      <c r="A494" s="7" t="s">
        <v>4212</v>
      </c>
      <c r="B494" s="7" t="s">
        <v>1696</v>
      </c>
      <c r="C494" s="7" t="s">
        <v>773</v>
      </c>
      <c r="K494">
        <v>-1.47</v>
      </c>
      <c r="O494">
        <v>-0.28999999999999998</v>
      </c>
      <c r="S494">
        <v>0.72</v>
      </c>
      <c r="U494">
        <v>-0.1</v>
      </c>
      <c r="V494">
        <v>-0.1</v>
      </c>
      <c r="W494">
        <v>0.28000000000000003</v>
      </c>
      <c r="Y494">
        <v>-0.8</v>
      </c>
      <c r="Z494">
        <v>-0.79</v>
      </c>
      <c r="AA494">
        <v>-0.41</v>
      </c>
      <c r="AC494">
        <v>-0.77</v>
      </c>
      <c r="AD494">
        <v>-0.77</v>
      </c>
      <c r="AE494">
        <v>-1.1299999999999999</v>
      </c>
      <c r="AI494">
        <v>-0.16</v>
      </c>
      <c r="AM494">
        <v>-2.23</v>
      </c>
      <c r="AQ494">
        <v>-0.35</v>
      </c>
      <c r="AU494">
        <v>-0.32</v>
      </c>
      <c r="AY494">
        <v>-1.27</v>
      </c>
      <c r="BC494">
        <v>1.79</v>
      </c>
      <c r="BG494">
        <v>1.36</v>
      </c>
      <c r="BH494">
        <v>-0.6</v>
      </c>
      <c r="BI494">
        <v>0.17</v>
      </c>
      <c r="BJ494">
        <v>0.08</v>
      </c>
      <c r="BK494">
        <v>-0.35</v>
      </c>
      <c r="BM494">
        <v>-0.08</v>
      </c>
      <c r="BN494">
        <v>-0.08</v>
      </c>
      <c r="BO494">
        <v>-7.33</v>
      </c>
      <c r="BP494">
        <v>-0.99</v>
      </c>
      <c r="BQ494">
        <v>-2.64</v>
      </c>
    </row>
    <row r="495" spans="1:69">
      <c r="A495" s="7" t="s">
        <v>2048</v>
      </c>
      <c r="B495" s="7" t="s">
        <v>2047</v>
      </c>
      <c r="C495" s="7" t="s">
        <v>773</v>
      </c>
      <c r="K495">
        <v>62.33</v>
      </c>
      <c r="O495">
        <v>39.520000000000003</v>
      </c>
      <c r="S495">
        <v>-22.59</v>
      </c>
      <c r="U495">
        <v>20.25</v>
      </c>
      <c r="V495">
        <v>21.87</v>
      </c>
      <c r="W495">
        <v>21.49</v>
      </c>
      <c r="X495">
        <v>4.66</v>
      </c>
      <c r="Y495">
        <v>19.96</v>
      </c>
      <c r="Z495">
        <v>23.7</v>
      </c>
      <c r="AA495">
        <v>29.19</v>
      </c>
      <c r="AB495">
        <v>4.5999999999999996</v>
      </c>
      <c r="AC495">
        <v>7.55</v>
      </c>
      <c r="AD495">
        <v>-4.76</v>
      </c>
      <c r="AE495">
        <v>-22.41</v>
      </c>
      <c r="AF495">
        <v>-13.98</v>
      </c>
      <c r="AG495">
        <v>-34.76</v>
      </c>
      <c r="AH495">
        <v>-37.450000000000003</v>
      </c>
      <c r="AI495">
        <v>-37</v>
      </c>
      <c r="AJ495">
        <v>-0.8</v>
      </c>
      <c r="AK495">
        <v>3.48</v>
      </c>
      <c r="AL495">
        <v>8.64</v>
      </c>
      <c r="AM495">
        <v>6.39</v>
      </c>
      <c r="AN495">
        <v>14.16</v>
      </c>
      <c r="AO495">
        <v>55.18</v>
      </c>
      <c r="AP495">
        <v>109.14</v>
      </c>
      <c r="AQ495">
        <v>147.83000000000001</v>
      </c>
      <c r="AR495">
        <v>19.170000000000002</v>
      </c>
      <c r="AS495">
        <v>34.619999999999997</v>
      </c>
      <c r="AT495">
        <v>49.21</v>
      </c>
      <c r="AU495">
        <v>41.57</v>
      </c>
      <c r="AV495">
        <v>12.82</v>
      </c>
      <c r="AW495">
        <v>28.19</v>
      </c>
      <c r="AX495">
        <v>39</v>
      </c>
      <c r="AY495">
        <v>65.33</v>
      </c>
      <c r="AZ495">
        <v>-1.91</v>
      </c>
      <c r="BA495">
        <v>-3.1</v>
      </c>
      <c r="BB495">
        <v>3.36</v>
      </c>
      <c r="BC495">
        <v>28.44</v>
      </c>
      <c r="BD495">
        <v>7.47</v>
      </c>
      <c r="BE495">
        <v>20.73</v>
      </c>
      <c r="BF495">
        <v>29.84</v>
      </c>
      <c r="BG495">
        <v>32.26</v>
      </c>
      <c r="BH495">
        <v>-29.33</v>
      </c>
      <c r="BI495">
        <v>-92.83</v>
      </c>
      <c r="BJ495">
        <v>-135.38</v>
      </c>
      <c r="BK495">
        <v>-166.89</v>
      </c>
      <c r="BL495">
        <v>-59.69</v>
      </c>
      <c r="BM495">
        <v>-174.42</v>
      </c>
      <c r="BN495">
        <v>-237.72</v>
      </c>
      <c r="BO495">
        <v>-514.5</v>
      </c>
      <c r="BP495">
        <v>-39.32</v>
      </c>
      <c r="BQ495">
        <v>-42.79</v>
      </c>
    </row>
    <row r="496" spans="1:69">
      <c r="A496" s="7" t="s">
        <v>2046</v>
      </c>
      <c r="B496" s="7" t="s">
        <v>2045</v>
      </c>
      <c r="C496" s="7" t="s">
        <v>773</v>
      </c>
      <c r="K496">
        <v>62.33</v>
      </c>
      <c r="O496">
        <v>39.520000000000003</v>
      </c>
      <c r="S496">
        <v>-22.59</v>
      </c>
      <c r="U496">
        <v>20.25</v>
      </c>
      <c r="V496">
        <v>21.87</v>
      </c>
      <c r="W496">
        <v>21.49</v>
      </c>
      <c r="X496">
        <v>4.66</v>
      </c>
      <c r="Y496">
        <v>19.96</v>
      </c>
      <c r="Z496">
        <v>23.7</v>
      </c>
      <c r="AA496">
        <v>29.19</v>
      </c>
      <c r="AB496">
        <v>4.5999999999999996</v>
      </c>
      <c r="AC496">
        <v>7.55</v>
      </c>
      <c r="AD496">
        <v>-4.76</v>
      </c>
      <c r="AE496">
        <v>-22.41</v>
      </c>
      <c r="AF496">
        <v>-13.98</v>
      </c>
      <c r="AG496">
        <v>-34.76</v>
      </c>
      <c r="AH496">
        <v>-37.450000000000003</v>
      </c>
      <c r="AI496">
        <v>-37</v>
      </c>
      <c r="AJ496">
        <v>-0.8</v>
      </c>
      <c r="AK496">
        <v>3.48</v>
      </c>
      <c r="AL496">
        <v>8.64</v>
      </c>
      <c r="AM496">
        <v>6.39</v>
      </c>
      <c r="AN496">
        <v>14.16</v>
      </c>
      <c r="AO496">
        <v>55.18</v>
      </c>
      <c r="AP496">
        <v>109.14</v>
      </c>
      <c r="AQ496">
        <v>147.83000000000001</v>
      </c>
      <c r="AR496">
        <v>19.170000000000002</v>
      </c>
      <c r="AS496">
        <v>34.619999999999997</v>
      </c>
      <c r="AT496">
        <v>49.21</v>
      </c>
      <c r="AU496">
        <v>41.57</v>
      </c>
      <c r="AV496">
        <v>12.82</v>
      </c>
      <c r="AW496">
        <v>28.19</v>
      </c>
      <c r="AX496">
        <v>39</v>
      </c>
      <c r="AY496">
        <v>65.33</v>
      </c>
      <c r="AZ496">
        <v>-1.91</v>
      </c>
      <c r="BA496">
        <v>-3.1</v>
      </c>
      <c r="BB496">
        <v>3.36</v>
      </c>
      <c r="BC496">
        <v>28.44</v>
      </c>
      <c r="BD496">
        <v>7.47</v>
      </c>
      <c r="BE496">
        <v>20.73</v>
      </c>
      <c r="BF496">
        <v>29.84</v>
      </c>
      <c r="BG496">
        <v>32.26</v>
      </c>
      <c r="BH496">
        <v>-29.33</v>
      </c>
      <c r="BI496">
        <v>-92.83</v>
      </c>
      <c r="BJ496">
        <v>-135.38</v>
      </c>
      <c r="BK496">
        <v>-166.89</v>
      </c>
      <c r="BL496">
        <v>-59.69</v>
      </c>
      <c r="BM496">
        <v>-174.42</v>
      </c>
      <c r="BN496">
        <v>-237.72</v>
      </c>
      <c r="BO496">
        <v>-514.5</v>
      </c>
      <c r="BP496">
        <v>-39.32</v>
      </c>
      <c r="BQ496">
        <v>-42.79</v>
      </c>
    </row>
    <row r="497" spans="1:69">
      <c r="A497" s="7" t="s">
        <v>2044</v>
      </c>
      <c r="B497" s="7" t="s">
        <v>2043</v>
      </c>
      <c r="C497" s="7" t="s">
        <v>773</v>
      </c>
    </row>
    <row r="498" spans="1:69">
      <c r="A498" s="7" t="s">
        <v>2042</v>
      </c>
      <c r="B498" s="7" t="s">
        <v>2041</v>
      </c>
      <c r="C498" s="7" t="s">
        <v>2026</v>
      </c>
      <c r="G498">
        <v>885</v>
      </c>
      <c r="K498" s="5">
        <v>1850</v>
      </c>
      <c r="O498" s="5">
        <v>1021</v>
      </c>
      <c r="S498">
        <v>-598</v>
      </c>
      <c r="U498">
        <v>522</v>
      </c>
      <c r="V498">
        <v>169</v>
      </c>
      <c r="W498">
        <v>544</v>
      </c>
      <c r="X498">
        <v>119</v>
      </c>
      <c r="Y498">
        <v>532</v>
      </c>
      <c r="Z498">
        <v>188</v>
      </c>
      <c r="AA498">
        <v>225</v>
      </c>
      <c r="AB498">
        <v>26</v>
      </c>
      <c r="AC498">
        <v>47</v>
      </c>
      <c r="AD498">
        <v>-23</v>
      </c>
      <c r="AE498">
        <v>-121</v>
      </c>
      <c r="AF498">
        <v>-80</v>
      </c>
      <c r="AG498">
        <v>-198</v>
      </c>
      <c r="AH498">
        <v>-213</v>
      </c>
      <c r="AI498">
        <v>-210</v>
      </c>
      <c r="AJ498">
        <v>-5</v>
      </c>
      <c r="AK498">
        <v>20</v>
      </c>
      <c r="AL498">
        <v>49</v>
      </c>
      <c r="AM498">
        <v>49</v>
      </c>
      <c r="AN498">
        <v>81</v>
      </c>
      <c r="AO498">
        <v>314</v>
      </c>
      <c r="AP498">
        <v>622</v>
      </c>
      <c r="AQ498">
        <v>844</v>
      </c>
      <c r="AR498">
        <v>109</v>
      </c>
      <c r="AS498">
        <v>197</v>
      </c>
      <c r="AT498">
        <v>280</v>
      </c>
      <c r="AU498">
        <v>238</v>
      </c>
      <c r="AV498">
        <v>73</v>
      </c>
      <c r="AW498">
        <v>161</v>
      </c>
      <c r="AX498">
        <v>222</v>
      </c>
      <c r="AY498">
        <v>379</v>
      </c>
      <c r="AZ498">
        <v>-11</v>
      </c>
      <c r="BA498">
        <v>-18</v>
      </c>
      <c r="BB498">
        <v>19</v>
      </c>
      <c r="BC498">
        <v>102</v>
      </c>
      <c r="BD498">
        <v>28</v>
      </c>
      <c r="BE498">
        <v>76</v>
      </c>
      <c r="BF498">
        <v>109</v>
      </c>
      <c r="BG498">
        <v>105</v>
      </c>
      <c r="BH498">
        <v>-70</v>
      </c>
      <c r="BI498">
        <v>-227</v>
      </c>
      <c r="BJ498">
        <v>-331</v>
      </c>
      <c r="BK498">
        <v>-407</v>
      </c>
      <c r="BL498">
        <v>-146</v>
      </c>
      <c r="BM498">
        <v>-419</v>
      </c>
      <c r="BN498">
        <v>-568</v>
      </c>
      <c r="BO498" s="5">
        <v>-1208</v>
      </c>
      <c r="BP498">
        <v>-90</v>
      </c>
      <c r="BQ498">
        <v>-95</v>
      </c>
    </row>
    <row r="499" spans="1:69">
      <c r="A499" s="7" t="s">
        <v>2040</v>
      </c>
      <c r="B499" s="7" t="s">
        <v>2039</v>
      </c>
      <c r="C499" s="7" t="s">
        <v>2026</v>
      </c>
      <c r="G499">
        <v>885</v>
      </c>
      <c r="K499" s="5">
        <v>1850</v>
      </c>
      <c r="O499" s="5">
        <v>1021</v>
      </c>
      <c r="S499">
        <v>-598</v>
      </c>
      <c r="U499">
        <v>522</v>
      </c>
      <c r="V499">
        <v>169</v>
      </c>
      <c r="W499">
        <v>544</v>
      </c>
      <c r="X499">
        <v>119</v>
      </c>
      <c r="Y499">
        <v>532</v>
      </c>
      <c r="Z499">
        <v>188</v>
      </c>
      <c r="AA499">
        <v>225</v>
      </c>
      <c r="AB499">
        <v>26</v>
      </c>
      <c r="AC499">
        <v>47</v>
      </c>
      <c r="AD499">
        <v>-23</v>
      </c>
      <c r="AE499">
        <v>-121</v>
      </c>
      <c r="AF499">
        <v>-80</v>
      </c>
      <c r="AG499">
        <v>-198</v>
      </c>
      <c r="AH499">
        <v>-213</v>
      </c>
      <c r="AI499">
        <v>-210</v>
      </c>
      <c r="AJ499">
        <v>-5</v>
      </c>
      <c r="AK499">
        <v>20</v>
      </c>
      <c r="AL499">
        <v>49</v>
      </c>
      <c r="AM499">
        <v>49</v>
      </c>
      <c r="AN499">
        <v>81</v>
      </c>
      <c r="AO499">
        <v>314</v>
      </c>
      <c r="AP499">
        <v>622</v>
      </c>
      <c r="AQ499">
        <v>844</v>
      </c>
      <c r="AR499">
        <v>109</v>
      </c>
      <c r="AS499">
        <v>197</v>
      </c>
      <c r="AT499">
        <v>280</v>
      </c>
      <c r="AU499">
        <v>238</v>
      </c>
      <c r="AV499">
        <v>73</v>
      </c>
      <c r="AW499">
        <v>161</v>
      </c>
      <c r="AX499">
        <v>222</v>
      </c>
      <c r="AY499">
        <v>379</v>
      </c>
      <c r="AZ499">
        <v>-11</v>
      </c>
      <c r="BA499">
        <v>-18</v>
      </c>
      <c r="BB499">
        <v>19</v>
      </c>
      <c r="BC499">
        <v>102</v>
      </c>
      <c r="BD499">
        <v>28</v>
      </c>
      <c r="BE499">
        <v>76</v>
      </c>
      <c r="BF499">
        <v>109</v>
      </c>
      <c r="BG499">
        <v>105</v>
      </c>
      <c r="BH499">
        <v>-70</v>
      </c>
      <c r="BI499">
        <v>-227</v>
      </c>
      <c r="BJ499">
        <v>-331</v>
      </c>
      <c r="BK499">
        <v>-407</v>
      </c>
      <c r="BL499">
        <v>-146</v>
      </c>
      <c r="BM499">
        <v>-419</v>
      </c>
      <c r="BN499">
        <v>-568</v>
      </c>
      <c r="BO499" s="5">
        <v>-1208</v>
      </c>
      <c r="BP499">
        <v>-90</v>
      </c>
      <c r="BQ499">
        <v>-95</v>
      </c>
    </row>
    <row r="500" spans="1:69">
      <c r="A500" s="7" t="s">
        <v>2038</v>
      </c>
      <c r="B500" s="7" t="s">
        <v>2037</v>
      </c>
      <c r="C500" s="7" t="s">
        <v>2026</v>
      </c>
      <c r="K500" s="5">
        <v>1790</v>
      </c>
      <c r="AY500">
        <v>375</v>
      </c>
    </row>
    <row r="501" spans="1:69">
      <c r="A501" s="7" t="s">
        <v>2036</v>
      </c>
      <c r="B501" s="7" t="s">
        <v>2035</v>
      </c>
      <c r="C501" s="7" t="s">
        <v>2026</v>
      </c>
      <c r="K501" s="5">
        <v>1790</v>
      </c>
      <c r="AY501">
        <v>375</v>
      </c>
    </row>
    <row r="502" spans="1:69">
      <c r="A502" s="7" t="s">
        <v>2034</v>
      </c>
      <c r="B502" s="7" t="s">
        <v>2033</v>
      </c>
      <c r="C502" s="7" t="s">
        <v>2026</v>
      </c>
      <c r="G502">
        <v>885</v>
      </c>
      <c r="K502" s="5">
        <v>1850</v>
      </c>
      <c r="O502" s="5">
        <v>1021</v>
      </c>
      <c r="S502">
        <v>-598</v>
      </c>
      <c r="U502">
        <v>522</v>
      </c>
      <c r="V502">
        <v>169</v>
      </c>
      <c r="W502">
        <v>544</v>
      </c>
      <c r="X502">
        <v>119</v>
      </c>
      <c r="Y502">
        <v>532</v>
      </c>
      <c r="Z502">
        <v>188</v>
      </c>
      <c r="AA502">
        <v>225</v>
      </c>
      <c r="AB502">
        <v>26</v>
      </c>
      <c r="AC502">
        <v>47</v>
      </c>
      <c r="AD502">
        <v>-23</v>
      </c>
      <c r="AE502">
        <v>-121</v>
      </c>
      <c r="AF502">
        <v>-80</v>
      </c>
      <c r="AG502">
        <v>-198</v>
      </c>
      <c r="AH502">
        <v>-213</v>
      </c>
      <c r="AI502">
        <v>-210</v>
      </c>
      <c r="AJ502">
        <v>-5</v>
      </c>
      <c r="AK502">
        <v>20</v>
      </c>
      <c r="AL502">
        <v>49</v>
      </c>
      <c r="AM502">
        <v>49</v>
      </c>
      <c r="AN502">
        <v>81</v>
      </c>
      <c r="AO502">
        <v>314</v>
      </c>
      <c r="AP502">
        <v>622</v>
      </c>
      <c r="AQ502">
        <v>844</v>
      </c>
      <c r="AR502">
        <v>109</v>
      </c>
      <c r="AS502">
        <v>197</v>
      </c>
      <c r="AT502">
        <v>280</v>
      </c>
      <c r="AU502">
        <v>238</v>
      </c>
      <c r="AV502">
        <v>73</v>
      </c>
      <c r="AW502">
        <v>161</v>
      </c>
      <c r="AX502">
        <v>222</v>
      </c>
      <c r="AY502">
        <v>379</v>
      </c>
      <c r="AZ502">
        <v>-11</v>
      </c>
      <c r="BA502">
        <v>-18</v>
      </c>
      <c r="BB502">
        <v>19</v>
      </c>
      <c r="BC502">
        <v>102</v>
      </c>
      <c r="BD502">
        <v>28</v>
      </c>
      <c r="BE502">
        <v>76</v>
      </c>
      <c r="BF502">
        <v>109</v>
      </c>
      <c r="BG502">
        <v>105</v>
      </c>
      <c r="BH502">
        <v>-70</v>
      </c>
      <c r="BI502">
        <v>-227</v>
      </c>
      <c r="BJ502">
        <v>-331</v>
      </c>
      <c r="BK502">
        <v>-407</v>
      </c>
      <c r="BL502">
        <v>-146</v>
      </c>
      <c r="BM502">
        <v>-419</v>
      </c>
      <c r="BN502">
        <v>-568</v>
      </c>
      <c r="BO502" s="5">
        <v>-1208</v>
      </c>
      <c r="BP502">
        <v>-90</v>
      </c>
      <c r="BQ502">
        <v>-95</v>
      </c>
    </row>
    <row r="503" spans="1:69">
      <c r="A503" s="7" t="s">
        <v>2032</v>
      </c>
      <c r="B503" s="7" t="s">
        <v>2031</v>
      </c>
      <c r="C503" s="7" t="s">
        <v>2026</v>
      </c>
      <c r="G503">
        <v>885</v>
      </c>
      <c r="K503" s="5">
        <v>1850</v>
      </c>
      <c r="O503" s="5">
        <v>1021</v>
      </c>
      <c r="S503">
        <v>-598</v>
      </c>
      <c r="U503">
        <v>522</v>
      </c>
      <c r="V503">
        <v>169</v>
      </c>
      <c r="W503">
        <v>544</v>
      </c>
      <c r="X503">
        <v>119</v>
      </c>
      <c r="Y503">
        <v>532</v>
      </c>
      <c r="Z503">
        <v>188</v>
      </c>
      <c r="AA503">
        <v>225</v>
      </c>
      <c r="AB503">
        <v>26</v>
      </c>
      <c r="AC503">
        <v>47</v>
      </c>
      <c r="AD503">
        <v>-23</v>
      </c>
      <c r="AE503">
        <v>-121</v>
      </c>
      <c r="AF503">
        <v>-80</v>
      </c>
      <c r="AG503">
        <v>-198</v>
      </c>
      <c r="AH503">
        <v>-213</v>
      </c>
      <c r="AI503">
        <v>-210</v>
      </c>
      <c r="AJ503">
        <v>-5</v>
      </c>
      <c r="AK503">
        <v>20</v>
      </c>
      <c r="AL503">
        <v>49</v>
      </c>
      <c r="AM503">
        <v>49</v>
      </c>
      <c r="AN503">
        <v>81</v>
      </c>
      <c r="AO503">
        <v>314</v>
      </c>
      <c r="AP503">
        <v>622</v>
      </c>
      <c r="AQ503">
        <v>844</v>
      </c>
      <c r="AR503">
        <v>109</v>
      </c>
      <c r="AS503">
        <v>197</v>
      </c>
      <c r="AT503">
        <v>280</v>
      </c>
      <c r="AU503">
        <v>238</v>
      </c>
      <c r="AV503">
        <v>73</v>
      </c>
      <c r="AW503">
        <v>161</v>
      </c>
      <c r="AX503">
        <v>222</v>
      </c>
      <c r="AY503">
        <v>379</v>
      </c>
      <c r="AZ503">
        <v>-11</v>
      </c>
      <c r="BA503">
        <v>-18</v>
      </c>
      <c r="BB503">
        <v>19</v>
      </c>
      <c r="BC503">
        <v>102</v>
      </c>
      <c r="BD503">
        <v>28</v>
      </c>
      <c r="BE503">
        <v>76</v>
      </c>
      <c r="BF503">
        <v>109</v>
      </c>
      <c r="BG503">
        <v>105</v>
      </c>
      <c r="BH503">
        <v>-70</v>
      </c>
      <c r="BI503">
        <v>-227</v>
      </c>
      <c r="BJ503">
        <v>-331</v>
      </c>
      <c r="BK503">
        <v>-407</v>
      </c>
      <c r="BL503">
        <v>-146</v>
      </c>
      <c r="BM503">
        <v>-419</v>
      </c>
      <c r="BN503">
        <v>-568</v>
      </c>
      <c r="BO503" s="5">
        <v>-1208</v>
      </c>
      <c r="BP503">
        <v>-90</v>
      </c>
      <c r="BQ503">
        <v>-95</v>
      </c>
    </row>
    <row r="504" spans="1:69">
      <c r="A504" s="7" t="s">
        <v>2030</v>
      </c>
      <c r="B504" s="7" t="s">
        <v>2029</v>
      </c>
      <c r="C504" s="7" t="s">
        <v>2026</v>
      </c>
      <c r="K504" s="5">
        <v>1790</v>
      </c>
      <c r="AY504">
        <v>375</v>
      </c>
    </row>
    <row r="505" spans="1:69">
      <c r="A505" s="7" t="s">
        <v>2028</v>
      </c>
      <c r="B505" s="7" t="s">
        <v>2027</v>
      </c>
      <c r="C505" s="7" t="s">
        <v>2026</v>
      </c>
      <c r="K505" s="5">
        <v>1790</v>
      </c>
      <c r="AY505">
        <v>375</v>
      </c>
    </row>
    <row r="506" spans="1:69">
      <c r="A506" s="7" t="s">
        <v>4211</v>
      </c>
      <c r="B506" s="7" t="s">
        <v>4210</v>
      </c>
      <c r="C506" s="7" t="s">
        <v>773</v>
      </c>
      <c r="G506">
        <v>154.63999999999999</v>
      </c>
      <c r="K506">
        <v>243.2</v>
      </c>
      <c r="O506">
        <v>234.97</v>
      </c>
      <c r="S506">
        <v>193.59</v>
      </c>
      <c r="U506">
        <v>110.4</v>
      </c>
      <c r="V506">
        <v>157.26</v>
      </c>
      <c r="W506">
        <v>196.19</v>
      </c>
      <c r="X506">
        <v>7.41</v>
      </c>
      <c r="Y506">
        <v>99.78</v>
      </c>
      <c r="Z506">
        <v>33.58</v>
      </c>
      <c r="AA506">
        <v>182.68</v>
      </c>
      <c r="AB506">
        <v>6.53</v>
      </c>
      <c r="AC506">
        <v>71.28</v>
      </c>
      <c r="AD506">
        <v>2.04</v>
      </c>
      <c r="AE506">
        <v>89.66</v>
      </c>
      <c r="AF506">
        <v>-13.77</v>
      </c>
      <c r="AG506">
        <v>14.88</v>
      </c>
      <c r="AH506">
        <v>-28.39</v>
      </c>
      <c r="AI506">
        <v>45.25</v>
      </c>
      <c r="AJ506">
        <v>-0.9</v>
      </c>
      <c r="AK506">
        <v>36.35</v>
      </c>
      <c r="AL506">
        <v>10.46</v>
      </c>
      <c r="AM506">
        <v>79.73</v>
      </c>
      <c r="AN506">
        <v>18.07</v>
      </c>
      <c r="AO506">
        <v>105.68</v>
      </c>
      <c r="AP506">
        <v>122.5</v>
      </c>
      <c r="AQ506">
        <v>286.22000000000003</v>
      </c>
      <c r="AR506">
        <v>26.88</v>
      </c>
      <c r="AS506">
        <v>113.49</v>
      </c>
      <c r="AT506">
        <v>78.13</v>
      </c>
      <c r="AU506">
        <v>197.06</v>
      </c>
      <c r="AV506">
        <v>19.559999999999999</v>
      </c>
      <c r="AW506">
        <v>99.23</v>
      </c>
      <c r="AX506">
        <v>59.34</v>
      </c>
      <c r="AY506">
        <v>228.43</v>
      </c>
      <c r="AZ506">
        <v>-1.88</v>
      </c>
      <c r="BA506">
        <v>67.87</v>
      </c>
      <c r="BB506">
        <v>6.74</v>
      </c>
      <c r="BC506">
        <v>165.52</v>
      </c>
      <c r="BD506">
        <v>8.98</v>
      </c>
      <c r="BE506">
        <v>94.86</v>
      </c>
      <c r="BF506">
        <v>43.48</v>
      </c>
      <c r="BG506">
        <v>173.32</v>
      </c>
      <c r="BH506">
        <v>-28.14</v>
      </c>
      <c r="BI506">
        <v>7.85</v>
      </c>
      <c r="BJ506">
        <v>-147.51</v>
      </c>
      <c r="BK506">
        <v>26.6</v>
      </c>
      <c r="BL506">
        <v>-65.25</v>
      </c>
      <c r="BM506">
        <v>-36.03</v>
      </c>
      <c r="BN506">
        <v>-184.58</v>
      </c>
      <c r="BO506">
        <v>-232.89</v>
      </c>
      <c r="BP506">
        <v>-33.4</v>
      </c>
      <c r="BQ506">
        <v>25.71</v>
      </c>
    </row>
    <row r="507" spans="1:69">
      <c r="A507" s="7" t="s">
        <v>4209</v>
      </c>
      <c r="B507" s="7" t="s">
        <v>4208</v>
      </c>
      <c r="C507" s="7" t="s">
        <v>773</v>
      </c>
      <c r="G507">
        <v>54.72</v>
      </c>
      <c r="K507">
        <v>93.45</v>
      </c>
      <c r="O507">
        <v>62.54</v>
      </c>
      <c r="S507">
        <v>4.28</v>
      </c>
      <c r="U507">
        <v>29.18</v>
      </c>
      <c r="V507">
        <v>34.56</v>
      </c>
      <c r="W507">
        <v>42.34</v>
      </c>
      <c r="X507">
        <v>7.41</v>
      </c>
      <c r="Y507">
        <v>26.47</v>
      </c>
      <c r="Z507">
        <v>33.58</v>
      </c>
      <c r="AA507">
        <v>41.61</v>
      </c>
      <c r="AB507">
        <v>6.53</v>
      </c>
      <c r="AC507">
        <v>14.58</v>
      </c>
      <c r="AD507">
        <v>2.04</v>
      </c>
      <c r="AE507">
        <v>-15.14</v>
      </c>
      <c r="AF507">
        <v>-13.77</v>
      </c>
      <c r="AG507">
        <v>-25.83</v>
      </c>
      <c r="AH507">
        <v>-28.39</v>
      </c>
      <c r="AI507">
        <v>-30.71</v>
      </c>
      <c r="AJ507">
        <v>-0.9</v>
      </c>
      <c r="AK507">
        <v>4.46</v>
      </c>
      <c r="AL507">
        <v>10.46</v>
      </c>
      <c r="AM507">
        <v>12.02</v>
      </c>
      <c r="AN507">
        <v>18.07</v>
      </c>
      <c r="AO507">
        <v>61.9</v>
      </c>
      <c r="AP507">
        <v>122.5</v>
      </c>
      <c r="AQ507">
        <v>161.34</v>
      </c>
      <c r="AR507">
        <v>26.88</v>
      </c>
      <c r="AS507">
        <v>41.29</v>
      </c>
      <c r="AT507">
        <v>78.13</v>
      </c>
      <c r="AU507">
        <v>56.84</v>
      </c>
      <c r="AV507">
        <v>19.559999999999999</v>
      </c>
      <c r="AW507">
        <v>31.12</v>
      </c>
      <c r="AX507">
        <v>59.34</v>
      </c>
      <c r="AY507">
        <v>91.02</v>
      </c>
      <c r="AZ507">
        <v>-1.88</v>
      </c>
      <c r="BA507">
        <v>-1.55</v>
      </c>
      <c r="BB507">
        <v>6.74</v>
      </c>
      <c r="BC507">
        <v>28.83</v>
      </c>
      <c r="BD507">
        <v>8.98</v>
      </c>
      <c r="BE507">
        <v>30.05</v>
      </c>
      <c r="BF507">
        <v>43.48</v>
      </c>
      <c r="BG507">
        <v>29.44</v>
      </c>
      <c r="BH507">
        <v>-28.14</v>
      </c>
      <c r="BI507">
        <v>-102.08</v>
      </c>
      <c r="BJ507">
        <v>-147.51</v>
      </c>
      <c r="BK507">
        <v>-195.19</v>
      </c>
      <c r="BL507">
        <v>-65.25</v>
      </c>
      <c r="BM507">
        <v>-148.52000000000001</v>
      </c>
      <c r="BN507">
        <v>-184.58</v>
      </c>
      <c r="BO507">
        <v>-452.16</v>
      </c>
      <c r="BP507">
        <v>-33.4</v>
      </c>
      <c r="BQ507">
        <v>-32.619999999999997</v>
      </c>
    </row>
    <row r="508" spans="1:69">
      <c r="A508" s="7" t="s">
        <v>1995</v>
      </c>
      <c r="B508" s="7" t="s">
        <v>1994</v>
      </c>
      <c r="C508" s="7" t="s">
        <v>773</v>
      </c>
      <c r="G508">
        <v>42.2</v>
      </c>
      <c r="K508">
        <v>103.61</v>
      </c>
      <c r="O508">
        <v>143.13</v>
      </c>
      <c r="S508">
        <v>120.54</v>
      </c>
      <c r="W508">
        <v>142.03</v>
      </c>
      <c r="AA508">
        <v>171.22</v>
      </c>
      <c r="AE508">
        <v>148.81</v>
      </c>
      <c r="AI508">
        <v>111.81</v>
      </c>
      <c r="AM508">
        <v>118.2</v>
      </c>
      <c r="AQ508">
        <v>266.04000000000002</v>
      </c>
      <c r="AU508">
        <v>307.61</v>
      </c>
      <c r="AY508">
        <v>372.94</v>
      </c>
      <c r="BC508">
        <v>401.38</v>
      </c>
      <c r="BG508">
        <v>433.64</v>
      </c>
      <c r="BK508">
        <v>266.75</v>
      </c>
      <c r="BO508">
        <v>-247.75</v>
      </c>
    </row>
    <row r="509" spans="1:69">
      <c r="A509" s="7" t="s">
        <v>1993</v>
      </c>
      <c r="B509" s="7" t="s">
        <v>1992</v>
      </c>
      <c r="C509" s="7" t="s">
        <v>773</v>
      </c>
      <c r="G509">
        <v>12.11</v>
      </c>
      <c r="K509">
        <v>41.28</v>
      </c>
      <c r="O509">
        <v>103.61</v>
      </c>
      <c r="S509">
        <v>143.13</v>
      </c>
      <c r="W509">
        <v>120.54</v>
      </c>
      <c r="AA509">
        <v>142.03</v>
      </c>
      <c r="AE509">
        <v>171.22</v>
      </c>
      <c r="AI509">
        <v>148.81</v>
      </c>
      <c r="AM509">
        <v>111.81</v>
      </c>
      <c r="AQ509">
        <v>118.2</v>
      </c>
      <c r="AU509">
        <v>266.04000000000002</v>
      </c>
      <c r="AY509">
        <v>307.61</v>
      </c>
      <c r="BC509">
        <v>372.94</v>
      </c>
      <c r="BG509">
        <v>401.38</v>
      </c>
      <c r="BK509">
        <v>433.64</v>
      </c>
      <c r="BO509">
        <v>266.75</v>
      </c>
    </row>
    <row r="510" spans="1:69">
      <c r="A510" s="7" t="s">
        <v>1991</v>
      </c>
      <c r="B510" s="7" t="s">
        <v>1793</v>
      </c>
      <c r="C510" s="7" t="s">
        <v>773</v>
      </c>
      <c r="K510">
        <v>0</v>
      </c>
    </row>
    <row r="511" spans="1:69">
      <c r="A511" s="7" t="s">
        <v>1990</v>
      </c>
      <c r="B511" s="7" t="s">
        <v>1989</v>
      </c>
      <c r="C511" s="7" t="s">
        <v>773</v>
      </c>
    </row>
    <row r="512" spans="1:69">
      <c r="A512" s="7" t="s">
        <v>1988</v>
      </c>
      <c r="B512" s="7" t="s">
        <v>1987</v>
      </c>
      <c r="C512" s="7" t="s">
        <v>773</v>
      </c>
    </row>
    <row r="513" spans="1:67">
      <c r="A513" s="7" t="s">
        <v>1986</v>
      </c>
      <c r="B513" s="7" t="s">
        <v>1985</v>
      </c>
      <c r="C513" s="7" t="s">
        <v>773</v>
      </c>
    </row>
    <row r="514" spans="1:67">
      <c r="A514" s="7" t="s">
        <v>1984</v>
      </c>
      <c r="B514" s="7" t="s">
        <v>1983</v>
      </c>
      <c r="C514" s="7" t="s">
        <v>773</v>
      </c>
    </row>
    <row r="515" spans="1:67">
      <c r="A515" s="7" t="s">
        <v>1982</v>
      </c>
      <c r="B515" s="7" t="s">
        <v>1981</v>
      </c>
      <c r="C515" s="7" t="s">
        <v>773</v>
      </c>
    </row>
    <row r="516" spans="1:67">
      <c r="A516" s="7" t="s">
        <v>1980</v>
      </c>
      <c r="B516" s="7" t="s">
        <v>1979</v>
      </c>
      <c r="C516" s="7" t="s">
        <v>773</v>
      </c>
    </row>
    <row r="517" spans="1:67">
      <c r="A517" s="7" t="s">
        <v>1978</v>
      </c>
      <c r="B517" s="7" t="s">
        <v>1756</v>
      </c>
      <c r="C517" s="7" t="s">
        <v>773</v>
      </c>
      <c r="K517">
        <v>-1.47</v>
      </c>
      <c r="O517">
        <v>-0.28999999999999998</v>
      </c>
    </row>
    <row r="518" spans="1:67">
      <c r="A518" s="7" t="s">
        <v>1976</v>
      </c>
      <c r="B518" s="7" t="s">
        <v>1975</v>
      </c>
      <c r="C518" s="7" t="s">
        <v>773</v>
      </c>
    </row>
    <row r="519" spans="1:67">
      <c r="A519" s="7" t="s">
        <v>4207</v>
      </c>
      <c r="B519" s="7" t="s">
        <v>1696</v>
      </c>
      <c r="C519" s="7" t="s">
        <v>773</v>
      </c>
      <c r="S519">
        <v>0.72</v>
      </c>
      <c r="W519">
        <v>0.28000000000000003</v>
      </c>
      <c r="AA519">
        <v>-0.41</v>
      </c>
      <c r="AE519">
        <v>-1.1299999999999999</v>
      </c>
      <c r="AI519">
        <v>-0.16</v>
      </c>
      <c r="AM519">
        <v>-2.23</v>
      </c>
      <c r="AQ519">
        <v>-0.35</v>
      </c>
      <c r="AU519">
        <v>-0.32</v>
      </c>
      <c r="AY519">
        <v>-1.27</v>
      </c>
      <c r="BC519">
        <v>1.79</v>
      </c>
      <c r="BG519">
        <v>1.36</v>
      </c>
      <c r="BK519">
        <v>-0.35</v>
      </c>
      <c r="BO519">
        <v>-7.33</v>
      </c>
    </row>
    <row r="520" spans="1:67">
      <c r="A520" s="7" t="s">
        <v>1973</v>
      </c>
      <c r="B520" s="7" t="s">
        <v>1692</v>
      </c>
      <c r="C520" s="7" t="s">
        <v>773</v>
      </c>
      <c r="G520">
        <v>30.1</v>
      </c>
      <c r="K520">
        <v>63.8</v>
      </c>
      <c r="O520">
        <v>39.81</v>
      </c>
      <c r="S520">
        <v>-23.31</v>
      </c>
      <c r="W520">
        <v>21.21</v>
      </c>
      <c r="AA520">
        <v>29.61</v>
      </c>
      <c r="AE520">
        <v>-21.29</v>
      </c>
      <c r="AI520">
        <v>-36.840000000000003</v>
      </c>
      <c r="AM520">
        <v>8.6300000000000008</v>
      </c>
      <c r="AQ520">
        <v>148.18</v>
      </c>
      <c r="AU520">
        <v>41.89</v>
      </c>
      <c r="AY520">
        <v>66.599999999999994</v>
      </c>
      <c r="BC520">
        <v>26.65</v>
      </c>
      <c r="BG520">
        <v>30.9</v>
      </c>
      <c r="BK520">
        <v>-166.55</v>
      </c>
      <c r="BO520">
        <v>-507.17</v>
      </c>
    </row>
    <row r="521" spans="1:67">
      <c r="A521" s="7" t="s">
        <v>1972</v>
      </c>
      <c r="B521" s="7" t="s">
        <v>1971</v>
      </c>
      <c r="C521" s="7" t="s">
        <v>773</v>
      </c>
    </row>
    <row r="522" spans="1:67">
      <c r="A522" s="7" t="s">
        <v>4206</v>
      </c>
      <c r="B522" s="7" t="s">
        <v>1696</v>
      </c>
      <c r="C522" s="7" t="s">
        <v>773</v>
      </c>
    </row>
    <row r="523" spans="1:67">
      <c r="A523" s="7" t="s">
        <v>1957</v>
      </c>
      <c r="B523" s="7" t="s">
        <v>1956</v>
      </c>
      <c r="C523" s="7" t="s">
        <v>773</v>
      </c>
      <c r="G523">
        <v>0.93</v>
      </c>
    </row>
    <row r="524" spans="1:67">
      <c r="A524" s="7" t="s">
        <v>1955</v>
      </c>
      <c r="B524" s="7" t="s">
        <v>1954</v>
      </c>
      <c r="C524" s="7" t="s">
        <v>773</v>
      </c>
    </row>
    <row r="525" spans="1:67">
      <c r="A525" s="7" t="s">
        <v>1953</v>
      </c>
      <c r="B525" s="7" t="s">
        <v>1952</v>
      </c>
      <c r="C525" s="7" t="s">
        <v>773</v>
      </c>
    </row>
    <row r="526" spans="1:67">
      <c r="A526" s="7" t="s">
        <v>1951</v>
      </c>
      <c r="B526" s="7" t="s">
        <v>1950</v>
      </c>
      <c r="C526" s="7" t="s">
        <v>773</v>
      </c>
    </row>
    <row r="527" spans="1:67">
      <c r="A527" s="7" t="s">
        <v>1949</v>
      </c>
      <c r="B527" s="7" t="s">
        <v>1948</v>
      </c>
      <c r="C527" s="7" t="s">
        <v>773</v>
      </c>
    </row>
    <row r="528" spans="1:67">
      <c r="A528" s="7" t="s">
        <v>1947</v>
      </c>
      <c r="B528" s="7" t="s">
        <v>1946</v>
      </c>
      <c r="C528" s="7" t="s">
        <v>773</v>
      </c>
    </row>
    <row r="529" spans="1:69">
      <c r="A529" s="7" t="s">
        <v>1945</v>
      </c>
      <c r="B529" s="7" t="s">
        <v>1944</v>
      </c>
      <c r="C529" s="7" t="s">
        <v>773</v>
      </c>
      <c r="G529">
        <v>0.93</v>
      </c>
    </row>
    <row r="530" spans="1:69">
      <c r="A530" s="7" t="s">
        <v>1943</v>
      </c>
      <c r="B530" s="7" t="s">
        <v>1942</v>
      </c>
      <c r="C530" s="7" t="s">
        <v>773</v>
      </c>
    </row>
    <row r="531" spans="1:69">
      <c r="A531" s="7" t="s">
        <v>1941</v>
      </c>
      <c r="B531" s="7" t="s">
        <v>1940</v>
      </c>
      <c r="C531" s="7" t="s">
        <v>773</v>
      </c>
    </row>
    <row r="532" spans="1:69">
      <c r="A532" s="7" t="s">
        <v>1939</v>
      </c>
      <c r="B532" s="7" t="s">
        <v>1938</v>
      </c>
      <c r="C532" s="7" t="s">
        <v>773</v>
      </c>
    </row>
    <row r="533" spans="1:69">
      <c r="A533" s="7" t="s">
        <v>1937</v>
      </c>
      <c r="B533" s="7" t="s">
        <v>1936</v>
      </c>
      <c r="C533" s="7" t="s">
        <v>773</v>
      </c>
    </row>
    <row r="534" spans="1:69">
      <c r="A534" s="7" t="s">
        <v>1935</v>
      </c>
      <c r="B534" s="7" t="s">
        <v>1934</v>
      </c>
      <c r="C534" s="7" t="s">
        <v>773</v>
      </c>
    </row>
    <row r="535" spans="1:69">
      <c r="A535" s="7" t="s">
        <v>1933</v>
      </c>
      <c r="B535" s="7" t="s">
        <v>1932</v>
      </c>
      <c r="C535" s="7" t="s">
        <v>773</v>
      </c>
    </row>
    <row r="536" spans="1:69">
      <c r="A536" s="7" t="s">
        <v>1931</v>
      </c>
      <c r="B536" s="7" t="s">
        <v>1930</v>
      </c>
      <c r="C536" s="7" t="s">
        <v>773</v>
      </c>
    </row>
    <row r="537" spans="1:69">
      <c r="A537" s="7" t="s">
        <v>1929</v>
      </c>
      <c r="B537" s="7" t="s">
        <v>1928</v>
      </c>
      <c r="C537" s="7" t="s">
        <v>773</v>
      </c>
    </row>
    <row r="538" spans="1:69">
      <c r="A538" s="7" t="s">
        <v>4205</v>
      </c>
      <c r="B538" s="7" t="s">
        <v>1696</v>
      </c>
      <c r="C538" s="7" t="s">
        <v>773</v>
      </c>
    </row>
    <row r="539" spans="1:69">
      <c r="A539" s="7" t="s">
        <v>1910</v>
      </c>
      <c r="B539" s="7" t="s">
        <v>1909</v>
      </c>
      <c r="C539" s="7" t="s">
        <v>773</v>
      </c>
      <c r="G539">
        <v>41.28</v>
      </c>
      <c r="K539">
        <v>103.61</v>
      </c>
      <c r="O539">
        <v>143.13</v>
      </c>
      <c r="S539">
        <v>120.54</v>
      </c>
      <c r="W539">
        <v>142.03</v>
      </c>
      <c r="AA539">
        <v>171.22</v>
      </c>
      <c r="AE539">
        <v>148.81</v>
      </c>
      <c r="AI539">
        <v>111.81</v>
      </c>
      <c r="AM539">
        <v>118.2</v>
      </c>
      <c r="AQ539">
        <v>266.04000000000002</v>
      </c>
      <c r="AU539">
        <v>307.61</v>
      </c>
      <c r="AY539">
        <v>372.94</v>
      </c>
      <c r="BC539">
        <v>401.38</v>
      </c>
      <c r="BG539">
        <v>433.64</v>
      </c>
      <c r="BK539">
        <v>266.75</v>
      </c>
      <c r="BO539">
        <v>-247.75</v>
      </c>
    </row>
    <row r="540" spans="1:69">
      <c r="A540" s="7" t="s">
        <v>1908</v>
      </c>
      <c r="B540" s="7" t="s">
        <v>1907</v>
      </c>
      <c r="C540" s="7" t="s">
        <v>773</v>
      </c>
      <c r="G540">
        <v>170</v>
      </c>
      <c r="K540">
        <v>195</v>
      </c>
      <c r="O540">
        <v>195</v>
      </c>
      <c r="S540">
        <v>195</v>
      </c>
      <c r="W540">
        <v>195</v>
      </c>
      <c r="Y540">
        <v>195</v>
      </c>
      <c r="Z540">
        <v>65.34</v>
      </c>
      <c r="AA540">
        <v>87.77</v>
      </c>
      <c r="AB540">
        <v>87.77</v>
      </c>
      <c r="AC540">
        <v>87.77</v>
      </c>
      <c r="AD540">
        <v>87.77</v>
      </c>
      <c r="AE540">
        <v>87.77</v>
      </c>
      <c r="AF540">
        <v>87.77</v>
      </c>
      <c r="AG540">
        <v>87.77</v>
      </c>
      <c r="AH540">
        <v>87.77</v>
      </c>
      <c r="AI540">
        <v>87.77</v>
      </c>
      <c r="AJ540">
        <v>87.77</v>
      </c>
      <c r="AK540">
        <v>87.77</v>
      </c>
      <c r="AL540">
        <v>87.77</v>
      </c>
      <c r="AM540">
        <v>87.77</v>
      </c>
      <c r="AN540">
        <v>87.77</v>
      </c>
      <c r="AO540">
        <v>87.77</v>
      </c>
      <c r="AP540">
        <v>87.77</v>
      </c>
      <c r="AQ540">
        <v>87.77</v>
      </c>
      <c r="AR540">
        <v>87.77</v>
      </c>
      <c r="AS540">
        <v>87.77</v>
      </c>
      <c r="AT540">
        <v>87.77</v>
      </c>
      <c r="AU540">
        <v>87.77</v>
      </c>
      <c r="AV540">
        <v>87.77</v>
      </c>
      <c r="AW540">
        <v>87.77</v>
      </c>
      <c r="AX540">
        <v>87.77</v>
      </c>
      <c r="AY540">
        <v>87.77</v>
      </c>
      <c r="AZ540">
        <v>87.77</v>
      </c>
      <c r="BA540">
        <v>87.77</v>
      </c>
      <c r="BB540">
        <v>87.77</v>
      </c>
      <c r="BC540">
        <v>92.38</v>
      </c>
      <c r="BD540">
        <v>92.38</v>
      </c>
      <c r="BE540">
        <v>92.38</v>
      </c>
      <c r="BF540">
        <v>92.38</v>
      </c>
      <c r="BG540">
        <v>211.81</v>
      </c>
      <c r="BH540">
        <v>211.81</v>
      </c>
      <c r="BI540">
        <v>211.81</v>
      </c>
      <c r="BJ540">
        <v>211.81</v>
      </c>
      <c r="BK540">
        <v>211.81</v>
      </c>
      <c r="BL540">
        <v>211.81</v>
      </c>
      <c r="BM540">
        <v>211.81</v>
      </c>
      <c r="BN540">
        <v>211.81</v>
      </c>
      <c r="BO540">
        <v>211.81</v>
      </c>
      <c r="BP540">
        <v>211.81</v>
      </c>
      <c r="BQ540">
        <v>211.81</v>
      </c>
    </row>
    <row r="541" spans="1:69">
      <c r="A541" s="7" t="s">
        <v>1906</v>
      </c>
      <c r="B541" s="7" t="s">
        <v>1905</v>
      </c>
      <c r="C541" s="7" t="s">
        <v>773</v>
      </c>
      <c r="G541">
        <v>170</v>
      </c>
      <c r="K541">
        <v>170</v>
      </c>
      <c r="O541">
        <v>195</v>
      </c>
      <c r="S541">
        <v>195</v>
      </c>
      <c r="W541">
        <v>195</v>
      </c>
      <c r="Y541">
        <v>195</v>
      </c>
      <c r="Z541">
        <v>195</v>
      </c>
      <c r="AA541">
        <v>195</v>
      </c>
      <c r="AB541">
        <v>87.77</v>
      </c>
      <c r="AC541">
        <v>87.77</v>
      </c>
      <c r="AD541">
        <v>87.77</v>
      </c>
      <c r="AE541">
        <v>87.77</v>
      </c>
      <c r="AF541">
        <v>87.77</v>
      </c>
      <c r="AG541">
        <v>87.77</v>
      </c>
      <c r="AH541">
        <v>87.77</v>
      </c>
      <c r="AI541">
        <v>87.77</v>
      </c>
      <c r="AJ541">
        <v>87.77</v>
      </c>
      <c r="AK541">
        <v>87.77</v>
      </c>
      <c r="AL541">
        <v>87.77</v>
      </c>
      <c r="AM541">
        <v>87.77</v>
      </c>
      <c r="AN541">
        <v>87.77</v>
      </c>
      <c r="AO541">
        <v>87.77</v>
      </c>
      <c r="AP541">
        <v>87.77</v>
      </c>
      <c r="AQ541">
        <v>87.77</v>
      </c>
      <c r="AR541">
        <v>87.77</v>
      </c>
      <c r="AS541">
        <v>87.77</v>
      </c>
      <c r="AT541">
        <v>87.77</v>
      </c>
      <c r="AU541">
        <v>87.77</v>
      </c>
      <c r="AV541">
        <v>87.77</v>
      </c>
      <c r="AW541">
        <v>87.77</v>
      </c>
      <c r="AX541">
        <v>87.77</v>
      </c>
      <c r="AY541">
        <v>87.77</v>
      </c>
      <c r="AZ541">
        <v>87.77</v>
      </c>
      <c r="BA541">
        <v>87.77</v>
      </c>
      <c r="BB541">
        <v>87.77</v>
      </c>
      <c r="BC541">
        <v>87.77</v>
      </c>
      <c r="BD541">
        <v>92.38</v>
      </c>
      <c r="BE541">
        <v>92.38</v>
      </c>
      <c r="BF541">
        <v>92.38</v>
      </c>
      <c r="BG541">
        <v>92.38</v>
      </c>
      <c r="BH541">
        <v>211.81</v>
      </c>
      <c r="BI541">
        <v>211.81</v>
      </c>
      <c r="BJ541">
        <v>211.81</v>
      </c>
      <c r="BK541">
        <v>211.81</v>
      </c>
      <c r="BL541">
        <v>211.81</v>
      </c>
      <c r="BM541">
        <v>211.81</v>
      </c>
      <c r="BN541">
        <v>211.81</v>
      </c>
      <c r="BO541">
        <v>211.81</v>
      </c>
      <c r="BP541">
        <v>211.81</v>
      </c>
      <c r="BQ541">
        <v>211.81</v>
      </c>
    </row>
    <row r="542" spans="1:69">
      <c r="A542" s="7" t="s">
        <v>1904</v>
      </c>
      <c r="B542" s="7" t="s">
        <v>1877</v>
      </c>
      <c r="C542" s="7" t="s">
        <v>773</v>
      </c>
      <c r="K542">
        <v>25</v>
      </c>
      <c r="Z542">
        <v>0.34</v>
      </c>
      <c r="AA542">
        <v>22.77</v>
      </c>
      <c r="BG542">
        <v>51.22</v>
      </c>
    </row>
    <row r="543" spans="1:69">
      <c r="A543" s="7" t="s">
        <v>1903</v>
      </c>
      <c r="B543" s="7" t="s">
        <v>1875</v>
      </c>
      <c r="C543" s="7" t="s">
        <v>773</v>
      </c>
      <c r="Z543">
        <v>-130</v>
      </c>
      <c r="AA543">
        <v>-130</v>
      </c>
      <c r="BG543">
        <v>68.2</v>
      </c>
    </row>
    <row r="544" spans="1:69">
      <c r="A544" s="7" t="s">
        <v>1902</v>
      </c>
      <c r="B544" s="7" t="s">
        <v>1871</v>
      </c>
      <c r="C544" s="7" t="s">
        <v>773</v>
      </c>
    </row>
    <row r="545" spans="1:69">
      <c r="A545" s="7" t="s">
        <v>1901</v>
      </c>
      <c r="B545" s="7" t="s">
        <v>1900</v>
      </c>
      <c r="C545" s="7" t="s">
        <v>773</v>
      </c>
      <c r="BC545">
        <v>4.6100000000000003</v>
      </c>
    </row>
    <row r="546" spans="1:69">
      <c r="A546" s="7" t="s">
        <v>1899</v>
      </c>
      <c r="B546" s="7" t="s">
        <v>1898</v>
      </c>
      <c r="C546" s="7" t="s">
        <v>773</v>
      </c>
    </row>
    <row r="547" spans="1:69">
      <c r="A547" s="7" t="s">
        <v>1897</v>
      </c>
      <c r="B547" s="7" t="s">
        <v>1896</v>
      </c>
      <c r="C547" s="7" t="s">
        <v>773</v>
      </c>
    </row>
    <row r="548" spans="1:69">
      <c r="A548" s="7" t="s">
        <v>1892</v>
      </c>
      <c r="B548" s="7" t="s">
        <v>1700</v>
      </c>
      <c r="C548" s="7" t="s">
        <v>773</v>
      </c>
    </row>
    <row r="549" spans="1:69">
      <c r="A549" s="7" t="s">
        <v>4204</v>
      </c>
      <c r="B549" s="7" t="s">
        <v>1696</v>
      </c>
      <c r="C549" s="7" t="s">
        <v>773</v>
      </c>
    </row>
    <row r="550" spans="1:69">
      <c r="A550" s="7" t="s">
        <v>1889</v>
      </c>
      <c r="B550" s="7" t="s">
        <v>1888</v>
      </c>
      <c r="C550" s="7" t="s">
        <v>773</v>
      </c>
    </row>
    <row r="551" spans="1:69">
      <c r="A551" s="7" t="s">
        <v>1887</v>
      </c>
      <c r="B551" s="7" t="s">
        <v>1886</v>
      </c>
      <c r="C551" s="7" t="s">
        <v>773</v>
      </c>
    </row>
    <row r="552" spans="1:69">
      <c r="A552" s="7" t="s">
        <v>1885</v>
      </c>
      <c r="B552" s="7" t="s">
        <v>1884</v>
      </c>
      <c r="C552" s="7" t="s">
        <v>773</v>
      </c>
    </row>
    <row r="553" spans="1:69">
      <c r="A553" s="7" t="s">
        <v>1883</v>
      </c>
      <c r="B553" s="7" t="s">
        <v>1696</v>
      </c>
      <c r="C553" s="7" t="s">
        <v>773</v>
      </c>
    </row>
    <row r="554" spans="1:69">
      <c r="A554" s="7" t="s">
        <v>1882</v>
      </c>
      <c r="B554" s="7" t="s">
        <v>1881</v>
      </c>
      <c r="C554" s="7" t="s">
        <v>773</v>
      </c>
      <c r="G554">
        <v>-0.93</v>
      </c>
      <c r="K554">
        <v>31.96</v>
      </c>
      <c r="O554">
        <v>31.96</v>
      </c>
      <c r="S554">
        <v>31.96</v>
      </c>
      <c r="W554">
        <v>31.96</v>
      </c>
      <c r="Y554">
        <v>31.96</v>
      </c>
      <c r="Z554">
        <v>162.63</v>
      </c>
      <c r="AA554">
        <v>202.2</v>
      </c>
      <c r="AB554">
        <v>202.2</v>
      </c>
      <c r="AC554">
        <v>202.2</v>
      </c>
      <c r="AD554">
        <v>202.2</v>
      </c>
      <c r="AE554">
        <v>202.2</v>
      </c>
      <c r="AF554">
        <v>202.2</v>
      </c>
      <c r="AG554">
        <v>202.2</v>
      </c>
      <c r="AH554">
        <v>202.2</v>
      </c>
      <c r="AI554">
        <v>202.2</v>
      </c>
      <c r="AJ554">
        <v>202.2</v>
      </c>
      <c r="AK554">
        <v>202.2</v>
      </c>
      <c r="AL554">
        <v>202.2</v>
      </c>
      <c r="AM554">
        <v>202.2</v>
      </c>
      <c r="AN554">
        <v>202.2</v>
      </c>
      <c r="AO554">
        <v>202.2</v>
      </c>
      <c r="AP554">
        <v>211.78</v>
      </c>
      <c r="AQ554">
        <v>211.78</v>
      </c>
      <c r="AR554">
        <v>211.78</v>
      </c>
      <c r="AS554">
        <v>211.78</v>
      </c>
      <c r="AT554">
        <v>211.78</v>
      </c>
      <c r="AU554">
        <v>211.78</v>
      </c>
      <c r="AV554">
        <v>211.78</v>
      </c>
      <c r="AW554">
        <v>211.78</v>
      </c>
      <c r="AX554">
        <v>211.78</v>
      </c>
      <c r="AY554">
        <v>211.78</v>
      </c>
      <c r="AZ554">
        <v>211.78</v>
      </c>
      <c r="BA554">
        <v>211.78</v>
      </c>
      <c r="BB554">
        <v>211.78</v>
      </c>
      <c r="BC554">
        <v>245.14</v>
      </c>
      <c r="BD554">
        <v>245.14</v>
      </c>
      <c r="BE554">
        <v>245.14</v>
      </c>
      <c r="BF554">
        <v>245.14</v>
      </c>
      <c r="BG554">
        <v>584.9</v>
      </c>
      <c r="BH554">
        <v>584.9</v>
      </c>
      <c r="BI554">
        <v>584.9</v>
      </c>
      <c r="BJ554">
        <v>584.9</v>
      </c>
      <c r="BK554">
        <v>584.9</v>
      </c>
      <c r="BL554">
        <v>584.9</v>
      </c>
      <c r="BM554">
        <v>588.36</v>
      </c>
      <c r="BN554">
        <v>588.36</v>
      </c>
      <c r="BO554">
        <v>588.36</v>
      </c>
      <c r="BP554">
        <v>588.36</v>
      </c>
      <c r="BQ554">
        <v>588.36</v>
      </c>
    </row>
    <row r="555" spans="1:69">
      <c r="A555" s="7" t="s">
        <v>1880</v>
      </c>
      <c r="B555" s="7" t="s">
        <v>1879</v>
      </c>
      <c r="C555" s="7" t="s">
        <v>773</v>
      </c>
      <c r="G555">
        <v>-0.93</v>
      </c>
      <c r="K555">
        <v>6.17</v>
      </c>
      <c r="O555">
        <v>31.96</v>
      </c>
      <c r="S555">
        <v>31.96</v>
      </c>
      <c r="W555">
        <v>31.96</v>
      </c>
      <c r="Y555">
        <v>31.96</v>
      </c>
      <c r="Z555">
        <v>31.96</v>
      </c>
      <c r="AA555">
        <v>31.96</v>
      </c>
      <c r="AB555">
        <v>202.2</v>
      </c>
      <c r="AC555">
        <v>202.2</v>
      </c>
      <c r="AD555">
        <v>202.2</v>
      </c>
      <c r="AE555">
        <v>202.2</v>
      </c>
      <c r="AF555">
        <v>202.2</v>
      </c>
      <c r="AG555">
        <v>202.2</v>
      </c>
      <c r="AH555">
        <v>202.2</v>
      </c>
      <c r="AI555">
        <v>202.2</v>
      </c>
      <c r="AJ555">
        <v>202.2</v>
      </c>
      <c r="AK555">
        <v>202.2</v>
      </c>
      <c r="AL555">
        <v>202.2</v>
      </c>
      <c r="AM555">
        <v>202.2</v>
      </c>
      <c r="AN555">
        <v>202.2</v>
      </c>
      <c r="AO555">
        <v>202.2</v>
      </c>
      <c r="AP555">
        <v>202.2</v>
      </c>
      <c r="AQ555">
        <v>202.2</v>
      </c>
      <c r="AR555">
        <v>211.78</v>
      </c>
      <c r="AS555">
        <v>211.78</v>
      </c>
      <c r="AT555">
        <v>211.78</v>
      </c>
      <c r="AU555">
        <v>211.78</v>
      </c>
      <c r="AV555">
        <v>211.78</v>
      </c>
      <c r="AW555">
        <v>211.78</v>
      </c>
      <c r="AX555">
        <v>211.78</v>
      </c>
      <c r="AY555">
        <v>211.78</v>
      </c>
      <c r="AZ555">
        <v>211.78</v>
      </c>
      <c r="BA555">
        <v>211.78</v>
      </c>
      <c r="BB555">
        <v>211.78</v>
      </c>
      <c r="BC555">
        <v>211.78</v>
      </c>
      <c r="BD555">
        <v>245.14</v>
      </c>
      <c r="BE555">
        <v>245.14</v>
      </c>
      <c r="BF555">
        <v>245.14</v>
      </c>
      <c r="BG555">
        <v>245.14</v>
      </c>
      <c r="BH555">
        <v>584.9</v>
      </c>
      <c r="BI555">
        <v>584.9</v>
      </c>
      <c r="BJ555">
        <v>584.9</v>
      </c>
      <c r="BK555">
        <v>584.9</v>
      </c>
      <c r="BL555">
        <v>584.9</v>
      </c>
      <c r="BM555">
        <v>584.9</v>
      </c>
      <c r="BN555">
        <v>584.9</v>
      </c>
      <c r="BO555">
        <v>584.9</v>
      </c>
      <c r="BP555">
        <v>588.36</v>
      </c>
      <c r="BQ555">
        <v>588.36</v>
      </c>
    </row>
    <row r="556" spans="1:69">
      <c r="A556" s="7" t="s">
        <v>1878</v>
      </c>
      <c r="B556" s="7" t="s">
        <v>1877</v>
      </c>
      <c r="C556" s="7" t="s">
        <v>773</v>
      </c>
      <c r="AA556">
        <v>40.24</v>
      </c>
      <c r="BG556">
        <v>408.4</v>
      </c>
    </row>
    <row r="557" spans="1:69">
      <c r="A557" s="7" t="s">
        <v>1876</v>
      </c>
      <c r="B557" s="7" t="s">
        <v>1875</v>
      </c>
      <c r="C557" s="7" t="s">
        <v>773</v>
      </c>
      <c r="AA557">
        <v>130</v>
      </c>
      <c r="BG557">
        <v>-68.63</v>
      </c>
    </row>
    <row r="558" spans="1:69">
      <c r="A558" s="7" t="s">
        <v>1874</v>
      </c>
      <c r="B558" s="7" t="s">
        <v>1873</v>
      </c>
      <c r="C558" s="7" t="s">
        <v>773</v>
      </c>
      <c r="K558">
        <v>24.86</v>
      </c>
      <c r="Z558">
        <v>130.66999999999999</v>
      </c>
      <c r="BC558">
        <v>33.35</v>
      </c>
    </row>
    <row r="559" spans="1:69">
      <c r="A559" s="7" t="s">
        <v>1872</v>
      </c>
      <c r="B559" s="7" t="s">
        <v>1871</v>
      </c>
      <c r="C559" s="7" t="s">
        <v>773</v>
      </c>
    </row>
    <row r="560" spans="1:69">
      <c r="A560" s="7" t="s">
        <v>1866</v>
      </c>
      <c r="B560" s="7" t="s">
        <v>1865</v>
      </c>
      <c r="C560" s="7" t="s">
        <v>773</v>
      </c>
      <c r="BM560">
        <v>3.46</v>
      </c>
      <c r="BN560">
        <v>3.46</v>
      </c>
      <c r="BO560">
        <v>3.46</v>
      </c>
    </row>
    <row r="561" spans="1:69">
      <c r="A561" s="7" t="s">
        <v>1864</v>
      </c>
      <c r="B561" s="7" t="s">
        <v>1863</v>
      </c>
      <c r="C561" s="7" t="s">
        <v>773</v>
      </c>
      <c r="AP561">
        <v>9.58</v>
      </c>
    </row>
    <row r="562" spans="1:69">
      <c r="A562" s="7" t="s">
        <v>1862</v>
      </c>
      <c r="B562" s="7" t="s">
        <v>1861</v>
      </c>
      <c r="C562" s="7" t="s">
        <v>773</v>
      </c>
    </row>
    <row r="563" spans="1:69">
      <c r="A563" s="7" t="s">
        <v>1860</v>
      </c>
      <c r="B563" s="7" t="s">
        <v>1859</v>
      </c>
      <c r="C563" s="7" t="s">
        <v>773</v>
      </c>
    </row>
    <row r="564" spans="1:69">
      <c r="A564" s="7" t="s">
        <v>1857</v>
      </c>
      <c r="B564" s="7" t="s">
        <v>1856</v>
      </c>
      <c r="C564" s="7" t="s">
        <v>773</v>
      </c>
    </row>
    <row r="565" spans="1:69">
      <c r="A565" s="7" t="s">
        <v>1855</v>
      </c>
      <c r="B565" s="7" t="s">
        <v>1854</v>
      </c>
      <c r="C565" s="7" t="s">
        <v>773</v>
      </c>
    </row>
    <row r="566" spans="1:69">
      <c r="A566" s="7" t="s">
        <v>1850</v>
      </c>
      <c r="B566" s="7" t="s">
        <v>1700</v>
      </c>
      <c r="C566" s="7" t="s">
        <v>773</v>
      </c>
    </row>
    <row r="567" spans="1:69">
      <c r="A567" s="7" t="s">
        <v>4203</v>
      </c>
      <c r="B567" s="7" t="s">
        <v>1696</v>
      </c>
      <c r="C567" s="7" t="s">
        <v>773</v>
      </c>
      <c r="K567">
        <v>0.93</v>
      </c>
      <c r="AQ567">
        <v>9.58</v>
      </c>
    </row>
    <row r="568" spans="1:69">
      <c r="A568" s="7" t="s">
        <v>1847</v>
      </c>
      <c r="B568" s="7" t="s">
        <v>1846</v>
      </c>
      <c r="C568" s="7" t="s">
        <v>773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-29.97</v>
      </c>
      <c r="BB568">
        <v>-29.97</v>
      </c>
      <c r="BC568">
        <v>-29.97</v>
      </c>
      <c r="BD568">
        <v>-29.97</v>
      </c>
      <c r="BE568">
        <v>-29.97</v>
      </c>
      <c r="BF568">
        <v>-29.97</v>
      </c>
      <c r="BG568">
        <v>-82.62</v>
      </c>
      <c r="BH568">
        <v>-82.66</v>
      </c>
      <c r="BI568">
        <v>-82.66</v>
      </c>
      <c r="BJ568">
        <v>-82.66</v>
      </c>
      <c r="BK568">
        <v>-82.66</v>
      </c>
      <c r="BL568">
        <v>-82.66</v>
      </c>
      <c r="BM568">
        <v>-0.06</v>
      </c>
      <c r="BN568">
        <v>-0.06</v>
      </c>
      <c r="BO568">
        <v>-0.06</v>
      </c>
      <c r="BP568">
        <v>-0.06</v>
      </c>
      <c r="BQ568">
        <v>-0.06</v>
      </c>
    </row>
    <row r="569" spans="1:69">
      <c r="A569" s="7" t="s">
        <v>1845</v>
      </c>
      <c r="B569" s="7" t="s">
        <v>1844</v>
      </c>
      <c r="C569" s="7" t="s">
        <v>773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-29.97</v>
      </c>
      <c r="BE569">
        <v>-29.97</v>
      </c>
      <c r="BF569">
        <v>-29.97</v>
      </c>
      <c r="BG569">
        <v>-29.97</v>
      </c>
      <c r="BH569">
        <v>-82.62</v>
      </c>
      <c r="BI569">
        <v>-82.62</v>
      </c>
      <c r="BJ569">
        <v>-82.62</v>
      </c>
      <c r="BK569">
        <v>-82.62</v>
      </c>
      <c r="BL569">
        <v>-82.66</v>
      </c>
      <c r="BM569">
        <v>-82.66</v>
      </c>
      <c r="BN569">
        <v>-82.66</v>
      </c>
      <c r="BO569">
        <v>-82.66</v>
      </c>
      <c r="BP569">
        <v>-0.06</v>
      </c>
      <c r="BQ569">
        <v>-0.06</v>
      </c>
    </row>
    <row r="570" spans="1:69">
      <c r="A570" s="7" t="s">
        <v>1843</v>
      </c>
      <c r="B570" s="7" t="s">
        <v>1842</v>
      </c>
      <c r="C570" s="7" t="s">
        <v>773</v>
      </c>
      <c r="Z570">
        <v>0</v>
      </c>
      <c r="AA570">
        <v>0</v>
      </c>
      <c r="BA570">
        <v>-29.97</v>
      </c>
      <c r="BB570">
        <v>-29.97</v>
      </c>
      <c r="BC570">
        <v>-29.97</v>
      </c>
      <c r="BG570">
        <v>-52.65</v>
      </c>
      <c r="BH570">
        <v>-0.03</v>
      </c>
      <c r="BI570">
        <v>-0.03</v>
      </c>
      <c r="BJ570">
        <v>-0.03</v>
      </c>
      <c r="BK570">
        <v>-0.03</v>
      </c>
      <c r="BM570">
        <v>82.6</v>
      </c>
      <c r="BN570">
        <v>82.6</v>
      </c>
      <c r="BO570">
        <v>82.6</v>
      </c>
    </row>
    <row r="571" spans="1:69">
      <c r="A571" s="7" t="s">
        <v>1841</v>
      </c>
      <c r="B571" s="7" t="s">
        <v>1840</v>
      </c>
      <c r="C571" s="7" t="s">
        <v>773</v>
      </c>
    </row>
    <row r="572" spans="1:69">
      <c r="A572" s="7" t="s">
        <v>1837</v>
      </c>
      <c r="B572" s="7" t="s">
        <v>1836</v>
      </c>
      <c r="C572" s="7" t="s">
        <v>773</v>
      </c>
    </row>
    <row r="573" spans="1:69">
      <c r="A573" s="7" t="s">
        <v>1835</v>
      </c>
      <c r="B573" s="7" t="s">
        <v>1834</v>
      </c>
      <c r="C573" s="7" t="s">
        <v>773</v>
      </c>
    </row>
    <row r="574" spans="1:69">
      <c r="A574" s="7" t="s">
        <v>1833</v>
      </c>
      <c r="B574" s="7" t="s">
        <v>1832</v>
      </c>
      <c r="C574" s="7" t="s">
        <v>773</v>
      </c>
    </row>
    <row r="575" spans="1:69">
      <c r="A575" s="7" t="s">
        <v>1831</v>
      </c>
      <c r="B575" s="7" t="s">
        <v>1830</v>
      </c>
      <c r="C575" s="7" t="s">
        <v>773</v>
      </c>
    </row>
    <row r="576" spans="1:69">
      <c r="A576" s="7" t="s">
        <v>1829</v>
      </c>
      <c r="B576" s="7" t="s">
        <v>1828</v>
      </c>
      <c r="C576" s="7" t="s">
        <v>773</v>
      </c>
    </row>
    <row r="577" spans="1:7">
      <c r="A577" s="7" t="s">
        <v>1827</v>
      </c>
      <c r="B577" s="7" t="s">
        <v>1826</v>
      </c>
      <c r="C577" s="7" t="s">
        <v>773</v>
      </c>
    </row>
    <row r="578" spans="1:7">
      <c r="A578" s="7" t="s">
        <v>1823</v>
      </c>
      <c r="B578" s="7" t="s">
        <v>1822</v>
      </c>
      <c r="C578" s="7" t="s">
        <v>773</v>
      </c>
    </row>
    <row r="579" spans="1:7">
      <c r="A579" s="7" t="s">
        <v>1818</v>
      </c>
      <c r="B579" s="7" t="s">
        <v>1700</v>
      </c>
      <c r="C579" s="7" t="s">
        <v>773</v>
      </c>
    </row>
    <row r="580" spans="1:7">
      <c r="A580" s="7" t="s">
        <v>4202</v>
      </c>
      <c r="B580" s="7" t="s">
        <v>1696</v>
      </c>
      <c r="C580" s="7" t="s">
        <v>773</v>
      </c>
    </row>
    <row r="581" spans="1:7">
      <c r="A581" s="7" t="s">
        <v>1815</v>
      </c>
      <c r="B581" s="7" t="s">
        <v>1814</v>
      </c>
      <c r="C581" s="7" t="s">
        <v>773</v>
      </c>
      <c r="G581">
        <v>0.02</v>
      </c>
    </row>
    <row r="582" spans="1:7">
      <c r="A582" s="7" t="s">
        <v>1813</v>
      </c>
      <c r="B582" s="7" t="s">
        <v>1812</v>
      </c>
      <c r="C582" s="7" t="s">
        <v>773</v>
      </c>
      <c r="G582">
        <v>0.01</v>
      </c>
    </row>
    <row r="583" spans="1:7">
      <c r="A583" s="7" t="s">
        <v>1811</v>
      </c>
      <c r="B583" s="7" t="s">
        <v>1724</v>
      </c>
      <c r="C583" s="7" t="s">
        <v>773</v>
      </c>
    </row>
    <row r="584" spans="1:7">
      <c r="A584" s="7" t="s">
        <v>1810</v>
      </c>
      <c r="B584" s="7" t="s">
        <v>1809</v>
      </c>
      <c r="C584" s="7" t="s">
        <v>773</v>
      </c>
    </row>
    <row r="585" spans="1:7">
      <c r="A585" s="7" t="s">
        <v>1808</v>
      </c>
      <c r="B585" s="7" t="s">
        <v>1807</v>
      </c>
      <c r="C585" s="7" t="s">
        <v>773</v>
      </c>
    </row>
    <row r="586" spans="1:7">
      <c r="A586" s="7" t="s">
        <v>1806</v>
      </c>
      <c r="B586" s="7" t="s">
        <v>1722</v>
      </c>
      <c r="C586" s="7" t="s">
        <v>773</v>
      </c>
    </row>
    <row r="587" spans="1:7">
      <c r="A587" s="7" t="s">
        <v>1805</v>
      </c>
      <c r="B587" s="7" t="s">
        <v>1720</v>
      </c>
      <c r="C587" s="7" t="s">
        <v>773</v>
      </c>
      <c r="G587">
        <v>0</v>
      </c>
    </row>
    <row r="588" spans="1:7">
      <c r="A588" s="7" t="s">
        <v>1804</v>
      </c>
      <c r="B588" s="7" t="s">
        <v>1803</v>
      </c>
      <c r="C588" s="7" t="s">
        <v>773</v>
      </c>
    </row>
    <row r="589" spans="1:7">
      <c r="A589" s="7" t="s">
        <v>1802</v>
      </c>
      <c r="B589" s="7" t="s">
        <v>1716</v>
      </c>
      <c r="C589" s="7" t="s">
        <v>773</v>
      </c>
    </row>
    <row r="590" spans="1:7">
      <c r="A590" s="7" t="s">
        <v>1798</v>
      </c>
      <c r="B590" s="7" t="s">
        <v>1708</v>
      </c>
      <c r="C590" s="7" t="s">
        <v>773</v>
      </c>
    </row>
    <row r="591" spans="1:7">
      <c r="A591" s="7" t="s">
        <v>1796</v>
      </c>
      <c r="B591" s="7" t="s">
        <v>1726</v>
      </c>
      <c r="C591" s="7" t="s">
        <v>773</v>
      </c>
    </row>
    <row r="592" spans="1:7">
      <c r="A592" s="7" t="s">
        <v>1790</v>
      </c>
      <c r="B592" s="7" t="s">
        <v>1700</v>
      </c>
      <c r="C592" s="7" t="s">
        <v>773</v>
      </c>
    </row>
    <row r="593" spans="1:69">
      <c r="A593" s="7" t="s">
        <v>4201</v>
      </c>
      <c r="B593" s="7" t="s">
        <v>1696</v>
      </c>
      <c r="C593" s="7" t="s">
        <v>773</v>
      </c>
    </row>
    <row r="594" spans="1:69">
      <c r="A594" s="7" t="s">
        <v>1787</v>
      </c>
      <c r="B594" s="7" t="s">
        <v>1786</v>
      </c>
      <c r="C594" s="7" t="s">
        <v>773</v>
      </c>
      <c r="G594">
        <v>42.2</v>
      </c>
      <c r="K594">
        <v>103.61</v>
      </c>
      <c r="O594">
        <v>143.13</v>
      </c>
      <c r="S594">
        <v>120.54</v>
      </c>
      <c r="W594">
        <v>142.03</v>
      </c>
      <c r="Y594">
        <v>161.99</v>
      </c>
      <c r="Z594">
        <v>165.72</v>
      </c>
      <c r="AA594">
        <v>171.22</v>
      </c>
      <c r="AB594">
        <v>175.82</v>
      </c>
      <c r="AC594">
        <v>178.77</v>
      </c>
      <c r="AD594">
        <v>166.46</v>
      </c>
      <c r="AE594">
        <v>148.81</v>
      </c>
      <c r="AF594">
        <v>134.82</v>
      </c>
      <c r="AG594">
        <v>114.05</v>
      </c>
      <c r="AH594">
        <v>111.36</v>
      </c>
      <c r="AI594">
        <v>111.81</v>
      </c>
      <c r="AJ594">
        <v>111.01</v>
      </c>
      <c r="AK594">
        <v>115.29</v>
      </c>
      <c r="AL594">
        <v>120.45</v>
      </c>
      <c r="AM594">
        <v>118.2</v>
      </c>
      <c r="AN594">
        <v>132.36000000000001</v>
      </c>
      <c r="AO594">
        <v>173.38</v>
      </c>
      <c r="AP594">
        <v>227.34</v>
      </c>
      <c r="AQ594">
        <v>266.04000000000002</v>
      </c>
      <c r="AR594">
        <v>285.20999999999998</v>
      </c>
      <c r="AS594">
        <v>300.64999999999998</v>
      </c>
      <c r="AT594">
        <v>315.24</v>
      </c>
      <c r="AU594">
        <v>307.61</v>
      </c>
      <c r="AV594">
        <v>320.42</v>
      </c>
      <c r="AW594">
        <v>335.8</v>
      </c>
      <c r="AX594">
        <v>346.61</v>
      </c>
      <c r="AY594">
        <v>372.94</v>
      </c>
      <c r="AZ594">
        <v>371.03</v>
      </c>
      <c r="BA594">
        <v>369.83</v>
      </c>
      <c r="BB594">
        <v>376.29</v>
      </c>
      <c r="BC594">
        <v>401.38</v>
      </c>
      <c r="BD594">
        <v>408.85</v>
      </c>
      <c r="BE594">
        <v>422.11</v>
      </c>
      <c r="BF594">
        <v>431.22</v>
      </c>
      <c r="BG594">
        <v>433.64</v>
      </c>
      <c r="BH594">
        <v>404.31</v>
      </c>
      <c r="BI594">
        <v>340.81</v>
      </c>
      <c r="BJ594">
        <v>298.26</v>
      </c>
      <c r="BK594">
        <v>266.75</v>
      </c>
      <c r="BL594">
        <v>207.06</v>
      </c>
      <c r="BM594">
        <v>92.33</v>
      </c>
      <c r="BN594">
        <v>29.03</v>
      </c>
      <c r="BO594">
        <v>-247.75</v>
      </c>
      <c r="BP594">
        <v>-287.07</v>
      </c>
      <c r="BQ594">
        <v>-290.54000000000002</v>
      </c>
    </row>
    <row r="595" spans="1:69">
      <c r="A595" s="7" t="s">
        <v>1785</v>
      </c>
      <c r="B595" s="7" t="s">
        <v>1784</v>
      </c>
      <c r="C595" s="7" t="s">
        <v>773</v>
      </c>
      <c r="G595">
        <v>12.11</v>
      </c>
      <c r="K595">
        <v>41.28</v>
      </c>
      <c r="O595">
        <v>103.61</v>
      </c>
      <c r="S595">
        <v>143.13</v>
      </c>
      <c r="W595">
        <v>120.54</v>
      </c>
      <c r="Y595">
        <v>142.03</v>
      </c>
      <c r="Z595">
        <v>142.03</v>
      </c>
      <c r="AA595">
        <v>142.03</v>
      </c>
      <c r="AB595">
        <v>171.22</v>
      </c>
      <c r="AC595">
        <v>171.22</v>
      </c>
      <c r="AD595">
        <v>171.22</v>
      </c>
      <c r="AE595">
        <v>171.22</v>
      </c>
      <c r="AF595">
        <v>148.81</v>
      </c>
      <c r="AG595">
        <v>148.81</v>
      </c>
      <c r="AH595">
        <v>148.81</v>
      </c>
      <c r="AI595">
        <v>148.81</v>
      </c>
      <c r="AJ595">
        <v>111.81</v>
      </c>
      <c r="AK595">
        <v>111.81</v>
      </c>
      <c r="AL595">
        <v>111.81</v>
      </c>
      <c r="AM595">
        <v>111.81</v>
      </c>
      <c r="AN595">
        <v>118.2</v>
      </c>
      <c r="AO595">
        <v>118.2</v>
      </c>
      <c r="AP595">
        <v>118.2</v>
      </c>
      <c r="AQ595">
        <v>118.2</v>
      </c>
      <c r="AR595">
        <v>266.04000000000002</v>
      </c>
      <c r="AS595">
        <v>266.04000000000002</v>
      </c>
      <c r="AT595">
        <v>266.04000000000002</v>
      </c>
      <c r="AU595">
        <v>266.04000000000002</v>
      </c>
      <c r="AV595">
        <v>307.61</v>
      </c>
      <c r="AW595">
        <v>307.61</v>
      </c>
      <c r="AX595">
        <v>307.61</v>
      </c>
      <c r="AY595">
        <v>307.61</v>
      </c>
      <c r="AZ595">
        <v>372.94</v>
      </c>
      <c r="BA595">
        <v>372.94</v>
      </c>
      <c r="BB595">
        <v>372.94</v>
      </c>
      <c r="BC595">
        <v>372.94</v>
      </c>
      <c r="BD595">
        <v>401.38</v>
      </c>
      <c r="BE595">
        <v>401.38</v>
      </c>
      <c r="BF595">
        <v>401.38</v>
      </c>
      <c r="BG595">
        <v>401.38</v>
      </c>
      <c r="BH595">
        <v>433.64</v>
      </c>
      <c r="BI595">
        <v>433.64</v>
      </c>
      <c r="BJ595">
        <v>433.64</v>
      </c>
      <c r="BK595">
        <v>433.64</v>
      </c>
      <c r="BL595">
        <v>266.75</v>
      </c>
      <c r="BM595">
        <v>266.75</v>
      </c>
      <c r="BN595">
        <v>266.75</v>
      </c>
      <c r="BO595">
        <v>266.75</v>
      </c>
      <c r="BP595">
        <v>-247.75</v>
      </c>
      <c r="BQ595">
        <v>-247.75</v>
      </c>
    </row>
    <row r="596" spans="1:69">
      <c r="A596" s="7" t="s">
        <v>1783</v>
      </c>
      <c r="B596" s="7" t="s">
        <v>1782</v>
      </c>
      <c r="C596" s="7" t="s">
        <v>773</v>
      </c>
      <c r="G596">
        <v>12.11</v>
      </c>
      <c r="K596">
        <v>42.21</v>
      </c>
      <c r="O596">
        <v>103.61</v>
      </c>
      <c r="S596">
        <v>143.13</v>
      </c>
      <c r="W596">
        <v>120.54</v>
      </c>
      <c r="Y596">
        <v>142.03</v>
      </c>
      <c r="Z596">
        <v>142.03</v>
      </c>
      <c r="AA596">
        <v>142.03</v>
      </c>
      <c r="AB596">
        <v>171.22</v>
      </c>
      <c r="AC596">
        <v>171.22</v>
      </c>
      <c r="AD596">
        <v>171.22</v>
      </c>
      <c r="AE596">
        <v>171.22</v>
      </c>
      <c r="AF596">
        <v>148.81</v>
      </c>
      <c r="AG596">
        <v>148.81</v>
      </c>
      <c r="AH596">
        <v>148.81</v>
      </c>
      <c r="AI596">
        <v>148.81</v>
      </c>
      <c r="AJ596">
        <v>111.81</v>
      </c>
      <c r="AK596">
        <v>111.81</v>
      </c>
      <c r="AL596">
        <v>111.81</v>
      </c>
      <c r="AM596">
        <v>111.81</v>
      </c>
      <c r="AN596">
        <v>118.2</v>
      </c>
      <c r="AO596">
        <v>118.2</v>
      </c>
      <c r="AP596">
        <v>118.2</v>
      </c>
      <c r="AQ596">
        <v>118.2</v>
      </c>
      <c r="AR596">
        <v>266.04000000000002</v>
      </c>
      <c r="AS596">
        <v>266.04000000000002</v>
      </c>
      <c r="AT596">
        <v>266.04000000000002</v>
      </c>
      <c r="AU596">
        <v>266.04000000000002</v>
      </c>
      <c r="AV596">
        <v>307.61</v>
      </c>
      <c r="AW596">
        <v>307.61</v>
      </c>
      <c r="AX596">
        <v>307.61</v>
      </c>
      <c r="AY596">
        <v>307.61</v>
      </c>
      <c r="AZ596">
        <v>372.94</v>
      </c>
      <c r="BA596">
        <v>372.94</v>
      </c>
      <c r="BB596">
        <v>372.94</v>
      </c>
      <c r="BC596">
        <v>372.94</v>
      </c>
      <c r="BD596">
        <v>401.38</v>
      </c>
      <c r="BE596">
        <v>401.38</v>
      </c>
      <c r="BF596">
        <v>401.38</v>
      </c>
      <c r="BG596">
        <v>401.38</v>
      </c>
      <c r="BH596">
        <v>433.64</v>
      </c>
      <c r="BI596">
        <v>433.64</v>
      </c>
      <c r="BJ596">
        <v>433.64</v>
      </c>
      <c r="BK596">
        <v>433.64</v>
      </c>
      <c r="BL596">
        <v>266.75</v>
      </c>
      <c r="BM596">
        <v>266.75</v>
      </c>
      <c r="BN596">
        <v>266.75</v>
      </c>
      <c r="BO596">
        <v>266.75</v>
      </c>
      <c r="BP596">
        <v>-247.75</v>
      </c>
      <c r="BQ596">
        <v>-247.75</v>
      </c>
    </row>
    <row r="597" spans="1:69">
      <c r="A597" s="7" t="s">
        <v>1776</v>
      </c>
      <c r="B597" s="7" t="s">
        <v>1775</v>
      </c>
      <c r="C597" s="7" t="s">
        <v>773</v>
      </c>
    </row>
    <row r="598" spans="1:69">
      <c r="A598" s="7" t="s">
        <v>1774</v>
      </c>
      <c r="B598" s="7" t="s">
        <v>1773</v>
      </c>
      <c r="C598" s="7" t="s">
        <v>773</v>
      </c>
    </row>
    <row r="599" spans="1:69">
      <c r="A599" s="7" t="s">
        <v>1770</v>
      </c>
      <c r="B599" s="7" t="s">
        <v>1769</v>
      </c>
      <c r="C599" s="7" t="s">
        <v>773</v>
      </c>
    </row>
    <row r="600" spans="1:69">
      <c r="A600" s="7" t="s">
        <v>4200</v>
      </c>
      <c r="B600" s="7" t="s">
        <v>1765</v>
      </c>
      <c r="C600" s="7" t="s">
        <v>773</v>
      </c>
      <c r="K600">
        <v>-0.93</v>
      </c>
    </row>
    <row r="601" spans="1:69">
      <c r="A601" s="7" t="s">
        <v>1764</v>
      </c>
      <c r="B601" s="7" t="s">
        <v>1730</v>
      </c>
      <c r="C601" s="7" t="s">
        <v>773</v>
      </c>
    </row>
    <row r="602" spans="1:69">
      <c r="A602" s="7" t="s">
        <v>1762</v>
      </c>
      <c r="B602" s="7" t="s">
        <v>1761</v>
      </c>
      <c r="C602" s="7" t="s">
        <v>773</v>
      </c>
      <c r="BH602">
        <v>-0.6</v>
      </c>
      <c r="BJ602">
        <v>0.08</v>
      </c>
      <c r="BN602">
        <v>-0.08</v>
      </c>
    </row>
    <row r="603" spans="1:69">
      <c r="A603" s="7" t="s">
        <v>1760</v>
      </c>
      <c r="B603" s="7" t="s">
        <v>1728</v>
      </c>
      <c r="C603" s="7" t="s">
        <v>773</v>
      </c>
      <c r="G603">
        <v>30.1</v>
      </c>
      <c r="K603">
        <v>63.8</v>
      </c>
      <c r="O603">
        <v>39.81</v>
      </c>
      <c r="S603">
        <v>-23.31</v>
      </c>
      <c r="W603">
        <v>21.21</v>
      </c>
      <c r="Y603">
        <v>20.76</v>
      </c>
      <c r="Z603">
        <v>24.49</v>
      </c>
      <c r="AA603">
        <v>29.61</v>
      </c>
      <c r="AB603">
        <v>4.5999999999999996</v>
      </c>
      <c r="AC603">
        <v>8.32</v>
      </c>
      <c r="AD603">
        <v>-3.99</v>
      </c>
      <c r="AE603">
        <v>-21.29</v>
      </c>
      <c r="AF603">
        <v>-13.98</v>
      </c>
      <c r="AG603">
        <v>-34.76</v>
      </c>
      <c r="AH603">
        <v>-37.450000000000003</v>
      </c>
      <c r="AI603">
        <v>-36.840000000000003</v>
      </c>
      <c r="AJ603">
        <v>-0.8</v>
      </c>
      <c r="AK603">
        <v>3.48</v>
      </c>
      <c r="AL603">
        <v>8.64</v>
      </c>
      <c r="AM603">
        <v>8.6300000000000008</v>
      </c>
      <c r="AN603">
        <v>14.16</v>
      </c>
      <c r="AO603">
        <v>55.18</v>
      </c>
      <c r="AP603">
        <v>109.14</v>
      </c>
      <c r="AQ603">
        <v>148.18</v>
      </c>
      <c r="AR603">
        <v>19.170000000000002</v>
      </c>
      <c r="AS603">
        <v>34.619999999999997</v>
      </c>
      <c r="AT603">
        <v>49.21</v>
      </c>
      <c r="AU603">
        <v>41.89</v>
      </c>
      <c r="AV603">
        <v>12.82</v>
      </c>
      <c r="AW603">
        <v>28.19</v>
      </c>
      <c r="AX603">
        <v>39</v>
      </c>
      <c r="AY603">
        <v>66.599999999999994</v>
      </c>
      <c r="AZ603">
        <v>-1.91</v>
      </c>
      <c r="BA603">
        <v>-3.1</v>
      </c>
      <c r="BB603">
        <v>3.36</v>
      </c>
      <c r="BC603">
        <v>26.65</v>
      </c>
      <c r="BD603">
        <v>7.47</v>
      </c>
      <c r="BE603">
        <v>20.73</v>
      </c>
      <c r="BF603">
        <v>29.84</v>
      </c>
      <c r="BG603">
        <v>30.9</v>
      </c>
      <c r="BH603">
        <v>-28.74</v>
      </c>
      <c r="BI603">
        <v>-93</v>
      </c>
      <c r="BJ603">
        <v>-135.46</v>
      </c>
      <c r="BK603">
        <v>-166.55</v>
      </c>
      <c r="BL603">
        <v>-59.69</v>
      </c>
      <c r="BM603">
        <v>-174.34</v>
      </c>
      <c r="BN603">
        <v>-237.64</v>
      </c>
      <c r="BO603">
        <v>-507.17</v>
      </c>
      <c r="BP603">
        <v>-38.33</v>
      </c>
      <c r="BQ603">
        <v>-40.15</v>
      </c>
    </row>
    <row r="604" spans="1:69">
      <c r="A604" s="7" t="s">
        <v>1759</v>
      </c>
      <c r="B604" s="7" t="s">
        <v>1758</v>
      </c>
      <c r="C604" s="7" t="s">
        <v>773</v>
      </c>
    </row>
    <row r="605" spans="1:69">
      <c r="A605" s="7" t="s">
        <v>1755</v>
      </c>
      <c r="B605" s="7" t="s">
        <v>1754</v>
      </c>
      <c r="C605" s="7" t="s">
        <v>773</v>
      </c>
    </row>
    <row r="606" spans="1:69">
      <c r="A606" s="7" t="s">
        <v>1751</v>
      </c>
      <c r="B606" s="7" t="s">
        <v>1700</v>
      </c>
      <c r="C606" s="7" t="s">
        <v>773</v>
      </c>
    </row>
    <row r="607" spans="1:69">
      <c r="A607" s="7" t="s">
        <v>4199</v>
      </c>
      <c r="B607" s="7" t="s">
        <v>1696</v>
      </c>
      <c r="C607" s="7" t="s">
        <v>773</v>
      </c>
      <c r="K607">
        <v>-1.47</v>
      </c>
      <c r="O607">
        <v>-0.28999999999999998</v>
      </c>
      <c r="S607">
        <v>0.72</v>
      </c>
      <c r="W607">
        <v>0.28000000000000003</v>
      </c>
      <c r="Y607">
        <v>-0.8</v>
      </c>
      <c r="Z607">
        <v>-0.79</v>
      </c>
      <c r="AA607">
        <v>-0.41</v>
      </c>
      <c r="AC607">
        <v>-0.77</v>
      </c>
      <c r="AD607">
        <v>-0.77</v>
      </c>
      <c r="AE607">
        <v>-1.1299999999999999</v>
      </c>
      <c r="AI607">
        <v>-0.16</v>
      </c>
      <c r="AM607">
        <v>-2.23</v>
      </c>
      <c r="AQ607">
        <v>-0.35</v>
      </c>
      <c r="AU607">
        <v>-0.32</v>
      </c>
      <c r="AY607">
        <v>-1.27</v>
      </c>
      <c r="BC607">
        <v>1.79</v>
      </c>
      <c r="BG607">
        <v>1.36</v>
      </c>
      <c r="BI607">
        <v>0.17</v>
      </c>
      <c r="BK607">
        <v>-0.35</v>
      </c>
      <c r="BM607">
        <v>-0.08</v>
      </c>
      <c r="BO607">
        <v>-7.33</v>
      </c>
      <c r="BP607">
        <v>-0.99</v>
      </c>
      <c r="BQ607">
        <v>-2.64</v>
      </c>
    </row>
    <row r="608" spans="1:69">
      <c r="A608" s="7" t="s">
        <v>1748</v>
      </c>
      <c r="B608" s="7" t="s">
        <v>1747</v>
      </c>
      <c r="C608" s="7" t="s">
        <v>773</v>
      </c>
    </row>
    <row r="609" spans="1:3">
      <c r="A609" s="7" t="s">
        <v>1746</v>
      </c>
      <c r="B609" s="7" t="s">
        <v>1745</v>
      </c>
      <c r="C609" s="7" t="s">
        <v>773</v>
      </c>
    </row>
    <row r="610" spans="1:3">
      <c r="A610" s="7" t="s">
        <v>1744</v>
      </c>
      <c r="B610" s="7" t="s">
        <v>1743</v>
      </c>
      <c r="C610" s="7" t="s">
        <v>773</v>
      </c>
    </row>
    <row r="611" spans="1:3">
      <c r="A611" s="7" t="s">
        <v>1734</v>
      </c>
      <c r="B611" s="7" t="s">
        <v>1733</v>
      </c>
      <c r="C611" s="7" t="s">
        <v>773</v>
      </c>
    </row>
    <row r="612" spans="1:3">
      <c r="A612" s="7" t="s">
        <v>1732</v>
      </c>
      <c r="B612" s="7" t="s">
        <v>1352</v>
      </c>
      <c r="C612" s="7" t="s">
        <v>773</v>
      </c>
    </row>
    <row r="613" spans="1:3">
      <c r="A613" s="7" t="s">
        <v>1731</v>
      </c>
      <c r="B613" s="7" t="s">
        <v>1730</v>
      </c>
      <c r="C613" s="7" t="s">
        <v>773</v>
      </c>
    </row>
    <row r="614" spans="1:3">
      <c r="A614" s="7" t="s">
        <v>1729</v>
      </c>
      <c r="B614" s="7" t="s">
        <v>1728</v>
      </c>
      <c r="C614" s="7" t="s">
        <v>773</v>
      </c>
    </row>
    <row r="615" spans="1:3">
      <c r="A615" s="7" t="s">
        <v>1727</v>
      </c>
      <c r="B615" s="7" t="s">
        <v>1726</v>
      </c>
      <c r="C615" s="7" t="s">
        <v>773</v>
      </c>
    </row>
    <row r="616" spans="1:3">
      <c r="A616" s="7" t="s">
        <v>1725</v>
      </c>
      <c r="B616" s="7" t="s">
        <v>1724</v>
      </c>
      <c r="C616" s="7" t="s">
        <v>773</v>
      </c>
    </row>
    <row r="617" spans="1:3">
      <c r="A617" s="7" t="s">
        <v>1723</v>
      </c>
      <c r="B617" s="7" t="s">
        <v>1722</v>
      </c>
      <c r="C617" s="7" t="s">
        <v>773</v>
      </c>
    </row>
    <row r="618" spans="1:3">
      <c r="A618" s="7" t="s">
        <v>1721</v>
      </c>
      <c r="B618" s="7" t="s">
        <v>1720</v>
      </c>
      <c r="C618" s="7" t="s">
        <v>773</v>
      </c>
    </row>
    <row r="619" spans="1:3">
      <c r="A619" s="7" t="s">
        <v>1719</v>
      </c>
      <c r="B619" s="7" t="s">
        <v>1718</v>
      </c>
      <c r="C619" s="7" t="s">
        <v>773</v>
      </c>
    </row>
    <row r="620" spans="1:3">
      <c r="A620" s="7" t="s">
        <v>1717</v>
      </c>
      <c r="B620" s="7" t="s">
        <v>1716</v>
      </c>
      <c r="C620" s="7" t="s">
        <v>773</v>
      </c>
    </row>
    <row r="621" spans="1:3">
      <c r="A621" s="7" t="s">
        <v>1709</v>
      </c>
      <c r="B621" s="7" t="s">
        <v>1708</v>
      </c>
      <c r="C621" s="7" t="s">
        <v>773</v>
      </c>
    </row>
    <row r="622" spans="1:3">
      <c r="A622" s="7" t="s">
        <v>1705</v>
      </c>
      <c r="B622" s="7" t="s">
        <v>1704</v>
      </c>
      <c r="C622" s="7" t="s">
        <v>773</v>
      </c>
    </row>
    <row r="623" spans="1:3">
      <c r="A623" s="7" t="s">
        <v>1701</v>
      </c>
      <c r="B623" s="7" t="s">
        <v>1700</v>
      </c>
      <c r="C623" s="7" t="s">
        <v>773</v>
      </c>
    </row>
    <row r="624" spans="1:3">
      <c r="A624" s="7" t="s">
        <v>4198</v>
      </c>
      <c r="B624" s="7" t="s">
        <v>1696</v>
      </c>
      <c r="C624" s="7" t="s">
        <v>773</v>
      </c>
    </row>
    <row r="625" spans="1:69">
      <c r="A625" s="7" t="s">
        <v>1695</v>
      </c>
      <c r="B625" s="7" t="s">
        <v>553</v>
      </c>
      <c r="C625" s="7" t="s">
        <v>773</v>
      </c>
      <c r="G625">
        <v>211.3</v>
      </c>
      <c r="K625">
        <v>330.57</v>
      </c>
      <c r="O625">
        <v>370.09</v>
      </c>
      <c r="S625">
        <v>347.5</v>
      </c>
      <c r="W625">
        <v>368.99</v>
      </c>
      <c r="Y625">
        <v>388.95</v>
      </c>
      <c r="Z625">
        <v>393.69</v>
      </c>
      <c r="AA625">
        <v>461.19</v>
      </c>
      <c r="AB625">
        <v>465.79</v>
      </c>
      <c r="AC625">
        <v>468.74</v>
      </c>
      <c r="AD625">
        <v>456.43</v>
      </c>
      <c r="AE625">
        <v>438.78</v>
      </c>
      <c r="AF625">
        <v>424.79</v>
      </c>
      <c r="AG625">
        <v>404.02</v>
      </c>
      <c r="AH625">
        <v>401.32</v>
      </c>
      <c r="AI625">
        <v>401.78</v>
      </c>
      <c r="AJ625">
        <v>400.98</v>
      </c>
      <c r="AK625">
        <v>405.26</v>
      </c>
      <c r="AL625">
        <v>410.42</v>
      </c>
      <c r="AM625">
        <v>408.17</v>
      </c>
      <c r="AN625">
        <v>422.33</v>
      </c>
      <c r="AO625">
        <v>463.35</v>
      </c>
      <c r="AP625">
        <v>526.89</v>
      </c>
      <c r="AQ625">
        <v>565.59</v>
      </c>
      <c r="AR625">
        <v>584.76</v>
      </c>
      <c r="AS625">
        <v>600.20000000000005</v>
      </c>
      <c r="AT625">
        <v>614.79999999999995</v>
      </c>
      <c r="AU625">
        <v>607.16</v>
      </c>
      <c r="AV625">
        <v>619.98</v>
      </c>
      <c r="AW625">
        <v>635.35</v>
      </c>
      <c r="AX625">
        <v>646.16</v>
      </c>
      <c r="AY625">
        <v>672.49</v>
      </c>
      <c r="AZ625">
        <v>670.58</v>
      </c>
      <c r="BA625">
        <v>639.41</v>
      </c>
      <c r="BB625">
        <v>645.87</v>
      </c>
      <c r="BC625">
        <v>708.92</v>
      </c>
      <c r="BD625">
        <v>716.39</v>
      </c>
      <c r="BE625">
        <v>729.65</v>
      </c>
      <c r="BF625">
        <v>738.77</v>
      </c>
      <c r="BG625" s="652">
        <v>1147.73</v>
      </c>
      <c r="BH625" s="652">
        <v>1118.3599999999999</v>
      </c>
      <c r="BI625" s="652">
        <v>1054.8699999999999</v>
      </c>
      <c r="BJ625" s="652">
        <v>1012.32</v>
      </c>
      <c r="BK625">
        <v>980.81</v>
      </c>
      <c r="BL625">
        <v>921.12</v>
      </c>
      <c r="BM625">
        <v>892.44</v>
      </c>
      <c r="BN625">
        <v>829.14</v>
      </c>
      <c r="BO625">
        <v>552.36</v>
      </c>
      <c r="BP625">
        <v>513.04</v>
      </c>
      <c r="BQ625">
        <v>509.57</v>
      </c>
    </row>
    <row r="626" spans="1:69">
      <c r="A626" s="7" t="s">
        <v>1694</v>
      </c>
      <c r="B626" s="7" t="s">
        <v>185</v>
      </c>
      <c r="C626" s="7" t="s">
        <v>773</v>
      </c>
      <c r="G626">
        <v>101.51</v>
      </c>
      <c r="K626">
        <v>222.86</v>
      </c>
      <c r="O626">
        <v>212.5</v>
      </c>
      <c r="S626">
        <v>158.69999999999999</v>
      </c>
      <c r="U626">
        <v>105.27</v>
      </c>
      <c r="V626">
        <v>148.13999999999999</v>
      </c>
      <c r="W626">
        <v>169.07</v>
      </c>
      <c r="X626">
        <v>37.35</v>
      </c>
      <c r="Y626">
        <v>92.12</v>
      </c>
      <c r="Z626">
        <v>131.16999999999999</v>
      </c>
      <c r="AA626">
        <v>157.94</v>
      </c>
      <c r="AB626">
        <v>25.5</v>
      </c>
      <c r="AC626">
        <v>44.13</v>
      </c>
      <c r="AD626">
        <v>46.41</v>
      </c>
      <c r="AE626">
        <v>53.7</v>
      </c>
      <c r="AF626">
        <v>7.63</v>
      </c>
      <c r="AG626">
        <v>18.329999999999998</v>
      </c>
      <c r="AH626">
        <v>29.74</v>
      </c>
      <c r="AI626">
        <v>47.49</v>
      </c>
      <c r="AJ626">
        <v>17.21</v>
      </c>
      <c r="AK626">
        <v>16.66</v>
      </c>
      <c r="AL626">
        <v>18.8</v>
      </c>
      <c r="AM626">
        <v>71.17</v>
      </c>
      <c r="AN626">
        <v>27.52</v>
      </c>
      <c r="AO626">
        <v>76.099999999999994</v>
      </c>
      <c r="AP626">
        <v>181.27</v>
      </c>
      <c r="AQ626">
        <v>289.72000000000003</v>
      </c>
      <c r="AR626">
        <v>-9.75</v>
      </c>
      <c r="AS626">
        <v>77.62</v>
      </c>
      <c r="AT626">
        <v>87.94</v>
      </c>
      <c r="AU626">
        <v>160.69</v>
      </c>
      <c r="AV626">
        <v>46.79</v>
      </c>
      <c r="AW626">
        <v>104.24</v>
      </c>
      <c r="AX626">
        <v>155.27000000000001</v>
      </c>
      <c r="AY626">
        <v>206.06</v>
      </c>
      <c r="AZ626">
        <v>9.75</v>
      </c>
      <c r="BA626">
        <v>62.92</v>
      </c>
      <c r="BB626">
        <v>110.31</v>
      </c>
      <c r="BC626">
        <v>139.38</v>
      </c>
      <c r="BD626">
        <v>43.35</v>
      </c>
      <c r="BE626">
        <v>88.12</v>
      </c>
      <c r="BF626">
        <v>2.89</v>
      </c>
      <c r="BG626">
        <v>69.33</v>
      </c>
      <c r="BH626">
        <v>-5.96</v>
      </c>
      <c r="BI626">
        <v>6.7</v>
      </c>
      <c r="BJ626">
        <v>8.27</v>
      </c>
      <c r="BK626">
        <v>-5.93</v>
      </c>
      <c r="BL626">
        <v>-18.34</v>
      </c>
      <c r="BM626">
        <v>-30.63</v>
      </c>
      <c r="BN626">
        <v>-6.4</v>
      </c>
      <c r="BO626">
        <v>5.74</v>
      </c>
      <c r="BP626">
        <v>-6.5</v>
      </c>
      <c r="BQ626">
        <v>30.26</v>
      </c>
    </row>
    <row r="627" spans="1:69">
      <c r="A627" s="7" t="s">
        <v>1693</v>
      </c>
      <c r="B627" s="7" t="s">
        <v>1692</v>
      </c>
      <c r="C627" s="7" t="s">
        <v>773</v>
      </c>
      <c r="G627">
        <v>30.1</v>
      </c>
      <c r="K627">
        <v>63.8</v>
      </c>
      <c r="O627">
        <v>39.81</v>
      </c>
      <c r="S627">
        <v>-23.31</v>
      </c>
      <c r="U627">
        <v>20.350000000000001</v>
      </c>
      <c r="V627">
        <v>21.97</v>
      </c>
      <c r="W627">
        <v>21.21</v>
      </c>
      <c r="X627">
        <v>4.66</v>
      </c>
      <c r="Y627">
        <v>20.76</v>
      </c>
      <c r="Z627">
        <v>24.49</v>
      </c>
      <c r="AA627">
        <v>29.61</v>
      </c>
      <c r="AB627">
        <v>4.5999999999999996</v>
      </c>
      <c r="AC627">
        <v>8.32</v>
      </c>
      <c r="AD627">
        <v>-3.99</v>
      </c>
      <c r="AE627">
        <v>-21.29</v>
      </c>
      <c r="AF627">
        <v>-13.98</v>
      </c>
      <c r="AG627">
        <v>-34.76</v>
      </c>
      <c r="AH627">
        <v>-37.450000000000003</v>
      </c>
      <c r="AI627">
        <v>-36.840000000000003</v>
      </c>
      <c r="AJ627">
        <v>-0.8</v>
      </c>
      <c r="AK627">
        <v>3.48</v>
      </c>
      <c r="AL627">
        <v>8.64</v>
      </c>
      <c r="AM627">
        <v>8.6300000000000008</v>
      </c>
      <c r="AN627">
        <v>14.16</v>
      </c>
      <c r="AO627">
        <v>56.49</v>
      </c>
      <c r="AP627">
        <v>109.14</v>
      </c>
      <c r="AQ627">
        <v>148.18</v>
      </c>
      <c r="AR627">
        <v>19.170000000000002</v>
      </c>
      <c r="AS627">
        <v>34.619999999999997</v>
      </c>
      <c r="AT627">
        <v>49.21</v>
      </c>
      <c r="AU627">
        <v>41.89</v>
      </c>
      <c r="AV627">
        <v>12.82</v>
      </c>
      <c r="AW627">
        <v>28.19</v>
      </c>
      <c r="AX627">
        <v>39</v>
      </c>
      <c r="AY627">
        <v>66.599999999999994</v>
      </c>
      <c r="AZ627">
        <v>-1.91</v>
      </c>
      <c r="BA627">
        <v>-3.1</v>
      </c>
      <c r="BB627">
        <v>3.36</v>
      </c>
      <c r="BC627">
        <v>26.65</v>
      </c>
      <c r="BD627">
        <v>7.47</v>
      </c>
      <c r="BE627">
        <v>20.73</v>
      </c>
      <c r="BF627">
        <v>29.84</v>
      </c>
      <c r="BG627">
        <v>30.9</v>
      </c>
      <c r="BH627">
        <v>-28.74</v>
      </c>
      <c r="BI627">
        <v>-93</v>
      </c>
      <c r="BJ627">
        <v>-135.46</v>
      </c>
      <c r="BK627">
        <v>-166.55</v>
      </c>
      <c r="BL627">
        <v>-59.69</v>
      </c>
      <c r="BM627">
        <v>-174.34</v>
      </c>
      <c r="BN627">
        <v>-237.64</v>
      </c>
      <c r="BO627">
        <v>-507.17</v>
      </c>
      <c r="BP627">
        <v>-38.33</v>
      </c>
      <c r="BQ627">
        <v>-40.15</v>
      </c>
    </row>
    <row r="628" spans="1:69">
      <c r="A628" s="7" t="s">
        <v>1691</v>
      </c>
      <c r="B628" s="7" t="s">
        <v>1690</v>
      </c>
      <c r="C628" s="7" t="s">
        <v>773</v>
      </c>
    </row>
    <row r="629" spans="1:69">
      <c r="A629" s="7" t="s">
        <v>1689</v>
      </c>
      <c r="B629" s="7" t="s">
        <v>1688</v>
      </c>
      <c r="C629" s="7" t="s">
        <v>773</v>
      </c>
      <c r="G629">
        <v>104.24</v>
      </c>
      <c r="K629">
        <v>159.19</v>
      </c>
      <c r="O629">
        <v>180.51</v>
      </c>
      <c r="S629">
        <v>203.03</v>
      </c>
      <c r="U629">
        <v>92.76</v>
      </c>
      <c r="V629">
        <v>139.44</v>
      </c>
      <c r="W629">
        <v>164.17</v>
      </c>
      <c r="X629">
        <v>35.78</v>
      </c>
      <c r="Y629">
        <v>82.39</v>
      </c>
      <c r="Z629">
        <v>113.75</v>
      </c>
      <c r="AA629">
        <v>161.86000000000001</v>
      </c>
      <c r="AB629">
        <v>23.97</v>
      </c>
      <c r="AC629">
        <v>66.650000000000006</v>
      </c>
      <c r="AD629">
        <v>55.72</v>
      </c>
      <c r="AE629">
        <v>125.17</v>
      </c>
      <c r="AF629">
        <v>22.31</v>
      </c>
      <c r="AG629">
        <v>53.13</v>
      </c>
      <c r="AH629">
        <v>62.45</v>
      </c>
      <c r="AI629">
        <v>94.54</v>
      </c>
      <c r="AJ629">
        <v>17.170000000000002</v>
      </c>
      <c r="AK629">
        <v>35.770000000000003</v>
      </c>
      <c r="AL629">
        <v>52.27</v>
      </c>
      <c r="AM629">
        <v>83.85</v>
      </c>
      <c r="AN629">
        <v>17.64</v>
      </c>
      <c r="AO629">
        <v>52.87</v>
      </c>
      <c r="AP629">
        <v>97.1</v>
      </c>
      <c r="AQ629">
        <v>148.66</v>
      </c>
      <c r="AR629">
        <v>47.21</v>
      </c>
      <c r="AS629">
        <v>92.18</v>
      </c>
      <c r="AT629">
        <v>128.62</v>
      </c>
      <c r="AU629">
        <v>202.04</v>
      </c>
      <c r="AV629">
        <v>40.54</v>
      </c>
      <c r="AW629">
        <v>85.66</v>
      </c>
      <c r="AX629">
        <v>123.03</v>
      </c>
      <c r="AY629">
        <v>171.89</v>
      </c>
      <c r="AZ629">
        <v>43.32</v>
      </c>
      <c r="BA629">
        <v>95.55</v>
      </c>
      <c r="BB629">
        <v>134.59</v>
      </c>
      <c r="BC629">
        <v>179.62</v>
      </c>
      <c r="BD629">
        <v>36.64</v>
      </c>
      <c r="BE629">
        <v>80.09</v>
      </c>
      <c r="BF629">
        <v>106.94</v>
      </c>
      <c r="BG629">
        <v>201</v>
      </c>
      <c r="BH629">
        <v>62.8</v>
      </c>
      <c r="BI629">
        <v>173.62</v>
      </c>
      <c r="BJ629">
        <v>176.66</v>
      </c>
      <c r="BK629">
        <v>338.15</v>
      </c>
      <c r="BL629">
        <v>58.23</v>
      </c>
      <c r="BM629">
        <v>173.97</v>
      </c>
      <c r="BN629">
        <v>225.25</v>
      </c>
      <c r="BO629">
        <v>555.13</v>
      </c>
      <c r="BP629">
        <v>51.97</v>
      </c>
      <c r="BQ629">
        <v>94.98</v>
      </c>
    </row>
    <row r="630" spans="1:69">
      <c r="A630" s="7" t="s">
        <v>1687</v>
      </c>
      <c r="B630" s="7" t="s">
        <v>1686</v>
      </c>
      <c r="C630" s="7" t="s">
        <v>773</v>
      </c>
    </row>
    <row r="631" spans="1:69">
      <c r="A631" s="7" t="s">
        <v>1685</v>
      </c>
      <c r="B631" s="7" t="s">
        <v>1684</v>
      </c>
      <c r="C631" s="7" t="s">
        <v>773</v>
      </c>
      <c r="G631">
        <v>1.98</v>
      </c>
      <c r="K631">
        <v>2.13</v>
      </c>
      <c r="O631">
        <v>4.59</v>
      </c>
      <c r="S631">
        <v>5.62</v>
      </c>
      <c r="U631">
        <v>9.74</v>
      </c>
      <c r="V631">
        <v>14.11</v>
      </c>
      <c r="W631">
        <v>1.2</v>
      </c>
      <c r="Y631">
        <v>6.27</v>
      </c>
      <c r="AA631">
        <v>10.53</v>
      </c>
      <c r="AC631">
        <v>2.81</v>
      </c>
      <c r="AE631">
        <v>5.0599999999999996</v>
      </c>
      <c r="AG631">
        <v>1.84</v>
      </c>
      <c r="AI631">
        <v>3.31</v>
      </c>
      <c r="AK631">
        <v>1.25</v>
      </c>
      <c r="AM631">
        <v>4.67</v>
      </c>
      <c r="AO631">
        <v>4.32</v>
      </c>
      <c r="AQ631">
        <v>12.09</v>
      </c>
      <c r="AS631">
        <v>10.46</v>
      </c>
      <c r="AU631">
        <v>22.35</v>
      </c>
      <c r="AW631">
        <v>11.46</v>
      </c>
      <c r="AY631">
        <v>22.49</v>
      </c>
      <c r="BA631">
        <v>10.15</v>
      </c>
      <c r="BC631">
        <v>16.440000000000001</v>
      </c>
      <c r="BE631">
        <v>4.83</v>
      </c>
      <c r="BG631">
        <v>13.57</v>
      </c>
      <c r="BI631">
        <v>18.32</v>
      </c>
      <c r="BK631">
        <v>39.409999999999997</v>
      </c>
      <c r="BM631">
        <v>21.08</v>
      </c>
      <c r="BO631">
        <v>42.59</v>
      </c>
      <c r="BQ631">
        <v>19</v>
      </c>
    </row>
    <row r="632" spans="1:69">
      <c r="A632" s="7" t="s">
        <v>1675</v>
      </c>
      <c r="B632" s="7" t="s">
        <v>1674</v>
      </c>
      <c r="C632" s="7" t="s">
        <v>773</v>
      </c>
    </row>
    <row r="633" spans="1:69">
      <c r="A633" s="7" t="s">
        <v>1673</v>
      </c>
      <c r="B633" s="7" t="s">
        <v>1672</v>
      </c>
      <c r="C633" s="7" t="s">
        <v>773</v>
      </c>
      <c r="AA633">
        <v>1.52</v>
      </c>
      <c r="AE633">
        <v>6.96</v>
      </c>
      <c r="BC633">
        <v>0.22</v>
      </c>
      <c r="BO633">
        <v>3.36</v>
      </c>
    </row>
    <row r="634" spans="1:69">
      <c r="A634" s="7" t="s">
        <v>1671</v>
      </c>
      <c r="B634" s="7" t="s">
        <v>1670</v>
      </c>
      <c r="C634" s="7" t="s">
        <v>773</v>
      </c>
    </row>
    <row r="635" spans="1:69">
      <c r="A635" s="7" t="s">
        <v>1669</v>
      </c>
      <c r="B635" s="7" t="s">
        <v>1668</v>
      </c>
      <c r="C635" s="7" t="s">
        <v>773</v>
      </c>
      <c r="G635">
        <v>2.33</v>
      </c>
      <c r="K635">
        <v>2.2599999999999998</v>
      </c>
      <c r="O635">
        <v>3.2</v>
      </c>
      <c r="S635">
        <v>3.43</v>
      </c>
      <c r="U635">
        <v>1.78</v>
      </c>
      <c r="V635">
        <v>2.6</v>
      </c>
      <c r="W635">
        <v>4.47</v>
      </c>
      <c r="Y635">
        <v>2.09</v>
      </c>
      <c r="AA635">
        <v>4.5999999999999996</v>
      </c>
      <c r="AC635">
        <v>2.0099999999999998</v>
      </c>
      <c r="AE635">
        <v>4.0199999999999996</v>
      </c>
      <c r="AG635">
        <v>2.02</v>
      </c>
      <c r="AI635">
        <v>4.04</v>
      </c>
      <c r="AK635">
        <v>1.54</v>
      </c>
      <c r="AM635">
        <v>3.07</v>
      </c>
      <c r="AO635">
        <v>1.9</v>
      </c>
      <c r="AQ635">
        <v>3.8</v>
      </c>
      <c r="AS635">
        <v>2.85</v>
      </c>
      <c r="AU635">
        <v>5.7</v>
      </c>
      <c r="AW635">
        <v>3.16</v>
      </c>
      <c r="AY635">
        <v>9.0299999999999994</v>
      </c>
      <c r="BA635">
        <v>4.8</v>
      </c>
      <c r="BC635">
        <v>11.25</v>
      </c>
      <c r="BE635">
        <v>4.68</v>
      </c>
      <c r="BG635">
        <v>13.07</v>
      </c>
      <c r="BI635">
        <v>10.34</v>
      </c>
      <c r="BK635">
        <v>21.01</v>
      </c>
      <c r="BM635">
        <v>9.0500000000000007</v>
      </c>
      <c r="BO635">
        <v>19.04</v>
      </c>
      <c r="BQ635">
        <v>9.2100000000000009</v>
      </c>
    </row>
    <row r="636" spans="1:69">
      <c r="A636" s="7" t="s">
        <v>1667</v>
      </c>
      <c r="B636" s="7" t="s">
        <v>210</v>
      </c>
      <c r="C636" s="7" t="s">
        <v>773</v>
      </c>
      <c r="G636">
        <v>99.59</v>
      </c>
      <c r="K636">
        <v>149.44</v>
      </c>
      <c r="O636">
        <v>172.09</v>
      </c>
      <c r="S636">
        <v>189.01</v>
      </c>
      <c r="U636">
        <v>81.19</v>
      </c>
      <c r="V636">
        <v>122.67</v>
      </c>
      <c r="W636">
        <v>153.79</v>
      </c>
      <c r="Y636">
        <v>73.260000000000005</v>
      </c>
      <c r="AA636">
        <v>140.93</v>
      </c>
      <c r="AC636">
        <v>56.61</v>
      </c>
      <c r="AE636">
        <v>104.58</v>
      </c>
      <c r="AG636">
        <v>40.56</v>
      </c>
      <c r="AI636">
        <v>75.69</v>
      </c>
      <c r="AK636">
        <v>31.75</v>
      </c>
      <c r="AM636">
        <v>67.44</v>
      </c>
      <c r="AO636">
        <v>43.54</v>
      </c>
      <c r="AQ636">
        <v>124.13</v>
      </c>
      <c r="AS636">
        <v>71.73</v>
      </c>
      <c r="AU636">
        <v>139.27000000000001</v>
      </c>
      <c r="AW636">
        <v>67.64</v>
      </c>
      <c r="AY636">
        <v>136.47999999999999</v>
      </c>
      <c r="BA636">
        <v>68.67</v>
      </c>
      <c r="BC636">
        <v>134.66999999999999</v>
      </c>
      <c r="BE636">
        <v>63.6</v>
      </c>
      <c r="BG636">
        <v>140.05000000000001</v>
      </c>
      <c r="BI636">
        <v>104.86</v>
      </c>
      <c r="BK636">
        <v>211.7</v>
      </c>
      <c r="BM636">
        <v>107.38</v>
      </c>
      <c r="BO636">
        <v>208.99</v>
      </c>
      <c r="BQ636">
        <v>53.07</v>
      </c>
    </row>
    <row r="637" spans="1:69">
      <c r="A637" s="7" t="s">
        <v>1666</v>
      </c>
      <c r="B637" s="7" t="s">
        <v>208</v>
      </c>
      <c r="C637" s="7" t="s">
        <v>773</v>
      </c>
    </row>
    <row r="638" spans="1:69">
      <c r="A638" s="7" t="s">
        <v>1665</v>
      </c>
      <c r="B638" s="7" t="s">
        <v>206</v>
      </c>
      <c r="C638" s="7" t="s">
        <v>773</v>
      </c>
      <c r="G638">
        <v>0.33</v>
      </c>
      <c r="K638">
        <v>0.31</v>
      </c>
      <c r="O638">
        <v>0.34</v>
      </c>
      <c r="S638">
        <v>0.3</v>
      </c>
      <c r="U638">
        <v>0.02</v>
      </c>
      <c r="V638">
        <v>0.04</v>
      </c>
      <c r="W638">
        <v>0.06</v>
      </c>
      <c r="Y638">
        <v>0.06</v>
      </c>
      <c r="AA638">
        <v>0.14000000000000001</v>
      </c>
      <c r="AC638">
        <v>0.09</v>
      </c>
      <c r="AE638">
        <v>0.22</v>
      </c>
      <c r="AG638">
        <v>0.14000000000000001</v>
      </c>
      <c r="AI638">
        <v>0.27</v>
      </c>
      <c r="AK638">
        <v>0.13</v>
      </c>
      <c r="AM638">
        <v>0.27</v>
      </c>
      <c r="AO638">
        <v>0.24</v>
      </c>
      <c r="AQ638">
        <v>0.75</v>
      </c>
      <c r="AS638">
        <v>0.48</v>
      </c>
      <c r="AU638">
        <v>0.96</v>
      </c>
      <c r="AW638">
        <v>0.48</v>
      </c>
      <c r="AY638">
        <v>0.94</v>
      </c>
      <c r="BA638">
        <v>0.74</v>
      </c>
      <c r="BC638">
        <v>2.0099999999999998</v>
      </c>
      <c r="BE638">
        <v>1.21</v>
      </c>
      <c r="BG638">
        <v>3.84</v>
      </c>
      <c r="BI638">
        <v>5.07</v>
      </c>
      <c r="BK638">
        <v>10.09</v>
      </c>
      <c r="BM638">
        <v>5.0999999999999996</v>
      </c>
      <c r="BO638">
        <v>10.28</v>
      </c>
      <c r="BQ638">
        <v>5.27</v>
      </c>
    </row>
    <row r="639" spans="1:69">
      <c r="A639" s="7" t="s">
        <v>1658</v>
      </c>
      <c r="B639" s="7" t="s">
        <v>1657</v>
      </c>
      <c r="C639" s="7" t="s">
        <v>773</v>
      </c>
      <c r="K639">
        <v>4.6900000000000004</v>
      </c>
      <c r="S639">
        <v>0.51</v>
      </c>
    </row>
    <row r="640" spans="1:69">
      <c r="A640" s="7" t="s">
        <v>1656</v>
      </c>
      <c r="B640" s="7" t="s">
        <v>1655</v>
      </c>
      <c r="C640" s="7" t="s">
        <v>773</v>
      </c>
      <c r="AK640">
        <v>0.01</v>
      </c>
      <c r="AM640">
        <v>0.01</v>
      </c>
      <c r="BE640">
        <v>0.09</v>
      </c>
      <c r="BG640">
        <v>0.9</v>
      </c>
      <c r="BI640">
        <v>0.02</v>
      </c>
      <c r="BK640">
        <v>0.44</v>
      </c>
      <c r="BM640">
        <v>0</v>
      </c>
      <c r="BO640">
        <v>0.31</v>
      </c>
      <c r="BQ640">
        <v>0.9</v>
      </c>
    </row>
    <row r="641" spans="1:69">
      <c r="A641" s="7" t="s">
        <v>1654</v>
      </c>
      <c r="B641" s="7" t="s">
        <v>1653</v>
      </c>
      <c r="C641" s="7" t="s">
        <v>773</v>
      </c>
    </row>
    <row r="642" spans="1:69">
      <c r="A642" s="7" t="s">
        <v>1652</v>
      </c>
      <c r="B642" s="7" t="s">
        <v>1651</v>
      </c>
      <c r="C642" s="7" t="s">
        <v>773</v>
      </c>
      <c r="AK642">
        <v>0.01</v>
      </c>
      <c r="AM642">
        <v>0.01</v>
      </c>
      <c r="BE642">
        <v>0.09</v>
      </c>
      <c r="BG642">
        <v>0.9</v>
      </c>
      <c r="BI642">
        <v>0.02</v>
      </c>
      <c r="BK642">
        <v>0.44</v>
      </c>
      <c r="BM642">
        <v>0</v>
      </c>
      <c r="BO642">
        <v>0.31</v>
      </c>
      <c r="BQ642">
        <v>0.9</v>
      </c>
    </row>
    <row r="643" spans="1:69">
      <c r="A643" s="7" t="s">
        <v>1650</v>
      </c>
      <c r="B643" s="7" t="s">
        <v>1649</v>
      </c>
      <c r="C643" s="7" t="s">
        <v>773</v>
      </c>
    </row>
    <row r="644" spans="1:69">
      <c r="A644" s="7" t="s">
        <v>1648</v>
      </c>
      <c r="B644" s="7" t="s">
        <v>1647</v>
      </c>
      <c r="C644" s="7" t="s">
        <v>773</v>
      </c>
    </row>
    <row r="645" spans="1:69">
      <c r="A645" s="7" t="s">
        <v>1646</v>
      </c>
      <c r="B645" s="7" t="s">
        <v>1645</v>
      </c>
      <c r="C645" s="7" t="s">
        <v>773</v>
      </c>
    </row>
    <row r="646" spans="1:69">
      <c r="A646" s="7" t="s">
        <v>1644</v>
      </c>
      <c r="B646" s="7" t="s">
        <v>1643</v>
      </c>
      <c r="C646" s="7" t="s">
        <v>773</v>
      </c>
    </row>
    <row r="647" spans="1:69">
      <c r="A647" s="7" t="s">
        <v>1642</v>
      </c>
      <c r="B647" s="7" t="s">
        <v>1641</v>
      </c>
      <c r="C647" s="7" t="s">
        <v>773</v>
      </c>
    </row>
    <row r="648" spans="1:69">
      <c r="A648" s="7" t="s">
        <v>1640</v>
      </c>
      <c r="B648" s="7" t="s">
        <v>1639</v>
      </c>
      <c r="C648" s="7" t="s">
        <v>773</v>
      </c>
    </row>
    <row r="649" spans="1:69">
      <c r="A649" s="7" t="s">
        <v>1638</v>
      </c>
      <c r="B649" s="7" t="s">
        <v>1637</v>
      </c>
      <c r="C649" s="7" t="s">
        <v>773</v>
      </c>
    </row>
    <row r="650" spans="1:69">
      <c r="A650" s="7" t="s">
        <v>1636</v>
      </c>
      <c r="B650" s="7" t="s">
        <v>1635</v>
      </c>
      <c r="C650" s="7" t="s">
        <v>773</v>
      </c>
    </row>
    <row r="651" spans="1:69">
      <c r="A651" s="7" t="s">
        <v>1634</v>
      </c>
      <c r="B651" s="7" t="s">
        <v>1633</v>
      </c>
      <c r="C651" s="7" t="s">
        <v>773</v>
      </c>
    </row>
    <row r="652" spans="1:69">
      <c r="A652" s="7" t="s">
        <v>4197</v>
      </c>
      <c r="B652" s="7" t="s">
        <v>4196</v>
      </c>
      <c r="C652" s="7" t="s">
        <v>773</v>
      </c>
    </row>
    <row r="653" spans="1:69">
      <c r="A653" s="7" t="s">
        <v>4195</v>
      </c>
      <c r="B653" s="7" t="s">
        <v>4194</v>
      </c>
      <c r="C653" s="7" t="s">
        <v>773</v>
      </c>
    </row>
    <row r="654" spans="1:69">
      <c r="A654" s="7" t="s">
        <v>1622</v>
      </c>
      <c r="B654" s="7" t="s">
        <v>1621</v>
      </c>
      <c r="C654" s="7" t="s">
        <v>773</v>
      </c>
    </row>
    <row r="655" spans="1:69">
      <c r="A655" s="7" t="s">
        <v>1620</v>
      </c>
      <c r="B655" s="7" t="s">
        <v>1619</v>
      </c>
      <c r="C655" s="7" t="s">
        <v>773</v>
      </c>
      <c r="K655">
        <v>0.11</v>
      </c>
      <c r="AC655">
        <v>0</v>
      </c>
      <c r="AE655">
        <v>0</v>
      </c>
      <c r="AM655">
        <v>0.52</v>
      </c>
      <c r="AO655">
        <v>0</v>
      </c>
      <c r="AQ655">
        <v>0</v>
      </c>
      <c r="AW655">
        <v>0</v>
      </c>
      <c r="AY655">
        <v>0.02</v>
      </c>
      <c r="BC655">
        <v>0.6</v>
      </c>
      <c r="BI655">
        <v>0.01</v>
      </c>
      <c r="BK655">
        <v>0.01</v>
      </c>
      <c r="BM655">
        <v>4.13</v>
      </c>
      <c r="BO655">
        <v>4.13</v>
      </c>
    </row>
    <row r="656" spans="1:69">
      <c r="A656" s="7" t="s">
        <v>1606</v>
      </c>
      <c r="B656" s="7" t="s">
        <v>1605</v>
      </c>
      <c r="C656" s="7" t="s">
        <v>773</v>
      </c>
    </row>
    <row r="657" spans="1:69">
      <c r="A657" s="7" t="s">
        <v>1604</v>
      </c>
      <c r="B657" s="7" t="s">
        <v>1603</v>
      </c>
      <c r="C657" s="7" t="s">
        <v>773</v>
      </c>
    </row>
    <row r="658" spans="1:69">
      <c r="A658" s="7" t="s">
        <v>4193</v>
      </c>
      <c r="B658" s="7" t="s">
        <v>4192</v>
      </c>
      <c r="C658" s="7" t="s">
        <v>773</v>
      </c>
    </row>
    <row r="659" spans="1:69">
      <c r="A659" s="7" t="s">
        <v>4191</v>
      </c>
      <c r="B659" s="7" t="s">
        <v>4190</v>
      </c>
      <c r="C659" s="7" t="s">
        <v>773</v>
      </c>
    </row>
    <row r="660" spans="1:69">
      <c r="A660" s="7" t="s">
        <v>1590</v>
      </c>
      <c r="B660" s="7" t="s">
        <v>1589</v>
      </c>
      <c r="C660" s="7" t="s">
        <v>773</v>
      </c>
    </row>
    <row r="661" spans="1:69">
      <c r="A661" s="7" t="s">
        <v>1588</v>
      </c>
      <c r="B661" s="7" t="s">
        <v>1587</v>
      </c>
      <c r="C661" s="7" t="s">
        <v>773</v>
      </c>
    </row>
    <row r="662" spans="1:69">
      <c r="A662" s="7" t="s">
        <v>1586</v>
      </c>
      <c r="B662" s="7" t="s">
        <v>1585</v>
      </c>
      <c r="C662" s="7" t="s">
        <v>773</v>
      </c>
    </row>
    <row r="663" spans="1:69">
      <c r="A663" s="7" t="s">
        <v>1584</v>
      </c>
      <c r="B663" s="7" t="s">
        <v>1583</v>
      </c>
      <c r="C663" s="7" t="s">
        <v>773</v>
      </c>
    </row>
    <row r="664" spans="1:69">
      <c r="A664" s="7" t="s">
        <v>1572</v>
      </c>
      <c r="B664" s="7" t="s">
        <v>1571</v>
      </c>
      <c r="C664" s="7" t="s">
        <v>773</v>
      </c>
      <c r="AI664">
        <v>5.62</v>
      </c>
      <c r="AM664">
        <v>6.2</v>
      </c>
      <c r="AO664">
        <v>0.12</v>
      </c>
      <c r="AQ664">
        <v>0.12</v>
      </c>
      <c r="AU664">
        <v>33.76</v>
      </c>
      <c r="BG664">
        <v>29.57</v>
      </c>
      <c r="BI664">
        <v>35.01</v>
      </c>
      <c r="BK664">
        <v>55.51</v>
      </c>
      <c r="BM664">
        <v>1.39</v>
      </c>
      <c r="BO664">
        <v>248.43</v>
      </c>
    </row>
    <row r="665" spans="1:69">
      <c r="A665" s="7" t="s">
        <v>1554</v>
      </c>
      <c r="B665" s="7" t="s">
        <v>1553</v>
      </c>
      <c r="C665" s="7" t="s">
        <v>773</v>
      </c>
      <c r="AQ665">
        <v>3.88</v>
      </c>
      <c r="BA665">
        <v>9.6199999999999992</v>
      </c>
      <c r="BC665">
        <v>14.42</v>
      </c>
    </row>
    <row r="666" spans="1:69">
      <c r="A666" s="7" t="s">
        <v>1546</v>
      </c>
      <c r="B666" s="7" t="s">
        <v>1545</v>
      </c>
      <c r="C666" s="7" t="s">
        <v>773</v>
      </c>
    </row>
    <row r="667" spans="1:69">
      <c r="A667" s="7" t="s">
        <v>1534</v>
      </c>
      <c r="B667" s="7" t="s">
        <v>1533</v>
      </c>
      <c r="C667" s="7" t="s">
        <v>773</v>
      </c>
    </row>
    <row r="668" spans="1:69">
      <c r="A668" s="7" t="s">
        <v>1532</v>
      </c>
      <c r="B668" s="7" t="s">
        <v>1531</v>
      </c>
      <c r="C668" s="7" t="s">
        <v>773</v>
      </c>
    </row>
    <row r="669" spans="1:69">
      <c r="A669" s="7" t="s">
        <v>1524</v>
      </c>
      <c r="B669" s="7" t="s">
        <v>1523</v>
      </c>
      <c r="C669" s="7" t="s">
        <v>773</v>
      </c>
      <c r="S669">
        <v>4.16</v>
      </c>
      <c r="U669">
        <v>0.03</v>
      </c>
      <c r="V669">
        <v>0.03</v>
      </c>
      <c r="W669">
        <v>4.66</v>
      </c>
      <c r="Y669">
        <v>0.72</v>
      </c>
      <c r="AA669">
        <v>4.13</v>
      </c>
      <c r="AC669">
        <v>5.13</v>
      </c>
      <c r="AE669">
        <v>4.32</v>
      </c>
      <c r="AG669">
        <v>8.57</v>
      </c>
      <c r="AI669">
        <v>5.61</v>
      </c>
      <c r="AK669">
        <v>1.0900000000000001</v>
      </c>
      <c r="AM669">
        <v>1.67</v>
      </c>
      <c r="AO669">
        <v>2.76</v>
      </c>
      <c r="AQ669">
        <v>3.91</v>
      </c>
      <c r="AS669">
        <v>6.67</v>
      </c>
      <c r="AW669">
        <v>2.92</v>
      </c>
      <c r="AY669">
        <v>2.93</v>
      </c>
      <c r="BA669">
        <v>1.56</v>
      </c>
      <c r="BE669">
        <v>5.67</v>
      </c>
      <c r="BM669">
        <v>25.83</v>
      </c>
      <c r="BO669">
        <v>18</v>
      </c>
      <c r="BQ669">
        <v>7.53</v>
      </c>
    </row>
    <row r="670" spans="1:69">
      <c r="A670" s="7" t="s">
        <v>1518</v>
      </c>
      <c r="B670" s="7" t="s">
        <v>1517</v>
      </c>
      <c r="C670" s="7" t="s">
        <v>773</v>
      </c>
    </row>
    <row r="671" spans="1:69">
      <c r="A671" s="7" t="s">
        <v>4189</v>
      </c>
      <c r="B671" s="7" t="s">
        <v>1352</v>
      </c>
      <c r="C671" s="7" t="s">
        <v>773</v>
      </c>
      <c r="K671">
        <v>0.25</v>
      </c>
      <c r="O671">
        <v>0.28999999999999998</v>
      </c>
      <c r="X671">
        <v>35.78</v>
      </c>
      <c r="Z671">
        <v>113.75</v>
      </c>
      <c r="AB671">
        <v>23.97</v>
      </c>
      <c r="AD671">
        <v>55.72</v>
      </c>
      <c r="AF671">
        <v>22.31</v>
      </c>
      <c r="AH671">
        <v>62.45</v>
      </c>
      <c r="AJ671">
        <v>17.170000000000002</v>
      </c>
      <c r="AL671">
        <v>52.27</v>
      </c>
      <c r="AN671">
        <v>17.64</v>
      </c>
      <c r="AP671">
        <v>97.1</v>
      </c>
      <c r="AR671">
        <v>47.21</v>
      </c>
      <c r="AT671">
        <v>128.62</v>
      </c>
      <c r="AV671">
        <v>40.54</v>
      </c>
      <c r="AX671">
        <v>123.03</v>
      </c>
      <c r="AZ671">
        <v>43.32</v>
      </c>
      <c r="BB671">
        <v>134.59</v>
      </c>
      <c r="BD671">
        <v>36.64</v>
      </c>
      <c r="BF671">
        <v>106.94</v>
      </c>
      <c r="BH671">
        <v>62.8</v>
      </c>
      <c r="BJ671">
        <v>176.66</v>
      </c>
      <c r="BL671">
        <v>58.23</v>
      </c>
      <c r="BN671">
        <v>225.25</v>
      </c>
      <c r="BP671">
        <v>51.97</v>
      </c>
    </row>
    <row r="672" spans="1:69">
      <c r="A672" s="7" t="s">
        <v>1511</v>
      </c>
      <c r="B672" s="7" t="s">
        <v>1510</v>
      </c>
      <c r="C672" s="7" t="s">
        <v>773</v>
      </c>
      <c r="K672">
        <v>0.28000000000000003</v>
      </c>
      <c r="O672">
        <v>1.38</v>
      </c>
      <c r="S672">
        <v>3.53</v>
      </c>
      <c r="U672">
        <v>3.43</v>
      </c>
      <c r="V672">
        <v>4.4800000000000004</v>
      </c>
      <c r="W672">
        <v>2.68</v>
      </c>
      <c r="Y672">
        <v>3.93</v>
      </c>
      <c r="AA672">
        <v>20.64</v>
      </c>
      <c r="AC672">
        <v>23.56</v>
      </c>
      <c r="AE672">
        <v>29.53</v>
      </c>
      <c r="AG672">
        <v>5.71</v>
      </c>
      <c r="AI672">
        <v>11.16</v>
      </c>
      <c r="AK672">
        <v>1.35</v>
      </c>
      <c r="AM672">
        <v>5.0599999999999996</v>
      </c>
      <c r="AO672">
        <v>6.73</v>
      </c>
      <c r="AQ672">
        <v>7.9</v>
      </c>
      <c r="AS672">
        <v>7.33</v>
      </c>
      <c r="AU672">
        <v>13.31</v>
      </c>
      <c r="AW672">
        <v>5.14</v>
      </c>
      <c r="AY672">
        <v>26.57</v>
      </c>
      <c r="BA672">
        <v>0.68</v>
      </c>
      <c r="BC672">
        <v>17.309999999999999</v>
      </c>
      <c r="BE672">
        <v>11.13</v>
      </c>
      <c r="BG672">
        <v>25.67</v>
      </c>
      <c r="BI672">
        <v>34.549999999999997</v>
      </c>
      <c r="BK672">
        <v>122.12</v>
      </c>
      <c r="BM672">
        <v>4.25</v>
      </c>
      <c r="BO672">
        <v>39.159999999999997</v>
      </c>
      <c r="BQ672">
        <v>4.5599999999999996</v>
      </c>
    </row>
    <row r="673" spans="1:69">
      <c r="A673" s="7" t="s">
        <v>1509</v>
      </c>
      <c r="B673" s="7" t="s">
        <v>1508</v>
      </c>
      <c r="C673" s="7" t="s">
        <v>773</v>
      </c>
    </row>
    <row r="674" spans="1:69">
      <c r="A674" s="7" t="s">
        <v>1507</v>
      </c>
      <c r="B674" s="7" t="s">
        <v>1506</v>
      </c>
      <c r="C674" s="7" t="s">
        <v>773</v>
      </c>
      <c r="K674">
        <v>0.28000000000000003</v>
      </c>
      <c r="O674">
        <v>0.45</v>
      </c>
      <c r="S674">
        <v>0.19</v>
      </c>
      <c r="U674">
        <v>0.93</v>
      </c>
      <c r="V674">
        <v>1.55</v>
      </c>
      <c r="Y674">
        <v>1.27</v>
      </c>
      <c r="AA674">
        <v>2.67</v>
      </c>
      <c r="AC674">
        <v>1.67</v>
      </c>
      <c r="AE674">
        <v>3.24</v>
      </c>
      <c r="AG674">
        <v>1.48</v>
      </c>
      <c r="AI674">
        <v>2.79</v>
      </c>
      <c r="AK674">
        <v>1.35</v>
      </c>
      <c r="AM674">
        <v>2.95</v>
      </c>
      <c r="AO674">
        <v>1.66</v>
      </c>
      <c r="AQ674">
        <v>2.84</v>
      </c>
      <c r="AS674">
        <v>1.94</v>
      </c>
      <c r="AU674">
        <v>2.92</v>
      </c>
      <c r="AW674">
        <v>0.62</v>
      </c>
      <c r="AY674">
        <v>1.01</v>
      </c>
      <c r="BA674">
        <v>0.35</v>
      </c>
      <c r="BC674">
        <v>0.89</v>
      </c>
      <c r="BE674">
        <v>1.19</v>
      </c>
      <c r="BG674">
        <v>2.88</v>
      </c>
      <c r="BI674">
        <v>2.2799999999999998</v>
      </c>
      <c r="BK674">
        <v>5.86</v>
      </c>
      <c r="BM674">
        <v>3.18</v>
      </c>
      <c r="BO674">
        <v>5.58</v>
      </c>
      <c r="BQ674">
        <v>0.84</v>
      </c>
    </row>
    <row r="675" spans="1:69">
      <c r="A675" s="7" t="s">
        <v>1505</v>
      </c>
      <c r="B675" s="7" t="s">
        <v>1504</v>
      </c>
      <c r="C675" s="7" t="s">
        <v>773</v>
      </c>
    </row>
    <row r="676" spans="1:69">
      <c r="A676" s="7" t="s">
        <v>1503</v>
      </c>
      <c r="B676" s="7" t="s">
        <v>1502</v>
      </c>
      <c r="C676" s="7" t="s">
        <v>773</v>
      </c>
      <c r="BG676">
        <v>0.03</v>
      </c>
      <c r="BI676">
        <v>0</v>
      </c>
      <c r="BK676">
        <v>0</v>
      </c>
    </row>
    <row r="677" spans="1:69">
      <c r="A677" s="7" t="s">
        <v>1501</v>
      </c>
      <c r="B677" s="7" t="s">
        <v>1500</v>
      </c>
      <c r="C677" s="7" t="s">
        <v>773</v>
      </c>
    </row>
    <row r="678" spans="1:69">
      <c r="A678" s="7" t="s">
        <v>1493</v>
      </c>
      <c r="B678" s="7" t="s">
        <v>1492</v>
      </c>
      <c r="C678" s="7" t="s">
        <v>773</v>
      </c>
    </row>
    <row r="679" spans="1:69">
      <c r="A679" s="7" t="s">
        <v>1491</v>
      </c>
      <c r="B679" s="7" t="s">
        <v>1490</v>
      </c>
      <c r="C679" s="7" t="s">
        <v>773</v>
      </c>
      <c r="BE679">
        <v>0.22</v>
      </c>
      <c r="BG679">
        <v>0.83</v>
      </c>
      <c r="BI679">
        <v>0.91</v>
      </c>
      <c r="BK679">
        <v>0.04</v>
      </c>
      <c r="BM679">
        <v>1.01</v>
      </c>
      <c r="BO679">
        <v>0.92</v>
      </c>
      <c r="BQ679">
        <v>0.31</v>
      </c>
    </row>
    <row r="680" spans="1:69">
      <c r="A680" s="7" t="s">
        <v>1489</v>
      </c>
      <c r="B680" s="7" t="s">
        <v>1488</v>
      </c>
      <c r="C680" s="7" t="s">
        <v>773</v>
      </c>
    </row>
    <row r="681" spans="1:69">
      <c r="A681" s="7" t="s">
        <v>1487</v>
      </c>
      <c r="B681" s="7" t="s">
        <v>1486</v>
      </c>
      <c r="C681" s="7" t="s">
        <v>773</v>
      </c>
      <c r="BE681">
        <v>0.22</v>
      </c>
      <c r="BG681">
        <v>0.83</v>
      </c>
      <c r="BI681">
        <v>0.91</v>
      </c>
      <c r="BK681">
        <v>0.04</v>
      </c>
      <c r="BM681">
        <v>1.01</v>
      </c>
      <c r="BO681">
        <v>0.92</v>
      </c>
      <c r="BQ681">
        <v>0.31</v>
      </c>
    </row>
    <row r="682" spans="1:69">
      <c r="A682" s="7" t="s">
        <v>1485</v>
      </c>
      <c r="B682" s="7" t="s">
        <v>1484</v>
      </c>
      <c r="C682" s="7" t="s">
        <v>773</v>
      </c>
    </row>
    <row r="683" spans="1:69">
      <c r="A683" s="7" t="s">
        <v>1483</v>
      </c>
      <c r="B683" s="7" t="s">
        <v>1482</v>
      </c>
      <c r="C683" s="7" t="s">
        <v>773</v>
      </c>
    </row>
    <row r="684" spans="1:69">
      <c r="A684" s="7" t="s">
        <v>1481</v>
      </c>
      <c r="B684" s="7" t="s">
        <v>1480</v>
      </c>
      <c r="C684" s="7" t="s">
        <v>773</v>
      </c>
    </row>
    <row r="685" spans="1:69">
      <c r="A685" s="7" t="s">
        <v>1479</v>
      </c>
      <c r="B685" s="7" t="s">
        <v>1478</v>
      </c>
      <c r="C685" s="7" t="s">
        <v>773</v>
      </c>
    </row>
    <row r="686" spans="1:69">
      <c r="A686" s="7" t="s">
        <v>1477</v>
      </c>
      <c r="B686" s="7" t="s">
        <v>1476</v>
      </c>
      <c r="C686" s="7" t="s">
        <v>773</v>
      </c>
    </row>
    <row r="687" spans="1:69">
      <c r="A687" s="7" t="s">
        <v>1475</v>
      </c>
      <c r="B687" s="7" t="s">
        <v>1474</v>
      </c>
      <c r="C687" s="7" t="s">
        <v>773</v>
      </c>
    </row>
    <row r="688" spans="1:69">
      <c r="A688" s="7" t="s">
        <v>1473</v>
      </c>
      <c r="B688" s="7" t="s">
        <v>1472</v>
      </c>
      <c r="C688" s="7" t="s">
        <v>773</v>
      </c>
    </row>
    <row r="689" spans="1:69">
      <c r="A689" s="7" t="s">
        <v>1471</v>
      </c>
      <c r="B689" s="7" t="s">
        <v>1470</v>
      </c>
      <c r="C689" s="7" t="s">
        <v>773</v>
      </c>
    </row>
    <row r="690" spans="1:69">
      <c r="A690" s="7" t="s">
        <v>1469</v>
      </c>
      <c r="B690" s="7" t="s">
        <v>1468</v>
      </c>
      <c r="C690" s="7" t="s">
        <v>773</v>
      </c>
    </row>
    <row r="691" spans="1:69">
      <c r="A691" s="7" t="s">
        <v>4188</v>
      </c>
      <c r="B691" s="7" t="s">
        <v>4187</v>
      </c>
      <c r="C691" s="7" t="s">
        <v>773</v>
      </c>
    </row>
    <row r="692" spans="1:69">
      <c r="A692" s="7" t="s">
        <v>4186</v>
      </c>
      <c r="B692" s="7" t="s">
        <v>4185</v>
      </c>
      <c r="C692" s="7" t="s">
        <v>773</v>
      </c>
    </row>
    <row r="693" spans="1:69">
      <c r="A693" s="7" t="s">
        <v>1457</v>
      </c>
      <c r="B693" s="7" t="s">
        <v>1456</v>
      </c>
      <c r="C693" s="7" t="s">
        <v>773</v>
      </c>
    </row>
    <row r="694" spans="1:69">
      <c r="A694" s="7" t="s">
        <v>1455</v>
      </c>
      <c r="B694" s="7" t="s">
        <v>1454</v>
      </c>
      <c r="C694" s="7" t="s">
        <v>773</v>
      </c>
      <c r="S694">
        <v>3.34</v>
      </c>
      <c r="U694">
        <v>2.5</v>
      </c>
      <c r="V694">
        <v>2.93</v>
      </c>
      <c r="W694">
        <v>2.68</v>
      </c>
      <c r="Y694">
        <v>2.65</v>
      </c>
      <c r="AA694">
        <v>17.97</v>
      </c>
      <c r="AC694">
        <v>21.89</v>
      </c>
      <c r="AE694">
        <v>26.3</v>
      </c>
      <c r="AG694">
        <v>4.2300000000000004</v>
      </c>
      <c r="AI694">
        <v>8.3800000000000008</v>
      </c>
      <c r="AM694">
        <v>2.11</v>
      </c>
      <c r="AO694">
        <v>5.0599999999999996</v>
      </c>
      <c r="AQ694">
        <v>5.0599999999999996</v>
      </c>
      <c r="AS694">
        <v>0.02</v>
      </c>
      <c r="AU694">
        <v>0.42</v>
      </c>
      <c r="AW694">
        <v>2.36</v>
      </c>
      <c r="AY694">
        <v>2.52</v>
      </c>
      <c r="BA694">
        <v>0.33</v>
      </c>
      <c r="BC694">
        <v>3.05</v>
      </c>
      <c r="BE694">
        <v>9.7200000000000006</v>
      </c>
      <c r="BG694">
        <v>9.7799999999999994</v>
      </c>
      <c r="BI694">
        <v>6.24</v>
      </c>
      <c r="BK694">
        <v>54.03</v>
      </c>
      <c r="BO694">
        <v>13.17</v>
      </c>
      <c r="BQ694">
        <v>0.19</v>
      </c>
    </row>
    <row r="695" spans="1:69">
      <c r="A695" s="7" t="s">
        <v>1441</v>
      </c>
      <c r="B695" s="7" t="s">
        <v>1440</v>
      </c>
      <c r="C695" s="7" t="s">
        <v>773</v>
      </c>
    </row>
    <row r="696" spans="1:69">
      <c r="A696" s="7" t="s">
        <v>1439</v>
      </c>
      <c r="B696" s="7" t="s">
        <v>1438</v>
      </c>
      <c r="C696" s="7" t="s">
        <v>773</v>
      </c>
    </row>
    <row r="697" spans="1:69">
      <c r="A697" s="7" t="s">
        <v>4184</v>
      </c>
      <c r="B697" s="7" t="s">
        <v>4183</v>
      </c>
      <c r="C697" s="7" t="s">
        <v>773</v>
      </c>
    </row>
    <row r="698" spans="1:69">
      <c r="A698" s="7" t="s">
        <v>4182</v>
      </c>
      <c r="B698" s="7" t="s">
        <v>4181</v>
      </c>
      <c r="C698" s="7" t="s">
        <v>773</v>
      </c>
    </row>
    <row r="699" spans="1:69">
      <c r="A699" s="7" t="s">
        <v>1425</v>
      </c>
      <c r="B699" s="7" t="s">
        <v>1424</v>
      </c>
      <c r="C699" s="7" t="s">
        <v>773</v>
      </c>
    </row>
    <row r="700" spans="1:69">
      <c r="A700" s="7" t="s">
        <v>1423</v>
      </c>
      <c r="B700" s="7" t="s">
        <v>1422</v>
      </c>
      <c r="C700" s="7" t="s">
        <v>773</v>
      </c>
    </row>
    <row r="701" spans="1:69">
      <c r="A701" s="7" t="s">
        <v>1421</v>
      </c>
      <c r="B701" s="7" t="s">
        <v>1420</v>
      </c>
      <c r="C701" s="7" t="s">
        <v>773</v>
      </c>
    </row>
    <row r="702" spans="1:69">
      <c r="A702" s="7" t="s">
        <v>1419</v>
      </c>
      <c r="B702" s="7" t="s">
        <v>1418</v>
      </c>
      <c r="C702" s="7" t="s">
        <v>773</v>
      </c>
    </row>
    <row r="703" spans="1:69">
      <c r="A703" s="7" t="s">
        <v>1407</v>
      </c>
      <c r="B703" s="7" t="s">
        <v>1406</v>
      </c>
      <c r="C703" s="7" t="s">
        <v>773</v>
      </c>
      <c r="BO703">
        <v>19.5</v>
      </c>
      <c r="BQ703">
        <v>3.15</v>
      </c>
    </row>
    <row r="704" spans="1:69">
      <c r="A704" s="7" t="s">
        <v>1391</v>
      </c>
      <c r="B704" s="7" t="s">
        <v>1390</v>
      </c>
      <c r="C704" s="7" t="s">
        <v>773</v>
      </c>
      <c r="AS704">
        <v>5.38</v>
      </c>
      <c r="AU704">
        <v>5.49</v>
      </c>
      <c r="AW704">
        <v>2.15</v>
      </c>
      <c r="AY704">
        <v>23.04</v>
      </c>
    </row>
    <row r="705" spans="1:69">
      <c r="A705" s="7" t="s">
        <v>1383</v>
      </c>
      <c r="B705" s="7" t="s">
        <v>1382</v>
      </c>
      <c r="C705" s="7" t="s">
        <v>773</v>
      </c>
    </row>
    <row r="706" spans="1:69">
      <c r="A706" s="7" t="s">
        <v>1371</v>
      </c>
      <c r="B706" s="7" t="s">
        <v>1370</v>
      </c>
      <c r="C706" s="7" t="s">
        <v>773</v>
      </c>
    </row>
    <row r="707" spans="1:69">
      <c r="A707" s="7" t="s">
        <v>1369</v>
      </c>
      <c r="B707" s="7" t="s">
        <v>1368</v>
      </c>
      <c r="C707" s="7" t="s">
        <v>773</v>
      </c>
    </row>
    <row r="708" spans="1:69">
      <c r="A708" s="7" t="s">
        <v>1361</v>
      </c>
      <c r="B708" s="7" t="s">
        <v>1360</v>
      </c>
      <c r="C708" s="7" t="s">
        <v>773</v>
      </c>
      <c r="O708">
        <v>0.93</v>
      </c>
      <c r="AU708">
        <v>4.49</v>
      </c>
      <c r="BC708">
        <v>13.37</v>
      </c>
      <c r="BG708">
        <v>12.14</v>
      </c>
      <c r="BI708">
        <v>25.11</v>
      </c>
      <c r="BK708">
        <v>62.19</v>
      </c>
    </row>
    <row r="709" spans="1:69">
      <c r="A709" s="7" t="s">
        <v>1357</v>
      </c>
      <c r="B709" s="7" t="s">
        <v>1356</v>
      </c>
      <c r="C709" s="7" t="s">
        <v>773</v>
      </c>
    </row>
    <row r="710" spans="1:69">
      <c r="A710" s="7" t="s">
        <v>4180</v>
      </c>
      <c r="B710" s="7" t="s">
        <v>1352</v>
      </c>
      <c r="C710" s="7" t="s">
        <v>773</v>
      </c>
      <c r="BM710">
        <v>0.05</v>
      </c>
      <c r="BQ710">
        <v>7.0000000000000007E-2</v>
      </c>
    </row>
    <row r="711" spans="1:69">
      <c r="A711" s="7" t="s">
        <v>1351</v>
      </c>
      <c r="B711" s="7" t="s">
        <v>1350</v>
      </c>
      <c r="C711" s="7" t="s">
        <v>773</v>
      </c>
      <c r="G711">
        <v>-32.83</v>
      </c>
      <c r="K711">
        <v>30.5</v>
      </c>
      <c r="O711">
        <v>16.37</v>
      </c>
      <c r="S711">
        <v>2.99</v>
      </c>
      <c r="U711">
        <v>3.32</v>
      </c>
      <c r="V711">
        <v>3.26</v>
      </c>
      <c r="W711">
        <v>1.7</v>
      </c>
      <c r="Y711">
        <v>-2.04</v>
      </c>
      <c r="AA711">
        <v>-4.7</v>
      </c>
      <c r="AC711">
        <v>-2.87</v>
      </c>
      <c r="AE711">
        <v>-14.89</v>
      </c>
      <c r="AG711">
        <v>5.28</v>
      </c>
      <c r="AH711">
        <v>4.8899999999999997</v>
      </c>
      <c r="AI711">
        <v>0.89</v>
      </c>
      <c r="AJ711">
        <v>1.24</v>
      </c>
      <c r="AK711">
        <v>-21.67</v>
      </c>
      <c r="AL711">
        <v>-41.62</v>
      </c>
      <c r="AM711">
        <v>-14.82</v>
      </c>
      <c r="AN711">
        <v>-2.78</v>
      </c>
      <c r="AO711">
        <v>-24.17</v>
      </c>
      <c r="AP711">
        <v>-19.64</v>
      </c>
      <c r="AQ711">
        <v>8.58</v>
      </c>
      <c r="AR711">
        <v>-63.85</v>
      </c>
      <c r="AS711">
        <v>-10.76</v>
      </c>
      <c r="AT711">
        <v>-63.26</v>
      </c>
      <c r="AU711">
        <v>-39.47</v>
      </c>
      <c r="AW711">
        <v>9.6</v>
      </c>
      <c r="AX711">
        <v>14.56</v>
      </c>
      <c r="AY711">
        <v>20.89</v>
      </c>
      <c r="AZ711">
        <v>-22.73</v>
      </c>
      <c r="BA711">
        <v>-15.48</v>
      </c>
      <c r="BB711">
        <v>-9.9700000000000006</v>
      </c>
      <c r="BC711">
        <v>-33.380000000000003</v>
      </c>
      <c r="BD711">
        <v>1.28</v>
      </c>
      <c r="BE711">
        <v>2.0099999999999998</v>
      </c>
      <c r="BF711">
        <v>-128.63</v>
      </c>
      <c r="BG711">
        <v>-128.69999999999999</v>
      </c>
      <c r="BH711">
        <v>-34.08</v>
      </c>
      <c r="BI711">
        <v>-21.97</v>
      </c>
      <c r="BJ711">
        <v>-6.61</v>
      </c>
      <c r="BK711">
        <v>-19.690000000000001</v>
      </c>
      <c r="BL711">
        <v>-7.77</v>
      </c>
      <c r="BM711">
        <v>-7.78</v>
      </c>
      <c r="BN711">
        <v>35.14</v>
      </c>
      <c r="BO711">
        <v>35.450000000000003</v>
      </c>
      <c r="BP711">
        <v>-10.77</v>
      </c>
      <c r="BQ711">
        <v>-1.47</v>
      </c>
    </row>
    <row r="712" spans="1:69">
      <c r="A712" s="7" t="s">
        <v>1349</v>
      </c>
      <c r="B712" s="7" t="s">
        <v>1348</v>
      </c>
      <c r="C712" s="7" t="s">
        <v>773</v>
      </c>
      <c r="G712">
        <v>-28.15</v>
      </c>
      <c r="K712">
        <v>5.87</v>
      </c>
      <c r="O712">
        <v>16.82</v>
      </c>
      <c r="S712">
        <v>1.78</v>
      </c>
      <c r="U712">
        <v>-1.25</v>
      </c>
      <c r="V712">
        <v>4.34</v>
      </c>
      <c r="W712">
        <v>-0.73</v>
      </c>
      <c r="Y712">
        <v>-1.78</v>
      </c>
      <c r="AA712">
        <v>1.47</v>
      </c>
      <c r="AC712">
        <v>-0.83</v>
      </c>
      <c r="AE712">
        <v>-7.04</v>
      </c>
      <c r="AG712">
        <v>6.56</v>
      </c>
      <c r="AI712">
        <v>6.09</v>
      </c>
      <c r="AK712">
        <v>-18.079999999999998</v>
      </c>
      <c r="AM712">
        <v>-6.82</v>
      </c>
      <c r="AO712">
        <v>-28.01</v>
      </c>
      <c r="AQ712">
        <v>-9.35</v>
      </c>
      <c r="AS712">
        <v>-7.46</v>
      </c>
      <c r="AU712">
        <v>1.38</v>
      </c>
      <c r="AW712">
        <v>-9.17</v>
      </c>
      <c r="AY712">
        <v>7.39</v>
      </c>
      <c r="BA712">
        <v>-7.59</v>
      </c>
      <c r="BC712">
        <v>-7.79</v>
      </c>
      <c r="BE712">
        <v>1.78</v>
      </c>
      <c r="BG712">
        <v>38.200000000000003</v>
      </c>
      <c r="BI712">
        <v>48.98</v>
      </c>
      <c r="BK712">
        <v>47.37</v>
      </c>
      <c r="BM712">
        <v>21.99</v>
      </c>
      <c r="BO712">
        <v>20.65</v>
      </c>
      <c r="BQ712">
        <v>-15.82</v>
      </c>
    </row>
    <row r="713" spans="1:69">
      <c r="A713" s="7" t="s">
        <v>1347</v>
      </c>
      <c r="B713" s="7" t="s">
        <v>202</v>
      </c>
      <c r="C713" s="7" t="s">
        <v>773</v>
      </c>
      <c r="G713">
        <v>-25.15</v>
      </c>
      <c r="K713">
        <v>19.899999999999999</v>
      </c>
      <c r="O713">
        <v>23.91</v>
      </c>
      <c r="S713">
        <v>-2.97</v>
      </c>
      <c r="U713">
        <v>-2.23</v>
      </c>
      <c r="V713">
        <v>2.19</v>
      </c>
      <c r="W713">
        <v>-0.18</v>
      </c>
      <c r="Y713">
        <v>-2.06</v>
      </c>
      <c r="AA713">
        <v>0.84</v>
      </c>
      <c r="AC713">
        <v>2.66</v>
      </c>
      <c r="AE713">
        <v>-3.64</v>
      </c>
      <c r="AG713">
        <v>2.61</v>
      </c>
      <c r="AI713">
        <v>1.61</v>
      </c>
      <c r="AK713">
        <v>-1.21</v>
      </c>
      <c r="AM713">
        <v>-2.23</v>
      </c>
      <c r="AO713">
        <v>-5.72</v>
      </c>
      <c r="AQ713">
        <v>-6.39</v>
      </c>
      <c r="AS713">
        <v>1.96</v>
      </c>
      <c r="AU713">
        <v>0</v>
      </c>
      <c r="AW713">
        <v>-5.05</v>
      </c>
      <c r="AY713">
        <v>4.67</v>
      </c>
      <c r="BA713">
        <v>-9.42</v>
      </c>
      <c r="BC713">
        <v>-9.61</v>
      </c>
      <c r="BE713">
        <v>3.32</v>
      </c>
      <c r="BG713">
        <v>-3.14</v>
      </c>
      <c r="BI713">
        <v>19</v>
      </c>
      <c r="BK713">
        <v>33.090000000000003</v>
      </c>
      <c r="BM713">
        <v>-3.6</v>
      </c>
      <c r="BO713">
        <v>-20.96</v>
      </c>
      <c r="BQ713">
        <v>0.81</v>
      </c>
    </row>
    <row r="714" spans="1:69">
      <c r="A714" s="7" t="s">
        <v>1334</v>
      </c>
      <c r="B714" s="7" t="s">
        <v>1333</v>
      </c>
      <c r="C714" s="7" t="s">
        <v>773</v>
      </c>
    </row>
    <row r="715" spans="1:69">
      <c r="A715" s="7" t="s">
        <v>1332</v>
      </c>
      <c r="B715" s="7" t="s">
        <v>200</v>
      </c>
      <c r="C715" s="7" t="s">
        <v>773</v>
      </c>
      <c r="AC715">
        <v>-2.62</v>
      </c>
      <c r="AE715">
        <v>-4.2</v>
      </c>
      <c r="AG715">
        <v>3.16</v>
      </c>
      <c r="AI715">
        <v>4.2</v>
      </c>
      <c r="BG715">
        <v>26.91</v>
      </c>
      <c r="BI715">
        <v>23.16</v>
      </c>
      <c r="BK715">
        <v>14.68</v>
      </c>
      <c r="BM715">
        <v>17.5</v>
      </c>
      <c r="BO715">
        <v>32.47</v>
      </c>
      <c r="BQ715">
        <v>-1.1299999999999999</v>
      </c>
    </row>
    <row r="716" spans="1:69">
      <c r="A716" s="7" t="s">
        <v>1331</v>
      </c>
      <c r="B716" s="7" t="s">
        <v>1330</v>
      </c>
      <c r="C716" s="7" t="s">
        <v>773</v>
      </c>
      <c r="G716">
        <v>0.36</v>
      </c>
      <c r="K716">
        <v>-3.52</v>
      </c>
      <c r="O716">
        <v>-5.55</v>
      </c>
      <c r="S716">
        <v>-4.2</v>
      </c>
      <c r="W716">
        <v>-2.17</v>
      </c>
    </row>
    <row r="717" spans="1:69">
      <c r="A717" s="7" t="s">
        <v>1329</v>
      </c>
      <c r="B717" s="7" t="s">
        <v>1328</v>
      </c>
      <c r="C717" s="7" t="s">
        <v>773</v>
      </c>
      <c r="G717">
        <v>0</v>
      </c>
      <c r="K717">
        <v>0</v>
      </c>
      <c r="O717">
        <v>0</v>
      </c>
    </row>
    <row r="718" spans="1:69">
      <c r="A718" s="7" t="s">
        <v>1327</v>
      </c>
      <c r="B718" s="7" t="s">
        <v>1326</v>
      </c>
      <c r="C718" s="7" t="s">
        <v>773</v>
      </c>
    </row>
    <row r="719" spans="1:69">
      <c r="A719" s="7" t="s">
        <v>1325</v>
      </c>
      <c r="B719" s="7" t="s">
        <v>1324</v>
      </c>
      <c r="C719" s="7" t="s">
        <v>773</v>
      </c>
    </row>
    <row r="720" spans="1:69">
      <c r="A720" s="7" t="s">
        <v>1323</v>
      </c>
      <c r="B720" s="7" t="s">
        <v>1322</v>
      </c>
      <c r="C720" s="7" t="s">
        <v>773</v>
      </c>
      <c r="G720">
        <v>0.27</v>
      </c>
      <c r="K720">
        <v>-0.45</v>
      </c>
      <c r="O720">
        <v>-0.13</v>
      </c>
      <c r="S720">
        <v>0.01</v>
      </c>
      <c r="U720">
        <v>0.28999999999999998</v>
      </c>
      <c r="V720">
        <v>0.56000000000000005</v>
      </c>
      <c r="W720">
        <v>-7.0000000000000007E-2</v>
      </c>
    </row>
    <row r="721" spans="1:69">
      <c r="A721" s="7" t="s">
        <v>1321</v>
      </c>
      <c r="B721" s="7" t="s">
        <v>1320</v>
      </c>
      <c r="C721" s="7" t="s">
        <v>773</v>
      </c>
    </row>
    <row r="722" spans="1:69">
      <c r="A722" s="7" t="s">
        <v>1319</v>
      </c>
      <c r="B722" s="7" t="s">
        <v>1318</v>
      </c>
      <c r="C722" s="7" t="s">
        <v>773</v>
      </c>
      <c r="G722">
        <v>-0.28000000000000003</v>
      </c>
      <c r="K722">
        <v>-1.94</v>
      </c>
      <c r="O722">
        <v>-1.4</v>
      </c>
      <c r="S722">
        <v>1.37</v>
      </c>
      <c r="U722">
        <v>0.69</v>
      </c>
      <c r="V722">
        <v>1.59</v>
      </c>
      <c r="W722">
        <v>1.69</v>
      </c>
    </row>
    <row r="723" spans="1:69">
      <c r="A723" s="7" t="s">
        <v>1317</v>
      </c>
      <c r="B723" s="7" t="s">
        <v>1316</v>
      </c>
      <c r="C723" s="7" t="s">
        <v>773</v>
      </c>
    </row>
    <row r="724" spans="1:69">
      <c r="A724" s="7" t="s">
        <v>1315</v>
      </c>
      <c r="B724" s="7" t="s">
        <v>1314</v>
      </c>
      <c r="C724" s="7" t="s">
        <v>773</v>
      </c>
      <c r="O724">
        <v>-0.01</v>
      </c>
      <c r="S724">
        <v>7.57</v>
      </c>
      <c r="Y724">
        <v>0.27</v>
      </c>
      <c r="AA724">
        <v>0.53</v>
      </c>
    </row>
    <row r="725" spans="1:69">
      <c r="A725" s="7" t="s">
        <v>1313</v>
      </c>
      <c r="B725" s="7" t="s">
        <v>1312</v>
      </c>
      <c r="C725" s="7" t="s">
        <v>773</v>
      </c>
      <c r="G725">
        <v>-3.35</v>
      </c>
      <c r="K725">
        <v>-8.1300000000000008</v>
      </c>
    </row>
    <row r="726" spans="1:69">
      <c r="A726" s="7" t="s">
        <v>1311</v>
      </c>
      <c r="B726" s="7" t="s">
        <v>1310</v>
      </c>
      <c r="C726" s="7" t="s">
        <v>773</v>
      </c>
    </row>
    <row r="727" spans="1:69">
      <c r="A727" s="7" t="s">
        <v>1309</v>
      </c>
      <c r="B727" s="7" t="s">
        <v>1308</v>
      </c>
      <c r="C727" s="7" t="s">
        <v>773</v>
      </c>
    </row>
    <row r="728" spans="1:69">
      <c r="A728" s="7" t="s">
        <v>1307</v>
      </c>
      <c r="B728" s="7" t="s">
        <v>1306</v>
      </c>
      <c r="C728" s="7" t="s">
        <v>773</v>
      </c>
    </row>
    <row r="729" spans="1:69">
      <c r="A729" s="7" t="s">
        <v>1305</v>
      </c>
      <c r="B729" s="7" t="s">
        <v>1304</v>
      </c>
      <c r="C729" s="7" t="s">
        <v>773</v>
      </c>
    </row>
    <row r="730" spans="1:69">
      <c r="A730" s="7" t="s">
        <v>1303</v>
      </c>
      <c r="B730" s="7" t="s">
        <v>1302</v>
      </c>
      <c r="C730" s="7" t="s">
        <v>773</v>
      </c>
    </row>
    <row r="731" spans="1:69">
      <c r="A731" s="7" t="s">
        <v>1301</v>
      </c>
      <c r="B731" s="7" t="s">
        <v>1300</v>
      </c>
      <c r="C731" s="7" t="s">
        <v>773</v>
      </c>
    </row>
    <row r="732" spans="1:69">
      <c r="A732" s="7" t="s">
        <v>1299</v>
      </c>
      <c r="B732" s="7" t="s">
        <v>1298</v>
      </c>
      <c r="C732" s="7" t="s">
        <v>773</v>
      </c>
      <c r="Y732">
        <v>0.02</v>
      </c>
      <c r="AA732">
        <v>0.1</v>
      </c>
      <c r="AC732">
        <v>-0.86</v>
      </c>
      <c r="AE732">
        <v>0.79</v>
      </c>
      <c r="AG732">
        <v>0.8</v>
      </c>
      <c r="AI732">
        <v>0.28000000000000003</v>
      </c>
      <c r="AK732">
        <v>-16.86</v>
      </c>
      <c r="AM732">
        <v>-4.59</v>
      </c>
      <c r="AO732">
        <v>-22.29</v>
      </c>
      <c r="AQ732">
        <v>-2.96</v>
      </c>
      <c r="AS732">
        <v>-9.42</v>
      </c>
      <c r="AU732">
        <v>1.38</v>
      </c>
      <c r="AW732">
        <v>-4.12</v>
      </c>
      <c r="AY732">
        <v>2.73</v>
      </c>
      <c r="BA732">
        <v>1.83</v>
      </c>
      <c r="BC732">
        <v>1.82</v>
      </c>
      <c r="BE732">
        <v>-1.54</v>
      </c>
      <c r="BG732">
        <v>14.43</v>
      </c>
      <c r="BI732">
        <v>6.81</v>
      </c>
      <c r="BK732">
        <v>-0.4</v>
      </c>
      <c r="BM732">
        <v>8.1</v>
      </c>
      <c r="BO732">
        <v>9.14</v>
      </c>
      <c r="BQ732">
        <v>-15.5</v>
      </c>
    </row>
    <row r="733" spans="1:69">
      <c r="A733" s="7" t="s">
        <v>1297</v>
      </c>
      <c r="B733" s="7" t="s">
        <v>1296</v>
      </c>
      <c r="C733" s="7" t="s">
        <v>773</v>
      </c>
    </row>
    <row r="734" spans="1:69">
      <c r="A734" s="7" t="s">
        <v>1295</v>
      </c>
      <c r="B734" s="7" t="s">
        <v>1294</v>
      </c>
      <c r="C734" s="7" t="s">
        <v>773</v>
      </c>
      <c r="G734">
        <v>-4.68</v>
      </c>
      <c r="K734">
        <v>24.63</v>
      </c>
      <c r="O734">
        <v>-0.46</v>
      </c>
      <c r="S734">
        <v>1.2</v>
      </c>
      <c r="U734">
        <v>4.57</v>
      </c>
      <c r="V734">
        <v>-1.08</v>
      </c>
      <c r="W734">
        <v>2.42</v>
      </c>
      <c r="Y734">
        <v>-0.26</v>
      </c>
      <c r="AA734">
        <v>-6.17</v>
      </c>
      <c r="AC734">
        <v>-2.04</v>
      </c>
      <c r="AE734">
        <v>-7.85</v>
      </c>
      <c r="AG734">
        <v>-1.28</v>
      </c>
      <c r="AI734">
        <v>-5.2</v>
      </c>
      <c r="AK734">
        <v>-3.6</v>
      </c>
      <c r="AM734">
        <v>-8.01</v>
      </c>
      <c r="AO734">
        <v>3.83</v>
      </c>
      <c r="AQ734">
        <v>17.93</v>
      </c>
      <c r="AS734">
        <v>-3.3</v>
      </c>
      <c r="AU734">
        <v>-40.85</v>
      </c>
      <c r="AW734">
        <v>18.760000000000002</v>
      </c>
      <c r="AY734">
        <v>13.5</v>
      </c>
      <c r="BA734">
        <v>-7.89</v>
      </c>
      <c r="BC734">
        <v>-25.59</v>
      </c>
      <c r="BE734">
        <v>0.23</v>
      </c>
      <c r="BG734">
        <v>-166.9</v>
      </c>
      <c r="BI734">
        <v>-70.95</v>
      </c>
      <c r="BK734">
        <v>-67.06</v>
      </c>
      <c r="BM734">
        <v>-29.77</v>
      </c>
      <c r="BO734">
        <v>14.8</v>
      </c>
      <c r="BQ734">
        <v>14.36</v>
      </c>
    </row>
    <row r="735" spans="1:69">
      <c r="A735" s="7" t="s">
        <v>1293</v>
      </c>
      <c r="B735" s="7" t="s">
        <v>198</v>
      </c>
      <c r="C735" s="7" t="s">
        <v>773</v>
      </c>
      <c r="G735">
        <v>-6.83</v>
      </c>
      <c r="K735">
        <v>-14.89</v>
      </c>
      <c r="O735">
        <v>-14.74</v>
      </c>
      <c r="S735">
        <v>-12.11</v>
      </c>
      <c r="U735">
        <v>4.88</v>
      </c>
      <c r="V735">
        <v>-1.37</v>
      </c>
      <c r="W735">
        <v>-13.47</v>
      </c>
      <c r="Y735">
        <v>0.02</v>
      </c>
      <c r="AA735">
        <v>0.05</v>
      </c>
      <c r="AC735">
        <v>-1.91</v>
      </c>
      <c r="AE735">
        <v>-2.14</v>
      </c>
      <c r="AG735">
        <v>-0.33</v>
      </c>
      <c r="AI735">
        <v>0.25</v>
      </c>
      <c r="AK735">
        <v>1.0900000000000001</v>
      </c>
      <c r="AM735">
        <v>3.84</v>
      </c>
      <c r="AO735">
        <v>0.16</v>
      </c>
      <c r="AQ735">
        <v>3.53</v>
      </c>
      <c r="AS735">
        <v>-13.13</v>
      </c>
      <c r="AU735">
        <v>-40.81</v>
      </c>
      <c r="AW735">
        <v>7.07</v>
      </c>
      <c r="AY735">
        <v>5.87</v>
      </c>
      <c r="BA735">
        <v>-5.97</v>
      </c>
      <c r="BC735">
        <v>-9.0399999999999991</v>
      </c>
      <c r="BE735">
        <v>3.07</v>
      </c>
      <c r="BG735">
        <v>-81.96</v>
      </c>
      <c r="BI735">
        <v>-65.849999999999994</v>
      </c>
      <c r="BK735">
        <v>-41.62</v>
      </c>
      <c r="BM735">
        <v>-21.09</v>
      </c>
      <c r="BO735">
        <v>32.479999999999997</v>
      </c>
      <c r="BQ735">
        <v>14.73</v>
      </c>
    </row>
    <row r="736" spans="1:69">
      <c r="A736" s="7" t="s">
        <v>1282</v>
      </c>
      <c r="B736" s="7" t="s">
        <v>1281</v>
      </c>
      <c r="C736" s="7" t="s">
        <v>773</v>
      </c>
    </row>
    <row r="737" spans="1:69">
      <c r="A737" s="7" t="s">
        <v>1280</v>
      </c>
      <c r="B737" s="7" t="s">
        <v>1279</v>
      </c>
      <c r="C737" s="7" t="s">
        <v>773</v>
      </c>
    </row>
    <row r="738" spans="1:69">
      <c r="A738" s="7" t="s">
        <v>1278</v>
      </c>
      <c r="B738" s="7" t="s">
        <v>1277</v>
      </c>
      <c r="C738" s="7" t="s">
        <v>773</v>
      </c>
    </row>
    <row r="739" spans="1:69">
      <c r="A739" s="7" t="s">
        <v>1276</v>
      </c>
      <c r="B739" s="7" t="s">
        <v>1275</v>
      </c>
      <c r="C739" s="7" t="s">
        <v>773</v>
      </c>
    </row>
    <row r="740" spans="1:69">
      <c r="A740" s="7" t="s">
        <v>1274</v>
      </c>
      <c r="B740" s="7" t="s">
        <v>1273</v>
      </c>
      <c r="C740" s="7" t="s">
        <v>773</v>
      </c>
      <c r="G740">
        <v>-0.09</v>
      </c>
      <c r="K740">
        <v>0.2</v>
      </c>
      <c r="O740">
        <v>-0.01</v>
      </c>
      <c r="S740">
        <v>0.09</v>
      </c>
      <c r="U740">
        <v>0</v>
      </c>
      <c r="V740">
        <v>0.17</v>
      </c>
      <c r="W740">
        <v>0.25</v>
      </c>
    </row>
    <row r="741" spans="1:69">
      <c r="A741" s="7" t="s">
        <v>1272</v>
      </c>
      <c r="B741" s="7" t="s">
        <v>1271</v>
      </c>
      <c r="C741" s="7" t="s">
        <v>773</v>
      </c>
    </row>
    <row r="742" spans="1:69">
      <c r="A742" s="7" t="s">
        <v>1270</v>
      </c>
      <c r="B742" s="7" t="s">
        <v>1269</v>
      </c>
      <c r="C742" s="7" t="s">
        <v>773</v>
      </c>
      <c r="G742">
        <v>2.4</v>
      </c>
      <c r="K742">
        <v>39.799999999999997</v>
      </c>
      <c r="O742">
        <v>17.32</v>
      </c>
      <c r="S742">
        <v>21.92</v>
      </c>
      <c r="U742">
        <v>0.17</v>
      </c>
      <c r="V742">
        <v>0.62</v>
      </c>
      <c r="W742">
        <v>19.25</v>
      </c>
      <c r="Y742">
        <v>-0.02</v>
      </c>
      <c r="AA742">
        <v>-0.59</v>
      </c>
      <c r="AC742">
        <v>-0.02</v>
      </c>
      <c r="AE742">
        <v>-1.01</v>
      </c>
      <c r="AG742">
        <v>-0.32</v>
      </c>
      <c r="AI742">
        <v>0.21</v>
      </c>
      <c r="AK742">
        <v>0.19</v>
      </c>
      <c r="AM742">
        <v>1.1200000000000001</v>
      </c>
      <c r="AO742">
        <v>2.1800000000000002</v>
      </c>
      <c r="AQ742">
        <v>8.0399999999999991</v>
      </c>
      <c r="AS742">
        <v>10.19</v>
      </c>
      <c r="AU742">
        <v>-0.68</v>
      </c>
      <c r="AW742">
        <v>12.15</v>
      </c>
      <c r="AY742">
        <v>9.01</v>
      </c>
      <c r="BA742">
        <v>-2.2400000000000002</v>
      </c>
      <c r="BC742">
        <v>-2.92</v>
      </c>
      <c r="BE742">
        <v>-2.17</v>
      </c>
      <c r="BG742">
        <v>11.78</v>
      </c>
      <c r="BI742">
        <v>-3.74</v>
      </c>
      <c r="BK742">
        <v>-7.8</v>
      </c>
      <c r="BM742">
        <v>-6.73</v>
      </c>
      <c r="BO742">
        <v>-1.45</v>
      </c>
      <c r="BQ742">
        <v>-0.6</v>
      </c>
    </row>
    <row r="743" spans="1:69">
      <c r="A743" s="7" t="s">
        <v>1268</v>
      </c>
      <c r="B743" s="7" t="s">
        <v>1267</v>
      </c>
      <c r="C743" s="7" t="s">
        <v>773</v>
      </c>
      <c r="K743">
        <v>1.87</v>
      </c>
    </row>
    <row r="744" spans="1:69">
      <c r="A744" s="7" t="s">
        <v>1266</v>
      </c>
      <c r="B744" s="7" t="s">
        <v>1265</v>
      </c>
      <c r="C744" s="7" t="s">
        <v>773</v>
      </c>
      <c r="G744">
        <v>3.3</v>
      </c>
    </row>
    <row r="745" spans="1:69">
      <c r="A745" s="7" t="s">
        <v>1264</v>
      </c>
      <c r="B745" s="7" t="s">
        <v>1263</v>
      </c>
      <c r="C745" s="7" t="s">
        <v>773</v>
      </c>
    </row>
    <row r="746" spans="1:69">
      <c r="A746" s="7" t="s">
        <v>1262</v>
      </c>
      <c r="B746" s="7" t="s">
        <v>1261</v>
      </c>
      <c r="C746" s="7" t="s">
        <v>773</v>
      </c>
    </row>
    <row r="747" spans="1:69">
      <c r="A747" s="7" t="s">
        <v>1260</v>
      </c>
      <c r="B747" s="7" t="s">
        <v>1259</v>
      </c>
      <c r="C747" s="7" t="s">
        <v>773</v>
      </c>
      <c r="S747">
        <v>-5.2</v>
      </c>
    </row>
    <row r="748" spans="1:69">
      <c r="A748" s="7" t="s">
        <v>4179</v>
      </c>
      <c r="B748" s="7" t="s">
        <v>4178</v>
      </c>
      <c r="C748" s="7" t="s">
        <v>773</v>
      </c>
      <c r="G748">
        <v>-3.36</v>
      </c>
      <c r="K748">
        <v>-2.35</v>
      </c>
      <c r="O748">
        <v>-3.02</v>
      </c>
      <c r="S748">
        <v>-3.49</v>
      </c>
      <c r="U748">
        <v>-0.48</v>
      </c>
      <c r="V748">
        <v>-0.5</v>
      </c>
      <c r="W748">
        <v>-3.61</v>
      </c>
      <c r="Y748">
        <v>-0.13</v>
      </c>
      <c r="AA748">
        <v>-5.31</v>
      </c>
      <c r="AC748">
        <v>-0.12</v>
      </c>
      <c r="AE748">
        <v>-4.84</v>
      </c>
      <c r="AG748">
        <v>-0.42</v>
      </c>
      <c r="AI748">
        <v>-5.53</v>
      </c>
      <c r="AK748">
        <v>-4.97</v>
      </c>
      <c r="AM748">
        <v>-13.18</v>
      </c>
      <c r="AO748">
        <v>1.58</v>
      </c>
      <c r="AQ748">
        <v>-8.68</v>
      </c>
      <c r="AS748">
        <v>0.17</v>
      </c>
      <c r="AU748">
        <v>0.17</v>
      </c>
      <c r="AY748">
        <v>-1.27</v>
      </c>
      <c r="BA748">
        <v>0.43</v>
      </c>
      <c r="BC748">
        <v>-14.18</v>
      </c>
      <c r="BE748">
        <v>0.23</v>
      </c>
      <c r="BG748">
        <v>-96.2</v>
      </c>
      <c r="BI748">
        <v>0.69</v>
      </c>
      <c r="BK748">
        <v>-16.649999999999999</v>
      </c>
      <c r="BM748">
        <v>-0.45</v>
      </c>
      <c r="BO748">
        <v>-15.17</v>
      </c>
      <c r="BQ748">
        <v>-2.0699999999999998</v>
      </c>
    </row>
    <row r="749" spans="1:69">
      <c r="A749" s="7" t="s">
        <v>1246</v>
      </c>
      <c r="B749" s="7" t="s">
        <v>1245</v>
      </c>
      <c r="C749" s="7" t="s">
        <v>773</v>
      </c>
      <c r="G749">
        <v>-0.1</v>
      </c>
    </row>
    <row r="750" spans="1:69">
      <c r="A750" s="7" t="s">
        <v>1244</v>
      </c>
      <c r="B750" s="7" t="s">
        <v>1243</v>
      </c>
      <c r="C750" s="7" t="s">
        <v>773</v>
      </c>
    </row>
    <row r="751" spans="1:69">
      <c r="A751" s="7" t="s">
        <v>1242</v>
      </c>
      <c r="B751" s="7" t="s">
        <v>1241</v>
      </c>
      <c r="C751" s="7" t="s">
        <v>773</v>
      </c>
    </row>
    <row r="752" spans="1:69">
      <c r="A752" s="7" t="s">
        <v>1240</v>
      </c>
      <c r="B752" s="7" t="s">
        <v>1239</v>
      </c>
      <c r="C752" s="7" t="s">
        <v>773</v>
      </c>
    </row>
    <row r="753" spans="1:69">
      <c r="A753" s="7" t="s">
        <v>1238</v>
      </c>
      <c r="B753" s="7" t="s">
        <v>1237</v>
      </c>
      <c r="C753" s="7" t="s">
        <v>773</v>
      </c>
    </row>
    <row r="754" spans="1:69">
      <c r="A754" s="7" t="s">
        <v>1236</v>
      </c>
      <c r="B754" s="7" t="s">
        <v>1235</v>
      </c>
      <c r="C754" s="7" t="s">
        <v>773</v>
      </c>
    </row>
    <row r="755" spans="1:69">
      <c r="A755" s="7" t="s">
        <v>1234</v>
      </c>
      <c r="B755" s="7" t="s">
        <v>1233</v>
      </c>
      <c r="C755" s="7" t="s">
        <v>773</v>
      </c>
      <c r="Y755">
        <v>-0.13</v>
      </c>
      <c r="AA755">
        <v>-0.32</v>
      </c>
      <c r="AC755">
        <v>0</v>
      </c>
      <c r="AE755">
        <v>0.14000000000000001</v>
      </c>
      <c r="AG755">
        <v>-0.21</v>
      </c>
      <c r="AI755">
        <v>-0.14000000000000001</v>
      </c>
      <c r="AK755">
        <v>0.09</v>
      </c>
      <c r="AM755">
        <v>0.21</v>
      </c>
      <c r="AO755">
        <v>-0.09</v>
      </c>
      <c r="AQ755">
        <v>15.03</v>
      </c>
      <c r="AS755">
        <v>-0.53</v>
      </c>
      <c r="AU755">
        <v>0.47</v>
      </c>
      <c r="AW755">
        <v>-0.46</v>
      </c>
      <c r="AY755">
        <v>-0.11</v>
      </c>
      <c r="BA755">
        <v>-0.12</v>
      </c>
      <c r="BC755">
        <v>0.55000000000000004</v>
      </c>
      <c r="BE755">
        <v>-0.9</v>
      </c>
      <c r="BG755">
        <v>-0.51</v>
      </c>
      <c r="BI755">
        <v>-2.0499999999999998</v>
      </c>
      <c r="BK755">
        <v>-0.99</v>
      </c>
      <c r="BM755">
        <v>-1.5</v>
      </c>
      <c r="BO755">
        <v>-1.06</v>
      </c>
      <c r="BQ755">
        <v>2.29</v>
      </c>
    </row>
    <row r="756" spans="1:69">
      <c r="A756" s="7" t="s">
        <v>1232</v>
      </c>
      <c r="B756" s="7" t="s">
        <v>1231</v>
      </c>
      <c r="C756" s="7" t="s">
        <v>773</v>
      </c>
    </row>
    <row r="757" spans="1:69">
      <c r="A757" s="7" t="s">
        <v>1230</v>
      </c>
      <c r="B757" s="7" t="s">
        <v>794</v>
      </c>
      <c r="C757" s="7" t="s">
        <v>773</v>
      </c>
    </row>
    <row r="758" spans="1:69">
      <c r="A758" s="7" t="s">
        <v>1229</v>
      </c>
      <c r="B758" s="7" t="s">
        <v>1228</v>
      </c>
      <c r="C758" s="7" t="s">
        <v>773</v>
      </c>
      <c r="AH758">
        <v>4.8899999999999997</v>
      </c>
      <c r="AJ758">
        <v>1.24</v>
      </c>
      <c r="AL758">
        <v>-41.62</v>
      </c>
      <c r="AN758">
        <v>-2.78</v>
      </c>
      <c r="AP758">
        <v>-19.64</v>
      </c>
      <c r="AR758">
        <v>-63.85</v>
      </c>
      <c r="AT758">
        <v>-63.26</v>
      </c>
      <c r="AX758">
        <v>14.56</v>
      </c>
      <c r="AZ758">
        <v>-22.73</v>
      </c>
      <c r="BB758">
        <v>-9.9700000000000006</v>
      </c>
      <c r="BD758">
        <v>1.28</v>
      </c>
      <c r="BF758">
        <v>-128.63</v>
      </c>
      <c r="BH758">
        <v>-34.08</v>
      </c>
      <c r="BJ758">
        <v>-6.61</v>
      </c>
      <c r="BL758">
        <v>-7.77</v>
      </c>
      <c r="BN758">
        <v>35.14</v>
      </c>
      <c r="BP758">
        <v>-10.77</v>
      </c>
    </row>
    <row r="759" spans="1:69">
      <c r="A759" s="7" t="s">
        <v>1227</v>
      </c>
      <c r="B759" s="7" t="s">
        <v>1226</v>
      </c>
      <c r="C759" s="7" t="s">
        <v>773</v>
      </c>
      <c r="K759">
        <v>253.2</v>
      </c>
      <c r="O759">
        <v>235.32</v>
      </c>
      <c r="S759">
        <v>179.17</v>
      </c>
      <c r="U759">
        <v>112.99</v>
      </c>
      <c r="V759">
        <v>160.19</v>
      </c>
      <c r="W759">
        <v>184.4</v>
      </c>
      <c r="X759">
        <v>40.44</v>
      </c>
      <c r="Y759">
        <v>97.18</v>
      </c>
      <c r="Z759">
        <v>138.22999999999999</v>
      </c>
      <c r="AA759">
        <v>166.12</v>
      </c>
      <c r="AB759">
        <v>28.57</v>
      </c>
      <c r="AC759">
        <v>48.53</v>
      </c>
      <c r="AD759">
        <v>51.73</v>
      </c>
      <c r="AE759">
        <v>59.45</v>
      </c>
      <c r="AF759">
        <v>8.33</v>
      </c>
      <c r="AG759">
        <v>17.95</v>
      </c>
      <c r="AH759">
        <v>29.88</v>
      </c>
      <c r="AI759">
        <v>47.43</v>
      </c>
      <c r="AJ759">
        <v>17.61</v>
      </c>
      <c r="AK759">
        <v>16.22</v>
      </c>
      <c r="AL759">
        <v>19.29</v>
      </c>
      <c r="AM759">
        <v>72.599999999999994</v>
      </c>
      <c r="AN759">
        <v>29.01</v>
      </c>
      <c r="AO759">
        <v>78.459999999999994</v>
      </c>
      <c r="AP759">
        <v>186.61</v>
      </c>
      <c r="AQ759">
        <v>297.52</v>
      </c>
      <c r="AR759">
        <v>2.5299999999999998</v>
      </c>
      <c r="AS759">
        <v>108.71</v>
      </c>
      <c r="AT759">
        <v>114.57</v>
      </c>
      <c r="AU759">
        <v>191.15</v>
      </c>
      <c r="AV759">
        <v>53.35</v>
      </c>
      <c r="AW759">
        <v>118.31</v>
      </c>
      <c r="AX759">
        <v>176.59</v>
      </c>
      <c r="AY759">
        <v>232.81</v>
      </c>
      <c r="AZ759">
        <v>18.690000000000001</v>
      </c>
      <c r="BA759">
        <v>76.28</v>
      </c>
      <c r="BB759">
        <v>127.97</v>
      </c>
      <c r="BC759">
        <v>155.59</v>
      </c>
      <c r="BD759">
        <v>45.39</v>
      </c>
      <c r="BE759">
        <v>91.7</v>
      </c>
      <c r="BF759">
        <v>8.16</v>
      </c>
      <c r="BG759">
        <v>77.52</v>
      </c>
      <c r="BH759">
        <v>-0.03</v>
      </c>
      <c r="BI759">
        <v>24.09</v>
      </c>
      <c r="BJ759">
        <v>34.6</v>
      </c>
      <c r="BK759">
        <v>29.79</v>
      </c>
      <c r="BL759">
        <v>-9.23</v>
      </c>
      <c r="BM759">
        <v>-12.4</v>
      </c>
      <c r="BN759">
        <v>22.75</v>
      </c>
      <c r="BO759">
        <v>44.25</v>
      </c>
      <c r="BP759">
        <v>2.87</v>
      </c>
      <c r="BQ759">
        <v>48.8</v>
      </c>
    </row>
    <row r="760" spans="1:69">
      <c r="A760" s="7" t="s">
        <v>1225</v>
      </c>
      <c r="B760" s="7" t="s">
        <v>195</v>
      </c>
      <c r="C760" s="7" t="s">
        <v>773</v>
      </c>
      <c r="K760">
        <v>1.49</v>
      </c>
      <c r="O760">
        <v>5.21</v>
      </c>
      <c r="S760">
        <v>4.2</v>
      </c>
      <c r="U760">
        <v>0.91</v>
      </c>
      <c r="V760">
        <v>1.39</v>
      </c>
      <c r="W760">
        <v>1.97</v>
      </c>
      <c r="X760">
        <v>0.55000000000000004</v>
      </c>
      <c r="Y760">
        <v>1.72</v>
      </c>
      <c r="Z760">
        <v>2.44</v>
      </c>
      <c r="AA760">
        <v>3.15</v>
      </c>
      <c r="AB760">
        <v>0.55000000000000004</v>
      </c>
      <c r="AC760">
        <v>1.3</v>
      </c>
      <c r="AD760">
        <v>2.2200000000000002</v>
      </c>
      <c r="AE760">
        <v>2.96</v>
      </c>
      <c r="AF760">
        <v>0.34</v>
      </c>
      <c r="AG760">
        <v>1.49</v>
      </c>
      <c r="AH760">
        <v>1.8</v>
      </c>
      <c r="AI760">
        <v>2.85</v>
      </c>
      <c r="AJ760">
        <v>0.25</v>
      </c>
      <c r="AK760">
        <v>1.36</v>
      </c>
      <c r="AL760">
        <v>2.2000000000000002</v>
      </c>
      <c r="AM760">
        <v>3.03</v>
      </c>
      <c r="AN760">
        <v>0.64</v>
      </c>
      <c r="AO760">
        <v>1.85</v>
      </c>
      <c r="AP760">
        <v>2.48</v>
      </c>
      <c r="AQ760">
        <v>3.12</v>
      </c>
      <c r="AR760">
        <v>1.02</v>
      </c>
      <c r="AS760">
        <v>1.99</v>
      </c>
      <c r="AT760">
        <v>2.5099999999999998</v>
      </c>
      <c r="AU760">
        <v>2.96</v>
      </c>
      <c r="AV760">
        <v>0.38</v>
      </c>
      <c r="AW760">
        <v>0.65</v>
      </c>
      <c r="AX760">
        <v>0.73</v>
      </c>
      <c r="AY760">
        <v>0.95</v>
      </c>
      <c r="AZ760">
        <v>0.16</v>
      </c>
      <c r="BA760">
        <v>0.33</v>
      </c>
      <c r="BB760">
        <v>0.48</v>
      </c>
      <c r="BC760">
        <v>0.74</v>
      </c>
      <c r="BD760">
        <v>0.35</v>
      </c>
      <c r="BE760">
        <v>0.72</v>
      </c>
      <c r="BF760">
        <v>1.55</v>
      </c>
      <c r="BG760">
        <v>2.87</v>
      </c>
      <c r="BH760">
        <v>1.35</v>
      </c>
      <c r="BI760">
        <v>2.16</v>
      </c>
      <c r="BJ760">
        <v>3.96</v>
      </c>
      <c r="BK760">
        <v>5.43</v>
      </c>
      <c r="BL760">
        <v>1.38</v>
      </c>
      <c r="BM760">
        <v>2.2799999999999998</v>
      </c>
      <c r="BN760">
        <v>4.25</v>
      </c>
      <c r="BO760">
        <v>5.65</v>
      </c>
      <c r="BP760">
        <v>0.55000000000000004</v>
      </c>
      <c r="BQ760">
        <v>0.9</v>
      </c>
    </row>
    <row r="761" spans="1:69">
      <c r="A761" s="7" t="s">
        <v>1224</v>
      </c>
      <c r="B761" s="7" t="s">
        <v>193</v>
      </c>
      <c r="C761" s="7" t="s">
        <v>773</v>
      </c>
      <c r="K761">
        <v>-27.48</v>
      </c>
      <c r="O761">
        <v>-24.64</v>
      </c>
      <c r="S761">
        <v>-21.85</v>
      </c>
      <c r="U761">
        <v>-9.17</v>
      </c>
      <c r="V761">
        <v>-13.92</v>
      </c>
      <c r="W761">
        <v>-17.7</v>
      </c>
      <c r="X761">
        <v>-3.39</v>
      </c>
      <c r="Y761">
        <v>-6.39</v>
      </c>
      <c r="Z761">
        <v>-9</v>
      </c>
      <c r="AA761">
        <v>-10.74</v>
      </c>
      <c r="AB761">
        <v>-1.55</v>
      </c>
      <c r="AC761">
        <v>-2.86</v>
      </c>
      <c r="AD761">
        <v>-4.04</v>
      </c>
      <c r="AE761">
        <v>-5.1100000000000003</v>
      </c>
      <c r="AF761">
        <v>-0.98</v>
      </c>
      <c r="AG761">
        <v>-1.86</v>
      </c>
      <c r="AH761">
        <v>-2.65</v>
      </c>
      <c r="AI761">
        <v>-3.33</v>
      </c>
      <c r="AJ761">
        <v>-0.61</v>
      </c>
      <c r="AK761">
        <v>-1.1599999999999999</v>
      </c>
      <c r="AL761">
        <v>-2.79</v>
      </c>
      <c r="AM761">
        <v>-4.43</v>
      </c>
      <c r="AN761">
        <v>-2.04</v>
      </c>
      <c r="AO761">
        <v>-4.4000000000000004</v>
      </c>
      <c r="AP761">
        <v>-7.9</v>
      </c>
      <c r="AQ761">
        <v>-10.91</v>
      </c>
      <c r="AR761">
        <v>-4.18</v>
      </c>
      <c r="AS761">
        <v>-21.42</v>
      </c>
      <c r="AT761">
        <v>-14.49</v>
      </c>
      <c r="AU761">
        <v>-18.71</v>
      </c>
      <c r="AV761">
        <v>-5.0599999999999996</v>
      </c>
      <c r="AW761">
        <v>-11.55</v>
      </c>
      <c r="AX761">
        <v>-17.329999999999998</v>
      </c>
      <c r="AY761">
        <v>-22.95</v>
      </c>
      <c r="AZ761">
        <v>-7.68</v>
      </c>
      <c r="BA761">
        <v>-11.43</v>
      </c>
      <c r="BB761">
        <v>-14.92</v>
      </c>
      <c r="BC761">
        <v>-13.69</v>
      </c>
      <c r="BD761">
        <v>-2.34</v>
      </c>
      <c r="BE761">
        <v>-4.74</v>
      </c>
      <c r="BF761">
        <v>-7.13</v>
      </c>
      <c r="BG761">
        <v>-11.17</v>
      </c>
      <c r="BH761">
        <v>-7.07</v>
      </c>
      <c r="BI761">
        <v>-19.62</v>
      </c>
      <c r="BJ761">
        <v>-30.08</v>
      </c>
      <c r="BK761">
        <v>-40.76</v>
      </c>
      <c r="BL761">
        <v>-10.28</v>
      </c>
      <c r="BM761">
        <v>-21.01</v>
      </c>
      <c r="BN761">
        <v>-33.61</v>
      </c>
      <c r="BO761">
        <v>-44.15</v>
      </c>
      <c r="BP761">
        <v>-9.83</v>
      </c>
      <c r="BQ761">
        <v>-19.21</v>
      </c>
    </row>
    <row r="762" spans="1:69">
      <c r="A762" s="7" t="s">
        <v>1223</v>
      </c>
      <c r="B762" s="7" t="s">
        <v>191</v>
      </c>
      <c r="C762" s="7" t="s">
        <v>773</v>
      </c>
    </row>
    <row r="763" spans="1:69">
      <c r="A763" s="7" t="s">
        <v>1222</v>
      </c>
      <c r="B763" s="7" t="s">
        <v>175</v>
      </c>
      <c r="C763" s="7" t="s">
        <v>773</v>
      </c>
    </row>
    <row r="764" spans="1:69">
      <c r="A764" s="7" t="s">
        <v>1221</v>
      </c>
      <c r="B764" s="7" t="s">
        <v>189</v>
      </c>
      <c r="C764" s="7" t="s">
        <v>773</v>
      </c>
      <c r="K764">
        <v>0.18</v>
      </c>
      <c r="U764">
        <v>0.54</v>
      </c>
      <c r="V764">
        <v>0.47</v>
      </c>
      <c r="W764">
        <v>0.39</v>
      </c>
      <c r="AG764">
        <v>0.75</v>
      </c>
      <c r="AH764">
        <v>0.7</v>
      </c>
      <c r="AI764">
        <v>0.54</v>
      </c>
      <c r="AK764">
        <v>0.23</v>
      </c>
      <c r="AL764">
        <v>0.1</v>
      </c>
      <c r="AO764">
        <v>0.18</v>
      </c>
      <c r="AP764">
        <v>0.08</v>
      </c>
      <c r="BE764">
        <v>0.44</v>
      </c>
      <c r="BF764">
        <v>0.31</v>
      </c>
      <c r="BG764">
        <v>0.11</v>
      </c>
      <c r="BI764">
        <v>7.0000000000000007E-2</v>
      </c>
      <c r="BM764">
        <v>0.49</v>
      </c>
      <c r="BN764">
        <v>0.21</v>
      </c>
    </row>
    <row r="765" spans="1:69">
      <c r="A765" s="7" t="s">
        <v>1220</v>
      </c>
      <c r="B765" s="7" t="s">
        <v>187</v>
      </c>
      <c r="C765" s="7" t="s">
        <v>773</v>
      </c>
      <c r="K765">
        <v>-4.54</v>
      </c>
      <c r="O765">
        <v>-3.39</v>
      </c>
      <c r="S765">
        <v>-2.83</v>
      </c>
      <c r="X765">
        <v>-0.24</v>
      </c>
      <c r="Y765">
        <v>-0.4</v>
      </c>
      <c r="Z765">
        <v>-0.5</v>
      </c>
      <c r="AA765">
        <v>-0.59</v>
      </c>
      <c r="AB765">
        <v>-2.0699999999999998</v>
      </c>
      <c r="AC765">
        <v>-2.84</v>
      </c>
      <c r="AD765">
        <v>-3.49</v>
      </c>
      <c r="AE765">
        <v>-3.61</v>
      </c>
      <c r="AF765">
        <v>-0.06</v>
      </c>
      <c r="AJ765">
        <v>-0.04</v>
      </c>
      <c r="AM765">
        <v>-0.02</v>
      </c>
      <c r="AN765">
        <v>-0.1</v>
      </c>
      <c r="AQ765">
        <v>-0.01</v>
      </c>
      <c r="AR765">
        <v>-9.1199999999999992</v>
      </c>
      <c r="AS765">
        <v>-11.67</v>
      </c>
      <c r="AT765">
        <v>-14.65</v>
      </c>
      <c r="AU765">
        <v>-14.71</v>
      </c>
      <c r="AV765">
        <v>-1.89</v>
      </c>
      <c r="AW765">
        <v>-3.17</v>
      </c>
      <c r="AX765">
        <v>-4.72</v>
      </c>
      <c r="AY765">
        <v>-4.75</v>
      </c>
      <c r="AZ765">
        <v>-1.42</v>
      </c>
      <c r="BA765">
        <v>-2.2599999999999998</v>
      </c>
      <c r="BB765">
        <v>-3.22</v>
      </c>
      <c r="BC765">
        <v>-3.26</v>
      </c>
      <c r="BD765">
        <v>-0.05</v>
      </c>
      <c r="BH765">
        <v>-0.21</v>
      </c>
      <c r="BJ765">
        <v>-0.21</v>
      </c>
      <c r="BK765">
        <v>-0.39</v>
      </c>
      <c r="BL765">
        <v>-0.21</v>
      </c>
      <c r="BO765">
        <v>-0.01</v>
      </c>
      <c r="BP765">
        <v>-0.08</v>
      </c>
      <c r="BQ765">
        <v>-0.23</v>
      </c>
    </row>
    <row r="766" spans="1:69">
      <c r="A766" s="7" t="s">
        <v>1219</v>
      </c>
      <c r="B766" s="7" t="s">
        <v>780</v>
      </c>
      <c r="C766" s="7" t="s">
        <v>773</v>
      </c>
    </row>
    <row r="767" spans="1:69">
      <c r="A767" s="7" t="s">
        <v>1218</v>
      </c>
      <c r="B767" s="7" t="s">
        <v>1217</v>
      </c>
      <c r="C767" s="7" t="s">
        <v>773</v>
      </c>
    </row>
    <row r="768" spans="1:69">
      <c r="A768" s="7" t="s">
        <v>1200</v>
      </c>
      <c r="B768" s="7" t="s">
        <v>1199</v>
      </c>
      <c r="C768" s="7" t="s">
        <v>773</v>
      </c>
    </row>
    <row r="769" spans="1:69">
      <c r="A769" s="7" t="s">
        <v>1182</v>
      </c>
      <c r="B769" s="7" t="s">
        <v>177</v>
      </c>
      <c r="C769" s="7" t="s">
        <v>773</v>
      </c>
      <c r="G769">
        <v>-158.38999999999999</v>
      </c>
      <c r="K769">
        <v>-275.89999999999998</v>
      </c>
      <c r="O769">
        <v>-111.12</v>
      </c>
      <c r="S769">
        <v>-226.94</v>
      </c>
      <c r="U769">
        <v>-79.91</v>
      </c>
      <c r="V769">
        <v>-79.510000000000005</v>
      </c>
      <c r="W769">
        <v>-82.21</v>
      </c>
      <c r="X769">
        <v>0.08</v>
      </c>
      <c r="Y769">
        <v>4.3899999999999997</v>
      </c>
      <c r="Z769">
        <v>12.62</v>
      </c>
      <c r="AA769">
        <v>0.77</v>
      </c>
      <c r="AB769">
        <v>9.99</v>
      </c>
      <c r="AC769">
        <v>12.89</v>
      </c>
      <c r="AD769">
        <v>1.86</v>
      </c>
      <c r="AE769">
        <v>-163.36000000000001</v>
      </c>
      <c r="AF769">
        <v>6.95</v>
      </c>
      <c r="AG769">
        <v>6.37</v>
      </c>
      <c r="AH769">
        <v>10.1</v>
      </c>
      <c r="AI769">
        <v>9.1199999999999992</v>
      </c>
      <c r="AJ769">
        <v>-24.46</v>
      </c>
      <c r="AK769">
        <v>-43.3</v>
      </c>
      <c r="AL769">
        <v>5.82</v>
      </c>
      <c r="AM769">
        <v>-114.18</v>
      </c>
      <c r="AN769">
        <v>4.5199999999999996</v>
      </c>
      <c r="AO769">
        <v>-174.12</v>
      </c>
      <c r="AP769">
        <v>-409.86</v>
      </c>
      <c r="AQ769">
        <v>-436.83</v>
      </c>
      <c r="AR769">
        <v>-46.34</v>
      </c>
      <c r="AS769">
        <v>-208.65</v>
      </c>
      <c r="AT769">
        <v>-339.88</v>
      </c>
      <c r="AU769">
        <v>-398.32</v>
      </c>
      <c r="AV769">
        <v>-15.39</v>
      </c>
      <c r="AW769">
        <v>-105.87</v>
      </c>
      <c r="AX769">
        <v>-105.74</v>
      </c>
      <c r="AY769">
        <v>-120.72</v>
      </c>
      <c r="AZ769">
        <v>-6.06</v>
      </c>
      <c r="BA769">
        <v>-8.2200000000000006</v>
      </c>
      <c r="BB769">
        <v>12.6</v>
      </c>
      <c r="BC769">
        <v>7.57</v>
      </c>
      <c r="BD769">
        <v>-0.23</v>
      </c>
      <c r="BE769">
        <v>-32.39</v>
      </c>
      <c r="BF769">
        <v>-18.510000000000002</v>
      </c>
      <c r="BG769">
        <v>-791.64</v>
      </c>
      <c r="BH769">
        <v>-100.4</v>
      </c>
      <c r="BI769">
        <v>-100.78</v>
      </c>
      <c r="BJ769">
        <v>-110.72</v>
      </c>
      <c r="BK769">
        <v>-173.31</v>
      </c>
      <c r="BL769">
        <v>-17.93</v>
      </c>
      <c r="BM769">
        <v>-34.17</v>
      </c>
      <c r="BN769">
        <v>-96.85</v>
      </c>
      <c r="BO769">
        <v>-106.23</v>
      </c>
      <c r="BP769">
        <v>-14.01</v>
      </c>
      <c r="BQ769">
        <v>-36.89</v>
      </c>
    </row>
    <row r="770" spans="1:69">
      <c r="A770" s="7" t="s">
        <v>1181</v>
      </c>
      <c r="B770" s="7" t="s">
        <v>1180</v>
      </c>
      <c r="C770" s="7" t="s">
        <v>773</v>
      </c>
      <c r="G770">
        <v>1.03</v>
      </c>
      <c r="K770">
        <v>0.17</v>
      </c>
      <c r="S770">
        <v>5.23</v>
      </c>
      <c r="U770">
        <v>3.32</v>
      </c>
      <c r="V770">
        <v>3.82</v>
      </c>
      <c r="W770">
        <v>3.82</v>
      </c>
      <c r="X770">
        <v>0.27</v>
      </c>
      <c r="Y770">
        <v>6.27</v>
      </c>
      <c r="Z770">
        <v>14.99</v>
      </c>
      <c r="AA770">
        <v>21.36</v>
      </c>
      <c r="AB770">
        <v>10.34</v>
      </c>
      <c r="AC770">
        <v>21.89</v>
      </c>
      <c r="AD770">
        <v>31.04</v>
      </c>
      <c r="AE770">
        <v>33.04</v>
      </c>
      <c r="AF770">
        <v>7.23</v>
      </c>
      <c r="AG770">
        <v>7.23</v>
      </c>
      <c r="AH770">
        <v>11.38</v>
      </c>
      <c r="AI770">
        <v>11.38</v>
      </c>
      <c r="AK770">
        <v>50</v>
      </c>
      <c r="AL770">
        <v>140</v>
      </c>
      <c r="AM770">
        <v>114.49</v>
      </c>
      <c r="AN770">
        <v>9.91</v>
      </c>
      <c r="AO770">
        <v>60.11</v>
      </c>
      <c r="AP770">
        <v>60.11</v>
      </c>
      <c r="AQ770">
        <v>60.11</v>
      </c>
      <c r="AR770">
        <v>0.02</v>
      </c>
      <c r="AS770">
        <v>0.02</v>
      </c>
      <c r="AT770">
        <v>0.02</v>
      </c>
      <c r="AU770">
        <v>0.42</v>
      </c>
      <c r="AV770">
        <v>7.0000000000000007E-2</v>
      </c>
      <c r="AW770">
        <v>4.29</v>
      </c>
      <c r="AX770">
        <v>4.29</v>
      </c>
      <c r="AY770">
        <v>4.88</v>
      </c>
      <c r="BA770">
        <v>1.37</v>
      </c>
      <c r="BB770">
        <v>23.18</v>
      </c>
      <c r="BC770">
        <v>23.96</v>
      </c>
      <c r="BD770">
        <v>2.2200000000000002</v>
      </c>
      <c r="BE770">
        <v>9.8699999999999992</v>
      </c>
      <c r="BF770">
        <v>10.08</v>
      </c>
      <c r="BG770">
        <v>10.119999999999999</v>
      </c>
      <c r="BH770">
        <v>1.98</v>
      </c>
      <c r="BI770">
        <v>6.58</v>
      </c>
      <c r="BJ770">
        <v>30.71</v>
      </c>
      <c r="BK770">
        <v>54.63</v>
      </c>
      <c r="BL770">
        <v>0.28999999999999998</v>
      </c>
      <c r="BM770">
        <v>0.3</v>
      </c>
      <c r="BN770">
        <v>16.670000000000002</v>
      </c>
      <c r="BO770">
        <v>16.68</v>
      </c>
      <c r="BP770">
        <v>0.03</v>
      </c>
      <c r="BQ770">
        <v>0.25</v>
      </c>
    </row>
    <row r="771" spans="1:69">
      <c r="A771" s="7" t="s">
        <v>1179</v>
      </c>
      <c r="B771" s="7" t="s">
        <v>1178</v>
      </c>
      <c r="C771" s="7" t="s">
        <v>773</v>
      </c>
      <c r="G771">
        <v>1.03</v>
      </c>
      <c r="AE771">
        <v>2</v>
      </c>
      <c r="AF771">
        <v>3</v>
      </c>
      <c r="AG771">
        <v>3</v>
      </c>
      <c r="AH771">
        <v>3</v>
      </c>
      <c r="AI771">
        <v>3</v>
      </c>
      <c r="AK771">
        <v>50</v>
      </c>
      <c r="AL771">
        <v>140</v>
      </c>
      <c r="AM771">
        <v>110</v>
      </c>
      <c r="AO771">
        <v>50</v>
      </c>
      <c r="AP771">
        <v>50</v>
      </c>
      <c r="AQ771">
        <v>50</v>
      </c>
      <c r="BA771">
        <v>0.3</v>
      </c>
      <c r="BB771">
        <v>0.3</v>
      </c>
      <c r="BC771">
        <v>0.34</v>
      </c>
    </row>
    <row r="772" spans="1:69">
      <c r="A772" s="7" t="s">
        <v>1165</v>
      </c>
      <c r="B772" s="7" t="s">
        <v>1164</v>
      </c>
      <c r="C772" s="7" t="s">
        <v>773</v>
      </c>
    </row>
    <row r="773" spans="1:69">
      <c r="A773" s="7" t="s">
        <v>1163</v>
      </c>
      <c r="B773" s="7" t="s">
        <v>1162</v>
      </c>
      <c r="C773" s="7" t="s">
        <v>773</v>
      </c>
    </row>
    <row r="774" spans="1:69">
      <c r="A774" s="7" t="s">
        <v>1161</v>
      </c>
      <c r="B774" s="7" t="s">
        <v>1160</v>
      </c>
      <c r="C774" s="7" t="s">
        <v>773</v>
      </c>
    </row>
    <row r="775" spans="1:69">
      <c r="A775" s="7" t="s">
        <v>1159</v>
      </c>
      <c r="B775" s="7" t="s">
        <v>1158</v>
      </c>
      <c r="C775" s="7" t="s">
        <v>773</v>
      </c>
    </row>
    <row r="776" spans="1:69">
      <c r="A776" s="7" t="s">
        <v>1157</v>
      </c>
      <c r="B776" s="7" t="s">
        <v>1156</v>
      </c>
      <c r="C776" s="7" t="s">
        <v>773</v>
      </c>
    </row>
    <row r="777" spans="1:69">
      <c r="A777" s="7" t="s">
        <v>1155</v>
      </c>
      <c r="B777" s="7" t="s">
        <v>1154</v>
      </c>
      <c r="C777" s="7" t="s">
        <v>773</v>
      </c>
    </row>
    <row r="778" spans="1:69">
      <c r="A778" s="7" t="s">
        <v>1153</v>
      </c>
      <c r="B778" s="7" t="s">
        <v>1152</v>
      </c>
      <c r="C778" s="7" t="s">
        <v>773</v>
      </c>
      <c r="Y778">
        <v>6.27</v>
      </c>
      <c r="Z778">
        <v>6.27</v>
      </c>
      <c r="AA778">
        <v>6.03</v>
      </c>
      <c r="AW778">
        <v>1.86</v>
      </c>
      <c r="AX778">
        <v>1.86</v>
      </c>
      <c r="AY778">
        <v>1.86</v>
      </c>
      <c r="BN778">
        <v>2.48</v>
      </c>
      <c r="BO778">
        <v>2.48</v>
      </c>
    </row>
    <row r="779" spans="1:69">
      <c r="A779" s="7" t="s">
        <v>1151</v>
      </c>
      <c r="B779" s="7" t="s">
        <v>1150</v>
      </c>
      <c r="C779" s="7" t="s">
        <v>773</v>
      </c>
    </row>
    <row r="780" spans="1:69">
      <c r="A780" s="7" t="s">
        <v>1149</v>
      </c>
      <c r="B780" s="7" t="s">
        <v>1148</v>
      </c>
      <c r="C780" s="7" t="s">
        <v>773</v>
      </c>
      <c r="S780">
        <v>0.21</v>
      </c>
    </row>
    <row r="781" spans="1:69">
      <c r="A781" s="7" t="s">
        <v>1147</v>
      </c>
      <c r="B781" s="7" t="s">
        <v>1146</v>
      </c>
      <c r="C781" s="7" t="s">
        <v>773</v>
      </c>
      <c r="BQ781">
        <v>0.06</v>
      </c>
    </row>
    <row r="782" spans="1:69">
      <c r="A782" s="7" t="s">
        <v>1145</v>
      </c>
      <c r="B782" s="7" t="s">
        <v>1144</v>
      </c>
      <c r="C782" s="7" t="s">
        <v>773</v>
      </c>
    </row>
    <row r="783" spans="1:69">
      <c r="A783" s="7" t="s">
        <v>1143</v>
      </c>
      <c r="B783" s="7" t="s">
        <v>1142</v>
      </c>
      <c r="C783" s="7" t="s">
        <v>773</v>
      </c>
      <c r="BP783">
        <v>0.03</v>
      </c>
    </row>
    <row r="784" spans="1:69">
      <c r="A784" s="7" t="s">
        <v>1141</v>
      </c>
      <c r="B784" s="7" t="s">
        <v>1140</v>
      </c>
      <c r="C784" s="7" t="s">
        <v>773</v>
      </c>
    </row>
    <row r="785" spans="1:69">
      <c r="A785" s="7" t="s">
        <v>4177</v>
      </c>
      <c r="B785" s="7" t="s">
        <v>4176</v>
      </c>
      <c r="C785" s="7" t="s">
        <v>773</v>
      </c>
    </row>
    <row r="786" spans="1:69">
      <c r="A786" s="7" t="s">
        <v>1129</v>
      </c>
      <c r="B786" s="7" t="s">
        <v>1128</v>
      </c>
      <c r="C786" s="7" t="s">
        <v>773</v>
      </c>
    </row>
    <row r="787" spans="1:69">
      <c r="A787" s="7" t="s">
        <v>1127</v>
      </c>
      <c r="B787" s="7" t="s">
        <v>1126</v>
      </c>
      <c r="C787" s="7" t="s">
        <v>773</v>
      </c>
    </row>
    <row r="788" spans="1:69">
      <c r="A788" s="7" t="s">
        <v>1125</v>
      </c>
      <c r="B788" s="7" t="s">
        <v>1124</v>
      </c>
      <c r="C788" s="7" t="s">
        <v>773</v>
      </c>
      <c r="K788">
        <v>0.16</v>
      </c>
      <c r="S788">
        <v>4.88</v>
      </c>
      <c r="U788">
        <v>3.32</v>
      </c>
      <c r="V788">
        <v>3.82</v>
      </c>
      <c r="W788">
        <v>3.82</v>
      </c>
      <c r="Z788">
        <v>8.7200000000000006</v>
      </c>
      <c r="AA788">
        <v>15.33</v>
      </c>
      <c r="AB788">
        <v>10.34</v>
      </c>
      <c r="AC788">
        <v>21.89</v>
      </c>
      <c r="AD788">
        <v>30.58</v>
      </c>
      <c r="AE788">
        <v>30.58</v>
      </c>
      <c r="AF788">
        <v>4.2300000000000004</v>
      </c>
      <c r="AG788">
        <v>4.2300000000000004</v>
      </c>
      <c r="AH788">
        <v>8.3800000000000008</v>
      </c>
      <c r="AI788">
        <v>8.3800000000000008</v>
      </c>
      <c r="AM788">
        <v>4.1900000000000004</v>
      </c>
      <c r="AN788">
        <v>9.81</v>
      </c>
      <c r="AO788">
        <v>10.01</v>
      </c>
      <c r="AP788">
        <v>10.01</v>
      </c>
      <c r="AQ788">
        <v>10.01</v>
      </c>
      <c r="AR788">
        <v>0.02</v>
      </c>
      <c r="AS788">
        <v>0.02</v>
      </c>
      <c r="AT788">
        <v>0.02</v>
      </c>
      <c r="AU788">
        <v>0.42</v>
      </c>
      <c r="AW788">
        <v>2.36</v>
      </c>
      <c r="AX788">
        <v>2.36</v>
      </c>
      <c r="AY788">
        <v>2.52</v>
      </c>
      <c r="BB788">
        <v>21.78</v>
      </c>
      <c r="BC788">
        <v>22.5</v>
      </c>
      <c r="BD788">
        <v>2.2200000000000002</v>
      </c>
      <c r="BE788">
        <v>9.7200000000000006</v>
      </c>
      <c r="BF788">
        <v>9.7200000000000006</v>
      </c>
      <c r="BG788">
        <v>9.7200000000000006</v>
      </c>
      <c r="BH788">
        <v>1.9</v>
      </c>
      <c r="BI788">
        <v>6.2</v>
      </c>
      <c r="BJ788">
        <v>30.33</v>
      </c>
      <c r="BK788">
        <v>54.08</v>
      </c>
      <c r="BN788">
        <v>13.71</v>
      </c>
      <c r="BO788">
        <v>13.71</v>
      </c>
      <c r="BQ788">
        <v>0.19</v>
      </c>
    </row>
    <row r="789" spans="1:69">
      <c r="A789" s="7" t="s">
        <v>1123</v>
      </c>
      <c r="B789" s="7" t="s">
        <v>1122</v>
      </c>
      <c r="C789" s="7" t="s">
        <v>773</v>
      </c>
    </row>
    <row r="790" spans="1:69">
      <c r="A790" s="7" t="s">
        <v>4175</v>
      </c>
      <c r="B790" s="7" t="s">
        <v>4174</v>
      </c>
      <c r="C790" s="7" t="s">
        <v>773</v>
      </c>
      <c r="K790">
        <v>0.16</v>
      </c>
      <c r="S790">
        <v>4.88</v>
      </c>
      <c r="U790">
        <v>3.32</v>
      </c>
      <c r="V790">
        <v>3.82</v>
      </c>
      <c r="W790">
        <v>3.82</v>
      </c>
      <c r="Z790">
        <v>8.7200000000000006</v>
      </c>
    </row>
    <row r="791" spans="1:69">
      <c r="A791" s="7" t="s">
        <v>1101</v>
      </c>
      <c r="B791" s="7" t="s">
        <v>1100</v>
      </c>
      <c r="C791" s="7" t="s">
        <v>773</v>
      </c>
    </row>
    <row r="792" spans="1:69">
      <c r="A792" s="7" t="s">
        <v>4173</v>
      </c>
      <c r="B792" s="7" t="s">
        <v>1096</v>
      </c>
      <c r="C792" s="7" t="s">
        <v>773</v>
      </c>
      <c r="AA792">
        <v>15.33</v>
      </c>
      <c r="AB792">
        <v>10.34</v>
      </c>
      <c r="AC792">
        <v>21.89</v>
      </c>
      <c r="AD792">
        <v>30.58</v>
      </c>
      <c r="AE792">
        <v>30.58</v>
      </c>
      <c r="AF792">
        <v>4.2300000000000004</v>
      </c>
      <c r="AG792">
        <v>4.2300000000000004</v>
      </c>
      <c r="AH792">
        <v>8.3800000000000008</v>
      </c>
      <c r="AI792">
        <v>8.3800000000000008</v>
      </c>
      <c r="AM792">
        <v>4.1900000000000004</v>
      </c>
      <c r="AN792">
        <v>9.81</v>
      </c>
      <c r="AO792">
        <v>10.01</v>
      </c>
      <c r="AP792">
        <v>10.01</v>
      </c>
      <c r="AQ792">
        <v>10.01</v>
      </c>
      <c r="AR792">
        <v>0.02</v>
      </c>
      <c r="AS792">
        <v>0.02</v>
      </c>
      <c r="AT792">
        <v>0.02</v>
      </c>
      <c r="AU792">
        <v>0.42</v>
      </c>
      <c r="AW792">
        <v>2.36</v>
      </c>
      <c r="AX792">
        <v>2.36</v>
      </c>
      <c r="AY792">
        <v>2.52</v>
      </c>
      <c r="BB792">
        <v>21.78</v>
      </c>
      <c r="BC792">
        <v>22.5</v>
      </c>
      <c r="BD792">
        <v>2.2200000000000002</v>
      </c>
      <c r="BE792">
        <v>9.7200000000000006</v>
      </c>
      <c r="BF792">
        <v>9.7200000000000006</v>
      </c>
      <c r="BG792">
        <v>9.7200000000000006</v>
      </c>
      <c r="BH792">
        <v>1.9</v>
      </c>
      <c r="BI792">
        <v>6.2</v>
      </c>
      <c r="BJ792">
        <v>30.33</v>
      </c>
      <c r="BK792">
        <v>54.08</v>
      </c>
      <c r="BN792">
        <v>13.71</v>
      </c>
      <c r="BO792">
        <v>13.71</v>
      </c>
      <c r="BQ792">
        <v>0.19</v>
      </c>
    </row>
    <row r="793" spans="1:69">
      <c r="A793" s="7" t="s">
        <v>1095</v>
      </c>
      <c r="B793" s="7" t="s">
        <v>1094</v>
      </c>
      <c r="C793" s="7" t="s">
        <v>773</v>
      </c>
      <c r="AD793">
        <v>0.47</v>
      </c>
      <c r="AE793">
        <v>0.47</v>
      </c>
      <c r="AM793">
        <v>0.3</v>
      </c>
      <c r="AY793">
        <v>0.4</v>
      </c>
    </row>
    <row r="794" spans="1:69">
      <c r="A794" s="7" t="s">
        <v>1093</v>
      </c>
      <c r="B794" s="7" t="s">
        <v>1092</v>
      </c>
      <c r="C794" s="7" t="s">
        <v>773</v>
      </c>
    </row>
    <row r="795" spans="1:69">
      <c r="A795" s="7" t="s">
        <v>1091</v>
      </c>
      <c r="B795" s="7" t="s">
        <v>1090</v>
      </c>
      <c r="C795" s="7" t="s">
        <v>773</v>
      </c>
    </row>
    <row r="796" spans="1:69">
      <c r="A796" s="7" t="s">
        <v>1087</v>
      </c>
      <c r="B796" s="7" t="s">
        <v>1086</v>
      </c>
      <c r="C796" s="7" t="s">
        <v>773</v>
      </c>
    </row>
    <row r="797" spans="1:69">
      <c r="A797" s="7" t="s">
        <v>4172</v>
      </c>
      <c r="B797" s="7" t="s">
        <v>1066</v>
      </c>
      <c r="C797" s="7" t="s">
        <v>773</v>
      </c>
      <c r="AD797">
        <v>0.47</v>
      </c>
      <c r="AE797">
        <v>0.47</v>
      </c>
      <c r="AM797">
        <v>0.3</v>
      </c>
      <c r="AY797">
        <v>0.4</v>
      </c>
    </row>
    <row r="798" spans="1:69">
      <c r="A798" s="7" t="s">
        <v>1065</v>
      </c>
      <c r="B798" s="7" t="s">
        <v>1064</v>
      </c>
      <c r="C798" s="7" t="s">
        <v>773</v>
      </c>
    </row>
    <row r="799" spans="1:69">
      <c r="A799" s="7" t="s">
        <v>1063</v>
      </c>
      <c r="B799" s="7" t="s">
        <v>1062</v>
      </c>
      <c r="C799" s="7" t="s">
        <v>773</v>
      </c>
    </row>
    <row r="800" spans="1:69">
      <c r="A800" s="7" t="s">
        <v>1061</v>
      </c>
      <c r="B800" s="7" t="s">
        <v>1060</v>
      </c>
      <c r="C800" s="7" t="s">
        <v>773</v>
      </c>
    </row>
    <row r="801" spans="1:69">
      <c r="A801" s="7" t="s">
        <v>1059</v>
      </c>
      <c r="B801" s="7" t="s">
        <v>818</v>
      </c>
      <c r="C801" s="7" t="s">
        <v>773</v>
      </c>
      <c r="K801">
        <v>0.02</v>
      </c>
      <c r="X801">
        <v>0.27</v>
      </c>
      <c r="AN801">
        <v>0.1</v>
      </c>
      <c r="AO801">
        <v>0.1</v>
      </c>
      <c r="AP801">
        <v>0.1</v>
      </c>
      <c r="AQ801">
        <v>0.1</v>
      </c>
      <c r="AV801">
        <v>7.0000000000000007E-2</v>
      </c>
      <c r="AW801">
        <v>7.0000000000000007E-2</v>
      </c>
      <c r="AX801">
        <v>7.0000000000000007E-2</v>
      </c>
      <c r="AY801">
        <v>0.1</v>
      </c>
      <c r="BA801">
        <v>1.07</v>
      </c>
      <c r="BB801">
        <v>1.1000000000000001</v>
      </c>
      <c r="BC801">
        <v>1.1100000000000001</v>
      </c>
      <c r="BE801">
        <v>0.06</v>
      </c>
      <c r="BF801">
        <v>0.06</v>
      </c>
      <c r="BG801">
        <v>0.1</v>
      </c>
      <c r="BH801">
        <v>0.08</v>
      </c>
      <c r="BI801">
        <v>0.38</v>
      </c>
      <c r="BJ801">
        <v>0.38</v>
      </c>
      <c r="BK801">
        <v>0.55000000000000004</v>
      </c>
      <c r="BL801">
        <v>0.28999999999999998</v>
      </c>
      <c r="BM801">
        <v>0.3</v>
      </c>
      <c r="BN801">
        <v>0.48</v>
      </c>
      <c r="BO801">
        <v>0.49</v>
      </c>
    </row>
    <row r="802" spans="1:69">
      <c r="A802" s="7" t="s">
        <v>1058</v>
      </c>
      <c r="B802" s="7" t="s">
        <v>1057</v>
      </c>
      <c r="C802" s="7" t="s">
        <v>773</v>
      </c>
    </row>
    <row r="803" spans="1:69">
      <c r="A803" s="7" t="s">
        <v>1056</v>
      </c>
      <c r="B803" s="7" t="s">
        <v>1055</v>
      </c>
      <c r="C803" s="7" t="s">
        <v>773</v>
      </c>
    </row>
    <row r="804" spans="1:69">
      <c r="A804" s="7" t="s">
        <v>1054</v>
      </c>
      <c r="B804" s="7" t="s">
        <v>1053</v>
      </c>
      <c r="C804" s="7" t="s">
        <v>773</v>
      </c>
    </row>
    <row r="805" spans="1:69">
      <c r="A805" s="7" t="s">
        <v>1052</v>
      </c>
      <c r="B805" s="7" t="s">
        <v>1051</v>
      </c>
      <c r="C805" s="7" t="s">
        <v>773</v>
      </c>
    </row>
    <row r="806" spans="1:69">
      <c r="A806" s="7" t="s">
        <v>1050</v>
      </c>
      <c r="B806" s="7" t="s">
        <v>794</v>
      </c>
      <c r="C806" s="7" t="s">
        <v>773</v>
      </c>
      <c r="BE806">
        <v>0.09</v>
      </c>
      <c r="BF806">
        <v>0.3</v>
      </c>
      <c r="BG806">
        <v>0.3</v>
      </c>
    </row>
    <row r="807" spans="1:69">
      <c r="A807" s="7" t="s">
        <v>1049</v>
      </c>
      <c r="B807" s="7" t="s">
        <v>914</v>
      </c>
      <c r="C807" s="7" t="s">
        <v>773</v>
      </c>
    </row>
    <row r="808" spans="1:69">
      <c r="A808" s="7" t="s">
        <v>1048</v>
      </c>
      <c r="B808" s="7" t="s">
        <v>790</v>
      </c>
      <c r="C808" s="7" t="s">
        <v>773</v>
      </c>
    </row>
    <row r="809" spans="1:69">
      <c r="A809" s="7" t="s">
        <v>1047</v>
      </c>
      <c r="B809" s="7" t="s">
        <v>1046</v>
      </c>
      <c r="C809" s="7" t="s">
        <v>773</v>
      </c>
      <c r="S809">
        <v>0.15</v>
      </c>
    </row>
    <row r="810" spans="1:69">
      <c r="A810" s="7" t="s">
        <v>1045</v>
      </c>
      <c r="B810" s="7" t="s">
        <v>1044</v>
      </c>
      <c r="C810" s="7" t="s">
        <v>773</v>
      </c>
      <c r="G810">
        <v>159.41999999999999</v>
      </c>
      <c r="K810">
        <v>276.07</v>
      </c>
      <c r="O810">
        <v>111.12</v>
      </c>
      <c r="S810">
        <v>232.17</v>
      </c>
      <c r="U810">
        <v>83.23</v>
      </c>
      <c r="V810">
        <v>83.33</v>
      </c>
      <c r="W810">
        <v>86.03</v>
      </c>
      <c r="X810">
        <v>0.19</v>
      </c>
      <c r="Y810">
        <v>1.88</v>
      </c>
      <c r="Z810">
        <v>2.37</v>
      </c>
      <c r="AA810">
        <v>20.59</v>
      </c>
      <c r="AB810">
        <v>0.35</v>
      </c>
      <c r="AC810">
        <v>9.01</v>
      </c>
      <c r="AD810">
        <v>29.18</v>
      </c>
      <c r="AE810">
        <v>196.4</v>
      </c>
      <c r="AF810">
        <v>0.28000000000000003</v>
      </c>
      <c r="AG810">
        <v>0.86</v>
      </c>
      <c r="AH810">
        <v>1.28</v>
      </c>
      <c r="AI810">
        <v>2.2599999999999998</v>
      </c>
      <c r="AJ810">
        <v>24.46</v>
      </c>
      <c r="AK810">
        <v>93.3</v>
      </c>
      <c r="AL810">
        <v>134.18</v>
      </c>
      <c r="AM810">
        <v>228.67</v>
      </c>
      <c r="AN810">
        <v>5.39</v>
      </c>
      <c r="AO810">
        <v>234.23</v>
      </c>
      <c r="AP810">
        <v>469.97</v>
      </c>
      <c r="AQ810">
        <v>496.94</v>
      </c>
      <c r="AR810">
        <v>46.35</v>
      </c>
      <c r="AS810">
        <v>208.67</v>
      </c>
      <c r="AT810">
        <v>339.89</v>
      </c>
      <c r="AU810">
        <v>398.74</v>
      </c>
      <c r="AV810">
        <v>15.46</v>
      </c>
      <c r="AW810">
        <v>110.15</v>
      </c>
      <c r="AX810">
        <v>110.03</v>
      </c>
      <c r="AY810">
        <v>125.6</v>
      </c>
      <c r="AZ810">
        <v>6.06</v>
      </c>
      <c r="BA810">
        <v>9.59</v>
      </c>
      <c r="BB810">
        <v>10.58</v>
      </c>
      <c r="BC810">
        <v>16.39</v>
      </c>
      <c r="BD810">
        <v>2.4500000000000002</v>
      </c>
      <c r="BE810">
        <v>42.26</v>
      </c>
      <c r="BF810">
        <v>28.59</v>
      </c>
      <c r="BG810">
        <v>801.76</v>
      </c>
      <c r="BH810">
        <v>102.38</v>
      </c>
      <c r="BI810">
        <v>107.36</v>
      </c>
      <c r="BJ810">
        <v>141.43</v>
      </c>
      <c r="BK810">
        <v>227.93</v>
      </c>
      <c r="BL810">
        <v>18.22</v>
      </c>
      <c r="BM810">
        <v>34.47</v>
      </c>
      <c r="BN810">
        <v>113.52</v>
      </c>
      <c r="BO810">
        <v>122.9</v>
      </c>
      <c r="BP810">
        <v>14.04</v>
      </c>
      <c r="BQ810">
        <v>37.14</v>
      </c>
    </row>
    <row r="811" spans="1:69">
      <c r="A811" s="7" t="s">
        <v>1043</v>
      </c>
      <c r="B811" s="7" t="s">
        <v>1042</v>
      </c>
      <c r="C811" s="7" t="s">
        <v>773</v>
      </c>
      <c r="G811">
        <v>0.04</v>
      </c>
      <c r="Z811">
        <v>7.0000000000000007E-2</v>
      </c>
      <c r="AD811">
        <v>5</v>
      </c>
      <c r="AE811">
        <v>165</v>
      </c>
      <c r="AJ811">
        <v>20</v>
      </c>
      <c r="AW811">
        <v>0.3</v>
      </c>
      <c r="AX811">
        <v>0.3</v>
      </c>
      <c r="AY811">
        <v>0.3</v>
      </c>
      <c r="BA811">
        <v>0.04</v>
      </c>
      <c r="BB811">
        <v>0.04</v>
      </c>
      <c r="BC811">
        <v>0.04</v>
      </c>
    </row>
    <row r="812" spans="1:69">
      <c r="A812" s="7" t="s">
        <v>1029</v>
      </c>
      <c r="B812" s="7" t="s">
        <v>1028</v>
      </c>
      <c r="C812" s="7" t="s">
        <v>773</v>
      </c>
    </row>
    <row r="813" spans="1:69">
      <c r="A813" s="7" t="s">
        <v>1027</v>
      </c>
      <c r="B813" s="7" t="s">
        <v>1026</v>
      </c>
      <c r="C813" s="7" t="s">
        <v>773</v>
      </c>
    </row>
    <row r="814" spans="1:69">
      <c r="A814" s="7" t="s">
        <v>1025</v>
      </c>
      <c r="B814" s="7" t="s">
        <v>1024</v>
      </c>
      <c r="C814" s="7" t="s">
        <v>773</v>
      </c>
    </row>
    <row r="815" spans="1:69">
      <c r="A815" s="7" t="s">
        <v>1023</v>
      </c>
      <c r="B815" s="7" t="s">
        <v>1022</v>
      </c>
      <c r="C815" s="7" t="s">
        <v>773</v>
      </c>
    </row>
    <row r="816" spans="1:69">
      <c r="A816" s="7" t="s">
        <v>1021</v>
      </c>
      <c r="B816" s="7" t="s">
        <v>1020</v>
      </c>
      <c r="C816" s="7" t="s">
        <v>773</v>
      </c>
    </row>
    <row r="817" spans="1:69">
      <c r="A817" s="7" t="s">
        <v>1019</v>
      </c>
      <c r="B817" s="7" t="s">
        <v>1018</v>
      </c>
      <c r="C817" s="7" t="s">
        <v>773</v>
      </c>
    </row>
    <row r="818" spans="1:69">
      <c r="A818" s="7" t="s">
        <v>1017</v>
      </c>
      <c r="B818" s="7" t="s">
        <v>1016</v>
      </c>
      <c r="C818" s="7" t="s">
        <v>773</v>
      </c>
      <c r="G818">
        <v>0.36</v>
      </c>
      <c r="K818">
        <v>0.39</v>
      </c>
      <c r="O818">
        <v>5.31</v>
      </c>
      <c r="S818">
        <v>0.08</v>
      </c>
      <c r="U818">
        <v>0.12</v>
      </c>
      <c r="V818">
        <v>0.18</v>
      </c>
      <c r="W818">
        <v>0.24</v>
      </c>
      <c r="X818">
        <v>0.06</v>
      </c>
      <c r="Y818">
        <v>0.12</v>
      </c>
      <c r="Z818">
        <v>0.18</v>
      </c>
      <c r="AB818">
        <v>0.06</v>
      </c>
      <c r="AC818">
        <v>0.12</v>
      </c>
      <c r="AD818">
        <v>0.18</v>
      </c>
      <c r="AE818">
        <v>0.24</v>
      </c>
      <c r="AF818">
        <v>0.06</v>
      </c>
      <c r="AG818">
        <v>0.12</v>
      </c>
      <c r="AH818">
        <v>0.18</v>
      </c>
      <c r="AI818">
        <v>0.24</v>
      </c>
      <c r="AJ818">
        <v>0.06</v>
      </c>
      <c r="AK818">
        <v>0.12</v>
      </c>
      <c r="AL818">
        <v>0.18</v>
      </c>
      <c r="AM818">
        <v>0.24</v>
      </c>
      <c r="AN818">
        <v>0.06</v>
      </c>
      <c r="AO818">
        <v>0.12</v>
      </c>
      <c r="AP818">
        <v>0.18</v>
      </c>
      <c r="AQ818">
        <v>0.24</v>
      </c>
      <c r="AR818">
        <v>0.06</v>
      </c>
      <c r="AS818">
        <v>0.12</v>
      </c>
      <c r="AT818">
        <v>0.38</v>
      </c>
      <c r="AU818">
        <v>0.75</v>
      </c>
      <c r="AV818">
        <v>0.36</v>
      </c>
      <c r="AW818">
        <v>0.71</v>
      </c>
      <c r="AX818">
        <v>1.01</v>
      </c>
      <c r="AY818">
        <v>1.32</v>
      </c>
      <c r="AZ818">
        <v>0.3</v>
      </c>
      <c r="BA818">
        <v>0.44</v>
      </c>
      <c r="BB818">
        <v>0.55000000000000004</v>
      </c>
      <c r="BC818">
        <v>0.71</v>
      </c>
      <c r="BD818">
        <v>0.04</v>
      </c>
      <c r="BE818">
        <v>0.04</v>
      </c>
      <c r="BF818">
        <v>0.04</v>
      </c>
      <c r="BG818">
        <v>0.04</v>
      </c>
    </row>
    <row r="819" spans="1:69">
      <c r="A819" s="7" t="s">
        <v>1015</v>
      </c>
      <c r="B819" s="7" t="s">
        <v>1014</v>
      </c>
      <c r="C819" s="7" t="s">
        <v>773</v>
      </c>
    </row>
    <row r="820" spans="1:69">
      <c r="A820" s="7" t="s">
        <v>1013</v>
      </c>
      <c r="B820" s="7" t="s">
        <v>1012</v>
      </c>
      <c r="C820" s="7" t="s">
        <v>773</v>
      </c>
    </row>
    <row r="821" spans="1:69">
      <c r="A821" s="7" t="s">
        <v>1011</v>
      </c>
      <c r="B821" s="7" t="s">
        <v>1010</v>
      </c>
      <c r="C821" s="7" t="s">
        <v>773</v>
      </c>
      <c r="BM821">
        <v>0.6</v>
      </c>
      <c r="BN821">
        <v>0.6</v>
      </c>
      <c r="BO821">
        <v>0.6</v>
      </c>
    </row>
    <row r="822" spans="1:69">
      <c r="A822" s="7" t="s">
        <v>1009</v>
      </c>
      <c r="B822" s="7" t="s">
        <v>1008</v>
      </c>
      <c r="C822" s="7" t="s">
        <v>773</v>
      </c>
    </row>
    <row r="823" spans="1:69">
      <c r="A823" s="7" t="s">
        <v>1007</v>
      </c>
      <c r="B823" s="7" t="s">
        <v>1006</v>
      </c>
      <c r="C823" s="7" t="s">
        <v>773</v>
      </c>
    </row>
    <row r="824" spans="1:69">
      <c r="A824" s="7" t="s">
        <v>1005</v>
      </c>
      <c r="B824" s="7" t="s">
        <v>179</v>
      </c>
      <c r="C824" s="7" t="s">
        <v>773</v>
      </c>
    </row>
    <row r="825" spans="1:69">
      <c r="A825" s="7" t="s">
        <v>4171</v>
      </c>
      <c r="B825" s="7" t="s">
        <v>4170</v>
      </c>
      <c r="C825" s="7" t="s">
        <v>773</v>
      </c>
    </row>
    <row r="826" spans="1:69">
      <c r="A826" s="7" t="s">
        <v>994</v>
      </c>
      <c r="B826" s="7" t="s">
        <v>993</v>
      </c>
      <c r="C826" s="7" t="s">
        <v>773</v>
      </c>
    </row>
    <row r="827" spans="1:69">
      <c r="A827" s="7" t="s">
        <v>992</v>
      </c>
      <c r="B827" s="7" t="s">
        <v>991</v>
      </c>
      <c r="C827" s="7" t="s">
        <v>773</v>
      </c>
    </row>
    <row r="828" spans="1:69">
      <c r="A828" s="7" t="s">
        <v>990</v>
      </c>
      <c r="B828" s="7" t="s">
        <v>989</v>
      </c>
      <c r="C828" s="7" t="s">
        <v>773</v>
      </c>
      <c r="G828">
        <v>159.02000000000001</v>
      </c>
      <c r="K828">
        <v>274.89</v>
      </c>
      <c r="O828">
        <v>105.56</v>
      </c>
      <c r="S828">
        <v>232.09</v>
      </c>
      <c r="U828">
        <v>83.11</v>
      </c>
      <c r="V828">
        <v>83.15</v>
      </c>
      <c r="W828">
        <v>85.59</v>
      </c>
      <c r="X828">
        <v>0.13</v>
      </c>
      <c r="Y828">
        <v>1.4</v>
      </c>
      <c r="Z828">
        <v>1.7</v>
      </c>
      <c r="AA828">
        <v>20.170000000000002</v>
      </c>
      <c r="AB828">
        <v>0.28999999999999998</v>
      </c>
      <c r="AC828">
        <v>8.6999999999999993</v>
      </c>
      <c r="AD828">
        <v>23.19</v>
      </c>
      <c r="AE828">
        <v>30.15</v>
      </c>
      <c r="AF828">
        <v>0.22</v>
      </c>
      <c r="AG828">
        <v>0.74</v>
      </c>
      <c r="AH828">
        <v>1.1000000000000001</v>
      </c>
      <c r="AI828">
        <v>2.02</v>
      </c>
      <c r="AJ828">
        <v>4.0199999999999996</v>
      </c>
      <c r="AK828">
        <v>92.72</v>
      </c>
      <c r="AL828">
        <v>133.52000000000001</v>
      </c>
      <c r="AM828">
        <v>227.95</v>
      </c>
      <c r="AN828">
        <v>4.67</v>
      </c>
      <c r="AO828">
        <v>231.79</v>
      </c>
      <c r="AP828">
        <v>465.59</v>
      </c>
      <c r="AQ828">
        <v>492.5</v>
      </c>
      <c r="AR828">
        <v>46.22</v>
      </c>
      <c r="AS828">
        <v>208.15</v>
      </c>
      <c r="AT828">
        <v>339.08</v>
      </c>
      <c r="AU828">
        <v>396.02</v>
      </c>
      <c r="AV828">
        <v>15.1</v>
      </c>
      <c r="AW828">
        <v>109.11</v>
      </c>
      <c r="AX828">
        <v>108.55</v>
      </c>
      <c r="AY828">
        <v>120.53</v>
      </c>
      <c r="AZ828">
        <v>3.19</v>
      </c>
      <c r="BA828">
        <v>3.91</v>
      </c>
      <c r="BB828">
        <v>3.91</v>
      </c>
      <c r="BC828">
        <v>5.21</v>
      </c>
      <c r="BD828">
        <v>2.41</v>
      </c>
      <c r="BE828">
        <v>20.420000000000002</v>
      </c>
      <c r="BF828">
        <v>26.03</v>
      </c>
      <c r="BG828">
        <v>78.97</v>
      </c>
      <c r="BH828">
        <v>60.73</v>
      </c>
      <c r="BI828">
        <v>64.760000000000005</v>
      </c>
      <c r="BJ828">
        <v>98.31</v>
      </c>
      <c r="BK828">
        <v>184.82</v>
      </c>
      <c r="BL828">
        <v>17.62</v>
      </c>
      <c r="BM828">
        <v>33.71</v>
      </c>
      <c r="BN828">
        <v>112.75</v>
      </c>
      <c r="BO828">
        <v>121.98</v>
      </c>
      <c r="BP828">
        <v>14.04</v>
      </c>
      <c r="BQ828">
        <v>37.03</v>
      </c>
    </row>
    <row r="829" spans="1:69">
      <c r="A829" s="7" t="s">
        <v>988</v>
      </c>
      <c r="B829" s="7" t="s">
        <v>987</v>
      </c>
      <c r="C829" s="7" t="s">
        <v>773</v>
      </c>
      <c r="K829">
        <v>0</v>
      </c>
      <c r="O829">
        <v>20.399999999999999</v>
      </c>
      <c r="S829">
        <v>0.11</v>
      </c>
      <c r="U829">
        <v>0.11</v>
      </c>
      <c r="V829">
        <v>0.11</v>
      </c>
      <c r="W829">
        <v>0.11</v>
      </c>
      <c r="Y829">
        <v>0.11</v>
      </c>
    </row>
    <row r="830" spans="1:69">
      <c r="A830" s="7" t="s">
        <v>4169</v>
      </c>
      <c r="B830" s="7" t="s">
        <v>4168</v>
      </c>
      <c r="C830" s="7" t="s">
        <v>773</v>
      </c>
      <c r="G830">
        <v>157.65</v>
      </c>
      <c r="K830">
        <v>261.76</v>
      </c>
      <c r="O830">
        <v>43.22</v>
      </c>
      <c r="S830">
        <v>231.98</v>
      </c>
      <c r="U830">
        <v>82.99</v>
      </c>
      <c r="V830">
        <v>83.03</v>
      </c>
      <c r="W830">
        <v>85.47</v>
      </c>
      <c r="X830">
        <v>0.13</v>
      </c>
      <c r="Y830">
        <v>1.29</v>
      </c>
      <c r="Z830">
        <v>1.7</v>
      </c>
    </row>
    <row r="831" spans="1:69">
      <c r="A831" s="7" t="s">
        <v>966</v>
      </c>
      <c r="B831" s="7" t="s">
        <v>965</v>
      </c>
      <c r="C831" s="7" t="s">
        <v>773</v>
      </c>
      <c r="K831">
        <v>6.27</v>
      </c>
      <c r="O831">
        <v>41.95</v>
      </c>
    </row>
    <row r="832" spans="1:69">
      <c r="A832" s="7" t="s">
        <v>4167</v>
      </c>
      <c r="B832" s="7" t="s">
        <v>961</v>
      </c>
      <c r="C832" s="7" t="s">
        <v>773</v>
      </c>
      <c r="G832">
        <v>1.37</v>
      </c>
      <c r="K832">
        <v>6.86</v>
      </c>
      <c r="AA832">
        <v>20.170000000000002</v>
      </c>
      <c r="AB832">
        <v>0.28999999999999998</v>
      </c>
      <c r="AC832">
        <v>8.6999999999999993</v>
      </c>
      <c r="AD832">
        <v>23.19</v>
      </c>
      <c r="AE832">
        <v>30.15</v>
      </c>
      <c r="AF832">
        <v>0.22</v>
      </c>
      <c r="AG832">
        <v>0.74</v>
      </c>
      <c r="AH832">
        <v>1.1000000000000001</v>
      </c>
      <c r="AI832">
        <v>2.02</v>
      </c>
      <c r="AJ832">
        <v>4.0199999999999996</v>
      </c>
      <c r="AK832">
        <v>92.72</v>
      </c>
      <c r="AL832">
        <v>133.52000000000001</v>
      </c>
      <c r="AM832">
        <v>227.95</v>
      </c>
      <c r="AN832">
        <v>4.67</v>
      </c>
      <c r="AO832">
        <v>231.79</v>
      </c>
      <c r="AP832">
        <v>465.59</v>
      </c>
      <c r="AQ832">
        <v>492.5</v>
      </c>
      <c r="AR832">
        <v>46.22</v>
      </c>
      <c r="AS832">
        <v>208.15</v>
      </c>
      <c r="AT832">
        <v>339.08</v>
      </c>
      <c r="AU832">
        <v>396.02</v>
      </c>
      <c r="AV832">
        <v>15.1</v>
      </c>
      <c r="AW832">
        <v>109.11</v>
      </c>
      <c r="AX832">
        <v>108.55</v>
      </c>
      <c r="AY832">
        <v>120.53</v>
      </c>
      <c r="AZ832">
        <v>3.19</v>
      </c>
      <c r="BA832">
        <v>3.91</v>
      </c>
      <c r="BB832">
        <v>3.91</v>
      </c>
      <c r="BC832">
        <v>5.21</v>
      </c>
      <c r="BD832">
        <v>2.41</v>
      </c>
      <c r="BE832">
        <v>20.420000000000002</v>
      </c>
      <c r="BF832">
        <v>26.03</v>
      </c>
      <c r="BG832">
        <v>78.97</v>
      </c>
      <c r="BH832">
        <v>60.73</v>
      </c>
      <c r="BI832">
        <v>64.760000000000005</v>
      </c>
      <c r="BJ832">
        <v>98.31</v>
      </c>
      <c r="BK832">
        <v>184.82</v>
      </c>
      <c r="BL832">
        <v>17.62</v>
      </c>
      <c r="BM832">
        <v>33.71</v>
      </c>
      <c r="BN832">
        <v>112.75</v>
      </c>
      <c r="BO832">
        <v>121.98</v>
      </c>
      <c r="BP832">
        <v>14.04</v>
      </c>
      <c r="BQ832">
        <v>37.03</v>
      </c>
    </row>
    <row r="833" spans="1:69">
      <c r="A833" s="7" t="s">
        <v>960</v>
      </c>
      <c r="B833" s="7" t="s">
        <v>181</v>
      </c>
      <c r="C833" s="7" t="s">
        <v>773</v>
      </c>
      <c r="K833">
        <v>0.49</v>
      </c>
      <c r="O833">
        <v>0.25</v>
      </c>
      <c r="W833">
        <v>0.2</v>
      </c>
      <c r="Y833">
        <v>0.35</v>
      </c>
      <c r="Z833">
        <v>0.42</v>
      </c>
      <c r="AA833">
        <v>0.42</v>
      </c>
      <c r="AC833">
        <v>0.19</v>
      </c>
      <c r="AD833">
        <v>0.81</v>
      </c>
      <c r="AE833">
        <v>1.01</v>
      </c>
      <c r="AJ833">
        <v>0.38</v>
      </c>
      <c r="AK833">
        <v>0.38</v>
      </c>
      <c r="AL833">
        <v>0.38</v>
      </c>
      <c r="AM833">
        <v>0.38</v>
      </c>
      <c r="AN833">
        <v>0.66</v>
      </c>
      <c r="AO833">
        <v>2.3199999999999998</v>
      </c>
      <c r="AP833">
        <v>4.2</v>
      </c>
      <c r="AQ833">
        <v>4.2</v>
      </c>
      <c r="AS833">
        <v>0.33</v>
      </c>
      <c r="AT833">
        <v>0.33</v>
      </c>
      <c r="AU833">
        <v>0.33</v>
      </c>
      <c r="BA833">
        <v>4.84</v>
      </c>
      <c r="BB833">
        <v>5.72</v>
      </c>
      <c r="BC833">
        <v>5.72</v>
      </c>
      <c r="BF833">
        <v>0.33</v>
      </c>
      <c r="BG833">
        <v>0.45</v>
      </c>
      <c r="BH833">
        <v>1.6</v>
      </c>
      <c r="BI833">
        <v>2.5499999999999998</v>
      </c>
      <c r="BJ833">
        <v>3.07</v>
      </c>
      <c r="BK833">
        <v>3.07</v>
      </c>
      <c r="BL833">
        <v>0.43</v>
      </c>
      <c r="BO833">
        <v>0.06</v>
      </c>
      <c r="BQ833">
        <v>0.11</v>
      </c>
    </row>
    <row r="834" spans="1:69">
      <c r="A834" s="7" t="s">
        <v>959</v>
      </c>
      <c r="B834" s="7" t="s">
        <v>958</v>
      </c>
      <c r="C834" s="7" t="s">
        <v>773</v>
      </c>
    </row>
    <row r="835" spans="1:69">
      <c r="A835" s="7" t="s">
        <v>957</v>
      </c>
      <c r="B835" s="7" t="s">
        <v>956</v>
      </c>
      <c r="C835" s="7" t="s">
        <v>773</v>
      </c>
    </row>
    <row r="836" spans="1:69">
      <c r="A836" s="7" t="s">
        <v>955</v>
      </c>
      <c r="B836" s="7" t="s">
        <v>954</v>
      </c>
      <c r="C836" s="7" t="s">
        <v>773</v>
      </c>
    </row>
    <row r="837" spans="1:69">
      <c r="A837" s="7" t="s">
        <v>953</v>
      </c>
      <c r="B837" s="7" t="s">
        <v>952</v>
      </c>
      <c r="C837" s="7" t="s">
        <v>773</v>
      </c>
    </row>
    <row r="838" spans="1:69">
      <c r="A838" s="7" t="s">
        <v>951</v>
      </c>
      <c r="B838" s="7" t="s">
        <v>950</v>
      </c>
      <c r="C838" s="7" t="s">
        <v>773</v>
      </c>
      <c r="O838">
        <v>0.25</v>
      </c>
      <c r="W838">
        <v>0.2</v>
      </c>
      <c r="Y838">
        <v>0.35</v>
      </c>
      <c r="Z838">
        <v>0.42</v>
      </c>
    </row>
    <row r="839" spans="1:69">
      <c r="A839" s="7" t="s">
        <v>949</v>
      </c>
      <c r="B839" s="7" t="s">
        <v>948</v>
      </c>
      <c r="C839" s="7" t="s">
        <v>773</v>
      </c>
    </row>
    <row r="840" spans="1:69">
      <c r="A840" s="7" t="s">
        <v>947</v>
      </c>
      <c r="B840" s="7" t="s">
        <v>946</v>
      </c>
      <c r="C840" s="7" t="s">
        <v>773</v>
      </c>
    </row>
    <row r="841" spans="1:69">
      <c r="A841" s="7" t="s">
        <v>945</v>
      </c>
      <c r="B841" s="7" t="s">
        <v>944</v>
      </c>
      <c r="C841" s="7" t="s">
        <v>773</v>
      </c>
    </row>
    <row r="842" spans="1:69">
      <c r="A842" s="7" t="s">
        <v>943</v>
      </c>
      <c r="B842" s="7" t="s">
        <v>942</v>
      </c>
      <c r="C842" s="7" t="s">
        <v>773</v>
      </c>
    </row>
    <row r="843" spans="1:69">
      <c r="A843" s="7" t="s">
        <v>941</v>
      </c>
      <c r="B843" s="7" t="s">
        <v>940</v>
      </c>
      <c r="C843" s="7" t="s">
        <v>773</v>
      </c>
    </row>
    <row r="844" spans="1:69">
      <c r="A844" s="7" t="s">
        <v>939</v>
      </c>
      <c r="B844" s="7" t="s">
        <v>938</v>
      </c>
      <c r="C844" s="7" t="s">
        <v>773</v>
      </c>
    </row>
    <row r="845" spans="1:69">
      <c r="A845" s="7" t="s">
        <v>937</v>
      </c>
      <c r="B845" s="7" t="s">
        <v>936</v>
      </c>
      <c r="C845" s="7" t="s">
        <v>773</v>
      </c>
    </row>
    <row r="846" spans="1:69">
      <c r="A846" s="7" t="s">
        <v>935</v>
      </c>
      <c r="B846" s="7" t="s">
        <v>934</v>
      </c>
      <c r="C846" s="7" t="s">
        <v>773</v>
      </c>
    </row>
    <row r="847" spans="1:69">
      <c r="A847" s="7" t="s">
        <v>933</v>
      </c>
      <c r="B847" s="7" t="s">
        <v>932</v>
      </c>
      <c r="C847" s="7" t="s">
        <v>773</v>
      </c>
      <c r="K847">
        <v>0.49</v>
      </c>
      <c r="AA847">
        <v>0.42</v>
      </c>
      <c r="AC847">
        <v>0.19</v>
      </c>
      <c r="AD847">
        <v>0.81</v>
      </c>
      <c r="AE847">
        <v>1.01</v>
      </c>
      <c r="AJ847">
        <v>0.38</v>
      </c>
      <c r="AK847">
        <v>0.38</v>
      </c>
      <c r="AL847">
        <v>0.38</v>
      </c>
      <c r="AM847">
        <v>0.38</v>
      </c>
      <c r="AN847">
        <v>0.66</v>
      </c>
      <c r="AO847">
        <v>2.3199999999999998</v>
      </c>
      <c r="AP847">
        <v>4.2</v>
      </c>
      <c r="AQ847">
        <v>4.2</v>
      </c>
      <c r="AS847">
        <v>0.33</v>
      </c>
      <c r="AT847">
        <v>0.33</v>
      </c>
      <c r="AU847">
        <v>0.33</v>
      </c>
      <c r="BA847">
        <v>4.84</v>
      </c>
      <c r="BB847">
        <v>5.72</v>
      </c>
      <c r="BC847">
        <v>5.72</v>
      </c>
      <c r="BF847">
        <v>0.33</v>
      </c>
      <c r="BG847">
        <v>0.45</v>
      </c>
      <c r="BH847">
        <v>1.6</v>
      </c>
      <c r="BI847">
        <v>2.5499999999999998</v>
      </c>
      <c r="BJ847">
        <v>3.07</v>
      </c>
      <c r="BK847">
        <v>3.07</v>
      </c>
      <c r="BL847">
        <v>0.43</v>
      </c>
      <c r="BO847">
        <v>0.06</v>
      </c>
      <c r="BQ847">
        <v>0.11</v>
      </c>
    </row>
    <row r="848" spans="1:69">
      <c r="A848" s="7" t="s">
        <v>931</v>
      </c>
      <c r="B848" s="7" t="s">
        <v>930</v>
      </c>
      <c r="C848" s="7" t="s">
        <v>773</v>
      </c>
      <c r="AY848">
        <v>1.83</v>
      </c>
    </row>
    <row r="849" spans="1:67">
      <c r="A849" s="7" t="s">
        <v>929</v>
      </c>
      <c r="B849" s="7" t="s">
        <v>928</v>
      </c>
      <c r="C849" s="7" t="s">
        <v>773</v>
      </c>
    </row>
    <row r="850" spans="1:67">
      <c r="A850" s="7" t="s">
        <v>927</v>
      </c>
      <c r="B850" s="7" t="s">
        <v>926</v>
      </c>
      <c r="C850" s="7" t="s">
        <v>773</v>
      </c>
    </row>
    <row r="851" spans="1:67">
      <c r="A851" s="7" t="s">
        <v>925</v>
      </c>
      <c r="B851" s="7" t="s">
        <v>874</v>
      </c>
      <c r="C851" s="7" t="s">
        <v>773</v>
      </c>
      <c r="K851">
        <v>0.31</v>
      </c>
      <c r="AK851">
        <v>0.08</v>
      </c>
      <c r="AL851">
        <v>0.1</v>
      </c>
      <c r="AM851">
        <v>0.1</v>
      </c>
      <c r="AR851">
        <v>7.0000000000000007E-2</v>
      </c>
      <c r="AS851">
        <v>7.0000000000000007E-2</v>
      </c>
      <c r="AT851">
        <v>0.1</v>
      </c>
      <c r="AU851">
        <v>1.64</v>
      </c>
      <c r="AW851">
        <v>0.04</v>
      </c>
      <c r="AX851">
        <v>0.17</v>
      </c>
      <c r="AY851">
        <v>1.62</v>
      </c>
      <c r="AZ851">
        <v>0.13</v>
      </c>
      <c r="BA851">
        <v>0.36</v>
      </c>
      <c r="BB851">
        <v>0.36</v>
      </c>
      <c r="BC851">
        <v>0.36</v>
      </c>
      <c r="BE851">
        <v>21.8</v>
      </c>
      <c r="BF851">
        <v>2.19</v>
      </c>
      <c r="BG851">
        <v>2.29</v>
      </c>
      <c r="BH851">
        <v>0.05</v>
      </c>
      <c r="BI851">
        <v>0.05</v>
      </c>
      <c r="BJ851">
        <v>0.05</v>
      </c>
      <c r="BK851">
        <v>0.05</v>
      </c>
      <c r="BL851">
        <v>0.17</v>
      </c>
      <c r="BM851">
        <v>0.17</v>
      </c>
      <c r="BN851">
        <v>0.17</v>
      </c>
      <c r="BO851">
        <v>0.27</v>
      </c>
    </row>
    <row r="852" spans="1:67">
      <c r="A852" s="7" t="s">
        <v>924</v>
      </c>
      <c r="B852" s="7" t="s">
        <v>923</v>
      </c>
      <c r="C852" s="7" t="s">
        <v>773</v>
      </c>
      <c r="AZ852">
        <v>2.44</v>
      </c>
    </row>
    <row r="853" spans="1:67">
      <c r="A853" s="7" t="s">
        <v>922</v>
      </c>
      <c r="B853" s="7" t="s">
        <v>921</v>
      </c>
      <c r="C853" s="7" t="s">
        <v>773</v>
      </c>
    </row>
    <row r="854" spans="1:67">
      <c r="A854" s="7" t="s">
        <v>920</v>
      </c>
      <c r="B854" s="7" t="s">
        <v>919</v>
      </c>
      <c r="C854" s="7" t="s">
        <v>773</v>
      </c>
    </row>
    <row r="855" spans="1:67">
      <c r="A855" s="7" t="s">
        <v>918</v>
      </c>
      <c r="B855" s="7" t="s">
        <v>917</v>
      </c>
      <c r="C855" s="7" t="s">
        <v>773</v>
      </c>
    </row>
    <row r="856" spans="1:67">
      <c r="A856" s="7" t="s">
        <v>916</v>
      </c>
      <c r="B856" s="7" t="s">
        <v>794</v>
      </c>
      <c r="C856" s="7" t="s">
        <v>773</v>
      </c>
      <c r="BC856">
        <v>4.34</v>
      </c>
    </row>
    <row r="857" spans="1:67">
      <c r="A857" s="7" t="s">
        <v>915</v>
      </c>
      <c r="B857" s="7" t="s">
        <v>914</v>
      </c>
      <c r="C857" s="7" t="s">
        <v>773</v>
      </c>
    </row>
    <row r="858" spans="1:67">
      <c r="A858" s="7" t="s">
        <v>913</v>
      </c>
      <c r="B858" s="7" t="s">
        <v>912</v>
      </c>
      <c r="C858" s="7" t="s">
        <v>773</v>
      </c>
      <c r="BG858">
        <v>720</v>
      </c>
      <c r="BH858">
        <v>40</v>
      </c>
      <c r="BI858">
        <v>40</v>
      </c>
      <c r="BJ858">
        <v>40</v>
      </c>
      <c r="BK858">
        <v>40</v>
      </c>
    </row>
    <row r="859" spans="1:67">
      <c r="A859" s="7" t="s">
        <v>911</v>
      </c>
      <c r="B859" s="7" t="s">
        <v>910</v>
      </c>
      <c r="C859" s="7" t="s">
        <v>773</v>
      </c>
    </row>
    <row r="860" spans="1:67">
      <c r="A860" s="7" t="s">
        <v>909</v>
      </c>
      <c r="B860" s="7" t="s">
        <v>195</v>
      </c>
      <c r="C860" s="7" t="s">
        <v>773</v>
      </c>
    </row>
    <row r="861" spans="1:67">
      <c r="A861" s="7" t="s">
        <v>908</v>
      </c>
      <c r="B861" s="7" t="s">
        <v>193</v>
      </c>
      <c r="C861" s="7" t="s">
        <v>773</v>
      </c>
    </row>
    <row r="862" spans="1:67">
      <c r="A862" s="7" t="s">
        <v>190</v>
      </c>
      <c r="B862" s="7" t="s">
        <v>191</v>
      </c>
      <c r="C862" s="7" t="s">
        <v>773</v>
      </c>
    </row>
    <row r="863" spans="1:67">
      <c r="A863" s="7" t="s">
        <v>907</v>
      </c>
      <c r="B863" s="7" t="s">
        <v>175</v>
      </c>
      <c r="C863" s="7" t="s">
        <v>773</v>
      </c>
    </row>
    <row r="864" spans="1:67">
      <c r="A864" s="7" t="s">
        <v>906</v>
      </c>
      <c r="B864" s="7" t="s">
        <v>189</v>
      </c>
      <c r="C864" s="7" t="s">
        <v>773</v>
      </c>
    </row>
    <row r="865" spans="1:69">
      <c r="A865" s="7" t="s">
        <v>905</v>
      </c>
      <c r="B865" s="7" t="s">
        <v>187</v>
      </c>
      <c r="C865" s="7" t="s">
        <v>773</v>
      </c>
    </row>
    <row r="866" spans="1:69">
      <c r="A866" s="7" t="s">
        <v>904</v>
      </c>
      <c r="B866" s="7" t="s">
        <v>780</v>
      </c>
      <c r="C866" s="7" t="s">
        <v>773</v>
      </c>
    </row>
    <row r="867" spans="1:69">
      <c r="A867" s="7" t="s">
        <v>903</v>
      </c>
      <c r="B867" s="7" t="s">
        <v>131</v>
      </c>
      <c r="C867" s="7" t="s">
        <v>773</v>
      </c>
      <c r="G867">
        <v>-14.19</v>
      </c>
      <c r="K867">
        <v>110.72</v>
      </c>
      <c r="O867">
        <v>-90.46</v>
      </c>
      <c r="S867">
        <v>-16.53</v>
      </c>
      <c r="U867">
        <v>-3.7</v>
      </c>
      <c r="V867">
        <v>-31.2</v>
      </c>
      <c r="W867">
        <v>-58.7</v>
      </c>
      <c r="X867">
        <v>-33.69</v>
      </c>
      <c r="Y867">
        <v>-53.63</v>
      </c>
      <c r="Z867">
        <v>-122.56</v>
      </c>
      <c r="AA867">
        <v>-70.489999999999995</v>
      </c>
      <c r="AB867">
        <v>-9.94</v>
      </c>
      <c r="AC867">
        <v>-19.87</v>
      </c>
      <c r="AD867">
        <v>-29.81</v>
      </c>
      <c r="AE867">
        <v>-39.75</v>
      </c>
      <c r="AF867">
        <v>-9.94</v>
      </c>
      <c r="AG867">
        <v>-19.87</v>
      </c>
      <c r="AH867">
        <v>-29.81</v>
      </c>
      <c r="AI867">
        <v>-39.75</v>
      </c>
      <c r="AJ867">
        <v>-9.94</v>
      </c>
      <c r="AK867">
        <v>103.65</v>
      </c>
      <c r="AL867">
        <v>140.19</v>
      </c>
      <c r="AM867">
        <v>160.25</v>
      </c>
      <c r="AN867">
        <v>-8.75</v>
      </c>
      <c r="AO867">
        <v>189.25</v>
      </c>
      <c r="AP867">
        <v>230.63</v>
      </c>
      <c r="AQ867">
        <v>320</v>
      </c>
      <c r="AR867">
        <v>-12.5</v>
      </c>
      <c r="AS867">
        <v>24.04</v>
      </c>
      <c r="AT867">
        <v>78.5</v>
      </c>
      <c r="AU867">
        <v>52.95</v>
      </c>
      <c r="AV867">
        <v>-25.55</v>
      </c>
      <c r="AW867">
        <v>-1.1200000000000001</v>
      </c>
      <c r="AX867">
        <v>-26.85</v>
      </c>
      <c r="AY867">
        <v>-53.39</v>
      </c>
      <c r="AZ867">
        <v>-26.69</v>
      </c>
      <c r="BA867">
        <v>-83.25</v>
      </c>
      <c r="BB867">
        <v>-109.81</v>
      </c>
      <c r="BC867">
        <v>-136.88</v>
      </c>
      <c r="BD867">
        <v>-26.65</v>
      </c>
      <c r="BE867">
        <v>-53.37</v>
      </c>
      <c r="BF867">
        <v>-69.739999999999995</v>
      </c>
      <c r="BG867">
        <v>718.7</v>
      </c>
      <c r="BH867">
        <v>83.56</v>
      </c>
      <c r="BI867">
        <v>197.29</v>
      </c>
      <c r="BJ867">
        <v>190.99</v>
      </c>
      <c r="BK867">
        <v>214.55</v>
      </c>
      <c r="BL867">
        <v>-31.41</v>
      </c>
      <c r="BM867">
        <v>88.19</v>
      </c>
      <c r="BN867">
        <v>38.299999999999997</v>
      </c>
      <c r="BO867">
        <v>24.38</v>
      </c>
      <c r="BP867">
        <v>-43.66</v>
      </c>
      <c r="BQ867">
        <v>-52.19</v>
      </c>
    </row>
    <row r="868" spans="1:69">
      <c r="A868" s="7" t="s">
        <v>902</v>
      </c>
      <c r="B868" s="7" t="s">
        <v>901</v>
      </c>
      <c r="C868" s="7" t="s">
        <v>773</v>
      </c>
      <c r="G868">
        <v>140</v>
      </c>
      <c r="K868">
        <v>295</v>
      </c>
      <c r="O868">
        <v>36.9</v>
      </c>
      <c r="S868">
        <v>168.8</v>
      </c>
      <c r="U868">
        <v>73.3</v>
      </c>
      <c r="V868">
        <v>73.3</v>
      </c>
      <c r="W868">
        <v>73.3</v>
      </c>
      <c r="Z868">
        <v>1.01</v>
      </c>
      <c r="AA868">
        <v>63.01</v>
      </c>
      <c r="AK868">
        <v>123.52</v>
      </c>
      <c r="AL868">
        <v>170</v>
      </c>
      <c r="AM868">
        <v>200</v>
      </c>
      <c r="AO868">
        <v>200</v>
      </c>
      <c r="AP868">
        <v>250</v>
      </c>
      <c r="AQ868">
        <v>350</v>
      </c>
      <c r="AS868">
        <v>25</v>
      </c>
      <c r="AT868">
        <v>80</v>
      </c>
      <c r="AU868">
        <v>130</v>
      </c>
      <c r="AW868">
        <v>50</v>
      </c>
      <c r="AX868">
        <v>50</v>
      </c>
      <c r="AY868">
        <v>50</v>
      </c>
      <c r="AZ868">
        <v>150</v>
      </c>
      <c r="BA868">
        <v>150</v>
      </c>
      <c r="BB868">
        <v>150</v>
      </c>
      <c r="BC868">
        <v>150</v>
      </c>
      <c r="BG868">
        <v>859.62</v>
      </c>
      <c r="BH868">
        <v>100</v>
      </c>
      <c r="BI868">
        <v>230</v>
      </c>
      <c r="BJ868">
        <v>230</v>
      </c>
      <c r="BK868">
        <v>260</v>
      </c>
      <c r="BM868">
        <v>151.06</v>
      </c>
      <c r="BN868">
        <v>136.06</v>
      </c>
      <c r="BO868">
        <v>151.06</v>
      </c>
    </row>
    <row r="869" spans="1:69">
      <c r="A869" s="7" t="s">
        <v>900</v>
      </c>
      <c r="B869" s="7" t="s">
        <v>164</v>
      </c>
      <c r="C869" s="7" t="s">
        <v>773</v>
      </c>
    </row>
    <row r="870" spans="1:69">
      <c r="A870" s="7" t="s">
        <v>899</v>
      </c>
      <c r="B870" s="7" t="s">
        <v>162</v>
      </c>
      <c r="C870" s="7" t="s">
        <v>773</v>
      </c>
      <c r="G870">
        <v>30</v>
      </c>
      <c r="K870">
        <v>35</v>
      </c>
      <c r="AQ870">
        <v>100</v>
      </c>
      <c r="AT870">
        <v>30</v>
      </c>
      <c r="AU870">
        <v>30</v>
      </c>
      <c r="BH870">
        <v>100</v>
      </c>
      <c r="BI870">
        <v>230</v>
      </c>
      <c r="BJ870">
        <v>230</v>
      </c>
      <c r="BK870">
        <v>260</v>
      </c>
      <c r="BM870">
        <v>65</v>
      </c>
      <c r="BN870">
        <v>50</v>
      </c>
      <c r="BO870">
        <v>65</v>
      </c>
    </row>
    <row r="871" spans="1:69">
      <c r="A871" s="7" t="s">
        <v>898</v>
      </c>
      <c r="B871" s="7" t="s">
        <v>160</v>
      </c>
      <c r="C871" s="7" t="s">
        <v>773</v>
      </c>
    </row>
    <row r="872" spans="1:69">
      <c r="A872" s="7" t="s">
        <v>897</v>
      </c>
      <c r="B872" s="7" t="s">
        <v>158</v>
      </c>
      <c r="C872" s="7" t="s">
        <v>773</v>
      </c>
    </row>
    <row r="873" spans="1:69">
      <c r="A873" s="7" t="s">
        <v>886</v>
      </c>
      <c r="B873" s="7" t="s">
        <v>885</v>
      </c>
      <c r="C873" s="7" t="s">
        <v>773</v>
      </c>
    </row>
    <row r="874" spans="1:69">
      <c r="A874" s="7" t="s">
        <v>884</v>
      </c>
      <c r="B874" s="7" t="s">
        <v>156</v>
      </c>
      <c r="C874" s="7" t="s">
        <v>773</v>
      </c>
      <c r="AP874">
        <v>50</v>
      </c>
      <c r="AQ874">
        <v>50</v>
      </c>
    </row>
    <row r="875" spans="1:69">
      <c r="A875" s="7" t="s">
        <v>883</v>
      </c>
      <c r="B875" s="7" t="s">
        <v>154</v>
      </c>
      <c r="C875" s="7" t="s">
        <v>773</v>
      </c>
      <c r="G875">
        <v>110</v>
      </c>
      <c r="K875">
        <v>210</v>
      </c>
      <c r="O875">
        <v>36.9</v>
      </c>
      <c r="S875">
        <v>168.8</v>
      </c>
      <c r="U875">
        <v>73.3</v>
      </c>
      <c r="V875">
        <v>73.3</v>
      </c>
      <c r="W875">
        <v>73.3</v>
      </c>
      <c r="AK875">
        <v>123.52</v>
      </c>
      <c r="AL875">
        <v>170</v>
      </c>
      <c r="AM875">
        <v>200</v>
      </c>
      <c r="AO875">
        <v>200</v>
      </c>
      <c r="AP875">
        <v>200</v>
      </c>
      <c r="AQ875">
        <v>200</v>
      </c>
      <c r="AS875">
        <v>25</v>
      </c>
      <c r="AT875">
        <v>50</v>
      </c>
      <c r="AU875">
        <v>100</v>
      </c>
      <c r="AW875">
        <v>50</v>
      </c>
      <c r="AX875">
        <v>50</v>
      </c>
      <c r="AY875">
        <v>50</v>
      </c>
      <c r="AZ875">
        <v>150</v>
      </c>
      <c r="BA875">
        <v>150</v>
      </c>
      <c r="BB875">
        <v>150</v>
      </c>
      <c r="BC875">
        <v>150</v>
      </c>
      <c r="BG875">
        <v>400</v>
      </c>
    </row>
    <row r="876" spans="1:69">
      <c r="A876" s="7" t="s">
        <v>882</v>
      </c>
      <c r="B876" s="7" t="s">
        <v>881</v>
      </c>
      <c r="C876" s="7" t="s">
        <v>773</v>
      </c>
    </row>
    <row r="877" spans="1:69">
      <c r="A877" s="7" t="s">
        <v>880</v>
      </c>
      <c r="B877" s="7" t="s">
        <v>150</v>
      </c>
      <c r="C877" s="7" t="s">
        <v>773</v>
      </c>
    </row>
    <row r="878" spans="1:69">
      <c r="A878" s="7" t="s">
        <v>879</v>
      </c>
      <c r="B878" s="7" t="s">
        <v>152</v>
      </c>
      <c r="C878" s="7" t="s">
        <v>773</v>
      </c>
    </row>
    <row r="879" spans="1:69">
      <c r="A879" s="7" t="s">
        <v>878</v>
      </c>
      <c r="B879" s="7" t="s">
        <v>822</v>
      </c>
      <c r="C879" s="7" t="s">
        <v>773</v>
      </c>
    </row>
    <row r="880" spans="1:69">
      <c r="A880" s="7" t="s">
        <v>877</v>
      </c>
      <c r="B880" s="7" t="s">
        <v>876</v>
      </c>
      <c r="C880" s="7" t="s">
        <v>773</v>
      </c>
    </row>
    <row r="881" spans="1:67">
      <c r="A881" s="7" t="s">
        <v>875</v>
      </c>
      <c r="B881" s="7" t="s">
        <v>874</v>
      </c>
      <c r="C881" s="7" t="s">
        <v>773</v>
      </c>
    </row>
    <row r="882" spans="1:67">
      <c r="A882" s="7" t="s">
        <v>873</v>
      </c>
      <c r="B882" s="7" t="s">
        <v>872</v>
      </c>
      <c r="C882" s="7" t="s">
        <v>773</v>
      </c>
    </row>
    <row r="883" spans="1:67">
      <c r="A883" s="7" t="s">
        <v>871</v>
      </c>
      <c r="B883" s="7" t="s">
        <v>870</v>
      </c>
      <c r="C883" s="7" t="s">
        <v>773</v>
      </c>
    </row>
    <row r="884" spans="1:67">
      <c r="A884" s="7" t="s">
        <v>869</v>
      </c>
      <c r="B884" s="7" t="s">
        <v>172</v>
      </c>
      <c r="C884" s="7" t="s">
        <v>773</v>
      </c>
      <c r="K884">
        <v>50</v>
      </c>
      <c r="Z884">
        <v>1.01</v>
      </c>
      <c r="AA884">
        <v>63.01</v>
      </c>
      <c r="BG884">
        <v>459.62</v>
      </c>
    </row>
    <row r="885" spans="1:67">
      <c r="A885" s="7" t="s">
        <v>866</v>
      </c>
      <c r="B885" s="7" t="s">
        <v>170</v>
      </c>
      <c r="C885" s="7" t="s">
        <v>773</v>
      </c>
    </row>
    <row r="886" spans="1:67">
      <c r="A886" s="7" t="s">
        <v>865</v>
      </c>
      <c r="B886" s="7" t="s">
        <v>864</v>
      </c>
      <c r="C886" s="7" t="s">
        <v>773</v>
      </c>
    </row>
    <row r="887" spans="1:67">
      <c r="A887" s="7" t="s">
        <v>863</v>
      </c>
      <c r="B887" s="7" t="s">
        <v>862</v>
      </c>
      <c r="C887" s="7" t="s">
        <v>773</v>
      </c>
    </row>
    <row r="888" spans="1:67">
      <c r="A888" s="7" t="s">
        <v>861</v>
      </c>
      <c r="B888" s="7" t="s">
        <v>860</v>
      </c>
      <c r="C888" s="7" t="s">
        <v>773</v>
      </c>
      <c r="BM888">
        <v>86.06</v>
      </c>
      <c r="BN888">
        <v>86.06</v>
      </c>
      <c r="BO888">
        <v>86.06</v>
      </c>
    </row>
    <row r="889" spans="1:67">
      <c r="A889" s="7" t="s">
        <v>859</v>
      </c>
      <c r="B889" s="7" t="s">
        <v>858</v>
      </c>
      <c r="C889" s="7" t="s">
        <v>773</v>
      </c>
    </row>
    <row r="890" spans="1:67">
      <c r="A890" s="7" t="s">
        <v>857</v>
      </c>
      <c r="B890" s="7" t="s">
        <v>856</v>
      </c>
      <c r="C890" s="7" t="s">
        <v>773</v>
      </c>
    </row>
    <row r="891" spans="1:67">
      <c r="A891" s="7" t="s">
        <v>855</v>
      </c>
      <c r="B891" s="7" t="s">
        <v>798</v>
      </c>
      <c r="C891" s="7" t="s">
        <v>773</v>
      </c>
    </row>
    <row r="892" spans="1:67">
      <c r="A892" s="7" t="s">
        <v>854</v>
      </c>
      <c r="B892" s="7" t="s">
        <v>853</v>
      </c>
      <c r="C892" s="7" t="s">
        <v>773</v>
      </c>
    </row>
    <row r="893" spans="1:67">
      <c r="A893" s="7" t="s">
        <v>852</v>
      </c>
      <c r="B893" s="7" t="s">
        <v>794</v>
      </c>
      <c r="C893" s="7" t="s">
        <v>773</v>
      </c>
    </row>
    <row r="894" spans="1:67">
      <c r="A894" s="7" t="s">
        <v>851</v>
      </c>
      <c r="B894" s="7" t="s">
        <v>792</v>
      </c>
      <c r="C894" s="7" t="s">
        <v>773</v>
      </c>
    </row>
    <row r="895" spans="1:67">
      <c r="A895" s="7" t="s">
        <v>850</v>
      </c>
      <c r="B895" s="7" t="s">
        <v>790</v>
      </c>
      <c r="C895" s="7" t="s">
        <v>773</v>
      </c>
    </row>
    <row r="896" spans="1:67">
      <c r="A896" s="7" t="s">
        <v>849</v>
      </c>
      <c r="B896" s="7" t="s">
        <v>848</v>
      </c>
      <c r="C896" s="7" t="s">
        <v>773</v>
      </c>
    </row>
    <row r="897" spans="1:69">
      <c r="A897" s="7" t="s">
        <v>847</v>
      </c>
      <c r="B897" s="7" t="s">
        <v>846</v>
      </c>
      <c r="C897" s="7" t="s">
        <v>773</v>
      </c>
      <c r="G897">
        <v>154.19</v>
      </c>
      <c r="K897">
        <v>184.28</v>
      </c>
      <c r="O897">
        <v>127.36</v>
      </c>
      <c r="S897">
        <v>185.33</v>
      </c>
      <c r="U897">
        <v>77</v>
      </c>
      <c r="V897">
        <v>104.5</v>
      </c>
      <c r="W897">
        <v>132</v>
      </c>
      <c r="X897">
        <v>33.69</v>
      </c>
      <c r="Y897">
        <v>53.63</v>
      </c>
      <c r="Z897">
        <v>123.56</v>
      </c>
      <c r="AA897">
        <v>133.5</v>
      </c>
      <c r="AB897">
        <v>9.94</v>
      </c>
      <c r="AC897">
        <v>19.87</v>
      </c>
      <c r="AD897">
        <v>29.81</v>
      </c>
      <c r="AE897">
        <v>39.75</v>
      </c>
      <c r="AF897">
        <v>9.94</v>
      </c>
      <c r="AG897">
        <v>19.87</v>
      </c>
      <c r="AH897">
        <v>29.81</v>
      </c>
      <c r="AI897">
        <v>39.75</v>
      </c>
      <c r="AJ897">
        <v>9.94</v>
      </c>
      <c r="AK897">
        <v>19.87</v>
      </c>
      <c r="AL897">
        <v>29.81</v>
      </c>
      <c r="AM897">
        <v>39.75</v>
      </c>
      <c r="AN897">
        <v>8.75</v>
      </c>
      <c r="AO897">
        <v>10.75</v>
      </c>
      <c r="AP897">
        <v>19.38</v>
      </c>
      <c r="AQ897">
        <v>30</v>
      </c>
      <c r="AR897">
        <v>12.5</v>
      </c>
      <c r="AS897">
        <v>0.96</v>
      </c>
      <c r="AT897">
        <v>1.5</v>
      </c>
      <c r="AU897">
        <v>77.05</v>
      </c>
      <c r="AV897">
        <v>25.55</v>
      </c>
      <c r="AW897">
        <v>51.12</v>
      </c>
      <c r="AX897">
        <v>76.849999999999994</v>
      </c>
      <c r="AY897">
        <v>103.39</v>
      </c>
      <c r="AZ897">
        <v>176.69</v>
      </c>
      <c r="BA897">
        <v>233.25</v>
      </c>
      <c r="BB897">
        <v>259.81</v>
      </c>
      <c r="BC897">
        <v>286.88</v>
      </c>
      <c r="BD897">
        <v>26.65</v>
      </c>
      <c r="BE897">
        <v>53.37</v>
      </c>
      <c r="BF897">
        <v>69.739999999999995</v>
      </c>
      <c r="BG897">
        <v>140.91999999999999</v>
      </c>
      <c r="BH897">
        <v>16.440000000000001</v>
      </c>
      <c r="BI897">
        <v>32.71</v>
      </c>
      <c r="BJ897">
        <v>39.01</v>
      </c>
      <c r="BK897">
        <v>45.45</v>
      </c>
      <c r="BL897">
        <v>31.41</v>
      </c>
      <c r="BM897">
        <v>62.87</v>
      </c>
      <c r="BN897">
        <v>97.76</v>
      </c>
      <c r="BO897">
        <v>126.68</v>
      </c>
      <c r="BP897">
        <v>43.66</v>
      </c>
      <c r="BQ897">
        <v>52.19</v>
      </c>
    </row>
    <row r="898" spans="1:69">
      <c r="A898" s="7" t="s">
        <v>845</v>
      </c>
      <c r="B898" s="7" t="s">
        <v>148</v>
      </c>
      <c r="C898" s="7" t="s">
        <v>773</v>
      </c>
    </row>
    <row r="899" spans="1:69">
      <c r="A899" s="7" t="s">
        <v>844</v>
      </c>
      <c r="B899" s="7" t="s">
        <v>146</v>
      </c>
      <c r="C899" s="7" t="s">
        <v>773</v>
      </c>
      <c r="K899">
        <v>30</v>
      </c>
      <c r="AN899">
        <v>5</v>
      </c>
      <c r="AO899">
        <v>5</v>
      </c>
      <c r="AP899">
        <v>5</v>
      </c>
      <c r="AQ899">
        <v>5</v>
      </c>
      <c r="BJ899">
        <v>2.5</v>
      </c>
      <c r="BK899">
        <v>5</v>
      </c>
      <c r="BL899">
        <v>2.5</v>
      </c>
      <c r="BM899">
        <v>5</v>
      </c>
      <c r="BN899">
        <v>11</v>
      </c>
      <c r="BO899">
        <v>11</v>
      </c>
      <c r="BQ899">
        <v>7</v>
      </c>
    </row>
    <row r="900" spans="1:69">
      <c r="A900" s="7" t="s">
        <v>843</v>
      </c>
      <c r="B900" s="7" t="s">
        <v>144</v>
      </c>
      <c r="C900" s="7" t="s">
        <v>773</v>
      </c>
    </row>
    <row r="901" spans="1:69">
      <c r="A901" s="7" t="s">
        <v>842</v>
      </c>
      <c r="B901" s="7" t="s">
        <v>142</v>
      </c>
      <c r="C901" s="7" t="s">
        <v>773</v>
      </c>
      <c r="K901">
        <v>154.13</v>
      </c>
      <c r="O901">
        <v>127.36</v>
      </c>
      <c r="S901">
        <v>144.82</v>
      </c>
      <c r="U901">
        <v>77</v>
      </c>
      <c r="V901">
        <v>104.5</v>
      </c>
      <c r="W901">
        <v>132</v>
      </c>
      <c r="X901">
        <v>33.69</v>
      </c>
      <c r="Y901">
        <v>53.63</v>
      </c>
      <c r="Z901">
        <v>113.56</v>
      </c>
      <c r="AB901">
        <v>9.94</v>
      </c>
      <c r="AC901">
        <v>19.87</v>
      </c>
      <c r="AD901">
        <v>29.81</v>
      </c>
      <c r="AG901">
        <v>19.87</v>
      </c>
      <c r="AM901">
        <v>39.75</v>
      </c>
      <c r="AQ901">
        <v>25</v>
      </c>
      <c r="AU901">
        <v>75</v>
      </c>
      <c r="AY901">
        <v>100</v>
      </c>
      <c r="BC901">
        <v>130</v>
      </c>
      <c r="BE901">
        <v>50</v>
      </c>
      <c r="BG901">
        <v>78.75</v>
      </c>
      <c r="BK901">
        <v>25</v>
      </c>
      <c r="BO901">
        <v>100</v>
      </c>
    </row>
    <row r="902" spans="1:69">
      <c r="A902" s="7" t="s">
        <v>831</v>
      </c>
      <c r="B902" s="7" t="s">
        <v>830</v>
      </c>
      <c r="C902" s="7" t="s">
        <v>773</v>
      </c>
    </row>
    <row r="903" spans="1:69">
      <c r="A903" s="7" t="s">
        <v>829</v>
      </c>
      <c r="B903" s="7" t="s">
        <v>140</v>
      </c>
      <c r="C903" s="7" t="s">
        <v>773</v>
      </c>
      <c r="S903">
        <v>40.51</v>
      </c>
    </row>
    <row r="904" spans="1:69">
      <c r="A904" s="7" t="s">
        <v>828</v>
      </c>
      <c r="B904" s="7" t="s">
        <v>138</v>
      </c>
      <c r="C904" s="7" t="s">
        <v>773</v>
      </c>
      <c r="G904">
        <v>154.19</v>
      </c>
      <c r="Z904">
        <v>10</v>
      </c>
      <c r="AA904">
        <v>10</v>
      </c>
      <c r="AF904">
        <v>9.94</v>
      </c>
      <c r="AH904">
        <v>29.81</v>
      </c>
      <c r="AJ904">
        <v>9.94</v>
      </c>
      <c r="AK904">
        <v>19.87</v>
      </c>
      <c r="AL904">
        <v>29.81</v>
      </c>
      <c r="AN904">
        <v>3.75</v>
      </c>
      <c r="AO904">
        <v>5.75</v>
      </c>
      <c r="AP904">
        <v>14.38</v>
      </c>
      <c r="AR904">
        <v>12.5</v>
      </c>
      <c r="AV904">
        <v>25</v>
      </c>
      <c r="AW904">
        <v>50</v>
      </c>
      <c r="AX904">
        <v>75</v>
      </c>
      <c r="AZ904">
        <v>175</v>
      </c>
      <c r="BA904">
        <v>200</v>
      </c>
      <c r="BB904">
        <v>225</v>
      </c>
      <c r="BC904">
        <v>120</v>
      </c>
      <c r="BD904">
        <v>25</v>
      </c>
      <c r="BF904">
        <v>64.38</v>
      </c>
      <c r="BH904">
        <v>12.5</v>
      </c>
      <c r="BI904">
        <v>25</v>
      </c>
      <c r="BJ904">
        <v>25</v>
      </c>
      <c r="BL904">
        <v>25</v>
      </c>
      <c r="BM904">
        <v>50</v>
      </c>
      <c r="BN904">
        <v>75</v>
      </c>
      <c r="BP904">
        <v>40</v>
      </c>
      <c r="BQ904">
        <v>40</v>
      </c>
    </row>
    <row r="905" spans="1:69">
      <c r="A905" s="7" t="s">
        <v>827</v>
      </c>
      <c r="B905" s="7" t="s">
        <v>826</v>
      </c>
      <c r="C905" s="7" t="s">
        <v>773</v>
      </c>
    </row>
    <row r="906" spans="1:69">
      <c r="A906" s="7" t="s">
        <v>825</v>
      </c>
      <c r="B906" s="7" t="s">
        <v>134</v>
      </c>
      <c r="C906" s="7" t="s">
        <v>773</v>
      </c>
    </row>
    <row r="907" spans="1:69">
      <c r="A907" s="7" t="s">
        <v>824</v>
      </c>
      <c r="B907" s="7" t="s">
        <v>136</v>
      </c>
      <c r="C907" s="7" t="s">
        <v>773</v>
      </c>
    </row>
    <row r="908" spans="1:69">
      <c r="A908" s="7" t="s">
        <v>823</v>
      </c>
      <c r="B908" s="7" t="s">
        <v>822</v>
      </c>
      <c r="C908" s="7" t="s">
        <v>773</v>
      </c>
    </row>
    <row r="909" spans="1:69">
      <c r="A909" s="7" t="s">
        <v>821</v>
      </c>
      <c r="B909" s="7" t="s">
        <v>820</v>
      </c>
      <c r="C909" s="7" t="s">
        <v>773</v>
      </c>
      <c r="AS909">
        <v>0.96</v>
      </c>
      <c r="AT909">
        <v>1.5</v>
      </c>
      <c r="AU909">
        <v>2.0499999999999998</v>
      </c>
      <c r="AV909">
        <v>0.55000000000000004</v>
      </c>
      <c r="AW909">
        <v>1.1200000000000001</v>
      </c>
      <c r="AX909">
        <v>1.85</v>
      </c>
      <c r="AY909">
        <v>3.39</v>
      </c>
      <c r="AZ909">
        <v>1.69</v>
      </c>
      <c r="BA909">
        <v>3.27</v>
      </c>
      <c r="BB909">
        <v>4.83</v>
      </c>
      <c r="BC909">
        <v>6.91</v>
      </c>
      <c r="BD909">
        <v>1.65</v>
      </c>
      <c r="BE909">
        <v>3.37</v>
      </c>
      <c r="BF909">
        <v>5.37</v>
      </c>
      <c r="BG909">
        <v>9.09</v>
      </c>
      <c r="BH909">
        <v>3.91</v>
      </c>
      <c r="BI909">
        <v>7.68</v>
      </c>
      <c r="BJ909">
        <v>11.48</v>
      </c>
      <c r="BK909">
        <v>15.42</v>
      </c>
      <c r="BL909">
        <v>3.91</v>
      </c>
      <c r="BM909">
        <v>7.87</v>
      </c>
      <c r="BN909">
        <v>11.76</v>
      </c>
      <c r="BO909">
        <v>15.68</v>
      </c>
      <c r="BP909">
        <v>3.66</v>
      </c>
      <c r="BQ909">
        <v>5.19</v>
      </c>
    </row>
    <row r="910" spans="1:69">
      <c r="A910" s="7" t="s">
        <v>819</v>
      </c>
      <c r="B910" s="7" t="s">
        <v>818</v>
      </c>
      <c r="C910" s="7" t="s">
        <v>773</v>
      </c>
    </row>
    <row r="911" spans="1:69">
      <c r="A911" s="7" t="s">
        <v>817</v>
      </c>
      <c r="B911" s="7" t="s">
        <v>816</v>
      </c>
      <c r="C911" s="7" t="s">
        <v>773</v>
      </c>
      <c r="AA911">
        <v>123.5</v>
      </c>
      <c r="AE911">
        <v>39.75</v>
      </c>
      <c r="AI911">
        <v>39.75</v>
      </c>
    </row>
    <row r="912" spans="1:69">
      <c r="A912" s="7" t="s">
        <v>815</v>
      </c>
      <c r="B912" s="7" t="s">
        <v>814</v>
      </c>
      <c r="C912" s="7" t="s">
        <v>773</v>
      </c>
    </row>
    <row r="913" spans="1:63">
      <c r="A913" s="7" t="s">
        <v>813</v>
      </c>
      <c r="B913" s="7" t="s">
        <v>812</v>
      </c>
      <c r="C913" s="7" t="s">
        <v>773</v>
      </c>
    </row>
    <row r="914" spans="1:63">
      <c r="A914" s="7" t="s">
        <v>809</v>
      </c>
      <c r="B914" s="7" t="s">
        <v>808</v>
      </c>
      <c r="C914" s="7" t="s">
        <v>773</v>
      </c>
      <c r="BG914">
        <v>0.43</v>
      </c>
    </row>
    <row r="915" spans="1:63">
      <c r="A915" s="7" t="s">
        <v>807</v>
      </c>
      <c r="B915" s="7" t="s">
        <v>806</v>
      </c>
      <c r="C915" s="7" t="s">
        <v>773</v>
      </c>
    </row>
    <row r="916" spans="1:63">
      <c r="A916" s="7" t="s">
        <v>805</v>
      </c>
      <c r="B916" s="7" t="s">
        <v>804</v>
      </c>
      <c r="C916" s="7" t="s">
        <v>773</v>
      </c>
    </row>
    <row r="917" spans="1:63">
      <c r="A917" s="7" t="s">
        <v>803</v>
      </c>
      <c r="B917" s="7" t="s">
        <v>802</v>
      </c>
      <c r="C917" s="7" t="s">
        <v>773</v>
      </c>
      <c r="Z917">
        <v>0</v>
      </c>
      <c r="AA917">
        <v>0</v>
      </c>
      <c r="BA917">
        <v>29.97</v>
      </c>
      <c r="BB917">
        <v>29.97</v>
      </c>
      <c r="BC917">
        <v>29.97</v>
      </c>
      <c r="BG917">
        <v>52.65</v>
      </c>
      <c r="BH917">
        <v>0.03</v>
      </c>
      <c r="BI917">
        <v>0.03</v>
      </c>
      <c r="BJ917">
        <v>0.03</v>
      </c>
      <c r="BK917">
        <v>0.03</v>
      </c>
    </row>
    <row r="918" spans="1:63">
      <c r="A918" s="7" t="s">
        <v>801</v>
      </c>
      <c r="B918" s="7" t="s">
        <v>800</v>
      </c>
      <c r="C918" s="7" t="s">
        <v>773</v>
      </c>
    </row>
    <row r="919" spans="1:63">
      <c r="A919" s="7" t="s">
        <v>799</v>
      </c>
      <c r="B919" s="7" t="s">
        <v>798</v>
      </c>
      <c r="C919" s="7" t="s">
        <v>773</v>
      </c>
    </row>
    <row r="920" spans="1:63">
      <c r="A920" s="7" t="s">
        <v>797</v>
      </c>
      <c r="B920" s="7" t="s">
        <v>796</v>
      </c>
      <c r="C920" s="7" t="s">
        <v>773</v>
      </c>
    </row>
    <row r="921" spans="1:63">
      <c r="A921" s="7" t="s">
        <v>795</v>
      </c>
      <c r="B921" s="7" t="s">
        <v>794</v>
      </c>
      <c r="C921" s="7" t="s">
        <v>773</v>
      </c>
    </row>
    <row r="922" spans="1:63">
      <c r="A922" s="7" t="s">
        <v>793</v>
      </c>
      <c r="B922" s="7" t="s">
        <v>792</v>
      </c>
      <c r="C922" s="7" t="s">
        <v>773</v>
      </c>
    </row>
    <row r="923" spans="1:63">
      <c r="A923" s="7" t="s">
        <v>791</v>
      </c>
      <c r="B923" s="7" t="s">
        <v>790</v>
      </c>
      <c r="C923" s="7" t="s">
        <v>773</v>
      </c>
    </row>
    <row r="924" spans="1:63">
      <c r="A924" s="7" t="s">
        <v>789</v>
      </c>
      <c r="B924" s="7" t="s">
        <v>788</v>
      </c>
      <c r="C924" s="7" t="s">
        <v>773</v>
      </c>
      <c r="K924">
        <v>0.14000000000000001</v>
      </c>
    </row>
    <row r="925" spans="1:63">
      <c r="A925" s="7" t="s">
        <v>787</v>
      </c>
      <c r="B925" s="7" t="s">
        <v>195</v>
      </c>
      <c r="C925" s="7" t="s">
        <v>773</v>
      </c>
    </row>
    <row r="926" spans="1:63">
      <c r="A926" s="7" t="s">
        <v>786</v>
      </c>
      <c r="B926" s="7" t="s">
        <v>193</v>
      </c>
      <c r="C926" s="7" t="s">
        <v>773</v>
      </c>
    </row>
    <row r="927" spans="1:63">
      <c r="A927" s="7" t="s">
        <v>785</v>
      </c>
      <c r="B927" s="7" t="s">
        <v>191</v>
      </c>
      <c r="C927" s="7" t="s">
        <v>773</v>
      </c>
    </row>
    <row r="928" spans="1:63">
      <c r="A928" s="7" t="s">
        <v>784</v>
      </c>
      <c r="B928" s="7" t="s">
        <v>175</v>
      </c>
      <c r="C928" s="7" t="s">
        <v>773</v>
      </c>
    </row>
    <row r="929" spans="1:69">
      <c r="A929" s="7" t="s">
        <v>783</v>
      </c>
      <c r="B929" s="7" t="s">
        <v>189</v>
      </c>
      <c r="C929" s="7" t="s">
        <v>773</v>
      </c>
    </row>
    <row r="930" spans="1:69">
      <c r="A930" s="7" t="s">
        <v>782</v>
      </c>
      <c r="B930" s="7" t="s">
        <v>187</v>
      </c>
      <c r="C930" s="7" t="s">
        <v>773</v>
      </c>
    </row>
    <row r="931" spans="1:69">
      <c r="A931" s="7" t="s">
        <v>781</v>
      </c>
      <c r="B931" s="7" t="s">
        <v>780</v>
      </c>
      <c r="C931" s="7" t="s">
        <v>773</v>
      </c>
    </row>
    <row r="932" spans="1:69">
      <c r="A932" s="7" t="s">
        <v>779</v>
      </c>
      <c r="B932" s="7" t="s">
        <v>129</v>
      </c>
      <c r="C932" s="7" t="s">
        <v>773</v>
      </c>
    </row>
    <row r="933" spans="1:69">
      <c r="A933" s="7" t="s">
        <v>778</v>
      </c>
      <c r="B933" s="7" t="s">
        <v>127</v>
      </c>
      <c r="C933" s="7" t="s">
        <v>773</v>
      </c>
    </row>
    <row r="934" spans="1:69">
      <c r="A934" s="7" t="s">
        <v>777</v>
      </c>
      <c r="B934" s="7" t="s">
        <v>125</v>
      </c>
      <c r="C934" s="7" t="s">
        <v>773</v>
      </c>
      <c r="AK934">
        <v>-0.01</v>
      </c>
      <c r="AL934">
        <v>-0.01</v>
      </c>
      <c r="AM934">
        <v>-0.01</v>
      </c>
      <c r="BE934">
        <v>0.13</v>
      </c>
      <c r="BF934">
        <v>0.72</v>
      </c>
      <c r="BG934">
        <v>-0.16</v>
      </c>
      <c r="BH934">
        <v>0.01</v>
      </c>
      <c r="BN934">
        <v>-0.05</v>
      </c>
      <c r="BO934">
        <v>0.34</v>
      </c>
      <c r="BP934">
        <v>0.12</v>
      </c>
      <c r="BQ934">
        <v>-0.46</v>
      </c>
    </row>
    <row r="935" spans="1:69">
      <c r="A935" s="7" t="s">
        <v>776</v>
      </c>
      <c r="B935" s="7" t="s">
        <v>118</v>
      </c>
      <c r="C935" s="7" t="s">
        <v>773</v>
      </c>
      <c r="G935">
        <v>-71.06</v>
      </c>
      <c r="K935">
        <v>57.68</v>
      </c>
      <c r="O935">
        <v>10.92</v>
      </c>
      <c r="S935">
        <v>-84.77</v>
      </c>
      <c r="U935">
        <v>21.67</v>
      </c>
      <c r="V935">
        <v>37.43</v>
      </c>
      <c r="W935">
        <v>28.16</v>
      </c>
      <c r="X935">
        <v>3.74</v>
      </c>
      <c r="Y935">
        <v>42.88</v>
      </c>
      <c r="Z935">
        <v>21.24</v>
      </c>
      <c r="AA935">
        <v>88.22</v>
      </c>
      <c r="AB935">
        <v>25.55</v>
      </c>
      <c r="AC935">
        <v>37.14</v>
      </c>
      <c r="AD935">
        <v>18.46</v>
      </c>
      <c r="AE935">
        <v>-149.41</v>
      </c>
      <c r="AF935">
        <v>4.6399999999999997</v>
      </c>
      <c r="AG935">
        <v>4.82</v>
      </c>
      <c r="AH935">
        <v>10.029999999999999</v>
      </c>
      <c r="AI935">
        <v>16.86</v>
      </c>
      <c r="AJ935">
        <v>-17.190000000000001</v>
      </c>
      <c r="AK935">
        <v>77</v>
      </c>
      <c r="AL935">
        <v>164.8</v>
      </c>
      <c r="AM935">
        <v>117.24</v>
      </c>
      <c r="AN935">
        <v>23.29</v>
      </c>
      <c r="AO935">
        <v>91.22</v>
      </c>
      <c r="AP935">
        <v>2.04</v>
      </c>
      <c r="AQ935">
        <v>172.89</v>
      </c>
      <c r="AR935">
        <v>-68.58</v>
      </c>
      <c r="AS935">
        <v>-106.99</v>
      </c>
      <c r="AT935">
        <v>-173.44</v>
      </c>
      <c r="AU935">
        <v>-184.68</v>
      </c>
      <c r="AV935">
        <v>5.85</v>
      </c>
      <c r="AW935">
        <v>-2.74</v>
      </c>
      <c r="AX935">
        <v>22.68</v>
      </c>
      <c r="AY935">
        <v>31.95</v>
      </c>
      <c r="AZ935">
        <v>-23</v>
      </c>
      <c r="BA935">
        <v>-28.55</v>
      </c>
      <c r="BB935">
        <v>13.1</v>
      </c>
      <c r="BC935">
        <v>10.06</v>
      </c>
      <c r="BD935">
        <v>16.46</v>
      </c>
      <c r="BE935">
        <v>2.4900000000000002</v>
      </c>
      <c r="BF935">
        <v>-84.65</v>
      </c>
      <c r="BG935">
        <v>-3.76</v>
      </c>
      <c r="BH935">
        <v>-22.8</v>
      </c>
      <c r="BI935">
        <v>103.21</v>
      </c>
      <c r="BJ935">
        <v>88.54</v>
      </c>
      <c r="BK935">
        <v>35.31</v>
      </c>
      <c r="BL935">
        <v>-67.67</v>
      </c>
      <c r="BM935">
        <v>23.38</v>
      </c>
      <c r="BN935">
        <v>-65.010000000000005</v>
      </c>
      <c r="BO935">
        <v>-75.77</v>
      </c>
      <c r="BP935">
        <v>-64.05</v>
      </c>
      <c r="BQ935">
        <v>-59.28</v>
      </c>
    </row>
    <row r="936" spans="1:69">
      <c r="A936" s="7" t="s">
        <v>775</v>
      </c>
      <c r="B936" s="7" t="s">
        <v>122</v>
      </c>
      <c r="C936" s="7" t="s">
        <v>773</v>
      </c>
      <c r="G936">
        <v>141.76</v>
      </c>
      <c r="K936">
        <v>70.7</v>
      </c>
      <c r="O936">
        <v>128.38</v>
      </c>
      <c r="S936">
        <v>139.30000000000001</v>
      </c>
      <c r="U936">
        <v>54.53</v>
      </c>
      <c r="V936">
        <v>54.53</v>
      </c>
      <c r="W936">
        <v>54.53</v>
      </c>
      <c r="X936">
        <v>82.69</v>
      </c>
      <c r="Y936">
        <v>82.69</v>
      </c>
      <c r="Z936">
        <v>82.69</v>
      </c>
      <c r="AA936">
        <v>82.69</v>
      </c>
      <c r="AB936">
        <v>170.91</v>
      </c>
      <c r="AC936">
        <v>170.91</v>
      </c>
      <c r="AD936">
        <v>170.91</v>
      </c>
      <c r="AE936">
        <v>170.91</v>
      </c>
      <c r="AF936">
        <v>21.5</v>
      </c>
      <c r="AG936">
        <v>21.5</v>
      </c>
      <c r="AH936">
        <v>21.5</v>
      </c>
      <c r="AI936">
        <v>21.5</v>
      </c>
      <c r="AJ936">
        <v>38.36</v>
      </c>
      <c r="AK936">
        <v>38.36</v>
      </c>
      <c r="AL936">
        <v>38.36</v>
      </c>
      <c r="AM936">
        <v>38.36</v>
      </c>
      <c r="AN936">
        <v>155.6</v>
      </c>
      <c r="AO936">
        <v>155.6</v>
      </c>
      <c r="AP936">
        <v>155.6</v>
      </c>
      <c r="AQ936">
        <v>155.6</v>
      </c>
      <c r="AR936">
        <v>328.49</v>
      </c>
      <c r="AS936">
        <v>328.49</v>
      </c>
      <c r="AT936">
        <v>328.49</v>
      </c>
      <c r="AU936">
        <v>328.49</v>
      </c>
      <c r="AV936">
        <v>143.81</v>
      </c>
      <c r="AW936">
        <v>143.81</v>
      </c>
      <c r="AX936">
        <v>143.81</v>
      </c>
      <c r="AY936">
        <v>143.81</v>
      </c>
      <c r="AZ936">
        <v>175.76</v>
      </c>
      <c r="BA936">
        <v>175.76</v>
      </c>
      <c r="BB936">
        <v>175.76</v>
      </c>
      <c r="BC936">
        <v>175.76</v>
      </c>
      <c r="BD936">
        <v>185.83</v>
      </c>
      <c r="BE936">
        <v>185.83</v>
      </c>
      <c r="BF936">
        <v>185.83</v>
      </c>
      <c r="BG936">
        <v>185.83</v>
      </c>
      <c r="BH936">
        <v>182.06</v>
      </c>
      <c r="BI936">
        <v>182.06</v>
      </c>
      <c r="BJ936">
        <v>182.06</v>
      </c>
      <c r="BK936">
        <v>182.06</v>
      </c>
      <c r="BL936">
        <v>217.37</v>
      </c>
      <c r="BM936">
        <v>217.37</v>
      </c>
      <c r="BN936">
        <v>217.37</v>
      </c>
      <c r="BO936">
        <v>217.37</v>
      </c>
      <c r="BP936">
        <v>141.6</v>
      </c>
      <c r="BQ936">
        <v>141.6</v>
      </c>
    </row>
    <row r="937" spans="1:69">
      <c r="A937" s="7" t="s">
        <v>774</v>
      </c>
      <c r="B937" s="7" t="s">
        <v>120</v>
      </c>
      <c r="C937" s="7" t="s">
        <v>773</v>
      </c>
      <c r="G937">
        <v>70.7</v>
      </c>
      <c r="K937">
        <v>128.38</v>
      </c>
      <c r="O937">
        <v>139.30000000000001</v>
      </c>
      <c r="S937">
        <v>54.53</v>
      </c>
      <c r="U937">
        <v>76.2</v>
      </c>
      <c r="V937">
        <v>91.97</v>
      </c>
      <c r="W937">
        <v>82.69</v>
      </c>
      <c r="X937">
        <v>86.43</v>
      </c>
      <c r="Y937">
        <v>125.57</v>
      </c>
      <c r="Z937">
        <v>103.92</v>
      </c>
      <c r="AA937">
        <v>170.91</v>
      </c>
      <c r="AB937">
        <v>196.46</v>
      </c>
      <c r="AC937">
        <v>208.05</v>
      </c>
      <c r="AD937">
        <v>189.37</v>
      </c>
      <c r="AE937">
        <v>21.5</v>
      </c>
      <c r="AF937">
        <v>26.14</v>
      </c>
      <c r="AG937">
        <v>26.32</v>
      </c>
      <c r="AH937">
        <v>31.53</v>
      </c>
      <c r="AI937">
        <v>38.36</v>
      </c>
      <c r="AJ937">
        <v>21.17</v>
      </c>
      <c r="AK937">
        <v>115.36</v>
      </c>
      <c r="AL937">
        <v>203.17</v>
      </c>
      <c r="AM937">
        <v>155.6</v>
      </c>
      <c r="AN937">
        <v>178.89</v>
      </c>
      <c r="AO937">
        <v>246.82</v>
      </c>
      <c r="AP937">
        <v>157.63999999999999</v>
      </c>
      <c r="AQ937">
        <v>328.49</v>
      </c>
      <c r="AR937">
        <v>259.91000000000003</v>
      </c>
      <c r="AS937">
        <v>221.5</v>
      </c>
      <c r="AT937">
        <v>155.05000000000001</v>
      </c>
      <c r="AU937">
        <v>143.81</v>
      </c>
      <c r="AV937">
        <v>149.66</v>
      </c>
      <c r="AW937">
        <v>141.07</v>
      </c>
      <c r="AX937">
        <v>166.49</v>
      </c>
      <c r="AY937">
        <v>175.76</v>
      </c>
      <c r="AZ937">
        <v>152.76</v>
      </c>
      <c r="BA937">
        <v>147.22</v>
      </c>
      <c r="BB937">
        <v>188.87</v>
      </c>
      <c r="BC937">
        <v>185.83</v>
      </c>
      <c r="BD937">
        <v>202.29</v>
      </c>
      <c r="BE937">
        <v>188.31</v>
      </c>
      <c r="BF937">
        <v>101.18</v>
      </c>
      <c r="BG937">
        <v>182.06</v>
      </c>
      <c r="BH937">
        <v>159.27000000000001</v>
      </c>
      <c r="BI937">
        <v>285.27</v>
      </c>
      <c r="BJ937">
        <v>270.60000000000002</v>
      </c>
      <c r="BK937">
        <v>217.37</v>
      </c>
      <c r="BL937">
        <v>149.69999999999999</v>
      </c>
      <c r="BM937">
        <v>240.75</v>
      </c>
      <c r="BN937">
        <v>152.36000000000001</v>
      </c>
      <c r="BO937">
        <v>141.6</v>
      </c>
      <c r="BP937">
        <v>77.56</v>
      </c>
      <c r="BQ937">
        <v>82.32</v>
      </c>
    </row>
  </sheetData>
  <hyperlinks>
    <hyperlink ref="A1" tooltip="Quantiwise7G" display="     Refresh     " xr:uid="{3997953D-4425-5C4D-AA11-9A6F0B96BE07}"/>
  </hyperlink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9EF7F-3E02-124A-AC69-179C10A6229F}">
  <dimension ref="A1:BQ937"/>
  <sheetViews>
    <sheetView workbookViewId="0"/>
  </sheetViews>
  <sheetFormatPr baseColWidth="10" defaultColWidth="8.83203125" defaultRowHeight="15"/>
  <cols>
    <col min="1" max="1" width="14.5" customWidth="1"/>
    <col min="2" max="2" width="28.5" customWidth="1"/>
    <col min="3" max="3" width="10.5" customWidth="1"/>
    <col min="4" max="14" width="13" hidden="1" customWidth="1"/>
    <col min="15" max="58" width="9" hidden="1" customWidth="1"/>
    <col min="59" max="60" width="9" customWidth="1"/>
    <col min="61" max="61" width="9" hidden="1" customWidth="1"/>
    <col min="62" max="63" width="0" hidden="1" customWidth="1"/>
  </cols>
  <sheetData>
    <row r="1" spans="1:69" ht="15" customHeight="1">
      <c r="A1" s="4" t="s">
        <v>0</v>
      </c>
      <c r="B1" t="s">
        <v>5234</v>
      </c>
    </row>
    <row r="3" spans="1:69">
      <c r="A3" s="1" t="s">
        <v>506</v>
      </c>
      <c r="B3" s="1"/>
      <c r="C3" s="597" t="s">
        <v>4404</v>
      </c>
      <c r="D3" s="1"/>
      <c r="E3" s="1"/>
    </row>
    <row r="4" spans="1:69">
      <c r="A4" s="2" t="s">
        <v>4403</v>
      </c>
      <c r="B4" s="2" t="str">
        <f>'#보고서'!$B$2</f>
        <v>A200470</v>
      </c>
      <c r="C4" s="658" t="s">
        <v>1</v>
      </c>
    </row>
    <row r="5" spans="1:69">
      <c r="A5" s="7" t="s">
        <v>4402</v>
      </c>
      <c r="B5" s="7" t="s">
        <v>5231</v>
      </c>
      <c r="C5" t="s">
        <v>711</v>
      </c>
    </row>
    <row r="6" spans="1:69">
      <c r="A6" s="7" t="s">
        <v>2</v>
      </c>
      <c r="B6" s="7" t="s">
        <v>5230</v>
      </c>
      <c r="C6" t="s">
        <v>4398</v>
      </c>
    </row>
    <row r="7" spans="1:69">
      <c r="A7" s="7" t="s">
        <v>3</v>
      </c>
      <c r="B7" s="7">
        <v>2009</v>
      </c>
      <c r="C7" t="s">
        <v>4397</v>
      </c>
    </row>
    <row r="8" spans="1:69">
      <c r="A8" s="3" t="s">
        <v>4</v>
      </c>
      <c r="B8" s="3" t="s">
        <v>5229</v>
      </c>
      <c r="C8" s="657" t="s">
        <v>5233</v>
      </c>
    </row>
    <row r="9" spans="1:69">
      <c r="A9" s="656" t="s">
        <v>5224</v>
      </c>
      <c r="C9" s="655"/>
    </row>
    <row r="10" spans="1:69">
      <c r="A10" s="654" t="s">
        <v>4393</v>
      </c>
      <c r="B10" s="654" t="s">
        <v>4392</v>
      </c>
      <c r="C10" s="654" t="s">
        <v>4391</v>
      </c>
      <c r="D10" s="653">
        <v>2009.03</v>
      </c>
      <c r="E10" s="653">
        <v>2009.06</v>
      </c>
      <c r="F10" s="653">
        <v>2009.09</v>
      </c>
      <c r="G10" s="653">
        <v>2009.12</v>
      </c>
      <c r="H10" s="653">
        <v>2010.03</v>
      </c>
      <c r="I10" s="653">
        <v>2010.06</v>
      </c>
      <c r="J10" s="653">
        <v>2010.09</v>
      </c>
      <c r="K10" s="653">
        <v>2010.12</v>
      </c>
      <c r="L10" s="653">
        <v>2011.03</v>
      </c>
      <c r="M10" s="653">
        <v>2011.06</v>
      </c>
      <c r="N10" s="653">
        <v>2011.09</v>
      </c>
      <c r="O10" s="653">
        <v>2011.12</v>
      </c>
      <c r="P10" s="653">
        <v>2012.03</v>
      </c>
      <c r="Q10" s="653">
        <v>2012.06</v>
      </c>
      <c r="R10" s="653">
        <v>2012.09</v>
      </c>
      <c r="S10" s="653">
        <v>2012.12</v>
      </c>
      <c r="T10" s="653">
        <v>2013.03</v>
      </c>
      <c r="U10" s="653">
        <v>2013.06</v>
      </c>
      <c r="V10" s="653">
        <v>2013.09</v>
      </c>
      <c r="W10" s="653">
        <v>2013.12</v>
      </c>
      <c r="X10" s="653">
        <v>2014.03</v>
      </c>
      <c r="Y10" s="653">
        <v>2014.06</v>
      </c>
      <c r="Z10" s="653">
        <v>2014.09</v>
      </c>
      <c r="AA10" s="653">
        <v>2014.12</v>
      </c>
      <c r="AB10" s="653">
        <v>2015.03</v>
      </c>
      <c r="AC10" s="653">
        <v>2015.06</v>
      </c>
      <c r="AD10" s="653">
        <v>2015.09</v>
      </c>
      <c r="AE10" s="653">
        <v>2015.12</v>
      </c>
      <c r="AF10" s="653">
        <v>2016.03</v>
      </c>
      <c r="AG10" s="653">
        <v>2016.06</v>
      </c>
      <c r="AH10" s="653">
        <v>2016.09</v>
      </c>
      <c r="AI10" s="653">
        <v>2016.12</v>
      </c>
      <c r="AJ10" s="653">
        <v>2017.03</v>
      </c>
      <c r="AK10" s="653">
        <v>2017.06</v>
      </c>
      <c r="AL10" s="653">
        <v>2017.09</v>
      </c>
      <c r="AM10" s="653">
        <v>2017.12</v>
      </c>
      <c r="AN10" s="653">
        <v>2018.03</v>
      </c>
      <c r="AO10" s="653">
        <v>2018.06</v>
      </c>
      <c r="AP10" s="653">
        <v>2018.09</v>
      </c>
      <c r="AQ10" s="653">
        <v>2018.12</v>
      </c>
      <c r="AR10" s="653">
        <v>2019.03</v>
      </c>
      <c r="AS10" s="653">
        <v>2019.06</v>
      </c>
      <c r="AT10" s="653">
        <v>2019.09</v>
      </c>
      <c r="AU10" s="653">
        <v>2019.12</v>
      </c>
      <c r="AV10" s="653">
        <v>2020.03</v>
      </c>
      <c r="AW10" s="653">
        <v>2020.06</v>
      </c>
      <c r="AX10" s="653">
        <v>2020.09</v>
      </c>
      <c r="AY10" s="653">
        <v>2020.12</v>
      </c>
      <c r="AZ10" s="653">
        <v>2021.03</v>
      </c>
      <c r="BA10" s="653">
        <v>2021.06</v>
      </c>
      <c r="BB10" s="653">
        <v>2021.09</v>
      </c>
      <c r="BC10" s="653">
        <v>2021.12</v>
      </c>
      <c r="BD10" s="653">
        <v>2022.03</v>
      </c>
      <c r="BE10" s="653">
        <v>2022.06</v>
      </c>
      <c r="BF10" s="653">
        <v>2022.09</v>
      </c>
      <c r="BG10" s="653">
        <v>2022.12</v>
      </c>
      <c r="BH10" s="653">
        <v>2023.03</v>
      </c>
      <c r="BI10" s="653">
        <v>2023.06</v>
      </c>
      <c r="BJ10" s="653">
        <v>2023.09</v>
      </c>
      <c r="BK10" s="653">
        <v>2023.12</v>
      </c>
      <c r="BL10" s="653">
        <v>2024.03</v>
      </c>
      <c r="BM10" s="653">
        <v>2024.06</v>
      </c>
      <c r="BN10" s="653">
        <v>2024.09</v>
      </c>
      <c r="BO10" s="653">
        <v>2024.12</v>
      </c>
      <c r="BP10" s="653">
        <v>2025.03</v>
      </c>
      <c r="BQ10" s="653">
        <v>2025.06</v>
      </c>
    </row>
    <row r="11" spans="1:69">
      <c r="A11" s="7" t="s">
        <v>287</v>
      </c>
      <c r="B11" s="7" t="s">
        <v>288</v>
      </c>
      <c r="C11" s="7" t="s">
        <v>773</v>
      </c>
    </row>
    <row r="12" spans="1:69">
      <c r="A12" s="7" t="s">
        <v>316</v>
      </c>
      <c r="B12" s="7" t="s">
        <v>317</v>
      </c>
      <c r="C12" s="7" t="s">
        <v>773</v>
      </c>
    </row>
    <row r="13" spans="1:69">
      <c r="A13" s="7" t="s">
        <v>320</v>
      </c>
      <c r="B13" s="7" t="s">
        <v>321</v>
      </c>
      <c r="C13" s="7" t="s">
        <v>773</v>
      </c>
    </row>
    <row r="14" spans="1:69">
      <c r="A14" s="7" t="s">
        <v>5223</v>
      </c>
      <c r="B14" s="7" t="s">
        <v>4162</v>
      </c>
      <c r="C14" s="7" t="s">
        <v>773</v>
      </c>
    </row>
    <row r="15" spans="1:69">
      <c r="A15" s="7" t="s">
        <v>5222</v>
      </c>
      <c r="B15" s="7" t="s">
        <v>4159</v>
      </c>
      <c r="C15" s="7" t="s">
        <v>773</v>
      </c>
    </row>
    <row r="16" spans="1:69">
      <c r="A16" s="7" t="s">
        <v>5221</v>
      </c>
      <c r="B16" s="7" t="s">
        <v>4156</v>
      </c>
      <c r="C16" s="7" t="s">
        <v>773</v>
      </c>
    </row>
    <row r="17" spans="1:3">
      <c r="A17" s="7" t="s">
        <v>5220</v>
      </c>
      <c r="B17" s="7" t="s">
        <v>4386</v>
      </c>
      <c r="C17" s="7" t="s">
        <v>773</v>
      </c>
    </row>
    <row r="18" spans="1:3">
      <c r="A18" s="7" t="s">
        <v>5219</v>
      </c>
      <c r="B18" s="7" t="s">
        <v>4150</v>
      </c>
      <c r="C18" s="7" t="s">
        <v>773</v>
      </c>
    </row>
    <row r="19" spans="1:3">
      <c r="A19" s="7" t="s">
        <v>5218</v>
      </c>
      <c r="B19" s="7" t="s">
        <v>4147</v>
      </c>
      <c r="C19" s="7" t="s">
        <v>773</v>
      </c>
    </row>
    <row r="20" spans="1:3">
      <c r="A20" s="7" t="s">
        <v>5217</v>
      </c>
      <c r="B20" s="7" t="s">
        <v>4382</v>
      </c>
      <c r="C20" s="7" t="s">
        <v>773</v>
      </c>
    </row>
    <row r="21" spans="1:3">
      <c r="A21" s="7" t="s">
        <v>5216</v>
      </c>
      <c r="B21" s="7" t="s">
        <v>4138</v>
      </c>
      <c r="C21" s="7" t="s">
        <v>773</v>
      </c>
    </row>
    <row r="22" spans="1:3">
      <c r="A22" s="7" t="s">
        <v>5215</v>
      </c>
      <c r="B22" s="7" t="s">
        <v>4135</v>
      </c>
      <c r="C22" s="7" t="s">
        <v>773</v>
      </c>
    </row>
    <row r="23" spans="1:3">
      <c r="A23" s="7" t="s">
        <v>5214</v>
      </c>
      <c r="B23" s="7" t="s">
        <v>4132</v>
      </c>
      <c r="C23" s="7" t="s">
        <v>773</v>
      </c>
    </row>
    <row r="24" spans="1:3">
      <c r="A24" s="7" t="s">
        <v>5213</v>
      </c>
      <c r="B24" s="7" t="s">
        <v>4129</v>
      </c>
      <c r="C24" s="7" t="s">
        <v>773</v>
      </c>
    </row>
    <row r="25" spans="1:3">
      <c r="A25" s="7" t="s">
        <v>5212</v>
      </c>
      <c r="B25" s="7" t="s">
        <v>4126</v>
      </c>
      <c r="C25" s="7" t="s">
        <v>773</v>
      </c>
    </row>
    <row r="26" spans="1:3">
      <c r="A26" s="7" t="s">
        <v>5211</v>
      </c>
      <c r="B26" s="7" t="s">
        <v>4122</v>
      </c>
      <c r="C26" s="7" t="s">
        <v>773</v>
      </c>
    </row>
    <row r="27" spans="1:3">
      <c r="A27" s="7" t="s">
        <v>344</v>
      </c>
      <c r="B27" s="7" t="s">
        <v>345</v>
      </c>
      <c r="C27" s="7" t="s">
        <v>773</v>
      </c>
    </row>
    <row r="28" spans="1:3">
      <c r="A28" s="7" t="s">
        <v>5210</v>
      </c>
      <c r="B28" s="7" t="s">
        <v>3656</v>
      </c>
      <c r="C28" s="7" t="s">
        <v>773</v>
      </c>
    </row>
    <row r="29" spans="1:3">
      <c r="A29" s="7" t="s">
        <v>340</v>
      </c>
      <c r="B29" s="7" t="s">
        <v>341</v>
      </c>
      <c r="C29" s="7" t="s">
        <v>773</v>
      </c>
    </row>
    <row r="30" spans="1:3">
      <c r="A30" s="7" t="s">
        <v>338</v>
      </c>
      <c r="B30" s="7" t="s">
        <v>339</v>
      </c>
      <c r="C30" s="7" t="s">
        <v>773</v>
      </c>
    </row>
    <row r="31" spans="1:3">
      <c r="A31" s="7" t="s">
        <v>5209</v>
      </c>
      <c r="B31" s="7" t="s">
        <v>346</v>
      </c>
      <c r="C31" s="7" t="s">
        <v>773</v>
      </c>
    </row>
    <row r="32" spans="1:3">
      <c r="A32" s="7" t="s">
        <v>335</v>
      </c>
      <c r="B32" s="7" t="s">
        <v>4099</v>
      </c>
      <c r="C32" s="7" t="s">
        <v>773</v>
      </c>
    </row>
    <row r="33" spans="1:3">
      <c r="A33" s="7" t="s">
        <v>5208</v>
      </c>
      <c r="B33" s="7" t="s">
        <v>4097</v>
      </c>
      <c r="C33" s="7" t="s">
        <v>773</v>
      </c>
    </row>
    <row r="34" spans="1:3">
      <c r="A34" s="7" t="s">
        <v>333</v>
      </c>
      <c r="B34" s="7" t="s">
        <v>4095</v>
      </c>
      <c r="C34" s="7" t="s">
        <v>773</v>
      </c>
    </row>
    <row r="35" spans="1:3">
      <c r="A35" s="7" t="s">
        <v>5207</v>
      </c>
      <c r="B35" s="7" t="s">
        <v>4093</v>
      </c>
      <c r="C35" s="7" t="s">
        <v>773</v>
      </c>
    </row>
    <row r="36" spans="1:3">
      <c r="A36" s="7" t="s">
        <v>331</v>
      </c>
      <c r="B36" s="7" t="s">
        <v>4084</v>
      </c>
      <c r="C36" s="7" t="s">
        <v>773</v>
      </c>
    </row>
    <row r="37" spans="1:3">
      <c r="A37" s="7" t="s">
        <v>329</v>
      </c>
      <c r="B37" s="7" t="s">
        <v>4082</v>
      </c>
      <c r="C37" s="7" t="s">
        <v>773</v>
      </c>
    </row>
    <row r="38" spans="1:3">
      <c r="A38" s="7" t="s">
        <v>5206</v>
      </c>
      <c r="B38" s="7" t="s">
        <v>4080</v>
      </c>
      <c r="C38" s="7" t="s">
        <v>773</v>
      </c>
    </row>
    <row r="39" spans="1:3">
      <c r="A39" s="7" t="s">
        <v>5205</v>
      </c>
      <c r="B39" s="7" t="s">
        <v>4072</v>
      </c>
      <c r="C39" s="7" t="s">
        <v>773</v>
      </c>
    </row>
    <row r="40" spans="1:3">
      <c r="A40" s="7" t="s">
        <v>5204</v>
      </c>
      <c r="B40" s="7" t="s">
        <v>4064</v>
      </c>
      <c r="C40" s="7" t="s">
        <v>773</v>
      </c>
    </row>
    <row r="41" spans="1:3">
      <c r="A41" s="7" t="s">
        <v>5203</v>
      </c>
      <c r="B41" s="7" t="s">
        <v>4061</v>
      </c>
      <c r="C41" s="7" t="s">
        <v>773</v>
      </c>
    </row>
    <row r="42" spans="1:3">
      <c r="A42" s="7" t="s">
        <v>327</v>
      </c>
      <c r="B42" s="7" t="s">
        <v>4059</v>
      </c>
      <c r="C42" s="7" t="s">
        <v>773</v>
      </c>
    </row>
    <row r="43" spans="1:3">
      <c r="A43" s="7" t="s">
        <v>325</v>
      </c>
      <c r="B43" s="7" t="s">
        <v>4371</v>
      </c>
      <c r="C43" s="7" t="s">
        <v>773</v>
      </c>
    </row>
    <row r="44" spans="1:3">
      <c r="A44" s="7" t="s">
        <v>5202</v>
      </c>
      <c r="B44" s="7" t="s">
        <v>4026</v>
      </c>
      <c r="C44" s="7" t="s">
        <v>773</v>
      </c>
    </row>
    <row r="45" spans="1:3">
      <c r="A45" s="7" t="s">
        <v>5201</v>
      </c>
      <c r="B45" s="7" t="s">
        <v>4021</v>
      </c>
      <c r="C45" s="7" t="s">
        <v>773</v>
      </c>
    </row>
    <row r="46" spans="1:3">
      <c r="A46" s="7" t="s">
        <v>5200</v>
      </c>
      <c r="B46" s="7" t="s">
        <v>4016</v>
      </c>
      <c r="C46" s="7" t="s">
        <v>773</v>
      </c>
    </row>
    <row r="47" spans="1:3">
      <c r="A47" s="7" t="s">
        <v>323</v>
      </c>
      <c r="B47" s="7" t="s">
        <v>4013</v>
      </c>
      <c r="C47" s="7" t="s">
        <v>773</v>
      </c>
    </row>
    <row r="48" spans="1:3">
      <c r="A48" s="7" t="s">
        <v>5199</v>
      </c>
      <c r="B48" s="7" t="s">
        <v>4010</v>
      </c>
      <c r="C48" s="7" t="s">
        <v>773</v>
      </c>
    </row>
    <row r="49" spans="1:3">
      <c r="A49" s="7" t="s">
        <v>5198</v>
      </c>
      <c r="B49" s="7" t="s">
        <v>3558</v>
      </c>
      <c r="C49" s="7" t="s">
        <v>773</v>
      </c>
    </row>
    <row r="50" spans="1:3">
      <c r="A50" s="7" t="s">
        <v>5197</v>
      </c>
      <c r="B50" s="7" t="s">
        <v>3554</v>
      </c>
      <c r="C50" s="7" t="s">
        <v>773</v>
      </c>
    </row>
    <row r="51" spans="1:3">
      <c r="A51" s="7" t="s">
        <v>5196</v>
      </c>
      <c r="B51" s="7" t="s">
        <v>3552</v>
      </c>
      <c r="C51" s="7" t="s">
        <v>773</v>
      </c>
    </row>
    <row r="52" spans="1:3">
      <c r="A52" s="7" t="s">
        <v>5195</v>
      </c>
      <c r="B52" s="7" t="s">
        <v>4004</v>
      </c>
      <c r="C52" s="7" t="s">
        <v>773</v>
      </c>
    </row>
    <row r="53" spans="1:3">
      <c r="A53" s="7" t="s">
        <v>5194</v>
      </c>
      <c r="B53" s="7" t="s">
        <v>4364</v>
      </c>
      <c r="C53" s="7" t="s">
        <v>773</v>
      </c>
    </row>
    <row r="54" spans="1:3">
      <c r="A54" s="7" t="s">
        <v>5193</v>
      </c>
      <c r="B54" s="7" t="s">
        <v>3996</v>
      </c>
      <c r="C54" s="7" t="s">
        <v>773</v>
      </c>
    </row>
    <row r="55" spans="1:3">
      <c r="A55" s="7" t="s">
        <v>5192</v>
      </c>
      <c r="B55" s="7" t="s">
        <v>3994</v>
      </c>
      <c r="C55" s="7" t="s">
        <v>773</v>
      </c>
    </row>
    <row r="56" spans="1:3">
      <c r="A56" s="7" t="s">
        <v>5191</v>
      </c>
      <c r="B56" s="7" t="s">
        <v>1352</v>
      </c>
      <c r="C56" s="7" t="s">
        <v>773</v>
      </c>
    </row>
    <row r="57" spans="1:3">
      <c r="A57" s="7" t="s">
        <v>347</v>
      </c>
      <c r="B57" s="7" t="s">
        <v>348</v>
      </c>
      <c r="C57" s="7" t="s">
        <v>773</v>
      </c>
    </row>
    <row r="58" spans="1:3">
      <c r="A58" s="7" t="s">
        <v>5190</v>
      </c>
      <c r="B58" s="7" t="s">
        <v>3968</v>
      </c>
      <c r="C58" s="7" t="s">
        <v>773</v>
      </c>
    </row>
    <row r="59" spans="1:3">
      <c r="A59" s="7" t="s">
        <v>5189</v>
      </c>
      <c r="B59" s="7" t="s">
        <v>3966</v>
      </c>
      <c r="C59" s="7" t="s">
        <v>773</v>
      </c>
    </row>
    <row r="60" spans="1:3">
      <c r="A60" s="7" t="s">
        <v>5188</v>
      </c>
      <c r="B60" s="7" t="s">
        <v>3946</v>
      </c>
      <c r="C60" s="7" t="s">
        <v>773</v>
      </c>
    </row>
    <row r="61" spans="1:3">
      <c r="A61" s="7" t="s">
        <v>5187</v>
      </c>
      <c r="B61" s="7" t="s">
        <v>1352</v>
      </c>
      <c r="C61" s="7" t="s">
        <v>773</v>
      </c>
    </row>
    <row r="62" spans="1:3">
      <c r="A62" s="7" t="s">
        <v>289</v>
      </c>
      <c r="B62" s="7" t="s">
        <v>290</v>
      </c>
      <c r="C62" s="7" t="s">
        <v>773</v>
      </c>
    </row>
    <row r="63" spans="1:3">
      <c r="A63" s="7" t="s">
        <v>306</v>
      </c>
      <c r="B63" s="7" t="s">
        <v>3928</v>
      </c>
      <c r="C63" s="7" t="s">
        <v>773</v>
      </c>
    </row>
    <row r="64" spans="1:3">
      <c r="A64" s="7" t="s">
        <v>310</v>
      </c>
      <c r="B64" s="7" t="s">
        <v>3710</v>
      </c>
      <c r="C64" s="7" t="s">
        <v>773</v>
      </c>
    </row>
    <row r="65" spans="1:3">
      <c r="A65" s="7" t="s">
        <v>5186</v>
      </c>
      <c r="B65" s="7" t="s">
        <v>3923</v>
      </c>
      <c r="C65" s="7" t="s">
        <v>773</v>
      </c>
    </row>
    <row r="66" spans="1:3">
      <c r="A66" s="7" t="s">
        <v>308</v>
      </c>
      <c r="B66" s="7" t="s">
        <v>3918</v>
      </c>
      <c r="C66" s="7" t="s">
        <v>773</v>
      </c>
    </row>
    <row r="67" spans="1:3">
      <c r="A67" s="7" t="s">
        <v>5185</v>
      </c>
      <c r="B67" s="7" t="s">
        <v>3913</v>
      </c>
      <c r="C67" s="7" t="s">
        <v>773</v>
      </c>
    </row>
    <row r="68" spans="1:3">
      <c r="A68" s="7" t="s">
        <v>5184</v>
      </c>
      <c r="B68" s="7" t="s">
        <v>3908</v>
      </c>
      <c r="C68" s="7" t="s">
        <v>773</v>
      </c>
    </row>
    <row r="69" spans="1:3">
      <c r="A69" s="7" t="s">
        <v>5183</v>
      </c>
      <c r="B69" s="7" t="s">
        <v>3903</v>
      </c>
      <c r="C69" s="7" t="s">
        <v>773</v>
      </c>
    </row>
    <row r="70" spans="1:3">
      <c r="A70" s="7" t="s">
        <v>5182</v>
      </c>
      <c r="B70" s="7" t="s">
        <v>3898</v>
      </c>
      <c r="C70" s="7" t="s">
        <v>773</v>
      </c>
    </row>
    <row r="71" spans="1:3">
      <c r="A71" s="7" t="s">
        <v>5181</v>
      </c>
      <c r="B71" s="7" t="s">
        <v>3893</v>
      </c>
      <c r="C71" s="7" t="s">
        <v>773</v>
      </c>
    </row>
    <row r="72" spans="1:3">
      <c r="A72" s="7" t="s">
        <v>5180</v>
      </c>
      <c r="B72" s="7" t="s">
        <v>3888</v>
      </c>
      <c r="C72" s="7" t="s">
        <v>773</v>
      </c>
    </row>
    <row r="73" spans="1:3">
      <c r="A73" s="7" t="s">
        <v>5179</v>
      </c>
      <c r="B73" s="7" t="s">
        <v>3883</v>
      </c>
      <c r="C73" s="7" t="s">
        <v>773</v>
      </c>
    </row>
    <row r="74" spans="1:3">
      <c r="A74" s="7" t="s">
        <v>5178</v>
      </c>
      <c r="B74" s="7" t="s">
        <v>3878</v>
      </c>
      <c r="C74" s="7" t="s">
        <v>773</v>
      </c>
    </row>
    <row r="75" spans="1:3">
      <c r="A75" s="7" t="s">
        <v>5177</v>
      </c>
      <c r="B75" s="7" t="s">
        <v>3873</v>
      </c>
      <c r="C75" s="7" t="s">
        <v>773</v>
      </c>
    </row>
    <row r="76" spans="1:3">
      <c r="A76" s="7" t="s">
        <v>5176</v>
      </c>
      <c r="B76" s="7" t="s">
        <v>3868</v>
      </c>
      <c r="C76" s="7" t="s">
        <v>773</v>
      </c>
    </row>
    <row r="77" spans="1:3">
      <c r="A77" s="7" t="s">
        <v>5175</v>
      </c>
      <c r="B77" s="7" t="s">
        <v>3863</v>
      </c>
      <c r="C77" s="7" t="s">
        <v>773</v>
      </c>
    </row>
    <row r="78" spans="1:3">
      <c r="A78" s="7" t="s">
        <v>5174</v>
      </c>
      <c r="B78" s="7" t="s">
        <v>3858</v>
      </c>
      <c r="C78" s="7" t="s">
        <v>773</v>
      </c>
    </row>
    <row r="79" spans="1:3">
      <c r="A79" s="7" t="s">
        <v>5173</v>
      </c>
      <c r="B79" s="7" t="s">
        <v>3853</v>
      </c>
      <c r="C79" s="7" t="s">
        <v>773</v>
      </c>
    </row>
    <row r="80" spans="1:3">
      <c r="A80" s="7" t="s">
        <v>5172</v>
      </c>
      <c r="B80" s="7" t="s">
        <v>3848</v>
      </c>
      <c r="C80" s="7" t="s">
        <v>773</v>
      </c>
    </row>
    <row r="81" spans="1:3">
      <c r="A81" s="7" t="s">
        <v>5171</v>
      </c>
      <c r="B81" s="7" t="s">
        <v>3843</v>
      </c>
      <c r="C81" s="7" t="s">
        <v>773</v>
      </c>
    </row>
    <row r="82" spans="1:3">
      <c r="A82" s="7" t="s">
        <v>5170</v>
      </c>
      <c r="B82" s="7" t="s">
        <v>3818</v>
      </c>
      <c r="C82" s="7" t="s">
        <v>773</v>
      </c>
    </row>
    <row r="83" spans="1:3">
      <c r="A83" s="7" t="s">
        <v>302</v>
      </c>
      <c r="B83" s="7" t="s">
        <v>303</v>
      </c>
      <c r="C83" s="7" t="s">
        <v>773</v>
      </c>
    </row>
    <row r="84" spans="1:3">
      <c r="A84" s="7" t="s">
        <v>5169</v>
      </c>
      <c r="B84" s="7" t="s">
        <v>3812</v>
      </c>
      <c r="C84" s="7" t="s">
        <v>773</v>
      </c>
    </row>
    <row r="85" spans="1:3">
      <c r="A85" s="7" t="s">
        <v>5168</v>
      </c>
      <c r="B85" s="7" t="s">
        <v>3808</v>
      </c>
      <c r="C85" s="7" t="s">
        <v>773</v>
      </c>
    </row>
    <row r="86" spans="1:3">
      <c r="A86" s="7" t="s">
        <v>5167</v>
      </c>
      <c r="B86" s="7" t="s">
        <v>3803</v>
      </c>
      <c r="C86" s="7" t="s">
        <v>773</v>
      </c>
    </row>
    <row r="87" spans="1:3">
      <c r="A87" s="7" t="s">
        <v>5166</v>
      </c>
      <c r="B87" s="7" t="s">
        <v>4337</v>
      </c>
      <c r="C87" s="7" t="s">
        <v>773</v>
      </c>
    </row>
    <row r="88" spans="1:3">
      <c r="A88" s="7" t="s">
        <v>5165</v>
      </c>
      <c r="B88" s="7" t="s">
        <v>3793</v>
      </c>
      <c r="C88" s="7" t="s">
        <v>773</v>
      </c>
    </row>
    <row r="89" spans="1:3">
      <c r="A89" s="7" t="s">
        <v>5164</v>
      </c>
      <c r="B89" s="7" t="s">
        <v>3788</v>
      </c>
      <c r="C89" s="7" t="s">
        <v>773</v>
      </c>
    </row>
    <row r="90" spans="1:3">
      <c r="A90" s="7" t="s">
        <v>5163</v>
      </c>
      <c r="B90" s="7" t="s">
        <v>3783</v>
      </c>
      <c r="C90" s="7" t="s">
        <v>773</v>
      </c>
    </row>
    <row r="91" spans="1:3">
      <c r="A91" s="7" t="s">
        <v>5162</v>
      </c>
      <c r="B91" s="7" t="s">
        <v>3778</v>
      </c>
      <c r="C91" s="7" t="s">
        <v>773</v>
      </c>
    </row>
    <row r="92" spans="1:3">
      <c r="A92" s="7" t="s">
        <v>5161</v>
      </c>
      <c r="B92" s="7" t="s">
        <v>3773</v>
      </c>
      <c r="C92" s="7" t="s">
        <v>773</v>
      </c>
    </row>
    <row r="93" spans="1:3">
      <c r="A93" s="7" t="s">
        <v>5160</v>
      </c>
      <c r="B93" s="7" t="s">
        <v>4330</v>
      </c>
      <c r="C93" s="7" t="s">
        <v>773</v>
      </c>
    </row>
    <row r="94" spans="1:3">
      <c r="A94" s="7" t="s">
        <v>5159</v>
      </c>
      <c r="B94" s="7" t="s">
        <v>1352</v>
      </c>
      <c r="C94" s="7" t="s">
        <v>773</v>
      </c>
    </row>
    <row r="95" spans="1:3">
      <c r="A95" s="7" t="s">
        <v>5158</v>
      </c>
      <c r="B95" s="7" t="s">
        <v>3734</v>
      </c>
      <c r="C95" s="7" t="s">
        <v>773</v>
      </c>
    </row>
    <row r="96" spans="1:3">
      <c r="A96" s="7" t="s">
        <v>314</v>
      </c>
      <c r="B96" s="7" t="s">
        <v>315</v>
      </c>
      <c r="C96" s="7" t="s">
        <v>773</v>
      </c>
    </row>
    <row r="97" spans="1:3">
      <c r="A97" s="7" t="s">
        <v>5157</v>
      </c>
      <c r="B97" s="7" t="s">
        <v>3710</v>
      </c>
      <c r="C97" s="7" t="s">
        <v>773</v>
      </c>
    </row>
    <row r="98" spans="1:3">
      <c r="A98" s="7" t="s">
        <v>5156</v>
      </c>
      <c r="B98" s="7" t="s">
        <v>3706</v>
      </c>
      <c r="C98" s="7" t="s">
        <v>773</v>
      </c>
    </row>
    <row r="99" spans="1:3">
      <c r="A99" s="7" t="s">
        <v>5155</v>
      </c>
      <c r="B99" s="7" t="s">
        <v>3701</v>
      </c>
      <c r="C99" s="7" t="s">
        <v>773</v>
      </c>
    </row>
    <row r="100" spans="1:3">
      <c r="A100" s="7" t="s">
        <v>5154</v>
      </c>
      <c r="B100" s="7" t="s">
        <v>4324</v>
      </c>
      <c r="C100" s="7" t="s">
        <v>773</v>
      </c>
    </row>
    <row r="101" spans="1:3">
      <c r="A101" s="7" t="s">
        <v>312</v>
      </c>
      <c r="B101" s="7" t="s">
        <v>4323</v>
      </c>
      <c r="C101" s="7" t="s">
        <v>773</v>
      </c>
    </row>
    <row r="102" spans="1:3">
      <c r="A102" s="7" t="s">
        <v>5153</v>
      </c>
      <c r="B102" s="7" t="s">
        <v>4322</v>
      </c>
      <c r="C102" s="7" t="s">
        <v>773</v>
      </c>
    </row>
    <row r="103" spans="1:3">
      <c r="A103" s="7" t="s">
        <v>5152</v>
      </c>
      <c r="B103" s="7" t="s">
        <v>4321</v>
      </c>
      <c r="C103" s="7" t="s">
        <v>773</v>
      </c>
    </row>
    <row r="104" spans="1:3">
      <c r="A104" s="7" t="s">
        <v>5151</v>
      </c>
      <c r="B104" s="7" t="s">
        <v>1735</v>
      </c>
      <c r="C104" s="7" t="s">
        <v>773</v>
      </c>
    </row>
    <row r="105" spans="1:3">
      <c r="A105" s="7" t="s">
        <v>5150</v>
      </c>
      <c r="B105" s="7" t="s">
        <v>4319</v>
      </c>
      <c r="C105" s="7" t="s">
        <v>773</v>
      </c>
    </row>
    <row r="106" spans="1:3">
      <c r="A106" s="7" t="s">
        <v>5149</v>
      </c>
      <c r="B106" s="7" t="s">
        <v>4318</v>
      </c>
      <c r="C106" s="7" t="s">
        <v>773</v>
      </c>
    </row>
    <row r="107" spans="1:3">
      <c r="A107" s="7" t="s">
        <v>295</v>
      </c>
      <c r="B107" s="7" t="s">
        <v>296</v>
      </c>
      <c r="C107" s="7" t="s">
        <v>773</v>
      </c>
    </row>
    <row r="108" spans="1:3">
      <c r="A108" s="7" t="s">
        <v>293</v>
      </c>
      <c r="B108" s="7" t="s">
        <v>294</v>
      </c>
      <c r="C108" s="7" t="s">
        <v>773</v>
      </c>
    </row>
    <row r="109" spans="1:3">
      <c r="A109" s="7" t="s">
        <v>5148</v>
      </c>
      <c r="B109" s="7" t="s">
        <v>4317</v>
      </c>
      <c r="C109" s="7" t="s">
        <v>773</v>
      </c>
    </row>
    <row r="110" spans="1:3">
      <c r="A110" s="7" t="s">
        <v>5147</v>
      </c>
      <c r="B110" s="7" t="s">
        <v>4316</v>
      </c>
      <c r="C110" s="7" t="s">
        <v>773</v>
      </c>
    </row>
    <row r="111" spans="1:3">
      <c r="A111" s="7" t="s">
        <v>297</v>
      </c>
      <c r="B111" s="7" t="s">
        <v>4315</v>
      </c>
      <c r="C111" s="7" t="s">
        <v>773</v>
      </c>
    </row>
    <row r="112" spans="1:3">
      <c r="A112" s="7" t="s">
        <v>5146</v>
      </c>
      <c r="B112" s="7" t="s">
        <v>4314</v>
      </c>
      <c r="C112" s="7" t="s">
        <v>773</v>
      </c>
    </row>
    <row r="113" spans="1:3">
      <c r="A113" s="7" t="s">
        <v>5145</v>
      </c>
      <c r="B113" s="7" t="s">
        <v>4312</v>
      </c>
      <c r="C113" s="7" t="s">
        <v>773</v>
      </c>
    </row>
    <row r="114" spans="1:3">
      <c r="A114" s="7" t="s">
        <v>5144</v>
      </c>
      <c r="B114" s="7" t="s">
        <v>4310</v>
      </c>
      <c r="C114" s="7" t="s">
        <v>773</v>
      </c>
    </row>
    <row r="115" spans="1:3">
      <c r="A115" s="7" t="s">
        <v>5143</v>
      </c>
      <c r="B115" s="7" t="s">
        <v>4309</v>
      </c>
      <c r="C115" s="7" t="s">
        <v>773</v>
      </c>
    </row>
    <row r="116" spans="1:3">
      <c r="A116" s="7" t="s">
        <v>5142</v>
      </c>
      <c r="B116" s="7" t="s">
        <v>4308</v>
      </c>
      <c r="C116" s="7" t="s">
        <v>773</v>
      </c>
    </row>
    <row r="117" spans="1:3">
      <c r="A117" s="7" t="s">
        <v>5141</v>
      </c>
      <c r="B117" s="7" t="s">
        <v>1735</v>
      </c>
      <c r="C117" s="7" t="s">
        <v>773</v>
      </c>
    </row>
    <row r="118" spans="1:3">
      <c r="A118" s="7" t="s">
        <v>291</v>
      </c>
      <c r="B118" s="7" t="s">
        <v>292</v>
      </c>
      <c r="C118" s="7" t="s">
        <v>773</v>
      </c>
    </row>
    <row r="119" spans="1:3">
      <c r="A119" s="7" t="s">
        <v>5140</v>
      </c>
      <c r="B119" s="7" t="s">
        <v>3615</v>
      </c>
      <c r="C119" s="7" t="s">
        <v>773</v>
      </c>
    </row>
    <row r="120" spans="1:3">
      <c r="A120" s="7" t="s">
        <v>5139</v>
      </c>
      <c r="B120" s="7" t="s">
        <v>4304</v>
      </c>
      <c r="C120" s="7" t="s">
        <v>773</v>
      </c>
    </row>
    <row r="121" spans="1:3">
      <c r="A121" s="7" t="s">
        <v>5138</v>
      </c>
      <c r="B121" s="7" t="s">
        <v>3586</v>
      </c>
      <c r="C121" s="7" t="s">
        <v>773</v>
      </c>
    </row>
    <row r="122" spans="1:3">
      <c r="A122" s="7" t="s">
        <v>5137</v>
      </c>
      <c r="B122" s="7" t="s">
        <v>3582</v>
      </c>
      <c r="C122" s="7" t="s">
        <v>773</v>
      </c>
    </row>
    <row r="123" spans="1:3">
      <c r="A123" s="7" t="s">
        <v>5136</v>
      </c>
      <c r="B123" s="7" t="s">
        <v>1352</v>
      </c>
      <c r="C123" s="7" t="s">
        <v>773</v>
      </c>
    </row>
    <row r="124" spans="1:3">
      <c r="A124" s="7" t="s">
        <v>300</v>
      </c>
      <c r="B124" s="7" t="s">
        <v>301</v>
      </c>
      <c r="C124" s="7" t="s">
        <v>773</v>
      </c>
    </row>
    <row r="125" spans="1:3">
      <c r="A125" s="7" t="s">
        <v>5135</v>
      </c>
      <c r="B125" s="7" t="s">
        <v>3560</v>
      </c>
      <c r="C125" s="7" t="s">
        <v>773</v>
      </c>
    </row>
    <row r="126" spans="1:3">
      <c r="A126" s="7" t="s">
        <v>5134</v>
      </c>
      <c r="B126" s="7" t="s">
        <v>3558</v>
      </c>
      <c r="C126" s="7" t="s">
        <v>773</v>
      </c>
    </row>
    <row r="127" spans="1:3">
      <c r="A127" s="7" t="s">
        <v>5133</v>
      </c>
      <c r="B127" s="7" t="s">
        <v>3554</v>
      </c>
      <c r="C127" s="7" t="s">
        <v>773</v>
      </c>
    </row>
    <row r="128" spans="1:3">
      <c r="A128" s="7" t="s">
        <v>5132</v>
      </c>
      <c r="B128" s="7" t="s">
        <v>3552</v>
      </c>
      <c r="C128" s="7" t="s">
        <v>773</v>
      </c>
    </row>
    <row r="129" spans="1:3">
      <c r="A129" s="7" t="s">
        <v>5131</v>
      </c>
      <c r="B129" s="7" t="s">
        <v>3550</v>
      </c>
      <c r="C129" s="7" t="s">
        <v>773</v>
      </c>
    </row>
    <row r="130" spans="1:3">
      <c r="A130" s="7" t="s">
        <v>5130</v>
      </c>
      <c r="B130" s="7" t="s">
        <v>3548</v>
      </c>
      <c r="C130" s="7" t="s">
        <v>773</v>
      </c>
    </row>
    <row r="131" spans="1:3">
      <c r="A131" s="7" t="s">
        <v>5129</v>
      </c>
      <c r="B131" s="7" t="s">
        <v>3528</v>
      </c>
      <c r="C131" s="7" t="s">
        <v>773</v>
      </c>
    </row>
    <row r="132" spans="1:3">
      <c r="A132" s="7" t="s">
        <v>5128</v>
      </c>
      <c r="B132" s="7" t="s">
        <v>4298</v>
      </c>
      <c r="C132" s="7" t="s">
        <v>773</v>
      </c>
    </row>
    <row r="133" spans="1:3">
      <c r="A133" s="7" t="s">
        <v>5127</v>
      </c>
      <c r="B133" s="7" t="s">
        <v>1352</v>
      </c>
      <c r="C133" s="7" t="s">
        <v>773</v>
      </c>
    </row>
    <row r="134" spans="1:3">
      <c r="A134" s="7" t="s">
        <v>5126</v>
      </c>
      <c r="B134" s="7" t="s">
        <v>3494</v>
      </c>
      <c r="C134" s="7" t="s">
        <v>773</v>
      </c>
    </row>
    <row r="135" spans="1:3">
      <c r="A135" s="7" t="s">
        <v>5125</v>
      </c>
      <c r="B135" s="7" t="s">
        <v>4295</v>
      </c>
      <c r="C135" s="7" t="s">
        <v>773</v>
      </c>
    </row>
    <row r="136" spans="1:3">
      <c r="A136" s="7" t="s">
        <v>5124</v>
      </c>
      <c r="B136" s="7" t="s">
        <v>4293</v>
      </c>
      <c r="C136" s="7" t="s">
        <v>773</v>
      </c>
    </row>
    <row r="137" spans="1:3">
      <c r="A137" s="7" t="s">
        <v>242</v>
      </c>
      <c r="B137" s="7" t="s">
        <v>243</v>
      </c>
      <c r="C137" s="7" t="s">
        <v>773</v>
      </c>
    </row>
    <row r="138" spans="1:3">
      <c r="A138" s="7" t="s">
        <v>260</v>
      </c>
      <c r="B138" s="7" t="s">
        <v>261</v>
      </c>
      <c r="C138" s="7" t="s">
        <v>773</v>
      </c>
    </row>
    <row r="139" spans="1:3">
      <c r="A139" s="7" t="s">
        <v>272</v>
      </c>
      <c r="B139" s="7" t="s">
        <v>273</v>
      </c>
      <c r="C139" s="7" t="s">
        <v>773</v>
      </c>
    </row>
    <row r="140" spans="1:3">
      <c r="A140" s="7" t="s">
        <v>270</v>
      </c>
      <c r="B140" s="7" t="s">
        <v>271</v>
      </c>
      <c r="C140" s="7" t="s">
        <v>773</v>
      </c>
    </row>
    <row r="141" spans="1:3">
      <c r="A141" s="7" t="s">
        <v>5123</v>
      </c>
      <c r="B141" s="7" t="s">
        <v>3466</v>
      </c>
      <c r="C141" s="7" t="s">
        <v>773</v>
      </c>
    </row>
    <row r="142" spans="1:3">
      <c r="A142" s="7" t="s">
        <v>5122</v>
      </c>
      <c r="B142" s="7" t="s">
        <v>3463</v>
      </c>
      <c r="C142" s="7" t="s">
        <v>773</v>
      </c>
    </row>
    <row r="143" spans="1:3">
      <c r="A143" s="7" t="s">
        <v>5121</v>
      </c>
      <c r="B143" s="7" t="s">
        <v>3451</v>
      </c>
      <c r="C143" s="7" t="s">
        <v>773</v>
      </c>
    </row>
    <row r="144" spans="1:3">
      <c r="A144" s="7" t="s">
        <v>5120</v>
      </c>
      <c r="B144" s="7" t="s">
        <v>3449</v>
      </c>
      <c r="C144" s="7" t="s">
        <v>773</v>
      </c>
    </row>
    <row r="145" spans="1:3">
      <c r="A145" s="7" t="s">
        <v>5119</v>
      </c>
      <c r="B145" s="7" t="s">
        <v>3447</v>
      </c>
      <c r="C145" s="7" t="s">
        <v>773</v>
      </c>
    </row>
    <row r="146" spans="1:3">
      <c r="A146" s="7" t="s">
        <v>5118</v>
      </c>
      <c r="B146" s="7" t="s">
        <v>3445</v>
      </c>
      <c r="C146" s="7" t="s">
        <v>773</v>
      </c>
    </row>
    <row r="147" spans="1:3">
      <c r="A147" s="7" t="s">
        <v>5117</v>
      </c>
      <c r="B147" s="7" t="s">
        <v>3443</v>
      </c>
      <c r="C147" s="7" t="s">
        <v>773</v>
      </c>
    </row>
    <row r="148" spans="1:3">
      <c r="A148" s="7" t="s">
        <v>5116</v>
      </c>
      <c r="B148" s="7" t="s">
        <v>3441</v>
      </c>
      <c r="C148" s="7" t="s">
        <v>773</v>
      </c>
    </row>
    <row r="149" spans="1:3">
      <c r="A149" s="7" t="s">
        <v>5115</v>
      </c>
      <c r="B149" s="7" t="s">
        <v>3197</v>
      </c>
      <c r="C149" s="7" t="s">
        <v>773</v>
      </c>
    </row>
    <row r="150" spans="1:3">
      <c r="A150" s="7" t="s">
        <v>5114</v>
      </c>
      <c r="B150" s="7" t="s">
        <v>3195</v>
      </c>
      <c r="C150" s="7" t="s">
        <v>773</v>
      </c>
    </row>
    <row r="151" spans="1:3">
      <c r="A151" s="7" t="s">
        <v>5113</v>
      </c>
      <c r="B151" s="7" t="s">
        <v>3437</v>
      </c>
      <c r="C151" s="7" t="s">
        <v>773</v>
      </c>
    </row>
    <row r="152" spans="1:3">
      <c r="A152" s="7" t="s">
        <v>5112</v>
      </c>
      <c r="B152" s="7" t="s">
        <v>3434</v>
      </c>
      <c r="C152" s="7" t="s">
        <v>773</v>
      </c>
    </row>
    <row r="153" spans="1:3">
      <c r="A153" s="7" t="s">
        <v>5111</v>
      </c>
      <c r="B153" s="7" t="s">
        <v>3432</v>
      </c>
      <c r="C153" s="7" t="s">
        <v>773</v>
      </c>
    </row>
    <row r="154" spans="1:3">
      <c r="A154" s="7" t="s">
        <v>264</v>
      </c>
      <c r="B154" s="7" t="s">
        <v>3430</v>
      </c>
      <c r="C154" s="7" t="s">
        <v>773</v>
      </c>
    </row>
    <row r="155" spans="1:3">
      <c r="A155" s="7" t="s">
        <v>5110</v>
      </c>
      <c r="B155" s="7" t="s">
        <v>3174</v>
      </c>
      <c r="C155" s="7" t="s">
        <v>773</v>
      </c>
    </row>
    <row r="156" spans="1:3">
      <c r="A156" s="7" t="s">
        <v>5109</v>
      </c>
      <c r="B156" s="7" t="s">
        <v>2995</v>
      </c>
      <c r="C156" s="7" t="s">
        <v>773</v>
      </c>
    </row>
    <row r="157" spans="1:3">
      <c r="A157" s="7" t="s">
        <v>266</v>
      </c>
      <c r="B157" s="7" t="s">
        <v>3419</v>
      </c>
      <c r="C157" s="7" t="s">
        <v>773</v>
      </c>
    </row>
    <row r="158" spans="1:3">
      <c r="A158" s="7" t="s">
        <v>5108</v>
      </c>
      <c r="B158" s="7" t="s">
        <v>3417</v>
      </c>
      <c r="C158" s="7" t="s">
        <v>773</v>
      </c>
    </row>
    <row r="159" spans="1:3">
      <c r="A159" s="7" t="s">
        <v>5107</v>
      </c>
      <c r="B159" s="7" t="s">
        <v>3411</v>
      </c>
      <c r="C159" s="7" t="s">
        <v>773</v>
      </c>
    </row>
    <row r="160" spans="1:3">
      <c r="A160" s="7" t="s">
        <v>5106</v>
      </c>
      <c r="B160" s="7" t="s">
        <v>3409</v>
      </c>
      <c r="C160" s="7" t="s">
        <v>773</v>
      </c>
    </row>
    <row r="161" spans="1:3">
      <c r="A161" s="7" t="s">
        <v>285</v>
      </c>
      <c r="B161" s="7" t="s">
        <v>3407</v>
      </c>
      <c r="C161" s="7" t="s">
        <v>773</v>
      </c>
    </row>
    <row r="162" spans="1:3">
      <c r="A162" s="7" t="s">
        <v>280</v>
      </c>
      <c r="B162" s="7" t="s">
        <v>3401</v>
      </c>
      <c r="C162" s="7" t="s">
        <v>773</v>
      </c>
    </row>
    <row r="163" spans="1:3">
      <c r="A163" s="7" t="s">
        <v>5105</v>
      </c>
      <c r="B163" s="7" t="s">
        <v>3386</v>
      </c>
      <c r="C163" s="7" t="s">
        <v>773</v>
      </c>
    </row>
    <row r="164" spans="1:3">
      <c r="A164" s="7" t="s">
        <v>5104</v>
      </c>
      <c r="B164" s="7" t="s">
        <v>3376</v>
      </c>
      <c r="C164" s="7" t="s">
        <v>773</v>
      </c>
    </row>
    <row r="165" spans="1:3">
      <c r="A165" s="7" t="s">
        <v>5103</v>
      </c>
      <c r="B165" s="7" t="s">
        <v>3374</v>
      </c>
      <c r="C165" s="7" t="s">
        <v>773</v>
      </c>
    </row>
    <row r="166" spans="1:3">
      <c r="A166" s="7" t="s">
        <v>5102</v>
      </c>
      <c r="B166" s="7" t="s">
        <v>3366</v>
      </c>
      <c r="C166" s="7" t="s">
        <v>773</v>
      </c>
    </row>
    <row r="167" spans="1:3">
      <c r="A167" s="7" t="s">
        <v>5101</v>
      </c>
      <c r="B167" s="7" t="s">
        <v>2995</v>
      </c>
      <c r="C167" s="7" t="s">
        <v>773</v>
      </c>
    </row>
    <row r="168" spans="1:3">
      <c r="A168" s="7" t="s">
        <v>276</v>
      </c>
      <c r="B168" s="7" t="s">
        <v>1352</v>
      </c>
      <c r="C168" s="7" t="s">
        <v>773</v>
      </c>
    </row>
    <row r="169" spans="1:3">
      <c r="A169" s="7" t="s">
        <v>5100</v>
      </c>
      <c r="B169" s="7" t="s">
        <v>3356</v>
      </c>
      <c r="C169" s="7" t="s">
        <v>773</v>
      </c>
    </row>
    <row r="170" spans="1:3">
      <c r="A170" s="7" t="s">
        <v>5099</v>
      </c>
      <c r="B170" s="7" t="s">
        <v>3346</v>
      </c>
      <c r="C170" s="7" t="s">
        <v>773</v>
      </c>
    </row>
    <row r="171" spans="1:3">
      <c r="A171" s="7" t="s">
        <v>5098</v>
      </c>
      <c r="B171" s="7" t="s">
        <v>3334</v>
      </c>
      <c r="C171" s="7" t="s">
        <v>773</v>
      </c>
    </row>
    <row r="172" spans="1:3">
      <c r="A172" s="7" t="s">
        <v>282</v>
      </c>
      <c r="B172" s="7" t="s">
        <v>3028</v>
      </c>
      <c r="C172" s="7" t="s">
        <v>773</v>
      </c>
    </row>
    <row r="173" spans="1:3">
      <c r="A173" s="7" t="s">
        <v>5097</v>
      </c>
      <c r="B173" s="7" t="s">
        <v>3026</v>
      </c>
      <c r="C173" s="7" t="s">
        <v>773</v>
      </c>
    </row>
    <row r="174" spans="1:3">
      <c r="A174" s="7" t="s">
        <v>5096</v>
      </c>
      <c r="B174" s="7" t="s">
        <v>3024</v>
      </c>
      <c r="C174" s="7" t="s">
        <v>773</v>
      </c>
    </row>
    <row r="175" spans="1:3">
      <c r="A175" s="7" t="s">
        <v>5095</v>
      </c>
      <c r="B175" s="7" t="s">
        <v>3329</v>
      </c>
      <c r="C175" s="7" t="s">
        <v>773</v>
      </c>
    </row>
    <row r="176" spans="1:3">
      <c r="A176" s="7" t="s">
        <v>278</v>
      </c>
      <c r="B176" s="7" t="s">
        <v>3327</v>
      </c>
      <c r="C176" s="7" t="s">
        <v>773</v>
      </c>
    </row>
    <row r="177" spans="1:3">
      <c r="A177" s="7" t="s">
        <v>5094</v>
      </c>
      <c r="B177" s="7" t="s">
        <v>3315</v>
      </c>
      <c r="C177" s="7" t="s">
        <v>773</v>
      </c>
    </row>
    <row r="178" spans="1:3">
      <c r="A178" s="7" t="s">
        <v>5093</v>
      </c>
      <c r="B178" s="7" t="s">
        <v>3313</v>
      </c>
      <c r="C178" s="7" t="s">
        <v>773</v>
      </c>
    </row>
    <row r="179" spans="1:3">
      <c r="A179" s="7" t="s">
        <v>5092</v>
      </c>
      <c r="B179" s="7" t="s">
        <v>2995</v>
      </c>
      <c r="C179" s="7" t="s">
        <v>773</v>
      </c>
    </row>
    <row r="180" spans="1:3">
      <c r="A180" s="7" t="s">
        <v>5091</v>
      </c>
      <c r="B180" s="7" t="s">
        <v>3310</v>
      </c>
      <c r="C180" s="7" t="s">
        <v>773</v>
      </c>
    </row>
    <row r="181" spans="1:3">
      <c r="A181" s="7" t="s">
        <v>5090</v>
      </c>
      <c r="B181" s="7" t="s">
        <v>3308</v>
      </c>
      <c r="C181" s="7" t="s">
        <v>773</v>
      </c>
    </row>
    <row r="182" spans="1:3">
      <c r="A182" s="7" t="s">
        <v>5089</v>
      </c>
      <c r="B182" s="7" t="s">
        <v>3306</v>
      </c>
      <c r="C182" s="7" t="s">
        <v>773</v>
      </c>
    </row>
    <row r="183" spans="1:3">
      <c r="A183" s="7" t="s">
        <v>5088</v>
      </c>
      <c r="B183" s="7" t="s">
        <v>3289</v>
      </c>
      <c r="C183" s="7" t="s">
        <v>773</v>
      </c>
    </row>
    <row r="184" spans="1:3">
      <c r="A184" s="7" t="s">
        <v>5087</v>
      </c>
      <c r="B184" s="7" t="s">
        <v>1352</v>
      </c>
      <c r="C184" s="7" t="s">
        <v>773</v>
      </c>
    </row>
    <row r="185" spans="1:3">
      <c r="A185" s="7" t="s">
        <v>244</v>
      </c>
      <c r="B185" s="7" t="s">
        <v>245</v>
      </c>
      <c r="C185" s="7" t="s">
        <v>773</v>
      </c>
    </row>
    <row r="186" spans="1:3">
      <c r="A186" s="7" t="s">
        <v>257</v>
      </c>
      <c r="B186" s="7" t="s">
        <v>258</v>
      </c>
      <c r="C186" s="7" t="s">
        <v>773</v>
      </c>
    </row>
    <row r="187" spans="1:3">
      <c r="A187" s="7" t="s">
        <v>5086</v>
      </c>
      <c r="B187" s="7" t="s">
        <v>3260</v>
      </c>
      <c r="C187" s="7" t="s">
        <v>773</v>
      </c>
    </row>
    <row r="188" spans="1:3">
      <c r="A188" s="7" t="s">
        <v>5085</v>
      </c>
      <c r="B188" s="7" t="s">
        <v>3250</v>
      </c>
      <c r="C188" s="7" t="s">
        <v>773</v>
      </c>
    </row>
    <row r="189" spans="1:3">
      <c r="A189" s="7" t="s">
        <v>5084</v>
      </c>
      <c r="B189" s="7" t="s">
        <v>3238</v>
      </c>
      <c r="C189" s="7" t="s">
        <v>773</v>
      </c>
    </row>
    <row r="190" spans="1:3">
      <c r="A190" s="7" t="s">
        <v>5083</v>
      </c>
      <c r="B190" s="7" t="s">
        <v>3226</v>
      </c>
      <c r="C190" s="7" t="s">
        <v>773</v>
      </c>
    </row>
    <row r="191" spans="1:3">
      <c r="A191" s="7" t="s">
        <v>254</v>
      </c>
      <c r="B191" s="7" t="s">
        <v>255</v>
      </c>
      <c r="C191" s="7" t="s">
        <v>773</v>
      </c>
    </row>
    <row r="192" spans="1:3">
      <c r="A192" s="7" t="s">
        <v>5082</v>
      </c>
      <c r="B192" s="7" t="s">
        <v>3197</v>
      </c>
      <c r="C192" s="7" t="s">
        <v>773</v>
      </c>
    </row>
    <row r="193" spans="1:3">
      <c r="A193" s="7" t="s">
        <v>5081</v>
      </c>
      <c r="B193" s="7" t="s">
        <v>3195</v>
      </c>
      <c r="C193" s="7" t="s">
        <v>773</v>
      </c>
    </row>
    <row r="194" spans="1:3">
      <c r="A194" s="7" t="s">
        <v>5080</v>
      </c>
      <c r="B194" s="7" t="s">
        <v>3193</v>
      </c>
      <c r="C194" s="7" t="s">
        <v>773</v>
      </c>
    </row>
    <row r="195" spans="1:3">
      <c r="A195" s="7" t="s">
        <v>5079</v>
      </c>
      <c r="B195" s="7" t="s">
        <v>3190</v>
      </c>
      <c r="C195" s="7" t="s">
        <v>773</v>
      </c>
    </row>
    <row r="196" spans="1:3">
      <c r="A196" s="7" t="s">
        <v>248</v>
      </c>
      <c r="B196" s="7" t="s">
        <v>3188</v>
      </c>
      <c r="C196" s="7" t="s">
        <v>773</v>
      </c>
    </row>
    <row r="197" spans="1:3">
      <c r="A197" s="7" t="s">
        <v>5078</v>
      </c>
      <c r="B197" s="7" t="s">
        <v>3174</v>
      </c>
      <c r="C197" s="7" t="s">
        <v>773</v>
      </c>
    </row>
    <row r="198" spans="1:3">
      <c r="A198" s="7" t="s">
        <v>252</v>
      </c>
      <c r="B198" s="7" t="s">
        <v>3171</v>
      </c>
      <c r="C198" s="7" t="s">
        <v>773</v>
      </c>
    </row>
    <row r="199" spans="1:3">
      <c r="A199" s="7" t="s">
        <v>5077</v>
      </c>
      <c r="B199" s="7" t="s">
        <v>3163</v>
      </c>
      <c r="C199" s="7" t="s">
        <v>773</v>
      </c>
    </row>
    <row r="200" spans="1:3">
      <c r="A200" s="7" t="s">
        <v>5076</v>
      </c>
      <c r="B200" s="7" t="s">
        <v>4276</v>
      </c>
      <c r="C200" s="7" t="s">
        <v>773</v>
      </c>
    </row>
    <row r="201" spans="1:3">
      <c r="A201" s="7" t="s">
        <v>5075</v>
      </c>
      <c r="B201" s="7" t="s">
        <v>3154</v>
      </c>
      <c r="C201" s="7" t="s">
        <v>773</v>
      </c>
    </row>
    <row r="202" spans="1:3">
      <c r="A202" s="7" t="s">
        <v>5074</v>
      </c>
      <c r="B202" s="7" t="s">
        <v>3152</v>
      </c>
      <c r="C202" s="7" t="s">
        <v>773</v>
      </c>
    </row>
    <row r="203" spans="1:3">
      <c r="A203" s="7" t="s">
        <v>5073</v>
      </c>
      <c r="B203" s="7" t="s">
        <v>3136</v>
      </c>
      <c r="C203" s="7" t="s">
        <v>773</v>
      </c>
    </row>
    <row r="204" spans="1:3">
      <c r="A204" s="7" t="s">
        <v>5072</v>
      </c>
      <c r="B204" s="7" t="s">
        <v>3115</v>
      </c>
      <c r="C204" s="7" t="s">
        <v>773</v>
      </c>
    </row>
    <row r="205" spans="1:3">
      <c r="A205" s="7" t="s">
        <v>5071</v>
      </c>
      <c r="B205" s="7" t="s">
        <v>3100</v>
      </c>
      <c r="C205" s="7" t="s">
        <v>773</v>
      </c>
    </row>
    <row r="206" spans="1:3">
      <c r="A206" s="7" t="s">
        <v>5070</v>
      </c>
      <c r="B206" s="7" t="s">
        <v>3098</v>
      </c>
      <c r="C206" s="7" t="s">
        <v>773</v>
      </c>
    </row>
    <row r="207" spans="1:3">
      <c r="A207" s="7" t="s">
        <v>5069</v>
      </c>
      <c r="B207" s="7" t="s">
        <v>3086</v>
      </c>
      <c r="C207" s="7" t="s">
        <v>773</v>
      </c>
    </row>
    <row r="208" spans="1:3">
      <c r="A208" s="7" t="s">
        <v>5068</v>
      </c>
      <c r="B208" s="7" t="s">
        <v>3083</v>
      </c>
      <c r="C208" s="7" t="s">
        <v>773</v>
      </c>
    </row>
    <row r="209" spans="1:3">
      <c r="A209" s="7" t="s">
        <v>5067</v>
      </c>
      <c r="B209" s="7" t="s">
        <v>1352</v>
      </c>
      <c r="C209" s="7" t="s">
        <v>773</v>
      </c>
    </row>
    <row r="210" spans="1:3">
      <c r="A210" s="7" t="s">
        <v>250</v>
      </c>
      <c r="B210" s="7" t="s">
        <v>3068</v>
      </c>
      <c r="C210" s="7" t="s">
        <v>773</v>
      </c>
    </row>
    <row r="211" spans="1:3">
      <c r="A211" s="7" t="s">
        <v>5066</v>
      </c>
      <c r="B211" s="7" t="s">
        <v>3054</v>
      </c>
      <c r="C211" s="7" t="s">
        <v>773</v>
      </c>
    </row>
    <row r="212" spans="1:3">
      <c r="A212" s="7" t="s">
        <v>5065</v>
      </c>
      <c r="B212" s="7" t="s">
        <v>3034</v>
      </c>
      <c r="C212" s="7" t="s">
        <v>773</v>
      </c>
    </row>
    <row r="213" spans="1:3">
      <c r="A213" s="7" t="s">
        <v>5064</v>
      </c>
      <c r="B213" s="7" t="s">
        <v>3032</v>
      </c>
      <c r="C213" s="7" t="s">
        <v>773</v>
      </c>
    </row>
    <row r="214" spans="1:3">
      <c r="A214" s="7" t="s">
        <v>5063</v>
      </c>
      <c r="B214" s="7" t="s">
        <v>3028</v>
      </c>
      <c r="C214" s="7" t="s">
        <v>773</v>
      </c>
    </row>
    <row r="215" spans="1:3">
      <c r="A215" s="7" t="s">
        <v>5062</v>
      </c>
      <c r="B215" s="7" t="s">
        <v>3026</v>
      </c>
      <c r="C215" s="7" t="s">
        <v>773</v>
      </c>
    </row>
    <row r="216" spans="1:3">
      <c r="A216" s="7" t="s">
        <v>5061</v>
      </c>
      <c r="B216" s="7" t="s">
        <v>3024</v>
      </c>
      <c r="C216" s="7" t="s">
        <v>773</v>
      </c>
    </row>
    <row r="217" spans="1:3">
      <c r="A217" s="7" t="s">
        <v>5060</v>
      </c>
      <c r="B217" s="7" t="s">
        <v>3022</v>
      </c>
      <c r="C217" s="7" t="s">
        <v>773</v>
      </c>
    </row>
    <row r="218" spans="1:3">
      <c r="A218" s="7" t="s">
        <v>5059</v>
      </c>
      <c r="B218" s="7" t="s">
        <v>3020</v>
      </c>
      <c r="C218" s="7" t="s">
        <v>773</v>
      </c>
    </row>
    <row r="219" spans="1:3">
      <c r="A219" s="7" t="s">
        <v>5058</v>
      </c>
      <c r="B219" s="7" t="s">
        <v>3001</v>
      </c>
      <c r="C219" s="7" t="s">
        <v>773</v>
      </c>
    </row>
    <row r="220" spans="1:3">
      <c r="A220" s="7" t="s">
        <v>5057</v>
      </c>
      <c r="B220" s="7" t="s">
        <v>2998</v>
      </c>
      <c r="C220" s="7" t="s">
        <v>773</v>
      </c>
    </row>
    <row r="221" spans="1:3">
      <c r="A221" s="7" t="s">
        <v>5056</v>
      </c>
      <c r="B221" s="7" t="s">
        <v>1352</v>
      </c>
      <c r="C221" s="7" t="s">
        <v>773</v>
      </c>
    </row>
    <row r="222" spans="1:3">
      <c r="A222" s="7" t="s">
        <v>5055</v>
      </c>
      <c r="B222" s="7" t="s">
        <v>2987</v>
      </c>
      <c r="C222" s="7" t="s">
        <v>773</v>
      </c>
    </row>
    <row r="223" spans="1:3">
      <c r="A223" s="7" t="s">
        <v>5054</v>
      </c>
      <c r="B223" s="7" t="s">
        <v>4262</v>
      </c>
      <c r="C223" s="7" t="s">
        <v>773</v>
      </c>
    </row>
    <row r="224" spans="1:3">
      <c r="A224" s="7" t="s">
        <v>5053</v>
      </c>
      <c r="B224" s="7" t="s">
        <v>4260</v>
      </c>
      <c r="C224" s="7" t="s">
        <v>773</v>
      </c>
    </row>
    <row r="225" spans="1:3">
      <c r="A225" s="7" t="s">
        <v>5052</v>
      </c>
      <c r="B225" s="7" t="s">
        <v>4258</v>
      </c>
      <c r="C225" s="7" t="s">
        <v>773</v>
      </c>
    </row>
    <row r="226" spans="1:3">
      <c r="A226" s="7" t="s">
        <v>227</v>
      </c>
      <c r="B226" s="7" t="s">
        <v>228</v>
      </c>
      <c r="C226" s="7" t="s">
        <v>773</v>
      </c>
    </row>
    <row r="227" spans="1:3">
      <c r="A227" s="7" t="s">
        <v>225</v>
      </c>
      <c r="B227" s="7" t="s">
        <v>226</v>
      </c>
      <c r="C227" s="7" t="s">
        <v>773</v>
      </c>
    </row>
    <row r="228" spans="1:3">
      <c r="A228" s="7" t="s">
        <v>240</v>
      </c>
      <c r="B228" s="7" t="s">
        <v>241</v>
      </c>
      <c r="C228" s="7" t="s">
        <v>773</v>
      </c>
    </row>
    <row r="229" spans="1:3">
      <c r="A229" s="7" t="s">
        <v>238</v>
      </c>
      <c r="B229" s="7" t="s">
        <v>239</v>
      </c>
      <c r="C229" s="7" t="s">
        <v>773</v>
      </c>
    </row>
    <row r="230" spans="1:3">
      <c r="A230" s="7" t="s">
        <v>236</v>
      </c>
      <c r="B230" s="7" t="s">
        <v>237</v>
      </c>
      <c r="C230" s="7" t="s">
        <v>773</v>
      </c>
    </row>
    <row r="231" spans="1:3">
      <c r="A231" s="7" t="s">
        <v>5051</v>
      </c>
      <c r="B231" s="7" t="s">
        <v>2980</v>
      </c>
      <c r="C231" s="7" t="s">
        <v>773</v>
      </c>
    </row>
    <row r="232" spans="1:3">
      <c r="A232" s="7" t="s">
        <v>234</v>
      </c>
      <c r="B232" s="7" t="s">
        <v>235</v>
      </c>
      <c r="C232" s="7" t="s">
        <v>773</v>
      </c>
    </row>
    <row r="233" spans="1:3">
      <c r="A233" s="7" t="s">
        <v>5050</v>
      </c>
      <c r="B233" s="7" t="s">
        <v>2977</v>
      </c>
      <c r="C233" s="7" t="s">
        <v>773</v>
      </c>
    </row>
    <row r="234" spans="1:3">
      <c r="A234" s="7" t="s">
        <v>5049</v>
      </c>
      <c r="B234" s="7" t="s">
        <v>2961</v>
      </c>
      <c r="C234" s="7" t="s">
        <v>773</v>
      </c>
    </row>
    <row r="235" spans="1:3">
      <c r="A235" s="7" t="s">
        <v>5048</v>
      </c>
      <c r="B235" s="7" t="s">
        <v>2959</v>
      </c>
      <c r="C235" s="7" t="s">
        <v>773</v>
      </c>
    </row>
    <row r="236" spans="1:3">
      <c r="A236" s="7" t="s">
        <v>5047</v>
      </c>
      <c r="B236" s="7" t="s">
        <v>2957</v>
      </c>
      <c r="C236" s="7" t="s">
        <v>773</v>
      </c>
    </row>
    <row r="237" spans="1:3">
      <c r="A237" s="7" t="s">
        <v>5046</v>
      </c>
      <c r="B237" s="7" t="s">
        <v>1352</v>
      </c>
      <c r="C237" s="7" t="s">
        <v>773</v>
      </c>
    </row>
    <row r="238" spans="1:3">
      <c r="A238" s="7" t="s">
        <v>5045</v>
      </c>
      <c r="B238" s="7" t="s">
        <v>2949</v>
      </c>
      <c r="C238" s="7" t="s">
        <v>773</v>
      </c>
    </row>
    <row r="239" spans="1:3">
      <c r="A239" s="7" t="s">
        <v>5044</v>
      </c>
      <c r="B239" s="7" t="s">
        <v>2947</v>
      </c>
      <c r="C239" s="7" t="s">
        <v>773</v>
      </c>
    </row>
    <row r="240" spans="1:3">
      <c r="A240" s="7" t="s">
        <v>5043</v>
      </c>
      <c r="B240" s="7" t="s">
        <v>2945</v>
      </c>
      <c r="C240" s="7" t="s">
        <v>773</v>
      </c>
    </row>
    <row r="241" spans="1:3">
      <c r="A241" s="7" t="s">
        <v>5042</v>
      </c>
      <c r="B241" s="7" t="s">
        <v>1352</v>
      </c>
      <c r="C241" s="7" t="s">
        <v>773</v>
      </c>
    </row>
    <row r="242" spans="1:3">
      <c r="A242" s="7" t="s">
        <v>5041</v>
      </c>
      <c r="B242" s="7" t="s">
        <v>1704</v>
      </c>
      <c r="C242" s="7" t="s">
        <v>773</v>
      </c>
    </row>
    <row r="243" spans="1:3">
      <c r="A243" s="7" t="s">
        <v>5040</v>
      </c>
      <c r="B243" s="7" t="s">
        <v>2931</v>
      </c>
      <c r="C243" s="7" t="s">
        <v>773</v>
      </c>
    </row>
    <row r="244" spans="1:3">
      <c r="A244" s="7" t="s">
        <v>5039</v>
      </c>
      <c r="B244" s="7" t="s">
        <v>2929</v>
      </c>
      <c r="C244" s="7" t="s">
        <v>773</v>
      </c>
    </row>
    <row r="245" spans="1:3">
      <c r="A245" s="7" t="s">
        <v>5038</v>
      </c>
      <c r="B245" s="7" t="s">
        <v>2927</v>
      </c>
      <c r="C245" s="7" t="s">
        <v>773</v>
      </c>
    </row>
    <row r="246" spans="1:3">
      <c r="A246" s="7" t="s">
        <v>5037</v>
      </c>
      <c r="B246" s="7" t="s">
        <v>2925</v>
      </c>
      <c r="C246" s="7" t="s">
        <v>773</v>
      </c>
    </row>
    <row r="247" spans="1:3">
      <c r="A247" s="7" t="s">
        <v>5036</v>
      </c>
      <c r="B247" s="7" t="s">
        <v>2923</v>
      </c>
      <c r="C247" s="7" t="s">
        <v>773</v>
      </c>
    </row>
    <row r="248" spans="1:3">
      <c r="A248" s="7" t="s">
        <v>5035</v>
      </c>
      <c r="B248" s="7" t="s">
        <v>2921</v>
      </c>
      <c r="C248" s="7" t="s">
        <v>773</v>
      </c>
    </row>
    <row r="249" spans="1:3">
      <c r="A249" s="7" t="s">
        <v>5034</v>
      </c>
      <c r="B249" s="7" t="s">
        <v>2919</v>
      </c>
      <c r="C249" s="7" t="s">
        <v>773</v>
      </c>
    </row>
    <row r="250" spans="1:3">
      <c r="A250" s="7" t="s">
        <v>5033</v>
      </c>
      <c r="B250" s="7" t="s">
        <v>2911</v>
      </c>
      <c r="C250" s="7" t="s">
        <v>773</v>
      </c>
    </row>
    <row r="251" spans="1:3">
      <c r="A251" s="7" t="s">
        <v>5032</v>
      </c>
      <c r="B251" s="7" t="s">
        <v>2907</v>
      </c>
      <c r="C251" s="7" t="s">
        <v>773</v>
      </c>
    </row>
    <row r="252" spans="1:3">
      <c r="A252" s="7" t="s">
        <v>5031</v>
      </c>
      <c r="B252" s="7" t="s">
        <v>1352</v>
      </c>
      <c r="C252" s="7" t="s">
        <v>773</v>
      </c>
    </row>
    <row r="253" spans="1:3">
      <c r="A253" s="7" t="s">
        <v>232</v>
      </c>
      <c r="B253" s="7" t="s">
        <v>233</v>
      </c>
      <c r="C253" s="7" t="s">
        <v>773</v>
      </c>
    </row>
    <row r="254" spans="1:3">
      <c r="A254" s="7" t="s">
        <v>5030</v>
      </c>
      <c r="B254" s="7" t="s">
        <v>2903</v>
      </c>
      <c r="C254" s="7" t="s">
        <v>773</v>
      </c>
    </row>
    <row r="255" spans="1:3">
      <c r="A255" s="7" t="s">
        <v>229</v>
      </c>
      <c r="B255" s="7" t="s">
        <v>230</v>
      </c>
      <c r="C255" s="7" t="s">
        <v>773</v>
      </c>
    </row>
    <row r="256" spans="1:3">
      <c r="A256" s="7" t="s">
        <v>5029</v>
      </c>
      <c r="B256" s="7" t="s">
        <v>2870</v>
      </c>
      <c r="C256" s="7" t="s">
        <v>773</v>
      </c>
    </row>
    <row r="257" spans="1:3">
      <c r="A257" s="7" t="s">
        <v>5028</v>
      </c>
      <c r="B257" s="7" t="s">
        <v>2866</v>
      </c>
      <c r="C257" s="7" t="s">
        <v>2857</v>
      </c>
    </row>
    <row r="258" spans="1:3">
      <c r="A258" s="7" t="s">
        <v>5027</v>
      </c>
      <c r="B258" s="7" t="s">
        <v>2864</v>
      </c>
      <c r="C258" s="7" t="s">
        <v>2026</v>
      </c>
    </row>
    <row r="259" spans="1:3">
      <c r="A259" s="7" t="s">
        <v>5026</v>
      </c>
      <c r="B259" s="7" t="s">
        <v>2862</v>
      </c>
      <c r="C259" s="7" t="s">
        <v>2857</v>
      </c>
    </row>
    <row r="260" spans="1:3">
      <c r="A260" s="7" t="s">
        <v>358</v>
      </c>
      <c r="B260" s="7" t="s">
        <v>2860</v>
      </c>
      <c r="C260" s="7" t="s">
        <v>2857</v>
      </c>
    </row>
    <row r="261" spans="1:3">
      <c r="A261" s="7" t="s">
        <v>356</v>
      </c>
      <c r="B261" s="7" t="s">
        <v>2858</v>
      </c>
      <c r="C261" s="7" t="s">
        <v>2857</v>
      </c>
    </row>
    <row r="262" spans="1:3">
      <c r="A262" s="7" t="s">
        <v>421</v>
      </c>
      <c r="B262" s="7" t="s">
        <v>422</v>
      </c>
      <c r="C262" s="7" t="s">
        <v>773</v>
      </c>
    </row>
    <row r="263" spans="1:3">
      <c r="A263" s="7" t="s">
        <v>5025</v>
      </c>
      <c r="B263" s="7" t="s">
        <v>2854</v>
      </c>
      <c r="C263" s="7" t="s">
        <v>773</v>
      </c>
    </row>
    <row r="264" spans="1:3">
      <c r="A264" s="7" t="s">
        <v>5024</v>
      </c>
      <c r="B264" s="7" t="s">
        <v>2852</v>
      </c>
      <c r="C264" s="7" t="s">
        <v>773</v>
      </c>
    </row>
    <row r="265" spans="1:3">
      <c r="A265" s="7" t="s">
        <v>5023</v>
      </c>
      <c r="B265" s="7" t="s">
        <v>2848</v>
      </c>
      <c r="C265" s="7" t="s">
        <v>773</v>
      </c>
    </row>
    <row r="266" spans="1:3">
      <c r="A266" s="7" t="s">
        <v>5022</v>
      </c>
      <c r="B266" s="7" t="s">
        <v>2844</v>
      </c>
      <c r="C266" s="7" t="s">
        <v>773</v>
      </c>
    </row>
    <row r="267" spans="1:3">
      <c r="A267" s="7" t="s">
        <v>5021</v>
      </c>
      <c r="B267" s="7" t="s">
        <v>2840</v>
      </c>
      <c r="C267" s="7" t="s">
        <v>773</v>
      </c>
    </row>
    <row r="268" spans="1:3">
      <c r="A268" s="7" t="s">
        <v>5020</v>
      </c>
      <c r="B268" s="7" t="s">
        <v>2836</v>
      </c>
      <c r="C268" s="7" t="s">
        <v>773</v>
      </c>
    </row>
    <row r="269" spans="1:3">
      <c r="A269" s="7" t="s">
        <v>5019</v>
      </c>
      <c r="B269" s="7" t="s">
        <v>2832</v>
      </c>
      <c r="C269" s="7" t="s">
        <v>773</v>
      </c>
    </row>
    <row r="270" spans="1:3">
      <c r="A270" s="7" t="s">
        <v>5018</v>
      </c>
      <c r="B270" s="7" t="s">
        <v>2830</v>
      </c>
      <c r="C270" s="7" t="s">
        <v>773</v>
      </c>
    </row>
    <row r="271" spans="1:3">
      <c r="A271" s="7" t="s">
        <v>5017</v>
      </c>
      <c r="B271" s="7" t="s">
        <v>2820</v>
      </c>
      <c r="C271" s="7" t="s">
        <v>773</v>
      </c>
    </row>
    <row r="272" spans="1:3">
      <c r="A272" s="7" t="s">
        <v>5016</v>
      </c>
      <c r="B272" s="7" t="s">
        <v>2818</v>
      </c>
      <c r="C272" s="7" t="s">
        <v>773</v>
      </c>
    </row>
    <row r="273" spans="1:3">
      <c r="A273" s="7" t="s">
        <v>5015</v>
      </c>
      <c r="B273" s="7" t="s">
        <v>2816</v>
      </c>
      <c r="C273" s="7" t="s">
        <v>773</v>
      </c>
    </row>
    <row r="274" spans="1:3">
      <c r="A274" s="7" t="s">
        <v>5014</v>
      </c>
      <c r="B274" s="7" t="s">
        <v>404</v>
      </c>
      <c r="C274" s="7" t="s">
        <v>773</v>
      </c>
    </row>
    <row r="275" spans="1:3">
      <c r="A275" s="7" t="s">
        <v>5013</v>
      </c>
      <c r="B275" s="7" t="s">
        <v>2809</v>
      </c>
      <c r="C275" s="7" t="s">
        <v>773</v>
      </c>
    </row>
    <row r="276" spans="1:3">
      <c r="A276" s="7" t="s">
        <v>418</v>
      </c>
      <c r="B276" s="7" t="s">
        <v>419</v>
      </c>
      <c r="C276" s="7" t="s">
        <v>773</v>
      </c>
    </row>
    <row r="277" spans="1:3">
      <c r="A277" s="7" t="s">
        <v>5012</v>
      </c>
      <c r="B277" s="7" t="s">
        <v>2601</v>
      </c>
      <c r="C277" s="7" t="s">
        <v>773</v>
      </c>
    </row>
    <row r="278" spans="1:3">
      <c r="A278" s="7" t="s">
        <v>5011</v>
      </c>
      <c r="B278" s="7" t="s">
        <v>2603</v>
      </c>
      <c r="C278" s="7" t="s">
        <v>773</v>
      </c>
    </row>
    <row r="279" spans="1:3">
      <c r="A279" s="7" t="s">
        <v>5010</v>
      </c>
      <c r="B279" s="7" t="s">
        <v>2768</v>
      </c>
      <c r="C279" s="7" t="s">
        <v>773</v>
      </c>
    </row>
    <row r="280" spans="1:3">
      <c r="A280" s="7" t="s">
        <v>5009</v>
      </c>
      <c r="B280" s="7" t="s">
        <v>2754</v>
      </c>
      <c r="C280" s="7" t="s">
        <v>773</v>
      </c>
    </row>
    <row r="281" spans="1:3">
      <c r="A281" s="7" t="s">
        <v>5008</v>
      </c>
      <c r="B281" s="7" t="s">
        <v>2752</v>
      </c>
      <c r="C281" s="7" t="s">
        <v>773</v>
      </c>
    </row>
    <row r="282" spans="1:3">
      <c r="A282" s="7" t="s">
        <v>5007</v>
      </c>
      <c r="B282" s="7" t="s">
        <v>2750</v>
      </c>
      <c r="C282" s="7" t="s">
        <v>773</v>
      </c>
    </row>
    <row r="283" spans="1:3">
      <c r="A283" s="7" t="s">
        <v>5006</v>
      </c>
      <c r="B283" s="7" t="s">
        <v>2740</v>
      </c>
      <c r="C283" s="7" t="s">
        <v>773</v>
      </c>
    </row>
    <row r="284" spans="1:3">
      <c r="A284" s="7" t="s">
        <v>5005</v>
      </c>
      <c r="B284" s="7" t="s">
        <v>2738</v>
      </c>
      <c r="C284" s="7" t="s">
        <v>773</v>
      </c>
    </row>
    <row r="285" spans="1:3">
      <c r="A285" s="7" t="s">
        <v>5004</v>
      </c>
      <c r="B285" s="7" t="s">
        <v>392</v>
      </c>
      <c r="C285" s="7" t="s">
        <v>773</v>
      </c>
    </row>
    <row r="286" spans="1:3">
      <c r="A286" s="7" t="s">
        <v>5003</v>
      </c>
      <c r="B286" s="7" t="s">
        <v>1696</v>
      </c>
      <c r="C286" s="7" t="s">
        <v>773</v>
      </c>
    </row>
    <row r="287" spans="1:3">
      <c r="A287" s="7" t="s">
        <v>5002</v>
      </c>
      <c r="B287" s="7" t="s">
        <v>416</v>
      </c>
      <c r="C287" s="7" t="s">
        <v>773</v>
      </c>
    </row>
    <row r="288" spans="1:3">
      <c r="A288" s="7" t="s">
        <v>5001</v>
      </c>
      <c r="B288" s="7" t="s">
        <v>475</v>
      </c>
      <c r="C288" s="7" t="s">
        <v>773</v>
      </c>
    </row>
    <row r="289" spans="1:3">
      <c r="A289" s="7" t="s">
        <v>5000</v>
      </c>
      <c r="B289" s="7" t="s">
        <v>2715</v>
      </c>
      <c r="C289" s="7" t="s">
        <v>773</v>
      </c>
    </row>
    <row r="290" spans="1:3">
      <c r="A290" s="7" t="s">
        <v>4999</v>
      </c>
      <c r="B290" s="7" t="s">
        <v>2713</v>
      </c>
      <c r="C290" s="7" t="s">
        <v>773</v>
      </c>
    </row>
    <row r="291" spans="1:3">
      <c r="A291" s="7" t="s">
        <v>4998</v>
      </c>
      <c r="B291" s="7" t="s">
        <v>2711</v>
      </c>
      <c r="C291" s="7" t="s">
        <v>773</v>
      </c>
    </row>
    <row r="292" spans="1:3">
      <c r="A292" s="7" t="s">
        <v>4997</v>
      </c>
      <c r="B292" s="7" t="s">
        <v>2709</v>
      </c>
      <c r="C292" s="7" t="s">
        <v>773</v>
      </c>
    </row>
    <row r="293" spans="1:3">
      <c r="A293" s="7" t="s">
        <v>4996</v>
      </c>
      <c r="B293" s="7" t="s">
        <v>2707</v>
      </c>
      <c r="C293" s="7" t="s">
        <v>773</v>
      </c>
    </row>
    <row r="294" spans="1:3">
      <c r="A294" s="7" t="s">
        <v>4995</v>
      </c>
      <c r="B294" s="7" t="s">
        <v>2705</v>
      </c>
      <c r="C294" s="7" t="s">
        <v>773</v>
      </c>
    </row>
    <row r="295" spans="1:3">
      <c r="A295" s="7" t="s">
        <v>4994</v>
      </c>
      <c r="B295" s="7" t="s">
        <v>2697</v>
      </c>
      <c r="C295" s="7" t="s">
        <v>773</v>
      </c>
    </row>
    <row r="296" spans="1:3">
      <c r="A296" s="7" t="s">
        <v>4993</v>
      </c>
      <c r="B296" s="7" t="s">
        <v>2008</v>
      </c>
      <c r="C296" s="7" t="s">
        <v>773</v>
      </c>
    </row>
    <row r="297" spans="1:3">
      <c r="A297" s="7" t="s">
        <v>4992</v>
      </c>
      <c r="B297" s="7" t="s">
        <v>2692</v>
      </c>
      <c r="C297" s="7" t="s">
        <v>773</v>
      </c>
    </row>
    <row r="298" spans="1:3">
      <c r="A298" s="7" t="s">
        <v>4991</v>
      </c>
      <c r="B298" s="7" t="s">
        <v>2680</v>
      </c>
      <c r="C298" s="7" t="s">
        <v>773</v>
      </c>
    </row>
    <row r="299" spans="1:3">
      <c r="A299" s="7" t="s">
        <v>4990</v>
      </c>
      <c r="B299" s="7" t="s">
        <v>2672</v>
      </c>
      <c r="C299" s="7" t="s">
        <v>773</v>
      </c>
    </row>
    <row r="300" spans="1:3">
      <c r="A300" s="7" t="s">
        <v>4989</v>
      </c>
      <c r="B300" s="7" t="s">
        <v>2666</v>
      </c>
      <c r="C300" s="7" t="s">
        <v>773</v>
      </c>
    </row>
    <row r="301" spans="1:3">
      <c r="A301" s="7" t="s">
        <v>4988</v>
      </c>
      <c r="B301" s="7" t="s">
        <v>2664</v>
      </c>
      <c r="C301" s="7" t="s">
        <v>773</v>
      </c>
    </row>
    <row r="302" spans="1:3">
      <c r="A302" s="7" t="s">
        <v>4987</v>
      </c>
      <c r="B302" s="7" t="s">
        <v>2662</v>
      </c>
      <c r="C302" s="7" t="s">
        <v>773</v>
      </c>
    </row>
    <row r="303" spans="1:3">
      <c r="A303" s="7" t="s">
        <v>413</v>
      </c>
      <c r="B303" s="7" t="s">
        <v>2656</v>
      </c>
      <c r="C303" s="7" t="s">
        <v>773</v>
      </c>
    </row>
    <row r="304" spans="1:3">
      <c r="A304" s="7" t="s">
        <v>4986</v>
      </c>
      <c r="B304" s="7" t="s">
        <v>2654</v>
      </c>
      <c r="C304" s="7" t="s">
        <v>773</v>
      </c>
    </row>
    <row r="305" spans="1:3">
      <c r="A305" s="7" t="s">
        <v>4985</v>
      </c>
      <c r="B305" s="7" t="s">
        <v>2652</v>
      </c>
      <c r="C305" s="7" t="s">
        <v>773</v>
      </c>
    </row>
    <row r="306" spans="1:3">
      <c r="A306" s="7" t="s">
        <v>4984</v>
      </c>
      <c r="B306" s="7" t="s">
        <v>2650</v>
      </c>
      <c r="C306" s="7" t="s">
        <v>773</v>
      </c>
    </row>
    <row r="307" spans="1:3">
      <c r="A307" s="7" t="s">
        <v>4983</v>
      </c>
      <c r="B307" s="7" t="s">
        <v>2642</v>
      </c>
      <c r="C307" s="7" t="s">
        <v>773</v>
      </c>
    </row>
    <row r="308" spans="1:3">
      <c r="A308" s="7" t="s">
        <v>4982</v>
      </c>
      <c r="B308" s="7" t="s">
        <v>2640</v>
      </c>
      <c r="C308" s="7" t="s">
        <v>773</v>
      </c>
    </row>
    <row r="309" spans="1:3">
      <c r="A309" s="7" t="s">
        <v>4981</v>
      </c>
      <c r="B309" s="7" t="s">
        <v>2638</v>
      </c>
      <c r="C309" s="7" t="s">
        <v>773</v>
      </c>
    </row>
    <row r="310" spans="1:3">
      <c r="A310" s="7" t="s">
        <v>4980</v>
      </c>
      <c r="B310" s="7" t="s">
        <v>2626</v>
      </c>
      <c r="C310" s="7" t="s">
        <v>773</v>
      </c>
    </row>
    <row r="311" spans="1:3">
      <c r="A311" s="7" t="s">
        <v>4979</v>
      </c>
      <c r="B311" s="7" t="s">
        <v>2624</v>
      </c>
      <c r="C311" s="7" t="s">
        <v>773</v>
      </c>
    </row>
    <row r="312" spans="1:3">
      <c r="A312" s="7" t="s">
        <v>4978</v>
      </c>
      <c r="B312" s="7" t="s">
        <v>2006</v>
      </c>
      <c r="C312" s="7" t="s">
        <v>773</v>
      </c>
    </row>
    <row r="313" spans="1:3">
      <c r="A313" s="7" t="s">
        <v>4977</v>
      </c>
      <c r="B313" s="7" t="s">
        <v>2595</v>
      </c>
      <c r="C313" s="7" t="s">
        <v>773</v>
      </c>
    </row>
    <row r="314" spans="1:3">
      <c r="A314" s="7" t="s">
        <v>4976</v>
      </c>
      <c r="B314" s="7" t="s">
        <v>4249</v>
      </c>
      <c r="C314" s="7" t="s">
        <v>773</v>
      </c>
    </row>
    <row r="315" spans="1:3">
      <c r="A315" s="7" t="s">
        <v>4975</v>
      </c>
      <c r="B315" s="7" t="s">
        <v>1696</v>
      </c>
      <c r="C315" s="7" t="s">
        <v>773</v>
      </c>
    </row>
    <row r="316" spans="1:3">
      <c r="A316" s="7" t="s">
        <v>4974</v>
      </c>
      <c r="B316" s="7" t="s">
        <v>4247</v>
      </c>
      <c r="C316" s="7" t="s">
        <v>773</v>
      </c>
    </row>
    <row r="317" spans="1:3">
      <c r="A317" s="7" t="s">
        <v>4973</v>
      </c>
      <c r="B317" s="7" t="s">
        <v>4245</v>
      </c>
      <c r="C317" s="7" t="s">
        <v>773</v>
      </c>
    </row>
    <row r="318" spans="1:3">
      <c r="A318" s="7" t="s">
        <v>4972</v>
      </c>
      <c r="B318" s="7" t="s">
        <v>4243</v>
      </c>
      <c r="C318" s="7" t="s">
        <v>773</v>
      </c>
    </row>
    <row r="319" spans="1:3">
      <c r="A319" s="7" t="s">
        <v>410</v>
      </c>
      <c r="B319" s="7" t="s">
        <v>411</v>
      </c>
      <c r="C319" s="7" t="s">
        <v>773</v>
      </c>
    </row>
    <row r="320" spans="1:3">
      <c r="A320" s="7" t="s">
        <v>4971</v>
      </c>
      <c r="B320" s="7" t="s">
        <v>2591</v>
      </c>
      <c r="C320" s="7" t="s">
        <v>773</v>
      </c>
    </row>
    <row r="321" spans="1:3">
      <c r="A321" s="7" t="s">
        <v>4970</v>
      </c>
      <c r="B321" s="7" t="s">
        <v>2589</v>
      </c>
      <c r="C321" s="7" t="s">
        <v>773</v>
      </c>
    </row>
    <row r="322" spans="1:3">
      <c r="A322" s="7" t="s">
        <v>4969</v>
      </c>
      <c r="B322" s="7" t="s">
        <v>2587</v>
      </c>
      <c r="C322" s="7" t="s">
        <v>773</v>
      </c>
    </row>
    <row r="323" spans="1:3">
      <c r="A323" s="7" t="s">
        <v>4968</v>
      </c>
      <c r="B323" s="7" t="s">
        <v>2585</v>
      </c>
      <c r="C323" s="7" t="s">
        <v>773</v>
      </c>
    </row>
    <row r="324" spans="1:3">
      <c r="A324" s="7" t="s">
        <v>4967</v>
      </c>
      <c r="B324" s="7" t="s">
        <v>2583</v>
      </c>
      <c r="C324" s="7" t="s">
        <v>773</v>
      </c>
    </row>
    <row r="325" spans="1:3">
      <c r="A325" s="7" t="s">
        <v>4966</v>
      </c>
      <c r="B325" s="7" t="s">
        <v>2581</v>
      </c>
      <c r="C325" s="7" t="s">
        <v>773</v>
      </c>
    </row>
    <row r="326" spans="1:3">
      <c r="A326" s="7" t="s">
        <v>4965</v>
      </c>
      <c r="B326" s="7" t="s">
        <v>2579</v>
      </c>
      <c r="C326" s="7" t="s">
        <v>773</v>
      </c>
    </row>
    <row r="327" spans="1:3">
      <c r="A327" s="7" t="s">
        <v>4964</v>
      </c>
      <c r="B327" s="7" t="s">
        <v>2577</v>
      </c>
      <c r="C327" s="7" t="s">
        <v>773</v>
      </c>
    </row>
    <row r="328" spans="1:3">
      <c r="A328" s="7" t="s">
        <v>4963</v>
      </c>
      <c r="B328" s="7" t="s">
        <v>2573</v>
      </c>
      <c r="C328" s="7" t="s">
        <v>773</v>
      </c>
    </row>
    <row r="329" spans="1:3">
      <c r="A329" s="7" t="s">
        <v>4962</v>
      </c>
      <c r="B329" s="7" t="s">
        <v>2567</v>
      </c>
      <c r="C329" s="7" t="s">
        <v>773</v>
      </c>
    </row>
    <row r="330" spans="1:3">
      <c r="A330" s="7" t="s">
        <v>4961</v>
      </c>
      <c r="B330" s="7" t="s">
        <v>2563</v>
      </c>
      <c r="C330" s="7" t="s">
        <v>773</v>
      </c>
    </row>
    <row r="331" spans="1:3">
      <c r="A331" s="7" t="s">
        <v>4960</v>
      </c>
      <c r="B331" s="7" t="s">
        <v>2561</v>
      </c>
      <c r="C331" s="7" t="s">
        <v>773</v>
      </c>
    </row>
    <row r="332" spans="1:3">
      <c r="A332" s="7" t="s">
        <v>4959</v>
      </c>
      <c r="B332" s="7" t="s">
        <v>2559</v>
      </c>
      <c r="C332" s="7" t="s">
        <v>773</v>
      </c>
    </row>
    <row r="333" spans="1:3">
      <c r="A333" s="7" t="s">
        <v>4958</v>
      </c>
      <c r="B333" s="7" t="s">
        <v>2557</v>
      </c>
      <c r="C333" s="7" t="s">
        <v>773</v>
      </c>
    </row>
    <row r="334" spans="1:3">
      <c r="A334" s="7" t="s">
        <v>4957</v>
      </c>
      <c r="B334" s="7" t="s">
        <v>4239</v>
      </c>
      <c r="C334" s="7" t="s">
        <v>773</v>
      </c>
    </row>
    <row r="335" spans="1:3">
      <c r="A335" s="7" t="s">
        <v>4956</v>
      </c>
      <c r="B335" s="7" t="s">
        <v>2545</v>
      </c>
      <c r="C335" s="7" t="s">
        <v>773</v>
      </c>
    </row>
    <row r="336" spans="1:3">
      <c r="A336" s="7" t="s">
        <v>4955</v>
      </c>
      <c r="B336" s="7" t="s">
        <v>2543</v>
      </c>
      <c r="C336" s="7" t="s">
        <v>773</v>
      </c>
    </row>
    <row r="337" spans="1:3">
      <c r="A337" s="7" t="s">
        <v>4954</v>
      </c>
      <c r="B337" s="7" t="s">
        <v>2541</v>
      </c>
      <c r="C337" s="7" t="s">
        <v>773</v>
      </c>
    </row>
    <row r="338" spans="1:3">
      <c r="A338" s="7" t="s">
        <v>4953</v>
      </c>
      <c r="B338" s="7" t="s">
        <v>2533</v>
      </c>
      <c r="C338" s="7" t="s">
        <v>773</v>
      </c>
    </row>
    <row r="339" spans="1:3">
      <c r="A339" s="7" t="s">
        <v>4952</v>
      </c>
      <c r="B339" s="7" t="s">
        <v>2519</v>
      </c>
      <c r="C339" s="7" t="s">
        <v>773</v>
      </c>
    </row>
    <row r="340" spans="1:3">
      <c r="A340" s="7" t="s">
        <v>4951</v>
      </c>
      <c r="B340" s="7" t="s">
        <v>2418</v>
      </c>
      <c r="C340" s="7" t="s">
        <v>773</v>
      </c>
    </row>
    <row r="341" spans="1:3">
      <c r="A341" s="7" t="s">
        <v>4950</v>
      </c>
      <c r="B341" s="7" t="s">
        <v>2502</v>
      </c>
      <c r="C341" s="7" t="s">
        <v>773</v>
      </c>
    </row>
    <row r="342" spans="1:3">
      <c r="A342" s="7" t="s">
        <v>4949</v>
      </c>
      <c r="B342" s="7" t="s">
        <v>2500</v>
      </c>
      <c r="C342" s="7" t="s">
        <v>773</v>
      </c>
    </row>
    <row r="343" spans="1:3">
      <c r="A343" s="7" t="s">
        <v>4948</v>
      </c>
      <c r="B343" s="7" t="s">
        <v>2498</v>
      </c>
      <c r="C343" s="7" t="s">
        <v>773</v>
      </c>
    </row>
    <row r="344" spans="1:3">
      <c r="A344" s="7" t="s">
        <v>4947</v>
      </c>
      <c r="B344" s="7" t="s">
        <v>2496</v>
      </c>
      <c r="C344" s="7" t="s">
        <v>773</v>
      </c>
    </row>
    <row r="345" spans="1:3">
      <c r="A345" s="7" t="s">
        <v>4946</v>
      </c>
      <c r="B345" s="7" t="s">
        <v>2494</v>
      </c>
      <c r="C345" s="7" t="s">
        <v>773</v>
      </c>
    </row>
    <row r="346" spans="1:3">
      <c r="A346" s="7" t="s">
        <v>4945</v>
      </c>
      <c r="B346" s="7" t="s">
        <v>2492</v>
      </c>
      <c r="C346" s="7" t="s">
        <v>773</v>
      </c>
    </row>
    <row r="347" spans="1:3">
      <c r="A347" s="7" t="s">
        <v>4944</v>
      </c>
      <c r="B347" s="7" t="s">
        <v>2490</v>
      </c>
      <c r="C347" s="7" t="s">
        <v>773</v>
      </c>
    </row>
    <row r="348" spans="1:3">
      <c r="A348" s="7" t="s">
        <v>4943</v>
      </c>
      <c r="B348" s="7" t="s">
        <v>2488</v>
      </c>
      <c r="C348" s="7" t="s">
        <v>773</v>
      </c>
    </row>
    <row r="349" spans="1:3">
      <c r="A349" s="7" t="s">
        <v>4942</v>
      </c>
      <c r="B349" s="7" t="s">
        <v>2476</v>
      </c>
      <c r="C349" s="7" t="s">
        <v>773</v>
      </c>
    </row>
    <row r="350" spans="1:3">
      <c r="A350" s="7" t="s">
        <v>4941</v>
      </c>
      <c r="B350" s="7" t="s">
        <v>2474</v>
      </c>
      <c r="C350" s="7" t="s">
        <v>773</v>
      </c>
    </row>
    <row r="351" spans="1:3">
      <c r="A351" s="7" t="s">
        <v>4940</v>
      </c>
      <c r="B351" s="7" t="s">
        <v>2472</v>
      </c>
      <c r="C351" s="7" t="s">
        <v>773</v>
      </c>
    </row>
    <row r="352" spans="1:3">
      <c r="A352" s="7" t="s">
        <v>4939</v>
      </c>
      <c r="B352" s="7" t="s">
        <v>2470</v>
      </c>
      <c r="C352" s="7" t="s">
        <v>773</v>
      </c>
    </row>
    <row r="353" spans="1:3">
      <c r="A353" s="7" t="s">
        <v>4938</v>
      </c>
      <c r="B353" s="7" t="s">
        <v>4239</v>
      </c>
      <c r="C353" s="7" t="s">
        <v>773</v>
      </c>
    </row>
    <row r="354" spans="1:3">
      <c r="A354" s="7" t="s">
        <v>4937</v>
      </c>
      <c r="B354" s="7" t="s">
        <v>2458</v>
      </c>
      <c r="C354" s="7" t="s">
        <v>773</v>
      </c>
    </row>
    <row r="355" spans="1:3">
      <c r="A355" s="7" t="s">
        <v>4936</v>
      </c>
      <c r="B355" s="7" t="s">
        <v>2456</v>
      </c>
      <c r="C355" s="7" t="s">
        <v>773</v>
      </c>
    </row>
    <row r="356" spans="1:3">
      <c r="A356" s="7" t="s">
        <v>4935</v>
      </c>
      <c r="B356" s="7" t="s">
        <v>2454</v>
      </c>
      <c r="C356" s="7" t="s">
        <v>773</v>
      </c>
    </row>
    <row r="357" spans="1:3">
      <c r="A357" s="7" t="s">
        <v>4934</v>
      </c>
      <c r="B357" s="7" t="s">
        <v>2446</v>
      </c>
      <c r="C357" s="7" t="s">
        <v>773</v>
      </c>
    </row>
    <row r="358" spans="1:3">
      <c r="A358" s="7" t="s">
        <v>4933</v>
      </c>
      <c r="B358" s="7" t="s">
        <v>2430</v>
      </c>
      <c r="C358" s="7" t="s">
        <v>773</v>
      </c>
    </row>
    <row r="359" spans="1:3">
      <c r="A359" s="7" t="s">
        <v>4932</v>
      </c>
      <c r="B359" s="7" t="s">
        <v>2418</v>
      </c>
      <c r="C359" s="7" t="s">
        <v>773</v>
      </c>
    </row>
    <row r="360" spans="1:3">
      <c r="A360" s="7" t="s">
        <v>4931</v>
      </c>
      <c r="B360" s="7" t="s">
        <v>2416</v>
      </c>
      <c r="C360" s="7" t="s">
        <v>773</v>
      </c>
    </row>
    <row r="361" spans="1:3">
      <c r="A361" s="7" t="s">
        <v>4930</v>
      </c>
      <c r="B361" s="7" t="s">
        <v>2414</v>
      </c>
      <c r="C361" s="7" t="s">
        <v>773</v>
      </c>
    </row>
    <row r="362" spans="1:3">
      <c r="A362" s="7" t="s">
        <v>405</v>
      </c>
      <c r="B362" s="7" t="s">
        <v>406</v>
      </c>
      <c r="C362" s="7" t="s">
        <v>773</v>
      </c>
    </row>
    <row r="363" spans="1:3">
      <c r="A363" s="7" t="s">
        <v>403</v>
      </c>
      <c r="B363" s="7" t="s">
        <v>404</v>
      </c>
      <c r="C363" s="7" t="s">
        <v>773</v>
      </c>
    </row>
    <row r="364" spans="1:3">
      <c r="A364" s="7" t="s">
        <v>4929</v>
      </c>
      <c r="B364" s="7" t="s">
        <v>2410</v>
      </c>
      <c r="C364" s="7" t="s">
        <v>773</v>
      </c>
    </row>
    <row r="365" spans="1:3">
      <c r="A365" s="7" t="s">
        <v>398</v>
      </c>
      <c r="B365" s="7" t="s">
        <v>399</v>
      </c>
      <c r="C365" s="7" t="s">
        <v>773</v>
      </c>
    </row>
    <row r="366" spans="1:3">
      <c r="A366" s="7" t="s">
        <v>4928</v>
      </c>
      <c r="B366" s="7" t="s">
        <v>2407</v>
      </c>
      <c r="C366" s="7" t="s">
        <v>773</v>
      </c>
    </row>
    <row r="367" spans="1:3">
      <c r="A367" s="7" t="s">
        <v>4927</v>
      </c>
      <c r="B367" s="7" t="s">
        <v>2405</v>
      </c>
      <c r="C367" s="7" t="s">
        <v>773</v>
      </c>
    </row>
    <row r="368" spans="1:3">
      <c r="A368" s="7" t="s">
        <v>4926</v>
      </c>
      <c r="B368" s="7" t="s">
        <v>2403</v>
      </c>
      <c r="C368" s="7" t="s">
        <v>773</v>
      </c>
    </row>
    <row r="369" spans="1:3">
      <c r="A369" s="7" t="s">
        <v>4925</v>
      </c>
      <c r="B369" s="7" t="s">
        <v>2401</v>
      </c>
      <c r="C369" s="7" t="s">
        <v>773</v>
      </c>
    </row>
    <row r="370" spans="1:3">
      <c r="A370" s="7" t="s">
        <v>4924</v>
      </c>
      <c r="B370" s="7" t="s">
        <v>2399</v>
      </c>
      <c r="C370" s="7" t="s">
        <v>773</v>
      </c>
    </row>
    <row r="371" spans="1:3">
      <c r="A371" s="7" t="s">
        <v>4923</v>
      </c>
      <c r="B371" s="7" t="s">
        <v>2397</v>
      </c>
      <c r="C371" s="7" t="s">
        <v>773</v>
      </c>
    </row>
    <row r="372" spans="1:3">
      <c r="A372" s="7" t="s">
        <v>4922</v>
      </c>
      <c r="B372" s="7" t="s">
        <v>2395</v>
      </c>
      <c r="C372" s="7" t="s">
        <v>773</v>
      </c>
    </row>
    <row r="373" spans="1:3">
      <c r="A373" s="7" t="s">
        <v>4921</v>
      </c>
      <c r="B373" s="7" t="s">
        <v>2393</v>
      </c>
      <c r="C373" s="7" t="s">
        <v>773</v>
      </c>
    </row>
    <row r="374" spans="1:3">
      <c r="A374" s="7" t="s">
        <v>4920</v>
      </c>
      <c r="B374" s="7" t="s">
        <v>2391</v>
      </c>
      <c r="C374" s="7" t="s">
        <v>773</v>
      </c>
    </row>
    <row r="375" spans="1:3">
      <c r="A375" s="7" t="s">
        <v>4919</v>
      </c>
      <c r="B375" s="7" t="s">
        <v>4236</v>
      </c>
      <c r="C375" s="7" t="s">
        <v>773</v>
      </c>
    </row>
    <row r="376" spans="1:3">
      <c r="A376" s="7" t="s">
        <v>4918</v>
      </c>
      <c r="B376" s="7" t="s">
        <v>4234</v>
      </c>
      <c r="C376" s="7" t="s">
        <v>773</v>
      </c>
    </row>
    <row r="377" spans="1:3">
      <c r="A377" s="7" t="s">
        <v>4917</v>
      </c>
      <c r="B377" s="7" t="s">
        <v>2379</v>
      </c>
      <c r="C377" s="7" t="s">
        <v>773</v>
      </c>
    </row>
    <row r="378" spans="1:3">
      <c r="A378" s="7" t="s">
        <v>4916</v>
      </c>
      <c r="B378" s="7" t="s">
        <v>2375</v>
      </c>
      <c r="C378" s="7" t="s">
        <v>773</v>
      </c>
    </row>
    <row r="379" spans="1:3">
      <c r="A379" s="7" t="s">
        <v>4915</v>
      </c>
      <c r="B379" s="7" t="s">
        <v>2222</v>
      </c>
      <c r="C379" s="7" t="s">
        <v>773</v>
      </c>
    </row>
    <row r="380" spans="1:3">
      <c r="A380" s="7" t="s">
        <v>4914</v>
      </c>
      <c r="B380" s="7" t="s">
        <v>4232</v>
      </c>
      <c r="C380" s="7" t="s">
        <v>773</v>
      </c>
    </row>
    <row r="381" spans="1:3">
      <c r="A381" s="7" t="s">
        <v>4913</v>
      </c>
      <c r="B381" s="7" t="s">
        <v>4230</v>
      </c>
      <c r="C381" s="7" t="s">
        <v>773</v>
      </c>
    </row>
    <row r="382" spans="1:3">
      <c r="A382" s="7" t="s">
        <v>4912</v>
      </c>
      <c r="B382" s="7" t="s">
        <v>2362</v>
      </c>
      <c r="C382" s="7" t="s">
        <v>773</v>
      </c>
    </row>
    <row r="383" spans="1:3">
      <c r="A383" s="7" t="s">
        <v>4911</v>
      </c>
      <c r="B383" s="7" t="s">
        <v>2360</v>
      </c>
      <c r="C383" s="7" t="s">
        <v>773</v>
      </c>
    </row>
    <row r="384" spans="1:3">
      <c r="A384" s="7" t="s">
        <v>4910</v>
      </c>
      <c r="B384" s="7" t="s">
        <v>2352</v>
      </c>
      <c r="C384" s="7" t="s">
        <v>773</v>
      </c>
    </row>
    <row r="385" spans="1:3">
      <c r="A385" s="7" t="s">
        <v>4909</v>
      </c>
      <c r="B385" s="7" t="s">
        <v>2340</v>
      </c>
      <c r="C385" s="7" t="s">
        <v>773</v>
      </c>
    </row>
    <row r="386" spans="1:3">
      <c r="A386" s="7" t="s">
        <v>4908</v>
      </c>
      <c r="B386" s="7" t="s">
        <v>1696</v>
      </c>
      <c r="C386" s="7" t="s">
        <v>773</v>
      </c>
    </row>
    <row r="387" spans="1:3">
      <c r="A387" s="7" t="s">
        <v>394</v>
      </c>
      <c r="B387" s="7" t="s">
        <v>395</v>
      </c>
      <c r="C387" s="7" t="s">
        <v>773</v>
      </c>
    </row>
    <row r="388" spans="1:3">
      <c r="A388" s="7" t="s">
        <v>391</v>
      </c>
      <c r="B388" s="7" t="s">
        <v>392</v>
      </c>
      <c r="C388" s="7" t="s">
        <v>773</v>
      </c>
    </row>
    <row r="389" spans="1:3">
      <c r="A389" s="7" t="s">
        <v>389</v>
      </c>
      <c r="B389" s="7" t="s">
        <v>390</v>
      </c>
      <c r="C389" s="7" t="s">
        <v>773</v>
      </c>
    </row>
    <row r="390" spans="1:3">
      <c r="A390" s="7" t="s">
        <v>4907</v>
      </c>
      <c r="B390" s="7" t="s">
        <v>2329</v>
      </c>
      <c r="C390" s="7" t="s">
        <v>773</v>
      </c>
    </row>
    <row r="391" spans="1:3">
      <c r="A391" s="7" t="s">
        <v>4906</v>
      </c>
      <c r="B391" s="7" t="s">
        <v>2327</v>
      </c>
      <c r="C391" s="7" t="s">
        <v>773</v>
      </c>
    </row>
    <row r="392" spans="1:3">
      <c r="A392" s="7" t="s">
        <v>4905</v>
      </c>
      <c r="B392" s="7" t="s">
        <v>2325</v>
      </c>
      <c r="C392" s="7" t="s">
        <v>773</v>
      </c>
    </row>
    <row r="393" spans="1:3">
      <c r="A393" s="7" t="s">
        <v>4904</v>
      </c>
      <c r="B393" s="7" t="s">
        <v>2006</v>
      </c>
      <c r="C393" s="7" t="s">
        <v>773</v>
      </c>
    </row>
    <row r="394" spans="1:3">
      <c r="A394" s="7" t="s">
        <v>4903</v>
      </c>
      <c r="B394" s="7" t="s">
        <v>2322</v>
      </c>
      <c r="C394" s="7" t="s">
        <v>773</v>
      </c>
    </row>
    <row r="395" spans="1:3">
      <c r="A395" s="7" t="s">
        <v>4902</v>
      </c>
      <c r="B395" s="7" t="s">
        <v>2320</v>
      </c>
      <c r="C395" s="7" t="s">
        <v>773</v>
      </c>
    </row>
    <row r="396" spans="1:3">
      <c r="A396" s="7" t="s">
        <v>4901</v>
      </c>
      <c r="B396" s="7" t="s">
        <v>2318</v>
      </c>
      <c r="C396" s="7" t="s">
        <v>773</v>
      </c>
    </row>
    <row r="397" spans="1:3">
      <c r="A397" s="7" t="s">
        <v>4900</v>
      </c>
      <c r="B397" s="7" t="s">
        <v>2316</v>
      </c>
      <c r="C397" s="7" t="s">
        <v>773</v>
      </c>
    </row>
    <row r="398" spans="1:3">
      <c r="A398" s="7" t="s">
        <v>4899</v>
      </c>
      <c r="B398" s="7" t="s">
        <v>2314</v>
      </c>
      <c r="C398" s="7" t="s">
        <v>773</v>
      </c>
    </row>
    <row r="399" spans="1:3">
      <c r="A399" s="7" t="s">
        <v>4898</v>
      </c>
      <c r="B399" s="7" t="s">
        <v>4227</v>
      </c>
      <c r="C399" s="7" t="s">
        <v>773</v>
      </c>
    </row>
    <row r="400" spans="1:3">
      <c r="A400" s="7" t="s">
        <v>4897</v>
      </c>
      <c r="B400" s="7" t="s">
        <v>4225</v>
      </c>
      <c r="C400" s="7" t="s">
        <v>773</v>
      </c>
    </row>
    <row r="401" spans="1:3">
      <c r="A401" s="7" t="s">
        <v>4896</v>
      </c>
      <c r="B401" s="7" t="s">
        <v>2302</v>
      </c>
      <c r="C401" s="7" t="s">
        <v>773</v>
      </c>
    </row>
    <row r="402" spans="1:3">
      <c r="A402" s="7" t="s">
        <v>4895</v>
      </c>
      <c r="B402" s="7" t="s">
        <v>2298</v>
      </c>
      <c r="C402" s="7" t="s">
        <v>773</v>
      </c>
    </row>
    <row r="403" spans="1:3">
      <c r="A403" s="7" t="s">
        <v>4894</v>
      </c>
      <c r="B403" s="7" t="s">
        <v>2164</v>
      </c>
      <c r="C403" s="7" t="s">
        <v>773</v>
      </c>
    </row>
    <row r="404" spans="1:3">
      <c r="A404" s="7" t="s">
        <v>4893</v>
      </c>
      <c r="B404" s="7" t="s">
        <v>4223</v>
      </c>
      <c r="C404" s="7" t="s">
        <v>773</v>
      </c>
    </row>
    <row r="405" spans="1:3">
      <c r="A405" s="7" t="s">
        <v>4892</v>
      </c>
      <c r="B405" s="7" t="s">
        <v>4221</v>
      </c>
      <c r="C405" s="7" t="s">
        <v>773</v>
      </c>
    </row>
    <row r="406" spans="1:3">
      <c r="A406" s="7" t="s">
        <v>4891</v>
      </c>
      <c r="B406" s="7" t="s">
        <v>2285</v>
      </c>
      <c r="C406" s="7" t="s">
        <v>773</v>
      </c>
    </row>
    <row r="407" spans="1:3">
      <c r="A407" s="7" t="s">
        <v>4890</v>
      </c>
      <c r="B407" s="7" t="s">
        <v>2283</v>
      </c>
      <c r="C407" s="7" t="s">
        <v>773</v>
      </c>
    </row>
    <row r="408" spans="1:3">
      <c r="A408" s="7" t="s">
        <v>4889</v>
      </c>
      <c r="B408" s="7" t="s">
        <v>2275</v>
      </c>
      <c r="C408" s="7" t="s">
        <v>773</v>
      </c>
    </row>
    <row r="409" spans="1:3">
      <c r="A409" s="7" t="s">
        <v>4888</v>
      </c>
      <c r="B409" s="7" t="s">
        <v>2263</v>
      </c>
      <c r="C409" s="7" t="s">
        <v>773</v>
      </c>
    </row>
    <row r="410" spans="1:3">
      <c r="A410" s="7" t="s">
        <v>4887</v>
      </c>
      <c r="B410" s="7" t="s">
        <v>1696</v>
      </c>
      <c r="C410" s="7" t="s">
        <v>773</v>
      </c>
    </row>
    <row r="411" spans="1:3">
      <c r="A411" s="7" t="s">
        <v>384</v>
      </c>
      <c r="B411" s="7" t="s">
        <v>385</v>
      </c>
      <c r="C411" s="7" t="s">
        <v>773</v>
      </c>
    </row>
    <row r="412" spans="1:3">
      <c r="A412" s="7" t="s">
        <v>4886</v>
      </c>
      <c r="B412" s="7" t="s">
        <v>2254</v>
      </c>
      <c r="C412" s="7" t="s">
        <v>773</v>
      </c>
    </row>
    <row r="413" spans="1:3">
      <c r="A413" s="7" t="s">
        <v>4885</v>
      </c>
      <c r="B413" s="7" t="s">
        <v>1506</v>
      </c>
      <c r="C413" s="7" t="s">
        <v>773</v>
      </c>
    </row>
    <row r="414" spans="1:3">
      <c r="A414" s="7" t="s">
        <v>4884</v>
      </c>
      <c r="B414" s="7" t="s">
        <v>1504</v>
      </c>
      <c r="C414" s="7" t="s">
        <v>773</v>
      </c>
    </row>
    <row r="415" spans="1:3">
      <c r="A415" s="7" t="s">
        <v>4883</v>
      </c>
      <c r="B415" s="7" t="s">
        <v>1490</v>
      </c>
      <c r="C415" s="7" t="s">
        <v>773</v>
      </c>
    </row>
    <row r="416" spans="1:3">
      <c r="A416" s="7" t="s">
        <v>4882</v>
      </c>
      <c r="B416" s="7" t="s">
        <v>1488</v>
      </c>
      <c r="C416" s="7" t="s">
        <v>773</v>
      </c>
    </row>
    <row r="417" spans="1:3">
      <c r="A417" s="7" t="s">
        <v>4881</v>
      </c>
      <c r="B417" s="7" t="s">
        <v>1486</v>
      </c>
      <c r="C417" s="7" t="s">
        <v>773</v>
      </c>
    </row>
    <row r="418" spans="1:3">
      <c r="A418" s="7" t="s">
        <v>4880</v>
      </c>
      <c r="B418" s="7" t="s">
        <v>2247</v>
      </c>
      <c r="C418" s="7" t="s">
        <v>773</v>
      </c>
    </row>
    <row r="419" spans="1:3">
      <c r="A419" s="7" t="s">
        <v>4879</v>
      </c>
      <c r="B419" s="7" t="s">
        <v>2243</v>
      </c>
      <c r="C419" s="7" t="s">
        <v>773</v>
      </c>
    </row>
    <row r="420" spans="1:3">
      <c r="A420" s="7" t="s">
        <v>4878</v>
      </c>
      <c r="B420" s="7" t="s">
        <v>2239</v>
      </c>
      <c r="C420" s="7" t="s">
        <v>773</v>
      </c>
    </row>
    <row r="421" spans="1:3">
      <c r="A421" s="7" t="s">
        <v>4877</v>
      </c>
      <c r="B421" s="7" t="s">
        <v>2236</v>
      </c>
      <c r="C421" s="7" t="s">
        <v>773</v>
      </c>
    </row>
    <row r="422" spans="1:3">
      <c r="A422" s="7" t="s">
        <v>4876</v>
      </c>
      <c r="B422" s="7" t="s">
        <v>1452</v>
      </c>
      <c r="C422" s="7" t="s">
        <v>773</v>
      </c>
    </row>
    <row r="423" spans="1:3">
      <c r="A423" s="7" t="s">
        <v>4875</v>
      </c>
      <c r="B423" s="7" t="s">
        <v>1450</v>
      </c>
      <c r="C423" s="7" t="s">
        <v>773</v>
      </c>
    </row>
    <row r="424" spans="1:3">
      <c r="A424" s="7" t="s">
        <v>4874</v>
      </c>
      <c r="B424" s="7" t="s">
        <v>1448</v>
      </c>
      <c r="C424" s="7" t="s">
        <v>773</v>
      </c>
    </row>
    <row r="425" spans="1:3">
      <c r="A425" s="7" t="s">
        <v>4873</v>
      </c>
      <c r="B425" s="7" t="s">
        <v>1472</v>
      </c>
      <c r="C425" s="7" t="s">
        <v>773</v>
      </c>
    </row>
    <row r="426" spans="1:3">
      <c r="A426" s="7" t="s">
        <v>4872</v>
      </c>
      <c r="B426" s="7" t="s">
        <v>1470</v>
      </c>
      <c r="C426" s="7" t="s">
        <v>773</v>
      </c>
    </row>
    <row r="427" spans="1:3">
      <c r="A427" s="7" t="s">
        <v>4871</v>
      </c>
      <c r="B427" s="7" t="s">
        <v>1468</v>
      </c>
      <c r="C427" s="7" t="s">
        <v>773</v>
      </c>
    </row>
    <row r="428" spans="1:3">
      <c r="A428" s="7" t="s">
        <v>4870</v>
      </c>
      <c r="B428" s="7" t="s">
        <v>1735</v>
      </c>
      <c r="C428" s="7" t="s">
        <v>773</v>
      </c>
    </row>
    <row r="429" spans="1:3">
      <c r="A429" s="7" t="s">
        <v>4869</v>
      </c>
      <c r="B429" s="7" t="s">
        <v>2222</v>
      </c>
      <c r="C429" s="7" t="s">
        <v>773</v>
      </c>
    </row>
    <row r="430" spans="1:3">
      <c r="A430" s="7" t="s">
        <v>4868</v>
      </c>
      <c r="B430" s="7" t="s">
        <v>2220</v>
      </c>
      <c r="C430" s="7" t="s">
        <v>773</v>
      </c>
    </row>
    <row r="431" spans="1:3">
      <c r="A431" s="7" t="s">
        <v>4867</v>
      </c>
      <c r="B431" s="7" t="s">
        <v>1420</v>
      </c>
      <c r="C431" s="7" t="s">
        <v>773</v>
      </c>
    </row>
    <row r="432" spans="1:3">
      <c r="A432" s="7" t="s">
        <v>4866</v>
      </c>
      <c r="B432" s="7" t="s">
        <v>1406</v>
      </c>
      <c r="C432" s="7" t="s">
        <v>773</v>
      </c>
    </row>
    <row r="433" spans="1:3">
      <c r="A433" s="7" t="s">
        <v>4865</v>
      </c>
      <c r="B433" s="7" t="s">
        <v>2203</v>
      </c>
      <c r="C433" s="7" t="s">
        <v>773</v>
      </c>
    </row>
    <row r="434" spans="1:3">
      <c r="A434" s="7" t="s">
        <v>4864</v>
      </c>
      <c r="B434" s="7" t="s">
        <v>1352</v>
      </c>
      <c r="C434" s="7" t="s">
        <v>773</v>
      </c>
    </row>
    <row r="435" spans="1:3">
      <c r="A435" s="7" t="s">
        <v>4863</v>
      </c>
      <c r="B435" s="7" t="s">
        <v>2190</v>
      </c>
      <c r="C435" s="7" t="s">
        <v>773</v>
      </c>
    </row>
    <row r="436" spans="1:3">
      <c r="A436" s="7" t="s">
        <v>4862</v>
      </c>
      <c r="B436" s="7" t="s">
        <v>1684</v>
      </c>
      <c r="C436" s="7" t="s">
        <v>773</v>
      </c>
    </row>
    <row r="437" spans="1:3">
      <c r="A437" s="7" t="s">
        <v>4861</v>
      </c>
      <c r="B437" s="7" t="s">
        <v>1655</v>
      </c>
      <c r="C437" s="7" t="s">
        <v>773</v>
      </c>
    </row>
    <row r="438" spans="1:3">
      <c r="A438" s="7" t="s">
        <v>4860</v>
      </c>
      <c r="B438" s="7" t="s">
        <v>1653</v>
      </c>
      <c r="C438" s="7" t="s">
        <v>773</v>
      </c>
    </row>
    <row r="439" spans="1:3">
      <c r="A439" s="7" t="s">
        <v>4859</v>
      </c>
      <c r="B439" s="7" t="s">
        <v>1651</v>
      </c>
      <c r="C439" s="7" t="s">
        <v>773</v>
      </c>
    </row>
    <row r="440" spans="1:3">
      <c r="A440" s="7" t="s">
        <v>4858</v>
      </c>
      <c r="B440" s="7" t="s">
        <v>1649</v>
      </c>
      <c r="C440" s="7" t="s">
        <v>773</v>
      </c>
    </row>
    <row r="441" spans="1:3">
      <c r="A441" s="7" t="s">
        <v>4857</v>
      </c>
      <c r="B441" s="7" t="s">
        <v>1670</v>
      </c>
      <c r="C441" s="7" t="s">
        <v>773</v>
      </c>
    </row>
    <row r="442" spans="1:3">
      <c r="A442" s="7" t="s">
        <v>4856</v>
      </c>
      <c r="B442" s="7" t="s">
        <v>1657</v>
      </c>
      <c r="C442" s="7" t="s">
        <v>773</v>
      </c>
    </row>
    <row r="443" spans="1:3">
      <c r="A443" s="7" t="s">
        <v>4855</v>
      </c>
      <c r="B443" s="7" t="s">
        <v>1619</v>
      </c>
      <c r="C443" s="7" t="s">
        <v>773</v>
      </c>
    </row>
    <row r="444" spans="1:3">
      <c r="A444" s="7" t="s">
        <v>4854</v>
      </c>
      <c r="B444" s="7" t="s">
        <v>2178</v>
      </c>
      <c r="C444" s="7" t="s">
        <v>773</v>
      </c>
    </row>
    <row r="445" spans="1:3">
      <c r="A445" s="7" t="s">
        <v>4853</v>
      </c>
      <c r="B445" s="7" t="s">
        <v>1617</v>
      </c>
      <c r="C445" s="7" t="s">
        <v>773</v>
      </c>
    </row>
    <row r="446" spans="1:3">
      <c r="A446" s="7" t="s">
        <v>4852</v>
      </c>
      <c r="B446" s="7" t="s">
        <v>1615</v>
      </c>
      <c r="C446" s="7" t="s">
        <v>773</v>
      </c>
    </row>
    <row r="447" spans="1:3">
      <c r="A447" s="7" t="s">
        <v>4851</v>
      </c>
      <c r="B447" s="7" t="s">
        <v>1613</v>
      </c>
      <c r="C447" s="7" t="s">
        <v>773</v>
      </c>
    </row>
    <row r="448" spans="1:3">
      <c r="A448" s="7" t="s">
        <v>4850</v>
      </c>
      <c r="B448" s="7" t="s">
        <v>1637</v>
      </c>
      <c r="C448" s="7" t="s">
        <v>773</v>
      </c>
    </row>
    <row r="449" spans="1:3">
      <c r="A449" s="7" t="s">
        <v>4849</v>
      </c>
      <c r="B449" s="7" t="s">
        <v>1635</v>
      </c>
      <c r="C449" s="7" t="s">
        <v>773</v>
      </c>
    </row>
    <row r="450" spans="1:3">
      <c r="A450" s="7" t="s">
        <v>4848</v>
      </c>
      <c r="B450" s="7" t="s">
        <v>1633</v>
      </c>
      <c r="C450" s="7" t="s">
        <v>773</v>
      </c>
    </row>
    <row r="451" spans="1:3">
      <c r="A451" s="7" t="s">
        <v>4847</v>
      </c>
      <c r="B451" s="7" t="s">
        <v>1735</v>
      </c>
      <c r="C451" s="7" t="s">
        <v>773</v>
      </c>
    </row>
    <row r="452" spans="1:3">
      <c r="A452" s="7" t="s">
        <v>4846</v>
      </c>
      <c r="B452" s="7" t="s">
        <v>2164</v>
      </c>
      <c r="C452" s="7" t="s">
        <v>773</v>
      </c>
    </row>
    <row r="453" spans="1:3">
      <c r="A453" s="7" t="s">
        <v>4845</v>
      </c>
      <c r="B453" s="7" t="s">
        <v>2162</v>
      </c>
      <c r="C453" s="7" t="s">
        <v>773</v>
      </c>
    </row>
    <row r="454" spans="1:3">
      <c r="A454" s="7" t="s">
        <v>4844</v>
      </c>
      <c r="B454" s="7" t="s">
        <v>1585</v>
      </c>
      <c r="C454" s="7" t="s">
        <v>773</v>
      </c>
    </row>
    <row r="455" spans="1:3">
      <c r="A455" s="7" t="s">
        <v>4843</v>
      </c>
      <c r="B455" s="7" t="s">
        <v>1571</v>
      </c>
      <c r="C455" s="7" t="s">
        <v>773</v>
      </c>
    </row>
    <row r="456" spans="1:3">
      <c r="A456" s="7" t="s">
        <v>4842</v>
      </c>
      <c r="B456" s="7" t="s">
        <v>2145</v>
      </c>
      <c r="C456" s="7" t="s">
        <v>773</v>
      </c>
    </row>
    <row r="457" spans="1:3">
      <c r="A457" s="7" t="s">
        <v>4841</v>
      </c>
      <c r="B457" s="7" t="s">
        <v>1352</v>
      </c>
      <c r="C457" s="7" t="s">
        <v>773</v>
      </c>
    </row>
    <row r="458" spans="1:3">
      <c r="A458" s="7" t="s">
        <v>407</v>
      </c>
      <c r="B458" s="7" t="s">
        <v>408</v>
      </c>
      <c r="C458" s="7" t="s">
        <v>773</v>
      </c>
    </row>
    <row r="459" spans="1:3">
      <c r="A459" s="7" t="s">
        <v>4840</v>
      </c>
      <c r="B459" s="7" t="s">
        <v>2134</v>
      </c>
      <c r="C459" s="7" t="s">
        <v>773</v>
      </c>
    </row>
    <row r="460" spans="1:3">
      <c r="A460" s="7" t="s">
        <v>4839</v>
      </c>
      <c r="B460" s="7" t="s">
        <v>2132</v>
      </c>
      <c r="C460" s="7" t="s">
        <v>773</v>
      </c>
    </row>
    <row r="461" spans="1:3">
      <c r="A461" s="7" t="s">
        <v>4838</v>
      </c>
      <c r="B461" s="7" t="s">
        <v>2130</v>
      </c>
      <c r="C461" s="7" t="s">
        <v>773</v>
      </c>
    </row>
    <row r="462" spans="1:3">
      <c r="A462" s="7" t="s">
        <v>4837</v>
      </c>
      <c r="B462" s="7" t="s">
        <v>1352</v>
      </c>
      <c r="C462" s="7" t="s">
        <v>773</v>
      </c>
    </row>
    <row r="463" spans="1:3">
      <c r="A463" s="7" t="s">
        <v>4836</v>
      </c>
      <c r="B463" s="7" t="s">
        <v>2114</v>
      </c>
      <c r="C463" s="7" t="s">
        <v>773</v>
      </c>
    </row>
    <row r="464" spans="1:3">
      <c r="A464" s="7" t="s">
        <v>4835</v>
      </c>
      <c r="B464" s="7" t="s">
        <v>2112</v>
      </c>
      <c r="C464" s="7" t="s">
        <v>773</v>
      </c>
    </row>
    <row r="465" spans="1:3">
      <c r="A465" s="7" t="s">
        <v>4834</v>
      </c>
      <c r="B465" s="7" t="s">
        <v>2110</v>
      </c>
      <c r="C465" s="7" t="s">
        <v>773</v>
      </c>
    </row>
    <row r="466" spans="1:3">
      <c r="A466" s="7" t="s">
        <v>4833</v>
      </c>
      <c r="B466" s="7" t="s">
        <v>1352</v>
      </c>
      <c r="C466" s="7" t="s">
        <v>773</v>
      </c>
    </row>
    <row r="467" spans="1:3">
      <c r="A467" s="7" t="s">
        <v>4832</v>
      </c>
      <c r="B467" s="7" t="s">
        <v>2102</v>
      </c>
      <c r="C467" s="7" t="s">
        <v>773</v>
      </c>
    </row>
    <row r="468" spans="1:3">
      <c r="A468" s="7" t="s">
        <v>4831</v>
      </c>
      <c r="B468" s="7" t="s">
        <v>2100</v>
      </c>
      <c r="C468" s="7" t="s">
        <v>773</v>
      </c>
    </row>
    <row r="469" spans="1:3">
      <c r="A469" s="7" t="s">
        <v>4830</v>
      </c>
      <c r="B469" s="7" t="s">
        <v>2098</v>
      </c>
      <c r="C469" s="7" t="s">
        <v>773</v>
      </c>
    </row>
    <row r="470" spans="1:3">
      <c r="A470" s="7" t="s">
        <v>4829</v>
      </c>
      <c r="B470" s="7" t="s">
        <v>1352</v>
      </c>
      <c r="C470" s="7" t="s">
        <v>773</v>
      </c>
    </row>
    <row r="471" spans="1:3">
      <c r="A471" s="7" t="s">
        <v>4828</v>
      </c>
      <c r="B471" s="7" t="s">
        <v>1696</v>
      </c>
      <c r="C471" s="7" t="s">
        <v>773</v>
      </c>
    </row>
    <row r="472" spans="1:3">
      <c r="A472" s="7" t="s">
        <v>381</v>
      </c>
      <c r="B472" s="7" t="s">
        <v>382</v>
      </c>
      <c r="C472" s="7" t="s">
        <v>773</v>
      </c>
    </row>
    <row r="473" spans="1:3">
      <c r="A473" s="7" t="s">
        <v>378</v>
      </c>
      <c r="B473" s="7" t="s">
        <v>379</v>
      </c>
      <c r="C473" s="7" t="s">
        <v>773</v>
      </c>
    </row>
    <row r="474" spans="1:3">
      <c r="A474" s="7" t="s">
        <v>4827</v>
      </c>
      <c r="B474" s="7" t="s">
        <v>2088</v>
      </c>
      <c r="C474" s="7" t="s">
        <v>773</v>
      </c>
    </row>
    <row r="475" spans="1:3">
      <c r="A475" s="7" t="s">
        <v>4826</v>
      </c>
      <c r="B475" s="7" t="s">
        <v>2086</v>
      </c>
      <c r="C475" s="7" t="s">
        <v>773</v>
      </c>
    </row>
    <row r="476" spans="1:3">
      <c r="A476" s="7" t="s">
        <v>371</v>
      </c>
      <c r="B476" s="7" t="s">
        <v>372</v>
      </c>
      <c r="C476" s="7" t="s">
        <v>773</v>
      </c>
    </row>
    <row r="477" spans="1:3">
      <c r="A477" s="7" t="s">
        <v>4825</v>
      </c>
      <c r="B477" s="7" t="s">
        <v>2083</v>
      </c>
      <c r="C477" s="7" t="s">
        <v>773</v>
      </c>
    </row>
    <row r="478" spans="1:3">
      <c r="A478" s="7" t="s">
        <v>4824</v>
      </c>
      <c r="B478" s="7" t="s">
        <v>2081</v>
      </c>
      <c r="C478" s="7" t="s">
        <v>773</v>
      </c>
    </row>
    <row r="479" spans="1:3">
      <c r="A479" s="7" t="s">
        <v>4823</v>
      </c>
      <c r="B479" s="7" t="s">
        <v>469</v>
      </c>
      <c r="C479" s="7" t="s">
        <v>773</v>
      </c>
    </row>
    <row r="480" spans="1:3">
      <c r="A480" s="7" t="s">
        <v>361</v>
      </c>
      <c r="B480" s="7" t="s">
        <v>362</v>
      </c>
      <c r="C480" s="7" t="s">
        <v>773</v>
      </c>
    </row>
    <row r="481" spans="1:3">
      <c r="A481" s="7" t="s">
        <v>366</v>
      </c>
      <c r="B481" s="7" t="s">
        <v>367</v>
      </c>
      <c r="C481" s="7" t="s">
        <v>773</v>
      </c>
    </row>
    <row r="482" spans="1:3">
      <c r="A482" s="7" t="s">
        <v>4822</v>
      </c>
      <c r="B482" s="7" t="s">
        <v>2070</v>
      </c>
      <c r="C482" s="7" t="s">
        <v>773</v>
      </c>
    </row>
    <row r="483" spans="1:3">
      <c r="A483" s="7" t="s">
        <v>4821</v>
      </c>
      <c r="B483" s="7" t="s">
        <v>2068</v>
      </c>
      <c r="C483" s="7" t="s">
        <v>773</v>
      </c>
    </row>
    <row r="484" spans="1:3">
      <c r="A484" s="7" t="s">
        <v>4820</v>
      </c>
      <c r="B484" s="7" t="s">
        <v>1724</v>
      </c>
      <c r="C484" s="7" t="s">
        <v>773</v>
      </c>
    </row>
    <row r="485" spans="1:3">
      <c r="A485" s="7" t="s">
        <v>4819</v>
      </c>
      <c r="B485" s="7" t="s">
        <v>1809</v>
      </c>
      <c r="C485" s="7" t="s">
        <v>773</v>
      </c>
    </row>
    <row r="486" spans="1:3">
      <c r="A486" s="7" t="s">
        <v>4818</v>
      </c>
      <c r="B486" s="7" t="s">
        <v>1807</v>
      </c>
      <c r="C486" s="7" t="s">
        <v>773</v>
      </c>
    </row>
    <row r="487" spans="1:3">
      <c r="A487" s="7" t="s">
        <v>4817</v>
      </c>
      <c r="B487" s="7" t="s">
        <v>1722</v>
      </c>
      <c r="C487" s="7" t="s">
        <v>773</v>
      </c>
    </row>
    <row r="488" spans="1:3">
      <c r="A488" s="7" t="s">
        <v>4816</v>
      </c>
      <c r="B488" s="7" t="s">
        <v>1720</v>
      </c>
      <c r="C488" s="7" t="s">
        <v>773</v>
      </c>
    </row>
    <row r="489" spans="1:3">
      <c r="A489" s="7" t="s">
        <v>4815</v>
      </c>
      <c r="B489" s="7" t="s">
        <v>1803</v>
      </c>
      <c r="C489" s="7" t="s">
        <v>773</v>
      </c>
    </row>
    <row r="490" spans="1:3">
      <c r="A490" s="7" t="s">
        <v>4814</v>
      </c>
      <c r="B490" s="7" t="s">
        <v>2060</v>
      </c>
      <c r="C490" s="7" t="s">
        <v>773</v>
      </c>
    </row>
    <row r="491" spans="1:3">
      <c r="A491" s="7" t="s">
        <v>4813</v>
      </c>
      <c r="B491" s="7" t="s">
        <v>1708</v>
      </c>
      <c r="C491" s="7" t="s">
        <v>773</v>
      </c>
    </row>
    <row r="492" spans="1:3">
      <c r="A492" s="7" t="s">
        <v>4812</v>
      </c>
      <c r="B492" s="7" t="s">
        <v>1975</v>
      </c>
      <c r="C492" s="7" t="s">
        <v>773</v>
      </c>
    </row>
    <row r="493" spans="1:3">
      <c r="A493" s="7" t="s">
        <v>4811</v>
      </c>
      <c r="B493" s="7" t="s">
        <v>2049</v>
      </c>
      <c r="C493" s="7" t="s">
        <v>773</v>
      </c>
    </row>
    <row r="494" spans="1:3">
      <c r="A494" s="7" t="s">
        <v>4810</v>
      </c>
      <c r="B494" s="7" t="s">
        <v>1696</v>
      </c>
      <c r="C494" s="7" t="s">
        <v>773</v>
      </c>
    </row>
    <row r="495" spans="1:3">
      <c r="A495" s="7" t="s">
        <v>4809</v>
      </c>
      <c r="B495" s="7" t="s">
        <v>2047</v>
      </c>
      <c r="C495" s="7" t="s">
        <v>773</v>
      </c>
    </row>
    <row r="496" spans="1:3">
      <c r="A496" s="7" t="s">
        <v>4808</v>
      </c>
      <c r="B496" s="7" t="s">
        <v>2045</v>
      </c>
      <c r="C496" s="7" t="s">
        <v>773</v>
      </c>
    </row>
    <row r="497" spans="1:3">
      <c r="A497" s="7" t="s">
        <v>4807</v>
      </c>
      <c r="B497" s="7" t="s">
        <v>2043</v>
      </c>
      <c r="C497" s="7" t="s">
        <v>773</v>
      </c>
    </row>
    <row r="498" spans="1:3">
      <c r="A498" s="7" t="s">
        <v>4806</v>
      </c>
      <c r="B498" s="7" t="s">
        <v>2041</v>
      </c>
      <c r="C498" s="7" t="s">
        <v>2026</v>
      </c>
    </row>
    <row r="499" spans="1:3">
      <c r="A499" s="7" t="s">
        <v>4805</v>
      </c>
      <c r="B499" s="7" t="s">
        <v>2039</v>
      </c>
      <c r="C499" s="7" t="s">
        <v>2026</v>
      </c>
    </row>
    <row r="500" spans="1:3">
      <c r="A500" s="7" t="s">
        <v>4804</v>
      </c>
      <c r="B500" s="7" t="s">
        <v>2037</v>
      </c>
      <c r="C500" s="7" t="s">
        <v>2026</v>
      </c>
    </row>
    <row r="501" spans="1:3">
      <c r="A501" s="7" t="s">
        <v>4803</v>
      </c>
      <c r="B501" s="7" t="s">
        <v>2035</v>
      </c>
      <c r="C501" s="7" t="s">
        <v>2026</v>
      </c>
    </row>
    <row r="502" spans="1:3">
      <c r="A502" s="7" t="s">
        <v>4802</v>
      </c>
      <c r="B502" s="7" t="s">
        <v>2033</v>
      </c>
      <c r="C502" s="7" t="s">
        <v>2026</v>
      </c>
    </row>
    <row r="503" spans="1:3">
      <c r="A503" s="7" t="s">
        <v>4801</v>
      </c>
      <c r="B503" s="7" t="s">
        <v>2031</v>
      </c>
      <c r="C503" s="7" t="s">
        <v>2026</v>
      </c>
    </row>
    <row r="504" spans="1:3">
      <c r="A504" s="7" t="s">
        <v>4800</v>
      </c>
      <c r="B504" s="7" t="s">
        <v>2029</v>
      </c>
      <c r="C504" s="7" t="s">
        <v>2026</v>
      </c>
    </row>
    <row r="505" spans="1:3">
      <c r="A505" s="7" t="s">
        <v>4799</v>
      </c>
      <c r="B505" s="7" t="s">
        <v>2027</v>
      </c>
      <c r="C505" s="7" t="s">
        <v>2026</v>
      </c>
    </row>
    <row r="506" spans="1:3">
      <c r="A506" s="7" t="s">
        <v>4798</v>
      </c>
      <c r="B506" s="7" t="s">
        <v>4210</v>
      </c>
      <c r="C506" s="7" t="s">
        <v>773</v>
      </c>
    </row>
    <row r="507" spans="1:3">
      <c r="A507" s="7" t="s">
        <v>4797</v>
      </c>
      <c r="B507" s="7" t="s">
        <v>4208</v>
      </c>
      <c r="C507" s="7" t="s">
        <v>773</v>
      </c>
    </row>
    <row r="508" spans="1:3">
      <c r="A508" s="7" t="s">
        <v>4796</v>
      </c>
      <c r="B508" s="7" t="s">
        <v>1994</v>
      </c>
      <c r="C508" s="7" t="s">
        <v>773</v>
      </c>
    </row>
    <row r="509" spans="1:3">
      <c r="A509" s="7" t="s">
        <v>4795</v>
      </c>
      <c r="B509" s="7" t="s">
        <v>1992</v>
      </c>
      <c r="C509" s="7" t="s">
        <v>773</v>
      </c>
    </row>
    <row r="510" spans="1:3">
      <c r="A510" s="7" t="s">
        <v>4794</v>
      </c>
      <c r="B510" s="7" t="s">
        <v>1793</v>
      </c>
      <c r="C510" s="7" t="s">
        <v>773</v>
      </c>
    </row>
    <row r="511" spans="1:3">
      <c r="A511" s="7" t="s">
        <v>4793</v>
      </c>
      <c r="B511" s="7" t="s">
        <v>1989</v>
      </c>
      <c r="C511" s="7" t="s">
        <v>773</v>
      </c>
    </row>
    <row r="512" spans="1:3">
      <c r="A512" s="7" t="s">
        <v>4792</v>
      </c>
      <c r="B512" s="7" t="s">
        <v>1987</v>
      </c>
      <c r="C512" s="7" t="s">
        <v>773</v>
      </c>
    </row>
    <row r="513" spans="1:3">
      <c r="A513" s="7" t="s">
        <v>4791</v>
      </c>
      <c r="B513" s="7" t="s">
        <v>1985</v>
      </c>
      <c r="C513" s="7" t="s">
        <v>773</v>
      </c>
    </row>
    <row r="514" spans="1:3">
      <c r="A514" s="7" t="s">
        <v>4790</v>
      </c>
      <c r="B514" s="7" t="s">
        <v>1983</v>
      </c>
      <c r="C514" s="7" t="s">
        <v>773</v>
      </c>
    </row>
    <row r="515" spans="1:3">
      <c r="A515" s="7" t="s">
        <v>4789</v>
      </c>
      <c r="B515" s="7" t="s">
        <v>1981</v>
      </c>
      <c r="C515" s="7" t="s">
        <v>773</v>
      </c>
    </row>
    <row r="516" spans="1:3">
      <c r="A516" s="7" t="s">
        <v>4788</v>
      </c>
      <c r="B516" s="7" t="s">
        <v>1979</v>
      </c>
      <c r="C516" s="7" t="s">
        <v>773</v>
      </c>
    </row>
    <row r="517" spans="1:3">
      <c r="A517" s="7" t="s">
        <v>4787</v>
      </c>
      <c r="B517" s="7" t="s">
        <v>1756</v>
      </c>
      <c r="C517" s="7" t="s">
        <v>773</v>
      </c>
    </row>
    <row r="518" spans="1:3">
      <c r="A518" s="7" t="s">
        <v>4786</v>
      </c>
      <c r="B518" s="7" t="s">
        <v>1975</v>
      </c>
      <c r="C518" s="7" t="s">
        <v>773</v>
      </c>
    </row>
    <row r="519" spans="1:3">
      <c r="A519" s="7" t="s">
        <v>4785</v>
      </c>
      <c r="B519" s="7" t="s">
        <v>1696</v>
      </c>
      <c r="C519" s="7" t="s">
        <v>773</v>
      </c>
    </row>
    <row r="520" spans="1:3">
      <c r="A520" s="7" t="s">
        <v>4784</v>
      </c>
      <c r="B520" s="7" t="s">
        <v>1692</v>
      </c>
      <c r="C520" s="7" t="s">
        <v>773</v>
      </c>
    </row>
    <row r="521" spans="1:3">
      <c r="A521" s="7" t="s">
        <v>4783</v>
      </c>
      <c r="B521" s="7" t="s">
        <v>1971</v>
      </c>
      <c r="C521" s="7" t="s">
        <v>773</v>
      </c>
    </row>
    <row r="522" spans="1:3">
      <c r="A522" s="7" t="s">
        <v>4782</v>
      </c>
      <c r="B522" s="7" t="s">
        <v>1696</v>
      </c>
      <c r="C522" s="7" t="s">
        <v>773</v>
      </c>
    </row>
    <row r="523" spans="1:3">
      <c r="A523" s="7" t="s">
        <v>4781</v>
      </c>
      <c r="B523" s="7" t="s">
        <v>1956</v>
      </c>
      <c r="C523" s="7" t="s">
        <v>773</v>
      </c>
    </row>
    <row r="524" spans="1:3">
      <c r="A524" s="7" t="s">
        <v>4780</v>
      </c>
      <c r="B524" s="7" t="s">
        <v>1954</v>
      </c>
      <c r="C524" s="7" t="s">
        <v>773</v>
      </c>
    </row>
    <row r="525" spans="1:3">
      <c r="A525" s="7" t="s">
        <v>4779</v>
      </c>
      <c r="B525" s="7" t="s">
        <v>1952</v>
      </c>
      <c r="C525" s="7" t="s">
        <v>773</v>
      </c>
    </row>
    <row r="526" spans="1:3">
      <c r="A526" s="7" t="s">
        <v>4778</v>
      </c>
      <c r="B526" s="7" t="s">
        <v>1950</v>
      </c>
      <c r="C526" s="7" t="s">
        <v>773</v>
      </c>
    </row>
    <row r="527" spans="1:3">
      <c r="A527" s="7" t="s">
        <v>4777</v>
      </c>
      <c r="B527" s="7" t="s">
        <v>1948</v>
      </c>
      <c r="C527" s="7" t="s">
        <v>773</v>
      </c>
    </row>
    <row r="528" spans="1:3">
      <c r="A528" s="7" t="s">
        <v>4776</v>
      </c>
      <c r="B528" s="7" t="s">
        <v>1946</v>
      </c>
      <c r="C528" s="7" t="s">
        <v>773</v>
      </c>
    </row>
    <row r="529" spans="1:3">
      <c r="A529" s="7" t="s">
        <v>4775</v>
      </c>
      <c r="B529" s="7" t="s">
        <v>1944</v>
      </c>
      <c r="C529" s="7" t="s">
        <v>773</v>
      </c>
    </row>
    <row r="530" spans="1:3">
      <c r="A530" s="7" t="s">
        <v>4774</v>
      </c>
      <c r="B530" s="7" t="s">
        <v>1942</v>
      </c>
      <c r="C530" s="7" t="s">
        <v>773</v>
      </c>
    </row>
    <row r="531" spans="1:3">
      <c r="A531" s="7" t="s">
        <v>4773</v>
      </c>
      <c r="B531" s="7" t="s">
        <v>1940</v>
      </c>
      <c r="C531" s="7" t="s">
        <v>773</v>
      </c>
    </row>
    <row r="532" spans="1:3">
      <c r="A532" s="7" t="s">
        <v>4772</v>
      </c>
      <c r="B532" s="7" t="s">
        <v>1938</v>
      </c>
      <c r="C532" s="7" t="s">
        <v>773</v>
      </c>
    </row>
    <row r="533" spans="1:3">
      <c r="A533" s="7" t="s">
        <v>4771</v>
      </c>
      <c r="B533" s="7" t="s">
        <v>1936</v>
      </c>
      <c r="C533" s="7" t="s">
        <v>773</v>
      </c>
    </row>
    <row r="534" spans="1:3">
      <c r="A534" s="7" t="s">
        <v>4770</v>
      </c>
      <c r="B534" s="7" t="s">
        <v>1934</v>
      </c>
      <c r="C534" s="7" t="s">
        <v>773</v>
      </c>
    </row>
    <row r="535" spans="1:3">
      <c r="A535" s="7" t="s">
        <v>4769</v>
      </c>
      <c r="B535" s="7" t="s">
        <v>1932</v>
      </c>
      <c r="C535" s="7" t="s">
        <v>773</v>
      </c>
    </row>
    <row r="536" spans="1:3">
      <c r="A536" s="7" t="s">
        <v>4768</v>
      </c>
      <c r="B536" s="7" t="s">
        <v>1930</v>
      </c>
      <c r="C536" s="7" t="s">
        <v>773</v>
      </c>
    </row>
    <row r="537" spans="1:3">
      <c r="A537" s="7" t="s">
        <v>4767</v>
      </c>
      <c r="B537" s="7" t="s">
        <v>1928</v>
      </c>
      <c r="C537" s="7" t="s">
        <v>773</v>
      </c>
    </row>
    <row r="538" spans="1:3">
      <c r="A538" s="7" t="s">
        <v>4766</v>
      </c>
      <c r="B538" s="7" t="s">
        <v>1696</v>
      </c>
      <c r="C538" s="7" t="s">
        <v>773</v>
      </c>
    </row>
    <row r="539" spans="1:3">
      <c r="A539" s="7" t="s">
        <v>4765</v>
      </c>
      <c r="B539" s="7" t="s">
        <v>1909</v>
      </c>
      <c r="C539" s="7" t="s">
        <v>773</v>
      </c>
    </row>
    <row r="540" spans="1:3">
      <c r="A540" s="7" t="s">
        <v>4764</v>
      </c>
      <c r="B540" s="7" t="s">
        <v>1907</v>
      </c>
      <c r="C540" s="7" t="s">
        <v>773</v>
      </c>
    </row>
    <row r="541" spans="1:3">
      <c r="A541" s="7" t="s">
        <v>4763</v>
      </c>
      <c r="B541" s="7" t="s">
        <v>1905</v>
      </c>
      <c r="C541" s="7" t="s">
        <v>773</v>
      </c>
    </row>
    <row r="542" spans="1:3">
      <c r="A542" s="7" t="s">
        <v>4762</v>
      </c>
      <c r="B542" s="7" t="s">
        <v>1877</v>
      </c>
      <c r="C542" s="7" t="s">
        <v>773</v>
      </c>
    </row>
    <row r="543" spans="1:3">
      <c r="A543" s="7" t="s">
        <v>4761</v>
      </c>
      <c r="B543" s="7" t="s">
        <v>1875</v>
      </c>
      <c r="C543" s="7" t="s">
        <v>773</v>
      </c>
    </row>
    <row r="544" spans="1:3">
      <c r="A544" s="7" t="s">
        <v>4760</v>
      </c>
      <c r="B544" s="7" t="s">
        <v>1871</v>
      </c>
      <c r="C544" s="7" t="s">
        <v>773</v>
      </c>
    </row>
    <row r="545" spans="1:3">
      <c r="A545" s="7" t="s">
        <v>4759</v>
      </c>
      <c r="B545" s="7" t="s">
        <v>1900</v>
      </c>
      <c r="C545" s="7" t="s">
        <v>773</v>
      </c>
    </row>
    <row r="546" spans="1:3">
      <c r="A546" s="7" t="s">
        <v>4758</v>
      </c>
      <c r="B546" s="7" t="s">
        <v>1898</v>
      </c>
      <c r="C546" s="7" t="s">
        <v>773</v>
      </c>
    </row>
    <row r="547" spans="1:3">
      <c r="A547" s="7" t="s">
        <v>4757</v>
      </c>
      <c r="B547" s="7" t="s">
        <v>1896</v>
      </c>
      <c r="C547" s="7" t="s">
        <v>773</v>
      </c>
    </row>
    <row r="548" spans="1:3">
      <c r="A548" s="7" t="s">
        <v>4756</v>
      </c>
      <c r="B548" s="7" t="s">
        <v>1700</v>
      </c>
      <c r="C548" s="7" t="s">
        <v>773</v>
      </c>
    </row>
    <row r="549" spans="1:3">
      <c r="A549" s="7" t="s">
        <v>4755</v>
      </c>
      <c r="B549" s="7" t="s">
        <v>1696</v>
      </c>
      <c r="C549" s="7" t="s">
        <v>773</v>
      </c>
    </row>
    <row r="550" spans="1:3">
      <c r="A550" s="7" t="s">
        <v>4754</v>
      </c>
      <c r="B550" s="7" t="s">
        <v>1888</v>
      </c>
      <c r="C550" s="7" t="s">
        <v>773</v>
      </c>
    </row>
    <row r="551" spans="1:3">
      <c r="A551" s="7" t="s">
        <v>4753</v>
      </c>
      <c r="B551" s="7" t="s">
        <v>1886</v>
      </c>
      <c r="C551" s="7" t="s">
        <v>773</v>
      </c>
    </row>
    <row r="552" spans="1:3">
      <c r="A552" s="7" t="s">
        <v>4752</v>
      </c>
      <c r="B552" s="7" t="s">
        <v>1884</v>
      </c>
      <c r="C552" s="7" t="s">
        <v>773</v>
      </c>
    </row>
    <row r="553" spans="1:3">
      <c r="A553" s="7" t="s">
        <v>4751</v>
      </c>
      <c r="B553" s="7" t="s">
        <v>1696</v>
      </c>
      <c r="C553" s="7" t="s">
        <v>773</v>
      </c>
    </row>
    <row r="554" spans="1:3">
      <c r="A554" s="7" t="s">
        <v>4750</v>
      </c>
      <c r="B554" s="7" t="s">
        <v>1881</v>
      </c>
      <c r="C554" s="7" t="s">
        <v>773</v>
      </c>
    </row>
    <row r="555" spans="1:3">
      <c r="A555" s="7" t="s">
        <v>4749</v>
      </c>
      <c r="B555" s="7" t="s">
        <v>1879</v>
      </c>
      <c r="C555" s="7" t="s">
        <v>773</v>
      </c>
    </row>
    <row r="556" spans="1:3">
      <c r="A556" s="7" t="s">
        <v>4748</v>
      </c>
      <c r="B556" s="7" t="s">
        <v>1877</v>
      </c>
      <c r="C556" s="7" t="s">
        <v>773</v>
      </c>
    </row>
    <row r="557" spans="1:3">
      <c r="A557" s="7" t="s">
        <v>4747</v>
      </c>
      <c r="B557" s="7" t="s">
        <v>1875</v>
      </c>
      <c r="C557" s="7" t="s">
        <v>773</v>
      </c>
    </row>
    <row r="558" spans="1:3">
      <c r="A558" s="7" t="s">
        <v>4746</v>
      </c>
      <c r="B558" s="7" t="s">
        <v>1873</v>
      </c>
      <c r="C558" s="7" t="s">
        <v>773</v>
      </c>
    </row>
    <row r="559" spans="1:3">
      <c r="A559" s="7" t="s">
        <v>4745</v>
      </c>
      <c r="B559" s="7" t="s">
        <v>1871</v>
      </c>
      <c r="C559" s="7" t="s">
        <v>773</v>
      </c>
    </row>
    <row r="560" spans="1:3">
      <c r="A560" s="7" t="s">
        <v>4744</v>
      </c>
      <c r="B560" s="7" t="s">
        <v>1865</v>
      </c>
      <c r="C560" s="7" t="s">
        <v>773</v>
      </c>
    </row>
    <row r="561" spans="1:3">
      <c r="A561" s="7" t="s">
        <v>4743</v>
      </c>
      <c r="B561" s="7" t="s">
        <v>1863</v>
      </c>
      <c r="C561" s="7" t="s">
        <v>773</v>
      </c>
    </row>
    <row r="562" spans="1:3">
      <c r="A562" s="7" t="s">
        <v>4742</v>
      </c>
      <c r="B562" s="7" t="s">
        <v>1861</v>
      </c>
      <c r="C562" s="7" t="s">
        <v>773</v>
      </c>
    </row>
    <row r="563" spans="1:3">
      <c r="A563" s="7" t="s">
        <v>4741</v>
      </c>
      <c r="B563" s="7" t="s">
        <v>1859</v>
      </c>
      <c r="C563" s="7" t="s">
        <v>773</v>
      </c>
    </row>
    <row r="564" spans="1:3">
      <c r="A564" s="7" t="s">
        <v>4740</v>
      </c>
      <c r="B564" s="7" t="s">
        <v>1856</v>
      </c>
      <c r="C564" s="7" t="s">
        <v>773</v>
      </c>
    </row>
    <row r="565" spans="1:3">
      <c r="A565" s="7" t="s">
        <v>4739</v>
      </c>
      <c r="B565" s="7" t="s">
        <v>1854</v>
      </c>
      <c r="C565" s="7" t="s">
        <v>773</v>
      </c>
    </row>
    <row r="566" spans="1:3">
      <c r="A566" s="7" t="s">
        <v>4738</v>
      </c>
      <c r="B566" s="7" t="s">
        <v>1700</v>
      </c>
      <c r="C566" s="7" t="s">
        <v>773</v>
      </c>
    </row>
    <row r="567" spans="1:3">
      <c r="A567" s="7" t="s">
        <v>4737</v>
      </c>
      <c r="B567" s="7" t="s">
        <v>1696</v>
      </c>
      <c r="C567" s="7" t="s">
        <v>773</v>
      </c>
    </row>
    <row r="568" spans="1:3">
      <c r="A568" s="7" t="s">
        <v>4736</v>
      </c>
      <c r="B568" s="7" t="s">
        <v>1846</v>
      </c>
      <c r="C568" s="7" t="s">
        <v>773</v>
      </c>
    </row>
    <row r="569" spans="1:3">
      <c r="A569" s="7" t="s">
        <v>4735</v>
      </c>
      <c r="B569" s="7" t="s">
        <v>1844</v>
      </c>
      <c r="C569" s="7" t="s">
        <v>773</v>
      </c>
    </row>
    <row r="570" spans="1:3">
      <c r="A570" s="7" t="s">
        <v>4734</v>
      </c>
      <c r="B570" s="7" t="s">
        <v>1842</v>
      </c>
      <c r="C570" s="7" t="s">
        <v>773</v>
      </c>
    </row>
    <row r="571" spans="1:3">
      <c r="A571" s="7" t="s">
        <v>4733</v>
      </c>
      <c r="B571" s="7" t="s">
        <v>1840</v>
      </c>
      <c r="C571" s="7" t="s">
        <v>773</v>
      </c>
    </row>
    <row r="572" spans="1:3">
      <c r="A572" s="7" t="s">
        <v>4732</v>
      </c>
      <c r="B572" s="7" t="s">
        <v>1836</v>
      </c>
      <c r="C572" s="7" t="s">
        <v>773</v>
      </c>
    </row>
    <row r="573" spans="1:3">
      <c r="A573" s="7" t="s">
        <v>4731</v>
      </c>
      <c r="B573" s="7" t="s">
        <v>1834</v>
      </c>
      <c r="C573" s="7" t="s">
        <v>773</v>
      </c>
    </row>
    <row r="574" spans="1:3">
      <c r="A574" s="7" t="s">
        <v>4730</v>
      </c>
      <c r="B574" s="7" t="s">
        <v>1832</v>
      </c>
      <c r="C574" s="7" t="s">
        <v>773</v>
      </c>
    </row>
    <row r="575" spans="1:3">
      <c r="A575" s="7" t="s">
        <v>4729</v>
      </c>
      <c r="B575" s="7" t="s">
        <v>1830</v>
      </c>
      <c r="C575" s="7" t="s">
        <v>773</v>
      </c>
    </row>
    <row r="576" spans="1:3">
      <c r="A576" s="7" t="s">
        <v>4728</v>
      </c>
      <c r="B576" s="7" t="s">
        <v>1828</v>
      </c>
      <c r="C576" s="7" t="s">
        <v>773</v>
      </c>
    </row>
    <row r="577" spans="1:3">
      <c r="A577" s="7" t="s">
        <v>4727</v>
      </c>
      <c r="B577" s="7" t="s">
        <v>1826</v>
      </c>
      <c r="C577" s="7" t="s">
        <v>773</v>
      </c>
    </row>
    <row r="578" spans="1:3">
      <c r="A578" s="7" t="s">
        <v>4726</v>
      </c>
      <c r="B578" s="7" t="s">
        <v>1822</v>
      </c>
      <c r="C578" s="7" t="s">
        <v>773</v>
      </c>
    </row>
    <row r="579" spans="1:3">
      <c r="A579" s="7" t="s">
        <v>4725</v>
      </c>
      <c r="B579" s="7" t="s">
        <v>1700</v>
      </c>
      <c r="C579" s="7" t="s">
        <v>773</v>
      </c>
    </row>
    <row r="580" spans="1:3">
      <c r="A580" s="7" t="s">
        <v>4724</v>
      </c>
      <c r="B580" s="7" t="s">
        <v>1696</v>
      </c>
      <c r="C580" s="7" t="s">
        <v>773</v>
      </c>
    </row>
    <row r="581" spans="1:3">
      <c r="A581" s="7" t="s">
        <v>4723</v>
      </c>
      <c r="B581" s="7" t="s">
        <v>1814</v>
      </c>
      <c r="C581" s="7" t="s">
        <v>773</v>
      </c>
    </row>
    <row r="582" spans="1:3">
      <c r="A582" s="7" t="s">
        <v>4722</v>
      </c>
      <c r="B582" s="7" t="s">
        <v>1812</v>
      </c>
      <c r="C582" s="7" t="s">
        <v>773</v>
      </c>
    </row>
    <row r="583" spans="1:3">
      <c r="A583" s="7" t="s">
        <v>4721</v>
      </c>
      <c r="B583" s="7" t="s">
        <v>1724</v>
      </c>
      <c r="C583" s="7" t="s">
        <v>773</v>
      </c>
    </row>
    <row r="584" spans="1:3">
      <c r="A584" s="7" t="s">
        <v>4720</v>
      </c>
      <c r="B584" s="7" t="s">
        <v>1809</v>
      </c>
      <c r="C584" s="7" t="s">
        <v>773</v>
      </c>
    </row>
    <row r="585" spans="1:3">
      <c r="A585" s="7" t="s">
        <v>4719</v>
      </c>
      <c r="B585" s="7" t="s">
        <v>1807</v>
      </c>
      <c r="C585" s="7" t="s">
        <v>773</v>
      </c>
    </row>
    <row r="586" spans="1:3">
      <c r="A586" s="7" t="s">
        <v>4718</v>
      </c>
      <c r="B586" s="7" t="s">
        <v>1722</v>
      </c>
      <c r="C586" s="7" t="s">
        <v>773</v>
      </c>
    </row>
    <row r="587" spans="1:3">
      <c r="A587" s="7" t="s">
        <v>4717</v>
      </c>
      <c r="B587" s="7" t="s">
        <v>1720</v>
      </c>
      <c r="C587" s="7" t="s">
        <v>773</v>
      </c>
    </row>
    <row r="588" spans="1:3">
      <c r="A588" s="7" t="s">
        <v>4716</v>
      </c>
      <c r="B588" s="7" t="s">
        <v>1803</v>
      </c>
      <c r="C588" s="7" t="s">
        <v>773</v>
      </c>
    </row>
    <row r="589" spans="1:3">
      <c r="A589" s="7" t="s">
        <v>4715</v>
      </c>
      <c r="B589" s="7" t="s">
        <v>1716</v>
      </c>
      <c r="C589" s="7" t="s">
        <v>773</v>
      </c>
    </row>
    <row r="590" spans="1:3">
      <c r="A590" s="7" t="s">
        <v>4714</v>
      </c>
      <c r="B590" s="7" t="s">
        <v>1708</v>
      </c>
      <c r="C590" s="7" t="s">
        <v>773</v>
      </c>
    </row>
    <row r="591" spans="1:3">
      <c r="A591" s="7" t="s">
        <v>4713</v>
      </c>
      <c r="B591" s="7" t="s">
        <v>1726</v>
      </c>
      <c r="C591" s="7" t="s">
        <v>773</v>
      </c>
    </row>
    <row r="592" spans="1:3">
      <c r="A592" s="7" t="s">
        <v>4712</v>
      </c>
      <c r="B592" s="7" t="s">
        <v>1700</v>
      </c>
      <c r="C592" s="7" t="s">
        <v>773</v>
      </c>
    </row>
    <row r="593" spans="1:3">
      <c r="A593" s="7" t="s">
        <v>4711</v>
      </c>
      <c r="B593" s="7" t="s">
        <v>1696</v>
      </c>
      <c r="C593" s="7" t="s">
        <v>773</v>
      </c>
    </row>
    <row r="594" spans="1:3">
      <c r="A594" s="7" t="s">
        <v>4710</v>
      </c>
      <c r="B594" s="7" t="s">
        <v>1786</v>
      </c>
      <c r="C594" s="7" t="s">
        <v>773</v>
      </c>
    </row>
    <row r="595" spans="1:3">
      <c r="A595" s="7" t="s">
        <v>4709</v>
      </c>
      <c r="B595" s="7" t="s">
        <v>1784</v>
      </c>
      <c r="C595" s="7" t="s">
        <v>773</v>
      </c>
    </row>
    <row r="596" spans="1:3">
      <c r="A596" s="7" t="s">
        <v>4708</v>
      </c>
      <c r="B596" s="7" t="s">
        <v>1782</v>
      </c>
      <c r="C596" s="7" t="s">
        <v>773</v>
      </c>
    </row>
    <row r="597" spans="1:3">
      <c r="A597" s="7" t="s">
        <v>4707</v>
      </c>
      <c r="B597" s="7" t="s">
        <v>1775</v>
      </c>
      <c r="C597" s="7" t="s">
        <v>773</v>
      </c>
    </row>
    <row r="598" spans="1:3">
      <c r="A598" s="7" t="s">
        <v>4706</v>
      </c>
      <c r="B598" s="7" t="s">
        <v>1773</v>
      </c>
      <c r="C598" s="7" t="s">
        <v>773</v>
      </c>
    </row>
    <row r="599" spans="1:3">
      <c r="A599" s="7" t="s">
        <v>4705</v>
      </c>
      <c r="B599" s="7" t="s">
        <v>1769</v>
      </c>
      <c r="C599" s="7" t="s">
        <v>773</v>
      </c>
    </row>
    <row r="600" spans="1:3">
      <c r="A600" s="7" t="s">
        <v>4704</v>
      </c>
      <c r="B600" s="7" t="s">
        <v>1765</v>
      </c>
      <c r="C600" s="7" t="s">
        <v>773</v>
      </c>
    </row>
    <row r="601" spans="1:3">
      <c r="A601" s="7" t="s">
        <v>4703</v>
      </c>
      <c r="B601" s="7" t="s">
        <v>1730</v>
      </c>
      <c r="C601" s="7" t="s">
        <v>773</v>
      </c>
    </row>
    <row r="602" spans="1:3">
      <c r="A602" s="7" t="s">
        <v>4702</v>
      </c>
      <c r="B602" s="7" t="s">
        <v>1761</v>
      </c>
      <c r="C602" s="7" t="s">
        <v>773</v>
      </c>
    </row>
    <row r="603" spans="1:3">
      <c r="A603" s="7" t="s">
        <v>4701</v>
      </c>
      <c r="B603" s="7" t="s">
        <v>1728</v>
      </c>
      <c r="C603" s="7" t="s">
        <v>773</v>
      </c>
    </row>
    <row r="604" spans="1:3">
      <c r="A604" s="7" t="s">
        <v>4700</v>
      </c>
      <c r="B604" s="7" t="s">
        <v>1758</v>
      </c>
      <c r="C604" s="7" t="s">
        <v>773</v>
      </c>
    </row>
    <row r="605" spans="1:3">
      <c r="A605" s="7" t="s">
        <v>4699</v>
      </c>
      <c r="B605" s="7" t="s">
        <v>1754</v>
      </c>
      <c r="C605" s="7" t="s">
        <v>773</v>
      </c>
    </row>
    <row r="606" spans="1:3">
      <c r="A606" s="7" t="s">
        <v>4698</v>
      </c>
      <c r="B606" s="7" t="s">
        <v>1700</v>
      </c>
      <c r="C606" s="7" t="s">
        <v>773</v>
      </c>
    </row>
    <row r="607" spans="1:3">
      <c r="A607" s="7" t="s">
        <v>4697</v>
      </c>
      <c r="B607" s="7" t="s">
        <v>1696</v>
      </c>
      <c r="C607" s="7" t="s">
        <v>773</v>
      </c>
    </row>
    <row r="608" spans="1:3">
      <c r="A608" s="7" t="s">
        <v>4696</v>
      </c>
      <c r="B608" s="7" t="s">
        <v>1747</v>
      </c>
      <c r="C608" s="7" t="s">
        <v>773</v>
      </c>
    </row>
    <row r="609" spans="1:3">
      <c r="A609" s="7" t="s">
        <v>4695</v>
      </c>
      <c r="B609" s="7" t="s">
        <v>1745</v>
      </c>
      <c r="C609" s="7" t="s">
        <v>773</v>
      </c>
    </row>
    <row r="610" spans="1:3">
      <c r="A610" s="7" t="s">
        <v>4694</v>
      </c>
      <c r="B610" s="7" t="s">
        <v>1743</v>
      </c>
      <c r="C610" s="7" t="s">
        <v>773</v>
      </c>
    </row>
    <row r="611" spans="1:3">
      <c r="A611" s="7" t="s">
        <v>4693</v>
      </c>
      <c r="B611" s="7" t="s">
        <v>1733</v>
      </c>
      <c r="C611" s="7" t="s">
        <v>773</v>
      </c>
    </row>
    <row r="612" spans="1:3">
      <c r="A612" s="7" t="s">
        <v>4692</v>
      </c>
      <c r="B612" s="7" t="s">
        <v>1352</v>
      </c>
      <c r="C612" s="7" t="s">
        <v>773</v>
      </c>
    </row>
    <row r="613" spans="1:3">
      <c r="A613" s="7" t="s">
        <v>4691</v>
      </c>
      <c r="B613" s="7" t="s">
        <v>1730</v>
      </c>
      <c r="C613" s="7" t="s">
        <v>773</v>
      </c>
    </row>
    <row r="614" spans="1:3">
      <c r="A614" s="7" t="s">
        <v>4690</v>
      </c>
      <c r="B614" s="7" t="s">
        <v>1728</v>
      </c>
      <c r="C614" s="7" t="s">
        <v>773</v>
      </c>
    </row>
    <row r="615" spans="1:3">
      <c r="A615" s="7" t="s">
        <v>4689</v>
      </c>
      <c r="B615" s="7" t="s">
        <v>1726</v>
      </c>
      <c r="C615" s="7" t="s">
        <v>773</v>
      </c>
    </row>
    <row r="616" spans="1:3">
      <c r="A616" s="7" t="s">
        <v>4688</v>
      </c>
      <c r="B616" s="7" t="s">
        <v>1724</v>
      </c>
      <c r="C616" s="7" t="s">
        <v>773</v>
      </c>
    </row>
    <row r="617" spans="1:3">
      <c r="A617" s="7" t="s">
        <v>4687</v>
      </c>
      <c r="B617" s="7" t="s">
        <v>1722</v>
      </c>
      <c r="C617" s="7" t="s">
        <v>773</v>
      </c>
    </row>
    <row r="618" spans="1:3">
      <c r="A618" s="7" t="s">
        <v>4686</v>
      </c>
      <c r="B618" s="7" t="s">
        <v>1720</v>
      </c>
      <c r="C618" s="7" t="s">
        <v>773</v>
      </c>
    </row>
    <row r="619" spans="1:3">
      <c r="A619" s="7" t="s">
        <v>4685</v>
      </c>
      <c r="B619" s="7" t="s">
        <v>1718</v>
      </c>
      <c r="C619" s="7" t="s">
        <v>773</v>
      </c>
    </row>
    <row r="620" spans="1:3">
      <c r="A620" s="7" t="s">
        <v>4684</v>
      </c>
      <c r="B620" s="7" t="s">
        <v>1716</v>
      </c>
      <c r="C620" s="7" t="s">
        <v>773</v>
      </c>
    </row>
    <row r="621" spans="1:3">
      <c r="A621" s="7" t="s">
        <v>4683</v>
      </c>
      <c r="B621" s="7" t="s">
        <v>1708</v>
      </c>
      <c r="C621" s="7" t="s">
        <v>773</v>
      </c>
    </row>
    <row r="622" spans="1:3">
      <c r="A622" s="7" t="s">
        <v>4682</v>
      </c>
      <c r="B622" s="7" t="s">
        <v>1704</v>
      </c>
      <c r="C622" s="7" t="s">
        <v>773</v>
      </c>
    </row>
    <row r="623" spans="1:3">
      <c r="A623" s="7" t="s">
        <v>4681</v>
      </c>
      <c r="B623" s="7" t="s">
        <v>1700</v>
      </c>
      <c r="C623" s="7" t="s">
        <v>773</v>
      </c>
    </row>
    <row r="624" spans="1:3">
      <c r="A624" s="7" t="s">
        <v>4680</v>
      </c>
      <c r="B624" s="7" t="s">
        <v>1696</v>
      </c>
      <c r="C624" s="7" t="s">
        <v>773</v>
      </c>
    </row>
    <row r="625" spans="1:3">
      <c r="A625" s="7" t="s">
        <v>4679</v>
      </c>
      <c r="B625" s="7" t="s">
        <v>553</v>
      </c>
      <c r="C625" s="7" t="s">
        <v>773</v>
      </c>
    </row>
    <row r="626" spans="1:3">
      <c r="A626" s="7" t="s">
        <v>184</v>
      </c>
      <c r="B626" s="7" t="s">
        <v>185</v>
      </c>
      <c r="C626" s="7" t="s">
        <v>773</v>
      </c>
    </row>
    <row r="627" spans="1:3">
      <c r="A627" s="7" t="s">
        <v>4678</v>
      </c>
      <c r="B627" s="7" t="s">
        <v>1692</v>
      </c>
      <c r="C627" s="7" t="s">
        <v>773</v>
      </c>
    </row>
    <row r="628" spans="1:3">
      <c r="A628" s="7" t="s">
        <v>4677</v>
      </c>
      <c r="B628" s="7" t="s">
        <v>1690</v>
      </c>
      <c r="C628" s="7" t="s">
        <v>773</v>
      </c>
    </row>
    <row r="629" spans="1:3">
      <c r="A629" s="7" t="s">
        <v>4676</v>
      </c>
      <c r="B629" s="7" t="s">
        <v>1688</v>
      </c>
      <c r="C629" s="7" t="s">
        <v>773</v>
      </c>
    </row>
    <row r="630" spans="1:3">
      <c r="A630" s="7" t="s">
        <v>4675</v>
      </c>
      <c r="B630" s="7" t="s">
        <v>1686</v>
      </c>
      <c r="C630" s="7" t="s">
        <v>773</v>
      </c>
    </row>
    <row r="631" spans="1:3">
      <c r="A631" s="7" t="s">
        <v>4674</v>
      </c>
      <c r="B631" s="7" t="s">
        <v>1684</v>
      </c>
      <c r="C631" s="7" t="s">
        <v>773</v>
      </c>
    </row>
    <row r="632" spans="1:3">
      <c r="A632" s="7" t="s">
        <v>4673</v>
      </c>
      <c r="B632" s="7" t="s">
        <v>1674</v>
      </c>
      <c r="C632" s="7" t="s">
        <v>773</v>
      </c>
    </row>
    <row r="633" spans="1:3">
      <c r="A633" s="7" t="s">
        <v>4672</v>
      </c>
      <c r="B633" s="7" t="s">
        <v>1672</v>
      </c>
      <c r="C633" s="7" t="s">
        <v>773</v>
      </c>
    </row>
    <row r="634" spans="1:3">
      <c r="A634" s="7" t="s">
        <v>4671</v>
      </c>
      <c r="B634" s="7" t="s">
        <v>1670</v>
      </c>
      <c r="C634" s="7" t="s">
        <v>773</v>
      </c>
    </row>
    <row r="635" spans="1:3">
      <c r="A635" s="7" t="s">
        <v>4670</v>
      </c>
      <c r="B635" s="7" t="s">
        <v>1668</v>
      </c>
      <c r="C635" s="7" t="s">
        <v>773</v>
      </c>
    </row>
    <row r="636" spans="1:3">
      <c r="A636" s="7" t="s">
        <v>209</v>
      </c>
      <c r="B636" s="7" t="s">
        <v>210</v>
      </c>
      <c r="C636" s="7" t="s">
        <v>773</v>
      </c>
    </row>
    <row r="637" spans="1:3">
      <c r="A637" s="7" t="s">
        <v>207</v>
      </c>
      <c r="B637" s="7" t="s">
        <v>208</v>
      </c>
      <c r="C637" s="7" t="s">
        <v>773</v>
      </c>
    </row>
    <row r="638" spans="1:3">
      <c r="A638" s="7" t="s">
        <v>205</v>
      </c>
      <c r="B638" s="7" t="s">
        <v>206</v>
      </c>
      <c r="C638" s="7" t="s">
        <v>773</v>
      </c>
    </row>
    <row r="639" spans="1:3">
      <c r="A639" s="7" t="s">
        <v>4669</v>
      </c>
      <c r="B639" s="7" t="s">
        <v>1657</v>
      </c>
      <c r="C639" s="7" t="s">
        <v>773</v>
      </c>
    </row>
    <row r="640" spans="1:3">
      <c r="A640" s="7" t="s">
        <v>4668</v>
      </c>
      <c r="B640" s="7" t="s">
        <v>1655</v>
      </c>
      <c r="C640" s="7" t="s">
        <v>773</v>
      </c>
    </row>
    <row r="641" spans="1:3">
      <c r="A641" s="7" t="s">
        <v>4667</v>
      </c>
      <c r="B641" s="7" t="s">
        <v>1653</v>
      </c>
      <c r="C641" s="7" t="s">
        <v>773</v>
      </c>
    </row>
    <row r="642" spans="1:3">
      <c r="A642" s="7" t="s">
        <v>4666</v>
      </c>
      <c r="B642" s="7" t="s">
        <v>1651</v>
      </c>
      <c r="C642" s="7" t="s">
        <v>773</v>
      </c>
    </row>
    <row r="643" spans="1:3">
      <c r="A643" s="7" t="s">
        <v>4665</v>
      </c>
      <c r="B643" s="7" t="s">
        <v>1649</v>
      </c>
      <c r="C643" s="7" t="s">
        <v>773</v>
      </c>
    </row>
    <row r="644" spans="1:3">
      <c r="A644" s="7" t="s">
        <v>4664</v>
      </c>
      <c r="B644" s="7" t="s">
        <v>1647</v>
      </c>
      <c r="C644" s="7" t="s">
        <v>773</v>
      </c>
    </row>
    <row r="645" spans="1:3">
      <c r="A645" s="7" t="s">
        <v>4663</v>
      </c>
      <c r="B645" s="7" t="s">
        <v>1645</v>
      </c>
      <c r="C645" s="7" t="s">
        <v>773</v>
      </c>
    </row>
    <row r="646" spans="1:3">
      <c r="A646" s="7" t="s">
        <v>4662</v>
      </c>
      <c r="B646" s="7" t="s">
        <v>1643</v>
      </c>
      <c r="C646" s="7" t="s">
        <v>773</v>
      </c>
    </row>
    <row r="647" spans="1:3">
      <c r="A647" s="7" t="s">
        <v>4661</v>
      </c>
      <c r="B647" s="7" t="s">
        <v>1641</v>
      </c>
      <c r="C647" s="7" t="s">
        <v>773</v>
      </c>
    </row>
    <row r="648" spans="1:3">
      <c r="A648" s="7" t="s">
        <v>4660</v>
      </c>
      <c r="B648" s="7" t="s">
        <v>1639</v>
      </c>
      <c r="C648" s="7" t="s">
        <v>773</v>
      </c>
    </row>
    <row r="649" spans="1:3">
      <c r="A649" s="7" t="s">
        <v>4659</v>
      </c>
      <c r="B649" s="7" t="s">
        <v>1637</v>
      </c>
      <c r="C649" s="7" t="s">
        <v>773</v>
      </c>
    </row>
    <row r="650" spans="1:3">
      <c r="A650" s="7" t="s">
        <v>4658</v>
      </c>
      <c r="B650" s="7" t="s">
        <v>1635</v>
      </c>
      <c r="C650" s="7" t="s">
        <v>773</v>
      </c>
    </row>
    <row r="651" spans="1:3">
      <c r="A651" s="7" t="s">
        <v>4657</v>
      </c>
      <c r="B651" s="7" t="s">
        <v>1633</v>
      </c>
      <c r="C651" s="7" t="s">
        <v>773</v>
      </c>
    </row>
    <row r="652" spans="1:3">
      <c r="A652" s="7" t="s">
        <v>4656</v>
      </c>
      <c r="B652" s="7" t="s">
        <v>4196</v>
      </c>
      <c r="C652" s="7" t="s">
        <v>773</v>
      </c>
    </row>
    <row r="653" spans="1:3">
      <c r="A653" s="7" t="s">
        <v>4655</v>
      </c>
      <c r="B653" s="7" t="s">
        <v>4194</v>
      </c>
      <c r="C653" s="7" t="s">
        <v>773</v>
      </c>
    </row>
    <row r="654" spans="1:3">
      <c r="A654" s="7" t="s">
        <v>4654</v>
      </c>
      <c r="B654" s="7" t="s">
        <v>1621</v>
      </c>
      <c r="C654" s="7" t="s">
        <v>773</v>
      </c>
    </row>
    <row r="655" spans="1:3">
      <c r="A655" s="7" t="s">
        <v>4653</v>
      </c>
      <c r="B655" s="7" t="s">
        <v>1619</v>
      </c>
      <c r="C655" s="7" t="s">
        <v>773</v>
      </c>
    </row>
    <row r="656" spans="1:3">
      <c r="A656" s="7" t="s">
        <v>4652</v>
      </c>
      <c r="B656" s="7" t="s">
        <v>1605</v>
      </c>
      <c r="C656" s="7" t="s">
        <v>773</v>
      </c>
    </row>
    <row r="657" spans="1:3">
      <c r="A657" s="7" t="s">
        <v>4651</v>
      </c>
      <c r="B657" s="7" t="s">
        <v>1603</v>
      </c>
      <c r="C657" s="7" t="s">
        <v>773</v>
      </c>
    </row>
    <row r="658" spans="1:3">
      <c r="A658" s="7" t="s">
        <v>4650</v>
      </c>
      <c r="B658" s="7" t="s">
        <v>4192</v>
      </c>
      <c r="C658" s="7" t="s">
        <v>773</v>
      </c>
    </row>
    <row r="659" spans="1:3">
      <c r="A659" s="7" t="s">
        <v>4649</v>
      </c>
      <c r="B659" s="7" t="s">
        <v>4190</v>
      </c>
      <c r="C659" s="7" t="s">
        <v>773</v>
      </c>
    </row>
    <row r="660" spans="1:3">
      <c r="A660" s="7" t="s">
        <v>4648</v>
      </c>
      <c r="B660" s="7" t="s">
        <v>1589</v>
      </c>
      <c r="C660" s="7" t="s">
        <v>773</v>
      </c>
    </row>
    <row r="661" spans="1:3">
      <c r="A661" s="7" t="s">
        <v>4647</v>
      </c>
      <c r="B661" s="7" t="s">
        <v>1587</v>
      </c>
      <c r="C661" s="7" t="s">
        <v>773</v>
      </c>
    </row>
    <row r="662" spans="1:3">
      <c r="A662" s="7" t="s">
        <v>4646</v>
      </c>
      <c r="B662" s="7" t="s">
        <v>1585</v>
      </c>
      <c r="C662" s="7" t="s">
        <v>773</v>
      </c>
    </row>
    <row r="663" spans="1:3">
      <c r="A663" s="7" t="s">
        <v>4645</v>
      </c>
      <c r="B663" s="7" t="s">
        <v>1583</v>
      </c>
      <c r="C663" s="7" t="s">
        <v>773</v>
      </c>
    </row>
    <row r="664" spans="1:3">
      <c r="A664" s="7" t="s">
        <v>4644</v>
      </c>
      <c r="B664" s="7" t="s">
        <v>1571</v>
      </c>
      <c r="C664" s="7" t="s">
        <v>773</v>
      </c>
    </row>
    <row r="665" spans="1:3">
      <c r="A665" s="7" t="s">
        <v>4643</v>
      </c>
      <c r="B665" s="7" t="s">
        <v>1553</v>
      </c>
      <c r="C665" s="7" t="s">
        <v>773</v>
      </c>
    </row>
    <row r="666" spans="1:3">
      <c r="A666" s="7" t="s">
        <v>4642</v>
      </c>
      <c r="B666" s="7" t="s">
        <v>1545</v>
      </c>
      <c r="C666" s="7" t="s">
        <v>773</v>
      </c>
    </row>
    <row r="667" spans="1:3">
      <c r="A667" s="7" t="s">
        <v>4641</v>
      </c>
      <c r="B667" s="7" t="s">
        <v>1533</v>
      </c>
      <c r="C667" s="7" t="s">
        <v>773</v>
      </c>
    </row>
    <row r="668" spans="1:3">
      <c r="A668" s="7" t="s">
        <v>4640</v>
      </c>
      <c r="B668" s="7" t="s">
        <v>1531</v>
      </c>
      <c r="C668" s="7" t="s">
        <v>773</v>
      </c>
    </row>
    <row r="669" spans="1:3">
      <c r="A669" s="7" t="s">
        <v>4639</v>
      </c>
      <c r="B669" s="7" t="s">
        <v>1523</v>
      </c>
      <c r="C669" s="7" t="s">
        <v>773</v>
      </c>
    </row>
    <row r="670" spans="1:3">
      <c r="A670" s="7" t="s">
        <v>4638</v>
      </c>
      <c r="B670" s="7" t="s">
        <v>1517</v>
      </c>
      <c r="C670" s="7" t="s">
        <v>773</v>
      </c>
    </row>
    <row r="671" spans="1:3">
      <c r="A671" s="7" t="s">
        <v>4637</v>
      </c>
      <c r="B671" s="7" t="s">
        <v>1352</v>
      </c>
      <c r="C671" s="7" t="s">
        <v>773</v>
      </c>
    </row>
    <row r="672" spans="1:3">
      <c r="A672" s="7" t="s">
        <v>4636</v>
      </c>
      <c r="B672" s="7" t="s">
        <v>1510</v>
      </c>
      <c r="C672" s="7" t="s">
        <v>773</v>
      </c>
    </row>
    <row r="673" spans="1:3">
      <c r="A673" s="7" t="s">
        <v>4635</v>
      </c>
      <c r="B673" s="7" t="s">
        <v>1508</v>
      </c>
      <c r="C673" s="7" t="s">
        <v>773</v>
      </c>
    </row>
    <row r="674" spans="1:3">
      <c r="A674" s="7" t="s">
        <v>4634</v>
      </c>
      <c r="B674" s="7" t="s">
        <v>1506</v>
      </c>
      <c r="C674" s="7" t="s">
        <v>773</v>
      </c>
    </row>
    <row r="675" spans="1:3">
      <c r="A675" s="7" t="s">
        <v>4633</v>
      </c>
      <c r="B675" s="7" t="s">
        <v>1504</v>
      </c>
      <c r="C675" s="7" t="s">
        <v>773</v>
      </c>
    </row>
    <row r="676" spans="1:3">
      <c r="A676" s="7" t="s">
        <v>4632</v>
      </c>
      <c r="B676" s="7" t="s">
        <v>1502</v>
      </c>
      <c r="C676" s="7" t="s">
        <v>773</v>
      </c>
    </row>
    <row r="677" spans="1:3">
      <c r="A677" s="7" t="s">
        <v>4631</v>
      </c>
      <c r="B677" s="7" t="s">
        <v>1500</v>
      </c>
      <c r="C677" s="7" t="s">
        <v>773</v>
      </c>
    </row>
    <row r="678" spans="1:3">
      <c r="A678" s="7" t="s">
        <v>4630</v>
      </c>
      <c r="B678" s="7" t="s">
        <v>1492</v>
      </c>
      <c r="C678" s="7" t="s">
        <v>773</v>
      </c>
    </row>
    <row r="679" spans="1:3">
      <c r="A679" s="7" t="s">
        <v>4629</v>
      </c>
      <c r="B679" s="7" t="s">
        <v>1490</v>
      </c>
      <c r="C679" s="7" t="s">
        <v>773</v>
      </c>
    </row>
    <row r="680" spans="1:3">
      <c r="A680" s="7" t="s">
        <v>4628</v>
      </c>
      <c r="B680" s="7" t="s">
        <v>1488</v>
      </c>
      <c r="C680" s="7" t="s">
        <v>773</v>
      </c>
    </row>
    <row r="681" spans="1:3">
      <c r="A681" s="7" t="s">
        <v>4627</v>
      </c>
      <c r="B681" s="7" t="s">
        <v>1486</v>
      </c>
      <c r="C681" s="7" t="s">
        <v>773</v>
      </c>
    </row>
    <row r="682" spans="1:3">
      <c r="A682" s="7" t="s">
        <v>4626</v>
      </c>
      <c r="B682" s="7" t="s">
        <v>1484</v>
      </c>
      <c r="C682" s="7" t="s">
        <v>773</v>
      </c>
    </row>
    <row r="683" spans="1:3">
      <c r="A683" s="7" t="s">
        <v>4625</v>
      </c>
      <c r="B683" s="7" t="s">
        <v>1482</v>
      </c>
      <c r="C683" s="7" t="s">
        <v>773</v>
      </c>
    </row>
    <row r="684" spans="1:3">
      <c r="A684" s="7" t="s">
        <v>4624</v>
      </c>
      <c r="B684" s="7" t="s">
        <v>1480</v>
      </c>
      <c r="C684" s="7" t="s">
        <v>773</v>
      </c>
    </row>
    <row r="685" spans="1:3">
      <c r="A685" s="7" t="s">
        <v>4623</v>
      </c>
      <c r="B685" s="7" t="s">
        <v>1478</v>
      </c>
      <c r="C685" s="7" t="s">
        <v>773</v>
      </c>
    </row>
    <row r="686" spans="1:3">
      <c r="A686" s="7" t="s">
        <v>4622</v>
      </c>
      <c r="B686" s="7" t="s">
        <v>1476</v>
      </c>
      <c r="C686" s="7" t="s">
        <v>773</v>
      </c>
    </row>
    <row r="687" spans="1:3">
      <c r="A687" s="7" t="s">
        <v>4621</v>
      </c>
      <c r="B687" s="7" t="s">
        <v>1474</v>
      </c>
      <c r="C687" s="7" t="s">
        <v>773</v>
      </c>
    </row>
    <row r="688" spans="1:3">
      <c r="A688" s="7" t="s">
        <v>4620</v>
      </c>
      <c r="B688" s="7" t="s">
        <v>1472</v>
      </c>
      <c r="C688" s="7" t="s">
        <v>773</v>
      </c>
    </row>
    <row r="689" spans="1:3">
      <c r="A689" s="7" t="s">
        <v>4619</v>
      </c>
      <c r="B689" s="7" t="s">
        <v>1470</v>
      </c>
      <c r="C689" s="7" t="s">
        <v>773</v>
      </c>
    </row>
    <row r="690" spans="1:3">
      <c r="A690" s="7" t="s">
        <v>4618</v>
      </c>
      <c r="B690" s="7" t="s">
        <v>1468</v>
      </c>
      <c r="C690" s="7" t="s">
        <v>773</v>
      </c>
    </row>
    <row r="691" spans="1:3">
      <c r="A691" s="7" t="s">
        <v>4617</v>
      </c>
      <c r="B691" s="7" t="s">
        <v>4187</v>
      </c>
      <c r="C691" s="7" t="s">
        <v>773</v>
      </c>
    </row>
    <row r="692" spans="1:3">
      <c r="A692" s="7" t="s">
        <v>4616</v>
      </c>
      <c r="B692" s="7" t="s">
        <v>4185</v>
      </c>
      <c r="C692" s="7" t="s">
        <v>773</v>
      </c>
    </row>
    <row r="693" spans="1:3">
      <c r="A693" s="7" t="s">
        <v>4615</v>
      </c>
      <c r="B693" s="7" t="s">
        <v>1456</v>
      </c>
      <c r="C693" s="7" t="s">
        <v>773</v>
      </c>
    </row>
    <row r="694" spans="1:3">
      <c r="A694" s="7" t="s">
        <v>4614</v>
      </c>
      <c r="B694" s="7" t="s">
        <v>1454</v>
      </c>
      <c r="C694" s="7" t="s">
        <v>773</v>
      </c>
    </row>
    <row r="695" spans="1:3">
      <c r="A695" s="7" t="s">
        <v>4613</v>
      </c>
      <c r="B695" s="7" t="s">
        <v>1440</v>
      </c>
      <c r="C695" s="7" t="s">
        <v>773</v>
      </c>
    </row>
    <row r="696" spans="1:3">
      <c r="A696" s="7" t="s">
        <v>4612</v>
      </c>
      <c r="B696" s="7" t="s">
        <v>1438</v>
      </c>
      <c r="C696" s="7" t="s">
        <v>773</v>
      </c>
    </row>
    <row r="697" spans="1:3">
      <c r="A697" s="7" t="s">
        <v>4611</v>
      </c>
      <c r="B697" s="7" t="s">
        <v>4183</v>
      </c>
      <c r="C697" s="7" t="s">
        <v>773</v>
      </c>
    </row>
    <row r="698" spans="1:3">
      <c r="A698" s="7" t="s">
        <v>4610</v>
      </c>
      <c r="B698" s="7" t="s">
        <v>4181</v>
      </c>
      <c r="C698" s="7" t="s">
        <v>773</v>
      </c>
    </row>
    <row r="699" spans="1:3">
      <c r="A699" s="7" t="s">
        <v>4609</v>
      </c>
      <c r="B699" s="7" t="s">
        <v>1424</v>
      </c>
      <c r="C699" s="7" t="s">
        <v>773</v>
      </c>
    </row>
    <row r="700" spans="1:3">
      <c r="A700" s="7" t="s">
        <v>4608</v>
      </c>
      <c r="B700" s="7" t="s">
        <v>1422</v>
      </c>
      <c r="C700" s="7" t="s">
        <v>773</v>
      </c>
    </row>
    <row r="701" spans="1:3">
      <c r="A701" s="7" t="s">
        <v>4607</v>
      </c>
      <c r="B701" s="7" t="s">
        <v>1420</v>
      </c>
      <c r="C701" s="7" t="s">
        <v>773</v>
      </c>
    </row>
    <row r="702" spans="1:3">
      <c r="A702" s="7" t="s">
        <v>4606</v>
      </c>
      <c r="B702" s="7" t="s">
        <v>1418</v>
      </c>
      <c r="C702" s="7" t="s">
        <v>773</v>
      </c>
    </row>
    <row r="703" spans="1:3">
      <c r="A703" s="7" t="s">
        <v>4605</v>
      </c>
      <c r="B703" s="7" t="s">
        <v>1406</v>
      </c>
      <c r="C703" s="7" t="s">
        <v>773</v>
      </c>
    </row>
    <row r="704" spans="1:3">
      <c r="A704" s="7" t="s">
        <v>4604</v>
      </c>
      <c r="B704" s="7" t="s">
        <v>1390</v>
      </c>
      <c r="C704" s="7" t="s">
        <v>773</v>
      </c>
    </row>
    <row r="705" spans="1:3">
      <c r="A705" s="7" t="s">
        <v>4603</v>
      </c>
      <c r="B705" s="7" t="s">
        <v>1382</v>
      </c>
      <c r="C705" s="7" t="s">
        <v>773</v>
      </c>
    </row>
    <row r="706" spans="1:3">
      <c r="A706" s="7" t="s">
        <v>4602</v>
      </c>
      <c r="B706" s="7" t="s">
        <v>1370</v>
      </c>
      <c r="C706" s="7" t="s">
        <v>773</v>
      </c>
    </row>
    <row r="707" spans="1:3">
      <c r="A707" s="7" t="s">
        <v>4601</v>
      </c>
      <c r="B707" s="7" t="s">
        <v>1368</v>
      </c>
      <c r="C707" s="7" t="s">
        <v>773</v>
      </c>
    </row>
    <row r="708" spans="1:3">
      <c r="A708" s="7" t="s">
        <v>4600</v>
      </c>
      <c r="B708" s="7" t="s">
        <v>1360</v>
      </c>
      <c r="C708" s="7" t="s">
        <v>773</v>
      </c>
    </row>
    <row r="709" spans="1:3">
      <c r="A709" s="7" t="s">
        <v>4599</v>
      </c>
      <c r="B709" s="7" t="s">
        <v>1356</v>
      </c>
      <c r="C709" s="7" t="s">
        <v>773</v>
      </c>
    </row>
    <row r="710" spans="1:3">
      <c r="A710" s="7" t="s">
        <v>4598</v>
      </c>
      <c r="B710" s="7" t="s">
        <v>1352</v>
      </c>
      <c r="C710" s="7" t="s">
        <v>773</v>
      </c>
    </row>
    <row r="711" spans="1:3">
      <c r="A711" s="7" t="s">
        <v>203</v>
      </c>
      <c r="B711" s="7" t="s">
        <v>1350</v>
      </c>
      <c r="C711" s="7" t="s">
        <v>773</v>
      </c>
    </row>
    <row r="712" spans="1:3">
      <c r="A712" s="7" t="s">
        <v>4597</v>
      </c>
      <c r="B712" s="7" t="s">
        <v>1348</v>
      </c>
      <c r="C712" s="7" t="s">
        <v>773</v>
      </c>
    </row>
    <row r="713" spans="1:3">
      <c r="A713" s="7" t="s">
        <v>201</v>
      </c>
      <c r="B713" s="7" t="s">
        <v>202</v>
      </c>
      <c r="C713" s="7" t="s">
        <v>773</v>
      </c>
    </row>
    <row r="714" spans="1:3">
      <c r="A714" s="7" t="s">
        <v>4596</v>
      </c>
      <c r="B714" s="7" t="s">
        <v>1333</v>
      </c>
      <c r="C714" s="7" t="s">
        <v>773</v>
      </c>
    </row>
    <row r="715" spans="1:3">
      <c r="A715" s="7" t="s">
        <v>199</v>
      </c>
      <c r="B715" s="7" t="s">
        <v>200</v>
      </c>
      <c r="C715" s="7" t="s">
        <v>773</v>
      </c>
    </row>
    <row r="716" spans="1:3">
      <c r="A716" s="7" t="s">
        <v>4595</v>
      </c>
      <c r="B716" s="7" t="s">
        <v>1330</v>
      </c>
      <c r="C716" s="7" t="s">
        <v>773</v>
      </c>
    </row>
    <row r="717" spans="1:3">
      <c r="A717" s="7" t="s">
        <v>4594</v>
      </c>
      <c r="B717" s="7" t="s">
        <v>1328</v>
      </c>
      <c r="C717" s="7" t="s">
        <v>773</v>
      </c>
    </row>
    <row r="718" spans="1:3">
      <c r="A718" s="7" t="s">
        <v>4593</v>
      </c>
      <c r="B718" s="7" t="s">
        <v>1326</v>
      </c>
      <c r="C718" s="7" t="s">
        <v>773</v>
      </c>
    </row>
    <row r="719" spans="1:3">
      <c r="A719" s="7" t="s">
        <v>4592</v>
      </c>
      <c r="B719" s="7" t="s">
        <v>1324</v>
      </c>
      <c r="C719" s="7" t="s">
        <v>773</v>
      </c>
    </row>
    <row r="720" spans="1:3">
      <c r="A720" s="7" t="s">
        <v>4591</v>
      </c>
      <c r="B720" s="7" t="s">
        <v>1322</v>
      </c>
      <c r="C720" s="7" t="s">
        <v>773</v>
      </c>
    </row>
    <row r="721" spans="1:3">
      <c r="A721" s="7" t="s">
        <v>4590</v>
      </c>
      <c r="B721" s="7" t="s">
        <v>1320</v>
      </c>
      <c r="C721" s="7" t="s">
        <v>773</v>
      </c>
    </row>
    <row r="722" spans="1:3">
      <c r="A722" s="7" t="s">
        <v>4589</v>
      </c>
      <c r="B722" s="7" t="s">
        <v>1318</v>
      </c>
      <c r="C722" s="7" t="s">
        <v>773</v>
      </c>
    </row>
    <row r="723" spans="1:3">
      <c r="A723" s="7" t="s">
        <v>4588</v>
      </c>
      <c r="B723" s="7" t="s">
        <v>1316</v>
      </c>
      <c r="C723" s="7" t="s">
        <v>773</v>
      </c>
    </row>
    <row r="724" spans="1:3">
      <c r="A724" s="7" t="s">
        <v>4587</v>
      </c>
      <c r="B724" s="7" t="s">
        <v>1314</v>
      </c>
      <c r="C724" s="7" t="s">
        <v>773</v>
      </c>
    </row>
    <row r="725" spans="1:3">
      <c r="A725" s="7" t="s">
        <v>4586</v>
      </c>
      <c r="B725" s="7" t="s">
        <v>1312</v>
      </c>
      <c r="C725" s="7" t="s">
        <v>773</v>
      </c>
    </row>
    <row r="726" spans="1:3">
      <c r="A726" s="7" t="s">
        <v>4585</v>
      </c>
      <c r="B726" s="7" t="s">
        <v>1310</v>
      </c>
      <c r="C726" s="7" t="s">
        <v>773</v>
      </c>
    </row>
    <row r="727" spans="1:3">
      <c r="A727" s="7" t="s">
        <v>4584</v>
      </c>
      <c r="B727" s="7" t="s">
        <v>1308</v>
      </c>
      <c r="C727" s="7" t="s">
        <v>773</v>
      </c>
    </row>
    <row r="728" spans="1:3">
      <c r="A728" s="7" t="s">
        <v>4583</v>
      </c>
      <c r="B728" s="7" t="s">
        <v>1306</v>
      </c>
      <c r="C728" s="7" t="s">
        <v>773</v>
      </c>
    </row>
    <row r="729" spans="1:3">
      <c r="A729" s="7" t="s">
        <v>4582</v>
      </c>
      <c r="B729" s="7" t="s">
        <v>1304</v>
      </c>
      <c r="C729" s="7" t="s">
        <v>773</v>
      </c>
    </row>
    <row r="730" spans="1:3">
      <c r="A730" s="7" t="s">
        <v>4581</v>
      </c>
      <c r="B730" s="7" t="s">
        <v>1302</v>
      </c>
      <c r="C730" s="7" t="s">
        <v>773</v>
      </c>
    </row>
    <row r="731" spans="1:3">
      <c r="A731" s="7" t="s">
        <v>4580</v>
      </c>
      <c r="B731" s="7" t="s">
        <v>1300</v>
      </c>
      <c r="C731" s="7" t="s">
        <v>773</v>
      </c>
    </row>
    <row r="732" spans="1:3">
      <c r="A732" s="7" t="s">
        <v>4579</v>
      </c>
      <c r="B732" s="7" t="s">
        <v>1298</v>
      </c>
      <c r="C732" s="7" t="s">
        <v>773</v>
      </c>
    </row>
    <row r="733" spans="1:3">
      <c r="A733" s="7" t="s">
        <v>4578</v>
      </c>
      <c r="B733" s="7" t="s">
        <v>1296</v>
      </c>
      <c r="C733" s="7" t="s">
        <v>773</v>
      </c>
    </row>
    <row r="734" spans="1:3">
      <c r="A734" s="7" t="s">
        <v>4577</v>
      </c>
      <c r="B734" s="7" t="s">
        <v>1294</v>
      </c>
      <c r="C734" s="7" t="s">
        <v>773</v>
      </c>
    </row>
    <row r="735" spans="1:3">
      <c r="A735" s="7" t="s">
        <v>197</v>
      </c>
      <c r="B735" s="7" t="s">
        <v>198</v>
      </c>
      <c r="C735" s="7" t="s">
        <v>773</v>
      </c>
    </row>
    <row r="736" spans="1:3">
      <c r="A736" s="7" t="s">
        <v>4576</v>
      </c>
      <c r="B736" s="7" t="s">
        <v>1281</v>
      </c>
      <c r="C736" s="7" t="s">
        <v>773</v>
      </c>
    </row>
    <row r="737" spans="1:3">
      <c r="A737" s="7" t="s">
        <v>4575</v>
      </c>
      <c r="B737" s="7" t="s">
        <v>1279</v>
      </c>
      <c r="C737" s="7" t="s">
        <v>773</v>
      </c>
    </row>
    <row r="738" spans="1:3">
      <c r="A738" s="7" t="s">
        <v>4574</v>
      </c>
      <c r="B738" s="7" t="s">
        <v>1277</v>
      </c>
      <c r="C738" s="7" t="s">
        <v>773</v>
      </c>
    </row>
    <row r="739" spans="1:3">
      <c r="A739" s="7" t="s">
        <v>4573</v>
      </c>
      <c r="B739" s="7" t="s">
        <v>1275</v>
      </c>
      <c r="C739" s="7" t="s">
        <v>773</v>
      </c>
    </row>
    <row r="740" spans="1:3">
      <c r="A740" s="7" t="s">
        <v>4572</v>
      </c>
      <c r="B740" s="7" t="s">
        <v>1273</v>
      </c>
      <c r="C740" s="7" t="s">
        <v>773</v>
      </c>
    </row>
    <row r="741" spans="1:3">
      <c r="A741" s="7" t="s">
        <v>4571</v>
      </c>
      <c r="B741" s="7" t="s">
        <v>1271</v>
      </c>
      <c r="C741" s="7" t="s">
        <v>773</v>
      </c>
    </row>
    <row r="742" spans="1:3">
      <c r="A742" s="7" t="s">
        <v>4570</v>
      </c>
      <c r="B742" s="7" t="s">
        <v>1269</v>
      </c>
      <c r="C742" s="7" t="s">
        <v>773</v>
      </c>
    </row>
    <row r="743" spans="1:3">
      <c r="A743" s="7" t="s">
        <v>4569</v>
      </c>
      <c r="B743" s="7" t="s">
        <v>1267</v>
      </c>
      <c r="C743" s="7" t="s">
        <v>773</v>
      </c>
    </row>
    <row r="744" spans="1:3">
      <c r="A744" s="7" t="s">
        <v>4568</v>
      </c>
      <c r="B744" s="7" t="s">
        <v>1265</v>
      </c>
      <c r="C744" s="7" t="s">
        <v>773</v>
      </c>
    </row>
    <row r="745" spans="1:3">
      <c r="A745" s="7" t="s">
        <v>4567</v>
      </c>
      <c r="B745" s="7" t="s">
        <v>1263</v>
      </c>
      <c r="C745" s="7" t="s">
        <v>773</v>
      </c>
    </row>
    <row r="746" spans="1:3">
      <c r="A746" s="7" t="s">
        <v>4566</v>
      </c>
      <c r="B746" s="7" t="s">
        <v>1261</v>
      </c>
      <c r="C746" s="7" t="s">
        <v>773</v>
      </c>
    </row>
    <row r="747" spans="1:3">
      <c r="A747" s="7" t="s">
        <v>4565</v>
      </c>
      <c r="B747" s="7" t="s">
        <v>1259</v>
      </c>
      <c r="C747" s="7" t="s">
        <v>773</v>
      </c>
    </row>
    <row r="748" spans="1:3">
      <c r="A748" s="7" t="s">
        <v>4564</v>
      </c>
      <c r="B748" s="7" t="s">
        <v>4178</v>
      </c>
      <c r="C748" s="7" t="s">
        <v>773</v>
      </c>
    </row>
    <row r="749" spans="1:3">
      <c r="A749" s="7" t="s">
        <v>4563</v>
      </c>
      <c r="B749" s="7" t="s">
        <v>1245</v>
      </c>
      <c r="C749" s="7" t="s">
        <v>773</v>
      </c>
    </row>
    <row r="750" spans="1:3">
      <c r="A750" s="7" t="s">
        <v>4562</v>
      </c>
      <c r="B750" s="7" t="s">
        <v>1243</v>
      </c>
      <c r="C750" s="7" t="s">
        <v>773</v>
      </c>
    </row>
    <row r="751" spans="1:3">
      <c r="A751" s="7" t="s">
        <v>4561</v>
      </c>
      <c r="B751" s="7" t="s">
        <v>1241</v>
      </c>
      <c r="C751" s="7" t="s">
        <v>773</v>
      </c>
    </row>
    <row r="752" spans="1:3">
      <c r="A752" s="7" t="s">
        <v>4560</v>
      </c>
      <c r="B752" s="7" t="s">
        <v>1239</v>
      </c>
      <c r="C752" s="7" t="s">
        <v>773</v>
      </c>
    </row>
    <row r="753" spans="1:3">
      <c r="A753" s="7" t="s">
        <v>4559</v>
      </c>
      <c r="B753" s="7" t="s">
        <v>1237</v>
      </c>
      <c r="C753" s="7" t="s">
        <v>773</v>
      </c>
    </row>
    <row r="754" spans="1:3">
      <c r="A754" s="7" t="s">
        <v>4558</v>
      </c>
      <c r="B754" s="7" t="s">
        <v>1235</v>
      </c>
      <c r="C754" s="7" t="s">
        <v>773</v>
      </c>
    </row>
    <row r="755" spans="1:3">
      <c r="A755" s="7" t="s">
        <v>4557</v>
      </c>
      <c r="B755" s="7" t="s">
        <v>1233</v>
      </c>
      <c r="C755" s="7" t="s">
        <v>773</v>
      </c>
    </row>
    <row r="756" spans="1:3">
      <c r="A756" s="7" t="s">
        <v>4556</v>
      </c>
      <c r="B756" s="7" t="s">
        <v>1231</v>
      </c>
      <c r="C756" s="7" t="s">
        <v>773</v>
      </c>
    </row>
    <row r="757" spans="1:3">
      <c r="A757" s="7" t="s">
        <v>4555</v>
      </c>
      <c r="B757" s="7" t="s">
        <v>794</v>
      </c>
      <c r="C757" s="7" t="s">
        <v>773</v>
      </c>
    </row>
    <row r="758" spans="1:3">
      <c r="A758" s="7" t="s">
        <v>4554</v>
      </c>
      <c r="B758" s="7" t="s">
        <v>1228</v>
      </c>
      <c r="C758" s="7" t="s">
        <v>773</v>
      </c>
    </row>
    <row r="759" spans="1:3">
      <c r="A759" s="7" t="s">
        <v>4553</v>
      </c>
      <c r="B759" s="7" t="s">
        <v>1226</v>
      </c>
      <c r="C759" s="7" t="s">
        <v>773</v>
      </c>
    </row>
    <row r="760" spans="1:3">
      <c r="A760" s="7" t="s">
        <v>4552</v>
      </c>
      <c r="B760" s="7" t="s">
        <v>195</v>
      </c>
      <c r="C760" s="7" t="s">
        <v>773</v>
      </c>
    </row>
    <row r="761" spans="1:3">
      <c r="A761" s="7" t="s">
        <v>4551</v>
      </c>
      <c r="B761" s="7" t="s">
        <v>193</v>
      </c>
      <c r="C761" s="7" t="s">
        <v>773</v>
      </c>
    </row>
    <row r="762" spans="1:3">
      <c r="A762" s="7" t="s">
        <v>4550</v>
      </c>
      <c r="B762" s="7" t="s">
        <v>191</v>
      </c>
      <c r="C762" s="7" t="s">
        <v>773</v>
      </c>
    </row>
    <row r="763" spans="1:3">
      <c r="A763" s="7" t="s">
        <v>4549</v>
      </c>
      <c r="B763" s="7" t="s">
        <v>175</v>
      </c>
      <c r="C763" s="7" t="s">
        <v>773</v>
      </c>
    </row>
    <row r="764" spans="1:3">
      <c r="A764" s="7" t="s">
        <v>4548</v>
      </c>
      <c r="B764" s="7" t="s">
        <v>189</v>
      </c>
      <c r="C764" s="7" t="s">
        <v>773</v>
      </c>
    </row>
    <row r="765" spans="1:3">
      <c r="A765" s="7" t="s">
        <v>4547</v>
      </c>
      <c r="B765" s="7" t="s">
        <v>187</v>
      </c>
      <c r="C765" s="7" t="s">
        <v>773</v>
      </c>
    </row>
    <row r="766" spans="1:3">
      <c r="A766" s="7" t="s">
        <v>4546</v>
      </c>
      <c r="B766" s="7" t="s">
        <v>780</v>
      </c>
      <c r="C766" s="7" t="s">
        <v>773</v>
      </c>
    </row>
    <row r="767" spans="1:3">
      <c r="A767" s="7" t="s">
        <v>4545</v>
      </c>
      <c r="B767" s="7" t="s">
        <v>1217</v>
      </c>
      <c r="C767" s="7" t="s">
        <v>773</v>
      </c>
    </row>
    <row r="768" spans="1:3">
      <c r="A768" s="7" t="s">
        <v>4544</v>
      </c>
      <c r="B768" s="7" t="s">
        <v>1199</v>
      </c>
      <c r="C768" s="7" t="s">
        <v>773</v>
      </c>
    </row>
    <row r="769" spans="1:3">
      <c r="A769" s="7" t="s">
        <v>176</v>
      </c>
      <c r="B769" s="7" t="s">
        <v>177</v>
      </c>
      <c r="C769" s="7" t="s">
        <v>773</v>
      </c>
    </row>
    <row r="770" spans="1:3">
      <c r="A770" s="7" t="s">
        <v>4543</v>
      </c>
      <c r="B770" s="7" t="s">
        <v>1180</v>
      </c>
      <c r="C770" s="7" t="s">
        <v>773</v>
      </c>
    </row>
    <row r="771" spans="1:3">
      <c r="A771" s="7" t="s">
        <v>4542</v>
      </c>
      <c r="B771" s="7" t="s">
        <v>1178</v>
      </c>
      <c r="C771" s="7" t="s">
        <v>773</v>
      </c>
    </row>
    <row r="772" spans="1:3">
      <c r="A772" s="7" t="s">
        <v>4541</v>
      </c>
      <c r="B772" s="7" t="s">
        <v>1164</v>
      </c>
      <c r="C772" s="7" t="s">
        <v>773</v>
      </c>
    </row>
    <row r="773" spans="1:3">
      <c r="A773" s="7" t="s">
        <v>4540</v>
      </c>
      <c r="B773" s="7" t="s">
        <v>1162</v>
      </c>
      <c r="C773" s="7" t="s">
        <v>773</v>
      </c>
    </row>
    <row r="774" spans="1:3">
      <c r="A774" s="7" t="s">
        <v>4539</v>
      </c>
      <c r="B774" s="7" t="s">
        <v>1160</v>
      </c>
      <c r="C774" s="7" t="s">
        <v>773</v>
      </c>
    </row>
    <row r="775" spans="1:3">
      <c r="A775" s="7" t="s">
        <v>4538</v>
      </c>
      <c r="B775" s="7" t="s">
        <v>1158</v>
      </c>
      <c r="C775" s="7" t="s">
        <v>773</v>
      </c>
    </row>
    <row r="776" spans="1:3">
      <c r="A776" s="7" t="s">
        <v>4537</v>
      </c>
      <c r="B776" s="7" t="s">
        <v>1156</v>
      </c>
      <c r="C776" s="7" t="s">
        <v>773</v>
      </c>
    </row>
    <row r="777" spans="1:3">
      <c r="A777" s="7" t="s">
        <v>4536</v>
      </c>
      <c r="B777" s="7" t="s">
        <v>1154</v>
      </c>
      <c r="C777" s="7" t="s">
        <v>773</v>
      </c>
    </row>
    <row r="778" spans="1:3">
      <c r="A778" s="7" t="s">
        <v>4535</v>
      </c>
      <c r="B778" s="7" t="s">
        <v>1152</v>
      </c>
      <c r="C778" s="7" t="s">
        <v>773</v>
      </c>
    </row>
    <row r="779" spans="1:3">
      <c r="A779" s="7" t="s">
        <v>4534</v>
      </c>
      <c r="B779" s="7" t="s">
        <v>1150</v>
      </c>
      <c r="C779" s="7" t="s">
        <v>773</v>
      </c>
    </row>
    <row r="780" spans="1:3">
      <c r="A780" s="7" t="s">
        <v>4533</v>
      </c>
      <c r="B780" s="7" t="s">
        <v>1148</v>
      </c>
      <c r="C780" s="7" t="s">
        <v>773</v>
      </c>
    </row>
    <row r="781" spans="1:3">
      <c r="A781" s="7" t="s">
        <v>4532</v>
      </c>
      <c r="B781" s="7" t="s">
        <v>1146</v>
      </c>
      <c r="C781" s="7" t="s">
        <v>773</v>
      </c>
    </row>
    <row r="782" spans="1:3">
      <c r="A782" s="7" t="s">
        <v>4531</v>
      </c>
      <c r="B782" s="7" t="s">
        <v>1144</v>
      </c>
      <c r="C782" s="7" t="s">
        <v>773</v>
      </c>
    </row>
    <row r="783" spans="1:3">
      <c r="A783" s="7" t="s">
        <v>4530</v>
      </c>
      <c r="B783" s="7" t="s">
        <v>1142</v>
      </c>
      <c r="C783" s="7" t="s">
        <v>773</v>
      </c>
    </row>
    <row r="784" spans="1:3">
      <c r="A784" s="7" t="s">
        <v>4529</v>
      </c>
      <c r="B784" s="7" t="s">
        <v>1140</v>
      </c>
      <c r="C784" s="7" t="s">
        <v>773</v>
      </c>
    </row>
    <row r="785" spans="1:3">
      <c r="A785" s="7" t="s">
        <v>4528</v>
      </c>
      <c r="B785" s="7" t="s">
        <v>4176</v>
      </c>
      <c r="C785" s="7" t="s">
        <v>773</v>
      </c>
    </row>
    <row r="786" spans="1:3">
      <c r="A786" s="7" t="s">
        <v>4527</v>
      </c>
      <c r="B786" s="7" t="s">
        <v>1128</v>
      </c>
      <c r="C786" s="7" t="s">
        <v>773</v>
      </c>
    </row>
    <row r="787" spans="1:3">
      <c r="A787" s="7" t="s">
        <v>4526</v>
      </c>
      <c r="B787" s="7" t="s">
        <v>1126</v>
      </c>
      <c r="C787" s="7" t="s">
        <v>773</v>
      </c>
    </row>
    <row r="788" spans="1:3">
      <c r="A788" s="7" t="s">
        <v>4525</v>
      </c>
      <c r="B788" s="7" t="s">
        <v>1124</v>
      </c>
      <c r="C788" s="7" t="s">
        <v>773</v>
      </c>
    </row>
    <row r="789" spans="1:3">
      <c r="A789" s="7" t="s">
        <v>4524</v>
      </c>
      <c r="B789" s="7" t="s">
        <v>1122</v>
      </c>
      <c r="C789" s="7" t="s">
        <v>773</v>
      </c>
    </row>
    <row r="790" spans="1:3">
      <c r="A790" s="7" t="s">
        <v>4523</v>
      </c>
      <c r="B790" s="7" t="s">
        <v>4174</v>
      </c>
      <c r="C790" s="7" t="s">
        <v>773</v>
      </c>
    </row>
    <row r="791" spans="1:3">
      <c r="A791" s="7" t="s">
        <v>4522</v>
      </c>
      <c r="B791" s="7" t="s">
        <v>1100</v>
      </c>
      <c r="C791" s="7" t="s">
        <v>773</v>
      </c>
    </row>
    <row r="792" spans="1:3">
      <c r="A792" s="7" t="s">
        <v>4521</v>
      </c>
      <c r="B792" s="7" t="s">
        <v>1096</v>
      </c>
      <c r="C792" s="7" t="s">
        <v>773</v>
      </c>
    </row>
    <row r="793" spans="1:3">
      <c r="A793" s="7" t="s">
        <v>4520</v>
      </c>
      <c r="B793" s="7" t="s">
        <v>1094</v>
      </c>
      <c r="C793" s="7" t="s">
        <v>773</v>
      </c>
    </row>
    <row r="794" spans="1:3">
      <c r="A794" s="7" t="s">
        <v>4519</v>
      </c>
      <c r="B794" s="7" t="s">
        <v>1092</v>
      </c>
      <c r="C794" s="7" t="s">
        <v>773</v>
      </c>
    </row>
    <row r="795" spans="1:3">
      <c r="A795" s="7" t="s">
        <v>4518</v>
      </c>
      <c r="B795" s="7" t="s">
        <v>1090</v>
      </c>
      <c r="C795" s="7" t="s">
        <v>773</v>
      </c>
    </row>
    <row r="796" spans="1:3">
      <c r="A796" s="7" t="s">
        <v>4517</v>
      </c>
      <c r="B796" s="7" t="s">
        <v>1086</v>
      </c>
      <c r="C796" s="7" t="s">
        <v>773</v>
      </c>
    </row>
    <row r="797" spans="1:3">
      <c r="A797" s="7" t="s">
        <v>4516</v>
      </c>
      <c r="B797" s="7" t="s">
        <v>1066</v>
      </c>
      <c r="C797" s="7" t="s">
        <v>773</v>
      </c>
    </row>
    <row r="798" spans="1:3">
      <c r="A798" s="7" t="s">
        <v>4515</v>
      </c>
      <c r="B798" s="7" t="s">
        <v>1064</v>
      </c>
      <c r="C798" s="7" t="s">
        <v>773</v>
      </c>
    </row>
    <row r="799" spans="1:3">
      <c r="A799" s="7" t="s">
        <v>4514</v>
      </c>
      <c r="B799" s="7" t="s">
        <v>1062</v>
      </c>
      <c r="C799" s="7" t="s">
        <v>773</v>
      </c>
    </row>
    <row r="800" spans="1:3">
      <c r="A800" s="7" t="s">
        <v>4513</v>
      </c>
      <c r="B800" s="7" t="s">
        <v>1060</v>
      </c>
      <c r="C800" s="7" t="s">
        <v>773</v>
      </c>
    </row>
    <row r="801" spans="1:3">
      <c r="A801" s="7" t="s">
        <v>4512</v>
      </c>
      <c r="B801" s="7" t="s">
        <v>818</v>
      </c>
      <c r="C801" s="7" t="s">
        <v>773</v>
      </c>
    </row>
    <row r="802" spans="1:3">
      <c r="A802" s="7" t="s">
        <v>4511</v>
      </c>
      <c r="B802" s="7" t="s">
        <v>1057</v>
      </c>
      <c r="C802" s="7" t="s">
        <v>773</v>
      </c>
    </row>
    <row r="803" spans="1:3">
      <c r="A803" s="7" t="s">
        <v>4510</v>
      </c>
      <c r="B803" s="7" t="s">
        <v>1055</v>
      </c>
      <c r="C803" s="7" t="s">
        <v>773</v>
      </c>
    </row>
    <row r="804" spans="1:3">
      <c r="A804" s="7" t="s">
        <v>4509</v>
      </c>
      <c r="B804" s="7" t="s">
        <v>1053</v>
      </c>
      <c r="C804" s="7" t="s">
        <v>773</v>
      </c>
    </row>
    <row r="805" spans="1:3">
      <c r="A805" s="7" t="s">
        <v>4508</v>
      </c>
      <c r="B805" s="7" t="s">
        <v>1051</v>
      </c>
      <c r="C805" s="7" t="s">
        <v>773</v>
      </c>
    </row>
    <row r="806" spans="1:3">
      <c r="A806" s="7" t="s">
        <v>4507</v>
      </c>
      <c r="B806" s="7" t="s">
        <v>794</v>
      </c>
      <c r="C806" s="7" t="s">
        <v>773</v>
      </c>
    </row>
    <row r="807" spans="1:3">
      <c r="A807" s="7" t="s">
        <v>4506</v>
      </c>
      <c r="B807" s="7" t="s">
        <v>914</v>
      </c>
      <c r="C807" s="7" t="s">
        <v>773</v>
      </c>
    </row>
    <row r="808" spans="1:3">
      <c r="A808" s="7" t="s">
        <v>4505</v>
      </c>
      <c r="B808" s="7" t="s">
        <v>790</v>
      </c>
      <c r="C808" s="7" t="s">
        <v>773</v>
      </c>
    </row>
    <row r="809" spans="1:3">
      <c r="A809" s="7" t="s">
        <v>4504</v>
      </c>
      <c r="B809" s="7" t="s">
        <v>1046</v>
      </c>
      <c r="C809" s="7" t="s">
        <v>773</v>
      </c>
    </row>
    <row r="810" spans="1:3">
      <c r="A810" s="7" t="s">
        <v>4503</v>
      </c>
      <c r="B810" s="7" t="s">
        <v>1044</v>
      </c>
      <c r="C810" s="7" t="s">
        <v>773</v>
      </c>
    </row>
    <row r="811" spans="1:3">
      <c r="A811" s="7" t="s">
        <v>4502</v>
      </c>
      <c r="B811" s="7" t="s">
        <v>1042</v>
      </c>
      <c r="C811" s="7" t="s">
        <v>773</v>
      </c>
    </row>
    <row r="812" spans="1:3">
      <c r="A812" s="7" t="s">
        <v>4501</v>
      </c>
      <c r="B812" s="7" t="s">
        <v>1028</v>
      </c>
      <c r="C812" s="7" t="s">
        <v>773</v>
      </c>
    </row>
    <row r="813" spans="1:3">
      <c r="A813" s="7" t="s">
        <v>4500</v>
      </c>
      <c r="B813" s="7" t="s">
        <v>1026</v>
      </c>
      <c r="C813" s="7" t="s">
        <v>773</v>
      </c>
    </row>
    <row r="814" spans="1:3">
      <c r="A814" s="7" t="s">
        <v>4499</v>
      </c>
      <c r="B814" s="7" t="s">
        <v>1024</v>
      </c>
      <c r="C814" s="7" t="s">
        <v>773</v>
      </c>
    </row>
    <row r="815" spans="1:3">
      <c r="A815" s="7" t="s">
        <v>4498</v>
      </c>
      <c r="B815" s="7" t="s">
        <v>1022</v>
      </c>
      <c r="C815" s="7" t="s">
        <v>773</v>
      </c>
    </row>
    <row r="816" spans="1:3">
      <c r="A816" s="7" t="s">
        <v>4497</v>
      </c>
      <c r="B816" s="7" t="s">
        <v>1020</v>
      </c>
      <c r="C816" s="7" t="s">
        <v>773</v>
      </c>
    </row>
    <row r="817" spans="1:3">
      <c r="A817" s="7" t="s">
        <v>4496</v>
      </c>
      <c r="B817" s="7" t="s">
        <v>1018</v>
      </c>
      <c r="C817" s="7" t="s">
        <v>773</v>
      </c>
    </row>
    <row r="818" spans="1:3">
      <c r="A818" s="7" t="s">
        <v>4495</v>
      </c>
      <c r="B818" s="7" t="s">
        <v>1016</v>
      </c>
      <c r="C818" s="7" t="s">
        <v>773</v>
      </c>
    </row>
    <row r="819" spans="1:3">
      <c r="A819" s="7" t="s">
        <v>4494</v>
      </c>
      <c r="B819" s="7" t="s">
        <v>1014</v>
      </c>
      <c r="C819" s="7" t="s">
        <v>773</v>
      </c>
    </row>
    <row r="820" spans="1:3">
      <c r="A820" s="7" t="s">
        <v>4493</v>
      </c>
      <c r="B820" s="7" t="s">
        <v>1012</v>
      </c>
      <c r="C820" s="7" t="s">
        <v>773</v>
      </c>
    </row>
    <row r="821" spans="1:3">
      <c r="A821" s="7" t="s">
        <v>4492</v>
      </c>
      <c r="B821" s="7" t="s">
        <v>1010</v>
      </c>
      <c r="C821" s="7" t="s">
        <v>773</v>
      </c>
    </row>
    <row r="822" spans="1:3">
      <c r="A822" s="7" t="s">
        <v>4491</v>
      </c>
      <c r="B822" s="7" t="s">
        <v>1008</v>
      </c>
      <c r="C822" s="7" t="s">
        <v>773</v>
      </c>
    </row>
    <row r="823" spans="1:3">
      <c r="A823" s="7" t="s">
        <v>4490</v>
      </c>
      <c r="B823" s="7" t="s">
        <v>1006</v>
      </c>
      <c r="C823" s="7" t="s">
        <v>773</v>
      </c>
    </row>
    <row r="824" spans="1:3">
      <c r="A824" s="7" t="s">
        <v>178</v>
      </c>
      <c r="B824" s="7" t="s">
        <v>179</v>
      </c>
      <c r="C824" s="7" t="s">
        <v>773</v>
      </c>
    </row>
    <row r="825" spans="1:3">
      <c r="A825" s="7" t="s">
        <v>4489</v>
      </c>
      <c r="B825" s="7" t="s">
        <v>4170</v>
      </c>
      <c r="C825" s="7" t="s">
        <v>773</v>
      </c>
    </row>
    <row r="826" spans="1:3">
      <c r="A826" s="7" t="s">
        <v>4488</v>
      </c>
      <c r="B826" s="7" t="s">
        <v>993</v>
      </c>
      <c r="C826" s="7" t="s">
        <v>773</v>
      </c>
    </row>
    <row r="827" spans="1:3">
      <c r="A827" s="7" t="s">
        <v>4487</v>
      </c>
      <c r="B827" s="7" t="s">
        <v>991</v>
      </c>
      <c r="C827" s="7" t="s">
        <v>773</v>
      </c>
    </row>
    <row r="828" spans="1:3">
      <c r="A828" s="7" t="s">
        <v>182</v>
      </c>
      <c r="B828" s="7" t="s">
        <v>989</v>
      </c>
      <c r="C828" s="7" t="s">
        <v>773</v>
      </c>
    </row>
    <row r="829" spans="1:3">
      <c r="A829" s="7" t="s">
        <v>4486</v>
      </c>
      <c r="B829" s="7" t="s">
        <v>987</v>
      </c>
      <c r="C829" s="7" t="s">
        <v>773</v>
      </c>
    </row>
    <row r="830" spans="1:3">
      <c r="A830" s="7" t="s">
        <v>4485</v>
      </c>
      <c r="B830" s="7" t="s">
        <v>4168</v>
      </c>
      <c r="C830" s="7" t="s">
        <v>773</v>
      </c>
    </row>
    <row r="831" spans="1:3">
      <c r="A831" s="7" t="s">
        <v>4484</v>
      </c>
      <c r="B831" s="7" t="s">
        <v>965</v>
      </c>
      <c r="C831" s="7" t="s">
        <v>773</v>
      </c>
    </row>
    <row r="832" spans="1:3">
      <c r="A832" s="7" t="s">
        <v>4483</v>
      </c>
      <c r="B832" s="7" t="s">
        <v>961</v>
      </c>
      <c r="C832" s="7" t="s">
        <v>773</v>
      </c>
    </row>
    <row r="833" spans="1:3">
      <c r="A833" s="7" t="s">
        <v>180</v>
      </c>
      <c r="B833" s="7" t="s">
        <v>181</v>
      </c>
      <c r="C833" s="7" t="s">
        <v>773</v>
      </c>
    </row>
    <row r="834" spans="1:3">
      <c r="A834" s="7" t="s">
        <v>4482</v>
      </c>
      <c r="B834" s="7" t="s">
        <v>958</v>
      </c>
      <c r="C834" s="7" t="s">
        <v>773</v>
      </c>
    </row>
    <row r="835" spans="1:3">
      <c r="A835" s="7" t="s">
        <v>4481</v>
      </c>
      <c r="B835" s="7" t="s">
        <v>956</v>
      </c>
      <c r="C835" s="7" t="s">
        <v>773</v>
      </c>
    </row>
    <row r="836" spans="1:3">
      <c r="A836" s="7" t="s">
        <v>4480</v>
      </c>
      <c r="B836" s="7" t="s">
        <v>954</v>
      </c>
      <c r="C836" s="7" t="s">
        <v>773</v>
      </c>
    </row>
    <row r="837" spans="1:3">
      <c r="A837" s="7" t="s">
        <v>4479</v>
      </c>
      <c r="B837" s="7" t="s">
        <v>952</v>
      </c>
      <c r="C837" s="7" t="s">
        <v>773</v>
      </c>
    </row>
    <row r="838" spans="1:3">
      <c r="A838" s="7" t="s">
        <v>4478</v>
      </c>
      <c r="B838" s="7" t="s">
        <v>950</v>
      </c>
      <c r="C838" s="7" t="s">
        <v>773</v>
      </c>
    </row>
    <row r="839" spans="1:3">
      <c r="A839" s="7" t="s">
        <v>4477</v>
      </c>
      <c r="B839" s="7" t="s">
        <v>948</v>
      </c>
      <c r="C839" s="7" t="s">
        <v>773</v>
      </c>
    </row>
    <row r="840" spans="1:3">
      <c r="A840" s="7" t="s">
        <v>4476</v>
      </c>
      <c r="B840" s="7" t="s">
        <v>946</v>
      </c>
      <c r="C840" s="7" t="s">
        <v>773</v>
      </c>
    </row>
    <row r="841" spans="1:3">
      <c r="A841" s="7" t="s">
        <v>4475</v>
      </c>
      <c r="B841" s="7" t="s">
        <v>944</v>
      </c>
      <c r="C841" s="7" t="s">
        <v>773</v>
      </c>
    </row>
    <row r="842" spans="1:3">
      <c r="A842" s="7" t="s">
        <v>4474</v>
      </c>
      <c r="B842" s="7" t="s">
        <v>942</v>
      </c>
      <c r="C842" s="7" t="s">
        <v>773</v>
      </c>
    </row>
    <row r="843" spans="1:3">
      <c r="A843" s="7" t="s">
        <v>4473</v>
      </c>
      <c r="B843" s="7" t="s">
        <v>940</v>
      </c>
      <c r="C843" s="7" t="s">
        <v>773</v>
      </c>
    </row>
    <row r="844" spans="1:3">
      <c r="A844" s="7" t="s">
        <v>4472</v>
      </c>
      <c r="B844" s="7" t="s">
        <v>938</v>
      </c>
      <c r="C844" s="7" t="s">
        <v>773</v>
      </c>
    </row>
    <row r="845" spans="1:3">
      <c r="A845" s="7" t="s">
        <v>4471</v>
      </c>
      <c r="B845" s="7" t="s">
        <v>936</v>
      </c>
      <c r="C845" s="7" t="s">
        <v>773</v>
      </c>
    </row>
    <row r="846" spans="1:3">
      <c r="A846" s="7" t="s">
        <v>4470</v>
      </c>
      <c r="B846" s="7" t="s">
        <v>934</v>
      </c>
      <c r="C846" s="7" t="s">
        <v>773</v>
      </c>
    </row>
    <row r="847" spans="1:3">
      <c r="A847" s="7" t="s">
        <v>4469</v>
      </c>
      <c r="B847" s="7" t="s">
        <v>932</v>
      </c>
      <c r="C847" s="7" t="s">
        <v>773</v>
      </c>
    </row>
    <row r="848" spans="1:3">
      <c r="A848" s="7" t="s">
        <v>4468</v>
      </c>
      <c r="B848" s="7" t="s">
        <v>930</v>
      </c>
      <c r="C848" s="7" t="s">
        <v>773</v>
      </c>
    </row>
    <row r="849" spans="1:3">
      <c r="A849" s="7" t="s">
        <v>4467</v>
      </c>
      <c r="B849" s="7" t="s">
        <v>928</v>
      </c>
      <c r="C849" s="7" t="s">
        <v>773</v>
      </c>
    </row>
    <row r="850" spans="1:3">
      <c r="A850" s="7" t="s">
        <v>4466</v>
      </c>
      <c r="B850" s="7" t="s">
        <v>926</v>
      </c>
      <c r="C850" s="7" t="s">
        <v>773</v>
      </c>
    </row>
    <row r="851" spans="1:3">
      <c r="A851" s="7" t="s">
        <v>4465</v>
      </c>
      <c r="B851" s="7" t="s">
        <v>874</v>
      </c>
      <c r="C851" s="7" t="s">
        <v>773</v>
      </c>
    </row>
    <row r="852" spans="1:3">
      <c r="A852" s="7" t="s">
        <v>4464</v>
      </c>
      <c r="B852" s="7" t="s">
        <v>923</v>
      </c>
      <c r="C852" s="7" t="s">
        <v>773</v>
      </c>
    </row>
    <row r="853" spans="1:3">
      <c r="A853" s="7" t="s">
        <v>4463</v>
      </c>
      <c r="B853" s="7" t="s">
        <v>921</v>
      </c>
      <c r="C853" s="7" t="s">
        <v>773</v>
      </c>
    </row>
    <row r="854" spans="1:3">
      <c r="A854" s="7" t="s">
        <v>4462</v>
      </c>
      <c r="B854" s="7" t="s">
        <v>919</v>
      </c>
      <c r="C854" s="7" t="s">
        <v>773</v>
      </c>
    </row>
    <row r="855" spans="1:3">
      <c r="A855" s="7" t="s">
        <v>4461</v>
      </c>
      <c r="B855" s="7" t="s">
        <v>917</v>
      </c>
      <c r="C855" s="7" t="s">
        <v>773</v>
      </c>
    </row>
    <row r="856" spans="1:3">
      <c r="A856" s="7" t="s">
        <v>4460</v>
      </c>
      <c r="B856" s="7" t="s">
        <v>794</v>
      </c>
      <c r="C856" s="7" t="s">
        <v>773</v>
      </c>
    </row>
    <row r="857" spans="1:3">
      <c r="A857" s="7" t="s">
        <v>4459</v>
      </c>
      <c r="B857" s="7" t="s">
        <v>914</v>
      </c>
      <c r="C857" s="7" t="s">
        <v>773</v>
      </c>
    </row>
    <row r="858" spans="1:3">
      <c r="A858" s="7" t="s">
        <v>4458</v>
      </c>
      <c r="B858" s="7" t="s">
        <v>912</v>
      </c>
      <c r="C858" s="7" t="s">
        <v>773</v>
      </c>
    </row>
    <row r="859" spans="1:3">
      <c r="A859" s="7" t="s">
        <v>4457</v>
      </c>
      <c r="B859" s="7" t="s">
        <v>910</v>
      </c>
      <c r="C859" s="7" t="s">
        <v>773</v>
      </c>
    </row>
    <row r="860" spans="1:3">
      <c r="A860" s="7" t="s">
        <v>4456</v>
      </c>
      <c r="B860" s="7" t="s">
        <v>195</v>
      </c>
      <c r="C860" s="7" t="s">
        <v>773</v>
      </c>
    </row>
    <row r="861" spans="1:3">
      <c r="A861" s="7" t="s">
        <v>4455</v>
      </c>
      <c r="B861" s="7" t="s">
        <v>193</v>
      </c>
      <c r="C861" s="7" t="s">
        <v>773</v>
      </c>
    </row>
    <row r="862" spans="1:3">
      <c r="A862" s="7" t="s">
        <v>4454</v>
      </c>
      <c r="B862" s="7" t="s">
        <v>191</v>
      </c>
      <c r="C862" s="7" t="s">
        <v>773</v>
      </c>
    </row>
    <row r="863" spans="1:3">
      <c r="A863" s="7" t="s">
        <v>4453</v>
      </c>
      <c r="B863" s="7" t="s">
        <v>175</v>
      </c>
      <c r="C863" s="7" t="s">
        <v>773</v>
      </c>
    </row>
    <row r="864" spans="1:3">
      <c r="A864" s="7" t="s">
        <v>4452</v>
      </c>
      <c r="B864" s="7" t="s">
        <v>189</v>
      </c>
      <c r="C864" s="7" t="s">
        <v>773</v>
      </c>
    </row>
    <row r="865" spans="1:3">
      <c r="A865" s="7" t="s">
        <v>4451</v>
      </c>
      <c r="B865" s="7" t="s">
        <v>187</v>
      </c>
      <c r="C865" s="7" t="s">
        <v>773</v>
      </c>
    </row>
    <row r="866" spans="1:3">
      <c r="A866" s="7" t="s">
        <v>4450</v>
      </c>
      <c r="B866" s="7" t="s">
        <v>780</v>
      </c>
      <c r="C866" s="7" t="s">
        <v>773</v>
      </c>
    </row>
    <row r="867" spans="1:3">
      <c r="A867" s="7" t="s">
        <v>130</v>
      </c>
      <c r="B867" s="7" t="s">
        <v>131</v>
      </c>
      <c r="C867" s="7" t="s">
        <v>773</v>
      </c>
    </row>
    <row r="868" spans="1:3">
      <c r="A868" s="7" t="s">
        <v>4449</v>
      </c>
      <c r="B868" s="7" t="s">
        <v>901</v>
      </c>
      <c r="C868" s="7" t="s">
        <v>773</v>
      </c>
    </row>
    <row r="869" spans="1:3">
      <c r="A869" s="7" t="s">
        <v>163</v>
      </c>
      <c r="B869" s="7" t="s">
        <v>164</v>
      </c>
      <c r="C869" s="7" t="s">
        <v>773</v>
      </c>
    </row>
    <row r="870" spans="1:3">
      <c r="A870" s="7" t="s">
        <v>161</v>
      </c>
      <c r="B870" s="7" t="s">
        <v>162</v>
      </c>
      <c r="C870" s="7" t="s">
        <v>773</v>
      </c>
    </row>
    <row r="871" spans="1:3">
      <c r="A871" s="7" t="s">
        <v>159</v>
      </c>
      <c r="B871" s="7" t="s">
        <v>160</v>
      </c>
      <c r="C871" s="7" t="s">
        <v>773</v>
      </c>
    </row>
    <row r="872" spans="1:3">
      <c r="A872" s="7" t="s">
        <v>157</v>
      </c>
      <c r="B872" s="7" t="s">
        <v>158</v>
      </c>
      <c r="C872" s="7" t="s">
        <v>773</v>
      </c>
    </row>
    <row r="873" spans="1:3">
      <c r="A873" s="7" t="s">
        <v>4448</v>
      </c>
      <c r="B873" s="7" t="s">
        <v>885</v>
      </c>
      <c r="C873" s="7" t="s">
        <v>773</v>
      </c>
    </row>
    <row r="874" spans="1:3">
      <c r="A874" s="7" t="s">
        <v>155</v>
      </c>
      <c r="B874" s="7" t="s">
        <v>156</v>
      </c>
      <c r="C874" s="7" t="s">
        <v>773</v>
      </c>
    </row>
    <row r="875" spans="1:3">
      <c r="A875" s="7" t="s">
        <v>153</v>
      </c>
      <c r="B875" s="7" t="s">
        <v>154</v>
      </c>
      <c r="C875" s="7" t="s">
        <v>773</v>
      </c>
    </row>
    <row r="876" spans="1:3">
      <c r="A876" s="7" t="s">
        <v>4447</v>
      </c>
      <c r="B876" s="7" t="s">
        <v>881</v>
      </c>
      <c r="C876" s="7" t="s">
        <v>773</v>
      </c>
    </row>
    <row r="877" spans="1:3">
      <c r="A877" s="7" t="s">
        <v>149</v>
      </c>
      <c r="B877" s="7" t="s">
        <v>150</v>
      </c>
      <c r="C877" s="7" t="s">
        <v>773</v>
      </c>
    </row>
    <row r="878" spans="1:3">
      <c r="A878" s="7" t="s">
        <v>151</v>
      </c>
      <c r="B878" s="7" t="s">
        <v>152</v>
      </c>
      <c r="C878" s="7" t="s">
        <v>773</v>
      </c>
    </row>
    <row r="879" spans="1:3">
      <c r="A879" s="7" t="s">
        <v>4446</v>
      </c>
      <c r="B879" s="7" t="s">
        <v>822</v>
      </c>
      <c r="C879" s="7" t="s">
        <v>773</v>
      </c>
    </row>
    <row r="880" spans="1:3">
      <c r="A880" s="7" t="s">
        <v>4445</v>
      </c>
      <c r="B880" s="7" t="s">
        <v>876</v>
      </c>
      <c r="C880" s="7" t="s">
        <v>773</v>
      </c>
    </row>
    <row r="881" spans="1:3">
      <c r="A881" s="7" t="s">
        <v>4444</v>
      </c>
      <c r="B881" s="7" t="s">
        <v>874</v>
      </c>
      <c r="C881" s="7" t="s">
        <v>773</v>
      </c>
    </row>
    <row r="882" spans="1:3">
      <c r="A882" s="7" t="s">
        <v>4443</v>
      </c>
      <c r="B882" s="7" t="s">
        <v>872</v>
      </c>
      <c r="C882" s="7" t="s">
        <v>773</v>
      </c>
    </row>
    <row r="883" spans="1:3">
      <c r="A883" s="7" t="s">
        <v>4442</v>
      </c>
      <c r="B883" s="7" t="s">
        <v>870</v>
      </c>
      <c r="C883" s="7" t="s">
        <v>773</v>
      </c>
    </row>
    <row r="884" spans="1:3">
      <c r="A884" s="7" t="s">
        <v>171</v>
      </c>
      <c r="B884" s="7" t="s">
        <v>172</v>
      </c>
      <c r="C884" s="7" t="s">
        <v>773</v>
      </c>
    </row>
    <row r="885" spans="1:3">
      <c r="A885" s="7" t="s">
        <v>169</v>
      </c>
      <c r="B885" s="7" t="s">
        <v>170</v>
      </c>
      <c r="C885" s="7" t="s">
        <v>773</v>
      </c>
    </row>
    <row r="886" spans="1:3">
      <c r="A886" s="7" t="s">
        <v>167</v>
      </c>
      <c r="B886" s="7" t="s">
        <v>864</v>
      </c>
      <c r="C886" s="7" t="s">
        <v>773</v>
      </c>
    </row>
    <row r="887" spans="1:3">
      <c r="A887" s="7" t="s">
        <v>4441</v>
      </c>
      <c r="B887" s="7" t="s">
        <v>862</v>
      </c>
      <c r="C887" s="7" t="s">
        <v>773</v>
      </c>
    </row>
    <row r="888" spans="1:3">
      <c r="A888" s="7" t="s">
        <v>4440</v>
      </c>
      <c r="B888" s="7" t="s">
        <v>860</v>
      </c>
      <c r="C888" s="7" t="s">
        <v>773</v>
      </c>
    </row>
    <row r="889" spans="1:3">
      <c r="A889" s="7" t="s">
        <v>4439</v>
      </c>
      <c r="B889" s="7" t="s">
        <v>858</v>
      </c>
      <c r="C889" s="7" t="s">
        <v>773</v>
      </c>
    </row>
    <row r="890" spans="1:3">
      <c r="A890" s="7" t="s">
        <v>4438</v>
      </c>
      <c r="B890" s="7" t="s">
        <v>856</v>
      </c>
      <c r="C890" s="7" t="s">
        <v>773</v>
      </c>
    </row>
    <row r="891" spans="1:3">
      <c r="A891" s="7" t="s">
        <v>4437</v>
      </c>
      <c r="B891" s="7" t="s">
        <v>798</v>
      </c>
      <c r="C891" s="7" t="s">
        <v>773</v>
      </c>
    </row>
    <row r="892" spans="1:3">
      <c r="A892" s="7" t="s">
        <v>4436</v>
      </c>
      <c r="B892" s="7" t="s">
        <v>853</v>
      </c>
      <c r="C892" s="7" t="s">
        <v>773</v>
      </c>
    </row>
    <row r="893" spans="1:3">
      <c r="A893" s="7" t="s">
        <v>4435</v>
      </c>
      <c r="B893" s="7" t="s">
        <v>794</v>
      </c>
      <c r="C893" s="7" t="s">
        <v>773</v>
      </c>
    </row>
    <row r="894" spans="1:3">
      <c r="A894" s="7" t="s">
        <v>4434</v>
      </c>
      <c r="B894" s="7" t="s">
        <v>792</v>
      </c>
      <c r="C894" s="7" t="s">
        <v>773</v>
      </c>
    </row>
    <row r="895" spans="1:3">
      <c r="A895" s="7" t="s">
        <v>4433</v>
      </c>
      <c r="B895" s="7" t="s">
        <v>790</v>
      </c>
      <c r="C895" s="7" t="s">
        <v>773</v>
      </c>
    </row>
    <row r="896" spans="1:3">
      <c r="A896" s="7" t="s">
        <v>4432</v>
      </c>
      <c r="B896" s="7" t="s">
        <v>848</v>
      </c>
      <c r="C896" s="7" t="s">
        <v>773</v>
      </c>
    </row>
    <row r="897" spans="1:3">
      <c r="A897" s="7" t="s">
        <v>4431</v>
      </c>
      <c r="B897" s="7" t="s">
        <v>846</v>
      </c>
      <c r="C897" s="7" t="s">
        <v>773</v>
      </c>
    </row>
    <row r="898" spans="1:3">
      <c r="A898" s="7" t="s">
        <v>147</v>
      </c>
      <c r="B898" s="7" t="s">
        <v>148</v>
      </c>
      <c r="C898" s="7" t="s">
        <v>773</v>
      </c>
    </row>
    <row r="899" spans="1:3">
      <c r="A899" s="7" t="s">
        <v>145</v>
      </c>
      <c r="B899" s="7" t="s">
        <v>146</v>
      </c>
      <c r="C899" s="7" t="s">
        <v>773</v>
      </c>
    </row>
    <row r="900" spans="1:3">
      <c r="A900" s="7" t="s">
        <v>143</v>
      </c>
      <c r="B900" s="7" t="s">
        <v>144</v>
      </c>
      <c r="C900" s="7" t="s">
        <v>773</v>
      </c>
    </row>
    <row r="901" spans="1:3">
      <c r="A901" s="7" t="s">
        <v>141</v>
      </c>
      <c r="B901" s="7" t="s">
        <v>142</v>
      </c>
      <c r="C901" s="7" t="s">
        <v>773</v>
      </c>
    </row>
    <row r="902" spans="1:3">
      <c r="A902" s="7" t="s">
        <v>4430</v>
      </c>
      <c r="B902" s="7" t="s">
        <v>830</v>
      </c>
      <c r="C902" s="7" t="s">
        <v>773</v>
      </c>
    </row>
    <row r="903" spans="1:3">
      <c r="A903" s="7" t="s">
        <v>139</v>
      </c>
      <c r="B903" s="7" t="s">
        <v>140</v>
      </c>
      <c r="C903" s="7" t="s">
        <v>773</v>
      </c>
    </row>
    <row r="904" spans="1:3">
      <c r="A904" s="7" t="s">
        <v>137</v>
      </c>
      <c r="B904" s="7" t="s">
        <v>138</v>
      </c>
      <c r="C904" s="7" t="s">
        <v>773</v>
      </c>
    </row>
    <row r="905" spans="1:3">
      <c r="A905" s="7" t="s">
        <v>4429</v>
      </c>
      <c r="B905" s="7" t="s">
        <v>826</v>
      </c>
      <c r="C905" s="7" t="s">
        <v>773</v>
      </c>
    </row>
    <row r="906" spans="1:3">
      <c r="A906" s="7" t="s">
        <v>133</v>
      </c>
      <c r="B906" s="7" t="s">
        <v>134</v>
      </c>
      <c r="C906" s="7" t="s">
        <v>773</v>
      </c>
    </row>
    <row r="907" spans="1:3">
      <c r="A907" s="7" t="s">
        <v>135</v>
      </c>
      <c r="B907" s="7" t="s">
        <v>136</v>
      </c>
      <c r="C907" s="7" t="s">
        <v>773</v>
      </c>
    </row>
    <row r="908" spans="1:3">
      <c r="A908" s="7" t="s">
        <v>4428</v>
      </c>
      <c r="B908" s="7" t="s">
        <v>822</v>
      </c>
      <c r="C908" s="7" t="s">
        <v>773</v>
      </c>
    </row>
    <row r="909" spans="1:3">
      <c r="A909" s="7" t="s">
        <v>4427</v>
      </c>
      <c r="B909" s="7" t="s">
        <v>820</v>
      </c>
      <c r="C909" s="7" t="s">
        <v>773</v>
      </c>
    </row>
    <row r="910" spans="1:3">
      <c r="A910" s="7" t="s">
        <v>4426</v>
      </c>
      <c r="B910" s="7" t="s">
        <v>818</v>
      </c>
      <c r="C910" s="7" t="s">
        <v>773</v>
      </c>
    </row>
    <row r="911" spans="1:3">
      <c r="A911" s="7" t="s">
        <v>4425</v>
      </c>
      <c r="B911" s="7" t="s">
        <v>816</v>
      </c>
      <c r="C911" s="7" t="s">
        <v>773</v>
      </c>
    </row>
    <row r="912" spans="1:3">
      <c r="A912" s="7" t="s">
        <v>4424</v>
      </c>
      <c r="B912" s="7" t="s">
        <v>814</v>
      </c>
      <c r="C912" s="7" t="s">
        <v>773</v>
      </c>
    </row>
    <row r="913" spans="1:3">
      <c r="A913" s="7" t="s">
        <v>4423</v>
      </c>
      <c r="B913" s="7" t="s">
        <v>812</v>
      </c>
      <c r="C913" s="7" t="s">
        <v>773</v>
      </c>
    </row>
    <row r="914" spans="1:3">
      <c r="A914" s="7" t="s">
        <v>4422</v>
      </c>
      <c r="B914" s="7" t="s">
        <v>808</v>
      </c>
      <c r="C914" s="7" t="s">
        <v>773</v>
      </c>
    </row>
    <row r="915" spans="1:3">
      <c r="A915" s="7" t="s">
        <v>4421</v>
      </c>
      <c r="B915" s="7" t="s">
        <v>806</v>
      </c>
      <c r="C915" s="7" t="s">
        <v>773</v>
      </c>
    </row>
    <row r="916" spans="1:3">
      <c r="A916" s="7" t="s">
        <v>4420</v>
      </c>
      <c r="B916" s="7" t="s">
        <v>804</v>
      </c>
      <c r="C916" s="7" t="s">
        <v>773</v>
      </c>
    </row>
    <row r="917" spans="1:3">
      <c r="A917" s="7" t="s">
        <v>4419</v>
      </c>
      <c r="B917" s="7" t="s">
        <v>802</v>
      </c>
      <c r="C917" s="7" t="s">
        <v>773</v>
      </c>
    </row>
    <row r="918" spans="1:3">
      <c r="A918" s="7" t="s">
        <v>4418</v>
      </c>
      <c r="B918" s="7" t="s">
        <v>800</v>
      </c>
      <c r="C918" s="7" t="s">
        <v>773</v>
      </c>
    </row>
    <row r="919" spans="1:3">
      <c r="A919" s="7" t="s">
        <v>4417</v>
      </c>
      <c r="B919" s="7" t="s">
        <v>798</v>
      </c>
      <c r="C919" s="7" t="s">
        <v>773</v>
      </c>
    </row>
    <row r="920" spans="1:3">
      <c r="A920" s="7" t="s">
        <v>4416</v>
      </c>
      <c r="B920" s="7" t="s">
        <v>796</v>
      </c>
      <c r="C920" s="7" t="s">
        <v>773</v>
      </c>
    </row>
    <row r="921" spans="1:3">
      <c r="A921" s="7" t="s">
        <v>4415</v>
      </c>
      <c r="B921" s="7" t="s">
        <v>794</v>
      </c>
      <c r="C921" s="7" t="s">
        <v>773</v>
      </c>
    </row>
    <row r="922" spans="1:3">
      <c r="A922" s="7" t="s">
        <v>4414</v>
      </c>
      <c r="B922" s="7" t="s">
        <v>792</v>
      </c>
      <c r="C922" s="7" t="s">
        <v>773</v>
      </c>
    </row>
    <row r="923" spans="1:3">
      <c r="A923" s="7" t="s">
        <v>4413</v>
      </c>
      <c r="B923" s="7" t="s">
        <v>790</v>
      </c>
      <c r="C923" s="7" t="s">
        <v>773</v>
      </c>
    </row>
    <row r="924" spans="1:3">
      <c r="A924" s="7" t="s">
        <v>4412</v>
      </c>
      <c r="B924" s="7" t="s">
        <v>788</v>
      </c>
      <c r="C924" s="7" t="s">
        <v>773</v>
      </c>
    </row>
    <row r="925" spans="1:3">
      <c r="A925" s="7" t="s">
        <v>4411</v>
      </c>
      <c r="B925" s="7" t="s">
        <v>195</v>
      </c>
      <c r="C925" s="7" t="s">
        <v>773</v>
      </c>
    </row>
    <row r="926" spans="1:3">
      <c r="A926" s="7" t="s">
        <v>4410</v>
      </c>
      <c r="B926" s="7" t="s">
        <v>193</v>
      </c>
      <c r="C926" s="7" t="s">
        <v>773</v>
      </c>
    </row>
    <row r="927" spans="1:3">
      <c r="A927" s="7" t="s">
        <v>4409</v>
      </c>
      <c r="B927" s="7" t="s">
        <v>191</v>
      </c>
      <c r="C927" s="7" t="s">
        <v>773</v>
      </c>
    </row>
    <row r="928" spans="1:3">
      <c r="A928" s="7" t="s">
        <v>174</v>
      </c>
      <c r="B928" s="7" t="s">
        <v>175</v>
      </c>
      <c r="C928" s="7" t="s">
        <v>773</v>
      </c>
    </row>
    <row r="929" spans="1:3">
      <c r="A929" s="7" t="s">
        <v>4408</v>
      </c>
      <c r="B929" s="7" t="s">
        <v>189</v>
      </c>
      <c r="C929" s="7" t="s">
        <v>773</v>
      </c>
    </row>
    <row r="930" spans="1:3">
      <c r="A930" s="7" t="s">
        <v>4407</v>
      </c>
      <c r="B930" s="7" t="s">
        <v>187</v>
      </c>
      <c r="C930" s="7" t="s">
        <v>773</v>
      </c>
    </row>
    <row r="931" spans="1:3">
      <c r="A931" s="7" t="s">
        <v>4406</v>
      </c>
      <c r="B931" s="7" t="s">
        <v>780</v>
      </c>
      <c r="C931" s="7" t="s">
        <v>773</v>
      </c>
    </row>
    <row r="932" spans="1:3">
      <c r="A932" s="7" t="s">
        <v>128</v>
      </c>
      <c r="B932" s="7" t="s">
        <v>129</v>
      </c>
      <c r="C932" s="7" t="s">
        <v>773</v>
      </c>
    </row>
    <row r="933" spans="1:3">
      <c r="A933" s="7" t="s">
        <v>126</v>
      </c>
      <c r="B933" s="7" t="s">
        <v>127</v>
      </c>
      <c r="C933" s="7" t="s">
        <v>773</v>
      </c>
    </row>
    <row r="934" spans="1:3">
      <c r="A934" s="7" t="s">
        <v>124</v>
      </c>
      <c r="B934" s="7" t="s">
        <v>125</v>
      </c>
      <c r="C934" s="7" t="s">
        <v>773</v>
      </c>
    </row>
    <row r="935" spans="1:3">
      <c r="A935" s="7" t="s">
        <v>117</v>
      </c>
      <c r="B935" s="7" t="s">
        <v>118</v>
      </c>
      <c r="C935" s="7" t="s">
        <v>773</v>
      </c>
    </row>
    <row r="936" spans="1:3">
      <c r="A936" s="7" t="s">
        <v>121</v>
      </c>
      <c r="B936" s="7" t="s">
        <v>122</v>
      </c>
      <c r="C936" s="7" t="s">
        <v>773</v>
      </c>
    </row>
    <row r="937" spans="1:3">
      <c r="A937" s="7" t="s">
        <v>119</v>
      </c>
      <c r="B937" s="7" t="s">
        <v>120</v>
      </c>
      <c r="C937" s="7" t="s">
        <v>773</v>
      </c>
    </row>
  </sheetData>
  <hyperlinks>
    <hyperlink ref="A1" tooltip="Quantiwise7G" display="     Refresh     " xr:uid="{A40D87EF-8232-084A-B3B9-399F6DA6C0EB}"/>
  </hyperlink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454F-E46F-ED4F-A8F4-C76883378988}">
  <dimension ref="A1:BQ937"/>
  <sheetViews>
    <sheetView workbookViewId="0"/>
  </sheetViews>
  <sheetFormatPr baseColWidth="10" defaultColWidth="8.83203125" defaultRowHeight="15"/>
  <cols>
    <col min="1" max="1" width="14.5" customWidth="1"/>
    <col min="2" max="2" width="28.5" customWidth="1"/>
    <col min="3" max="3" width="10.5" customWidth="1"/>
    <col min="4" max="14" width="13" customWidth="1"/>
    <col min="47" max="52" width="9.1640625" style="5" bestFit="1" customWidth="1"/>
  </cols>
  <sheetData>
    <row r="1" spans="1:69" ht="15" customHeight="1">
      <c r="A1" s="4" t="s">
        <v>0</v>
      </c>
      <c r="B1" t="s">
        <v>5239</v>
      </c>
      <c r="G1" s="664">
        <v>40178</v>
      </c>
      <c r="H1" s="662">
        <f t="shared" ref="H1:AM1" si="0">EOMONTH(G1,3)</f>
        <v>40268</v>
      </c>
      <c r="I1" s="662">
        <f t="shared" si="0"/>
        <v>40359</v>
      </c>
      <c r="J1" s="662">
        <f t="shared" si="0"/>
        <v>40451</v>
      </c>
      <c r="K1" s="662">
        <f t="shared" si="0"/>
        <v>40543</v>
      </c>
      <c r="L1" s="662">
        <f t="shared" si="0"/>
        <v>40633</v>
      </c>
      <c r="M1" s="662">
        <f t="shared" si="0"/>
        <v>40724</v>
      </c>
      <c r="N1" s="662">
        <f t="shared" si="0"/>
        <v>40816</v>
      </c>
      <c r="O1" s="663">
        <f t="shared" si="0"/>
        <v>40908</v>
      </c>
      <c r="P1" s="663">
        <f t="shared" si="0"/>
        <v>40999</v>
      </c>
      <c r="Q1" s="663">
        <f t="shared" si="0"/>
        <v>41090</v>
      </c>
      <c r="R1" s="663">
        <f t="shared" si="0"/>
        <v>41182</v>
      </c>
      <c r="S1" s="663">
        <f t="shared" si="0"/>
        <v>41274</v>
      </c>
      <c r="T1" s="663">
        <f t="shared" si="0"/>
        <v>41364</v>
      </c>
      <c r="U1" s="663">
        <f t="shared" si="0"/>
        <v>41455</v>
      </c>
      <c r="V1" s="663">
        <f t="shared" si="0"/>
        <v>41547</v>
      </c>
      <c r="W1" s="663">
        <f t="shared" si="0"/>
        <v>41639</v>
      </c>
      <c r="X1" s="663">
        <f t="shared" si="0"/>
        <v>41729</v>
      </c>
      <c r="Y1" s="663">
        <f t="shared" si="0"/>
        <v>41820</v>
      </c>
      <c r="Z1" s="663">
        <f t="shared" si="0"/>
        <v>41912</v>
      </c>
      <c r="AA1" s="663">
        <f t="shared" si="0"/>
        <v>42004</v>
      </c>
      <c r="AB1" s="663">
        <f t="shared" si="0"/>
        <v>42094</v>
      </c>
      <c r="AC1" s="663">
        <f t="shared" si="0"/>
        <v>42185</v>
      </c>
      <c r="AD1" s="663">
        <f t="shared" si="0"/>
        <v>42277</v>
      </c>
      <c r="AE1" s="663">
        <f t="shared" si="0"/>
        <v>42369</v>
      </c>
      <c r="AF1" s="663">
        <f t="shared" si="0"/>
        <v>42460</v>
      </c>
      <c r="AG1" s="663">
        <f t="shared" si="0"/>
        <v>42551</v>
      </c>
      <c r="AH1" s="663">
        <f t="shared" si="0"/>
        <v>42643</v>
      </c>
      <c r="AI1" s="663">
        <f t="shared" si="0"/>
        <v>42735</v>
      </c>
      <c r="AJ1" s="663">
        <f t="shared" si="0"/>
        <v>42825</v>
      </c>
      <c r="AK1" s="663">
        <f t="shared" si="0"/>
        <v>42916</v>
      </c>
      <c r="AL1" s="663">
        <f t="shared" si="0"/>
        <v>43008</v>
      </c>
      <c r="AM1" s="663">
        <f t="shared" si="0"/>
        <v>43100</v>
      </c>
      <c r="AN1" s="663">
        <f t="shared" ref="AN1:BL1" si="1">EOMONTH(AM1,3)</f>
        <v>43190</v>
      </c>
      <c r="AO1" s="663">
        <f t="shared" si="1"/>
        <v>43281</v>
      </c>
      <c r="AP1" s="663">
        <f t="shared" si="1"/>
        <v>43373</v>
      </c>
      <c r="AQ1" s="662">
        <f t="shared" si="1"/>
        <v>43465</v>
      </c>
      <c r="AR1" s="662">
        <f t="shared" si="1"/>
        <v>43555</v>
      </c>
      <c r="AS1" s="662">
        <f t="shared" si="1"/>
        <v>43646</v>
      </c>
      <c r="AT1" s="662">
        <f t="shared" si="1"/>
        <v>43738</v>
      </c>
      <c r="AU1" s="662">
        <f t="shared" si="1"/>
        <v>43830</v>
      </c>
      <c r="AV1" s="662">
        <f t="shared" si="1"/>
        <v>43921</v>
      </c>
      <c r="AW1" s="662">
        <f t="shared" si="1"/>
        <v>44012</v>
      </c>
      <c r="AX1" s="662">
        <f t="shared" si="1"/>
        <v>44104</v>
      </c>
      <c r="AY1" s="662">
        <f t="shared" si="1"/>
        <v>44196</v>
      </c>
      <c r="AZ1" s="662">
        <f t="shared" si="1"/>
        <v>44286</v>
      </c>
      <c r="BA1" s="662">
        <f t="shared" si="1"/>
        <v>44377</v>
      </c>
      <c r="BB1" s="662">
        <f t="shared" si="1"/>
        <v>44469</v>
      </c>
      <c r="BC1" s="662">
        <f t="shared" si="1"/>
        <v>44561</v>
      </c>
      <c r="BD1" s="662">
        <f t="shared" si="1"/>
        <v>44651</v>
      </c>
      <c r="BE1" s="662">
        <f t="shared" si="1"/>
        <v>44742</v>
      </c>
      <c r="BF1" s="662">
        <f t="shared" si="1"/>
        <v>44834</v>
      </c>
      <c r="BG1" s="662">
        <f t="shared" si="1"/>
        <v>44926</v>
      </c>
      <c r="BH1" s="662">
        <f t="shared" si="1"/>
        <v>45016</v>
      </c>
      <c r="BI1" s="662">
        <f t="shared" si="1"/>
        <v>45107</v>
      </c>
      <c r="BJ1" s="662">
        <f t="shared" si="1"/>
        <v>45199</v>
      </c>
      <c r="BK1" s="662">
        <f t="shared" si="1"/>
        <v>45291</v>
      </c>
      <c r="BL1" s="662">
        <f t="shared" si="1"/>
        <v>45382</v>
      </c>
    </row>
    <row r="2" spans="1:69">
      <c r="F2" t="s">
        <v>5238</v>
      </c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661"/>
      <c r="W2" s="661"/>
      <c r="X2" s="661"/>
      <c r="Y2" s="661"/>
      <c r="Z2" s="661"/>
      <c r="AA2" s="661"/>
      <c r="AB2" s="661"/>
      <c r="AC2" s="661"/>
      <c r="AD2" s="661"/>
      <c r="AE2" s="661"/>
      <c r="AF2" s="661"/>
      <c r="AG2" s="661"/>
      <c r="AH2" s="661"/>
      <c r="AI2" s="661"/>
      <c r="AJ2" s="661"/>
      <c r="AK2" s="661"/>
      <c r="AL2" s="5"/>
      <c r="AM2" s="5">
        <f t="shared" ref="AM2:BL2" si="2">AM262+AL262+AK262+AJ262</f>
        <v>0</v>
      </c>
      <c r="AN2" s="5">
        <f t="shared" si="2"/>
        <v>0</v>
      </c>
      <c r="AO2" s="5">
        <f t="shared" si="2"/>
        <v>0</v>
      </c>
      <c r="AP2" s="5">
        <f t="shared" si="2"/>
        <v>0</v>
      </c>
      <c r="AQ2" s="5">
        <f t="shared" si="2"/>
        <v>0</v>
      </c>
      <c r="AR2" s="5">
        <f t="shared" si="2"/>
        <v>0</v>
      </c>
      <c r="AS2" s="5">
        <f t="shared" si="2"/>
        <v>0</v>
      </c>
      <c r="AT2" s="5">
        <f t="shared" si="2"/>
        <v>0</v>
      </c>
      <c r="AU2" s="5">
        <f t="shared" si="2"/>
        <v>0</v>
      </c>
      <c r="AV2" s="5">
        <f t="shared" si="2"/>
        <v>0</v>
      </c>
      <c r="AW2" s="5">
        <f t="shared" si="2"/>
        <v>0</v>
      </c>
      <c r="AX2" s="5">
        <f t="shared" si="2"/>
        <v>0</v>
      </c>
      <c r="AY2" s="5">
        <f t="shared" si="2"/>
        <v>0</v>
      </c>
      <c r="AZ2" s="5">
        <f t="shared" si="2"/>
        <v>0</v>
      </c>
      <c r="BA2" s="5">
        <f t="shared" si="2"/>
        <v>0</v>
      </c>
      <c r="BB2" s="5">
        <f t="shared" si="2"/>
        <v>0</v>
      </c>
      <c r="BC2" s="5">
        <f t="shared" si="2"/>
        <v>0</v>
      </c>
      <c r="BD2" s="5">
        <f t="shared" si="2"/>
        <v>0</v>
      </c>
      <c r="BE2" s="5">
        <f t="shared" si="2"/>
        <v>0</v>
      </c>
      <c r="BF2" s="5">
        <f t="shared" si="2"/>
        <v>0</v>
      </c>
      <c r="BG2" s="5">
        <f t="shared" si="2"/>
        <v>0</v>
      </c>
      <c r="BH2" s="5">
        <f t="shared" si="2"/>
        <v>0</v>
      </c>
      <c r="BI2" s="5">
        <f t="shared" si="2"/>
        <v>0</v>
      </c>
      <c r="BJ2" s="5">
        <f t="shared" si="2"/>
        <v>0</v>
      </c>
      <c r="BK2" s="5">
        <f t="shared" si="2"/>
        <v>0</v>
      </c>
      <c r="BL2" s="5">
        <f t="shared" si="2"/>
        <v>0</v>
      </c>
    </row>
    <row r="3" spans="1:69">
      <c r="A3" s="1" t="s">
        <v>506</v>
      </c>
      <c r="B3" s="1"/>
      <c r="C3" s="597" t="s">
        <v>4404</v>
      </c>
      <c r="D3" s="1"/>
      <c r="E3" s="1"/>
      <c r="F3" t="s">
        <v>5237</v>
      </c>
      <c r="G3" s="661"/>
      <c r="H3" s="661"/>
      <c r="I3" s="661"/>
      <c r="J3" s="661"/>
      <c r="K3" s="661"/>
      <c r="L3" s="661"/>
      <c r="M3" s="661"/>
      <c r="N3" s="661"/>
      <c r="O3" s="661"/>
      <c r="P3" s="661"/>
      <c r="Q3" s="661"/>
      <c r="R3" s="661"/>
      <c r="S3" s="661"/>
      <c r="T3" s="661"/>
      <c r="U3" s="661"/>
      <c r="V3" s="661"/>
      <c r="W3" s="661"/>
      <c r="X3" s="661"/>
      <c r="Y3" s="661"/>
      <c r="Z3" s="661"/>
      <c r="AA3" s="661"/>
      <c r="AB3" s="661"/>
      <c r="AC3" s="661"/>
      <c r="AD3" s="661"/>
      <c r="AE3" s="661"/>
      <c r="AF3" s="661"/>
      <c r="AG3" s="661"/>
      <c r="AH3" s="661"/>
      <c r="AI3" s="661"/>
      <c r="AJ3" s="661"/>
      <c r="AK3" s="661"/>
      <c r="AL3" s="661"/>
      <c r="AM3" s="661"/>
      <c r="AN3" s="661"/>
      <c r="AO3" s="5">
        <f t="shared" ref="AO3:BL3" si="3">AO480+AN480+AM480+AL480</f>
        <v>0</v>
      </c>
      <c r="AP3" s="5">
        <f t="shared" si="3"/>
        <v>0</v>
      </c>
      <c r="AQ3" s="5">
        <f t="shared" si="3"/>
        <v>0</v>
      </c>
      <c r="AR3" s="5">
        <f t="shared" si="3"/>
        <v>0</v>
      </c>
      <c r="AS3" s="5">
        <f t="shared" si="3"/>
        <v>0</v>
      </c>
      <c r="AT3" s="5">
        <f t="shared" si="3"/>
        <v>0</v>
      </c>
      <c r="AU3" s="5">
        <f t="shared" si="3"/>
        <v>0</v>
      </c>
      <c r="AV3" s="5">
        <f t="shared" si="3"/>
        <v>0</v>
      </c>
      <c r="AW3" s="5">
        <f t="shared" si="3"/>
        <v>0</v>
      </c>
      <c r="AX3" s="5">
        <f t="shared" si="3"/>
        <v>0</v>
      </c>
      <c r="AY3" s="5">
        <f t="shared" si="3"/>
        <v>0</v>
      </c>
      <c r="AZ3" s="5">
        <f t="shared" si="3"/>
        <v>0</v>
      </c>
      <c r="BA3" s="5">
        <f t="shared" si="3"/>
        <v>0</v>
      </c>
      <c r="BB3" s="5">
        <f t="shared" si="3"/>
        <v>0</v>
      </c>
      <c r="BC3" s="5">
        <f t="shared" si="3"/>
        <v>0</v>
      </c>
      <c r="BD3" s="5">
        <f t="shared" si="3"/>
        <v>0</v>
      </c>
      <c r="BE3" s="5">
        <f t="shared" si="3"/>
        <v>0</v>
      </c>
      <c r="BF3" s="5">
        <f t="shared" si="3"/>
        <v>0</v>
      </c>
      <c r="BG3" s="5">
        <f t="shared" si="3"/>
        <v>0</v>
      </c>
      <c r="BH3" s="5">
        <f t="shared" si="3"/>
        <v>0</v>
      </c>
      <c r="BI3" s="5">
        <f t="shared" si="3"/>
        <v>0</v>
      </c>
      <c r="BJ3" s="5">
        <f t="shared" si="3"/>
        <v>0</v>
      </c>
      <c r="BK3" s="5">
        <f t="shared" si="3"/>
        <v>0</v>
      </c>
      <c r="BL3" s="5">
        <f t="shared" si="3"/>
        <v>0</v>
      </c>
    </row>
    <row r="4" spans="1:69">
      <c r="A4" s="2" t="s">
        <v>4403</v>
      </c>
      <c r="B4" s="2" t="str">
        <f>'#보고서'!$B$2</f>
        <v>A200470</v>
      </c>
      <c r="C4" s="658" t="s">
        <v>1</v>
      </c>
      <c r="F4" t="s">
        <v>5236</v>
      </c>
      <c r="AJ4" s="661"/>
      <c r="AK4" s="661"/>
      <c r="AL4" s="661"/>
      <c r="AM4" s="661"/>
      <c r="AN4" s="661"/>
      <c r="AO4" s="5">
        <f t="shared" ref="AO4:BL4" si="4">AO506+AN506+AM506+AL506</f>
        <v>0</v>
      </c>
      <c r="AP4" s="5">
        <f t="shared" si="4"/>
        <v>0</v>
      </c>
      <c r="AQ4" s="5">
        <f t="shared" si="4"/>
        <v>0</v>
      </c>
      <c r="AR4" s="5">
        <f t="shared" si="4"/>
        <v>0</v>
      </c>
      <c r="AS4" s="5">
        <f t="shared" si="4"/>
        <v>0</v>
      </c>
      <c r="AT4" s="5">
        <f t="shared" si="4"/>
        <v>0</v>
      </c>
      <c r="AU4" s="5">
        <f t="shared" si="4"/>
        <v>0</v>
      </c>
      <c r="AV4" s="5">
        <f t="shared" si="4"/>
        <v>0</v>
      </c>
      <c r="AW4" s="5">
        <f t="shared" si="4"/>
        <v>0</v>
      </c>
      <c r="AX4" s="5">
        <f t="shared" si="4"/>
        <v>0</v>
      </c>
      <c r="AY4" s="5">
        <f t="shared" si="4"/>
        <v>0</v>
      </c>
      <c r="AZ4" s="5">
        <f t="shared" si="4"/>
        <v>0</v>
      </c>
      <c r="BA4" s="5">
        <f t="shared" si="4"/>
        <v>0</v>
      </c>
      <c r="BB4" s="5">
        <f t="shared" si="4"/>
        <v>0</v>
      </c>
      <c r="BC4" s="5">
        <f t="shared" si="4"/>
        <v>0</v>
      </c>
      <c r="BD4" s="5">
        <f t="shared" si="4"/>
        <v>0</v>
      </c>
      <c r="BE4" s="5">
        <f t="shared" si="4"/>
        <v>0</v>
      </c>
      <c r="BF4" s="5">
        <f t="shared" si="4"/>
        <v>0</v>
      </c>
      <c r="BG4" s="5">
        <f t="shared" si="4"/>
        <v>0</v>
      </c>
      <c r="BH4" s="5">
        <f t="shared" si="4"/>
        <v>0</v>
      </c>
      <c r="BI4" s="5">
        <f t="shared" si="4"/>
        <v>0</v>
      </c>
      <c r="BJ4" s="5">
        <f t="shared" si="4"/>
        <v>0</v>
      </c>
      <c r="BK4" s="5">
        <f t="shared" si="4"/>
        <v>0</v>
      </c>
      <c r="BL4" s="5">
        <f t="shared" si="4"/>
        <v>0</v>
      </c>
    </row>
    <row r="5" spans="1:69">
      <c r="A5" s="7" t="s">
        <v>4402</v>
      </c>
      <c r="B5" s="7" t="s">
        <v>5231</v>
      </c>
      <c r="C5" t="s">
        <v>711</v>
      </c>
      <c r="G5" s="660" t="e">
        <f t="shared" ref="G5:AL5" si="5">G4/G2</f>
        <v>#DIV/0!</v>
      </c>
      <c r="H5" s="660" t="e">
        <f t="shared" si="5"/>
        <v>#DIV/0!</v>
      </c>
      <c r="I5" s="660" t="e">
        <f t="shared" si="5"/>
        <v>#DIV/0!</v>
      </c>
      <c r="J5" s="660" t="e">
        <f t="shared" si="5"/>
        <v>#DIV/0!</v>
      </c>
      <c r="K5" s="660" t="e">
        <f t="shared" si="5"/>
        <v>#DIV/0!</v>
      </c>
      <c r="L5" s="660" t="e">
        <f t="shared" si="5"/>
        <v>#DIV/0!</v>
      </c>
      <c r="M5" s="660" t="e">
        <f t="shared" si="5"/>
        <v>#DIV/0!</v>
      </c>
      <c r="N5" s="660" t="e">
        <f t="shared" si="5"/>
        <v>#DIV/0!</v>
      </c>
      <c r="O5" s="660" t="e">
        <f t="shared" si="5"/>
        <v>#DIV/0!</v>
      </c>
      <c r="P5" s="660" t="e">
        <f t="shared" si="5"/>
        <v>#DIV/0!</v>
      </c>
      <c r="Q5" s="660" t="e">
        <f t="shared" si="5"/>
        <v>#DIV/0!</v>
      </c>
      <c r="R5" s="660" t="e">
        <f t="shared" si="5"/>
        <v>#DIV/0!</v>
      </c>
      <c r="S5" s="660" t="e">
        <f t="shared" si="5"/>
        <v>#DIV/0!</v>
      </c>
      <c r="T5" s="660" t="e">
        <f t="shared" si="5"/>
        <v>#DIV/0!</v>
      </c>
      <c r="U5" s="660" t="e">
        <f t="shared" si="5"/>
        <v>#DIV/0!</v>
      </c>
      <c r="V5" s="660" t="e">
        <f t="shared" si="5"/>
        <v>#DIV/0!</v>
      </c>
      <c r="W5" s="660" t="e">
        <f t="shared" si="5"/>
        <v>#DIV/0!</v>
      </c>
      <c r="X5" s="660" t="e">
        <f t="shared" si="5"/>
        <v>#DIV/0!</v>
      </c>
      <c r="Y5" s="660" t="e">
        <f t="shared" si="5"/>
        <v>#DIV/0!</v>
      </c>
      <c r="Z5" s="660" t="e">
        <f t="shared" si="5"/>
        <v>#DIV/0!</v>
      </c>
      <c r="AA5" s="660" t="e">
        <f t="shared" si="5"/>
        <v>#DIV/0!</v>
      </c>
      <c r="AB5" s="660" t="e">
        <f t="shared" si="5"/>
        <v>#DIV/0!</v>
      </c>
      <c r="AC5" s="660" t="e">
        <f t="shared" si="5"/>
        <v>#DIV/0!</v>
      </c>
      <c r="AD5" s="660" t="e">
        <f t="shared" si="5"/>
        <v>#DIV/0!</v>
      </c>
      <c r="AE5" s="660" t="e">
        <f t="shared" si="5"/>
        <v>#DIV/0!</v>
      </c>
      <c r="AF5" s="660" t="e">
        <f t="shared" si="5"/>
        <v>#DIV/0!</v>
      </c>
      <c r="AG5" s="660" t="e">
        <f t="shared" si="5"/>
        <v>#DIV/0!</v>
      </c>
      <c r="AH5" s="660" t="e">
        <f t="shared" si="5"/>
        <v>#DIV/0!</v>
      </c>
      <c r="AI5" s="660" t="e">
        <f t="shared" si="5"/>
        <v>#DIV/0!</v>
      </c>
      <c r="AJ5" s="660" t="e">
        <f t="shared" si="5"/>
        <v>#DIV/0!</v>
      </c>
      <c r="AK5" s="660" t="e">
        <f t="shared" si="5"/>
        <v>#DIV/0!</v>
      </c>
      <c r="AL5" s="660" t="e">
        <f t="shared" si="5"/>
        <v>#DIV/0!</v>
      </c>
      <c r="AM5" s="660" t="e">
        <f t="shared" ref="AM5:BR5" si="6">AM4/AM2</f>
        <v>#DIV/0!</v>
      </c>
      <c r="AN5" s="660" t="e">
        <f t="shared" si="6"/>
        <v>#DIV/0!</v>
      </c>
      <c r="AO5" s="660" t="e">
        <f t="shared" si="6"/>
        <v>#DIV/0!</v>
      </c>
      <c r="AP5" s="660" t="e">
        <f t="shared" si="6"/>
        <v>#DIV/0!</v>
      </c>
      <c r="AQ5" s="660" t="e">
        <f t="shared" si="6"/>
        <v>#DIV/0!</v>
      </c>
      <c r="AR5" s="660" t="e">
        <f t="shared" si="6"/>
        <v>#DIV/0!</v>
      </c>
      <c r="AS5" s="660" t="e">
        <f t="shared" si="6"/>
        <v>#DIV/0!</v>
      </c>
      <c r="AT5" s="660" t="e">
        <f t="shared" si="6"/>
        <v>#DIV/0!</v>
      </c>
      <c r="AU5" s="660" t="e">
        <f t="shared" si="6"/>
        <v>#DIV/0!</v>
      </c>
      <c r="AV5" s="660" t="e">
        <f t="shared" si="6"/>
        <v>#DIV/0!</v>
      </c>
      <c r="AW5" s="660" t="e">
        <f t="shared" si="6"/>
        <v>#DIV/0!</v>
      </c>
      <c r="AX5" s="660" t="e">
        <f t="shared" si="6"/>
        <v>#DIV/0!</v>
      </c>
      <c r="AY5" s="660" t="e">
        <f t="shared" si="6"/>
        <v>#DIV/0!</v>
      </c>
      <c r="AZ5" s="660" t="e">
        <f t="shared" si="6"/>
        <v>#DIV/0!</v>
      </c>
      <c r="BA5" s="660" t="e">
        <f t="shared" si="6"/>
        <v>#DIV/0!</v>
      </c>
      <c r="BB5" s="660" t="e">
        <f t="shared" si="6"/>
        <v>#DIV/0!</v>
      </c>
      <c r="BC5" s="660" t="e">
        <f t="shared" si="6"/>
        <v>#DIV/0!</v>
      </c>
      <c r="BD5" s="660" t="e">
        <f t="shared" si="6"/>
        <v>#DIV/0!</v>
      </c>
      <c r="BE5" s="660" t="e">
        <f t="shared" si="6"/>
        <v>#DIV/0!</v>
      </c>
      <c r="BF5" s="660" t="e">
        <f t="shared" si="6"/>
        <v>#DIV/0!</v>
      </c>
      <c r="BG5" s="660" t="e">
        <f t="shared" si="6"/>
        <v>#DIV/0!</v>
      </c>
      <c r="BH5" s="660" t="e">
        <f t="shared" si="6"/>
        <v>#DIV/0!</v>
      </c>
      <c r="BI5" s="660" t="e">
        <f t="shared" si="6"/>
        <v>#DIV/0!</v>
      </c>
      <c r="BJ5" s="660" t="e">
        <f t="shared" si="6"/>
        <v>#DIV/0!</v>
      </c>
      <c r="BK5" s="660" t="e">
        <f t="shared" si="6"/>
        <v>#DIV/0!</v>
      </c>
      <c r="BL5" s="660" t="e">
        <f t="shared" si="6"/>
        <v>#DIV/0!</v>
      </c>
    </row>
    <row r="6" spans="1:69">
      <c r="A6" s="7" t="s">
        <v>2</v>
      </c>
      <c r="B6" s="7" t="s">
        <v>5235</v>
      </c>
      <c r="C6" t="s">
        <v>4398</v>
      </c>
      <c r="F6" t="s">
        <v>442</v>
      </c>
      <c r="G6">
        <f t="shared" ref="G6:AL6" si="7">G262</f>
        <v>0</v>
      </c>
      <c r="H6">
        <f t="shared" si="7"/>
        <v>0</v>
      </c>
      <c r="I6">
        <f t="shared" si="7"/>
        <v>0</v>
      </c>
      <c r="J6">
        <f t="shared" si="7"/>
        <v>0</v>
      </c>
      <c r="K6">
        <f t="shared" si="7"/>
        <v>0</v>
      </c>
      <c r="L6">
        <f t="shared" si="7"/>
        <v>0</v>
      </c>
      <c r="M6">
        <f t="shared" si="7"/>
        <v>0</v>
      </c>
      <c r="N6">
        <f t="shared" si="7"/>
        <v>0</v>
      </c>
      <c r="O6">
        <f t="shared" si="7"/>
        <v>0</v>
      </c>
      <c r="P6">
        <f t="shared" si="7"/>
        <v>0</v>
      </c>
      <c r="Q6">
        <f t="shared" si="7"/>
        <v>0</v>
      </c>
      <c r="R6">
        <f t="shared" si="7"/>
        <v>0</v>
      </c>
      <c r="S6">
        <f t="shared" si="7"/>
        <v>0</v>
      </c>
      <c r="T6">
        <f t="shared" si="7"/>
        <v>0</v>
      </c>
      <c r="U6">
        <f t="shared" si="7"/>
        <v>0</v>
      </c>
      <c r="V6">
        <f t="shared" si="7"/>
        <v>0</v>
      </c>
      <c r="W6">
        <f t="shared" si="7"/>
        <v>0</v>
      </c>
      <c r="X6">
        <f t="shared" si="7"/>
        <v>0</v>
      </c>
      <c r="Y6">
        <f t="shared" si="7"/>
        <v>0</v>
      </c>
      <c r="Z6">
        <f t="shared" si="7"/>
        <v>0</v>
      </c>
      <c r="AA6">
        <f t="shared" si="7"/>
        <v>0</v>
      </c>
      <c r="AB6">
        <f t="shared" si="7"/>
        <v>0</v>
      </c>
      <c r="AC6">
        <f t="shared" si="7"/>
        <v>0</v>
      </c>
      <c r="AD6">
        <f t="shared" si="7"/>
        <v>0</v>
      </c>
      <c r="AE6">
        <f t="shared" si="7"/>
        <v>0</v>
      </c>
      <c r="AF6">
        <f t="shared" si="7"/>
        <v>0</v>
      </c>
      <c r="AG6">
        <f t="shared" si="7"/>
        <v>0</v>
      </c>
      <c r="AH6">
        <f t="shared" si="7"/>
        <v>0</v>
      </c>
      <c r="AI6">
        <f t="shared" si="7"/>
        <v>0</v>
      </c>
      <c r="AJ6">
        <f t="shared" si="7"/>
        <v>0</v>
      </c>
      <c r="AK6">
        <f t="shared" si="7"/>
        <v>0</v>
      </c>
      <c r="AL6">
        <f t="shared" si="7"/>
        <v>0</v>
      </c>
      <c r="AM6">
        <f t="shared" ref="AM6:BL6" si="8">AM262</f>
        <v>0</v>
      </c>
      <c r="AN6">
        <f t="shared" si="8"/>
        <v>0</v>
      </c>
      <c r="AO6">
        <f t="shared" si="8"/>
        <v>0</v>
      </c>
      <c r="AP6">
        <f t="shared" si="8"/>
        <v>0</v>
      </c>
      <c r="AQ6">
        <f t="shared" si="8"/>
        <v>0</v>
      </c>
      <c r="AR6">
        <f t="shared" si="8"/>
        <v>0</v>
      </c>
      <c r="AS6">
        <f t="shared" si="8"/>
        <v>0</v>
      </c>
      <c r="AT6">
        <f t="shared" si="8"/>
        <v>0</v>
      </c>
      <c r="AU6">
        <f t="shared" si="8"/>
        <v>0</v>
      </c>
      <c r="AV6">
        <f t="shared" si="8"/>
        <v>0</v>
      </c>
      <c r="AW6">
        <f t="shared" si="8"/>
        <v>0</v>
      </c>
      <c r="AX6">
        <f t="shared" si="8"/>
        <v>0</v>
      </c>
      <c r="AY6">
        <f t="shared" si="8"/>
        <v>0</v>
      </c>
      <c r="AZ6">
        <f t="shared" si="8"/>
        <v>0</v>
      </c>
      <c r="BA6">
        <f t="shared" si="8"/>
        <v>0</v>
      </c>
      <c r="BB6">
        <f t="shared" si="8"/>
        <v>0</v>
      </c>
      <c r="BC6">
        <f t="shared" si="8"/>
        <v>0</v>
      </c>
      <c r="BD6">
        <f t="shared" si="8"/>
        <v>0</v>
      </c>
      <c r="BE6">
        <f t="shared" si="8"/>
        <v>0</v>
      </c>
      <c r="BF6">
        <f t="shared" si="8"/>
        <v>0</v>
      </c>
      <c r="BG6">
        <f t="shared" si="8"/>
        <v>0</v>
      </c>
      <c r="BH6">
        <f t="shared" si="8"/>
        <v>0</v>
      </c>
      <c r="BI6">
        <f t="shared" si="8"/>
        <v>0</v>
      </c>
      <c r="BJ6">
        <f t="shared" si="8"/>
        <v>0</v>
      </c>
      <c r="BK6">
        <f t="shared" si="8"/>
        <v>0</v>
      </c>
      <c r="BL6">
        <f t="shared" si="8"/>
        <v>0</v>
      </c>
    </row>
    <row r="7" spans="1:69">
      <c r="A7" s="7" t="s">
        <v>3</v>
      </c>
      <c r="B7" s="7">
        <v>2009</v>
      </c>
      <c r="C7" t="s">
        <v>4397</v>
      </c>
      <c r="F7" t="s">
        <v>439</v>
      </c>
      <c r="G7">
        <f t="shared" ref="G7:AL7" si="9">G319</f>
        <v>0</v>
      </c>
      <c r="H7">
        <f t="shared" si="9"/>
        <v>0</v>
      </c>
      <c r="I7">
        <f t="shared" si="9"/>
        <v>0</v>
      </c>
      <c r="J7">
        <f t="shared" si="9"/>
        <v>0</v>
      </c>
      <c r="K7">
        <f t="shared" si="9"/>
        <v>0</v>
      </c>
      <c r="L7">
        <f t="shared" si="9"/>
        <v>0</v>
      </c>
      <c r="M7">
        <f t="shared" si="9"/>
        <v>0</v>
      </c>
      <c r="N7">
        <f t="shared" si="9"/>
        <v>0</v>
      </c>
      <c r="O7">
        <f t="shared" si="9"/>
        <v>0</v>
      </c>
      <c r="P7">
        <f t="shared" si="9"/>
        <v>0</v>
      </c>
      <c r="Q7">
        <f t="shared" si="9"/>
        <v>0</v>
      </c>
      <c r="R7">
        <f t="shared" si="9"/>
        <v>0</v>
      </c>
      <c r="S7">
        <f t="shared" si="9"/>
        <v>0</v>
      </c>
      <c r="T7">
        <f t="shared" si="9"/>
        <v>0</v>
      </c>
      <c r="U7">
        <f t="shared" si="9"/>
        <v>0</v>
      </c>
      <c r="V7">
        <f t="shared" si="9"/>
        <v>0</v>
      </c>
      <c r="W7">
        <f t="shared" si="9"/>
        <v>0</v>
      </c>
      <c r="X7">
        <f t="shared" si="9"/>
        <v>0</v>
      </c>
      <c r="Y7">
        <f t="shared" si="9"/>
        <v>0</v>
      </c>
      <c r="Z7">
        <f t="shared" si="9"/>
        <v>0</v>
      </c>
      <c r="AA7">
        <f t="shared" si="9"/>
        <v>0</v>
      </c>
      <c r="AB7">
        <f t="shared" si="9"/>
        <v>0</v>
      </c>
      <c r="AC7">
        <f t="shared" si="9"/>
        <v>0</v>
      </c>
      <c r="AD7">
        <f t="shared" si="9"/>
        <v>0</v>
      </c>
      <c r="AE7">
        <f t="shared" si="9"/>
        <v>0</v>
      </c>
      <c r="AF7">
        <f t="shared" si="9"/>
        <v>0</v>
      </c>
      <c r="AG7">
        <f t="shared" si="9"/>
        <v>0</v>
      </c>
      <c r="AH7">
        <f t="shared" si="9"/>
        <v>0</v>
      </c>
      <c r="AI7">
        <f t="shared" si="9"/>
        <v>0</v>
      </c>
      <c r="AJ7">
        <f t="shared" si="9"/>
        <v>0</v>
      </c>
      <c r="AK7">
        <f t="shared" si="9"/>
        <v>0</v>
      </c>
      <c r="AL7">
        <f t="shared" si="9"/>
        <v>0</v>
      </c>
      <c r="AM7">
        <f t="shared" ref="AM7:BL7" si="10">AM319</f>
        <v>0</v>
      </c>
      <c r="AN7">
        <f t="shared" si="10"/>
        <v>0</v>
      </c>
      <c r="AO7">
        <f t="shared" si="10"/>
        <v>0</v>
      </c>
      <c r="AP7">
        <f t="shared" si="10"/>
        <v>0</v>
      </c>
      <c r="AQ7">
        <f t="shared" si="10"/>
        <v>0</v>
      </c>
      <c r="AR7">
        <f t="shared" si="10"/>
        <v>0</v>
      </c>
      <c r="AS7">
        <f t="shared" si="10"/>
        <v>0</v>
      </c>
      <c r="AT7">
        <f t="shared" si="10"/>
        <v>0</v>
      </c>
      <c r="AU7">
        <f t="shared" si="10"/>
        <v>0</v>
      </c>
      <c r="AV7">
        <f t="shared" si="10"/>
        <v>0</v>
      </c>
      <c r="AW7">
        <f t="shared" si="10"/>
        <v>0</v>
      </c>
      <c r="AX7">
        <f t="shared" si="10"/>
        <v>0</v>
      </c>
      <c r="AY7">
        <f t="shared" si="10"/>
        <v>0</v>
      </c>
      <c r="AZ7">
        <f t="shared" si="10"/>
        <v>0</v>
      </c>
      <c r="BA7">
        <f t="shared" si="10"/>
        <v>0</v>
      </c>
      <c r="BB7">
        <f t="shared" si="10"/>
        <v>0</v>
      </c>
      <c r="BC7">
        <f t="shared" si="10"/>
        <v>0</v>
      </c>
      <c r="BD7">
        <f t="shared" si="10"/>
        <v>0</v>
      </c>
      <c r="BE7">
        <f t="shared" si="10"/>
        <v>0</v>
      </c>
      <c r="BF7">
        <f t="shared" si="10"/>
        <v>0</v>
      </c>
      <c r="BG7">
        <f t="shared" si="10"/>
        <v>0</v>
      </c>
      <c r="BH7">
        <f t="shared" si="10"/>
        <v>0</v>
      </c>
      <c r="BI7">
        <f t="shared" si="10"/>
        <v>0</v>
      </c>
      <c r="BJ7">
        <f t="shared" si="10"/>
        <v>0</v>
      </c>
      <c r="BK7">
        <f t="shared" si="10"/>
        <v>0</v>
      </c>
      <c r="BL7">
        <f t="shared" si="10"/>
        <v>0</v>
      </c>
    </row>
    <row r="8" spans="1:69">
      <c r="A8" s="3" t="s">
        <v>4</v>
      </c>
      <c r="B8" s="3" t="s">
        <v>5229</v>
      </c>
      <c r="C8" s="657" t="s">
        <v>5233</v>
      </c>
      <c r="G8" s="660" t="e">
        <f t="shared" ref="G8:AL8" si="11">G7/G6</f>
        <v>#DIV/0!</v>
      </c>
      <c r="H8" s="660" t="e">
        <f t="shared" si="11"/>
        <v>#DIV/0!</v>
      </c>
      <c r="I8" s="660" t="e">
        <f t="shared" si="11"/>
        <v>#DIV/0!</v>
      </c>
      <c r="J8" s="660" t="e">
        <f t="shared" si="11"/>
        <v>#DIV/0!</v>
      </c>
      <c r="K8" s="660" t="e">
        <f t="shared" si="11"/>
        <v>#DIV/0!</v>
      </c>
      <c r="L8" s="660" t="e">
        <f t="shared" si="11"/>
        <v>#DIV/0!</v>
      </c>
      <c r="M8" s="660" t="e">
        <f t="shared" si="11"/>
        <v>#DIV/0!</v>
      </c>
      <c r="N8" s="660" t="e">
        <f t="shared" si="11"/>
        <v>#DIV/0!</v>
      </c>
      <c r="O8" s="660" t="e">
        <f t="shared" si="11"/>
        <v>#DIV/0!</v>
      </c>
      <c r="P8" s="660" t="e">
        <f t="shared" si="11"/>
        <v>#DIV/0!</v>
      </c>
      <c r="Q8" s="660" t="e">
        <f t="shared" si="11"/>
        <v>#DIV/0!</v>
      </c>
      <c r="R8" s="660" t="e">
        <f t="shared" si="11"/>
        <v>#DIV/0!</v>
      </c>
      <c r="S8" s="660" t="e">
        <f t="shared" si="11"/>
        <v>#DIV/0!</v>
      </c>
      <c r="T8" s="660" t="e">
        <f t="shared" si="11"/>
        <v>#DIV/0!</v>
      </c>
      <c r="U8" s="660" t="e">
        <f t="shared" si="11"/>
        <v>#DIV/0!</v>
      </c>
      <c r="V8" s="660" t="e">
        <f t="shared" si="11"/>
        <v>#DIV/0!</v>
      </c>
      <c r="W8" s="660" t="e">
        <f t="shared" si="11"/>
        <v>#DIV/0!</v>
      </c>
      <c r="X8" s="660" t="e">
        <f t="shared" si="11"/>
        <v>#DIV/0!</v>
      </c>
      <c r="Y8" s="660" t="e">
        <f t="shared" si="11"/>
        <v>#DIV/0!</v>
      </c>
      <c r="Z8" s="660" t="e">
        <f t="shared" si="11"/>
        <v>#DIV/0!</v>
      </c>
      <c r="AA8" s="660" t="e">
        <f t="shared" si="11"/>
        <v>#DIV/0!</v>
      </c>
      <c r="AB8" s="660" t="e">
        <f t="shared" si="11"/>
        <v>#DIV/0!</v>
      </c>
      <c r="AC8" s="660" t="e">
        <f t="shared" si="11"/>
        <v>#DIV/0!</v>
      </c>
      <c r="AD8" s="660" t="e">
        <f t="shared" si="11"/>
        <v>#DIV/0!</v>
      </c>
      <c r="AE8" s="660" t="e">
        <f t="shared" si="11"/>
        <v>#DIV/0!</v>
      </c>
      <c r="AF8" s="660" t="e">
        <f t="shared" si="11"/>
        <v>#DIV/0!</v>
      </c>
      <c r="AG8" s="660" t="e">
        <f t="shared" si="11"/>
        <v>#DIV/0!</v>
      </c>
      <c r="AH8" s="660" t="e">
        <f t="shared" si="11"/>
        <v>#DIV/0!</v>
      </c>
      <c r="AI8" s="660" t="e">
        <f t="shared" si="11"/>
        <v>#DIV/0!</v>
      </c>
      <c r="AJ8" s="660" t="e">
        <f t="shared" si="11"/>
        <v>#DIV/0!</v>
      </c>
      <c r="AK8" s="660" t="e">
        <f t="shared" si="11"/>
        <v>#DIV/0!</v>
      </c>
      <c r="AL8" s="660" t="e">
        <f t="shared" si="11"/>
        <v>#DIV/0!</v>
      </c>
      <c r="AM8" s="660" t="e">
        <f t="shared" ref="AM8:BR8" si="12">AM7/AM6</f>
        <v>#DIV/0!</v>
      </c>
      <c r="AN8" s="660" t="e">
        <f t="shared" si="12"/>
        <v>#DIV/0!</v>
      </c>
      <c r="AO8" s="660" t="e">
        <f t="shared" si="12"/>
        <v>#DIV/0!</v>
      </c>
      <c r="AP8" s="660" t="e">
        <f t="shared" si="12"/>
        <v>#DIV/0!</v>
      </c>
      <c r="AQ8" s="660" t="e">
        <f t="shared" si="12"/>
        <v>#DIV/0!</v>
      </c>
      <c r="AR8" s="660" t="e">
        <f t="shared" si="12"/>
        <v>#DIV/0!</v>
      </c>
      <c r="AS8" s="660" t="e">
        <f t="shared" si="12"/>
        <v>#DIV/0!</v>
      </c>
      <c r="AT8" s="660" t="e">
        <f t="shared" si="12"/>
        <v>#DIV/0!</v>
      </c>
      <c r="AU8" s="660" t="e">
        <f t="shared" si="12"/>
        <v>#DIV/0!</v>
      </c>
      <c r="AV8" s="660" t="e">
        <f t="shared" si="12"/>
        <v>#DIV/0!</v>
      </c>
      <c r="AW8" s="660" t="e">
        <f t="shared" si="12"/>
        <v>#DIV/0!</v>
      </c>
      <c r="AX8" s="660" t="e">
        <f t="shared" si="12"/>
        <v>#DIV/0!</v>
      </c>
      <c r="AY8" s="660" t="e">
        <f t="shared" si="12"/>
        <v>#DIV/0!</v>
      </c>
      <c r="AZ8" s="660" t="e">
        <f t="shared" si="12"/>
        <v>#DIV/0!</v>
      </c>
      <c r="BA8" s="660" t="e">
        <f t="shared" si="12"/>
        <v>#DIV/0!</v>
      </c>
      <c r="BB8" s="660" t="e">
        <f t="shared" si="12"/>
        <v>#DIV/0!</v>
      </c>
      <c r="BC8" s="660" t="e">
        <f t="shared" si="12"/>
        <v>#DIV/0!</v>
      </c>
      <c r="BD8" s="660" t="e">
        <f t="shared" si="12"/>
        <v>#DIV/0!</v>
      </c>
      <c r="BE8" s="660" t="e">
        <f t="shared" si="12"/>
        <v>#DIV/0!</v>
      </c>
      <c r="BF8" s="660" t="e">
        <f t="shared" si="12"/>
        <v>#DIV/0!</v>
      </c>
      <c r="BG8" s="660" t="e">
        <f t="shared" si="12"/>
        <v>#DIV/0!</v>
      </c>
      <c r="BH8" s="660" t="e">
        <f t="shared" si="12"/>
        <v>#DIV/0!</v>
      </c>
      <c r="BI8" s="660" t="e">
        <f t="shared" si="12"/>
        <v>#DIV/0!</v>
      </c>
      <c r="BJ8" s="660" t="e">
        <f t="shared" si="12"/>
        <v>#DIV/0!</v>
      </c>
      <c r="BK8" s="660" t="e">
        <f t="shared" si="12"/>
        <v>#DIV/0!</v>
      </c>
      <c r="BL8" s="660" t="e">
        <f t="shared" si="12"/>
        <v>#DIV/0!</v>
      </c>
    </row>
    <row r="9" spans="1:69">
      <c r="A9" s="656" t="s">
        <v>5224</v>
      </c>
      <c r="C9" s="655"/>
      <c r="H9" s="660"/>
      <c r="I9" s="660"/>
      <c r="J9" s="660"/>
      <c r="K9" s="660"/>
      <c r="L9" s="660"/>
      <c r="M9" s="660"/>
      <c r="N9" s="660"/>
      <c r="O9" s="660"/>
      <c r="P9" s="660"/>
      <c r="Q9" s="660"/>
      <c r="R9" s="660"/>
      <c r="S9" s="660"/>
      <c r="T9" s="660"/>
      <c r="U9" s="660"/>
      <c r="V9" s="660"/>
      <c r="W9" s="660"/>
      <c r="X9" s="660"/>
      <c r="Y9" s="660"/>
      <c r="Z9" s="660"/>
      <c r="AA9" s="660"/>
      <c r="AB9" s="660"/>
      <c r="AC9" s="660"/>
      <c r="AD9" s="660"/>
      <c r="AE9" s="660"/>
      <c r="AF9" s="660"/>
      <c r="AG9" s="660"/>
      <c r="AH9" s="660"/>
      <c r="AI9" s="660"/>
      <c r="AJ9" s="660"/>
      <c r="AK9" s="660"/>
      <c r="AL9" s="660"/>
      <c r="AM9" s="660"/>
      <c r="AN9" s="660"/>
      <c r="AO9" s="660"/>
      <c r="AP9" s="660"/>
      <c r="AQ9" s="660"/>
      <c r="AR9" s="660"/>
      <c r="AS9" s="660"/>
      <c r="AT9" s="660"/>
      <c r="AU9" s="660"/>
      <c r="AV9" s="660"/>
      <c r="AW9" s="660"/>
      <c r="AX9" s="660"/>
      <c r="AY9" s="660"/>
      <c r="AZ9" s="660"/>
    </row>
    <row r="10" spans="1:69">
      <c r="A10" s="654" t="s">
        <v>4393</v>
      </c>
      <c r="B10" s="654" t="s">
        <v>4392</v>
      </c>
      <c r="C10" s="654" t="s">
        <v>4391</v>
      </c>
      <c r="D10" s="653">
        <v>2009.03</v>
      </c>
      <c r="E10" s="653">
        <v>2009.06</v>
      </c>
      <c r="F10" s="653">
        <v>2009.09</v>
      </c>
      <c r="G10" s="653">
        <v>2009.12</v>
      </c>
      <c r="H10" s="653">
        <v>2010.03</v>
      </c>
      <c r="I10" s="653">
        <v>2010.06</v>
      </c>
      <c r="J10" s="653">
        <v>2010.09</v>
      </c>
      <c r="K10" s="653">
        <v>2010.12</v>
      </c>
      <c r="L10" s="653">
        <v>2011.03</v>
      </c>
      <c r="M10" s="653">
        <v>2011.06</v>
      </c>
      <c r="N10" s="653">
        <v>2011.09</v>
      </c>
      <c r="O10" s="653">
        <v>2011.12</v>
      </c>
      <c r="P10" s="653">
        <v>2012.03</v>
      </c>
      <c r="Q10" s="653">
        <v>2012.06</v>
      </c>
      <c r="R10" s="653">
        <v>2012.09</v>
      </c>
      <c r="S10" s="653">
        <v>2012.12</v>
      </c>
      <c r="T10" s="653">
        <v>2013.03</v>
      </c>
      <c r="U10" s="653">
        <v>2013.06</v>
      </c>
      <c r="V10" s="653">
        <v>2013.09</v>
      </c>
      <c r="W10" s="653">
        <v>2013.12</v>
      </c>
      <c r="X10" s="653">
        <v>2014.03</v>
      </c>
      <c r="Y10" s="653">
        <v>2014.06</v>
      </c>
      <c r="Z10" s="653">
        <v>2014.09</v>
      </c>
      <c r="AA10" s="653">
        <v>2014.12</v>
      </c>
      <c r="AB10" s="653">
        <v>2015.03</v>
      </c>
      <c r="AC10" s="653">
        <v>2015.06</v>
      </c>
      <c r="AD10" s="653">
        <v>2015.09</v>
      </c>
      <c r="AE10" s="653">
        <v>2015.12</v>
      </c>
      <c r="AF10" s="653">
        <v>2016.03</v>
      </c>
      <c r="AG10" s="653">
        <v>2016.06</v>
      </c>
      <c r="AH10" s="653">
        <v>2016.09</v>
      </c>
      <c r="AI10" s="653">
        <v>2016.12</v>
      </c>
      <c r="AJ10" s="653">
        <v>2017.03</v>
      </c>
      <c r="AK10" s="653">
        <v>2017.06</v>
      </c>
      <c r="AL10" s="653">
        <v>2017.09</v>
      </c>
      <c r="AM10" s="653">
        <v>2017.12</v>
      </c>
      <c r="AN10" s="653">
        <v>2018.03</v>
      </c>
      <c r="AO10" s="653">
        <v>2018.06</v>
      </c>
      <c r="AP10" s="653">
        <v>2018.09</v>
      </c>
      <c r="AQ10" s="653">
        <v>2018.12</v>
      </c>
      <c r="AR10" s="653">
        <v>2019.03</v>
      </c>
      <c r="AS10" s="653">
        <v>2019.06</v>
      </c>
      <c r="AT10" s="653">
        <v>2019.09</v>
      </c>
      <c r="AU10" s="653">
        <v>2019.12</v>
      </c>
      <c r="AV10" s="653">
        <v>2020.03</v>
      </c>
      <c r="AW10" s="653">
        <v>2020.06</v>
      </c>
      <c r="AX10" s="653">
        <v>2020.09</v>
      </c>
      <c r="AY10" s="653">
        <v>2020.12</v>
      </c>
      <c r="AZ10" s="653">
        <v>2021.03</v>
      </c>
      <c r="BA10" s="653">
        <v>2021.06</v>
      </c>
      <c r="BB10" s="653">
        <v>2021.09</v>
      </c>
      <c r="BC10" s="653">
        <v>2021.12</v>
      </c>
      <c r="BD10" s="653">
        <v>2022.03</v>
      </c>
      <c r="BE10" s="653">
        <v>2022.06</v>
      </c>
      <c r="BF10" s="653">
        <v>2022.09</v>
      </c>
      <c r="BG10" s="653">
        <v>2022.12</v>
      </c>
      <c r="BH10" s="653">
        <v>2023.03</v>
      </c>
      <c r="BI10" s="653">
        <v>2023.06</v>
      </c>
      <c r="BJ10" s="653">
        <v>2023.09</v>
      </c>
      <c r="BK10" s="653">
        <v>2023.12</v>
      </c>
      <c r="BL10" s="653">
        <v>2024.03</v>
      </c>
      <c r="BM10" s="653">
        <v>2024.06</v>
      </c>
      <c r="BN10" s="653">
        <v>2024.09</v>
      </c>
      <c r="BO10" s="653">
        <v>2024.12</v>
      </c>
      <c r="BP10" s="653">
        <v>2025.03</v>
      </c>
      <c r="BQ10" s="653">
        <v>2025.06</v>
      </c>
    </row>
    <row r="11" spans="1:69">
      <c r="A11" s="7" t="s">
        <v>287</v>
      </c>
      <c r="B11" s="7" t="s">
        <v>288</v>
      </c>
      <c r="C11" s="7" t="s">
        <v>773</v>
      </c>
      <c r="AU11"/>
      <c r="AV11"/>
      <c r="AW11"/>
      <c r="AX11"/>
      <c r="AY11"/>
      <c r="AZ11"/>
    </row>
    <row r="12" spans="1:69">
      <c r="A12" s="7" t="s">
        <v>316</v>
      </c>
      <c r="B12" s="7" t="s">
        <v>317</v>
      </c>
      <c r="C12" s="7" t="s">
        <v>773</v>
      </c>
      <c r="AU12"/>
      <c r="AV12"/>
      <c r="AW12"/>
      <c r="AX12"/>
      <c r="AY12"/>
      <c r="AZ12"/>
    </row>
    <row r="13" spans="1:69">
      <c r="A13" s="7" t="s">
        <v>320</v>
      </c>
      <c r="B13" s="7" t="s">
        <v>321</v>
      </c>
      <c r="C13" s="7" t="s">
        <v>773</v>
      </c>
      <c r="AU13"/>
      <c r="AV13"/>
      <c r="AW13"/>
      <c r="AX13"/>
      <c r="AY13"/>
      <c r="AZ13"/>
    </row>
    <row r="14" spans="1:69">
      <c r="A14" s="7" t="s">
        <v>5223</v>
      </c>
      <c r="B14" s="7" t="s">
        <v>4162</v>
      </c>
      <c r="C14" s="7" t="s">
        <v>773</v>
      </c>
      <c r="AU14"/>
      <c r="AV14"/>
      <c r="AW14"/>
      <c r="AX14"/>
      <c r="AY14"/>
      <c r="AZ14"/>
    </row>
    <row r="15" spans="1:69">
      <c r="A15" s="7" t="s">
        <v>5222</v>
      </c>
      <c r="B15" s="7" t="s">
        <v>4159</v>
      </c>
      <c r="C15" s="7" t="s">
        <v>773</v>
      </c>
      <c r="AU15"/>
      <c r="AV15"/>
      <c r="AW15"/>
      <c r="AX15"/>
      <c r="AY15"/>
      <c r="AZ15"/>
    </row>
    <row r="16" spans="1:69">
      <c r="A16" s="7" t="s">
        <v>5221</v>
      </c>
      <c r="B16" s="7" t="s">
        <v>4156</v>
      </c>
      <c r="C16" s="7" t="s">
        <v>773</v>
      </c>
      <c r="AU16"/>
      <c r="AV16"/>
      <c r="AW16"/>
      <c r="AX16"/>
      <c r="AY16"/>
      <c r="AZ16"/>
    </row>
    <row r="17" spans="1:52">
      <c r="A17" s="7" t="s">
        <v>5220</v>
      </c>
      <c r="B17" s="7" t="s">
        <v>4386</v>
      </c>
      <c r="C17" s="7" t="s">
        <v>773</v>
      </c>
      <c r="AU17"/>
      <c r="AV17"/>
      <c r="AW17"/>
      <c r="AX17"/>
      <c r="AY17"/>
      <c r="AZ17"/>
    </row>
    <row r="18" spans="1:52">
      <c r="A18" s="7" t="s">
        <v>5219</v>
      </c>
      <c r="B18" s="7" t="s">
        <v>4150</v>
      </c>
      <c r="C18" s="7" t="s">
        <v>773</v>
      </c>
      <c r="AU18"/>
      <c r="AV18"/>
      <c r="AW18"/>
      <c r="AX18"/>
      <c r="AY18"/>
      <c r="AZ18"/>
    </row>
    <row r="19" spans="1:52">
      <c r="A19" s="7" t="s">
        <v>5218</v>
      </c>
      <c r="B19" s="7" t="s">
        <v>4147</v>
      </c>
      <c r="C19" s="7" t="s">
        <v>773</v>
      </c>
      <c r="AU19"/>
      <c r="AV19"/>
      <c r="AW19"/>
      <c r="AX19"/>
      <c r="AY19"/>
      <c r="AZ19"/>
    </row>
    <row r="20" spans="1:52">
      <c r="A20" s="7" t="s">
        <v>5217</v>
      </c>
      <c r="B20" s="7" t="s">
        <v>4382</v>
      </c>
      <c r="C20" s="7" t="s">
        <v>773</v>
      </c>
      <c r="AU20"/>
      <c r="AV20"/>
      <c r="AW20"/>
      <c r="AX20"/>
      <c r="AY20"/>
      <c r="AZ20"/>
    </row>
    <row r="21" spans="1:52">
      <c r="A21" s="7" t="s">
        <v>5216</v>
      </c>
      <c r="B21" s="7" t="s">
        <v>4138</v>
      </c>
      <c r="C21" s="7" t="s">
        <v>773</v>
      </c>
      <c r="AU21"/>
      <c r="AV21"/>
      <c r="AW21"/>
      <c r="AX21"/>
      <c r="AY21"/>
      <c r="AZ21"/>
    </row>
    <row r="22" spans="1:52">
      <c r="A22" s="7" t="s">
        <v>5215</v>
      </c>
      <c r="B22" s="7" t="s">
        <v>4135</v>
      </c>
      <c r="C22" s="7" t="s">
        <v>773</v>
      </c>
      <c r="AU22"/>
      <c r="AV22"/>
      <c r="AW22"/>
      <c r="AX22"/>
      <c r="AY22"/>
      <c r="AZ22"/>
    </row>
    <row r="23" spans="1:52">
      <c r="A23" s="7" t="s">
        <v>5214</v>
      </c>
      <c r="B23" s="7" t="s">
        <v>4132</v>
      </c>
      <c r="C23" s="7" t="s">
        <v>773</v>
      </c>
      <c r="AU23"/>
      <c r="AV23"/>
      <c r="AW23"/>
      <c r="AX23"/>
      <c r="AY23"/>
      <c r="AZ23"/>
    </row>
    <row r="24" spans="1:52">
      <c r="A24" s="7" t="s">
        <v>5213</v>
      </c>
      <c r="B24" s="7" t="s">
        <v>4129</v>
      </c>
      <c r="C24" s="7" t="s">
        <v>773</v>
      </c>
      <c r="AU24"/>
      <c r="AV24"/>
      <c r="AW24"/>
      <c r="AX24"/>
      <c r="AY24"/>
      <c r="AZ24"/>
    </row>
    <row r="25" spans="1:52">
      <c r="A25" s="7" t="s">
        <v>5212</v>
      </c>
      <c r="B25" s="7" t="s">
        <v>4126</v>
      </c>
      <c r="C25" s="7" t="s">
        <v>773</v>
      </c>
      <c r="AU25"/>
      <c r="AV25"/>
      <c r="AW25"/>
      <c r="AX25"/>
      <c r="AY25"/>
      <c r="AZ25"/>
    </row>
    <row r="26" spans="1:52">
      <c r="A26" s="7" t="s">
        <v>5211</v>
      </c>
      <c r="B26" s="7" t="s">
        <v>4122</v>
      </c>
      <c r="C26" s="7" t="s">
        <v>773</v>
      </c>
      <c r="AU26"/>
      <c r="AV26"/>
      <c r="AW26"/>
      <c r="AX26"/>
      <c r="AY26"/>
      <c r="AZ26"/>
    </row>
    <row r="27" spans="1:52">
      <c r="A27" s="7" t="s">
        <v>344</v>
      </c>
      <c r="B27" s="7" t="s">
        <v>345</v>
      </c>
      <c r="C27" s="7" t="s">
        <v>773</v>
      </c>
      <c r="AU27"/>
      <c r="AV27"/>
      <c r="AW27"/>
      <c r="AX27"/>
      <c r="AY27"/>
      <c r="AZ27"/>
    </row>
    <row r="28" spans="1:52">
      <c r="A28" s="7" t="s">
        <v>5210</v>
      </c>
      <c r="B28" s="7" t="s">
        <v>3656</v>
      </c>
      <c r="C28" s="7" t="s">
        <v>773</v>
      </c>
      <c r="AU28"/>
      <c r="AV28"/>
      <c r="AW28"/>
      <c r="AX28"/>
      <c r="AY28"/>
      <c r="AZ28"/>
    </row>
    <row r="29" spans="1:52">
      <c r="A29" s="7" t="s">
        <v>340</v>
      </c>
      <c r="B29" s="7" t="s">
        <v>341</v>
      </c>
      <c r="C29" s="7" t="s">
        <v>773</v>
      </c>
      <c r="AU29"/>
      <c r="AV29"/>
      <c r="AW29"/>
      <c r="AX29"/>
      <c r="AY29"/>
      <c r="AZ29"/>
    </row>
    <row r="30" spans="1:52">
      <c r="A30" s="7" t="s">
        <v>338</v>
      </c>
      <c r="B30" s="7" t="s">
        <v>339</v>
      </c>
      <c r="C30" s="7" t="s">
        <v>773</v>
      </c>
      <c r="AU30"/>
      <c r="AV30"/>
      <c r="AW30"/>
      <c r="AX30"/>
      <c r="AY30"/>
      <c r="AZ30"/>
    </row>
    <row r="31" spans="1:52">
      <c r="A31" s="7" t="s">
        <v>5209</v>
      </c>
      <c r="B31" s="7" t="s">
        <v>346</v>
      </c>
      <c r="C31" s="7" t="s">
        <v>773</v>
      </c>
      <c r="AU31"/>
      <c r="AV31"/>
      <c r="AW31"/>
      <c r="AX31"/>
      <c r="AY31"/>
      <c r="AZ31"/>
    </row>
    <row r="32" spans="1:52">
      <c r="A32" s="7" t="s">
        <v>335</v>
      </c>
      <c r="B32" s="7" t="s">
        <v>4099</v>
      </c>
      <c r="C32" s="7" t="s">
        <v>773</v>
      </c>
      <c r="AU32"/>
      <c r="AV32"/>
      <c r="AW32"/>
      <c r="AX32"/>
      <c r="AY32"/>
      <c r="AZ32"/>
    </row>
    <row r="33" spans="1:52">
      <c r="A33" s="7" t="s">
        <v>5208</v>
      </c>
      <c r="B33" s="7" t="s">
        <v>4097</v>
      </c>
      <c r="C33" s="7" t="s">
        <v>773</v>
      </c>
      <c r="AU33"/>
      <c r="AV33"/>
      <c r="AW33"/>
      <c r="AX33"/>
      <c r="AY33"/>
      <c r="AZ33"/>
    </row>
    <row r="34" spans="1:52">
      <c r="A34" s="7" t="s">
        <v>333</v>
      </c>
      <c r="B34" s="7" t="s">
        <v>4095</v>
      </c>
      <c r="C34" s="7" t="s">
        <v>773</v>
      </c>
      <c r="AU34"/>
      <c r="AV34"/>
      <c r="AW34"/>
      <c r="AX34"/>
      <c r="AY34"/>
      <c r="AZ34"/>
    </row>
    <row r="35" spans="1:52">
      <c r="A35" s="7" t="s">
        <v>5207</v>
      </c>
      <c r="B35" s="7" t="s">
        <v>4093</v>
      </c>
      <c r="C35" s="7" t="s">
        <v>773</v>
      </c>
      <c r="AU35"/>
      <c r="AV35"/>
      <c r="AW35"/>
      <c r="AX35"/>
      <c r="AY35"/>
      <c r="AZ35"/>
    </row>
    <row r="36" spans="1:52">
      <c r="A36" s="7" t="s">
        <v>331</v>
      </c>
      <c r="B36" s="7" t="s">
        <v>4084</v>
      </c>
      <c r="C36" s="7" t="s">
        <v>773</v>
      </c>
      <c r="AU36"/>
      <c r="AV36"/>
      <c r="AW36"/>
      <c r="AX36"/>
      <c r="AY36"/>
      <c r="AZ36"/>
    </row>
    <row r="37" spans="1:52">
      <c r="A37" s="7" t="s">
        <v>329</v>
      </c>
      <c r="B37" s="7" t="s">
        <v>4082</v>
      </c>
      <c r="C37" s="7" t="s">
        <v>773</v>
      </c>
      <c r="AU37"/>
      <c r="AV37"/>
      <c r="AW37"/>
      <c r="AX37"/>
      <c r="AY37"/>
      <c r="AZ37"/>
    </row>
    <row r="38" spans="1:52">
      <c r="A38" s="7" t="s">
        <v>5206</v>
      </c>
      <c r="B38" s="7" t="s">
        <v>4080</v>
      </c>
      <c r="C38" s="7" t="s">
        <v>773</v>
      </c>
      <c r="AU38"/>
      <c r="AV38"/>
      <c r="AW38"/>
      <c r="AX38"/>
      <c r="AY38"/>
      <c r="AZ38"/>
    </row>
    <row r="39" spans="1:52">
      <c r="A39" s="7" t="s">
        <v>5205</v>
      </c>
      <c r="B39" s="7" t="s">
        <v>4072</v>
      </c>
      <c r="C39" s="7" t="s">
        <v>773</v>
      </c>
      <c r="AU39"/>
      <c r="AV39"/>
      <c r="AW39"/>
      <c r="AX39"/>
      <c r="AY39"/>
      <c r="AZ39"/>
    </row>
    <row r="40" spans="1:52">
      <c r="A40" s="7" t="s">
        <v>5204</v>
      </c>
      <c r="B40" s="7" t="s">
        <v>4064</v>
      </c>
      <c r="C40" s="7" t="s">
        <v>773</v>
      </c>
      <c r="AU40"/>
      <c r="AV40"/>
      <c r="AW40"/>
      <c r="AX40"/>
      <c r="AY40"/>
      <c r="AZ40"/>
    </row>
    <row r="41" spans="1:52">
      <c r="A41" s="7" t="s">
        <v>5203</v>
      </c>
      <c r="B41" s="7" t="s">
        <v>4061</v>
      </c>
      <c r="C41" s="7" t="s">
        <v>773</v>
      </c>
      <c r="AU41"/>
      <c r="AV41"/>
      <c r="AW41"/>
      <c r="AX41"/>
      <c r="AY41"/>
      <c r="AZ41"/>
    </row>
    <row r="42" spans="1:52">
      <c r="A42" s="7" t="s">
        <v>327</v>
      </c>
      <c r="B42" s="7" t="s">
        <v>4059</v>
      </c>
      <c r="C42" s="7" t="s">
        <v>773</v>
      </c>
      <c r="AU42"/>
      <c r="AV42"/>
      <c r="AW42"/>
      <c r="AX42"/>
      <c r="AY42"/>
      <c r="AZ42"/>
    </row>
    <row r="43" spans="1:52">
      <c r="A43" s="7" t="s">
        <v>325</v>
      </c>
      <c r="B43" s="7" t="s">
        <v>4371</v>
      </c>
      <c r="C43" s="7" t="s">
        <v>773</v>
      </c>
      <c r="AU43"/>
      <c r="AV43"/>
      <c r="AW43"/>
      <c r="AX43"/>
      <c r="AY43"/>
      <c r="AZ43"/>
    </row>
    <row r="44" spans="1:52">
      <c r="A44" s="7" t="s">
        <v>5202</v>
      </c>
      <c r="B44" s="7" t="s">
        <v>4026</v>
      </c>
      <c r="C44" s="7" t="s">
        <v>773</v>
      </c>
      <c r="AU44"/>
      <c r="AV44"/>
      <c r="AW44"/>
      <c r="AX44"/>
      <c r="AY44"/>
      <c r="AZ44"/>
    </row>
    <row r="45" spans="1:52">
      <c r="A45" s="7" t="s">
        <v>5201</v>
      </c>
      <c r="B45" s="7" t="s">
        <v>4021</v>
      </c>
      <c r="C45" s="7" t="s">
        <v>773</v>
      </c>
      <c r="AU45"/>
      <c r="AV45"/>
      <c r="AW45"/>
      <c r="AX45"/>
      <c r="AY45"/>
      <c r="AZ45"/>
    </row>
    <row r="46" spans="1:52">
      <c r="A46" s="7" t="s">
        <v>5200</v>
      </c>
      <c r="B46" s="7" t="s">
        <v>4016</v>
      </c>
      <c r="C46" s="7" t="s">
        <v>773</v>
      </c>
      <c r="AU46"/>
      <c r="AV46"/>
      <c r="AW46"/>
      <c r="AX46"/>
      <c r="AY46"/>
      <c r="AZ46"/>
    </row>
    <row r="47" spans="1:52">
      <c r="A47" s="7" t="s">
        <v>323</v>
      </c>
      <c r="B47" s="7" t="s">
        <v>4013</v>
      </c>
      <c r="C47" s="7" t="s">
        <v>773</v>
      </c>
      <c r="AU47"/>
      <c r="AV47"/>
      <c r="AW47"/>
      <c r="AX47"/>
      <c r="AY47"/>
      <c r="AZ47"/>
    </row>
    <row r="48" spans="1:52">
      <c r="A48" s="7" t="s">
        <v>5199</v>
      </c>
      <c r="B48" s="7" t="s">
        <v>4010</v>
      </c>
      <c r="C48" s="7" t="s">
        <v>773</v>
      </c>
      <c r="AU48"/>
      <c r="AV48"/>
      <c r="AW48"/>
      <c r="AX48"/>
      <c r="AY48"/>
      <c r="AZ48"/>
    </row>
    <row r="49" spans="1:52">
      <c r="A49" s="7" t="s">
        <v>5198</v>
      </c>
      <c r="B49" s="7" t="s">
        <v>3558</v>
      </c>
      <c r="C49" s="7" t="s">
        <v>773</v>
      </c>
      <c r="AU49"/>
      <c r="AV49"/>
      <c r="AW49"/>
      <c r="AX49"/>
      <c r="AY49"/>
      <c r="AZ49"/>
    </row>
    <row r="50" spans="1:52">
      <c r="A50" s="7" t="s">
        <v>5197</v>
      </c>
      <c r="B50" s="7" t="s">
        <v>3554</v>
      </c>
      <c r="C50" s="7" t="s">
        <v>773</v>
      </c>
      <c r="AU50"/>
      <c r="AV50"/>
      <c r="AW50"/>
      <c r="AX50"/>
      <c r="AY50"/>
      <c r="AZ50"/>
    </row>
    <row r="51" spans="1:52">
      <c r="A51" s="7" t="s">
        <v>5196</v>
      </c>
      <c r="B51" s="7" t="s">
        <v>3552</v>
      </c>
      <c r="C51" s="7" t="s">
        <v>773</v>
      </c>
      <c r="AU51"/>
      <c r="AV51"/>
      <c r="AW51"/>
      <c r="AX51"/>
      <c r="AY51"/>
      <c r="AZ51"/>
    </row>
    <row r="52" spans="1:52">
      <c r="A52" s="7" t="s">
        <v>5195</v>
      </c>
      <c r="B52" s="7" t="s">
        <v>4004</v>
      </c>
      <c r="C52" s="7" t="s">
        <v>773</v>
      </c>
      <c r="AU52"/>
      <c r="AV52"/>
      <c r="AW52"/>
      <c r="AX52"/>
      <c r="AY52"/>
      <c r="AZ52"/>
    </row>
    <row r="53" spans="1:52">
      <c r="A53" s="7" t="s">
        <v>5194</v>
      </c>
      <c r="B53" s="7" t="s">
        <v>4364</v>
      </c>
      <c r="C53" s="7" t="s">
        <v>773</v>
      </c>
      <c r="AU53"/>
      <c r="AV53"/>
      <c r="AW53"/>
      <c r="AX53"/>
      <c r="AY53"/>
      <c r="AZ53"/>
    </row>
    <row r="54" spans="1:52">
      <c r="A54" s="7" t="s">
        <v>5193</v>
      </c>
      <c r="B54" s="7" t="s">
        <v>3996</v>
      </c>
      <c r="C54" s="7" t="s">
        <v>773</v>
      </c>
      <c r="AU54"/>
      <c r="AV54"/>
      <c r="AW54"/>
      <c r="AX54"/>
      <c r="AY54"/>
      <c r="AZ54"/>
    </row>
    <row r="55" spans="1:52">
      <c r="A55" s="7" t="s">
        <v>5192</v>
      </c>
      <c r="B55" s="7" t="s">
        <v>3994</v>
      </c>
      <c r="C55" s="7" t="s">
        <v>773</v>
      </c>
      <c r="AU55"/>
      <c r="AV55"/>
      <c r="AW55"/>
      <c r="AX55"/>
      <c r="AY55"/>
      <c r="AZ55"/>
    </row>
    <row r="56" spans="1:52">
      <c r="A56" s="7" t="s">
        <v>5191</v>
      </c>
      <c r="B56" s="7" t="s">
        <v>1352</v>
      </c>
      <c r="C56" s="7" t="s">
        <v>773</v>
      </c>
      <c r="AU56"/>
      <c r="AV56"/>
      <c r="AW56"/>
      <c r="AX56"/>
      <c r="AY56"/>
      <c r="AZ56"/>
    </row>
    <row r="57" spans="1:52">
      <c r="A57" s="7" t="s">
        <v>347</v>
      </c>
      <c r="B57" s="7" t="s">
        <v>348</v>
      </c>
      <c r="C57" s="7" t="s">
        <v>773</v>
      </c>
      <c r="AU57"/>
      <c r="AV57"/>
      <c r="AW57"/>
      <c r="AX57"/>
      <c r="AY57"/>
      <c r="AZ57"/>
    </row>
    <row r="58" spans="1:52">
      <c r="A58" s="7" t="s">
        <v>5190</v>
      </c>
      <c r="B58" s="7" t="s">
        <v>3968</v>
      </c>
      <c r="C58" s="7" t="s">
        <v>773</v>
      </c>
      <c r="AU58"/>
      <c r="AV58"/>
      <c r="AW58"/>
      <c r="AX58"/>
      <c r="AY58"/>
      <c r="AZ58"/>
    </row>
    <row r="59" spans="1:52">
      <c r="A59" s="7" t="s">
        <v>5189</v>
      </c>
      <c r="B59" s="7" t="s">
        <v>3966</v>
      </c>
      <c r="C59" s="7" t="s">
        <v>773</v>
      </c>
      <c r="AU59"/>
      <c r="AV59"/>
      <c r="AW59"/>
      <c r="AX59"/>
      <c r="AY59"/>
      <c r="AZ59"/>
    </row>
    <row r="60" spans="1:52">
      <c r="A60" s="7" t="s">
        <v>5188</v>
      </c>
      <c r="B60" s="7" t="s">
        <v>3946</v>
      </c>
      <c r="C60" s="7" t="s">
        <v>773</v>
      </c>
      <c r="AU60"/>
      <c r="AV60"/>
      <c r="AW60"/>
      <c r="AX60"/>
      <c r="AY60"/>
      <c r="AZ60"/>
    </row>
    <row r="61" spans="1:52">
      <c r="A61" s="7" t="s">
        <v>5187</v>
      </c>
      <c r="B61" s="7" t="s">
        <v>1352</v>
      </c>
      <c r="C61" s="7" t="s">
        <v>773</v>
      </c>
      <c r="AU61"/>
      <c r="AV61"/>
      <c r="AW61"/>
      <c r="AX61"/>
      <c r="AY61"/>
      <c r="AZ61"/>
    </row>
    <row r="62" spans="1:52">
      <c r="A62" s="7" t="s">
        <v>289</v>
      </c>
      <c r="B62" s="7" t="s">
        <v>290</v>
      </c>
      <c r="C62" s="7" t="s">
        <v>773</v>
      </c>
      <c r="AU62"/>
      <c r="AV62"/>
      <c r="AW62"/>
      <c r="AX62"/>
      <c r="AY62"/>
      <c r="AZ62"/>
    </row>
    <row r="63" spans="1:52">
      <c r="A63" s="7" t="s">
        <v>306</v>
      </c>
      <c r="B63" s="7" t="s">
        <v>3928</v>
      </c>
      <c r="C63" s="7" t="s">
        <v>773</v>
      </c>
      <c r="AU63"/>
      <c r="AV63"/>
      <c r="AW63"/>
      <c r="AX63"/>
      <c r="AY63"/>
      <c r="AZ63"/>
    </row>
    <row r="64" spans="1:52">
      <c r="A64" s="7" t="s">
        <v>310</v>
      </c>
      <c r="B64" s="7" t="s">
        <v>3710</v>
      </c>
      <c r="C64" s="7" t="s">
        <v>773</v>
      </c>
      <c r="AU64"/>
      <c r="AV64"/>
      <c r="AW64"/>
      <c r="AX64"/>
      <c r="AY64"/>
      <c r="AZ64"/>
    </row>
    <row r="65" spans="1:52">
      <c r="A65" s="7" t="s">
        <v>5186</v>
      </c>
      <c r="B65" s="7" t="s">
        <v>3923</v>
      </c>
      <c r="C65" s="7" t="s">
        <v>773</v>
      </c>
      <c r="AU65"/>
      <c r="AV65"/>
      <c r="AW65"/>
      <c r="AX65"/>
      <c r="AY65"/>
      <c r="AZ65"/>
    </row>
    <row r="66" spans="1:52">
      <c r="A66" s="7" t="s">
        <v>308</v>
      </c>
      <c r="B66" s="7" t="s">
        <v>3918</v>
      </c>
      <c r="C66" s="7" t="s">
        <v>773</v>
      </c>
      <c r="AU66"/>
      <c r="AV66"/>
      <c r="AW66"/>
      <c r="AX66"/>
      <c r="AY66"/>
      <c r="AZ66"/>
    </row>
    <row r="67" spans="1:52">
      <c r="A67" s="7" t="s">
        <v>5185</v>
      </c>
      <c r="B67" s="7" t="s">
        <v>3913</v>
      </c>
      <c r="C67" s="7" t="s">
        <v>773</v>
      </c>
      <c r="AU67"/>
      <c r="AV67"/>
      <c r="AW67"/>
      <c r="AX67"/>
      <c r="AY67"/>
      <c r="AZ67"/>
    </row>
    <row r="68" spans="1:52">
      <c r="A68" s="7" t="s">
        <v>5184</v>
      </c>
      <c r="B68" s="7" t="s">
        <v>3908</v>
      </c>
      <c r="C68" s="7" t="s">
        <v>773</v>
      </c>
      <c r="AU68"/>
      <c r="AV68"/>
      <c r="AW68"/>
      <c r="AX68"/>
      <c r="AY68"/>
      <c r="AZ68"/>
    </row>
    <row r="69" spans="1:52">
      <c r="A69" s="7" t="s">
        <v>5183</v>
      </c>
      <c r="B69" s="7" t="s">
        <v>3903</v>
      </c>
      <c r="C69" s="7" t="s">
        <v>773</v>
      </c>
      <c r="AU69"/>
      <c r="AV69"/>
      <c r="AW69"/>
      <c r="AX69"/>
      <c r="AY69"/>
      <c r="AZ69"/>
    </row>
    <row r="70" spans="1:52">
      <c r="A70" s="7" t="s">
        <v>5182</v>
      </c>
      <c r="B70" s="7" t="s">
        <v>3898</v>
      </c>
      <c r="C70" s="7" t="s">
        <v>773</v>
      </c>
      <c r="AU70"/>
      <c r="AV70"/>
      <c r="AW70"/>
      <c r="AX70"/>
      <c r="AY70"/>
      <c r="AZ70"/>
    </row>
    <row r="71" spans="1:52">
      <c r="A71" s="7" t="s">
        <v>5181</v>
      </c>
      <c r="B71" s="7" t="s">
        <v>3893</v>
      </c>
      <c r="C71" s="7" t="s">
        <v>773</v>
      </c>
      <c r="AU71"/>
      <c r="AV71"/>
      <c r="AW71"/>
      <c r="AX71"/>
      <c r="AY71"/>
      <c r="AZ71"/>
    </row>
    <row r="72" spans="1:52">
      <c r="A72" s="7" t="s">
        <v>5180</v>
      </c>
      <c r="B72" s="7" t="s">
        <v>3888</v>
      </c>
      <c r="C72" s="7" t="s">
        <v>773</v>
      </c>
      <c r="AU72"/>
      <c r="AV72"/>
      <c r="AW72"/>
      <c r="AX72"/>
      <c r="AY72"/>
      <c r="AZ72"/>
    </row>
    <row r="73" spans="1:52">
      <c r="A73" s="7" t="s">
        <v>5179</v>
      </c>
      <c r="B73" s="7" t="s">
        <v>3883</v>
      </c>
      <c r="C73" s="7" t="s">
        <v>773</v>
      </c>
      <c r="AU73"/>
      <c r="AV73"/>
      <c r="AW73"/>
      <c r="AX73"/>
      <c r="AY73"/>
      <c r="AZ73"/>
    </row>
    <row r="74" spans="1:52">
      <c r="A74" s="7" t="s">
        <v>5178</v>
      </c>
      <c r="B74" s="7" t="s">
        <v>3878</v>
      </c>
      <c r="C74" s="7" t="s">
        <v>773</v>
      </c>
      <c r="AU74"/>
      <c r="AV74"/>
      <c r="AW74"/>
      <c r="AX74"/>
      <c r="AY74"/>
      <c r="AZ74"/>
    </row>
    <row r="75" spans="1:52">
      <c r="A75" s="7" t="s">
        <v>5177</v>
      </c>
      <c r="B75" s="7" t="s">
        <v>3873</v>
      </c>
      <c r="C75" s="7" t="s">
        <v>773</v>
      </c>
      <c r="AU75"/>
      <c r="AV75"/>
      <c r="AW75"/>
      <c r="AX75"/>
      <c r="AY75"/>
      <c r="AZ75"/>
    </row>
    <row r="76" spans="1:52">
      <c r="A76" s="7" t="s">
        <v>5176</v>
      </c>
      <c r="B76" s="7" t="s">
        <v>3868</v>
      </c>
      <c r="C76" s="7" t="s">
        <v>773</v>
      </c>
      <c r="AU76"/>
      <c r="AV76"/>
      <c r="AW76"/>
      <c r="AX76"/>
      <c r="AY76"/>
      <c r="AZ76"/>
    </row>
    <row r="77" spans="1:52">
      <c r="A77" s="7" t="s">
        <v>5175</v>
      </c>
      <c r="B77" s="7" t="s">
        <v>3863</v>
      </c>
      <c r="C77" s="7" t="s">
        <v>773</v>
      </c>
      <c r="AU77"/>
      <c r="AV77"/>
      <c r="AW77"/>
      <c r="AX77"/>
      <c r="AY77"/>
      <c r="AZ77"/>
    </row>
    <row r="78" spans="1:52">
      <c r="A78" s="7" t="s">
        <v>5174</v>
      </c>
      <c r="B78" s="7" t="s">
        <v>3858</v>
      </c>
      <c r="C78" s="7" t="s">
        <v>773</v>
      </c>
      <c r="AU78"/>
      <c r="AV78"/>
      <c r="AW78"/>
      <c r="AX78"/>
      <c r="AY78"/>
      <c r="AZ78"/>
    </row>
    <row r="79" spans="1:52">
      <c r="A79" s="7" t="s">
        <v>5173</v>
      </c>
      <c r="B79" s="7" t="s">
        <v>3853</v>
      </c>
      <c r="C79" s="7" t="s">
        <v>773</v>
      </c>
      <c r="AU79"/>
      <c r="AV79"/>
      <c r="AW79"/>
      <c r="AX79"/>
      <c r="AY79"/>
      <c r="AZ79"/>
    </row>
    <row r="80" spans="1:52">
      <c r="A80" s="7" t="s">
        <v>5172</v>
      </c>
      <c r="B80" s="7" t="s">
        <v>3848</v>
      </c>
      <c r="C80" s="7" t="s">
        <v>773</v>
      </c>
      <c r="AU80"/>
      <c r="AV80"/>
      <c r="AW80"/>
      <c r="AX80"/>
      <c r="AY80"/>
      <c r="AZ80"/>
    </row>
    <row r="81" spans="1:52">
      <c r="A81" s="7" t="s">
        <v>5171</v>
      </c>
      <c r="B81" s="7" t="s">
        <v>3843</v>
      </c>
      <c r="C81" s="7" t="s">
        <v>773</v>
      </c>
      <c r="AU81"/>
      <c r="AV81"/>
      <c r="AW81"/>
      <c r="AX81"/>
      <c r="AY81"/>
      <c r="AZ81"/>
    </row>
    <row r="82" spans="1:52">
      <c r="A82" s="7" t="s">
        <v>5170</v>
      </c>
      <c r="B82" s="7" t="s">
        <v>3818</v>
      </c>
      <c r="C82" s="7" t="s">
        <v>773</v>
      </c>
      <c r="AU82"/>
      <c r="AV82"/>
      <c r="AW82"/>
      <c r="AX82"/>
      <c r="AY82"/>
      <c r="AZ82"/>
    </row>
    <row r="83" spans="1:52">
      <c r="A83" s="7" t="s">
        <v>302</v>
      </c>
      <c r="B83" s="7" t="s">
        <v>303</v>
      </c>
      <c r="C83" s="7" t="s">
        <v>773</v>
      </c>
      <c r="AU83"/>
      <c r="AV83"/>
      <c r="AW83"/>
      <c r="AX83"/>
      <c r="AY83"/>
      <c r="AZ83"/>
    </row>
    <row r="84" spans="1:52">
      <c r="A84" s="7" t="s">
        <v>5169</v>
      </c>
      <c r="B84" s="7" t="s">
        <v>3812</v>
      </c>
      <c r="C84" s="7" t="s">
        <v>773</v>
      </c>
      <c r="AU84"/>
      <c r="AV84"/>
      <c r="AW84"/>
      <c r="AX84"/>
      <c r="AY84"/>
      <c r="AZ84"/>
    </row>
    <row r="85" spans="1:52">
      <c r="A85" s="7" t="s">
        <v>5168</v>
      </c>
      <c r="B85" s="7" t="s">
        <v>3808</v>
      </c>
      <c r="C85" s="7" t="s">
        <v>773</v>
      </c>
      <c r="AU85"/>
      <c r="AV85"/>
      <c r="AW85"/>
      <c r="AX85"/>
      <c r="AY85"/>
      <c r="AZ85"/>
    </row>
    <row r="86" spans="1:52">
      <c r="A86" s="7" t="s">
        <v>5167</v>
      </c>
      <c r="B86" s="7" t="s">
        <v>3803</v>
      </c>
      <c r="C86" s="7" t="s">
        <v>773</v>
      </c>
      <c r="AU86"/>
      <c r="AV86"/>
      <c r="AW86"/>
      <c r="AX86"/>
      <c r="AY86"/>
      <c r="AZ86"/>
    </row>
    <row r="87" spans="1:52">
      <c r="A87" s="7" t="s">
        <v>5166</v>
      </c>
      <c r="B87" s="7" t="s">
        <v>4337</v>
      </c>
      <c r="C87" s="7" t="s">
        <v>773</v>
      </c>
      <c r="AU87"/>
      <c r="AV87"/>
      <c r="AW87"/>
      <c r="AX87"/>
      <c r="AY87"/>
      <c r="AZ87"/>
    </row>
    <row r="88" spans="1:52">
      <c r="A88" s="7" t="s">
        <v>5165</v>
      </c>
      <c r="B88" s="7" t="s">
        <v>3793</v>
      </c>
      <c r="C88" s="7" t="s">
        <v>773</v>
      </c>
      <c r="AU88"/>
      <c r="AV88"/>
      <c r="AW88"/>
      <c r="AX88"/>
      <c r="AY88"/>
      <c r="AZ88"/>
    </row>
    <row r="89" spans="1:52">
      <c r="A89" s="7" t="s">
        <v>5164</v>
      </c>
      <c r="B89" s="7" t="s">
        <v>3788</v>
      </c>
      <c r="C89" s="7" t="s">
        <v>773</v>
      </c>
      <c r="AU89"/>
      <c r="AV89"/>
      <c r="AW89"/>
      <c r="AX89"/>
      <c r="AY89"/>
      <c r="AZ89"/>
    </row>
    <row r="90" spans="1:52">
      <c r="A90" s="7" t="s">
        <v>5163</v>
      </c>
      <c r="B90" s="7" t="s">
        <v>3783</v>
      </c>
      <c r="C90" s="7" t="s">
        <v>773</v>
      </c>
      <c r="AU90"/>
      <c r="AV90"/>
      <c r="AW90"/>
      <c r="AX90"/>
      <c r="AY90"/>
      <c r="AZ90"/>
    </row>
    <row r="91" spans="1:52">
      <c r="A91" s="7" t="s">
        <v>5162</v>
      </c>
      <c r="B91" s="7" t="s">
        <v>3778</v>
      </c>
      <c r="C91" s="7" t="s">
        <v>773</v>
      </c>
      <c r="AU91"/>
      <c r="AV91"/>
      <c r="AW91"/>
      <c r="AX91"/>
      <c r="AY91"/>
      <c r="AZ91"/>
    </row>
    <row r="92" spans="1:52">
      <c r="A92" s="7" t="s">
        <v>5161</v>
      </c>
      <c r="B92" s="7" t="s">
        <v>3773</v>
      </c>
      <c r="C92" s="7" t="s">
        <v>773</v>
      </c>
      <c r="AU92"/>
      <c r="AV92"/>
      <c r="AW92"/>
      <c r="AX92"/>
      <c r="AY92"/>
      <c r="AZ92"/>
    </row>
    <row r="93" spans="1:52">
      <c r="A93" s="7" t="s">
        <v>5160</v>
      </c>
      <c r="B93" s="7" t="s">
        <v>4330</v>
      </c>
      <c r="C93" s="7" t="s">
        <v>773</v>
      </c>
      <c r="AU93"/>
      <c r="AV93"/>
      <c r="AW93"/>
      <c r="AX93"/>
      <c r="AY93"/>
      <c r="AZ93"/>
    </row>
    <row r="94" spans="1:52">
      <c r="A94" s="7" t="s">
        <v>5159</v>
      </c>
      <c r="B94" s="7" t="s">
        <v>1352</v>
      </c>
      <c r="C94" s="7" t="s">
        <v>773</v>
      </c>
      <c r="AU94"/>
      <c r="AV94"/>
      <c r="AW94"/>
      <c r="AX94"/>
      <c r="AY94"/>
      <c r="AZ94"/>
    </row>
    <row r="95" spans="1:52">
      <c r="A95" s="7" t="s">
        <v>5158</v>
      </c>
      <c r="B95" s="7" t="s">
        <v>3734</v>
      </c>
      <c r="C95" s="7" t="s">
        <v>773</v>
      </c>
      <c r="AU95"/>
      <c r="AV95"/>
      <c r="AW95"/>
      <c r="AX95"/>
      <c r="AY95"/>
      <c r="AZ95"/>
    </row>
    <row r="96" spans="1:52">
      <c r="A96" s="7" t="s">
        <v>314</v>
      </c>
      <c r="B96" s="7" t="s">
        <v>315</v>
      </c>
      <c r="C96" s="7" t="s">
        <v>773</v>
      </c>
      <c r="AU96"/>
      <c r="AV96"/>
      <c r="AW96"/>
      <c r="AX96"/>
      <c r="AY96"/>
      <c r="AZ96"/>
    </row>
    <row r="97" spans="1:52">
      <c r="A97" s="7" t="s">
        <v>5157</v>
      </c>
      <c r="B97" s="7" t="s">
        <v>3710</v>
      </c>
      <c r="C97" s="7" t="s">
        <v>773</v>
      </c>
      <c r="AU97"/>
      <c r="AV97"/>
      <c r="AW97"/>
      <c r="AX97"/>
      <c r="AY97"/>
      <c r="AZ97"/>
    </row>
    <row r="98" spans="1:52">
      <c r="A98" s="7" t="s">
        <v>5156</v>
      </c>
      <c r="B98" s="7" t="s">
        <v>3706</v>
      </c>
      <c r="C98" s="7" t="s">
        <v>773</v>
      </c>
      <c r="AU98"/>
      <c r="AV98"/>
      <c r="AW98"/>
      <c r="AX98"/>
      <c r="AY98"/>
      <c r="AZ98"/>
    </row>
    <row r="99" spans="1:52">
      <c r="A99" s="7" t="s">
        <v>5155</v>
      </c>
      <c r="B99" s="7" t="s">
        <v>3701</v>
      </c>
      <c r="C99" s="7" t="s">
        <v>773</v>
      </c>
      <c r="AU99"/>
      <c r="AV99"/>
      <c r="AW99"/>
      <c r="AX99"/>
      <c r="AY99"/>
      <c r="AZ99"/>
    </row>
    <row r="100" spans="1:52">
      <c r="A100" s="7" t="s">
        <v>5154</v>
      </c>
      <c r="B100" s="7" t="s">
        <v>4324</v>
      </c>
      <c r="C100" s="7" t="s">
        <v>773</v>
      </c>
      <c r="AU100"/>
      <c r="AV100"/>
      <c r="AW100"/>
      <c r="AX100"/>
      <c r="AY100"/>
      <c r="AZ100"/>
    </row>
    <row r="101" spans="1:52">
      <c r="A101" s="7" t="s">
        <v>312</v>
      </c>
      <c r="B101" s="7" t="s">
        <v>4323</v>
      </c>
      <c r="C101" s="7" t="s">
        <v>773</v>
      </c>
      <c r="AU101"/>
      <c r="AV101"/>
      <c r="AW101"/>
      <c r="AX101"/>
      <c r="AY101"/>
      <c r="AZ101"/>
    </row>
    <row r="102" spans="1:52">
      <c r="A102" s="7" t="s">
        <v>5153</v>
      </c>
      <c r="B102" s="7" t="s">
        <v>4322</v>
      </c>
      <c r="C102" s="7" t="s">
        <v>773</v>
      </c>
      <c r="AU102"/>
      <c r="AV102"/>
      <c r="AW102"/>
      <c r="AX102"/>
      <c r="AY102"/>
      <c r="AZ102"/>
    </row>
    <row r="103" spans="1:52">
      <c r="A103" s="7" t="s">
        <v>5152</v>
      </c>
      <c r="B103" s="7" t="s">
        <v>4321</v>
      </c>
      <c r="C103" s="7" t="s">
        <v>773</v>
      </c>
      <c r="AU103"/>
      <c r="AV103"/>
      <c r="AW103"/>
      <c r="AX103"/>
      <c r="AY103"/>
      <c r="AZ103"/>
    </row>
    <row r="104" spans="1:52">
      <c r="A104" s="7" t="s">
        <v>5151</v>
      </c>
      <c r="B104" s="7" t="s">
        <v>1735</v>
      </c>
      <c r="C104" s="7" t="s">
        <v>773</v>
      </c>
      <c r="AU104"/>
      <c r="AV104"/>
      <c r="AW104"/>
      <c r="AX104"/>
      <c r="AY104"/>
      <c r="AZ104"/>
    </row>
    <row r="105" spans="1:52">
      <c r="A105" s="7" t="s">
        <v>5150</v>
      </c>
      <c r="B105" s="7" t="s">
        <v>4319</v>
      </c>
      <c r="C105" s="7" t="s">
        <v>773</v>
      </c>
      <c r="AU105"/>
      <c r="AV105"/>
      <c r="AW105"/>
      <c r="AX105"/>
      <c r="AY105"/>
      <c r="AZ105"/>
    </row>
    <row r="106" spans="1:52">
      <c r="A106" s="7" t="s">
        <v>5149</v>
      </c>
      <c r="B106" s="7" t="s">
        <v>4318</v>
      </c>
      <c r="C106" s="7" t="s">
        <v>773</v>
      </c>
      <c r="AU106"/>
      <c r="AV106"/>
      <c r="AW106"/>
      <c r="AX106"/>
      <c r="AY106"/>
      <c r="AZ106"/>
    </row>
    <row r="107" spans="1:52">
      <c r="A107" s="7" t="s">
        <v>295</v>
      </c>
      <c r="B107" s="7" t="s">
        <v>296</v>
      </c>
      <c r="C107" s="7" t="s">
        <v>773</v>
      </c>
      <c r="AU107"/>
      <c r="AV107"/>
      <c r="AW107"/>
      <c r="AX107"/>
      <c r="AY107"/>
      <c r="AZ107"/>
    </row>
    <row r="108" spans="1:52">
      <c r="A108" s="7" t="s">
        <v>293</v>
      </c>
      <c r="B108" s="7" t="s">
        <v>294</v>
      </c>
      <c r="C108" s="7" t="s">
        <v>773</v>
      </c>
      <c r="AU108"/>
      <c r="AV108"/>
      <c r="AW108"/>
      <c r="AX108"/>
      <c r="AY108"/>
      <c r="AZ108"/>
    </row>
    <row r="109" spans="1:52">
      <c r="A109" s="7" t="s">
        <v>5148</v>
      </c>
      <c r="B109" s="7" t="s">
        <v>4317</v>
      </c>
      <c r="C109" s="7" t="s">
        <v>773</v>
      </c>
      <c r="AU109"/>
      <c r="AV109"/>
      <c r="AW109"/>
      <c r="AX109"/>
      <c r="AY109"/>
      <c r="AZ109"/>
    </row>
    <row r="110" spans="1:52">
      <c r="A110" s="7" t="s">
        <v>5147</v>
      </c>
      <c r="B110" s="7" t="s">
        <v>4316</v>
      </c>
      <c r="C110" s="7" t="s">
        <v>773</v>
      </c>
      <c r="AU110"/>
      <c r="AV110"/>
      <c r="AW110"/>
      <c r="AX110"/>
      <c r="AY110"/>
      <c r="AZ110"/>
    </row>
    <row r="111" spans="1:52">
      <c r="A111" s="7" t="s">
        <v>297</v>
      </c>
      <c r="B111" s="7" t="s">
        <v>4315</v>
      </c>
      <c r="C111" s="7" t="s">
        <v>773</v>
      </c>
      <c r="AU111"/>
      <c r="AV111"/>
      <c r="AW111"/>
      <c r="AX111"/>
      <c r="AY111"/>
      <c r="AZ111"/>
    </row>
    <row r="112" spans="1:52">
      <c r="A112" s="7" t="s">
        <v>5146</v>
      </c>
      <c r="B112" s="7" t="s">
        <v>4314</v>
      </c>
      <c r="C112" s="7" t="s">
        <v>773</v>
      </c>
      <c r="AU112"/>
      <c r="AV112"/>
      <c r="AW112"/>
      <c r="AX112"/>
      <c r="AY112"/>
      <c r="AZ112"/>
    </row>
    <row r="113" spans="1:52">
      <c r="A113" s="7" t="s">
        <v>5145</v>
      </c>
      <c r="B113" s="7" t="s">
        <v>4312</v>
      </c>
      <c r="C113" s="7" t="s">
        <v>773</v>
      </c>
      <c r="AU113"/>
      <c r="AV113"/>
      <c r="AW113"/>
      <c r="AX113"/>
      <c r="AY113"/>
      <c r="AZ113"/>
    </row>
    <row r="114" spans="1:52">
      <c r="A114" s="7" t="s">
        <v>5144</v>
      </c>
      <c r="B114" s="7" t="s">
        <v>4310</v>
      </c>
      <c r="C114" s="7" t="s">
        <v>773</v>
      </c>
      <c r="AU114"/>
      <c r="AV114"/>
      <c r="AW114"/>
      <c r="AX114"/>
      <c r="AY114"/>
      <c r="AZ114"/>
    </row>
    <row r="115" spans="1:52">
      <c r="A115" s="7" t="s">
        <v>5143</v>
      </c>
      <c r="B115" s="7" t="s">
        <v>4309</v>
      </c>
      <c r="C115" s="7" t="s">
        <v>773</v>
      </c>
      <c r="AU115"/>
      <c r="AV115"/>
      <c r="AW115"/>
      <c r="AX115"/>
      <c r="AY115"/>
      <c r="AZ115"/>
    </row>
    <row r="116" spans="1:52">
      <c r="A116" s="7" t="s">
        <v>5142</v>
      </c>
      <c r="B116" s="7" t="s">
        <v>4308</v>
      </c>
      <c r="C116" s="7" t="s">
        <v>773</v>
      </c>
      <c r="AU116"/>
      <c r="AV116"/>
      <c r="AW116"/>
      <c r="AX116"/>
      <c r="AY116"/>
      <c r="AZ116"/>
    </row>
    <row r="117" spans="1:52">
      <c r="A117" s="7" t="s">
        <v>5141</v>
      </c>
      <c r="B117" s="7" t="s">
        <v>1735</v>
      </c>
      <c r="C117" s="7" t="s">
        <v>773</v>
      </c>
      <c r="AU117"/>
      <c r="AV117"/>
      <c r="AW117"/>
      <c r="AX117"/>
      <c r="AY117"/>
      <c r="AZ117"/>
    </row>
    <row r="118" spans="1:52">
      <c r="A118" s="7" t="s">
        <v>291</v>
      </c>
      <c r="B118" s="7" t="s">
        <v>292</v>
      </c>
      <c r="C118" s="7" t="s">
        <v>773</v>
      </c>
      <c r="AU118"/>
      <c r="AV118"/>
      <c r="AW118"/>
      <c r="AX118"/>
      <c r="AY118"/>
      <c r="AZ118"/>
    </row>
    <row r="119" spans="1:52">
      <c r="A119" s="7" t="s">
        <v>5140</v>
      </c>
      <c r="B119" s="7" t="s">
        <v>3615</v>
      </c>
      <c r="C119" s="7" t="s">
        <v>773</v>
      </c>
      <c r="AU119"/>
      <c r="AV119"/>
      <c r="AW119"/>
      <c r="AX119"/>
      <c r="AY119"/>
      <c r="AZ119"/>
    </row>
    <row r="120" spans="1:52">
      <c r="A120" s="7" t="s">
        <v>5139</v>
      </c>
      <c r="B120" s="7" t="s">
        <v>4304</v>
      </c>
      <c r="C120" s="7" t="s">
        <v>773</v>
      </c>
      <c r="AU120"/>
      <c r="AV120"/>
      <c r="AW120"/>
      <c r="AX120"/>
      <c r="AY120"/>
      <c r="AZ120"/>
    </row>
    <row r="121" spans="1:52">
      <c r="A121" s="7" t="s">
        <v>5138</v>
      </c>
      <c r="B121" s="7" t="s">
        <v>3586</v>
      </c>
      <c r="C121" s="7" t="s">
        <v>773</v>
      </c>
      <c r="AU121"/>
      <c r="AV121"/>
      <c r="AW121"/>
      <c r="AX121"/>
      <c r="AY121"/>
      <c r="AZ121"/>
    </row>
    <row r="122" spans="1:52">
      <c r="A122" s="7" t="s">
        <v>5137</v>
      </c>
      <c r="B122" s="7" t="s">
        <v>3582</v>
      </c>
      <c r="C122" s="7" t="s">
        <v>773</v>
      </c>
      <c r="AU122"/>
      <c r="AV122"/>
      <c r="AW122"/>
      <c r="AX122"/>
      <c r="AY122"/>
      <c r="AZ122"/>
    </row>
    <row r="123" spans="1:52">
      <c r="A123" s="7" t="s">
        <v>5136</v>
      </c>
      <c r="B123" s="7" t="s">
        <v>1352</v>
      </c>
      <c r="C123" s="7" t="s">
        <v>773</v>
      </c>
      <c r="AU123"/>
      <c r="AV123"/>
      <c r="AW123"/>
      <c r="AX123"/>
      <c r="AY123"/>
      <c r="AZ123"/>
    </row>
    <row r="124" spans="1:52">
      <c r="A124" s="7" t="s">
        <v>300</v>
      </c>
      <c r="B124" s="7" t="s">
        <v>301</v>
      </c>
      <c r="C124" s="7" t="s">
        <v>773</v>
      </c>
      <c r="AU124"/>
      <c r="AV124"/>
      <c r="AW124"/>
      <c r="AX124"/>
      <c r="AY124"/>
      <c r="AZ124"/>
    </row>
    <row r="125" spans="1:52">
      <c r="A125" s="7" t="s">
        <v>5135</v>
      </c>
      <c r="B125" s="7" t="s">
        <v>3560</v>
      </c>
      <c r="C125" s="7" t="s">
        <v>773</v>
      </c>
      <c r="AU125"/>
      <c r="AV125"/>
      <c r="AW125"/>
      <c r="AX125"/>
      <c r="AY125"/>
      <c r="AZ125"/>
    </row>
    <row r="126" spans="1:52">
      <c r="A126" s="7" t="s">
        <v>5134</v>
      </c>
      <c r="B126" s="7" t="s">
        <v>3558</v>
      </c>
      <c r="C126" s="7" t="s">
        <v>773</v>
      </c>
      <c r="AU126"/>
      <c r="AV126"/>
      <c r="AW126"/>
      <c r="AX126"/>
      <c r="AY126"/>
      <c r="AZ126"/>
    </row>
    <row r="127" spans="1:52">
      <c r="A127" s="7" t="s">
        <v>5133</v>
      </c>
      <c r="B127" s="7" t="s">
        <v>3554</v>
      </c>
      <c r="C127" s="7" t="s">
        <v>773</v>
      </c>
      <c r="AU127"/>
      <c r="AV127"/>
      <c r="AW127"/>
      <c r="AX127"/>
      <c r="AY127"/>
      <c r="AZ127"/>
    </row>
    <row r="128" spans="1:52">
      <c r="A128" s="7" t="s">
        <v>5132</v>
      </c>
      <c r="B128" s="7" t="s">
        <v>3552</v>
      </c>
      <c r="C128" s="7" t="s">
        <v>773</v>
      </c>
      <c r="AU128"/>
      <c r="AV128"/>
      <c r="AW128"/>
      <c r="AX128"/>
      <c r="AY128"/>
      <c r="AZ128"/>
    </row>
    <row r="129" spans="1:52">
      <c r="A129" s="7" t="s">
        <v>5131</v>
      </c>
      <c r="B129" s="7" t="s">
        <v>3550</v>
      </c>
      <c r="C129" s="7" t="s">
        <v>773</v>
      </c>
      <c r="AU129"/>
      <c r="AV129"/>
      <c r="AW129"/>
      <c r="AX129"/>
      <c r="AY129"/>
      <c r="AZ129"/>
    </row>
    <row r="130" spans="1:52">
      <c r="A130" s="7" t="s">
        <v>5130</v>
      </c>
      <c r="B130" s="7" t="s">
        <v>3548</v>
      </c>
      <c r="C130" s="7" t="s">
        <v>773</v>
      </c>
      <c r="AU130"/>
      <c r="AV130"/>
      <c r="AW130"/>
      <c r="AX130"/>
      <c r="AY130"/>
      <c r="AZ130"/>
    </row>
    <row r="131" spans="1:52">
      <c r="A131" s="7" t="s">
        <v>5129</v>
      </c>
      <c r="B131" s="7" t="s">
        <v>3528</v>
      </c>
      <c r="C131" s="7" t="s">
        <v>773</v>
      </c>
      <c r="AU131"/>
      <c r="AV131"/>
      <c r="AW131"/>
      <c r="AX131"/>
      <c r="AY131"/>
      <c r="AZ131"/>
    </row>
    <row r="132" spans="1:52">
      <c r="A132" s="7" t="s">
        <v>5128</v>
      </c>
      <c r="B132" s="7" t="s">
        <v>4298</v>
      </c>
      <c r="C132" s="7" t="s">
        <v>773</v>
      </c>
      <c r="AU132"/>
      <c r="AV132"/>
      <c r="AW132"/>
      <c r="AX132"/>
      <c r="AY132"/>
      <c r="AZ132"/>
    </row>
    <row r="133" spans="1:52">
      <c r="A133" s="7" t="s">
        <v>5127</v>
      </c>
      <c r="B133" s="7" t="s">
        <v>1352</v>
      </c>
      <c r="C133" s="7" t="s">
        <v>773</v>
      </c>
      <c r="AU133"/>
      <c r="AV133"/>
      <c r="AW133"/>
      <c r="AX133"/>
      <c r="AY133"/>
      <c r="AZ133"/>
    </row>
    <row r="134" spans="1:52">
      <c r="A134" s="7" t="s">
        <v>5126</v>
      </c>
      <c r="B134" s="7" t="s">
        <v>3494</v>
      </c>
      <c r="C134" s="7" t="s">
        <v>773</v>
      </c>
      <c r="AU134"/>
      <c r="AV134"/>
      <c r="AW134"/>
      <c r="AX134"/>
      <c r="AY134"/>
      <c r="AZ134"/>
    </row>
    <row r="135" spans="1:52">
      <c r="A135" s="7" t="s">
        <v>5125</v>
      </c>
      <c r="B135" s="7" t="s">
        <v>4295</v>
      </c>
      <c r="C135" s="7" t="s">
        <v>773</v>
      </c>
      <c r="AU135"/>
      <c r="AV135"/>
      <c r="AW135"/>
      <c r="AX135"/>
      <c r="AY135"/>
      <c r="AZ135"/>
    </row>
    <row r="136" spans="1:52">
      <c r="A136" s="7" t="s">
        <v>5124</v>
      </c>
      <c r="B136" s="7" t="s">
        <v>4293</v>
      </c>
      <c r="C136" s="7" t="s">
        <v>773</v>
      </c>
      <c r="AU136"/>
      <c r="AV136"/>
      <c r="AW136"/>
      <c r="AX136"/>
      <c r="AY136"/>
      <c r="AZ136"/>
    </row>
    <row r="137" spans="1:52">
      <c r="A137" s="7" t="s">
        <v>242</v>
      </c>
      <c r="B137" s="7" t="s">
        <v>243</v>
      </c>
      <c r="C137" s="7" t="s">
        <v>773</v>
      </c>
      <c r="AU137"/>
      <c r="AV137"/>
      <c r="AW137"/>
      <c r="AX137"/>
      <c r="AY137"/>
      <c r="AZ137"/>
    </row>
    <row r="138" spans="1:52">
      <c r="A138" s="7" t="s">
        <v>260</v>
      </c>
      <c r="B138" s="7" t="s">
        <v>261</v>
      </c>
      <c r="C138" s="7" t="s">
        <v>773</v>
      </c>
      <c r="AU138"/>
      <c r="AV138"/>
      <c r="AW138"/>
      <c r="AX138"/>
      <c r="AY138"/>
      <c r="AZ138"/>
    </row>
    <row r="139" spans="1:52">
      <c r="A139" s="7" t="s">
        <v>272</v>
      </c>
      <c r="B139" s="7" t="s">
        <v>273</v>
      </c>
      <c r="C139" s="7" t="s">
        <v>773</v>
      </c>
      <c r="AU139"/>
      <c r="AV139"/>
      <c r="AW139"/>
      <c r="AX139"/>
      <c r="AY139"/>
      <c r="AZ139"/>
    </row>
    <row r="140" spans="1:52">
      <c r="A140" s="7" t="s">
        <v>270</v>
      </c>
      <c r="B140" s="7" t="s">
        <v>271</v>
      </c>
      <c r="C140" s="7" t="s">
        <v>773</v>
      </c>
      <c r="AU140"/>
      <c r="AV140"/>
      <c r="AW140"/>
      <c r="AX140"/>
      <c r="AY140"/>
      <c r="AZ140"/>
    </row>
    <row r="141" spans="1:52">
      <c r="A141" s="7" t="s">
        <v>5123</v>
      </c>
      <c r="B141" s="7" t="s">
        <v>3466</v>
      </c>
      <c r="C141" s="7" t="s">
        <v>773</v>
      </c>
      <c r="AU141"/>
      <c r="AV141"/>
      <c r="AW141"/>
      <c r="AX141"/>
      <c r="AY141"/>
      <c r="AZ141"/>
    </row>
    <row r="142" spans="1:52">
      <c r="A142" s="7" t="s">
        <v>5122</v>
      </c>
      <c r="B142" s="7" t="s">
        <v>3463</v>
      </c>
      <c r="C142" s="7" t="s">
        <v>773</v>
      </c>
      <c r="AU142"/>
      <c r="AV142"/>
      <c r="AW142"/>
      <c r="AX142"/>
      <c r="AY142"/>
      <c r="AZ142"/>
    </row>
    <row r="143" spans="1:52">
      <c r="A143" s="7" t="s">
        <v>5121</v>
      </c>
      <c r="B143" s="7" t="s">
        <v>3451</v>
      </c>
      <c r="C143" s="7" t="s">
        <v>773</v>
      </c>
      <c r="AU143"/>
      <c r="AV143"/>
      <c r="AW143"/>
      <c r="AX143"/>
      <c r="AY143"/>
      <c r="AZ143"/>
    </row>
    <row r="144" spans="1:52">
      <c r="A144" s="7" t="s">
        <v>5120</v>
      </c>
      <c r="B144" s="7" t="s">
        <v>3449</v>
      </c>
      <c r="C144" s="7" t="s">
        <v>773</v>
      </c>
      <c r="AU144"/>
      <c r="AV144"/>
      <c r="AW144"/>
      <c r="AX144"/>
      <c r="AY144"/>
      <c r="AZ144"/>
    </row>
    <row r="145" spans="1:52">
      <c r="A145" s="7" t="s">
        <v>5119</v>
      </c>
      <c r="B145" s="7" t="s">
        <v>3447</v>
      </c>
      <c r="C145" s="7" t="s">
        <v>773</v>
      </c>
      <c r="AU145"/>
      <c r="AV145"/>
      <c r="AW145"/>
      <c r="AX145"/>
      <c r="AY145"/>
      <c r="AZ145"/>
    </row>
    <row r="146" spans="1:52">
      <c r="A146" s="7" t="s">
        <v>5118</v>
      </c>
      <c r="B146" s="7" t="s">
        <v>3445</v>
      </c>
      <c r="C146" s="7" t="s">
        <v>773</v>
      </c>
      <c r="AU146"/>
      <c r="AV146"/>
      <c r="AW146"/>
      <c r="AX146"/>
      <c r="AY146"/>
      <c r="AZ146"/>
    </row>
    <row r="147" spans="1:52">
      <c r="A147" s="7" t="s">
        <v>5117</v>
      </c>
      <c r="B147" s="7" t="s">
        <v>3443</v>
      </c>
      <c r="C147" s="7" t="s">
        <v>773</v>
      </c>
      <c r="AU147"/>
      <c r="AV147"/>
      <c r="AW147"/>
      <c r="AX147"/>
      <c r="AY147"/>
      <c r="AZ147"/>
    </row>
    <row r="148" spans="1:52">
      <c r="A148" s="7" t="s">
        <v>5116</v>
      </c>
      <c r="B148" s="7" t="s">
        <v>3441</v>
      </c>
      <c r="C148" s="7" t="s">
        <v>773</v>
      </c>
      <c r="AU148"/>
      <c r="AV148"/>
      <c r="AW148"/>
      <c r="AX148"/>
      <c r="AY148"/>
      <c r="AZ148"/>
    </row>
    <row r="149" spans="1:52">
      <c r="A149" s="7" t="s">
        <v>5115</v>
      </c>
      <c r="B149" s="7" t="s">
        <v>3197</v>
      </c>
      <c r="C149" s="7" t="s">
        <v>773</v>
      </c>
      <c r="AU149"/>
      <c r="AV149"/>
      <c r="AW149"/>
      <c r="AX149"/>
      <c r="AY149"/>
      <c r="AZ149"/>
    </row>
    <row r="150" spans="1:52">
      <c r="A150" s="7" t="s">
        <v>5114</v>
      </c>
      <c r="B150" s="7" t="s">
        <v>3195</v>
      </c>
      <c r="C150" s="7" t="s">
        <v>773</v>
      </c>
      <c r="AU150"/>
      <c r="AV150"/>
      <c r="AW150"/>
      <c r="AX150"/>
      <c r="AY150"/>
      <c r="AZ150"/>
    </row>
    <row r="151" spans="1:52">
      <c r="A151" s="7" t="s">
        <v>5113</v>
      </c>
      <c r="B151" s="7" t="s">
        <v>3437</v>
      </c>
      <c r="C151" s="7" t="s">
        <v>773</v>
      </c>
      <c r="AU151"/>
      <c r="AV151"/>
      <c r="AW151"/>
      <c r="AX151"/>
      <c r="AY151"/>
      <c r="AZ151"/>
    </row>
    <row r="152" spans="1:52">
      <c r="A152" s="7" t="s">
        <v>5112</v>
      </c>
      <c r="B152" s="7" t="s">
        <v>3434</v>
      </c>
      <c r="C152" s="7" t="s">
        <v>773</v>
      </c>
      <c r="AU152"/>
      <c r="AV152"/>
      <c r="AW152"/>
      <c r="AX152"/>
      <c r="AY152"/>
      <c r="AZ152"/>
    </row>
    <row r="153" spans="1:52">
      <c r="A153" s="7" t="s">
        <v>5111</v>
      </c>
      <c r="B153" s="7" t="s">
        <v>3432</v>
      </c>
      <c r="C153" s="7" t="s">
        <v>773</v>
      </c>
      <c r="AU153"/>
      <c r="AV153"/>
      <c r="AW153"/>
      <c r="AX153"/>
      <c r="AY153"/>
      <c r="AZ153"/>
    </row>
    <row r="154" spans="1:52">
      <c r="A154" s="7" t="s">
        <v>264</v>
      </c>
      <c r="B154" s="7" t="s">
        <v>3430</v>
      </c>
      <c r="C154" s="7" t="s">
        <v>773</v>
      </c>
      <c r="AU154"/>
      <c r="AV154"/>
      <c r="AW154"/>
      <c r="AX154"/>
      <c r="AY154"/>
      <c r="AZ154"/>
    </row>
    <row r="155" spans="1:52">
      <c r="A155" s="7" t="s">
        <v>5110</v>
      </c>
      <c r="B155" s="7" t="s">
        <v>3174</v>
      </c>
      <c r="C155" s="7" t="s">
        <v>773</v>
      </c>
      <c r="AU155"/>
      <c r="AV155"/>
      <c r="AW155"/>
      <c r="AX155"/>
      <c r="AY155"/>
      <c r="AZ155"/>
    </row>
    <row r="156" spans="1:52">
      <c r="A156" s="7" t="s">
        <v>5109</v>
      </c>
      <c r="B156" s="7" t="s">
        <v>2995</v>
      </c>
      <c r="C156" s="7" t="s">
        <v>773</v>
      </c>
      <c r="AU156"/>
      <c r="AV156"/>
      <c r="AW156"/>
      <c r="AX156"/>
      <c r="AY156"/>
      <c r="AZ156"/>
    </row>
    <row r="157" spans="1:52">
      <c r="A157" s="7" t="s">
        <v>266</v>
      </c>
      <c r="B157" s="7" t="s">
        <v>3419</v>
      </c>
      <c r="C157" s="7" t="s">
        <v>773</v>
      </c>
      <c r="AU157"/>
      <c r="AV157"/>
      <c r="AW157"/>
      <c r="AX157"/>
      <c r="AY157"/>
      <c r="AZ157"/>
    </row>
    <row r="158" spans="1:52">
      <c r="A158" s="7" t="s">
        <v>5108</v>
      </c>
      <c r="B158" s="7" t="s">
        <v>3417</v>
      </c>
      <c r="C158" s="7" t="s">
        <v>773</v>
      </c>
      <c r="AU158"/>
      <c r="AV158"/>
      <c r="AW158"/>
      <c r="AX158"/>
      <c r="AY158"/>
      <c r="AZ158"/>
    </row>
    <row r="159" spans="1:52">
      <c r="A159" s="7" t="s">
        <v>5107</v>
      </c>
      <c r="B159" s="7" t="s">
        <v>3411</v>
      </c>
      <c r="C159" s="7" t="s">
        <v>773</v>
      </c>
      <c r="AU159"/>
      <c r="AV159"/>
      <c r="AW159"/>
      <c r="AX159"/>
      <c r="AY159"/>
      <c r="AZ159"/>
    </row>
    <row r="160" spans="1:52">
      <c r="A160" s="7" t="s">
        <v>5106</v>
      </c>
      <c r="B160" s="7" t="s">
        <v>3409</v>
      </c>
      <c r="C160" s="7" t="s">
        <v>773</v>
      </c>
      <c r="AU160"/>
      <c r="AV160"/>
      <c r="AW160"/>
      <c r="AX160"/>
      <c r="AY160"/>
      <c r="AZ160"/>
    </row>
    <row r="161" spans="1:52">
      <c r="A161" s="7" t="s">
        <v>285</v>
      </c>
      <c r="B161" s="7" t="s">
        <v>3407</v>
      </c>
      <c r="C161" s="7" t="s">
        <v>773</v>
      </c>
      <c r="AU161"/>
      <c r="AV161"/>
      <c r="AW161"/>
      <c r="AX161"/>
      <c r="AY161"/>
      <c r="AZ161"/>
    </row>
    <row r="162" spans="1:52">
      <c r="A162" s="7" t="s">
        <v>280</v>
      </c>
      <c r="B162" s="7" t="s">
        <v>3401</v>
      </c>
      <c r="C162" s="7" t="s">
        <v>773</v>
      </c>
      <c r="AU162"/>
      <c r="AV162"/>
      <c r="AW162"/>
      <c r="AX162"/>
      <c r="AY162"/>
      <c r="AZ162"/>
    </row>
    <row r="163" spans="1:52">
      <c r="A163" s="7" t="s">
        <v>5105</v>
      </c>
      <c r="B163" s="7" t="s">
        <v>3386</v>
      </c>
      <c r="C163" s="7" t="s">
        <v>773</v>
      </c>
      <c r="AU163"/>
      <c r="AV163"/>
      <c r="AW163"/>
      <c r="AX163"/>
      <c r="AY163"/>
      <c r="AZ163"/>
    </row>
    <row r="164" spans="1:52">
      <c r="A164" s="7" t="s">
        <v>5104</v>
      </c>
      <c r="B164" s="7" t="s">
        <v>3376</v>
      </c>
      <c r="C164" s="7" t="s">
        <v>773</v>
      </c>
      <c r="AU164"/>
      <c r="AV164"/>
      <c r="AW164"/>
      <c r="AX164"/>
      <c r="AY164"/>
      <c r="AZ164"/>
    </row>
    <row r="165" spans="1:52">
      <c r="A165" s="7" t="s">
        <v>5103</v>
      </c>
      <c r="B165" s="7" t="s">
        <v>3374</v>
      </c>
      <c r="C165" s="7" t="s">
        <v>773</v>
      </c>
      <c r="AU165"/>
      <c r="AV165"/>
      <c r="AW165"/>
      <c r="AX165"/>
      <c r="AY165"/>
      <c r="AZ165"/>
    </row>
    <row r="166" spans="1:52">
      <c r="A166" s="7" t="s">
        <v>5102</v>
      </c>
      <c r="B166" s="7" t="s">
        <v>3366</v>
      </c>
      <c r="C166" s="7" t="s">
        <v>773</v>
      </c>
      <c r="AU166"/>
      <c r="AV166"/>
      <c r="AW166"/>
      <c r="AX166"/>
      <c r="AY166"/>
      <c r="AZ166"/>
    </row>
    <row r="167" spans="1:52">
      <c r="A167" s="7" t="s">
        <v>5101</v>
      </c>
      <c r="B167" s="7" t="s">
        <v>2995</v>
      </c>
      <c r="C167" s="7" t="s">
        <v>773</v>
      </c>
      <c r="AU167"/>
      <c r="AV167"/>
      <c r="AW167"/>
      <c r="AX167"/>
      <c r="AY167"/>
      <c r="AZ167"/>
    </row>
    <row r="168" spans="1:52">
      <c r="A168" s="7" t="s">
        <v>276</v>
      </c>
      <c r="B168" s="7" t="s">
        <v>1352</v>
      </c>
      <c r="C168" s="7" t="s">
        <v>773</v>
      </c>
      <c r="AU168"/>
      <c r="AV168"/>
      <c r="AW168"/>
      <c r="AX168"/>
      <c r="AY168"/>
      <c r="AZ168"/>
    </row>
    <row r="169" spans="1:52">
      <c r="A169" s="7" t="s">
        <v>5100</v>
      </c>
      <c r="B169" s="7" t="s">
        <v>3356</v>
      </c>
      <c r="C169" s="7" t="s">
        <v>773</v>
      </c>
      <c r="AU169"/>
      <c r="AV169"/>
      <c r="AW169"/>
      <c r="AX169"/>
      <c r="AY169"/>
      <c r="AZ169"/>
    </row>
    <row r="170" spans="1:52">
      <c r="A170" s="7" t="s">
        <v>5099</v>
      </c>
      <c r="B170" s="7" t="s">
        <v>3346</v>
      </c>
      <c r="C170" s="7" t="s">
        <v>773</v>
      </c>
      <c r="AU170"/>
      <c r="AV170"/>
      <c r="AW170"/>
      <c r="AX170"/>
      <c r="AY170"/>
      <c r="AZ170"/>
    </row>
    <row r="171" spans="1:52">
      <c r="A171" s="7" t="s">
        <v>5098</v>
      </c>
      <c r="B171" s="7" t="s">
        <v>3334</v>
      </c>
      <c r="C171" s="7" t="s">
        <v>773</v>
      </c>
      <c r="AU171"/>
      <c r="AV171"/>
      <c r="AW171"/>
      <c r="AX171"/>
      <c r="AY171"/>
      <c r="AZ171"/>
    </row>
    <row r="172" spans="1:52">
      <c r="A172" s="7" t="s">
        <v>282</v>
      </c>
      <c r="B172" s="7" t="s">
        <v>3028</v>
      </c>
      <c r="C172" s="7" t="s">
        <v>773</v>
      </c>
      <c r="AU172"/>
      <c r="AV172"/>
      <c r="AW172"/>
      <c r="AX172"/>
      <c r="AY172"/>
      <c r="AZ172"/>
    </row>
    <row r="173" spans="1:52">
      <c r="A173" s="7" t="s">
        <v>5097</v>
      </c>
      <c r="B173" s="7" t="s">
        <v>3026</v>
      </c>
      <c r="C173" s="7" t="s">
        <v>773</v>
      </c>
      <c r="AU173"/>
      <c r="AV173"/>
      <c r="AW173"/>
      <c r="AX173"/>
      <c r="AY173"/>
      <c r="AZ173"/>
    </row>
    <row r="174" spans="1:52">
      <c r="A174" s="7" t="s">
        <v>5096</v>
      </c>
      <c r="B174" s="7" t="s">
        <v>3024</v>
      </c>
      <c r="C174" s="7" t="s">
        <v>773</v>
      </c>
      <c r="AU174"/>
      <c r="AV174"/>
      <c r="AW174"/>
      <c r="AX174"/>
      <c r="AY174"/>
      <c r="AZ174"/>
    </row>
    <row r="175" spans="1:52">
      <c r="A175" s="7" t="s">
        <v>5095</v>
      </c>
      <c r="B175" s="7" t="s">
        <v>3329</v>
      </c>
      <c r="C175" s="7" t="s">
        <v>773</v>
      </c>
      <c r="AU175"/>
      <c r="AV175"/>
      <c r="AW175"/>
      <c r="AX175"/>
      <c r="AY175"/>
      <c r="AZ175"/>
    </row>
    <row r="176" spans="1:52">
      <c r="A176" s="7" t="s">
        <v>278</v>
      </c>
      <c r="B176" s="7" t="s">
        <v>3327</v>
      </c>
      <c r="C176" s="7" t="s">
        <v>773</v>
      </c>
      <c r="AU176"/>
      <c r="AV176"/>
      <c r="AW176"/>
      <c r="AX176"/>
      <c r="AY176"/>
      <c r="AZ176"/>
    </row>
    <row r="177" spans="1:52">
      <c r="A177" s="7" t="s">
        <v>5094</v>
      </c>
      <c r="B177" s="7" t="s">
        <v>3315</v>
      </c>
      <c r="C177" s="7" t="s">
        <v>773</v>
      </c>
      <c r="AU177"/>
      <c r="AV177"/>
      <c r="AW177"/>
      <c r="AX177"/>
      <c r="AY177"/>
      <c r="AZ177"/>
    </row>
    <row r="178" spans="1:52">
      <c r="A178" s="7" t="s">
        <v>5093</v>
      </c>
      <c r="B178" s="7" t="s">
        <v>3313</v>
      </c>
      <c r="C178" s="7" t="s">
        <v>773</v>
      </c>
      <c r="AU178"/>
      <c r="AV178"/>
      <c r="AW178"/>
      <c r="AX178"/>
      <c r="AY178"/>
      <c r="AZ178"/>
    </row>
    <row r="179" spans="1:52">
      <c r="A179" s="7" t="s">
        <v>5092</v>
      </c>
      <c r="B179" s="7" t="s">
        <v>2995</v>
      </c>
      <c r="C179" s="7" t="s">
        <v>773</v>
      </c>
      <c r="AU179"/>
      <c r="AV179"/>
      <c r="AW179"/>
      <c r="AX179"/>
      <c r="AY179"/>
      <c r="AZ179"/>
    </row>
    <row r="180" spans="1:52">
      <c r="A180" s="7" t="s">
        <v>5091</v>
      </c>
      <c r="B180" s="7" t="s">
        <v>3310</v>
      </c>
      <c r="C180" s="7" t="s">
        <v>773</v>
      </c>
      <c r="AU180"/>
      <c r="AV180"/>
      <c r="AW180"/>
      <c r="AX180"/>
      <c r="AY180"/>
      <c r="AZ180"/>
    </row>
    <row r="181" spans="1:52">
      <c r="A181" s="7" t="s">
        <v>5090</v>
      </c>
      <c r="B181" s="7" t="s">
        <v>3308</v>
      </c>
      <c r="C181" s="7" t="s">
        <v>773</v>
      </c>
      <c r="AU181"/>
      <c r="AV181"/>
      <c r="AW181"/>
      <c r="AX181"/>
      <c r="AY181"/>
      <c r="AZ181"/>
    </row>
    <row r="182" spans="1:52">
      <c r="A182" s="7" t="s">
        <v>5089</v>
      </c>
      <c r="B182" s="7" t="s">
        <v>3306</v>
      </c>
      <c r="C182" s="7" t="s">
        <v>773</v>
      </c>
      <c r="AU182"/>
      <c r="AV182"/>
      <c r="AW182"/>
      <c r="AX182"/>
      <c r="AY182"/>
      <c r="AZ182"/>
    </row>
    <row r="183" spans="1:52">
      <c r="A183" s="7" t="s">
        <v>5088</v>
      </c>
      <c r="B183" s="7" t="s">
        <v>3289</v>
      </c>
      <c r="C183" s="7" t="s">
        <v>773</v>
      </c>
      <c r="AU183"/>
      <c r="AV183"/>
      <c r="AW183"/>
      <c r="AX183"/>
      <c r="AY183"/>
      <c r="AZ183"/>
    </row>
    <row r="184" spans="1:52">
      <c r="A184" s="7" t="s">
        <v>5087</v>
      </c>
      <c r="B184" s="7" t="s">
        <v>1352</v>
      </c>
      <c r="C184" s="7" t="s">
        <v>773</v>
      </c>
      <c r="AU184"/>
      <c r="AV184"/>
      <c r="AW184"/>
      <c r="AX184"/>
      <c r="AY184"/>
      <c r="AZ184"/>
    </row>
    <row r="185" spans="1:52">
      <c r="A185" s="7" t="s">
        <v>244</v>
      </c>
      <c r="B185" s="7" t="s">
        <v>245</v>
      </c>
      <c r="C185" s="7" t="s">
        <v>773</v>
      </c>
      <c r="AU185"/>
      <c r="AV185"/>
      <c r="AW185"/>
      <c r="AX185"/>
      <c r="AY185"/>
      <c r="AZ185"/>
    </row>
    <row r="186" spans="1:52">
      <c r="A186" s="7" t="s">
        <v>257</v>
      </c>
      <c r="B186" s="7" t="s">
        <v>258</v>
      </c>
      <c r="C186" s="7" t="s">
        <v>773</v>
      </c>
      <c r="AU186"/>
      <c r="AV186"/>
      <c r="AW186"/>
      <c r="AX186"/>
      <c r="AY186"/>
      <c r="AZ186"/>
    </row>
    <row r="187" spans="1:52">
      <c r="A187" s="7" t="s">
        <v>5086</v>
      </c>
      <c r="B187" s="7" t="s">
        <v>3260</v>
      </c>
      <c r="C187" s="7" t="s">
        <v>773</v>
      </c>
      <c r="AU187"/>
      <c r="AV187"/>
      <c r="AW187"/>
      <c r="AX187"/>
      <c r="AY187"/>
      <c r="AZ187"/>
    </row>
    <row r="188" spans="1:52">
      <c r="A188" s="7" t="s">
        <v>5085</v>
      </c>
      <c r="B188" s="7" t="s">
        <v>3250</v>
      </c>
      <c r="C188" s="7" t="s">
        <v>773</v>
      </c>
      <c r="AU188"/>
      <c r="AV188"/>
      <c r="AW188"/>
      <c r="AX188"/>
      <c r="AY188"/>
      <c r="AZ188"/>
    </row>
    <row r="189" spans="1:52">
      <c r="A189" s="7" t="s">
        <v>5084</v>
      </c>
      <c r="B189" s="7" t="s">
        <v>3238</v>
      </c>
      <c r="C189" s="7" t="s">
        <v>773</v>
      </c>
      <c r="AU189"/>
      <c r="AV189"/>
      <c r="AW189"/>
      <c r="AX189"/>
      <c r="AY189"/>
      <c r="AZ189"/>
    </row>
    <row r="190" spans="1:52">
      <c r="A190" s="7" t="s">
        <v>5083</v>
      </c>
      <c r="B190" s="7" t="s">
        <v>3226</v>
      </c>
      <c r="C190" s="7" t="s">
        <v>773</v>
      </c>
      <c r="AU190"/>
      <c r="AV190"/>
      <c r="AW190"/>
      <c r="AX190"/>
      <c r="AY190"/>
      <c r="AZ190"/>
    </row>
    <row r="191" spans="1:52">
      <c r="A191" s="7" t="s">
        <v>254</v>
      </c>
      <c r="B191" s="7" t="s">
        <v>255</v>
      </c>
      <c r="C191" s="7" t="s">
        <v>773</v>
      </c>
      <c r="AU191"/>
      <c r="AV191"/>
      <c r="AW191"/>
      <c r="AX191"/>
      <c r="AY191"/>
      <c r="AZ191"/>
    </row>
    <row r="192" spans="1:52">
      <c r="A192" s="7" t="s">
        <v>5082</v>
      </c>
      <c r="B192" s="7" t="s">
        <v>3197</v>
      </c>
      <c r="C192" s="7" t="s">
        <v>773</v>
      </c>
      <c r="AU192"/>
      <c r="AV192"/>
      <c r="AW192"/>
      <c r="AX192"/>
      <c r="AY192"/>
      <c r="AZ192"/>
    </row>
    <row r="193" spans="1:52">
      <c r="A193" s="7" t="s">
        <v>5081</v>
      </c>
      <c r="B193" s="7" t="s">
        <v>3195</v>
      </c>
      <c r="C193" s="7" t="s">
        <v>773</v>
      </c>
      <c r="AU193"/>
      <c r="AV193"/>
      <c r="AW193"/>
      <c r="AX193"/>
      <c r="AY193"/>
      <c r="AZ193"/>
    </row>
    <row r="194" spans="1:52">
      <c r="A194" s="7" t="s">
        <v>5080</v>
      </c>
      <c r="B194" s="7" t="s">
        <v>3193</v>
      </c>
      <c r="C194" s="7" t="s">
        <v>773</v>
      </c>
      <c r="AU194"/>
      <c r="AV194"/>
      <c r="AW194"/>
      <c r="AX194"/>
      <c r="AY194"/>
      <c r="AZ194"/>
    </row>
    <row r="195" spans="1:52">
      <c r="A195" s="7" t="s">
        <v>5079</v>
      </c>
      <c r="B195" s="7" t="s">
        <v>3190</v>
      </c>
      <c r="C195" s="7" t="s">
        <v>773</v>
      </c>
      <c r="AU195"/>
      <c r="AV195"/>
      <c r="AW195"/>
      <c r="AX195"/>
      <c r="AY195"/>
      <c r="AZ195"/>
    </row>
    <row r="196" spans="1:52">
      <c r="A196" s="7" t="s">
        <v>248</v>
      </c>
      <c r="B196" s="7" t="s">
        <v>3188</v>
      </c>
      <c r="C196" s="7" t="s">
        <v>773</v>
      </c>
      <c r="AU196"/>
      <c r="AV196"/>
      <c r="AW196"/>
      <c r="AX196"/>
      <c r="AY196"/>
      <c r="AZ196"/>
    </row>
    <row r="197" spans="1:52">
      <c r="A197" s="7" t="s">
        <v>5078</v>
      </c>
      <c r="B197" s="7" t="s">
        <v>3174</v>
      </c>
      <c r="C197" s="7" t="s">
        <v>773</v>
      </c>
      <c r="AU197"/>
      <c r="AV197"/>
      <c r="AW197"/>
      <c r="AX197"/>
      <c r="AY197"/>
      <c r="AZ197"/>
    </row>
    <row r="198" spans="1:52">
      <c r="A198" s="7" t="s">
        <v>252</v>
      </c>
      <c r="B198" s="7" t="s">
        <v>3171</v>
      </c>
      <c r="C198" s="7" t="s">
        <v>773</v>
      </c>
      <c r="AU198"/>
      <c r="AV198"/>
      <c r="AW198"/>
      <c r="AX198"/>
      <c r="AY198"/>
      <c r="AZ198"/>
    </row>
    <row r="199" spans="1:52">
      <c r="A199" s="7" t="s">
        <v>5077</v>
      </c>
      <c r="B199" s="7" t="s">
        <v>3163</v>
      </c>
      <c r="C199" s="7" t="s">
        <v>773</v>
      </c>
      <c r="AU199"/>
      <c r="AV199"/>
      <c r="AW199"/>
      <c r="AX199"/>
      <c r="AY199"/>
      <c r="AZ199"/>
    </row>
    <row r="200" spans="1:52">
      <c r="A200" s="7" t="s">
        <v>5076</v>
      </c>
      <c r="B200" s="7" t="s">
        <v>4276</v>
      </c>
      <c r="C200" s="7" t="s">
        <v>773</v>
      </c>
      <c r="AU200"/>
      <c r="AV200"/>
      <c r="AW200"/>
      <c r="AX200"/>
      <c r="AY200"/>
      <c r="AZ200"/>
    </row>
    <row r="201" spans="1:52">
      <c r="A201" s="7" t="s">
        <v>5075</v>
      </c>
      <c r="B201" s="7" t="s">
        <v>3154</v>
      </c>
      <c r="C201" s="7" t="s">
        <v>773</v>
      </c>
      <c r="AU201"/>
      <c r="AV201"/>
      <c r="AW201"/>
      <c r="AX201"/>
      <c r="AY201"/>
      <c r="AZ201"/>
    </row>
    <row r="202" spans="1:52">
      <c r="A202" s="7" t="s">
        <v>5074</v>
      </c>
      <c r="B202" s="7" t="s">
        <v>3152</v>
      </c>
      <c r="C202" s="7" t="s">
        <v>773</v>
      </c>
      <c r="AU202"/>
      <c r="AV202"/>
      <c r="AW202"/>
      <c r="AX202"/>
      <c r="AY202"/>
      <c r="AZ202"/>
    </row>
    <row r="203" spans="1:52">
      <c r="A203" s="7" t="s">
        <v>5073</v>
      </c>
      <c r="B203" s="7" t="s">
        <v>3136</v>
      </c>
      <c r="C203" s="7" t="s">
        <v>773</v>
      </c>
      <c r="AU203"/>
      <c r="AV203"/>
      <c r="AW203"/>
      <c r="AX203"/>
      <c r="AY203"/>
      <c r="AZ203"/>
    </row>
    <row r="204" spans="1:52">
      <c r="A204" s="7" t="s">
        <v>5072</v>
      </c>
      <c r="B204" s="7" t="s">
        <v>3115</v>
      </c>
      <c r="C204" s="7" t="s">
        <v>773</v>
      </c>
      <c r="AU204"/>
      <c r="AV204"/>
      <c r="AW204"/>
      <c r="AX204"/>
      <c r="AY204"/>
      <c r="AZ204"/>
    </row>
    <row r="205" spans="1:52">
      <c r="A205" s="7" t="s">
        <v>5071</v>
      </c>
      <c r="B205" s="7" t="s">
        <v>3100</v>
      </c>
      <c r="C205" s="7" t="s">
        <v>773</v>
      </c>
      <c r="AU205"/>
      <c r="AV205"/>
      <c r="AW205"/>
      <c r="AX205"/>
      <c r="AY205"/>
      <c r="AZ205"/>
    </row>
    <row r="206" spans="1:52">
      <c r="A206" s="7" t="s">
        <v>5070</v>
      </c>
      <c r="B206" s="7" t="s">
        <v>3098</v>
      </c>
      <c r="C206" s="7" t="s">
        <v>773</v>
      </c>
      <c r="AU206"/>
      <c r="AV206"/>
      <c r="AW206"/>
      <c r="AX206"/>
      <c r="AY206"/>
      <c r="AZ206"/>
    </row>
    <row r="207" spans="1:52">
      <c r="A207" s="7" t="s">
        <v>5069</v>
      </c>
      <c r="B207" s="7" t="s">
        <v>3086</v>
      </c>
      <c r="C207" s="7" t="s">
        <v>773</v>
      </c>
      <c r="AU207"/>
      <c r="AV207"/>
      <c r="AW207"/>
      <c r="AX207"/>
      <c r="AY207"/>
      <c r="AZ207"/>
    </row>
    <row r="208" spans="1:52">
      <c r="A208" s="7" t="s">
        <v>5068</v>
      </c>
      <c r="B208" s="7" t="s">
        <v>3083</v>
      </c>
      <c r="C208" s="7" t="s">
        <v>773</v>
      </c>
      <c r="AU208"/>
      <c r="AV208"/>
      <c r="AW208"/>
      <c r="AX208"/>
      <c r="AY208"/>
      <c r="AZ208"/>
    </row>
    <row r="209" spans="1:52">
      <c r="A209" s="7" t="s">
        <v>5067</v>
      </c>
      <c r="B209" s="7" t="s">
        <v>1352</v>
      </c>
      <c r="C209" s="7" t="s">
        <v>773</v>
      </c>
      <c r="AU209"/>
      <c r="AV209"/>
      <c r="AW209"/>
      <c r="AX209"/>
      <c r="AY209"/>
      <c r="AZ209"/>
    </row>
    <row r="210" spans="1:52">
      <c r="A210" s="7" t="s">
        <v>250</v>
      </c>
      <c r="B210" s="7" t="s">
        <v>3068</v>
      </c>
      <c r="C210" s="7" t="s">
        <v>773</v>
      </c>
      <c r="AU210"/>
      <c r="AV210"/>
      <c r="AW210"/>
      <c r="AX210"/>
      <c r="AY210"/>
      <c r="AZ210"/>
    </row>
    <row r="211" spans="1:52">
      <c r="A211" s="7" t="s">
        <v>5066</v>
      </c>
      <c r="B211" s="7" t="s">
        <v>3054</v>
      </c>
      <c r="C211" s="7" t="s">
        <v>773</v>
      </c>
      <c r="AU211"/>
      <c r="AV211"/>
      <c r="AW211"/>
      <c r="AX211"/>
      <c r="AY211"/>
      <c r="AZ211"/>
    </row>
    <row r="212" spans="1:52">
      <c r="A212" s="7" t="s">
        <v>5065</v>
      </c>
      <c r="B212" s="7" t="s">
        <v>3034</v>
      </c>
      <c r="C212" s="7" t="s">
        <v>773</v>
      </c>
      <c r="AU212"/>
      <c r="AV212"/>
      <c r="AW212"/>
      <c r="AX212"/>
      <c r="AY212"/>
      <c r="AZ212"/>
    </row>
    <row r="213" spans="1:52">
      <c r="A213" s="7" t="s">
        <v>5064</v>
      </c>
      <c r="B213" s="7" t="s">
        <v>3032</v>
      </c>
      <c r="C213" s="7" t="s">
        <v>773</v>
      </c>
      <c r="AU213"/>
      <c r="AV213"/>
      <c r="AW213"/>
      <c r="AX213"/>
      <c r="AY213"/>
      <c r="AZ213"/>
    </row>
    <row r="214" spans="1:52">
      <c r="A214" s="7" t="s">
        <v>5063</v>
      </c>
      <c r="B214" s="7" t="s">
        <v>3028</v>
      </c>
      <c r="C214" s="7" t="s">
        <v>773</v>
      </c>
      <c r="AU214"/>
      <c r="AV214"/>
      <c r="AW214"/>
      <c r="AX214"/>
      <c r="AY214"/>
      <c r="AZ214"/>
    </row>
    <row r="215" spans="1:52">
      <c r="A215" s="7" t="s">
        <v>5062</v>
      </c>
      <c r="B215" s="7" t="s">
        <v>3026</v>
      </c>
      <c r="C215" s="7" t="s">
        <v>773</v>
      </c>
      <c r="AU215"/>
      <c r="AV215"/>
      <c r="AW215"/>
      <c r="AX215"/>
      <c r="AY215"/>
      <c r="AZ215"/>
    </row>
    <row r="216" spans="1:52">
      <c r="A216" s="7" t="s">
        <v>5061</v>
      </c>
      <c r="B216" s="7" t="s">
        <v>3024</v>
      </c>
      <c r="C216" s="7" t="s">
        <v>773</v>
      </c>
      <c r="AU216"/>
      <c r="AV216"/>
      <c r="AW216"/>
      <c r="AX216"/>
      <c r="AY216"/>
      <c r="AZ216"/>
    </row>
    <row r="217" spans="1:52">
      <c r="A217" s="7" t="s">
        <v>5060</v>
      </c>
      <c r="B217" s="7" t="s">
        <v>3022</v>
      </c>
      <c r="C217" s="7" t="s">
        <v>773</v>
      </c>
      <c r="AU217"/>
      <c r="AV217"/>
      <c r="AW217"/>
      <c r="AX217"/>
      <c r="AY217"/>
      <c r="AZ217"/>
    </row>
    <row r="218" spans="1:52">
      <c r="A218" s="7" t="s">
        <v>5059</v>
      </c>
      <c r="B218" s="7" t="s">
        <v>3020</v>
      </c>
      <c r="C218" s="7" t="s">
        <v>773</v>
      </c>
      <c r="AU218"/>
      <c r="AV218"/>
      <c r="AW218"/>
      <c r="AX218"/>
      <c r="AY218"/>
      <c r="AZ218"/>
    </row>
    <row r="219" spans="1:52">
      <c r="A219" s="7" t="s">
        <v>5058</v>
      </c>
      <c r="B219" s="7" t="s">
        <v>3001</v>
      </c>
      <c r="C219" s="7" t="s">
        <v>773</v>
      </c>
      <c r="AU219"/>
      <c r="AV219"/>
      <c r="AW219"/>
      <c r="AX219"/>
      <c r="AY219"/>
      <c r="AZ219"/>
    </row>
    <row r="220" spans="1:52">
      <c r="A220" s="7" t="s">
        <v>5057</v>
      </c>
      <c r="B220" s="7" t="s">
        <v>2998</v>
      </c>
      <c r="C220" s="7" t="s">
        <v>773</v>
      </c>
      <c r="AU220"/>
      <c r="AV220"/>
      <c r="AW220"/>
      <c r="AX220"/>
      <c r="AY220"/>
      <c r="AZ220"/>
    </row>
    <row r="221" spans="1:52">
      <c r="A221" s="7" t="s">
        <v>5056</v>
      </c>
      <c r="B221" s="7" t="s">
        <v>1352</v>
      </c>
      <c r="C221" s="7" t="s">
        <v>773</v>
      </c>
      <c r="AU221"/>
      <c r="AV221"/>
      <c r="AW221"/>
      <c r="AX221"/>
      <c r="AY221"/>
      <c r="AZ221"/>
    </row>
    <row r="222" spans="1:52">
      <c r="A222" s="7" t="s">
        <v>5055</v>
      </c>
      <c r="B222" s="7" t="s">
        <v>2987</v>
      </c>
      <c r="C222" s="7" t="s">
        <v>773</v>
      </c>
      <c r="AU222"/>
      <c r="AV222"/>
      <c r="AW222"/>
      <c r="AX222"/>
      <c r="AY222"/>
      <c r="AZ222"/>
    </row>
    <row r="223" spans="1:52">
      <c r="A223" s="7" t="s">
        <v>5054</v>
      </c>
      <c r="B223" s="7" t="s">
        <v>4262</v>
      </c>
      <c r="C223" s="7" t="s">
        <v>773</v>
      </c>
      <c r="AU223"/>
      <c r="AV223"/>
      <c r="AW223"/>
      <c r="AX223"/>
      <c r="AY223"/>
      <c r="AZ223"/>
    </row>
    <row r="224" spans="1:52">
      <c r="A224" s="7" t="s">
        <v>5053</v>
      </c>
      <c r="B224" s="7" t="s">
        <v>4260</v>
      </c>
      <c r="C224" s="7" t="s">
        <v>773</v>
      </c>
      <c r="AU224"/>
      <c r="AV224"/>
      <c r="AW224"/>
      <c r="AX224"/>
      <c r="AY224"/>
      <c r="AZ224"/>
    </row>
    <row r="225" spans="1:52">
      <c r="A225" s="7" t="s">
        <v>5052</v>
      </c>
      <c r="B225" s="7" t="s">
        <v>4258</v>
      </c>
      <c r="C225" s="7" t="s">
        <v>773</v>
      </c>
      <c r="AU225"/>
      <c r="AV225"/>
      <c r="AW225"/>
      <c r="AX225"/>
      <c r="AY225"/>
      <c r="AZ225"/>
    </row>
    <row r="226" spans="1:52">
      <c r="A226" s="7" t="s">
        <v>227</v>
      </c>
      <c r="B226" s="7" t="s">
        <v>228</v>
      </c>
      <c r="C226" s="7" t="s">
        <v>773</v>
      </c>
      <c r="AU226"/>
      <c r="AV226"/>
      <c r="AW226"/>
      <c r="AX226"/>
      <c r="AY226"/>
      <c r="AZ226"/>
    </row>
    <row r="227" spans="1:52">
      <c r="A227" s="7" t="s">
        <v>225</v>
      </c>
      <c r="B227" s="7" t="s">
        <v>226</v>
      </c>
      <c r="C227" s="7" t="s">
        <v>773</v>
      </c>
      <c r="AU227"/>
      <c r="AV227"/>
      <c r="AW227"/>
      <c r="AX227"/>
      <c r="AY227"/>
      <c r="AZ227"/>
    </row>
    <row r="228" spans="1:52">
      <c r="A228" s="7" t="s">
        <v>240</v>
      </c>
      <c r="B228" s="7" t="s">
        <v>241</v>
      </c>
      <c r="C228" s="7" t="s">
        <v>773</v>
      </c>
      <c r="AU228"/>
      <c r="AV228"/>
      <c r="AW228"/>
      <c r="AX228"/>
      <c r="AY228"/>
      <c r="AZ228"/>
    </row>
    <row r="229" spans="1:52">
      <c r="A229" s="7" t="s">
        <v>238</v>
      </c>
      <c r="B229" s="7" t="s">
        <v>239</v>
      </c>
      <c r="C229" s="7" t="s">
        <v>773</v>
      </c>
      <c r="AU229"/>
      <c r="AV229"/>
      <c r="AW229"/>
      <c r="AX229"/>
      <c r="AY229"/>
      <c r="AZ229"/>
    </row>
    <row r="230" spans="1:52">
      <c r="A230" s="7" t="s">
        <v>236</v>
      </c>
      <c r="B230" s="7" t="s">
        <v>237</v>
      </c>
      <c r="C230" s="7" t="s">
        <v>773</v>
      </c>
      <c r="AU230"/>
      <c r="AV230"/>
      <c r="AW230"/>
      <c r="AX230"/>
      <c r="AY230"/>
      <c r="AZ230"/>
    </row>
    <row r="231" spans="1:52">
      <c r="A231" s="7" t="s">
        <v>5051</v>
      </c>
      <c r="B231" s="7" t="s">
        <v>2980</v>
      </c>
      <c r="C231" s="7" t="s">
        <v>773</v>
      </c>
      <c r="AU231"/>
      <c r="AV231"/>
      <c r="AW231"/>
      <c r="AX231"/>
      <c r="AY231"/>
      <c r="AZ231"/>
    </row>
    <row r="232" spans="1:52">
      <c r="A232" s="7" t="s">
        <v>234</v>
      </c>
      <c r="B232" s="7" t="s">
        <v>235</v>
      </c>
      <c r="C232" s="7" t="s">
        <v>773</v>
      </c>
      <c r="AU232"/>
      <c r="AV232"/>
      <c r="AW232"/>
      <c r="AX232"/>
      <c r="AY232"/>
      <c r="AZ232"/>
    </row>
    <row r="233" spans="1:52">
      <c r="A233" s="7" t="s">
        <v>5050</v>
      </c>
      <c r="B233" s="7" t="s">
        <v>2977</v>
      </c>
      <c r="C233" s="7" t="s">
        <v>773</v>
      </c>
      <c r="AU233"/>
      <c r="AV233"/>
      <c r="AW233"/>
      <c r="AX233"/>
      <c r="AY233"/>
      <c r="AZ233"/>
    </row>
    <row r="234" spans="1:52">
      <c r="A234" s="7" t="s">
        <v>5049</v>
      </c>
      <c r="B234" s="7" t="s">
        <v>2961</v>
      </c>
      <c r="C234" s="7" t="s">
        <v>773</v>
      </c>
      <c r="AU234"/>
      <c r="AV234"/>
      <c r="AW234"/>
      <c r="AX234"/>
      <c r="AY234"/>
      <c r="AZ234"/>
    </row>
    <row r="235" spans="1:52">
      <c r="A235" s="7" t="s">
        <v>5048</v>
      </c>
      <c r="B235" s="7" t="s">
        <v>2959</v>
      </c>
      <c r="C235" s="7" t="s">
        <v>773</v>
      </c>
      <c r="AU235"/>
      <c r="AV235"/>
      <c r="AW235"/>
      <c r="AX235"/>
      <c r="AY235"/>
      <c r="AZ235"/>
    </row>
    <row r="236" spans="1:52">
      <c r="A236" s="7" t="s">
        <v>5047</v>
      </c>
      <c r="B236" s="7" t="s">
        <v>2957</v>
      </c>
      <c r="C236" s="7" t="s">
        <v>773</v>
      </c>
      <c r="AU236"/>
      <c r="AV236"/>
      <c r="AW236"/>
      <c r="AX236"/>
      <c r="AY236"/>
      <c r="AZ236"/>
    </row>
    <row r="237" spans="1:52">
      <c r="A237" s="7" t="s">
        <v>5046</v>
      </c>
      <c r="B237" s="7" t="s">
        <v>1352</v>
      </c>
      <c r="C237" s="7" t="s">
        <v>773</v>
      </c>
      <c r="AU237"/>
      <c r="AV237"/>
      <c r="AW237"/>
      <c r="AX237"/>
      <c r="AY237"/>
      <c r="AZ237"/>
    </row>
    <row r="238" spans="1:52">
      <c r="A238" s="7" t="s">
        <v>5045</v>
      </c>
      <c r="B238" s="7" t="s">
        <v>2949</v>
      </c>
      <c r="C238" s="7" t="s">
        <v>773</v>
      </c>
      <c r="AU238"/>
      <c r="AV238"/>
      <c r="AW238"/>
      <c r="AX238"/>
      <c r="AY238"/>
      <c r="AZ238"/>
    </row>
    <row r="239" spans="1:52">
      <c r="A239" s="7" t="s">
        <v>5044</v>
      </c>
      <c r="B239" s="7" t="s">
        <v>2947</v>
      </c>
      <c r="C239" s="7" t="s">
        <v>773</v>
      </c>
      <c r="AU239"/>
      <c r="AV239"/>
      <c r="AW239"/>
      <c r="AX239"/>
      <c r="AY239"/>
      <c r="AZ239"/>
    </row>
    <row r="240" spans="1:52">
      <c r="A240" s="7" t="s">
        <v>5043</v>
      </c>
      <c r="B240" s="7" t="s">
        <v>2945</v>
      </c>
      <c r="C240" s="7" t="s">
        <v>773</v>
      </c>
      <c r="AU240"/>
      <c r="AV240"/>
      <c r="AW240"/>
      <c r="AX240"/>
      <c r="AY240"/>
      <c r="AZ240"/>
    </row>
    <row r="241" spans="1:52">
      <c r="A241" s="7" t="s">
        <v>5042</v>
      </c>
      <c r="B241" s="7" t="s">
        <v>1352</v>
      </c>
      <c r="C241" s="7" t="s">
        <v>773</v>
      </c>
      <c r="AU241"/>
      <c r="AV241"/>
      <c r="AW241"/>
      <c r="AX241"/>
      <c r="AY241"/>
      <c r="AZ241"/>
    </row>
    <row r="242" spans="1:52">
      <c r="A242" s="7" t="s">
        <v>5041</v>
      </c>
      <c r="B242" s="7" t="s">
        <v>1704</v>
      </c>
      <c r="C242" s="7" t="s">
        <v>773</v>
      </c>
      <c r="AU242"/>
      <c r="AV242"/>
      <c r="AW242"/>
      <c r="AX242"/>
      <c r="AY242"/>
      <c r="AZ242"/>
    </row>
    <row r="243" spans="1:52">
      <c r="A243" s="7" t="s">
        <v>5040</v>
      </c>
      <c r="B243" s="7" t="s">
        <v>2931</v>
      </c>
      <c r="C243" s="7" t="s">
        <v>773</v>
      </c>
      <c r="AU243"/>
      <c r="AV243"/>
      <c r="AW243"/>
      <c r="AX243"/>
      <c r="AY243"/>
      <c r="AZ243"/>
    </row>
    <row r="244" spans="1:52">
      <c r="A244" s="7" t="s">
        <v>5039</v>
      </c>
      <c r="B244" s="7" t="s">
        <v>2929</v>
      </c>
      <c r="C244" s="7" t="s">
        <v>773</v>
      </c>
      <c r="AU244"/>
      <c r="AV244"/>
      <c r="AW244"/>
      <c r="AX244"/>
      <c r="AY244"/>
      <c r="AZ244"/>
    </row>
    <row r="245" spans="1:52">
      <c r="A245" s="7" t="s">
        <v>5038</v>
      </c>
      <c r="B245" s="7" t="s">
        <v>2927</v>
      </c>
      <c r="C245" s="7" t="s">
        <v>773</v>
      </c>
      <c r="AU245"/>
      <c r="AV245"/>
      <c r="AW245"/>
      <c r="AX245"/>
      <c r="AY245"/>
      <c r="AZ245"/>
    </row>
    <row r="246" spans="1:52">
      <c r="A246" s="7" t="s">
        <v>5037</v>
      </c>
      <c r="B246" s="7" t="s">
        <v>2925</v>
      </c>
      <c r="C246" s="7" t="s">
        <v>773</v>
      </c>
      <c r="AU246"/>
      <c r="AV246"/>
      <c r="AW246"/>
      <c r="AX246"/>
      <c r="AY246"/>
      <c r="AZ246"/>
    </row>
    <row r="247" spans="1:52">
      <c r="A247" s="7" t="s">
        <v>5036</v>
      </c>
      <c r="B247" s="7" t="s">
        <v>2923</v>
      </c>
      <c r="C247" s="7" t="s">
        <v>773</v>
      </c>
      <c r="AU247"/>
      <c r="AV247"/>
      <c r="AW247"/>
      <c r="AX247"/>
      <c r="AY247"/>
      <c r="AZ247"/>
    </row>
    <row r="248" spans="1:52">
      <c r="A248" s="7" t="s">
        <v>5035</v>
      </c>
      <c r="B248" s="7" t="s">
        <v>2921</v>
      </c>
      <c r="C248" s="7" t="s">
        <v>773</v>
      </c>
      <c r="AU248"/>
      <c r="AV248"/>
      <c r="AW248"/>
      <c r="AX248"/>
      <c r="AY248"/>
      <c r="AZ248"/>
    </row>
    <row r="249" spans="1:52">
      <c r="A249" s="7" t="s">
        <v>5034</v>
      </c>
      <c r="B249" s="7" t="s">
        <v>2919</v>
      </c>
      <c r="C249" s="7" t="s">
        <v>773</v>
      </c>
      <c r="AU249"/>
      <c r="AV249"/>
      <c r="AW249"/>
      <c r="AX249"/>
      <c r="AY249"/>
      <c r="AZ249"/>
    </row>
    <row r="250" spans="1:52">
      <c r="A250" s="7" t="s">
        <v>5033</v>
      </c>
      <c r="B250" s="7" t="s">
        <v>2911</v>
      </c>
      <c r="C250" s="7" t="s">
        <v>773</v>
      </c>
      <c r="AU250"/>
      <c r="AV250"/>
      <c r="AW250"/>
      <c r="AX250"/>
      <c r="AY250"/>
      <c r="AZ250"/>
    </row>
    <row r="251" spans="1:52">
      <c r="A251" s="7" t="s">
        <v>5032</v>
      </c>
      <c r="B251" s="7" t="s">
        <v>2907</v>
      </c>
      <c r="C251" s="7" t="s">
        <v>773</v>
      </c>
      <c r="AU251"/>
      <c r="AV251"/>
      <c r="AW251"/>
      <c r="AX251"/>
      <c r="AY251"/>
      <c r="AZ251"/>
    </row>
    <row r="252" spans="1:52">
      <c r="A252" s="7" t="s">
        <v>5031</v>
      </c>
      <c r="B252" s="7" t="s">
        <v>1352</v>
      </c>
      <c r="C252" s="7" t="s">
        <v>773</v>
      </c>
      <c r="AU252"/>
      <c r="AV252"/>
      <c r="AW252"/>
      <c r="AX252"/>
      <c r="AY252"/>
      <c r="AZ252"/>
    </row>
    <row r="253" spans="1:52">
      <c r="A253" s="7" t="s">
        <v>232</v>
      </c>
      <c r="B253" s="7" t="s">
        <v>233</v>
      </c>
      <c r="C253" s="7" t="s">
        <v>773</v>
      </c>
      <c r="AU253"/>
      <c r="AV253"/>
      <c r="AW253"/>
      <c r="AX253"/>
      <c r="AY253"/>
      <c r="AZ253"/>
    </row>
    <row r="254" spans="1:52">
      <c r="A254" s="7" t="s">
        <v>5030</v>
      </c>
      <c r="B254" s="7" t="s">
        <v>2903</v>
      </c>
      <c r="C254" s="7" t="s">
        <v>773</v>
      </c>
      <c r="AU254"/>
      <c r="AV254"/>
      <c r="AW254"/>
      <c r="AX254"/>
      <c r="AY254"/>
      <c r="AZ254"/>
    </row>
    <row r="255" spans="1:52">
      <c r="A255" s="7" t="s">
        <v>229</v>
      </c>
      <c r="B255" s="7" t="s">
        <v>230</v>
      </c>
      <c r="C255" s="7" t="s">
        <v>773</v>
      </c>
      <c r="AU255"/>
      <c r="AV255"/>
      <c r="AW255"/>
      <c r="AX255"/>
      <c r="AY255"/>
      <c r="AZ255"/>
    </row>
    <row r="256" spans="1:52">
      <c r="A256" s="7" t="s">
        <v>5029</v>
      </c>
      <c r="B256" s="7" t="s">
        <v>2870</v>
      </c>
      <c r="C256" s="7" t="s">
        <v>773</v>
      </c>
      <c r="AU256"/>
      <c r="AV256"/>
      <c r="AW256"/>
      <c r="AX256"/>
      <c r="AY256"/>
      <c r="AZ256"/>
    </row>
    <row r="257" spans="1:52">
      <c r="A257" s="7" t="s">
        <v>5028</v>
      </c>
      <c r="B257" s="7" t="s">
        <v>2866</v>
      </c>
      <c r="C257" s="7" t="s">
        <v>2857</v>
      </c>
      <c r="AU257"/>
      <c r="AV257"/>
      <c r="AW257"/>
      <c r="AX257"/>
      <c r="AY257"/>
      <c r="AZ257"/>
    </row>
    <row r="258" spans="1:52">
      <c r="A258" s="7" t="s">
        <v>5027</v>
      </c>
      <c r="B258" s="7" t="s">
        <v>2864</v>
      </c>
      <c r="C258" s="7" t="s">
        <v>2026</v>
      </c>
      <c r="AU258"/>
      <c r="AV258"/>
      <c r="AW258"/>
      <c r="AX258"/>
      <c r="AY258"/>
      <c r="AZ258"/>
    </row>
    <row r="259" spans="1:52">
      <c r="A259" s="7" t="s">
        <v>5026</v>
      </c>
      <c r="B259" s="7" t="s">
        <v>2862</v>
      </c>
      <c r="C259" s="7" t="s">
        <v>2857</v>
      </c>
      <c r="AU259"/>
      <c r="AV259"/>
      <c r="AW259"/>
      <c r="AX259"/>
      <c r="AY259"/>
      <c r="AZ259"/>
    </row>
    <row r="260" spans="1:52">
      <c r="A260" s="7" t="s">
        <v>358</v>
      </c>
      <c r="B260" s="7" t="s">
        <v>2860</v>
      </c>
      <c r="C260" s="7" t="s">
        <v>2857</v>
      </c>
      <c r="AU260"/>
      <c r="AV260"/>
      <c r="AW260"/>
      <c r="AX260"/>
      <c r="AY260"/>
      <c r="AZ260"/>
    </row>
    <row r="261" spans="1:52">
      <c r="A261" s="7" t="s">
        <v>356</v>
      </c>
      <c r="B261" s="7" t="s">
        <v>2858</v>
      </c>
      <c r="C261" s="7" t="s">
        <v>2857</v>
      </c>
      <c r="AU261"/>
      <c r="AV261"/>
      <c r="AW261"/>
      <c r="AX261"/>
      <c r="AY261"/>
      <c r="AZ261"/>
    </row>
    <row r="262" spans="1:52">
      <c r="A262" s="7" t="s">
        <v>421</v>
      </c>
      <c r="B262" s="7" t="s">
        <v>422</v>
      </c>
      <c r="C262" s="7" t="s">
        <v>773</v>
      </c>
      <c r="AU262"/>
      <c r="AV262"/>
      <c r="AW262"/>
      <c r="AX262"/>
      <c r="AY262"/>
      <c r="AZ262"/>
    </row>
    <row r="263" spans="1:52">
      <c r="A263" s="7" t="s">
        <v>5025</v>
      </c>
      <c r="B263" s="7" t="s">
        <v>2854</v>
      </c>
      <c r="C263" s="7" t="s">
        <v>773</v>
      </c>
      <c r="AU263"/>
      <c r="AV263"/>
      <c r="AW263"/>
      <c r="AX263"/>
      <c r="AY263"/>
      <c r="AZ263"/>
    </row>
    <row r="264" spans="1:52">
      <c r="A264" s="7" t="s">
        <v>5024</v>
      </c>
      <c r="B264" s="7" t="s">
        <v>2852</v>
      </c>
      <c r="C264" s="7" t="s">
        <v>773</v>
      </c>
      <c r="AU264"/>
      <c r="AV264"/>
      <c r="AW264"/>
      <c r="AX264"/>
      <c r="AY264"/>
      <c r="AZ264"/>
    </row>
    <row r="265" spans="1:52">
      <c r="A265" s="7" t="s">
        <v>5023</v>
      </c>
      <c r="B265" s="7" t="s">
        <v>2848</v>
      </c>
      <c r="C265" s="7" t="s">
        <v>773</v>
      </c>
      <c r="AU265"/>
      <c r="AV265"/>
      <c r="AW265"/>
      <c r="AX265"/>
      <c r="AY265"/>
      <c r="AZ265"/>
    </row>
    <row r="266" spans="1:52">
      <c r="A266" s="7" t="s">
        <v>5022</v>
      </c>
      <c r="B266" s="7" t="s">
        <v>2844</v>
      </c>
      <c r="C266" s="7" t="s">
        <v>773</v>
      </c>
      <c r="AU266"/>
      <c r="AV266"/>
      <c r="AW266"/>
      <c r="AX266"/>
      <c r="AY266"/>
      <c r="AZ266"/>
    </row>
    <row r="267" spans="1:52">
      <c r="A267" s="7" t="s">
        <v>5021</v>
      </c>
      <c r="B267" s="7" t="s">
        <v>2840</v>
      </c>
      <c r="C267" s="7" t="s">
        <v>773</v>
      </c>
      <c r="AU267"/>
      <c r="AV267"/>
      <c r="AW267"/>
      <c r="AX267"/>
      <c r="AY267"/>
      <c r="AZ267"/>
    </row>
    <row r="268" spans="1:52">
      <c r="A268" s="7" t="s">
        <v>5020</v>
      </c>
      <c r="B268" s="7" t="s">
        <v>2836</v>
      </c>
      <c r="C268" s="7" t="s">
        <v>773</v>
      </c>
      <c r="AU268"/>
      <c r="AV268"/>
      <c r="AW268"/>
      <c r="AX268"/>
      <c r="AY268"/>
      <c r="AZ268"/>
    </row>
    <row r="269" spans="1:52">
      <c r="A269" s="7" t="s">
        <v>5019</v>
      </c>
      <c r="B269" s="7" t="s">
        <v>2832</v>
      </c>
      <c r="C269" s="7" t="s">
        <v>773</v>
      </c>
      <c r="AU269"/>
      <c r="AV269"/>
      <c r="AW269"/>
      <c r="AX269"/>
      <c r="AY269"/>
      <c r="AZ269"/>
    </row>
    <row r="270" spans="1:52">
      <c r="A270" s="7" t="s">
        <v>5018</v>
      </c>
      <c r="B270" s="7" t="s">
        <v>2830</v>
      </c>
      <c r="C270" s="7" t="s">
        <v>773</v>
      </c>
      <c r="AU270"/>
      <c r="AV270"/>
      <c r="AW270"/>
      <c r="AX270"/>
      <c r="AY270"/>
      <c r="AZ270"/>
    </row>
    <row r="271" spans="1:52">
      <c r="A271" s="7" t="s">
        <v>5017</v>
      </c>
      <c r="B271" s="7" t="s">
        <v>2820</v>
      </c>
      <c r="C271" s="7" t="s">
        <v>773</v>
      </c>
      <c r="AU271"/>
      <c r="AV271"/>
      <c r="AW271"/>
      <c r="AX271"/>
      <c r="AY271"/>
      <c r="AZ271"/>
    </row>
    <row r="272" spans="1:52">
      <c r="A272" s="7" t="s">
        <v>5016</v>
      </c>
      <c r="B272" s="7" t="s">
        <v>2818</v>
      </c>
      <c r="C272" s="7" t="s">
        <v>773</v>
      </c>
      <c r="AU272"/>
      <c r="AV272"/>
      <c r="AW272"/>
      <c r="AX272"/>
      <c r="AY272"/>
      <c r="AZ272"/>
    </row>
    <row r="273" spans="1:52">
      <c r="A273" s="7" t="s">
        <v>5015</v>
      </c>
      <c r="B273" s="7" t="s">
        <v>2816</v>
      </c>
      <c r="C273" s="7" t="s">
        <v>773</v>
      </c>
      <c r="AU273"/>
      <c r="AV273"/>
      <c r="AW273"/>
      <c r="AX273"/>
      <c r="AY273"/>
      <c r="AZ273"/>
    </row>
    <row r="274" spans="1:52">
      <c r="A274" s="7" t="s">
        <v>5014</v>
      </c>
      <c r="B274" s="7" t="s">
        <v>404</v>
      </c>
      <c r="C274" s="7" t="s">
        <v>773</v>
      </c>
      <c r="AU274"/>
      <c r="AV274"/>
      <c r="AW274"/>
      <c r="AX274"/>
      <c r="AY274"/>
      <c r="AZ274"/>
    </row>
    <row r="275" spans="1:52">
      <c r="A275" s="7" t="s">
        <v>5013</v>
      </c>
      <c r="B275" s="7" t="s">
        <v>2809</v>
      </c>
      <c r="C275" s="7" t="s">
        <v>773</v>
      </c>
      <c r="AU275"/>
      <c r="AV275"/>
      <c r="AW275"/>
      <c r="AX275"/>
      <c r="AY275"/>
      <c r="AZ275"/>
    </row>
    <row r="276" spans="1:52">
      <c r="A276" s="7" t="s">
        <v>418</v>
      </c>
      <c r="B276" s="7" t="s">
        <v>419</v>
      </c>
      <c r="C276" s="7" t="s">
        <v>773</v>
      </c>
      <c r="AU276"/>
      <c r="AV276"/>
      <c r="AW276"/>
      <c r="AX276"/>
      <c r="AY276"/>
      <c r="AZ276"/>
    </row>
    <row r="277" spans="1:52">
      <c r="A277" s="7" t="s">
        <v>5012</v>
      </c>
      <c r="B277" s="7" t="s">
        <v>2601</v>
      </c>
      <c r="C277" s="7" t="s">
        <v>773</v>
      </c>
      <c r="AU277"/>
      <c r="AV277"/>
      <c r="AW277"/>
      <c r="AX277"/>
      <c r="AY277"/>
      <c r="AZ277"/>
    </row>
    <row r="278" spans="1:52">
      <c r="A278" s="7" t="s">
        <v>5011</v>
      </c>
      <c r="B278" s="7" t="s">
        <v>2603</v>
      </c>
      <c r="C278" s="7" t="s">
        <v>773</v>
      </c>
      <c r="AU278"/>
      <c r="AV278"/>
      <c r="AW278"/>
      <c r="AX278"/>
      <c r="AY278"/>
      <c r="AZ278"/>
    </row>
    <row r="279" spans="1:52">
      <c r="A279" s="7" t="s">
        <v>5010</v>
      </c>
      <c r="B279" s="7" t="s">
        <v>2768</v>
      </c>
      <c r="C279" s="7" t="s">
        <v>773</v>
      </c>
      <c r="AU279"/>
      <c r="AV279"/>
      <c r="AW279"/>
      <c r="AX279"/>
      <c r="AY279"/>
      <c r="AZ279"/>
    </row>
    <row r="280" spans="1:52">
      <c r="A280" s="7" t="s">
        <v>5009</v>
      </c>
      <c r="B280" s="7" t="s">
        <v>2754</v>
      </c>
      <c r="C280" s="7" t="s">
        <v>773</v>
      </c>
      <c r="AU280"/>
      <c r="AV280"/>
      <c r="AW280"/>
      <c r="AX280"/>
      <c r="AY280"/>
      <c r="AZ280"/>
    </row>
    <row r="281" spans="1:52">
      <c r="A281" s="7" t="s">
        <v>5008</v>
      </c>
      <c r="B281" s="7" t="s">
        <v>2752</v>
      </c>
      <c r="C281" s="7" t="s">
        <v>773</v>
      </c>
      <c r="AU281"/>
      <c r="AV281"/>
      <c r="AW281"/>
      <c r="AX281"/>
      <c r="AY281"/>
      <c r="AZ281"/>
    </row>
    <row r="282" spans="1:52">
      <c r="A282" s="7" t="s">
        <v>5007</v>
      </c>
      <c r="B282" s="7" t="s">
        <v>2750</v>
      </c>
      <c r="C282" s="7" t="s">
        <v>773</v>
      </c>
      <c r="AU282"/>
      <c r="AV282"/>
      <c r="AW282"/>
      <c r="AX282"/>
      <c r="AY282"/>
      <c r="AZ282"/>
    </row>
    <row r="283" spans="1:52">
      <c r="A283" s="7" t="s">
        <v>5006</v>
      </c>
      <c r="B283" s="7" t="s">
        <v>2740</v>
      </c>
      <c r="C283" s="7" t="s">
        <v>773</v>
      </c>
      <c r="AU283"/>
      <c r="AV283"/>
      <c r="AW283"/>
      <c r="AX283"/>
      <c r="AY283"/>
      <c r="AZ283"/>
    </row>
    <row r="284" spans="1:52">
      <c r="A284" s="7" t="s">
        <v>5005</v>
      </c>
      <c r="B284" s="7" t="s">
        <v>2738</v>
      </c>
      <c r="C284" s="7" t="s">
        <v>773</v>
      </c>
      <c r="AU284"/>
      <c r="AV284"/>
      <c r="AW284"/>
      <c r="AX284"/>
      <c r="AY284"/>
      <c r="AZ284"/>
    </row>
    <row r="285" spans="1:52">
      <c r="A285" s="7" t="s">
        <v>5004</v>
      </c>
      <c r="B285" s="7" t="s">
        <v>392</v>
      </c>
      <c r="C285" s="7" t="s">
        <v>773</v>
      </c>
      <c r="AU285"/>
      <c r="AV285"/>
      <c r="AW285"/>
      <c r="AX285"/>
      <c r="AY285"/>
      <c r="AZ285"/>
    </row>
    <row r="286" spans="1:52">
      <c r="A286" s="7" t="s">
        <v>5003</v>
      </c>
      <c r="B286" s="7" t="s">
        <v>1696</v>
      </c>
      <c r="C286" s="7" t="s">
        <v>773</v>
      </c>
      <c r="AU286"/>
      <c r="AV286"/>
      <c r="AW286"/>
      <c r="AX286"/>
      <c r="AY286"/>
      <c r="AZ286"/>
    </row>
    <row r="287" spans="1:52">
      <c r="A287" s="7" t="s">
        <v>5002</v>
      </c>
      <c r="B287" s="7" t="s">
        <v>416</v>
      </c>
      <c r="C287" s="7" t="s">
        <v>773</v>
      </c>
      <c r="AU287"/>
      <c r="AV287"/>
      <c r="AW287"/>
      <c r="AX287"/>
      <c r="AY287"/>
      <c r="AZ287"/>
    </row>
    <row r="288" spans="1:52">
      <c r="A288" s="7" t="s">
        <v>5001</v>
      </c>
      <c r="B288" s="7" t="s">
        <v>475</v>
      </c>
      <c r="C288" s="7" t="s">
        <v>773</v>
      </c>
      <c r="AU288"/>
      <c r="AV288"/>
      <c r="AW288"/>
      <c r="AX288"/>
      <c r="AY288"/>
      <c r="AZ288"/>
    </row>
    <row r="289" spans="1:52">
      <c r="A289" s="7" t="s">
        <v>5000</v>
      </c>
      <c r="B289" s="7" t="s">
        <v>2715</v>
      </c>
      <c r="C289" s="7" t="s">
        <v>773</v>
      </c>
      <c r="AU289"/>
      <c r="AV289"/>
      <c r="AW289"/>
      <c r="AX289"/>
      <c r="AY289"/>
      <c r="AZ289"/>
    </row>
    <row r="290" spans="1:52">
      <c r="A290" s="7" t="s">
        <v>4999</v>
      </c>
      <c r="B290" s="7" t="s">
        <v>2713</v>
      </c>
      <c r="C290" s="7" t="s">
        <v>773</v>
      </c>
      <c r="AU290"/>
      <c r="AV290"/>
      <c r="AW290"/>
      <c r="AX290"/>
      <c r="AY290"/>
      <c r="AZ290"/>
    </row>
    <row r="291" spans="1:52">
      <c r="A291" s="7" t="s">
        <v>4998</v>
      </c>
      <c r="B291" s="7" t="s">
        <v>2711</v>
      </c>
      <c r="C291" s="7" t="s">
        <v>773</v>
      </c>
      <c r="AU291"/>
      <c r="AV291"/>
      <c r="AW291"/>
      <c r="AX291"/>
      <c r="AY291"/>
      <c r="AZ291"/>
    </row>
    <row r="292" spans="1:52">
      <c r="A292" s="7" t="s">
        <v>4997</v>
      </c>
      <c r="B292" s="7" t="s">
        <v>2709</v>
      </c>
      <c r="C292" s="7" t="s">
        <v>773</v>
      </c>
      <c r="AU292"/>
      <c r="AV292"/>
      <c r="AW292"/>
      <c r="AX292"/>
      <c r="AY292"/>
      <c r="AZ292"/>
    </row>
    <row r="293" spans="1:52">
      <c r="A293" s="7" t="s">
        <v>4996</v>
      </c>
      <c r="B293" s="7" t="s">
        <v>2707</v>
      </c>
      <c r="C293" s="7" t="s">
        <v>773</v>
      </c>
      <c r="AU293"/>
      <c r="AV293"/>
      <c r="AW293"/>
      <c r="AX293"/>
      <c r="AY293"/>
      <c r="AZ293"/>
    </row>
    <row r="294" spans="1:52">
      <c r="A294" s="7" t="s">
        <v>4995</v>
      </c>
      <c r="B294" s="7" t="s">
        <v>2705</v>
      </c>
      <c r="C294" s="7" t="s">
        <v>773</v>
      </c>
      <c r="AU294"/>
      <c r="AV294"/>
      <c r="AW294"/>
      <c r="AX294"/>
      <c r="AY294"/>
      <c r="AZ294"/>
    </row>
    <row r="295" spans="1:52">
      <c r="A295" s="7" t="s">
        <v>4994</v>
      </c>
      <c r="B295" s="7" t="s">
        <v>2697</v>
      </c>
      <c r="C295" s="7" t="s">
        <v>773</v>
      </c>
      <c r="AU295"/>
      <c r="AV295"/>
      <c r="AW295"/>
      <c r="AX295"/>
      <c r="AY295"/>
      <c r="AZ295"/>
    </row>
    <row r="296" spans="1:52">
      <c r="A296" s="7" t="s">
        <v>4993</v>
      </c>
      <c r="B296" s="7" t="s">
        <v>2008</v>
      </c>
      <c r="C296" s="7" t="s">
        <v>773</v>
      </c>
      <c r="AU296"/>
      <c r="AV296"/>
      <c r="AW296"/>
      <c r="AX296"/>
      <c r="AY296"/>
      <c r="AZ296"/>
    </row>
    <row r="297" spans="1:52">
      <c r="A297" s="7" t="s">
        <v>4992</v>
      </c>
      <c r="B297" s="7" t="s">
        <v>2692</v>
      </c>
      <c r="C297" s="7" t="s">
        <v>773</v>
      </c>
      <c r="AU297"/>
      <c r="AV297"/>
      <c r="AW297"/>
      <c r="AX297"/>
      <c r="AY297"/>
      <c r="AZ297"/>
    </row>
    <row r="298" spans="1:52">
      <c r="A298" s="7" t="s">
        <v>4991</v>
      </c>
      <c r="B298" s="7" t="s">
        <v>2680</v>
      </c>
      <c r="C298" s="7" t="s">
        <v>773</v>
      </c>
      <c r="AU298"/>
      <c r="AV298"/>
      <c r="AW298"/>
      <c r="AX298"/>
      <c r="AY298"/>
      <c r="AZ298"/>
    </row>
    <row r="299" spans="1:52">
      <c r="A299" s="7" t="s">
        <v>4990</v>
      </c>
      <c r="B299" s="7" t="s">
        <v>2672</v>
      </c>
      <c r="C299" s="7" t="s">
        <v>773</v>
      </c>
      <c r="AU299"/>
      <c r="AV299"/>
      <c r="AW299"/>
      <c r="AX299"/>
      <c r="AY299"/>
      <c r="AZ299"/>
    </row>
    <row r="300" spans="1:52">
      <c r="A300" s="7" t="s">
        <v>4989</v>
      </c>
      <c r="B300" s="7" t="s">
        <v>2666</v>
      </c>
      <c r="C300" s="7" t="s">
        <v>773</v>
      </c>
      <c r="AU300"/>
      <c r="AV300"/>
      <c r="AW300"/>
      <c r="AX300"/>
      <c r="AY300"/>
      <c r="AZ300"/>
    </row>
    <row r="301" spans="1:52">
      <c r="A301" s="7" t="s">
        <v>4988</v>
      </c>
      <c r="B301" s="7" t="s">
        <v>2664</v>
      </c>
      <c r="C301" s="7" t="s">
        <v>773</v>
      </c>
      <c r="AU301"/>
      <c r="AV301"/>
      <c r="AW301"/>
      <c r="AX301"/>
      <c r="AY301"/>
      <c r="AZ301"/>
    </row>
    <row r="302" spans="1:52">
      <c r="A302" s="7" t="s">
        <v>4987</v>
      </c>
      <c r="B302" s="7" t="s">
        <v>2662</v>
      </c>
      <c r="C302" s="7" t="s">
        <v>773</v>
      </c>
      <c r="AU302"/>
      <c r="AV302"/>
      <c r="AW302"/>
      <c r="AX302"/>
      <c r="AY302"/>
      <c r="AZ302"/>
    </row>
    <row r="303" spans="1:52">
      <c r="A303" s="7" t="s">
        <v>413</v>
      </c>
      <c r="B303" s="7" t="s">
        <v>2656</v>
      </c>
      <c r="C303" s="7" t="s">
        <v>773</v>
      </c>
      <c r="AU303"/>
      <c r="AV303"/>
      <c r="AW303"/>
      <c r="AX303"/>
      <c r="AY303"/>
      <c r="AZ303"/>
    </row>
    <row r="304" spans="1:52">
      <c r="A304" s="7" t="s">
        <v>4986</v>
      </c>
      <c r="B304" s="7" t="s">
        <v>2654</v>
      </c>
      <c r="C304" s="7" t="s">
        <v>773</v>
      </c>
      <c r="AU304"/>
      <c r="AV304"/>
      <c r="AW304"/>
      <c r="AX304"/>
      <c r="AY304"/>
      <c r="AZ304"/>
    </row>
    <row r="305" spans="1:52">
      <c r="A305" s="7" t="s">
        <v>4985</v>
      </c>
      <c r="B305" s="7" t="s">
        <v>2652</v>
      </c>
      <c r="C305" s="7" t="s">
        <v>773</v>
      </c>
      <c r="AU305"/>
      <c r="AV305"/>
      <c r="AW305"/>
      <c r="AX305"/>
      <c r="AY305"/>
      <c r="AZ305"/>
    </row>
    <row r="306" spans="1:52">
      <c r="A306" s="7" t="s">
        <v>4984</v>
      </c>
      <c r="B306" s="7" t="s">
        <v>2650</v>
      </c>
      <c r="C306" s="7" t="s">
        <v>773</v>
      </c>
      <c r="AU306"/>
      <c r="AV306"/>
      <c r="AW306"/>
      <c r="AX306"/>
      <c r="AY306"/>
      <c r="AZ306"/>
    </row>
    <row r="307" spans="1:52">
      <c r="A307" s="7" t="s">
        <v>4983</v>
      </c>
      <c r="B307" s="7" t="s">
        <v>2642</v>
      </c>
      <c r="C307" s="7" t="s">
        <v>773</v>
      </c>
      <c r="AU307"/>
      <c r="AV307"/>
      <c r="AW307"/>
      <c r="AX307"/>
      <c r="AY307"/>
      <c r="AZ307"/>
    </row>
    <row r="308" spans="1:52">
      <c r="A308" s="7" t="s">
        <v>4982</v>
      </c>
      <c r="B308" s="7" t="s">
        <v>2640</v>
      </c>
      <c r="C308" s="7" t="s">
        <v>773</v>
      </c>
      <c r="AU308"/>
      <c r="AV308"/>
      <c r="AW308"/>
      <c r="AX308"/>
      <c r="AY308"/>
      <c r="AZ308"/>
    </row>
    <row r="309" spans="1:52">
      <c r="A309" s="7" t="s">
        <v>4981</v>
      </c>
      <c r="B309" s="7" t="s">
        <v>2638</v>
      </c>
      <c r="C309" s="7" t="s">
        <v>773</v>
      </c>
      <c r="AU309"/>
      <c r="AV309"/>
      <c r="AW309"/>
      <c r="AX309"/>
      <c r="AY309"/>
      <c r="AZ309"/>
    </row>
    <row r="310" spans="1:52">
      <c r="A310" s="7" t="s">
        <v>4980</v>
      </c>
      <c r="B310" s="7" t="s">
        <v>2626</v>
      </c>
      <c r="C310" s="7" t="s">
        <v>773</v>
      </c>
      <c r="AU310"/>
      <c r="AV310"/>
      <c r="AW310"/>
      <c r="AX310"/>
      <c r="AY310"/>
      <c r="AZ310"/>
    </row>
    <row r="311" spans="1:52">
      <c r="A311" s="7" t="s">
        <v>4979</v>
      </c>
      <c r="B311" s="7" t="s">
        <v>2624</v>
      </c>
      <c r="C311" s="7" t="s">
        <v>773</v>
      </c>
      <c r="AU311"/>
      <c r="AV311"/>
      <c r="AW311"/>
      <c r="AX311"/>
      <c r="AY311"/>
      <c r="AZ311"/>
    </row>
    <row r="312" spans="1:52">
      <c r="A312" s="7" t="s">
        <v>4978</v>
      </c>
      <c r="B312" s="7" t="s">
        <v>2006</v>
      </c>
      <c r="C312" s="7" t="s">
        <v>773</v>
      </c>
      <c r="AU312"/>
      <c r="AV312"/>
      <c r="AW312"/>
      <c r="AX312"/>
      <c r="AY312"/>
      <c r="AZ312"/>
    </row>
    <row r="313" spans="1:52">
      <c r="A313" s="7" t="s">
        <v>4977</v>
      </c>
      <c r="B313" s="7" t="s">
        <v>2595</v>
      </c>
      <c r="C313" s="7" t="s">
        <v>773</v>
      </c>
      <c r="AU313"/>
      <c r="AV313"/>
      <c r="AW313"/>
      <c r="AX313"/>
      <c r="AY313"/>
      <c r="AZ313"/>
    </row>
    <row r="314" spans="1:52">
      <c r="A314" s="7" t="s">
        <v>4976</v>
      </c>
      <c r="B314" s="7" t="s">
        <v>4249</v>
      </c>
      <c r="C314" s="7" t="s">
        <v>773</v>
      </c>
      <c r="AU314"/>
      <c r="AV314"/>
      <c r="AW314"/>
      <c r="AX314"/>
      <c r="AY314"/>
      <c r="AZ314"/>
    </row>
    <row r="315" spans="1:52">
      <c r="A315" s="7" t="s">
        <v>4975</v>
      </c>
      <c r="B315" s="7" t="s">
        <v>1696</v>
      </c>
      <c r="C315" s="7" t="s">
        <v>773</v>
      </c>
      <c r="AU315"/>
      <c r="AV315"/>
      <c r="AW315"/>
      <c r="AX315"/>
      <c r="AY315"/>
      <c r="AZ315"/>
    </row>
    <row r="316" spans="1:52">
      <c r="A316" s="7" t="s">
        <v>4974</v>
      </c>
      <c r="B316" s="7" t="s">
        <v>4247</v>
      </c>
      <c r="C316" s="7" t="s">
        <v>773</v>
      </c>
      <c r="AU316"/>
      <c r="AV316"/>
      <c r="AW316"/>
      <c r="AX316"/>
      <c r="AY316"/>
      <c r="AZ316"/>
    </row>
    <row r="317" spans="1:52">
      <c r="A317" s="7" t="s">
        <v>4973</v>
      </c>
      <c r="B317" s="7" t="s">
        <v>4245</v>
      </c>
      <c r="C317" s="7" t="s">
        <v>773</v>
      </c>
      <c r="AU317"/>
      <c r="AV317"/>
      <c r="AW317"/>
      <c r="AX317"/>
      <c r="AY317"/>
      <c r="AZ317"/>
    </row>
    <row r="318" spans="1:52">
      <c r="A318" s="7" t="s">
        <v>4972</v>
      </c>
      <c r="B318" s="7" t="s">
        <v>4243</v>
      </c>
      <c r="C318" s="7" t="s">
        <v>773</v>
      </c>
      <c r="AU318"/>
      <c r="AV318"/>
      <c r="AW318"/>
      <c r="AX318"/>
      <c r="AY318"/>
      <c r="AZ318"/>
    </row>
    <row r="319" spans="1:52">
      <c r="A319" s="7" t="s">
        <v>410</v>
      </c>
      <c r="B319" s="7" t="s">
        <v>411</v>
      </c>
      <c r="C319" s="7" t="s">
        <v>773</v>
      </c>
      <c r="AU319"/>
      <c r="AV319"/>
      <c r="AW319"/>
      <c r="AX319"/>
      <c r="AY319"/>
      <c r="AZ319"/>
    </row>
    <row r="320" spans="1:52">
      <c r="A320" s="7" t="s">
        <v>4971</v>
      </c>
      <c r="B320" s="7" t="s">
        <v>2591</v>
      </c>
      <c r="C320" s="7" t="s">
        <v>773</v>
      </c>
      <c r="AU320"/>
      <c r="AV320"/>
      <c r="AW320"/>
      <c r="AX320"/>
      <c r="AY320"/>
      <c r="AZ320"/>
    </row>
    <row r="321" spans="1:52">
      <c r="A321" s="7" t="s">
        <v>4970</v>
      </c>
      <c r="B321" s="7" t="s">
        <v>2589</v>
      </c>
      <c r="C321" s="7" t="s">
        <v>773</v>
      </c>
      <c r="AU321"/>
      <c r="AV321"/>
      <c r="AW321"/>
      <c r="AX321"/>
      <c r="AY321"/>
      <c r="AZ321"/>
    </row>
    <row r="322" spans="1:52">
      <c r="A322" s="7" t="s">
        <v>4969</v>
      </c>
      <c r="B322" s="7" t="s">
        <v>2587</v>
      </c>
      <c r="C322" s="7" t="s">
        <v>773</v>
      </c>
      <c r="AU322"/>
      <c r="AV322"/>
      <c r="AW322"/>
      <c r="AX322"/>
      <c r="AY322"/>
      <c r="AZ322"/>
    </row>
    <row r="323" spans="1:52">
      <c r="A323" s="7" t="s">
        <v>4968</v>
      </c>
      <c r="B323" s="7" t="s">
        <v>2585</v>
      </c>
      <c r="C323" s="7" t="s">
        <v>773</v>
      </c>
      <c r="AU323"/>
      <c r="AV323"/>
      <c r="AW323"/>
      <c r="AX323"/>
      <c r="AY323"/>
      <c r="AZ323"/>
    </row>
    <row r="324" spans="1:52">
      <c r="A324" s="7" t="s">
        <v>4967</v>
      </c>
      <c r="B324" s="7" t="s">
        <v>2583</v>
      </c>
      <c r="C324" s="7" t="s">
        <v>773</v>
      </c>
      <c r="AU324"/>
      <c r="AV324"/>
      <c r="AW324"/>
      <c r="AX324"/>
      <c r="AY324"/>
      <c r="AZ324"/>
    </row>
    <row r="325" spans="1:52">
      <c r="A325" s="7" t="s">
        <v>4966</v>
      </c>
      <c r="B325" s="7" t="s">
        <v>2581</v>
      </c>
      <c r="C325" s="7" t="s">
        <v>773</v>
      </c>
      <c r="AU325"/>
      <c r="AV325"/>
      <c r="AW325"/>
      <c r="AX325"/>
      <c r="AY325"/>
      <c r="AZ325"/>
    </row>
    <row r="326" spans="1:52">
      <c r="A326" s="7" t="s">
        <v>4965</v>
      </c>
      <c r="B326" s="7" t="s">
        <v>2579</v>
      </c>
      <c r="C326" s="7" t="s">
        <v>773</v>
      </c>
      <c r="AU326"/>
      <c r="AV326"/>
      <c r="AW326"/>
      <c r="AX326"/>
      <c r="AY326"/>
      <c r="AZ326"/>
    </row>
    <row r="327" spans="1:52">
      <c r="A327" s="7" t="s">
        <v>4964</v>
      </c>
      <c r="B327" s="7" t="s">
        <v>2577</v>
      </c>
      <c r="C327" s="7" t="s">
        <v>773</v>
      </c>
      <c r="AU327"/>
      <c r="AV327"/>
      <c r="AW327"/>
      <c r="AX327"/>
      <c r="AY327"/>
      <c r="AZ327"/>
    </row>
    <row r="328" spans="1:52">
      <c r="A328" s="7" t="s">
        <v>4963</v>
      </c>
      <c r="B328" s="7" t="s">
        <v>2573</v>
      </c>
      <c r="C328" s="7" t="s">
        <v>773</v>
      </c>
      <c r="AU328"/>
      <c r="AV328"/>
      <c r="AW328"/>
      <c r="AX328"/>
      <c r="AY328"/>
      <c r="AZ328"/>
    </row>
    <row r="329" spans="1:52">
      <c r="A329" s="7" t="s">
        <v>4962</v>
      </c>
      <c r="B329" s="7" t="s">
        <v>2567</v>
      </c>
      <c r="C329" s="7" t="s">
        <v>773</v>
      </c>
      <c r="AU329"/>
      <c r="AV329"/>
      <c r="AW329"/>
      <c r="AX329"/>
      <c r="AY329"/>
      <c r="AZ329"/>
    </row>
    <row r="330" spans="1:52">
      <c r="A330" s="7" t="s">
        <v>4961</v>
      </c>
      <c r="B330" s="7" t="s">
        <v>2563</v>
      </c>
      <c r="C330" s="7" t="s">
        <v>773</v>
      </c>
      <c r="AU330"/>
      <c r="AV330"/>
      <c r="AW330"/>
      <c r="AX330"/>
      <c r="AY330"/>
      <c r="AZ330"/>
    </row>
    <row r="331" spans="1:52">
      <c r="A331" s="7" t="s">
        <v>4960</v>
      </c>
      <c r="B331" s="7" t="s">
        <v>2561</v>
      </c>
      <c r="C331" s="7" t="s">
        <v>773</v>
      </c>
      <c r="AU331"/>
      <c r="AV331"/>
      <c r="AW331"/>
      <c r="AX331"/>
      <c r="AY331"/>
      <c r="AZ331"/>
    </row>
    <row r="332" spans="1:52">
      <c r="A332" s="7" t="s">
        <v>4959</v>
      </c>
      <c r="B332" s="7" t="s">
        <v>2559</v>
      </c>
      <c r="C332" s="7" t="s">
        <v>773</v>
      </c>
      <c r="AU332"/>
      <c r="AV332"/>
      <c r="AW332"/>
      <c r="AX332"/>
      <c r="AY332"/>
      <c r="AZ332"/>
    </row>
    <row r="333" spans="1:52">
      <c r="A333" s="7" t="s">
        <v>4958</v>
      </c>
      <c r="B333" s="7" t="s">
        <v>2557</v>
      </c>
      <c r="C333" s="7" t="s">
        <v>773</v>
      </c>
      <c r="AU333"/>
      <c r="AV333"/>
      <c r="AW333"/>
      <c r="AX333"/>
      <c r="AY333"/>
      <c r="AZ333"/>
    </row>
    <row r="334" spans="1:52">
      <c r="A334" s="7" t="s">
        <v>4957</v>
      </c>
      <c r="B334" s="7" t="s">
        <v>4239</v>
      </c>
      <c r="C334" s="7" t="s">
        <v>773</v>
      </c>
      <c r="AU334"/>
      <c r="AV334"/>
      <c r="AW334"/>
      <c r="AX334"/>
      <c r="AY334"/>
      <c r="AZ334"/>
    </row>
    <row r="335" spans="1:52">
      <c r="A335" s="7" t="s">
        <v>4956</v>
      </c>
      <c r="B335" s="7" t="s">
        <v>2545</v>
      </c>
      <c r="C335" s="7" t="s">
        <v>773</v>
      </c>
      <c r="AU335"/>
      <c r="AV335"/>
      <c r="AW335"/>
      <c r="AX335"/>
      <c r="AY335"/>
      <c r="AZ335"/>
    </row>
    <row r="336" spans="1:52">
      <c r="A336" s="7" t="s">
        <v>4955</v>
      </c>
      <c r="B336" s="7" t="s">
        <v>2543</v>
      </c>
      <c r="C336" s="7" t="s">
        <v>773</v>
      </c>
      <c r="AU336"/>
      <c r="AV336"/>
      <c r="AW336"/>
      <c r="AX336"/>
      <c r="AY336"/>
      <c r="AZ336"/>
    </row>
    <row r="337" spans="1:52">
      <c r="A337" s="7" t="s">
        <v>4954</v>
      </c>
      <c r="B337" s="7" t="s">
        <v>2541</v>
      </c>
      <c r="C337" s="7" t="s">
        <v>773</v>
      </c>
      <c r="AU337"/>
      <c r="AV337"/>
      <c r="AW337"/>
      <c r="AX337"/>
      <c r="AY337"/>
      <c r="AZ337"/>
    </row>
    <row r="338" spans="1:52">
      <c r="A338" s="7" t="s">
        <v>4953</v>
      </c>
      <c r="B338" s="7" t="s">
        <v>2533</v>
      </c>
      <c r="C338" s="7" t="s">
        <v>773</v>
      </c>
      <c r="AU338"/>
      <c r="AV338"/>
      <c r="AW338"/>
      <c r="AX338"/>
      <c r="AY338"/>
      <c r="AZ338"/>
    </row>
    <row r="339" spans="1:52">
      <c r="A339" s="7" t="s">
        <v>4952</v>
      </c>
      <c r="B339" s="7" t="s">
        <v>2519</v>
      </c>
      <c r="C339" s="7" t="s">
        <v>773</v>
      </c>
      <c r="AU339"/>
      <c r="AV339"/>
      <c r="AW339"/>
      <c r="AX339"/>
      <c r="AY339"/>
      <c r="AZ339"/>
    </row>
    <row r="340" spans="1:52">
      <c r="A340" s="7" t="s">
        <v>4951</v>
      </c>
      <c r="B340" s="7" t="s">
        <v>2418</v>
      </c>
      <c r="C340" s="7" t="s">
        <v>773</v>
      </c>
      <c r="AU340"/>
      <c r="AV340"/>
      <c r="AW340"/>
      <c r="AX340"/>
      <c r="AY340"/>
      <c r="AZ340"/>
    </row>
    <row r="341" spans="1:52">
      <c r="A341" s="7" t="s">
        <v>4950</v>
      </c>
      <c r="B341" s="7" t="s">
        <v>2502</v>
      </c>
      <c r="C341" s="7" t="s">
        <v>773</v>
      </c>
      <c r="AU341"/>
      <c r="AV341"/>
      <c r="AW341"/>
      <c r="AX341"/>
      <c r="AY341"/>
      <c r="AZ341"/>
    </row>
    <row r="342" spans="1:52">
      <c r="A342" s="7" t="s">
        <v>4949</v>
      </c>
      <c r="B342" s="7" t="s">
        <v>2500</v>
      </c>
      <c r="C342" s="7" t="s">
        <v>773</v>
      </c>
      <c r="AU342"/>
      <c r="AV342"/>
      <c r="AW342"/>
      <c r="AX342"/>
      <c r="AY342"/>
      <c r="AZ342"/>
    </row>
    <row r="343" spans="1:52">
      <c r="A343" s="7" t="s">
        <v>4948</v>
      </c>
      <c r="B343" s="7" t="s">
        <v>2498</v>
      </c>
      <c r="C343" s="7" t="s">
        <v>773</v>
      </c>
      <c r="AU343"/>
      <c r="AV343"/>
      <c r="AW343"/>
      <c r="AX343"/>
      <c r="AY343"/>
      <c r="AZ343"/>
    </row>
    <row r="344" spans="1:52">
      <c r="A344" s="7" t="s">
        <v>4947</v>
      </c>
      <c r="B344" s="7" t="s">
        <v>2496</v>
      </c>
      <c r="C344" s="7" t="s">
        <v>773</v>
      </c>
      <c r="AU344"/>
      <c r="AV344"/>
      <c r="AW344"/>
      <c r="AX344"/>
      <c r="AY344"/>
      <c r="AZ344"/>
    </row>
    <row r="345" spans="1:52">
      <c r="A345" s="7" t="s">
        <v>4946</v>
      </c>
      <c r="B345" s="7" t="s">
        <v>2494</v>
      </c>
      <c r="C345" s="7" t="s">
        <v>773</v>
      </c>
      <c r="AU345"/>
      <c r="AV345"/>
      <c r="AW345"/>
      <c r="AX345"/>
      <c r="AY345"/>
      <c r="AZ345"/>
    </row>
    <row r="346" spans="1:52">
      <c r="A346" s="7" t="s">
        <v>4945</v>
      </c>
      <c r="B346" s="7" t="s">
        <v>2492</v>
      </c>
      <c r="C346" s="7" t="s">
        <v>773</v>
      </c>
      <c r="AU346"/>
      <c r="AV346"/>
      <c r="AW346"/>
      <c r="AX346"/>
      <c r="AY346"/>
      <c r="AZ346"/>
    </row>
    <row r="347" spans="1:52">
      <c r="A347" s="7" t="s">
        <v>4944</v>
      </c>
      <c r="B347" s="7" t="s">
        <v>2490</v>
      </c>
      <c r="C347" s="7" t="s">
        <v>773</v>
      </c>
      <c r="AU347"/>
      <c r="AV347"/>
      <c r="AW347"/>
      <c r="AX347"/>
      <c r="AY347"/>
      <c r="AZ347"/>
    </row>
    <row r="348" spans="1:52">
      <c r="A348" s="7" t="s">
        <v>4943</v>
      </c>
      <c r="B348" s="7" t="s">
        <v>2488</v>
      </c>
      <c r="C348" s="7" t="s">
        <v>773</v>
      </c>
      <c r="AU348"/>
      <c r="AV348"/>
      <c r="AW348"/>
      <c r="AX348"/>
      <c r="AY348"/>
      <c r="AZ348"/>
    </row>
    <row r="349" spans="1:52">
      <c r="A349" s="7" t="s">
        <v>4942</v>
      </c>
      <c r="B349" s="7" t="s">
        <v>2476</v>
      </c>
      <c r="C349" s="7" t="s">
        <v>773</v>
      </c>
      <c r="AU349"/>
      <c r="AV349"/>
      <c r="AW349"/>
      <c r="AX349"/>
      <c r="AY349"/>
      <c r="AZ349"/>
    </row>
    <row r="350" spans="1:52">
      <c r="A350" s="7" t="s">
        <v>4941</v>
      </c>
      <c r="B350" s="7" t="s">
        <v>2474</v>
      </c>
      <c r="C350" s="7" t="s">
        <v>773</v>
      </c>
      <c r="AU350"/>
      <c r="AV350"/>
      <c r="AW350"/>
      <c r="AX350"/>
      <c r="AY350"/>
      <c r="AZ350"/>
    </row>
    <row r="351" spans="1:52">
      <c r="A351" s="7" t="s">
        <v>4940</v>
      </c>
      <c r="B351" s="7" t="s">
        <v>2472</v>
      </c>
      <c r="C351" s="7" t="s">
        <v>773</v>
      </c>
      <c r="AU351"/>
      <c r="AV351"/>
      <c r="AW351"/>
      <c r="AX351"/>
      <c r="AY351"/>
      <c r="AZ351"/>
    </row>
    <row r="352" spans="1:52">
      <c r="A352" s="7" t="s">
        <v>4939</v>
      </c>
      <c r="B352" s="7" t="s">
        <v>2470</v>
      </c>
      <c r="C352" s="7" t="s">
        <v>773</v>
      </c>
      <c r="AU352"/>
      <c r="AV352"/>
      <c r="AW352"/>
      <c r="AX352"/>
      <c r="AY352"/>
      <c r="AZ352"/>
    </row>
    <row r="353" spans="1:52">
      <c r="A353" s="7" t="s">
        <v>4938</v>
      </c>
      <c r="B353" s="7" t="s">
        <v>4239</v>
      </c>
      <c r="C353" s="7" t="s">
        <v>773</v>
      </c>
      <c r="AU353"/>
      <c r="AV353"/>
      <c r="AW353"/>
      <c r="AX353"/>
      <c r="AY353"/>
      <c r="AZ353"/>
    </row>
    <row r="354" spans="1:52">
      <c r="A354" s="7" t="s">
        <v>4937</v>
      </c>
      <c r="B354" s="7" t="s">
        <v>2458</v>
      </c>
      <c r="C354" s="7" t="s">
        <v>773</v>
      </c>
      <c r="AU354"/>
      <c r="AV354"/>
      <c r="AW354"/>
      <c r="AX354"/>
      <c r="AY354"/>
      <c r="AZ354"/>
    </row>
    <row r="355" spans="1:52">
      <c r="A355" s="7" t="s">
        <v>4936</v>
      </c>
      <c r="B355" s="7" t="s">
        <v>2456</v>
      </c>
      <c r="C355" s="7" t="s">
        <v>773</v>
      </c>
      <c r="AU355"/>
      <c r="AV355"/>
      <c r="AW355"/>
      <c r="AX355"/>
      <c r="AY355"/>
      <c r="AZ355"/>
    </row>
    <row r="356" spans="1:52">
      <c r="A356" s="7" t="s">
        <v>4935</v>
      </c>
      <c r="B356" s="7" t="s">
        <v>2454</v>
      </c>
      <c r="C356" s="7" t="s">
        <v>773</v>
      </c>
      <c r="AU356"/>
      <c r="AV356"/>
      <c r="AW356"/>
      <c r="AX356"/>
      <c r="AY356"/>
      <c r="AZ356"/>
    </row>
    <row r="357" spans="1:52">
      <c r="A357" s="7" t="s">
        <v>4934</v>
      </c>
      <c r="B357" s="7" t="s">
        <v>2446</v>
      </c>
      <c r="C357" s="7" t="s">
        <v>773</v>
      </c>
      <c r="AU357"/>
      <c r="AV357"/>
      <c r="AW357"/>
      <c r="AX357"/>
      <c r="AY357"/>
      <c r="AZ357"/>
    </row>
    <row r="358" spans="1:52">
      <c r="A358" s="7" t="s">
        <v>4933</v>
      </c>
      <c r="B358" s="7" t="s">
        <v>2430</v>
      </c>
      <c r="C358" s="7" t="s">
        <v>773</v>
      </c>
      <c r="AU358"/>
      <c r="AV358"/>
      <c r="AW358"/>
      <c r="AX358"/>
      <c r="AY358"/>
      <c r="AZ358"/>
    </row>
    <row r="359" spans="1:52">
      <c r="A359" s="7" t="s">
        <v>4932</v>
      </c>
      <c r="B359" s="7" t="s">
        <v>2418</v>
      </c>
      <c r="C359" s="7" t="s">
        <v>773</v>
      </c>
      <c r="AU359"/>
      <c r="AV359"/>
      <c r="AW359"/>
      <c r="AX359"/>
      <c r="AY359"/>
      <c r="AZ359"/>
    </row>
    <row r="360" spans="1:52">
      <c r="A360" s="7" t="s">
        <v>4931</v>
      </c>
      <c r="B360" s="7" t="s">
        <v>2416</v>
      </c>
      <c r="C360" s="7" t="s">
        <v>773</v>
      </c>
      <c r="AU360"/>
      <c r="AV360"/>
      <c r="AW360"/>
      <c r="AX360"/>
      <c r="AY360"/>
      <c r="AZ360"/>
    </row>
    <row r="361" spans="1:52">
      <c r="A361" s="7" t="s">
        <v>4930</v>
      </c>
      <c r="B361" s="7" t="s">
        <v>2414</v>
      </c>
      <c r="C361" s="7" t="s">
        <v>773</v>
      </c>
      <c r="AU361"/>
      <c r="AV361"/>
      <c r="AW361"/>
      <c r="AX361"/>
      <c r="AY361"/>
      <c r="AZ361"/>
    </row>
    <row r="362" spans="1:52">
      <c r="A362" s="7" t="s">
        <v>405</v>
      </c>
      <c r="B362" s="7" t="s">
        <v>406</v>
      </c>
      <c r="C362" s="7" t="s">
        <v>773</v>
      </c>
      <c r="AU362"/>
      <c r="AV362"/>
      <c r="AW362"/>
      <c r="AX362"/>
      <c r="AY362"/>
      <c r="AZ362"/>
    </row>
    <row r="363" spans="1:52">
      <c r="A363" s="7" t="s">
        <v>403</v>
      </c>
      <c r="B363" s="7" t="s">
        <v>404</v>
      </c>
      <c r="C363" s="7" t="s">
        <v>773</v>
      </c>
      <c r="AU363"/>
      <c r="AV363"/>
      <c r="AW363"/>
      <c r="AX363"/>
      <c r="AY363"/>
      <c r="AZ363"/>
    </row>
    <row r="364" spans="1:52">
      <c r="A364" s="7" t="s">
        <v>4929</v>
      </c>
      <c r="B364" s="7" t="s">
        <v>2410</v>
      </c>
      <c r="C364" s="7" t="s">
        <v>773</v>
      </c>
      <c r="AU364"/>
      <c r="AV364"/>
      <c r="AW364"/>
      <c r="AX364"/>
      <c r="AY364"/>
      <c r="AZ364"/>
    </row>
    <row r="365" spans="1:52">
      <c r="A365" s="7" t="s">
        <v>398</v>
      </c>
      <c r="B365" s="7" t="s">
        <v>399</v>
      </c>
      <c r="C365" s="7" t="s">
        <v>773</v>
      </c>
      <c r="AU365"/>
      <c r="AV365"/>
      <c r="AW365"/>
      <c r="AX365"/>
      <c r="AY365"/>
      <c r="AZ365"/>
    </row>
    <row r="366" spans="1:52">
      <c r="A366" s="7" t="s">
        <v>4928</v>
      </c>
      <c r="B366" s="7" t="s">
        <v>2407</v>
      </c>
      <c r="C366" s="7" t="s">
        <v>773</v>
      </c>
      <c r="AU366"/>
      <c r="AV366"/>
      <c r="AW366"/>
      <c r="AX366"/>
      <c r="AY366"/>
      <c r="AZ366"/>
    </row>
    <row r="367" spans="1:52">
      <c r="A367" s="7" t="s">
        <v>4927</v>
      </c>
      <c r="B367" s="7" t="s">
        <v>2405</v>
      </c>
      <c r="C367" s="7" t="s">
        <v>773</v>
      </c>
      <c r="AU367"/>
      <c r="AV367"/>
      <c r="AW367"/>
      <c r="AX367"/>
      <c r="AY367"/>
      <c r="AZ367"/>
    </row>
    <row r="368" spans="1:52">
      <c r="A368" s="7" t="s">
        <v>4926</v>
      </c>
      <c r="B368" s="7" t="s">
        <v>2403</v>
      </c>
      <c r="C368" s="7" t="s">
        <v>773</v>
      </c>
      <c r="AU368"/>
      <c r="AV368"/>
      <c r="AW368"/>
      <c r="AX368"/>
      <c r="AY368"/>
      <c r="AZ368"/>
    </row>
    <row r="369" spans="1:52">
      <c r="A369" s="7" t="s">
        <v>4925</v>
      </c>
      <c r="B369" s="7" t="s">
        <v>2401</v>
      </c>
      <c r="C369" s="7" t="s">
        <v>773</v>
      </c>
      <c r="AU369"/>
      <c r="AV369"/>
      <c r="AW369"/>
      <c r="AX369"/>
      <c r="AY369"/>
      <c r="AZ369"/>
    </row>
    <row r="370" spans="1:52">
      <c r="A370" s="7" t="s">
        <v>4924</v>
      </c>
      <c r="B370" s="7" t="s">
        <v>2399</v>
      </c>
      <c r="C370" s="7" t="s">
        <v>773</v>
      </c>
      <c r="AU370"/>
      <c r="AV370"/>
      <c r="AW370"/>
      <c r="AX370"/>
      <c r="AY370"/>
      <c r="AZ370"/>
    </row>
    <row r="371" spans="1:52">
      <c r="A371" s="7" t="s">
        <v>4923</v>
      </c>
      <c r="B371" s="7" t="s">
        <v>2397</v>
      </c>
      <c r="C371" s="7" t="s">
        <v>773</v>
      </c>
      <c r="AU371"/>
      <c r="AV371"/>
      <c r="AW371"/>
      <c r="AX371"/>
      <c r="AY371"/>
      <c r="AZ371"/>
    </row>
    <row r="372" spans="1:52">
      <c r="A372" s="7" t="s">
        <v>4922</v>
      </c>
      <c r="B372" s="7" t="s">
        <v>2395</v>
      </c>
      <c r="C372" s="7" t="s">
        <v>773</v>
      </c>
      <c r="AU372"/>
      <c r="AV372"/>
      <c r="AW372"/>
      <c r="AX372"/>
      <c r="AY372"/>
      <c r="AZ372"/>
    </row>
    <row r="373" spans="1:52">
      <c r="A373" s="7" t="s">
        <v>4921</v>
      </c>
      <c r="B373" s="7" t="s">
        <v>2393</v>
      </c>
      <c r="C373" s="7" t="s">
        <v>773</v>
      </c>
      <c r="AU373"/>
      <c r="AV373"/>
      <c r="AW373"/>
      <c r="AX373"/>
      <c r="AY373"/>
      <c r="AZ373"/>
    </row>
    <row r="374" spans="1:52">
      <c r="A374" s="7" t="s">
        <v>4920</v>
      </c>
      <c r="B374" s="7" t="s">
        <v>2391</v>
      </c>
      <c r="C374" s="7" t="s">
        <v>773</v>
      </c>
      <c r="AU374"/>
      <c r="AV374"/>
      <c r="AW374"/>
      <c r="AX374"/>
      <c r="AY374"/>
      <c r="AZ374"/>
    </row>
    <row r="375" spans="1:52">
      <c r="A375" s="7" t="s">
        <v>4919</v>
      </c>
      <c r="B375" s="7" t="s">
        <v>4236</v>
      </c>
      <c r="C375" s="7" t="s">
        <v>773</v>
      </c>
      <c r="AU375"/>
      <c r="AV375"/>
      <c r="AW375"/>
      <c r="AX375"/>
      <c r="AY375"/>
      <c r="AZ375"/>
    </row>
    <row r="376" spans="1:52">
      <c r="A376" s="7" t="s">
        <v>4918</v>
      </c>
      <c r="B376" s="7" t="s">
        <v>4234</v>
      </c>
      <c r="C376" s="7" t="s">
        <v>773</v>
      </c>
      <c r="AU376"/>
      <c r="AV376"/>
      <c r="AW376"/>
      <c r="AX376"/>
      <c r="AY376"/>
      <c r="AZ376"/>
    </row>
    <row r="377" spans="1:52">
      <c r="A377" s="7" t="s">
        <v>4917</v>
      </c>
      <c r="B377" s="7" t="s">
        <v>2379</v>
      </c>
      <c r="C377" s="7" t="s">
        <v>773</v>
      </c>
      <c r="AU377"/>
      <c r="AV377"/>
      <c r="AW377"/>
      <c r="AX377"/>
      <c r="AY377"/>
      <c r="AZ377"/>
    </row>
    <row r="378" spans="1:52">
      <c r="A378" s="7" t="s">
        <v>4916</v>
      </c>
      <c r="B378" s="7" t="s">
        <v>2375</v>
      </c>
      <c r="C378" s="7" t="s">
        <v>773</v>
      </c>
      <c r="AU378"/>
      <c r="AV378"/>
      <c r="AW378"/>
      <c r="AX378"/>
      <c r="AY378"/>
      <c r="AZ378"/>
    </row>
    <row r="379" spans="1:52">
      <c r="A379" s="7" t="s">
        <v>4915</v>
      </c>
      <c r="B379" s="7" t="s">
        <v>2222</v>
      </c>
      <c r="C379" s="7" t="s">
        <v>773</v>
      </c>
      <c r="AU379"/>
      <c r="AV379"/>
      <c r="AW379"/>
      <c r="AX379"/>
      <c r="AY379"/>
      <c r="AZ379"/>
    </row>
    <row r="380" spans="1:52">
      <c r="A380" s="7" t="s">
        <v>4914</v>
      </c>
      <c r="B380" s="7" t="s">
        <v>4232</v>
      </c>
      <c r="C380" s="7" t="s">
        <v>773</v>
      </c>
      <c r="AU380"/>
      <c r="AV380"/>
      <c r="AW380"/>
      <c r="AX380"/>
      <c r="AY380"/>
      <c r="AZ380"/>
    </row>
    <row r="381" spans="1:52">
      <c r="A381" s="7" t="s">
        <v>4913</v>
      </c>
      <c r="B381" s="7" t="s">
        <v>4230</v>
      </c>
      <c r="C381" s="7" t="s">
        <v>773</v>
      </c>
      <c r="AU381"/>
      <c r="AV381"/>
      <c r="AW381"/>
      <c r="AX381"/>
      <c r="AY381"/>
      <c r="AZ381"/>
    </row>
    <row r="382" spans="1:52">
      <c r="A382" s="7" t="s">
        <v>4912</v>
      </c>
      <c r="B382" s="7" t="s">
        <v>2362</v>
      </c>
      <c r="C382" s="7" t="s">
        <v>773</v>
      </c>
      <c r="AU382"/>
      <c r="AV382"/>
      <c r="AW382"/>
      <c r="AX382"/>
      <c r="AY382"/>
      <c r="AZ382"/>
    </row>
    <row r="383" spans="1:52">
      <c r="A383" s="7" t="s">
        <v>4911</v>
      </c>
      <c r="B383" s="7" t="s">
        <v>2360</v>
      </c>
      <c r="C383" s="7" t="s">
        <v>773</v>
      </c>
      <c r="AU383"/>
      <c r="AV383"/>
      <c r="AW383"/>
      <c r="AX383"/>
      <c r="AY383"/>
      <c r="AZ383"/>
    </row>
    <row r="384" spans="1:52">
      <c r="A384" s="7" t="s">
        <v>4910</v>
      </c>
      <c r="B384" s="7" t="s">
        <v>2352</v>
      </c>
      <c r="C384" s="7" t="s">
        <v>773</v>
      </c>
      <c r="AU384"/>
      <c r="AV384"/>
      <c r="AW384"/>
      <c r="AX384"/>
      <c r="AY384"/>
      <c r="AZ384"/>
    </row>
    <row r="385" spans="1:52">
      <c r="A385" s="7" t="s">
        <v>4909</v>
      </c>
      <c r="B385" s="7" t="s">
        <v>2340</v>
      </c>
      <c r="C385" s="7" t="s">
        <v>773</v>
      </c>
      <c r="AU385"/>
      <c r="AV385"/>
      <c r="AW385"/>
      <c r="AX385"/>
      <c r="AY385"/>
      <c r="AZ385"/>
    </row>
    <row r="386" spans="1:52">
      <c r="A386" s="7" t="s">
        <v>4908</v>
      </c>
      <c r="B386" s="7" t="s">
        <v>1696</v>
      </c>
      <c r="C386" s="7" t="s">
        <v>773</v>
      </c>
      <c r="AU386"/>
      <c r="AV386"/>
      <c r="AW386"/>
      <c r="AX386"/>
      <c r="AY386"/>
      <c r="AZ386"/>
    </row>
    <row r="387" spans="1:52">
      <c r="A387" s="7" t="s">
        <v>394</v>
      </c>
      <c r="B387" s="7" t="s">
        <v>395</v>
      </c>
      <c r="C387" s="7" t="s">
        <v>773</v>
      </c>
      <c r="AU387"/>
      <c r="AV387"/>
      <c r="AW387"/>
      <c r="AX387"/>
      <c r="AY387"/>
      <c r="AZ387"/>
    </row>
    <row r="388" spans="1:52">
      <c r="A388" s="7" t="s">
        <v>391</v>
      </c>
      <c r="B388" s="7" t="s">
        <v>392</v>
      </c>
      <c r="C388" s="7" t="s">
        <v>773</v>
      </c>
      <c r="AU388"/>
      <c r="AV388"/>
      <c r="AW388"/>
      <c r="AX388"/>
      <c r="AY388"/>
      <c r="AZ388"/>
    </row>
    <row r="389" spans="1:52">
      <c r="A389" s="7" t="s">
        <v>389</v>
      </c>
      <c r="B389" s="7" t="s">
        <v>390</v>
      </c>
      <c r="C389" s="7" t="s">
        <v>773</v>
      </c>
      <c r="AU389"/>
      <c r="AV389"/>
      <c r="AW389"/>
      <c r="AX389"/>
      <c r="AY389"/>
      <c r="AZ389"/>
    </row>
    <row r="390" spans="1:52">
      <c r="A390" s="7" t="s">
        <v>4907</v>
      </c>
      <c r="B390" s="7" t="s">
        <v>2329</v>
      </c>
      <c r="C390" s="7" t="s">
        <v>773</v>
      </c>
      <c r="AU390"/>
      <c r="AV390"/>
      <c r="AW390"/>
      <c r="AX390"/>
      <c r="AY390"/>
      <c r="AZ390"/>
    </row>
    <row r="391" spans="1:52">
      <c r="A391" s="7" t="s">
        <v>4906</v>
      </c>
      <c r="B391" s="7" t="s">
        <v>2327</v>
      </c>
      <c r="C391" s="7" t="s">
        <v>773</v>
      </c>
      <c r="AU391"/>
      <c r="AV391"/>
      <c r="AW391"/>
      <c r="AX391"/>
      <c r="AY391"/>
      <c r="AZ391"/>
    </row>
    <row r="392" spans="1:52">
      <c r="A392" s="7" t="s">
        <v>4905</v>
      </c>
      <c r="B392" s="7" t="s">
        <v>2325</v>
      </c>
      <c r="C392" s="7" t="s">
        <v>773</v>
      </c>
      <c r="AU392"/>
      <c r="AV392"/>
      <c r="AW392"/>
      <c r="AX392"/>
      <c r="AY392"/>
      <c r="AZ392"/>
    </row>
    <row r="393" spans="1:52">
      <c r="A393" s="7" t="s">
        <v>4904</v>
      </c>
      <c r="B393" s="7" t="s">
        <v>2006</v>
      </c>
      <c r="C393" s="7" t="s">
        <v>773</v>
      </c>
      <c r="AU393"/>
      <c r="AV393"/>
      <c r="AW393"/>
      <c r="AX393"/>
      <c r="AY393"/>
      <c r="AZ393"/>
    </row>
    <row r="394" spans="1:52">
      <c r="A394" s="7" t="s">
        <v>4903</v>
      </c>
      <c r="B394" s="7" t="s">
        <v>2322</v>
      </c>
      <c r="C394" s="7" t="s">
        <v>773</v>
      </c>
      <c r="AU394"/>
      <c r="AV394"/>
      <c r="AW394"/>
      <c r="AX394"/>
      <c r="AY394"/>
      <c r="AZ394"/>
    </row>
    <row r="395" spans="1:52">
      <c r="A395" s="7" t="s">
        <v>4902</v>
      </c>
      <c r="B395" s="7" t="s">
        <v>2320</v>
      </c>
      <c r="C395" s="7" t="s">
        <v>773</v>
      </c>
      <c r="AU395"/>
      <c r="AV395"/>
      <c r="AW395"/>
      <c r="AX395"/>
      <c r="AY395"/>
      <c r="AZ395"/>
    </row>
    <row r="396" spans="1:52">
      <c r="A396" s="7" t="s">
        <v>4901</v>
      </c>
      <c r="B396" s="7" t="s">
        <v>2318</v>
      </c>
      <c r="C396" s="7" t="s">
        <v>773</v>
      </c>
      <c r="AU396"/>
      <c r="AV396"/>
      <c r="AW396"/>
      <c r="AX396"/>
      <c r="AY396"/>
      <c r="AZ396"/>
    </row>
    <row r="397" spans="1:52">
      <c r="A397" s="7" t="s">
        <v>4900</v>
      </c>
      <c r="B397" s="7" t="s">
        <v>2316</v>
      </c>
      <c r="C397" s="7" t="s">
        <v>773</v>
      </c>
      <c r="AU397"/>
      <c r="AV397"/>
      <c r="AW397"/>
      <c r="AX397"/>
      <c r="AY397"/>
      <c r="AZ397"/>
    </row>
    <row r="398" spans="1:52">
      <c r="A398" s="7" t="s">
        <v>4899</v>
      </c>
      <c r="B398" s="7" t="s">
        <v>2314</v>
      </c>
      <c r="C398" s="7" t="s">
        <v>773</v>
      </c>
      <c r="AU398"/>
      <c r="AV398"/>
      <c r="AW398"/>
      <c r="AX398"/>
      <c r="AY398"/>
      <c r="AZ398"/>
    </row>
    <row r="399" spans="1:52">
      <c r="A399" s="7" t="s">
        <v>4898</v>
      </c>
      <c r="B399" s="7" t="s">
        <v>4227</v>
      </c>
      <c r="C399" s="7" t="s">
        <v>773</v>
      </c>
      <c r="AU399"/>
      <c r="AV399"/>
      <c r="AW399"/>
      <c r="AX399"/>
      <c r="AY399"/>
      <c r="AZ399"/>
    </row>
    <row r="400" spans="1:52">
      <c r="A400" s="7" t="s">
        <v>4897</v>
      </c>
      <c r="B400" s="7" t="s">
        <v>4225</v>
      </c>
      <c r="C400" s="7" t="s">
        <v>773</v>
      </c>
      <c r="AU400"/>
      <c r="AV400"/>
      <c r="AW400"/>
      <c r="AX400"/>
      <c r="AY400"/>
      <c r="AZ400"/>
    </row>
    <row r="401" spans="1:52">
      <c r="A401" s="7" t="s">
        <v>4896</v>
      </c>
      <c r="B401" s="7" t="s">
        <v>2302</v>
      </c>
      <c r="C401" s="7" t="s">
        <v>773</v>
      </c>
      <c r="AU401"/>
      <c r="AV401"/>
      <c r="AW401"/>
      <c r="AX401"/>
      <c r="AY401"/>
      <c r="AZ401"/>
    </row>
    <row r="402" spans="1:52">
      <c r="A402" s="7" t="s">
        <v>4895</v>
      </c>
      <c r="B402" s="7" t="s">
        <v>2298</v>
      </c>
      <c r="C402" s="7" t="s">
        <v>773</v>
      </c>
      <c r="AU402"/>
      <c r="AV402"/>
      <c r="AW402"/>
      <c r="AX402"/>
      <c r="AY402"/>
      <c r="AZ402"/>
    </row>
    <row r="403" spans="1:52">
      <c r="A403" s="7" t="s">
        <v>4894</v>
      </c>
      <c r="B403" s="7" t="s">
        <v>2164</v>
      </c>
      <c r="C403" s="7" t="s">
        <v>773</v>
      </c>
      <c r="AU403"/>
      <c r="AV403"/>
      <c r="AW403"/>
      <c r="AX403"/>
      <c r="AY403"/>
      <c r="AZ403"/>
    </row>
    <row r="404" spans="1:52">
      <c r="A404" s="7" t="s">
        <v>4893</v>
      </c>
      <c r="B404" s="7" t="s">
        <v>4223</v>
      </c>
      <c r="C404" s="7" t="s">
        <v>773</v>
      </c>
      <c r="AU404"/>
      <c r="AV404"/>
      <c r="AW404"/>
      <c r="AX404"/>
      <c r="AY404"/>
      <c r="AZ404"/>
    </row>
    <row r="405" spans="1:52">
      <c r="A405" s="7" t="s">
        <v>4892</v>
      </c>
      <c r="B405" s="7" t="s">
        <v>4221</v>
      </c>
      <c r="C405" s="7" t="s">
        <v>773</v>
      </c>
      <c r="AU405"/>
      <c r="AV405"/>
      <c r="AW405"/>
      <c r="AX405"/>
      <c r="AY405"/>
      <c r="AZ405"/>
    </row>
    <row r="406" spans="1:52">
      <c r="A406" s="7" t="s">
        <v>4891</v>
      </c>
      <c r="B406" s="7" t="s">
        <v>2285</v>
      </c>
      <c r="C406" s="7" t="s">
        <v>773</v>
      </c>
      <c r="AU406"/>
      <c r="AV406"/>
      <c r="AW406"/>
      <c r="AX406"/>
      <c r="AY406"/>
      <c r="AZ406"/>
    </row>
    <row r="407" spans="1:52">
      <c r="A407" s="7" t="s">
        <v>4890</v>
      </c>
      <c r="B407" s="7" t="s">
        <v>2283</v>
      </c>
      <c r="C407" s="7" t="s">
        <v>773</v>
      </c>
      <c r="AU407"/>
      <c r="AV407"/>
      <c r="AW407"/>
      <c r="AX407"/>
      <c r="AY407"/>
      <c r="AZ407"/>
    </row>
    <row r="408" spans="1:52">
      <c r="A408" s="7" t="s">
        <v>4889</v>
      </c>
      <c r="B408" s="7" t="s">
        <v>2275</v>
      </c>
      <c r="C408" s="7" t="s">
        <v>773</v>
      </c>
      <c r="AU408"/>
      <c r="AV408"/>
      <c r="AW408"/>
      <c r="AX408"/>
      <c r="AY408"/>
      <c r="AZ408"/>
    </row>
    <row r="409" spans="1:52">
      <c r="A409" s="7" t="s">
        <v>4888</v>
      </c>
      <c r="B409" s="7" t="s">
        <v>2263</v>
      </c>
      <c r="C409" s="7" t="s">
        <v>773</v>
      </c>
      <c r="AU409"/>
      <c r="AV409"/>
      <c r="AW409"/>
      <c r="AX409"/>
      <c r="AY409"/>
      <c r="AZ409"/>
    </row>
    <row r="410" spans="1:52">
      <c r="A410" s="7" t="s">
        <v>4887</v>
      </c>
      <c r="B410" s="7" t="s">
        <v>1696</v>
      </c>
      <c r="C410" s="7" t="s">
        <v>773</v>
      </c>
      <c r="AU410"/>
      <c r="AV410"/>
      <c r="AW410"/>
      <c r="AX410"/>
      <c r="AY410"/>
      <c r="AZ410"/>
    </row>
    <row r="411" spans="1:52">
      <c r="A411" s="7" t="s">
        <v>384</v>
      </c>
      <c r="B411" s="7" t="s">
        <v>385</v>
      </c>
      <c r="C411" s="7" t="s">
        <v>773</v>
      </c>
      <c r="AU411"/>
      <c r="AV411"/>
      <c r="AW411"/>
      <c r="AX411"/>
      <c r="AY411"/>
      <c r="AZ411"/>
    </row>
    <row r="412" spans="1:52">
      <c r="A412" s="7" t="s">
        <v>4886</v>
      </c>
      <c r="B412" s="7" t="s">
        <v>2254</v>
      </c>
      <c r="C412" s="7" t="s">
        <v>773</v>
      </c>
      <c r="AU412"/>
      <c r="AV412"/>
      <c r="AW412"/>
      <c r="AX412"/>
      <c r="AY412"/>
      <c r="AZ412"/>
    </row>
    <row r="413" spans="1:52">
      <c r="A413" s="7" t="s">
        <v>4885</v>
      </c>
      <c r="B413" s="7" t="s">
        <v>1506</v>
      </c>
      <c r="C413" s="7" t="s">
        <v>773</v>
      </c>
      <c r="AU413"/>
      <c r="AV413"/>
      <c r="AW413"/>
      <c r="AX413"/>
      <c r="AY413"/>
      <c r="AZ413"/>
    </row>
    <row r="414" spans="1:52">
      <c r="A414" s="7" t="s">
        <v>4884</v>
      </c>
      <c r="B414" s="7" t="s">
        <v>1504</v>
      </c>
      <c r="C414" s="7" t="s">
        <v>773</v>
      </c>
      <c r="AU414"/>
      <c r="AV414"/>
      <c r="AW414"/>
      <c r="AX414"/>
      <c r="AY414"/>
      <c r="AZ414"/>
    </row>
    <row r="415" spans="1:52">
      <c r="A415" s="7" t="s">
        <v>4883</v>
      </c>
      <c r="B415" s="7" t="s">
        <v>1490</v>
      </c>
      <c r="C415" s="7" t="s">
        <v>773</v>
      </c>
      <c r="AU415"/>
      <c r="AV415"/>
      <c r="AW415"/>
      <c r="AX415"/>
      <c r="AY415"/>
      <c r="AZ415"/>
    </row>
    <row r="416" spans="1:52">
      <c r="A416" s="7" t="s">
        <v>4882</v>
      </c>
      <c r="B416" s="7" t="s">
        <v>1488</v>
      </c>
      <c r="C416" s="7" t="s">
        <v>773</v>
      </c>
      <c r="AU416"/>
      <c r="AV416"/>
      <c r="AW416"/>
      <c r="AX416"/>
      <c r="AY416"/>
      <c r="AZ416"/>
    </row>
    <row r="417" spans="1:52">
      <c r="A417" s="7" t="s">
        <v>4881</v>
      </c>
      <c r="B417" s="7" t="s">
        <v>1486</v>
      </c>
      <c r="C417" s="7" t="s">
        <v>773</v>
      </c>
      <c r="AU417"/>
      <c r="AV417"/>
      <c r="AW417"/>
      <c r="AX417"/>
      <c r="AY417"/>
      <c r="AZ417"/>
    </row>
    <row r="418" spans="1:52">
      <c r="A418" s="7" t="s">
        <v>4880</v>
      </c>
      <c r="B418" s="7" t="s">
        <v>2247</v>
      </c>
      <c r="C418" s="7" t="s">
        <v>773</v>
      </c>
      <c r="AU418"/>
      <c r="AV418"/>
      <c r="AW418"/>
      <c r="AX418"/>
      <c r="AY418"/>
      <c r="AZ418"/>
    </row>
    <row r="419" spans="1:52">
      <c r="A419" s="7" t="s">
        <v>4879</v>
      </c>
      <c r="B419" s="7" t="s">
        <v>2243</v>
      </c>
      <c r="C419" s="7" t="s">
        <v>773</v>
      </c>
      <c r="AU419"/>
      <c r="AV419"/>
      <c r="AW419"/>
      <c r="AX419"/>
      <c r="AY419"/>
      <c r="AZ419"/>
    </row>
    <row r="420" spans="1:52">
      <c r="A420" s="7" t="s">
        <v>4878</v>
      </c>
      <c r="B420" s="7" t="s">
        <v>2239</v>
      </c>
      <c r="C420" s="7" t="s">
        <v>773</v>
      </c>
      <c r="AU420"/>
      <c r="AV420"/>
      <c r="AW420"/>
      <c r="AX420"/>
      <c r="AY420"/>
      <c r="AZ420"/>
    </row>
    <row r="421" spans="1:52">
      <c r="A421" s="7" t="s">
        <v>4877</v>
      </c>
      <c r="B421" s="7" t="s">
        <v>2236</v>
      </c>
      <c r="C421" s="7" t="s">
        <v>773</v>
      </c>
      <c r="AU421"/>
      <c r="AV421"/>
      <c r="AW421"/>
      <c r="AX421"/>
      <c r="AY421"/>
      <c r="AZ421"/>
    </row>
    <row r="422" spans="1:52">
      <c r="A422" s="7" t="s">
        <v>4876</v>
      </c>
      <c r="B422" s="7" t="s">
        <v>1452</v>
      </c>
      <c r="C422" s="7" t="s">
        <v>773</v>
      </c>
      <c r="AU422"/>
      <c r="AV422"/>
      <c r="AW422"/>
      <c r="AX422"/>
      <c r="AY422"/>
      <c r="AZ422"/>
    </row>
    <row r="423" spans="1:52">
      <c r="A423" s="7" t="s">
        <v>4875</v>
      </c>
      <c r="B423" s="7" t="s">
        <v>1450</v>
      </c>
      <c r="C423" s="7" t="s">
        <v>773</v>
      </c>
      <c r="AU423"/>
      <c r="AV423"/>
      <c r="AW423"/>
      <c r="AX423"/>
      <c r="AY423"/>
      <c r="AZ423"/>
    </row>
    <row r="424" spans="1:52">
      <c r="A424" s="7" t="s">
        <v>4874</v>
      </c>
      <c r="B424" s="7" t="s">
        <v>1448</v>
      </c>
      <c r="C424" s="7" t="s">
        <v>773</v>
      </c>
      <c r="AU424"/>
      <c r="AV424"/>
      <c r="AW424"/>
      <c r="AX424"/>
      <c r="AY424"/>
      <c r="AZ424"/>
    </row>
    <row r="425" spans="1:52">
      <c r="A425" s="7" t="s">
        <v>4873</v>
      </c>
      <c r="B425" s="7" t="s">
        <v>1472</v>
      </c>
      <c r="C425" s="7" t="s">
        <v>773</v>
      </c>
      <c r="AU425"/>
      <c r="AV425"/>
      <c r="AW425"/>
      <c r="AX425"/>
      <c r="AY425"/>
      <c r="AZ425"/>
    </row>
    <row r="426" spans="1:52">
      <c r="A426" s="7" t="s">
        <v>4872</v>
      </c>
      <c r="B426" s="7" t="s">
        <v>1470</v>
      </c>
      <c r="C426" s="7" t="s">
        <v>773</v>
      </c>
      <c r="AU426"/>
      <c r="AV426"/>
      <c r="AW426"/>
      <c r="AX426"/>
      <c r="AY426"/>
      <c r="AZ426"/>
    </row>
    <row r="427" spans="1:52">
      <c r="A427" s="7" t="s">
        <v>4871</v>
      </c>
      <c r="B427" s="7" t="s">
        <v>1468</v>
      </c>
      <c r="C427" s="7" t="s">
        <v>773</v>
      </c>
      <c r="AU427"/>
      <c r="AV427"/>
      <c r="AW427"/>
      <c r="AX427"/>
      <c r="AY427"/>
      <c r="AZ427"/>
    </row>
    <row r="428" spans="1:52">
      <c r="A428" s="7" t="s">
        <v>4870</v>
      </c>
      <c r="B428" s="7" t="s">
        <v>1735</v>
      </c>
      <c r="C428" s="7" t="s">
        <v>773</v>
      </c>
      <c r="AU428"/>
      <c r="AV428"/>
      <c r="AW428"/>
      <c r="AX428"/>
      <c r="AY428"/>
      <c r="AZ428"/>
    </row>
    <row r="429" spans="1:52">
      <c r="A429" s="7" t="s">
        <v>4869</v>
      </c>
      <c r="B429" s="7" t="s">
        <v>2222</v>
      </c>
      <c r="C429" s="7" t="s">
        <v>773</v>
      </c>
      <c r="AU429"/>
      <c r="AV429"/>
      <c r="AW429"/>
      <c r="AX429"/>
      <c r="AY429"/>
      <c r="AZ429"/>
    </row>
    <row r="430" spans="1:52">
      <c r="A430" s="7" t="s">
        <v>4868</v>
      </c>
      <c r="B430" s="7" t="s">
        <v>2220</v>
      </c>
      <c r="C430" s="7" t="s">
        <v>773</v>
      </c>
      <c r="AU430"/>
      <c r="AV430"/>
      <c r="AW430"/>
      <c r="AX430"/>
      <c r="AY430"/>
      <c r="AZ430"/>
    </row>
    <row r="431" spans="1:52">
      <c r="A431" s="7" t="s">
        <v>4867</v>
      </c>
      <c r="B431" s="7" t="s">
        <v>1420</v>
      </c>
      <c r="C431" s="7" t="s">
        <v>773</v>
      </c>
      <c r="AU431"/>
      <c r="AV431"/>
      <c r="AW431"/>
      <c r="AX431"/>
      <c r="AY431"/>
      <c r="AZ431"/>
    </row>
    <row r="432" spans="1:52">
      <c r="A432" s="7" t="s">
        <v>4866</v>
      </c>
      <c r="B432" s="7" t="s">
        <v>1406</v>
      </c>
      <c r="C432" s="7" t="s">
        <v>773</v>
      </c>
      <c r="AU432"/>
      <c r="AV432"/>
      <c r="AW432"/>
      <c r="AX432"/>
      <c r="AY432"/>
      <c r="AZ432"/>
    </row>
    <row r="433" spans="1:52">
      <c r="A433" s="7" t="s">
        <v>4865</v>
      </c>
      <c r="B433" s="7" t="s">
        <v>2203</v>
      </c>
      <c r="C433" s="7" t="s">
        <v>773</v>
      </c>
      <c r="AU433"/>
      <c r="AV433"/>
      <c r="AW433"/>
      <c r="AX433"/>
      <c r="AY433"/>
      <c r="AZ433"/>
    </row>
    <row r="434" spans="1:52">
      <c r="A434" s="7" t="s">
        <v>4864</v>
      </c>
      <c r="B434" s="7" t="s">
        <v>1352</v>
      </c>
      <c r="C434" s="7" t="s">
        <v>773</v>
      </c>
      <c r="AU434"/>
      <c r="AV434"/>
      <c r="AW434"/>
      <c r="AX434"/>
      <c r="AY434"/>
      <c r="AZ434"/>
    </row>
    <row r="435" spans="1:52">
      <c r="A435" s="7" t="s">
        <v>4863</v>
      </c>
      <c r="B435" s="7" t="s">
        <v>2190</v>
      </c>
      <c r="C435" s="7" t="s">
        <v>773</v>
      </c>
      <c r="AU435"/>
      <c r="AV435"/>
      <c r="AW435"/>
      <c r="AX435"/>
      <c r="AY435"/>
      <c r="AZ435"/>
    </row>
    <row r="436" spans="1:52">
      <c r="A436" s="7" t="s">
        <v>4862</v>
      </c>
      <c r="B436" s="7" t="s">
        <v>1684</v>
      </c>
      <c r="C436" s="7" t="s">
        <v>773</v>
      </c>
      <c r="AU436"/>
      <c r="AV436"/>
      <c r="AW436"/>
      <c r="AX436"/>
      <c r="AY436"/>
      <c r="AZ436"/>
    </row>
    <row r="437" spans="1:52">
      <c r="A437" s="7" t="s">
        <v>4861</v>
      </c>
      <c r="B437" s="7" t="s">
        <v>1655</v>
      </c>
      <c r="C437" s="7" t="s">
        <v>773</v>
      </c>
      <c r="AU437"/>
      <c r="AV437"/>
      <c r="AW437"/>
      <c r="AX437"/>
      <c r="AY437"/>
      <c r="AZ437"/>
    </row>
    <row r="438" spans="1:52">
      <c r="A438" s="7" t="s">
        <v>4860</v>
      </c>
      <c r="B438" s="7" t="s">
        <v>1653</v>
      </c>
      <c r="C438" s="7" t="s">
        <v>773</v>
      </c>
      <c r="AU438"/>
      <c r="AV438"/>
      <c r="AW438"/>
      <c r="AX438"/>
      <c r="AY438"/>
      <c r="AZ438"/>
    </row>
    <row r="439" spans="1:52">
      <c r="A439" s="7" t="s">
        <v>4859</v>
      </c>
      <c r="B439" s="7" t="s">
        <v>1651</v>
      </c>
      <c r="C439" s="7" t="s">
        <v>773</v>
      </c>
      <c r="AU439"/>
      <c r="AV439"/>
      <c r="AW439"/>
      <c r="AX439"/>
      <c r="AY439"/>
      <c r="AZ439"/>
    </row>
    <row r="440" spans="1:52">
      <c r="A440" s="7" t="s">
        <v>4858</v>
      </c>
      <c r="B440" s="7" t="s">
        <v>1649</v>
      </c>
      <c r="C440" s="7" t="s">
        <v>773</v>
      </c>
      <c r="AU440"/>
      <c r="AV440"/>
      <c r="AW440"/>
      <c r="AX440"/>
      <c r="AY440"/>
      <c r="AZ440"/>
    </row>
    <row r="441" spans="1:52">
      <c r="A441" s="7" t="s">
        <v>4857</v>
      </c>
      <c r="B441" s="7" t="s">
        <v>1670</v>
      </c>
      <c r="C441" s="7" t="s">
        <v>773</v>
      </c>
      <c r="AU441"/>
      <c r="AV441"/>
      <c r="AW441"/>
      <c r="AX441"/>
      <c r="AY441"/>
      <c r="AZ441"/>
    </row>
    <row r="442" spans="1:52">
      <c r="A442" s="7" t="s">
        <v>4856</v>
      </c>
      <c r="B442" s="7" t="s">
        <v>1657</v>
      </c>
      <c r="C442" s="7" t="s">
        <v>773</v>
      </c>
      <c r="AU442"/>
      <c r="AV442"/>
      <c r="AW442"/>
      <c r="AX442"/>
      <c r="AY442"/>
      <c r="AZ442"/>
    </row>
    <row r="443" spans="1:52">
      <c r="A443" s="7" t="s">
        <v>4855</v>
      </c>
      <c r="B443" s="7" t="s">
        <v>1619</v>
      </c>
      <c r="C443" s="7" t="s">
        <v>773</v>
      </c>
      <c r="AU443"/>
      <c r="AV443"/>
      <c r="AW443"/>
      <c r="AX443"/>
      <c r="AY443"/>
      <c r="AZ443"/>
    </row>
    <row r="444" spans="1:52">
      <c r="A444" s="7" t="s">
        <v>4854</v>
      </c>
      <c r="B444" s="7" t="s">
        <v>2178</v>
      </c>
      <c r="C444" s="7" t="s">
        <v>773</v>
      </c>
      <c r="AU444"/>
      <c r="AV444"/>
      <c r="AW444"/>
      <c r="AX444"/>
      <c r="AY444"/>
      <c r="AZ444"/>
    </row>
    <row r="445" spans="1:52">
      <c r="A445" s="7" t="s">
        <v>4853</v>
      </c>
      <c r="B445" s="7" t="s">
        <v>1617</v>
      </c>
      <c r="C445" s="7" t="s">
        <v>773</v>
      </c>
      <c r="AU445"/>
      <c r="AV445"/>
      <c r="AW445"/>
      <c r="AX445"/>
      <c r="AY445"/>
      <c r="AZ445"/>
    </row>
    <row r="446" spans="1:52">
      <c r="A446" s="7" t="s">
        <v>4852</v>
      </c>
      <c r="B446" s="7" t="s">
        <v>1615</v>
      </c>
      <c r="C446" s="7" t="s">
        <v>773</v>
      </c>
      <c r="AU446"/>
      <c r="AV446"/>
      <c r="AW446"/>
      <c r="AX446"/>
      <c r="AY446"/>
      <c r="AZ446"/>
    </row>
    <row r="447" spans="1:52">
      <c r="A447" s="7" t="s">
        <v>4851</v>
      </c>
      <c r="B447" s="7" t="s">
        <v>1613</v>
      </c>
      <c r="C447" s="7" t="s">
        <v>773</v>
      </c>
      <c r="AU447"/>
      <c r="AV447"/>
      <c r="AW447"/>
      <c r="AX447"/>
      <c r="AY447"/>
      <c r="AZ447"/>
    </row>
    <row r="448" spans="1:52">
      <c r="A448" s="7" t="s">
        <v>4850</v>
      </c>
      <c r="B448" s="7" t="s">
        <v>1637</v>
      </c>
      <c r="C448" s="7" t="s">
        <v>773</v>
      </c>
      <c r="AU448"/>
      <c r="AV448"/>
      <c r="AW448"/>
      <c r="AX448"/>
      <c r="AY448"/>
      <c r="AZ448"/>
    </row>
    <row r="449" spans="1:52">
      <c r="A449" s="7" t="s">
        <v>4849</v>
      </c>
      <c r="B449" s="7" t="s">
        <v>1635</v>
      </c>
      <c r="C449" s="7" t="s">
        <v>773</v>
      </c>
      <c r="AU449"/>
      <c r="AV449"/>
      <c r="AW449"/>
      <c r="AX449"/>
      <c r="AY449"/>
      <c r="AZ449"/>
    </row>
    <row r="450" spans="1:52">
      <c r="A450" s="7" t="s">
        <v>4848</v>
      </c>
      <c r="B450" s="7" t="s">
        <v>1633</v>
      </c>
      <c r="C450" s="7" t="s">
        <v>773</v>
      </c>
      <c r="AU450"/>
      <c r="AV450"/>
      <c r="AW450"/>
      <c r="AX450"/>
      <c r="AY450"/>
      <c r="AZ450"/>
    </row>
    <row r="451" spans="1:52">
      <c r="A451" s="7" t="s">
        <v>4847</v>
      </c>
      <c r="B451" s="7" t="s">
        <v>1735</v>
      </c>
      <c r="C451" s="7" t="s">
        <v>773</v>
      </c>
      <c r="AU451"/>
      <c r="AV451"/>
      <c r="AW451"/>
      <c r="AX451"/>
      <c r="AY451"/>
      <c r="AZ451"/>
    </row>
    <row r="452" spans="1:52">
      <c r="A452" s="7" t="s">
        <v>4846</v>
      </c>
      <c r="B452" s="7" t="s">
        <v>2164</v>
      </c>
      <c r="C452" s="7" t="s">
        <v>773</v>
      </c>
      <c r="AU452"/>
      <c r="AV452"/>
      <c r="AW452"/>
      <c r="AX452"/>
      <c r="AY452"/>
      <c r="AZ452"/>
    </row>
    <row r="453" spans="1:52">
      <c r="A453" s="7" t="s">
        <v>4845</v>
      </c>
      <c r="B453" s="7" t="s">
        <v>2162</v>
      </c>
      <c r="C453" s="7" t="s">
        <v>773</v>
      </c>
      <c r="AU453"/>
      <c r="AV453"/>
      <c r="AW453"/>
      <c r="AX453"/>
      <c r="AY453"/>
      <c r="AZ453"/>
    </row>
    <row r="454" spans="1:52">
      <c r="A454" s="7" t="s">
        <v>4844</v>
      </c>
      <c r="B454" s="7" t="s">
        <v>1585</v>
      </c>
      <c r="C454" s="7" t="s">
        <v>773</v>
      </c>
      <c r="AU454"/>
      <c r="AV454"/>
      <c r="AW454"/>
      <c r="AX454"/>
      <c r="AY454"/>
      <c r="AZ454"/>
    </row>
    <row r="455" spans="1:52">
      <c r="A455" s="7" t="s">
        <v>4843</v>
      </c>
      <c r="B455" s="7" t="s">
        <v>1571</v>
      </c>
      <c r="C455" s="7" t="s">
        <v>773</v>
      </c>
      <c r="AU455"/>
      <c r="AV455"/>
      <c r="AW455"/>
      <c r="AX455"/>
      <c r="AY455"/>
      <c r="AZ455"/>
    </row>
    <row r="456" spans="1:52">
      <c r="A456" s="7" t="s">
        <v>4842</v>
      </c>
      <c r="B456" s="7" t="s">
        <v>2145</v>
      </c>
      <c r="C456" s="7" t="s">
        <v>773</v>
      </c>
      <c r="AU456"/>
      <c r="AV456"/>
      <c r="AW456"/>
      <c r="AX456"/>
      <c r="AY456"/>
      <c r="AZ456"/>
    </row>
    <row r="457" spans="1:52">
      <c r="A457" s="7" t="s">
        <v>4841</v>
      </c>
      <c r="B457" s="7" t="s">
        <v>1352</v>
      </c>
      <c r="C457" s="7" t="s">
        <v>773</v>
      </c>
      <c r="AU457"/>
      <c r="AV457"/>
      <c r="AW457"/>
      <c r="AX457"/>
      <c r="AY457"/>
      <c r="AZ457"/>
    </row>
    <row r="458" spans="1:52">
      <c r="A458" s="7" t="s">
        <v>407</v>
      </c>
      <c r="B458" s="7" t="s">
        <v>408</v>
      </c>
      <c r="C458" s="7" t="s">
        <v>773</v>
      </c>
      <c r="AU458"/>
      <c r="AV458"/>
      <c r="AW458"/>
      <c r="AX458"/>
      <c r="AY458"/>
      <c r="AZ458"/>
    </row>
    <row r="459" spans="1:52">
      <c r="A459" s="7" t="s">
        <v>4840</v>
      </c>
      <c r="B459" s="7" t="s">
        <v>2134</v>
      </c>
      <c r="C459" s="7" t="s">
        <v>773</v>
      </c>
      <c r="AU459"/>
      <c r="AV459"/>
      <c r="AW459"/>
      <c r="AX459"/>
      <c r="AY459"/>
      <c r="AZ459"/>
    </row>
    <row r="460" spans="1:52">
      <c r="A460" s="7" t="s">
        <v>4839</v>
      </c>
      <c r="B460" s="7" t="s">
        <v>2132</v>
      </c>
      <c r="C460" s="7" t="s">
        <v>773</v>
      </c>
      <c r="AU460"/>
      <c r="AV460"/>
      <c r="AW460"/>
      <c r="AX460"/>
      <c r="AY460"/>
      <c r="AZ460"/>
    </row>
    <row r="461" spans="1:52">
      <c r="A461" s="7" t="s">
        <v>4838</v>
      </c>
      <c r="B461" s="7" t="s">
        <v>2130</v>
      </c>
      <c r="C461" s="7" t="s">
        <v>773</v>
      </c>
      <c r="AU461"/>
      <c r="AV461"/>
      <c r="AW461"/>
      <c r="AX461"/>
      <c r="AY461"/>
      <c r="AZ461"/>
    </row>
    <row r="462" spans="1:52">
      <c r="A462" s="7" t="s">
        <v>4837</v>
      </c>
      <c r="B462" s="7" t="s">
        <v>1352</v>
      </c>
      <c r="C462" s="7" t="s">
        <v>773</v>
      </c>
      <c r="AU462"/>
      <c r="AV462"/>
      <c r="AW462"/>
      <c r="AX462"/>
      <c r="AY462"/>
      <c r="AZ462"/>
    </row>
    <row r="463" spans="1:52">
      <c r="A463" s="7" t="s">
        <v>4836</v>
      </c>
      <c r="B463" s="7" t="s">
        <v>2114</v>
      </c>
      <c r="C463" s="7" t="s">
        <v>773</v>
      </c>
      <c r="AU463"/>
      <c r="AV463"/>
      <c r="AW463"/>
      <c r="AX463"/>
      <c r="AY463"/>
      <c r="AZ463"/>
    </row>
    <row r="464" spans="1:52">
      <c r="A464" s="7" t="s">
        <v>4835</v>
      </c>
      <c r="B464" s="7" t="s">
        <v>2112</v>
      </c>
      <c r="C464" s="7" t="s">
        <v>773</v>
      </c>
      <c r="AU464"/>
      <c r="AV464"/>
      <c r="AW464"/>
      <c r="AX464"/>
      <c r="AY464"/>
      <c r="AZ464"/>
    </row>
    <row r="465" spans="1:69">
      <c r="A465" s="7" t="s">
        <v>4834</v>
      </c>
      <c r="B465" s="7" t="s">
        <v>2110</v>
      </c>
      <c r="C465" s="7" t="s">
        <v>773</v>
      </c>
      <c r="AU465"/>
      <c r="AV465"/>
      <c r="AW465"/>
      <c r="AX465"/>
      <c r="AY465"/>
      <c r="AZ465"/>
    </row>
    <row r="466" spans="1:69">
      <c r="A466" s="7" t="s">
        <v>4833</v>
      </c>
      <c r="B466" s="7" t="s">
        <v>1352</v>
      </c>
      <c r="C466" s="7" t="s">
        <v>773</v>
      </c>
      <c r="AU466"/>
      <c r="AV466"/>
      <c r="AW466"/>
      <c r="AX466"/>
      <c r="AY466"/>
      <c r="AZ466"/>
    </row>
    <row r="467" spans="1:69">
      <c r="A467" s="7" t="s">
        <v>4832</v>
      </c>
      <c r="B467" s="7" t="s">
        <v>2102</v>
      </c>
      <c r="C467" s="7" t="s">
        <v>773</v>
      </c>
      <c r="AU467"/>
      <c r="AV467"/>
      <c r="AW467"/>
      <c r="AX467"/>
      <c r="AY467"/>
      <c r="AZ467"/>
    </row>
    <row r="468" spans="1:69">
      <c r="A468" s="7" t="s">
        <v>4831</v>
      </c>
      <c r="B468" s="7" t="s">
        <v>2100</v>
      </c>
      <c r="C468" s="7" t="s">
        <v>773</v>
      </c>
      <c r="AU468"/>
      <c r="AV468"/>
      <c r="AW468"/>
      <c r="AX468"/>
      <c r="AY468"/>
      <c r="AZ468"/>
    </row>
    <row r="469" spans="1:69">
      <c r="A469" s="7" t="s">
        <v>4830</v>
      </c>
      <c r="B469" s="7" t="s">
        <v>2098</v>
      </c>
      <c r="C469" s="7" t="s">
        <v>773</v>
      </c>
      <c r="AU469"/>
      <c r="AV469"/>
      <c r="AW469"/>
      <c r="AX469"/>
      <c r="AY469"/>
      <c r="AZ469"/>
    </row>
    <row r="470" spans="1:69">
      <c r="A470" s="7" t="s">
        <v>4829</v>
      </c>
      <c r="B470" s="7" t="s">
        <v>1352</v>
      </c>
      <c r="C470" s="7" t="s">
        <v>773</v>
      </c>
      <c r="AU470"/>
      <c r="AV470"/>
      <c r="AW470"/>
      <c r="AX470"/>
      <c r="AY470"/>
      <c r="AZ470"/>
    </row>
    <row r="471" spans="1:69">
      <c r="A471" s="7" t="s">
        <v>4828</v>
      </c>
      <c r="B471" s="7" t="s">
        <v>1696</v>
      </c>
      <c r="C471" s="7" t="s">
        <v>773</v>
      </c>
      <c r="AU471"/>
      <c r="AV471"/>
      <c r="AW471"/>
      <c r="AX471"/>
      <c r="AY471"/>
      <c r="AZ471"/>
    </row>
    <row r="472" spans="1:69">
      <c r="A472" s="7" t="s">
        <v>381</v>
      </c>
      <c r="B472" s="7" t="s">
        <v>382</v>
      </c>
      <c r="C472" s="7" t="s">
        <v>773</v>
      </c>
      <c r="AU472"/>
      <c r="AV472"/>
      <c r="AW472"/>
      <c r="AX472"/>
      <c r="AY472"/>
      <c r="AZ472"/>
    </row>
    <row r="473" spans="1:69">
      <c r="A473" s="7" t="s">
        <v>378</v>
      </c>
      <c r="B473" s="7" t="s">
        <v>379</v>
      </c>
      <c r="C473" s="7" t="s">
        <v>773</v>
      </c>
      <c r="AU473"/>
      <c r="AV473"/>
      <c r="AW473"/>
      <c r="AX473"/>
      <c r="AY473"/>
      <c r="AZ473"/>
    </row>
    <row r="474" spans="1:69">
      <c r="A474" s="7" t="s">
        <v>4827</v>
      </c>
      <c r="B474" s="7" t="s">
        <v>2088</v>
      </c>
      <c r="C474" s="7" t="s">
        <v>773</v>
      </c>
      <c r="AU474"/>
      <c r="AV474"/>
      <c r="AW474"/>
      <c r="AX474"/>
      <c r="AY474"/>
      <c r="AZ474"/>
    </row>
    <row r="475" spans="1:69">
      <c r="A475" s="7" t="s">
        <v>4826</v>
      </c>
      <c r="B475" s="7" t="s">
        <v>2086</v>
      </c>
      <c r="C475" s="7" t="s">
        <v>773</v>
      </c>
      <c r="AU475"/>
      <c r="AV475"/>
      <c r="AW475"/>
      <c r="AX475"/>
      <c r="AY475"/>
      <c r="AZ475"/>
    </row>
    <row r="476" spans="1:69">
      <c r="A476" s="7" t="s">
        <v>371</v>
      </c>
      <c r="B476" s="7" t="s">
        <v>372</v>
      </c>
      <c r="C476" s="7" t="s">
        <v>773</v>
      </c>
      <c r="AU476"/>
      <c r="AV476"/>
      <c r="AW476"/>
      <c r="AX476"/>
      <c r="AY476"/>
      <c r="AZ476"/>
    </row>
    <row r="477" spans="1:69">
      <c r="A477" s="7" t="s">
        <v>4825</v>
      </c>
      <c r="B477" s="7" t="s">
        <v>2083</v>
      </c>
      <c r="C477" s="7" t="s">
        <v>773</v>
      </c>
      <c r="AU477"/>
      <c r="AV477"/>
      <c r="AW477"/>
      <c r="AX477"/>
      <c r="AY477"/>
      <c r="AZ477"/>
    </row>
    <row r="478" spans="1:69">
      <c r="A478" s="7" t="s">
        <v>4824</v>
      </c>
      <c r="B478" s="7" t="s">
        <v>2081</v>
      </c>
      <c r="C478" s="7" t="s">
        <v>773</v>
      </c>
      <c r="AU478"/>
      <c r="AV478"/>
      <c r="AW478"/>
      <c r="AX478"/>
      <c r="AY478"/>
      <c r="AZ478"/>
    </row>
    <row r="479" spans="1:69">
      <c r="A479" s="7" t="s">
        <v>4823</v>
      </c>
      <c r="B479" s="7" t="s">
        <v>469</v>
      </c>
      <c r="C479" s="7" t="s">
        <v>773</v>
      </c>
      <c r="AU479"/>
      <c r="AV479"/>
      <c r="AW479"/>
      <c r="AX479"/>
      <c r="AY479"/>
      <c r="AZ479"/>
    </row>
    <row r="480" spans="1:69" s="562" customFormat="1">
      <c r="A480" s="7" t="s">
        <v>361</v>
      </c>
      <c r="B480" s="7" t="s">
        <v>362</v>
      </c>
      <c r="C480" s="7" t="s">
        <v>773</v>
      </c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52">
      <c r="A481" s="7" t="s">
        <v>366</v>
      </c>
      <c r="B481" s="7" t="s">
        <v>367</v>
      </c>
      <c r="C481" s="7" t="s">
        <v>773</v>
      </c>
      <c r="AU481"/>
      <c r="AV481"/>
      <c r="AW481"/>
      <c r="AX481"/>
      <c r="AY481"/>
      <c r="AZ481"/>
    </row>
    <row r="482" spans="1:52">
      <c r="A482" s="7" t="s">
        <v>4822</v>
      </c>
      <c r="B482" s="7" t="s">
        <v>2070</v>
      </c>
      <c r="C482" s="7" t="s">
        <v>773</v>
      </c>
      <c r="AU482"/>
      <c r="AV482"/>
      <c r="AW482"/>
      <c r="AX482"/>
      <c r="AY482"/>
      <c r="AZ482"/>
    </row>
    <row r="483" spans="1:52">
      <c r="A483" s="7" t="s">
        <v>4821</v>
      </c>
      <c r="B483" s="7" t="s">
        <v>2068</v>
      </c>
      <c r="C483" s="7" t="s">
        <v>773</v>
      </c>
      <c r="AU483"/>
      <c r="AV483"/>
      <c r="AW483"/>
      <c r="AX483"/>
      <c r="AY483"/>
      <c r="AZ483"/>
    </row>
    <row r="484" spans="1:52">
      <c r="A484" s="7" t="s">
        <v>4820</v>
      </c>
      <c r="B484" s="7" t="s">
        <v>1724</v>
      </c>
      <c r="C484" s="7" t="s">
        <v>773</v>
      </c>
      <c r="AU484"/>
      <c r="AV484"/>
      <c r="AW484"/>
      <c r="AX484"/>
      <c r="AY484"/>
      <c r="AZ484"/>
    </row>
    <row r="485" spans="1:52">
      <c r="A485" s="7" t="s">
        <v>4819</v>
      </c>
      <c r="B485" s="7" t="s">
        <v>1809</v>
      </c>
      <c r="C485" s="7" t="s">
        <v>773</v>
      </c>
      <c r="AU485"/>
      <c r="AV485"/>
      <c r="AW485"/>
      <c r="AX485"/>
      <c r="AY485"/>
      <c r="AZ485"/>
    </row>
    <row r="486" spans="1:52">
      <c r="A486" s="7" t="s">
        <v>4818</v>
      </c>
      <c r="B486" s="7" t="s">
        <v>1807</v>
      </c>
      <c r="C486" s="7" t="s">
        <v>773</v>
      </c>
      <c r="AU486"/>
      <c r="AV486"/>
      <c r="AW486"/>
      <c r="AX486"/>
      <c r="AY486"/>
      <c r="AZ486"/>
    </row>
    <row r="487" spans="1:52">
      <c r="A487" s="7" t="s">
        <v>4817</v>
      </c>
      <c r="B487" s="7" t="s">
        <v>1722</v>
      </c>
      <c r="C487" s="7" t="s">
        <v>773</v>
      </c>
      <c r="AU487"/>
      <c r="AV487"/>
      <c r="AW487"/>
      <c r="AX487"/>
      <c r="AY487"/>
      <c r="AZ487"/>
    </row>
    <row r="488" spans="1:52">
      <c r="A488" s="7" t="s">
        <v>4816</v>
      </c>
      <c r="B488" s="7" t="s">
        <v>1720</v>
      </c>
      <c r="C488" s="7" t="s">
        <v>773</v>
      </c>
      <c r="AU488"/>
      <c r="AV488"/>
      <c r="AW488"/>
      <c r="AX488"/>
      <c r="AY488"/>
      <c r="AZ488"/>
    </row>
    <row r="489" spans="1:52">
      <c r="A489" s="7" t="s">
        <v>4815</v>
      </c>
      <c r="B489" s="7" t="s">
        <v>1803</v>
      </c>
      <c r="C489" s="7" t="s">
        <v>773</v>
      </c>
      <c r="AU489"/>
      <c r="AV489"/>
      <c r="AW489"/>
      <c r="AX489"/>
      <c r="AY489"/>
      <c r="AZ489"/>
    </row>
    <row r="490" spans="1:52">
      <c r="A490" s="7" t="s">
        <v>4814</v>
      </c>
      <c r="B490" s="7" t="s">
        <v>2060</v>
      </c>
      <c r="C490" s="7" t="s">
        <v>773</v>
      </c>
      <c r="AU490"/>
      <c r="AV490"/>
      <c r="AW490"/>
      <c r="AX490"/>
      <c r="AY490"/>
      <c r="AZ490"/>
    </row>
    <row r="491" spans="1:52">
      <c r="A491" s="7" t="s">
        <v>4813</v>
      </c>
      <c r="B491" s="7" t="s">
        <v>1708</v>
      </c>
      <c r="C491" s="7" t="s">
        <v>773</v>
      </c>
      <c r="AU491"/>
      <c r="AV491"/>
      <c r="AW491"/>
      <c r="AX491"/>
      <c r="AY491"/>
      <c r="AZ491"/>
    </row>
    <row r="492" spans="1:52">
      <c r="A492" s="7" t="s">
        <v>4812</v>
      </c>
      <c r="B492" s="7" t="s">
        <v>1975</v>
      </c>
      <c r="C492" s="7" t="s">
        <v>773</v>
      </c>
      <c r="AU492"/>
      <c r="AV492"/>
      <c r="AW492"/>
      <c r="AX492"/>
      <c r="AY492"/>
      <c r="AZ492"/>
    </row>
    <row r="493" spans="1:52">
      <c r="A493" s="7" t="s">
        <v>4811</v>
      </c>
      <c r="B493" s="7" t="s">
        <v>2049</v>
      </c>
      <c r="C493" s="7" t="s">
        <v>773</v>
      </c>
      <c r="AU493"/>
      <c r="AV493"/>
      <c r="AW493"/>
      <c r="AX493"/>
      <c r="AY493"/>
      <c r="AZ493"/>
    </row>
    <row r="494" spans="1:52">
      <c r="A494" s="7" t="s">
        <v>4810</v>
      </c>
      <c r="B494" s="7" t="s">
        <v>1696</v>
      </c>
      <c r="C494" s="7" t="s">
        <v>773</v>
      </c>
      <c r="AU494"/>
      <c r="AV494"/>
      <c r="AW494"/>
      <c r="AX494"/>
      <c r="AY494"/>
      <c r="AZ494"/>
    </row>
    <row r="495" spans="1:52">
      <c r="A495" s="7" t="s">
        <v>4809</v>
      </c>
      <c r="B495" s="7" t="s">
        <v>2047</v>
      </c>
      <c r="C495" s="7" t="s">
        <v>773</v>
      </c>
      <c r="AU495"/>
      <c r="AV495"/>
      <c r="AW495"/>
      <c r="AX495"/>
      <c r="AY495"/>
      <c r="AZ495"/>
    </row>
    <row r="496" spans="1:52">
      <c r="A496" s="7" t="s">
        <v>4808</v>
      </c>
      <c r="B496" s="7" t="s">
        <v>2045</v>
      </c>
      <c r="C496" s="7" t="s">
        <v>773</v>
      </c>
      <c r="AU496"/>
      <c r="AV496"/>
      <c r="AW496"/>
      <c r="AX496"/>
      <c r="AY496"/>
      <c r="AZ496"/>
    </row>
    <row r="497" spans="1:52">
      <c r="A497" s="7" t="s">
        <v>4807</v>
      </c>
      <c r="B497" s="7" t="s">
        <v>2043</v>
      </c>
      <c r="C497" s="7" t="s">
        <v>773</v>
      </c>
      <c r="AU497"/>
      <c r="AV497"/>
      <c r="AW497"/>
      <c r="AX497"/>
      <c r="AY497"/>
      <c r="AZ497"/>
    </row>
    <row r="498" spans="1:52">
      <c r="A498" s="7" t="s">
        <v>4806</v>
      </c>
      <c r="B498" s="7" t="s">
        <v>2041</v>
      </c>
      <c r="C498" s="7" t="s">
        <v>2026</v>
      </c>
      <c r="AU498"/>
      <c r="AV498"/>
      <c r="AW498"/>
      <c r="AX498"/>
      <c r="AY498"/>
      <c r="AZ498"/>
    </row>
    <row r="499" spans="1:52">
      <c r="A499" s="7" t="s">
        <v>4805</v>
      </c>
      <c r="B499" s="7" t="s">
        <v>2039</v>
      </c>
      <c r="C499" s="7" t="s">
        <v>2026</v>
      </c>
      <c r="AU499"/>
      <c r="AV499"/>
      <c r="AW499"/>
      <c r="AX499"/>
      <c r="AY499"/>
      <c r="AZ499"/>
    </row>
    <row r="500" spans="1:52">
      <c r="A500" s="7" t="s">
        <v>4804</v>
      </c>
      <c r="B500" s="7" t="s">
        <v>2037</v>
      </c>
      <c r="C500" s="7" t="s">
        <v>2026</v>
      </c>
      <c r="AU500"/>
      <c r="AV500"/>
      <c r="AW500"/>
      <c r="AX500"/>
      <c r="AY500"/>
      <c r="AZ500"/>
    </row>
    <row r="501" spans="1:52">
      <c r="A501" s="7" t="s">
        <v>4803</v>
      </c>
      <c r="B501" s="7" t="s">
        <v>2035</v>
      </c>
      <c r="C501" s="7" t="s">
        <v>2026</v>
      </c>
      <c r="AU501"/>
      <c r="AV501"/>
      <c r="AW501"/>
      <c r="AX501"/>
      <c r="AY501"/>
      <c r="AZ501"/>
    </row>
    <row r="502" spans="1:52">
      <c r="A502" s="7" t="s">
        <v>4802</v>
      </c>
      <c r="B502" s="7" t="s">
        <v>2033</v>
      </c>
      <c r="C502" s="7" t="s">
        <v>2026</v>
      </c>
      <c r="AU502"/>
      <c r="AV502"/>
      <c r="AW502"/>
      <c r="AX502"/>
      <c r="AY502"/>
      <c r="AZ502"/>
    </row>
    <row r="503" spans="1:52">
      <c r="A503" s="7" t="s">
        <v>4801</v>
      </c>
      <c r="B503" s="7" t="s">
        <v>2031</v>
      </c>
      <c r="C503" s="7" t="s">
        <v>2026</v>
      </c>
      <c r="AU503"/>
      <c r="AV503"/>
      <c r="AW503"/>
      <c r="AX503"/>
      <c r="AY503"/>
      <c r="AZ503"/>
    </row>
    <row r="504" spans="1:52">
      <c r="A504" s="7" t="s">
        <v>4800</v>
      </c>
      <c r="B504" s="7" t="s">
        <v>2029</v>
      </c>
      <c r="C504" s="7" t="s">
        <v>2026</v>
      </c>
      <c r="AU504"/>
      <c r="AV504"/>
      <c r="AW504"/>
      <c r="AX504"/>
      <c r="AY504"/>
      <c r="AZ504"/>
    </row>
    <row r="505" spans="1:52">
      <c r="A505" s="7" t="s">
        <v>4799</v>
      </c>
      <c r="B505" s="7" t="s">
        <v>2027</v>
      </c>
      <c r="C505" s="7" t="s">
        <v>2026</v>
      </c>
      <c r="AU505"/>
      <c r="AV505"/>
      <c r="AW505"/>
      <c r="AX505"/>
      <c r="AY505"/>
      <c r="AZ505"/>
    </row>
    <row r="506" spans="1:52">
      <c r="A506" s="7" t="s">
        <v>4798</v>
      </c>
      <c r="B506" s="7" t="s">
        <v>4210</v>
      </c>
      <c r="C506" s="7" t="s">
        <v>773</v>
      </c>
      <c r="AU506"/>
      <c r="AV506"/>
      <c r="AW506"/>
      <c r="AX506"/>
      <c r="AY506"/>
      <c r="AZ506"/>
    </row>
    <row r="507" spans="1:52">
      <c r="A507" s="7" t="s">
        <v>4797</v>
      </c>
      <c r="B507" s="7" t="s">
        <v>4208</v>
      </c>
      <c r="C507" s="7" t="s">
        <v>773</v>
      </c>
      <c r="AU507"/>
      <c r="AV507"/>
      <c r="AW507"/>
      <c r="AX507"/>
      <c r="AY507"/>
      <c r="AZ507"/>
    </row>
    <row r="508" spans="1:52">
      <c r="A508" s="7" t="s">
        <v>4796</v>
      </c>
      <c r="B508" s="7" t="s">
        <v>1994</v>
      </c>
      <c r="C508" s="7" t="s">
        <v>773</v>
      </c>
      <c r="AU508"/>
      <c r="AV508"/>
      <c r="AW508"/>
      <c r="AX508"/>
      <c r="AY508"/>
      <c r="AZ508"/>
    </row>
    <row r="509" spans="1:52">
      <c r="A509" s="7" t="s">
        <v>4795</v>
      </c>
      <c r="B509" s="7" t="s">
        <v>1992</v>
      </c>
      <c r="C509" s="7" t="s">
        <v>773</v>
      </c>
      <c r="AU509"/>
      <c r="AV509"/>
      <c r="AW509"/>
      <c r="AX509"/>
      <c r="AY509"/>
      <c r="AZ509"/>
    </row>
    <row r="510" spans="1:52">
      <c r="A510" s="7" t="s">
        <v>4794</v>
      </c>
      <c r="B510" s="7" t="s">
        <v>1793</v>
      </c>
      <c r="C510" s="7" t="s">
        <v>773</v>
      </c>
      <c r="AU510"/>
      <c r="AV510"/>
      <c r="AW510"/>
      <c r="AX510"/>
      <c r="AY510"/>
      <c r="AZ510"/>
    </row>
    <row r="511" spans="1:52">
      <c r="A511" s="7" t="s">
        <v>4793</v>
      </c>
      <c r="B511" s="7" t="s">
        <v>1989</v>
      </c>
      <c r="C511" s="7" t="s">
        <v>773</v>
      </c>
      <c r="AU511"/>
      <c r="AV511"/>
      <c r="AW511"/>
      <c r="AX511"/>
      <c r="AY511"/>
      <c r="AZ511"/>
    </row>
    <row r="512" spans="1:52">
      <c r="A512" s="7" t="s">
        <v>4792</v>
      </c>
      <c r="B512" s="7" t="s">
        <v>1987</v>
      </c>
      <c r="C512" s="7" t="s">
        <v>773</v>
      </c>
      <c r="AU512"/>
      <c r="AV512"/>
      <c r="AW512"/>
      <c r="AX512"/>
      <c r="AY512"/>
      <c r="AZ512"/>
    </row>
    <row r="513" spans="1:52">
      <c r="A513" s="7" t="s">
        <v>4791</v>
      </c>
      <c r="B513" s="7" t="s">
        <v>1985</v>
      </c>
      <c r="C513" s="7" t="s">
        <v>773</v>
      </c>
      <c r="AU513"/>
      <c r="AV513"/>
      <c r="AW513"/>
      <c r="AX513"/>
      <c r="AY513"/>
      <c r="AZ513"/>
    </row>
    <row r="514" spans="1:52">
      <c r="A514" s="7" t="s">
        <v>4790</v>
      </c>
      <c r="B514" s="7" t="s">
        <v>1983</v>
      </c>
      <c r="C514" s="7" t="s">
        <v>773</v>
      </c>
      <c r="AU514"/>
      <c r="AV514"/>
      <c r="AW514"/>
      <c r="AX514"/>
      <c r="AY514"/>
      <c r="AZ514"/>
    </row>
    <row r="515" spans="1:52">
      <c r="A515" s="7" t="s">
        <v>4789</v>
      </c>
      <c r="B515" s="7" t="s">
        <v>1981</v>
      </c>
      <c r="C515" s="7" t="s">
        <v>773</v>
      </c>
      <c r="AU515"/>
      <c r="AV515"/>
      <c r="AW515"/>
      <c r="AX515"/>
      <c r="AY515"/>
      <c r="AZ515"/>
    </row>
    <row r="516" spans="1:52">
      <c r="A516" s="7" t="s">
        <v>4788</v>
      </c>
      <c r="B516" s="7" t="s">
        <v>1979</v>
      </c>
      <c r="C516" s="7" t="s">
        <v>773</v>
      </c>
      <c r="AU516"/>
      <c r="AV516"/>
      <c r="AW516"/>
      <c r="AX516"/>
      <c r="AY516"/>
      <c r="AZ516"/>
    </row>
    <row r="517" spans="1:52">
      <c r="A517" s="7" t="s">
        <v>4787</v>
      </c>
      <c r="B517" s="7" t="s">
        <v>1756</v>
      </c>
      <c r="C517" s="7" t="s">
        <v>773</v>
      </c>
      <c r="AU517"/>
      <c r="AV517"/>
      <c r="AW517"/>
      <c r="AX517"/>
      <c r="AY517"/>
      <c r="AZ517"/>
    </row>
    <row r="518" spans="1:52">
      <c r="A518" s="7" t="s">
        <v>4786</v>
      </c>
      <c r="B518" s="7" t="s">
        <v>1975</v>
      </c>
      <c r="C518" s="7" t="s">
        <v>773</v>
      </c>
      <c r="AU518"/>
      <c r="AV518"/>
      <c r="AW518"/>
      <c r="AX518"/>
      <c r="AY518"/>
      <c r="AZ518"/>
    </row>
    <row r="519" spans="1:52">
      <c r="A519" s="7" t="s">
        <v>4785</v>
      </c>
      <c r="B519" s="7" t="s">
        <v>1696</v>
      </c>
      <c r="C519" s="7" t="s">
        <v>773</v>
      </c>
      <c r="AU519"/>
      <c r="AV519"/>
      <c r="AW519"/>
      <c r="AX519"/>
      <c r="AY519"/>
      <c r="AZ519"/>
    </row>
    <row r="520" spans="1:52">
      <c r="A520" s="7" t="s">
        <v>4784</v>
      </c>
      <c r="B520" s="7" t="s">
        <v>1692</v>
      </c>
      <c r="C520" s="7" t="s">
        <v>773</v>
      </c>
      <c r="AU520"/>
      <c r="AV520"/>
      <c r="AW520"/>
      <c r="AX520"/>
      <c r="AY520"/>
      <c r="AZ520"/>
    </row>
    <row r="521" spans="1:52">
      <c r="A521" s="7" t="s">
        <v>4783</v>
      </c>
      <c r="B521" s="7" t="s">
        <v>1971</v>
      </c>
      <c r="C521" s="7" t="s">
        <v>773</v>
      </c>
      <c r="AU521"/>
      <c r="AV521"/>
      <c r="AW521"/>
      <c r="AX521"/>
      <c r="AY521"/>
      <c r="AZ521"/>
    </row>
    <row r="522" spans="1:52">
      <c r="A522" s="7" t="s">
        <v>4782</v>
      </c>
      <c r="B522" s="7" t="s">
        <v>1696</v>
      </c>
      <c r="C522" s="7" t="s">
        <v>773</v>
      </c>
      <c r="AU522"/>
      <c r="AV522"/>
      <c r="AW522"/>
      <c r="AX522"/>
      <c r="AY522"/>
      <c r="AZ522"/>
    </row>
    <row r="523" spans="1:52">
      <c r="A523" s="7" t="s">
        <v>4781</v>
      </c>
      <c r="B523" s="7" t="s">
        <v>1956</v>
      </c>
      <c r="C523" s="7" t="s">
        <v>773</v>
      </c>
      <c r="AU523"/>
      <c r="AV523"/>
      <c r="AW523"/>
      <c r="AX523"/>
      <c r="AY523"/>
      <c r="AZ523"/>
    </row>
    <row r="524" spans="1:52">
      <c r="A524" s="7" t="s">
        <v>4780</v>
      </c>
      <c r="B524" s="7" t="s">
        <v>1954</v>
      </c>
      <c r="C524" s="7" t="s">
        <v>773</v>
      </c>
      <c r="AU524"/>
      <c r="AV524"/>
      <c r="AW524"/>
      <c r="AX524"/>
      <c r="AY524"/>
      <c r="AZ524"/>
    </row>
    <row r="525" spans="1:52">
      <c r="A525" s="7" t="s">
        <v>4779</v>
      </c>
      <c r="B525" s="7" t="s">
        <v>1952</v>
      </c>
      <c r="C525" s="7" t="s">
        <v>773</v>
      </c>
      <c r="AU525"/>
      <c r="AV525"/>
      <c r="AW525"/>
      <c r="AX525"/>
      <c r="AY525"/>
      <c r="AZ525"/>
    </row>
    <row r="526" spans="1:52">
      <c r="A526" s="7" t="s">
        <v>4778</v>
      </c>
      <c r="B526" s="7" t="s">
        <v>1950</v>
      </c>
      <c r="C526" s="7" t="s">
        <v>773</v>
      </c>
      <c r="AU526"/>
      <c r="AV526"/>
      <c r="AW526"/>
      <c r="AX526"/>
      <c r="AY526"/>
      <c r="AZ526"/>
    </row>
    <row r="527" spans="1:52">
      <c r="A527" s="7" t="s">
        <v>4777</v>
      </c>
      <c r="B527" s="7" t="s">
        <v>1948</v>
      </c>
      <c r="C527" s="7" t="s">
        <v>773</v>
      </c>
      <c r="AU527"/>
      <c r="AV527"/>
      <c r="AW527"/>
      <c r="AX527"/>
      <c r="AY527"/>
      <c r="AZ527"/>
    </row>
    <row r="528" spans="1:52">
      <c r="A528" s="7" t="s">
        <v>4776</v>
      </c>
      <c r="B528" s="7" t="s">
        <v>1946</v>
      </c>
      <c r="C528" s="7" t="s">
        <v>773</v>
      </c>
      <c r="AU528"/>
      <c r="AV528"/>
      <c r="AW528"/>
      <c r="AX528"/>
      <c r="AY528"/>
      <c r="AZ528"/>
    </row>
    <row r="529" spans="1:52">
      <c r="A529" s="7" t="s">
        <v>4775</v>
      </c>
      <c r="B529" s="7" t="s">
        <v>1944</v>
      </c>
      <c r="C529" s="7" t="s">
        <v>773</v>
      </c>
      <c r="AU529"/>
      <c r="AV529"/>
      <c r="AW529"/>
      <c r="AX529"/>
      <c r="AY529"/>
      <c r="AZ529"/>
    </row>
    <row r="530" spans="1:52">
      <c r="A530" s="7" t="s">
        <v>4774</v>
      </c>
      <c r="B530" s="7" t="s">
        <v>1942</v>
      </c>
      <c r="C530" s="7" t="s">
        <v>773</v>
      </c>
      <c r="AU530"/>
      <c r="AV530"/>
      <c r="AW530"/>
      <c r="AX530"/>
      <c r="AY530"/>
      <c r="AZ530"/>
    </row>
    <row r="531" spans="1:52">
      <c r="A531" s="7" t="s">
        <v>4773</v>
      </c>
      <c r="B531" s="7" t="s">
        <v>1940</v>
      </c>
      <c r="C531" s="7" t="s">
        <v>773</v>
      </c>
      <c r="AU531"/>
      <c r="AV531"/>
      <c r="AW531"/>
      <c r="AX531"/>
      <c r="AY531"/>
      <c r="AZ531"/>
    </row>
    <row r="532" spans="1:52">
      <c r="A532" s="7" t="s">
        <v>4772</v>
      </c>
      <c r="B532" s="7" t="s">
        <v>1938</v>
      </c>
      <c r="C532" s="7" t="s">
        <v>773</v>
      </c>
      <c r="AU532"/>
      <c r="AV532"/>
      <c r="AW532"/>
      <c r="AX532"/>
      <c r="AY532"/>
      <c r="AZ532"/>
    </row>
    <row r="533" spans="1:52">
      <c r="A533" s="7" t="s">
        <v>4771</v>
      </c>
      <c r="B533" s="7" t="s">
        <v>1936</v>
      </c>
      <c r="C533" s="7" t="s">
        <v>773</v>
      </c>
      <c r="AU533"/>
      <c r="AV533"/>
      <c r="AW533"/>
      <c r="AX533"/>
      <c r="AY533"/>
      <c r="AZ533"/>
    </row>
    <row r="534" spans="1:52">
      <c r="A534" s="7" t="s">
        <v>4770</v>
      </c>
      <c r="B534" s="7" t="s">
        <v>1934</v>
      </c>
      <c r="C534" s="7" t="s">
        <v>773</v>
      </c>
      <c r="AU534"/>
      <c r="AV534"/>
      <c r="AW534"/>
      <c r="AX534"/>
      <c r="AY534"/>
      <c r="AZ534"/>
    </row>
    <row r="535" spans="1:52">
      <c r="A535" s="7" t="s">
        <v>4769</v>
      </c>
      <c r="B535" s="7" t="s">
        <v>1932</v>
      </c>
      <c r="C535" s="7" t="s">
        <v>773</v>
      </c>
      <c r="AU535"/>
      <c r="AV535"/>
      <c r="AW535"/>
      <c r="AX535"/>
      <c r="AY535"/>
      <c r="AZ535"/>
    </row>
    <row r="536" spans="1:52">
      <c r="A536" s="7" t="s">
        <v>4768</v>
      </c>
      <c r="B536" s="7" t="s">
        <v>1930</v>
      </c>
      <c r="C536" s="7" t="s">
        <v>773</v>
      </c>
      <c r="AU536"/>
      <c r="AV536"/>
      <c r="AW536"/>
      <c r="AX536"/>
      <c r="AY536"/>
      <c r="AZ536"/>
    </row>
    <row r="537" spans="1:52">
      <c r="A537" s="7" t="s">
        <v>4767</v>
      </c>
      <c r="B537" s="7" t="s">
        <v>1928</v>
      </c>
      <c r="C537" s="7" t="s">
        <v>773</v>
      </c>
      <c r="AU537"/>
      <c r="AV537"/>
      <c r="AW537"/>
      <c r="AX537"/>
      <c r="AY537"/>
      <c r="AZ537"/>
    </row>
    <row r="538" spans="1:52">
      <c r="A538" s="7" t="s">
        <v>4766</v>
      </c>
      <c r="B538" s="7" t="s">
        <v>1696</v>
      </c>
      <c r="C538" s="7" t="s">
        <v>773</v>
      </c>
      <c r="AU538"/>
      <c r="AV538"/>
      <c r="AW538"/>
      <c r="AX538"/>
      <c r="AY538"/>
      <c r="AZ538"/>
    </row>
    <row r="539" spans="1:52">
      <c r="A539" s="7" t="s">
        <v>4765</v>
      </c>
      <c r="B539" s="7" t="s">
        <v>1909</v>
      </c>
      <c r="C539" s="7" t="s">
        <v>773</v>
      </c>
      <c r="AU539"/>
      <c r="AV539"/>
      <c r="AW539"/>
      <c r="AX539"/>
      <c r="AY539"/>
      <c r="AZ539"/>
    </row>
    <row r="540" spans="1:52">
      <c r="A540" s="7" t="s">
        <v>4764</v>
      </c>
      <c r="B540" s="7" t="s">
        <v>1907</v>
      </c>
      <c r="C540" s="7" t="s">
        <v>773</v>
      </c>
      <c r="AU540"/>
      <c r="AV540"/>
      <c r="AW540"/>
      <c r="AX540"/>
      <c r="AY540"/>
      <c r="AZ540"/>
    </row>
    <row r="541" spans="1:52">
      <c r="A541" s="7" t="s">
        <v>4763</v>
      </c>
      <c r="B541" s="7" t="s">
        <v>1905</v>
      </c>
      <c r="C541" s="7" t="s">
        <v>773</v>
      </c>
      <c r="AU541"/>
      <c r="AV541"/>
      <c r="AW541"/>
      <c r="AX541"/>
      <c r="AY541"/>
      <c r="AZ541"/>
    </row>
    <row r="542" spans="1:52">
      <c r="A542" s="7" t="s">
        <v>4762</v>
      </c>
      <c r="B542" s="7" t="s">
        <v>1877</v>
      </c>
      <c r="C542" s="7" t="s">
        <v>773</v>
      </c>
      <c r="AU542"/>
      <c r="AV542"/>
      <c r="AW542"/>
      <c r="AX542"/>
      <c r="AY542"/>
      <c r="AZ542"/>
    </row>
    <row r="543" spans="1:52">
      <c r="A543" s="7" t="s">
        <v>4761</v>
      </c>
      <c r="B543" s="7" t="s">
        <v>1875</v>
      </c>
      <c r="C543" s="7" t="s">
        <v>773</v>
      </c>
      <c r="AU543"/>
      <c r="AV543"/>
      <c r="AW543"/>
      <c r="AX543"/>
      <c r="AY543"/>
      <c r="AZ543"/>
    </row>
    <row r="544" spans="1:52">
      <c r="A544" s="7" t="s">
        <v>4760</v>
      </c>
      <c r="B544" s="7" t="s">
        <v>1871</v>
      </c>
      <c r="C544" s="7" t="s">
        <v>773</v>
      </c>
      <c r="AU544"/>
      <c r="AV544"/>
      <c r="AW544"/>
      <c r="AX544"/>
      <c r="AY544"/>
      <c r="AZ544"/>
    </row>
    <row r="545" spans="1:52">
      <c r="A545" s="7" t="s">
        <v>4759</v>
      </c>
      <c r="B545" s="7" t="s">
        <v>1900</v>
      </c>
      <c r="C545" s="7" t="s">
        <v>773</v>
      </c>
      <c r="AU545"/>
      <c r="AV545"/>
      <c r="AW545"/>
      <c r="AX545"/>
      <c r="AY545"/>
      <c r="AZ545"/>
    </row>
    <row r="546" spans="1:52">
      <c r="A546" s="7" t="s">
        <v>4758</v>
      </c>
      <c r="B546" s="7" t="s">
        <v>1898</v>
      </c>
      <c r="C546" s="7" t="s">
        <v>773</v>
      </c>
      <c r="AU546"/>
      <c r="AV546"/>
      <c r="AW546"/>
      <c r="AX546"/>
      <c r="AY546"/>
      <c r="AZ546"/>
    </row>
    <row r="547" spans="1:52">
      <c r="A547" s="7" t="s">
        <v>4757</v>
      </c>
      <c r="B547" s="7" t="s">
        <v>1896</v>
      </c>
      <c r="C547" s="7" t="s">
        <v>773</v>
      </c>
      <c r="AU547"/>
      <c r="AV547"/>
      <c r="AW547"/>
      <c r="AX547"/>
      <c r="AY547"/>
      <c r="AZ547"/>
    </row>
    <row r="548" spans="1:52">
      <c r="A548" s="7" t="s">
        <v>4756</v>
      </c>
      <c r="B548" s="7" t="s">
        <v>1700</v>
      </c>
      <c r="C548" s="7" t="s">
        <v>773</v>
      </c>
      <c r="AU548"/>
      <c r="AV548"/>
      <c r="AW548"/>
      <c r="AX548"/>
      <c r="AY548"/>
      <c r="AZ548"/>
    </row>
    <row r="549" spans="1:52">
      <c r="A549" s="7" t="s">
        <v>4755</v>
      </c>
      <c r="B549" s="7" t="s">
        <v>1696</v>
      </c>
      <c r="C549" s="7" t="s">
        <v>773</v>
      </c>
      <c r="AU549"/>
      <c r="AV549"/>
      <c r="AW549"/>
      <c r="AX549"/>
      <c r="AY549"/>
      <c r="AZ549"/>
    </row>
    <row r="550" spans="1:52">
      <c r="A550" s="7" t="s">
        <v>4754</v>
      </c>
      <c r="B550" s="7" t="s">
        <v>1888</v>
      </c>
      <c r="C550" s="7" t="s">
        <v>773</v>
      </c>
      <c r="AU550"/>
      <c r="AV550"/>
      <c r="AW550"/>
      <c r="AX550"/>
      <c r="AY550"/>
      <c r="AZ550"/>
    </row>
    <row r="551" spans="1:52">
      <c r="A551" s="7" t="s">
        <v>4753</v>
      </c>
      <c r="B551" s="7" t="s">
        <v>1886</v>
      </c>
      <c r="C551" s="7" t="s">
        <v>773</v>
      </c>
      <c r="AU551"/>
      <c r="AV551"/>
      <c r="AW551"/>
      <c r="AX551"/>
      <c r="AY551"/>
      <c r="AZ551"/>
    </row>
    <row r="552" spans="1:52">
      <c r="A552" s="7" t="s">
        <v>4752</v>
      </c>
      <c r="B552" s="7" t="s">
        <v>1884</v>
      </c>
      <c r="C552" s="7" t="s">
        <v>773</v>
      </c>
      <c r="AU552"/>
      <c r="AV552"/>
      <c r="AW552"/>
      <c r="AX552"/>
      <c r="AY552"/>
      <c r="AZ552"/>
    </row>
    <row r="553" spans="1:52">
      <c r="A553" s="7" t="s">
        <v>4751</v>
      </c>
      <c r="B553" s="7" t="s">
        <v>1696</v>
      </c>
      <c r="C553" s="7" t="s">
        <v>773</v>
      </c>
      <c r="AU553"/>
      <c r="AV553"/>
      <c r="AW553"/>
      <c r="AX553"/>
      <c r="AY553"/>
      <c r="AZ553"/>
    </row>
    <row r="554" spans="1:52">
      <c r="A554" s="7" t="s">
        <v>4750</v>
      </c>
      <c r="B554" s="7" t="s">
        <v>1881</v>
      </c>
      <c r="C554" s="7" t="s">
        <v>773</v>
      </c>
      <c r="AU554"/>
      <c r="AV554"/>
      <c r="AW554"/>
      <c r="AX554"/>
      <c r="AY554"/>
      <c r="AZ554"/>
    </row>
    <row r="555" spans="1:52">
      <c r="A555" s="7" t="s">
        <v>4749</v>
      </c>
      <c r="B555" s="7" t="s">
        <v>1879</v>
      </c>
      <c r="C555" s="7" t="s">
        <v>773</v>
      </c>
      <c r="AU555"/>
      <c r="AV555"/>
      <c r="AW555"/>
      <c r="AX555"/>
      <c r="AY555"/>
      <c r="AZ555"/>
    </row>
    <row r="556" spans="1:52">
      <c r="A556" s="7" t="s">
        <v>4748</v>
      </c>
      <c r="B556" s="7" t="s">
        <v>1877</v>
      </c>
      <c r="C556" s="7" t="s">
        <v>773</v>
      </c>
      <c r="AU556"/>
      <c r="AV556"/>
      <c r="AW556"/>
      <c r="AX556"/>
      <c r="AY556"/>
      <c r="AZ556"/>
    </row>
    <row r="557" spans="1:52">
      <c r="A557" s="7" t="s">
        <v>4747</v>
      </c>
      <c r="B557" s="7" t="s">
        <v>1875</v>
      </c>
      <c r="C557" s="7" t="s">
        <v>773</v>
      </c>
      <c r="AU557"/>
      <c r="AV557"/>
      <c r="AW557"/>
      <c r="AX557"/>
      <c r="AY557"/>
      <c r="AZ557"/>
    </row>
    <row r="558" spans="1:52">
      <c r="A558" s="7" t="s">
        <v>4746</v>
      </c>
      <c r="B558" s="7" t="s">
        <v>1873</v>
      </c>
      <c r="C558" s="7" t="s">
        <v>773</v>
      </c>
      <c r="AU558"/>
      <c r="AV558"/>
      <c r="AW558"/>
      <c r="AX558"/>
      <c r="AY558"/>
      <c r="AZ558"/>
    </row>
    <row r="559" spans="1:52">
      <c r="A559" s="7" t="s">
        <v>4745</v>
      </c>
      <c r="B559" s="7" t="s">
        <v>1871</v>
      </c>
      <c r="C559" s="7" t="s">
        <v>773</v>
      </c>
      <c r="AU559"/>
      <c r="AV559"/>
      <c r="AW559"/>
      <c r="AX559"/>
      <c r="AY559"/>
      <c r="AZ559"/>
    </row>
    <row r="560" spans="1:52">
      <c r="A560" s="7" t="s">
        <v>4744</v>
      </c>
      <c r="B560" s="7" t="s">
        <v>1865</v>
      </c>
      <c r="C560" s="7" t="s">
        <v>773</v>
      </c>
      <c r="AU560"/>
      <c r="AV560"/>
      <c r="AW560"/>
      <c r="AX560"/>
      <c r="AY560"/>
      <c r="AZ560"/>
    </row>
    <row r="561" spans="1:52">
      <c r="A561" s="7" t="s">
        <v>4743</v>
      </c>
      <c r="B561" s="7" t="s">
        <v>1863</v>
      </c>
      <c r="C561" s="7" t="s">
        <v>773</v>
      </c>
      <c r="AU561"/>
      <c r="AV561"/>
      <c r="AW561"/>
      <c r="AX561"/>
      <c r="AY561"/>
      <c r="AZ561"/>
    </row>
    <row r="562" spans="1:52">
      <c r="A562" s="7" t="s">
        <v>4742</v>
      </c>
      <c r="B562" s="7" t="s">
        <v>1861</v>
      </c>
      <c r="C562" s="7" t="s">
        <v>773</v>
      </c>
      <c r="AU562"/>
      <c r="AV562"/>
      <c r="AW562"/>
      <c r="AX562"/>
      <c r="AY562"/>
      <c r="AZ562"/>
    </row>
    <row r="563" spans="1:52">
      <c r="A563" s="7" t="s">
        <v>4741</v>
      </c>
      <c r="B563" s="7" t="s">
        <v>1859</v>
      </c>
      <c r="C563" s="7" t="s">
        <v>773</v>
      </c>
      <c r="AU563"/>
      <c r="AV563"/>
      <c r="AW563"/>
      <c r="AX563"/>
      <c r="AY563"/>
      <c r="AZ563"/>
    </row>
    <row r="564" spans="1:52">
      <c r="A564" s="7" t="s">
        <v>4740</v>
      </c>
      <c r="B564" s="7" t="s">
        <v>1856</v>
      </c>
      <c r="C564" s="7" t="s">
        <v>773</v>
      </c>
      <c r="AU564"/>
      <c r="AV564"/>
      <c r="AW564"/>
      <c r="AX564"/>
      <c r="AY564"/>
      <c r="AZ564"/>
    </row>
    <row r="565" spans="1:52">
      <c r="A565" s="7" t="s">
        <v>4739</v>
      </c>
      <c r="B565" s="7" t="s">
        <v>1854</v>
      </c>
      <c r="C565" s="7" t="s">
        <v>773</v>
      </c>
      <c r="AU565"/>
      <c r="AV565"/>
      <c r="AW565"/>
      <c r="AX565"/>
      <c r="AY565"/>
      <c r="AZ565"/>
    </row>
    <row r="566" spans="1:52">
      <c r="A566" s="7" t="s">
        <v>4738</v>
      </c>
      <c r="B566" s="7" t="s">
        <v>1700</v>
      </c>
      <c r="C566" s="7" t="s">
        <v>773</v>
      </c>
      <c r="AU566"/>
      <c r="AV566"/>
      <c r="AW566"/>
      <c r="AX566"/>
      <c r="AY566"/>
      <c r="AZ566"/>
    </row>
    <row r="567" spans="1:52">
      <c r="A567" s="7" t="s">
        <v>4737</v>
      </c>
      <c r="B567" s="7" t="s">
        <v>1696</v>
      </c>
      <c r="C567" s="7" t="s">
        <v>773</v>
      </c>
      <c r="AU567"/>
      <c r="AV567"/>
      <c r="AW567"/>
      <c r="AX567"/>
      <c r="AY567"/>
      <c r="AZ567"/>
    </row>
    <row r="568" spans="1:52">
      <c r="A568" s="7" t="s">
        <v>4736</v>
      </c>
      <c r="B568" s="7" t="s">
        <v>1846</v>
      </c>
      <c r="C568" s="7" t="s">
        <v>773</v>
      </c>
      <c r="AU568"/>
      <c r="AV568"/>
      <c r="AW568"/>
      <c r="AX568"/>
      <c r="AY568"/>
      <c r="AZ568"/>
    </row>
    <row r="569" spans="1:52">
      <c r="A569" s="7" t="s">
        <v>4735</v>
      </c>
      <c r="B569" s="7" t="s">
        <v>1844</v>
      </c>
      <c r="C569" s="7" t="s">
        <v>773</v>
      </c>
      <c r="AU569"/>
      <c r="AV569"/>
      <c r="AW569"/>
      <c r="AX569"/>
      <c r="AY569"/>
      <c r="AZ569"/>
    </row>
    <row r="570" spans="1:52">
      <c r="A570" s="7" t="s">
        <v>4734</v>
      </c>
      <c r="B570" s="7" t="s">
        <v>1842</v>
      </c>
      <c r="C570" s="7" t="s">
        <v>773</v>
      </c>
      <c r="AU570"/>
      <c r="AV570"/>
      <c r="AW570"/>
      <c r="AX570"/>
      <c r="AY570"/>
      <c r="AZ570"/>
    </row>
    <row r="571" spans="1:52">
      <c r="A571" s="7" t="s">
        <v>4733</v>
      </c>
      <c r="B571" s="7" t="s">
        <v>1840</v>
      </c>
      <c r="C571" s="7" t="s">
        <v>773</v>
      </c>
      <c r="AU571"/>
      <c r="AV571"/>
      <c r="AW571"/>
      <c r="AX571"/>
      <c r="AY571"/>
      <c r="AZ571"/>
    </row>
    <row r="572" spans="1:52">
      <c r="A572" s="7" t="s">
        <v>4732</v>
      </c>
      <c r="B572" s="7" t="s">
        <v>1836</v>
      </c>
      <c r="C572" s="7" t="s">
        <v>773</v>
      </c>
      <c r="AU572"/>
      <c r="AV572"/>
      <c r="AW572"/>
      <c r="AX572"/>
      <c r="AY572"/>
      <c r="AZ572"/>
    </row>
    <row r="573" spans="1:52">
      <c r="A573" s="7" t="s">
        <v>4731</v>
      </c>
      <c r="B573" s="7" t="s">
        <v>1834</v>
      </c>
      <c r="C573" s="7" t="s">
        <v>773</v>
      </c>
      <c r="AU573"/>
      <c r="AV573"/>
      <c r="AW573"/>
      <c r="AX573"/>
      <c r="AY573"/>
      <c r="AZ573"/>
    </row>
    <row r="574" spans="1:52">
      <c r="A574" s="7" t="s">
        <v>4730</v>
      </c>
      <c r="B574" s="7" t="s">
        <v>1832</v>
      </c>
      <c r="C574" s="7" t="s">
        <v>773</v>
      </c>
      <c r="AU574"/>
      <c r="AV574"/>
      <c r="AW574"/>
      <c r="AX574"/>
      <c r="AY574"/>
      <c r="AZ574"/>
    </row>
    <row r="575" spans="1:52">
      <c r="A575" s="7" t="s">
        <v>4729</v>
      </c>
      <c r="B575" s="7" t="s">
        <v>1830</v>
      </c>
      <c r="C575" s="7" t="s">
        <v>773</v>
      </c>
      <c r="AU575"/>
      <c r="AV575"/>
      <c r="AW575"/>
      <c r="AX575"/>
      <c r="AY575"/>
      <c r="AZ575"/>
    </row>
    <row r="576" spans="1:52">
      <c r="A576" s="7" t="s">
        <v>4728</v>
      </c>
      <c r="B576" s="7" t="s">
        <v>1828</v>
      </c>
      <c r="C576" s="7" t="s">
        <v>773</v>
      </c>
      <c r="AU576"/>
      <c r="AV576"/>
      <c r="AW576"/>
      <c r="AX576"/>
      <c r="AY576"/>
      <c r="AZ576"/>
    </row>
    <row r="577" spans="1:52">
      <c r="A577" s="7" t="s">
        <v>4727</v>
      </c>
      <c r="B577" s="7" t="s">
        <v>1826</v>
      </c>
      <c r="C577" s="7" t="s">
        <v>773</v>
      </c>
      <c r="AU577"/>
      <c r="AV577"/>
      <c r="AW577"/>
      <c r="AX577"/>
      <c r="AY577"/>
      <c r="AZ577"/>
    </row>
    <row r="578" spans="1:52">
      <c r="A578" s="7" t="s">
        <v>4726</v>
      </c>
      <c r="B578" s="7" t="s">
        <v>1822</v>
      </c>
      <c r="C578" s="7" t="s">
        <v>773</v>
      </c>
      <c r="AU578"/>
      <c r="AV578"/>
      <c r="AW578"/>
      <c r="AX578"/>
      <c r="AY578"/>
      <c r="AZ578"/>
    </row>
    <row r="579" spans="1:52">
      <c r="A579" s="7" t="s">
        <v>4725</v>
      </c>
      <c r="B579" s="7" t="s">
        <v>1700</v>
      </c>
      <c r="C579" s="7" t="s">
        <v>773</v>
      </c>
      <c r="AU579"/>
      <c r="AV579"/>
      <c r="AW579"/>
      <c r="AX579"/>
      <c r="AY579"/>
      <c r="AZ579"/>
    </row>
    <row r="580" spans="1:52">
      <c r="A580" s="7" t="s">
        <v>4724</v>
      </c>
      <c r="B580" s="7" t="s">
        <v>1696</v>
      </c>
      <c r="C580" s="7" t="s">
        <v>773</v>
      </c>
      <c r="AU580"/>
      <c r="AV580"/>
      <c r="AW580"/>
      <c r="AX580"/>
      <c r="AY580"/>
      <c r="AZ580"/>
    </row>
    <row r="581" spans="1:52">
      <c r="A581" s="7" t="s">
        <v>4723</v>
      </c>
      <c r="B581" s="7" t="s">
        <v>1814</v>
      </c>
      <c r="C581" s="7" t="s">
        <v>773</v>
      </c>
      <c r="AU581"/>
      <c r="AV581"/>
      <c r="AW581"/>
      <c r="AX581"/>
      <c r="AY581"/>
      <c r="AZ581"/>
    </row>
    <row r="582" spans="1:52">
      <c r="A582" s="7" t="s">
        <v>4722</v>
      </c>
      <c r="B582" s="7" t="s">
        <v>1812</v>
      </c>
      <c r="C582" s="7" t="s">
        <v>773</v>
      </c>
      <c r="AU582"/>
      <c r="AV582"/>
      <c r="AW582"/>
      <c r="AX582"/>
      <c r="AY582"/>
      <c r="AZ582"/>
    </row>
    <row r="583" spans="1:52">
      <c r="A583" s="7" t="s">
        <v>4721</v>
      </c>
      <c r="B583" s="7" t="s">
        <v>1724</v>
      </c>
      <c r="C583" s="7" t="s">
        <v>773</v>
      </c>
      <c r="AU583"/>
      <c r="AV583"/>
      <c r="AW583"/>
      <c r="AX583"/>
      <c r="AY583"/>
      <c r="AZ583"/>
    </row>
    <row r="584" spans="1:52">
      <c r="A584" s="7" t="s">
        <v>4720</v>
      </c>
      <c r="B584" s="7" t="s">
        <v>1809</v>
      </c>
      <c r="C584" s="7" t="s">
        <v>773</v>
      </c>
      <c r="AU584"/>
      <c r="AV584"/>
      <c r="AW584"/>
      <c r="AX584"/>
      <c r="AY584"/>
      <c r="AZ584"/>
    </row>
    <row r="585" spans="1:52">
      <c r="A585" s="7" t="s">
        <v>4719</v>
      </c>
      <c r="B585" s="7" t="s">
        <v>1807</v>
      </c>
      <c r="C585" s="7" t="s">
        <v>773</v>
      </c>
      <c r="AU585"/>
      <c r="AV585"/>
      <c r="AW585"/>
      <c r="AX585"/>
      <c r="AY585"/>
      <c r="AZ585"/>
    </row>
    <row r="586" spans="1:52">
      <c r="A586" s="7" t="s">
        <v>4718</v>
      </c>
      <c r="B586" s="7" t="s">
        <v>1722</v>
      </c>
      <c r="C586" s="7" t="s">
        <v>773</v>
      </c>
      <c r="AU586"/>
      <c r="AV586"/>
      <c r="AW586"/>
      <c r="AX586"/>
      <c r="AY586"/>
      <c r="AZ586"/>
    </row>
    <row r="587" spans="1:52">
      <c r="A587" s="7" t="s">
        <v>4717</v>
      </c>
      <c r="B587" s="7" t="s">
        <v>1720</v>
      </c>
      <c r="C587" s="7" t="s">
        <v>773</v>
      </c>
      <c r="AU587"/>
      <c r="AV587"/>
      <c r="AW587"/>
      <c r="AX587"/>
      <c r="AY587"/>
      <c r="AZ587"/>
    </row>
    <row r="588" spans="1:52">
      <c r="A588" s="7" t="s">
        <v>4716</v>
      </c>
      <c r="B588" s="7" t="s">
        <v>1803</v>
      </c>
      <c r="C588" s="7" t="s">
        <v>773</v>
      </c>
      <c r="AU588"/>
      <c r="AV588"/>
      <c r="AW588"/>
      <c r="AX588"/>
      <c r="AY588"/>
      <c r="AZ588"/>
    </row>
    <row r="589" spans="1:52">
      <c r="A589" s="7" t="s">
        <v>4715</v>
      </c>
      <c r="B589" s="7" t="s">
        <v>1716</v>
      </c>
      <c r="C589" s="7" t="s">
        <v>773</v>
      </c>
      <c r="AU589"/>
      <c r="AV589"/>
      <c r="AW589"/>
      <c r="AX589"/>
      <c r="AY589"/>
      <c r="AZ589"/>
    </row>
    <row r="590" spans="1:52">
      <c r="A590" s="7" t="s">
        <v>4714</v>
      </c>
      <c r="B590" s="7" t="s">
        <v>1708</v>
      </c>
      <c r="C590" s="7" t="s">
        <v>773</v>
      </c>
      <c r="AU590"/>
      <c r="AV590"/>
      <c r="AW590"/>
      <c r="AX590"/>
      <c r="AY590"/>
      <c r="AZ590"/>
    </row>
    <row r="591" spans="1:52">
      <c r="A591" s="7" t="s">
        <v>4713</v>
      </c>
      <c r="B591" s="7" t="s">
        <v>1726</v>
      </c>
      <c r="C591" s="7" t="s">
        <v>773</v>
      </c>
      <c r="AU591"/>
      <c r="AV591"/>
      <c r="AW591"/>
      <c r="AX591"/>
      <c r="AY591"/>
      <c r="AZ591"/>
    </row>
    <row r="592" spans="1:52">
      <c r="A592" s="7" t="s">
        <v>4712</v>
      </c>
      <c r="B592" s="7" t="s">
        <v>1700</v>
      </c>
      <c r="C592" s="7" t="s">
        <v>773</v>
      </c>
      <c r="AU592"/>
      <c r="AV592"/>
      <c r="AW592"/>
      <c r="AX592"/>
      <c r="AY592"/>
      <c r="AZ592"/>
    </row>
    <row r="593" spans="1:52">
      <c r="A593" s="7" t="s">
        <v>4711</v>
      </c>
      <c r="B593" s="7" t="s">
        <v>1696</v>
      </c>
      <c r="C593" s="7" t="s">
        <v>773</v>
      </c>
      <c r="AU593"/>
      <c r="AV593"/>
      <c r="AW593"/>
      <c r="AX593"/>
      <c r="AY593"/>
      <c r="AZ593"/>
    </row>
    <row r="594" spans="1:52">
      <c r="A594" s="7" t="s">
        <v>4710</v>
      </c>
      <c r="B594" s="7" t="s">
        <v>1786</v>
      </c>
      <c r="C594" s="7" t="s">
        <v>773</v>
      </c>
      <c r="AU594"/>
      <c r="AV594"/>
      <c r="AW594"/>
      <c r="AX594"/>
      <c r="AY594"/>
      <c r="AZ594"/>
    </row>
    <row r="595" spans="1:52">
      <c r="A595" s="7" t="s">
        <v>4709</v>
      </c>
      <c r="B595" s="7" t="s">
        <v>1784</v>
      </c>
      <c r="C595" s="7" t="s">
        <v>773</v>
      </c>
      <c r="AU595"/>
      <c r="AV595"/>
      <c r="AW595"/>
      <c r="AX595"/>
      <c r="AY595"/>
      <c r="AZ595"/>
    </row>
    <row r="596" spans="1:52">
      <c r="A596" s="7" t="s">
        <v>4708</v>
      </c>
      <c r="B596" s="7" t="s">
        <v>1782</v>
      </c>
      <c r="C596" s="7" t="s">
        <v>773</v>
      </c>
      <c r="AU596"/>
      <c r="AV596"/>
      <c r="AW596"/>
      <c r="AX596"/>
      <c r="AY596"/>
      <c r="AZ596"/>
    </row>
    <row r="597" spans="1:52">
      <c r="A597" s="7" t="s">
        <v>4707</v>
      </c>
      <c r="B597" s="7" t="s">
        <v>1775</v>
      </c>
      <c r="C597" s="7" t="s">
        <v>773</v>
      </c>
      <c r="AU597"/>
      <c r="AV597"/>
      <c r="AW597"/>
      <c r="AX597"/>
      <c r="AY597"/>
      <c r="AZ597"/>
    </row>
    <row r="598" spans="1:52">
      <c r="A598" s="7" t="s">
        <v>4706</v>
      </c>
      <c r="B598" s="7" t="s">
        <v>1773</v>
      </c>
      <c r="C598" s="7" t="s">
        <v>773</v>
      </c>
      <c r="AU598"/>
      <c r="AV598"/>
      <c r="AW598"/>
      <c r="AX598"/>
      <c r="AY598"/>
      <c r="AZ598"/>
    </row>
    <row r="599" spans="1:52">
      <c r="A599" s="7" t="s">
        <v>4705</v>
      </c>
      <c r="B599" s="7" t="s">
        <v>1769</v>
      </c>
      <c r="C599" s="7" t="s">
        <v>773</v>
      </c>
      <c r="AU599"/>
      <c r="AV599"/>
      <c r="AW599"/>
      <c r="AX599"/>
      <c r="AY599"/>
      <c r="AZ599"/>
    </row>
    <row r="600" spans="1:52">
      <c r="A600" s="7" t="s">
        <v>4704</v>
      </c>
      <c r="B600" s="7" t="s">
        <v>1765</v>
      </c>
      <c r="C600" s="7" t="s">
        <v>773</v>
      </c>
      <c r="AU600"/>
      <c r="AV600"/>
      <c r="AW600"/>
      <c r="AX600"/>
      <c r="AY600"/>
      <c r="AZ600"/>
    </row>
    <row r="601" spans="1:52">
      <c r="A601" s="7" t="s">
        <v>4703</v>
      </c>
      <c r="B601" s="7" t="s">
        <v>1730</v>
      </c>
      <c r="C601" s="7" t="s">
        <v>773</v>
      </c>
      <c r="AU601"/>
      <c r="AV601"/>
      <c r="AW601"/>
      <c r="AX601"/>
      <c r="AY601"/>
      <c r="AZ601"/>
    </row>
    <row r="602" spans="1:52">
      <c r="A602" s="7" t="s">
        <v>4702</v>
      </c>
      <c r="B602" s="7" t="s">
        <v>1761</v>
      </c>
      <c r="C602" s="7" t="s">
        <v>773</v>
      </c>
      <c r="AU602"/>
      <c r="AV602"/>
      <c r="AW602"/>
      <c r="AX602"/>
      <c r="AY602"/>
      <c r="AZ602"/>
    </row>
    <row r="603" spans="1:52">
      <c r="A603" s="7" t="s">
        <v>4701</v>
      </c>
      <c r="B603" s="7" t="s">
        <v>1728</v>
      </c>
      <c r="C603" s="7" t="s">
        <v>773</v>
      </c>
      <c r="AU603"/>
      <c r="AV603"/>
      <c r="AW603"/>
      <c r="AX603"/>
      <c r="AY603"/>
      <c r="AZ603"/>
    </row>
    <row r="604" spans="1:52">
      <c r="A604" s="7" t="s">
        <v>4700</v>
      </c>
      <c r="B604" s="7" t="s">
        <v>1758</v>
      </c>
      <c r="C604" s="7" t="s">
        <v>773</v>
      </c>
      <c r="AU604"/>
      <c r="AV604"/>
      <c r="AW604"/>
      <c r="AX604"/>
      <c r="AY604"/>
      <c r="AZ604"/>
    </row>
    <row r="605" spans="1:52">
      <c r="A605" s="7" t="s">
        <v>4699</v>
      </c>
      <c r="B605" s="7" t="s">
        <v>1754</v>
      </c>
      <c r="C605" s="7" t="s">
        <v>773</v>
      </c>
      <c r="AU605"/>
      <c r="AV605"/>
      <c r="AW605"/>
      <c r="AX605"/>
      <c r="AY605"/>
      <c r="AZ605"/>
    </row>
    <row r="606" spans="1:52">
      <c r="A606" s="7" t="s">
        <v>4698</v>
      </c>
      <c r="B606" s="7" t="s">
        <v>1700</v>
      </c>
      <c r="C606" s="7" t="s">
        <v>773</v>
      </c>
      <c r="AU606"/>
      <c r="AV606"/>
      <c r="AW606"/>
      <c r="AX606"/>
      <c r="AY606"/>
      <c r="AZ606"/>
    </row>
    <row r="607" spans="1:52">
      <c r="A607" s="7" t="s">
        <v>4697</v>
      </c>
      <c r="B607" s="7" t="s">
        <v>1696</v>
      </c>
      <c r="C607" s="7" t="s">
        <v>773</v>
      </c>
      <c r="AU607"/>
      <c r="AV607"/>
      <c r="AW607"/>
      <c r="AX607"/>
      <c r="AY607"/>
      <c r="AZ607"/>
    </row>
    <row r="608" spans="1:52">
      <c r="A608" s="7" t="s">
        <v>4696</v>
      </c>
      <c r="B608" s="7" t="s">
        <v>1747</v>
      </c>
      <c r="C608" s="7" t="s">
        <v>773</v>
      </c>
      <c r="AU608"/>
      <c r="AV608"/>
      <c r="AW608"/>
      <c r="AX608"/>
      <c r="AY608"/>
      <c r="AZ608"/>
    </row>
    <row r="609" spans="1:52">
      <c r="A609" s="7" t="s">
        <v>4695</v>
      </c>
      <c r="B609" s="7" t="s">
        <v>1745</v>
      </c>
      <c r="C609" s="7" t="s">
        <v>773</v>
      </c>
      <c r="AU609"/>
      <c r="AV609"/>
      <c r="AW609"/>
      <c r="AX609"/>
      <c r="AY609"/>
      <c r="AZ609"/>
    </row>
    <row r="610" spans="1:52">
      <c r="A610" s="7" t="s">
        <v>4694</v>
      </c>
      <c r="B610" s="7" t="s">
        <v>1743</v>
      </c>
      <c r="C610" s="7" t="s">
        <v>773</v>
      </c>
      <c r="AU610"/>
      <c r="AV610"/>
      <c r="AW610"/>
      <c r="AX610"/>
      <c r="AY610"/>
      <c r="AZ610"/>
    </row>
    <row r="611" spans="1:52">
      <c r="A611" s="7" t="s">
        <v>4693</v>
      </c>
      <c r="B611" s="7" t="s">
        <v>1733</v>
      </c>
      <c r="C611" s="7" t="s">
        <v>773</v>
      </c>
      <c r="AU611"/>
      <c r="AV611"/>
      <c r="AW611"/>
      <c r="AX611"/>
      <c r="AY611"/>
      <c r="AZ611"/>
    </row>
    <row r="612" spans="1:52">
      <c r="A612" s="7" t="s">
        <v>4692</v>
      </c>
      <c r="B612" s="7" t="s">
        <v>1352</v>
      </c>
      <c r="C612" s="7" t="s">
        <v>773</v>
      </c>
      <c r="AU612"/>
      <c r="AV612"/>
      <c r="AW612"/>
      <c r="AX612"/>
      <c r="AY612"/>
      <c r="AZ612"/>
    </row>
    <row r="613" spans="1:52">
      <c r="A613" s="7" t="s">
        <v>4691</v>
      </c>
      <c r="B613" s="7" t="s">
        <v>1730</v>
      </c>
      <c r="C613" s="7" t="s">
        <v>773</v>
      </c>
      <c r="AU613"/>
      <c r="AV613"/>
      <c r="AW613"/>
      <c r="AX613"/>
      <c r="AY613"/>
      <c r="AZ613"/>
    </row>
    <row r="614" spans="1:52">
      <c r="A614" s="7" t="s">
        <v>4690</v>
      </c>
      <c r="B614" s="7" t="s">
        <v>1728</v>
      </c>
      <c r="C614" s="7" t="s">
        <v>773</v>
      </c>
      <c r="AU614"/>
      <c r="AV614"/>
      <c r="AW614"/>
      <c r="AX614"/>
      <c r="AY614"/>
      <c r="AZ614"/>
    </row>
    <row r="615" spans="1:52">
      <c r="A615" s="7" t="s">
        <v>4689</v>
      </c>
      <c r="B615" s="7" t="s">
        <v>1726</v>
      </c>
      <c r="C615" s="7" t="s">
        <v>773</v>
      </c>
      <c r="AU615"/>
      <c r="AV615"/>
      <c r="AW615"/>
      <c r="AX615"/>
      <c r="AY615"/>
      <c r="AZ615"/>
    </row>
    <row r="616" spans="1:52">
      <c r="A616" s="7" t="s">
        <v>4688</v>
      </c>
      <c r="B616" s="7" t="s">
        <v>1724</v>
      </c>
      <c r="C616" s="7" t="s">
        <v>773</v>
      </c>
      <c r="AU616"/>
      <c r="AV616"/>
      <c r="AW616"/>
      <c r="AX616"/>
      <c r="AY616"/>
      <c r="AZ616"/>
    </row>
    <row r="617" spans="1:52">
      <c r="A617" s="7" t="s">
        <v>4687</v>
      </c>
      <c r="B617" s="7" t="s">
        <v>1722</v>
      </c>
      <c r="C617" s="7" t="s">
        <v>773</v>
      </c>
      <c r="AU617"/>
      <c r="AV617"/>
      <c r="AW617"/>
      <c r="AX617"/>
      <c r="AY617"/>
      <c r="AZ617"/>
    </row>
    <row r="618" spans="1:52">
      <c r="A618" s="7" t="s">
        <v>4686</v>
      </c>
      <c r="B618" s="7" t="s">
        <v>1720</v>
      </c>
      <c r="C618" s="7" t="s">
        <v>773</v>
      </c>
      <c r="AU618"/>
      <c r="AV618"/>
      <c r="AW618"/>
      <c r="AX618"/>
      <c r="AY618"/>
      <c r="AZ618"/>
    </row>
    <row r="619" spans="1:52">
      <c r="A619" s="7" t="s">
        <v>4685</v>
      </c>
      <c r="B619" s="7" t="s">
        <v>1718</v>
      </c>
      <c r="C619" s="7" t="s">
        <v>773</v>
      </c>
      <c r="AU619"/>
      <c r="AV619"/>
      <c r="AW619"/>
      <c r="AX619"/>
      <c r="AY619"/>
      <c r="AZ619"/>
    </row>
    <row r="620" spans="1:52">
      <c r="A620" s="7" t="s">
        <v>4684</v>
      </c>
      <c r="B620" s="7" t="s">
        <v>1716</v>
      </c>
      <c r="C620" s="7" t="s">
        <v>773</v>
      </c>
      <c r="AU620"/>
      <c r="AV620"/>
      <c r="AW620"/>
      <c r="AX620"/>
      <c r="AY620"/>
      <c r="AZ620"/>
    </row>
    <row r="621" spans="1:52">
      <c r="A621" s="7" t="s">
        <v>4683</v>
      </c>
      <c r="B621" s="7" t="s">
        <v>1708</v>
      </c>
      <c r="C621" s="7" t="s">
        <v>773</v>
      </c>
      <c r="AU621"/>
      <c r="AV621"/>
      <c r="AW621"/>
      <c r="AX621"/>
      <c r="AY621"/>
      <c r="AZ621"/>
    </row>
    <row r="622" spans="1:52">
      <c r="A622" s="7" t="s">
        <v>4682</v>
      </c>
      <c r="B622" s="7" t="s">
        <v>1704</v>
      </c>
      <c r="C622" s="7" t="s">
        <v>773</v>
      </c>
      <c r="AU622"/>
      <c r="AV622"/>
      <c r="AW622"/>
      <c r="AX622"/>
      <c r="AY622"/>
      <c r="AZ622"/>
    </row>
    <row r="623" spans="1:52">
      <c r="A623" s="7" t="s">
        <v>4681</v>
      </c>
      <c r="B623" s="7" t="s">
        <v>1700</v>
      </c>
      <c r="C623" s="7" t="s">
        <v>773</v>
      </c>
      <c r="AU623"/>
      <c r="AV623"/>
      <c r="AW623"/>
      <c r="AX623"/>
      <c r="AY623"/>
      <c r="AZ623"/>
    </row>
    <row r="624" spans="1:52">
      <c r="A624" s="7" t="s">
        <v>4680</v>
      </c>
      <c r="B624" s="7" t="s">
        <v>1696</v>
      </c>
      <c r="C624" s="7" t="s">
        <v>773</v>
      </c>
      <c r="AU624"/>
      <c r="AV624"/>
      <c r="AW624"/>
      <c r="AX624"/>
      <c r="AY624"/>
      <c r="AZ624"/>
    </row>
    <row r="625" spans="1:52">
      <c r="A625" s="7" t="s">
        <v>4679</v>
      </c>
      <c r="B625" s="7" t="s">
        <v>553</v>
      </c>
      <c r="C625" s="7" t="s">
        <v>773</v>
      </c>
      <c r="AU625"/>
      <c r="AV625"/>
      <c r="AW625"/>
      <c r="AX625"/>
      <c r="AY625"/>
      <c r="AZ625"/>
    </row>
    <row r="626" spans="1:52">
      <c r="A626" s="7" t="s">
        <v>184</v>
      </c>
      <c r="B626" s="7" t="s">
        <v>185</v>
      </c>
      <c r="C626" s="7" t="s">
        <v>773</v>
      </c>
      <c r="AU626"/>
      <c r="AV626"/>
      <c r="AW626"/>
      <c r="AX626"/>
      <c r="AY626"/>
      <c r="AZ626"/>
    </row>
    <row r="627" spans="1:52">
      <c r="A627" s="7" t="s">
        <v>4678</v>
      </c>
      <c r="B627" s="7" t="s">
        <v>1692</v>
      </c>
      <c r="C627" s="7" t="s">
        <v>773</v>
      </c>
      <c r="AU627"/>
      <c r="AV627"/>
      <c r="AW627"/>
      <c r="AX627"/>
      <c r="AY627"/>
      <c r="AZ627"/>
    </row>
    <row r="628" spans="1:52">
      <c r="A628" s="7" t="s">
        <v>4677</v>
      </c>
      <c r="B628" s="7" t="s">
        <v>1690</v>
      </c>
      <c r="C628" s="7" t="s">
        <v>773</v>
      </c>
      <c r="AU628"/>
      <c r="AV628"/>
      <c r="AW628"/>
      <c r="AX628"/>
      <c r="AY628"/>
      <c r="AZ628"/>
    </row>
    <row r="629" spans="1:52">
      <c r="A629" s="7" t="s">
        <v>4676</v>
      </c>
      <c r="B629" s="7" t="s">
        <v>1688</v>
      </c>
      <c r="C629" s="7" t="s">
        <v>773</v>
      </c>
      <c r="AU629"/>
      <c r="AV629"/>
      <c r="AW629"/>
      <c r="AX629"/>
      <c r="AY629"/>
      <c r="AZ629"/>
    </row>
    <row r="630" spans="1:52">
      <c r="A630" s="7" t="s">
        <v>4675</v>
      </c>
      <c r="B630" s="7" t="s">
        <v>1686</v>
      </c>
      <c r="C630" s="7" t="s">
        <v>773</v>
      </c>
      <c r="AU630"/>
      <c r="AV630"/>
      <c r="AW630"/>
      <c r="AX630"/>
      <c r="AY630"/>
      <c r="AZ630"/>
    </row>
    <row r="631" spans="1:52">
      <c r="A631" s="7" t="s">
        <v>4674</v>
      </c>
      <c r="B631" s="7" t="s">
        <v>1684</v>
      </c>
      <c r="C631" s="7" t="s">
        <v>773</v>
      </c>
      <c r="AU631"/>
      <c r="AV631"/>
      <c r="AW631"/>
      <c r="AX631"/>
      <c r="AY631"/>
      <c r="AZ631"/>
    </row>
    <row r="632" spans="1:52">
      <c r="A632" s="7" t="s">
        <v>4673</v>
      </c>
      <c r="B632" s="7" t="s">
        <v>1674</v>
      </c>
      <c r="C632" s="7" t="s">
        <v>773</v>
      </c>
      <c r="AU632"/>
      <c r="AV632"/>
      <c r="AW632"/>
      <c r="AX632"/>
      <c r="AY632"/>
      <c r="AZ632"/>
    </row>
    <row r="633" spans="1:52">
      <c r="A633" s="7" t="s">
        <v>4672</v>
      </c>
      <c r="B633" s="7" t="s">
        <v>1672</v>
      </c>
      <c r="C633" s="7" t="s">
        <v>773</v>
      </c>
      <c r="AU633"/>
      <c r="AV633"/>
      <c r="AW633"/>
      <c r="AX633"/>
      <c r="AY633"/>
      <c r="AZ633"/>
    </row>
    <row r="634" spans="1:52">
      <c r="A634" s="7" t="s">
        <v>4671</v>
      </c>
      <c r="B634" s="7" t="s">
        <v>1670</v>
      </c>
      <c r="C634" s="7" t="s">
        <v>773</v>
      </c>
      <c r="AU634"/>
      <c r="AV634"/>
      <c r="AW634"/>
      <c r="AX634"/>
      <c r="AY634"/>
      <c r="AZ634"/>
    </row>
    <row r="635" spans="1:52">
      <c r="A635" s="7" t="s">
        <v>4670</v>
      </c>
      <c r="B635" s="7" t="s">
        <v>1668</v>
      </c>
      <c r="C635" s="7" t="s">
        <v>773</v>
      </c>
      <c r="AU635"/>
      <c r="AV635"/>
      <c r="AW635"/>
      <c r="AX635"/>
      <c r="AY635"/>
      <c r="AZ635"/>
    </row>
    <row r="636" spans="1:52">
      <c r="A636" s="7" t="s">
        <v>209</v>
      </c>
      <c r="B636" s="7" t="s">
        <v>210</v>
      </c>
      <c r="C636" s="7" t="s">
        <v>773</v>
      </c>
      <c r="AU636"/>
      <c r="AV636"/>
      <c r="AW636"/>
      <c r="AX636"/>
      <c r="AY636"/>
      <c r="AZ636"/>
    </row>
    <row r="637" spans="1:52">
      <c r="A637" s="7" t="s">
        <v>207</v>
      </c>
      <c r="B637" s="7" t="s">
        <v>208</v>
      </c>
      <c r="C637" s="7" t="s">
        <v>773</v>
      </c>
      <c r="AU637"/>
      <c r="AV637"/>
      <c r="AW637"/>
      <c r="AX637"/>
      <c r="AY637"/>
      <c r="AZ637"/>
    </row>
    <row r="638" spans="1:52">
      <c r="A638" s="7" t="s">
        <v>205</v>
      </c>
      <c r="B638" s="7" t="s">
        <v>206</v>
      </c>
      <c r="C638" s="7" t="s">
        <v>773</v>
      </c>
      <c r="AU638"/>
      <c r="AV638"/>
      <c r="AW638"/>
      <c r="AX638"/>
      <c r="AY638"/>
      <c r="AZ638"/>
    </row>
    <row r="639" spans="1:52">
      <c r="A639" s="7" t="s">
        <v>4669</v>
      </c>
      <c r="B639" s="7" t="s">
        <v>1657</v>
      </c>
      <c r="C639" s="7" t="s">
        <v>773</v>
      </c>
      <c r="AU639"/>
      <c r="AV639"/>
      <c r="AW639"/>
      <c r="AX639"/>
      <c r="AY639"/>
      <c r="AZ639"/>
    </row>
    <row r="640" spans="1:52">
      <c r="A640" s="7" t="s">
        <v>4668</v>
      </c>
      <c r="B640" s="7" t="s">
        <v>1655</v>
      </c>
      <c r="C640" s="7" t="s">
        <v>773</v>
      </c>
      <c r="AU640"/>
      <c r="AV640"/>
      <c r="AW640"/>
      <c r="AX640"/>
      <c r="AY640"/>
      <c r="AZ640"/>
    </row>
    <row r="641" spans="1:52">
      <c r="A641" s="7" t="s">
        <v>4667</v>
      </c>
      <c r="B641" s="7" t="s">
        <v>1653</v>
      </c>
      <c r="C641" s="7" t="s">
        <v>773</v>
      </c>
      <c r="AU641"/>
      <c r="AV641"/>
      <c r="AW641"/>
      <c r="AX641"/>
      <c r="AY641"/>
      <c r="AZ641"/>
    </row>
    <row r="642" spans="1:52">
      <c r="A642" s="7" t="s">
        <v>4666</v>
      </c>
      <c r="B642" s="7" t="s">
        <v>1651</v>
      </c>
      <c r="C642" s="7" t="s">
        <v>773</v>
      </c>
      <c r="AU642"/>
      <c r="AV642"/>
      <c r="AW642"/>
      <c r="AX642"/>
      <c r="AY642"/>
      <c r="AZ642"/>
    </row>
    <row r="643" spans="1:52">
      <c r="A643" s="7" t="s">
        <v>4665</v>
      </c>
      <c r="B643" s="7" t="s">
        <v>1649</v>
      </c>
      <c r="C643" s="7" t="s">
        <v>773</v>
      </c>
      <c r="AU643"/>
      <c r="AV643"/>
      <c r="AW643"/>
      <c r="AX643"/>
      <c r="AY643"/>
      <c r="AZ643"/>
    </row>
    <row r="644" spans="1:52">
      <c r="A644" s="7" t="s">
        <v>4664</v>
      </c>
      <c r="B644" s="7" t="s">
        <v>1647</v>
      </c>
      <c r="C644" s="7" t="s">
        <v>773</v>
      </c>
      <c r="AU644"/>
      <c r="AV644"/>
      <c r="AW644"/>
      <c r="AX644"/>
      <c r="AY644"/>
      <c r="AZ644"/>
    </row>
    <row r="645" spans="1:52">
      <c r="A645" s="7" t="s">
        <v>4663</v>
      </c>
      <c r="B645" s="7" t="s">
        <v>1645</v>
      </c>
      <c r="C645" s="7" t="s">
        <v>773</v>
      </c>
      <c r="AU645"/>
      <c r="AV645"/>
      <c r="AW645"/>
      <c r="AX645"/>
      <c r="AY645"/>
      <c r="AZ645"/>
    </row>
    <row r="646" spans="1:52">
      <c r="A646" s="7" t="s">
        <v>4662</v>
      </c>
      <c r="B646" s="7" t="s">
        <v>1643</v>
      </c>
      <c r="C646" s="7" t="s">
        <v>773</v>
      </c>
      <c r="AU646"/>
      <c r="AV646"/>
      <c r="AW646"/>
      <c r="AX646"/>
      <c r="AY646"/>
      <c r="AZ646"/>
    </row>
    <row r="647" spans="1:52">
      <c r="A647" s="7" t="s">
        <v>4661</v>
      </c>
      <c r="B647" s="7" t="s">
        <v>1641</v>
      </c>
      <c r="C647" s="7" t="s">
        <v>773</v>
      </c>
      <c r="AU647"/>
      <c r="AV647"/>
      <c r="AW647"/>
      <c r="AX647"/>
      <c r="AY647"/>
      <c r="AZ647"/>
    </row>
    <row r="648" spans="1:52">
      <c r="A648" s="7" t="s">
        <v>4660</v>
      </c>
      <c r="B648" s="7" t="s">
        <v>1639</v>
      </c>
      <c r="C648" s="7" t="s">
        <v>773</v>
      </c>
      <c r="AU648"/>
      <c r="AV648"/>
      <c r="AW648"/>
      <c r="AX648"/>
      <c r="AY648"/>
      <c r="AZ648"/>
    </row>
    <row r="649" spans="1:52">
      <c r="A649" s="7" t="s">
        <v>4659</v>
      </c>
      <c r="B649" s="7" t="s">
        <v>1637</v>
      </c>
      <c r="C649" s="7" t="s">
        <v>773</v>
      </c>
      <c r="AU649"/>
      <c r="AV649"/>
      <c r="AW649"/>
      <c r="AX649"/>
      <c r="AY649"/>
      <c r="AZ649"/>
    </row>
    <row r="650" spans="1:52">
      <c r="A650" s="7" t="s">
        <v>4658</v>
      </c>
      <c r="B650" s="7" t="s">
        <v>1635</v>
      </c>
      <c r="C650" s="7" t="s">
        <v>773</v>
      </c>
      <c r="AU650"/>
      <c r="AV650"/>
      <c r="AW650"/>
      <c r="AX650"/>
      <c r="AY650"/>
      <c r="AZ650"/>
    </row>
    <row r="651" spans="1:52">
      <c r="A651" s="7" t="s">
        <v>4657</v>
      </c>
      <c r="B651" s="7" t="s">
        <v>1633</v>
      </c>
      <c r="C651" s="7" t="s">
        <v>773</v>
      </c>
      <c r="AU651"/>
      <c r="AV651"/>
      <c r="AW651"/>
      <c r="AX651"/>
      <c r="AY651"/>
      <c r="AZ651"/>
    </row>
    <row r="652" spans="1:52">
      <c r="A652" s="7" t="s">
        <v>4656</v>
      </c>
      <c r="B652" s="7" t="s">
        <v>4196</v>
      </c>
      <c r="C652" s="7" t="s">
        <v>773</v>
      </c>
      <c r="AU652"/>
      <c r="AV652"/>
      <c r="AW652"/>
      <c r="AX652"/>
      <c r="AY652"/>
      <c r="AZ652"/>
    </row>
    <row r="653" spans="1:52">
      <c r="A653" s="7" t="s">
        <v>4655</v>
      </c>
      <c r="B653" s="7" t="s">
        <v>4194</v>
      </c>
      <c r="C653" s="7" t="s">
        <v>773</v>
      </c>
      <c r="AU653"/>
      <c r="AV653"/>
      <c r="AW653"/>
      <c r="AX653"/>
      <c r="AY653"/>
      <c r="AZ653"/>
    </row>
    <row r="654" spans="1:52">
      <c r="A654" s="7" t="s">
        <v>4654</v>
      </c>
      <c r="B654" s="7" t="s">
        <v>1621</v>
      </c>
      <c r="C654" s="7" t="s">
        <v>773</v>
      </c>
      <c r="AU654"/>
      <c r="AV654"/>
      <c r="AW654"/>
      <c r="AX654"/>
      <c r="AY654"/>
      <c r="AZ654"/>
    </row>
    <row r="655" spans="1:52">
      <c r="A655" s="7" t="s">
        <v>4653</v>
      </c>
      <c r="B655" s="7" t="s">
        <v>1619</v>
      </c>
      <c r="C655" s="7" t="s">
        <v>773</v>
      </c>
      <c r="AU655"/>
      <c r="AV655"/>
      <c r="AW655"/>
      <c r="AX655"/>
      <c r="AY655"/>
      <c r="AZ655"/>
    </row>
    <row r="656" spans="1:52">
      <c r="A656" s="7" t="s">
        <v>4652</v>
      </c>
      <c r="B656" s="7" t="s">
        <v>1605</v>
      </c>
      <c r="C656" s="7" t="s">
        <v>773</v>
      </c>
      <c r="AU656"/>
      <c r="AV656"/>
      <c r="AW656"/>
      <c r="AX656"/>
      <c r="AY656"/>
      <c r="AZ656"/>
    </row>
    <row r="657" spans="1:52">
      <c r="A657" s="7" t="s">
        <v>4651</v>
      </c>
      <c r="B657" s="7" t="s">
        <v>1603</v>
      </c>
      <c r="C657" s="7" t="s">
        <v>773</v>
      </c>
      <c r="AU657"/>
      <c r="AV657"/>
      <c r="AW657"/>
      <c r="AX657"/>
      <c r="AY657"/>
      <c r="AZ657"/>
    </row>
    <row r="658" spans="1:52">
      <c r="A658" s="7" t="s">
        <v>4650</v>
      </c>
      <c r="B658" s="7" t="s">
        <v>4192</v>
      </c>
      <c r="C658" s="7" t="s">
        <v>773</v>
      </c>
      <c r="AU658"/>
      <c r="AV658"/>
      <c r="AW658"/>
      <c r="AX658"/>
      <c r="AY658"/>
      <c r="AZ658"/>
    </row>
    <row r="659" spans="1:52">
      <c r="A659" s="7" t="s">
        <v>4649</v>
      </c>
      <c r="B659" s="7" t="s">
        <v>4190</v>
      </c>
      <c r="C659" s="7" t="s">
        <v>773</v>
      </c>
      <c r="AU659"/>
      <c r="AV659"/>
      <c r="AW659"/>
      <c r="AX659"/>
      <c r="AY659"/>
      <c r="AZ659"/>
    </row>
    <row r="660" spans="1:52">
      <c r="A660" s="7" t="s">
        <v>4648</v>
      </c>
      <c r="B660" s="7" t="s">
        <v>1589</v>
      </c>
      <c r="C660" s="7" t="s">
        <v>773</v>
      </c>
      <c r="AU660"/>
      <c r="AV660"/>
      <c r="AW660"/>
      <c r="AX660"/>
      <c r="AY660"/>
      <c r="AZ660"/>
    </row>
    <row r="661" spans="1:52">
      <c r="A661" s="7" t="s">
        <v>4647</v>
      </c>
      <c r="B661" s="7" t="s">
        <v>1587</v>
      </c>
      <c r="C661" s="7" t="s">
        <v>773</v>
      </c>
      <c r="AU661"/>
      <c r="AV661"/>
      <c r="AW661"/>
      <c r="AX661"/>
      <c r="AY661"/>
      <c r="AZ661"/>
    </row>
    <row r="662" spans="1:52">
      <c r="A662" s="7" t="s">
        <v>4646</v>
      </c>
      <c r="B662" s="7" t="s">
        <v>1585</v>
      </c>
      <c r="C662" s="7" t="s">
        <v>773</v>
      </c>
      <c r="AU662"/>
      <c r="AV662"/>
      <c r="AW662"/>
      <c r="AX662"/>
      <c r="AY662"/>
      <c r="AZ662"/>
    </row>
    <row r="663" spans="1:52">
      <c r="A663" s="7" t="s">
        <v>4645</v>
      </c>
      <c r="B663" s="7" t="s">
        <v>1583</v>
      </c>
      <c r="C663" s="7" t="s">
        <v>773</v>
      </c>
      <c r="AU663"/>
      <c r="AV663"/>
      <c r="AW663"/>
      <c r="AX663"/>
      <c r="AY663"/>
      <c r="AZ663"/>
    </row>
    <row r="664" spans="1:52">
      <c r="A664" s="7" t="s">
        <v>4644</v>
      </c>
      <c r="B664" s="7" t="s">
        <v>1571</v>
      </c>
      <c r="C664" s="7" t="s">
        <v>773</v>
      </c>
      <c r="AU664"/>
      <c r="AV664"/>
      <c r="AW664"/>
      <c r="AX664"/>
      <c r="AY664"/>
      <c r="AZ664"/>
    </row>
    <row r="665" spans="1:52">
      <c r="A665" s="7" t="s">
        <v>4643</v>
      </c>
      <c r="B665" s="7" t="s">
        <v>1553</v>
      </c>
      <c r="C665" s="7" t="s">
        <v>773</v>
      </c>
      <c r="AU665"/>
      <c r="AV665"/>
      <c r="AW665"/>
      <c r="AX665"/>
      <c r="AY665"/>
      <c r="AZ665"/>
    </row>
    <row r="666" spans="1:52">
      <c r="A666" s="7" t="s">
        <v>4642</v>
      </c>
      <c r="B666" s="7" t="s">
        <v>1545</v>
      </c>
      <c r="C666" s="7" t="s">
        <v>773</v>
      </c>
      <c r="AU666"/>
      <c r="AV666"/>
      <c r="AW666"/>
      <c r="AX666"/>
      <c r="AY666"/>
      <c r="AZ666"/>
    </row>
    <row r="667" spans="1:52">
      <c r="A667" s="7" t="s">
        <v>4641</v>
      </c>
      <c r="B667" s="7" t="s">
        <v>1533</v>
      </c>
      <c r="C667" s="7" t="s">
        <v>773</v>
      </c>
      <c r="AU667"/>
      <c r="AV667"/>
      <c r="AW667"/>
      <c r="AX667"/>
      <c r="AY667"/>
      <c r="AZ667"/>
    </row>
    <row r="668" spans="1:52">
      <c r="A668" s="7" t="s">
        <v>4640</v>
      </c>
      <c r="B668" s="7" t="s">
        <v>1531</v>
      </c>
      <c r="C668" s="7" t="s">
        <v>773</v>
      </c>
      <c r="AU668"/>
      <c r="AV668"/>
      <c r="AW668"/>
      <c r="AX668"/>
      <c r="AY668"/>
      <c r="AZ668"/>
    </row>
    <row r="669" spans="1:52">
      <c r="A669" s="7" t="s">
        <v>4639</v>
      </c>
      <c r="B669" s="7" t="s">
        <v>1523</v>
      </c>
      <c r="C669" s="7" t="s">
        <v>773</v>
      </c>
      <c r="AU669"/>
      <c r="AV669"/>
      <c r="AW669"/>
      <c r="AX669"/>
      <c r="AY669"/>
      <c r="AZ669"/>
    </row>
    <row r="670" spans="1:52">
      <c r="A670" s="7" t="s">
        <v>4638</v>
      </c>
      <c r="B670" s="7" t="s">
        <v>1517</v>
      </c>
      <c r="C670" s="7" t="s">
        <v>773</v>
      </c>
      <c r="AU670"/>
      <c r="AV670"/>
      <c r="AW670"/>
      <c r="AX670"/>
      <c r="AY670"/>
      <c r="AZ670"/>
    </row>
    <row r="671" spans="1:52">
      <c r="A671" s="7" t="s">
        <v>4637</v>
      </c>
      <c r="B671" s="7" t="s">
        <v>1352</v>
      </c>
      <c r="C671" s="7" t="s">
        <v>773</v>
      </c>
      <c r="AU671"/>
      <c r="AV671"/>
      <c r="AW671"/>
      <c r="AX671"/>
      <c r="AY671"/>
      <c r="AZ671"/>
    </row>
    <row r="672" spans="1:52">
      <c r="A672" s="7" t="s">
        <v>4636</v>
      </c>
      <c r="B672" s="7" t="s">
        <v>1510</v>
      </c>
      <c r="C672" s="7" t="s">
        <v>773</v>
      </c>
      <c r="AU672"/>
      <c r="AV672"/>
      <c r="AW672"/>
      <c r="AX672"/>
      <c r="AY672"/>
      <c r="AZ672"/>
    </row>
    <row r="673" spans="1:52">
      <c r="A673" s="7" t="s">
        <v>4635</v>
      </c>
      <c r="B673" s="7" t="s">
        <v>1508</v>
      </c>
      <c r="C673" s="7" t="s">
        <v>773</v>
      </c>
      <c r="AU673"/>
      <c r="AV673"/>
      <c r="AW673"/>
      <c r="AX673"/>
      <c r="AY673"/>
      <c r="AZ673"/>
    </row>
    <row r="674" spans="1:52">
      <c r="A674" s="7" t="s">
        <v>4634</v>
      </c>
      <c r="B674" s="7" t="s">
        <v>1506</v>
      </c>
      <c r="C674" s="7" t="s">
        <v>773</v>
      </c>
      <c r="AU674"/>
      <c r="AV674"/>
      <c r="AW674"/>
      <c r="AX674"/>
      <c r="AY674"/>
      <c r="AZ674"/>
    </row>
    <row r="675" spans="1:52">
      <c r="A675" s="7" t="s">
        <v>4633</v>
      </c>
      <c r="B675" s="7" t="s">
        <v>1504</v>
      </c>
      <c r="C675" s="7" t="s">
        <v>773</v>
      </c>
      <c r="AU675"/>
      <c r="AV675"/>
      <c r="AW675"/>
      <c r="AX675"/>
      <c r="AY675"/>
      <c r="AZ675"/>
    </row>
    <row r="676" spans="1:52">
      <c r="A676" s="7" t="s">
        <v>4632</v>
      </c>
      <c r="B676" s="7" t="s">
        <v>1502</v>
      </c>
      <c r="C676" s="7" t="s">
        <v>773</v>
      </c>
      <c r="AU676"/>
      <c r="AV676"/>
      <c r="AW676"/>
      <c r="AX676"/>
      <c r="AY676"/>
      <c r="AZ676"/>
    </row>
    <row r="677" spans="1:52">
      <c r="A677" s="7" t="s">
        <v>4631</v>
      </c>
      <c r="B677" s="7" t="s">
        <v>1500</v>
      </c>
      <c r="C677" s="7" t="s">
        <v>773</v>
      </c>
      <c r="AU677"/>
      <c r="AV677"/>
      <c r="AW677"/>
      <c r="AX677"/>
      <c r="AY677"/>
      <c r="AZ677"/>
    </row>
    <row r="678" spans="1:52">
      <c r="A678" s="7" t="s">
        <v>4630</v>
      </c>
      <c r="B678" s="7" t="s">
        <v>1492</v>
      </c>
      <c r="C678" s="7" t="s">
        <v>773</v>
      </c>
      <c r="AU678"/>
      <c r="AV678"/>
      <c r="AW678"/>
      <c r="AX678"/>
      <c r="AY678"/>
      <c r="AZ678"/>
    </row>
    <row r="679" spans="1:52">
      <c r="A679" s="7" t="s">
        <v>4629</v>
      </c>
      <c r="B679" s="7" t="s">
        <v>1490</v>
      </c>
      <c r="C679" s="7" t="s">
        <v>773</v>
      </c>
      <c r="AU679"/>
      <c r="AV679"/>
      <c r="AW679"/>
      <c r="AX679"/>
      <c r="AY679"/>
      <c r="AZ679"/>
    </row>
    <row r="680" spans="1:52">
      <c r="A680" s="7" t="s">
        <v>4628</v>
      </c>
      <c r="B680" s="7" t="s">
        <v>1488</v>
      </c>
      <c r="C680" s="7" t="s">
        <v>773</v>
      </c>
      <c r="AU680"/>
      <c r="AV680"/>
      <c r="AW680"/>
      <c r="AX680"/>
      <c r="AY680"/>
      <c r="AZ680"/>
    </row>
    <row r="681" spans="1:52">
      <c r="A681" s="7" t="s">
        <v>4627</v>
      </c>
      <c r="B681" s="7" t="s">
        <v>1486</v>
      </c>
      <c r="C681" s="7" t="s">
        <v>773</v>
      </c>
      <c r="AU681"/>
      <c r="AV681"/>
      <c r="AW681"/>
      <c r="AX681"/>
      <c r="AY681"/>
      <c r="AZ681"/>
    </row>
    <row r="682" spans="1:52">
      <c r="A682" s="7" t="s">
        <v>4626</v>
      </c>
      <c r="B682" s="7" t="s">
        <v>1484</v>
      </c>
      <c r="C682" s="7" t="s">
        <v>773</v>
      </c>
      <c r="AU682"/>
      <c r="AV682"/>
      <c r="AW682"/>
      <c r="AX682"/>
      <c r="AY682"/>
      <c r="AZ682"/>
    </row>
    <row r="683" spans="1:52">
      <c r="A683" s="7" t="s">
        <v>4625</v>
      </c>
      <c r="B683" s="7" t="s">
        <v>1482</v>
      </c>
      <c r="C683" s="7" t="s">
        <v>773</v>
      </c>
      <c r="AU683"/>
      <c r="AV683"/>
      <c r="AW683"/>
      <c r="AX683"/>
      <c r="AY683"/>
      <c r="AZ683"/>
    </row>
    <row r="684" spans="1:52">
      <c r="A684" s="7" t="s">
        <v>4624</v>
      </c>
      <c r="B684" s="7" t="s">
        <v>1480</v>
      </c>
      <c r="C684" s="7" t="s">
        <v>773</v>
      </c>
      <c r="AU684"/>
      <c r="AV684"/>
      <c r="AW684"/>
      <c r="AX684"/>
      <c r="AY684"/>
      <c r="AZ684"/>
    </row>
    <row r="685" spans="1:52">
      <c r="A685" s="7" t="s">
        <v>4623</v>
      </c>
      <c r="B685" s="7" t="s">
        <v>1478</v>
      </c>
      <c r="C685" s="7" t="s">
        <v>773</v>
      </c>
      <c r="AU685"/>
      <c r="AV685"/>
      <c r="AW685"/>
      <c r="AX685"/>
      <c r="AY685"/>
      <c r="AZ685"/>
    </row>
    <row r="686" spans="1:52">
      <c r="A686" s="7" t="s">
        <v>4622</v>
      </c>
      <c r="B686" s="7" t="s">
        <v>1476</v>
      </c>
      <c r="C686" s="7" t="s">
        <v>773</v>
      </c>
      <c r="AU686"/>
      <c r="AV686"/>
      <c r="AW686"/>
      <c r="AX686"/>
      <c r="AY686"/>
      <c r="AZ686"/>
    </row>
    <row r="687" spans="1:52">
      <c r="A687" s="7" t="s">
        <v>4621</v>
      </c>
      <c r="B687" s="7" t="s">
        <v>1474</v>
      </c>
      <c r="C687" s="7" t="s">
        <v>773</v>
      </c>
      <c r="AU687"/>
      <c r="AV687"/>
      <c r="AW687"/>
      <c r="AX687"/>
      <c r="AY687"/>
      <c r="AZ687"/>
    </row>
    <row r="688" spans="1:52">
      <c r="A688" s="7" t="s">
        <v>4620</v>
      </c>
      <c r="B688" s="7" t="s">
        <v>1472</v>
      </c>
      <c r="C688" s="7" t="s">
        <v>773</v>
      </c>
      <c r="AU688"/>
      <c r="AV688"/>
      <c r="AW688"/>
      <c r="AX688"/>
      <c r="AY688"/>
      <c r="AZ688"/>
    </row>
    <row r="689" spans="1:52">
      <c r="A689" s="7" t="s">
        <v>4619</v>
      </c>
      <c r="B689" s="7" t="s">
        <v>1470</v>
      </c>
      <c r="C689" s="7" t="s">
        <v>773</v>
      </c>
      <c r="AU689"/>
      <c r="AV689"/>
      <c r="AW689"/>
      <c r="AX689"/>
      <c r="AY689"/>
      <c r="AZ689"/>
    </row>
    <row r="690" spans="1:52">
      <c r="A690" s="7" t="s">
        <v>4618</v>
      </c>
      <c r="B690" s="7" t="s">
        <v>1468</v>
      </c>
      <c r="C690" s="7" t="s">
        <v>773</v>
      </c>
      <c r="AU690"/>
      <c r="AV690"/>
      <c r="AW690"/>
      <c r="AX690"/>
      <c r="AY690"/>
      <c r="AZ690"/>
    </row>
    <row r="691" spans="1:52">
      <c r="A691" s="7" t="s">
        <v>4617</v>
      </c>
      <c r="B691" s="7" t="s">
        <v>4187</v>
      </c>
      <c r="C691" s="7" t="s">
        <v>773</v>
      </c>
      <c r="AU691"/>
      <c r="AV691"/>
      <c r="AW691"/>
      <c r="AX691"/>
      <c r="AY691"/>
      <c r="AZ691"/>
    </row>
    <row r="692" spans="1:52">
      <c r="A692" s="7" t="s">
        <v>4616</v>
      </c>
      <c r="B692" s="7" t="s">
        <v>4185</v>
      </c>
      <c r="C692" s="7" t="s">
        <v>773</v>
      </c>
      <c r="AU692"/>
      <c r="AV692"/>
      <c r="AW692"/>
      <c r="AX692"/>
      <c r="AY692"/>
      <c r="AZ692"/>
    </row>
    <row r="693" spans="1:52">
      <c r="A693" s="7" t="s">
        <v>4615</v>
      </c>
      <c r="B693" s="7" t="s">
        <v>1456</v>
      </c>
      <c r="C693" s="7" t="s">
        <v>773</v>
      </c>
      <c r="AU693"/>
      <c r="AV693"/>
      <c r="AW693"/>
      <c r="AX693"/>
      <c r="AY693"/>
      <c r="AZ693"/>
    </row>
    <row r="694" spans="1:52">
      <c r="A694" s="7" t="s">
        <v>4614</v>
      </c>
      <c r="B694" s="7" t="s">
        <v>1454</v>
      </c>
      <c r="C694" s="7" t="s">
        <v>773</v>
      </c>
      <c r="AU694"/>
      <c r="AV694"/>
      <c r="AW694"/>
      <c r="AX694"/>
      <c r="AY694"/>
      <c r="AZ694"/>
    </row>
    <row r="695" spans="1:52">
      <c r="A695" s="7" t="s">
        <v>4613</v>
      </c>
      <c r="B695" s="7" t="s">
        <v>1440</v>
      </c>
      <c r="C695" s="7" t="s">
        <v>773</v>
      </c>
      <c r="AU695"/>
      <c r="AV695"/>
      <c r="AW695"/>
      <c r="AX695"/>
      <c r="AY695"/>
      <c r="AZ695"/>
    </row>
    <row r="696" spans="1:52">
      <c r="A696" s="7" t="s">
        <v>4612</v>
      </c>
      <c r="B696" s="7" t="s">
        <v>1438</v>
      </c>
      <c r="C696" s="7" t="s">
        <v>773</v>
      </c>
      <c r="AU696"/>
      <c r="AV696"/>
      <c r="AW696"/>
      <c r="AX696"/>
      <c r="AY696"/>
      <c r="AZ696"/>
    </row>
    <row r="697" spans="1:52">
      <c r="A697" s="7" t="s">
        <v>4611</v>
      </c>
      <c r="B697" s="7" t="s">
        <v>4183</v>
      </c>
      <c r="C697" s="7" t="s">
        <v>773</v>
      </c>
      <c r="AU697"/>
      <c r="AV697"/>
      <c r="AW697"/>
      <c r="AX697"/>
      <c r="AY697"/>
      <c r="AZ697"/>
    </row>
    <row r="698" spans="1:52">
      <c r="A698" s="7" t="s">
        <v>4610</v>
      </c>
      <c r="B698" s="7" t="s">
        <v>4181</v>
      </c>
      <c r="C698" s="7" t="s">
        <v>773</v>
      </c>
      <c r="AU698"/>
      <c r="AV698"/>
      <c r="AW698"/>
      <c r="AX698"/>
      <c r="AY698"/>
      <c r="AZ698"/>
    </row>
    <row r="699" spans="1:52">
      <c r="A699" s="7" t="s">
        <v>4609</v>
      </c>
      <c r="B699" s="7" t="s">
        <v>1424</v>
      </c>
      <c r="C699" s="7" t="s">
        <v>773</v>
      </c>
      <c r="AU699"/>
      <c r="AV699"/>
      <c r="AW699"/>
      <c r="AX699"/>
      <c r="AY699"/>
      <c r="AZ699"/>
    </row>
    <row r="700" spans="1:52">
      <c r="A700" s="7" t="s">
        <v>4608</v>
      </c>
      <c r="B700" s="7" t="s">
        <v>1422</v>
      </c>
      <c r="C700" s="7" t="s">
        <v>773</v>
      </c>
      <c r="AU700"/>
      <c r="AV700"/>
      <c r="AW700"/>
      <c r="AX700"/>
      <c r="AY700"/>
      <c r="AZ700"/>
    </row>
    <row r="701" spans="1:52">
      <c r="A701" s="7" t="s">
        <v>4607</v>
      </c>
      <c r="B701" s="7" t="s">
        <v>1420</v>
      </c>
      <c r="C701" s="7" t="s">
        <v>773</v>
      </c>
      <c r="AU701"/>
      <c r="AV701"/>
      <c r="AW701"/>
      <c r="AX701"/>
      <c r="AY701"/>
      <c r="AZ701"/>
    </row>
    <row r="702" spans="1:52">
      <c r="A702" s="7" t="s">
        <v>4606</v>
      </c>
      <c r="B702" s="7" t="s">
        <v>1418</v>
      </c>
      <c r="C702" s="7" t="s">
        <v>773</v>
      </c>
      <c r="AU702"/>
      <c r="AV702"/>
      <c r="AW702"/>
      <c r="AX702"/>
      <c r="AY702"/>
      <c r="AZ702"/>
    </row>
    <row r="703" spans="1:52">
      <c r="A703" s="7" t="s">
        <v>4605</v>
      </c>
      <c r="B703" s="7" t="s">
        <v>1406</v>
      </c>
      <c r="C703" s="7" t="s">
        <v>773</v>
      </c>
      <c r="AU703"/>
      <c r="AV703"/>
      <c r="AW703"/>
      <c r="AX703"/>
      <c r="AY703"/>
      <c r="AZ703"/>
    </row>
    <row r="704" spans="1:52">
      <c r="A704" s="7" t="s">
        <v>4604</v>
      </c>
      <c r="B704" s="7" t="s">
        <v>1390</v>
      </c>
      <c r="C704" s="7" t="s">
        <v>773</v>
      </c>
      <c r="AU704"/>
      <c r="AV704"/>
      <c r="AW704"/>
      <c r="AX704"/>
      <c r="AY704"/>
      <c r="AZ704"/>
    </row>
    <row r="705" spans="1:52">
      <c r="A705" s="7" t="s">
        <v>4603</v>
      </c>
      <c r="B705" s="7" t="s">
        <v>1382</v>
      </c>
      <c r="C705" s="7" t="s">
        <v>773</v>
      </c>
      <c r="AU705"/>
      <c r="AV705"/>
      <c r="AW705"/>
      <c r="AX705"/>
      <c r="AY705"/>
      <c r="AZ705"/>
    </row>
    <row r="706" spans="1:52">
      <c r="A706" s="7" t="s">
        <v>4602</v>
      </c>
      <c r="B706" s="7" t="s">
        <v>1370</v>
      </c>
      <c r="C706" s="7" t="s">
        <v>773</v>
      </c>
      <c r="AU706"/>
      <c r="AV706"/>
      <c r="AW706"/>
      <c r="AX706"/>
      <c r="AY706"/>
      <c r="AZ706"/>
    </row>
    <row r="707" spans="1:52">
      <c r="A707" s="7" t="s">
        <v>4601</v>
      </c>
      <c r="B707" s="7" t="s">
        <v>1368</v>
      </c>
      <c r="C707" s="7" t="s">
        <v>773</v>
      </c>
      <c r="AU707"/>
      <c r="AV707"/>
      <c r="AW707"/>
      <c r="AX707"/>
      <c r="AY707"/>
      <c r="AZ707"/>
    </row>
    <row r="708" spans="1:52">
      <c r="A708" s="7" t="s">
        <v>4600</v>
      </c>
      <c r="B708" s="7" t="s">
        <v>1360</v>
      </c>
      <c r="C708" s="7" t="s">
        <v>773</v>
      </c>
      <c r="AU708"/>
      <c r="AV708"/>
      <c r="AW708"/>
      <c r="AX708"/>
      <c r="AY708"/>
      <c r="AZ708"/>
    </row>
    <row r="709" spans="1:52">
      <c r="A709" s="7" t="s">
        <v>4599</v>
      </c>
      <c r="B709" s="7" t="s">
        <v>1356</v>
      </c>
      <c r="C709" s="7" t="s">
        <v>773</v>
      </c>
      <c r="AU709"/>
      <c r="AV709"/>
      <c r="AW709"/>
      <c r="AX709"/>
      <c r="AY709"/>
      <c r="AZ709"/>
    </row>
    <row r="710" spans="1:52">
      <c r="A710" s="7" t="s">
        <v>4598</v>
      </c>
      <c r="B710" s="7" t="s">
        <v>1352</v>
      </c>
      <c r="C710" s="7" t="s">
        <v>773</v>
      </c>
      <c r="AU710"/>
      <c r="AV710"/>
      <c r="AW710"/>
      <c r="AX710"/>
      <c r="AY710"/>
      <c r="AZ710"/>
    </row>
    <row r="711" spans="1:52">
      <c r="A711" s="7" t="s">
        <v>203</v>
      </c>
      <c r="B711" s="7" t="s">
        <v>1350</v>
      </c>
      <c r="C711" s="7" t="s">
        <v>773</v>
      </c>
      <c r="AU711"/>
      <c r="AV711"/>
      <c r="AW711"/>
      <c r="AX711"/>
      <c r="AY711"/>
      <c r="AZ711"/>
    </row>
    <row r="712" spans="1:52">
      <c r="A712" s="7" t="s">
        <v>4597</v>
      </c>
      <c r="B712" s="7" t="s">
        <v>1348</v>
      </c>
      <c r="C712" s="7" t="s">
        <v>773</v>
      </c>
      <c r="AU712"/>
      <c r="AV712"/>
      <c r="AW712"/>
      <c r="AX712"/>
      <c r="AY712"/>
      <c r="AZ712"/>
    </row>
    <row r="713" spans="1:52">
      <c r="A713" s="7" t="s">
        <v>201</v>
      </c>
      <c r="B713" s="7" t="s">
        <v>202</v>
      </c>
      <c r="C713" s="7" t="s">
        <v>773</v>
      </c>
      <c r="AU713"/>
      <c r="AV713"/>
      <c r="AW713"/>
      <c r="AX713"/>
      <c r="AY713"/>
      <c r="AZ713"/>
    </row>
    <row r="714" spans="1:52">
      <c r="A714" s="7" t="s">
        <v>4596</v>
      </c>
      <c r="B714" s="7" t="s">
        <v>1333</v>
      </c>
      <c r="C714" s="7" t="s">
        <v>773</v>
      </c>
      <c r="AU714"/>
      <c r="AV714"/>
      <c r="AW714"/>
      <c r="AX714"/>
      <c r="AY714"/>
      <c r="AZ714"/>
    </row>
    <row r="715" spans="1:52">
      <c r="A715" s="7" t="s">
        <v>199</v>
      </c>
      <c r="B715" s="7" t="s">
        <v>200</v>
      </c>
      <c r="C715" s="7" t="s">
        <v>773</v>
      </c>
      <c r="AU715"/>
      <c r="AV715"/>
      <c r="AW715"/>
      <c r="AX715"/>
      <c r="AY715"/>
      <c r="AZ715"/>
    </row>
    <row r="716" spans="1:52">
      <c r="A716" s="7" t="s">
        <v>4595</v>
      </c>
      <c r="B716" s="7" t="s">
        <v>1330</v>
      </c>
      <c r="C716" s="7" t="s">
        <v>773</v>
      </c>
      <c r="AU716"/>
      <c r="AV716"/>
      <c r="AW716"/>
      <c r="AX716"/>
      <c r="AY716"/>
      <c r="AZ716"/>
    </row>
    <row r="717" spans="1:52">
      <c r="A717" s="7" t="s">
        <v>4594</v>
      </c>
      <c r="B717" s="7" t="s">
        <v>1328</v>
      </c>
      <c r="C717" s="7" t="s">
        <v>773</v>
      </c>
      <c r="AU717"/>
      <c r="AV717"/>
      <c r="AW717"/>
      <c r="AX717"/>
      <c r="AY717"/>
      <c r="AZ717"/>
    </row>
    <row r="718" spans="1:52">
      <c r="A718" s="7" t="s">
        <v>4593</v>
      </c>
      <c r="B718" s="7" t="s">
        <v>1326</v>
      </c>
      <c r="C718" s="7" t="s">
        <v>773</v>
      </c>
      <c r="AU718"/>
      <c r="AV718"/>
      <c r="AW718"/>
      <c r="AX718"/>
      <c r="AY718"/>
      <c r="AZ718"/>
    </row>
    <row r="719" spans="1:52">
      <c r="A719" s="7" t="s">
        <v>4592</v>
      </c>
      <c r="B719" s="7" t="s">
        <v>1324</v>
      </c>
      <c r="C719" s="7" t="s">
        <v>773</v>
      </c>
      <c r="AU719"/>
      <c r="AV719"/>
      <c r="AW719"/>
      <c r="AX719"/>
      <c r="AY719"/>
      <c r="AZ719"/>
    </row>
    <row r="720" spans="1:52">
      <c r="A720" s="7" t="s">
        <v>4591</v>
      </c>
      <c r="B720" s="7" t="s">
        <v>1322</v>
      </c>
      <c r="C720" s="7" t="s">
        <v>773</v>
      </c>
      <c r="AU720"/>
      <c r="AV720"/>
      <c r="AW720"/>
      <c r="AX720"/>
      <c r="AY720"/>
      <c r="AZ720"/>
    </row>
    <row r="721" spans="1:52">
      <c r="A721" s="7" t="s">
        <v>4590</v>
      </c>
      <c r="B721" s="7" t="s">
        <v>1320</v>
      </c>
      <c r="C721" s="7" t="s">
        <v>773</v>
      </c>
      <c r="AU721"/>
      <c r="AV721"/>
      <c r="AW721"/>
      <c r="AX721"/>
      <c r="AY721"/>
      <c r="AZ721"/>
    </row>
    <row r="722" spans="1:52">
      <c r="A722" s="7" t="s">
        <v>4589</v>
      </c>
      <c r="B722" s="7" t="s">
        <v>1318</v>
      </c>
      <c r="C722" s="7" t="s">
        <v>773</v>
      </c>
      <c r="AU722"/>
      <c r="AV722"/>
      <c r="AW722"/>
      <c r="AX722"/>
      <c r="AY722"/>
      <c r="AZ722"/>
    </row>
    <row r="723" spans="1:52">
      <c r="A723" s="7" t="s">
        <v>4588</v>
      </c>
      <c r="B723" s="7" t="s">
        <v>1316</v>
      </c>
      <c r="C723" s="7" t="s">
        <v>773</v>
      </c>
      <c r="AU723"/>
      <c r="AV723"/>
      <c r="AW723"/>
      <c r="AX723"/>
      <c r="AY723"/>
      <c r="AZ723"/>
    </row>
    <row r="724" spans="1:52">
      <c r="A724" s="7" t="s">
        <v>4587</v>
      </c>
      <c r="B724" s="7" t="s">
        <v>1314</v>
      </c>
      <c r="C724" s="7" t="s">
        <v>773</v>
      </c>
      <c r="AU724"/>
      <c r="AV724"/>
      <c r="AW724"/>
      <c r="AX724"/>
      <c r="AY724"/>
      <c r="AZ724"/>
    </row>
    <row r="725" spans="1:52">
      <c r="A725" s="7" t="s">
        <v>4586</v>
      </c>
      <c r="B725" s="7" t="s">
        <v>1312</v>
      </c>
      <c r="C725" s="7" t="s">
        <v>773</v>
      </c>
      <c r="AU725"/>
      <c r="AV725"/>
      <c r="AW725"/>
      <c r="AX725"/>
      <c r="AY725"/>
      <c r="AZ725"/>
    </row>
    <row r="726" spans="1:52">
      <c r="A726" s="7" t="s">
        <v>4585</v>
      </c>
      <c r="B726" s="7" t="s">
        <v>1310</v>
      </c>
      <c r="C726" s="7" t="s">
        <v>773</v>
      </c>
      <c r="AU726"/>
      <c r="AV726"/>
      <c r="AW726"/>
      <c r="AX726"/>
      <c r="AY726"/>
      <c r="AZ726"/>
    </row>
    <row r="727" spans="1:52">
      <c r="A727" s="7" t="s">
        <v>4584</v>
      </c>
      <c r="B727" s="7" t="s">
        <v>1308</v>
      </c>
      <c r="C727" s="7" t="s">
        <v>773</v>
      </c>
      <c r="AU727"/>
      <c r="AV727"/>
      <c r="AW727"/>
      <c r="AX727"/>
      <c r="AY727"/>
      <c r="AZ727"/>
    </row>
    <row r="728" spans="1:52">
      <c r="A728" s="7" t="s">
        <v>4583</v>
      </c>
      <c r="B728" s="7" t="s">
        <v>1306</v>
      </c>
      <c r="C728" s="7" t="s">
        <v>773</v>
      </c>
      <c r="AU728"/>
      <c r="AV728"/>
      <c r="AW728"/>
      <c r="AX728"/>
      <c r="AY728"/>
      <c r="AZ728"/>
    </row>
    <row r="729" spans="1:52">
      <c r="A729" s="7" t="s">
        <v>4582</v>
      </c>
      <c r="B729" s="7" t="s">
        <v>1304</v>
      </c>
      <c r="C729" s="7" t="s">
        <v>773</v>
      </c>
      <c r="AU729"/>
      <c r="AV729"/>
      <c r="AW729"/>
      <c r="AX729"/>
      <c r="AY729"/>
      <c r="AZ729"/>
    </row>
    <row r="730" spans="1:52">
      <c r="A730" s="7" t="s">
        <v>4581</v>
      </c>
      <c r="B730" s="7" t="s">
        <v>1302</v>
      </c>
      <c r="C730" s="7" t="s">
        <v>773</v>
      </c>
      <c r="AU730"/>
      <c r="AV730"/>
      <c r="AW730"/>
      <c r="AX730"/>
      <c r="AY730"/>
      <c r="AZ730"/>
    </row>
    <row r="731" spans="1:52">
      <c r="A731" s="7" t="s">
        <v>4580</v>
      </c>
      <c r="B731" s="7" t="s">
        <v>1300</v>
      </c>
      <c r="C731" s="7" t="s">
        <v>773</v>
      </c>
      <c r="AU731"/>
      <c r="AV731"/>
      <c r="AW731"/>
      <c r="AX731"/>
      <c r="AY731"/>
      <c r="AZ731"/>
    </row>
    <row r="732" spans="1:52">
      <c r="A732" s="7" t="s">
        <v>4579</v>
      </c>
      <c r="B732" s="7" t="s">
        <v>1298</v>
      </c>
      <c r="C732" s="7" t="s">
        <v>773</v>
      </c>
      <c r="AU732"/>
      <c r="AV732"/>
      <c r="AW732"/>
      <c r="AX732"/>
      <c r="AY732"/>
      <c r="AZ732"/>
    </row>
    <row r="733" spans="1:52">
      <c r="A733" s="7" t="s">
        <v>4578</v>
      </c>
      <c r="B733" s="7" t="s">
        <v>1296</v>
      </c>
      <c r="C733" s="7" t="s">
        <v>773</v>
      </c>
      <c r="AU733"/>
      <c r="AV733"/>
      <c r="AW733"/>
      <c r="AX733"/>
      <c r="AY733"/>
      <c r="AZ733"/>
    </row>
    <row r="734" spans="1:52">
      <c r="A734" s="7" t="s">
        <v>4577</v>
      </c>
      <c r="B734" s="7" t="s">
        <v>1294</v>
      </c>
      <c r="C734" s="7" t="s">
        <v>773</v>
      </c>
      <c r="AU734"/>
      <c r="AV734"/>
      <c r="AW734"/>
      <c r="AX734"/>
      <c r="AY734"/>
      <c r="AZ734"/>
    </row>
    <row r="735" spans="1:52">
      <c r="A735" s="7" t="s">
        <v>197</v>
      </c>
      <c r="B735" s="7" t="s">
        <v>198</v>
      </c>
      <c r="C735" s="7" t="s">
        <v>773</v>
      </c>
      <c r="AU735"/>
      <c r="AV735"/>
      <c r="AW735"/>
      <c r="AX735"/>
      <c r="AY735"/>
      <c r="AZ735"/>
    </row>
    <row r="736" spans="1:52">
      <c r="A736" s="7" t="s">
        <v>4576</v>
      </c>
      <c r="B736" s="7" t="s">
        <v>1281</v>
      </c>
      <c r="C736" s="7" t="s">
        <v>773</v>
      </c>
      <c r="AU736"/>
      <c r="AV736"/>
      <c r="AW736"/>
      <c r="AX736"/>
      <c r="AY736"/>
      <c r="AZ736"/>
    </row>
    <row r="737" spans="1:52">
      <c r="A737" s="7" t="s">
        <v>4575</v>
      </c>
      <c r="B737" s="7" t="s">
        <v>1279</v>
      </c>
      <c r="C737" s="7" t="s">
        <v>773</v>
      </c>
      <c r="AU737"/>
      <c r="AV737"/>
      <c r="AW737"/>
      <c r="AX737"/>
      <c r="AY737"/>
      <c r="AZ737"/>
    </row>
    <row r="738" spans="1:52">
      <c r="A738" s="7" t="s">
        <v>4574</v>
      </c>
      <c r="B738" s="7" t="s">
        <v>1277</v>
      </c>
      <c r="C738" s="7" t="s">
        <v>773</v>
      </c>
      <c r="AU738"/>
      <c r="AV738"/>
      <c r="AW738"/>
      <c r="AX738"/>
      <c r="AY738"/>
      <c r="AZ738"/>
    </row>
    <row r="739" spans="1:52">
      <c r="A739" s="7" t="s">
        <v>4573</v>
      </c>
      <c r="B739" s="7" t="s">
        <v>1275</v>
      </c>
      <c r="C739" s="7" t="s">
        <v>773</v>
      </c>
      <c r="AU739"/>
      <c r="AV739"/>
      <c r="AW739"/>
      <c r="AX739"/>
      <c r="AY739"/>
      <c r="AZ739"/>
    </row>
    <row r="740" spans="1:52">
      <c r="A740" s="7" t="s">
        <v>4572</v>
      </c>
      <c r="B740" s="7" t="s">
        <v>1273</v>
      </c>
      <c r="C740" s="7" t="s">
        <v>773</v>
      </c>
      <c r="AU740"/>
      <c r="AV740"/>
      <c r="AW740"/>
      <c r="AX740"/>
      <c r="AY740"/>
      <c r="AZ740"/>
    </row>
    <row r="741" spans="1:52">
      <c r="A741" s="7" t="s">
        <v>4571</v>
      </c>
      <c r="B741" s="7" t="s">
        <v>1271</v>
      </c>
      <c r="C741" s="7" t="s">
        <v>773</v>
      </c>
      <c r="AU741"/>
      <c r="AV741"/>
      <c r="AW741"/>
      <c r="AX741"/>
      <c r="AY741"/>
      <c r="AZ741"/>
    </row>
    <row r="742" spans="1:52">
      <c r="A742" s="7" t="s">
        <v>4570</v>
      </c>
      <c r="B742" s="7" t="s">
        <v>1269</v>
      </c>
      <c r="C742" s="7" t="s">
        <v>773</v>
      </c>
      <c r="AU742"/>
      <c r="AV742"/>
      <c r="AW742"/>
      <c r="AX742"/>
      <c r="AY742"/>
      <c r="AZ742"/>
    </row>
    <row r="743" spans="1:52">
      <c r="A743" s="7" t="s">
        <v>4569</v>
      </c>
      <c r="B743" s="7" t="s">
        <v>1267</v>
      </c>
      <c r="C743" s="7" t="s">
        <v>773</v>
      </c>
      <c r="AU743"/>
      <c r="AV743"/>
      <c r="AW743"/>
      <c r="AX743"/>
      <c r="AY743"/>
      <c r="AZ743"/>
    </row>
    <row r="744" spans="1:52">
      <c r="A744" s="7" t="s">
        <v>4568</v>
      </c>
      <c r="B744" s="7" t="s">
        <v>1265</v>
      </c>
      <c r="C744" s="7" t="s">
        <v>773</v>
      </c>
      <c r="AU744"/>
      <c r="AV744"/>
      <c r="AW744"/>
      <c r="AX744"/>
      <c r="AY744"/>
      <c r="AZ744"/>
    </row>
    <row r="745" spans="1:52">
      <c r="A745" s="7" t="s">
        <v>4567</v>
      </c>
      <c r="B745" s="7" t="s">
        <v>1263</v>
      </c>
      <c r="C745" s="7" t="s">
        <v>773</v>
      </c>
      <c r="AU745"/>
      <c r="AV745"/>
      <c r="AW745"/>
      <c r="AX745"/>
      <c r="AY745"/>
      <c r="AZ745"/>
    </row>
    <row r="746" spans="1:52">
      <c r="A746" s="7" t="s">
        <v>4566</v>
      </c>
      <c r="B746" s="7" t="s">
        <v>1261</v>
      </c>
      <c r="C746" s="7" t="s">
        <v>773</v>
      </c>
      <c r="AU746"/>
      <c r="AV746"/>
      <c r="AW746"/>
      <c r="AX746"/>
      <c r="AY746"/>
      <c r="AZ746"/>
    </row>
    <row r="747" spans="1:52">
      <c r="A747" s="7" t="s">
        <v>4565</v>
      </c>
      <c r="B747" s="7" t="s">
        <v>1259</v>
      </c>
      <c r="C747" s="7" t="s">
        <v>773</v>
      </c>
      <c r="AU747"/>
      <c r="AV747"/>
      <c r="AW747"/>
      <c r="AX747"/>
      <c r="AY747"/>
      <c r="AZ747"/>
    </row>
    <row r="748" spans="1:52">
      <c r="A748" s="7" t="s">
        <v>4564</v>
      </c>
      <c r="B748" s="7" t="s">
        <v>4178</v>
      </c>
      <c r="C748" s="7" t="s">
        <v>773</v>
      </c>
      <c r="AU748"/>
      <c r="AV748"/>
      <c r="AW748"/>
      <c r="AX748"/>
      <c r="AY748"/>
      <c r="AZ748"/>
    </row>
    <row r="749" spans="1:52">
      <c r="A749" s="7" t="s">
        <v>4563</v>
      </c>
      <c r="B749" s="7" t="s">
        <v>1245</v>
      </c>
      <c r="C749" s="7" t="s">
        <v>773</v>
      </c>
      <c r="AU749"/>
      <c r="AV749"/>
      <c r="AW749"/>
      <c r="AX749"/>
      <c r="AY749"/>
      <c r="AZ749"/>
    </row>
    <row r="750" spans="1:52">
      <c r="A750" s="7" t="s">
        <v>4562</v>
      </c>
      <c r="B750" s="7" t="s">
        <v>1243</v>
      </c>
      <c r="C750" s="7" t="s">
        <v>773</v>
      </c>
      <c r="AU750"/>
      <c r="AV750"/>
      <c r="AW750"/>
      <c r="AX750"/>
      <c r="AY750"/>
      <c r="AZ750"/>
    </row>
    <row r="751" spans="1:52">
      <c r="A751" s="7" t="s">
        <v>4561</v>
      </c>
      <c r="B751" s="7" t="s">
        <v>1241</v>
      </c>
      <c r="C751" s="7" t="s">
        <v>773</v>
      </c>
      <c r="AU751"/>
      <c r="AV751"/>
      <c r="AW751"/>
      <c r="AX751"/>
      <c r="AY751"/>
      <c r="AZ751"/>
    </row>
    <row r="752" spans="1:52">
      <c r="A752" s="7" t="s">
        <v>4560</v>
      </c>
      <c r="B752" s="7" t="s">
        <v>1239</v>
      </c>
      <c r="C752" s="7" t="s">
        <v>773</v>
      </c>
      <c r="AU752"/>
      <c r="AV752"/>
      <c r="AW752"/>
      <c r="AX752"/>
      <c r="AY752"/>
      <c r="AZ752"/>
    </row>
    <row r="753" spans="1:52">
      <c r="A753" s="7" t="s">
        <v>4559</v>
      </c>
      <c r="B753" s="7" t="s">
        <v>1237</v>
      </c>
      <c r="C753" s="7" t="s">
        <v>773</v>
      </c>
      <c r="AU753"/>
      <c r="AV753"/>
      <c r="AW753"/>
      <c r="AX753"/>
      <c r="AY753"/>
      <c r="AZ753"/>
    </row>
    <row r="754" spans="1:52">
      <c r="A754" s="7" t="s">
        <v>4558</v>
      </c>
      <c r="B754" s="7" t="s">
        <v>1235</v>
      </c>
      <c r="C754" s="7" t="s">
        <v>773</v>
      </c>
      <c r="AU754"/>
      <c r="AV754"/>
      <c r="AW754"/>
      <c r="AX754"/>
      <c r="AY754"/>
      <c r="AZ754"/>
    </row>
    <row r="755" spans="1:52">
      <c r="A755" s="7" t="s">
        <v>4557</v>
      </c>
      <c r="B755" s="7" t="s">
        <v>1233</v>
      </c>
      <c r="C755" s="7" t="s">
        <v>773</v>
      </c>
      <c r="AU755"/>
      <c r="AV755"/>
      <c r="AW755"/>
      <c r="AX755"/>
      <c r="AY755"/>
      <c r="AZ755"/>
    </row>
    <row r="756" spans="1:52">
      <c r="A756" s="7" t="s">
        <v>4556</v>
      </c>
      <c r="B756" s="7" t="s">
        <v>1231</v>
      </c>
      <c r="C756" s="7" t="s">
        <v>773</v>
      </c>
      <c r="AU756"/>
      <c r="AV756"/>
      <c r="AW756"/>
      <c r="AX756"/>
      <c r="AY756"/>
      <c r="AZ756"/>
    </row>
    <row r="757" spans="1:52">
      <c r="A757" s="7" t="s">
        <v>4555</v>
      </c>
      <c r="B757" s="7" t="s">
        <v>794</v>
      </c>
      <c r="C757" s="7" t="s">
        <v>773</v>
      </c>
      <c r="AU757"/>
      <c r="AV757"/>
      <c r="AW757"/>
      <c r="AX757"/>
      <c r="AY757"/>
      <c r="AZ757"/>
    </row>
    <row r="758" spans="1:52">
      <c r="A758" s="7" t="s">
        <v>4554</v>
      </c>
      <c r="B758" s="7" t="s">
        <v>1228</v>
      </c>
      <c r="C758" s="7" t="s">
        <v>773</v>
      </c>
      <c r="AU758"/>
      <c r="AV758"/>
      <c r="AW758"/>
      <c r="AX758"/>
      <c r="AY758"/>
      <c r="AZ758"/>
    </row>
    <row r="759" spans="1:52">
      <c r="A759" s="7" t="s">
        <v>4553</v>
      </c>
      <c r="B759" s="7" t="s">
        <v>1226</v>
      </c>
      <c r="C759" s="7" t="s">
        <v>773</v>
      </c>
      <c r="AU759"/>
      <c r="AV759"/>
      <c r="AW759"/>
      <c r="AX759"/>
      <c r="AY759"/>
      <c r="AZ759"/>
    </row>
    <row r="760" spans="1:52">
      <c r="A760" s="7" t="s">
        <v>4552</v>
      </c>
      <c r="B760" s="7" t="s">
        <v>195</v>
      </c>
      <c r="C760" s="7" t="s">
        <v>773</v>
      </c>
      <c r="AU760"/>
      <c r="AV760"/>
      <c r="AW760"/>
      <c r="AX760"/>
      <c r="AY760"/>
      <c r="AZ760"/>
    </row>
    <row r="761" spans="1:52">
      <c r="A761" s="7" t="s">
        <v>4551</v>
      </c>
      <c r="B761" s="7" t="s">
        <v>193</v>
      </c>
      <c r="C761" s="7" t="s">
        <v>773</v>
      </c>
      <c r="AU761"/>
      <c r="AV761"/>
      <c r="AW761"/>
      <c r="AX761"/>
      <c r="AY761"/>
      <c r="AZ761"/>
    </row>
    <row r="762" spans="1:52">
      <c r="A762" s="7" t="s">
        <v>4550</v>
      </c>
      <c r="B762" s="7" t="s">
        <v>191</v>
      </c>
      <c r="C762" s="7" t="s">
        <v>773</v>
      </c>
      <c r="AU762"/>
      <c r="AV762"/>
      <c r="AW762"/>
      <c r="AX762"/>
      <c r="AY762"/>
      <c r="AZ762"/>
    </row>
    <row r="763" spans="1:52">
      <c r="A763" s="7" t="s">
        <v>4549</v>
      </c>
      <c r="B763" s="7" t="s">
        <v>175</v>
      </c>
      <c r="C763" s="7" t="s">
        <v>773</v>
      </c>
      <c r="AU763"/>
      <c r="AV763"/>
      <c r="AW763"/>
      <c r="AX763"/>
      <c r="AY763"/>
      <c r="AZ763"/>
    </row>
    <row r="764" spans="1:52">
      <c r="A764" s="7" t="s">
        <v>4548</v>
      </c>
      <c r="B764" s="7" t="s">
        <v>189</v>
      </c>
      <c r="C764" s="7" t="s">
        <v>773</v>
      </c>
      <c r="AU764"/>
      <c r="AV764"/>
      <c r="AW764"/>
      <c r="AX764"/>
      <c r="AY764"/>
      <c r="AZ764"/>
    </row>
    <row r="765" spans="1:52">
      <c r="A765" s="7" t="s">
        <v>4547</v>
      </c>
      <c r="B765" s="7" t="s">
        <v>187</v>
      </c>
      <c r="C765" s="7" t="s">
        <v>773</v>
      </c>
      <c r="AU765"/>
      <c r="AV765"/>
      <c r="AW765"/>
      <c r="AX765"/>
      <c r="AY765"/>
      <c r="AZ765"/>
    </row>
    <row r="766" spans="1:52">
      <c r="A766" s="7" t="s">
        <v>4546</v>
      </c>
      <c r="B766" s="7" t="s">
        <v>780</v>
      </c>
      <c r="C766" s="7" t="s">
        <v>773</v>
      </c>
      <c r="AU766"/>
      <c r="AV766"/>
      <c r="AW766"/>
      <c r="AX766"/>
      <c r="AY766"/>
      <c r="AZ766"/>
    </row>
    <row r="767" spans="1:52">
      <c r="A767" s="7" t="s">
        <v>4545</v>
      </c>
      <c r="B767" s="7" t="s">
        <v>1217</v>
      </c>
      <c r="C767" s="7" t="s">
        <v>773</v>
      </c>
      <c r="AU767"/>
      <c r="AV767"/>
      <c r="AW767"/>
      <c r="AX767"/>
      <c r="AY767"/>
      <c r="AZ767"/>
    </row>
    <row r="768" spans="1:52">
      <c r="A768" s="7" t="s">
        <v>4544</v>
      </c>
      <c r="B768" s="7" t="s">
        <v>1199</v>
      </c>
      <c r="C768" s="7" t="s">
        <v>773</v>
      </c>
      <c r="AU768"/>
      <c r="AV768"/>
      <c r="AW768"/>
      <c r="AX768"/>
      <c r="AY768"/>
      <c r="AZ768"/>
    </row>
    <row r="769" spans="1:52">
      <c r="A769" s="7" t="s">
        <v>176</v>
      </c>
      <c r="B769" s="7" t="s">
        <v>177</v>
      </c>
      <c r="C769" s="7" t="s">
        <v>773</v>
      </c>
      <c r="AU769"/>
      <c r="AV769"/>
      <c r="AW769"/>
      <c r="AX769"/>
      <c r="AY769"/>
      <c r="AZ769"/>
    </row>
    <row r="770" spans="1:52">
      <c r="A770" s="7" t="s">
        <v>4543</v>
      </c>
      <c r="B770" s="7" t="s">
        <v>1180</v>
      </c>
      <c r="C770" s="7" t="s">
        <v>773</v>
      </c>
      <c r="AU770"/>
      <c r="AV770"/>
      <c r="AW770"/>
      <c r="AX770"/>
      <c r="AY770"/>
      <c r="AZ770"/>
    </row>
    <row r="771" spans="1:52">
      <c r="A771" s="7" t="s">
        <v>4542</v>
      </c>
      <c r="B771" s="7" t="s">
        <v>1178</v>
      </c>
      <c r="C771" s="7" t="s">
        <v>773</v>
      </c>
      <c r="AU771"/>
      <c r="AV771"/>
      <c r="AW771"/>
      <c r="AX771"/>
      <c r="AY771"/>
      <c r="AZ771"/>
    </row>
    <row r="772" spans="1:52">
      <c r="A772" s="7" t="s">
        <v>4541</v>
      </c>
      <c r="B772" s="7" t="s">
        <v>1164</v>
      </c>
      <c r="C772" s="7" t="s">
        <v>773</v>
      </c>
      <c r="AU772"/>
      <c r="AV772"/>
      <c r="AW772"/>
      <c r="AX772"/>
      <c r="AY772"/>
      <c r="AZ772"/>
    </row>
    <row r="773" spans="1:52">
      <c r="A773" s="7" t="s">
        <v>4540</v>
      </c>
      <c r="B773" s="7" t="s">
        <v>1162</v>
      </c>
      <c r="C773" s="7" t="s">
        <v>773</v>
      </c>
      <c r="AU773"/>
      <c r="AV773"/>
      <c r="AW773"/>
      <c r="AX773"/>
      <c r="AY773"/>
      <c r="AZ773"/>
    </row>
    <row r="774" spans="1:52">
      <c r="A774" s="7" t="s">
        <v>4539</v>
      </c>
      <c r="B774" s="7" t="s">
        <v>1160</v>
      </c>
      <c r="C774" s="7" t="s">
        <v>773</v>
      </c>
      <c r="AU774"/>
      <c r="AV774"/>
      <c r="AW774"/>
      <c r="AX774"/>
      <c r="AY774"/>
      <c r="AZ774"/>
    </row>
    <row r="775" spans="1:52">
      <c r="A775" s="7" t="s">
        <v>4538</v>
      </c>
      <c r="B775" s="7" t="s">
        <v>1158</v>
      </c>
      <c r="C775" s="7" t="s">
        <v>773</v>
      </c>
      <c r="AU775"/>
      <c r="AV775"/>
      <c r="AW775"/>
      <c r="AX775"/>
      <c r="AY775"/>
      <c r="AZ775"/>
    </row>
    <row r="776" spans="1:52">
      <c r="A776" s="7" t="s">
        <v>4537</v>
      </c>
      <c r="B776" s="7" t="s">
        <v>1156</v>
      </c>
      <c r="C776" s="7" t="s">
        <v>773</v>
      </c>
      <c r="AU776"/>
      <c r="AV776"/>
      <c r="AW776"/>
      <c r="AX776"/>
      <c r="AY776"/>
      <c r="AZ776"/>
    </row>
    <row r="777" spans="1:52">
      <c r="A777" s="7" t="s">
        <v>4536</v>
      </c>
      <c r="B777" s="7" t="s">
        <v>1154</v>
      </c>
      <c r="C777" s="7" t="s">
        <v>773</v>
      </c>
      <c r="AU777"/>
      <c r="AV777"/>
      <c r="AW777"/>
      <c r="AX777"/>
      <c r="AY777"/>
      <c r="AZ777"/>
    </row>
    <row r="778" spans="1:52">
      <c r="A778" s="7" t="s">
        <v>4535</v>
      </c>
      <c r="B778" s="7" t="s">
        <v>1152</v>
      </c>
      <c r="C778" s="7" t="s">
        <v>773</v>
      </c>
      <c r="AU778"/>
      <c r="AV778"/>
      <c r="AW778"/>
      <c r="AX778"/>
      <c r="AY778"/>
      <c r="AZ778"/>
    </row>
    <row r="779" spans="1:52">
      <c r="A779" s="7" t="s">
        <v>4534</v>
      </c>
      <c r="B779" s="7" t="s">
        <v>1150</v>
      </c>
      <c r="C779" s="7" t="s">
        <v>773</v>
      </c>
      <c r="AU779"/>
      <c r="AV779"/>
      <c r="AW779"/>
      <c r="AX779"/>
      <c r="AY779"/>
      <c r="AZ779"/>
    </row>
    <row r="780" spans="1:52">
      <c r="A780" s="7" t="s">
        <v>4533</v>
      </c>
      <c r="B780" s="7" t="s">
        <v>1148</v>
      </c>
      <c r="C780" s="7" t="s">
        <v>773</v>
      </c>
      <c r="AU780"/>
      <c r="AV780"/>
      <c r="AW780"/>
      <c r="AX780"/>
      <c r="AY780"/>
      <c r="AZ780"/>
    </row>
    <row r="781" spans="1:52">
      <c r="A781" s="7" t="s">
        <v>4532</v>
      </c>
      <c r="B781" s="7" t="s">
        <v>1146</v>
      </c>
      <c r="C781" s="7" t="s">
        <v>773</v>
      </c>
      <c r="AU781"/>
      <c r="AV781"/>
      <c r="AW781"/>
      <c r="AX781"/>
      <c r="AY781"/>
      <c r="AZ781"/>
    </row>
    <row r="782" spans="1:52">
      <c r="A782" s="7" t="s">
        <v>4531</v>
      </c>
      <c r="B782" s="7" t="s">
        <v>1144</v>
      </c>
      <c r="C782" s="7" t="s">
        <v>773</v>
      </c>
      <c r="AU782"/>
      <c r="AV782"/>
      <c r="AW782"/>
      <c r="AX782"/>
      <c r="AY782"/>
      <c r="AZ782"/>
    </row>
    <row r="783" spans="1:52">
      <c r="A783" s="7" t="s">
        <v>4530</v>
      </c>
      <c r="B783" s="7" t="s">
        <v>1142</v>
      </c>
      <c r="C783" s="7" t="s">
        <v>773</v>
      </c>
      <c r="AU783"/>
      <c r="AV783"/>
      <c r="AW783"/>
      <c r="AX783"/>
      <c r="AY783"/>
      <c r="AZ783"/>
    </row>
    <row r="784" spans="1:52">
      <c r="A784" s="7" t="s">
        <v>4529</v>
      </c>
      <c r="B784" s="7" t="s">
        <v>1140</v>
      </c>
      <c r="C784" s="7" t="s">
        <v>773</v>
      </c>
      <c r="AU784"/>
      <c r="AV784"/>
      <c r="AW784"/>
      <c r="AX784"/>
      <c r="AY784"/>
      <c r="AZ784"/>
    </row>
    <row r="785" spans="1:52">
      <c r="A785" s="7" t="s">
        <v>4528</v>
      </c>
      <c r="B785" s="7" t="s">
        <v>4176</v>
      </c>
      <c r="C785" s="7" t="s">
        <v>773</v>
      </c>
      <c r="AU785"/>
      <c r="AV785"/>
      <c r="AW785"/>
      <c r="AX785"/>
      <c r="AY785"/>
      <c r="AZ785"/>
    </row>
    <row r="786" spans="1:52">
      <c r="A786" s="7" t="s">
        <v>4527</v>
      </c>
      <c r="B786" s="7" t="s">
        <v>1128</v>
      </c>
      <c r="C786" s="7" t="s">
        <v>773</v>
      </c>
      <c r="AU786"/>
      <c r="AV786"/>
      <c r="AW786"/>
      <c r="AX786"/>
      <c r="AY786"/>
      <c r="AZ786"/>
    </row>
    <row r="787" spans="1:52">
      <c r="A787" s="7" t="s">
        <v>4526</v>
      </c>
      <c r="B787" s="7" t="s">
        <v>1126</v>
      </c>
      <c r="C787" s="7" t="s">
        <v>773</v>
      </c>
      <c r="AU787"/>
      <c r="AV787"/>
      <c r="AW787"/>
      <c r="AX787"/>
      <c r="AY787"/>
      <c r="AZ787"/>
    </row>
    <row r="788" spans="1:52">
      <c r="A788" s="7" t="s">
        <v>4525</v>
      </c>
      <c r="B788" s="7" t="s">
        <v>1124</v>
      </c>
      <c r="C788" s="7" t="s">
        <v>773</v>
      </c>
      <c r="AU788"/>
      <c r="AV788"/>
      <c r="AW788"/>
      <c r="AX788"/>
      <c r="AY788"/>
      <c r="AZ788"/>
    </row>
    <row r="789" spans="1:52">
      <c r="A789" s="7" t="s">
        <v>4524</v>
      </c>
      <c r="B789" s="7" t="s">
        <v>1122</v>
      </c>
      <c r="C789" s="7" t="s">
        <v>773</v>
      </c>
      <c r="AU789"/>
      <c r="AV789"/>
      <c r="AW789"/>
      <c r="AX789"/>
      <c r="AY789"/>
      <c r="AZ789"/>
    </row>
    <row r="790" spans="1:52">
      <c r="A790" s="7" t="s">
        <v>4523</v>
      </c>
      <c r="B790" s="7" t="s">
        <v>4174</v>
      </c>
      <c r="C790" s="7" t="s">
        <v>773</v>
      </c>
      <c r="AU790"/>
      <c r="AV790"/>
      <c r="AW790"/>
      <c r="AX790"/>
      <c r="AY790"/>
      <c r="AZ790"/>
    </row>
    <row r="791" spans="1:52">
      <c r="A791" s="7" t="s">
        <v>4522</v>
      </c>
      <c r="B791" s="7" t="s">
        <v>1100</v>
      </c>
      <c r="C791" s="7" t="s">
        <v>773</v>
      </c>
      <c r="AU791"/>
      <c r="AV791"/>
      <c r="AW791"/>
      <c r="AX791"/>
      <c r="AY791"/>
      <c r="AZ791"/>
    </row>
    <row r="792" spans="1:52">
      <c r="A792" s="7" t="s">
        <v>4521</v>
      </c>
      <c r="B792" s="7" t="s">
        <v>1096</v>
      </c>
      <c r="C792" s="7" t="s">
        <v>773</v>
      </c>
      <c r="AU792"/>
      <c r="AV792"/>
      <c r="AW792"/>
      <c r="AX792"/>
      <c r="AY792"/>
      <c r="AZ792"/>
    </row>
    <row r="793" spans="1:52">
      <c r="A793" s="7" t="s">
        <v>4520</v>
      </c>
      <c r="B793" s="7" t="s">
        <v>1094</v>
      </c>
      <c r="C793" s="7" t="s">
        <v>773</v>
      </c>
      <c r="AU793"/>
      <c r="AV793"/>
      <c r="AW793"/>
      <c r="AX793"/>
      <c r="AY793"/>
      <c r="AZ793"/>
    </row>
    <row r="794" spans="1:52">
      <c r="A794" s="7" t="s">
        <v>4519</v>
      </c>
      <c r="B794" s="7" t="s">
        <v>1092</v>
      </c>
      <c r="C794" s="7" t="s">
        <v>773</v>
      </c>
      <c r="AU794"/>
      <c r="AV794"/>
      <c r="AW794"/>
      <c r="AX794"/>
      <c r="AY794"/>
      <c r="AZ794"/>
    </row>
    <row r="795" spans="1:52">
      <c r="A795" s="7" t="s">
        <v>4518</v>
      </c>
      <c r="B795" s="7" t="s">
        <v>1090</v>
      </c>
      <c r="C795" s="7" t="s">
        <v>773</v>
      </c>
      <c r="AU795"/>
      <c r="AV795"/>
      <c r="AW795"/>
      <c r="AX795"/>
      <c r="AY795"/>
      <c r="AZ795"/>
    </row>
    <row r="796" spans="1:52">
      <c r="A796" s="7" t="s">
        <v>4517</v>
      </c>
      <c r="B796" s="7" t="s">
        <v>1086</v>
      </c>
      <c r="C796" s="7" t="s">
        <v>773</v>
      </c>
      <c r="AU796"/>
      <c r="AV796"/>
      <c r="AW796"/>
      <c r="AX796"/>
      <c r="AY796"/>
      <c r="AZ796"/>
    </row>
    <row r="797" spans="1:52">
      <c r="A797" s="7" t="s">
        <v>4516</v>
      </c>
      <c r="B797" s="7" t="s">
        <v>1066</v>
      </c>
      <c r="C797" s="7" t="s">
        <v>773</v>
      </c>
      <c r="AU797"/>
      <c r="AV797"/>
      <c r="AW797"/>
      <c r="AX797"/>
      <c r="AY797"/>
      <c r="AZ797"/>
    </row>
    <row r="798" spans="1:52">
      <c r="A798" s="7" t="s">
        <v>4515</v>
      </c>
      <c r="B798" s="7" t="s">
        <v>1064</v>
      </c>
      <c r="C798" s="7" t="s">
        <v>773</v>
      </c>
      <c r="AU798"/>
      <c r="AV798"/>
      <c r="AW798"/>
      <c r="AX798"/>
      <c r="AY798"/>
      <c r="AZ798"/>
    </row>
    <row r="799" spans="1:52">
      <c r="A799" s="7" t="s">
        <v>4514</v>
      </c>
      <c r="B799" s="7" t="s">
        <v>1062</v>
      </c>
      <c r="C799" s="7" t="s">
        <v>773</v>
      </c>
      <c r="AU799"/>
      <c r="AV799"/>
      <c r="AW799"/>
      <c r="AX799"/>
      <c r="AY799"/>
      <c r="AZ799"/>
    </row>
    <row r="800" spans="1:52">
      <c r="A800" s="7" t="s">
        <v>4513</v>
      </c>
      <c r="B800" s="7" t="s">
        <v>1060</v>
      </c>
      <c r="C800" s="7" t="s">
        <v>773</v>
      </c>
      <c r="AU800"/>
      <c r="AV800"/>
      <c r="AW800"/>
      <c r="AX800"/>
      <c r="AY800"/>
      <c r="AZ800"/>
    </row>
    <row r="801" spans="1:52">
      <c r="A801" s="7" t="s">
        <v>4512</v>
      </c>
      <c r="B801" s="7" t="s">
        <v>818</v>
      </c>
      <c r="C801" s="7" t="s">
        <v>773</v>
      </c>
      <c r="AU801"/>
      <c r="AV801"/>
      <c r="AW801"/>
      <c r="AX801"/>
      <c r="AY801"/>
      <c r="AZ801"/>
    </row>
    <row r="802" spans="1:52">
      <c r="A802" s="7" t="s">
        <v>4511</v>
      </c>
      <c r="B802" s="7" t="s">
        <v>1057</v>
      </c>
      <c r="C802" s="7" t="s">
        <v>773</v>
      </c>
      <c r="AU802"/>
      <c r="AV802"/>
      <c r="AW802"/>
      <c r="AX802"/>
      <c r="AY802"/>
      <c r="AZ802"/>
    </row>
    <row r="803" spans="1:52">
      <c r="A803" s="7" t="s">
        <v>4510</v>
      </c>
      <c r="B803" s="7" t="s">
        <v>1055</v>
      </c>
      <c r="C803" s="7" t="s">
        <v>773</v>
      </c>
      <c r="AU803"/>
      <c r="AV803"/>
      <c r="AW803"/>
      <c r="AX803"/>
      <c r="AY803"/>
      <c r="AZ803"/>
    </row>
    <row r="804" spans="1:52">
      <c r="A804" s="7" t="s">
        <v>4509</v>
      </c>
      <c r="B804" s="7" t="s">
        <v>1053</v>
      </c>
      <c r="C804" s="7" t="s">
        <v>773</v>
      </c>
      <c r="AU804"/>
      <c r="AV804"/>
      <c r="AW804"/>
      <c r="AX804"/>
      <c r="AY804"/>
      <c r="AZ804"/>
    </row>
    <row r="805" spans="1:52">
      <c r="A805" s="7" t="s">
        <v>4508</v>
      </c>
      <c r="B805" s="7" t="s">
        <v>1051</v>
      </c>
      <c r="C805" s="7" t="s">
        <v>773</v>
      </c>
      <c r="AU805"/>
      <c r="AV805"/>
      <c r="AW805"/>
      <c r="AX805"/>
      <c r="AY805"/>
      <c r="AZ805"/>
    </row>
    <row r="806" spans="1:52">
      <c r="A806" s="7" t="s">
        <v>4507</v>
      </c>
      <c r="B806" s="7" t="s">
        <v>794</v>
      </c>
      <c r="C806" s="7" t="s">
        <v>773</v>
      </c>
      <c r="AU806"/>
      <c r="AV806"/>
      <c r="AW806"/>
      <c r="AX806"/>
      <c r="AY806"/>
      <c r="AZ806"/>
    </row>
    <row r="807" spans="1:52">
      <c r="A807" s="7" t="s">
        <v>4506</v>
      </c>
      <c r="B807" s="7" t="s">
        <v>914</v>
      </c>
      <c r="C807" s="7" t="s">
        <v>773</v>
      </c>
      <c r="AU807"/>
      <c r="AV807"/>
      <c r="AW807"/>
      <c r="AX807"/>
      <c r="AY807"/>
      <c r="AZ807"/>
    </row>
    <row r="808" spans="1:52">
      <c r="A808" s="7" t="s">
        <v>4505</v>
      </c>
      <c r="B808" s="7" t="s">
        <v>790</v>
      </c>
      <c r="C808" s="7" t="s">
        <v>773</v>
      </c>
      <c r="AU808"/>
      <c r="AV808"/>
      <c r="AW808"/>
      <c r="AX808"/>
      <c r="AY808"/>
      <c r="AZ808"/>
    </row>
    <row r="809" spans="1:52">
      <c r="A809" s="7" t="s">
        <v>4504</v>
      </c>
      <c r="B809" s="7" t="s">
        <v>1046</v>
      </c>
      <c r="C809" s="7" t="s">
        <v>773</v>
      </c>
      <c r="AU809"/>
      <c r="AV809"/>
      <c r="AW809"/>
      <c r="AX809"/>
      <c r="AY809"/>
      <c r="AZ809"/>
    </row>
    <row r="810" spans="1:52">
      <c r="A810" s="7" t="s">
        <v>4503</v>
      </c>
      <c r="B810" s="7" t="s">
        <v>1044</v>
      </c>
      <c r="C810" s="7" t="s">
        <v>773</v>
      </c>
      <c r="AU810"/>
      <c r="AV810"/>
      <c r="AW810"/>
      <c r="AX810"/>
      <c r="AY810"/>
      <c r="AZ810"/>
    </row>
    <row r="811" spans="1:52">
      <c r="A811" s="7" t="s">
        <v>4502</v>
      </c>
      <c r="B811" s="7" t="s">
        <v>1042</v>
      </c>
      <c r="C811" s="7" t="s">
        <v>773</v>
      </c>
      <c r="AU811"/>
      <c r="AV811"/>
      <c r="AW811"/>
      <c r="AX811"/>
      <c r="AY811"/>
      <c r="AZ811"/>
    </row>
    <row r="812" spans="1:52">
      <c r="A812" s="7" t="s">
        <v>4501</v>
      </c>
      <c r="B812" s="7" t="s">
        <v>1028</v>
      </c>
      <c r="C812" s="7" t="s">
        <v>773</v>
      </c>
      <c r="AU812"/>
      <c r="AV812"/>
      <c r="AW812"/>
      <c r="AX812"/>
      <c r="AY812"/>
      <c r="AZ812"/>
    </row>
    <row r="813" spans="1:52">
      <c r="A813" s="7" t="s">
        <v>4500</v>
      </c>
      <c r="B813" s="7" t="s">
        <v>1026</v>
      </c>
      <c r="C813" s="7" t="s">
        <v>773</v>
      </c>
      <c r="AU813"/>
      <c r="AV813"/>
      <c r="AW813"/>
      <c r="AX813"/>
      <c r="AY813"/>
      <c r="AZ813"/>
    </row>
    <row r="814" spans="1:52">
      <c r="A814" s="7" t="s">
        <v>4499</v>
      </c>
      <c r="B814" s="7" t="s">
        <v>1024</v>
      </c>
      <c r="C814" s="7" t="s">
        <v>773</v>
      </c>
      <c r="AU814"/>
      <c r="AV814"/>
      <c r="AW814"/>
      <c r="AX814"/>
      <c r="AY814"/>
      <c r="AZ814"/>
    </row>
    <row r="815" spans="1:52">
      <c r="A815" s="7" t="s">
        <v>4498</v>
      </c>
      <c r="B815" s="7" t="s">
        <v>1022</v>
      </c>
      <c r="C815" s="7" t="s">
        <v>773</v>
      </c>
      <c r="AU815"/>
      <c r="AV815"/>
      <c r="AW815"/>
      <c r="AX815"/>
      <c r="AY815"/>
      <c r="AZ815"/>
    </row>
    <row r="816" spans="1:52">
      <c r="A816" s="7" t="s">
        <v>4497</v>
      </c>
      <c r="B816" s="7" t="s">
        <v>1020</v>
      </c>
      <c r="C816" s="7" t="s">
        <v>773</v>
      </c>
      <c r="AU816"/>
      <c r="AV816"/>
      <c r="AW816"/>
      <c r="AX816"/>
      <c r="AY816"/>
      <c r="AZ816"/>
    </row>
    <row r="817" spans="1:52">
      <c r="A817" s="7" t="s">
        <v>4496</v>
      </c>
      <c r="B817" s="7" t="s">
        <v>1018</v>
      </c>
      <c r="C817" s="7" t="s">
        <v>773</v>
      </c>
      <c r="AU817"/>
      <c r="AV817"/>
      <c r="AW817"/>
      <c r="AX817"/>
      <c r="AY817"/>
      <c r="AZ817"/>
    </row>
    <row r="818" spans="1:52">
      <c r="A818" s="7" t="s">
        <v>4495</v>
      </c>
      <c r="B818" s="7" t="s">
        <v>1016</v>
      </c>
      <c r="C818" s="7" t="s">
        <v>773</v>
      </c>
      <c r="AU818"/>
      <c r="AV818"/>
      <c r="AW818"/>
      <c r="AX818"/>
      <c r="AY818"/>
      <c r="AZ818"/>
    </row>
    <row r="819" spans="1:52">
      <c r="A819" s="7" t="s">
        <v>4494</v>
      </c>
      <c r="B819" s="7" t="s">
        <v>1014</v>
      </c>
      <c r="C819" s="7" t="s">
        <v>773</v>
      </c>
      <c r="AU819"/>
      <c r="AV819"/>
      <c r="AW819"/>
      <c r="AX819"/>
      <c r="AY819"/>
      <c r="AZ819"/>
    </row>
    <row r="820" spans="1:52">
      <c r="A820" s="7" t="s">
        <v>4493</v>
      </c>
      <c r="B820" s="7" t="s">
        <v>1012</v>
      </c>
      <c r="C820" s="7" t="s">
        <v>773</v>
      </c>
      <c r="AU820"/>
      <c r="AV820"/>
      <c r="AW820"/>
      <c r="AX820"/>
      <c r="AY820"/>
      <c r="AZ820"/>
    </row>
    <row r="821" spans="1:52">
      <c r="A821" s="7" t="s">
        <v>4492</v>
      </c>
      <c r="B821" s="7" t="s">
        <v>1010</v>
      </c>
      <c r="C821" s="7" t="s">
        <v>773</v>
      </c>
      <c r="AU821"/>
      <c r="AV821"/>
      <c r="AW821"/>
      <c r="AX821"/>
      <c r="AY821"/>
      <c r="AZ821"/>
    </row>
    <row r="822" spans="1:52">
      <c r="A822" s="7" t="s">
        <v>4491</v>
      </c>
      <c r="B822" s="7" t="s">
        <v>1008</v>
      </c>
      <c r="C822" s="7" t="s">
        <v>773</v>
      </c>
      <c r="AU822"/>
      <c r="AV822"/>
      <c r="AW822"/>
      <c r="AX822"/>
      <c r="AY822"/>
      <c r="AZ822"/>
    </row>
    <row r="823" spans="1:52">
      <c r="A823" s="7" t="s">
        <v>4490</v>
      </c>
      <c r="B823" s="7" t="s">
        <v>1006</v>
      </c>
      <c r="C823" s="7" t="s">
        <v>773</v>
      </c>
      <c r="AU823"/>
      <c r="AV823"/>
      <c r="AW823"/>
      <c r="AX823"/>
      <c r="AY823"/>
      <c r="AZ823"/>
    </row>
    <row r="824" spans="1:52">
      <c r="A824" s="7" t="s">
        <v>178</v>
      </c>
      <c r="B824" s="7" t="s">
        <v>179</v>
      </c>
      <c r="C824" s="7" t="s">
        <v>773</v>
      </c>
      <c r="AU824"/>
      <c r="AV824"/>
      <c r="AW824"/>
      <c r="AX824"/>
      <c r="AY824"/>
      <c r="AZ824"/>
    </row>
    <row r="825" spans="1:52">
      <c r="A825" s="7" t="s">
        <v>4489</v>
      </c>
      <c r="B825" s="7" t="s">
        <v>4170</v>
      </c>
      <c r="C825" s="7" t="s">
        <v>773</v>
      </c>
      <c r="AU825"/>
      <c r="AV825"/>
      <c r="AW825"/>
      <c r="AX825"/>
      <c r="AY825"/>
      <c r="AZ825"/>
    </row>
    <row r="826" spans="1:52">
      <c r="A826" s="7" t="s">
        <v>4488</v>
      </c>
      <c r="B826" s="7" t="s">
        <v>993</v>
      </c>
      <c r="C826" s="7" t="s">
        <v>773</v>
      </c>
      <c r="AU826"/>
      <c r="AV826"/>
      <c r="AW826"/>
      <c r="AX826"/>
      <c r="AY826"/>
      <c r="AZ826"/>
    </row>
    <row r="827" spans="1:52">
      <c r="A827" s="7" t="s">
        <v>4487</v>
      </c>
      <c r="B827" s="7" t="s">
        <v>991</v>
      </c>
      <c r="C827" s="7" t="s">
        <v>773</v>
      </c>
      <c r="AU827"/>
      <c r="AV827"/>
      <c r="AW827"/>
      <c r="AX827"/>
      <c r="AY827"/>
      <c r="AZ827"/>
    </row>
    <row r="828" spans="1:52">
      <c r="A828" s="7" t="s">
        <v>182</v>
      </c>
      <c r="B828" s="7" t="s">
        <v>989</v>
      </c>
      <c r="C828" s="7" t="s">
        <v>773</v>
      </c>
      <c r="AU828"/>
      <c r="AV828"/>
      <c r="AW828"/>
      <c r="AX828"/>
      <c r="AY828"/>
      <c r="AZ828"/>
    </row>
    <row r="829" spans="1:52">
      <c r="A829" s="7" t="s">
        <v>4486</v>
      </c>
      <c r="B829" s="7" t="s">
        <v>987</v>
      </c>
      <c r="C829" s="7" t="s">
        <v>773</v>
      </c>
      <c r="AU829"/>
      <c r="AV829"/>
      <c r="AW829"/>
      <c r="AX829"/>
      <c r="AY829"/>
      <c r="AZ829"/>
    </row>
    <row r="830" spans="1:52">
      <c r="A830" s="7" t="s">
        <v>4485</v>
      </c>
      <c r="B830" s="7" t="s">
        <v>4168</v>
      </c>
      <c r="C830" s="7" t="s">
        <v>773</v>
      </c>
      <c r="AU830"/>
      <c r="AV830"/>
      <c r="AW830"/>
      <c r="AX830"/>
      <c r="AY830"/>
      <c r="AZ830"/>
    </row>
    <row r="831" spans="1:52">
      <c r="A831" s="7" t="s">
        <v>4484</v>
      </c>
      <c r="B831" s="7" t="s">
        <v>965</v>
      </c>
      <c r="C831" s="7" t="s">
        <v>773</v>
      </c>
      <c r="AU831"/>
      <c r="AV831"/>
      <c r="AW831"/>
      <c r="AX831"/>
      <c r="AY831"/>
      <c r="AZ831"/>
    </row>
    <row r="832" spans="1:52">
      <c r="A832" s="7" t="s">
        <v>4483</v>
      </c>
      <c r="B832" s="7" t="s">
        <v>961</v>
      </c>
      <c r="C832" s="7" t="s">
        <v>773</v>
      </c>
      <c r="AU832"/>
      <c r="AV832"/>
      <c r="AW832"/>
      <c r="AX832"/>
      <c r="AY832"/>
      <c r="AZ832"/>
    </row>
    <row r="833" spans="1:52">
      <c r="A833" s="7" t="s">
        <v>180</v>
      </c>
      <c r="B833" s="7" t="s">
        <v>181</v>
      </c>
      <c r="C833" s="7" t="s">
        <v>773</v>
      </c>
      <c r="AU833"/>
      <c r="AV833"/>
      <c r="AW833"/>
      <c r="AX833"/>
      <c r="AY833"/>
      <c r="AZ833"/>
    </row>
    <row r="834" spans="1:52">
      <c r="A834" s="7" t="s">
        <v>4482</v>
      </c>
      <c r="B834" s="7" t="s">
        <v>958</v>
      </c>
      <c r="C834" s="7" t="s">
        <v>773</v>
      </c>
      <c r="AU834"/>
      <c r="AV834"/>
      <c r="AW834"/>
      <c r="AX834"/>
      <c r="AY834"/>
      <c r="AZ834"/>
    </row>
    <row r="835" spans="1:52">
      <c r="A835" s="7" t="s">
        <v>4481</v>
      </c>
      <c r="B835" s="7" t="s">
        <v>956</v>
      </c>
      <c r="C835" s="7" t="s">
        <v>773</v>
      </c>
      <c r="AU835"/>
      <c r="AV835"/>
      <c r="AW835"/>
      <c r="AX835"/>
      <c r="AY835"/>
      <c r="AZ835"/>
    </row>
    <row r="836" spans="1:52">
      <c r="A836" s="7" t="s">
        <v>4480</v>
      </c>
      <c r="B836" s="7" t="s">
        <v>954</v>
      </c>
      <c r="C836" s="7" t="s">
        <v>773</v>
      </c>
      <c r="AU836"/>
      <c r="AV836"/>
      <c r="AW836"/>
      <c r="AX836"/>
      <c r="AY836"/>
      <c r="AZ836"/>
    </row>
    <row r="837" spans="1:52">
      <c r="A837" s="7" t="s">
        <v>4479</v>
      </c>
      <c r="B837" s="7" t="s">
        <v>952</v>
      </c>
      <c r="C837" s="7" t="s">
        <v>773</v>
      </c>
      <c r="AU837"/>
      <c r="AV837"/>
      <c r="AW837"/>
      <c r="AX837"/>
      <c r="AY837"/>
      <c r="AZ837"/>
    </row>
    <row r="838" spans="1:52">
      <c r="A838" s="7" t="s">
        <v>4478</v>
      </c>
      <c r="B838" s="7" t="s">
        <v>950</v>
      </c>
      <c r="C838" s="7" t="s">
        <v>773</v>
      </c>
      <c r="AU838"/>
      <c r="AV838"/>
      <c r="AW838"/>
      <c r="AX838"/>
      <c r="AY838"/>
      <c r="AZ838"/>
    </row>
    <row r="839" spans="1:52">
      <c r="A839" s="7" t="s">
        <v>4477</v>
      </c>
      <c r="B839" s="7" t="s">
        <v>948</v>
      </c>
      <c r="C839" s="7" t="s">
        <v>773</v>
      </c>
      <c r="AU839"/>
      <c r="AV839"/>
      <c r="AW839"/>
      <c r="AX839"/>
      <c r="AY839"/>
      <c r="AZ839"/>
    </row>
    <row r="840" spans="1:52">
      <c r="A840" s="7" t="s">
        <v>4476</v>
      </c>
      <c r="B840" s="7" t="s">
        <v>946</v>
      </c>
      <c r="C840" s="7" t="s">
        <v>773</v>
      </c>
      <c r="AU840"/>
      <c r="AV840"/>
      <c r="AW840"/>
      <c r="AX840"/>
      <c r="AY840"/>
      <c r="AZ840"/>
    </row>
    <row r="841" spans="1:52">
      <c r="A841" s="7" t="s">
        <v>4475</v>
      </c>
      <c r="B841" s="7" t="s">
        <v>944</v>
      </c>
      <c r="C841" s="7" t="s">
        <v>773</v>
      </c>
      <c r="AU841"/>
      <c r="AV841"/>
      <c r="AW841"/>
      <c r="AX841"/>
      <c r="AY841"/>
      <c r="AZ841"/>
    </row>
    <row r="842" spans="1:52">
      <c r="A842" s="7" t="s">
        <v>4474</v>
      </c>
      <c r="B842" s="7" t="s">
        <v>942</v>
      </c>
      <c r="C842" s="7" t="s">
        <v>773</v>
      </c>
      <c r="AU842"/>
      <c r="AV842"/>
      <c r="AW842"/>
      <c r="AX842"/>
      <c r="AY842"/>
      <c r="AZ842"/>
    </row>
    <row r="843" spans="1:52">
      <c r="A843" s="7" t="s">
        <v>4473</v>
      </c>
      <c r="B843" s="7" t="s">
        <v>940</v>
      </c>
      <c r="C843" s="7" t="s">
        <v>773</v>
      </c>
      <c r="AU843"/>
      <c r="AV843"/>
      <c r="AW843"/>
      <c r="AX843"/>
      <c r="AY843"/>
      <c r="AZ843"/>
    </row>
    <row r="844" spans="1:52">
      <c r="A844" s="7" t="s">
        <v>4472</v>
      </c>
      <c r="B844" s="7" t="s">
        <v>938</v>
      </c>
      <c r="C844" s="7" t="s">
        <v>773</v>
      </c>
      <c r="AU844"/>
      <c r="AV844"/>
      <c r="AW844"/>
      <c r="AX844"/>
      <c r="AY844"/>
      <c r="AZ844"/>
    </row>
    <row r="845" spans="1:52">
      <c r="A845" s="7" t="s">
        <v>4471</v>
      </c>
      <c r="B845" s="7" t="s">
        <v>936</v>
      </c>
      <c r="C845" s="7" t="s">
        <v>773</v>
      </c>
      <c r="AU845"/>
      <c r="AV845"/>
      <c r="AW845"/>
      <c r="AX845"/>
      <c r="AY845"/>
      <c r="AZ845"/>
    </row>
    <row r="846" spans="1:52">
      <c r="A846" s="7" t="s">
        <v>4470</v>
      </c>
      <c r="B846" s="7" t="s">
        <v>934</v>
      </c>
      <c r="C846" s="7" t="s">
        <v>773</v>
      </c>
      <c r="AU846"/>
      <c r="AV846"/>
      <c r="AW846"/>
      <c r="AX846"/>
      <c r="AY846"/>
      <c r="AZ846"/>
    </row>
    <row r="847" spans="1:52">
      <c r="A847" s="7" t="s">
        <v>4469</v>
      </c>
      <c r="B847" s="7" t="s">
        <v>932</v>
      </c>
      <c r="C847" s="7" t="s">
        <v>773</v>
      </c>
      <c r="AU847"/>
      <c r="AV847"/>
      <c r="AW847"/>
      <c r="AX847"/>
      <c r="AY847"/>
      <c r="AZ847"/>
    </row>
    <row r="848" spans="1:52">
      <c r="A848" s="7" t="s">
        <v>4468</v>
      </c>
      <c r="B848" s="7" t="s">
        <v>930</v>
      </c>
      <c r="C848" s="7" t="s">
        <v>773</v>
      </c>
      <c r="AU848"/>
      <c r="AV848"/>
      <c r="AW848"/>
      <c r="AX848"/>
      <c r="AY848"/>
      <c r="AZ848"/>
    </row>
    <row r="849" spans="1:52">
      <c r="A849" s="7" t="s">
        <v>4467</v>
      </c>
      <c r="B849" s="7" t="s">
        <v>928</v>
      </c>
      <c r="C849" s="7" t="s">
        <v>773</v>
      </c>
      <c r="AU849"/>
      <c r="AV849"/>
      <c r="AW849"/>
      <c r="AX849"/>
      <c r="AY849"/>
      <c r="AZ849"/>
    </row>
    <row r="850" spans="1:52">
      <c r="A850" s="7" t="s">
        <v>4466</v>
      </c>
      <c r="B850" s="7" t="s">
        <v>926</v>
      </c>
      <c r="C850" s="7" t="s">
        <v>773</v>
      </c>
      <c r="AU850"/>
      <c r="AV850"/>
      <c r="AW850"/>
      <c r="AX850"/>
      <c r="AY850"/>
      <c r="AZ850"/>
    </row>
    <row r="851" spans="1:52">
      <c r="A851" s="7" t="s">
        <v>4465</v>
      </c>
      <c r="B851" s="7" t="s">
        <v>874</v>
      </c>
      <c r="C851" s="7" t="s">
        <v>773</v>
      </c>
      <c r="AU851"/>
      <c r="AV851"/>
      <c r="AW851"/>
      <c r="AX851"/>
      <c r="AY851"/>
      <c r="AZ851"/>
    </row>
    <row r="852" spans="1:52">
      <c r="A852" s="7" t="s">
        <v>4464</v>
      </c>
      <c r="B852" s="7" t="s">
        <v>923</v>
      </c>
      <c r="C852" s="7" t="s">
        <v>773</v>
      </c>
      <c r="AU852"/>
      <c r="AV852"/>
      <c r="AW852"/>
      <c r="AX852"/>
      <c r="AY852"/>
      <c r="AZ852"/>
    </row>
    <row r="853" spans="1:52">
      <c r="A853" s="7" t="s">
        <v>4463</v>
      </c>
      <c r="B853" s="7" t="s">
        <v>921</v>
      </c>
      <c r="C853" s="7" t="s">
        <v>773</v>
      </c>
      <c r="AU853"/>
      <c r="AV853"/>
      <c r="AW853"/>
      <c r="AX853"/>
      <c r="AY853"/>
      <c r="AZ853"/>
    </row>
    <row r="854" spans="1:52">
      <c r="A854" s="7" t="s">
        <v>4462</v>
      </c>
      <c r="B854" s="7" t="s">
        <v>919</v>
      </c>
      <c r="C854" s="7" t="s">
        <v>773</v>
      </c>
      <c r="AU854"/>
      <c r="AV854"/>
      <c r="AW854"/>
      <c r="AX854"/>
      <c r="AY854"/>
      <c r="AZ854"/>
    </row>
    <row r="855" spans="1:52">
      <c r="A855" s="7" t="s">
        <v>4461</v>
      </c>
      <c r="B855" s="7" t="s">
        <v>917</v>
      </c>
      <c r="C855" s="7" t="s">
        <v>773</v>
      </c>
      <c r="AU855"/>
      <c r="AV855"/>
      <c r="AW855"/>
      <c r="AX855"/>
      <c r="AY855"/>
      <c r="AZ855"/>
    </row>
    <row r="856" spans="1:52">
      <c r="A856" s="7" t="s">
        <v>4460</v>
      </c>
      <c r="B856" s="7" t="s">
        <v>794</v>
      </c>
      <c r="C856" s="7" t="s">
        <v>773</v>
      </c>
      <c r="AU856"/>
      <c r="AV856"/>
      <c r="AW856"/>
      <c r="AX856"/>
      <c r="AY856"/>
      <c r="AZ856"/>
    </row>
    <row r="857" spans="1:52">
      <c r="A857" s="7" t="s">
        <v>4459</v>
      </c>
      <c r="B857" s="7" t="s">
        <v>914</v>
      </c>
      <c r="C857" s="7" t="s">
        <v>773</v>
      </c>
      <c r="AU857"/>
      <c r="AV857"/>
      <c r="AW857"/>
      <c r="AX857"/>
      <c r="AY857"/>
      <c r="AZ857"/>
    </row>
    <row r="858" spans="1:52">
      <c r="A858" s="7" t="s">
        <v>4458</v>
      </c>
      <c r="B858" s="7" t="s">
        <v>912</v>
      </c>
      <c r="C858" s="7" t="s">
        <v>773</v>
      </c>
      <c r="AU858"/>
      <c r="AV858"/>
      <c r="AW858"/>
      <c r="AX858"/>
      <c r="AY858"/>
      <c r="AZ858"/>
    </row>
    <row r="859" spans="1:52">
      <c r="A859" s="7" t="s">
        <v>4457</v>
      </c>
      <c r="B859" s="7" t="s">
        <v>910</v>
      </c>
      <c r="C859" s="7" t="s">
        <v>773</v>
      </c>
      <c r="AU859"/>
      <c r="AV859"/>
      <c r="AW859"/>
      <c r="AX859"/>
      <c r="AY859"/>
      <c r="AZ859"/>
    </row>
    <row r="860" spans="1:52">
      <c r="A860" s="7" t="s">
        <v>4456</v>
      </c>
      <c r="B860" s="7" t="s">
        <v>195</v>
      </c>
      <c r="C860" s="7" t="s">
        <v>773</v>
      </c>
      <c r="AU860"/>
      <c r="AV860"/>
      <c r="AW860"/>
      <c r="AX860"/>
      <c r="AY860"/>
      <c r="AZ860"/>
    </row>
    <row r="861" spans="1:52">
      <c r="A861" s="7" t="s">
        <v>4455</v>
      </c>
      <c r="B861" s="7" t="s">
        <v>193</v>
      </c>
      <c r="C861" s="7" t="s">
        <v>773</v>
      </c>
      <c r="AU861"/>
      <c r="AV861"/>
      <c r="AW861"/>
      <c r="AX861"/>
      <c r="AY861"/>
      <c r="AZ861"/>
    </row>
    <row r="862" spans="1:52">
      <c r="A862" s="7" t="s">
        <v>4454</v>
      </c>
      <c r="B862" s="7" t="s">
        <v>191</v>
      </c>
      <c r="C862" s="7" t="s">
        <v>773</v>
      </c>
      <c r="AU862"/>
      <c r="AV862"/>
      <c r="AW862"/>
      <c r="AX862"/>
      <c r="AY862"/>
      <c r="AZ862"/>
    </row>
    <row r="863" spans="1:52">
      <c r="A863" s="7" t="s">
        <v>4453</v>
      </c>
      <c r="B863" s="7" t="s">
        <v>175</v>
      </c>
      <c r="C863" s="7" t="s">
        <v>773</v>
      </c>
      <c r="AU863"/>
      <c r="AV863"/>
      <c r="AW863"/>
      <c r="AX863"/>
      <c r="AY863"/>
      <c r="AZ863"/>
    </row>
    <row r="864" spans="1:52">
      <c r="A864" s="7" t="s">
        <v>4452</v>
      </c>
      <c r="B864" s="7" t="s">
        <v>189</v>
      </c>
      <c r="C864" s="7" t="s">
        <v>773</v>
      </c>
      <c r="AU864"/>
      <c r="AV864"/>
      <c r="AW864"/>
      <c r="AX864"/>
      <c r="AY864"/>
      <c r="AZ864"/>
    </row>
    <row r="865" spans="1:52">
      <c r="A865" s="7" t="s">
        <v>4451</v>
      </c>
      <c r="B865" s="7" t="s">
        <v>187</v>
      </c>
      <c r="C865" s="7" t="s">
        <v>773</v>
      </c>
      <c r="AU865"/>
      <c r="AV865"/>
      <c r="AW865"/>
      <c r="AX865"/>
      <c r="AY865"/>
      <c r="AZ865"/>
    </row>
    <row r="866" spans="1:52">
      <c r="A866" s="7" t="s">
        <v>4450</v>
      </c>
      <c r="B866" s="7" t="s">
        <v>780</v>
      </c>
      <c r="C866" s="7" t="s">
        <v>773</v>
      </c>
      <c r="AU866"/>
      <c r="AV866"/>
      <c r="AW866"/>
      <c r="AX866"/>
      <c r="AY866"/>
      <c r="AZ866"/>
    </row>
    <row r="867" spans="1:52">
      <c r="A867" s="7" t="s">
        <v>130</v>
      </c>
      <c r="B867" s="7" t="s">
        <v>131</v>
      </c>
      <c r="C867" s="7" t="s">
        <v>773</v>
      </c>
      <c r="AU867"/>
      <c r="AV867"/>
      <c r="AW867"/>
      <c r="AX867"/>
      <c r="AY867"/>
      <c r="AZ867"/>
    </row>
    <row r="868" spans="1:52">
      <c r="A868" s="7" t="s">
        <v>4449</v>
      </c>
      <c r="B868" s="7" t="s">
        <v>901</v>
      </c>
      <c r="C868" s="7" t="s">
        <v>773</v>
      </c>
      <c r="AU868"/>
      <c r="AV868"/>
      <c r="AW868"/>
      <c r="AX868"/>
      <c r="AY868"/>
      <c r="AZ868"/>
    </row>
    <row r="869" spans="1:52">
      <c r="A869" s="7" t="s">
        <v>163</v>
      </c>
      <c r="B869" s="7" t="s">
        <v>164</v>
      </c>
      <c r="C869" s="7" t="s">
        <v>773</v>
      </c>
      <c r="AU869"/>
      <c r="AV869"/>
      <c r="AW869"/>
      <c r="AX869"/>
      <c r="AY869"/>
      <c r="AZ869"/>
    </row>
    <row r="870" spans="1:52">
      <c r="A870" s="7" t="s">
        <v>161</v>
      </c>
      <c r="B870" s="7" t="s">
        <v>162</v>
      </c>
      <c r="C870" s="7" t="s">
        <v>773</v>
      </c>
      <c r="AU870"/>
      <c r="AV870"/>
      <c r="AW870"/>
      <c r="AX870"/>
      <c r="AY870"/>
      <c r="AZ870"/>
    </row>
    <row r="871" spans="1:52">
      <c r="A871" s="7" t="s">
        <v>159</v>
      </c>
      <c r="B871" s="7" t="s">
        <v>160</v>
      </c>
      <c r="C871" s="7" t="s">
        <v>773</v>
      </c>
      <c r="AU871"/>
      <c r="AV871"/>
      <c r="AW871"/>
      <c r="AX871"/>
      <c r="AY871"/>
      <c r="AZ871"/>
    </row>
    <row r="872" spans="1:52">
      <c r="A872" s="7" t="s">
        <v>157</v>
      </c>
      <c r="B872" s="7" t="s">
        <v>158</v>
      </c>
      <c r="C872" s="7" t="s">
        <v>773</v>
      </c>
      <c r="AU872"/>
      <c r="AV872"/>
      <c r="AW872"/>
      <c r="AX872"/>
      <c r="AY872"/>
      <c r="AZ872"/>
    </row>
    <row r="873" spans="1:52">
      <c r="A873" s="7" t="s">
        <v>4448</v>
      </c>
      <c r="B873" s="7" t="s">
        <v>885</v>
      </c>
      <c r="C873" s="7" t="s">
        <v>773</v>
      </c>
      <c r="AU873"/>
      <c r="AV873"/>
      <c r="AW873"/>
      <c r="AX873"/>
      <c r="AY873"/>
      <c r="AZ873"/>
    </row>
    <row r="874" spans="1:52">
      <c r="A874" s="7" t="s">
        <v>155</v>
      </c>
      <c r="B874" s="7" t="s">
        <v>156</v>
      </c>
      <c r="C874" s="7" t="s">
        <v>773</v>
      </c>
      <c r="AU874"/>
      <c r="AV874"/>
      <c r="AW874"/>
      <c r="AX874"/>
      <c r="AY874"/>
      <c r="AZ874"/>
    </row>
    <row r="875" spans="1:52">
      <c r="A875" s="7" t="s">
        <v>153</v>
      </c>
      <c r="B875" s="7" t="s">
        <v>154</v>
      </c>
      <c r="C875" s="7" t="s">
        <v>773</v>
      </c>
      <c r="AU875"/>
      <c r="AV875"/>
      <c r="AW875"/>
      <c r="AX875"/>
      <c r="AY875"/>
      <c r="AZ875"/>
    </row>
    <row r="876" spans="1:52">
      <c r="A876" s="7" t="s">
        <v>4447</v>
      </c>
      <c r="B876" s="7" t="s">
        <v>881</v>
      </c>
      <c r="C876" s="7" t="s">
        <v>773</v>
      </c>
      <c r="AU876"/>
      <c r="AV876"/>
      <c r="AW876"/>
      <c r="AX876"/>
      <c r="AY876"/>
      <c r="AZ876"/>
    </row>
    <row r="877" spans="1:52">
      <c r="A877" s="7" t="s">
        <v>149</v>
      </c>
      <c r="B877" s="7" t="s">
        <v>150</v>
      </c>
      <c r="C877" s="7" t="s">
        <v>773</v>
      </c>
      <c r="AU877"/>
      <c r="AV877"/>
      <c r="AW877"/>
      <c r="AX877"/>
      <c r="AY877"/>
      <c r="AZ877"/>
    </row>
    <row r="878" spans="1:52">
      <c r="A878" s="7" t="s">
        <v>151</v>
      </c>
      <c r="B878" s="7" t="s">
        <v>152</v>
      </c>
      <c r="C878" s="7" t="s">
        <v>773</v>
      </c>
      <c r="AU878"/>
      <c r="AV878"/>
      <c r="AW878"/>
      <c r="AX878"/>
      <c r="AY878"/>
      <c r="AZ878"/>
    </row>
    <row r="879" spans="1:52">
      <c r="A879" s="7" t="s">
        <v>4446</v>
      </c>
      <c r="B879" s="7" t="s">
        <v>822</v>
      </c>
      <c r="C879" s="7" t="s">
        <v>773</v>
      </c>
      <c r="AU879"/>
      <c r="AV879"/>
      <c r="AW879"/>
      <c r="AX879"/>
      <c r="AY879"/>
      <c r="AZ879"/>
    </row>
    <row r="880" spans="1:52">
      <c r="A880" s="7" t="s">
        <v>4445</v>
      </c>
      <c r="B880" s="7" t="s">
        <v>876</v>
      </c>
      <c r="C880" s="7" t="s">
        <v>773</v>
      </c>
      <c r="AU880"/>
      <c r="AV880"/>
      <c r="AW880"/>
      <c r="AX880"/>
      <c r="AY880"/>
      <c r="AZ880"/>
    </row>
    <row r="881" spans="1:52">
      <c r="A881" s="7" t="s">
        <v>4444</v>
      </c>
      <c r="B881" s="7" t="s">
        <v>874</v>
      </c>
      <c r="C881" s="7" t="s">
        <v>773</v>
      </c>
      <c r="AU881"/>
      <c r="AV881"/>
      <c r="AW881"/>
      <c r="AX881"/>
      <c r="AY881"/>
      <c r="AZ881"/>
    </row>
    <row r="882" spans="1:52">
      <c r="A882" s="7" t="s">
        <v>4443</v>
      </c>
      <c r="B882" s="7" t="s">
        <v>872</v>
      </c>
      <c r="C882" s="7" t="s">
        <v>773</v>
      </c>
      <c r="AU882"/>
      <c r="AV882"/>
      <c r="AW882"/>
      <c r="AX882"/>
      <c r="AY882"/>
      <c r="AZ882"/>
    </row>
    <row r="883" spans="1:52">
      <c r="A883" s="7" t="s">
        <v>4442</v>
      </c>
      <c r="B883" s="7" t="s">
        <v>870</v>
      </c>
      <c r="C883" s="7" t="s">
        <v>773</v>
      </c>
      <c r="AU883"/>
      <c r="AV883"/>
      <c r="AW883"/>
      <c r="AX883"/>
      <c r="AY883"/>
      <c r="AZ883"/>
    </row>
    <row r="884" spans="1:52">
      <c r="A884" s="7" t="s">
        <v>171</v>
      </c>
      <c r="B884" s="7" t="s">
        <v>172</v>
      </c>
      <c r="C884" s="7" t="s">
        <v>773</v>
      </c>
      <c r="AU884"/>
      <c r="AV884"/>
      <c r="AW884"/>
      <c r="AX884"/>
      <c r="AY884"/>
      <c r="AZ884"/>
    </row>
    <row r="885" spans="1:52">
      <c r="A885" s="7" t="s">
        <v>169</v>
      </c>
      <c r="B885" s="7" t="s">
        <v>170</v>
      </c>
      <c r="C885" s="7" t="s">
        <v>773</v>
      </c>
      <c r="AU885"/>
      <c r="AV885"/>
      <c r="AW885"/>
      <c r="AX885"/>
      <c r="AY885"/>
      <c r="AZ885"/>
    </row>
    <row r="886" spans="1:52">
      <c r="A886" s="7" t="s">
        <v>167</v>
      </c>
      <c r="B886" s="7" t="s">
        <v>864</v>
      </c>
      <c r="C886" s="7" t="s">
        <v>773</v>
      </c>
      <c r="AU886"/>
      <c r="AV886"/>
      <c r="AW886"/>
      <c r="AX886"/>
      <c r="AY886"/>
      <c r="AZ886"/>
    </row>
    <row r="887" spans="1:52">
      <c r="A887" s="7" t="s">
        <v>4441</v>
      </c>
      <c r="B887" s="7" t="s">
        <v>862</v>
      </c>
      <c r="C887" s="7" t="s">
        <v>773</v>
      </c>
      <c r="AU887"/>
      <c r="AV887"/>
      <c r="AW887"/>
      <c r="AX887"/>
      <c r="AY887"/>
      <c r="AZ887"/>
    </row>
    <row r="888" spans="1:52">
      <c r="A888" s="7" t="s">
        <v>4440</v>
      </c>
      <c r="B888" s="7" t="s">
        <v>860</v>
      </c>
      <c r="C888" s="7" t="s">
        <v>773</v>
      </c>
      <c r="AU888"/>
      <c r="AV888"/>
      <c r="AW888"/>
      <c r="AX888"/>
      <c r="AY888"/>
      <c r="AZ888"/>
    </row>
    <row r="889" spans="1:52">
      <c r="A889" s="7" t="s">
        <v>4439</v>
      </c>
      <c r="B889" s="7" t="s">
        <v>858</v>
      </c>
      <c r="C889" s="7" t="s">
        <v>773</v>
      </c>
      <c r="AU889"/>
      <c r="AV889"/>
      <c r="AW889"/>
      <c r="AX889"/>
      <c r="AY889"/>
      <c r="AZ889"/>
    </row>
    <row r="890" spans="1:52">
      <c r="A890" s="7" t="s">
        <v>4438</v>
      </c>
      <c r="B890" s="7" t="s">
        <v>856</v>
      </c>
      <c r="C890" s="7" t="s">
        <v>773</v>
      </c>
      <c r="AU890"/>
      <c r="AV890"/>
      <c r="AW890"/>
      <c r="AX890"/>
      <c r="AY890"/>
      <c r="AZ890"/>
    </row>
    <row r="891" spans="1:52">
      <c r="A891" s="7" t="s">
        <v>4437</v>
      </c>
      <c r="B891" s="7" t="s">
        <v>798</v>
      </c>
      <c r="C891" s="7" t="s">
        <v>773</v>
      </c>
      <c r="AU891"/>
      <c r="AV891"/>
      <c r="AW891"/>
      <c r="AX891"/>
      <c r="AY891"/>
      <c r="AZ891"/>
    </row>
    <row r="892" spans="1:52">
      <c r="A892" s="7" t="s">
        <v>4436</v>
      </c>
      <c r="B892" s="7" t="s">
        <v>853</v>
      </c>
      <c r="C892" s="7" t="s">
        <v>773</v>
      </c>
      <c r="AU892"/>
      <c r="AV892"/>
      <c r="AW892"/>
      <c r="AX892"/>
      <c r="AY892"/>
      <c r="AZ892"/>
    </row>
    <row r="893" spans="1:52">
      <c r="A893" s="7" t="s">
        <v>4435</v>
      </c>
      <c r="B893" s="7" t="s">
        <v>794</v>
      </c>
      <c r="C893" s="7" t="s">
        <v>773</v>
      </c>
      <c r="AU893"/>
      <c r="AV893"/>
      <c r="AW893"/>
      <c r="AX893"/>
      <c r="AY893"/>
      <c r="AZ893"/>
    </row>
    <row r="894" spans="1:52">
      <c r="A894" s="7" t="s">
        <v>4434</v>
      </c>
      <c r="B894" s="7" t="s">
        <v>792</v>
      </c>
      <c r="C894" s="7" t="s">
        <v>773</v>
      </c>
      <c r="AU894"/>
      <c r="AV894"/>
      <c r="AW894"/>
      <c r="AX894"/>
      <c r="AY894"/>
      <c r="AZ894"/>
    </row>
    <row r="895" spans="1:52">
      <c r="A895" s="7" t="s">
        <v>4433</v>
      </c>
      <c r="B895" s="7" t="s">
        <v>790</v>
      </c>
      <c r="C895" s="7" t="s">
        <v>773</v>
      </c>
      <c r="AU895"/>
      <c r="AV895"/>
      <c r="AW895"/>
      <c r="AX895"/>
      <c r="AY895"/>
      <c r="AZ895"/>
    </row>
    <row r="896" spans="1:52">
      <c r="A896" s="7" t="s">
        <v>4432</v>
      </c>
      <c r="B896" s="7" t="s">
        <v>848</v>
      </c>
      <c r="C896" s="7" t="s">
        <v>773</v>
      </c>
      <c r="AU896"/>
      <c r="AV896"/>
      <c r="AW896"/>
      <c r="AX896"/>
      <c r="AY896"/>
      <c r="AZ896"/>
    </row>
    <row r="897" spans="1:52">
      <c r="A897" s="7" t="s">
        <v>4431</v>
      </c>
      <c r="B897" s="7" t="s">
        <v>846</v>
      </c>
      <c r="C897" s="7" t="s">
        <v>773</v>
      </c>
      <c r="AU897"/>
      <c r="AV897"/>
      <c r="AW897"/>
      <c r="AX897"/>
      <c r="AY897"/>
      <c r="AZ897"/>
    </row>
    <row r="898" spans="1:52">
      <c r="A898" s="7" t="s">
        <v>147</v>
      </c>
      <c r="B898" s="7" t="s">
        <v>148</v>
      </c>
      <c r="C898" s="7" t="s">
        <v>773</v>
      </c>
      <c r="AU898"/>
      <c r="AV898"/>
      <c r="AW898"/>
      <c r="AX898"/>
      <c r="AY898"/>
      <c r="AZ898"/>
    </row>
    <row r="899" spans="1:52">
      <c r="A899" s="7" t="s">
        <v>145</v>
      </c>
      <c r="B899" s="7" t="s">
        <v>146</v>
      </c>
      <c r="C899" s="7" t="s">
        <v>773</v>
      </c>
      <c r="AU899"/>
      <c r="AV899"/>
      <c r="AW899"/>
      <c r="AX899"/>
      <c r="AY899"/>
      <c r="AZ899"/>
    </row>
    <row r="900" spans="1:52">
      <c r="A900" s="7" t="s">
        <v>143</v>
      </c>
      <c r="B900" s="7" t="s">
        <v>144</v>
      </c>
      <c r="C900" s="7" t="s">
        <v>773</v>
      </c>
      <c r="AU900"/>
      <c r="AV900"/>
      <c r="AW900"/>
      <c r="AX900"/>
      <c r="AY900"/>
      <c r="AZ900"/>
    </row>
    <row r="901" spans="1:52">
      <c r="A901" s="7" t="s">
        <v>141</v>
      </c>
      <c r="B901" s="7" t="s">
        <v>142</v>
      </c>
      <c r="C901" s="7" t="s">
        <v>773</v>
      </c>
      <c r="AU901"/>
      <c r="AV901"/>
      <c r="AW901"/>
      <c r="AX901"/>
      <c r="AY901"/>
      <c r="AZ901"/>
    </row>
    <row r="902" spans="1:52">
      <c r="A902" s="7" t="s">
        <v>4430</v>
      </c>
      <c r="B902" s="7" t="s">
        <v>830</v>
      </c>
      <c r="C902" s="7" t="s">
        <v>773</v>
      </c>
      <c r="AU902"/>
      <c r="AV902"/>
      <c r="AW902"/>
      <c r="AX902"/>
      <c r="AY902"/>
      <c r="AZ902"/>
    </row>
    <row r="903" spans="1:52">
      <c r="A903" s="7" t="s">
        <v>139</v>
      </c>
      <c r="B903" s="7" t="s">
        <v>140</v>
      </c>
      <c r="C903" s="7" t="s">
        <v>773</v>
      </c>
      <c r="AU903"/>
      <c r="AV903"/>
      <c r="AW903"/>
      <c r="AX903"/>
      <c r="AY903"/>
      <c r="AZ903"/>
    </row>
    <row r="904" spans="1:52">
      <c r="A904" s="7" t="s">
        <v>137</v>
      </c>
      <c r="B904" s="7" t="s">
        <v>138</v>
      </c>
      <c r="C904" s="7" t="s">
        <v>773</v>
      </c>
      <c r="AU904"/>
      <c r="AV904"/>
      <c r="AW904"/>
      <c r="AX904"/>
      <c r="AY904"/>
      <c r="AZ904"/>
    </row>
    <row r="905" spans="1:52">
      <c r="A905" s="7" t="s">
        <v>4429</v>
      </c>
      <c r="B905" s="7" t="s">
        <v>826</v>
      </c>
      <c r="C905" s="7" t="s">
        <v>773</v>
      </c>
      <c r="AU905"/>
      <c r="AV905"/>
      <c r="AW905"/>
      <c r="AX905"/>
      <c r="AY905"/>
      <c r="AZ905"/>
    </row>
    <row r="906" spans="1:52">
      <c r="A906" s="7" t="s">
        <v>133</v>
      </c>
      <c r="B906" s="7" t="s">
        <v>134</v>
      </c>
      <c r="C906" s="7" t="s">
        <v>773</v>
      </c>
      <c r="AU906"/>
      <c r="AV906"/>
      <c r="AW906"/>
      <c r="AX906"/>
      <c r="AY906"/>
      <c r="AZ906"/>
    </row>
    <row r="907" spans="1:52">
      <c r="A907" s="7" t="s">
        <v>135</v>
      </c>
      <c r="B907" s="7" t="s">
        <v>136</v>
      </c>
      <c r="C907" s="7" t="s">
        <v>773</v>
      </c>
      <c r="AU907"/>
      <c r="AV907"/>
      <c r="AW907"/>
      <c r="AX907"/>
      <c r="AY907"/>
      <c r="AZ907"/>
    </row>
    <row r="908" spans="1:52">
      <c r="A908" s="7" t="s">
        <v>4428</v>
      </c>
      <c r="B908" s="7" t="s">
        <v>822</v>
      </c>
      <c r="C908" s="7" t="s">
        <v>773</v>
      </c>
      <c r="AU908"/>
      <c r="AV908"/>
      <c r="AW908"/>
      <c r="AX908"/>
      <c r="AY908"/>
      <c r="AZ908"/>
    </row>
    <row r="909" spans="1:52">
      <c r="A909" s="7" t="s">
        <v>4427</v>
      </c>
      <c r="B909" s="7" t="s">
        <v>820</v>
      </c>
      <c r="C909" s="7" t="s">
        <v>773</v>
      </c>
      <c r="AU909"/>
      <c r="AV909"/>
      <c r="AW909"/>
      <c r="AX909"/>
      <c r="AY909"/>
      <c r="AZ909"/>
    </row>
    <row r="910" spans="1:52">
      <c r="A910" s="7" t="s">
        <v>4426</v>
      </c>
      <c r="B910" s="7" t="s">
        <v>818</v>
      </c>
      <c r="C910" s="7" t="s">
        <v>773</v>
      </c>
      <c r="AU910"/>
      <c r="AV910"/>
      <c r="AW910"/>
      <c r="AX910"/>
      <c r="AY910"/>
      <c r="AZ910"/>
    </row>
    <row r="911" spans="1:52">
      <c r="A911" s="7" t="s">
        <v>4425</v>
      </c>
      <c r="B911" s="7" t="s">
        <v>816</v>
      </c>
      <c r="C911" s="7" t="s">
        <v>773</v>
      </c>
      <c r="AU911"/>
      <c r="AV911"/>
      <c r="AW911"/>
      <c r="AX911"/>
      <c r="AY911"/>
      <c r="AZ911"/>
    </row>
    <row r="912" spans="1:52">
      <c r="A912" s="7" t="s">
        <v>4424</v>
      </c>
      <c r="B912" s="7" t="s">
        <v>814</v>
      </c>
      <c r="C912" s="7" t="s">
        <v>773</v>
      </c>
      <c r="AU912"/>
      <c r="AV912"/>
      <c r="AW912"/>
      <c r="AX912"/>
      <c r="AY912"/>
      <c r="AZ912"/>
    </row>
    <row r="913" spans="1:52">
      <c r="A913" s="7" t="s">
        <v>4423</v>
      </c>
      <c r="B913" s="7" t="s">
        <v>812</v>
      </c>
      <c r="C913" s="7" t="s">
        <v>773</v>
      </c>
      <c r="AU913"/>
      <c r="AV913"/>
      <c r="AW913"/>
      <c r="AX913"/>
      <c r="AY913"/>
      <c r="AZ913"/>
    </row>
    <row r="914" spans="1:52">
      <c r="A914" s="7" t="s">
        <v>4422</v>
      </c>
      <c r="B914" s="7" t="s">
        <v>808</v>
      </c>
      <c r="C914" s="7" t="s">
        <v>773</v>
      </c>
      <c r="AU914"/>
      <c r="AV914"/>
      <c r="AW914"/>
      <c r="AX914"/>
      <c r="AY914"/>
      <c r="AZ914"/>
    </row>
    <row r="915" spans="1:52">
      <c r="A915" s="7" t="s">
        <v>4421</v>
      </c>
      <c r="B915" s="7" t="s">
        <v>806</v>
      </c>
      <c r="C915" s="7" t="s">
        <v>773</v>
      </c>
      <c r="AU915"/>
      <c r="AV915"/>
      <c r="AW915"/>
      <c r="AX915"/>
      <c r="AY915"/>
      <c r="AZ915"/>
    </row>
    <row r="916" spans="1:52">
      <c r="A916" s="7" t="s">
        <v>4420</v>
      </c>
      <c r="B916" s="7" t="s">
        <v>804</v>
      </c>
      <c r="C916" s="7" t="s">
        <v>773</v>
      </c>
      <c r="AU916"/>
      <c r="AV916"/>
      <c r="AW916"/>
      <c r="AX916"/>
      <c r="AY916"/>
      <c r="AZ916"/>
    </row>
    <row r="917" spans="1:52">
      <c r="A917" s="7" t="s">
        <v>4419</v>
      </c>
      <c r="B917" s="7" t="s">
        <v>802</v>
      </c>
      <c r="C917" s="7" t="s">
        <v>773</v>
      </c>
      <c r="AU917"/>
      <c r="AV917"/>
      <c r="AW917"/>
      <c r="AX917"/>
      <c r="AY917"/>
      <c r="AZ917"/>
    </row>
    <row r="918" spans="1:52">
      <c r="A918" s="7" t="s">
        <v>4418</v>
      </c>
      <c r="B918" s="7" t="s">
        <v>800</v>
      </c>
      <c r="C918" s="7" t="s">
        <v>773</v>
      </c>
      <c r="AU918"/>
      <c r="AV918"/>
      <c r="AW918"/>
      <c r="AX918"/>
      <c r="AY918"/>
      <c r="AZ918"/>
    </row>
    <row r="919" spans="1:52">
      <c r="A919" s="7" t="s">
        <v>4417</v>
      </c>
      <c r="B919" s="7" t="s">
        <v>798</v>
      </c>
      <c r="C919" s="7" t="s">
        <v>773</v>
      </c>
      <c r="AU919"/>
      <c r="AV919"/>
      <c r="AW919"/>
      <c r="AX919"/>
      <c r="AY919"/>
      <c r="AZ919"/>
    </row>
    <row r="920" spans="1:52">
      <c r="A920" s="7" t="s">
        <v>4416</v>
      </c>
      <c r="B920" s="7" t="s">
        <v>796</v>
      </c>
      <c r="C920" s="7" t="s">
        <v>773</v>
      </c>
      <c r="AU920"/>
      <c r="AV920"/>
      <c r="AW920"/>
      <c r="AX920"/>
      <c r="AY920"/>
      <c r="AZ920"/>
    </row>
    <row r="921" spans="1:52">
      <c r="A921" s="7" t="s">
        <v>4415</v>
      </c>
      <c r="B921" s="7" t="s">
        <v>794</v>
      </c>
      <c r="C921" s="7" t="s">
        <v>773</v>
      </c>
      <c r="AU921"/>
      <c r="AV921"/>
      <c r="AW921"/>
      <c r="AX921"/>
      <c r="AY921"/>
      <c r="AZ921"/>
    </row>
    <row r="922" spans="1:52">
      <c r="A922" s="7" t="s">
        <v>4414</v>
      </c>
      <c r="B922" s="7" t="s">
        <v>792</v>
      </c>
      <c r="C922" s="7" t="s">
        <v>773</v>
      </c>
      <c r="AU922"/>
      <c r="AV922"/>
      <c r="AW922"/>
      <c r="AX922"/>
      <c r="AY922"/>
      <c r="AZ922"/>
    </row>
    <row r="923" spans="1:52">
      <c r="A923" s="7" t="s">
        <v>4413</v>
      </c>
      <c r="B923" s="7" t="s">
        <v>790</v>
      </c>
      <c r="C923" s="7" t="s">
        <v>773</v>
      </c>
      <c r="AU923"/>
      <c r="AV923"/>
      <c r="AW923"/>
      <c r="AX923"/>
      <c r="AY923"/>
      <c r="AZ923"/>
    </row>
    <row r="924" spans="1:52">
      <c r="A924" s="7" t="s">
        <v>4412</v>
      </c>
      <c r="B924" s="7" t="s">
        <v>788</v>
      </c>
      <c r="C924" s="7" t="s">
        <v>773</v>
      </c>
      <c r="AU924"/>
      <c r="AV924"/>
      <c r="AW924"/>
      <c r="AX924"/>
      <c r="AY924"/>
      <c r="AZ924"/>
    </row>
    <row r="925" spans="1:52">
      <c r="A925" s="7" t="s">
        <v>4411</v>
      </c>
      <c r="B925" s="7" t="s">
        <v>195</v>
      </c>
      <c r="C925" s="7" t="s">
        <v>773</v>
      </c>
      <c r="AU925"/>
      <c r="AV925"/>
      <c r="AW925"/>
      <c r="AX925"/>
      <c r="AY925"/>
      <c r="AZ925"/>
    </row>
    <row r="926" spans="1:52">
      <c r="A926" s="7" t="s">
        <v>4410</v>
      </c>
      <c r="B926" s="7" t="s">
        <v>193</v>
      </c>
      <c r="C926" s="7" t="s">
        <v>773</v>
      </c>
      <c r="AU926"/>
      <c r="AV926"/>
      <c r="AW926"/>
      <c r="AX926"/>
      <c r="AY926"/>
      <c r="AZ926"/>
    </row>
    <row r="927" spans="1:52">
      <c r="A927" s="7" t="s">
        <v>4409</v>
      </c>
      <c r="B927" s="7" t="s">
        <v>191</v>
      </c>
      <c r="C927" s="7" t="s">
        <v>773</v>
      </c>
      <c r="AU927"/>
      <c r="AV927"/>
      <c r="AW927"/>
      <c r="AX927"/>
      <c r="AY927"/>
      <c r="AZ927"/>
    </row>
    <row r="928" spans="1:52">
      <c r="A928" s="7" t="s">
        <v>174</v>
      </c>
      <c r="B928" s="7" t="s">
        <v>175</v>
      </c>
      <c r="C928" s="7" t="s">
        <v>773</v>
      </c>
      <c r="AU928"/>
      <c r="AV928"/>
      <c r="AW928"/>
      <c r="AX928"/>
      <c r="AY928"/>
      <c r="AZ928"/>
    </row>
    <row r="929" spans="1:52">
      <c r="A929" s="7" t="s">
        <v>4408</v>
      </c>
      <c r="B929" s="7" t="s">
        <v>189</v>
      </c>
      <c r="C929" s="7" t="s">
        <v>773</v>
      </c>
      <c r="AU929"/>
      <c r="AV929"/>
      <c r="AW929"/>
      <c r="AX929"/>
      <c r="AY929"/>
      <c r="AZ929"/>
    </row>
    <row r="930" spans="1:52">
      <c r="A930" s="7" t="s">
        <v>4407</v>
      </c>
      <c r="B930" s="7" t="s">
        <v>187</v>
      </c>
      <c r="C930" s="7" t="s">
        <v>773</v>
      </c>
      <c r="AU930"/>
      <c r="AV930"/>
      <c r="AW930"/>
      <c r="AX930"/>
      <c r="AY930"/>
      <c r="AZ930"/>
    </row>
    <row r="931" spans="1:52">
      <c r="A931" s="7" t="s">
        <v>4406</v>
      </c>
      <c r="B931" s="7" t="s">
        <v>780</v>
      </c>
      <c r="C931" s="7" t="s">
        <v>773</v>
      </c>
      <c r="AU931"/>
      <c r="AV931"/>
      <c r="AW931"/>
      <c r="AX931"/>
      <c r="AY931"/>
      <c r="AZ931"/>
    </row>
    <row r="932" spans="1:52">
      <c r="A932" s="7" t="s">
        <v>128</v>
      </c>
      <c r="B932" s="7" t="s">
        <v>129</v>
      </c>
      <c r="C932" s="7" t="s">
        <v>773</v>
      </c>
      <c r="AU932"/>
      <c r="AV932"/>
      <c r="AW932"/>
      <c r="AX932"/>
      <c r="AY932"/>
      <c r="AZ932"/>
    </row>
    <row r="933" spans="1:52">
      <c r="A933" s="7" t="s">
        <v>126</v>
      </c>
      <c r="B933" s="7" t="s">
        <v>127</v>
      </c>
      <c r="C933" s="7" t="s">
        <v>773</v>
      </c>
      <c r="AU933"/>
      <c r="AV933"/>
      <c r="AW933"/>
      <c r="AX933"/>
      <c r="AY933"/>
      <c r="AZ933"/>
    </row>
    <row r="934" spans="1:52">
      <c r="A934" s="7" t="s">
        <v>124</v>
      </c>
      <c r="B934" s="7" t="s">
        <v>125</v>
      </c>
      <c r="C934" s="7" t="s">
        <v>773</v>
      </c>
      <c r="AU934"/>
      <c r="AV934"/>
      <c r="AW934"/>
      <c r="AX934"/>
      <c r="AY934"/>
      <c r="AZ934"/>
    </row>
    <row r="935" spans="1:52">
      <c r="A935" s="7" t="s">
        <v>117</v>
      </c>
      <c r="B935" s="7" t="s">
        <v>118</v>
      </c>
      <c r="C935" s="7" t="s">
        <v>773</v>
      </c>
      <c r="AU935"/>
      <c r="AV935"/>
      <c r="AW935"/>
      <c r="AX935"/>
      <c r="AY935"/>
      <c r="AZ935"/>
    </row>
    <row r="936" spans="1:52">
      <c r="A936" s="7" t="s">
        <v>121</v>
      </c>
      <c r="B936" s="7" t="s">
        <v>122</v>
      </c>
      <c r="C936" s="7" t="s">
        <v>773</v>
      </c>
      <c r="AU936"/>
      <c r="AV936"/>
      <c r="AW936"/>
      <c r="AX936"/>
      <c r="AY936"/>
      <c r="AZ936"/>
    </row>
    <row r="937" spans="1:52">
      <c r="A937" s="7" t="s">
        <v>119</v>
      </c>
      <c r="B937" s="7" t="s">
        <v>120</v>
      </c>
      <c r="C937" s="7" t="s">
        <v>773</v>
      </c>
      <c r="AU937"/>
      <c r="AV937"/>
      <c r="AW937"/>
      <c r="AX937"/>
      <c r="AY937"/>
      <c r="AZ937"/>
    </row>
  </sheetData>
  <hyperlinks>
    <hyperlink ref="A1" tooltip="Quantiwise7G" display="     Refresh     " xr:uid="{1B7FAA74-BA0B-B242-981C-4AA82462392A}"/>
  </hyperlink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383A-FF22-4945-907C-09908CD6807F}">
  <dimension ref="A1:BQ937"/>
  <sheetViews>
    <sheetView workbookViewId="0"/>
  </sheetViews>
  <sheetFormatPr baseColWidth="10" defaultColWidth="8.83203125" defaultRowHeight="15"/>
  <cols>
    <col min="1" max="1" width="14.5" customWidth="1"/>
    <col min="2" max="2" width="28.5" customWidth="1"/>
    <col min="3" max="3" width="10.5" customWidth="1"/>
    <col min="4" max="14" width="13" customWidth="1"/>
    <col min="41" max="43" width="9" customWidth="1"/>
    <col min="45" max="47" width="9" customWidth="1"/>
    <col min="49" max="51" width="9" customWidth="1"/>
  </cols>
  <sheetData>
    <row r="1" spans="1:69" ht="15" customHeight="1">
      <c r="A1" s="4" t="s">
        <v>0</v>
      </c>
      <c r="B1" t="s">
        <v>5240</v>
      </c>
      <c r="G1" s="664">
        <v>40178</v>
      </c>
      <c r="H1" s="662">
        <f t="shared" ref="H1:BC1" si="0">EOMONTH(G1,3)</f>
        <v>40268</v>
      </c>
      <c r="I1" s="662">
        <f t="shared" si="0"/>
        <v>40359</v>
      </c>
      <c r="J1" s="662">
        <f t="shared" si="0"/>
        <v>40451</v>
      </c>
      <c r="K1" s="662">
        <f t="shared" si="0"/>
        <v>40543</v>
      </c>
      <c r="L1" s="662">
        <f t="shared" si="0"/>
        <v>40633</v>
      </c>
      <c r="M1" s="662">
        <f t="shared" si="0"/>
        <v>40724</v>
      </c>
      <c r="N1" s="662">
        <f t="shared" si="0"/>
        <v>40816</v>
      </c>
      <c r="O1" s="662">
        <f t="shared" si="0"/>
        <v>40908</v>
      </c>
      <c r="P1" s="662">
        <f t="shared" si="0"/>
        <v>40999</v>
      </c>
      <c r="Q1" s="662">
        <f t="shared" si="0"/>
        <v>41090</v>
      </c>
      <c r="R1" s="662">
        <f t="shared" si="0"/>
        <v>41182</v>
      </c>
      <c r="S1" s="662">
        <f t="shared" si="0"/>
        <v>41274</v>
      </c>
      <c r="T1" s="662">
        <f t="shared" si="0"/>
        <v>41364</v>
      </c>
      <c r="U1" s="662">
        <f t="shared" si="0"/>
        <v>41455</v>
      </c>
      <c r="V1" s="662">
        <f t="shared" si="0"/>
        <v>41547</v>
      </c>
      <c r="W1" s="662">
        <f t="shared" si="0"/>
        <v>41639</v>
      </c>
      <c r="X1" s="662">
        <f t="shared" si="0"/>
        <v>41729</v>
      </c>
      <c r="Y1" s="662">
        <f t="shared" si="0"/>
        <v>41820</v>
      </c>
      <c r="Z1" s="662">
        <f t="shared" si="0"/>
        <v>41912</v>
      </c>
      <c r="AA1" s="662">
        <f t="shared" si="0"/>
        <v>42004</v>
      </c>
      <c r="AB1" s="662">
        <f t="shared" si="0"/>
        <v>42094</v>
      </c>
      <c r="AC1" s="662">
        <f t="shared" si="0"/>
        <v>42185</v>
      </c>
      <c r="AD1" s="662">
        <f t="shared" si="0"/>
        <v>42277</v>
      </c>
      <c r="AE1" s="662">
        <f t="shared" si="0"/>
        <v>42369</v>
      </c>
      <c r="AF1" s="662">
        <f t="shared" si="0"/>
        <v>42460</v>
      </c>
      <c r="AG1" s="662">
        <f t="shared" si="0"/>
        <v>42551</v>
      </c>
      <c r="AH1" s="662">
        <f t="shared" si="0"/>
        <v>42643</v>
      </c>
      <c r="AI1" s="662">
        <f t="shared" si="0"/>
        <v>42735</v>
      </c>
      <c r="AJ1" s="662">
        <f t="shared" si="0"/>
        <v>42825</v>
      </c>
      <c r="AK1" s="662">
        <f t="shared" si="0"/>
        <v>42916</v>
      </c>
      <c r="AL1" s="662">
        <f t="shared" si="0"/>
        <v>43008</v>
      </c>
      <c r="AM1" s="662">
        <f t="shared" si="0"/>
        <v>43100</v>
      </c>
      <c r="AN1" s="662">
        <f t="shared" si="0"/>
        <v>43190</v>
      </c>
      <c r="AO1" s="662">
        <f t="shared" si="0"/>
        <v>43281</v>
      </c>
      <c r="AP1" s="662">
        <f t="shared" si="0"/>
        <v>43373</v>
      </c>
      <c r="AQ1" s="662">
        <f t="shared" si="0"/>
        <v>43465</v>
      </c>
      <c r="AR1" s="662">
        <f t="shared" si="0"/>
        <v>43555</v>
      </c>
      <c r="AS1" s="662">
        <f t="shared" si="0"/>
        <v>43646</v>
      </c>
      <c r="AT1" s="662">
        <f t="shared" si="0"/>
        <v>43738</v>
      </c>
      <c r="AU1" s="662">
        <f t="shared" si="0"/>
        <v>43830</v>
      </c>
      <c r="AV1" s="662">
        <f t="shared" si="0"/>
        <v>43921</v>
      </c>
      <c r="AW1" s="662">
        <f t="shared" si="0"/>
        <v>44012</v>
      </c>
      <c r="AX1" s="662">
        <f t="shared" si="0"/>
        <v>44104</v>
      </c>
      <c r="AY1" s="662">
        <f t="shared" si="0"/>
        <v>44196</v>
      </c>
      <c r="AZ1" s="662">
        <f t="shared" si="0"/>
        <v>44286</v>
      </c>
      <c r="BA1" s="662">
        <f t="shared" si="0"/>
        <v>44377</v>
      </c>
      <c r="BB1" s="662">
        <f t="shared" si="0"/>
        <v>44469</v>
      </c>
      <c r="BC1" s="662">
        <f t="shared" si="0"/>
        <v>44561</v>
      </c>
      <c r="BD1" s="662"/>
      <c r="BE1" s="662"/>
      <c r="BF1" s="662"/>
      <c r="BG1" s="662"/>
      <c r="BH1" s="662"/>
      <c r="BI1" s="662"/>
      <c r="BJ1" s="662"/>
    </row>
    <row r="2" spans="1:69">
      <c r="F2" t="s">
        <v>5238</v>
      </c>
      <c r="G2" s="661">
        <f t="shared" ref="G2:BA2" si="1">G262+F262+E262+D262</f>
        <v>0</v>
      </c>
      <c r="H2" s="661">
        <f t="shared" si="1"/>
        <v>0</v>
      </c>
      <c r="I2" s="661">
        <f t="shared" si="1"/>
        <v>0</v>
      </c>
      <c r="J2" s="661">
        <f t="shared" si="1"/>
        <v>0</v>
      </c>
      <c r="K2" s="661">
        <f t="shared" si="1"/>
        <v>0</v>
      </c>
      <c r="L2" s="661">
        <f t="shared" si="1"/>
        <v>0</v>
      </c>
      <c r="M2" s="661">
        <f t="shared" si="1"/>
        <v>0</v>
      </c>
      <c r="N2" s="661">
        <f t="shared" si="1"/>
        <v>0</v>
      </c>
      <c r="O2" s="661">
        <f t="shared" si="1"/>
        <v>0</v>
      </c>
      <c r="P2" s="661">
        <f t="shared" si="1"/>
        <v>0</v>
      </c>
      <c r="Q2" s="661">
        <f t="shared" si="1"/>
        <v>0</v>
      </c>
      <c r="R2" s="661">
        <f t="shared" si="1"/>
        <v>0</v>
      </c>
      <c r="S2" s="661">
        <f t="shared" si="1"/>
        <v>0</v>
      </c>
      <c r="T2" s="661">
        <f t="shared" si="1"/>
        <v>0</v>
      </c>
      <c r="U2" s="661">
        <f t="shared" si="1"/>
        <v>0</v>
      </c>
      <c r="V2" s="661">
        <f t="shared" si="1"/>
        <v>80.849999999999994</v>
      </c>
      <c r="W2" s="661">
        <f t="shared" si="1"/>
        <v>153.99</v>
      </c>
      <c r="X2" s="661">
        <f t="shared" si="1"/>
        <v>235.77</v>
      </c>
      <c r="Y2" s="661">
        <f t="shared" si="1"/>
        <v>325.39999999999998</v>
      </c>
      <c r="Z2" s="661">
        <f t="shared" si="1"/>
        <v>319.93</v>
      </c>
      <c r="AA2" s="661">
        <f t="shared" si="1"/>
        <v>315.17999999999995</v>
      </c>
      <c r="AB2" s="661">
        <f t="shared" si="1"/>
        <v>293.18</v>
      </c>
      <c r="AC2" s="661">
        <f t="shared" si="1"/>
        <v>263.37</v>
      </c>
      <c r="AD2" s="661">
        <f t="shared" si="1"/>
        <v>238.95</v>
      </c>
      <c r="AE2" s="661">
        <f t="shared" si="1"/>
        <v>216.48</v>
      </c>
      <c r="AF2" s="661">
        <f t="shared" si="1"/>
        <v>190.94</v>
      </c>
      <c r="AG2" s="661">
        <f t="shared" si="1"/>
        <v>166.87</v>
      </c>
      <c r="AH2" s="661">
        <f t="shared" si="1"/>
        <v>154.03000000000003</v>
      </c>
      <c r="AI2" s="661">
        <f t="shared" si="1"/>
        <v>158.79</v>
      </c>
      <c r="AJ2" s="661">
        <f t="shared" si="1"/>
        <v>172.93</v>
      </c>
      <c r="AK2" s="661">
        <f t="shared" si="1"/>
        <v>189.27</v>
      </c>
      <c r="AL2" s="661">
        <f t="shared" si="1"/>
        <v>211.47</v>
      </c>
      <c r="AM2" s="661">
        <f t="shared" si="1"/>
        <v>226.43</v>
      </c>
      <c r="AN2" s="661">
        <f t="shared" si="1"/>
        <v>249.32</v>
      </c>
      <c r="AO2" s="661">
        <f t="shared" si="1"/>
        <v>312.13</v>
      </c>
      <c r="AP2" s="661">
        <f t="shared" si="1"/>
        <v>403.49</v>
      </c>
      <c r="AQ2" s="661">
        <f t="shared" si="1"/>
        <v>471.15</v>
      </c>
      <c r="AR2" s="661">
        <f t="shared" si="1"/>
        <v>514.15</v>
      </c>
      <c r="AS2" s="661">
        <f t="shared" si="1"/>
        <v>515.72</v>
      </c>
      <c r="AT2" s="661">
        <f t="shared" si="1"/>
        <v>479.72</v>
      </c>
      <c r="AU2" s="661">
        <f t="shared" si="1"/>
        <v>468.40999999999997</v>
      </c>
      <c r="AV2" s="661">
        <f t="shared" si="1"/>
        <v>481.94000000000005</v>
      </c>
      <c r="AW2" s="661">
        <f t="shared" si="1"/>
        <v>491.31</v>
      </c>
      <c r="AX2" s="661">
        <f t="shared" si="1"/>
        <v>496.07</v>
      </c>
      <c r="AY2" s="661">
        <f t="shared" si="1"/>
        <v>496.31</v>
      </c>
      <c r="AZ2" s="661">
        <f t="shared" si="1"/>
        <v>476.64</v>
      </c>
      <c r="BA2" s="661">
        <f t="shared" si="1"/>
        <v>467.35</v>
      </c>
      <c r="BB2" s="661">
        <f>+(BC2-AZ262)/3*2+AZ262+AY262</f>
        <v>858.94</v>
      </c>
      <c r="BC2" s="661">
        <f>Model_연결!Q4</f>
        <v>1051</v>
      </c>
      <c r="BD2" s="661"/>
      <c r="BE2" s="661"/>
      <c r="BF2" s="661"/>
      <c r="BG2" s="661"/>
      <c r="BH2" s="661"/>
      <c r="BI2" s="661"/>
      <c r="BJ2" s="661"/>
    </row>
    <row r="3" spans="1:69">
      <c r="A3" s="1" t="s">
        <v>506</v>
      </c>
      <c r="B3" s="1"/>
      <c r="C3" s="597" t="s">
        <v>4404</v>
      </c>
      <c r="D3" s="1"/>
      <c r="E3" s="1"/>
      <c r="F3" t="s">
        <v>5237</v>
      </c>
      <c r="G3" s="661">
        <f t="shared" ref="G3:BA3" si="2">G480+F480+E480+D480</f>
        <v>0</v>
      </c>
      <c r="H3" s="661">
        <f t="shared" si="2"/>
        <v>0</v>
      </c>
      <c r="I3" s="661">
        <f t="shared" si="2"/>
        <v>0</v>
      </c>
      <c r="J3" s="661">
        <f t="shared" si="2"/>
        <v>0</v>
      </c>
      <c r="K3" s="661">
        <f t="shared" si="2"/>
        <v>0</v>
      </c>
      <c r="L3" s="661">
        <f t="shared" si="2"/>
        <v>0</v>
      </c>
      <c r="M3" s="661">
        <f t="shared" si="2"/>
        <v>0</v>
      </c>
      <c r="N3" s="661">
        <f t="shared" si="2"/>
        <v>0</v>
      </c>
      <c r="O3" s="661">
        <f t="shared" si="2"/>
        <v>0</v>
      </c>
      <c r="P3" s="661">
        <f t="shared" si="2"/>
        <v>0</v>
      </c>
      <c r="Q3" s="661">
        <f t="shared" si="2"/>
        <v>0</v>
      </c>
      <c r="R3" s="661">
        <f t="shared" si="2"/>
        <v>0</v>
      </c>
      <c r="S3" s="661">
        <f t="shared" si="2"/>
        <v>0</v>
      </c>
      <c r="T3" s="661">
        <f t="shared" si="2"/>
        <v>0</v>
      </c>
      <c r="U3" s="661">
        <f t="shared" si="2"/>
        <v>0</v>
      </c>
      <c r="V3" s="661">
        <f t="shared" si="2"/>
        <v>1.62</v>
      </c>
      <c r="W3" s="661">
        <f t="shared" si="2"/>
        <v>0.8600000000000001</v>
      </c>
      <c r="X3" s="661">
        <f t="shared" si="2"/>
        <v>5.5200000000000005</v>
      </c>
      <c r="Y3" s="661">
        <f t="shared" si="2"/>
        <v>21.62</v>
      </c>
      <c r="Z3" s="661">
        <f t="shared" si="2"/>
        <v>23.73</v>
      </c>
      <c r="AA3" s="661">
        <f t="shared" si="2"/>
        <v>29.610000000000003</v>
      </c>
      <c r="AB3" s="661">
        <f t="shared" si="2"/>
        <v>29.55</v>
      </c>
      <c r="AC3" s="661">
        <f t="shared" si="2"/>
        <v>17.170000000000002</v>
      </c>
      <c r="AD3" s="661">
        <f t="shared" si="2"/>
        <v>1.1299999999999999</v>
      </c>
      <c r="AE3" s="661">
        <f t="shared" si="2"/>
        <v>-21.29</v>
      </c>
      <c r="AF3" s="661">
        <f t="shared" si="2"/>
        <v>-39.870000000000005</v>
      </c>
      <c r="AG3" s="661">
        <f t="shared" si="2"/>
        <v>-64.36</v>
      </c>
      <c r="AH3" s="661">
        <f t="shared" si="2"/>
        <v>-54.75</v>
      </c>
      <c r="AI3" s="661">
        <f t="shared" si="2"/>
        <v>-36.83</v>
      </c>
      <c r="AJ3" s="661">
        <f t="shared" si="2"/>
        <v>-23.65</v>
      </c>
      <c r="AK3" s="661">
        <f t="shared" si="2"/>
        <v>1.4000000000000004</v>
      </c>
      <c r="AL3" s="661">
        <f t="shared" si="2"/>
        <v>9.2699999999999978</v>
      </c>
      <c r="AM3" s="661">
        <f t="shared" si="2"/>
        <v>8.629999999999999</v>
      </c>
      <c r="AN3" s="661">
        <f t="shared" si="2"/>
        <v>23.590000000000003</v>
      </c>
      <c r="AO3" s="661">
        <f t="shared" si="2"/>
        <v>60.330000000000005</v>
      </c>
      <c r="AP3" s="661">
        <f t="shared" si="2"/>
        <v>109.12</v>
      </c>
      <c r="AQ3" s="661">
        <f t="shared" si="2"/>
        <v>148.18</v>
      </c>
      <c r="AR3" s="661">
        <f t="shared" si="2"/>
        <v>153.19</v>
      </c>
      <c r="AS3" s="661">
        <f t="shared" si="2"/>
        <v>127.61000000000001</v>
      </c>
      <c r="AT3" s="661">
        <f t="shared" si="2"/>
        <v>88.240000000000009</v>
      </c>
      <c r="AU3" s="661">
        <f t="shared" si="2"/>
        <v>41.89</v>
      </c>
      <c r="AV3" s="661">
        <f t="shared" si="2"/>
        <v>35.54</v>
      </c>
      <c r="AW3" s="661">
        <f t="shared" si="2"/>
        <v>35.480000000000004</v>
      </c>
      <c r="AX3" s="661">
        <f t="shared" si="2"/>
        <v>31.700000000000006</v>
      </c>
      <c r="AY3" s="661">
        <f t="shared" si="2"/>
        <v>66.610000000000014</v>
      </c>
      <c r="AZ3" s="661">
        <f t="shared" si="2"/>
        <v>51.88</v>
      </c>
      <c r="BA3" s="661">
        <f t="shared" si="2"/>
        <v>35.300000000000004</v>
      </c>
      <c r="BB3" s="661" t="e">
        <f>+(BC3-AZ480)/3*2+AZ480+AY480</f>
        <v>#DIV/0!</v>
      </c>
      <c r="BC3" s="661" t="e">
        <f>Model_연결!Q52</f>
        <v>#DIV/0!</v>
      </c>
      <c r="BD3" s="661"/>
      <c r="BE3" s="661"/>
      <c r="BF3" s="661"/>
      <c r="BG3" s="661"/>
      <c r="BH3" s="661"/>
      <c r="BI3" s="661"/>
      <c r="BJ3" s="661"/>
    </row>
    <row r="4" spans="1:69">
      <c r="A4" s="2" t="s">
        <v>4403</v>
      </c>
      <c r="B4" s="2" t="str">
        <f>'#보고서'!$B$2</f>
        <v>A200470</v>
      </c>
      <c r="C4" s="658" t="s">
        <v>1</v>
      </c>
      <c r="F4" t="s">
        <v>5236</v>
      </c>
      <c r="G4" s="661">
        <f t="shared" ref="G4:BA4" si="3">G506+F506+E506+D506</f>
        <v>0</v>
      </c>
      <c r="H4" s="661">
        <f t="shared" si="3"/>
        <v>0</v>
      </c>
      <c r="I4" s="661">
        <f t="shared" si="3"/>
        <v>0</v>
      </c>
      <c r="J4" s="661">
        <f t="shared" si="3"/>
        <v>0</v>
      </c>
      <c r="K4" s="661">
        <f t="shared" si="3"/>
        <v>0</v>
      </c>
      <c r="L4" s="661">
        <f t="shared" si="3"/>
        <v>0</v>
      </c>
      <c r="M4" s="661">
        <f t="shared" si="3"/>
        <v>0</v>
      </c>
      <c r="N4" s="661">
        <f t="shared" si="3"/>
        <v>0</v>
      </c>
      <c r="O4" s="661">
        <f t="shared" si="3"/>
        <v>0</v>
      </c>
      <c r="P4" s="661">
        <f t="shared" si="3"/>
        <v>0</v>
      </c>
      <c r="Q4" s="661">
        <f t="shared" si="3"/>
        <v>0</v>
      </c>
      <c r="R4" s="661">
        <f t="shared" si="3"/>
        <v>0</v>
      </c>
      <c r="S4" s="661">
        <f t="shared" si="3"/>
        <v>0</v>
      </c>
      <c r="T4" s="661">
        <f t="shared" si="3"/>
        <v>0</v>
      </c>
      <c r="U4" s="661">
        <f t="shared" si="3"/>
        <v>0</v>
      </c>
      <c r="V4" s="661">
        <f t="shared" si="3"/>
        <v>46.87</v>
      </c>
      <c r="W4" s="661">
        <f t="shared" si="3"/>
        <v>85.789999999999992</v>
      </c>
      <c r="X4" s="661">
        <f t="shared" si="3"/>
        <v>93.199999999999989</v>
      </c>
      <c r="Y4" s="661">
        <f t="shared" si="3"/>
        <v>185.57</v>
      </c>
      <c r="Z4" s="661">
        <f t="shared" si="3"/>
        <v>72.490000000000009</v>
      </c>
      <c r="AA4" s="661">
        <f t="shared" si="3"/>
        <v>182.67</v>
      </c>
      <c r="AB4" s="661">
        <f t="shared" si="3"/>
        <v>181.79000000000002</v>
      </c>
      <c r="AC4" s="661">
        <f t="shared" si="3"/>
        <v>154.17000000000002</v>
      </c>
      <c r="AD4" s="661">
        <f t="shared" si="3"/>
        <v>151.13999999999999</v>
      </c>
      <c r="AE4" s="661">
        <f t="shared" si="3"/>
        <v>89.660000000000011</v>
      </c>
      <c r="AF4" s="661">
        <f t="shared" si="3"/>
        <v>69.360000000000014</v>
      </c>
      <c r="AG4" s="661">
        <f t="shared" si="3"/>
        <v>33.260000000000005</v>
      </c>
      <c r="AH4" s="661">
        <f t="shared" si="3"/>
        <v>59.230000000000004</v>
      </c>
      <c r="AI4" s="661">
        <f t="shared" si="3"/>
        <v>45.25</v>
      </c>
      <c r="AJ4" s="661">
        <f t="shared" si="3"/>
        <v>58.11999999999999</v>
      </c>
      <c r="AK4" s="661">
        <f t="shared" si="3"/>
        <v>66.72</v>
      </c>
      <c r="AL4" s="661">
        <f t="shared" si="3"/>
        <v>84.1</v>
      </c>
      <c r="AM4" s="661">
        <f t="shared" si="3"/>
        <v>79.72999999999999</v>
      </c>
      <c r="AN4" s="661">
        <f t="shared" si="3"/>
        <v>98.7</v>
      </c>
      <c r="AO4" s="661">
        <f t="shared" si="3"/>
        <v>149.06</v>
      </c>
      <c r="AP4" s="661">
        <f t="shared" si="3"/>
        <v>191.76999999999998</v>
      </c>
      <c r="AQ4" s="661">
        <f t="shared" si="3"/>
        <v>286.20999999999998</v>
      </c>
      <c r="AR4" s="661">
        <f t="shared" si="3"/>
        <v>295.02</v>
      </c>
      <c r="AS4" s="661">
        <f t="shared" si="3"/>
        <v>294.03000000000003</v>
      </c>
      <c r="AT4" s="661">
        <f t="shared" si="3"/>
        <v>241.84000000000003</v>
      </c>
      <c r="AU4" s="661">
        <f t="shared" si="3"/>
        <v>197.07</v>
      </c>
      <c r="AV4" s="661">
        <f t="shared" si="3"/>
        <v>189.75</v>
      </c>
      <c r="AW4" s="661">
        <f t="shared" si="3"/>
        <v>182.79</v>
      </c>
      <c r="AX4" s="661">
        <f t="shared" si="3"/>
        <v>178.26999999999998</v>
      </c>
      <c r="AY4" s="661">
        <f t="shared" si="3"/>
        <v>228.42</v>
      </c>
      <c r="AZ4" s="661">
        <f t="shared" si="3"/>
        <v>206.98000000000002</v>
      </c>
      <c r="BA4" s="661">
        <f t="shared" si="3"/>
        <v>197.07</v>
      </c>
      <c r="BB4" s="661" t="e">
        <f>+(BC4-AZ506)/3*2+AZ506+AY506</f>
        <v>#DIV/0!</v>
      </c>
      <c r="BC4" s="661" t="e">
        <f>Model_연결!Q9</f>
        <v>#DIV/0!</v>
      </c>
    </row>
    <row r="5" spans="1:69">
      <c r="A5" s="7" t="s">
        <v>4402</v>
      </c>
      <c r="B5" s="7" t="s">
        <v>5231</v>
      </c>
      <c r="C5" t="s">
        <v>711</v>
      </c>
      <c r="G5" s="660" t="e">
        <f t="shared" ref="G5:AL5" si="4">G4/G2</f>
        <v>#DIV/0!</v>
      </c>
      <c r="H5" s="660" t="e">
        <f t="shared" si="4"/>
        <v>#DIV/0!</v>
      </c>
      <c r="I5" s="660" t="e">
        <f t="shared" si="4"/>
        <v>#DIV/0!</v>
      </c>
      <c r="J5" s="660" t="e">
        <f t="shared" si="4"/>
        <v>#DIV/0!</v>
      </c>
      <c r="K5" s="660" t="e">
        <f t="shared" si="4"/>
        <v>#DIV/0!</v>
      </c>
      <c r="L5" s="660" t="e">
        <f t="shared" si="4"/>
        <v>#DIV/0!</v>
      </c>
      <c r="M5" s="660" t="e">
        <f t="shared" si="4"/>
        <v>#DIV/0!</v>
      </c>
      <c r="N5" s="660" t="e">
        <f t="shared" si="4"/>
        <v>#DIV/0!</v>
      </c>
      <c r="O5" s="660" t="e">
        <f t="shared" si="4"/>
        <v>#DIV/0!</v>
      </c>
      <c r="P5" s="660" t="e">
        <f t="shared" si="4"/>
        <v>#DIV/0!</v>
      </c>
      <c r="Q5" s="660" t="e">
        <f t="shared" si="4"/>
        <v>#DIV/0!</v>
      </c>
      <c r="R5" s="660" t="e">
        <f t="shared" si="4"/>
        <v>#DIV/0!</v>
      </c>
      <c r="S5" s="660" t="e">
        <f t="shared" si="4"/>
        <v>#DIV/0!</v>
      </c>
      <c r="T5" s="660" t="e">
        <f t="shared" si="4"/>
        <v>#DIV/0!</v>
      </c>
      <c r="U5" s="660" t="e">
        <f t="shared" si="4"/>
        <v>#DIV/0!</v>
      </c>
      <c r="V5" s="660">
        <f t="shared" si="4"/>
        <v>0.57971552257266545</v>
      </c>
      <c r="W5" s="660">
        <f t="shared" si="4"/>
        <v>0.55711409831807257</v>
      </c>
      <c r="X5" s="660">
        <f t="shared" si="4"/>
        <v>0.39530050472918515</v>
      </c>
      <c r="Y5" s="660">
        <f t="shared" si="4"/>
        <v>0.57028272894898591</v>
      </c>
      <c r="Z5" s="660">
        <f t="shared" si="4"/>
        <v>0.22658081455318355</v>
      </c>
      <c r="AA5" s="660">
        <f t="shared" si="4"/>
        <v>0.579573577003617</v>
      </c>
      <c r="AB5" s="660">
        <f t="shared" si="4"/>
        <v>0.6200627600791323</v>
      </c>
      <c r="AC5" s="660">
        <f t="shared" si="4"/>
        <v>0.58537418840414635</v>
      </c>
      <c r="AD5" s="660">
        <f t="shared" si="4"/>
        <v>0.63251726302573763</v>
      </c>
      <c r="AE5" s="660">
        <f t="shared" si="4"/>
        <v>0.41417220990391729</v>
      </c>
      <c r="AF5" s="660">
        <f t="shared" si="4"/>
        <v>0.36325547292343152</v>
      </c>
      <c r="AG5" s="660">
        <f t="shared" si="4"/>
        <v>0.19931683346317494</v>
      </c>
      <c r="AH5" s="660">
        <f t="shared" si="4"/>
        <v>0.38453548010127891</v>
      </c>
      <c r="AI5" s="660">
        <f t="shared" si="4"/>
        <v>0.28496756722715538</v>
      </c>
      <c r="AJ5" s="660">
        <f t="shared" si="4"/>
        <v>0.33608974729659391</v>
      </c>
      <c r="AK5" s="660">
        <f t="shared" si="4"/>
        <v>0.35251228403867491</v>
      </c>
      <c r="AL5" s="660">
        <f t="shared" si="4"/>
        <v>0.39769234406771642</v>
      </c>
      <c r="AM5" s="660">
        <f t="shared" ref="AM5:BR5" si="5">AM4/AM2</f>
        <v>0.35211765225455988</v>
      </c>
      <c r="AN5" s="660">
        <f t="shared" si="5"/>
        <v>0.3958767848548051</v>
      </c>
      <c r="AO5" s="660">
        <f t="shared" si="5"/>
        <v>0.47755742799474582</v>
      </c>
      <c r="AP5" s="660">
        <f t="shared" si="5"/>
        <v>0.47527819772485064</v>
      </c>
      <c r="AQ5" s="660">
        <f t="shared" si="5"/>
        <v>0.60747108139658279</v>
      </c>
      <c r="AR5" s="660">
        <f t="shared" si="5"/>
        <v>0.57380141981911892</v>
      </c>
      <c r="AS5" s="660">
        <f t="shared" si="5"/>
        <v>0.57013495695338556</v>
      </c>
      <c r="AT5" s="660">
        <f t="shared" si="5"/>
        <v>0.50412740765446518</v>
      </c>
      <c r="AU5" s="660">
        <f t="shared" si="5"/>
        <v>0.42072116308362334</v>
      </c>
      <c r="AV5" s="660">
        <f t="shared" si="5"/>
        <v>0.39372121010914218</v>
      </c>
      <c r="AW5" s="660">
        <f t="shared" si="5"/>
        <v>0.37204616230078769</v>
      </c>
      <c r="AX5" s="660">
        <f t="shared" si="5"/>
        <v>0.35936460580160057</v>
      </c>
      <c r="AY5" s="660">
        <f t="shared" si="5"/>
        <v>0.46023654570731998</v>
      </c>
      <c r="AZ5" s="660">
        <f t="shared" si="5"/>
        <v>0.43424806982208802</v>
      </c>
      <c r="BA5" s="660">
        <f t="shared" si="5"/>
        <v>0.42167540387290037</v>
      </c>
      <c r="BB5" s="660" t="e">
        <f t="shared" si="5"/>
        <v>#DIV/0!</v>
      </c>
      <c r="BC5" s="660" t="e">
        <f t="shared" si="5"/>
        <v>#DIV/0!</v>
      </c>
    </row>
    <row r="6" spans="1:69">
      <c r="A6" s="7" t="s">
        <v>2</v>
      </c>
      <c r="B6" s="7" t="s">
        <v>5235</v>
      </c>
      <c r="C6" t="s">
        <v>4398</v>
      </c>
      <c r="F6" t="s">
        <v>442</v>
      </c>
      <c r="G6">
        <f t="shared" ref="G6:BA6" si="6">G262</f>
        <v>0</v>
      </c>
      <c r="H6">
        <f t="shared" si="6"/>
        <v>0</v>
      </c>
      <c r="I6">
        <f t="shared" si="6"/>
        <v>0</v>
      </c>
      <c r="J6">
        <f t="shared" si="6"/>
        <v>0</v>
      </c>
      <c r="K6">
        <f t="shared" si="6"/>
        <v>0</v>
      </c>
      <c r="L6">
        <f t="shared" si="6"/>
        <v>0</v>
      </c>
      <c r="M6">
        <f t="shared" si="6"/>
        <v>0</v>
      </c>
      <c r="N6">
        <f t="shared" si="6"/>
        <v>0</v>
      </c>
      <c r="O6">
        <f t="shared" si="6"/>
        <v>0</v>
      </c>
      <c r="P6">
        <f t="shared" si="6"/>
        <v>0</v>
      </c>
      <c r="Q6">
        <f t="shared" si="6"/>
        <v>0</v>
      </c>
      <c r="R6">
        <f t="shared" si="6"/>
        <v>0</v>
      </c>
      <c r="S6">
        <f t="shared" si="6"/>
        <v>0</v>
      </c>
      <c r="T6">
        <f t="shared" si="6"/>
        <v>0</v>
      </c>
      <c r="U6">
        <f t="shared" si="6"/>
        <v>0</v>
      </c>
      <c r="V6">
        <f t="shared" si="6"/>
        <v>80.849999999999994</v>
      </c>
      <c r="W6">
        <f t="shared" si="6"/>
        <v>73.14</v>
      </c>
      <c r="X6">
        <f t="shared" si="6"/>
        <v>81.78</v>
      </c>
      <c r="Y6">
        <f t="shared" si="6"/>
        <v>89.63</v>
      </c>
      <c r="Z6">
        <f t="shared" si="6"/>
        <v>75.38</v>
      </c>
      <c r="AA6">
        <f t="shared" si="6"/>
        <v>68.39</v>
      </c>
      <c r="AB6">
        <f t="shared" si="6"/>
        <v>59.78</v>
      </c>
      <c r="AC6">
        <f t="shared" si="6"/>
        <v>59.82</v>
      </c>
      <c r="AD6">
        <f t="shared" si="6"/>
        <v>50.96</v>
      </c>
      <c r="AE6">
        <f t="shared" si="6"/>
        <v>45.92</v>
      </c>
      <c r="AF6">
        <f t="shared" si="6"/>
        <v>34.24</v>
      </c>
      <c r="AG6">
        <f t="shared" si="6"/>
        <v>35.75</v>
      </c>
      <c r="AH6">
        <f t="shared" si="6"/>
        <v>38.119999999999997</v>
      </c>
      <c r="AI6">
        <f t="shared" si="6"/>
        <v>50.68</v>
      </c>
      <c r="AJ6">
        <f t="shared" si="6"/>
        <v>48.38</v>
      </c>
      <c r="AK6">
        <f t="shared" si="6"/>
        <v>52.09</v>
      </c>
      <c r="AL6">
        <f t="shared" si="6"/>
        <v>60.32</v>
      </c>
      <c r="AM6">
        <f t="shared" si="6"/>
        <v>65.64</v>
      </c>
      <c r="AN6">
        <f t="shared" si="6"/>
        <v>71.27</v>
      </c>
      <c r="AO6">
        <f t="shared" si="6"/>
        <v>114.9</v>
      </c>
      <c r="AP6">
        <f t="shared" si="6"/>
        <v>151.68</v>
      </c>
      <c r="AQ6">
        <f t="shared" si="6"/>
        <v>133.30000000000001</v>
      </c>
      <c r="AR6">
        <f t="shared" si="6"/>
        <v>114.27</v>
      </c>
      <c r="AS6">
        <f t="shared" si="6"/>
        <v>116.47</v>
      </c>
      <c r="AT6">
        <f t="shared" si="6"/>
        <v>115.68</v>
      </c>
      <c r="AU6">
        <f t="shared" si="6"/>
        <v>121.99</v>
      </c>
      <c r="AV6">
        <f t="shared" si="6"/>
        <v>127.8</v>
      </c>
      <c r="AW6">
        <f t="shared" si="6"/>
        <v>125.84</v>
      </c>
      <c r="AX6">
        <f t="shared" si="6"/>
        <v>120.44</v>
      </c>
      <c r="AY6">
        <f t="shared" si="6"/>
        <v>122.23</v>
      </c>
      <c r="AZ6">
        <f t="shared" si="6"/>
        <v>108.13</v>
      </c>
      <c r="BA6">
        <f t="shared" si="6"/>
        <v>116.55</v>
      </c>
    </row>
    <row r="7" spans="1:69">
      <c r="A7" s="7" t="s">
        <v>3</v>
      </c>
      <c r="B7" s="7">
        <v>2009</v>
      </c>
      <c r="C7" t="s">
        <v>4397</v>
      </c>
      <c r="F7" t="s">
        <v>439</v>
      </c>
      <c r="G7">
        <f t="shared" ref="G7:BA7" si="7">G319</f>
        <v>0</v>
      </c>
      <c r="H7">
        <f t="shared" si="7"/>
        <v>0</v>
      </c>
      <c r="I7">
        <f t="shared" si="7"/>
        <v>0</v>
      </c>
      <c r="J7">
        <f t="shared" si="7"/>
        <v>0</v>
      </c>
      <c r="K7">
        <f t="shared" si="7"/>
        <v>0</v>
      </c>
      <c r="L7">
        <f t="shared" si="7"/>
        <v>0</v>
      </c>
      <c r="M7">
        <f t="shared" si="7"/>
        <v>0</v>
      </c>
      <c r="N7">
        <f t="shared" si="7"/>
        <v>0</v>
      </c>
      <c r="O7">
        <f t="shared" si="7"/>
        <v>0</v>
      </c>
      <c r="P7">
        <f t="shared" si="7"/>
        <v>0</v>
      </c>
      <c r="Q7">
        <f t="shared" si="7"/>
        <v>0</v>
      </c>
      <c r="R7">
        <f t="shared" si="7"/>
        <v>0</v>
      </c>
      <c r="S7">
        <f t="shared" si="7"/>
        <v>0</v>
      </c>
      <c r="T7">
        <f t="shared" si="7"/>
        <v>0</v>
      </c>
      <c r="U7">
        <f t="shared" si="7"/>
        <v>0</v>
      </c>
      <c r="V7">
        <f t="shared" si="7"/>
        <v>3.78</v>
      </c>
      <c r="W7">
        <f t="shared" si="7"/>
        <v>7.78</v>
      </c>
      <c r="X7">
        <f t="shared" si="7"/>
        <v>7.29</v>
      </c>
      <c r="Y7">
        <f t="shared" si="7"/>
        <v>16.309999999999999</v>
      </c>
      <c r="Z7">
        <f t="shared" si="7"/>
        <v>1.81</v>
      </c>
      <c r="AA7">
        <f t="shared" si="7"/>
        <v>-2.25</v>
      </c>
      <c r="AB7">
        <f t="shared" si="7"/>
        <v>-3.92</v>
      </c>
      <c r="AC7">
        <f t="shared" si="7"/>
        <v>-3.41</v>
      </c>
      <c r="AD7">
        <f t="shared" si="7"/>
        <v>-16.98</v>
      </c>
      <c r="AE7">
        <f t="shared" si="7"/>
        <v>-17.329999999999998</v>
      </c>
      <c r="AF7">
        <f t="shared" si="7"/>
        <v>-18.27</v>
      </c>
      <c r="AG7">
        <f t="shared" si="7"/>
        <v>-12.06</v>
      </c>
      <c r="AH7">
        <f t="shared" si="7"/>
        <v>-7.25</v>
      </c>
      <c r="AI7">
        <f t="shared" si="7"/>
        <v>3.18</v>
      </c>
      <c r="AJ7">
        <f t="shared" si="7"/>
        <v>-0.74</v>
      </c>
      <c r="AK7">
        <f t="shared" si="7"/>
        <v>5.48</v>
      </c>
      <c r="AL7">
        <f t="shared" si="7"/>
        <v>6.04</v>
      </c>
      <c r="AM7">
        <f t="shared" si="7"/>
        <v>8.68</v>
      </c>
      <c r="AN7">
        <f t="shared" si="7"/>
        <v>13.34</v>
      </c>
      <c r="AO7">
        <f t="shared" si="7"/>
        <v>43.71</v>
      </c>
      <c r="AP7">
        <f t="shared" si="7"/>
        <v>60.41</v>
      </c>
      <c r="AQ7">
        <f t="shared" si="7"/>
        <v>42.36</v>
      </c>
      <c r="AR7">
        <f t="shared" si="7"/>
        <v>25.98</v>
      </c>
      <c r="AS7">
        <f t="shared" si="7"/>
        <v>16.91</v>
      </c>
      <c r="AT7">
        <f t="shared" si="7"/>
        <v>21.77</v>
      </c>
      <c r="AU7">
        <f t="shared" si="7"/>
        <v>17.010000000000002</v>
      </c>
      <c r="AV7">
        <f t="shared" si="7"/>
        <v>19.29</v>
      </c>
      <c r="AW7">
        <f t="shared" si="7"/>
        <v>17.920000000000002</v>
      </c>
      <c r="AX7">
        <f t="shared" si="7"/>
        <v>17.43</v>
      </c>
      <c r="AY7">
        <f t="shared" si="7"/>
        <v>10.8</v>
      </c>
      <c r="AZ7">
        <f t="shared" si="7"/>
        <v>4.3</v>
      </c>
      <c r="BA7">
        <f t="shared" si="7"/>
        <v>13.1</v>
      </c>
      <c r="BB7" s="660"/>
      <c r="BC7" s="660"/>
    </row>
    <row r="8" spans="1:69">
      <c r="A8" s="3" t="s">
        <v>4</v>
      </c>
      <c r="B8" s="3" t="s">
        <v>5229</v>
      </c>
      <c r="C8" s="657" t="s">
        <v>5228</v>
      </c>
      <c r="G8" s="660" t="e">
        <f t="shared" ref="G8:BA8" si="8">G7/G6</f>
        <v>#DIV/0!</v>
      </c>
      <c r="H8" s="660" t="e">
        <f t="shared" si="8"/>
        <v>#DIV/0!</v>
      </c>
      <c r="I8" s="660" t="e">
        <f t="shared" si="8"/>
        <v>#DIV/0!</v>
      </c>
      <c r="J8" s="660" t="e">
        <f t="shared" si="8"/>
        <v>#DIV/0!</v>
      </c>
      <c r="K8" s="660" t="e">
        <f t="shared" si="8"/>
        <v>#DIV/0!</v>
      </c>
      <c r="L8" s="660" t="e">
        <f t="shared" si="8"/>
        <v>#DIV/0!</v>
      </c>
      <c r="M8" s="660" t="e">
        <f t="shared" si="8"/>
        <v>#DIV/0!</v>
      </c>
      <c r="N8" s="660" t="e">
        <f t="shared" si="8"/>
        <v>#DIV/0!</v>
      </c>
      <c r="O8" s="660" t="e">
        <f t="shared" si="8"/>
        <v>#DIV/0!</v>
      </c>
      <c r="P8" s="660" t="e">
        <f t="shared" si="8"/>
        <v>#DIV/0!</v>
      </c>
      <c r="Q8" s="660" t="e">
        <f t="shared" si="8"/>
        <v>#DIV/0!</v>
      </c>
      <c r="R8" s="660" t="e">
        <f t="shared" si="8"/>
        <v>#DIV/0!</v>
      </c>
      <c r="S8" s="660" t="e">
        <f t="shared" si="8"/>
        <v>#DIV/0!</v>
      </c>
      <c r="T8" s="660" t="e">
        <f t="shared" si="8"/>
        <v>#DIV/0!</v>
      </c>
      <c r="U8" s="660" t="e">
        <f t="shared" si="8"/>
        <v>#DIV/0!</v>
      </c>
      <c r="V8" s="660">
        <f t="shared" si="8"/>
        <v>4.6753246753246755E-2</v>
      </c>
      <c r="W8" s="660">
        <f t="shared" si="8"/>
        <v>0.10637134263057151</v>
      </c>
      <c r="X8" s="660">
        <f t="shared" si="8"/>
        <v>8.9141599413059422E-2</v>
      </c>
      <c r="Y8" s="660">
        <f t="shared" si="8"/>
        <v>0.18197032243668415</v>
      </c>
      <c r="Z8" s="660">
        <f t="shared" si="8"/>
        <v>2.4011674184133726E-2</v>
      </c>
      <c r="AA8" s="660">
        <f t="shared" si="8"/>
        <v>-3.2899546717356336E-2</v>
      </c>
      <c r="AB8" s="660">
        <f t="shared" si="8"/>
        <v>-6.5573770491803282E-2</v>
      </c>
      <c r="AC8" s="660">
        <f t="shared" si="8"/>
        <v>-5.7004346372450686E-2</v>
      </c>
      <c r="AD8" s="660">
        <f t="shared" si="8"/>
        <v>-0.33320251177394034</v>
      </c>
      <c r="AE8" s="660">
        <f t="shared" si="8"/>
        <v>-0.3773954703832752</v>
      </c>
      <c r="AF8" s="660">
        <f t="shared" si="8"/>
        <v>-0.53358644859813076</v>
      </c>
      <c r="AG8" s="660">
        <f t="shared" si="8"/>
        <v>-0.33734265734265734</v>
      </c>
      <c r="AH8" s="660">
        <f t="shared" si="8"/>
        <v>-0.19018887722980063</v>
      </c>
      <c r="AI8" s="660">
        <f t="shared" si="8"/>
        <v>6.2746645619573799E-2</v>
      </c>
      <c r="AJ8" s="660">
        <f t="shared" si="8"/>
        <v>-1.5295576684580404E-2</v>
      </c>
      <c r="AK8" s="660">
        <f t="shared" si="8"/>
        <v>0.10520253407563832</v>
      </c>
      <c r="AL8" s="660">
        <f t="shared" si="8"/>
        <v>0.10013262599469495</v>
      </c>
      <c r="AM8" s="660">
        <f t="shared" si="8"/>
        <v>0.13223644119439365</v>
      </c>
      <c r="AN8" s="660">
        <f t="shared" si="8"/>
        <v>0.18717552967588047</v>
      </c>
      <c r="AO8" s="660">
        <f t="shared" si="8"/>
        <v>0.38041775456919058</v>
      </c>
      <c r="AP8" s="660">
        <f t="shared" si="8"/>
        <v>0.39827267932489446</v>
      </c>
      <c r="AQ8" s="660">
        <f t="shared" si="8"/>
        <v>0.31777944486121529</v>
      </c>
      <c r="AR8" s="660">
        <f t="shared" si="8"/>
        <v>0.22735626148595434</v>
      </c>
      <c r="AS8" s="660">
        <f t="shared" si="8"/>
        <v>0.14518760195758565</v>
      </c>
      <c r="AT8" s="660">
        <f t="shared" si="8"/>
        <v>0.18819156293222683</v>
      </c>
      <c r="AU8" s="660">
        <f t="shared" si="8"/>
        <v>0.13943765882449383</v>
      </c>
      <c r="AV8" s="660">
        <f t="shared" si="8"/>
        <v>0.15093896713615024</v>
      </c>
      <c r="AW8" s="660">
        <f t="shared" si="8"/>
        <v>0.1424030514939606</v>
      </c>
      <c r="AX8" s="660">
        <f t="shared" si="8"/>
        <v>0.14471936233809365</v>
      </c>
      <c r="AY8" s="660">
        <f t="shared" si="8"/>
        <v>8.8358013580953937E-2</v>
      </c>
      <c r="AZ8" s="660">
        <f t="shared" si="8"/>
        <v>3.9766947193193382E-2</v>
      </c>
      <c r="BA8" s="660">
        <f t="shared" si="8"/>
        <v>0.1123981123981124</v>
      </c>
    </row>
    <row r="9" spans="1:69">
      <c r="A9" s="656" t="s">
        <v>4394</v>
      </c>
      <c r="C9" s="655"/>
    </row>
    <row r="10" spans="1:69">
      <c r="A10" s="654" t="s">
        <v>4393</v>
      </c>
      <c r="B10" s="654" t="s">
        <v>4392</v>
      </c>
      <c r="C10" s="654" t="s">
        <v>4391</v>
      </c>
      <c r="D10" s="653">
        <v>2009.03</v>
      </c>
      <c r="E10" s="653">
        <v>2009.06</v>
      </c>
      <c r="F10" s="653">
        <v>2009.09</v>
      </c>
      <c r="G10" s="653">
        <v>2009.12</v>
      </c>
      <c r="H10" s="653">
        <v>2010.03</v>
      </c>
      <c r="I10" s="653">
        <v>2010.06</v>
      </c>
      <c r="J10" s="653">
        <v>2010.09</v>
      </c>
      <c r="K10" s="653">
        <v>2010.12</v>
      </c>
      <c r="L10" s="653">
        <v>2011.03</v>
      </c>
      <c r="M10" s="653">
        <v>2011.06</v>
      </c>
      <c r="N10" s="653">
        <v>2011.09</v>
      </c>
      <c r="O10" s="653">
        <v>2011.12</v>
      </c>
      <c r="P10" s="653">
        <v>2012.03</v>
      </c>
      <c r="Q10" s="653">
        <v>2012.06</v>
      </c>
      <c r="R10" s="653">
        <v>2012.09</v>
      </c>
      <c r="S10" s="653">
        <v>2012.12</v>
      </c>
      <c r="T10" s="653">
        <v>2013.03</v>
      </c>
      <c r="U10" s="653">
        <v>2013.06</v>
      </c>
      <c r="V10" s="653">
        <v>2013.09</v>
      </c>
      <c r="W10" s="653">
        <v>2013.12</v>
      </c>
      <c r="X10" s="653">
        <v>2014.03</v>
      </c>
      <c r="Y10" s="653">
        <v>2014.06</v>
      </c>
      <c r="Z10" s="653">
        <v>2014.09</v>
      </c>
      <c r="AA10" s="653">
        <v>2014.12</v>
      </c>
      <c r="AB10" s="653">
        <v>2015.03</v>
      </c>
      <c r="AC10" s="653">
        <v>2015.06</v>
      </c>
      <c r="AD10" s="653">
        <v>2015.09</v>
      </c>
      <c r="AE10" s="653">
        <v>2015.12</v>
      </c>
      <c r="AF10" s="653">
        <v>2016.03</v>
      </c>
      <c r="AG10" s="653">
        <v>2016.06</v>
      </c>
      <c r="AH10" s="653">
        <v>2016.09</v>
      </c>
      <c r="AI10" s="653">
        <v>2016.12</v>
      </c>
      <c r="AJ10" s="653">
        <v>2017.03</v>
      </c>
      <c r="AK10" s="653">
        <v>2017.06</v>
      </c>
      <c r="AL10" s="653">
        <v>2017.09</v>
      </c>
      <c r="AM10" s="653">
        <v>2017.12</v>
      </c>
      <c r="AN10" s="653">
        <v>2018.03</v>
      </c>
      <c r="AO10" s="653">
        <v>2018.06</v>
      </c>
      <c r="AP10" s="653">
        <v>2018.09</v>
      </c>
      <c r="AQ10" s="653">
        <v>2018.12</v>
      </c>
      <c r="AR10" s="653">
        <v>2019.03</v>
      </c>
      <c r="AS10" s="653">
        <v>2019.06</v>
      </c>
      <c r="AT10" s="653">
        <v>2019.09</v>
      </c>
      <c r="AU10" s="653">
        <v>2019.12</v>
      </c>
      <c r="AV10" s="653">
        <v>2020.03</v>
      </c>
      <c r="AW10" s="653">
        <v>2020.06</v>
      </c>
      <c r="AX10" s="653">
        <v>2020.09</v>
      </c>
      <c r="AY10" s="653">
        <v>2020.12</v>
      </c>
      <c r="AZ10" s="653">
        <v>2021.03</v>
      </c>
      <c r="BA10" s="653">
        <v>2021.06</v>
      </c>
      <c r="BB10" s="653">
        <v>2021.09</v>
      </c>
      <c r="BC10" s="653">
        <v>2021.12</v>
      </c>
      <c r="BD10" s="653">
        <v>2022.03</v>
      </c>
      <c r="BE10" s="653">
        <v>2022.06</v>
      </c>
      <c r="BF10" s="653">
        <v>2022.09</v>
      </c>
      <c r="BG10" s="653">
        <v>2022.12</v>
      </c>
      <c r="BH10" s="653">
        <v>2023.03</v>
      </c>
      <c r="BI10" s="653">
        <v>2023.06</v>
      </c>
      <c r="BJ10" s="653">
        <v>2023.09</v>
      </c>
      <c r="BK10" s="653">
        <v>2023.12</v>
      </c>
      <c r="BL10" s="653">
        <v>2024.03</v>
      </c>
      <c r="BM10" s="653">
        <v>2024.06</v>
      </c>
      <c r="BN10" s="653">
        <v>2024.09</v>
      </c>
      <c r="BO10" s="653">
        <v>2024.12</v>
      </c>
      <c r="BP10" s="653">
        <v>2025.03</v>
      </c>
      <c r="BQ10" s="653">
        <v>2025.06</v>
      </c>
    </row>
    <row r="11" spans="1:69">
      <c r="A11" s="7" t="s">
        <v>4166</v>
      </c>
      <c r="B11" s="7" t="s">
        <v>288</v>
      </c>
      <c r="C11" s="7" t="s">
        <v>773</v>
      </c>
      <c r="G11">
        <v>643.21</v>
      </c>
      <c r="K11">
        <v>819.29</v>
      </c>
      <c r="O11">
        <v>792.82</v>
      </c>
      <c r="S11">
        <v>759.91</v>
      </c>
      <c r="W11">
        <v>694.92</v>
      </c>
      <c r="Y11">
        <v>662.91</v>
      </c>
      <c r="Z11">
        <v>600.48</v>
      </c>
      <c r="AA11">
        <v>638.62</v>
      </c>
      <c r="AB11">
        <v>633.11</v>
      </c>
      <c r="AC11">
        <v>635.52</v>
      </c>
      <c r="AD11">
        <v>607.70000000000005</v>
      </c>
      <c r="AE11">
        <v>571.51</v>
      </c>
      <c r="AF11">
        <v>549.01</v>
      </c>
      <c r="AG11">
        <v>517.79999999999995</v>
      </c>
      <c r="AH11">
        <v>505.96</v>
      </c>
      <c r="AI11">
        <v>494.14</v>
      </c>
      <c r="AJ11">
        <v>485.67</v>
      </c>
      <c r="AK11">
        <v>691.2</v>
      </c>
      <c r="AL11">
        <v>716.39</v>
      </c>
      <c r="AM11">
        <v>688.91</v>
      </c>
      <c r="AN11">
        <v>765.5</v>
      </c>
      <c r="AO11" s="652">
        <v>1049.8399999999999</v>
      </c>
      <c r="AP11" s="652">
        <v>1020.65</v>
      </c>
      <c r="AQ11" s="652">
        <v>1231.6199999999999</v>
      </c>
      <c r="AR11" s="652">
        <v>1165.81</v>
      </c>
      <c r="AS11" s="652">
        <v>1268.3399999999999</v>
      </c>
      <c r="AT11" s="652">
        <v>1296.47</v>
      </c>
      <c r="AU11" s="652">
        <v>1274.08</v>
      </c>
      <c r="AV11" s="652">
        <v>1262.01</v>
      </c>
      <c r="AW11" s="652">
        <v>1310.7</v>
      </c>
      <c r="AX11" s="652">
        <v>1289.55</v>
      </c>
      <c r="AY11" s="652">
        <v>1304.23</v>
      </c>
      <c r="AZ11" s="652">
        <v>1262.0999999999999</v>
      </c>
      <c r="BA11" s="652">
        <v>1208.8599999999999</v>
      </c>
      <c r="BB11" s="652">
        <v>1194.56</v>
      </c>
      <c r="BC11" s="652">
        <v>1160.6199999999999</v>
      </c>
      <c r="BD11" s="652">
        <v>1147.8499999999999</v>
      </c>
      <c r="BE11" s="652">
        <v>1136.58</v>
      </c>
      <c r="BF11" s="652">
        <v>1141.8800000000001</v>
      </c>
      <c r="BG11" s="652">
        <v>2141.4499999999998</v>
      </c>
      <c r="BH11" s="652">
        <v>2106.1799999999998</v>
      </c>
      <c r="BI11" s="652">
        <v>2139.31</v>
      </c>
      <c r="BJ11" s="652">
        <v>2106.2600000000002</v>
      </c>
      <c r="BK11" s="652">
        <v>2095.0500000000002</v>
      </c>
      <c r="BL11" s="652">
        <v>2031.28</v>
      </c>
      <c r="BM11" s="652">
        <v>1990.69</v>
      </c>
      <c r="BN11" s="652">
        <v>1872.23</v>
      </c>
      <c r="BO11" s="652">
        <v>1624.88</v>
      </c>
      <c r="BP11" s="652">
        <v>1520.69</v>
      </c>
      <c r="BQ11" s="652">
        <v>1549.88</v>
      </c>
    </row>
    <row r="12" spans="1:69">
      <c r="A12" s="7" t="s">
        <v>4165</v>
      </c>
      <c r="B12" s="7" t="s">
        <v>317</v>
      </c>
      <c r="C12" s="7" t="s">
        <v>773</v>
      </c>
      <c r="G12">
        <v>128.68</v>
      </c>
      <c r="K12">
        <v>166.58</v>
      </c>
      <c r="O12">
        <v>155.47</v>
      </c>
      <c r="S12">
        <v>72.75</v>
      </c>
      <c r="W12">
        <v>99</v>
      </c>
      <c r="Y12">
        <v>146.55000000000001</v>
      </c>
      <c r="Z12">
        <v>118.21</v>
      </c>
      <c r="AA12">
        <v>187.76</v>
      </c>
      <c r="AB12">
        <v>208.7</v>
      </c>
      <c r="AC12">
        <v>226.1</v>
      </c>
      <c r="AD12">
        <v>218.91</v>
      </c>
      <c r="AE12">
        <v>202.41</v>
      </c>
      <c r="AF12">
        <v>200.22</v>
      </c>
      <c r="AG12">
        <v>196.91</v>
      </c>
      <c r="AH12">
        <v>202.14</v>
      </c>
      <c r="AI12">
        <v>209.6</v>
      </c>
      <c r="AJ12">
        <v>213.65</v>
      </c>
      <c r="AK12">
        <v>257.63</v>
      </c>
      <c r="AL12">
        <v>276.14999999999998</v>
      </c>
      <c r="AM12">
        <v>228.54</v>
      </c>
      <c r="AN12">
        <v>251.01</v>
      </c>
      <c r="AO12">
        <v>292.47000000000003</v>
      </c>
      <c r="AP12">
        <v>189.69</v>
      </c>
      <c r="AQ12">
        <v>354.56</v>
      </c>
      <c r="AR12">
        <v>281.77999999999997</v>
      </c>
      <c r="AS12">
        <v>254.97</v>
      </c>
      <c r="AT12">
        <v>185.26</v>
      </c>
      <c r="AU12">
        <v>168.49</v>
      </c>
      <c r="AV12">
        <v>173.39</v>
      </c>
      <c r="AW12">
        <v>176.16</v>
      </c>
      <c r="AX12">
        <v>181.81</v>
      </c>
      <c r="AY12">
        <v>211.51</v>
      </c>
      <c r="AZ12">
        <v>197.8</v>
      </c>
      <c r="BA12">
        <v>180.85</v>
      </c>
      <c r="BB12">
        <v>220.26</v>
      </c>
      <c r="BC12">
        <v>212.39</v>
      </c>
      <c r="BD12">
        <v>231.68</v>
      </c>
      <c r="BE12">
        <v>232.25</v>
      </c>
      <c r="BF12">
        <v>262.29000000000002</v>
      </c>
      <c r="BG12">
        <v>377.54</v>
      </c>
      <c r="BH12">
        <v>350.47</v>
      </c>
      <c r="BI12">
        <v>418.82</v>
      </c>
      <c r="BJ12">
        <v>391.37</v>
      </c>
      <c r="BK12">
        <v>343.34</v>
      </c>
      <c r="BL12">
        <v>313.76</v>
      </c>
      <c r="BM12">
        <v>344.16</v>
      </c>
      <c r="BN12">
        <v>235.29</v>
      </c>
      <c r="BO12">
        <v>264.7</v>
      </c>
      <c r="BP12">
        <v>193.75</v>
      </c>
      <c r="BQ12">
        <v>561.75</v>
      </c>
    </row>
    <row r="13" spans="1:69">
      <c r="A13" s="7" t="s">
        <v>4164</v>
      </c>
      <c r="B13" s="7" t="s">
        <v>321</v>
      </c>
      <c r="C13" s="7" t="s">
        <v>773</v>
      </c>
      <c r="AC13">
        <v>2.62</v>
      </c>
      <c r="AD13">
        <v>3.6</v>
      </c>
      <c r="AE13">
        <v>4.2</v>
      </c>
      <c r="AF13">
        <v>1.97</v>
      </c>
      <c r="AG13">
        <v>1.04</v>
      </c>
      <c r="AH13">
        <v>0.87</v>
      </c>
      <c r="BG13">
        <v>83.17</v>
      </c>
      <c r="BH13">
        <v>73.59</v>
      </c>
      <c r="BI13">
        <v>46.91</v>
      </c>
      <c r="BJ13">
        <v>58.17</v>
      </c>
      <c r="BK13">
        <v>48.8</v>
      </c>
      <c r="BL13">
        <v>42.69</v>
      </c>
      <c r="BM13">
        <v>29.91</v>
      </c>
      <c r="BN13">
        <v>22.11</v>
      </c>
      <c r="BO13">
        <v>35.83</v>
      </c>
      <c r="BP13">
        <v>34.340000000000003</v>
      </c>
      <c r="BQ13">
        <v>40.11</v>
      </c>
    </row>
    <row r="14" spans="1:69">
      <c r="A14" s="7" t="s">
        <v>4390</v>
      </c>
      <c r="B14" s="7" t="s">
        <v>4162</v>
      </c>
      <c r="C14" s="7" t="s">
        <v>773</v>
      </c>
      <c r="BG14">
        <v>0.45</v>
      </c>
      <c r="BH14">
        <v>1.54</v>
      </c>
      <c r="BI14">
        <v>2.12</v>
      </c>
      <c r="BJ14">
        <v>3.16</v>
      </c>
      <c r="BK14">
        <v>6.09</v>
      </c>
      <c r="BL14">
        <v>5.47</v>
      </c>
      <c r="BM14">
        <v>3.57</v>
      </c>
      <c r="BN14">
        <v>0.32</v>
      </c>
      <c r="BO14">
        <v>0.41</v>
      </c>
      <c r="BQ14">
        <v>3.94</v>
      </c>
    </row>
    <row r="15" spans="1:69">
      <c r="A15" s="7" t="s">
        <v>4389</v>
      </c>
      <c r="B15" s="7" t="s">
        <v>4159</v>
      </c>
      <c r="C15" s="7" t="s">
        <v>773</v>
      </c>
      <c r="AE15">
        <v>1.63</v>
      </c>
      <c r="AF15">
        <v>0.74</v>
      </c>
      <c r="AG15">
        <v>0.19</v>
      </c>
      <c r="AH15">
        <v>0.16</v>
      </c>
      <c r="BG15">
        <v>3.14</v>
      </c>
      <c r="BH15">
        <v>2.5</v>
      </c>
      <c r="BI15">
        <v>2.67</v>
      </c>
      <c r="BJ15">
        <v>7.6</v>
      </c>
      <c r="BK15">
        <v>7.54</v>
      </c>
      <c r="BL15">
        <v>8.83</v>
      </c>
      <c r="BM15">
        <v>8.09</v>
      </c>
      <c r="BN15">
        <v>2.81</v>
      </c>
      <c r="BO15">
        <v>4.51</v>
      </c>
      <c r="BP15">
        <v>4</v>
      </c>
      <c r="BQ15">
        <v>2.99</v>
      </c>
    </row>
    <row r="16" spans="1:69">
      <c r="A16" s="7" t="s">
        <v>4388</v>
      </c>
      <c r="B16" s="7" t="s">
        <v>4156</v>
      </c>
      <c r="C16" s="7" t="s">
        <v>773</v>
      </c>
    </row>
    <row r="17" spans="1:69">
      <c r="A17" s="7" t="s">
        <v>4387</v>
      </c>
      <c r="B17" s="7" t="s">
        <v>4386</v>
      </c>
      <c r="C17" s="7" t="s">
        <v>773</v>
      </c>
      <c r="AC17">
        <v>2.62</v>
      </c>
      <c r="AD17">
        <v>3.6</v>
      </c>
      <c r="AE17">
        <v>2.54</v>
      </c>
      <c r="AF17">
        <v>1.2</v>
      </c>
      <c r="AG17">
        <v>0.83</v>
      </c>
      <c r="AH17">
        <v>0.7</v>
      </c>
      <c r="BG17">
        <v>70.180000000000007</v>
      </c>
      <c r="BH17">
        <v>63.63</v>
      </c>
      <c r="BI17">
        <v>39.619999999999997</v>
      </c>
      <c r="BJ17">
        <v>45.91</v>
      </c>
      <c r="BK17">
        <v>34.299999999999997</v>
      </c>
      <c r="BL17">
        <v>25.01</v>
      </c>
      <c r="BM17">
        <v>13.66</v>
      </c>
      <c r="BN17">
        <v>15.89</v>
      </c>
      <c r="BO17">
        <v>25.79</v>
      </c>
      <c r="BP17">
        <v>24.21</v>
      </c>
      <c r="BQ17">
        <v>26.89</v>
      </c>
    </row>
    <row r="18" spans="1:69">
      <c r="A18" s="7" t="s">
        <v>4385</v>
      </c>
      <c r="B18" s="7" t="s">
        <v>4150</v>
      </c>
      <c r="C18" s="7" t="s">
        <v>773</v>
      </c>
    </row>
    <row r="19" spans="1:69">
      <c r="A19" s="7" t="s">
        <v>4384</v>
      </c>
      <c r="B19" s="7" t="s">
        <v>4147</v>
      </c>
      <c r="C19" s="7" t="s">
        <v>773</v>
      </c>
      <c r="BG19">
        <v>9.24</v>
      </c>
      <c r="BH19">
        <v>5.39</v>
      </c>
      <c r="BI19">
        <v>2.5</v>
      </c>
      <c r="BJ19">
        <v>1.5</v>
      </c>
      <c r="BK19">
        <v>0.86</v>
      </c>
      <c r="BL19">
        <v>3.38</v>
      </c>
      <c r="BM19">
        <v>4.59</v>
      </c>
      <c r="BN19">
        <v>3.08</v>
      </c>
      <c r="BO19">
        <v>5.12</v>
      </c>
      <c r="BP19">
        <v>6.14</v>
      </c>
      <c r="BQ19">
        <v>6.3</v>
      </c>
    </row>
    <row r="20" spans="1:69">
      <c r="A20" s="7" t="s">
        <v>4383</v>
      </c>
      <c r="B20" s="7" t="s">
        <v>4382</v>
      </c>
      <c r="C20" s="7" t="s">
        <v>773</v>
      </c>
    </row>
    <row r="21" spans="1:69">
      <c r="A21" s="7" t="s">
        <v>4381</v>
      </c>
      <c r="B21" s="7" t="s">
        <v>4138</v>
      </c>
      <c r="C21" s="7" t="s">
        <v>773</v>
      </c>
    </row>
    <row r="22" spans="1:69">
      <c r="A22" s="7" t="s">
        <v>4380</v>
      </c>
      <c r="B22" s="7" t="s">
        <v>4135</v>
      </c>
      <c r="C22" s="7" t="s">
        <v>773</v>
      </c>
      <c r="AE22">
        <v>0.04</v>
      </c>
      <c r="AF22">
        <v>0.02</v>
      </c>
      <c r="AG22">
        <v>0.02</v>
      </c>
      <c r="AH22">
        <v>0</v>
      </c>
      <c r="BG22">
        <v>0.16</v>
      </c>
      <c r="BH22">
        <v>0.53</v>
      </c>
    </row>
    <row r="23" spans="1:69">
      <c r="A23" s="7" t="s">
        <v>4379</v>
      </c>
      <c r="B23" s="7" t="s">
        <v>4132</v>
      </c>
      <c r="C23" s="7" t="s">
        <v>773</v>
      </c>
    </row>
    <row r="24" spans="1:69">
      <c r="A24" s="7" t="s">
        <v>4378</v>
      </c>
      <c r="B24" s="7" t="s">
        <v>4129</v>
      </c>
      <c r="C24" s="7" t="s">
        <v>773</v>
      </c>
    </row>
    <row r="25" spans="1:69">
      <c r="A25" s="7" t="s">
        <v>4377</v>
      </c>
      <c r="B25" s="7" t="s">
        <v>4126</v>
      </c>
      <c r="C25" s="7" t="s">
        <v>773</v>
      </c>
    </row>
    <row r="26" spans="1:69">
      <c r="A26" s="7" t="s">
        <v>4123</v>
      </c>
      <c r="B26" s="7" t="s">
        <v>4122</v>
      </c>
      <c r="C26" s="7" t="s">
        <v>773</v>
      </c>
    </row>
    <row r="27" spans="1:69">
      <c r="A27" s="7" t="s">
        <v>4105</v>
      </c>
      <c r="B27" s="7" t="s">
        <v>345</v>
      </c>
      <c r="C27" s="7" t="s">
        <v>773</v>
      </c>
    </row>
    <row r="28" spans="1:69">
      <c r="A28" s="7" t="s">
        <v>4104</v>
      </c>
      <c r="B28" s="7" t="s">
        <v>3656</v>
      </c>
      <c r="C28" s="7" t="s">
        <v>773</v>
      </c>
    </row>
    <row r="29" spans="1:69">
      <c r="A29" s="7" t="s">
        <v>4103</v>
      </c>
      <c r="B29" s="7" t="s">
        <v>341</v>
      </c>
      <c r="C29" s="7" t="s">
        <v>773</v>
      </c>
    </row>
    <row r="30" spans="1:69">
      <c r="A30" s="7" t="s">
        <v>4102</v>
      </c>
      <c r="B30" s="7" t="s">
        <v>339</v>
      </c>
      <c r="C30" s="7" t="s">
        <v>773</v>
      </c>
    </row>
    <row r="31" spans="1:69">
      <c r="A31" s="7" t="s">
        <v>4101</v>
      </c>
      <c r="B31" s="7" t="s">
        <v>346</v>
      </c>
      <c r="C31" s="7" t="s">
        <v>773</v>
      </c>
      <c r="O31">
        <v>0.21</v>
      </c>
      <c r="Z31">
        <v>7.0000000000000007E-2</v>
      </c>
      <c r="AD31">
        <v>5</v>
      </c>
      <c r="AE31">
        <v>163</v>
      </c>
      <c r="AF31">
        <v>160</v>
      </c>
      <c r="AG31">
        <v>160</v>
      </c>
      <c r="AH31">
        <v>160</v>
      </c>
      <c r="AI31">
        <v>160</v>
      </c>
      <c r="AJ31">
        <v>180.3</v>
      </c>
      <c r="AK31">
        <v>113.2</v>
      </c>
      <c r="AL31">
        <v>25.32</v>
      </c>
      <c r="AM31">
        <v>50</v>
      </c>
      <c r="AN31">
        <v>50</v>
      </c>
      <c r="AW31">
        <v>0.3</v>
      </c>
      <c r="AX31">
        <v>0.33</v>
      </c>
      <c r="AY31">
        <v>18.170000000000002</v>
      </c>
      <c r="AZ31">
        <v>18.170000000000002</v>
      </c>
      <c r="BA31">
        <v>8.2899999999999991</v>
      </c>
      <c r="BB31">
        <v>8.2899999999999991</v>
      </c>
      <c r="BP31">
        <v>0.12</v>
      </c>
      <c r="BQ31">
        <v>0.12</v>
      </c>
    </row>
    <row r="32" spans="1:69">
      <c r="A32" s="7" t="s">
        <v>4100</v>
      </c>
      <c r="B32" s="7" t="s">
        <v>4099</v>
      </c>
      <c r="C32" s="7" t="s">
        <v>773</v>
      </c>
    </row>
    <row r="33" spans="1:69">
      <c r="A33" s="7" t="s">
        <v>4098</v>
      </c>
      <c r="B33" s="7" t="s">
        <v>4097</v>
      </c>
      <c r="C33" s="7" t="s">
        <v>773</v>
      </c>
    </row>
    <row r="34" spans="1:69">
      <c r="A34" s="7" t="s">
        <v>4096</v>
      </c>
      <c r="B34" s="7" t="s">
        <v>4095</v>
      </c>
      <c r="C34" s="7" t="s">
        <v>773</v>
      </c>
      <c r="AE34">
        <v>160</v>
      </c>
      <c r="AF34">
        <v>160</v>
      </c>
      <c r="AG34">
        <v>160</v>
      </c>
      <c r="AH34">
        <v>160</v>
      </c>
      <c r="AI34">
        <v>160</v>
      </c>
      <c r="AJ34">
        <v>180.3</v>
      </c>
      <c r="AK34">
        <v>113.2</v>
      </c>
      <c r="AL34">
        <v>25.32</v>
      </c>
      <c r="AM34">
        <v>50</v>
      </c>
      <c r="AN34">
        <v>50</v>
      </c>
      <c r="AW34">
        <v>0.3</v>
      </c>
      <c r="AX34">
        <v>0.3</v>
      </c>
      <c r="AY34">
        <v>0.3</v>
      </c>
      <c r="AZ34">
        <v>0.3</v>
      </c>
      <c r="BA34">
        <v>0.04</v>
      </c>
      <c r="BB34">
        <v>0.04</v>
      </c>
    </row>
    <row r="35" spans="1:69">
      <c r="A35" s="7" t="s">
        <v>4376</v>
      </c>
      <c r="B35" s="7" t="s">
        <v>4093</v>
      </c>
      <c r="C35" s="7" t="s">
        <v>773</v>
      </c>
      <c r="Z35">
        <v>7.0000000000000007E-2</v>
      </c>
      <c r="AD35">
        <v>5</v>
      </c>
      <c r="AE35">
        <v>3</v>
      </c>
      <c r="BP35">
        <v>0.12</v>
      </c>
      <c r="BQ35">
        <v>0.12</v>
      </c>
    </row>
    <row r="36" spans="1:69">
      <c r="A36" s="7" t="s">
        <v>4085</v>
      </c>
      <c r="B36" s="7" t="s">
        <v>4084</v>
      </c>
      <c r="C36" s="7" t="s">
        <v>773</v>
      </c>
    </row>
    <row r="37" spans="1:69">
      <c r="A37" s="7" t="s">
        <v>4083</v>
      </c>
      <c r="B37" s="7" t="s">
        <v>4082</v>
      </c>
      <c r="C37" s="7" t="s">
        <v>773</v>
      </c>
      <c r="O37">
        <v>0.21</v>
      </c>
    </row>
    <row r="38" spans="1:69">
      <c r="A38" s="7" t="s">
        <v>4081</v>
      </c>
      <c r="B38" s="7" t="s">
        <v>4080</v>
      </c>
      <c r="C38" s="7" t="s">
        <v>773</v>
      </c>
      <c r="AY38">
        <v>17.87</v>
      </c>
      <c r="AZ38">
        <v>17.87</v>
      </c>
      <c r="BA38">
        <v>8.25</v>
      </c>
      <c r="BB38">
        <v>8.25</v>
      </c>
    </row>
    <row r="39" spans="1:69">
      <c r="A39" s="7" t="s">
        <v>4375</v>
      </c>
      <c r="B39" s="7" t="s">
        <v>4072</v>
      </c>
      <c r="C39" s="7" t="s">
        <v>773</v>
      </c>
    </row>
    <row r="40" spans="1:69">
      <c r="A40" s="7" t="s">
        <v>4374</v>
      </c>
      <c r="B40" s="7" t="s">
        <v>4064</v>
      </c>
      <c r="C40" s="7" t="s">
        <v>773</v>
      </c>
      <c r="AX40">
        <v>0.03</v>
      </c>
    </row>
    <row r="41" spans="1:69">
      <c r="A41" s="7" t="s">
        <v>4062</v>
      </c>
      <c r="B41" s="7" t="s">
        <v>4061</v>
      </c>
      <c r="C41" s="7" t="s">
        <v>773</v>
      </c>
      <c r="G41">
        <v>54.06</v>
      </c>
      <c r="K41">
        <v>34.22</v>
      </c>
      <c r="O41">
        <v>10.66</v>
      </c>
      <c r="S41">
        <v>13.62</v>
      </c>
      <c r="W41">
        <v>14</v>
      </c>
      <c r="Y41">
        <v>18.45</v>
      </c>
      <c r="Z41">
        <v>12.15</v>
      </c>
      <c r="AA41">
        <v>14.5</v>
      </c>
      <c r="AB41">
        <v>10.210000000000001</v>
      </c>
      <c r="AC41">
        <v>12.21</v>
      </c>
      <c r="AD41">
        <v>17.09</v>
      </c>
      <c r="AE41">
        <v>11.17</v>
      </c>
      <c r="AF41">
        <v>11.29</v>
      </c>
      <c r="AG41">
        <v>8.56</v>
      </c>
      <c r="AH41">
        <v>8.82</v>
      </c>
      <c r="AI41">
        <v>9.51</v>
      </c>
      <c r="AJ41">
        <v>10.43</v>
      </c>
      <c r="AK41">
        <v>10.72</v>
      </c>
      <c r="AL41">
        <v>10.81</v>
      </c>
      <c r="AM41">
        <v>11.68</v>
      </c>
      <c r="AN41">
        <v>12.75</v>
      </c>
      <c r="AO41">
        <v>17.21</v>
      </c>
      <c r="AP41">
        <v>19.28</v>
      </c>
      <c r="AQ41">
        <v>17.809999999999999</v>
      </c>
      <c r="AR41">
        <v>15.56</v>
      </c>
      <c r="AS41">
        <v>15.79</v>
      </c>
      <c r="AT41">
        <v>15.05</v>
      </c>
      <c r="AU41">
        <v>17.79</v>
      </c>
      <c r="AV41">
        <v>18.59</v>
      </c>
      <c r="AW41">
        <v>22.82</v>
      </c>
      <c r="AX41">
        <v>11.62</v>
      </c>
      <c r="AY41">
        <v>13.2</v>
      </c>
      <c r="AZ41">
        <v>23.71</v>
      </c>
      <c r="BA41">
        <v>22.59</v>
      </c>
      <c r="BB41">
        <v>21.73</v>
      </c>
      <c r="BC41">
        <v>22.8</v>
      </c>
      <c r="BD41">
        <v>23.05</v>
      </c>
      <c r="BE41">
        <v>39.909999999999997</v>
      </c>
      <c r="BF41">
        <v>12.52</v>
      </c>
      <c r="BG41">
        <v>93.86</v>
      </c>
      <c r="BH41">
        <v>91.21</v>
      </c>
      <c r="BI41">
        <v>74.959999999999994</v>
      </c>
      <c r="BJ41">
        <v>45.66</v>
      </c>
      <c r="BK41">
        <v>60.79</v>
      </c>
      <c r="BL41">
        <v>101.18</v>
      </c>
      <c r="BM41">
        <v>65.59</v>
      </c>
      <c r="BN41">
        <v>50.65</v>
      </c>
      <c r="BO41">
        <v>79.760000000000005</v>
      </c>
      <c r="BP41">
        <v>74.099999999999994</v>
      </c>
      <c r="BQ41">
        <v>78.650000000000006</v>
      </c>
    </row>
    <row r="42" spans="1:69">
      <c r="A42" s="7" t="s">
        <v>4373</v>
      </c>
      <c r="B42" s="7" t="s">
        <v>4059</v>
      </c>
      <c r="C42" s="7" t="s">
        <v>773</v>
      </c>
      <c r="G42">
        <v>53.86</v>
      </c>
      <c r="K42">
        <v>33.97</v>
      </c>
      <c r="O42">
        <v>10.09</v>
      </c>
      <c r="S42">
        <v>13.07</v>
      </c>
      <c r="W42">
        <v>13.25</v>
      </c>
      <c r="Y42">
        <v>15.12</v>
      </c>
      <c r="Z42">
        <v>11.81</v>
      </c>
      <c r="AA42">
        <v>10.84</v>
      </c>
      <c r="AB42">
        <v>9.6999999999999993</v>
      </c>
      <c r="AC42">
        <v>11.56</v>
      </c>
      <c r="AD42">
        <v>16.600000000000001</v>
      </c>
      <c r="AE42">
        <v>9.5299999999999994</v>
      </c>
      <c r="AF42">
        <v>8.24</v>
      </c>
      <c r="AG42">
        <v>6.8</v>
      </c>
      <c r="AH42">
        <v>6.86</v>
      </c>
      <c r="AI42">
        <v>9.06</v>
      </c>
      <c r="AJ42">
        <v>9.5299999999999994</v>
      </c>
      <c r="AK42">
        <v>10.28</v>
      </c>
      <c r="AL42">
        <v>10.4</v>
      </c>
      <c r="AM42">
        <v>11.33</v>
      </c>
      <c r="AN42">
        <v>12.1</v>
      </c>
      <c r="AO42">
        <v>17.03</v>
      </c>
      <c r="AP42">
        <v>19.28</v>
      </c>
      <c r="AQ42">
        <v>17.739999999999998</v>
      </c>
      <c r="AS42">
        <v>15.78</v>
      </c>
      <c r="AT42">
        <v>15.04</v>
      </c>
      <c r="AU42">
        <v>17.77</v>
      </c>
      <c r="AV42">
        <v>17.13</v>
      </c>
      <c r="AW42">
        <v>22.81</v>
      </c>
      <c r="AX42">
        <v>11.54</v>
      </c>
      <c r="AY42">
        <v>13.13</v>
      </c>
      <c r="AZ42">
        <v>21.54</v>
      </c>
      <c r="BA42">
        <v>22.55</v>
      </c>
      <c r="BB42">
        <v>21.72</v>
      </c>
      <c r="BC42">
        <v>22.68</v>
      </c>
      <c r="BE42">
        <v>19.36</v>
      </c>
      <c r="BF42">
        <v>12.19</v>
      </c>
      <c r="BG42">
        <v>93.09</v>
      </c>
      <c r="BH42">
        <v>85.04</v>
      </c>
      <c r="BI42">
        <v>66.69</v>
      </c>
      <c r="BJ42">
        <v>43.47</v>
      </c>
      <c r="BK42">
        <v>59.66</v>
      </c>
      <c r="BL42">
        <v>86.52</v>
      </c>
      <c r="BM42">
        <v>63.62</v>
      </c>
      <c r="BN42">
        <v>49.16</v>
      </c>
      <c r="BO42">
        <v>72.95</v>
      </c>
      <c r="BP42">
        <v>66.41</v>
      </c>
      <c r="BQ42">
        <v>76.790000000000006</v>
      </c>
    </row>
    <row r="43" spans="1:69">
      <c r="A43" s="7" t="s">
        <v>4372</v>
      </c>
      <c r="B43" s="7" t="s">
        <v>4371</v>
      </c>
      <c r="C43" s="7" t="s">
        <v>773</v>
      </c>
      <c r="G43">
        <v>0.05</v>
      </c>
      <c r="K43">
        <v>0.04</v>
      </c>
      <c r="O43">
        <v>0.01</v>
      </c>
      <c r="S43">
        <v>0</v>
      </c>
      <c r="Y43">
        <v>3.04</v>
      </c>
      <c r="AA43">
        <v>3.39</v>
      </c>
      <c r="AC43">
        <v>0.01</v>
      </c>
      <c r="AE43">
        <v>1.1000000000000001</v>
      </c>
      <c r="AF43">
        <v>1.1000000000000001</v>
      </c>
      <c r="AG43">
        <v>1.23</v>
      </c>
      <c r="AH43">
        <v>1.1000000000000001</v>
      </c>
      <c r="AO43">
        <v>0.02</v>
      </c>
      <c r="AQ43">
        <v>0</v>
      </c>
      <c r="AV43">
        <v>1.41</v>
      </c>
      <c r="AZ43">
        <v>2.1</v>
      </c>
      <c r="BB43">
        <v>0</v>
      </c>
      <c r="BG43">
        <v>0.01</v>
      </c>
      <c r="BH43">
        <v>5.36</v>
      </c>
      <c r="BI43">
        <v>7.41</v>
      </c>
      <c r="BJ43">
        <v>1.23</v>
      </c>
      <c r="BK43">
        <v>0.01</v>
      </c>
      <c r="BL43">
        <v>13.73</v>
      </c>
      <c r="BM43">
        <v>0.01</v>
      </c>
      <c r="BO43">
        <v>4.8899999999999997</v>
      </c>
      <c r="BP43">
        <v>5.83</v>
      </c>
      <c r="BQ43">
        <v>0.06</v>
      </c>
    </row>
    <row r="44" spans="1:69">
      <c r="A44" s="7" t="s">
        <v>4370</v>
      </c>
      <c r="B44" s="7" t="s">
        <v>4026</v>
      </c>
      <c r="C44" s="7" t="s">
        <v>773</v>
      </c>
    </row>
    <row r="45" spans="1:69">
      <c r="A45" s="7" t="s">
        <v>4369</v>
      </c>
      <c r="B45" s="7" t="s">
        <v>4021</v>
      </c>
      <c r="C45" s="7" t="s">
        <v>773</v>
      </c>
      <c r="G45">
        <v>0.15</v>
      </c>
      <c r="K45">
        <v>0.21</v>
      </c>
      <c r="O45">
        <v>0.55000000000000004</v>
      </c>
      <c r="S45">
        <v>0.55000000000000004</v>
      </c>
      <c r="W45">
        <v>0.75</v>
      </c>
      <c r="Y45">
        <v>0.3</v>
      </c>
      <c r="Z45">
        <v>0.34</v>
      </c>
      <c r="AA45">
        <v>0.26</v>
      </c>
      <c r="AB45">
        <v>0.51</v>
      </c>
      <c r="AC45">
        <v>0.64</v>
      </c>
      <c r="AD45">
        <v>0.49</v>
      </c>
      <c r="AE45">
        <v>0.54</v>
      </c>
      <c r="AF45">
        <v>0.96</v>
      </c>
      <c r="AG45">
        <v>0.53</v>
      </c>
      <c r="AH45">
        <v>0.86</v>
      </c>
      <c r="AI45">
        <v>0.45</v>
      </c>
      <c r="AJ45">
        <v>0.9</v>
      </c>
      <c r="AK45">
        <v>0.44</v>
      </c>
      <c r="AL45">
        <v>0.41</v>
      </c>
      <c r="AM45">
        <v>0.35</v>
      </c>
      <c r="AN45">
        <v>0.65</v>
      </c>
      <c r="AO45">
        <v>0.16</v>
      </c>
      <c r="AQ45">
        <v>7.0000000000000007E-2</v>
      </c>
      <c r="AU45">
        <v>0.03</v>
      </c>
      <c r="AV45">
        <v>0.05</v>
      </c>
      <c r="AX45">
        <v>0.08</v>
      </c>
      <c r="AY45">
        <v>0.04</v>
      </c>
      <c r="AZ45">
        <v>0.04</v>
      </c>
      <c r="BB45">
        <v>0.01</v>
      </c>
      <c r="BC45">
        <v>0.09</v>
      </c>
      <c r="BI45">
        <v>0.05</v>
      </c>
      <c r="BJ45">
        <v>0.15</v>
      </c>
      <c r="BK45">
        <v>0.3</v>
      </c>
      <c r="BL45">
        <v>0.12</v>
      </c>
      <c r="BM45">
        <v>1.1399999999999999</v>
      </c>
      <c r="BN45">
        <v>0.66</v>
      </c>
      <c r="BO45">
        <v>0.12</v>
      </c>
      <c r="BP45">
        <v>0.06</v>
      </c>
    </row>
    <row r="46" spans="1:69">
      <c r="A46" s="7" t="s">
        <v>4368</v>
      </c>
      <c r="B46" s="7" t="s">
        <v>4016</v>
      </c>
      <c r="C46" s="7" t="s">
        <v>773</v>
      </c>
      <c r="AY46">
        <v>0.03</v>
      </c>
      <c r="AZ46">
        <v>0.03</v>
      </c>
      <c r="BC46">
        <v>0.03</v>
      </c>
      <c r="BG46">
        <v>0.76</v>
      </c>
      <c r="BH46">
        <v>0.81</v>
      </c>
      <c r="BI46">
        <v>0.81</v>
      </c>
      <c r="BJ46">
        <v>0.81</v>
      </c>
      <c r="BK46">
        <v>0.81</v>
      </c>
      <c r="BL46">
        <v>0.81</v>
      </c>
      <c r="BM46">
        <v>0.82</v>
      </c>
      <c r="BN46">
        <v>0.82</v>
      </c>
      <c r="BO46">
        <v>1.8</v>
      </c>
      <c r="BP46">
        <v>1.8</v>
      </c>
      <c r="BQ46">
        <v>1.8</v>
      </c>
    </row>
    <row r="47" spans="1:69">
      <c r="A47" s="7" t="s">
        <v>4367</v>
      </c>
      <c r="B47" s="7" t="s">
        <v>4013</v>
      </c>
      <c r="C47" s="7" t="s">
        <v>773</v>
      </c>
      <c r="AF47">
        <v>0.99</v>
      </c>
      <c r="AR47">
        <v>15.56</v>
      </c>
      <c r="AS47">
        <v>0.01</v>
      </c>
      <c r="AT47">
        <v>0.01</v>
      </c>
      <c r="AW47">
        <v>0</v>
      </c>
      <c r="BA47">
        <v>0.04</v>
      </c>
      <c r="BD47">
        <v>23.05</v>
      </c>
      <c r="BE47">
        <v>20.55</v>
      </c>
      <c r="BF47">
        <v>0.33</v>
      </c>
    </row>
    <row r="48" spans="1:69">
      <c r="A48" s="7" t="s">
        <v>4011</v>
      </c>
      <c r="B48" s="7" t="s">
        <v>4010</v>
      </c>
      <c r="C48" s="7" t="s">
        <v>773</v>
      </c>
      <c r="S48">
        <v>0.67</v>
      </c>
      <c r="Y48">
        <v>0.23</v>
      </c>
      <c r="AD48">
        <v>0.81</v>
      </c>
      <c r="AE48">
        <v>0.99</v>
      </c>
      <c r="AF48">
        <v>0.06</v>
      </c>
      <c r="AG48">
        <v>0.23</v>
      </c>
      <c r="AH48">
        <v>0.28000000000000003</v>
      </c>
      <c r="AI48">
        <v>0.44</v>
      </c>
      <c r="AJ48">
        <v>0.48</v>
      </c>
      <c r="AK48">
        <v>0.21</v>
      </c>
      <c r="AL48">
        <v>0.34</v>
      </c>
      <c r="AM48">
        <v>0.47</v>
      </c>
      <c r="AN48">
        <v>0.56999999999999995</v>
      </c>
      <c r="AO48">
        <v>0.28999999999999998</v>
      </c>
      <c r="AP48">
        <v>0.38</v>
      </c>
      <c r="BC48">
        <v>0.76</v>
      </c>
      <c r="BD48">
        <v>0.76</v>
      </c>
      <c r="BG48">
        <v>3.18</v>
      </c>
      <c r="BH48">
        <v>2.98</v>
      </c>
      <c r="BI48">
        <v>3.11</v>
      </c>
      <c r="BJ48">
        <v>3.11</v>
      </c>
      <c r="BK48">
        <v>0.84</v>
      </c>
      <c r="BL48">
        <v>0.84</v>
      </c>
      <c r="BM48">
        <v>0.35</v>
      </c>
      <c r="BN48">
        <v>0.63</v>
      </c>
      <c r="BO48">
        <v>0.84</v>
      </c>
      <c r="BP48">
        <v>0.93</v>
      </c>
      <c r="BQ48">
        <v>0.14000000000000001</v>
      </c>
    </row>
    <row r="49" spans="1:69">
      <c r="A49" s="7" t="s">
        <v>4366</v>
      </c>
      <c r="B49" s="7" t="s">
        <v>3558</v>
      </c>
      <c r="C49" s="7" t="s">
        <v>773</v>
      </c>
    </row>
    <row r="50" spans="1:69">
      <c r="A50" s="7" t="s">
        <v>4007</v>
      </c>
      <c r="B50" s="7" t="s">
        <v>3554</v>
      </c>
      <c r="C50" s="7" t="s">
        <v>773</v>
      </c>
    </row>
    <row r="51" spans="1:69">
      <c r="A51" s="7" t="s">
        <v>4006</v>
      </c>
      <c r="B51" s="7" t="s">
        <v>3552</v>
      </c>
      <c r="C51" s="7" t="s">
        <v>773</v>
      </c>
    </row>
    <row r="52" spans="1:69">
      <c r="A52" s="7" t="s">
        <v>4005</v>
      </c>
      <c r="B52" s="7" t="s">
        <v>4004</v>
      </c>
      <c r="C52" s="7" t="s">
        <v>773</v>
      </c>
      <c r="G52">
        <v>3.92</v>
      </c>
      <c r="K52">
        <v>3.98</v>
      </c>
      <c r="O52">
        <v>5.31</v>
      </c>
      <c r="S52">
        <v>3.93</v>
      </c>
      <c r="W52">
        <v>2.31</v>
      </c>
      <c r="Y52">
        <v>2.29</v>
      </c>
      <c r="Z52">
        <v>2.0499999999999998</v>
      </c>
      <c r="AA52">
        <v>2.35</v>
      </c>
      <c r="AB52">
        <v>2.0299999999999998</v>
      </c>
      <c r="AC52">
        <v>3.22</v>
      </c>
      <c r="AD52">
        <v>3.04</v>
      </c>
      <c r="AE52">
        <v>1.56</v>
      </c>
      <c r="AF52">
        <v>0.77</v>
      </c>
      <c r="AG52">
        <v>0.76</v>
      </c>
      <c r="AH52">
        <v>0.64</v>
      </c>
      <c r="AI52">
        <v>1.28</v>
      </c>
      <c r="AJ52">
        <v>1.27</v>
      </c>
      <c r="AK52">
        <v>18.14</v>
      </c>
      <c r="AL52">
        <v>36.51</v>
      </c>
      <c r="AM52">
        <v>5.87</v>
      </c>
      <c r="AN52">
        <v>8.81</v>
      </c>
      <c r="AO52">
        <v>28.15</v>
      </c>
      <c r="AP52">
        <v>12.38</v>
      </c>
      <c r="AQ52">
        <v>8.26</v>
      </c>
      <c r="AR52">
        <v>6.31</v>
      </c>
      <c r="AS52">
        <v>17.690000000000001</v>
      </c>
      <c r="AT52">
        <v>15.16</v>
      </c>
      <c r="AU52">
        <v>6.88</v>
      </c>
      <c r="AV52">
        <v>5.14</v>
      </c>
      <c r="AW52">
        <v>11.97</v>
      </c>
      <c r="AX52">
        <v>3.37</v>
      </c>
      <c r="AY52">
        <v>4.37</v>
      </c>
      <c r="AZ52">
        <v>3.15</v>
      </c>
      <c r="BA52">
        <v>2.76</v>
      </c>
      <c r="BB52">
        <v>1.37</v>
      </c>
      <c r="BC52">
        <v>3.01</v>
      </c>
      <c r="BD52">
        <v>5.58</v>
      </c>
      <c r="BE52">
        <v>4.03</v>
      </c>
      <c r="BF52">
        <v>148.59</v>
      </c>
      <c r="BG52">
        <v>15.26</v>
      </c>
      <c r="BH52">
        <v>23.42</v>
      </c>
      <c r="BI52">
        <v>8.56</v>
      </c>
      <c r="BJ52">
        <v>13.83</v>
      </c>
      <c r="BK52">
        <v>15.54</v>
      </c>
      <c r="BL52">
        <v>19.36</v>
      </c>
      <c r="BM52">
        <v>7.57</v>
      </c>
      <c r="BN52">
        <v>9.5399999999999991</v>
      </c>
      <c r="BO52">
        <v>6.66</v>
      </c>
      <c r="BP52">
        <v>6.7</v>
      </c>
      <c r="BQ52">
        <v>21.56</v>
      </c>
    </row>
    <row r="53" spans="1:69">
      <c r="A53" s="7" t="s">
        <v>4365</v>
      </c>
      <c r="B53" s="7" t="s">
        <v>4364</v>
      </c>
      <c r="C53" s="7" t="s">
        <v>773</v>
      </c>
      <c r="G53">
        <v>0</v>
      </c>
      <c r="K53">
        <v>0</v>
      </c>
      <c r="AC53">
        <v>0.05</v>
      </c>
      <c r="AD53">
        <v>1.5</v>
      </c>
      <c r="AE53">
        <v>0.11</v>
      </c>
      <c r="AI53">
        <v>0.22</v>
      </c>
      <c r="AK53">
        <v>0</v>
      </c>
      <c r="AL53">
        <v>33.19</v>
      </c>
      <c r="BG53">
        <v>4.37</v>
      </c>
      <c r="BH53">
        <v>9.1199999999999992</v>
      </c>
      <c r="BI53">
        <v>0.41</v>
      </c>
      <c r="BJ53">
        <v>0.5</v>
      </c>
      <c r="BK53">
        <v>0.4</v>
      </c>
      <c r="BL53">
        <v>10.72</v>
      </c>
      <c r="BM53">
        <v>0.37</v>
      </c>
      <c r="BN53">
        <v>4.26</v>
      </c>
      <c r="BO53">
        <v>4.84</v>
      </c>
      <c r="BP53">
        <v>4.99</v>
      </c>
      <c r="BQ53">
        <v>3.46</v>
      </c>
    </row>
    <row r="54" spans="1:69">
      <c r="A54" s="7" t="s">
        <v>3997</v>
      </c>
      <c r="B54" s="7" t="s">
        <v>3996</v>
      </c>
      <c r="C54" s="7" t="s">
        <v>773</v>
      </c>
      <c r="K54">
        <v>3.12</v>
      </c>
      <c r="O54">
        <v>4.5199999999999996</v>
      </c>
      <c r="S54">
        <v>3.15</v>
      </c>
      <c r="W54">
        <v>1.46</v>
      </c>
      <c r="Y54">
        <v>1.82</v>
      </c>
      <c r="Z54">
        <v>1.83</v>
      </c>
      <c r="AA54">
        <v>1.6</v>
      </c>
      <c r="AB54">
        <v>1.45</v>
      </c>
      <c r="AC54">
        <v>2.84</v>
      </c>
      <c r="AD54">
        <v>1.4</v>
      </c>
      <c r="AE54">
        <v>0.96</v>
      </c>
      <c r="AF54">
        <v>0.38</v>
      </c>
      <c r="AG54">
        <v>0.51</v>
      </c>
      <c r="AH54">
        <v>0.53</v>
      </c>
      <c r="AI54">
        <v>0.72</v>
      </c>
      <c r="AJ54">
        <v>1.03</v>
      </c>
      <c r="AK54">
        <v>17.940000000000001</v>
      </c>
      <c r="AL54">
        <v>3.1</v>
      </c>
      <c r="AM54">
        <v>4.9400000000000004</v>
      </c>
      <c r="AQ54">
        <v>7.74</v>
      </c>
      <c r="AU54">
        <v>6.41</v>
      </c>
      <c r="AV54">
        <v>4.5199999999999996</v>
      </c>
      <c r="AX54">
        <v>3</v>
      </c>
      <c r="AY54">
        <v>3.72</v>
      </c>
      <c r="AZ54">
        <v>2.68</v>
      </c>
      <c r="BB54">
        <v>0.84</v>
      </c>
      <c r="BC54">
        <v>2.27</v>
      </c>
      <c r="BG54">
        <v>9.44</v>
      </c>
      <c r="BH54">
        <v>13.24</v>
      </c>
      <c r="BI54">
        <v>7.3</v>
      </c>
      <c r="BJ54">
        <v>12.52</v>
      </c>
      <c r="BK54">
        <v>13.31</v>
      </c>
      <c r="BL54">
        <v>7.47</v>
      </c>
      <c r="BM54">
        <v>5.96</v>
      </c>
      <c r="BN54">
        <v>4.6900000000000004</v>
      </c>
      <c r="BQ54">
        <v>16.98</v>
      </c>
    </row>
    <row r="55" spans="1:69">
      <c r="A55" s="7" t="s">
        <v>4363</v>
      </c>
      <c r="B55" s="7" t="s">
        <v>3994</v>
      </c>
      <c r="C55" s="7" t="s">
        <v>773</v>
      </c>
      <c r="G55">
        <v>1.19</v>
      </c>
      <c r="K55">
        <v>0.86</v>
      </c>
      <c r="O55">
        <v>0.79</v>
      </c>
      <c r="S55">
        <v>0.78</v>
      </c>
      <c r="W55">
        <v>0.85</v>
      </c>
      <c r="Y55">
        <v>0.47</v>
      </c>
      <c r="Z55">
        <v>0.22</v>
      </c>
      <c r="AA55">
        <v>0.75</v>
      </c>
      <c r="AB55">
        <v>0.57999999999999996</v>
      </c>
      <c r="AC55">
        <v>0.33</v>
      </c>
      <c r="AD55">
        <v>0.14000000000000001</v>
      </c>
      <c r="AE55">
        <v>0.49</v>
      </c>
      <c r="AF55">
        <v>0.39</v>
      </c>
      <c r="AG55">
        <v>0.26</v>
      </c>
      <c r="AH55">
        <v>0.11</v>
      </c>
      <c r="AI55">
        <v>0.34</v>
      </c>
      <c r="AJ55">
        <v>0.23</v>
      </c>
      <c r="AK55">
        <v>0.19</v>
      </c>
      <c r="AL55">
        <v>0.23</v>
      </c>
      <c r="AM55">
        <v>0.93</v>
      </c>
      <c r="AQ55">
        <v>0.52</v>
      </c>
      <c r="AU55">
        <v>0.47</v>
      </c>
      <c r="AV55">
        <v>0.62</v>
      </c>
      <c r="AX55">
        <v>0.38</v>
      </c>
      <c r="AY55">
        <v>0.66</v>
      </c>
      <c r="AZ55">
        <v>0.47</v>
      </c>
      <c r="BB55">
        <v>0.54</v>
      </c>
      <c r="BC55">
        <v>0.74</v>
      </c>
      <c r="BG55">
        <v>1.46</v>
      </c>
      <c r="BH55">
        <v>1.07</v>
      </c>
      <c r="BI55">
        <v>0.86</v>
      </c>
      <c r="BJ55">
        <v>0.81</v>
      </c>
      <c r="BK55">
        <v>1.84</v>
      </c>
      <c r="BL55">
        <v>1.18</v>
      </c>
      <c r="BM55">
        <v>1.24</v>
      </c>
      <c r="BN55">
        <v>0.59</v>
      </c>
      <c r="BO55">
        <v>1.81</v>
      </c>
      <c r="BP55">
        <v>1.71</v>
      </c>
      <c r="BQ55">
        <v>1.1200000000000001</v>
      </c>
    </row>
    <row r="56" spans="1:69">
      <c r="A56" s="7" t="s">
        <v>4362</v>
      </c>
      <c r="B56" s="7" t="s">
        <v>1352</v>
      </c>
      <c r="C56" s="7" t="s">
        <v>773</v>
      </c>
      <c r="G56">
        <v>2.73</v>
      </c>
      <c r="AN56">
        <v>8.81</v>
      </c>
      <c r="AO56">
        <v>28.15</v>
      </c>
      <c r="AP56">
        <v>12.38</v>
      </c>
      <c r="AR56">
        <v>6.31</v>
      </c>
      <c r="AS56">
        <v>17.690000000000001</v>
      </c>
      <c r="AT56">
        <v>15.16</v>
      </c>
      <c r="AW56">
        <v>11.97</v>
      </c>
      <c r="BA56">
        <v>2.76</v>
      </c>
      <c r="BD56">
        <v>5.58</v>
      </c>
      <c r="BE56">
        <v>4.03</v>
      </c>
      <c r="BF56">
        <v>148.59</v>
      </c>
    </row>
    <row r="57" spans="1:69">
      <c r="A57" s="7" t="s">
        <v>4361</v>
      </c>
      <c r="B57" s="7" t="s">
        <v>348</v>
      </c>
      <c r="C57" s="7" t="s">
        <v>773</v>
      </c>
      <c r="G57">
        <v>70.7</v>
      </c>
      <c r="K57">
        <v>128.38</v>
      </c>
      <c r="O57">
        <v>139.30000000000001</v>
      </c>
      <c r="S57">
        <v>54.53</v>
      </c>
      <c r="W57">
        <v>82.69</v>
      </c>
      <c r="Y57">
        <v>125.57</v>
      </c>
      <c r="Z57">
        <v>103.94</v>
      </c>
      <c r="AA57">
        <v>170.91</v>
      </c>
      <c r="AB57">
        <v>196.46</v>
      </c>
      <c r="AC57">
        <v>208.05</v>
      </c>
      <c r="AD57">
        <v>189.37</v>
      </c>
      <c r="AE57">
        <v>21.5</v>
      </c>
      <c r="AF57">
        <v>26.14</v>
      </c>
      <c r="AG57">
        <v>26.32</v>
      </c>
      <c r="AH57">
        <v>31.53</v>
      </c>
      <c r="AI57">
        <v>38.36</v>
      </c>
      <c r="AJ57">
        <v>21.17</v>
      </c>
      <c r="AK57">
        <v>115.36</v>
      </c>
      <c r="AL57">
        <v>203.17</v>
      </c>
      <c r="AM57">
        <v>155.6</v>
      </c>
      <c r="AN57">
        <v>178.89</v>
      </c>
      <c r="AO57">
        <v>246.82</v>
      </c>
      <c r="AP57">
        <v>157.63999999999999</v>
      </c>
      <c r="AQ57">
        <v>328.49</v>
      </c>
      <c r="AR57">
        <v>259.91000000000003</v>
      </c>
      <c r="AS57">
        <v>221.5</v>
      </c>
      <c r="AT57">
        <v>155.05000000000001</v>
      </c>
      <c r="AU57">
        <v>143.81</v>
      </c>
      <c r="AV57">
        <v>149.66</v>
      </c>
      <c r="AW57">
        <v>141.07</v>
      </c>
      <c r="AX57">
        <v>166.49</v>
      </c>
      <c r="AY57">
        <v>175.76</v>
      </c>
      <c r="AZ57">
        <v>152.76</v>
      </c>
      <c r="BA57">
        <v>147.22</v>
      </c>
      <c r="BB57">
        <v>188.87</v>
      </c>
      <c r="BC57">
        <v>185.83</v>
      </c>
      <c r="BD57">
        <v>202.29</v>
      </c>
      <c r="BE57">
        <v>188.31</v>
      </c>
      <c r="BF57">
        <v>101.18</v>
      </c>
      <c r="BG57">
        <v>182.06</v>
      </c>
      <c r="BH57">
        <v>159.27000000000001</v>
      </c>
      <c r="BI57">
        <v>285.27</v>
      </c>
      <c r="BJ57">
        <v>270.60000000000002</v>
      </c>
      <c r="BK57">
        <v>217.37</v>
      </c>
      <c r="BL57">
        <v>149.69999999999999</v>
      </c>
      <c r="BM57">
        <v>240.75</v>
      </c>
      <c r="BN57">
        <v>152.36000000000001</v>
      </c>
      <c r="BO57">
        <v>141.6</v>
      </c>
      <c r="BP57">
        <v>77.56</v>
      </c>
      <c r="BQ57">
        <v>82.32</v>
      </c>
    </row>
    <row r="58" spans="1:69">
      <c r="A58" s="7" t="s">
        <v>3969</v>
      </c>
      <c r="B58" s="7" t="s">
        <v>3968</v>
      </c>
      <c r="C58" s="7" t="s">
        <v>773</v>
      </c>
      <c r="AM58">
        <v>4.93</v>
      </c>
      <c r="BQ58">
        <v>338.84</v>
      </c>
    </row>
    <row r="59" spans="1:69">
      <c r="A59" s="7" t="s">
        <v>3967</v>
      </c>
      <c r="B59" s="7" t="s">
        <v>3966</v>
      </c>
      <c r="C59" s="7" t="s">
        <v>773</v>
      </c>
      <c r="AM59">
        <v>4.93</v>
      </c>
    </row>
    <row r="60" spans="1:69">
      <c r="A60" s="7" t="s">
        <v>3947</v>
      </c>
      <c r="B60" s="7" t="s">
        <v>3946</v>
      </c>
      <c r="C60" s="7" t="s">
        <v>773</v>
      </c>
    </row>
    <row r="61" spans="1:69">
      <c r="A61" s="7" t="s">
        <v>3933</v>
      </c>
      <c r="B61" s="7" t="s">
        <v>1352</v>
      </c>
      <c r="C61" s="7" t="s">
        <v>773</v>
      </c>
      <c r="BQ61">
        <v>338.84</v>
      </c>
    </row>
    <row r="62" spans="1:69">
      <c r="A62" s="7" t="s">
        <v>3930</v>
      </c>
      <c r="B62" s="7" t="s">
        <v>290</v>
      </c>
      <c r="C62" s="7" t="s">
        <v>773</v>
      </c>
      <c r="G62">
        <v>514.53</v>
      </c>
      <c r="K62">
        <v>652.71</v>
      </c>
      <c r="O62">
        <v>637.35</v>
      </c>
      <c r="S62">
        <v>687.15</v>
      </c>
      <c r="W62">
        <v>595.91999999999996</v>
      </c>
      <c r="Y62">
        <v>516.36</v>
      </c>
      <c r="Z62">
        <v>482.27</v>
      </c>
      <c r="AA62">
        <v>450.86</v>
      </c>
      <c r="AB62">
        <v>424.41</v>
      </c>
      <c r="AC62">
        <v>409.42</v>
      </c>
      <c r="AD62">
        <v>388.79</v>
      </c>
      <c r="AE62">
        <v>369.09</v>
      </c>
      <c r="AF62">
        <v>348.8</v>
      </c>
      <c r="AG62">
        <v>320.89</v>
      </c>
      <c r="AH62">
        <v>303.82</v>
      </c>
      <c r="AI62">
        <v>284.54000000000002</v>
      </c>
      <c r="AJ62">
        <v>272.02</v>
      </c>
      <c r="AK62">
        <v>433.57</v>
      </c>
      <c r="AL62">
        <v>440.24</v>
      </c>
      <c r="AM62">
        <v>460.37</v>
      </c>
      <c r="AN62">
        <v>514.49</v>
      </c>
      <c r="AO62">
        <v>757.37</v>
      </c>
      <c r="AP62">
        <v>830.97</v>
      </c>
      <c r="AQ62">
        <v>877.06</v>
      </c>
      <c r="AR62">
        <v>884.03</v>
      </c>
      <c r="AS62" s="652">
        <v>1013.37</v>
      </c>
      <c r="AT62" s="652">
        <v>1111.21</v>
      </c>
      <c r="AU62" s="652">
        <v>1105.5999999999999</v>
      </c>
      <c r="AV62" s="652">
        <v>1088.6099999999999</v>
      </c>
      <c r="AW62" s="652">
        <v>1134.54</v>
      </c>
      <c r="AX62" s="652">
        <v>1107.74</v>
      </c>
      <c r="AY62" s="652">
        <v>1092.73</v>
      </c>
      <c r="AZ62" s="652">
        <v>1064.31</v>
      </c>
      <c r="BA62" s="652">
        <v>1028.01</v>
      </c>
      <c r="BB62">
        <v>974.3</v>
      </c>
      <c r="BC62">
        <v>948.22</v>
      </c>
      <c r="BD62">
        <v>916.17</v>
      </c>
      <c r="BE62">
        <v>904.33</v>
      </c>
      <c r="BF62">
        <v>879.59</v>
      </c>
      <c r="BG62" s="652">
        <v>1763.92</v>
      </c>
      <c r="BH62" s="652">
        <v>1755.71</v>
      </c>
      <c r="BI62" s="652">
        <v>1720.48</v>
      </c>
      <c r="BJ62" s="652">
        <v>1714.88</v>
      </c>
      <c r="BK62" s="652">
        <v>1751.71</v>
      </c>
      <c r="BL62" s="652">
        <v>1717.52</v>
      </c>
      <c r="BM62" s="652">
        <v>1646.52</v>
      </c>
      <c r="BN62" s="652">
        <v>1636.94</v>
      </c>
      <c r="BO62" s="652">
        <v>1360.18</v>
      </c>
      <c r="BP62" s="652">
        <v>1326.94</v>
      </c>
      <c r="BQ62">
        <v>988.13</v>
      </c>
    </row>
    <row r="63" spans="1:69">
      <c r="A63" s="7" t="s">
        <v>3929</v>
      </c>
      <c r="B63" s="7" t="s">
        <v>3928</v>
      </c>
      <c r="C63" s="7" t="s">
        <v>773</v>
      </c>
      <c r="G63">
        <v>492.43</v>
      </c>
      <c r="K63">
        <v>620.08000000000004</v>
      </c>
      <c r="O63">
        <v>593.07000000000005</v>
      </c>
      <c r="S63">
        <v>654.71</v>
      </c>
      <c r="W63">
        <v>565.96</v>
      </c>
      <c r="Y63">
        <v>494.38</v>
      </c>
      <c r="Z63">
        <v>460.47</v>
      </c>
      <c r="AA63">
        <v>429.57</v>
      </c>
      <c r="AB63">
        <v>403.1</v>
      </c>
      <c r="AC63">
        <v>392.14</v>
      </c>
      <c r="AD63">
        <v>371.34</v>
      </c>
      <c r="AE63">
        <v>350.99</v>
      </c>
      <c r="AF63">
        <v>330.71</v>
      </c>
      <c r="AG63">
        <v>311.38</v>
      </c>
      <c r="AH63">
        <v>294.31</v>
      </c>
      <c r="AI63">
        <v>272.14</v>
      </c>
      <c r="AJ63">
        <v>259.24</v>
      </c>
      <c r="AK63">
        <v>421.82</v>
      </c>
      <c r="AL63">
        <v>428.48</v>
      </c>
      <c r="AM63">
        <v>441.87</v>
      </c>
      <c r="AN63">
        <v>501.34</v>
      </c>
      <c r="AO63">
        <v>744.44</v>
      </c>
      <c r="AP63">
        <v>822.1</v>
      </c>
      <c r="AQ63">
        <v>845.23</v>
      </c>
      <c r="AR63">
        <v>853.6</v>
      </c>
      <c r="AS63">
        <v>982.58</v>
      </c>
      <c r="AT63" s="652">
        <v>1080.54</v>
      </c>
      <c r="AU63" s="652">
        <v>1064.2</v>
      </c>
      <c r="AV63" s="652">
        <v>1045.9100000000001</v>
      </c>
      <c r="AW63" s="652">
        <v>1097.9100000000001</v>
      </c>
      <c r="AX63" s="652">
        <v>1068.67</v>
      </c>
      <c r="AY63" s="652">
        <v>1044.27</v>
      </c>
      <c r="AZ63" s="652">
        <v>1014.19</v>
      </c>
      <c r="BA63">
        <v>980.08</v>
      </c>
      <c r="BB63">
        <v>928.48</v>
      </c>
      <c r="BC63">
        <v>888.59</v>
      </c>
      <c r="BD63">
        <v>860.71</v>
      </c>
      <c r="BE63">
        <v>849.24</v>
      </c>
      <c r="BF63">
        <v>823.56</v>
      </c>
      <c r="BG63" s="652">
        <v>1621.29</v>
      </c>
      <c r="BH63" s="652">
        <v>1615.06</v>
      </c>
      <c r="BI63" s="652">
        <v>1572.12</v>
      </c>
      <c r="BJ63" s="652">
        <v>1560.63</v>
      </c>
      <c r="BK63" s="652">
        <v>1566.17</v>
      </c>
      <c r="BL63" s="652">
        <v>1525.92</v>
      </c>
      <c r="BM63" s="652">
        <v>1504.01</v>
      </c>
      <c r="BN63" s="652">
        <v>1502.8</v>
      </c>
      <c r="BO63" s="652">
        <v>1218.93</v>
      </c>
      <c r="BP63" s="652">
        <v>1185.06</v>
      </c>
      <c r="BQ63">
        <v>860.81</v>
      </c>
    </row>
    <row r="64" spans="1:69">
      <c r="A64" s="7" t="s">
        <v>4360</v>
      </c>
      <c r="B64" s="7" t="s">
        <v>3710</v>
      </c>
      <c r="C64" s="7" t="s">
        <v>773</v>
      </c>
      <c r="G64">
        <v>2.09</v>
      </c>
      <c r="K64">
        <v>2.09</v>
      </c>
      <c r="O64">
        <v>62</v>
      </c>
      <c r="S64">
        <v>62.95</v>
      </c>
      <c r="W64">
        <v>63.06</v>
      </c>
      <c r="Y64">
        <v>63.17</v>
      </c>
      <c r="Z64">
        <v>63.17</v>
      </c>
      <c r="AA64">
        <v>63.35</v>
      </c>
      <c r="AB64">
        <v>63.35</v>
      </c>
      <c r="AC64">
        <v>63.35</v>
      </c>
      <c r="AD64">
        <v>63.35</v>
      </c>
      <c r="AE64">
        <v>63.35</v>
      </c>
      <c r="AF64">
        <v>63.35</v>
      </c>
      <c r="AG64">
        <v>63.35</v>
      </c>
      <c r="AH64">
        <v>63.35</v>
      </c>
      <c r="AI64">
        <v>63.35</v>
      </c>
      <c r="AJ64">
        <v>63.35</v>
      </c>
      <c r="AK64">
        <v>63.35</v>
      </c>
      <c r="AL64">
        <v>63.35</v>
      </c>
      <c r="AM64">
        <v>63.35</v>
      </c>
      <c r="AQ64">
        <v>92.9</v>
      </c>
      <c r="AU64">
        <v>92.9</v>
      </c>
      <c r="AV64">
        <v>92.9</v>
      </c>
      <c r="AW64">
        <v>92.9</v>
      </c>
      <c r="AX64">
        <v>92.9</v>
      </c>
      <c r="AY64">
        <v>92.9</v>
      </c>
      <c r="AZ64">
        <v>92.9</v>
      </c>
      <c r="BA64">
        <v>92.9</v>
      </c>
      <c r="BB64">
        <v>92.9</v>
      </c>
      <c r="BC64">
        <v>92.9</v>
      </c>
      <c r="BD64">
        <v>92.9</v>
      </c>
      <c r="BE64">
        <v>92.9</v>
      </c>
      <c r="BF64">
        <v>92.9</v>
      </c>
      <c r="BG64">
        <v>171.58</v>
      </c>
      <c r="BH64">
        <v>171.58</v>
      </c>
      <c r="BI64">
        <v>171.58</v>
      </c>
      <c r="BJ64">
        <v>171.58</v>
      </c>
      <c r="BK64">
        <v>171.58</v>
      </c>
      <c r="BL64">
        <v>171.58</v>
      </c>
      <c r="BM64">
        <v>171.58</v>
      </c>
      <c r="BN64">
        <v>171.58</v>
      </c>
      <c r="BO64">
        <v>171.58</v>
      </c>
      <c r="BP64">
        <v>171.58</v>
      </c>
      <c r="BQ64">
        <v>142.03</v>
      </c>
    </row>
    <row r="65" spans="1:69">
      <c r="A65" s="7" t="s">
        <v>4359</v>
      </c>
      <c r="B65" s="7" t="s">
        <v>3923</v>
      </c>
      <c r="C65" s="7" t="s">
        <v>773</v>
      </c>
      <c r="G65">
        <v>490.34</v>
      </c>
      <c r="K65">
        <v>605.95000000000005</v>
      </c>
      <c r="O65">
        <v>481.69</v>
      </c>
      <c r="S65">
        <v>591.76</v>
      </c>
      <c r="W65">
        <v>502.9</v>
      </c>
      <c r="Y65">
        <v>431.21</v>
      </c>
      <c r="Z65">
        <v>397.29</v>
      </c>
      <c r="AA65">
        <v>366.22</v>
      </c>
      <c r="AB65">
        <v>339.75</v>
      </c>
      <c r="AC65">
        <v>328.78</v>
      </c>
      <c r="AD65">
        <v>307.99</v>
      </c>
      <c r="AE65">
        <v>287.64</v>
      </c>
      <c r="AF65">
        <v>267.35000000000002</v>
      </c>
      <c r="AG65">
        <v>248.03</v>
      </c>
      <c r="AH65">
        <v>230.96</v>
      </c>
      <c r="AI65">
        <v>208.79</v>
      </c>
      <c r="AJ65">
        <v>195.89</v>
      </c>
      <c r="AK65">
        <v>355.59</v>
      </c>
      <c r="AL65">
        <v>360.62</v>
      </c>
      <c r="AM65">
        <v>371.2</v>
      </c>
      <c r="AQ65">
        <v>582.71</v>
      </c>
      <c r="AU65">
        <v>946.14</v>
      </c>
      <c r="AV65">
        <v>912.75</v>
      </c>
      <c r="AW65" s="652">
        <v>1005.01</v>
      </c>
      <c r="AX65">
        <v>975.78</v>
      </c>
      <c r="AY65">
        <v>951.09</v>
      </c>
      <c r="AZ65">
        <v>921.29</v>
      </c>
      <c r="BA65">
        <v>887.18</v>
      </c>
      <c r="BB65">
        <v>835.59</v>
      </c>
      <c r="BC65">
        <v>794.97</v>
      </c>
      <c r="BD65">
        <v>764.68</v>
      </c>
      <c r="BE65">
        <v>736.52</v>
      </c>
      <c r="BF65">
        <v>710.61</v>
      </c>
      <c r="BG65" s="652">
        <v>1360.22</v>
      </c>
      <c r="BH65" s="652">
        <v>1402.92</v>
      </c>
      <c r="BI65" s="652">
        <v>1359.29</v>
      </c>
      <c r="BJ65" s="652">
        <v>1314.44</v>
      </c>
      <c r="BK65" s="652">
        <v>1286.21</v>
      </c>
      <c r="BL65" s="652">
        <v>1267.92</v>
      </c>
      <c r="BM65" s="652">
        <v>1295.54</v>
      </c>
      <c r="BN65" s="652">
        <v>1287.56</v>
      </c>
      <c r="BO65" s="652">
        <v>1029.05</v>
      </c>
      <c r="BP65">
        <v>996.26</v>
      </c>
      <c r="BQ65">
        <v>697.05</v>
      </c>
    </row>
    <row r="66" spans="1:69">
      <c r="A66" s="7" t="s">
        <v>4358</v>
      </c>
      <c r="B66" s="7" t="s">
        <v>3918</v>
      </c>
      <c r="C66" s="7" t="s">
        <v>773</v>
      </c>
      <c r="G66">
        <v>9.58</v>
      </c>
      <c r="K66">
        <v>9.23</v>
      </c>
      <c r="O66">
        <v>8.8699999999999992</v>
      </c>
      <c r="S66">
        <v>124.62</v>
      </c>
      <c r="W66">
        <v>120.22</v>
      </c>
      <c r="Y66">
        <v>118.04</v>
      </c>
      <c r="Z66">
        <v>116.93</v>
      </c>
      <c r="AA66">
        <v>115.82</v>
      </c>
      <c r="AB66">
        <v>114.73</v>
      </c>
      <c r="AC66">
        <v>113.64</v>
      </c>
      <c r="AD66">
        <v>112.53</v>
      </c>
      <c r="AE66">
        <v>111.42</v>
      </c>
      <c r="AF66">
        <v>110.32</v>
      </c>
      <c r="AG66">
        <v>109.22</v>
      </c>
      <c r="AH66">
        <v>108.11</v>
      </c>
      <c r="AI66">
        <v>107.02</v>
      </c>
      <c r="AJ66">
        <v>105.93</v>
      </c>
      <c r="AK66">
        <v>104.83</v>
      </c>
      <c r="AL66">
        <v>103.72</v>
      </c>
      <c r="AM66">
        <v>102.62</v>
      </c>
      <c r="AQ66">
        <v>98.21</v>
      </c>
      <c r="AU66">
        <v>368.01</v>
      </c>
      <c r="AV66">
        <v>364.66</v>
      </c>
      <c r="AW66">
        <v>361.31</v>
      </c>
      <c r="AX66">
        <v>357.92</v>
      </c>
      <c r="AY66">
        <v>354.96</v>
      </c>
      <c r="AZ66">
        <v>351.65</v>
      </c>
      <c r="BA66">
        <v>348.29</v>
      </c>
      <c r="BB66">
        <v>344.9</v>
      </c>
      <c r="BC66">
        <v>332.51</v>
      </c>
      <c r="BD66">
        <v>329.42</v>
      </c>
      <c r="BE66">
        <v>325.99</v>
      </c>
      <c r="BF66">
        <v>322.7</v>
      </c>
      <c r="BG66">
        <v>542.16</v>
      </c>
      <c r="BH66">
        <v>537.11</v>
      </c>
      <c r="BI66">
        <v>524.66999999999996</v>
      </c>
      <c r="BJ66">
        <v>519.55999999999995</v>
      </c>
      <c r="BK66">
        <v>514.46</v>
      </c>
      <c r="BL66">
        <v>509.41</v>
      </c>
      <c r="BM66">
        <v>504.36</v>
      </c>
      <c r="BN66">
        <v>499.25</v>
      </c>
      <c r="BO66">
        <v>494.15</v>
      </c>
      <c r="BP66">
        <v>489.15</v>
      </c>
      <c r="BQ66">
        <v>265.33</v>
      </c>
    </row>
    <row r="67" spans="1:69">
      <c r="A67" s="7" t="s">
        <v>4357</v>
      </c>
      <c r="B67" s="7" t="s">
        <v>3913</v>
      </c>
      <c r="C67" s="7" t="s">
        <v>773</v>
      </c>
    </row>
    <row r="68" spans="1:69">
      <c r="A68" s="7" t="s">
        <v>4356</v>
      </c>
      <c r="B68" s="7" t="s">
        <v>3908</v>
      </c>
      <c r="C68" s="7" t="s">
        <v>773</v>
      </c>
      <c r="G68">
        <v>476.43</v>
      </c>
      <c r="K68">
        <v>595.23</v>
      </c>
      <c r="O68">
        <v>471.86</v>
      </c>
      <c r="S68">
        <v>465.13</v>
      </c>
      <c r="W68">
        <v>380.96</v>
      </c>
      <c r="Y68">
        <v>311.70999999999998</v>
      </c>
      <c r="Z68">
        <v>279.01</v>
      </c>
      <c r="AA68">
        <v>249.14</v>
      </c>
      <c r="AB68">
        <v>223.83</v>
      </c>
      <c r="AC68">
        <v>214.06</v>
      </c>
      <c r="AD68">
        <v>193.75</v>
      </c>
      <c r="AE68">
        <v>174.63</v>
      </c>
      <c r="AF68">
        <v>155.6</v>
      </c>
      <c r="AG68">
        <v>137.51</v>
      </c>
      <c r="AH68">
        <v>121.7</v>
      </c>
      <c r="AI68">
        <v>100.77</v>
      </c>
      <c r="AJ68">
        <v>89.06</v>
      </c>
      <c r="AK68">
        <v>249.94</v>
      </c>
      <c r="AL68">
        <v>256.17</v>
      </c>
      <c r="AM68">
        <v>267.5</v>
      </c>
      <c r="AQ68">
        <v>481.93</v>
      </c>
      <c r="AU68">
        <v>575.25</v>
      </c>
      <c r="AV68">
        <v>545.44000000000005</v>
      </c>
      <c r="AW68">
        <v>633.89</v>
      </c>
      <c r="AX68">
        <v>606.37</v>
      </c>
      <c r="AY68">
        <v>582.61</v>
      </c>
      <c r="AZ68">
        <v>555.26</v>
      </c>
      <c r="BA68">
        <v>526.73</v>
      </c>
      <c r="BB68">
        <v>479.36</v>
      </c>
      <c r="BC68">
        <v>452.35</v>
      </c>
      <c r="BD68">
        <v>425.93</v>
      </c>
      <c r="BE68">
        <v>401.14</v>
      </c>
      <c r="BF68">
        <v>379.01</v>
      </c>
      <c r="BG68">
        <v>685.21</v>
      </c>
      <c r="BH68">
        <v>736.02</v>
      </c>
      <c r="BI68">
        <v>707.41</v>
      </c>
      <c r="BJ68">
        <v>670.75</v>
      </c>
      <c r="BK68">
        <v>650.41</v>
      </c>
      <c r="BL68">
        <v>639.62</v>
      </c>
      <c r="BM68">
        <v>672.85</v>
      </c>
      <c r="BN68">
        <v>671.66</v>
      </c>
      <c r="BO68">
        <v>420.56</v>
      </c>
      <c r="BP68">
        <v>395.29</v>
      </c>
      <c r="BQ68">
        <v>322.77</v>
      </c>
    </row>
    <row r="69" spans="1:69">
      <c r="A69" s="7" t="s">
        <v>4355</v>
      </c>
      <c r="B69" s="7" t="s">
        <v>3903</v>
      </c>
      <c r="C69" s="7" t="s">
        <v>773</v>
      </c>
    </row>
    <row r="70" spans="1:69">
      <c r="A70" s="7" t="s">
        <v>4354</v>
      </c>
      <c r="B70" s="7" t="s">
        <v>3898</v>
      </c>
      <c r="C70" s="7" t="s">
        <v>773</v>
      </c>
      <c r="BG70">
        <v>118.36</v>
      </c>
      <c r="BH70">
        <v>116.67</v>
      </c>
      <c r="BI70">
        <v>115.05</v>
      </c>
      <c r="BJ70">
        <v>113.32</v>
      </c>
      <c r="BK70">
        <v>111.59</v>
      </c>
      <c r="BL70">
        <v>110.28</v>
      </c>
      <c r="BM70">
        <v>109.87</v>
      </c>
      <c r="BN70">
        <v>108.75</v>
      </c>
      <c r="BO70">
        <v>107.02</v>
      </c>
      <c r="BP70">
        <v>105.27</v>
      </c>
      <c r="BQ70">
        <v>103.43</v>
      </c>
    </row>
    <row r="71" spans="1:69">
      <c r="A71" s="7" t="s">
        <v>4353</v>
      </c>
      <c r="B71" s="7" t="s">
        <v>3893</v>
      </c>
      <c r="C71" s="7" t="s">
        <v>773</v>
      </c>
    </row>
    <row r="72" spans="1:69">
      <c r="A72" s="7" t="s">
        <v>4352</v>
      </c>
      <c r="B72" s="7" t="s">
        <v>3888</v>
      </c>
      <c r="C72" s="7" t="s">
        <v>773</v>
      </c>
    </row>
    <row r="73" spans="1:69">
      <c r="A73" s="7" t="s">
        <v>4351</v>
      </c>
      <c r="B73" s="7" t="s">
        <v>3883</v>
      </c>
      <c r="C73" s="7" t="s">
        <v>773</v>
      </c>
      <c r="G73">
        <v>0.31</v>
      </c>
    </row>
    <row r="74" spans="1:69">
      <c r="A74" s="7" t="s">
        <v>4350</v>
      </c>
      <c r="B74" s="7" t="s">
        <v>3878</v>
      </c>
      <c r="C74" s="7" t="s">
        <v>773</v>
      </c>
    </row>
    <row r="75" spans="1:69">
      <c r="A75" s="7" t="s">
        <v>4349</v>
      </c>
      <c r="B75" s="7" t="s">
        <v>3873</v>
      </c>
      <c r="C75" s="7" t="s">
        <v>773</v>
      </c>
    </row>
    <row r="76" spans="1:69">
      <c r="A76" s="7" t="s">
        <v>4348</v>
      </c>
      <c r="B76" s="7" t="s">
        <v>3868</v>
      </c>
      <c r="C76" s="7" t="s">
        <v>773</v>
      </c>
      <c r="G76">
        <v>1.1499999999999999</v>
      </c>
      <c r="K76">
        <v>1.49</v>
      </c>
      <c r="O76">
        <v>0.96</v>
      </c>
      <c r="S76">
        <v>2.0099999999999998</v>
      </c>
      <c r="W76">
        <v>1.71</v>
      </c>
      <c r="Y76">
        <v>1.46</v>
      </c>
      <c r="Z76">
        <v>1.35</v>
      </c>
      <c r="AA76">
        <v>1.26</v>
      </c>
      <c r="AB76">
        <v>1.19</v>
      </c>
      <c r="AC76">
        <v>1.0900000000000001</v>
      </c>
      <c r="AD76">
        <v>1.71</v>
      </c>
      <c r="AE76">
        <v>1.59</v>
      </c>
      <c r="AF76">
        <v>1.43</v>
      </c>
      <c r="AG76">
        <v>1.3</v>
      </c>
      <c r="AH76">
        <v>1.1399999999999999</v>
      </c>
      <c r="AI76">
        <v>1.01</v>
      </c>
      <c r="AJ76">
        <v>0.9</v>
      </c>
      <c r="AK76">
        <v>0.81</v>
      </c>
      <c r="AL76">
        <v>0.73</v>
      </c>
      <c r="AM76">
        <v>1.08</v>
      </c>
      <c r="AQ76">
        <v>2.56</v>
      </c>
      <c r="AU76">
        <v>2.89</v>
      </c>
      <c r="AV76">
        <v>2.65</v>
      </c>
      <c r="AW76">
        <v>9.82</v>
      </c>
      <c r="AX76">
        <v>11.49</v>
      </c>
      <c r="AY76">
        <v>13.51</v>
      </c>
      <c r="AZ76">
        <v>14.38</v>
      </c>
      <c r="BA76">
        <v>12.16</v>
      </c>
      <c r="BB76">
        <v>11.32</v>
      </c>
      <c r="BC76">
        <v>10.11</v>
      </c>
      <c r="BD76">
        <v>9.33</v>
      </c>
      <c r="BE76">
        <v>9.39</v>
      </c>
      <c r="BF76">
        <v>8.91</v>
      </c>
      <c r="BG76">
        <v>14.49</v>
      </c>
      <c r="BH76">
        <v>13.13</v>
      </c>
      <c r="BI76">
        <v>12.17</v>
      </c>
      <c r="BJ76">
        <v>10.81</v>
      </c>
      <c r="BK76">
        <v>9.75</v>
      </c>
      <c r="BL76">
        <v>8.6199999999999992</v>
      </c>
      <c r="BM76">
        <v>8.4600000000000009</v>
      </c>
      <c r="BN76">
        <v>7.89</v>
      </c>
      <c r="BO76">
        <v>7.32</v>
      </c>
      <c r="BP76">
        <v>6.56</v>
      </c>
      <c r="BQ76">
        <v>5.52</v>
      </c>
    </row>
    <row r="77" spans="1:69">
      <c r="A77" s="7" t="s">
        <v>4347</v>
      </c>
      <c r="B77" s="7" t="s">
        <v>3863</v>
      </c>
      <c r="C77" s="7" t="s">
        <v>773</v>
      </c>
    </row>
    <row r="78" spans="1:69">
      <c r="A78" s="7" t="s">
        <v>4346</v>
      </c>
      <c r="B78" s="7" t="s">
        <v>3858</v>
      </c>
      <c r="C78" s="7" t="s">
        <v>773</v>
      </c>
    </row>
    <row r="79" spans="1:69">
      <c r="A79" s="7" t="s">
        <v>4345</v>
      </c>
      <c r="B79" s="7" t="s">
        <v>3853</v>
      </c>
      <c r="C79" s="7" t="s">
        <v>773</v>
      </c>
    </row>
    <row r="80" spans="1:69">
      <c r="A80" s="7" t="s">
        <v>4344</v>
      </c>
      <c r="B80" s="7" t="s">
        <v>3848</v>
      </c>
      <c r="C80" s="7" t="s">
        <v>773</v>
      </c>
      <c r="G80">
        <v>2.88</v>
      </c>
    </row>
    <row r="81" spans="1:69">
      <c r="A81" s="7" t="s">
        <v>4343</v>
      </c>
      <c r="B81" s="7" t="s">
        <v>3843</v>
      </c>
      <c r="C81" s="7" t="s">
        <v>773</v>
      </c>
      <c r="K81">
        <v>6.27</v>
      </c>
      <c r="O81">
        <v>48.22</v>
      </c>
      <c r="AK81">
        <v>2.88</v>
      </c>
      <c r="AL81">
        <v>4.51</v>
      </c>
      <c r="AM81">
        <v>7.32</v>
      </c>
      <c r="AQ81">
        <v>169.62</v>
      </c>
      <c r="AU81">
        <v>25.16</v>
      </c>
      <c r="AV81">
        <v>40.26</v>
      </c>
      <c r="AY81">
        <v>0.28999999999999998</v>
      </c>
      <c r="BC81">
        <v>0.72</v>
      </c>
      <c r="BD81">
        <v>3.13</v>
      </c>
      <c r="BE81">
        <v>19.82</v>
      </c>
      <c r="BF81">
        <v>20.059999999999999</v>
      </c>
      <c r="BG81">
        <v>64.959999999999994</v>
      </c>
      <c r="BH81">
        <v>14.18</v>
      </c>
      <c r="BI81">
        <v>16.309999999999999</v>
      </c>
      <c r="BJ81">
        <v>51.58</v>
      </c>
      <c r="BK81">
        <v>86.3</v>
      </c>
      <c r="BL81">
        <v>65.53</v>
      </c>
      <c r="BM81">
        <v>17.13</v>
      </c>
      <c r="BN81">
        <v>26.08</v>
      </c>
      <c r="BO81">
        <v>0.75</v>
      </c>
      <c r="BP81">
        <v>1.36</v>
      </c>
      <c r="BQ81">
        <v>4.46</v>
      </c>
    </row>
    <row r="82" spans="1:69">
      <c r="A82" s="7" t="s">
        <v>4342</v>
      </c>
      <c r="B82" s="7" t="s">
        <v>3818</v>
      </c>
      <c r="C82" s="7" t="s">
        <v>773</v>
      </c>
      <c r="K82">
        <v>5.78</v>
      </c>
      <c r="O82">
        <v>1.1599999999999999</v>
      </c>
      <c r="AN82">
        <v>501.34</v>
      </c>
      <c r="AO82">
        <v>744.44</v>
      </c>
      <c r="AP82">
        <v>822.1</v>
      </c>
      <c r="AR82">
        <v>853.6</v>
      </c>
      <c r="AS82">
        <v>982.58</v>
      </c>
      <c r="AT82" s="652">
        <v>1080.54</v>
      </c>
      <c r="BG82">
        <v>24.54</v>
      </c>
      <c r="BH82">
        <v>26.38</v>
      </c>
      <c r="BI82">
        <v>24.93</v>
      </c>
      <c r="BJ82">
        <v>23.03</v>
      </c>
      <c r="BK82">
        <v>22.08</v>
      </c>
      <c r="BL82">
        <v>20.89</v>
      </c>
      <c r="BM82">
        <v>19.760000000000002</v>
      </c>
      <c r="BN82">
        <v>17.59</v>
      </c>
      <c r="BO82">
        <v>17.54</v>
      </c>
      <c r="BP82">
        <v>15.85</v>
      </c>
      <c r="BQ82">
        <v>17.27</v>
      </c>
    </row>
    <row r="83" spans="1:69">
      <c r="A83" s="7" t="s">
        <v>3814</v>
      </c>
      <c r="B83" s="7" t="s">
        <v>303</v>
      </c>
      <c r="C83" s="7" t="s">
        <v>773</v>
      </c>
      <c r="G83">
        <v>0.88</v>
      </c>
      <c r="K83">
        <v>1.06</v>
      </c>
      <c r="O83">
        <v>0.96</v>
      </c>
      <c r="S83">
        <v>0.66</v>
      </c>
      <c r="W83">
        <v>0.8</v>
      </c>
      <c r="Y83">
        <v>1.1599999999999999</v>
      </c>
      <c r="Z83">
        <v>1.1200000000000001</v>
      </c>
      <c r="AA83">
        <v>1.08</v>
      </c>
      <c r="AB83">
        <v>1.03</v>
      </c>
      <c r="AC83">
        <v>1.18</v>
      </c>
      <c r="AD83">
        <v>1.28</v>
      </c>
      <c r="AE83">
        <v>1.41</v>
      </c>
      <c r="AF83">
        <v>1.33</v>
      </c>
      <c r="AG83">
        <v>1.26</v>
      </c>
      <c r="AH83">
        <v>1.2</v>
      </c>
      <c r="AI83">
        <v>1.04</v>
      </c>
      <c r="AJ83">
        <v>1.36</v>
      </c>
      <c r="AK83">
        <v>1.29</v>
      </c>
      <c r="AL83">
        <v>1.22</v>
      </c>
      <c r="AM83">
        <v>0.85</v>
      </c>
      <c r="AN83">
        <v>1.46</v>
      </c>
      <c r="AO83">
        <v>2.82</v>
      </c>
      <c r="AP83">
        <v>4.4400000000000004</v>
      </c>
      <c r="AQ83">
        <v>4.1900000000000004</v>
      </c>
      <c r="AR83">
        <v>3.95</v>
      </c>
      <c r="AS83">
        <v>4.04</v>
      </c>
      <c r="AT83">
        <v>3.8</v>
      </c>
      <c r="AU83">
        <v>3.56</v>
      </c>
      <c r="AV83">
        <v>3.32</v>
      </c>
      <c r="AW83">
        <v>3.08</v>
      </c>
      <c r="AX83">
        <v>2.85</v>
      </c>
      <c r="AY83">
        <v>2.19</v>
      </c>
      <c r="AZ83">
        <v>1.97</v>
      </c>
      <c r="BA83">
        <v>9</v>
      </c>
      <c r="BB83">
        <v>8.34</v>
      </c>
      <c r="BC83">
        <v>7.73</v>
      </c>
      <c r="BD83">
        <v>7.14</v>
      </c>
      <c r="BE83">
        <v>6.85</v>
      </c>
      <c r="BF83">
        <v>7.54</v>
      </c>
      <c r="BG83">
        <v>28.39</v>
      </c>
      <c r="BH83">
        <v>27.39</v>
      </c>
      <c r="BI83">
        <v>25.87</v>
      </c>
      <c r="BJ83">
        <v>23.88</v>
      </c>
      <c r="BK83">
        <v>21.37</v>
      </c>
      <c r="BL83">
        <v>20.98</v>
      </c>
      <c r="BM83">
        <v>19.23</v>
      </c>
      <c r="BN83">
        <v>16.59</v>
      </c>
      <c r="BO83">
        <v>15.74</v>
      </c>
      <c r="BP83">
        <v>13.12</v>
      </c>
      <c r="BQ83">
        <v>10.58</v>
      </c>
    </row>
    <row r="84" spans="1:69">
      <c r="A84" s="7" t="s">
        <v>4341</v>
      </c>
      <c r="B84" s="7" t="s">
        <v>3812</v>
      </c>
      <c r="C84" s="7" t="s">
        <v>773</v>
      </c>
    </row>
    <row r="85" spans="1:69">
      <c r="A85" s="7" t="s">
        <v>4340</v>
      </c>
      <c r="B85" s="7" t="s">
        <v>3808</v>
      </c>
      <c r="C85" s="7" t="s">
        <v>773</v>
      </c>
    </row>
    <row r="86" spans="1:69">
      <c r="A86" s="7" t="s">
        <v>4339</v>
      </c>
      <c r="B86" s="7" t="s">
        <v>3803</v>
      </c>
      <c r="C86" s="7" t="s">
        <v>773</v>
      </c>
    </row>
    <row r="87" spans="1:69">
      <c r="A87" s="7" t="s">
        <v>4338</v>
      </c>
      <c r="B87" s="7" t="s">
        <v>4337</v>
      </c>
      <c r="C87" s="7" t="s">
        <v>773</v>
      </c>
    </row>
    <row r="88" spans="1:69">
      <c r="A88" s="7" t="s">
        <v>4336</v>
      </c>
      <c r="B88" s="7" t="s">
        <v>3793</v>
      </c>
      <c r="C88" s="7" t="s">
        <v>773</v>
      </c>
      <c r="G88">
        <v>0.88</v>
      </c>
      <c r="K88">
        <v>0.56999999999999995</v>
      </c>
      <c r="O88">
        <v>0.47</v>
      </c>
      <c r="S88">
        <v>0.17</v>
      </c>
      <c r="W88">
        <v>0.31</v>
      </c>
      <c r="Y88">
        <v>0.68</v>
      </c>
      <c r="Z88">
        <v>0.63</v>
      </c>
      <c r="AA88">
        <v>0.59</v>
      </c>
      <c r="AB88">
        <v>0.55000000000000004</v>
      </c>
      <c r="AC88">
        <v>0.69</v>
      </c>
      <c r="AD88">
        <v>0.86</v>
      </c>
      <c r="AE88">
        <v>0.98</v>
      </c>
      <c r="AF88">
        <v>0.91</v>
      </c>
      <c r="AG88">
        <v>0.84</v>
      </c>
      <c r="AH88">
        <v>0.78</v>
      </c>
      <c r="AI88">
        <v>0.62</v>
      </c>
      <c r="AJ88">
        <v>0.93</v>
      </c>
      <c r="AK88">
        <v>0.87</v>
      </c>
      <c r="AL88">
        <v>0.79</v>
      </c>
      <c r="AM88">
        <v>0.43</v>
      </c>
      <c r="AQ88">
        <v>3.77</v>
      </c>
      <c r="AU88">
        <v>3.13</v>
      </c>
      <c r="AV88">
        <v>2.9</v>
      </c>
      <c r="AW88">
        <v>2.66</v>
      </c>
      <c r="AX88">
        <v>2.42</v>
      </c>
      <c r="AY88">
        <v>2.19</v>
      </c>
      <c r="AZ88">
        <v>1.97</v>
      </c>
      <c r="BA88">
        <v>9</v>
      </c>
      <c r="BB88">
        <v>8.34</v>
      </c>
      <c r="BC88">
        <v>7.73</v>
      </c>
      <c r="BD88">
        <v>7.14</v>
      </c>
      <c r="BE88">
        <v>6.85</v>
      </c>
      <c r="BG88">
        <v>28.39</v>
      </c>
      <c r="BH88">
        <v>27.39</v>
      </c>
      <c r="BI88">
        <v>25.87</v>
      </c>
      <c r="BJ88">
        <v>23.88</v>
      </c>
      <c r="BK88">
        <v>21.37</v>
      </c>
      <c r="BL88">
        <v>19.760000000000002</v>
      </c>
      <c r="BN88">
        <v>16.59</v>
      </c>
      <c r="BO88">
        <v>14.89</v>
      </c>
      <c r="BP88">
        <v>13.12</v>
      </c>
      <c r="BQ88">
        <v>10.47</v>
      </c>
    </row>
    <row r="89" spans="1:69">
      <c r="A89" s="7" t="s">
        <v>4335</v>
      </c>
      <c r="B89" s="7" t="s">
        <v>3788</v>
      </c>
      <c r="C89" s="7" t="s">
        <v>773</v>
      </c>
    </row>
    <row r="90" spans="1:69">
      <c r="A90" s="7" t="s">
        <v>4334</v>
      </c>
      <c r="B90" s="7" t="s">
        <v>3783</v>
      </c>
      <c r="C90" s="7" t="s">
        <v>773</v>
      </c>
    </row>
    <row r="91" spans="1:69">
      <c r="A91" s="7" t="s">
        <v>4333</v>
      </c>
      <c r="B91" s="7" t="s">
        <v>3778</v>
      </c>
      <c r="C91" s="7" t="s">
        <v>773</v>
      </c>
    </row>
    <row r="92" spans="1:69">
      <c r="A92" s="7" t="s">
        <v>4332</v>
      </c>
      <c r="B92" s="7" t="s">
        <v>3773</v>
      </c>
      <c r="C92" s="7" t="s">
        <v>773</v>
      </c>
      <c r="K92">
        <v>0.49</v>
      </c>
      <c r="O92">
        <v>0.49</v>
      </c>
      <c r="S92">
        <v>0.49</v>
      </c>
      <c r="W92">
        <v>0.49</v>
      </c>
      <c r="Y92">
        <v>0.49</v>
      </c>
      <c r="Z92">
        <v>0.49</v>
      </c>
      <c r="AA92">
        <v>0.49</v>
      </c>
      <c r="AB92">
        <v>0.49</v>
      </c>
      <c r="AC92">
        <v>0.49</v>
      </c>
      <c r="AD92">
        <v>0.42</v>
      </c>
      <c r="AE92">
        <v>0.42</v>
      </c>
      <c r="AF92">
        <v>0.42</v>
      </c>
      <c r="AG92">
        <v>0.42</v>
      </c>
      <c r="AH92">
        <v>0.42</v>
      </c>
      <c r="AI92">
        <v>0.42</v>
      </c>
      <c r="AJ92">
        <v>0.42</v>
      </c>
      <c r="AK92">
        <v>0.42</v>
      </c>
      <c r="AL92">
        <v>0.42</v>
      </c>
      <c r="AM92">
        <v>0.42</v>
      </c>
      <c r="AQ92">
        <v>0.42</v>
      </c>
      <c r="AU92">
        <v>0.42</v>
      </c>
      <c r="AV92">
        <v>0.42</v>
      </c>
      <c r="AW92">
        <v>0.42</v>
      </c>
      <c r="AX92">
        <v>0.42</v>
      </c>
    </row>
    <row r="93" spans="1:69">
      <c r="A93" s="7" t="s">
        <v>4331</v>
      </c>
      <c r="B93" s="7" t="s">
        <v>4330</v>
      </c>
      <c r="C93" s="7" t="s">
        <v>773</v>
      </c>
    </row>
    <row r="94" spans="1:69">
      <c r="A94" s="7" t="s">
        <v>4329</v>
      </c>
      <c r="B94" s="7" t="s">
        <v>1352</v>
      </c>
      <c r="C94" s="7" t="s">
        <v>773</v>
      </c>
      <c r="AN94">
        <v>1.46</v>
      </c>
      <c r="AO94">
        <v>2.82</v>
      </c>
      <c r="AP94">
        <v>4.4400000000000004</v>
      </c>
      <c r="AR94">
        <v>3.95</v>
      </c>
      <c r="AS94">
        <v>4.04</v>
      </c>
      <c r="AT94">
        <v>3.8</v>
      </c>
      <c r="BF94">
        <v>7.54</v>
      </c>
      <c r="BL94">
        <v>1.22</v>
      </c>
      <c r="BM94">
        <v>19.23</v>
      </c>
      <c r="BO94">
        <v>0.85</v>
      </c>
      <c r="BQ94">
        <v>0.11</v>
      </c>
    </row>
    <row r="95" spans="1:69">
      <c r="A95" s="7" t="s">
        <v>3735</v>
      </c>
      <c r="B95" s="7" t="s">
        <v>3734</v>
      </c>
      <c r="C95" s="7" t="s">
        <v>773</v>
      </c>
    </row>
    <row r="96" spans="1:69">
      <c r="A96" s="7" t="s">
        <v>3712</v>
      </c>
      <c r="B96" s="7" t="s">
        <v>315</v>
      </c>
      <c r="C96" s="7" t="s">
        <v>773</v>
      </c>
    </row>
    <row r="97" spans="1:69">
      <c r="A97" s="7" t="s">
        <v>4328</v>
      </c>
      <c r="B97" s="7" t="s">
        <v>3710</v>
      </c>
      <c r="C97" s="7" t="s">
        <v>773</v>
      </c>
    </row>
    <row r="98" spans="1:69">
      <c r="A98" s="7" t="s">
        <v>4327</v>
      </c>
      <c r="B98" s="7" t="s">
        <v>3706</v>
      </c>
      <c r="C98" s="7" t="s">
        <v>773</v>
      </c>
    </row>
    <row r="99" spans="1:69">
      <c r="A99" s="7" t="s">
        <v>4326</v>
      </c>
      <c r="B99" s="7" t="s">
        <v>3701</v>
      </c>
      <c r="C99" s="7" t="s">
        <v>773</v>
      </c>
    </row>
    <row r="100" spans="1:69">
      <c r="A100" s="7" t="s">
        <v>4325</v>
      </c>
      <c r="B100" s="7" t="s">
        <v>4324</v>
      </c>
      <c r="C100" s="7" t="s">
        <v>773</v>
      </c>
      <c r="G100">
        <v>0.76</v>
      </c>
      <c r="K100">
        <v>1.1599999999999999</v>
      </c>
      <c r="O100">
        <v>6.27</v>
      </c>
      <c r="S100">
        <v>6.35</v>
      </c>
      <c r="W100">
        <v>6.59</v>
      </c>
      <c r="Y100">
        <v>0.44</v>
      </c>
      <c r="Z100">
        <v>0.5</v>
      </c>
      <c r="AA100">
        <v>0.56000000000000005</v>
      </c>
      <c r="AB100">
        <v>0.78</v>
      </c>
      <c r="AC100">
        <v>0.84</v>
      </c>
      <c r="AD100">
        <v>0.9</v>
      </c>
      <c r="AE100">
        <v>0.8</v>
      </c>
      <c r="AF100">
        <v>0.86</v>
      </c>
      <c r="AG100">
        <v>0.92</v>
      </c>
      <c r="AH100">
        <v>0.98</v>
      </c>
      <c r="AI100">
        <v>1.04</v>
      </c>
      <c r="AJ100">
        <v>1.1000000000000001</v>
      </c>
      <c r="AK100">
        <v>1.4</v>
      </c>
      <c r="AL100">
        <v>1.22</v>
      </c>
      <c r="AM100">
        <v>8.3699999999999992</v>
      </c>
      <c r="AN100">
        <v>5.27</v>
      </c>
      <c r="AO100">
        <v>5.01</v>
      </c>
      <c r="AP100">
        <v>4.03</v>
      </c>
      <c r="AQ100">
        <v>13.05</v>
      </c>
      <c r="AR100">
        <v>11.82</v>
      </c>
      <c r="AS100">
        <v>10.15</v>
      </c>
      <c r="AT100">
        <v>8.99</v>
      </c>
      <c r="AU100">
        <v>7.52</v>
      </c>
      <c r="AV100">
        <v>8.6999999999999993</v>
      </c>
      <c r="AW100">
        <v>3.21</v>
      </c>
      <c r="AX100">
        <v>3.8</v>
      </c>
      <c r="AY100">
        <v>1.73</v>
      </c>
      <c r="AZ100">
        <v>2.0299999999999998</v>
      </c>
      <c r="BA100">
        <v>2.17</v>
      </c>
      <c r="BB100">
        <v>2.27</v>
      </c>
      <c r="BC100">
        <v>4.18</v>
      </c>
      <c r="BD100">
        <v>2.48</v>
      </c>
      <c r="BE100">
        <v>2.48</v>
      </c>
      <c r="BF100">
        <v>2.48</v>
      </c>
      <c r="BG100">
        <v>14.13</v>
      </c>
      <c r="BH100">
        <v>8.8000000000000007</v>
      </c>
      <c r="BI100">
        <v>3.89</v>
      </c>
      <c r="BJ100">
        <v>2.48</v>
      </c>
      <c r="BK100">
        <v>10.95</v>
      </c>
      <c r="BL100">
        <v>6.52</v>
      </c>
      <c r="BM100">
        <v>3.08</v>
      </c>
      <c r="BN100">
        <v>0.6</v>
      </c>
      <c r="BO100">
        <v>0.6</v>
      </c>
      <c r="BP100">
        <v>0.45</v>
      </c>
      <c r="BQ100">
        <v>0.42</v>
      </c>
    </row>
    <row r="101" spans="1:69">
      <c r="A101" s="7" t="s">
        <v>3695</v>
      </c>
      <c r="B101" s="7" t="s">
        <v>4323</v>
      </c>
      <c r="C101" s="7" t="s">
        <v>773</v>
      </c>
    </row>
    <row r="102" spans="1:69">
      <c r="A102" s="7" t="s">
        <v>3693</v>
      </c>
      <c r="B102" s="7" t="s">
        <v>4322</v>
      </c>
      <c r="C102" s="7" t="s">
        <v>773</v>
      </c>
    </row>
    <row r="103" spans="1:69">
      <c r="A103" s="7" t="s">
        <v>3691</v>
      </c>
      <c r="B103" s="7" t="s">
        <v>4321</v>
      </c>
      <c r="C103" s="7" t="s">
        <v>773</v>
      </c>
    </row>
    <row r="104" spans="1:69">
      <c r="A104" s="7" t="s">
        <v>4320</v>
      </c>
      <c r="B104" s="7" t="s">
        <v>1735</v>
      </c>
      <c r="C104" s="7" t="s">
        <v>773</v>
      </c>
    </row>
    <row r="105" spans="1:69">
      <c r="A105" s="7" t="s">
        <v>3686</v>
      </c>
      <c r="B105" s="7" t="s">
        <v>4319</v>
      </c>
      <c r="C105" s="7" t="s">
        <v>773</v>
      </c>
      <c r="G105">
        <v>0.19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69">
      <c r="A106" s="7" t="s">
        <v>3670</v>
      </c>
      <c r="B106" s="7" t="s">
        <v>4318</v>
      </c>
      <c r="C106" s="7" t="s">
        <v>773</v>
      </c>
      <c r="K106">
        <v>0.2</v>
      </c>
    </row>
    <row r="107" spans="1:69">
      <c r="A107" s="7" t="s">
        <v>3658</v>
      </c>
      <c r="B107" s="7" t="s">
        <v>296</v>
      </c>
      <c r="C107" s="7" t="s">
        <v>773</v>
      </c>
    </row>
    <row r="108" spans="1:69">
      <c r="A108" s="7" t="s">
        <v>3657</v>
      </c>
      <c r="B108" s="7" t="s">
        <v>294</v>
      </c>
      <c r="C108" s="7" t="s">
        <v>773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 s="7" t="s">
        <v>3655</v>
      </c>
      <c r="B109" s="7" t="s">
        <v>4317</v>
      </c>
      <c r="C109" s="7" t="s">
        <v>773</v>
      </c>
    </row>
    <row r="110" spans="1:69">
      <c r="A110" s="7" t="s">
        <v>3654</v>
      </c>
      <c r="B110" s="7" t="s">
        <v>4316</v>
      </c>
      <c r="C110" s="7" t="s">
        <v>773</v>
      </c>
    </row>
    <row r="111" spans="1:69">
      <c r="A111" s="7" t="s">
        <v>3653</v>
      </c>
      <c r="B111" s="7" t="s">
        <v>4315</v>
      </c>
      <c r="C111" s="7" t="s">
        <v>773</v>
      </c>
      <c r="G111">
        <v>0.56999999999999995</v>
      </c>
      <c r="K111">
        <v>0.96</v>
      </c>
      <c r="O111">
        <v>6.27</v>
      </c>
      <c r="S111">
        <v>6.35</v>
      </c>
      <c r="W111">
        <v>6.59</v>
      </c>
      <c r="Y111">
        <v>0.44</v>
      </c>
      <c r="Z111">
        <v>0.5</v>
      </c>
      <c r="AA111">
        <v>0.56000000000000005</v>
      </c>
      <c r="AB111">
        <v>0.78</v>
      </c>
      <c r="AC111">
        <v>0.84</v>
      </c>
      <c r="AD111">
        <v>0.9</v>
      </c>
      <c r="AE111">
        <v>0.8</v>
      </c>
      <c r="AF111">
        <v>0.86</v>
      </c>
      <c r="AG111">
        <v>0.92</v>
      </c>
      <c r="AH111">
        <v>0.98</v>
      </c>
      <c r="AI111">
        <v>1.04</v>
      </c>
      <c r="AJ111">
        <v>1.1000000000000001</v>
      </c>
      <c r="AK111">
        <v>1.4</v>
      </c>
      <c r="AL111">
        <v>1.22</v>
      </c>
      <c r="AM111">
        <v>8.3699999999999992</v>
      </c>
      <c r="AN111">
        <v>5.27</v>
      </c>
      <c r="AO111">
        <v>5.01</v>
      </c>
      <c r="AP111">
        <v>4.03</v>
      </c>
      <c r="AQ111">
        <v>13.05</v>
      </c>
      <c r="AR111">
        <v>11.82</v>
      </c>
      <c r="AS111">
        <v>10.15</v>
      </c>
      <c r="AT111">
        <v>8.99</v>
      </c>
      <c r="AU111">
        <v>7.52</v>
      </c>
      <c r="AV111">
        <v>8.6999999999999993</v>
      </c>
      <c r="AW111">
        <v>3.21</v>
      </c>
      <c r="AX111">
        <v>3.8</v>
      </c>
      <c r="AY111">
        <v>1.73</v>
      </c>
      <c r="AZ111">
        <v>2.0299999999999998</v>
      </c>
      <c r="BA111">
        <v>2.17</v>
      </c>
      <c r="BB111">
        <v>2.27</v>
      </c>
      <c r="BC111">
        <v>4.18</v>
      </c>
      <c r="BD111">
        <v>2.48</v>
      </c>
      <c r="BE111">
        <v>2.48</v>
      </c>
      <c r="BF111">
        <v>2.48</v>
      </c>
      <c r="BG111">
        <v>14.13</v>
      </c>
      <c r="BH111">
        <v>8.8000000000000007</v>
      </c>
      <c r="BI111">
        <v>3.89</v>
      </c>
      <c r="BJ111">
        <v>2.48</v>
      </c>
      <c r="BK111">
        <v>10.95</v>
      </c>
      <c r="BL111">
        <v>6.52</v>
      </c>
      <c r="BM111">
        <v>3.08</v>
      </c>
      <c r="BN111">
        <v>0.6</v>
      </c>
      <c r="BO111">
        <v>0.6</v>
      </c>
      <c r="BP111">
        <v>0.45</v>
      </c>
      <c r="BQ111">
        <v>0.42</v>
      </c>
    </row>
    <row r="112" spans="1:69">
      <c r="A112" s="7" t="s">
        <v>3651</v>
      </c>
      <c r="B112" s="7" t="s">
        <v>4314</v>
      </c>
      <c r="C112" s="7" t="s">
        <v>773</v>
      </c>
    </row>
    <row r="113" spans="1:69">
      <c r="A113" s="7" t="s">
        <v>4313</v>
      </c>
      <c r="B113" s="7" t="s">
        <v>4312</v>
      </c>
      <c r="C113" s="7" t="s">
        <v>773</v>
      </c>
      <c r="G113">
        <v>0.56999999999999995</v>
      </c>
      <c r="K113">
        <v>0.96</v>
      </c>
      <c r="O113">
        <v>6.27</v>
      </c>
      <c r="S113">
        <v>6.35</v>
      </c>
      <c r="W113">
        <v>6.59</v>
      </c>
      <c r="Y113">
        <v>0.44</v>
      </c>
      <c r="Z113">
        <v>0.5</v>
      </c>
      <c r="AA113">
        <v>0.56000000000000005</v>
      </c>
      <c r="AB113">
        <v>0.62</v>
      </c>
      <c r="AC113">
        <v>0.68</v>
      </c>
      <c r="AD113">
        <v>0.74</v>
      </c>
      <c r="AE113">
        <v>0.8</v>
      </c>
      <c r="AF113">
        <v>0.16</v>
      </c>
      <c r="AG113">
        <v>0.92</v>
      </c>
      <c r="AH113">
        <v>0.98</v>
      </c>
      <c r="AI113">
        <v>1.04</v>
      </c>
      <c r="AJ113">
        <v>1.1000000000000001</v>
      </c>
      <c r="AK113">
        <v>1.1599999999999999</v>
      </c>
      <c r="AL113">
        <v>1.22</v>
      </c>
      <c r="AM113">
        <v>8.3699999999999992</v>
      </c>
      <c r="AN113">
        <v>5.27</v>
      </c>
      <c r="AO113">
        <v>5.01</v>
      </c>
      <c r="AP113">
        <v>4.03</v>
      </c>
      <c r="AQ113">
        <v>13.05</v>
      </c>
      <c r="AR113">
        <v>11.82</v>
      </c>
      <c r="AS113">
        <v>10.15</v>
      </c>
      <c r="AT113">
        <v>8.99</v>
      </c>
      <c r="AU113">
        <v>7.52</v>
      </c>
      <c r="AV113">
        <v>8.6999999999999993</v>
      </c>
      <c r="AW113">
        <v>3.21</v>
      </c>
      <c r="AX113">
        <v>1.93</v>
      </c>
      <c r="AY113">
        <v>1.73</v>
      </c>
      <c r="AZ113">
        <v>2.0299999999999998</v>
      </c>
      <c r="BA113">
        <v>2.17</v>
      </c>
      <c r="BB113">
        <v>2.27</v>
      </c>
      <c r="BC113">
        <v>4.18</v>
      </c>
      <c r="BD113">
        <v>2.48</v>
      </c>
      <c r="BE113">
        <v>2.48</v>
      </c>
      <c r="BF113">
        <v>2.48</v>
      </c>
      <c r="BG113">
        <v>14.13</v>
      </c>
      <c r="BH113">
        <v>8.8000000000000007</v>
      </c>
      <c r="BI113">
        <v>3.89</v>
      </c>
      <c r="BJ113">
        <v>2.48</v>
      </c>
      <c r="BK113">
        <v>10.95</v>
      </c>
      <c r="BL113">
        <v>6.52</v>
      </c>
      <c r="BM113">
        <v>2.48</v>
      </c>
    </row>
    <row r="114" spans="1:69">
      <c r="A114" s="7" t="s">
        <v>4311</v>
      </c>
      <c r="B114" s="7" t="s">
        <v>4310</v>
      </c>
      <c r="C114" s="7" t="s">
        <v>773</v>
      </c>
      <c r="BM114">
        <v>0.6</v>
      </c>
      <c r="BN114">
        <v>0.6</v>
      </c>
      <c r="BO114">
        <v>0.6</v>
      </c>
      <c r="BP114">
        <v>0.45</v>
      </c>
      <c r="BQ114">
        <v>0.42</v>
      </c>
    </row>
    <row r="115" spans="1:69">
      <c r="A115" s="7" t="s">
        <v>3637</v>
      </c>
      <c r="B115" s="7" t="s">
        <v>4309</v>
      </c>
      <c r="C115" s="7" t="s">
        <v>773</v>
      </c>
    </row>
    <row r="116" spans="1:69">
      <c r="A116" s="7" t="s">
        <v>3629</v>
      </c>
      <c r="B116" s="7" t="s">
        <v>4308</v>
      </c>
      <c r="C116" s="7" t="s">
        <v>773</v>
      </c>
    </row>
    <row r="117" spans="1:69">
      <c r="A117" s="7" t="s">
        <v>4307</v>
      </c>
      <c r="B117" s="7" t="s">
        <v>1735</v>
      </c>
      <c r="C117" s="7" t="s">
        <v>773</v>
      </c>
      <c r="AB117">
        <v>0.16</v>
      </c>
      <c r="AC117">
        <v>0.16</v>
      </c>
      <c r="AD117">
        <v>0.16</v>
      </c>
      <c r="AF117">
        <v>0.7</v>
      </c>
      <c r="AK117">
        <v>0.24</v>
      </c>
      <c r="AO117">
        <v>0</v>
      </c>
      <c r="AX117">
        <v>1.87</v>
      </c>
    </row>
    <row r="118" spans="1:69">
      <c r="A118" s="7" t="s">
        <v>3617</v>
      </c>
      <c r="B118" s="7" t="s">
        <v>292</v>
      </c>
      <c r="C118" s="7" t="s">
        <v>773</v>
      </c>
      <c r="G118">
        <v>7.96</v>
      </c>
      <c r="K118">
        <v>7.85</v>
      </c>
      <c r="O118">
        <v>8.07</v>
      </c>
      <c r="S118">
        <v>0.69</v>
      </c>
      <c r="W118">
        <v>0.69</v>
      </c>
      <c r="Y118">
        <v>0.42</v>
      </c>
      <c r="Z118">
        <v>0.16</v>
      </c>
      <c r="AA118">
        <v>0.16</v>
      </c>
      <c r="AE118">
        <v>0.43</v>
      </c>
      <c r="AF118">
        <v>0.43</v>
      </c>
      <c r="AG118">
        <v>0.43</v>
      </c>
      <c r="AH118">
        <v>0.43</v>
      </c>
      <c r="AI118">
        <v>0.42</v>
      </c>
      <c r="AJ118">
        <v>0.42</v>
      </c>
      <c r="AK118">
        <v>0.26</v>
      </c>
      <c r="AL118">
        <v>0.52</v>
      </c>
      <c r="AM118">
        <v>0.5</v>
      </c>
      <c r="AN118">
        <v>0.4</v>
      </c>
      <c r="AO118">
        <v>0.4</v>
      </c>
      <c r="AP118">
        <v>0.4</v>
      </c>
      <c r="AQ118">
        <v>0.38</v>
      </c>
      <c r="AR118">
        <v>0.45</v>
      </c>
      <c r="AS118">
        <v>0.45</v>
      </c>
      <c r="AT118">
        <v>0.48</v>
      </c>
      <c r="AU118">
        <v>1.99</v>
      </c>
      <c r="AV118">
        <v>1.92</v>
      </c>
      <c r="AW118">
        <v>1.96</v>
      </c>
      <c r="AX118">
        <v>0.19</v>
      </c>
      <c r="AY118">
        <v>3.09</v>
      </c>
      <c r="AZ118">
        <v>3.25</v>
      </c>
      <c r="BA118">
        <v>2.64</v>
      </c>
      <c r="BB118">
        <v>2.5</v>
      </c>
      <c r="BC118">
        <v>2.48</v>
      </c>
      <c r="BD118">
        <v>2.5</v>
      </c>
      <c r="BE118">
        <v>4.24</v>
      </c>
      <c r="BF118">
        <v>4.58</v>
      </c>
      <c r="BG118">
        <v>4.25</v>
      </c>
      <c r="BH118">
        <v>4.21</v>
      </c>
      <c r="BI118">
        <v>3.91</v>
      </c>
      <c r="BJ118">
        <v>3.95</v>
      </c>
      <c r="BK118">
        <v>3.98</v>
      </c>
      <c r="BL118">
        <v>3.72</v>
      </c>
      <c r="BM118">
        <v>3.72</v>
      </c>
      <c r="BN118">
        <v>3.54</v>
      </c>
      <c r="BO118">
        <v>2.62</v>
      </c>
      <c r="BP118">
        <v>2.64</v>
      </c>
      <c r="BQ118">
        <v>2.64</v>
      </c>
    </row>
    <row r="119" spans="1:69">
      <c r="A119" s="7" t="s">
        <v>4306</v>
      </c>
      <c r="B119" s="7" t="s">
        <v>3615</v>
      </c>
      <c r="C119" s="7" t="s">
        <v>773</v>
      </c>
      <c r="AE119">
        <v>0.28000000000000003</v>
      </c>
      <c r="AF119">
        <v>0.28000000000000003</v>
      </c>
      <c r="AG119">
        <v>0.28000000000000003</v>
      </c>
      <c r="AH119">
        <v>0.28000000000000003</v>
      </c>
      <c r="AI119">
        <v>0.26</v>
      </c>
      <c r="AJ119">
        <v>0.26</v>
      </c>
      <c r="AK119">
        <v>0.26</v>
      </c>
      <c r="AL119">
        <v>0.26</v>
      </c>
      <c r="AM119">
        <v>0.24</v>
      </c>
      <c r="AN119">
        <v>0.24</v>
      </c>
      <c r="AO119">
        <v>0.24</v>
      </c>
      <c r="AP119">
        <v>0.24</v>
      </c>
      <c r="AQ119">
        <v>0.22</v>
      </c>
      <c r="AS119">
        <v>0.22</v>
      </c>
      <c r="AT119">
        <v>0.22</v>
      </c>
      <c r="AU119">
        <v>0.19</v>
      </c>
      <c r="AV119">
        <v>0.19</v>
      </c>
      <c r="AW119">
        <v>0.19</v>
      </c>
      <c r="AX119">
        <v>0.19</v>
      </c>
      <c r="AY119">
        <v>0.16</v>
      </c>
      <c r="AZ119">
        <v>0.16</v>
      </c>
      <c r="BA119">
        <v>0.16</v>
      </c>
    </row>
    <row r="120" spans="1:69">
      <c r="A120" s="7" t="s">
        <v>4305</v>
      </c>
      <c r="B120" s="7" t="s">
        <v>4304</v>
      </c>
      <c r="C120" s="7" t="s">
        <v>773</v>
      </c>
    </row>
    <row r="121" spans="1:69">
      <c r="A121" s="7" t="s">
        <v>4303</v>
      </c>
      <c r="B121" s="7" t="s">
        <v>3586</v>
      </c>
      <c r="C121" s="7" t="s">
        <v>773</v>
      </c>
    </row>
    <row r="122" spans="1:69">
      <c r="A122" s="7" t="s">
        <v>4302</v>
      </c>
      <c r="B122" s="7" t="s">
        <v>3582</v>
      </c>
      <c r="C122" s="7" t="s">
        <v>773</v>
      </c>
    </row>
    <row r="123" spans="1:69">
      <c r="A123" s="7" t="s">
        <v>4301</v>
      </c>
      <c r="B123" s="7" t="s">
        <v>1352</v>
      </c>
      <c r="C123" s="7" t="s">
        <v>773</v>
      </c>
      <c r="G123">
        <v>7.96</v>
      </c>
      <c r="K123">
        <v>7.85</v>
      </c>
      <c r="O123">
        <v>8.07</v>
      </c>
      <c r="S123">
        <v>0.69</v>
      </c>
      <c r="W123">
        <v>0.69</v>
      </c>
      <c r="Y123">
        <v>0.42</v>
      </c>
      <c r="Z123">
        <v>0.16</v>
      </c>
      <c r="AA123">
        <v>0.16</v>
      </c>
      <c r="AE123">
        <v>0.16</v>
      </c>
      <c r="AF123">
        <v>0.16</v>
      </c>
      <c r="AG123">
        <v>0.16</v>
      </c>
      <c r="AH123">
        <v>0.16</v>
      </c>
      <c r="AI123">
        <v>0.16</v>
      </c>
      <c r="AJ123">
        <v>0.16</v>
      </c>
      <c r="AL123">
        <v>0.26</v>
      </c>
      <c r="AM123">
        <v>0.26</v>
      </c>
      <c r="AN123">
        <v>0.16</v>
      </c>
      <c r="AO123">
        <v>0.16</v>
      </c>
      <c r="AP123">
        <v>0.16</v>
      </c>
      <c r="AQ123">
        <v>0.16</v>
      </c>
      <c r="AR123">
        <v>0.45</v>
      </c>
      <c r="AS123">
        <v>0.23</v>
      </c>
      <c r="AT123">
        <v>0.26</v>
      </c>
      <c r="AU123">
        <v>1.79</v>
      </c>
      <c r="AV123">
        <v>1.73</v>
      </c>
      <c r="AW123">
        <v>1.77</v>
      </c>
      <c r="AY123">
        <v>2.93</v>
      </c>
      <c r="AZ123">
        <v>3.09</v>
      </c>
      <c r="BA123">
        <v>2.48</v>
      </c>
      <c r="BB123">
        <v>2.5</v>
      </c>
      <c r="BC123">
        <v>2.48</v>
      </c>
      <c r="BD123">
        <v>2.5</v>
      </c>
      <c r="BE123">
        <v>4.24</v>
      </c>
      <c r="BF123">
        <v>4.58</v>
      </c>
      <c r="BG123">
        <v>4.25</v>
      </c>
      <c r="BH123">
        <v>4.21</v>
      </c>
      <c r="BI123">
        <v>3.91</v>
      </c>
      <c r="BJ123">
        <v>3.95</v>
      </c>
      <c r="BK123">
        <v>3.98</v>
      </c>
      <c r="BL123">
        <v>3.72</v>
      </c>
      <c r="BM123">
        <v>3.72</v>
      </c>
      <c r="BN123">
        <v>3.54</v>
      </c>
      <c r="BO123">
        <v>2.62</v>
      </c>
      <c r="BP123">
        <v>2.64</v>
      </c>
      <c r="BQ123">
        <v>2.64</v>
      </c>
    </row>
    <row r="124" spans="1:69">
      <c r="A124" s="7" t="s">
        <v>3562</v>
      </c>
      <c r="B124" s="7" t="s">
        <v>301</v>
      </c>
      <c r="C124" s="7" t="s">
        <v>773</v>
      </c>
      <c r="G124">
        <v>11.52</v>
      </c>
      <c r="K124">
        <v>22.55</v>
      </c>
      <c r="O124">
        <v>28.97</v>
      </c>
      <c r="S124">
        <v>24.75</v>
      </c>
      <c r="W124">
        <v>21.88</v>
      </c>
      <c r="Y124">
        <v>19.96</v>
      </c>
      <c r="Z124">
        <v>20.02</v>
      </c>
      <c r="AA124">
        <v>19.489999999999998</v>
      </c>
      <c r="AB124">
        <v>19.489999999999998</v>
      </c>
      <c r="AC124">
        <v>15.27</v>
      </c>
      <c r="AD124">
        <v>15.27</v>
      </c>
      <c r="AE124">
        <v>15.46</v>
      </c>
      <c r="AF124">
        <v>15.46</v>
      </c>
      <c r="AG124">
        <v>6.89</v>
      </c>
      <c r="AH124">
        <v>6.89</v>
      </c>
      <c r="AI124">
        <v>9.9</v>
      </c>
      <c r="AJ124">
        <v>9.9</v>
      </c>
      <c r="AK124">
        <v>8.81</v>
      </c>
      <c r="AL124">
        <v>8.81</v>
      </c>
      <c r="AM124">
        <v>8.77</v>
      </c>
      <c r="AN124">
        <v>6.01</v>
      </c>
      <c r="AO124">
        <v>4.7</v>
      </c>
      <c r="AQ124">
        <v>13.65</v>
      </c>
      <c r="AR124">
        <v>13.65</v>
      </c>
      <c r="AS124">
        <v>13.65</v>
      </c>
      <c r="AT124">
        <v>13.65</v>
      </c>
      <c r="AU124">
        <v>25.1</v>
      </c>
      <c r="AV124">
        <v>25.1</v>
      </c>
      <c r="AW124">
        <v>25.1</v>
      </c>
      <c r="AX124">
        <v>25.1</v>
      </c>
      <c r="AY124">
        <v>26.42</v>
      </c>
      <c r="AZ124">
        <v>26.42</v>
      </c>
      <c r="BA124">
        <v>26.42</v>
      </c>
      <c r="BB124">
        <v>26.42</v>
      </c>
      <c r="BC124">
        <v>39.799999999999997</v>
      </c>
      <c r="BD124">
        <v>38.43</v>
      </c>
      <c r="BE124">
        <v>36.619999999999997</v>
      </c>
      <c r="BF124">
        <v>35.340000000000003</v>
      </c>
      <c r="BG124">
        <v>66.13</v>
      </c>
      <c r="BH124">
        <v>73.77</v>
      </c>
      <c r="BI124">
        <v>91.19</v>
      </c>
      <c r="BJ124">
        <v>102.96</v>
      </c>
      <c r="BK124">
        <v>131.15</v>
      </c>
      <c r="BL124">
        <v>145.79</v>
      </c>
      <c r="BM124">
        <v>105.34</v>
      </c>
      <c r="BN124">
        <v>105.34</v>
      </c>
      <c r="BO124">
        <v>115.09</v>
      </c>
      <c r="BP124">
        <v>119.41</v>
      </c>
      <c r="BQ124">
        <v>108.79</v>
      </c>
    </row>
    <row r="125" spans="1:69">
      <c r="A125" s="7" t="s">
        <v>3561</v>
      </c>
      <c r="B125" s="7" t="s">
        <v>3560</v>
      </c>
      <c r="C125" s="7" t="s">
        <v>773</v>
      </c>
    </row>
    <row r="126" spans="1:69">
      <c r="A126" s="7" t="s">
        <v>4300</v>
      </c>
      <c r="B126" s="7" t="s">
        <v>3558</v>
      </c>
      <c r="C126" s="7" t="s">
        <v>773</v>
      </c>
    </row>
    <row r="127" spans="1:69">
      <c r="A127" s="7" t="s">
        <v>3555</v>
      </c>
      <c r="B127" s="7" t="s">
        <v>3554</v>
      </c>
      <c r="C127" s="7" t="s">
        <v>773</v>
      </c>
    </row>
    <row r="128" spans="1:69">
      <c r="A128" s="7" t="s">
        <v>3553</v>
      </c>
      <c r="B128" s="7" t="s">
        <v>3552</v>
      </c>
      <c r="C128" s="7" t="s">
        <v>773</v>
      </c>
    </row>
    <row r="129" spans="1:69">
      <c r="A129" s="7" t="s">
        <v>3551</v>
      </c>
      <c r="B129" s="7" t="s">
        <v>3550</v>
      </c>
      <c r="C129" s="7" t="s">
        <v>773</v>
      </c>
      <c r="G129">
        <v>0.97</v>
      </c>
      <c r="AQ129">
        <v>0.56999999999999995</v>
      </c>
      <c r="AR129">
        <v>0.56999999999999995</v>
      </c>
      <c r="AS129">
        <v>2.4900000000000002</v>
      </c>
      <c r="AT129">
        <v>3.76</v>
      </c>
      <c r="AU129">
        <v>3.24</v>
      </c>
      <c r="AV129">
        <v>3.68</v>
      </c>
      <c r="AW129">
        <v>3.29</v>
      </c>
      <c r="AX129">
        <v>7.13</v>
      </c>
      <c r="AY129">
        <v>15.02</v>
      </c>
      <c r="AZ129">
        <v>16.45</v>
      </c>
      <c r="BA129">
        <v>7.7</v>
      </c>
      <c r="BB129">
        <v>6.28</v>
      </c>
      <c r="BC129">
        <v>5.45</v>
      </c>
      <c r="BD129">
        <v>4.91</v>
      </c>
      <c r="BE129">
        <v>4.9000000000000004</v>
      </c>
      <c r="BF129">
        <v>6.1</v>
      </c>
      <c r="BG129">
        <v>29.73</v>
      </c>
      <c r="BH129">
        <v>26.49</v>
      </c>
      <c r="BI129">
        <v>23.49</v>
      </c>
      <c r="BJ129">
        <v>20.99</v>
      </c>
      <c r="BK129">
        <v>18.09</v>
      </c>
      <c r="BL129">
        <v>14.58</v>
      </c>
      <c r="BM129">
        <v>11.14</v>
      </c>
      <c r="BN129">
        <v>8.06</v>
      </c>
      <c r="BO129">
        <v>7.21</v>
      </c>
      <c r="BP129">
        <v>6.26</v>
      </c>
      <c r="BQ129">
        <v>4.8899999999999997</v>
      </c>
    </row>
    <row r="130" spans="1:69">
      <c r="A130" s="7" t="s">
        <v>3549</v>
      </c>
      <c r="B130" s="7" t="s">
        <v>3548</v>
      </c>
      <c r="C130" s="7" t="s">
        <v>773</v>
      </c>
      <c r="AS130">
        <v>1.93</v>
      </c>
      <c r="AT130">
        <v>3.19</v>
      </c>
      <c r="AU130">
        <v>2.67</v>
      </c>
      <c r="AV130">
        <v>3.11</v>
      </c>
      <c r="AW130">
        <v>2.69</v>
      </c>
      <c r="AX130">
        <v>6.52</v>
      </c>
      <c r="AY130">
        <v>12.55</v>
      </c>
      <c r="AZ130">
        <v>11.55</v>
      </c>
      <c r="BA130">
        <v>7.27</v>
      </c>
      <c r="BB130">
        <v>5.94</v>
      </c>
      <c r="BC130">
        <v>5.26</v>
      </c>
      <c r="BD130">
        <v>4.1100000000000003</v>
      </c>
      <c r="BE130">
        <v>4.2</v>
      </c>
      <c r="BF130">
        <v>5.45</v>
      </c>
      <c r="BG130">
        <v>29.17</v>
      </c>
      <c r="BH130">
        <v>25.94</v>
      </c>
      <c r="BI130">
        <v>23.04</v>
      </c>
      <c r="BJ130">
        <v>20.239999999999998</v>
      </c>
      <c r="BK130">
        <v>17.41</v>
      </c>
      <c r="BL130">
        <v>13.92</v>
      </c>
      <c r="BM130">
        <v>10.59</v>
      </c>
      <c r="BN130">
        <v>7.54</v>
      </c>
      <c r="BO130">
        <v>6.8</v>
      </c>
      <c r="BP130">
        <v>5.12</v>
      </c>
      <c r="BQ130">
        <v>3.88</v>
      </c>
    </row>
    <row r="131" spans="1:69">
      <c r="A131" s="7" t="s">
        <v>3529</v>
      </c>
      <c r="B131" s="7" t="s">
        <v>3528</v>
      </c>
      <c r="C131" s="7" t="s">
        <v>773</v>
      </c>
    </row>
    <row r="132" spans="1:69">
      <c r="A132" s="7" t="s">
        <v>4299</v>
      </c>
      <c r="B132" s="7" t="s">
        <v>4298</v>
      </c>
      <c r="C132" s="7" t="s">
        <v>773</v>
      </c>
    </row>
    <row r="133" spans="1:69">
      <c r="A133" s="7" t="s">
        <v>4297</v>
      </c>
      <c r="B133" s="7" t="s">
        <v>1352</v>
      </c>
      <c r="C133" s="7" t="s">
        <v>773</v>
      </c>
      <c r="G133">
        <v>0.97</v>
      </c>
      <c r="AQ133">
        <v>0.56999999999999995</v>
      </c>
      <c r="AR133">
        <v>0.56999999999999995</v>
      </c>
      <c r="AS133">
        <v>0.56999999999999995</v>
      </c>
      <c r="AT133">
        <v>0.56999999999999995</v>
      </c>
      <c r="AU133">
        <v>0.56999999999999995</v>
      </c>
      <c r="AV133">
        <v>0.56999999999999995</v>
      </c>
      <c r="AW133">
        <v>0.6</v>
      </c>
      <c r="AX133">
        <v>0.61</v>
      </c>
      <c r="AY133">
        <v>2.4700000000000002</v>
      </c>
      <c r="AZ133">
        <v>4.9000000000000004</v>
      </c>
      <c r="BA133">
        <v>0.43</v>
      </c>
      <c r="BB133">
        <v>0.34</v>
      </c>
      <c r="BC133">
        <v>0.19</v>
      </c>
      <c r="BD133">
        <v>0.8</v>
      </c>
      <c r="BE133">
        <v>0.7</v>
      </c>
      <c r="BF133">
        <v>0.66</v>
      </c>
      <c r="BG133">
        <v>0.56000000000000005</v>
      </c>
      <c r="BH133">
        <v>0.55000000000000004</v>
      </c>
      <c r="BI133">
        <v>0.45</v>
      </c>
      <c r="BJ133">
        <v>0.75</v>
      </c>
      <c r="BK133">
        <v>0.68</v>
      </c>
      <c r="BL133">
        <v>0.66</v>
      </c>
      <c r="BM133">
        <v>0.55000000000000004</v>
      </c>
      <c r="BN133">
        <v>0.52</v>
      </c>
      <c r="BO133">
        <v>0.41</v>
      </c>
      <c r="BP133">
        <v>1.1399999999999999</v>
      </c>
      <c r="BQ133">
        <v>1.01</v>
      </c>
    </row>
    <row r="134" spans="1:69">
      <c r="A134" s="7" t="s">
        <v>3495</v>
      </c>
      <c r="B134" s="7" t="s">
        <v>3494</v>
      </c>
      <c r="C134" s="7" t="s">
        <v>773</v>
      </c>
    </row>
    <row r="135" spans="1:69">
      <c r="A135" s="7" t="s">
        <v>4296</v>
      </c>
      <c r="B135" s="7" t="s">
        <v>4295</v>
      </c>
      <c r="C135" s="7" t="s">
        <v>773</v>
      </c>
      <c r="G135">
        <v>211.3</v>
      </c>
      <c r="K135">
        <v>330.57</v>
      </c>
      <c r="O135">
        <v>370.09</v>
      </c>
      <c r="S135">
        <v>347.5</v>
      </c>
      <c r="W135">
        <v>368.99</v>
      </c>
      <c r="Y135">
        <v>388.95</v>
      </c>
      <c r="Z135">
        <v>393.69</v>
      </c>
      <c r="AA135">
        <v>461.19</v>
      </c>
      <c r="AB135">
        <v>465.79</v>
      </c>
      <c r="AC135">
        <v>468.74</v>
      </c>
      <c r="AD135">
        <v>456.43</v>
      </c>
      <c r="AE135">
        <v>438.78</v>
      </c>
      <c r="AF135">
        <v>424.79</v>
      </c>
      <c r="AG135">
        <v>404.02</v>
      </c>
      <c r="AH135">
        <v>401.32</v>
      </c>
      <c r="AI135">
        <v>401.78</v>
      </c>
      <c r="AJ135">
        <v>400.98</v>
      </c>
      <c r="AK135">
        <v>405.26</v>
      </c>
      <c r="AL135">
        <v>410.42</v>
      </c>
      <c r="AM135">
        <v>408.17</v>
      </c>
      <c r="AN135">
        <v>422.33</v>
      </c>
      <c r="AO135">
        <v>463.35</v>
      </c>
      <c r="AP135">
        <v>526.89</v>
      </c>
      <c r="AQ135">
        <v>565.59</v>
      </c>
      <c r="AR135">
        <v>584.76</v>
      </c>
      <c r="AS135">
        <v>600.20000000000005</v>
      </c>
      <c r="AT135">
        <v>614.79999999999995</v>
      </c>
      <c r="AU135">
        <v>607.16</v>
      </c>
      <c r="AV135">
        <v>619.98</v>
      </c>
      <c r="AW135">
        <v>635.35</v>
      </c>
      <c r="AX135">
        <v>646.16</v>
      </c>
      <c r="AY135">
        <v>672.49</v>
      </c>
      <c r="AZ135">
        <v>670.58</v>
      </c>
      <c r="BA135">
        <v>639.41</v>
      </c>
      <c r="BB135">
        <v>645.87</v>
      </c>
      <c r="BC135">
        <v>708.92</v>
      </c>
      <c r="BD135">
        <v>716.39</v>
      </c>
      <c r="BE135">
        <v>729.65</v>
      </c>
      <c r="BF135">
        <v>738.77</v>
      </c>
      <c r="BG135" s="652">
        <v>1147.73</v>
      </c>
      <c r="BH135" s="652">
        <v>1118.3599999999999</v>
      </c>
      <c r="BI135" s="652">
        <v>1054.8699999999999</v>
      </c>
      <c r="BJ135" s="652">
        <v>1012.32</v>
      </c>
      <c r="BK135">
        <v>980.81</v>
      </c>
      <c r="BL135">
        <v>921.12</v>
      </c>
      <c r="BM135">
        <v>892.44</v>
      </c>
      <c r="BN135">
        <v>829.14</v>
      </c>
      <c r="BO135">
        <v>552.36</v>
      </c>
      <c r="BP135">
        <v>513.04</v>
      </c>
      <c r="BQ135">
        <v>509.57</v>
      </c>
    </row>
    <row r="136" spans="1:69">
      <c r="A136" s="7" t="s">
        <v>4294</v>
      </c>
      <c r="B136" s="7" t="s">
        <v>4293</v>
      </c>
      <c r="C136" s="7" t="s">
        <v>773</v>
      </c>
      <c r="G136">
        <v>210.42</v>
      </c>
      <c r="K136">
        <v>329.51</v>
      </c>
      <c r="O136">
        <v>369.13</v>
      </c>
      <c r="S136">
        <v>346.84</v>
      </c>
      <c r="W136">
        <v>368.18</v>
      </c>
      <c r="Y136">
        <v>387.78</v>
      </c>
      <c r="Z136">
        <v>392.57</v>
      </c>
      <c r="AA136">
        <v>460.11</v>
      </c>
      <c r="AB136">
        <v>464.75</v>
      </c>
      <c r="AC136">
        <v>467.56</v>
      </c>
      <c r="AD136">
        <v>455.15</v>
      </c>
      <c r="AE136">
        <v>437.37</v>
      </c>
      <c r="AF136">
        <v>423.46</v>
      </c>
      <c r="AG136">
        <v>402.76</v>
      </c>
      <c r="AH136">
        <v>400.12</v>
      </c>
      <c r="AI136">
        <v>400.74</v>
      </c>
      <c r="AJ136">
        <v>399.62</v>
      </c>
      <c r="AK136">
        <v>403.97</v>
      </c>
      <c r="AL136">
        <v>409.21</v>
      </c>
      <c r="AM136">
        <v>407.32</v>
      </c>
      <c r="AN136">
        <v>420.87</v>
      </c>
      <c r="AO136">
        <v>460.53</v>
      </c>
      <c r="AP136">
        <v>522.45000000000005</v>
      </c>
      <c r="AQ136">
        <v>561.4</v>
      </c>
      <c r="AR136">
        <v>580.80999999999995</v>
      </c>
      <c r="AS136">
        <v>596.16</v>
      </c>
      <c r="AT136">
        <v>611</v>
      </c>
      <c r="AU136">
        <v>603.61</v>
      </c>
      <c r="AV136">
        <v>616.66</v>
      </c>
      <c r="AW136">
        <v>632.27</v>
      </c>
      <c r="AX136">
        <v>643.32000000000005</v>
      </c>
      <c r="AY136">
        <v>670.3</v>
      </c>
      <c r="AZ136">
        <v>668.61</v>
      </c>
      <c r="BA136">
        <v>630.41</v>
      </c>
      <c r="BB136">
        <v>637.53</v>
      </c>
      <c r="BC136">
        <v>701.19</v>
      </c>
      <c r="BD136">
        <v>709.25</v>
      </c>
      <c r="BE136">
        <v>722.8</v>
      </c>
      <c r="BF136">
        <v>731.23</v>
      </c>
      <c r="BG136" s="652">
        <v>1119.3399999999999</v>
      </c>
      <c r="BH136" s="652">
        <v>1090.98</v>
      </c>
      <c r="BI136" s="5">
        <v>1029</v>
      </c>
      <c r="BJ136">
        <v>988.43</v>
      </c>
      <c r="BK136">
        <v>959.43</v>
      </c>
      <c r="BL136">
        <v>900.14</v>
      </c>
      <c r="BM136">
        <v>873.21</v>
      </c>
      <c r="BN136">
        <v>812.55</v>
      </c>
      <c r="BO136">
        <v>536.62</v>
      </c>
      <c r="BP136">
        <v>499.92</v>
      </c>
      <c r="BQ136">
        <v>498.99</v>
      </c>
    </row>
    <row r="137" spans="1:69">
      <c r="A137" s="7" t="s">
        <v>3493</v>
      </c>
      <c r="B137" s="7" t="s">
        <v>243</v>
      </c>
      <c r="C137" s="7" t="s">
        <v>773</v>
      </c>
      <c r="G137">
        <v>431.91</v>
      </c>
      <c r="K137">
        <v>488.72</v>
      </c>
      <c r="O137">
        <v>422.73</v>
      </c>
      <c r="S137">
        <v>412.41</v>
      </c>
      <c r="W137">
        <v>325.94</v>
      </c>
      <c r="Y137">
        <v>273.95999999999998</v>
      </c>
      <c r="Z137">
        <v>206.79</v>
      </c>
      <c r="AA137">
        <v>177.43</v>
      </c>
      <c r="AB137">
        <v>167.32</v>
      </c>
      <c r="AC137">
        <v>166.78</v>
      </c>
      <c r="AD137">
        <v>151.27000000000001</v>
      </c>
      <c r="AE137">
        <v>132.72999999999999</v>
      </c>
      <c r="AF137">
        <v>124.22</v>
      </c>
      <c r="AG137">
        <v>113.78</v>
      </c>
      <c r="AH137">
        <v>104.63</v>
      </c>
      <c r="AI137">
        <v>92.36</v>
      </c>
      <c r="AJ137">
        <v>84.69</v>
      </c>
      <c r="AK137">
        <v>285.94</v>
      </c>
      <c r="AL137">
        <v>305.97000000000003</v>
      </c>
      <c r="AM137">
        <v>280.74</v>
      </c>
      <c r="AN137">
        <v>343.16</v>
      </c>
      <c r="AO137">
        <v>586.49</v>
      </c>
      <c r="AP137">
        <v>493.76</v>
      </c>
      <c r="AQ137">
        <v>666.03</v>
      </c>
      <c r="AR137">
        <v>581.04999999999995</v>
      </c>
      <c r="AS137">
        <v>668.13</v>
      </c>
      <c r="AT137">
        <v>681.68</v>
      </c>
      <c r="AU137">
        <v>666.92</v>
      </c>
      <c r="AV137">
        <v>642.03</v>
      </c>
      <c r="AW137">
        <v>675.35</v>
      </c>
      <c r="AX137">
        <v>643.39</v>
      </c>
      <c r="AY137">
        <v>631.74</v>
      </c>
      <c r="AZ137">
        <v>591.52</v>
      </c>
      <c r="BA137">
        <v>569.45000000000005</v>
      </c>
      <c r="BB137">
        <v>548.69000000000005</v>
      </c>
      <c r="BC137">
        <v>451.69</v>
      </c>
      <c r="BD137">
        <v>431.46</v>
      </c>
      <c r="BE137">
        <v>406.93</v>
      </c>
      <c r="BF137">
        <v>403.12</v>
      </c>
      <c r="BG137">
        <v>993.72</v>
      </c>
      <c r="BH137">
        <v>987.82</v>
      </c>
      <c r="BI137" s="652">
        <v>1084.44</v>
      </c>
      <c r="BJ137" s="652">
        <v>1093.94</v>
      </c>
      <c r="BK137" s="652">
        <v>1114.25</v>
      </c>
      <c r="BL137" s="652">
        <v>1110.1600000000001</v>
      </c>
      <c r="BM137" s="652">
        <v>1098.25</v>
      </c>
      <c r="BN137" s="652">
        <v>1043.0899999999999</v>
      </c>
      <c r="BO137" s="652">
        <v>1072.52</v>
      </c>
      <c r="BP137" s="652">
        <v>1007.65</v>
      </c>
      <c r="BQ137" s="652">
        <v>1040.3</v>
      </c>
    </row>
    <row r="138" spans="1:69">
      <c r="A138" s="7" t="s">
        <v>3492</v>
      </c>
      <c r="B138" s="7" t="s">
        <v>261</v>
      </c>
      <c r="C138" s="7" t="s">
        <v>773</v>
      </c>
      <c r="G138">
        <v>225.99</v>
      </c>
      <c r="K138">
        <v>201.48</v>
      </c>
      <c r="O138">
        <v>249.34</v>
      </c>
      <c r="S138">
        <v>214.87</v>
      </c>
      <c r="W138">
        <v>161.84</v>
      </c>
      <c r="Y138">
        <v>146.84</v>
      </c>
      <c r="Z138">
        <v>108.76</v>
      </c>
      <c r="AA138">
        <v>93.26</v>
      </c>
      <c r="AB138">
        <v>93.17</v>
      </c>
      <c r="AC138">
        <v>99.62</v>
      </c>
      <c r="AD138">
        <v>93.08</v>
      </c>
      <c r="AE138">
        <v>87.72</v>
      </c>
      <c r="AF138">
        <v>88.58</v>
      </c>
      <c r="AG138">
        <v>87.05</v>
      </c>
      <c r="AH138">
        <v>86.99</v>
      </c>
      <c r="AI138">
        <v>88.38</v>
      </c>
      <c r="AJ138">
        <v>84.69</v>
      </c>
      <c r="AK138">
        <v>162.41999999999999</v>
      </c>
      <c r="AL138">
        <v>146.59</v>
      </c>
      <c r="AM138">
        <v>101.99</v>
      </c>
      <c r="AN138">
        <v>176.91</v>
      </c>
      <c r="AO138">
        <v>232.74</v>
      </c>
      <c r="AP138">
        <v>125.67</v>
      </c>
      <c r="AQ138">
        <v>319.93</v>
      </c>
      <c r="AR138">
        <v>259.2</v>
      </c>
      <c r="AS138">
        <v>325.33999999999997</v>
      </c>
      <c r="AT138">
        <v>312.42</v>
      </c>
      <c r="AU138">
        <v>362.28</v>
      </c>
      <c r="AV138">
        <v>362.08</v>
      </c>
      <c r="AW138">
        <v>395.72</v>
      </c>
      <c r="AX138">
        <v>410.31</v>
      </c>
      <c r="AY138">
        <v>389.9</v>
      </c>
      <c r="AZ138">
        <v>350.63</v>
      </c>
      <c r="BA138">
        <v>354.27</v>
      </c>
      <c r="BB138">
        <v>350.34</v>
      </c>
      <c r="BC138">
        <v>275.2</v>
      </c>
      <c r="BD138">
        <v>267.42</v>
      </c>
      <c r="BE138">
        <v>252.29</v>
      </c>
      <c r="BF138">
        <v>245.54</v>
      </c>
      <c r="BG138">
        <v>427.44</v>
      </c>
      <c r="BH138">
        <v>449.36</v>
      </c>
      <c r="BI138">
        <v>722.49</v>
      </c>
      <c r="BJ138">
        <v>755.48</v>
      </c>
      <c r="BK138">
        <v>806.17</v>
      </c>
      <c r="BL138">
        <v>829.44</v>
      </c>
      <c r="BM138">
        <v>842.63</v>
      </c>
      <c r="BN138">
        <v>809.23</v>
      </c>
      <c r="BO138">
        <v>863.12</v>
      </c>
      <c r="BP138">
        <v>765.75</v>
      </c>
      <c r="BQ138">
        <v>824.85</v>
      </c>
    </row>
    <row r="139" spans="1:69">
      <c r="A139" s="7" t="s">
        <v>4292</v>
      </c>
      <c r="B139" s="7" t="s">
        <v>273</v>
      </c>
      <c r="C139" s="7" t="s">
        <v>773</v>
      </c>
      <c r="AU139">
        <v>34.799999999999997</v>
      </c>
      <c r="AV139">
        <v>35.619999999999997</v>
      </c>
      <c r="AW139">
        <v>36.450000000000003</v>
      </c>
      <c r="AY139">
        <v>38.200000000000003</v>
      </c>
      <c r="AZ139">
        <v>39.1</v>
      </c>
      <c r="BA139">
        <v>40.01</v>
      </c>
    </row>
    <row r="140" spans="1:69">
      <c r="A140" s="7" t="s">
        <v>3480</v>
      </c>
      <c r="B140" s="7" t="s">
        <v>271</v>
      </c>
      <c r="C140" s="7" t="s">
        <v>773</v>
      </c>
      <c r="G140">
        <v>30</v>
      </c>
      <c r="K140">
        <v>35</v>
      </c>
      <c r="O140">
        <v>35</v>
      </c>
      <c r="S140">
        <v>35</v>
      </c>
      <c r="W140">
        <v>35</v>
      </c>
      <c r="Y140">
        <v>35</v>
      </c>
      <c r="Z140">
        <v>35</v>
      </c>
      <c r="AA140">
        <v>35</v>
      </c>
      <c r="AB140">
        <v>35</v>
      </c>
      <c r="AC140">
        <v>35</v>
      </c>
      <c r="AD140">
        <v>35</v>
      </c>
      <c r="AE140">
        <v>35</v>
      </c>
      <c r="AF140">
        <v>35</v>
      </c>
      <c r="AG140">
        <v>35</v>
      </c>
      <c r="AH140">
        <v>35</v>
      </c>
      <c r="AI140">
        <v>35</v>
      </c>
      <c r="AJ140">
        <v>35</v>
      </c>
      <c r="AK140">
        <v>35</v>
      </c>
      <c r="AL140">
        <v>35</v>
      </c>
      <c r="AM140">
        <v>35</v>
      </c>
      <c r="AN140">
        <v>63.75</v>
      </c>
      <c r="AO140">
        <v>30</v>
      </c>
      <c r="AP140">
        <v>30</v>
      </c>
      <c r="AQ140">
        <v>130</v>
      </c>
      <c r="AR140">
        <v>130</v>
      </c>
      <c r="AS140">
        <v>130</v>
      </c>
      <c r="AT140">
        <v>160</v>
      </c>
      <c r="AU140">
        <v>160</v>
      </c>
      <c r="AV140">
        <v>160</v>
      </c>
      <c r="AW140">
        <v>160</v>
      </c>
      <c r="AX140">
        <v>160</v>
      </c>
      <c r="AY140">
        <v>160</v>
      </c>
      <c r="AZ140">
        <v>160</v>
      </c>
      <c r="BA140">
        <v>160</v>
      </c>
      <c r="BB140">
        <v>160</v>
      </c>
      <c r="BC140">
        <v>160</v>
      </c>
      <c r="BD140">
        <v>160</v>
      </c>
      <c r="BE140">
        <v>160</v>
      </c>
      <c r="BF140">
        <v>160</v>
      </c>
      <c r="BG140">
        <v>160</v>
      </c>
      <c r="BH140">
        <v>260</v>
      </c>
      <c r="BI140">
        <v>390</v>
      </c>
      <c r="BJ140">
        <v>387.5</v>
      </c>
      <c r="BK140">
        <v>415</v>
      </c>
      <c r="BL140">
        <v>412.5</v>
      </c>
      <c r="BM140">
        <v>625</v>
      </c>
      <c r="BN140">
        <v>604</v>
      </c>
      <c r="BO140">
        <v>619</v>
      </c>
      <c r="BP140">
        <v>619</v>
      </c>
      <c r="BQ140">
        <v>612</v>
      </c>
    </row>
    <row r="141" spans="1:69">
      <c r="A141" s="7" t="s">
        <v>4291</v>
      </c>
      <c r="B141" s="7" t="s">
        <v>3466</v>
      </c>
      <c r="C141" s="7" t="s">
        <v>773</v>
      </c>
      <c r="G141">
        <v>154.13</v>
      </c>
      <c r="K141">
        <v>127.36</v>
      </c>
      <c r="O141">
        <v>181.3</v>
      </c>
      <c r="S141">
        <v>132</v>
      </c>
      <c r="W141">
        <v>93.5</v>
      </c>
      <c r="Y141">
        <v>79.75</v>
      </c>
      <c r="Z141">
        <v>39.75</v>
      </c>
      <c r="AA141">
        <v>39.75</v>
      </c>
      <c r="AB141">
        <v>39.75</v>
      </c>
      <c r="AC141">
        <v>39.75</v>
      </c>
      <c r="AD141">
        <v>39.75</v>
      </c>
      <c r="AE141">
        <v>39.75</v>
      </c>
      <c r="AF141">
        <v>39.75</v>
      </c>
      <c r="AG141">
        <v>39.75</v>
      </c>
      <c r="AH141">
        <v>39.75</v>
      </c>
      <c r="AI141">
        <v>39.75</v>
      </c>
      <c r="AJ141">
        <v>33.56</v>
      </c>
      <c r="AK141">
        <v>23.62</v>
      </c>
      <c r="AL141">
        <v>24.31</v>
      </c>
      <c r="AM141">
        <v>25</v>
      </c>
      <c r="AO141">
        <v>44.25</v>
      </c>
      <c r="AP141">
        <v>60.63</v>
      </c>
      <c r="AQ141">
        <v>75</v>
      </c>
      <c r="AR141">
        <v>87.5</v>
      </c>
      <c r="AS141">
        <v>100</v>
      </c>
      <c r="AT141">
        <v>100</v>
      </c>
      <c r="AU141">
        <v>100</v>
      </c>
      <c r="AV141">
        <v>100</v>
      </c>
      <c r="AW141">
        <v>125</v>
      </c>
      <c r="AX141">
        <v>187.31</v>
      </c>
      <c r="AY141">
        <v>122.5</v>
      </c>
      <c r="AZ141">
        <v>100</v>
      </c>
      <c r="BA141">
        <v>100</v>
      </c>
      <c r="BB141">
        <v>130.33000000000001</v>
      </c>
      <c r="BC141">
        <v>78.75</v>
      </c>
      <c r="BD141">
        <v>66.25</v>
      </c>
      <c r="BE141">
        <v>53.75</v>
      </c>
      <c r="BF141">
        <v>39.380000000000003</v>
      </c>
      <c r="BG141">
        <v>25</v>
      </c>
      <c r="BH141">
        <v>37.5</v>
      </c>
      <c r="BI141">
        <v>200</v>
      </c>
      <c r="BJ141">
        <v>225</v>
      </c>
      <c r="BK141">
        <v>250</v>
      </c>
      <c r="BL141">
        <v>250</v>
      </c>
      <c r="BM141">
        <v>100</v>
      </c>
      <c r="BN141">
        <v>100</v>
      </c>
      <c r="BO141">
        <v>100</v>
      </c>
      <c r="BP141">
        <v>32.5</v>
      </c>
      <c r="BQ141">
        <v>65</v>
      </c>
    </row>
    <row r="142" spans="1:69">
      <c r="A142" s="7" t="s">
        <v>4290</v>
      </c>
      <c r="B142" s="7" t="s">
        <v>3463</v>
      </c>
      <c r="C142" s="7" t="s">
        <v>773</v>
      </c>
      <c r="O142">
        <v>36.49</v>
      </c>
      <c r="AX142">
        <v>37.31</v>
      </c>
      <c r="BB142">
        <v>40.96</v>
      </c>
    </row>
    <row r="143" spans="1:69">
      <c r="A143" s="7" t="s">
        <v>3452</v>
      </c>
      <c r="B143" s="7" t="s">
        <v>3451</v>
      </c>
      <c r="C143" s="7" t="s">
        <v>773</v>
      </c>
      <c r="G143">
        <v>154.13</v>
      </c>
      <c r="K143">
        <v>127.36</v>
      </c>
      <c r="O143">
        <v>144.82</v>
      </c>
      <c r="S143">
        <v>132</v>
      </c>
      <c r="W143">
        <v>93.5</v>
      </c>
      <c r="Y143">
        <v>79.75</v>
      </c>
      <c r="Z143">
        <v>39.75</v>
      </c>
      <c r="AA143">
        <v>39.75</v>
      </c>
      <c r="AB143">
        <v>39.75</v>
      </c>
      <c r="AC143">
        <v>39.75</v>
      </c>
      <c r="AD143">
        <v>39.75</v>
      </c>
      <c r="AE143">
        <v>39.75</v>
      </c>
      <c r="AF143">
        <v>39.75</v>
      </c>
      <c r="AG143">
        <v>39.75</v>
      </c>
      <c r="AH143">
        <v>39.75</v>
      </c>
      <c r="AI143">
        <v>39.75</v>
      </c>
      <c r="AJ143">
        <v>33.56</v>
      </c>
      <c r="AK143">
        <v>23.62</v>
      </c>
      <c r="AL143">
        <v>24.31</v>
      </c>
      <c r="AM143">
        <v>25</v>
      </c>
      <c r="AO143">
        <v>44.25</v>
      </c>
      <c r="AP143">
        <v>60.63</v>
      </c>
      <c r="AQ143">
        <v>75</v>
      </c>
      <c r="AR143">
        <v>87.5</v>
      </c>
      <c r="AS143">
        <v>100</v>
      </c>
      <c r="AT143">
        <v>100</v>
      </c>
      <c r="AU143">
        <v>100</v>
      </c>
      <c r="AV143">
        <v>100</v>
      </c>
      <c r="AW143">
        <v>125</v>
      </c>
      <c r="AX143">
        <v>150</v>
      </c>
      <c r="AY143">
        <v>122.5</v>
      </c>
      <c r="AZ143">
        <v>100</v>
      </c>
      <c r="BA143">
        <v>100</v>
      </c>
      <c r="BB143">
        <v>89.38</v>
      </c>
      <c r="BC143">
        <v>78.75</v>
      </c>
      <c r="BD143">
        <v>66.25</v>
      </c>
      <c r="BF143">
        <v>39.380000000000003</v>
      </c>
      <c r="BG143">
        <v>25</v>
      </c>
      <c r="BH143">
        <v>37.5</v>
      </c>
      <c r="BI143">
        <v>200</v>
      </c>
      <c r="BJ143">
        <v>225</v>
      </c>
      <c r="BK143">
        <v>250</v>
      </c>
      <c r="BL143">
        <v>250</v>
      </c>
      <c r="BM143">
        <v>100</v>
      </c>
      <c r="BN143">
        <v>100</v>
      </c>
      <c r="BO143">
        <v>100</v>
      </c>
      <c r="BP143">
        <v>32.5</v>
      </c>
      <c r="BQ143">
        <v>65</v>
      </c>
    </row>
    <row r="144" spans="1:69">
      <c r="A144" s="7" t="s">
        <v>3450</v>
      </c>
      <c r="B144" s="7" t="s">
        <v>3449</v>
      </c>
      <c r="C144" s="7" t="s">
        <v>773</v>
      </c>
      <c r="BE144">
        <v>53.75</v>
      </c>
    </row>
    <row r="145" spans="1:69">
      <c r="A145" s="7" t="s">
        <v>3448</v>
      </c>
      <c r="B145" s="7" t="s">
        <v>3447</v>
      </c>
      <c r="C145" s="7" t="s">
        <v>773</v>
      </c>
    </row>
    <row r="146" spans="1:69">
      <c r="A146" s="7" t="s">
        <v>3446</v>
      </c>
      <c r="B146" s="7" t="s">
        <v>3445</v>
      </c>
      <c r="C146" s="7" t="s">
        <v>773</v>
      </c>
    </row>
    <row r="147" spans="1:69">
      <c r="A147" s="7" t="s">
        <v>3444</v>
      </c>
      <c r="B147" s="7" t="s">
        <v>3443</v>
      </c>
      <c r="C147" s="7" t="s">
        <v>773</v>
      </c>
    </row>
    <row r="148" spans="1:69">
      <c r="A148" s="7" t="s">
        <v>3442</v>
      </c>
      <c r="B148" s="7" t="s">
        <v>3441</v>
      </c>
      <c r="C148" s="7" t="s">
        <v>773</v>
      </c>
    </row>
    <row r="149" spans="1:69">
      <c r="A149" s="7" t="s">
        <v>3440</v>
      </c>
      <c r="B149" s="7" t="s">
        <v>3197</v>
      </c>
      <c r="C149" s="7" t="s">
        <v>773</v>
      </c>
    </row>
    <row r="150" spans="1:69">
      <c r="A150" s="7" t="s">
        <v>3439</v>
      </c>
      <c r="B150" s="7" t="s">
        <v>3195</v>
      </c>
      <c r="C150" s="7" t="s">
        <v>773</v>
      </c>
    </row>
    <row r="151" spans="1:69">
      <c r="A151" s="7" t="s">
        <v>4289</v>
      </c>
      <c r="B151" s="7" t="s">
        <v>3437</v>
      </c>
      <c r="C151" s="7" t="s">
        <v>773</v>
      </c>
      <c r="AS151">
        <v>1.37</v>
      </c>
      <c r="AT151">
        <v>1.97</v>
      </c>
      <c r="AU151">
        <v>6.97</v>
      </c>
      <c r="AV151">
        <v>7.1</v>
      </c>
      <c r="AW151">
        <v>4.8600000000000003</v>
      </c>
      <c r="AX151">
        <v>5.38</v>
      </c>
      <c r="AY151">
        <v>6.03</v>
      </c>
      <c r="AZ151">
        <v>6.08</v>
      </c>
      <c r="BA151">
        <v>5.29</v>
      </c>
      <c r="BB151">
        <v>4.8899999999999997</v>
      </c>
      <c r="BC151">
        <v>4.5599999999999996</v>
      </c>
      <c r="BD151">
        <v>4.01</v>
      </c>
      <c r="BE151">
        <v>3.55</v>
      </c>
      <c r="BF151">
        <v>3.62</v>
      </c>
      <c r="BG151">
        <v>15.59</v>
      </c>
      <c r="BH151">
        <v>15.44</v>
      </c>
      <c r="BI151">
        <v>14.82</v>
      </c>
      <c r="BJ151">
        <v>14.54</v>
      </c>
      <c r="BK151">
        <v>14.27</v>
      </c>
      <c r="BL151">
        <v>13.08</v>
      </c>
      <c r="BM151">
        <v>9.9499999999999993</v>
      </c>
      <c r="BN151">
        <v>7.07</v>
      </c>
      <c r="BO151">
        <v>6.44</v>
      </c>
      <c r="BP151">
        <v>3.8</v>
      </c>
      <c r="BQ151">
        <v>2.74</v>
      </c>
    </row>
    <row r="152" spans="1:69">
      <c r="A152" s="7" t="s">
        <v>3435</v>
      </c>
      <c r="B152" s="7" t="s">
        <v>3434</v>
      </c>
      <c r="C152" s="7" t="s">
        <v>773</v>
      </c>
    </row>
    <row r="153" spans="1:69">
      <c r="A153" s="7" t="s">
        <v>3433</v>
      </c>
      <c r="B153" s="7" t="s">
        <v>3432</v>
      </c>
      <c r="C153" s="7" t="s">
        <v>773</v>
      </c>
    </row>
    <row r="154" spans="1:69">
      <c r="A154" s="7" t="s">
        <v>3431</v>
      </c>
      <c r="B154" s="7" t="s">
        <v>3430</v>
      </c>
      <c r="C154" s="7" t="s">
        <v>773</v>
      </c>
      <c r="AU154">
        <v>5.16</v>
      </c>
      <c r="AV154">
        <v>5.16</v>
      </c>
      <c r="AW154">
        <v>3.01</v>
      </c>
      <c r="AX154">
        <v>3.01</v>
      </c>
    </row>
    <row r="155" spans="1:69">
      <c r="A155" s="7" t="s">
        <v>3422</v>
      </c>
      <c r="B155" s="7" t="s">
        <v>3174</v>
      </c>
      <c r="C155" s="7" t="s">
        <v>773</v>
      </c>
      <c r="AS155">
        <v>1.37</v>
      </c>
      <c r="AT155">
        <v>1.97</v>
      </c>
      <c r="AU155">
        <v>1.81</v>
      </c>
      <c r="AV155">
        <v>1.94</v>
      </c>
      <c r="AW155">
        <v>1.85</v>
      </c>
      <c r="AX155">
        <v>2.37</v>
      </c>
      <c r="AY155">
        <v>6.03</v>
      </c>
      <c r="AZ155">
        <v>6.08</v>
      </c>
      <c r="BA155">
        <v>5.29</v>
      </c>
      <c r="BB155">
        <v>4.8899999999999997</v>
      </c>
      <c r="BC155">
        <v>4.5599999999999996</v>
      </c>
      <c r="BD155">
        <v>4.01</v>
      </c>
      <c r="BE155">
        <v>3.55</v>
      </c>
      <c r="BF155">
        <v>3.62</v>
      </c>
      <c r="BG155">
        <v>15.59</v>
      </c>
      <c r="BH155">
        <v>15.44</v>
      </c>
      <c r="BI155">
        <v>14.82</v>
      </c>
      <c r="BJ155">
        <v>14.54</v>
      </c>
      <c r="BK155">
        <v>14.27</v>
      </c>
      <c r="BL155">
        <v>13.08</v>
      </c>
      <c r="BM155">
        <v>9.9499999999999993</v>
      </c>
      <c r="BN155">
        <v>7.07</v>
      </c>
      <c r="BO155">
        <v>6.44</v>
      </c>
      <c r="BP155">
        <v>3.8</v>
      </c>
      <c r="BQ155">
        <v>2.74</v>
      </c>
    </row>
    <row r="156" spans="1:69">
      <c r="A156" s="7" t="s">
        <v>3421</v>
      </c>
      <c r="B156" s="7" t="s">
        <v>2995</v>
      </c>
      <c r="C156" s="7" t="s">
        <v>773</v>
      </c>
    </row>
    <row r="157" spans="1:69">
      <c r="A157" s="7" t="s">
        <v>3420</v>
      </c>
      <c r="B157" s="7" t="s">
        <v>3419</v>
      </c>
      <c r="C157" s="7" t="s">
        <v>773</v>
      </c>
    </row>
    <row r="158" spans="1:69">
      <c r="A158" s="7" t="s">
        <v>3418</v>
      </c>
      <c r="B158" s="7" t="s">
        <v>3417</v>
      </c>
      <c r="C158" s="7" t="s">
        <v>773</v>
      </c>
    </row>
    <row r="159" spans="1:69">
      <c r="A159" s="7" t="s">
        <v>4288</v>
      </c>
      <c r="B159" s="7" t="s">
        <v>3411</v>
      </c>
      <c r="C159" s="7" t="s">
        <v>773</v>
      </c>
    </row>
    <row r="160" spans="1:69">
      <c r="A160" s="7" t="s">
        <v>3410</v>
      </c>
      <c r="B160" s="7" t="s">
        <v>3409</v>
      </c>
      <c r="C160" s="7" t="s">
        <v>773</v>
      </c>
      <c r="G160">
        <v>38.56</v>
      </c>
      <c r="K160">
        <v>27</v>
      </c>
      <c r="O160">
        <v>26.32</v>
      </c>
      <c r="S160">
        <v>47.87</v>
      </c>
      <c r="W160">
        <v>31.75</v>
      </c>
      <c r="Y160">
        <v>32.090000000000003</v>
      </c>
      <c r="Z160">
        <v>32.659999999999997</v>
      </c>
      <c r="AA160">
        <v>15.88</v>
      </c>
      <c r="AB160">
        <v>16.64</v>
      </c>
      <c r="AC160">
        <v>24.38</v>
      </c>
      <c r="AD160">
        <v>18.329999999999998</v>
      </c>
      <c r="AE160">
        <v>12.8</v>
      </c>
      <c r="AF160">
        <v>13.83</v>
      </c>
      <c r="AG160">
        <v>12.3</v>
      </c>
      <c r="AH160">
        <v>12.24</v>
      </c>
      <c r="AI160">
        <v>13.63</v>
      </c>
      <c r="AJ160">
        <v>16.13</v>
      </c>
      <c r="AK160">
        <v>103.8</v>
      </c>
      <c r="AL160">
        <v>87.28</v>
      </c>
      <c r="AM160">
        <v>41.99</v>
      </c>
      <c r="AN160">
        <v>111.3</v>
      </c>
      <c r="AO160">
        <v>158.49</v>
      </c>
      <c r="AP160">
        <v>33.76</v>
      </c>
      <c r="AQ160">
        <v>90.02</v>
      </c>
      <c r="AR160">
        <v>19.09</v>
      </c>
      <c r="AS160">
        <v>72.58</v>
      </c>
      <c r="AT160">
        <v>28.5</v>
      </c>
      <c r="AU160">
        <v>43.45</v>
      </c>
      <c r="AV160">
        <v>42.85</v>
      </c>
      <c r="AW160">
        <v>50.58</v>
      </c>
      <c r="AX160">
        <v>41.22</v>
      </c>
      <c r="AY160">
        <v>46.96</v>
      </c>
      <c r="AZ160">
        <v>30.64</v>
      </c>
      <c r="BA160">
        <v>31.23</v>
      </c>
      <c r="BB160">
        <v>38.75</v>
      </c>
      <c r="BC160">
        <v>31.68</v>
      </c>
      <c r="BD160">
        <v>35.28</v>
      </c>
      <c r="BE160">
        <v>30.5</v>
      </c>
      <c r="BF160">
        <v>35.83</v>
      </c>
      <c r="BG160">
        <v>226.44</v>
      </c>
      <c r="BH160">
        <v>136</v>
      </c>
      <c r="BI160">
        <v>117.25</v>
      </c>
      <c r="BJ160">
        <v>128.02000000000001</v>
      </c>
      <c r="BK160">
        <v>126.48</v>
      </c>
      <c r="BL160">
        <v>153.86000000000001</v>
      </c>
      <c r="BM160">
        <v>107.48</v>
      </c>
      <c r="BN160">
        <v>97.65</v>
      </c>
      <c r="BO160">
        <v>137.18</v>
      </c>
      <c r="BP160">
        <v>109.95</v>
      </c>
      <c r="BQ160">
        <v>144.61000000000001</v>
      </c>
    </row>
    <row r="161" spans="1:69">
      <c r="A161" s="7" t="s">
        <v>3408</v>
      </c>
      <c r="B161" s="7" t="s">
        <v>3407</v>
      </c>
      <c r="C161" s="7" t="s">
        <v>773</v>
      </c>
      <c r="BE161">
        <v>15.37</v>
      </c>
      <c r="BG161">
        <v>68.849999999999994</v>
      </c>
      <c r="BH161">
        <v>53.23</v>
      </c>
      <c r="BI161">
        <v>33.56</v>
      </c>
      <c r="BJ161">
        <v>39.29</v>
      </c>
      <c r="BK161">
        <v>26.63</v>
      </c>
      <c r="BL161">
        <v>50.81</v>
      </c>
      <c r="BM161">
        <v>25.51</v>
      </c>
      <c r="BN161">
        <v>22.68</v>
      </c>
      <c r="BO161">
        <v>51.38</v>
      </c>
      <c r="BP161">
        <v>44.72</v>
      </c>
      <c r="BQ161">
        <v>56.12</v>
      </c>
    </row>
    <row r="162" spans="1:69">
      <c r="A162" s="7" t="s">
        <v>3402</v>
      </c>
      <c r="B162" s="7" t="s">
        <v>3401</v>
      </c>
      <c r="C162" s="7" t="s">
        <v>773</v>
      </c>
      <c r="G162">
        <v>34.9</v>
      </c>
      <c r="K162">
        <v>19.899999999999999</v>
      </c>
      <c r="O162">
        <v>19.260000000000002</v>
      </c>
      <c r="S162">
        <v>40.65</v>
      </c>
      <c r="W162">
        <v>22.72</v>
      </c>
      <c r="Y162">
        <v>23.35</v>
      </c>
      <c r="Z162">
        <v>24.51</v>
      </c>
      <c r="AA162">
        <v>7.83</v>
      </c>
      <c r="AB162">
        <v>8.59</v>
      </c>
      <c r="AC162">
        <v>16.399999999999999</v>
      </c>
      <c r="AD162">
        <v>11.18</v>
      </c>
      <c r="AE162">
        <v>5.83</v>
      </c>
      <c r="AF162">
        <v>6.28</v>
      </c>
      <c r="AG162">
        <v>5.71</v>
      </c>
      <c r="AH162">
        <v>5.52</v>
      </c>
      <c r="AI162">
        <v>6.44</v>
      </c>
      <c r="AJ162">
        <v>8.51</v>
      </c>
      <c r="AK162">
        <v>96.24</v>
      </c>
      <c r="AL162">
        <v>86.18</v>
      </c>
      <c r="AM162">
        <v>33.229999999999997</v>
      </c>
      <c r="AN162">
        <v>104.25</v>
      </c>
      <c r="AO162">
        <v>147.72</v>
      </c>
      <c r="AQ162">
        <v>71.77</v>
      </c>
      <c r="AS162">
        <v>58.64</v>
      </c>
      <c r="AU162">
        <v>24.95</v>
      </c>
      <c r="AV162">
        <v>24.66</v>
      </c>
      <c r="AX162">
        <v>21.17</v>
      </c>
      <c r="AY162">
        <v>23.44</v>
      </c>
      <c r="AZ162">
        <v>12.88</v>
      </c>
      <c r="BA162">
        <v>15.4</v>
      </c>
      <c r="BB162">
        <v>19.11</v>
      </c>
      <c r="BC162">
        <v>11.44</v>
      </c>
      <c r="BD162">
        <v>19.940000000000001</v>
      </c>
      <c r="BE162">
        <v>15.13</v>
      </c>
      <c r="BF162">
        <v>18.93</v>
      </c>
      <c r="BG162">
        <v>122.28</v>
      </c>
      <c r="BH162">
        <v>79.11</v>
      </c>
      <c r="BI162">
        <v>55.47</v>
      </c>
      <c r="BJ162">
        <v>59.59</v>
      </c>
      <c r="BK162">
        <v>74.52</v>
      </c>
      <c r="BL162">
        <v>84.31</v>
      </c>
      <c r="BM162">
        <v>64.73</v>
      </c>
      <c r="BN162">
        <v>59.47</v>
      </c>
      <c r="BO162">
        <v>64.790000000000006</v>
      </c>
      <c r="BP162">
        <v>47.15</v>
      </c>
      <c r="BQ162">
        <v>66.33</v>
      </c>
    </row>
    <row r="163" spans="1:69">
      <c r="A163" s="7" t="s">
        <v>3387</v>
      </c>
      <c r="B163" s="7" t="s">
        <v>3386</v>
      </c>
      <c r="C163" s="7" t="s">
        <v>773</v>
      </c>
      <c r="G163">
        <v>0.4</v>
      </c>
      <c r="K163">
        <v>0.59</v>
      </c>
      <c r="O163">
        <v>0.57999999999999996</v>
      </c>
      <c r="S163">
        <v>0.67</v>
      </c>
      <c r="W163">
        <v>0.93</v>
      </c>
      <c r="Y163">
        <v>0.79</v>
      </c>
      <c r="Z163">
        <v>0.91</v>
      </c>
      <c r="AA163">
        <v>0.75</v>
      </c>
      <c r="AB163">
        <v>1.48</v>
      </c>
      <c r="AC163">
        <v>0.76</v>
      </c>
      <c r="AD163">
        <v>0.93</v>
      </c>
      <c r="AE163">
        <v>0.72</v>
      </c>
      <c r="AF163">
        <v>1.66</v>
      </c>
      <c r="AG163">
        <v>0.68</v>
      </c>
      <c r="AH163">
        <v>0.87</v>
      </c>
      <c r="AI163">
        <v>0.75</v>
      </c>
      <c r="AJ163">
        <v>1.45</v>
      </c>
      <c r="AK163">
        <v>0.85</v>
      </c>
      <c r="AL163">
        <v>1.1000000000000001</v>
      </c>
      <c r="AM163">
        <v>0.97</v>
      </c>
      <c r="AO163">
        <v>0.88</v>
      </c>
      <c r="AQ163">
        <v>2</v>
      </c>
      <c r="AU163">
        <v>2.4700000000000002</v>
      </c>
      <c r="AV163">
        <v>2.4900000000000002</v>
      </c>
      <c r="AX163">
        <v>2.5</v>
      </c>
      <c r="AY163">
        <v>2.36</v>
      </c>
      <c r="AZ163">
        <v>3.07</v>
      </c>
      <c r="BB163">
        <v>3.07</v>
      </c>
      <c r="BC163">
        <v>2.91</v>
      </c>
      <c r="BG163">
        <v>3.26</v>
      </c>
      <c r="BH163">
        <v>3.65</v>
      </c>
      <c r="BI163">
        <v>1.2</v>
      </c>
      <c r="BJ163">
        <v>4</v>
      </c>
      <c r="BK163">
        <v>2.27</v>
      </c>
      <c r="BM163">
        <v>0.99</v>
      </c>
      <c r="BN163">
        <v>0.9</v>
      </c>
      <c r="BO163">
        <v>1.1299999999999999</v>
      </c>
      <c r="BP163">
        <v>0.1</v>
      </c>
      <c r="BQ163">
        <v>3.09</v>
      </c>
    </row>
    <row r="164" spans="1:69">
      <c r="A164" s="7" t="s">
        <v>3377</v>
      </c>
      <c r="B164" s="7" t="s">
        <v>3376</v>
      </c>
      <c r="C164" s="7" t="s">
        <v>773</v>
      </c>
    </row>
    <row r="165" spans="1:69">
      <c r="A165" s="7" t="s">
        <v>3375</v>
      </c>
      <c r="B165" s="7" t="s">
        <v>3374</v>
      </c>
      <c r="C165" s="7" t="s">
        <v>773</v>
      </c>
      <c r="G165">
        <v>3.26</v>
      </c>
      <c r="K165">
        <v>6.5</v>
      </c>
      <c r="O165">
        <v>6.48</v>
      </c>
      <c r="S165">
        <v>6.54</v>
      </c>
      <c r="W165">
        <v>8.09</v>
      </c>
      <c r="Y165">
        <v>7.95</v>
      </c>
      <c r="Z165">
        <v>7.23</v>
      </c>
      <c r="AA165">
        <v>7.3</v>
      </c>
      <c r="AB165">
        <v>6.58</v>
      </c>
      <c r="AC165">
        <v>7.23</v>
      </c>
      <c r="AD165">
        <v>6.22</v>
      </c>
      <c r="AE165">
        <v>6.24</v>
      </c>
      <c r="AF165">
        <v>5.88</v>
      </c>
      <c r="AG165">
        <v>5.9</v>
      </c>
      <c r="AH165">
        <v>5.84</v>
      </c>
      <c r="AI165">
        <v>6.43</v>
      </c>
      <c r="AJ165">
        <v>6.16</v>
      </c>
      <c r="AK165">
        <v>6.71</v>
      </c>
      <c r="AM165">
        <v>7.79</v>
      </c>
      <c r="AO165">
        <v>9.89</v>
      </c>
      <c r="AQ165">
        <v>16.25</v>
      </c>
      <c r="AU165">
        <v>16.03</v>
      </c>
      <c r="AV165">
        <v>15.71</v>
      </c>
      <c r="AX165">
        <v>17.559999999999999</v>
      </c>
      <c r="AY165">
        <v>21.17</v>
      </c>
      <c r="AZ165">
        <v>14.69</v>
      </c>
      <c r="BA165">
        <v>15.83</v>
      </c>
      <c r="BB165">
        <v>16.559999999999999</v>
      </c>
      <c r="BC165">
        <v>17.329999999999998</v>
      </c>
      <c r="BD165">
        <v>15.35</v>
      </c>
      <c r="BF165">
        <v>16.91</v>
      </c>
      <c r="BG165">
        <v>32.06</v>
      </c>
      <c r="BI165">
        <v>27.01</v>
      </c>
      <c r="BJ165">
        <v>25.15</v>
      </c>
      <c r="BK165">
        <v>22.9</v>
      </c>
      <c r="BL165">
        <v>18.73</v>
      </c>
      <c r="BM165">
        <v>16.25</v>
      </c>
      <c r="BN165">
        <v>14.61</v>
      </c>
      <c r="BO165">
        <v>19.88</v>
      </c>
      <c r="BP165">
        <v>17.97</v>
      </c>
      <c r="BQ165">
        <v>19.07</v>
      </c>
    </row>
    <row r="166" spans="1:69">
      <c r="A166" s="7" t="s">
        <v>3367</v>
      </c>
      <c r="B166" s="7" t="s">
        <v>3366</v>
      </c>
      <c r="C166" s="7" t="s">
        <v>773</v>
      </c>
    </row>
    <row r="167" spans="1:69">
      <c r="A167" s="7" t="s">
        <v>3365</v>
      </c>
      <c r="B167" s="7" t="s">
        <v>2995</v>
      </c>
      <c r="C167" s="7" t="s">
        <v>773</v>
      </c>
      <c r="BK167">
        <v>0.17</v>
      </c>
    </row>
    <row r="168" spans="1:69">
      <c r="A168" s="7" t="s">
        <v>4287</v>
      </c>
      <c r="B168" s="7" t="s">
        <v>1352</v>
      </c>
      <c r="C168" s="7" t="s">
        <v>773</v>
      </c>
      <c r="AN168">
        <v>7.05</v>
      </c>
      <c r="AP168">
        <v>33.76</v>
      </c>
      <c r="AR168">
        <v>19.09</v>
      </c>
      <c r="AS168">
        <v>13.94</v>
      </c>
      <c r="AT168">
        <v>28.5</v>
      </c>
      <c r="AW168">
        <v>50.58</v>
      </c>
    </row>
    <row r="169" spans="1:69">
      <c r="A169" s="7" t="s">
        <v>3357</v>
      </c>
      <c r="B169" s="7" t="s">
        <v>3356</v>
      </c>
      <c r="C169" s="7" t="s">
        <v>773</v>
      </c>
    </row>
    <row r="170" spans="1:69">
      <c r="A170" s="7" t="s">
        <v>3347</v>
      </c>
      <c r="B170" s="7" t="s">
        <v>3346</v>
      </c>
      <c r="C170" s="7" t="s">
        <v>773</v>
      </c>
      <c r="K170">
        <v>4.6900000000000004</v>
      </c>
      <c r="O170">
        <v>4.6900000000000004</v>
      </c>
    </row>
    <row r="171" spans="1:69">
      <c r="A171" s="7" t="s">
        <v>3335</v>
      </c>
      <c r="B171" s="7" t="s">
        <v>3334</v>
      </c>
      <c r="C171" s="7" t="s">
        <v>773</v>
      </c>
      <c r="G171">
        <v>3.3</v>
      </c>
      <c r="K171">
        <v>7.43</v>
      </c>
      <c r="O171">
        <v>2.02</v>
      </c>
      <c r="W171">
        <v>1.59</v>
      </c>
      <c r="Z171">
        <v>1.35</v>
      </c>
      <c r="AA171">
        <v>2.63</v>
      </c>
      <c r="AB171">
        <v>1.78</v>
      </c>
      <c r="AC171">
        <v>0.48</v>
      </c>
      <c r="AQ171">
        <v>10.91</v>
      </c>
      <c r="AR171">
        <v>5.53</v>
      </c>
      <c r="AS171">
        <v>5.92</v>
      </c>
      <c r="AT171">
        <v>5.75</v>
      </c>
      <c r="AU171">
        <v>3.07</v>
      </c>
      <c r="AV171">
        <v>2.5099999999999998</v>
      </c>
      <c r="AW171">
        <v>2.83</v>
      </c>
      <c r="AX171">
        <v>2.4</v>
      </c>
      <c r="AY171">
        <v>2.21</v>
      </c>
      <c r="AZ171">
        <v>0.82</v>
      </c>
      <c r="BA171">
        <v>1.51</v>
      </c>
      <c r="BB171">
        <v>2.37</v>
      </c>
      <c r="BC171">
        <v>0.22</v>
      </c>
      <c r="BD171">
        <v>0.82</v>
      </c>
      <c r="BE171">
        <v>2.39</v>
      </c>
      <c r="BF171">
        <v>3.48</v>
      </c>
    </row>
    <row r="172" spans="1:69">
      <c r="A172" s="7" t="s">
        <v>3333</v>
      </c>
      <c r="B172" s="7" t="s">
        <v>3028</v>
      </c>
      <c r="C172" s="7" t="s">
        <v>773</v>
      </c>
    </row>
    <row r="173" spans="1:69">
      <c r="A173" s="7" t="s">
        <v>3332</v>
      </c>
      <c r="B173" s="7" t="s">
        <v>3026</v>
      </c>
      <c r="C173" s="7" t="s">
        <v>773</v>
      </c>
    </row>
    <row r="174" spans="1:69">
      <c r="A174" s="7" t="s">
        <v>3331</v>
      </c>
      <c r="B174" s="7" t="s">
        <v>3024</v>
      </c>
      <c r="C174" s="7" t="s">
        <v>773</v>
      </c>
    </row>
    <row r="175" spans="1:69">
      <c r="A175" s="7" t="s">
        <v>3330</v>
      </c>
      <c r="B175" s="7" t="s">
        <v>3329</v>
      </c>
      <c r="C175" s="7" t="s">
        <v>773</v>
      </c>
      <c r="AE175">
        <v>0.17</v>
      </c>
      <c r="AN175">
        <v>1.86</v>
      </c>
      <c r="AP175">
        <v>1.29</v>
      </c>
      <c r="AQ175">
        <v>14</v>
      </c>
      <c r="AR175">
        <v>17.079999999999998</v>
      </c>
      <c r="AS175">
        <v>15.47</v>
      </c>
      <c r="AT175">
        <v>16.2</v>
      </c>
      <c r="AU175">
        <v>14</v>
      </c>
      <c r="AV175">
        <v>14</v>
      </c>
      <c r="AW175">
        <v>16.010000000000002</v>
      </c>
      <c r="AX175">
        <v>14</v>
      </c>
      <c r="AY175">
        <v>14</v>
      </c>
      <c r="AZ175">
        <v>14</v>
      </c>
      <c r="BA175">
        <v>16.239999999999998</v>
      </c>
      <c r="BB175">
        <v>14</v>
      </c>
      <c r="BD175">
        <v>1.05</v>
      </c>
      <c r="BE175">
        <v>2.1</v>
      </c>
      <c r="BF175">
        <v>3.23</v>
      </c>
      <c r="BG175">
        <v>0.42</v>
      </c>
      <c r="BH175">
        <v>0.42</v>
      </c>
      <c r="BI175">
        <v>0.42</v>
      </c>
      <c r="BJ175">
        <v>0.42</v>
      </c>
      <c r="BK175">
        <v>0.42</v>
      </c>
      <c r="BM175">
        <v>0.2</v>
      </c>
      <c r="BN175">
        <v>0.5</v>
      </c>
      <c r="BO175">
        <v>0.5</v>
      </c>
      <c r="BP175">
        <v>0.5</v>
      </c>
      <c r="BQ175">
        <v>0.5</v>
      </c>
    </row>
    <row r="176" spans="1:69">
      <c r="A176" s="7" t="s">
        <v>3328</v>
      </c>
      <c r="B176" s="7" t="s">
        <v>3327</v>
      </c>
      <c r="C176" s="7" t="s">
        <v>773</v>
      </c>
      <c r="AE176">
        <v>0.17</v>
      </c>
      <c r="BG176">
        <v>0.42</v>
      </c>
      <c r="BH176">
        <v>0.42</v>
      </c>
      <c r="BI176">
        <v>0.42</v>
      </c>
      <c r="BJ176">
        <v>0.42</v>
      </c>
      <c r="BK176">
        <v>0.42</v>
      </c>
      <c r="BM176">
        <v>0.2</v>
      </c>
      <c r="BN176">
        <v>0.5</v>
      </c>
      <c r="BO176">
        <v>0.5</v>
      </c>
      <c r="BP176">
        <v>0.5</v>
      </c>
      <c r="BQ176">
        <v>0.5</v>
      </c>
    </row>
    <row r="177" spans="1:69">
      <c r="A177" s="7" t="s">
        <v>3316</v>
      </c>
      <c r="B177" s="7" t="s">
        <v>3315</v>
      </c>
      <c r="C177" s="7" t="s">
        <v>773</v>
      </c>
      <c r="AQ177">
        <v>14</v>
      </c>
      <c r="AU177">
        <v>14</v>
      </c>
      <c r="AV177">
        <v>14</v>
      </c>
      <c r="AX177">
        <v>14</v>
      </c>
      <c r="AY177">
        <v>14</v>
      </c>
      <c r="AZ177">
        <v>14</v>
      </c>
      <c r="BB177">
        <v>14</v>
      </c>
    </row>
    <row r="178" spans="1:69">
      <c r="A178" s="7" t="s">
        <v>3314</v>
      </c>
      <c r="B178" s="7" t="s">
        <v>3313</v>
      </c>
      <c r="C178" s="7" t="s">
        <v>773</v>
      </c>
    </row>
    <row r="179" spans="1:69">
      <c r="A179" s="7" t="s">
        <v>3312</v>
      </c>
      <c r="B179" s="7" t="s">
        <v>2995</v>
      </c>
      <c r="C179" s="7" t="s">
        <v>773</v>
      </c>
    </row>
    <row r="180" spans="1:69">
      <c r="A180" s="7" t="s">
        <v>3311</v>
      </c>
      <c r="B180" s="7" t="s">
        <v>3310</v>
      </c>
      <c r="C180" s="7" t="s">
        <v>773</v>
      </c>
      <c r="AN180">
        <v>1.86</v>
      </c>
      <c r="AP180">
        <v>1.29</v>
      </c>
      <c r="AR180">
        <v>17.079999999999998</v>
      </c>
      <c r="AS180">
        <v>15.47</v>
      </c>
      <c r="AT180">
        <v>16.2</v>
      </c>
      <c r="AW180">
        <v>16.010000000000002</v>
      </c>
      <c r="BA180">
        <v>16.239999999999998</v>
      </c>
      <c r="BD180">
        <v>1.05</v>
      </c>
      <c r="BE180">
        <v>2.1</v>
      </c>
      <c r="BF180">
        <v>3.23</v>
      </c>
    </row>
    <row r="181" spans="1:69">
      <c r="A181" s="7" t="s">
        <v>3309</v>
      </c>
      <c r="B181" s="7" t="s">
        <v>3308</v>
      </c>
      <c r="C181" s="7" t="s">
        <v>773</v>
      </c>
    </row>
    <row r="182" spans="1:69">
      <c r="A182" s="7" t="s">
        <v>3307</v>
      </c>
      <c r="B182" s="7" t="s">
        <v>3306</v>
      </c>
      <c r="C182" s="7" t="s">
        <v>773</v>
      </c>
    </row>
    <row r="183" spans="1:69">
      <c r="A183" s="7" t="s">
        <v>3290</v>
      </c>
      <c r="B183" s="7" t="s">
        <v>3289</v>
      </c>
      <c r="C183" s="7" t="s">
        <v>773</v>
      </c>
    </row>
    <row r="184" spans="1:69">
      <c r="A184" s="7" t="s">
        <v>3276</v>
      </c>
      <c r="B184" s="7" t="s">
        <v>1352</v>
      </c>
      <c r="C184" s="7" t="s">
        <v>773</v>
      </c>
    </row>
    <row r="185" spans="1:69">
      <c r="A185" s="7" t="s">
        <v>3273</v>
      </c>
      <c r="B185" s="7" t="s">
        <v>245</v>
      </c>
      <c r="C185" s="7" t="s">
        <v>773</v>
      </c>
      <c r="G185">
        <v>205.92</v>
      </c>
      <c r="K185">
        <v>287.24</v>
      </c>
      <c r="O185">
        <v>173.39</v>
      </c>
      <c r="S185">
        <v>197.54</v>
      </c>
      <c r="W185">
        <v>164.1</v>
      </c>
      <c r="Y185">
        <v>127.12</v>
      </c>
      <c r="Z185">
        <v>98.03</v>
      </c>
      <c r="AA185">
        <v>84.17</v>
      </c>
      <c r="AB185">
        <v>74.150000000000006</v>
      </c>
      <c r="AC185">
        <v>67.16</v>
      </c>
      <c r="AD185">
        <v>58.19</v>
      </c>
      <c r="AE185">
        <v>45.01</v>
      </c>
      <c r="AF185">
        <v>35.64</v>
      </c>
      <c r="AG185">
        <v>26.73</v>
      </c>
      <c r="AH185">
        <v>17.64</v>
      </c>
      <c r="AI185">
        <v>3.98</v>
      </c>
      <c r="AK185">
        <v>123.52</v>
      </c>
      <c r="AL185">
        <v>159.38</v>
      </c>
      <c r="AM185">
        <v>178.75</v>
      </c>
      <c r="AN185">
        <v>166.25</v>
      </c>
      <c r="AO185">
        <v>353.75</v>
      </c>
      <c r="AP185">
        <v>368.09</v>
      </c>
      <c r="AQ185">
        <v>346.1</v>
      </c>
      <c r="AR185">
        <v>321.85000000000002</v>
      </c>
      <c r="AS185">
        <v>342.8</v>
      </c>
      <c r="AT185">
        <v>369.26</v>
      </c>
      <c r="AU185">
        <v>304.64</v>
      </c>
      <c r="AV185">
        <v>279.95</v>
      </c>
      <c r="AW185">
        <v>279.63</v>
      </c>
      <c r="AX185">
        <v>233.08</v>
      </c>
      <c r="AY185">
        <v>241.85</v>
      </c>
      <c r="AZ185">
        <v>240.88</v>
      </c>
      <c r="BA185">
        <v>215.18</v>
      </c>
      <c r="BB185">
        <v>198.35</v>
      </c>
      <c r="BC185">
        <v>176.49</v>
      </c>
      <c r="BD185">
        <v>164.04</v>
      </c>
      <c r="BE185">
        <v>154.63999999999999</v>
      </c>
      <c r="BF185">
        <v>157.57</v>
      </c>
      <c r="BG185">
        <v>566.28</v>
      </c>
      <c r="BH185">
        <v>538.45000000000005</v>
      </c>
      <c r="BI185">
        <v>361.95</v>
      </c>
      <c r="BJ185">
        <v>338.45</v>
      </c>
      <c r="BK185">
        <v>308.08</v>
      </c>
      <c r="BL185">
        <v>280.72000000000003</v>
      </c>
      <c r="BM185">
        <v>255.62</v>
      </c>
      <c r="BN185">
        <v>233.86</v>
      </c>
      <c r="BO185">
        <v>209.4</v>
      </c>
      <c r="BP185">
        <v>241.91</v>
      </c>
      <c r="BQ185">
        <v>215.46</v>
      </c>
    </row>
    <row r="186" spans="1:69">
      <c r="A186" s="7" t="s">
        <v>4286</v>
      </c>
      <c r="B186" s="7" t="s">
        <v>258</v>
      </c>
      <c r="C186" s="7" t="s">
        <v>773</v>
      </c>
      <c r="G186">
        <v>34.24</v>
      </c>
      <c r="K186">
        <v>31.89</v>
      </c>
      <c r="AP186">
        <v>30.96</v>
      </c>
      <c r="AQ186">
        <v>31.7</v>
      </c>
      <c r="AR186">
        <v>32.44</v>
      </c>
      <c r="AS186">
        <v>33.200000000000003</v>
      </c>
      <c r="AT186">
        <v>33.979999999999997</v>
      </c>
    </row>
    <row r="187" spans="1:69">
      <c r="A187" s="7" t="s">
        <v>4285</v>
      </c>
      <c r="B187" s="7" t="s">
        <v>3260</v>
      </c>
      <c r="C187" s="7" t="s">
        <v>773</v>
      </c>
    </row>
    <row r="188" spans="1:69">
      <c r="A188" s="7" t="s">
        <v>4284</v>
      </c>
      <c r="B188" s="7" t="s">
        <v>3250</v>
      </c>
      <c r="C188" s="7" t="s">
        <v>773</v>
      </c>
      <c r="G188">
        <v>34.24</v>
      </c>
      <c r="K188">
        <v>31.89</v>
      </c>
      <c r="AP188">
        <v>30.96</v>
      </c>
      <c r="AQ188">
        <v>31.7</v>
      </c>
      <c r="AR188">
        <v>32.44</v>
      </c>
      <c r="AS188">
        <v>33.200000000000003</v>
      </c>
      <c r="AT188">
        <v>33.979999999999997</v>
      </c>
    </row>
    <row r="189" spans="1:69">
      <c r="A189" s="7" t="s">
        <v>4283</v>
      </c>
      <c r="B189" s="7" t="s">
        <v>3238</v>
      </c>
      <c r="C189" s="7" t="s">
        <v>773</v>
      </c>
    </row>
    <row r="190" spans="1:69">
      <c r="A190" s="7" t="s">
        <v>4282</v>
      </c>
      <c r="B190" s="7" t="s">
        <v>3226</v>
      </c>
      <c r="C190" s="7" t="s">
        <v>773</v>
      </c>
    </row>
    <row r="191" spans="1:69">
      <c r="A191" s="7" t="s">
        <v>4281</v>
      </c>
      <c r="B191" s="7" t="s">
        <v>255</v>
      </c>
      <c r="C191" s="7" t="s">
        <v>773</v>
      </c>
      <c r="G191">
        <v>171.68</v>
      </c>
      <c r="K191">
        <v>254.32</v>
      </c>
      <c r="O191">
        <v>146.4</v>
      </c>
      <c r="S191">
        <v>183.2</v>
      </c>
      <c r="W191">
        <v>163</v>
      </c>
      <c r="Y191">
        <v>123.12</v>
      </c>
      <c r="Z191">
        <v>93.19</v>
      </c>
      <c r="AA191">
        <v>83.25</v>
      </c>
      <c r="AB191">
        <v>73.31</v>
      </c>
      <c r="AC191">
        <v>63.37</v>
      </c>
      <c r="AD191">
        <v>53.44</v>
      </c>
      <c r="AE191">
        <v>43.5</v>
      </c>
      <c r="AF191">
        <v>33.56</v>
      </c>
      <c r="AG191">
        <v>23.62</v>
      </c>
      <c r="AH191">
        <v>13.69</v>
      </c>
      <c r="AI191">
        <v>3.75</v>
      </c>
      <c r="AK191">
        <v>123.52</v>
      </c>
      <c r="AL191">
        <v>159.38</v>
      </c>
      <c r="AM191">
        <v>178.75</v>
      </c>
      <c r="AN191">
        <v>166.25</v>
      </c>
      <c r="AO191">
        <v>353.75</v>
      </c>
      <c r="AP191">
        <v>328.75</v>
      </c>
      <c r="AQ191">
        <v>303.75</v>
      </c>
      <c r="AR191">
        <v>278.75</v>
      </c>
      <c r="AS191">
        <v>303.75</v>
      </c>
      <c r="AT191">
        <v>328.75</v>
      </c>
      <c r="AU191">
        <v>303.75</v>
      </c>
      <c r="AV191">
        <v>278.75</v>
      </c>
      <c r="AW191">
        <v>278.75</v>
      </c>
      <c r="AX191">
        <v>228.75</v>
      </c>
      <c r="AY191">
        <v>231.25</v>
      </c>
      <c r="AZ191">
        <v>228.75</v>
      </c>
      <c r="BA191">
        <v>203.75</v>
      </c>
      <c r="BB191">
        <v>189.38</v>
      </c>
      <c r="BC191">
        <v>175</v>
      </c>
      <c r="BD191">
        <v>162.5</v>
      </c>
      <c r="BE191">
        <v>150</v>
      </c>
      <c r="BF191">
        <v>150</v>
      </c>
      <c r="BG191">
        <v>550</v>
      </c>
      <c r="BH191">
        <v>525</v>
      </c>
      <c r="BI191">
        <v>350</v>
      </c>
      <c r="BJ191">
        <v>325</v>
      </c>
      <c r="BK191">
        <v>300</v>
      </c>
      <c r="BL191">
        <v>275</v>
      </c>
      <c r="BM191">
        <v>250</v>
      </c>
      <c r="BN191">
        <v>225</v>
      </c>
      <c r="BO191">
        <v>200</v>
      </c>
      <c r="BP191">
        <v>227.5</v>
      </c>
      <c r="BQ191">
        <v>195</v>
      </c>
    </row>
    <row r="192" spans="1:69">
      <c r="A192" s="7" t="s">
        <v>3198</v>
      </c>
      <c r="B192" s="7" t="s">
        <v>3197</v>
      </c>
      <c r="C192" s="7" t="s">
        <v>773</v>
      </c>
    </row>
    <row r="193" spans="1:69">
      <c r="A193" s="7" t="s">
        <v>3196</v>
      </c>
      <c r="B193" s="7" t="s">
        <v>3195</v>
      </c>
      <c r="C193" s="7" t="s">
        <v>773</v>
      </c>
    </row>
    <row r="194" spans="1:69">
      <c r="A194" s="7" t="s">
        <v>4280</v>
      </c>
      <c r="B194" s="7" t="s">
        <v>3193</v>
      </c>
      <c r="C194" s="7" t="s">
        <v>773</v>
      </c>
      <c r="AP194">
        <v>6.78</v>
      </c>
      <c r="AQ194">
        <v>10.65</v>
      </c>
      <c r="AR194">
        <v>10.65</v>
      </c>
      <c r="AS194">
        <v>5.85</v>
      </c>
      <c r="AT194">
        <v>6.52</v>
      </c>
      <c r="AU194">
        <v>0.89</v>
      </c>
      <c r="AV194">
        <v>1.2</v>
      </c>
      <c r="AW194">
        <v>0.88</v>
      </c>
      <c r="AX194">
        <v>3.82</v>
      </c>
      <c r="AY194">
        <v>5.94</v>
      </c>
      <c r="AZ194">
        <v>5.01</v>
      </c>
      <c r="BA194">
        <v>1.99</v>
      </c>
      <c r="BB194">
        <v>1.1000000000000001</v>
      </c>
      <c r="BC194">
        <v>0.76</v>
      </c>
      <c r="BD194">
        <v>0.18</v>
      </c>
      <c r="BE194">
        <v>0.73</v>
      </c>
      <c r="BF194">
        <v>1.79</v>
      </c>
      <c r="BG194">
        <v>13.69</v>
      </c>
      <c r="BH194">
        <v>10.87</v>
      </c>
      <c r="BI194">
        <v>8.7899999999999991</v>
      </c>
      <c r="BJ194">
        <v>6.39</v>
      </c>
      <c r="BK194">
        <v>3.88</v>
      </c>
      <c r="BL194">
        <v>1.53</v>
      </c>
      <c r="BM194">
        <v>1.19</v>
      </c>
      <c r="BN194">
        <v>0.85</v>
      </c>
      <c r="BO194">
        <v>0.53</v>
      </c>
      <c r="BP194">
        <v>1.43</v>
      </c>
      <c r="BQ194">
        <v>1.19</v>
      </c>
    </row>
    <row r="195" spans="1:69">
      <c r="A195" s="7" t="s">
        <v>3191</v>
      </c>
      <c r="B195" s="7" t="s">
        <v>3190</v>
      </c>
      <c r="C195" s="7" t="s">
        <v>773</v>
      </c>
    </row>
    <row r="196" spans="1:69">
      <c r="A196" s="7" t="s">
        <v>3189</v>
      </c>
      <c r="B196" s="7" t="s">
        <v>3188</v>
      </c>
      <c r="C196" s="7" t="s">
        <v>773</v>
      </c>
      <c r="AP196">
        <v>6.78</v>
      </c>
      <c r="AQ196">
        <v>10.65</v>
      </c>
      <c r="AR196">
        <v>10.65</v>
      </c>
      <c r="AS196">
        <v>5.28</v>
      </c>
      <c r="AT196">
        <v>5.28</v>
      </c>
    </row>
    <row r="197" spans="1:69">
      <c r="A197" s="7" t="s">
        <v>4279</v>
      </c>
      <c r="B197" s="7" t="s">
        <v>3174</v>
      </c>
      <c r="C197" s="7" t="s">
        <v>773</v>
      </c>
      <c r="AS197">
        <v>0.56999999999999995</v>
      </c>
      <c r="AT197">
        <v>1.25</v>
      </c>
      <c r="AU197">
        <v>0.89</v>
      </c>
      <c r="AV197">
        <v>1.2</v>
      </c>
      <c r="AW197">
        <v>0.88</v>
      </c>
      <c r="AX197">
        <v>3.82</v>
      </c>
      <c r="AY197">
        <v>5.94</v>
      </c>
      <c r="AZ197">
        <v>5.01</v>
      </c>
      <c r="BA197">
        <v>1.99</v>
      </c>
      <c r="BB197">
        <v>1.1000000000000001</v>
      </c>
      <c r="BC197">
        <v>0.76</v>
      </c>
      <c r="BD197">
        <v>0.18</v>
      </c>
      <c r="BE197">
        <v>0.73</v>
      </c>
      <c r="BF197">
        <v>1.79</v>
      </c>
      <c r="BG197">
        <v>13.69</v>
      </c>
      <c r="BH197">
        <v>10.87</v>
      </c>
      <c r="BI197">
        <v>8.7899999999999991</v>
      </c>
      <c r="BJ197">
        <v>6.39</v>
      </c>
      <c r="BK197">
        <v>3.88</v>
      </c>
      <c r="BL197">
        <v>1.53</v>
      </c>
      <c r="BM197">
        <v>1.19</v>
      </c>
      <c r="BN197">
        <v>0.85</v>
      </c>
      <c r="BO197">
        <v>0.53</v>
      </c>
      <c r="BP197">
        <v>1.43</v>
      </c>
      <c r="BQ197">
        <v>1.19</v>
      </c>
    </row>
    <row r="198" spans="1:69">
      <c r="A198" s="7" t="s">
        <v>4278</v>
      </c>
      <c r="B198" s="7" t="s">
        <v>3171</v>
      </c>
      <c r="C198" s="7" t="s">
        <v>773</v>
      </c>
    </row>
    <row r="199" spans="1:69">
      <c r="A199" s="7" t="s">
        <v>3164</v>
      </c>
      <c r="B199" s="7" t="s">
        <v>3163</v>
      </c>
      <c r="C199" s="7" t="s">
        <v>773</v>
      </c>
    </row>
    <row r="200" spans="1:69">
      <c r="A200" s="7" t="s">
        <v>4277</v>
      </c>
      <c r="B200" s="7" t="s">
        <v>4276</v>
      </c>
      <c r="C200" s="7" t="s">
        <v>773</v>
      </c>
    </row>
    <row r="201" spans="1:69">
      <c r="A201" s="7" t="s">
        <v>3155</v>
      </c>
      <c r="B201" s="7" t="s">
        <v>3154</v>
      </c>
      <c r="C201" s="7" t="s">
        <v>773</v>
      </c>
      <c r="O201">
        <v>25.42</v>
      </c>
      <c r="S201">
        <v>13.74</v>
      </c>
      <c r="BP201">
        <v>0.13</v>
      </c>
      <c r="BQ201">
        <v>0.33</v>
      </c>
    </row>
    <row r="202" spans="1:69">
      <c r="A202" s="7" t="s">
        <v>4275</v>
      </c>
      <c r="B202" s="7" t="s">
        <v>3152</v>
      </c>
      <c r="C202" s="7" t="s">
        <v>773</v>
      </c>
    </row>
    <row r="203" spans="1:69">
      <c r="A203" s="7" t="s">
        <v>4274</v>
      </c>
      <c r="B203" s="7" t="s">
        <v>3136</v>
      </c>
      <c r="C203" s="7" t="s">
        <v>773</v>
      </c>
      <c r="O203">
        <v>25.42</v>
      </c>
      <c r="S203">
        <v>13.74</v>
      </c>
      <c r="BP203">
        <v>0.13</v>
      </c>
      <c r="BQ203">
        <v>0.33</v>
      </c>
    </row>
    <row r="204" spans="1:69">
      <c r="A204" s="7" t="s">
        <v>4273</v>
      </c>
      <c r="B204" s="7" t="s">
        <v>3115</v>
      </c>
      <c r="C204" s="7" t="s">
        <v>773</v>
      </c>
    </row>
    <row r="205" spans="1:69">
      <c r="A205" s="7" t="s">
        <v>3101</v>
      </c>
      <c r="B205" s="7" t="s">
        <v>3100</v>
      </c>
      <c r="C205" s="7" t="s">
        <v>773</v>
      </c>
    </row>
    <row r="206" spans="1:69">
      <c r="A206" s="7" t="s">
        <v>4272</v>
      </c>
      <c r="B206" s="7" t="s">
        <v>3098</v>
      </c>
      <c r="C206" s="7" t="s">
        <v>773</v>
      </c>
    </row>
    <row r="207" spans="1:69">
      <c r="A207" s="7" t="s">
        <v>4271</v>
      </c>
      <c r="B207" s="7" t="s">
        <v>3086</v>
      </c>
      <c r="C207" s="7" t="s">
        <v>773</v>
      </c>
    </row>
    <row r="208" spans="1:69">
      <c r="A208" s="7" t="s">
        <v>4270</v>
      </c>
      <c r="B208" s="7" t="s">
        <v>3083</v>
      </c>
      <c r="C208" s="7" t="s">
        <v>773</v>
      </c>
    </row>
    <row r="209" spans="1:69">
      <c r="A209" s="7" t="s">
        <v>4269</v>
      </c>
      <c r="B209" s="7" t="s">
        <v>1352</v>
      </c>
      <c r="C209" s="7" t="s">
        <v>773</v>
      </c>
    </row>
    <row r="210" spans="1:69">
      <c r="A210" s="7" t="s">
        <v>3069</v>
      </c>
      <c r="B210" s="7" t="s">
        <v>3068</v>
      </c>
      <c r="C210" s="7" t="s">
        <v>773</v>
      </c>
      <c r="K210">
        <v>1.03</v>
      </c>
      <c r="O210">
        <v>1.58</v>
      </c>
      <c r="S210">
        <v>0.6</v>
      </c>
      <c r="W210">
        <v>1.1000000000000001</v>
      </c>
      <c r="Y210">
        <v>4</v>
      </c>
      <c r="Z210">
        <v>4.84</v>
      </c>
      <c r="AA210">
        <v>0.92</v>
      </c>
      <c r="AB210">
        <v>0.84</v>
      </c>
      <c r="AC210">
        <v>3.79</v>
      </c>
      <c r="AD210">
        <v>4.75</v>
      </c>
      <c r="AE210">
        <v>1.51</v>
      </c>
      <c r="AF210">
        <v>2.08</v>
      </c>
      <c r="AG210">
        <v>3.11</v>
      </c>
      <c r="AH210">
        <v>3.96</v>
      </c>
      <c r="AI210">
        <v>0.23</v>
      </c>
      <c r="AY210">
        <v>4.1399999999999997</v>
      </c>
      <c r="AZ210">
        <v>6</v>
      </c>
      <c r="BA210">
        <v>9.3699999999999992</v>
      </c>
      <c r="BB210">
        <v>7.8</v>
      </c>
      <c r="BC210">
        <v>0.66</v>
      </c>
      <c r="BD210">
        <v>0.63</v>
      </c>
      <c r="BE210">
        <v>3.83</v>
      </c>
      <c r="BF210">
        <v>5.05</v>
      </c>
      <c r="BG210">
        <v>2.5099999999999998</v>
      </c>
      <c r="BH210">
        <v>2.5099999999999998</v>
      </c>
      <c r="BI210">
        <v>3.09</v>
      </c>
      <c r="BJ210">
        <v>6.99</v>
      </c>
      <c r="BK210">
        <v>4.12</v>
      </c>
      <c r="BL210">
        <v>4.12</v>
      </c>
      <c r="BM210">
        <v>0.24</v>
      </c>
      <c r="BN210">
        <v>3.82</v>
      </c>
      <c r="BO210">
        <v>8.8000000000000007</v>
      </c>
      <c r="BP210">
        <v>12.77</v>
      </c>
      <c r="BQ210">
        <v>13.87</v>
      </c>
    </row>
    <row r="211" spans="1:69">
      <c r="A211" s="7" t="s">
        <v>3055</v>
      </c>
      <c r="B211" s="7" t="s">
        <v>3054</v>
      </c>
      <c r="C211" s="7" t="s">
        <v>773</v>
      </c>
      <c r="AX211">
        <v>0.51</v>
      </c>
      <c r="AY211">
        <v>0.52</v>
      </c>
      <c r="AZ211">
        <v>1.1299999999999999</v>
      </c>
      <c r="BA211">
        <v>7.0000000000000007E-2</v>
      </c>
      <c r="BB211">
        <v>7.0000000000000007E-2</v>
      </c>
      <c r="BC211">
        <v>7.0000000000000007E-2</v>
      </c>
      <c r="BD211">
        <v>0.73</v>
      </c>
      <c r="BE211">
        <v>7.0000000000000007E-2</v>
      </c>
      <c r="BF211">
        <v>0.73</v>
      </c>
      <c r="BG211">
        <v>7.0000000000000007E-2</v>
      </c>
      <c r="BH211">
        <v>7.0000000000000007E-2</v>
      </c>
      <c r="BI211">
        <v>7.0000000000000007E-2</v>
      </c>
      <c r="BJ211">
        <v>7.0000000000000007E-2</v>
      </c>
      <c r="BK211">
        <v>7.0000000000000007E-2</v>
      </c>
      <c r="BL211">
        <v>7.0000000000000007E-2</v>
      </c>
      <c r="BM211">
        <v>4.1900000000000004</v>
      </c>
      <c r="BN211">
        <v>4.1900000000000004</v>
      </c>
      <c r="BO211">
        <v>7.0000000000000007E-2</v>
      </c>
      <c r="BP211">
        <v>7.0000000000000007E-2</v>
      </c>
      <c r="BQ211">
        <v>5.07</v>
      </c>
    </row>
    <row r="212" spans="1:69">
      <c r="A212" s="7" t="s">
        <v>3035</v>
      </c>
      <c r="B212" s="7" t="s">
        <v>3034</v>
      </c>
      <c r="C212" s="7" t="s">
        <v>773</v>
      </c>
      <c r="AP212">
        <v>1.6</v>
      </c>
    </row>
    <row r="213" spans="1:69">
      <c r="A213" s="7" t="s">
        <v>4268</v>
      </c>
      <c r="B213" s="7" t="s">
        <v>3032</v>
      </c>
      <c r="C213" s="7" t="s">
        <v>773</v>
      </c>
    </row>
    <row r="214" spans="1:69">
      <c r="A214" s="7" t="s">
        <v>3029</v>
      </c>
      <c r="B214" s="7" t="s">
        <v>3028</v>
      </c>
      <c r="C214" s="7" t="s">
        <v>773</v>
      </c>
    </row>
    <row r="215" spans="1:69">
      <c r="A215" s="7" t="s">
        <v>3027</v>
      </c>
      <c r="B215" s="7" t="s">
        <v>3026</v>
      </c>
      <c r="C215" s="7" t="s">
        <v>773</v>
      </c>
    </row>
    <row r="216" spans="1:69">
      <c r="A216" s="7" t="s">
        <v>3025</v>
      </c>
      <c r="B216" s="7" t="s">
        <v>3024</v>
      </c>
      <c r="C216" s="7" t="s">
        <v>773</v>
      </c>
    </row>
    <row r="217" spans="1:69">
      <c r="A217" s="7" t="s">
        <v>3023</v>
      </c>
      <c r="B217" s="7" t="s">
        <v>3022</v>
      </c>
      <c r="C217" s="7" t="s">
        <v>773</v>
      </c>
    </row>
    <row r="218" spans="1:69">
      <c r="A218" s="7" t="s">
        <v>4267</v>
      </c>
      <c r="B218" s="7" t="s">
        <v>3020</v>
      </c>
      <c r="C218" s="7" t="s">
        <v>773</v>
      </c>
    </row>
    <row r="219" spans="1:69">
      <c r="A219" s="7" t="s">
        <v>4266</v>
      </c>
      <c r="B219" s="7" t="s">
        <v>3001</v>
      </c>
      <c r="C219" s="7" t="s">
        <v>773</v>
      </c>
    </row>
    <row r="220" spans="1:69">
      <c r="A220" s="7" t="s">
        <v>4265</v>
      </c>
      <c r="B220" s="7" t="s">
        <v>2998</v>
      </c>
      <c r="C220" s="7" t="s">
        <v>773</v>
      </c>
    </row>
    <row r="221" spans="1:69">
      <c r="A221" s="7" t="s">
        <v>4264</v>
      </c>
      <c r="B221" s="7" t="s">
        <v>1352</v>
      </c>
      <c r="C221" s="7" t="s">
        <v>773</v>
      </c>
    </row>
    <row r="222" spans="1:69">
      <c r="A222" s="7" t="s">
        <v>2988</v>
      </c>
      <c r="B222" s="7" t="s">
        <v>2987</v>
      </c>
      <c r="C222" s="7" t="s">
        <v>773</v>
      </c>
    </row>
    <row r="223" spans="1:69">
      <c r="A223" s="7" t="s">
        <v>4263</v>
      </c>
      <c r="B223" s="7" t="s">
        <v>4262</v>
      </c>
      <c r="C223" s="7" t="s">
        <v>773</v>
      </c>
      <c r="G223">
        <v>390.05</v>
      </c>
      <c r="K223">
        <v>448.57</v>
      </c>
      <c r="O223">
        <v>362.7</v>
      </c>
      <c r="S223">
        <v>350.2</v>
      </c>
      <c r="W223">
        <v>291.5</v>
      </c>
      <c r="Y223">
        <v>237.87</v>
      </c>
      <c r="Z223">
        <v>167.94</v>
      </c>
      <c r="AA223">
        <v>158</v>
      </c>
      <c r="AB223">
        <v>148.06</v>
      </c>
      <c r="AC223">
        <v>138.12</v>
      </c>
      <c r="AD223">
        <v>128.19</v>
      </c>
      <c r="AE223">
        <v>118.25</v>
      </c>
      <c r="AF223">
        <v>108.31</v>
      </c>
      <c r="AG223">
        <v>98.37</v>
      </c>
      <c r="AH223">
        <v>88.44</v>
      </c>
      <c r="AI223">
        <v>78.5</v>
      </c>
      <c r="AJ223">
        <v>68.56</v>
      </c>
      <c r="AK223">
        <v>182.14</v>
      </c>
      <c r="AL223">
        <v>218.69</v>
      </c>
      <c r="AM223">
        <v>238.75</v>
      </c>
      <c r="AN223">
        <v>230</v>
      </c>
      <c r="AO223">
        <v>428</v>
      </c>
      <c r="AP223">
        <v>450.33</v>
      </c>
      <c r="AQ223">
        <v>540.45000000000005</v>
      </c>
      <c r="AR223">
        <v>528.69000000000005</v>
      </c>
      <c r="AS223">
        <v>568.89</v>
      </c>
      <c r="AT223">
        <v>625.95000000000005</v>
      </c>
      <c r="AU223">
        <v>601.24</v>
      </c>
      <c r="AV223">
        <v>577.51</v>
      </c>
      <c r="AW223">
        <v>602.92999999999995</v>
      </c>
      <c r="AX223">
        <v>582.25</v>
      </c>
      <c r="AY223">
        <v>563.91</v>
      </c>
      <c r="AZ223">
        <v>538.94000000000005</v>
      </c>
      <c r="BA223">
        <v>511.04</v>
      </c>
      <c r="BB223">
        <v>485.69</v>
      </c>
      <c r="BC223">
        <v>419.07</v>
      </c>
      <c r="BD223">
        <v>392.94</v>
      </c>
      <c r="BE223">
        <v>368.04</v>
      </c>
      <c r="BF223">
        <v>354.79</v>
      </c>
      <c r="BG223">
        <v>764.28</v>
      </c>
      <c r="BH223">
        <v>848.81</v>
      </c>
      <c r="BI223">
        <v>963.61</v>
      </c>
      <c r="BJ223">
        <v>958.44</v>
      </c>
      <c r="BK223">
        <v>983.15</v>
      </c>
      <c r="BL223">
        <v>952.11</v>
      </c>
      <c r="BM223">
        <v>986.14</v>
      </c>
      <c r="BN223">
        <v>936.92</v>
      </c>
      <c r="BO223">
        <v>925.97</v>
      </c>
      <c r="BP223">
        <v>884.23</v>
      </c>
      <c r="BQ223">
        <v>875.93</v>
      </c>
    </row>
    <row r="224" spans="1:69">
      <c r="A224" s="7" t="s">
        <v>4261</v>
      </c>
      <c r="B224" s="7" t="s">
        <v>4260</v>
      </c>
      <c r="C224" s="7" t="s">
        <v>773</v>
      </c>
      <c r="G224">
        <v>319.36</v>
      </c>
      <c r="K224">
        <v>320.19</v>
      </c>
      <c r="O224">
        <v>223.19</v>
      </c>
      <c r="S224">
        <v>295.67</v>
      </c>
      <c r="W224">
        <v>208.81</v>
      </c>
      <c r="Y224">
        <v>112.3</v>
      </c>
      <c r="Z224">
        <v>64</v>
      </c>
      <c r="AA224">
        <v>-12.91</v>
      </c>
      <c r="AB224">
        <v>-48.4</v>
      </c>
      <c r="AC224">
        <v>-69.92</v>
      </c>
      <c r="AD224">
        <v>-61.18</v>
      </c>
      <c r="AE224">
        <v>-63.25</v>
      </c>
      <c r="AF224">
        <v>-77.83</v>
      </c>
      <c r="AG224">
        <v>-87.95</v>
      </c>
      <c r="AH224">
        <v>-103.09</v>
      </c>
      <c r="AI224">
        <v>-119.86</v>
      </c>
      <c r="AJ224">
        <v>-132.91</v>
      </c>
      <c r="AK224">
        <v>-46.42</v>
      </c>
      <c r="AL224">
        <v>-9.8000000000000007</v>
      </c>
      <c r="AM224">
        <v>33.15</v>
      </c>
      <c r="AN224">
        <v>1.1100000000000001</v>
      </c>
      <c r="AO224">
        <v>181.18</v>
      </c>
      <c r="AP224">
        <v>292.7</v>
      </c>
      <c r="AQ224">
        <v>211.96</v>
      </c>
      <c r="AR224">
        <v>268.79000000000002</v>
      </c>
      <c r="AS224">
        <v>347.39</v>
      </c>
      <c r="AT224">
        <v>470.9</v>
      </c>
      <c r="AU224">
        <v>457.43</v>
      </c>
      <c r="AV224">
        <v>427.85</v>
      </c>
      <c r="AW224">
        <v>461.55</v>
      </c>
      <c r="AX224">
        <v>415.46</v>
      </c>
      <c r="AY224">
        <v>387.85</v>
      </c>
      <c r="AZ224">
        <v>385.87</v>
      </c>
      <c r="BA224">
        <v>363.79</v>
      </c>
      <c r="BB224">
        <v>296.79000000000002</v>
      </c>
      <c r="BC224">
        <v>233.24</v>
      </c>
      <c r="BD224">
        <v>190.65</v>
      </c>
      <c r="BE224">
        <v>179.73</v>
      </c>
      <c r="BF224">
        <v>253.62</v>
      </c>
      <c r="BG224">
        <v>582.22</v>
      </c>
      <c r="BH224">
        <v>689.54</v>
      </c>
      <c r="BI224">
        <v>678.33</v>
      </c>
      <c r="BJ224">
        <v>687.83</v>
      </c>
      <c r="BK224">
        <v>765.78</v>
      </c>
      <c r="BL224">
        <v>802.41</v>
      </c>
      <c r="BM224">
        <v>745.39</v>
      </c>
      <c r="BN224">
        <v>784.56</v>
      </c>
      <c r="BO224">
        <v>784.36</v>
      </c>
      <c r="BP224">
        <v>806.68</v>
      </c>
      <c r="BQ224">
        <v>793.6</v>
      </c>
    </row>
    <row r="225" spans="1:69">
      <c r="A225" s="7" t="s">
        <v>4259</v>
      </c>
      <c r="B225" s="7" t="s">
        <v>4258</v>
      </c>
      <c r="C225" s="7" t="s">
        <v>773</v>
      </c>
      <c r="G225">
        <v>159.02000000000001</v>
      </c>
      <c r="K225">
        <v>274.89</v>
      </c>
      <c r="O225">
        <v>105.56</v>
      </c>
      <c r="S225">
        <v>232.09</v>
      </c>
      <c r="U225">
        <v>83.11</v>
      </c>
      <c r="V225">
        <v>83.15</v>
      </c>
      <c r="W225">
        <v>85.59</v>
      </c>
      <c r="X225">
        <v>0.13</v>
      </c>
      <c r="Y225">
        <v>1.4</v>
      </c>
      <c r="Z225">
        <v>1.7</v>
      </c>
      <c r="AA225">
        <v>20.170000000000002</v>
      </c>
      <c r="AB225">
        <v>0.28999999999999998</v>
      </c>
      <c r="AC225">
        <v>8.6999999999999993</v>
      </c>
      <c r="AD225">
        <v>23.19</v>
      </c>
      <c r="AE225">
        <v>30.15</v>
      </c>
      <c r="AF225">
        <v>0.22</v>
      </c>
      <c r="AG225">
        <v>0.74</v>
      </c>
      <c r="AH225">
        <v>1.1000000000000001</v>
      </c>
      <c r="AI225">
        <v>2.02</v>
      </c>
      <c r="AJ225">
        <v>4.0199999999999996</v>
      </c>
      <c r="AK225">
        <v>92.72</v>
      </c>
      <c r="AL225">
        <v>133.52000000000001</v>
      </c>
      <c r="AM225">
        <v>227.95</v>
      </c>
      <c r="AN225">
        <v>4.67</v>
      </c>
      <c r="AO225">
        <v>231.79</v>
      </c>
      <c r="AP225">
        <v>465.59</v>
      </c>
      <c r="AQ225">
        <v>492.5</v>
      </c>
      <c r="AR225">
        <v>46.22</v>
      </c>
      <c r="AS225">
        <v>208.15</v>
      </c>
      <c r="AT225">
        <v>339.08</v>
      </c>
      <c r="AU225">
        <v>396.02</v>
      </c>
      <c r="AV225">
        <v>15.1</v>
      </c>
      <c r="AW225">
        <v>109.11</v>
      </c>
      <c r="AX225">
        <v>108.55</v>
      </c>
      <c r="AY225">
        <v>120.53</v>
      </c>
      <c r="AZ225">
        <v>3.19</v>
      </c>
      <c r="BA225">
        <v>3.91</v>
      </c>
      <c r="BB225">
        <v>3.91</v>
      </c>
      <c r="BC225">
        <v>5.21</v>
      </c>
      <c r="BD225">
        <v>2.41</v>
      </c>
      <c r="BE225">
        <v>20.420000000000002</v>
      </c>
      <c r="BF225">
        <v>26.03</v>
      </c>
      <c r="BG225">
        <v>78.97</v>
      </c>
      <c r="BH225">
        <v>60.73</v>
      </c>
      <c r="BI225">
        <v>64.760000000000005</v>
      </c>
      <c r="BJ225">
        <v>98.31</v>
      </c>
      <c r="BK225">
        <v>184.82</v>
      </c>
      <c r="BL225">
        <v>17.62</v>
      </c>
      <c r="BP225">
        <v>14.04</v>
      </c>
    </row>
    <row r="226" spans="1:69">
      <c r="A226" s="7" t="s">
        <v>2986</v>
      </c>
      <c r="B226" s="7" t="s">
        <v>228</v>
      </c>
      <c r="C226" s="7" t="s">
        <v>773</v>
      </c>
      <c r="G226">
        <v>211.3</v>
      </c>
      <c r="K226">
        <v>330.57</v>
      </c>
      <c r="O226">
        <v>370.09</v>
      </c>
      <c r="S226">
        <v>347.5</v>
      </c>
      <c r="W226">
        <v>368.99</v>
      </c>
      <c r="Y226">
        <v>388.95</v>
      </c>
      <c r="Z226">
        <v>393.69</v>
      </c>
      <c r="AA226">
        <v>461.19</v>
      </c>
      <c r="AB226">
        <v>465.79</v>
      </c>
      <c r="AC226">
        <v>468.74</v>
      </c>
      <c r="AD226">
        <v>456.43</v>
      </c>
      <c r="AE226">
        <v>438.78</v>
      </c>
      <c r="AF226">
        <v>424.79</v>
      </c>
      <c r="AG226">
        <v>404.02</v>
      </c>
      <c r="AH226">
        <v>401.32</v>
      </c>
      <c r="AI226">
        <v>401.78</v>
      </c>
      <c r="AJ226">
        <v>400.98</v>
      </c>
      <c r="AK226">
        <v>405.26</v>
      </c>
      <c r="AL226">
        <v>410.42</v>
      </c>
      <c r="AM226">
        <v>408.17</v>
      </c>
      <c r="AN226">
        <v>422.33</v>
      </c>
      <c r="AO226">
        <v>463.35</v>
      </c>
      <c r="AP226">
        <v>526.89</v>
      </c>
      <c r="AQ226">
        <v>565.59</v>
      </c>
      <c r="AR226">
        <v>584.76</v>
      </c>
      <c r="AS226">
        <v>600.20000000000005</v>
      </c>
      <c r="AT226">
        <v>614.79999999999995</v>
      </c>
      <c r="AU226">
        <v>607.16</v>
      </c>
      <c r="AV226">
        <v>619.98</v>
      </c>
      <c r="AW226">
        <v>635.35</v>
      </c>
      <c r="AX226">
        <v>646.16</v>
      </c>
      <c r="AY226">
        <v>672.49</v>
      </c>
      <c r="AZ226">
        <v>670.58</v>
      </c>
      <c r="BA226">
        <v>639.41</v>
      </c>
      <c r="BB226">
        <v>645.87</v>
      </c>
      <c r="BC226">
        <v>708.92</v>
      </c>
      <c r="BD226">
        <v>716.39</v>
      </c>
      <c r="BE226">
        <v>729.65</v>
      </c>
      <c r="BF226">
        <v>738.77</v>
      </c>
      <c r="BG226" s="652">
        <v>1147.73</v>
      </c>
      <c r="BH226" s="652">
        <v>1118.3599999999999</v>
      </c>
      <c r="BI226" s="652">
        <v>1054.8699999999999</v>
      </c>
      <c r="BJ226" s="652">
        <v>1012.32</v>
      </c>
      <c r="BK226">
        <v>980.81</v>
      </c>
      <c r="BL226">
        <v>921.12</v>
      </c>
      <c r="BM226">
        <v>892.44</v>
      </c>
      <c r="BN226">
        <v>829.14</v>
      </c>
      <c r="BO226">
        <v>552.36</v>
      </c>
      <c r="BP226">
        <v>513.04</v>
      </c>
      <c r="BQ226">
        <v>509.57</v>
      </c>
    </row>
    <row r="227" spans="1:69">
      <c r="A227" s="7" t="s">
        <v>2985</v>
      </c>
      <c r="B227" s="7" t="s">
        <v>226</v>
      </c>
      <c r="C227" s="7" t="s">
        <v>773</v>
      </c>
      <c r="G227">
        <v>211.3</v>
      </c>
      <c r="K227">
        <v>330.57</v>
      </c>
      <c r="O227">
        <v>370.09</v>
      </c>
      <c r="S227">
        <v>347.5</v>
      </c>
      <c r="W227">
        <v>368.99</v>
      </c>
      <c r="Y227">
        <v>388.95</v>
      </c>
      <c r="Z227">
        <v>393.69</v>
      </c>
      <c r="AA227">
        <v>461.19</v>
      </c>
      <c r="AB227">
        <v>465.79</v>
      </c>
      <c r="AC227">
        <v>468.74</v>
      </c>
      <c r="AD227">
        <v>456.43</v>
      </c>
      <c r="AE227">
        <v>438.78</v>
      </c>
      <c r="AF227">
        <v>424.79</v>
      </c>
      <c r="AG227">
        <v>404.02</v>
      </c>
      <c r="AH227">
        <v>401.32</v>
      </c>
      <c r="AI227">
        <v>401.78</v>
      </c>
      <c r="AJ227">
        <v>400.98</v>
      </c>
      <c r="AK227">
        <v>405.26</v>
      </c>
      <c r="AL227">
        <v>410.42</v>
      </c>
      <c r="AM227">
        <v>408.17</v>
      </c>
      <c r="AN227">
        <v>422.33</v>
      </c>
      <c r="AO227">
        <v>463.35</v>
      </c>
      <c r="AP227">
        <v>526.89</v>
      </c>
      <c r="AQ227">
        <v>565.59</v>
      </c>
      <c r="AR227">
        <v>584.76</v>
      </c>
      <c r="AS227">
        <v>600.20000000000005</v>
      </c>
      <c r="AT227">
        <v>614.79999999999995</v>
      </c>
      <c r="AU227">
        <v>607.16</v>
      </c>
      <c r="AV227">
        <v>619.98</v>
      </c>
      <c r="AW227">
        <v>635.35</v>
      </c>
      <c r="AX227">
        <v>646.16</v>
      </c>
      <c r="AY227">
        <v>672.49</v>
      </c>
      <c r="AZ227">
        <v>670.58</v>
      </c>
      <c r="BA227">
        <v>639.41</v>
      </c>
      <c r="BB227">
        <v>645.87</v>
      </c>
      <c r="BC227">
        <v>708.92</v>
      </c>
      <c r="BD227">
        <v>716.39</v>
      </c>
      <c r="BE227">
        <v>729.65</v>
      </c>
      <c r="BF227">
        <v>738.77</v>
      </c>
      <c r="BG227" s="652">
        <v>1147.73</v>
      </c>
      <c r="BH227" s="652">
        <v>1118.3599999999999</v>
      </c>
      <c r="BI227" s="652">
        <v>1054.8699999999999</v>
      </c>
      <c r="BJ227" s="652">
        <v>1012.32</v>
      </c>
      <c r="BK227">
        <v>980.81</v>
      </c>
      <c r="BL227">
        <v>921.12</v>
      </c>
      <c r="BM227">
        <v>892.44</v>
      </c>
      <c r="BN227">
        <v>829.14</v>
      </c>
      <c r="BO227">
        <v>552.36</v>
      </c>
      <c r="BP227">
        <v>513.04</v>
      </c>
      <c r="BQ227">
        <v>509.57</v>
      </c>
    </row>
    <row r="228" spans="1:69">
      <c r="A228" s="7" t="s">
        <v>2984</v>
      </c>
      <c r="B228" s="7" t="s">
        <v>241</v>
      </c>
      <c r="C228" s="7" t="s">
        <v>773</v>
      </c>
      <c r="G228">
        <v>170</v>
      </c>
      <c r="K228">
        <v>195</v>
      </c>
      <c r="O228">
        <v>195</v>
      </c>
      <c r="S228">
        <v>195</v>
      </c>
      <c r="W228">
        <v>195</v>
      </c>
      <c r="Y228">
        <v>195</v>
      </c>
      <c r="Z228">
        <v>65.34</v>
      </c>
      <c r="AA228">
        <v>87.77</v>
      </c>
      <c r="AB228">
        <v>87.77</v>
      </c>
      <c r="AC228">
        <v>87.77</v>
      </c>
      <c r="AD228">
        <v>87.77</v>
      </c>
      <c r="AE228">
        <v>87.77</v>
      </c>
      <c r="AF228">
        <v>87.77</v>
      </c>
      <c r="AG228">
        <v>87.77</v>
      </c>
      <c r="AH228">
        <v>87.77</v>
      </c>
      <c r="AI228">
        <v>87.77</v>
      </c>
      <c r="AJ228">
        <v>87.77</v>
      </c>
      <c r="AK228">
        <v>87.77</v>
      </c>
      <c r="AL228">
        <v>87.77</v>
      </c>
      <c r="AM228">
        <v>87.77</v>
      </c>
      <c r="AN228">
        <v>87.77</v>
      </c>
      <c r="AO228">
        <v>87.77</v>
      </c>
      <c r="AP228">
        <v>87.77</v>
      </c>
      <c r="AQ228">
        <v>87.77</v>
      </c>
      <c r="AR228">
        <v>87.77</v>
      </c>
      <c r="AS228">
        <v>87.77</v>
      </c>
      <c r="AT228">
        <v>87.77</v>
      </c>
      <c r="AU228">
        <v>87.77</v>
      </c>
      <c r="AV228">
        <v>87.77</v>
      </c>
      <c r="AW228">
        <v>87.77</v>
      </c>
      <c r="AX228">
        <v>87.77</v>
      </c>
      <c r="AY228">
        <v>87.77</v>
      </c>
      <c r="AZ228">
        <v>87.77</v>
      </c>
      <c r="BA228">
        <v>87.77</v>
      </c>
      <c r="BB228">
        <v>87.77</v>
      </c>
      <c r="BC228">
        <v>92.38</v>
      </c>
      <c r="BD228">
        <v>92.38</v>
      </c>
      <c r="BE228">
        <v>92.38</v>
      </c>
      <c r="BF228">
        <v>92.38</v>
      </c>
      <c r="BG228">
        <v>211.81</v>
      </c>
      <c r="BH228">
        <v>211.81</v>
      </c>
      <c r="BI228">
        <v>211.81</v>
      </c>
      <c r="BJ228">
        <v>211.81</v>
      </c>
      <c r="BK228">
        <v>211.81</v>
      </c>
      <c r="BL228">
        <v>211.81</v>
      </c>
      <c r="BM228">
        <v>211.81</v>
      </c>
      <c r="BN228">
        <v>211.81</v>
      </c>
      <c r="BO228">
        <v>211.81</v>
      </c>
      <c r="BP228">
        <v>211.81</v>
      </c>
      <c r="BQ228">
        <v>211.81</v>
      </c>
    </row>
    <row r="229" spans="1:69">
      <c r="A229" s="7" t="s">
        <v>2983</v>
      </c>
      <c r="B229" s="7" t="s">
        <v>239</v>
      </c>
      <c r="C229" s="7" t="s">
        <v>773</v>
      </c>
      <c r="G229">
        <v>170</v>
      </c>
      <c r="K229">
        <v>195</v>
      </c>
      <c r="O229">
        <v>195</v>
      </c>
      <c r="S229">
        <v>195</v>
      </c>
      <c r="W229">
        <v>195</v>
      </c>
      <c r="Y229">
        <v>195</v>
      </c>
      <c r="Z229">
        <v>65.34</v>
      </c>
      <c r="AA229">
        <v>87.77</v>
      </c>
      <c r="AB229">
        <v>87.77</v>
      </c>
      <c r="AC229">
        <v>87.77</v>
      </c>
      <c r="AD229">
        <v>87.77</v>
      </c>
      <c r="AE229">
        <v>87.77</v>
      </c>
      <c r="AF229">
        <v>87.77</v>
      </c>
      <c r="AG229">
        <v>87.77</v>
      </c>
      <c r="AH229">
        <v>87.77</v>
      </c>
      <c r="AI229">
        <v>87.77</v>
      </c>
      <c r="AJ229">
        <v>87.77</v>
      </c>
      <c r="AK229">
        <v>87.77</v>
      </c>
      <c r="AL229">
        <v>87.77</v>
      </c>
      <c r="AM229">
        <v>87.77</v>
      </c>
      <c r="AN229">
        <v>87.77</v>
      </c>
      <c r="AO229">
        <v>87.77</v>
      </c>
      <c r="AP229">
        <v>87.77</v>
      </c>
      <c r="AQ229">
        <v>87.77</v>
      </c>
      <c r="AR229">
        <v>87.77</v>
      </c>
      <c r="AS229">
        <v>87.77</v>
      </c>
      <c r="AT229">
        <v>87.77</v>
      </c>
      <c r="AU229">
        <v>87.77</v>
      </c>
      <c r="AV229">
        <v>87.77</v>
      </c>
      <c r="AW229">
        <v>87.77</v>
      </c>
      <c r="AX229">
        <v>87.77</v>
      </c>
      <c r="AY229">
        <v>87.77</v>
      </c>
      <c r="AZ229">
        <v>87.77</v>
      </c>
      <c r="BA229">
        <v>87.77</v>
      </c>
      <c r="BB229">
        <v>87.77</v>
      </c>
      <c r="BC229">
        <v>92.38</v>
      </c>
      <c r="BD229">
        <v>92.38</v>
      </c>
      <c r="BE229">
        <v>92.38</v>
      </c>
      <c r="BF229">
        <v>92.38</v>
      </c>
      <c r="BG229">
        <v>211.81</v>
      </c>
      <c r="BH229">
        <v>211.81</v>
      </c>
      <c r="BI229">
        <v>211.81</v>
      </c>
      <c r="BJ229">
        <v>211.81</v>
      </c>
      <c r="BK229">
        <v>211.81</v>
      </c>
      <c r="BL229">
        <v>211.81</v>
      </c>
      <c r="BM229">
        <v>211.81</v>
      </c>
      <c r="BN229">
        <v>211.81</v>
      </c>
      <c r="BO229">
        <v>211.81</v>
      </c>
      <c r="BP229">
        <v>211.81</v>
      </c>
      <c r="BQ229">
        <v>211.81</v>
      </c>
    </row>
    <row r="230" spans="1:69">
      <c r="A230" s="7" t="s">
        <v>2982</v>
      </c>
      <c r="B230" s="7" t="s">
        <v>237</v>
      </c>
      <c r="C230" s="7" t="s">
        <v>773</v>
      </c>
    </row>
    <row r="231" spans="1:69">
      <c r="A231" s="7" t="s">
        <v>2981</v>
      </c>
      <c r="B231" s="7" t="s">
        <v>2980</v>
      </c>
      <c r="C231" s="7" t="s">
        <v>773</v>
      </c>
    </row>
    <row r="232" spans="1:69">
      <c r="A232" s="7" t="s">
        <v>2979</v>
      </c>
      <c r="B232" s="7" t="s">
        <v>235</v>
      </c>
      <c r="C232" s="7" t="s">
        <v>773</v>
      </c>
      <c r="G232">
        <v>-0.93</v>
      </c>
      <c r="K232">
        <v>31.96</v>
      </c>
      <c r="O232">
        <v>31.96</v>
      </c>
      <c r="S232">
        <v>31.96</v>
      </c>
      <c r="W232">
        <v>31.96</v>
      </c>
      <c r="Y232">
        <v>31.96</v>
      </c>
      <c r="Z232">
        <v>162.63</v>
      </c>
      <c r="AA232">
        <v>202.2</v>
      </c>
      <c r="AB232">
        <v>202.2</v>
      </c>
      <c r="AC232">
        <v>202.2</v>
      </c>
      <c r="AD232">
        <v>202.2</v>
      </c>
      <c r="AE232">
        <v>202.2</v>
      </c>
      <c r="AF232">
        <v>202.2</v>
      </c>
      <c r="AG232">
        <v>202.2</v>
      </c>
      <c r="AH232">
        <v>202.2</v>
      </c>
      <c r="AI232">
        <v>202.2</v>
      </c>
      <c r="AJ232">
        <v>202.2</v>
      </c>
      <c r="AK232">
        <v>202.2</v>
      </c>
      <c r="AL232">
        <v>202.2</v>
      </c>
      <c r="AM232">
        <v>202.2</v>
      </c>
      <c r="AN232">
        <v>202.2</v>
      </c>
      <c r="AO232">
        <v>202.2</v>
      </c>
      <c r="AP232">
        <v>211.78</v>
      </c>
      <c r="AQ232">
        <v>211.78</v>
      </c>
      <c r="AR232">
        <v>211.78</v>
      </c>
      <c r="AS232">
        <v>211.78</v>
      </c>
      <c r="AT232">
        <v>211.78</v>
      </c>
      <c r="AU232">
        <v>211.78</v>
      </c>
      <c r="AV232">
        <v>211.78</v>
      </c>
      <c r="AW232">
        <v>211.78</v>
      </c>
      <c r="AX232">
        <v>211.78</v>
      </c>
      <c r="AY232">
        <v>211.78</v>
      </c>
      <c r="AZ232">
        <v>211.78</v>
      </c>
      <c r="BA232">
        <v>211.78</v>
      </c>
      <c r="BB232">
        <v>211.78</v>
      </c>
      <c r="BC232">
        <v>245.14</v>
      </c>
      <c r="BD232">
        <v>245.14</v>
      </c>
      <c r="BE232">
        <v>245.14</v>
      </c>
      <c r="BF232">
        <v>245.14</v>
      </c>
      <c r="BG232">
        <v>584.9</v>
      </c>
      <c r="BH232">
        <v>584.9</v>
      </c>
      <c r="BI232">
        <v>584.9</v>
      </c>
      <c r="BJ232">
        <v>584.9</v>
      </c>
      <c r="BK232">
        <v>584.9</v>
      </c>
      <c r="BL232">
        <v>584.9</v>
      </c>
      <c r="BM232">
        <v>588.36</v>
      </c>
      <c r="BN232">
        <v>588.36</v>
      </c>
      <c r="BO232">
        <v>588.36</v>
      </c>
      <c r="BP232">
        <v>588.36</v>
      </c>
      <c r="BQ232">
        <v>588.36</v>
      </c>
    </row>
    <row r="233" spans="1:69">
      <c r="A233" s="7" t="s">
        <v>2978</v>
      </c>
      <c r="B233" s="7" t="s">
        <v>2977</v>
      </c>
      <c r="C233" s="7" t="s">
        <v>773</v>
      </c>
      <c r="G233">
        <v>-0.93</v>
      </c>
      <c r="K233">
        <v>24.86</v>
      </c>
      <c r="O233">
        <v>24.86</v>
      </c>
      <c r="S233">
        <v>24.86</v>
      </c>
      <c r="W233">
        <v>24.86</v>
      </c>
      <c r="Y233">
        <v>24.86</v>
      </c>
      <c r="Z233">
        <v>25.53</v>
      </c>
      <c r="AA233">
        <v>65.099999999999994</v>
      </c>
      <c r="AB233">
        <v>65.099999999999994</v>
      </c>
      <c r="AC233">
        <v>65.099999999999994</v>
      </c>
      <c r="AD233">
        <v>65.099999999999994</v>
      </c>
      <c r="AE233">
        <v>65.099999999999994</v>
      </c>
      <c r="AF233">
        <v>65.099999999999994</v>
      </c>
      <c r="AG233">
        <v>65.099999999999994</v>
      </c>
      <c r="AH233">
        <v>65.099999999999994</v>
      </c>
      <c r="AI233">
        <v>65.099999999999994</v>
      </c>
      <c r="AJ233">
        <v>65.099999999999994</v>
      </c>
      <c r="AK233">
        <v>65.099999999999994</v>
      </c>
      <c r="AL233">
        <v>65.099999999999994</v>
      </c>
      <c r="AM233">
        <v>65.099999999999994</v>
      </c>
      <c r="AN233">
        <v>65.099999999999994</v>
      </c>
      <c r="AO233">
        <v>65.099999999999994</v>
      </c>
      <c r="AP233">
        <v>74.69</v>
      </c>
      <c r="AQ233">
        <v>65.099999999999994</v>
      </c>
      <c r="AR233">
        <v>65.099999999999994</v>
      </c>
      <c r="AS233">
        <v>65.099999999999994</v>
      </c>
      <c r="AT233">
        <v>65.099999999999994</v>
      </c>
      <c r="AU233">
        <v>65.099999999999994</v>
      </c>
      <c r="AV233">
        <v>65.099999999999994</v>
      </c>
      <c r="AW233">
        <v>65.099999999999994</v>
      </c>
      <c r="AX233">
        <v>65.099999999999994</v>
      </c>
      <c r="AY233">
        <v>65.099999999999994</v>
      </c>
      <c r="AZ233">
        <v>65.099999999999994</v>
      </c>
      <c r="BA233">
        <v>65.099999999999994</v>
      </c>
      <c r="BB233">
        <v>65.099999999999994</v>
      </c>
      <c r="BC233">
        <v>108.04</v>
      </c>
      <c r="BD233">
        <v>108.04</v>
      </c>
      <c r="BE233">
        <v>108.04</v>
      </c>
      <c r="BF233">
        <v>108.04</v>
      </c>
      <c r="BG233">
        <v>447.8</v>
      </c>
      <c r="BH233">
        <v>447.8</v>
      </c>
      <c r="BI233">
        <v>447.8</v>
      </c>
      <c r="BJ233">
        <v>447.8</v>
      </c>
      <c r="BK233">
        <v>447.8</v>
      </c>
      <c r="BL233">
        <v>447.8</v>
      </c>
      <c r="BM233">
        <v>447.8</v>
      </c>
      <c r="BN233">
        <v>447.8</v>
      </c>
      <c r="BO233">
        <v>447.8</v>
      </c>
      <c r="BP233">
        <v>447.8</v>
      </c>
      <c r="BQ233">
        <v>447.8</v>
      </c>
    </row>
    <row r="234" spans="1:69">
      <c r="A234" s="7" t="s">
        <v>2962</v>
      </c>
      <c r="B234" s="7" t="s">
        <v>2961</v>
      </c>
      <c r="C234" s="7" t="s">
        <v>773</v>
      </c>
      <c r="K234">
        <v>7.1</v>
      </c>
      <c r="O234">
        <v>7.1</v>
      </c>
      <c r="S234">
        <v>7.1</v>
      </c>
      <c r="W234">
        <v>7.1</v>
      </c>
      <c r="Y234">
        <v>7.1</v>
      </c>
      <c r="Z234">
        <v>7.1</v>
      </c>
      <c r="AU234">
        <v>16.68</v>
      </c>
      <c r="AY234">
        <v>9.58</v>
      </c>
      <c r="AZ234">
        <v>16.68</v>
      </c>
      <c r="BB234">
        <v>16.68</v>
      </c>
    </row>
    <row r="235" spans="1:69">
      <c r="A235" s="7" t="s">
        <v>2960</v>
      </c>
      <c r="B235" s="7" t="s">
        <v>2959</v>
      </c>
      <c r="C235" s="7" t="s">
        <v>773</v>
      </c>
    </row>
    <row r="236" spans="1:69">
      <c r="A236" s="7" t="s">
        <v>2958</v>
      </c>
      <c r="B236" s="7" t="s">
        <v>2957</v>
      </c>
      <c r="C236" s="7" t="s">
        <v>773</v>
      </c>
    </row>
    <row r="237" spans="1:69">
      <c r="A237" s="7" t="s">
        <v>4257</v>
      </c>
      <c r="B237" s="7" t="s">
        <v>1352</v>
      </c>
      <c r="C237" s="7" t="s">
        <v>773</v>
      </c>
      <c r="Z237">
        <v>130</v>
      </c>
      <c r="AA237">
        <v>137.1</v>
      </c>
      <c r="AB237">
        <v>137.1</v>
      </c>
      <c r="AC237">
        <v>137.1</v>
      </c>
      <c r="AD237">
        <v>137.1</v>
      </c>
      <c r="AE237">
        <v>137.1</v>
      </c>
      <c r="AF237">
        <v>137.1</v>
      </c>
      <c r="AG237">
        <v>137.1</v>
      </c>
      <c r="AH237">
        <v>137.1</v>
      </c>
      <c r="AI237">
        <v>137.1</v>
      </c>
      <c r="AJ237">
        <v>137.1</v>
      </c>
      <c r="AK237">
        <v>137.1</v>
      </c>
      <c r="AL237">
        <v>137.1</v>
      </c>
      <c r="AM237">
        <v>137.1</v>
      </c>
      <c r="AN237">
        <v>137.1</v>
      </c>
      <c r="AO237">
        <v>137.1</v>
      </c>
      <c r="AP237">
        <v>137.1</v>
      </c>
      <c r="AQ237">
        <v>146.68</v>
      </c>
      <c r="AR237">
        <v>146.68</v>
      </c>
      <c r="AS237">
        <v>146.68</v>
      </c>
      <c r="AT237">
        <v>146.68</v>
      </c>
      <c r="AU237">
        <v>130</v>
      </c>
      <c r="AV237">
        <v>146.68</v>
      </c>
      <c r="AW237">
        <v>146.68</v>
      </c>
      <c r="AX237">
        <v>146.68</v>
      </c>
      <c r="AY237">
        <v>137.1</v>
      </c>
      <c r="AZ237">
        <v>130</v>
      </c>
      <c r="BA237">
        <v>146.68</v>
      </c>
      <c r="BB237">
        <v>130</v>
      </c>
      <c r="BC237">
        <v>137.1</v>
      </c>
      <c r="BD237">
        <v>137.1</v>
      </c>
      <c r="BE237">
        <v>137.1</v>
      </c>
      <c r="BF237">
        <v>137.1</v>
      </c>
      <c r="BG237">
        <v>137.1</v>
      </c>
      <c r="BH237">
        <v>137.1</v>
      </c>
      <c r="BI237">
        <v>137.1</v>
      </c>
      <c r="BJ237">
        <v>137.1</v>
      </c>
      <c r="BK237">
        <v>137.1</v>
      </c>
      <c r="BL237">
        <v>137.1</v>
      </c>
      <c r="BM237">
        <v>140.55000000000001</v>
      </c>
      <c r="BN237">
        <v>140.55000000000001</v>
      </c>
      <c r="BO237">
        <v>140.55000000000001</v>
      </c>
      <c r="BP237">
        <v>140.55000000000001</v>
      </c>
      <c r="BQ237">
        <v>140.55000000000001</v>
      </c>
    </row>
    <row r="238" spans="1:69">
      <c r="A238" s="7" t="s">
        <v>2950</v>
      </c>
      <c r="B238" s="7" t="s">
        <v>2949</v>
      </c>
      <c r="C238" s="7" t="s">
        <v>773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-29.97</v>
      </c>
      <c r="BB238">
        <v>-29.97</v>
      </c>
      <c r="BC238">
        <v>-29.97</v>
      </c>
      <c r="BD238">
        <v>-29.97</v>
      </c>
      <c r="BE238">
        <v>-29.97</v>
      </c>
      <c r="BF238">
        <v>-29.97</v>
      </c>
      <c r="BG238">
        <v>-82.62</v>
      </c>
      <c r="BH238">
        <v>-82.66</v>
      </c>
      <c r="BI238">
        <v>-82.66</v>
      </c>
      <c r="BJ238">
        <v>-82.66</v>
      </c>
      <c r="BK238">
        <v>-82.66</v>
      </c>
      <c r="BL238">
        <v>-82.66</v>
      </c>
      <c r="BM238">
        <v>-0.06</v>
      </c>
      <c r="BN238">
        <v>-0.06</v>
      </c>
      <c r="BO238">
        <v>-0.06</v>
      </c>
      <c r="BP238">
        <v>-0.06</v>
      </c>
      <c r="BQ238">
        <v>-0.06</v>
      </c>
    </row>
    <row r="239" spans="1:69">
      <c r="A239" s="7" t="s">
        <v>2948</v>
      </c>
      <c r="B239" s="7" t="s">
        <v>2947</v>
      </c>
      <c r="C239" s="7" t="s">
        <v>773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-29.97</v>
      </c>
      <c r="BB239">
        <v>-29.97</v>
      </c>
      <c r="BC239">
        <v>-29.97</v>
      </c>
      <c r="BD239">
        <v>-29.97</v>
      </c>
      <c r="BE239">
        <v>-29.97</v>
      </c>
      <c r="BF239">
        <v>-29.97</v>
      </c>
      <c r="BG239">
        <v>-82.62</v>
      </c>
      <c r="BH239">
        <v>-82.66</v>
      </c>
      <c r="BI239">
        <v>-82.66</v>
      </c>
      <c r="BJ239">
        <v>-82.66</v>
      </c>
      <c r="BK239">
        <v>-82.66</v>
      </c>
      <c r="BL239">
        <v>-82.66</v>
      </c>
      <c r="BM239">
        <v>-0.06</v>
      </c>
      <c r="BN239">
        <v>-0.06</v>
      </c>
      <c r="BO239">
        <v>-0.06</v>
      </c>
      <c r="BP239">
        <v>-0.06</v>
      </c>
      <c r="BQ239">
        <v>-0.06</v>
      </c>
    </row>
    <row r="240" spans="1:69">
      <c r="A240" s="7" t="s">
        <v>2946</v>
      </c>
      <c r="B240" s="7" t="s">
        <v>2945</v>
      </c>
      <c r="C240" s="7" t="s">
        <v>773</v>
      </c>
    </row>
    <row r="241" spans="1:69">
      <c r="A241" s="7" t="s">
        <v>4256</v>
      </c>
      <c r="B241" s="7" t="s">
        <v>1352</v>
      </c>
      <c r="C241" s="7" t="s">
        <v>773</v>
      </c>
      <c r="AA241">
        <v>0</v>
      </c>
      <c r="AE241">
        <v>0</v>
      </c>
      <c r="AI241">
        <v>0</v>
      </c>
      <c r="AM241">
        <v>0</v>
      </c>
      <c r="AQ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</row>
    <row r="242" spans="1:69">
      <c r="A242" s="7" t="s">
        <v>2933</v>
      </c>
      <c r="B242" s="7" t="s">
        <v>1704</v>
      </c>
      <c r="C242" s="7" t="s">
        <v>773</v>
      </c>
      <c r="G242">
        <v>0.02</v>
      </c>
    </row>
    <row r="243" spans="1:69">
      <c r="A243" s="7" t="s">
        <v>2932</v>
      </c>
      <c r="B243" s="7" t="s">
        <v>2931</v>
      </c>
      <c r="C243" s="7" t="s">
        <v>773</v>
      </c>
    </row>
    <row r="244" spans="1:69">
      <c r="A244" s="7" t="s">
        <v>2930</v>
      </c>
      <c r="B244" s="7" t="s">
        <v>2929</v>
      </c>
      <c r="C244" s="7" t="s">
        <v>773</v>
      </c>
    </row>
    <row r="245" spans="1:69">
      <c r="A245" s="7" t="s">
        <v>2928</v>
      </c>
      <c r="B245" s="7" t="s">
        <v>2927</v>
      </c>
      <c r="C245" s="7" t="s">
        <v>773</v>
      </c>
    </row>
    <row r="246" spans="1:69">
      <c r="A246" s="7" t="s">
        <v>2926</v>
      </c>
      <c r="B246" s="7" t="s">
        <v>2925</v>
      </c>
      <c r="C246" s="7" t="s">
        <v>773</v>
      </c>
    </row>
    <row r="247" spans="1:69">
      <c r="A247" s="7" t="s">
        <v>2924</v>
      </c>
      <c r="B247" s="7" t="s">
        <v>2923</v>
      </c>
      <c r="C247" s="7" t="s">
        <v>773</v>
      </c>
      <c r="G247">
        <v>0.02</v>
      </c>
    </row>
    <row r="248" spans="1:69">
      <c r="A248" s="7" t="s">
        <v>2922</v>
      </c>
      <c r="B248" s="7" t="s">
        <v>2921</v>
      </c>
      <c r="C248" s="7" t="s">
        <v>773</v>
      </c>
    </row>
    <row r="249" spans="1:69">
      <c r="A249" s="7" t="s">
        <v>2920</v>
      </c>
      <c r="B249" s="7" t="s">
        <v>2919</v>
      </c>
      <c r="C249" s="7" t="s">
        <v>773</v>
      </c>
    </row>
    <row r="250" spans="1:69">
      <c r="A250" s="7" t="s">
        <v>2912</v>
      </c>
      <c r="B250" s="7" t="s">
        <v>2911</v>
      </c>
      <c r="C250" s="7" t="s">
        <v>773</v>
      </c>
    </row>
    <row r="251" spans="1:69">
      <c r="A251" s="7" t="s">
        <v>2908</v>
      </c>
      <c r="B251" s="7" t="s">
        <v>2907</v>
      </c>
      <c r="C251" s="7" t="s">
        <v>773</v>
      </c>
    </row>
    <row r="252" spans="1:69">
      <c r="A252" s="7" t="s">
        <v>4255</v>
      </c>
      <c r="B252" s="7" t="s">
        <v>1352</v>
      </c>
      <c r="C252" s="7" t="s">
        <v>773</v>
      </c>
    </row>
    <row r="253" spans="1:69">
      <c r="A253" s="7" t="s">
        <v>2905</v>
      </c>
      <c r="B253" s="7" t="s">
        <v>233</v>
      </c>
      <c r="C253" s="7" t="s">
        <v>773</v>
      </c>
      <c r="G253">
        <v>42.2</v>
      </c>
      <c r="K253">
        <v>103.61</v>
      </c>
      <c r="O253">
        <v>143.13</v>
      </c>
      <c r="S253">
        <v>120.54</v>
      </c>
      <c r="W253">
        <v>142.03</v>
      </c>
      <c r="Y253">
        <v>161.99</v>
      </c>
      <c r="Z253">
        <v>165.72</v>
      </c>
      <c r="AA253">
        <v>171.22</v>
      </c>
      <c r="AB253">
        <v>175.82</v>
      </c>
      <c r="AC253">
        <v>178.77</v>
      </c>
      <c r="AD253">
        <v>166.46</v>
      </c>
      <c r="AE253">
        <v>148.81</v>
      </c>
      <c r="AF253">
        <v>134.82</v>
      </c>
      <c r="AG253">
        <v>114.05</v>
      </c>
      <c r="AH253">
        <v>111.36</v>
      </c>
      <c r="AI253">
        <v>111.81</v>
      </c>
      <c r="AJ253">
        <v>111.01</v>
      </c>
      <c r="AK253">
        <v>115.29</v>
      </c>
      <c r="AL253">
        <v>120.45</v>
      </c>
      <c r="AM253">
        <v>118.2</v>
      </c>
      <c r="AN253">
        <v>132.36000000000001</v>
      </c>
      <c r="AO253">
        <v>173.38</v>
      </c>
      <c r="AP253">
        <v>227.34</v>
      </c>
      <c r="AQ253">
        <v>266.04000000000002</v>
      </c>
      <c r="AR253">
        <v>285.20999999999998</v>
      </c>
      <c r="AS253">
        <v>300.64999999999998</v>
      </c>
      <c r="AT253">
        <v>315.24</v>
      </c>
      <c r="AU253">
        <v>307.61</v>
      </c>
      <c r="AV253">
        <v>320.42</v>
      </c>
      <c r="AW253">
        <v>335.8</v>
      </c>
      <c r="AX253">
        <v>346.61</v>
      </c>
      <c r="AY253">
        <v>372.94</v>
      </c>
      <c r="AZ253">
        <v>371.03</v>
      </c>
      <c r="BA253">
        <v>369.83</v>
      </c>
      <c r="BB253">
        <v>376.29</v>
      </c>
      <c r="BC253">
        <v>401.38</v>
      </c>
      <c r="BD253">
        <v>408.85</v>
      </c>
      <c r="BE253">
        <v>422.11</v>
      </c>
      <c r="BF253">
        <v>431.22</v>
      </c>
      <c r="BG253">
        <v>433.64</v>
      </c>
      <c r="BH253">
        <v>404.31</v>
      </c>
      <c r="BI253">
        <v>340.81</v>
      </c>
      <c r="BJ253">
        <v>298.26</v>
      </c>
      <c r="BK253">
        <v>266.75</v>
      </c>
      <c r="BL253">
        <v>207.06</v>
      </c>
      <c r="BM253">
        <v>92.33</v>
      </c>
      <c r="BN253">
        <v>29.03</v>
      </c>
      <c r="BO253">
        <v>-247.75</v>
      </c>
      <c r="BP253">
        <v>-287.07</v>
      </c>
      <c r="BQ253">
        <v>-290.54000000000002</v>
      </c>
    </row>
    <row r="254" spans="1:69">
      <c r="A254" s="7" t="s">
        <v>2904</v>
      </c>
      <c r="B254" s="7" t="s">
        <v>2903</v>
      </c>
      <c r="C254" s="7" t="s">
        <v>773</v>
      </c>
      <c r="G254">
        <v>30.1</v>
      </c>
      <c r="K254">
        <v>63.8</v>
      </c>
      <c r="O254">
        <v>39.81</v>
      </c>
      <c r="S254">
        <v>-23.31</v>
      </c>
      <c r="W254">
        <v>21.21</v>
      </c>
      <c r="Y254">
        <v>20.76</v>
      </c>
      <c r="Z254">
        <v>24.49</v>
      </c>
      <c r="AA254">
        <v>29.61</v>
      </c>
      <c r="AB254">
        <v>4.5999999999999996</v>
      </c>
      <c r="AC254">
        <v>8.32</v>
      </c>
      <c r="AD254">
        <v>-3.99</v>
      </c>
      <c r="AE254">
        <v>-21.29</v>
      </c>
      <c r="AF254">
        <v>-13.98</v>
      </c>
      <c r="AG254">
        <v>-34.76</v>
      </c>
      <c r="AH254">
        <v>-37.450000000000003</v>
      </c>
      <c r="AI254">
        <v>-36.840000000000003</v>
      </c>
      <c r="AJ254">
        <v>-0.8</v>
      </c>
      <c r="AK254">
        <v>3.48</v>
      </c>
      <c r="AL254">
        <v>8.64</v>
      </c>
      <c r="AM254">
        <v>8.6300000000000008</v>
      </c>
      <c r="AN254">
        <v>14.16</v>
      </c>
      <c r="AO254">
        <v>55.18</v>
      </c>
      <c r="AP254">
        <v>109.14</v>
      </c>
      <c r="AQ254">
        <v>148.18</v>
      </c>
      <c r="AR254">
        <v>19.170000000000002</v>
      </c>
      <c r="AS254">
        <v>34.619999999999997</v>
      </c>
      <c r="AT254">
        <v>49.21</v>
      </c>
      <c r="AU254">
        <v>41.89</v>
      </c>
      <c r="AV254">
        <v>12.82</v>
      </c>
      <c r="AW254">
        <v>28.19</v>
      </c>
      <c r="AX254">
        <v>39</v>
      </c>
      <c r="AY254">
        <v>66.599999999999994</v>
      </c>
      <c r="AZ254">
        <v>-1.91</v>
      </c>
      <c r="BA254">
        <v>-3.1</v>
      </c>
      <c r="BB254">
        <v>3.36</v>
      </c>
      <c r="BC254">
        <v>26.65</v>
      </c>
      <c r="BD254">
        <v>7.47</v>
      </c>
      <c r="BE254">
        <v>20.73</v>
      </c>
      <c r="BF254">
        <v>29.84</v>
      </c>
      <c r="BG254">
        <v>30.9</v>
      </c>
      <c r="BH254">
        <v>-28.74</v>
      </c>
      <c r="BI254">
        <v>-93</v>
      </c>
      <c r="BJ254">
        <v>-135.46</v>
      </c>
      <c r="BK254">
        <v>-166.55</v>
      </c>
      <c r="BL254">
        <v>-59.69</v>
      </c>
      <c r="BM254">
        <v>-174.34</v>
      </c>
      <c r="BN254">
        <v>-237.64</v>
      </c>
      <c r="BO254">
        <v>-507.17</v>
      </c>
      <c r="BP254">
        <v>-38.33</v>
      </c>
      <c r="BQ254">
        <v>-40.15</v>
      </c>
    </row>
    <row r="255" spans="1:69">
      <c r="A255" s="7" t="s">
        <v>2872</v>
      </c>
      <c r="B255" s="7" t="s">
        <v>230</v>
      </c>
      <c r="C255" s="7" t="s">
        <v>773</v>
      </c>
    </row>
    <row r="256" spans="1:69">
      <c r="A256" s="7" t="s">
        <v>2871</v>
      </c>
      <c r="B256" s="7" t="s">
        <v>2870</v>
      </c>
      <c r="C256" s="7" t="s">
        <v>773</v>
      </c>
    </row>
    <row r="257" spans="1:69">
      <c r="A257" s="7" t="s">
        <v>2867</v>
      </c>
      <c r="B257" s="7" t="s">
        <v>2866</v>
      </c>
      <c r="C257" s="7" t="s">
        <v>2857</v>
      </c>
      <c r="G257" s="5">
        <v>12800</v>
      </c>
      <c r="K257" s="5">
        <v>12800</v>
      </c>
      <c r="O257" s="5">
        <v>12800</v>
      </c>
      <c r="S257" s="5">
        <v>12800</v>
      </c>
      <c r="W257" s="5">
        <v>12800</v>
      </c>
      <c r="Y257" s="5">
        <v>128000</v>
      </c>
      <c r="Z257" s="5">
        <v>128000</v>
      </c>
      <c r="AA257" s="5">
        <v>128000</v>
      </c>
      <c r="AB257" s="5">
        <v>128000</v>
      </c>
      <c r="AC257" s="5">
        <v>128000</v>
      </c>
      <c r="AD257" s="5">
        <v>128000</v>
      </c>
      <c r="AE257" s="5">
        <v>128000</v>
      </c>
      <c r="AF257" s="5">
        <v>128000</v>
      </c>
      <c r="AG257" s="5">
        <v>128000</v>
      </c>
      <c r="AH257" s="5">
        <v>128000</v>
      </c>
      <c r="AI257" s="5">
        <v>1280000</v>
      </c>
      <c r="AJ257" s="5">
        <v>128000</v>
      </c>
      <c r="AK257" s="5">
        <v>128000</v>
      </c>
      <c r="AL257" s="5">
        <v>128000</v>
      </c>
      <c r="AM257" s="5">
        <v>128000</v>
      </c>
      <c r="AN257" s="5">
        <v>128000</v>
      </c>
      <c r="AO257" s="5">
        <v>128000</v>
      </c>
      <c r="AP257" s="5">
        <v>128000</v>
      </c>
      <c r="AQ257" s="5">
        <v>128000</v>
      </c>
      <c r="AR257" s="5">
        <v>128000</v>
      </c>
      <c r="AS257" s="5">
        <v>128000</v>
      </c>
      <c r="AT257" s="5">
        <v>128000</v>
      </c>
      <c r="AU257" s="5">
        <v>128000</v>
      </c>
      <c r="AV257" s="5">
        <v>128000</v>
      </c>
      <c r="AW257" s="5">
        <v>128000</v>
      </c>
      <c r="AX257" s="5">
        <v>128000</v>
      </c>
      <c r="AY257" s="5">
        <v>128000</v>
      </c>
      <c r="AZ257" s="5">
        <v>128000</v>
      </c>
      <c r="BA257" s="5">
        <v>128000</v>
      </c>
      <c r="BB257" s="5">
        <v>128000</v>
      </c>
      <c r="BC257" s="5">
        <v>128000</v>
      </c>
      <c r="BD257" s="5">
        <v>128000</v>
      </c>
      <c r="BE257" s="5">
        <v>128000</v>
      </c>
      <c r="BF257" s="5">
        <v>128000</v>
      </c>
      <c r="BG257" s="5">
        <v>128000</v>
      </c>
      <c r="BH257" s="5">
        <v>128000</v>
      </c>
      <c r="BI257" s="5">
        <v>128000</v>
      </c>
      <c r="BJ257" s="5">
        <v>128000</v>
      </c>
      <c r="BK257" s="5">
        <v>128000</v>
      </c>
      <c r="BL257" s="5">
        <v>128000</v>
      </c>
      <c r="BM257" s="5">
        <v>128000</v>
      </c>
      <c r="BN257" s="5">
        <v>128000</v>
      </c>
      <c r="BO257" s="5">
        <v>128000</v>
      </c>
      <c r="BP257" s="5">
        <v>128000</v>
      </c>
      <c r="BQ257" s="5">
        <v>128000</v>
      </c>
    </row>
    <row r="258" spans="1:69">
      <c r="A258" s="7" t="s">
        <v>2865</v>
      </c>
      <c r="B258" s="7" t="s">
        <v>2864</v>
      </c>
      <c r="C258" s="7" t="s">
        <v>2026</v>
      </c>
      <c r="G258" s="5">
        <v>5000</v>
      </c>
      <c r="K258" s="5">
        <v>5000</v>
      </c>
      <c r="O258" s="5">
        <v>5000</v>
      </c>
      <c r="S258" s="5">
        <v>5000</v>
      </c>
      <c r="W258" s="5">
        <v>5000</v>
      </c>
      <c r="Y258">
        <v>500</v>
      </c>
      <c r="Z258">
        <v>500</v>
      </c>
      <c r="AA258">
        <v>500</v>
      </c>
      <c r="AB258">
        <v>500</v>
      </c>
      <c r="AC258">
        <v>500</v>
      </c>
      <c r="AD258">
        <v>500</v>
      </c>
      <c r="AE258">
        <v>500</v>
      </c>
      <c r="AF258">
        <v>500</v>
      </c>
      <c r="AG258">
        <v>500</v>
      </c>
      <c r="AH258">
        <v>500</v>
      </c>
      <c r="AI258">
        <v>500</v>
      </c>
      <c r="AJ258">
        <v>500</v>
      </c>
      <c r="AK258">
        <v>500</v>
      </c>
      <c r="AL258">
        <v>500</v>
      </c>
      <c r="AM258">
        <v>500</v>
      </c>
      <c r="AN258">
        <v>500</v>
      </c>
      <c r="AO258">
        <v>500</v>
      </c>
      <c r="AP258">
        <v>500</v>
      </c>
      <c r="AQ258">
        <v>500</v>
      </c>
      <c r="AR258">
        <v>500</v>
      </c>
      <c r="AS258">
        <v>500</v>
      </c>
      <c r="AT258">
        <v>500</v>
      </c>
      <c r="AU258">
        <v>500</v>
      </c>
      <c r="AV258">
        <v>500</v>
      </c>
      <c r="AW258">
        <v>500</v>
      </c>
      <c r="AX258">
        <v>500</v>
      </c>
      <c r="AY258">
        <v>500</v>
      </c>
      <c r="AZ258">
        <v>500</v>
      </c>
      <c r="BA258">
        <v>500</v>
      </c>
      <c r="BB258">
        <v>500</v>
      </c>
      <c r="BC258">
        <v>500</v>
      </c>
      <c r="BD258">
        <v>500</v>
      </c>
      <c r="BE258">
        <v>500</v>
      </c>
      <c r="BF258">
        <v>500</v>
      </c>
      <c r="BG258">
        <v>500</v>
      </c>
      <c r="BH258">
        <v>500</v>
      </c>
      <c r="BI258">
        <v>500</v>
      </c>
      <c r="BJ258">
        <v>500</v>
      </c>
      <c r="BK258">
        <v>500</v>
      </c>
      <c r="BL258">
        <v>500</v>
      </c>
      <c r="BM258">
        <v>500</v>
      </c>
      <c r="BN258">
        <v>500</v>
      </c>
      <c r="BO258">
        <v>500</v>
      </c>
      <c r="BP258">
        <v>500</v>
      </c>
      <c r="BQ258">
        <v>500</v>
      </c>
    </row>
    <row r="259" spans="1:69">
      <c r="A259" s="7" t="s">
        <v>2863</v>
      </c>
      <c r="B259" s="7" t="s">
        <v>2862</v>
      </c>
      <c r="C259" s="7" t="s">
        <v>2857</v>
      </c>
      <c r="G259" s="5">
        <v>3400</v>
      </c>
      <c r="K259" s="5">
        <v>3900</v>
      </c>
      <c r="O259" s="5">
        <v>3900</v>
      </c>
      <c r="S259" s="5">
        <v>3900</v>
      </c>
      <c r="W259" s="5">
        <v>3900</v>
      </c>
      <c r="Y259" s="5">
        <v>13067</v>
      </c>
      <c r="Z259" s="5">
        <v>13067</v>
      </c>
      <c r="AA259" s="5">
        <v>17554</v>
      </c>
      <c r="AB259" s="5">
        <v>17554</v>
      </c>
      <c r="AC259" s="5">
        <v>17554</v>
      </c>
      <c r="AD259" s="5">
        <v>17554</v>
      </c>
      <c r="AE259" s="5">
        <v>17554</v>
      </c>
      <c r="AF259" s="5">
        <v>17554</v>
      </c>
      <c r="AG259" s="5">
        <v>17554</v>
      </c>
      <c r="AH259" s="5">
        <v>17554</v>
      </c>
      <c r="AI259" s="5">
        <v>17554</v>
      </c>
      <c r="AJ259" s="5">
        <v>17554</v>
      </c>
      <c r="AK259" s="5">
        <v>17554</v>
      </c>
      <c r="AL259" s="5">
        <v>17554</v>
      </c>
      <c r="AM259" s="5">
        <v>17554</v>
      </c>
      <c r="AN259" s="5">
        <v>17554</v>
      </c>
      <c r="AO259" s="5">
        <v>17554</v>
      </c>
      <c r="AP259" s="5">
        <v>17554</v>
      </c>
      <c r="AQ259" s="5">
        <v>17554</v>
      </c>
      <c r="AR259" s="5">
        <v>17554</v>
      </c>
      <c r="AS259" s="5">
        <v>17554</v>
      </c>
      <c r="AT259" s="5">
        <v>17554</v>
      </c>
      <c r="AU259" s="5">
        <v>17554</v>
      </c>
      <c r="AV259" s="5">
        <v>17554</v>
      </c>
      <c r="AW259" s="5">
        <v>17554</v>
      </c>
      <c r="AX259" s="5">
        <v>17554</v>
      </c>
      <c r="AY259" s="5">
        <v>17554</v>
      </c>
      <c r="AZ259" s="5">
        <v>17554</v>
      </c>
      <c r="BA259" s="5">
        <v>17554</v>
      </c>
      <c r="BB259" s="5">
        <v>17554</v>
      </c>
      <c r="BC259" s="5">
        <v>18476</v>
      </c>
      <c r="BD259" s="5">
        <v>18476</v>
      </c>
      <c r="BE259" s="5">
        <v>18476</v>
      </c>
      <c r="BF259" s="5">
        <v>18476</v>
      </c>
      <c r="BG259" s="5">
        <v>42362</v>
      </c>
      <c r="BH259" s="5">
        <v>42362</v>
      </c>
      <c r="BI259" s="5">
        <v>42362</v>
      </c>
      <c r="BJ259" s="5">
        <v>42362</v>
      </c>
      <c r="BK259" s="5">
        <v>42362</v>
      </c>
      <c r="BL259" s="5">
        <v>42362</v>
      </c>
      <c r="BM259" s="5">
        <v>42362</v>
      </c>
      <c r="BN259" s="5">
        <v>42362</v>
      </c>
      <c r="BO259" s="5">
        <v>42362</v>
      </c>
      <c r="BP259" s="5">
        <v>42362</v>
      </c>
      <c r="BQ259" s="5">
        <v>42362</v>
      </c>
    </row>
    <row r="260" spans="1:69">
      <c r="A260" s="7" t="s">
        <v>2861</v>
      </c>
      <c r="B260" s="7" t="s">
        <v>2860</v>
      </c>
      <c r="C260" s="7" t="s">
        <v>2857</v>
      </c>
      <c r="G260" s="5">
        <v>3400</v>
      </c>
      <c r="K260" s="5">
        <v>3900</v>
      </c>
      <c r="O260" s="5">
        <v>3900</v>
      </c>
      <c r="S260" s="5">
        <v>3900</v>
      </c>
      <c r="W260" s="5">
        <v>3900</v>
      </c>
      <c r="Y260" s="5">
        <v>13067</v>
      </c>
      <c r="Z260" s="5">
        <v>13067</v>
      </c>
      <c r="AA260" s="5">
        <v>17554</v>
      </c>
      <c r="AB260" s="5">
        <v>17554</v>
      </c>
      <c r="AC260" s="5">
        <v>17554</v>
      </c>
      <c r="AD260" s="5">
        <v>17554</v>
      </c>
      <c r="AE260" s="5">
        <v>17554</v>
      </c>
      <c r="AF260" s="5">
        <v>17554</v>
      </c>
      <c r="AG260" s="5">
        <v>17554</v>
      </c>
      <c r="AH260" s="5">
        <v>17554</v>
      </c>
      <c r="AI260" s="5">
        <v>17554</v>
      </c>
      <c r="AJ260" s="5">
        <v>17554</v>
      </c>
      <c r="AK260" s="5">
        <v>17554</v>
      </c>
      <c r="AL260" s="5">
        <v>17554</v>
      </c>
      <c r="AM260" s="5">
        <v>17554</v>
      </c>
      <c r="AN260" s="5">
        <v>17554</v>
      </c>
      <c r="AO260" s="5">
        <v>17554</v>
      </c>
      <c r="AP260" s="5">
        <v>17554</v>
      </c>
      <c r="AQ260" s="5">
        <v>17554</v>
      </c>
      <c r="AR260" s="5">
        <v>17554</v>
      </c>
      <c r="AS260" s="5">
        <v>17554</v>
      </c>
      <c r="AT260" s="5">
        <v>17554</v>
      </c>
      <c r="AU260" s="5">
        <v>17554</v>
      </c>
      <c r="AV260" s="5">
        <v>17554</v>
      </c>
      <c r="AW260" s="5">
        <v>17554</v>
      </c>
      <c r="AX260" s="5">
        <v>17554</v>
      </c>
      <c r="AY260" s="5">
        <v>17554</v>
      </c>
      <c r="AZ260" s="5">
        <v>17554</v>
      </c>
      <c r="BA260" s="5">
        <v>17554</v>
      </c>
      <c r="BB260" s="5">
        <v>17554</v>
      </c>
      <c r="BC260" s="5">
        <v>18476</v>
      </c>
      <c r="BD260" s="5">
        <v>18476</v>
      </c>
      <c r="BE260" s="5">
        <v>18476</v>
      </c>
      <c r="BF260" s="5">
        <v>18476</v>
      </c>
      <c r="BG260" s="5">
        <v>42362</v>
      </c>
      <c r="BH260" s="5">
        <v>42362</v>
      </c>
      <c r="BI260" s="5">
        <v>42362</v>
      </c>
      <c r="BJ260" s="5">
        <v>42362</v>
      </c>
      <c r="BK260" s="5">
        <v>42362</v>
      </c>
      <c r="BL260" s="5">
        <v>42362</v>
      </c>
      <c r="BM260" s="5">
        <v>42362</v>
      </c>
      <c r="BN260" s="5">
        <v>42362</v>
      </c>
      <c r="BO260" s="5">
        <v>42362</v>
      </c>
      <c r="BP260" s="5">
        <v>42362</v>
      </c>
      <c r="BQ260" s="5">
        <v>42362</v>
      </c>
    </row>
    <row r="261" spans="1:69">
      <c r="A261" s="7" t="s">
        <v>2859</v>
      </c>
      <c r="B261" s="7" t="s">
        <v>2858</v>
      </c>
      <c r="C261" s="7" t="s">
        <v>2857</v>
      </c>
    </row>
    <row r="262" spans="1:69">
      <c r="A262" s="7" t="s">
        <v>2856</v>
      </c>
      <c r="B262" s="7" t="s">
        <v>422</v>
      </c>
      <c r="C262" s="7" t="s">
        <v>773</v>
      </c>
      <c r="V262">
        <v>80.849999999999994</v>
      </c>
      <c r="W262">
        <v>73.14</v>
      </c>
      <c r="X262">
        <v>81.78</v>
      </c>
      <c r="Y262">
        <v>89.63</v>
      </c>
      <c r="Z262">
        <v>75.38</v>
      </c>
      <c r="AA262">
        <v>68.39</v>
      </c>
      <c r="AB262">
        <v>59.78</v>
      </c>
      <c r="AC262">
        <v>59.82</v>
      </c>
      <c r="AD262">
        <v>50.96</v>
      </c>
      <c r="AE262">
        <v>45.92</v>
      </c>
      <c r="AF262">
        <v>34.24</v>
      </c>
      <c r="AG262">
        <v>35.75</v>
      </c>
      <c r="AH262">
        <v>38.119999999999997</v>
      </c>
      <c r="AI262">
        <v>50.68</v>
      </c>
      <c r="AJ262">
        <v>48.38</v>
      </c>
      <c r="AK262">
        <v>52.09</v>
      </c>
      <c r="AL262">
        <v>60.32</v>
      </c>
      <c r="AM262">
        <v>65.64</v>
      </c>
      <c r="AN262">
        <v>71.27</v>
      </c>
      <c r="AO262">
        <v>114.9</v>
      </c>
      <c r="AP262">
        <v>151.68</v>
      </c>
      <c r="AQ262">
        <v>133.30000000000001</v>
      </c>
      <c r="AR262">
        <v>114.27</v>
      </c>
      <c r="AS262">
        <v>116.47</v>
      </c>
      <c r="AT262">
        <v>115.68</v>
      </c>
      <c r="AU262">
        <v>121.99</v>
      </c>
      <c r="AV262">
        <v>127.8</v>
      </c>
      <c r="AW262">
        <v>125.84</v>
      </c>
      <c r="AX262">
        <v>120.44</v>
      </c>
      <c r="AY262">
        <v>122.23</v>
      </c>
      <c r="AZ262">
        <v>108.13</v>
      </c>
      <c r="BA262">
        <v>116.55</v>
      </c>
      <c r="BB262">
        <v>125.8</v>
      </c>
      <c r="BC262">
        <v>121.69</v>
      </c>
      <c r="BD262">
        <v>121.2</v>
      </c>
      <c r="BE262">
        <v>113.68</v>
      </c>
      <c r="BF262">
        <v>134.83000000000001</v>
      </c>
      <c r="BG262">
        <v>366.75</v>
      </c>
      <c r="BH262">
        <v>341.05</v>
      </c>
      <c r="BI262">
        <v>225.5</v>
      </c>
      <c r="BJ262">
        <v>166.95</v>
      </c>
      <c r="BK262">
        <v>203.92</v>
      </c>
      <c r="BL262">
        <v>217.63</v>
      </c>
      <c r="BM262">
        <v>201.54</v>
      </c>
      <c r="BN262">
        <v>192.53</v>
      </c>
      <c r="BO262">
        <v>255.52</v>
      </c>
      <c r="BP262">
        <v>233.77</v>
      </c>
      <c r="BQ262">
        <v>266.83999999999997</v>
      </c>
    </row>
    <row r="263" spans="1:69">
      <c r="A263" s="7" t="s">
        <v>2855</v>
      </c>
      <c r="B263" s="7" t="s">
        <v>2854</v>
      </c>
      <c r="C263" s="7" t="s">
        <v>773</v>
      </c>
      <c r="BK263">
        <v>190.82</v>
      </c>
      <c r="BL263">
        <v>207.12</v>
      </c>
      <c r="BM263">
        <v>190.59</v>
      </c>
      <c r="BN263">
        <v>185.84</v>
      </c>
      <c r="BO263">
        <v>248.25</v>
      </c>
    </row>
    <row r="264" spans="1:69">
      <c r="A264" s="7" t="s">
        <v>2853</v>
      </c>
      <c r="B264" s="7" t="s">
        <v>2852</v>
      </c>
      <c r="C264" s="7" t="s">
        <v>773</v>
      </c>
      <c r="BK264">
        <v>13.1</v>
      </c>
      <c r="BL264">
        <v>10.51</v>
      </c>
      <c r="BM264">
        <v>10.95</v>
      </c>
      <c r="BN264">
        <v>6.7</v>
      </c>
      <c r="BO264">
        <v>7.27</v>
      </c>
    </row>
    <row r="265" spans="1:69">
      <c r="A265" s="7" t="s">
        <v>2849</v>
      </c>
      <c r="B265" s="7" t="s">
        <v>2848</v>
      </c>
      <c r="C265" s="7" t="s">
        <v>773</v>
      </c>
    </row>
    <row r="266" spans="1:69">
      <c r="A266" s="7" t="s">
        <v>2845</v>
      </c>
      <c r="B266" s="7" t="s">
        <v>2844</v>
      </c>
      <c r="C266" s="7" t="s">
        <v>773</v>
      </c>
    </row>
    <row r="267" spans="1:69">
      <c r="A267" s="7" t="s">
        <v>2841</v>
      </c>
      <c r="B267" s="7" t="s">
        <v>2840</v>
      </c>
      <c r="C267" s="7" t="s">
        <v>773</v>
      </c>
    </row>
    <row r="268" spans="1:69">
      <c r="A268" s="7" t="s">
        <v>2837</v>
      </c>
      <c r="B268" s="7" t="s">
        <v>2836</v>
      </c>
      <c r="C268" s="7" t="s">
        <v>773</v>
      </c>
    </row>
    <row r="269" spans="1:69">
      <c r="A269" s="7" t="s">
        <v>2833</v>
      </c>
      <c r="B269" s="7" t="s">
        <v>2832</v>
      </c>
      <c r="C269" s="7" t="s">
        <v>773</v>
      </c>
    </row>
    <row r="270" spans="1:69">
      <c r="A270" s="7" t="s">
        <v>2831</v>
      </c>
      <c r="B270" s="7" t="s">
        <v>2830</v>
      </c>
      <c r="C270" s="7" t="s">
        <v>773</v>
      </c>
    </row>
    <row r="271" spans="1:69">
      <c r="A271" s="7" t="s">
        <v>2821</v>
      </c>
      <c r="B271" s="7" t="s">
        <v>2820</v>
      </c>
      <c r="C271" s="7" t="s">
        <v>773</v>
      </c>
    </row>
    <row r="272" spans="1:69">
      <c r="A272" s="7" t="s">
        <v>2819</v>
      </c>
      <c r="B272" s="7" t="s">
        <v>2818</v>
      </c>
      <c r="C272" s="7" t="s">
        <v>773</v>
      </c>
    </row>
    <row r="273" spans="1:69">
      <c r="A273" s="7" t="s">
        <v>2817</v>
      </c>
      <c r="B273" s="7" t="s">
        <v>2816</v>
      </c>
      <c r="C273" s="7" t="s">
        <v>773</v>
      </c>
    </row>
    <row r="274" spans="1:69">
      <c r="A274" s="7" t="s">
        <v>2815</v>
      </c>
      <c r="B274" s="7" t="s">
        <v>404</v>
      </c>
      <c r="C274" s="7" t="s">
        <v>773</v>
      </c>
    </row>
    <row r="275" spans="1:69">
      <c r="A275" s="7" t="s">
        <v>4254</v>
      </c>
      <c r="B275" s="7" t="s">
        <v>2809</v>
      </c>
      <c r="C275" s="7" t="s">
        <v>773</v>
      </c>
      <c r="V275">
        <v>80.849999999999994</v>
      </c>
      <c r="W275">
        <v>73.14</v>
      </c>
      <c r="X275">
        <v>81.78</v>
      </c>
      <c r="Y275">
        <v>89.63</v>
      </c>
      <c r="Z275">
        <v>75.38</v>
      </c>
      <c r="AA275">
        <v>68.39</v>
      </c>
      <c r="AB275">
        <v>59.78</v>
      </c>
      <c r="AC275">
        <v>59.82</v>
      </c>
      <c r="AD275">
        <v>50.96</v>
      </c>
      <c r="AE275">
        <v>45.92</v>
      </c>
      <c r="AF275">
        <v>34.24</v>
      </c>
      <c r="AG275">
        <v>35.75</v>
      </c>
      <c r="AH275">
        <v>38.119999999999997</v>
      </c>
      <c r="AI275">
        <v>50.68</v>
      </c>
      <c r="AJ275">
        <v>48.38</v>
      </c>
      <c r="AK275">
        <v>52.09</v>
      </c>
      <c r="AL275">
        <v>60.32</v>
      </c>
      <c r="AM275">
        <v>65.64</v>
      </c>
      <c r="AN275">
        <v>71.27</v>
      </c>
      <c r="AO275">
        <v>114.9</v>
      </c>
      <c r="AP275">
        <v>151.68</v>
      </c>
      <c r="AQ275">
        <v>133.30000000000001</v>
      </c>
      <c r="AR275">
        <v>114.27</v>
      </c>
      <c r="AS275">
        <v>116.47</v>
      </c>
      <c r="AT275">
        <v>115.68</v>
      </c>
      <c r="AU275">
        <v>121.99</v>
      </c>
      <c r="AV275">
        <v>127.8</v>
      </c>
      <c r="AW275">
        <v>125.84</v>
      </c>
      <c r="AX275">
        <v>120.44</v>
      </c>
      <c r="AY275">
        <v>122.23</v>
      </c>
      <c r="AZ275">
        <v>108.13</v>
      </c>
      <c r="BA275">
        <v>116.55</v>
      </c>
      <c r="BB275">
        <v>125.8</v>
      </c>
      <c r="BC275">
        <v>121.69</v>
      </c>
      <c r="BD275">
        <v>121.2</v>
      </c>
      <c r="BE275">
        <v>113.68</v>
      </c>
      <c r="BF275">
        <v>134.83000000000001</v>
      </c>
      <c r="BG275">
        <v>366.75</v>
      </c>
      <c r="BH275">
        <v>341.05</v>
      </c>
      <c r="BI275">
        <v>225.5</v>
      </c>
      <c r="BJ275">
        <v>166.95</v>
      </c>
      <c r="BK275">
        <v>203.92</v>
      </c>
      <c r="BL275">
        <v>217.63</v>
      </c>
      <c r="BM275">
        <v>201.54</v>
      </c>
      <c r="BN275">
        <v>192.53</v>
      </c>
      <c r="BO275">
        <v>255.52</v>
      </c>
      <c r="BP275">
        <v>233.77</v>
      </c>
      <c r="BQ275">
        <v>266.83999999999997</v>
      </c>
    </row>
    <row r="276" spans="1:69">
      <c r="A276" s="7" t="s">
        <v>2794</v>
      </c>
      <c r="B276" s="7" t="s">
        <v>419</v>
      </c>
      <c r="C276" s="7" t="s">
        <v>773</v>
      </c>
      <c r="V276">
        <v>72.91</v>
      </c>
      <c r="W276">
        <v>60.82</v>
      </c>
      <c r="X276">
        <v>68.819999999999993</v>
      </c>
      <c r="Y276">
        <v>68.430000000000007</v>
      </c>
      <c r="Z276">
        <v>67.650000000000006</v>
      </c>
      <c r="AA276">
        <v>62.75</v>
      </c>
      <c r="AB276">
        <v>58.32</v>
      </c>
      <c r="AC276">
        <v>58.42</v>
      </c>
      <c r="AD276">
        <v>63</v>
      </c>
      <c r="AE276">
        <v>51.67</v>
      </c>
      <c r="AF276">
        <v>47.69</v>
      </c>
      <c r="AG276">
        <v>42.62</v>
      </c>
      <c r="AH276">
        <v>40.03</v>
      </c>
      <c r="AI276">
        <v>42.39</v>
      </c>
      <c r="AJ276">
        <v>43.69</v>
      </c>
      <c r="AK276">
        <v>41.19</v>
      </c>
      <c r="AL276">
        <v>47.57</v>
      </c>
      <c r="AM276">
        <v>50.57</v>
      </c>
      <c r="AN276">
        <v>50.71</v>
      </c>
      <c r="AO276">
        <v>64.39</v>
      </c>
      <c r="AP276">
        <v>84</v>
      </c>
      <c r="AQ276">
        <v>82.24</v>
      </c>
      <c r="AR276">
        <v>79.959999999999994</v>
      </c>
      <c r="AS276">
        <v>72.63</v>
      </c>
      <c r="AT276">
        <v>84.37</v>
      </c>
      <c r="AU276">
        <v>94.76</v>
      </c>
      <c r="AV276">
        <v>97.57</v>
      </c>
      <c r="AW276">
        <v>101.06</v>
      </c>
      <c r="AX276">
        <v>95.47</v>
      </c>
      <c r="AY276">
        <v>102.81</v>
      </c>
      <c r="AZ276">
        <v>95.44</v>
      </c>
      <c r="BA276">
        <v>96.12</v>
      </c>
      <c r="BB276">
        <v>109.21</v>
      </c>
      <c r="BC276">
        <v>98.44</v>
      </c>
      <c r="BD276">
        <v>105.69</v>
      </c>
      <c r="BE276">
        <v>93.98</v>
      </c>
      <c r="BF276">
        <v>113.26</v>
      </c>
      <c r="BG276">
        <v>336.79</v>
      </c>
      <c r="BH276">
        <v>350.46</v>
      </c>
      <c r="BI276">
        <v>274.88</v>
      </c>
      <c r="BJ276">
        <v>224.02</v>
      </c>
      <c r="BK276">
        <v>249.33</v>
      </c>
      <c r="BL276">
        <v>263.69</v>
      </c>
      <c r="BM276">
        <v>256.43</v>
      </c>
      <c r="BN276">
        <v>244.55</v>
      </c>
      <c r="BO276">
        <v>257.63</v>
      </c>
      <c r="BP276">
        <v>254.32</v>
      </c>
      <c r="BQ276">
        <v>235</v>
      </c>
    </row>
    <row r="277" spans="1:69">
      <c r="A277" s="7" t="s">
        <v>2791</v>
      </c>
      <c r="B277" s="7" t="s">
        <v>2601</v>
      </c>
      <c r="C277" s="7" t="s">
        <v>773</v>
      </c>
    </row>
    <row r="278" spans="1:69">
      <c r="A278" s="7" t="s">
        <v>2780</v>
      </c>
      <c r="B278" s="7" t="s">
        <v>2603</v>
      </c>
      <c r="C278" s="7" t="s">
        <v>773</v>
      </c>
    </row>
    <row r="279" spans="1:69">
      <c r="A279" s="7" t="s">
        <v>2769</v>
      </c>
      <c r="B279" s="7" t="s">
        <v>2768</v>
      </c>
      <c r="C279" s="7" t="s">
        <v>773</v>
      </c>
    </row>
    <row r="280" spans="1:69">
      <c r="A280" s="7" t="s">
        <v>2755</v>
      </c>
      <c r="B280" s="7" t="s">
        <v>2754</v>
      </c>
      <c r="C280" s="7" t="s">
        <v>773</v>
      </c>
    </row>
    <row r="281" spans="1:69">
      <c r="A281" s="7" t="s">
        <v>2753</v>
      </c>
      <c r="B281" s="7" t="s">
        <v>2752</v>
      </c>
      <c r="C281" s="7" t="s">
        <v>773</v>
      </c>
    </row>
    <row r="282" spans="1:69">
      <c r="A282" s="7" t="s">
        <v>2751</v>
      </c>
      <c r="B282" s="7" t="s">
        <v>2750</v>
      </c>
      <c r="C282" s="7" t="s">
        <v>773</v>
      </c>
    </row>
    <row r="283" spans="1:69">
      <c r="A283" s="7" t="s">
        <v>2741</v>
      </c>
      <c r="B283" s="7" t="s">
        <v>2740</v>
      </c>
      <c r="C283" s="7" t="s">
        <v>773</v>
      </c>
    </row>
    <row r="284" spans="1:69">
      <c r="A284" s="7" t="s">
        <v>2739</v>
      </c>
      <c r="B284" s="7" t="s">
        <v>2738</v>
      </c>
      <c r="C284" s="7" t="s">
        <v>773</v>
      </c>
    </row>
    <row r="285" spans="1:69">
      <c r="A285" s="7" t="s">
        <v>2737</v>
      </c>
      <c r="B285" s="7" t="s">
        <v>392</v>
      </c>
      <c r="C285" s="7" t="s">
        <v>773</v>
      </c>
    </row>
    <row r="286" spans="1:69">
      <c r="A286" s="7" t="s">
        <v>4253</v>
      </c>
      <c r="B286" s="7" t="s">
        <v>1696</v>
      </c>
      <c r="C286" s="7" t="s">
        <v>773</v>
      </c>
      <c r="V286">
        <v>72.91</v>
      </c>
      <c r="W286">
        <v>60.82</v>
      </c>
      <c r="X286">
        <v>68.819999999999993</v>
      </c>
      <c r="Y286">
        <v>68.430000000000007</v>
      </c>
      <c r="Z286">
        <v>67.650000000000006</v>
      </c>
      <c r="AA286">
        <v>62.75</v>
      </c>
      <c r="AB286">
        <v>58.32</v>
      </c>
      <c r="AC286">
        <v>58.42</v>
      </c>
      <c r="AD286">
        <v>63</v>
      </c>
      <c r="AE286">
        <v>51.67</v>
      </c>
      <c r="AF286">
        <v>47.69</v>
      </c>
      <c r="AG286">
        <v>42.62</v>
      </c>
      <c r="AH286">
        <v>40.03</v>
      </c>
      <c r="AI286">
        <v>42.39</v>
      </c>
      <c r="AJ286">
        <v>43.69</v>
      </c>
      <c r="AK286">
        <v>41.19</v>
      </c>
      <c r="AL286">
        <v>47.57</v>
      </c>
      <c r="AM286">
        <v>50.57</v>
      </c>
      <c r="AN286">
        <v>50.71</v>
      </c>
      <c r="AO286">
        <v>64.39</v>
      </c>
      <c r="AP286">
        <v>84</v>
      </c>
      <c r="AQ286">
        <v>82.24</v>
      </c>
      <c r="AR286">
        <v>79.959999999999994</v>
      </c>
      <c r="AS286">
        <v>72.63</v>
      </c>
      <c r="AT286">
        <v>84.37</v>
      </c>
      <c r="AU286">
        <v>94.76</v>
      </c>
      <c r="AV286">
        <v>97.57</v>
      </c>
      <c r="AW286">
        <v>101.06</v>
      </c>
      <c r="AX286">
        <v>95.47</v>
      </c>
      <c r="AY286">
        <v>102.81</v>
      </c>
      <c r="AZ286">
        <v>95.44</v>
      </c>
      <c r="BA286">
        <v>96.12</v>
      </c>
      <c r="BB286">
        <v>109.21</v>
      </c>
      <c r="BC286">
        <v>98.44</v>
      </c>
      <c r="BD286">
        <v>105.69</v>
      </c>
      <c r="BE286">
        <v>93.98</v>
      </c>
      <c r="BF286">
        <v>113.26</v>
      </c>
      <c r="BG286">
        <v>336.79</v>
      </c>
      <c r="BH286">
        <v>350.46</v>
      </c>
      <c r="BI286">
        <v>274.88</v>
      </c>
      <c r="BJ286">
        <v>224.02</v>
      </c>
      <c r="BK286">
        <v>249.33</v>
      </c>
      <c r="BL286">
        <v>263.69</v>
      </c>
      <c r="BM286">
        <v>256.43</v>
      </c>
      <c r="BN286">
        <v>244.55</v>
      </c>
      <c r="BO286">
        <v>257.63</v>
      </c>
      <c r="BP286">
        <v>254.32</v>
      </c>
      <c r="BQ286">
        <v>235</v>
      </c>
    </row>
    <row r="287" spans="1:69">
      <c r="A287" s="7" t="s">
        <v>2718</v>
      </c>
      <c r="B287" s="7" t="s">
        <v>416</v>
      </c>
      <c r="C287" s="7" t="s">
        <v>773</v>
      </c>
      <c r="V287">
        <v>7.94</v>
      </c>
      <c r="W287">
        <v>12.32</v>
      </c>
      <c r="X287">
        <v>12.96</v>
      </c>
      <c r="Y287">
        <v>21.21</v>
      </c>
      <c r="Z287">
        <v>7.73</v>
      </c>
      <c r="AA287">
        <v>5.63</v>
      </c>
      <c r="AB287">
        <v>1.46</v>
      </c>
      <c r="AC287">
        <v>1.4</v>
      </c>
      <c r="AD287">
        <v>-12.04</v>
      </c>
      <c r="AE287">
        <v>-5.75</v>
      </c>
      <c r="AF287">
        <v>-13.45</v>
      </c>
      <c r="AG287">
        <v>-6.87</v>
      </c>
      <c r="AH287">
        <v>-1.91</v>
      </c>
      <c r="AI287">
        <v>8.2799999999999994</v>
      </c>
      <c r="AJ287">
        <v>4.6900000000000004</v>
      </c>
      <c r="AK287">
        <v>10.89</v>
      </c>
      <c r="AL287">
        <v>12.75</v>
      </c>
      <c r="AM287">
        <v>15.07</v>
      </c>
      <c r="AN287">
        <v>20.55</v>
      </c>
      <c r="AO287">
        <v>50.51</v>
      </c>
      <c r="AP287">
        <v>67.680000000000007</v>
      </c>
      <c r="AQ287">
        <v>51.06</v>
      </c>
      <c r="AR287">
        <v>34.31</v>
      </c>
      <c r="AS287">
        <v>43.84</v>
      </c>
      <c r="AT287">
        <v>31.31</v>
      </c>
      <c r="AU287">
        <v>27.23</v>
      </c>
      <c r="AV287">
        <v>30.22</v>
      </c>
      <c r="AW287">
        <v>24.78</v>
      </c>
      <c r="AX287">
        <v>24.97</v>
      </c>
      <c r="AY287">
        <v>19.420000000000002</v>
      </c>
      <c r="AZ287">
        <v>12.69</v>
      </c>
      <c r="BA287">
        <v>20.440000000000001</v>
      </c>
      <c r="BB287">
        <v>16.59</v>
      </c>
      <c r="BC287">
        <v>23.25</v>
      </c>
      <c r="BD287">
        <v>15.51</v>
      </c>
      <c r="BE287">
        <v>19.7</v>
      </c>
      <c r="BF287">
        <v>21.57</v>
      </c>
      <c r="BG287">
        <v>29.96</v>
      </c>
      <c r="BH287">
        <v>-9.41</v>
      </c>
      <c r="BI287">
        <v>-49.38</v>
      </c>
      <c r="BJ287">
        <v>-57.07</v>
      </c>
      <c r="BK287">
        <v>-45.42</v>
      </c>
      <c r="BL287">
        <v>-46.05</v>
      </c>
      <c r="BM287">
        <v>-54.9</v>
      </c>
      <c r="BN287">
        <v>-52.02</v>
      </c>
      <c r="BO287">
        <v>-2.11</v>
      </c>
      <c r="BP287">
        <v>-20.55</v>
      </c>
      <c r="BQ287">
        <v>31.84</v>
      </c>
    </row>
    <row r="288" spans="1:69">
      <c r="A288" s="7" t="s">
        <v>2717</v>
      </c>
      <c r="B288" s="7" t="s">
        <v>475</v>
      </c>
      <c r="C288" s="7" t="s">
        <v>773</v>
      </c>
      <c r="V288">
        <v>4.16</v>
      </c>
      <c r="W288">
        <v>4.55</v>
      </c>
      <c r="X288">
        <v>5.68</v>
      </c>
      <c r="Y288">
        <v>4.9000000000000004</v>
      </c>
      <c r="Z288">
        <v>5.92</v>
      </c>
      <c r="AA288">
        <v>7.89</v>
      </c>
      <c r="AB288">
        <v>5.38</v>
      </c>
      <c r="AC288">
        <v>4.8099999999999996</v>
      </c>
      <c r="AD288">
        <v>4.9400000000000004</v>
      </c>
      <c r="AE288">
        <v>11.58</v>
      </c>
      <c r="AF288">
        <v>4.82</v>
      </c>
      <c r="AG288">
        <v>5.19</v>
      </c>
      <c r="AH288">
        <v>5.33</v>
      </c>
      <c r="AI288">
        <v>5.0999999999999996</v>
      </c>
      <c r="AJ288">
        <v>5.43</v>
      </c>
      <c r="AK288">
        <v>5.41</v>
      </c>
      <c r="AL288">
        <v>6.71</v>
      </c>
      <c r="AM288">
        <v>6.4</v>
      </c>
      <c r="AN288">
        <v>7.21</v>
      </c>
      <c r="AO288">
        <v>6.81</v>
      </c>
      <c r="AP288">
        <v>7.27</v>
      </c>
      <c r="AQ288">
        <v>8.6999999999999993</v>
      </c>
      <c r="AR288">
        <v>8.33</v>
      </c>
      <c r="AS288">
        <v>26.93</v>
      </c>
      <c r="AT288">
        <v>9.5399999999999991</v>
      </c>
      <c r="AU288">
        <v>10.220000000000001</v>
      </c>
      <c r="AV288">
        <v>10.93</v>
      </c>
      <c r="AW288">
        <v>6.86</v>
      </c>
      <c r="AX288">
        <v>7.54</v>
      </c>
      <c r="AY288">
        <v>8.61</v>
      </c>
      <c r="AZ288">
        <v>8.39</v>
      </c>
      <c r="BA288">
        <v>7.34</v>
      </c>
      <c r="BB288">
        <v>7.58</v>
      </c>
      <c r="BC288">
        <v>9.4600000000000009</v>
      </c>
      <c r="BD288">
        <v>6.56</v>
      </c>
      <c r="BE288">
        <v>8.8800000000000008</v>
      </c>
      <c r="BF288">
        <v>9.25</v>
      </c>
      <c r="BG288">
        <v>16.2</v>
      </c>
      <c r="BH288">
        <v>19.95</v>
      </c>
      <c r="BI288">
        <v>16.54</v>
      </c>
      <c r="BJ288">
        <v>15.3</v>
      </c>
      <c r="BK288">
        <v>15.74</v>
      </c>
      <c r="BL288">
        <v>15.35</v>
      </c>
      <c r="BM288">
        <v>13.69</v>
      </c>
      <c r="BN288">
        <v>13.59</v>
      </c>
      <c r="BO288">
        <v>17.64</v>
      </c>
      <c r="BP288">
        <v>13.38</v>
      </c>
      <c r="BQ288">
        <v>12.14</v>
      </c>
    </row>
    <row r="289" spans="1:69">
      <c r="A289" s="7" t="s">
        <v>2716</v>
      </c>
      <c r="B289" s="7" t="s">
        <v>2715</v>
      </c>
      <c r="C289" s="7" t="s">
        <v>773</v>
      </c>
      <c r="V289">
        <v>2.2999999999999998</v>
      </c>
      <c r="W289">
        <v>2.69</v>
      </c>
      <c r="X289">
        <v>2.7</v>
      </c>
      <c r="Y289">
        <v>2.52</v>
      </c>
      <c r="Z289">
        <v>2.9</v>
      </c>
      <c r="AA289">
        <v>2.6</v>
      </c>
      <c r="AB289">
        <v>2.71</v>
      </c>
      <c r="AC289">
        <v>2.68</v>
      </c>
      <c r="AD289">
        <v>2.73</v>
      </c>
      <c r="AE289">
        <v>2.5499999999999998</v>
      </c>
      <c r="AF289">
        <v>2.61</v>
      </c>
      <c r="AG289">
        <v>3.19</v>
      </c>
      <c r="AH289">
        <v>3.25</v>
      </c>
      <c r="AI289">
        <v>3.12</v>
      </c>
      <c r="AJ289">
        <v>3.27</v>
      </c>
      <c r="AK289">
        <v>3.23</v>
      </c>
      <c r="AL289">
        <v>3.55</v>
      </c>
      <c r="AM289">
        <v>3.71</v>
      </c>
      <c r="AN289">
        <v>3.74</v>
      </c>
      <c r="AO289">
        <v>3.68</v>
      </c>
      <c r="AP289">
        <v>2.63</v>
      </c>
      <c r="AQ289">
        <v>3.59</v>
      </c>
      <c r="AR289">
        <v>3.43</v>
      </c>
      <c r="AS289">
        <v>-3.43</v>
      </c>
      <c r="AT289">
        <v>15.02</v>
      </c>
      <c r="AU289">
        <v>0</v>
      </c>
      <c r="AV289">
        <v>5.24</v>
      </c>
      <c r="AW289">
        <v>-5.24</v>
      </c>
      <c r="AX289">
        <v>12.74</v>
      </c>
      <c r="AY289">
        <v>3.97</v>
      </c>
      <c r="BC289">
        <v>16.62</v>
      </c>
      <c r="BD289">
        <v>2.83</v>
      </c>
      <c r="BE289">
        <v>4.8099999999999996</v>
      </c>
      <c r="BF289">
        <v>4.46</v>
      </c>
      <c r="BG289">
        <v>6.86</v>
      </c>
      <c r="BH289">
        <v>8.39</v>
      </c>
      <c r="BI289">
        <v>8.27</v>
      </c>
      <c r="BJ289">
        <v>8.66</v>
      </c>
      <c r="BK289">
        <v>7.64</v>
      </c>
      <c r="BL289">
        <v>6.5</v>
      </c>
      <c r="BM289">
        <v>6.57</v>
      </c>
      <c r="BN289">
        <v>6.24</v>
      </c>
      <c r="BO289">
        <v>6.65</v>
      </c>
      <c r="BP289">
        <v>5.88</v>
      </c>
      <c r="BQ289">
        <v>5.39</v>
      </c>
    </row>
    <row r="290" spans="1:69">
      <c r="A290" s="7" t="s">
        <v>2714</v>
      </c>
      <c r="B290" s="7" t="s">
        <v>2713</v>
      </c>
      <c r="C290" s="7" t="s">
        <v>773</v>
      </c>
      <c r="V290">
        <v>-0.18</v>
      </c>
      <c r="W290">
        <v>-0.25</v>
      </c>
      <c r="X290">
        <v>0.2</v>
      </c>
      <c r="Y290">
        <v>0.18</v>
      </c>
      <c r="Z290">
        <v>0.24</v>
      </c>
      <c r="AA290">
        <v>0.23</v>
      </c>
      <c r="AB290">
        <v>0.19</v>
      </c>
      <c r="AC290">
        <v>0.19</v>
      </c>
      <c r="AD290">
        <v>0.32</v>
      </c>
      <c r="AE290">
        <v>0.32</v>
      </c>
      <c r="AF290">
        <v>0.32</v>
      </c>
      <c r="AG290">
        <v>0.32</v>
      </c>
      <c r="AH290">
        <v>0.32</v>
      </c>
      <c r="AI290">
        <v>0.32</v>
      </c>
      <c r="AJ290">
        <v>0.17</v>
      </c>
      <c r="AK290">
        <v>0.17</v>
      </c>
      <c r="AL290">
        <v>0.17</v>
      </c>
      <c r="AM290">
        <v>0.17</v>
      </c>
      <c r="AN290">
        <v>0.21</v>
      </c>
      <c r="AO290">
        <v>0.21</v>
      </c>
      <c r="AP290">
        <v>0.21</v>
      </c>
      <c r="AQ290">
        <v>0.21</v>
      </c>
      <c r="AR290">
        <v>0.19</v>
      </c>
      <c r="AS290">
        <v>-0.19</v>
      </c>
      <c r="AT290">
        <v>0.74</v>
      </c>
      <c r="AV290">
        <v>0.16</v>
      </c>
      <c r="AW290">
        <v>-0.16</v>
      </c>
      <c r="AX290">
        <v>0.47</v>
      </c>
      <c r="AY290">
        <v>0.51</v>
      </c>
      <c r="BC290">
        <v>1.43</v>
      </c>
      <c r="BD290">
        <v>0.63</v>
      </c>
      <c r="BE290">
        <v>0.63</v>
      </c>
      <c r="BF290">
        <v>0.63</v>
      </c>
      <c r="BG290">
        <v>-0.63</v>
      </c>
      <c r="BH290">
        <v>0.42</v>
      </c>
      <c r="BI290">
        <v>0.42</v>
      </c>
      <c r="BJ290">
        <v>0.42</v>
      </c>
      <c r="BK290">
        <v>0.44</v>
      </c>
      <c r="BL290">
        <v>0.53</v>
      </c>
      <c r="BM290">
        <v>0.53</v>
      </c>
      <c r="BN290">
        <v>0.61</v>
      </c>
      <c r="BO290">
        <v>0.77</v>
      </c>
      <c r="BP290">
        <v>0.51</v>
      </c>
      <c r="BQ290">
        <v>0.51</v>
      </c>
    </row>
    <row r="291" spans="1:69">
      <c r="A291" s="7" t="s">
        <v>2712</v>
      </c>
      <c r="B291" s="7" t="s">
        <v>2711</v>
      </c>
      <c r="C291" s="7" t="s">
        <v>773</v>
      </c>
    </row>
    <row r="292" spans="1:69">
      <c r="A292" s="7" t="s">
        <v>2710</v>
      </c>
      <c r="B292" s="7" t="s">
        <v>2709</v>
      </c>
      <c r="C292" s="7" t="s">
        <v>773</v>
      </c>
      <c r="V292">
        <v>0.16</v>
      </c>
      <c r="W292">
        <v>0.17</v>
      </c>
      <c r="X292">
        <v>0.2</v>
      </c>
      <c r="Y292">
        <v>0.17</v>
      </c>
      <c r="Z292">
        <v>0.2</v>
      </c>
      <c r="AA292">
        <v>0.19</v>
      </c>
      <c r="AB292">
        <v>0.19</v>
      </c>
      <c r="AC292">
        <v>0.2</v>
      </c>
      <c r="AD292">
        <v>0.2</v>
      </c>
      <c r="AE292">
        <v>0.21</v>
      </c>
      <c r="AF292">
        <v>0.18</v>
      </c>
      <c r="AG292">
        <v>0.2</v>
      </c>
      <c r="AH292">
        <v>0.21</v>
      </c>
      <c r="AI292">
        <v>0.21</v>
      </c>
      <c r="AJ292">
        <v>0.21</v>
      </c>
      <c r="AK292">
        <v>0.22</v>
      </c>
      <c r="AL292">
        <v>0.24</v>
      </c>
      <c r="AM292">
        <v>0.26</v>
      </c>
      <c r="AN292">
        <v>0.3</v>
      </c>
      <c r="AO292">
        <v>0.26</v>
      </c>
      <c r="AP292">
        <v>0.22</v>
      </c>
      <c r="AQ292">
        <v>0.25</v>
      </c>
      <c r="AR292">
        <v>0.28000000000000003</v>
      </c>
      <c r="AS292">
        <v>-0.28000000000000003</v>
      </c>
      <c r="AT292">
        <v>1.3</v>
      </c>
      <c r="AV292">
        <v>0.45</v>
      </c>
      <c r="AW292">
        <v>-0.45</v>
      </c>
      <c r="AX292">
        <v>1.47</v>
      </c>
      <c r="AY292">
        <v>0.41</v>
      </c>
      <c r="BC292">
        <v>1.64</v>
      </c>
      <c r="BD292">
        <v>0.36</v>
      </c>
      <c r="BE292">
        <v>0.41</v>
      </c>
      <c r="BF292">
        <v>0.54</v>
      </c>
      <c r="BG292">
        <v>1.21</v>
      </c>
      <c r="BH292">
        <v>1.41</v>
      </c>
      <c r="BI292">
        <v>1.96</v>
      </c>
      <c r="BJ292">
        <v>0.82</v>
      </c>
      <c r="BK292">
        <v>1.74</v>
      </c>
      <c r="BL292">
        <v>1.01</v>
      </c>
      <c r="BM292">
        <v>0.93</v>
      </c>
      <c r="BN292">
        <v>0.83</v>
      </c>
      <c r="BO292">
        <v>0.96</v>
      </c>
      <c r="BP292">
        <v>0.93</v>
      </c>
      <c r="BQ292">
        <v>0.94</v>
      </c>
    </row>
    <row r="293" spans="1:69">
      <c r="A293" s="7" t="s">
        <v>2708</v>
      </c>
      <c r="B293" s="7" t="s">
        <v>2707</v>
      </c>
      <c r="C293" s="7" t="s">
        <v>773</v>
      </c>
    </row>
    <row r="294" spans="1:69">
      <c r="A294" s="7" t="s">
        <v>2706</v>
      </c>
      <c r="B294" s="7" t="s">
        <v>2705</v>
      </c>
      <c r="C294" s="7" t="s">
        <v>773</v>
      </c>
      <c r="Y294">
        <v>0</v>
      </c>
      <c r="AA294">
        <v>0.01</v>
      </c>
      <c r="AB294">
        <v>0</v>
      </c>
      <c r="AC294">
        <v>0.01</v>
      </c>
      <c r="AE294">
        <v>0</v>
      </c>
      <c r="AF294">
        <v>0</v>
      </c>
      <c r="AG294">
        <v>0.01</v>
      </c>
      <c r="AH294">
        <v>0</v>
      </c>
      <c r="AI294">
        <v>0.01</v>
      </c>
      <c r="AM294">
        <v>0.03</v>
      </c>
    </row>
    <row r="295" spans="1:69">
      <c r="A295" s="7" t="s">
        <v>2698</v>
      </c>
      <c r="B295" s="7" t="s">
        <v>2697</v>
      </c>
      <c r="C295" s="7" t="s">
        <v>773</v>
      </c>
      <c r="X295">
        <v>0.26</v>
      </c>
      <c r="Y295">
        <v>0.24</v>
      </c>
      <c r="Z295">
        <v>0.24</v>
      </c>
      <c r="AA295">
        <v>0.23</v>
      </c>
      <c r="AB295">
        <v>0.21</v>
      </c>
      <c r="AC295">
        <v>0.2</v>
      </c>
      <c r="AD295">
        <v>0.2</v>
      </c>
      <c r="AE295">
        <v>0.18</v>
      </c>
      <c r="AF295">
        <v>0.16</v>
      </c>
      <c r="AG295">
        <v>0.16</v>
      </c>
      <c r="AH295">
        <v>0.17</v>
      </c>
      <c r="AI295">
        <v>0.18</v>
      </c>
      <c r="AJ295">
        <v>0.17</v>
      </c>
      <c r="AK295">
        <v>0.16</v>
      </c>
      <c r="AL295">
        <v>0.19</v>
      </c>
      <c r="AM295">
        <v>0.2</v>
      </c>
      <c r="AN295">
        <v>0.18</v>
      </c>
      <c r="AO295">
        <v>0.24</v>
      </c>
      <c r="AP295">
        <v>0.32</v>
      </c>
      <c r="AQ295">
        <v>0.31</v>
      </c>
      <c r="AR295">
        <v>0.3</v>
      </c>
      <c r="AS295">
        <v>-0.3</v>
      </c>
      <c r="AT295">
        <v>1.34</v>
      </c>
      <c r="AV295">
        <v>0.37</v>
      </c>
      <c r="AW295">
        <v>-0.37</v>
      </c>
      <c r="AX295">
        <v>1.08</v>
      </c>
      <c r="AY295">
        <v>0.35</v>
      </c>
      <c r="BC295">
        <v>1.27</v>
      </c>
      <c r="BD295">
        <v>0.33</v>
      </c>
      <c r="BE295">
        <v>0.3</v>
      </c>
      <c r="BF295">
        <v>0.34</v>
      </c>
      <c r="BG295">
        <v>0.56999999999999995</v>
      </c>
      <c r="BH295">
        <v>0.54</v>
      </c>
      <c r="BI295">
        <v>0.49</v>
      </c>
      <c r="BJ295">
        <v>0.54</v>
      </c>
      <c r="BK295">
        <v>0.53</v>
      </c>
      <c r="BL295">
        <v>0.04</v>
      </c>
      <c r="BM295">
        <v>1.06</v>
      </c>
      <c r="BN295">
        <v>-1.01</v>
      </c>
      <c r="BO295">
        <v>0.03</v>
      </c>
      <c r="BP295">
        <v>0.03</v>
      </c>
      <c r="BQ295">
        <v>1.35</v>
      </c>
    </row>
    <row r="296" spans="1:69">
      <c r="A296" s="7" t="s">
        <v>2696</v>
      </c>
      <c r="B296" s="7" t="s">
        <v>2008</v>
      </c>
      <c r="C296" s="7" t="s">
        <v>773</v>
      </c>
      <c r="V296">
        <v>0.05</v>
      </c>
      <c r="W296">
        <v>0.02</v>
      </c>
      <c r="X296">
        <v>0.04</v>
      </c>
      <c r="Y296">
        <v>0.05</v>
      </c>
      <c r="Z296">
        <v>0.05</v>
      </c>
      <c r="AA296">
        <v>0.01</v>
      </c>
      <c r="AB296">
        <v>0.15</v>
      </c>
      <c r="AC296">
        <v>0.08</v>
      </c>
      <c r="AD296">
        <v>0.05</v>
      </c>
      <c r="AE296">
        <v>0.04</v>
      </c>
      <c r="AF296">
        <v>7.0000000000000007E-2</v>
      </c>
      <c r="AG296">
        <v>0.1</v>
      </c>
      <c r="AH296">
        <v>0.05</v>
      </c>
      <c r="AI296">
        <v>0.02</v>
      </c>
      <c r="AJ296">
        <v>0.08</v>
      </c>
      <c r="AK296">
        <v>0.02</v>
      </c>
      <c r="AL296">
        <v>0.03</v>
      </c>
      <c r="AM296">
        <v>0.02</v>
      </c>
      <c r="AN296">
        <v>0.11</v>
      </c>
      <c r="AO296">
        <v>0.03</v>
      </c>
      <c r="AP296">
        <v>0.04</v>
      </c>
      <c r="AQ296">
        <v>0.02</v>
      </c>
      <c r="AR296">
        <v>0.12</v>
      </c>
      <c r="AS296">
        <v>-0.12</v>
      </c>
      <c r="AT296">
        <v>0.25</v>
      </c>
      <c r="AV296">
        <v>7.0000000000000007E-2</v>
      </c>
      <c r="AW296">
        <v>-7.0000000000000007E-2</v>
      </c>
      <c r="AX296">
        <v>0.28000000000000003</v>
      </c>
      <c r="AY296">
        <v>0.04</v>
      </c>
      <c r="BC296">
        <v>0.3</v>
      </c>
      <c r="BD296">
        <v>7.0000000000000007E-2</v>
      </c>
      <c r="BE296">
        <v>0.13</v>
      </c>
      <c r="BF296">
        <v>0.11</v>
      </c>
      <c r="BG296">
        <v>0.12</v>
      </c>
      <c r="BH296">
        <v>0.84</v>
      </c>
      <c r="BI296">
        <v>0.23</v>
      </c>
      <c r="BJ296">
        <v>0.27</v>
      </c>
      <c r="BK296">
        <v>0.42</v>
      </c>
      <c r="BL296">
        <v>0.39</v>
      </c>
      <c r="BM296">
        <v>0.44</v>
      </c>
      <c r="BN296">
        <v>0.3</v>
      </c>
      <c r="BO296">
        <v>0.28000000000000003</v>
      </c>
      <c r="BP296">
        <v>0.48</v>
      </c>
      <c r="BQ296">
        <v>0.33</v>
      </c>
    </row>
    <row r="297" spans="1:69">
      <c r="A297" s="7" t="s">
        <v>2693</v>
      </c>
      <c r="B297" s="7" t="s">
        <v>2692</v>
      </c>
      <c r="C297" s="7" t="s">
        <v>773</v>
      </c>
      <c r="V297">
        <v>0.01</v>
      </c>
      <c r="W297">
        <v>0.01</v>
      </c>
      <c r="X297">
        <v>0.01</v>
      </c>
      <c r="Y297">
        <v>0.02</v>
      </c>
      <c r="Z297">
        <v>0.01</v>
      </c>
      <c r="AA297">
        <v>0.02</v>
      </c>
      <c r="AB297">
        <v>0.02</v>
      </c>
      <c r="AC297">
        <v>0.01</v>
      </c>
      <c r="AD297">
        <v>0.05</v>
      </c>
      <c r="AE297">
        <v>0.01</v>
      </c>
      <c r="AF297">
        <v>0</v>
      </c>
      <c r="AK297">
        <v>0.14000000000000001</v>
      </c>
      <c r="AL297">
        <v>0.24</v>
      </c>
      <c r="AM297">
        <v>0.13</v>
      </c>
      <c r="AN297">
        <v>0.13</v>
      </c>
      <c r="AO297">
        <v>0.13</v>
      </c>
      <c r="AR297">
        <v>0.08</v>
      </c>
      <c r="AS297">
        <v>-0.08</v>
      </c>
      <c r="AT297">
        <v>0.45</v>
      </c>
      <c r="AV297">
        <v>0.09</v>
      </c>
      <c r="AW297">
        <v>-0.09</v>
      </c>
      <c r="AX297">
        <v>0.13</v>
      </c>
      <c r="AY297">
        <v>-0.04</v>
      </c>
      <c r="BC297">
        <v>0.01</v>
      </c>
      <c r="BD297">
        <v>0</v>
      </c>
      <c r="BE297">
        <v>0</v>
      </c>
      <c r="BF297">
        <v>0</v>
      </c>
      <c r="BG297">
        <v>0.04</v>
      </c>
      <c r="BH297">
        <v>0.06</v>
      </c>
      <c r="BI297">
        <v>0.03</v>
      </c>
      <c r="BJ297">
        <v>0.04</v>
      </c>
      <c r="BK297">
        <v>0.04</v>
      </c>
      <c r="BL297">
        <v>0.04</v>
      </c>
      <c r="BM297">
        <v>-0.03</v>
      </c>
      <c r="BN297">
        <v>0.02</v>
      </c>
      <c r="BO297">
        <v>0.02</v>
      </c>
      <c r="BP297">
        <v>0.02</v>
      </c>
      <c r="BQ297">
        <v>0.02</v>
      </c>
    </row>
    <row r="298" spans="1:69">
      <c r="A298" s="7" t="s">
        <v>2681</v>
      </c>
      <c r="B298" s="7" t="s">
        <v>2680</v>
      </c>
      <c r="C298" s="7" t="s">
        <v>773</v>
      </c>
      <c r="X298">
        <v>0.01</v>
      </c>
      <c r="Y298">
        <v>0.01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0.02</v>
      </c>
      <c r="AJ298">
        <v>0</v>
      </c>
      <c r="AK298">
        <v>0</v>
      </c>
      <c r="AL298">
        <v>0.01</v>
      </c>
      <c r="AM298">
        <v>0.01</v>
      </c>
      <c r="AN298">
        <v>0.01</v>
      </c>
      <c r="AO298">
        <v>0.01</v>
      </c>
      <c r="AP298">
        <v>0.01</v>
      </c>
      <c r="AQ298">
        <v>0.01</v>
      </c>
      <c r="AR298">
        <v>0.01</v>
      </c>
      <c r="AS298">
        <v>-0.01</v>
      </c>
      <c r="AT298">
        <v>0.04</v>
      </c>
      <c r="AV298">
        <v>0.01</v>
      </c>
      <c r="AW298">
        <v>-0.01</v>
      </c>
      <c r="AX298">
        <v>0.03</v>
      </c>
      <c r="AY298">
        <v>0.01</v>
      </c>
      <c r="BC298">
        <v>0.06</v>
      </c>
      <c r="BD298">
        <v>0.02</v>
      </c>
      <c r="BE298">
        <v>0.02</v>
      </c>
      <c r="BF298">
        <v>0.02</v>
      </c>
      <c r="BG298">
        <v>0.03</v>
      </c>
      <c r="BH298">
        <v>0.04</v>
      </c>
      <c r="BI298">
        <v>0.04</v>
      </c>
      <c r="BJ298">
        <v>0.04</v>
      </c>
      <c r="BK298">
        <v>0.04</v>
      </c>
      <c r="BL298">
        <v>0.04</v>
      </c>
      <c r="BM298">
        <v>0.05</v>
      </c>
      <c r="BN298">
        <v>0.05</v>
      </c>
      <c r="BO298">
        <v>0.05</v>
      </c>
      <c r="BP298">
        <v>0.05</v>
      </c>
      <c r="BQ298">
        <v>0.05</v>
      </c>
    </row>
    <row r="299" spans="1:69">
      <c r="A299" s="7" t="s">
        <v>2673</v>
      </c>
      <c r="B299" s="7" t="s">
        <v>2672</v>
      </c>
      <c r="C299" s="7" t="s">
        <v>773</v>
      </c>
      <c r="V299">
        <v>0.3</v>
      </c>
      <c r="W299">
        <v>0.46</v>
      </c>
      <c r="X299">
        <v>0.99</v>
      </c>
      <c r="Y299">
        <v>0.39</v>
      </c>
      <c r="Z299">
        <v>0.9</v>
      </c>
      <c r="AA299">
        <v>1.0900000000000001</v>
      </c>
      <c r="AB299">
        <v>0.72</v>
      </c>
      <c r="AC299">
        <v>0.19</v>
      </c>
      <c r="AD299">
        <v>0.23</v>
      </c>
      <c r="AE299">
        <v>0.23</v>
      </c>
      <c r="AF299">
        <v>0.38</v>
      </c>
      <c r="AG299">
        <v>0.19</v>
      </c>
      <c r="AH299">
        <v>0.22</v>
      </c>
      <c r="AI299">
        <v>0.21</v>
      </c>
      <c r="AJ299">
        <v>0.49</v>
      </c>
      <c r="AK299">
        <v>0.43</v>
      </c>
      <c r="AL299">
        <v>0.56000000000000005</v>
      </c>
      <c r="AM299">
        <v>0.28000000000000003</v>
      </c>
      <c r="AN299">
        <v>0.86</v>
      </c>
      <c r="AO299">
        <v>0.56999999999999995</v>
      </c>
      <c r="AP299">
        <v>2.4500000000000002</v>
      </c>
      <c r="AQ299">
        <v>2.93</v>
      </c>
      <c r="AR299">
        <v>2.54</v>
      </c>
      <c r="AS299">
        <v>-2.54</v>
      </c>
      <c r="AT299">
        <v>29.61</v>
      </c>
      <c r="AV299">
        <v>2.67</v>
      </c>
      <c r="AW299">
        <v>-2.67</v>
      </c>
      <c r="AX299">
        <v>3.86</v>
      </c>
      <c r="AY299">
        <v>1.26</v>
      </c>
      <c r="BC299">
        <v>4.13</v>
      </c>
      <c r="BD299">
        <v>1.01</v>
      </c>
      <c r="BE299">
        <v>1.1499999999999999</v>
      </c>
      <c r="BF299">
        <v>1.45</v>
      </c>
      <c r="BG299">
        <v>4.87</v>
      </c>
      <c r="BH299">
        <v>4.43</v>
      </c>
      <c r="BI299">
        <v>1.45</v>
      </c>
      <c r="BJ299">
        <v>1.4</v>
      </c>
      <c r="BK299">
        <v>1.44</v>
      </c>
      <c r="BL299">
        <v>3.36</v>
      </c>
      <c r="BM299">
        <v>1.57</v>
      </c>
      <c r="BN299">
        <v>1.84</v>
      </c>
      <c r="BO299">
        <v>1.92</v>
      </c>
      <c r="BP299">
        <v>2.1800000000000002</v>
      </c>
      <c r="BQ299">
        <v>1.37</v>
      </c>
    </row>
    <row r="300" spans="1:69">
      <c r="A300" s="7" t="s">
        <v>2667</v>
      </c>
      <c r="B300" s="7" t="s">
        <v>2666</v>
      </c>
      <c r="C300" s="7" t="s">
        <v>773</v>
      </c>
      <c r="X300">
        <v>0.04</v>
      </c>
      <c r="Y300">
        <v>0.04</v>
      </c>
      <c r="Z300">
        <v>0.04</v>
      </c>
      <c r="AA300">
        <v>0.04</v>
      </c>
      <c r="AB300">
        <v>0.04</v>
      </c>
      <c r="AC300">
        <v>0.04</v>
      </c>
      <c r="AD300">
        <v>0.04</v>
      </c>
      <c r="AE300">
        <v>0.04</v>
      </c>
      <c r="AF300">
        <v>0.04</v>
      </c>
      <c r="AG300">
        <v>0.04</v>
      </c>
      <c r="AH300">
        <v>0.04</v>
      </c>
      <c r="AI300">
        <v>0.04</v>
      </c>
      <c r="AJ300">
        <v>0.04</v>
      </c>
      <c r="AK300">
        <v>0.04</v>
      </c>
      <c r="AL300">
        <v>0.04</v>
      </c>
      <c r="AM300">
        <v>0.04</v>
      </c>
      <c r="AN300">
        <v>0.04</v>
      </c>
      <c r="AO300">
        <v>0.04</v>
      </c>
      <c r="AP300">
        <v>0.04</v>
      </c>
      <c r="AQ300">
        <v>0.04</v>
      </c>
      <c r="AR300">
        <v>0.04</v>
      </c>
      <c r="AS300">
        <v>-0.04</v>
      </c>
      <c r="AT300">
        <v>1.47</v>
      </c>
      <c r="AU300">
        <v>-1.31</v>
      </c>
      <c r="AV300">
        <v>0.39</v>
      </c>
      <c r="AW300">
        <v>-0.39</v>
      </c>
      <c r="AX300">
        <v>1.69</v>
      </c>
      <c r="AY300">
        <v>0.81</v>
      </c>
      <c r="BC300">
        <v>1.99</v>
      </c>
      <c r="BD300">
        <v>0.26</v>
      </c>
      <c r="BE300">
        <v>0.3</v>
      </c>
      <c r="BF300">
        <v>0.31</v>
      </c>
      <c r="BG300">
        <v>0.68</v>
      </c>
      <c r="BH300">
        <v>0.82</v>
      </c>
      <c r="BI300">
        <v>0.8</v>
      </c>
      <c r="BJ300">
        <v>0.85</v>
      </c>
      <c r="BK300">
        <v>1.25</v>
      </c>
      <c r="BL300">
        <v>0.91</v>
      </c>
      <c r="BM300">
        <v>0.91</v>
      </c>
      <c r="BN300">
        <v>0.94</v>
      </c>
      <c r="BO300">
        <v>0.9</v>
      </c>
      <c r="BP300">
        <v>0.86</v>
      </c>
      <c r="BQ300">
        <v>0.84</v>
      </c>
    </row>
    <row r="301" spans="1:69">
      <c r="A301" s="7" t="s">
        <v>2665</v>
      </c>
      <c r="B301" s="7" t="s">
        <v>2664</v>
      </c>
      <c r="C301" s="7" t="s">
        <v>773</v>
      </c>
    </row>
    <row r="302" spans="1:69">
      <c r="A302" s="7" t="s">
        <v>2663</v>
      </c>
      <c r="B302" s="7" t="s">
        <v>2662</v>
      </c>
      <c r="C302" s="7" t="s">
        <v>773</v>
      </c>
      <c r="X302">
        <v>0.01</v>
      </c>
      <c r="Y302">
        <v>0.01</v>
      </c>
      <c r="Z302">
        <v>0.01</v>
      </c>
      <c r="AA302">
        <v>0.01</v>
      </c>
      <c r="AB302">
        <v>0.01</v>
      </c>
      <c r="AC302">
        <v>0.01</v>
      </c>
      <c r="AD302">
        <v>0.01</v>
      </c>
      <c r="AE302">
        <v>0.01</v>
      </c>
      <c r="AF302">
        <v>0.01</v>
      </c>
      <c r="AG302">
        <v>0.01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</row>
    <row r="303" spans="1:69">
      <c r="A303" s="7" t="s">
        <v>2657</v>
      </c>
      <c r="B303" s="7" t="s">
        <v>2656</v>
      </c>
      <c r="C303" s="7" t="s">
        <v>773</v>
      </c>
    </row>
    <row r="304" spans="1:69">
      <c r="A304" s="7" t="s">
        <v>2655</v>
      </c>
      <c r="B304" s="7" t="s">
        <v>2654</v>
      </c>
      <c r="C304" s="7" t="s">
        <v>773</v>
      </c>
    </row>
    <row r="305" spans="1:69">
      <c r="A305" s="7" t="s">
        <v>4252</v>
      </c>
      <c r="B305" s="7" t="s">
        <v>2652</v>
      </c>
      <c r="C305" s="7" t="s">
        <v>773</v>
      </c>
      <c r="V305">
        <v>0.18</v>
      </c>
      <c r="W305">
        <v>0.2</v>
      </c>
      <c r="X305">
        <v>0.34</v>
      </c>
      <c r="Y305">
        <v>0.38</v>
      </c>
      <c r="Z305">
        <v>0.4</v>
      </c>
      <c r="AA305">
        <v>0.71</v>
      </c>
      <c r="AB305">
        <v>0.42</v>
      </c>
      <c r="AC305">
        <v>0.42</v>
      </c>
      <c r="AD305">
        <v>0.42</v>
      </c>
      <c r="AE305">
        <v>0.41</v>
      </c>
      <c r="AF305">
        <v>0.4</v>
      </c>
      <c r="AG305">
        <v>0.4</v>
      </c>
      <c r="AH305">
        <v>0.4</v>
      </c>
      <c r="AI305">
        <v>0.4</v>
      </c>
      <c r="AJ305">
        <v>0.17</v>
      </c>
      <c r="AK305">
        <v>0.2</v>
      </c>
      <c r="AL305">
        <v>0.23</v>
      </c>
      <c r="AM305">
        <v>1.52</v>
      </c>
      <c r="AN305">
        <v>0.33</v>
      </c>
      <c r="AO305">
        <v>0.27</v>
      </c>
      <c r="AP305">
        <v>0.17</v>
      </c>
      <c r="AQ305">
        <v>0.22</v>
      </c>
      <c r="AR305">
        <v>0.2</v>
      </c>
      <c r="AS305">
        <v>-0.2</v>
      </c>
      <c r="AT305">
        <v>1.0900000000000001</v>
      </c>
      <c r="AV305">
        <v>0.28000000000000003</v>
      </c>
      <c r="AW305">
        <v>-0.28000000000000003</v>
      </c>
      <c r="AX305">
        <v>0.77</v>
      </c>
      <c r="AY305">
        <v>0.22</v>
      </c>
      <c r="BC305">
        <v>0.81</v>
      </c>
      <c r="BD305">
        <v>0.12</v>
      </c>
      <c r="BE305">
        <v>0.18</v>
      </c>
      <c r="BF305">
        <v>0.26</v>
      </c>
      <c r="BG305">
        <v>0.3</v>
      </c>
      <c r="BH305">
        <v>0.28999999999999998</v>
      </c>
      <c r="BI305">
        <v>0.28000000000000003</v>
      </c>
      <c r="BJ305">
        <v>0.3</v>
      </c>
      <c r="BK305">
        <v>0.28000000000000003</v>
      </c>
      <c r="BL305">
        <v>0.31</v>
      </c>
      <c r="BM305">
        <v>0.39</v>
      </c>
      <c r="BN305">
        <v>0.23</v>
      </c>
      <c r="BO305">
        <v>0.26</v>
      </c>
      <c r="BP305">
        <v>0.23</v>
      </c>
      <c r="BQ305">
        <v>0.25</v>
      </c>
    </row>
    <row r="306" spans="1:69">
      <c r="A306" s="7" t="s">
        <v>2651</v>
      </c>
      <c r="B306" s="7" t="s">
        <v>2650</v>
      </c>
      <c r="C306" s="7" t="s">
        <v>773</v>
      </c>
      <c r="AC306">
        <v>0.05</v>
      </c>
    </row>
    <row r="307" spans="1:69">
      <c r="A307" s="7" t="s">
        <v>2643</v>
      </c>
      <c r="B307" s="7" t="s">
        <v>2642</v>
      </c>
      <c r="C307" s="7" t="s">
        <v>773</v>
      </c>
    </row>
    <row r="308" spans="1:69">
      <c r="A308" s="7" t="s">
        <v>2641</v>
      </c>
      <c r="B308" s="7" t="s">
        <v>2640</v>
      </c>
      <c r="C308" s="7" t="s">
        <v>773</v>
      </c>
    </row>
    <row r="309" spans="1:69">
      <c r="A309" s="7" t="s">
        <v>2639</v>
      </c>
      <c r="B309" s="7" t="s">
        <v>2638</v>
      </c>
      <c r="C309" s="7" t="s">
        <v>773</v>
      </c>
    </row>
    <row r="310" spans="1:69">
      <c r="A310" s="7" t="s">
        <v>2627</v>
      </c>
      <c r="B310" s="7" t="s">
        <v>2626</v>
      </c>
      <c r="C310" s="7" t="s">
        <v>773</v>
      </c>
    </row>
    <row r="311" spans="1:69">
      <c r="A311" s="7" t="s">
        <v>2625</v>
      </c>
      <c r="B311" s="7" t="s">
        <v>2624</v>
      </c>
      <c r="C311" s="7" t="s">
        <v>773</v>
      </c>
    </row>
    <row r="312" spans="1:69">
      <c r="A312" s="7" t="s">
        <v>2623</v>
      </c>
      <c r="B312" s="7" t="s">
        <v>2006</v>
      </c>
      <c r="C312" s="7" t="s">
        <v>773</v>
      </c>
      <c r="AA312">
        <v>1.52</v>
      </c>
      <c r="AE312">
        <v>6.96</v>
      </c>
    </row>
    <row r="313" spans="1:69">
      <c r="A313" s="7" t="s">
        <v>4251</v>
      </c>
      <c r="B313" s="7" t="s">
        <v>2595</v>
      </c>
      <c r="C313" s="7" t="s">
        <v>773</v>
      </c>
      <c r="V313">
        <v>0.18</v>
      </c>
      <c r="W313">
        <v>0.12</v>
      </c>
      <c r="X313">
        <v>0.86</v>
      </c>
      <c r="Y313">
        <v>0.87</v>
      </c>
      <c r="Z313">
        <v>0.91</v>
      </c>
      <c r="AA313">
        <v>1.21</v>
      </c>
      <c r="AB313">
        <v>0.71</v>
      </c>
      <c r="AC313">
        <v>0.73</v>
      </c>
      <c r="AD313">
        <v>0.69</v>
      </c>
      <c r="AE313">
        <v>0.56999999999999995</v>
      </c>
      <c r="AF313">
        <v>0.6</v>
      </c>
      <c r="AG313">
        <v>0.56000000000000005</v>
      </c>
      <c r="AH313">
        <v>0.65</v>
      </c>
      <c r="AI313">
        <v>0.55000000000000004</v>
      </c>
      <c r="AJ313">
        <v>0.42</v>
      </c>
      <c r="AK313">
        <v>0.39</v>
      </c>
      <c r="AL313">
        <v>0.68</v>
      </c>
      <c r="AM313">
        <v>1.57</v>
      </c>
      <c r="AN313">
        <v>0.62</v>
      </c>
      <c r="AO313">
        <v>0.7</v>
      </c>
      <c r="AP313">
        <v>0.72</v>
      </c>
      <c r="AQ313">
        <v>0.7</v>
      </c>
      <c r="AR313">
        <v>0.69</v>
      </c>
      <c r="AS313">
        <v>-0.69</v>
      </c>
      <c r="AT313">
        <v>2.09</v>
      </c>
      <c r="AV313">
        <v>0.61</v>
      </c>
      <c r="AW313">
        <v>-0.61</v>
      </c>
      <c r="AX313">
        <v>1.83</v>
      </c>
      <c r="AY313">
        <v>0.89</v>
      </c>
      <c r="BC313">
        <v>3.11</v>
      </c>
      <c r="BD313">
        <v>0.76</v>
      </c>
      <c r="BE313">
        <v>0.75</v>
      </c>
      <c r="BF313">
        <v>0.75</v>
      </c>
      <c r="BG313">
        <v>1.64</v>
      </c>
      <c r="BH313">
        <v>2.2400000000000002</v>
      </c>
      <c r="BI313">
        <v>2.0299999999999998</v>
      </c>
      <c r="BJ313">
        <v>1.41</v>
      </c>
      <c r="BK313">
        <v>1.33</v>
      </c>
      <c r="BL313">
        <v>1.22</v>
      </c>
      <c r="BM313">
        <v>1.22</v>
      </c>
      <c r="BN313">
        <v>1.23</v>
      </c>
      <c r="BO313">
        <v>1.1299999999999999</v>
      </c>
      <c r="BP313">
        <v>0.86</v>
      </c>
      <c r="BQ313">
        <v>0.95</v>
      </c>
    </row>
    <row r="314" spans="1:69">
      <c r="A314" s="7" t="s">
        <v>4250</v>
      </c>
      <c r="B314" s="7" t="s">
        <v>4249</v>
      </c>
      <c r="C314" s="7" t="s">
        <v>773</v>
      </c>
    </row>
    <row r="315" spans="1:69">
      <c r="A315" s="7" t="s">
        <v>2594</v>
      </c>
      <c r="B315" s="7" t="s">
        <v>1696</v>
      </c>
      <c r="C315" s="7" t="s">
        <v>773</v>
      </c>
      <c r="V315">
        <v>1.1599999999999999</v>
      </c>
      <c r="W315">
        <v>1.1299999999999999</v>
      </c>
      <c r="X315">
        <v>0.03</v>
      </c>
      <c r="Y315">
        <v>0.02</v>
      </c>
      <c r="Z315">
        <v>0.02</v>
      </c>
      <c r="AA315">
        <v>0.02</v>
      </c>
      <c r="AB315">
        <v>0</v>
      </c>
      <c r="AC315">
        <v>0</v>
      </c>
      <c r="AD315">
        <v>0</v>
      </c>
      <c r="AE315">
        <v>0.03</v>
      </c>
      <c r="AF315">
        <v>0.04</v>
      </c>
      <c r="AG315">
        <v>0.01</v>
      </c>
      <c r="AH315">
        <v>0.02</v>
      </c>
      <c r="AI315">
        <v>0.03</v>
      </c>
      <c r="AJ315">
        <v>0.41</v>
      </c>
      <c r="AK315">
        <v>0.41</v>
      </c>
      <c r="AL315">
        <v>0.75</v>
      </c>
      <c r="AM315">
        <v>-1.55</v>
      </c>
      <c r="AN315">
        <v>0.67</v>
      </c>
      <c r="AO315">
        <v>0.66</v>
      </c>
      <c r="AP315">
        <v>0.45</v>
      </c>
      <c r="AQ315">
        <v>0.42</v>
      </c>
      <c r="AR315">
        <v>0.46</v>
      </c>
      <c r="AS315">
        <v>34.79</v>
      </c>
      <c r="AT315">
        <v>-43.86</v>
      </c>
      <c r="AU315">
        <v>11.53</v>
      </c>
      <c r="AV315">
        <v>0.6</v>
      </c>
      <c r="AW315">
        <v>17.2</v>
      </c>
      <c r="AX315">
        <v>-16.82</v>
      </c>
      <c r="AY315">
        <v>0.18</v>
      </c>
      <c r="AZ315">
        <v>8.39</v>
      </c>
      <c r="BA315">
        <v>7.34</v>
      </c>
      <c r="BB315">
        <v>7.58</v>
      </c>
      <c r="BC315">
        <v>-21.91</v>
      </c>
      <c r="BD315">
        <v>0.16</v>
      </c>
      <c r="BE315">
        <v>0.19</v>
      </c>
      <c r="BF315">
        <v>0.36</v>
      </c>
      <c r="BG315">
        <v>0.5</v>
      </c>
      <c r="BH315">
        <v>0.47</v>
      </c>
      <c r="BI315">
        <v>0.53</v>
      </c>
      <c r="BJ315">
        <v>0.55000000000000004</v>
      </c>
      <c r="BK315">
        <v>0.59</v>
      </c>
      <c r="BL315">
        <v>1</v>
      </c>
      <c r="BM315">
        <v>0.06</v>
      </c>
      <c r="BN315">
        <v>2.3199999999999998</v>
      </c>
      <c r="BO315">
        <v>4.68</v>
      </c>
      <c r="BP315">
        <v>1.34</v>
      </c>
      <c r="BQ315">
        <v>0.13</v>
      </c>
    </row>
    <row r="316" spans="1:69">
      <c r="A316" s="7" t="s">
        <v>4248</v>
      </c>
      <c r="B316" s="7" t="s">
        <v>4247</v>
      </c>
      <c r="C316" s="7" t="s">
        <v>773</v>
      </c>
      <c r="V316">
        <v>2.29</v>
      </c>
      <c r="W316">
        <v>2.61</v>
      </c>
      <c r="X316">
        <v>3.09</v>
      </c>
      <c r="Y316">
        <v>2.88</v>
      </c>
      <c r="Z316">
        <v>3.35</v>
      </c>
      <c r="AA316">
        <v>3.01</v>
      </c>
      <c r="AB316">
        <v>3.1</v>
      </c>
      <c r="AC316">
        <v>3.07</v>
      </c>
      <c r="AD316">
        <v>3.24</v>
      </c>
      <c r="AE316">
        <v>3.09</v>
      </c>
      <c r="AF316">
        <v>3.12</v>
      </c>
      <c r="AG316">
        <v>3.71</v>
      </c>
      <c r="AH316">
        <v>3.78</v>
      </c>
      <c r="AI316">
        <v>3.65</v>
      </c>
      <c r="AJ316">
        <v>3.65</v>
      </c>
      <c r="AK316">
        <v>3.62</v>
      </c>
      <c r="AL316">
        <v>3.96</v>
      </c>
      <c r="AM316">
        <v>4.1500000000000004</v>
      </c>
      <c r="AN316">
        <v>4.25</v>
      </c>
      <c r="AO316">
        <v>4.1500000000000004</v>
      </c>
      <c r="AP316">
        <v>3.06</v>
      </c>
      <c r="AQ316">
        <v>4.05</v>
      </c>
      <c r="AR316">
        <v>3.89</v>
      </c>
      <c r="AS316">
        <v>-3.89</v>
      </c>
      <c r="AT316">
        <v>17.059999999999999</v>
      </c>
      <c r="AU316">
        <v>0</v>
      </c>
      <c r="AV316">
        <v>5.85</v>
      </c>
      <c r="AW316">
        <v>-5.85</v>
      </c>
      <c r="AX316">
        <v>14.69</v>
      </c>
      <c r="AY316">
        <v>4.8899999999999997</v>
      </c>
      <c r="BC316">
        <v>19.690000000000001</v>
      </c>
      <c r="BD316">
        <v>3.82</v>
      </c>
      <c r="BE316">
        <v>5.86</v>
      </c>
      <c r="BF316">
        <v>5.63</v>
      </c>
      <c r="BG316">
        <v>7.44</v>
      </c>
      <c r="BH316">
        <v>10.220000000000001</v>
      </c>
      <c r="BI316">
        <v>10.65</v>
      </c>
      <c r="BJ316">
        <v>9.9</v>
      </c>
      <c r="BK316">
        <v>9.82</v>
      </c>
      <c r="BL316">
        <v>8.0399999999999991</v>
      </c>
      <c r="BM316">
        <v>8.02</v>
      </c>
      <c r="BN316">
        <v>7.68</v>
      </c>
      <c r="BO316">
        <v>8.3699999999999992</v>
      </c>
      <c r="BP316">
        <v>7.32</v>
      </c>
      <c r="BQ316">
        <v>6.85</v>
      </c>
    </row>
    <row r="317" spans="1:69">
      <c r="A317" s="7" t="s">
        <v>4246</v>
      </c>
      <c r="B317" s="7" t="s">
        <v>4245</v>
      </c>
      <c r="C317" s="7" t="s">
        <v>773</v>
      </c>
      <c r="V317">
        <v>0.54</v>
      </c>
      <c r="W317">
        <v>0.69</v>
      </c>
      <c r="X317">
        <v>1.7</v>
      </c>
      <c r="Y317">
        <v>1.1299999999999999</v>
      </c>
      <c r="Z317">
        <v>1.65</v>
      </c>
      <c r="AA317">
        <v>2.12</v>
      </c>
      <c r="AB317">
        <v>1.57</v>
      </c>
      <c r="AC317">
        <v>0.96</v>
      </c>
      <c r="AD317">
        <v>1</v>
      </c>
      <c r="AE317">
        <v>0.94</v>
      </c>
      <c r="AF317">
        <v>1.07</v>
      </c>
      <c r="AG317">
        <v>0.9</v>
      </c>
      <c r="AH317">
        <v>0.89</v>
      </c>
      <c r="AI317">
        <v>0.87</v>
      </c>
      <c r="AJ317">
        <v>0.94</v>
      </c>
      <c r="AK317">
        <v>0.99</v>
      </c>
      <c r="AL317">
        <v>1.32</v>
      </c>
      <c r="AM317">
        <v>2.23</v>
      </c>
      <c r="AN317">
        <v>1.66</v>
      </c>
      <c r="AO317">
        <v>1.29</v>
      </c>
      <c r="AP317">
        <v>3.03</v>
      </c>
      <c r="AQ317">
        <v>3.53</v>
      </c>
      <c r="AR317">
        <v>3.29</v>
      </c>
      <c r="AS317">
        <v>-3.29</v>
      </c>
      <c r="AT317">
        <v>34.25</v>
      </c>
      <c r="AU317">
        <v>-1.31</v>
      </c>
      <c r="AV317">
        <v>3.88</v>
      </c>
      <c r="AW317">
        <v>-3.88</v>
      </c>
      <c r="AX317">
        <v>7.85</v>
      </c>
      <c r="AY317">
        <v>2.66</v>
      </c>
      <c r="BC317">
        <v>8.57</v>
      </c>
      <c r="BD317">
        <v>1.81</v>
      </c>
      <c r="BE317">
        <v>2.09</v>
      </c>
      <c r="BF317">
        <v>2.5</v>
      </c>
      <c r="BG317">
        <v>6.62</v>
      </c>
      <c r="BH317">
        <v>7.02</v>
      </c>
      <c r="BI317">
        <v>3.33</v>
      </c>
      <c r="BJ317">
        <v>3.45</v>
      </c>
      <c r="BK317">
        <v>4.01</v>
      </c>
      <c r="BL317">
        <v>5.09</v>
      </c>
      <c r="BM317">
        <v>4.3899999999999997</v>
      </c>
      <c r="BN317">
        <v>2.36</v>
      </c>
      <c r="BO317">
        <v>3.45</v>
      </c>
      <c r="BP317">
        <v>3.85</v>
      </c>
      <c r="BQ317">
        <v>4.22</v>
      </c>
    </row>
    <row r="318" spans="1:69">
      <c r="A318" s="7" t="s">
        <v>4244</v>
      </c>
      <c r="B318" s="7" t="s">
        <v>4243</v>
      </c>
      <c r="C318" s="7" t="s">
        <v>773</v>
      </c>
      <c r="V318">
        <v>0.18</v>
      </c>
      <c r="W318">
        <v>0.12</v>
      </c>
      <c r="X318">
        <v>0.86</v>
      </c>
      <c r="Y318">
        <v>0.87</v>
      </c>
      <c r="Z318">
        <v>0.91</v>
      </c>
      <c r="AA318">
        <v>2.74</v>
      </c>
      <c r="AB318">
        <v>0.71</v>
      </c>
      <c r="AC318">
        <v>0.77</v>
      </c>
      <c r="AD318">
        <v>0.69</v>
      </c>
      <c r="AE318">
        <v>7.53</v>
      </c>
      <c r="AF318">
        <v>0.6</v>
      </c>
      <c r="AG318">
        <v>0.56000000000000005</v>
      </c>
      <c r="AH318">
        <v>0.65</v>
      </c>
      <c r="AI318">
        <v>0.55000000000000004</v>
      </c>
      <c r="AJ318">
        <v>0.42</v>
      </c>
      <c r="AK318">
        <v>0.39</v>
      </c>
      <c r="AL318">
        <v>0.68</v>
      </c>
      <c r="AM318">
        <v>1.57</v>
      </c>
      <c r="AN318">
        <v>0.62</v>
      </c>
      <c r="AO318">
        <v>0.7</v>
      </c>
      <c r="AP318">
        <v>0.72</v>
      </c>
      <c r="AQ318">
        <v>0.7</v>
      </c>
      <c r="AR318">
        <v>0.69</v>
      </c>
      <c r="AS318">
        <v>-0.69</v>
      </c>
      <c r="AT318">
        <v>2.09</v>
      </c>
      <c r="AV318">
        <v>0.61</v>
      </c>
      <c r="AW318">
        <v>-0.61</v>
      </c>
      <c r="AX318">
        <v>1.83</v>
      </c>
      <c r="AY318">
        <v>0.89</v>
      </c>
      <c r="BC318">
        <v>3.11</v>
      </c>
      <c r="BD318">
        <v>0.76</v>
      </c>
      <c r="BE318">
        <v>0.75</v>
      </c>
      <c r="BF318">
        <v>0.75</v>
      </c>
      <c r="BG318">
        <v>1.64</v>
      </c>
      <c r="BH318">
        <v>2.2400000000000002</v>
      </c>
      <c r="BI318">
        <v>2.0299999999999998</v>
      </c>
      <c r="BJ318">
        <v>1.41</v>
      </c>
      <c r="BK318">
        <v>1.33</v>
      </c>
      <c r="BL318">
        <v>1.22</v>
      </c>
      <c r="BM318">
        <v>1.22</v>
      </c>
      <c r="BN318">
        <v>1.23</v>
      </c>
      <c r="BO318">
        <v>1.1299999999999999</v>
      </c>
      <c r="BP318">
        <v>0.86</v>
      </c>
      <c r="BQ318">
        <v>0.95</v>
      </c>
    </row>
    <row r="319" spans="1:69">
      <c r="A319" s="7" t="s">
        <v>2593</v>
      </c>
      <c r="B319" s="7" t="s">
        <v>411</v>
      </c>
      <c r="C319" s="7" t="s">
        <v>773</v>
      </c>
      <c r="V319">
        <v>3.78</v>
      </c>
      <c r="W319">
        <v>7.78</v>
      </c>
      <c r="X319">
        <v>7.29</v>
      </c>
      <c r="Y319">
        <v>16.309999999999999</v>
      </c>
      <c r="Z319">
        <v>1.81</v>
      </c>
      <c r="AA319">
        <v>-2.25</v>
      </c>
      <c r="AB319">
        <v>-3.92</v>
      </c>
      <c r="AC319">
        <v>-3.41</v>
      </c>
      <c r="AD319">
        <v>-16.98</v>
      </c>
      <c r="AE319">
        <v>-17.329999999999998</v>
      </c>
      <c r="AF319">
        <v>-18.27</v>
      </c>
      <c r="AG319">
        <v>-12.06</v>
      </c>
      <c r="AH319">
        <v>-7.25</v>
      </c>
      <c r="AI319">
        <v>3.18</v>
      </c>
      <c r="AJ319">
        <v>-0.74</v>
      </c>
      <c r="AK319">
        <v>5.48</v>
      </c>
      <c r="AL319">
        <v>6.04</v>
      </c>
      <c r="AM319">
        <v>8.68</v>
      </c>
      <c r="AN319">
        <v>13.34</v>
      </c>
      <c r="AO319">
        <v>43.71</v>
      </c>
      <c r="AP319">
        <v>60.41</v>
      </c>
      <c r="AQ319">
        <v>42.36</v>
      </c>
      <c r="AR319">
        <v>25.98</v>
      </c>
      <c r="AS319">
        <v>16.91</v>
      </c>
      <c r="AT319">
        <v>21.77</v>
      </c>
      <c r="AU319">
        <v>17.010000000000002</v>
      </c>
      <c r="AV319">
        <v>19.29</v>
      </c>
      <c r="AW319">
        <v>17.920000000000002</v>
      </c>
      <c r="AX319">
        <v>17.43</v>
      </c>
      <c r="AY319">
        <v>10.8</v>
      </c>
      <c r="AZ319">
        <v>4.3</v>
      </c>
      <c r="BA319">
        <v>13.1</v>
      </c>
      <c r="BB319">
        <v>9.01</v>
      </c>
      <c r="BC319">
        <v>13.79</v>
      </c>
      <c r="BD319">
        <v>8.9499999999999993</v>
      </c>
      <c r="BE319">
        <v>10.82</v>
      </c>
      <c r="BF319">
        <v>12.32</v>
      </c>
      <c r="BG319">
        <v>13.76</v>
      </c>
      <c r="BH319">
        <v>-29.36</v>
      </c>
      <c r="BI319">
        <v>-65.92</v>
      </c>
      <c r="BJ319">
        <v>-72.36</v>
      </c>
      <c r="BK319">
        <v>-61.16</v>
      </c>
      <c r="BL319">
        <v>-61.4</v>
      </c>
      <c r="BM319">
        <v>-68.58</v>
      </c>
      <c r="BN319">
        <v>-65.599999999999994</v>
      </c>
      <c r="BO319">
        <v>-19.75</v>
      </c>
      <c r="BP319">
        <v>-33.93</v>
      </c>
      <c r="BQ319">
        <v>19.7</v>
      </c>
    </row>
    <row r="320" spans="1:69">
      <c r="A320" s="7" t="s">
        <v>2592</v>
      </c>
      <c r="B320" s="7" t="s">
        <v>2591</v>
      </c>
      <c r="C320" s="7" t="s">
        <v>773</v>
      </c>
    </row>
    <row r="321" spans="1:3">
      <c r="A321" s="7" t="s">
        <v>2590</v>
      </c>
      <c r="B321" s="7" t="s">
        <v>2589</v>
      </c>
      <c r="C321" s="7" t="s">
        <v>773</v>
      </c>
    </row>
    <row r="322" spans="1:3">
      <c r="A322" s="7" t="s">
        <v>2588</v>
      </c>
      <c r="B322" s="7" t="s">
        <v>2587</v>
      </c>
      <c r="C322" s="7" t="s">
        <v>773</v>
      </c>
    </row>
    <row r="323" spans="1:3">
      <c r="A323" s="7" t="s">
        <v>2586</v>
      </c>
      <c r="B323" s="7" t="s">
        <v>2585</v>
      </c>
      <c r="C323" s="7" t="s">
        <v>773</v>
      </c>
    </row>
    <row r="324" spans="1:3">
      <c r="A324" s="7" t="s">
        <v>2584</v>
      </c>
      <c r="B324" s="7" t="s">
        <v>2583</v>
      </c>
      <c r="C324" s="7" t="s">
        <v>773</v>
      </c>
    </row>
    <row r="325" spans="1:3">
      <c r="A325" s="7" t="s">
        <v>2582</v>
      </c>
      <c r="B325" s="7" t="s">
        <v>2581</v>
      </c>
      <c r="C325" s="7" t="s">
        <v>773</v>
      </c>
    </row>
    <row r="326" spans="1:3">
      <c r="A326" s="7" t="s">
        <v>2580</v>
      </c>
      <c r="B326" s="7" t="s">
        <v>2579</v>
      </c>
      <c r="C326" s="7" t="s">
        <v>773</v>
      </c>
    </row>
    <row r="327" spans="1:3">
      <c r="A327" s="7" t="s">
        <v>2578</v>
      </c>
      <c r="B327" s="7" t="s">
        <v>2577</v>
      </c>
      <c r="C327" s="7" t="s">
        <v>773</v>
      </c>
    </row>
    <row r="328" spans="1:3">
      <c r="A328" s="7" t="s">
        <v>2574</v>
      </c>
      <c r="B328" s="7" t="s">
        <v>2573</v>
      </c>
      <c r="C328" s="7" t="s">
        <v>773</v>
      </c>
    </row>
    <row r="329" spans="1:3">
      <c r="A329" s="7" t="s">
        <v>2568</v>
      </c>
      <c r="B329" s="7" t="s">
        <v>2567</v>
      </c>
      <c r="C329" s="7" t="s">
        <v>773</v>
      </c>
    </row>
    <row r="330" spans="1:3">
      <c r="A330" s="7" t="s">
        <v>2564</v>
      </c>
      <c r="B330" s="7" t="s">
        <v>2563</v>
      </c>
      <c r="C330" s="7" t="s">
        <v>773</v>
      </c>
    </row>
    <row r="331" spans="1:3">
      <c r="A331" s="7" t="s">
        <v>2562</v>
      </c>
      <c r="B331" s="7" t="s">
        <v>2561</v>
      </c>
      <c r="C331" s="7" t="s">
        <v>773</v>
      </c>
    </row>
    <row r="332" spans="1:3">
      <c r="A332" s="7" t="s">
        <v>2560</v>
      </c>
      <c r="B332" s="7" t="s">
        <v>2559</v>
      </c>
      <c r="C332" s="7" t="s">
        <v>773</v>
      </c>
    </row>
    <row r="333" spans="1:3">
      <c r="A333" s="7" t="s">
        <v>2558</v>
      </c>
      <c r="B333" s="7" t="s">
        <v>2557</v>
      </c>
      <c r="C333" s="7" t="s">
        <v>773</v>
      </c>
    </row>
    <row r="334" spans="1:3">
      <c r="A334" s="7" t="s">
        <v>4242</v>
      </c>
      <c r="B334" s="7" t="s">
        <v>4239</v>
      </c>
      <c r="C334" s="7" t="s">
        <v>773</v>
      </c>
    </row>
    <row r="335" spans="1:3">
      <c r="A335" s="7" t="s">
        <v>2546</v>
      </c>
      <c r="B335" s="7" t="s">
        <v>2545</v>
      </c>
      <c r="C335" s="7" t="s">
        <v>773</v>
      </c>
    </row>
    <row r="336" spans="1:3">
      <c r="A336" s="7" t="s">
        <v>2544</v>
      </c>
      <c r="B336" s="7" t="s">
        <v>2543</v>
      </c>
      <c r="C336" s="7" t="s">
        <v>773</v>
      </c>
    </row>
    <row r="337" spans="1:3">
      <c r="A337" s="7" t="s">
        <v>2542</v>
      </c>
      <c r="B337" s="7" t="s">
        <v>2541</v>
      </c>
      <c r="C337" s="7" t="s">
        <v>773</v>
      </c>
    </row>
    <row r="338" spans="1:3">
      <c r="A338" s="7" t="s">
        <v>2534</v>
      </c>
      <c r="B338" s="7" t="s">
        <v>2533</v>
      </c>
      <c r="C338" s="7" t="s">
        <v>773</v>
      </c>
    </row>
    <row r="339" spans="1:3">
      <c r="A339" s="7" t="s">
        <v>2520</v>
      </c>
      <c r="B339" s="7" t="s">
        <v>2519</v>
      </c>
      <c r="C339" s="7" t="s">
        <v>773</v>
      </c>
    </row>
    <row r="340" spans="1:3">
      <c r="A340" s="7" t="s">
        <v>4241</v>
      </c>
      <c r="B340" s="7" t="s">
        <v>2418</v>
      </c>
      <c r="C340" s="7" t="s">
        <v>773</v>
      </c>
    </row>
    <row r="341" spans="1:3">
      <c r="A341" s="7" t="s">
        <v>2503</v>
      </c>
      <c r="B341" s="7" t="s">
        <v>2502</v>
      </c>
      <c r="C341" s="7" t="s">
        <v>773</v>
      </c>
    </row>
    <row r="342" spans="1:3">
      <c r="A342" s="7" t="s">
        <v>2501</v>
      </c>
      <c r="B342" s="7" t="s">
        <v>2500</v>
      </c>
      <c r="C342" s="7" t="s">
        <v>773</v>
      </c>
    </row>
    <row r="343" spans="1:3">
      <c r="A343" s="7" t="s">
        <v>2499</v>
      </c>
      <c r="B343" s="7" t="s">
        <v>2498</v>
      </c>
      <c r="C343" s="7" t="s">
        <v>773</v>
      </c>
    </row>
    <row r="344" spans="1:3">
      <c r="A344" s="7" t="s">
        <v>2497</v>
      </c>
      <c r="B344" s="7" t="s">
        <v>2496</v>
      </c>
      <c r="C344" s="7" t="s">
        <v>773</v>
      </c>
    </row>
    <row r="345" spans="1:3">
      <c r="A345" s="7" t="s">
        <v>2495</v>
      </c>
      <c r="B345" s="7" t="s">
        <v>2494</v>
      </c>
      <c r="C345" s="7" t="s">
        <v>773</v>
      </c>
    </row>
    <row r="346" spans="1:3">
      <c r="A346" s="7" t="s">
        <v>2493</v>
      </c>
      <c r="B346" s="7" t="s">
        <v>2492</v>
      </c>
      <c r="C346" s="7" t="s">
        <v>773</v>
      </c>
    </row>
    <row r="347" spans="1:3">
      <c r="A347" s="7" t="s">
        <v>2491</v>
      </c>
      <c r="B347" s="7" t="s">
        <v>2490</v>
      </c>
      <c r="C347" s="7" t="s">
        <v>773</v>
      </c>
    </row>
    <row r="348" spans="1:3">
      <c r="A348" s="7" t="s">
        <v>2489</v>
      </c>
      <c r="B348" s="7" t="s">
        <v>2488</v>
      </c>
      <c r="C348" s="7" t="s">
        <v>773</v>
      </c>
    </row>
    <row r="349" spans="1:3">
      <c r="A349" s="7" t="s">
        <v>2477</v>
      </c>
      <c r="B349" s="7" t="s">
        <v>2476</v>
      </c>
      <c r="C349" s="7" t="s">
        <v>773</v>
      </c>
    </row>
    <row r="350" spans="1:3">
      <c r="A350" s="7" t="s">
        <v>2475</v>
      </c>
      <c r="B350" s="7" t="s">
        <v>2474</v>
      </c>
      <c r="C350" s="7" t="s">
        <v>773</v>
      </c>
    </row>
    <row r="351" spans="1:3">
      <c r="A351" s="7" t="s">
        <v>2473</v>
      </c>
      <c r="B351" s="7" t="s">
        <v>2472</v>
      </c>
      <c r="C351" s="7" t="s">
        <v>773</v>
      </c>
    </row>
    <row r="352" spans="1:3">
      <c r="A352" s="7" t="s">
        <v>2471</v>
      </c>
      <c r="B352" s="7" t="s">
        <v>2470</v>
      </c>
      <c r="C352" s="7" t="s">
        <v>773</v>
      </c>
    </row>
    <row r="353" spans="1:69">
      <c r="A353" s="7" t="s">
        <v>4240</v>
      </c>
      <c r="B353" s="7" t="s">
        <v>4239</v>
      </c>
      <c r="C353" s="7" t="s">
        <v>773</v>
      </c>
    </row>
    <row r="354" spans="1:69">
      <c r="A354" s="7" t="s">
        <v>2459</v>
      </c>
      <c r="B354" s="7" t="s">
        <v>2458</v>
      </c>
      <c r="C354" s="7" t="s">
        <v>773</v>
      </c>
    </row>
    <row r="355" spans="1:69">
      <c r="A355" s="7" t="s">
        <v>2457</v>
      </c>
      <c r="B355" s="7" t="s">
        <v>2456</v>
      </c>
      <c r="C355" s="7" t="s">
        <v>773</v>
      </c>
    </row>
    <row r="356" spans="1:69">
      <c r="A356" s="7" t="s">
        <v>2455</v>
      </c>
      <c r="B356" s="7" t="s">
        <v>2454</v>
      </c>
      <c r="C356" s="7" t="s">
        <v>773</v>
      </c>
    </row>
    <row r="357" spans="1:69">
      <c r="A357" s="7" t="s">
        <v>2447</v>
      </c>
      <c r="B357" s="7" t="s">
        <v>2446</v>
      </c>
      <c r="C357" s="7" t="s">
        <v>773</v>
      </c>
    </row>
    <row r="358" spans="1:69">
      <c r="A358" s="7" t="s">
        <v>2431</v>
      </c>
      <c r="B358" s="7" t="s">
        <v>2430</v>
      </c>
      <c r="C358" s="7" t="s">
        <v>773</v>
      </c>
    </row>
    <row r="359" spans="1:69">
      <c r="A359" s="7" t="s">
        <v>4238</v>
      </c>
      <c r="B359" s="7" t="s">
        <v>2418</v>
      </c>
      <c r="C359" s="7" t="s">
        <v>773</v>
      </c>
    </row>
    <row r="360" spans="1:69">
      <c r="A360" s="7" t="s">
        <v>2417</v>
      </c>
      <c r="B360" s="7" t="s">
        <v>2416</v>
      </c>
      <c r="C360" s="7" t="s">
        <v>773</v>
      </c>
      <c r="V360">
        <v>3.78</v>
      </c>
      <c r="W360">
        <v>7.78</v>
      </c>
      <c r="X360">
        <v>7.29</v>
      </c>
      <c r="Y360">
        <v>16.309999999999999</v>
      </c>
      <c r="Z360">
        <v>1.81</v>
      </c>
      <c r="AA360">
        <v>-2.25</v>
      </c>
      <c r="AB360">
        <v>-3.92</v>
      </c>
      <c r="AC360">
        <v>-3.41</v>
      </c>
      <c r="AD360">
        <v>-16.98</v>
      </c>
      <c r="AE360">
        <v>-17.329999999999998</v>
      </c>
      <c r="AF360">
        <v>-18.27</v>
      </c>
      <c r="AG360">
        <v>-12.06</v>
      </c>
      <c r="AH360">
        <v>-7.25</v>
      </c>
      <c r="AI360">
        <v>3.18</v>
      </c>
      <c r="AJ360">
        <v>-0.74</v>
      </c>
      <c r="AK360">
        <v>5.48</v>
      </c>
      <c r="AL360">
        <v>6.04</v>
      </c>
      <c r="AM360">
        <v>8.68</v>
      </c>
      <c r="AN360">
        <v>13.34</v>
      </c>
      <c r="AO360">
        <v>43.71</v>
      </c>
      <c r="AP360">
        <v>60.41</v>
      </c>
      <c r="AQ360">
        <v>42.36</v>
      </c>
      <c r="AR360">
        <v>25.98</v>
      </c>
      <c r="AS360">
        <v>16.91</v>
      </c>
      <c r="AT360">
        <v>21.77</v>
      </c>
      <c r="AU360">
        <v>17.010000000000002</v>
      </c>
      <c r="AV360">
        <v>19.29</v>
      </c>
      <c r="AW360">
        <v>17.920000000000002</v>
      </c>
      <c r="AX360">
        <v>17.43</v>
      </c>
      <c r="AY360">
        <v>10.8</v>
      </c>
      <c r="AZ360">
        <v>4.3</v>
      </c>
      <c r="BA360">
        <v>13.1</v>
      </c>
      <c r="BB360">
        <v>9.01</v>
      </c>
      <c r="BC360">
        <v>13.79</v>
      </c>
      <c r="BD360">
        <v>8.9499999999999993</v>
      </c>
      <c r="BE360">
        <v>10.82</v>
      </c>
      <c r="BF360">
        <v>12.32</v>
      </c>
      <c r="BG360">
        <v>13.76</v>
      </c>
      <c r="BH360">
        <v>-29.36</v>
      </c>
      <c r="BI360">
        <v>-65.92</v>
      </c>
      <c r="BJ360">
        <v>-72.36</v>
      </c>
      <c r="BK360">
        <v>-61.16</v>
      </c>
      <c r="BL360">
        <v>-61.4</v>
      </c>
      <c r="BM360">
        <v>-68.58</v>
      </c>
      <c r="BN360">
        <v>-65.599999999999994</v>
      </c>
      <c r="BO360">
        <v>-19.75</v>
      </c>
      <c r="BP360">
        <v>-33.93</v>
      </c>
      <c r="BQ360">
        <v>19.7</v>
      </c>
    </row>
    <row r="361" spans="1:69">
      <c r="A361" s="7" t="s">
        <v>2415</v>
      </c>
      <c r="B361" s="7" t="s">
        <v>2414</v>
      </c>
      <c r="C361" s="7" t="s">
        <v>773</v>
      </c>
    </row>
    <row r="362" spans="1:69">
      <c r="A362" s="7" t="s">
        <v>2413</v>
      </c>
      <c r="B362" s="7" t="s">
        <v>406</v>
      </c>
      <c r="C362" s="7" t="s">
        <v>773</v>
      </c>
      <c r="V362">
        <v>0.62</v>
      </c>
      <c r="W362">
        <v>0.62</v>
      </c>
      <c r="X362">
        <v>0.57999999999999996</v>
      </c>
      <c r="Y362">
        <v>0.69</v>
      </c>
      <c r="Z362">
        <v>0.76</v>
      </c>
      <c r="AA362">
        <v>0.64</v>
      </c>
      <c r="AB362">
        <v>0.8</v>
      </c>
      <c r="AC362">
        <v>0.87</v>
      </c>
      <c r="AD362">
        <v>0.77</v>
      </c>
      <c r="AE362">
        <v>0.79</v>
      </c>
      <c r="AF362">
        <v>0.75</v>
      </c>
      <c r="AG362">
        <v>0.72</v>
      </c>
      <c r="AH362">
        <v>0.65</v>
      </c>
      <c r="AI362">
        <v>0.66</v>
      </c>
      <c r="AJ362">
        <v>0.7</v>
      </c>
      <c r="AK362">
        <v>0.65</v>
      </c>
      <c r="AL362">
        <v>0.81</v>
      </c>
      <c r="AM362">
        <v>0.79</v>
      </c>
      <c r="AN362">
        <v>0.81</v>
      </c>
      <c r="AO362">
        <v>0.86</v>
      </c>
      <c r="AP362">
        <v>0.49</v>
      </c>
      <c r="AQ362">
        <v>0.69</v>
      </c>
      <c r="AR362">
        <v>1.02</v>
      </c>
      <c r="AS362">
        <v>6.3</v>
      </c>
      <c r="AT362">
        <v>0.51</v>
      </c>
      <c r="AU362">
        <v>0.57999999999999996</v>
      </c>
      <c r="AV362">
        <v>0.4</v>
      </c>
      <c r="AW362">
        <v>2.37</v>
      </c>
      <c r="AX362">
        <v>0.17</v>
      </c>
      <c r="AY362">
        <v>21.1</v>
      </c>
      <c r="AZ362">
        <v>0.19</v>
      </c>
      <c r="BA362">
        <v>0.16</v>
      </c>
      <c r="BB362">
        <v>0.18</v>
      </c>
      <c r="BC362">
        <v>0.36</v>
      </c>
      <c r="BD362">
        <v>0.51</v>
      </c>
      <c r="BE362">
        <v>0.68</v>
      </c>
      <c r="BF362">
        <v>0.64</v>
      </c>
      <c r="BG362">
        <v>1.06</v>
      </c>
      <c r="BH362">
        <v>1.38</v>
      </c>
      <c r="BI362">
        <v>0.9</v>
      </c>
      <c r="BJ362">
        <v>1.93</v>
      </c>
      <c r="BK362">
        <v>1.65</v>
      </c>
      <c r="BL362">
        <v>1.23</v>
      </c>
      <c r="BM362">
        <v>1.95</v>
      </c>
      <c r="BN362">
        <v>1.51</v>
      </c>
      <c r="BO362">
        <v>0.88</v>
      </c>
      <c r="BP362">
        <v>0.65</v>
      </c>
      <c r="BQ362">
        <v>0.19</v>
      </c>
    </row>
    <row r="363" spans="1:69">
      <c r="A363" s="7" t="s">
        <v>2412</v>
      </c>
      <c r="B363" s="7" t="s">
        <v>404</v>
      </c>
      <c r="C363" s="7" t="s">
        <v>773</v>
      </c>
      <c r="V363">
        <v>0.62</v>
      </c>
      <c r="W363">
        <v>0.62</v>
      </c>
      <c r="X363">
        <v>0.57999999999999996</v>
      </c>
      <c r="Y363">
        <v>0.69</v>
      </c>
      <c r="Z363">
        <v>0.76</v>
      </c>
      <c r="AA363">
        <v>0.64</v>
      </c>
      <c r="AB363">
        <v>0.8</v>
      </c>
      <c r="AC363">
        <v>0.87</v>
      </c>
      <c r="AD363">
        <v>0.77</v>
      </c>
      <c r="AE363">
        <v>0.79</v>
      </c>
      <c r="AF363">
        <v>0.75</v>
      </c>
      <c r="AG363">
        <v>0.72</v>
      </c>
      <c r="AH363">
        <v>0.65</v>
      </c>
      <c r="AI363">
        <v>0.66</v>
      </c>
      <c r="AJ363">
        <v>0.7</v>
      </c>
      <c r="AK363">
        <v>0.65</v>
      </c>
      <c r="AL363">
        <v>0.81</v>
      </c>
      <c r="AM363">
        <v>0.79</v>
      </c>
      <c r="AN363">
        <v>0.81</v>
      </c>
      <c r="AO363">
        <v>0.86</v>
      </c>
      <c r="AP363">
        <v>0.49</v>
      </c>
      <c r="AQ363">
        <v>0.69</v>
      </c>
      <c r="AR363">
        <v>1.02</v>
      </c>
      <c r="AS363">
        <v>-1.02</v>
      </c>
      <c r="AT363">
        <v>2.92</v>
      </c>
      <c r="AV363">
        <v>0.4</v>
      </c>
      <c r="AW363">
        <v>-0.4</v>
      </c>
      <c r="AX363">
        <v>0.79</v>
      </c>
      <c r="AY363">
        <v>0.22</v>
      </c>
      <c r="BC363">
        <v>0.89</v>
      </c>
      <c r="BD363">
        <v>0.51</v>
      </c>
      <c r="BE363">
        <v>0.68</v>
      </c>
      <c r="BF363">
        <v>0.64</v>
      </c>
      <c r="BG363">
        <v>1.06</v>
      </c>
      <c r="BH363">
        <v>1.38</v>
      </c>
      <c r="BI363">
        <v>0.9</v>
      </c>
      <c r="BJ363">
        <v>1.93</v>
      </c>
      <c r="BK363">
        <v>1.65</v>
      </c>
      <c r="BL363">
        <v>1.23</v>
      </c>
      <c r="BM363">
        <v>-1.23</v>
      </c>
      <c r="BN363">
        <v>4.7</v>
      </c>
      <c r="BO363">
        <v>0.88</v>
      </c>
      <c r="BP363">
        <v>0.53</v>
      </c>
      <c r="BQ363">
        <v>-0.53</v>
      </c>
    </row>
    <row r="364" spans="1:69">
      <c r="A364" s="7" t="s">
        <v>2411</v>
      </c>
      <c r="B364" s="7" t="s">
        <v>2410</v>
      </c>
      <c r="C364" s="7" t="s">
        <v>773</v>
      </c>
    </row>
    <row r="365" spans="1:69">
      <c r="A365" s="7" t="s">
        <v>2409</v>
      </c>
      <c r="B365" s="7" t="s">
        <v>399</v>
      </c>
      <c r="C365" s="7" t="s">
        <v>773</v>
      </c>
      <c r="BP365">
        <v>0.12</v>
      </c>
      <c r="BQ365">
        <v>-0.12</v>
      </c>
    </row>
    <row r="366" spans="1:69">
      <c r="A366" s="7" t="s">
        <v>2408</v>
      </c>
      <c r="B366" s="7" t="s">
        <v>2407</v>
      </c>
      <c r="C366" s="7" t="s">
        <v>773</v>
      </c>
    </row>
    <row r="367" spans="1:69">
      <c r="A367" s="7" t="s">
        <v>2406</v>
      </c>
      <c r="B367" s="7" t="s">
        <v>2405</v>
      </c>
      <c r="C367" s="7" t="s">
        <v>773</v>
      </c>
      <c r="BP367">
        <v>0.12</v>
      </c>
      <c r="BQ367">
        <v>-0.12</v>
      </c>
    </row>
    <row r="368" spans="1:69">
      <c r="A368" s="7" t="s">
        <v>2404</v>
      </c>
      <c r="B368" s="7" t="s">
        <v>2403</v>
      </c>
      <c r="C368" s="7" t="s">
        <v>773</v>
      </c>
    </row>
    <row r="369" spans="1:51">
      <c r="A369" s="7" t="s">
        <v>2402</v>
      </c>
      <c r="B369" s="7" t="s">
        <v>2401</v>
      </c>
      <c r="C369" s="7" t="s">
        <v>773</v>
      </c>
    </row>
    <row r="370" spans="1:51">
      <c r="A370" s="7" t="s">
        <v>2400</v>
      </c>
      <c r="B370" s="7" t="s">
        <v>2399</v>
      </c>
      <c r="C370" s="7" t="s">
        <v>773</v>
      </c>
    </row>
    <row r="371" spans="1:51">
      <c r="A371" s="7" t="s">
        <v>2398</v>
      </c>
      <c r="B371" s="7" t="s">
        <v>2397</v>
      </c>
      <c r="C371" s="7" t="s">
        <v>773</v>
      </c>
    </row>
    <row r="372" spans="1:51">
      <c r="A372" s="7" t="s">
        <v>2396</v>
      </c>
      <c r="B372" s="7" t="s">
        <v>2395</v>
      </c>
      <c r="C372" s="7" t="s">
        <v>773</v>
      </c>
    </row>
    <row r="373" spans="1:51">
      <c r="A373" s="7" t="s">
        <v>2394</v>
      </c>
      <c r="B373" s="7" t="s">
        <v>2393</v>
      </c>
      <c r="C373" s="7" t="s">
        <v>773</v>
      </c>
    </row>
    <row r="374" spans="1:51">
      <c r="A374" s="7" t="s">
        <v>2392</v>
      </c>
      <c r="B374" s="7" t="s">
        <v>2391</v>
      </c>
      <c r="C374" s="7" t="s">
        <v>773</v>
      </c>
    </row>
    <row r="375" spans="1:51">
      <c r="A375" s="7" t="s">
        <v>4237</v>
      </c>
      <c r="B375" s="7" t="s">
        <v>4236</v>
      </c>
      <c r="C375" s="7" t="s">
        <v>773</v>
      </c>
    </row>
    <row r="376" spans="1:51">
      <c r="A376" s="7" t="s">
        <v>4235</v>
      </c>
      <c r="B376" s="7" t="s">
        <v>4234</v>
      </c>
      <c r="C376" s="7" t="s">
        <v>773</v>
      </c>
    </row>
    <row r="377" spans="1:51">
      <c r="A377" s="7" t="s">
        <v>2380</v>
      </c>
      <c r="B377" s="7" t="s">
        <v>2379</v>
      </c>
      <c r="C377" s="7" t="s">
        <v>773</v>
      </c>
    </row>
    <row r="378" spans="1:51">
      <c r="A378" s="7" t="s">
        <v>2376</v>
      </c>
      <c r="B378" s="7" t="s">
        <v>2375</v>
      </c>
      <c r="C378" s="7" t="s">
        <v>773</v>
      </c>
    </row>
    <row r="379" spans="1:51">
      <c r="A379" s="7" t="s">
        <v>2374</v>
      </c>
      <c r="B379" s="7" t="s">
        <v>2222</v>
      </c>
      <c r="C379" s="7" t="s">
        <v>773</v>
      </c>
    </row>
    <row r="380" spans="1:51">
      <c r="A380" s="7" t="s">
        <v>4233</v>
      </c>
      <c r="B380" s="7" t="s">
        <v>4232</v>
      </c>
      <c r="C380" s="7" t="s">
        <v>773</v>
      </c>
    </row>
    <row r="381" spans="1:51">
      <c r="A381" s="7" t="s">
        <v>4231</v>
      </c>
      <c r="B381" s="7" t="s">
        <v>4230</v>
      </c>
      <c r="C381" s="7" t="s">
        <v>773</v>
      </c>
    </row>
    <row r="382" spans="1:51">
      <c r="A382" s="7" t="s">
        <v>2363</v>
      </c>
      <c r="B382" s="7" t="s">
        <v>2362</v>
      </c>
      <c r="C382" s="7" t="s">
        <v>773</v>
      </c>
    </row>
    <row r="383" spans="1:51">
      <c r="A383" s="7" t="s">
        <v>2361</v>
      </c>
      <c r="B383" s="7" t="s">
        <v>2360</v>
      </c>
      <c r="C383" s="7" t="s">
        <v>773</v>
      </c>
      <c r="AT383">
        <v>5.49</v>
      </c>
      <c r="AX383">
        <v>2.15</v>
      </c>
      <c r="AY383">
        <v>20.88</v>
      </c>
    </row>
    <row r="384" spans="1:51">
      <c r="A384" s="7" t="s">
        <v>2353</v>
      </c>
      <c r="B384" s="7" t="s">
        <v>2352</v>
      </c>
      <c r="C384" s="7" t="s">
        <v>773</v>
      </c>
    </row>
    <row r="385" spans="1:69">
      <c r="A385" s="7" t="s">
        <v>2341</v>
      </c>
      <c r="B385" s="7" t="s">
        <v>2340</v>
      </c>
      <c r="C385" s="7" t="s">
        <v>773</v>
      </c>
    </row>
    <row r="386" spans="1:69">
      <c r="A386" s="7" t="s">
        <v>4229</v>
      </c>
      <c r="B386" s="7" t="s">
        <v>1696</v>
      </c>
      <c r="C386" s="7" t="s">
        <v>773</v>
      </c>
      <c r="AS386">
        <v>7.31</v>
      </c>
      <c r="AT386">
        <v>-7.9</v>
      </c>
      <c r="AU386">
        <v>0.57999999999999996</v>
      </c>
      <c r="AW386">
        <v>2.78</v>
      </c>
      <c r="AX386">
        <v>-2.78</v>
      </c>
      <c r="AZ386">
        <v>0.19</v>
      </c>
      <c r="BA386">
        <v>0.16</v>
      </c>
      <c r="BB386">
        <v>0.18</v>
      </c>
      <c r="BC386">
        <v>-0.53</v>
      </c>
      <c r="BM386">
        <v>3.18</v>
      </c>
      <c r="BN386">
        <v>-3.18</v>
      </c>
      <c r="BQ386">
        <v>0.84</v>
      </c>
    </row>
    <row r="387" spans="1:69">
      <c r="A387" s="7" t="s">
        <v>2333</v>
      </c>
      <c r="B387" s="7" t="s">
        <v>395</v>
      </c>
      <c r="C387" s="7" t="s">
        <v>773</v>
      </c>
      <c r="V387">
        <v>4.38</v>
      </c>
      <c r="W387">
        <v>4.53</v>
      </c>
      <c r="X387">
        <v>3.34</v>
      </c>
      <c r="Y387">
        <v>2.93</v>
      </c>
      <c r="Z387">
        <v>2.5099999999999998</v>
      </c>
      <c r="AA387">
        <v>1.75</v>
      </c>
      <c r="AB387">
        <v>1.51</v>
      </c>
      <c r="AC387">
        <v>1.3</v>
      </c>
      <c r="AD387">
        <v>1.18</v>
      </c>
      <c r="AE387">
        <v>1.07</v>
      </c>
      <c r="AF387">
        <v>0.97</v>
      </c>
      <c r="AG387">
        <v>0.87</v>
      </c>
      <c r="AH387">
        <v>0.78</v>
      </c>
      <c r="AI387">
        <v>0.69</v>
      </c>
      <c r="AJ387">
        <v>0.6</v>
      </c>
      <c r="AK387">
        <v>0.64</v>
      </c>
      <c r="AL387">
        <v>1.64</v>
      </c>
      <c r="AM387">
        <v>1.78</v>
      </c>
      <c r="AN387">
        <v>1.96</v>
      </c>
      <c r="AO387">
        <v>2.36</v>
      </c>
      <c r="AP387">
        <v>3.53</v>
      </c>
      <c r="AQ387">
        <v>8.1199999999999992</v>
      </c>
      <c r="AR387">
        <v>4.99</v>
      </c>
      <c r="AS387">
        <v>5.47</v>
      </c>
      <c r="AT387">
        <v>6.3</v>
      </c>
      <c r="AU387">
        <v>5.6</v>
      </c>
      <c r="AV387">
        <v>5.82</v>
      </c>
      <c r="AW387">
        <v>5.64</v>
      </c>
      <c r="AX387">
        <v>5.62</v>
      </c>
      <c r="AY387">
        <v>5.41</v>
      </c>
      <c r="AZ387">
        <v>6.61</v>
      </c>
      <c r="BA387">
        <v>13.16</v>
      </c>
      <c r="BB387">
        <v>3.39</v>
      </c>
      <c r="BC387">
        <v>7.7</v>
      </c>
      <c r="BD387">
        <v>2.41</v>
      </c>
      <c r="BE387">
        <v>2.42</v>
      </c>
      <c r="BF387">
        <v>2.4500000000000002</v>
      </c>
      <c r="BG387">
        <v>6.28</v>
      </c>
      <c r="BH387">
        <v>9.0500000000000007</v>
      </c>
      <c r="BI387">
        <v>9.26</v>
      </c>
      <c r="BJ387">
        <v>10.42</v>
      </c>
      <c r="BK387">
        <v>10.68</v>
      </c>
      <c r="BL387">
        <v>10.1</v>
      </c>
      <c r="BM387">
        <v>10.98</v>
      </c>
      <c r="BN387">
        <v>10.85</v>
      </c>
      <c r="BO387">
        <v>10.65</v>
      </c>
      <c r="BP387">
        <v>9.68</v>
      </c>
      <c r="BQ387">
        <v>9.32</v>
      </c>
    </row>
    <row r="388" spans="1:69">
      <c r="A388" s="7" t="s">
        <v>2332</v>
      </c>
      <c r="B388" s="7" t="s">
        <v>392</v>
      </c>
      <c r="C388" s="7" t="s">
        <v>773</v>
      </c>
      <c r="V388">
        <v>4.38</v>
      </c>
      <c r="W388">
        <v>4.53</v>
      </c>
      <c r="X388">
        <v>3.34</v>
      </c>
      <c r="Y388">
        <v>2.93</v>
      </c>
      <c r="Z388">
        <v>2.5099999999999998</v>
      </c>
      <c r="AA388">
        <v>1.75</v>
      </c>
      <c r="AB388">
        <v>1.51</v>
      </c>
      <c r="AC388">
        <v>1.3</v>
      </c>
      <c r="AD388">
        <v>1.18</v>
      </c>
      <c r="AE388">
        <v>1.07</v>
      </c>
      <c r="AF388">
        <v>0.97</v>
      </c>
      <c r="AG388">
        <v>0.87</v>
      </c>
      <c r="AH388">
        <v>0.78</v>
      </c>
      <c r="AI388">
        <v>0.69</v>
      </c>
      <c r="AJ388">
        <v>0.6</v>
      </c>
      <c r="AK388">
        <v>0.64</v>
      </c>
      <c r="AL388">
        <v>1.64</v>
      </c>
      <c r="AM388">
        <v>1.78</v>
      </c>
      <c r="AN388">
        <v>1.96</v>
      </c>
      <c r="AO388">
        <v>2.36</v>
      </c>
      <c r="AP388">
        <v>3.53</v>
      </c>
      <c r="AQ388">
        <v>4.25</v>
      </c>
      <c r="AR388">
        <v>4.99</v>
      </c>
      <c r="AS388">
        <v>-4.99</v>
      </c>
      <c r="AT388">
        <v>22.35</v>
      </c>
      <c r="AV388">
        <v>5.82</v>
      </c>
      <c r="AW388">
        <v>-5.82</v>
      </c>
      <c r="AX388">
        <v>17.079999999999998</v>
      </c>
      <c r="AY388">
        <v>5.41</v>
      </c>
      <c r="BC388">
        <v>16.440000000000001</v>
      </c>
      <c r="BE388">
        <v>4.83</v>
      </c>
      <c r="BF388">
        <v>2.4500000000000002</v>
      </c>
      <c r="BG388">
        <v>6.28</v>
      </c>
      <c r="BH388">
        <v>9.0500000000000007</v>
      </c>
      <c r="BI388">
        <v>9.26</v>
      </c>
      <c r="BJ388">
        <v>10.42</v>
      </c>
      <c r="BK388">
        <v>10.68</v>
      </c>
      <c r="BL388">
        <v>10.1</v>
      </c>
      <c r="BM388">
        <v>-10.1</v>
      </c>
      <c r="BN388">
        <v>31.94</v>
      </c>
      <c r="BO388">
        <v>10.65</v>
      </c>
      <c r="BP388">
        <v>9.68</v>
      </c>
      <c r="BQ388">
        <v>-9.68</v>
      </c>
    </row>
    <row r="389" spans="1:69">
      <c r="A389" s="7" t="s">
        <v>2331</v>
      </c>
      <c r="B389" s="7" t="s">
        <v>390</v>
      </c>
      <c r="C389" s="7" t="s">
        <v>773</v>
      </c>
    </row>
    <row r="390" spans="1:69">
      <c r="A390" s="7" t="s">
        <v>2330</v>
      </c>
      <c r="B390" s="7" t="s">
        <v>2329</v>
      </c>
      <c r="C390" s="7" t="s">
        <v>773</v>
      </c>
    </row>
    <row r="391" spans="1:69">
      <c r="A391" s="7" t="s">
        <v>2328</v>
      </c>
      <c r="B391" s="7" t="s">
        <v>2327</v>
      </c>
      <c r="C391" s="7" t="s">
        <v>773</v>
      </c>
    </row>
    <row r="392" spans="1:69">
      <c r="A392" s="7" t="s">
        <v>2326</v>
      </c>
      <c r="B392" s="7" t="s">
        <v>2325</v>
      </c>
      <c r="C392" s="7" t="s">
        <v>773</v>
      </c>
    </row>
    <row r="393" spans="1:69">
      <c r="A393" s="7" t="s">
        <v>2324</v>
      </c>
      <c r="B393" s="7" t="s">
        <v>2006</v>
      </c>
      <c r="C393" s="7" t="s">
        <v>773</v>
      </c>
    </row>
    <row r="394" spans="1:69">
      <c r="A394" s="7" t="s">
        <v>2323</v>
      </c>
      <c r="B394" s="7" t="s">
        <v>2322</v>
      </c>
      <c r="C394" s="7" t="s">
        <v>773</v>
      </c>
    </row>
    <row r="395" spans="1:69">
      <c r="A395" s="7" t="s">
        <v>2321</v>
      </c>
      <c r="B395" s="7" t="s">
        <v>2320</v>
      </c>
      <c r="C395" s="7" t="s">
        <v>773</v>
      </c>
    </row>
    <row r="396" spans="1:69">
      <c r="A396" s="7" t="s">
        <v>2319</v>
      </c>
      <c r="B396" s="7" t="s">
        <v>2318</v>
      </c>
      <c r="C396" s="7" t="s">
        <v>773</v>
      </c>
    </row>
    <row r="397" spans="1:69">
      <c r="A397" s="7" t="s">
        <v>2317</v>
      </c>
      <c r="B397" s="7" t="s">
        <v>2316</v>
      </c>
      <c r="C397" s="7" t="s">
        <v>773</v>
      </c>
    </row>
    <row r="398" spans="1:69">
      <c r="A398" s="7" t="s">
        <v>2315</v>
      </c>
      <c r="B398" s="7" t="s">
        <v>2314</v>
      </c>
      <c r="C398" s="7" t="s">
        <v>773</v>
      </c>
    </row>
    <row r="399" spans="1:69">
      <c r="A399" s="7" t="s">
        <v>4228</v>
      </c>
      <c r="B399" s="7" t="s">
        <v>4227</v>
      </c>
      <c r="C399" s="7" t="s">
        <v>773</v>
      </c>
    </row>
    <row r="400" spans="1:69">
      <c r="A400" s="7" t="s">
        <v>4226</v>
      </c>
      <c r="B400" s="7" t="s">
        <v>4225</v>
      </c>
      <c r="C400" s="7" t="s">
        <v>773</v>
      </c>
    </row>
    <row r="401" spans="1:69">
      <c r="A401" s="7" t="s">
        <v>2303</v>
      </c>
      <c r="B401" s="7" t="s">
        <v>2302</v>
      </c>
      <c r="C401" s="7" t="s">
        <v>773</v>
      </c>
    </row>
    <row r="402" spans="1:69">
      <c r="A402" s="7" t="s">
        <v>2299</v>
      </c>
      <c r="B402" s="7" t="s">
        <v>2298</v>
      </c>
      <c r="C402" s="7" t="s">
        <v>773</v>
      </c>
    </row>
    <row r="403" spans="1:69">
      <c r="A403" s="7" t="s">
        <v>2297</v>
      </c>
      <c r="B403" s="7" t="s">
        <v>2164</v>
      </c>
      <c r="C403" s="7" t="s">
        <v>773</v>
      </c>
    </row>
    <row r="404" spans="1:69">
      <c r="A404" s="7" t="s">
        <v>4224</v>
      </c>
      <c r="B404" s="7" t="s">
        <v>4223</v>
      </c>
      <c r="C404" s="7" t="s">
        <v>773</v>
      </c>
    </row>
    <row r="405" spans="1:69">
      <c r="A405" s="7" t="s">
        <v>4222</v>
      </c>
      <c r="B405" s="7" t="s">
        <v>4221</v>
      </c>
      <c r="C405" s="7" t="s">
        <v>773</v>
      </c>
    </row>
    <row r="406" spans="1:69">
      <c r="A406" s="7" t="s">
        <v>2286</v>
      </c>
      <c r="B406" s="7" t="s">
        <v>2285</v>
      </c>
      <c r="C406" s="7" t="s">
        <v>773</v>
      </c>
    </row>
    <row r="407" spans="1:69">
      <c r="A407" s="7" t="s">
        <v>2284</v>
      </c>
      <c r="B407" s="7" t="s">
        <v>2283</v>
      </c>
      <c r="C407" s="7" t="s">
        <v>773</v>
      </c>
      <c r="AQ407">
        <v>3.88</v>
      </c>
      <c r="BC407">
        <v>14.42</v>
      </c>
    </row>
    <row r="408" spans="1:69">
      <c r="A408" s="7" t="s">
        <v>2276</v>
      </c>
      <c r="B408" s="7" t="s">
        <v>2275</v>
      </c>
      <c r="C408" s="7" t="s">
        <v>773</v>
      </c>
    </row>
    <row r="409" spans="1:69">
      <c r="A409" s="7" t="s">
        <v>2264</v>
      </c>
      <c r="B409" s="7" t="s">
        <v>2263</v>
      </c>
      <c r="C409" s="7" t="s">
        <v>773</v>
      </c>
    </row>
    <row r="410" spans="1:69">
      <c r="A410" s="7" t="s">
        <v>4220</v>
      </c>
      <c r="B410" s="7" t="s">
        <v>1696</v>
      </c>
      <c r="C410" s="7" t="s">
        <v>773</v>
      </c>
      <c r="AS410">
        <v>10.46</v>
      </c>
      <c r="AT410">
        <v>-16.05</v>
      </c>
      <c r="AU410">
        <v>5.6</v>
      </c>
      <c r="AW410">
        <v>11.46</v>
      </c>
      <c r="AX410">
        <v>-11.46</v>
      </c>
      <c r="AZ410">
        <v>6.61</v>
      </c>
      <c r="BA410">
        <v>13.16</v>
      </c>
      <c r="BB410">
        <v>3.39</v>
      </c>
      <c r="BC410">
        <v>-23.16</v>
      </c>
      <c r="BD410">
        <v>2.41</v>
      </c>
      <c r="BE410">
        <v>-2.41</v>
      </c>
      <c r="BM410">
        <v>21.08</v>
      </c>
      <c r="BN410">
        <v>-21.08</v>
      </c>
      <c r="BQ410">
        <v>19</v>
      </c>
    </row>
    <row r="411" spans="1:69">
      <c r="A411" s="7" t="s">
        <v>2256</v>
      </c>
      <c r="B411" s="7" t="s">
        <v>385</v>
      </c>
      <c r="C411" s="7" t="s">
        <v>773</v>
      </c>
      <c r="V411">
        <v>1.6</v>
      </c>
      <c r="W411">
        <v>0</v>
      </c>
      <c r="X411">
        <v>0.13</v>
      </c>
      <c r="Y411">
        <v>2.75</v>
      </c>
      <c r="Z411">
        <v>5.3</v>
      </c>
      <c r="AA411">
        <v>10.28</v>
      </c>
      <c r="AB411">
        <v>10.45</v>
      </c>
      <c r="AC411">
        <v>11.46</v>
      </c>
      <c r="AD411">
        <v>4.43</v>
      </c>
      <c r="AE411">
        <v>0.15</v>
      </c>
      <c r="AF411">
        <v>4.51</v>
      </c>
      <c r="AG411">
        <v>0</v>
      </c>
      <c r="AH411">
        <v>4.68</v>
      </c>
      <c r="AI411">
        <v>-5.5</v>
      </c>
      <c r="AJ411">
        <v>-0.16</v>
      </c>
      <c r="AK411">
        <v>-0.12</v>
      </c>
      <c r="AL411">
        <v>-0.05</v>
      </c>
      <c r="AM411">
        <v>-7.12</v>
      </c>
      <c r="AN411">
        <v>4.7300000000000004</v>
      </c>
      <c r="AO411">
        <v>0.12</v>
      </c>
      <c r="AP411">
        <v>0.19</v>
      </c>
      <c r="AQ411">
        <v>0.35</v>
      </c>
      <c r="AR411">
        <v>0.9</v>
      </c>
      <c r="AS411">
        <v>0.64</v>
      </c>
      <c r="AT411">
        <v>1.42</v>
      </c>
      <c r="AU411">
        <v>-33.29</v>
      </c>
      <c r="AV411">
        <v>0.28000000000000003</v>
      </c>
      <c r="AW411">
        <v>2.3199999999999998</v>
      </c>
      <c r="AX411">
        <v>-0.05</v>
      </c>
      <c r="AY411">
        <v>-0.01</v>
      </c>
      <c r="AZ411">
        <v>0.24</v>
      </c>
      <c r="BA411">
        <v>0.24</v>
      </c>
      <c r="BB411">
        <v>2.48</v>
      </c>
      <c r="BC411">
        <v>0.1</v>
      </c>
      <c r="BD411">
        <v>2.44</v>
      </c>
      <c r="BE411">
        <v>7.83</v>
      </c>
      <c r="BF411">
        <v>1.1100000000000001</v>
      </c>
      <c r="BG411">
        <v>-27.81</v>
      </c>
      <c r="BH411">
        <v>1.22</v>
      </c>
      <c r="BI411">
        <v>-8.02</v>
      </c>
      <c r="BJ411">
        <v>26.93</v>
      </c>
      <c r="BK411">
        <v>13.49</v>
      </c>
      <c r="BL411">
        <v>-3.85</v>
      </c>
      <c r="BM411">
        <v>3.22</v>
      </c>
      <c r="BN411">
        <v>11.64</v>
      </c>
      <c r="BO411">
        <v>-247.84</v>
      </c>
      <c r="BP411">
        <v>0.41</v>
      </c>
      <c r="BQ411">
        <v>-0.65</v>
      </c>
    </row>
    <row r="412" spans="1:69">
      <c r="A412" s="7" t="s">
        <v>2255</v>
      </c>
      <c r="B412" s="7" t="s">
        <v>2254</v>
      </c>
      <c r="C412" s="7" t="s">
        <v>773</v>
      </c>
      <c r="V412">
        <v>1.6</v>
      </c>
      <c r="W412">
        <v>0</v>
      </c>
      <c r="X412">
        <v>0.14000000000000001</v>
      </c>
      <c r="Y412">
        <v>2.79</v>
      </c>
      <c r="Z412">
        <v>5.38</v>
      </c>
      <c r="AA412">
        <v>10.3</v>
      </c>
      <c r="AB412">
        <v>10.57</v>
      </c>
      <c r="AC412">
        <v>11.66</v>
      </c>
      <c r="AD412">
        <v>4.63</v>
      </c>
      <c r="AE412">
        <v>0.28999999999999998</v>
      </c>
      <c r="AF412">
        <v>4.6900000000000004</v>
      </c>
      <c r="AG412">
        <v>0.08</v>
      </c>
      <c r="AH412">
        <v>4.88</v>
      </c>
      <c r="AI412">
        <v>0.17</v>
      </c>
      <c r="AJ412">
        <v>7.0000000000000007E-2</v>
      </c>
      <c r="AK412">
        <v>0.19</v>
      </c>
      <c r="AL412">
        <v>0.1</v>
      </c>
      <c r="AM412">
        <v>2.1800000000000002</v>
      </c>
      <c r="AN412">
        <v>4.93</v>
      </c>
      <c r="AO412">
        <v>0.38</v>
      </c>
      <c r="AP412">
        <v>0.31</v>
      </c>
      <c r="AQ412">
        <v>0.49</v>
      </c>
      <c r="AR412">
        <v>0.97</v>
      </c>
      <c r="AS412">
        <v>0.74</v>
      </c>
      <c r="AT412">
        <v>1.5</v>
      </c>
      <c r="AU412">
        <v>0.69</v>
      </c>
      <c r="AV412">
        <v>0.3</v>
      </c>
      <c r="AW412">
        <v>2.5299999999999998</v>
      </c>
      <c r="AX412">
        <v>0.09</v>
      </c>
      <c r="AY412">
        <v>0.32</v>
      </c>
      <c r="AZ412">
        <v>0.28000000000000003</v>
      </c>
      <c r="BA412">
        <v>0.53</v>
      </c>
      <c r="BB412">
        <v>2.54</v>
      </c>
      <c r="BC412">
        <v>0.67</v>
      </c>
      <c r="BD412">
        <v>2.5</v>
      </c>
      <c r="BE412">
        <v>8.02</v>
      </c>
      <c r="BF412">
        <v>1.1299999999999999</v>
      </c>
      <c r="BG412">
        <v>1.39</v>
      </c>
      <c r="BH412">
        <v>2.88</v>
      </c>
      <c r="BI412">
        <v>14.3</v>
      </c>
      <c r="BJ412">
        <v>27.17</v>
      </c>
      <c r="BK412">
        <v>30.09</v>
      </c>
      <c r="BL412">
        <v>4.21</v>
      </c>
      <c r="BM412">
        <v>3.83</v>
      </c>
      <c r="BN412">
        <v>12.9</v>
      </c>
      <c r="BO412">
        <v>1.53</v>
      </c>
      <c r="BP412">
        <v>0.82</v>
      </c>
      <c r="BQ412">
        <v>0.89</v>
      </c>
    </row>
    <row r="413" spans="1:69">
      <c r="A413" s="7" t="s">
        <v>2253</v>
      </c>
      <c r="B413" s="7" t="s">
        <v>1506</v>
      </c>
      <c r="C413" s="7" t="s">
        <v>773</v>
      </c>
    </row>
    <row r="414" spans="1:69">
      <c r="A414" s="7" t="s">
        <v>2252</v>
      </c>
      <c r="B414" s="7" t="s">
        <v>1504</v>
      </c>
      <c r="C414" s="7" t="s">
        <v>773</v>
      </c>
    </row>
    <row r="415" spans="1:69">
      <c r="A415" s="7" t="s">
        <v>2251</v>
      </c>
      <c r="B415" s="7" t="s">
        <v>1490</v>
      </c>
      <c r="C415" s="7" t="s">
        <v>773</v>
      </c>
      <c r="V415">
        <v>1.02</v>
      </c>
      <c r="X415">
        <v>0</v>
      </c>
      <c r="Y415">
        <v>0</v>
      </c>
      <c r="Z415">
        <v>0.02</v>
      </c>
      <c r="AA415">
        <v>0.04</v>
      </c>
      <c r="AB415">
        <v>0</v>
      </c>
      <c r="AC415">
        <v>0.03</v>
      </c>
      <c r="AD415">
        <v>0.05</v>
      </c>
      <c r="AE415">
        <v>0.05</v>
      </c>
      <c r="AF415">
        <v>0.21</v>
      </c>
      <c r="AG415">
        <v>0.04</v>
      </c>
      <c r="AI415">
        <v>0.14000000000000001</v>
      </c>
      <c r="AJ415">
        <v>0</v>
      </c>
      <c r="AK415">
        <v>0.12</v>
      </c>
      <c r="AL415">
        <v>0.06</v>
      </c>
      <c r="AN415">
        <v>0</v>
      </c>
      <c r="AO415">
        <v>0.15</v>
      </c>
      <c r="AP415">
        <v>0.01</v>
      </c>
      <c r="AQ415">
        <v>0.09</v>
      </c>
      <c r="AR415">
        <v>0.02</v>
      </c>
      <c r="AS415">
        <v>-0.02</v>
      </c>
      <c r="AT415">
        <v>0.26</v>
      </c>
      <c r="AV415">
        <v>0.15</v>
      </c>
      <c r="AW415">
        <v>-0.15</v>
      </c>
      <c r="AX415">
        <v>0.2</v>
      </c>
      <c r="BC415">
        <v>0.35</v>
      </c>
      <c r="BD415">
        <v>7.0000000000000007E-2</v>
      </c>
      <c r="BE415">
        <v>0.34</v>
      </c>
      <c r="BF415">
        <v>0.81</v>
      </c>
      <c r="BG415">
        <v>0.31</v>
      </c>
      <c r="BH415">
        <v>0.33</v>
      </c>
      <c r="BI415">
        <v>1.1399999999999999</v>
      </c>
      <c r="BJ415">
        <v>0.28999999999999998</v>
      </c>
      <c r="BK415">
        <v>0.39</v>
      </c>
      <c r="BL415">
        <v>0.89</v>
      </c>
      <c r="BM415">
        <v>0.98</v>
      </c>
      <c r="BN415">
        <v>-0.77</v>
      </c>
      <c r="BO415">
        <v>1.23</v>
      </c>
      <c r="BP415">
        <v>0.19</v>
      </c>
      <c r="BQ415">
        <v>0.65</v>
      </c>
    </row>
    <row r="416" spans="1:69">
      <c r="A416" s="7" t="s">
        <v>2250</v>
      </c>
      <c r="B416" s="7" t="s">
        <v>1488</v>
      </c>
      <c r="C416" s="7" t="s">
        <v>773</v>
      </c>
      <c r="V416">
        <v>1.02</v>
      </c>
      <c r="X416">
        <v>0</v>
      </c>
      <c r="Y416">
        <v>0</v>
      </c>
      <c r="Z416">
        <v>0</v>
      </c>
      <c r="AA416">
        <v>0.06</v>
      </c>
      <c r="AB416">
        <v>0</v>
      </c>
      <c r="AC416">
        <v>0.03</v>
      </c>
      <c r="AD416">
        <v>0.05</v>
      </c>
      <c r="AE416">
        <v>0.05</v>
      </c>
      <c r="AF416">
        <v>0.21</v>
      </c>
      <c r="AG416">
        <v>0.04</v>
      </c>
      <c r="AI416">
        <v>0.14000000000000001</v>
      </c>
      <c r="AJ416">
        <v>0</v>
      </c>
      <c r="AK416">
        <v>0.12</v>
      </c>
      <c r="AL416">
        <v>0.06</v>
      </c>
      <c r="AN416">
        <v>0</v>
      </c>
      <c r="AO416">
        <v>0.15</v>
      </c>
      <c r="AP416">
        <v>0.01</v>
      </c>
      <c r="AQ416">
        <v>0.09</v>
      </c>
      <c r="AR416">
        <v>0.02</v>
      </c>
      <c r="AS416">
        <v>-0.02</v>
      </c>
      <c r="AT416">
        <v>0.26</v>
      </c>
      <c r="AV416">
        <v>0.15</v>
      </c>
      <c r="AW416">
        <v>-0.15</v>
      </c>
      <c r="AX416">
        <v>0.2</v>
      </c>
      <c r="BC416">
        <v>0.35</v>
      </c>
      <c r="BD416">
        <v>7.0000000000000007E-2</v>
      </c>
      <c r="BE416">
        <v>0.12</v>
      </c>
      <c r="BF416">
        <v>0.22</v>
      </c>
      <c r="BG416">
        <v>0.28000000000000003</v>
      </c>
      <c r="BH416">
        <v>0.3</v>
      </c>
      <c r="BI416">
        <v>0.24</v>
      </c>
      <c r="BJ416">
        <v>1.04</v>
      </c>
      <c r="BK416">
        <v>0.51</v>
      </c>
      <c r="BL416">
        <v>0.36</v>
      </c>
      <c r="BM416">
        <v>0.49</v>
      </c>
      <c r="BN416">
        <v>0.19</v>
      </c>
      <c r="BO416">
        <v>0.36</v>
      </c>
      <c r="BP416">
        <v>0.09</v>
      </c>
      <c r="BQ416">
        <v>0.43</v>
      </c>
    </row>
    <row r="417" spans="1:69">
      <c r="A417" s="7" t="s">
        <v>2249</v>
      </c>
      <c r="B417" s="7" t="s">
        <v>1486</v>
      </c>
      <c r="C417" s="7" t="s">
        <v>773</v>
      </c>
      <c r="Z417">
        <v>0.02</v>
      </c>
      <c r="AA417">
        <v>-0.02</v>
      </c>
      <c r="BE417">
        <v>0.22</v>
      </c>
      <c r="BF417">
        <v>0.59</v>
      </c>
      <c r="BG417">
        <v>0.03</v>
      </c>
      <c r="BH417">
        <v>0.02</v>
      </c>
      <c r="BI417">
        <v>0.89</v>
      </c>
      <c r="BJ417">
        <v>-0.75</v>
      </c>
      <c r="BK417">
        <v>-0.12</v>
      </c>
      <c r="BL417">
        <v>0.52</v>
      </c>
      <c r="BM417">
        <v>0.49</v>
      </c>
      <c r="BN417">
        <v>-0.96</v>
      </c>
      <c r="BO417">
        <v>0.87</v>
      </c>
      <c r="BP417">
        <v>0.1</v>
      </c>
      <c r="BQ417">
        <v>0.22</v>
      </c>
    </row>
    <row r="418" spans="1:69">
      <c r="A418" s="7" t="s">
        <v>2248</v>
      </c>
      <c r="B418" s="7" t="s">
        <v>2247</v>
      </c>
      <c r="C418" s="7" t="s">
        <v>773</v>
      </c>
    </row>
    <row r="419" spans="1:69">
      <c r="A419" s="7" t="s">
        <v>2244</v>
      </c>
      <c r="B419" s="7" t="s">
        <v>2243</v>
      </c>
      <c r="C419" s="7" t="s">
        <v>773</v>
      </c>
      <c r="V419">
        <v>7.0000000000000007E-2</v>
      </c>
      <c r="W419">
        <v>7.0000000000000007E-2</v>
      </c>
      <c r="X419">
        <v>0.06</v>
      </c>
      <c r="Y419">
        <v>0.06</v>
      </c>
      <c r="Z419">
        <v>0.05</v>
      </c>
      <c r="AA419">
        <v>0.05</v>
      </c>
      <c r="AB419">
        <v>0.05</v>
      </c>
      <c r="AC419">
        <v>0.06</v>
      </c>
      <c r="AD419">
        <v>0.06</v>
      </c>
      <c r="AE419">
        <v>0.23</v>
      </c>
      <c r="AF419">
        <v>0.04</v>
      </c>
      <c r="AG419">
        <v>0.04</v>
      </c>
      <c r="AH419">
        <v>0.03</v>
      </c>
      <c r="AI419">
        <v>0.03</v>
      </c>
      <c r="AJ419">
        <v>0.03</v>
      </c>
      <c r="AK419">
        <v>0.02</v>
      </c>
      <c r="AL419">
        <v>0.02</v>
      </c>
      <c r="AM419">
        <v>0.02</v>
      </c>
      <c r="AN419">
        <v>0.02</v>
      </c>
      <c r="AO419">
        <v>0.03</v>
      </c>
      <c r="AP419">
        <v>0.02</v>
      </c>
      <c r="AQ419">
        <v>0.03</v>
      </c>
      <c r="AR419">
        <v>0.04</v>
      </c>
      <c r="AS419">
        <v>-0.04</v>
      </c>
      <c r="AT419">
        <v>0.16</v>
      </c>
      <c r="AV419">
        <v>0.03</v>
      </c>
      <c r="AW419">
        <v>-0.03</v>
      </c>
      <c r="AX419">
        <v>0.1</v>
      </c>
      <c r="AY419">
        <v>0.08</v>
      </c>
      <c r="BC419">
        <v>0.48</v>
      </c>
      <c r="BD419">
        <v>0.18</v>
      </c>
      <c r="BE419">
        <v>0.17</v>
      </c>
      <c r="BF419">
        <v>0.22</v>
      </c>
      <c r="BG419">
        <v>0.2</v>
      </c>
      <c r="BH419">
        <v>0.19</v>
      </c>
      <c r="BI419">
        <v>0.22</v>
      </c>
      <c r="BJ419">
        <v>0.59</v>
      </c>
      <c r="BK419">
        <v>0.06</v>
      </c>
      <c r="BN419">
        <v>0.36</v>
      </c>
    </row>
    <row r="420" spans="1:69">
      <c r="A420" s="7" t="s">
        <v>2240</v>
      </c>
      <c r="B420" s="7" t="s">
        <v>2239</v>
      </c>
      <c r="C420" s="7" t="s">
        <v>773</v>
      </c>
    </row>
    <row r="421" spans="1:69">
      <c r="A421" s="7" t="s">
        <v>2237</v>
      </c>
      <c r="B421" s="7" t="s">
        <v>2236</v>
      </c>
      <c r="C421" s="7" t="s">
        <v>773</v>
      </c>
      <c r="V421">
        <v>0.43</v>
      </c>
      <c r="W421">
        <v>-0.25</v>
      </c>
      <c r="Y421">
        <v>2.65</v>
      </c>
      <c r="Z421">
        <v>5.3</v>
      </c>
      <c r="AA421">
        <v>10.01</v>
      </c>
      <c r="AB421">
        <v>10.34</v>
      </c>
      <c r="AC421">
        <v>11.55</v>
      </c>
      <c r="AD421">
        <v>4.4000000000000004</v>
      </c>
      <c r="AF421">
        <v>4.2300000000000004</v>
      </c>
      <c r="AH421">
        <v>4.1500000000000004</v>
      </c>
      <c r="AM421">
        <v>2.11</v>
      </c>
      <c r="AN421">
        <v>4.8600000000000003</v>
      </c>
      <c r="AO421">
        <v>0.2</v>
      </c>
      <c r="AR421">
        <v>0.02</v>
      </c>
      <c r="AS421">
        <v>-0.02</v>
      </c>
      <c r="AT421">
        <v>0.42</v>
      </c>
      <c r="AV421">
        <v>0</v>
      </c>
      <c r="AW421">
        <v>0</v>
      </c>
      <c r="AX421">
        <v>2.37</v>
      </c>
      <c r="AY421">
        <v>0.15</v>
      </c>
      <c r="BC421">
        <v>3.05</v>
      </c>
      <c r="BD421">
        <v>2.2200000000000002</v>
      </c>
      <c r="BE421">
        <v>7.5</v>
      </c>
      <c r="BF421">
        <v>0.06</v>
      </c>
      <c r="BH421">
        <v>1.94</v>
      </c>
      <c r="BI421">
        <v>4.3</v>
      </c>
      <c r="BJ421">
        <v>24.02</v>
      </c>
      <c r="BK421">
        <v>23.77</v>
      </c>
      <c r="BL421">
        <v>0.02</v>
      </c>
      <c r="BM421">
        <v>-0.02</v>
      </c>
      <c r="BN421">
        <v>13.17</v>
      </c>
      <c r="BO421">
        <v>0</v>
      </c>
      <c r="BP421">
        <v>0.05</v>
      </c>
      <c r="BQ421">
        <v>0.14000000000000001</v>
      </c>
    </row>
    <row r="422" spans="1:69">
      <c r="A422" s="7" t="s">
        <v>2235</v>
      </c>
      <c r="B422" s="7" t="s">
        <v>1452</v>
      </c>
      <c r="C422" s="7" t="s">
        <v>773</v>
      </c>
    </row>
    <row r="423" spans="1:69">
      <c r="A423" s="7" t="s">
        <v>2234</v>
      </c>
      <c r="B423" s="7" t="s">
        <v>1450</v>
      </c>
      <c r="C423" s="7" t="s">
        <v>773</v>
      </c>
    </row>
    <row r="424" spans="1:69">
      <c r="A424" s="7" t="s">
        <v>2233</v>
      </c>
      <c r="B424" s="7" t="s">
        <v>1448</v>
      </c>
      <c r="C424" s="7" t="s">
        <v>773</v>
      </c>
      <c r="V424">
        <v>0.43</v>
      </c>
      <c r="W424">
        <v>-0.25</v>
      </c>
      <c r="Y424">
        <v>2.65</v>
      </c>
      <c r="Z424">
        <v>5.3</v>
      </c>
      <c r="AA424">
        <v>10.01</v>
      </c>
      <c r="AB424">
        <v>10.34</v>
      </c>
      <c r="AC424">
        <v>11.55</v>
      </c>
      <c r="AD424">
        <v>4.4000000000000004</v>
      </c>
      <c r="AF424">
        <v>4.2300000000000004</v>
      </c>
      <c r="AH424">
        <v>4.1500000000000004</v>
      </c>
      <c r="AM424">
        <v>2.11</v>
      </c>
      <c r="AN424">
        <v>4.8600000000000003</v>
      </c>
      <c r="AO424">
        <v>0.2</v>
      </c>
      <c r="AR424">
        <v>0.02</v>
      </c>
      <c r="AS424">
        <v>-0.02</v>
      </c>
      <c r="AT424">
        <v>0.42</v>
      </c>
      <c r="AV424">
        <v>0</v>
      </c>
      <c r="AW424">
        <v>0</v>
      </c>
      <c r="AX424">
        <v>2.37</v>
      </c>
      <c r="AY424">
        <v>0.15</v>
      </c>
      <c r="BC424">
        <v>3.05</v>
      </c>
      <c r="BD424">
        <v>2.2200000000000002</v>
      </c>
      <c r="BE424">
        <v>7.5</v>
      </c>
      <c r="BF424">
        <v>0.06</v>
      </c>
      <c r="BH424">
        <v>1.94</v>
      </c>
      <c r="BI424">
        <v>4.3</v>
      </c>
      <c r="BJ424">
        <v>24.02</v>
      </c>
      <c r="BK424">
        <v>23.77</v>
      </c>
      <c r="BL424">
        <v>0.02</v>
      </c>
      <c r="BM424">
        <v>-0.02</v>
      </c>
      <c r="BN424">
        <v>13.17</v>
      </c>
      <c r="BO424">
        <v>0</v>
      </c>
      <c r="BP424">
        <v>0.05</v>
      </c>
      <c r="BQ424">
        <v>0.14000000000000001</v>
      </c>
    </row>
    <row r="425" spans="1:69">
      <c r="A425" s="7" t="s">
        <v>2228</v>
      </c>
      <c r="B425" s="7" t="s">
        <v>1472</v>
      </c>
      <c r="C425" s="7" t="s">
        <v>773</v>
      </c>
    </row>
    <row r="426" spans="1:69">
      <c r="A426" s="7" t="s">
        <v>2227</v>
      </c>
      <c r="B426" s="7" t="s">
        <v>1470</v>
      </c>
      <c r="C426" s="7" t="s">
        <v>773</v>
      </c>
    </row>
    <row r="427" spans="1:69">
      <c r="A427" s="7" t="s">
        <v>2226</v>
      </c>
      <c r="B427" s="7" t="s">
        <v>1468</v>
      </c>
      <c r="C427" s="7" t="s">
        <v>773</v>
      </c>
    </row>
    <row r="428" spans="1:69">
      <c r="A428" s="7" t="s">
        <v>4219</v>
      </c>
      <c r="B428" s="7" t="s">
        <v>1735</v>
      </c>
      <c r="C428" s="7" t="s">
        <v>773</v>
      </c>
    </row>
    <row r="429" spans="1:69">
      <c r="A429" s="7" t="s">
        <v>2223</v>
      </c>
      <c r="B429" s="7" t="s">
        <v>2222</v>
      </c>
      <c r="C429" s="7" t="s">
        <v>773</v>
      </c>
    </row>
    <row r="430" spans="1:69">
      <c r="A430" s="7" t="s">
        <v>2221</v>
      </c>
      <c r="B430" s="7" t="s">
        <v>2220</v>
      </c>
      <c r="C430" s="7" t="s">
        <v>773</v>
      </c>
    </row>
    <row r="431" spans="1:69">
      <c r="A431" s="7" t="s">
        <v>2219</v>
      </c>
      <c r="B431" s="7" t="s">
        <v>1420</v>
      </c>
      <c r="C431" s="7" t="s">
        <v>773</v>
      </c>
    </row>
    <row r="432" spans="1:69">
      <c r="A432" s="7" t="s">
        <v>2214</v>
      </c>
      <c r="B432" s="7" t="s">
        <v>1406</v>
      </c>
      <c r="C432" s="7" t="s">
        <v>773</v>
      </c>
    </row>
    <row r="433" spans="1:69">
      <c r="A433" s="7" t="s">
        <v>2204</v>
      </c>
      <c r="B433" s="7" t="s">
        <v>2203</v>
      </c>
      <c r="C433" s="7" t="s">
        <v>773</v>
      </c>
    </row>
    <row r="434" spans="1:69">
      <c r="A434" s="7" t="s">
        <v>4218</v>
      </c>
      <c r="B434" s="7" t="s">
        <v>1352</v>
      </c>
      <c r="C434" s="7" t="s">
        <v>773</v>
      </c>
      <c r="V434">
        <v>0.08</v>
      </c>
      <c r="W434">
        <v>0.19</v>
      </c>
      <c r="X434">
        <v>0.08</v>
      </c>
      <c r="Y434">
        <v>0.08</v>
      </c>
      <c r="Z434">
        <v>0</v>
      </c>
      <c r="AA434">
        <v>0.19</v>
      </c>
      <c r="AB434">
        <v>0.18</v>
      </c>
      <c r="AC434">
        <v>0.03</v>
      </c>
      <c r="AD434">
        <v>0.12</v>
      </c>
      <c r="AE434">
        <v>0</v>
      </c>
      <c r="AF434">
        <v>0.21</v>
      </c>
      <c r="AG434">
        <v>0</v>
      </c>
      <c r="AH434">
        <v>0.7</v>
      </c>
      <c r="AI434">
        <v>0</v>
      </c>
      <c r="AJ434">
        <v>0.04</v>
      </c>
      <c r="AK434">
        <v>0.05</v>
      </c>
      <c r="AL434">
        <v>0.01</v>
      </c>
      <c r="AM434">
        <v>0.05</v>
      </c>
      <c r="AN434">
        <v>0.04</v>
      </c>
      <c r="AO434">
        <v>0</v>
      </c>
      <c r="AP434">
        <v>0.28000000000000003</v>
      </c>
      <c r="AQ434">
        <v>0.37</v>
      </c>
      <c r="AR434">
        <v>0.89</v>
      </c>
      <c r="AS434">
        <v>0.82</v>
      </c>
      <c r="AT434">
        <v>0.66</v>
      </c>
      <c r="AU434">
        <v>0.69</v>
      </c>
      <c r="AV434">
        <v>0.12</v>
      </c>
      <c r="AW434">
        <v>2.71</v>
      </c>
      <c r="AX434">
        <v>-2.58</v>
      </c>
      <c r="AY434">
        <v>0.08</v>
      </c>
      <c r="AZ434">
        <v>0.28000000000000003</v>
      </c>
      <c r="BA434">
        <v>0.53</v>
      </c>
      <c r="BB434">
        <v>2.54</v>
      </c>
      <c r="BC434">
        <v>-3.2</v>
      </c>
      <c r="BD434">
        <v>0.02</v>
      </c>
      <c r="BE434">
        <v>0.01</v>
      </c>
      <c r="BF434">
        <v>0.03</v>
      </c>
      <c r="BG434">
        <v>0.88</v>
      </c>
      <c r="BH434">
        <v>0.42</v>
      </c>
      <c r="BI434">
        <v>8.64</v>
      </c>
      <c r="BJ434">
        <v>2.2799999999999998</v>
      </c>
      <c r="BK434">
        <v>5.87</v>
      </c>
      <c r="BL434">
        <v>3.3</v>
      </c>
      <c r="BM434">
        <v>2.88</v>
      </c>
      <c r="BN434">
        <v>0.15</v>
      </c>
      <c r="BO434">
        <v>0.3</v>
      </c>
      <c r="BP434">
        <v>0.57999999999999996</v>
      </c>
      <c r="BQ434">
        <v>0.11</v>
      </c>
    </row>
    <row r="435" spans="1:69">
      <c r="A435" s="7" t="s">
        <v>2191</v>
      </c>
      <c r="B435" s="7" t="s">
        <v>2190</v>
      </c>
      <c r="C435" s="7" t="s">
        <v>773</v>
      </c>
      <c r="V435">
        <v>0</v>
      </c>
      <c r="W435">
        <v>0</v>
      </c>
      <c r="X435">
        <v>0.02</v>
      </c>
      <c r="Y435">
        <v>0.04</v>
      </c>
      <c r="Z435">
        <v>0.08</v>
      </c>
      <c r="AA435">
        <v>0.02</v>
      </c>
      <c r="AB435">
        <v>0.12</v>
      </c>
      <c r="AC435">
        <v>0.21</v>
      </c>
      <c r="AD435">
        <v>0.2</v>
      </c>
      <c r="AE435">
        <v>0.14000000000000001</v>
      </c>
      <c r="AF435">
        <v>0.18</v>
      </c>
      <c r="AG435">
        <v>0.08</v>
      </c>
      <c r="AH435">
        <v>0.2</v>
      </c>
      <c r="AI435">
        <v>5.67</v>
      </c>
      <c r="AJ435">
        <v>0.22</v>
      </c>
      <c r="AK435">
        <v>0.31</v>
      </c>
      <c r="AL435">
        <v>0.14000000000000001</v>
      </c>
      <c r="AM435">
        <v>9.3000000000000007</v>
      </c>
      <c r="AN435">
        <v>0.2</v>
      </c>
      <c r="AO435">
        <v>0.25</v>
      </c>
      <c r="AP435">
        <v>0.12</v>
      </c>
      <c r="AQ435">
        <v>0.14000000000000001</v>
      </c>
      <c r="AR435">
        <v>7.0000000000000007E-2</v>
      </c>
      <c r="AS435">
        <v>0.1</v>
      </c>
      <c r="AT435">
        <v>0.09</v>
      </c>
      <c r="AU435">
        <v>33.979999999999997</v>
      </c>
      <c r="AV435">
        <v>0.03</v>
      </c>
      <c r="AW435">
        <v>0.21</v>
      </c>
      <c r="AX435">
        <v>0.14000000000000001</v>
      </c>
      <c r="AY435">
        <v>0.32</v>
      </c>
      <c r="AZ435">
        <v>0.04</v>
      </c>
      <c r="BA435">
        <v>0.3</v>
      </c>
      <c r="BB435">
        <v>0.06</v>
      </c>
      <c r="BC435">
        <v>0.56999999999999995</v>
      </c>
      <c r="BD435">
        <v>0.05</v>
      </c>
      <c r="BE435">
        <v>0.19</v>
      </c>
      <c r="BF435">
        <v>0.02</v>
      </c>
      <c r="BG435">
        <v>29.2</v>
      </c>
      <c r="BH435">
        <v>1.66</v>
      </c>
      <c r="BI435">
        <v>22.32</v>
      </c>
      <c r="BJ435">
        <v>0.24</v>
      </c>
      <c r="BK435">
        <v>16.61</v>
      </c>
      <c r="BL435">
        <v>8.06</v>
      </c>
      <c r="BM435">
        <v>0.62</v>
      </c>
      <c r="BN435">
        <v>1.26</v>
      </c>
      <c r="BO435">
        <v>249.37</v>
      </c>
      <c r="BP435">
        <v>0.41</v>
      </c>
      <c r="BQ435">
        <v>1.54</v>
      </c>
    </row>
    <row r="436" spans="1:69">
      <c r="A436" s="7" t="s">
        <v>2189</v>
      </c>
      <c r="B436" s="7" t="s">
        <v>1684</v>
      </c>
      <c r="C436" s="7" t="s">
        <v>773</v>
      </c>
    </row>
    <row r="437" spans="1:69">
      <c r="A437" s="7" t="s">
        <v>2188</v>
      </c>
      <c r="B437" s="7" t="s">
        <v>1655</v>
      </c>
      <c r="C437" s="7" t="s">
        <v>773</v>
      </c>
      <c r="W437">
        <v>0</v>
      </c>
      <c r="X437">
        <v>0.02</v>
      </c>
      <c r="Y437">
        <v>0.04</v>
      </c>
      <c r="Z437">
        <v>0.08</v>
      </c>
      <c r="AA437">
        <v>0.02</v>
      </c>
      <c r="AB437">
        <v>0.12</v>
      </c>
      <c r="AC437">
        <v>0.2</v>
      </c>
      <c r="AD437">
        <v>0.2</v>
      </c>
      <c r="AE437">
        <v>0.14000000000000001</v>
      </c>
      <c r="AF437">
        <v>0.18</v>
      </c>
      <c r="AG437">
        <v>0.08</v>
      </c>
      <c r="AH437">
        <v>0.2</v>
      </c>
      <c r="AI437">
        <v>0.04</v>
      </c>
      <c r="AJ437">
        <v>0.22</v>
      </c>
      <c r="AK437">
        <v>0.31</v>
      </c>
      <c r="AL437">
        <v>0.14000000000000001</v>
      </c>
      <c r="AM437">
        <v>0.36</v>
      </c>
      <c r="AN437">
        <v>0.14000000000000001</v>
      </c>
      <c r="AO437">
        <v>0.14000000000000001</v>
      </c>
      <c r="AP437">
        <v>0.12</v>
      </c>
      <c r="AQ437">
        <v>0.14000000000000001</v>
      </c>
      <c r="AR437">
        <v>7.0000000000000007E-2</v>
      </c>
      <c r="AS437">
        <v>-7.0000000000000007E-2</v>
      </c>
      <c r="AT437">
        <v>0.47</v>
      </c>
      <c r="AV437">
        <v>0.03</v>
      </c>
      <c r="AW437">
        <v>-0.03</v>
      </c>
      <c r="AX437">
        <v>0.35</v>
      </c>
      <c r="AY437">
        <v>0.22</v>
      </c>
      <c r="BC437">
        <v>0.31</v>
      </c>
      <c r="BD437">
        <v>0.03</v>
      </c>
      <c r="BE437">
        <v>0.17</v>
      </c>
      <c r="BG437">
        <v>1.46</v>
      </c>
      <c r="BH437">
        <v>0.89</v>
      </c>
      <c r="BI437">
        <v>0.22</v>
      </c>
      <c r="BJ437">
        <v>0.2</v>
      </c>
      <c r="BK437">
        <v>0.59</v>
      </c>
      <c r="BL437">
        <v>0.27</v>
      </c>
      <c r="BM437">
        <v>0.38</v>
      </c>
      <c r="BN437">
        <v>1.25</v>
      </c>
      <c r="BO437">
        <v>-0.4</v>
      </c>
      <c r="BP437">
        <v>0.39</v>
      </c>
      <c r="BQ437">
        <v>1.54</v>
      </c>
    </row>
    <row r="438" spans="1:69">
      <c r="A438" s="7" t="s">
        <v>2187</v>
      </c>
      <c r="B438" s="7" t="s">
        <v>1653</v>
      </c>
      <c r="C438" s="7" t="s">
        <v>773</v>
      </c>
      <c r="W438">
        <v>0</v>
      </c>
      <c r="X438">
        <v>0.02</v>
      </c>
      <c r="Y438">
        <v>0.04</v>
      </c>
      <c r="Z438">
        <v>0.08</v>
      </c>
      <c r="AA438">
        <v>0.02</v>
      </c>
      <c r="AB438">
        <v>0.12</v>
      </c>
      <c r="AC438">
        <v>0.2</v>
      </c>
      <c r="AD438">
        <v>0.2</v>
      </c>
      <c r="AE438">
        <v>0.14000000000000001</v>
      </c>
      <c r="AF438">
        <v>0.18</v>
      </c>
      <c r="AG438">
        <v>0.08</v>
      </c>
      <c r="AH438">
        <v>0.2</v>
      </c>
      <c r="AI438">
        <v>0.04</v>
      </c>
      <c r="AJ438">
        <v>0.22</v>
      </c>
      <c r="AK438">
        <v>0.31</v>
      </c>
      <c r="AL438">
        <v>0.14000000000000001</v>
      </c>
      <c r="AM438">
        <v>0.36</v>
      </c>
      <c r="AN438">
        <v>0.14000000000000001</v>
      </c>
      <c r="AO438">
        <v>0.14000000000000001</v>
      </c>
      <c r="AP438">
        <v>0.12</v>
      </c>
      <c r="AQ438">
        <v>0.14000000000000001</v>
      </c>
      <c r="AR438">
        <v>7.0000000000000007E-2</v>
      </c>
      <c r="AS438">
        <v>-7.0000000000000007E-2</v>
      </c>
      <c r="AT438">
        <v>0.47</v>
      </c>
      <c r="AV438">
        <v>0.03</v>
      </c>
      <c r="AW438">
        <v>-0.03</v>
      </c>
      <c r="AX438">
        <v>0.35</v>
      </c>
      <c r="AY438">
        <v>0.22</v>
      </c>
      <c r="BC438">
        <v>0.31</v>
      </c>
      <c r="BD438">
        <v>0.01</v>
      </c>
      <c r="BE438">
        <v>0.11</v>
      </c>
      <c r="BG438">
        <v>0.65</v>
      </c>
      <c r="BH438">
        <v>0.83</v>
      </c>
      <c r="BI438">
        <v>0.26</v>
      </c>
      <c r="BJ438">
        <v>0.17</v>
      </c>
      <c r="BK438">
        <v>0.2</v>
      </c>
      <c r="BL438">
        <v>0.25</v>
      </c>
      <c r="BM438">
        <v>0.41</v>
      </c>
      <c r="BN438">
        <v>1</v>
      </c>
      <c r="BO438">
        <v>-0.46</v>
      </c>
      <c r="BP438">
        <v>0.34</v>
      </c>
      <c r="BQ438">
        <v>0.69</v>
      </c>
    </row>
    <row r="439" spans="1:69">
      <c r="A439" s="7" t="s">
        <v>2186</v>
      </c>
      <c r="B439" s="7" t="s">
        <v>1651</v>
      </c>
      <c r="C439" s="7" t="s">
        <v>773</v>
      </c>
      <c r="AK439">
        <v>0.01</v>
      </c>
      <c r="BD439">
        <v>0.02</v>
      </c>
      <c r="BE439">
        <v>7.0000000000000007E-2</v>
      </c>
      <c r="BG439">
        <v>0.81</v>
      </c>
      <c r="BH439">
        <v>0.06</v>
      </c>
      <c r="BI439">
        <v>-0.04</v>
      </c>
      <c r="BJ439">
        <v>0.03</v>
      </c>
      <c r="BK439">
        <v>0.39</v>
      </c>
      <c r="BL439">
        <v>0.03</v>
      </c>
      <c r="BM439">
        <v>-0.03</v>
      </c>
      <c r="BN439">
        <v>0.25</v>
      </c>
      <c r="BO439">
        <v>0.06</v>
      </c>
      <c r="BP439">
        <v>0.05</v>
      </c>
      <c r="BQ439">
        <v>0.86</v>
      </c>
    </row>
    <row r="440" spans="1:69">
      <c r="A440" s="7" t="s">
        <v>2185</v>
      </c>
      <c r="B440" s="7" t="s">
        <v>1649</v>
      </c>
      <c r="C440" s="7" t="s">
        <v>773</v>
      </c>
    </row>
    <row r="441" spans="1:69">
      <c r="A441" s="7" t="s">
        <v>2184</v>
      </c>
      <c r="B441" s="7" t="s">
        <v>1670</v>
      </c>
      <c r="C441" s="7" t="s">
        <v>773</v>
      </c>
      <c r="BK441">
        <v>1.35</v>
      </c>
    </row>
    <row r="442" spans="1:69">
      <c r="A442" s="7" t="s">
        <v>2183</v>
      </c>
      <c r="B442" s="7" t="s">
        <v>1657</v>
      </c>
      <c r="C442" s="7" t="s">
        <v>773</v>
      </c>
    </row>
    <row r="443" spans="1:69">
      <c r="A443" s="7" t="s">
        <v>2180</v>
      </c>
      <c r="B443" s="7" t="s">
        <v>1619</v>
      </c>
      <c r="C443" s="7" t="s">
        <v>773</v>
      </c>
      <c r="AC443">
        <v>0</v>
      </c>
      <c r="AM443">
        <v>0.52</v>
      </c>
      <c r="AO443">
        <v>0</v>
      </c>
      <c r="AT443">
        <v>33.76</v>
      </c>
      <c r="AU443">
        <v>-33.76</v>
      </c>
      <c r="AX443">
        <v>0.03</v>
      </c>
      <c r="AY443">
        <v>-0.01</v>
      </c>
      <c r="BC443">
        <v>0.6</v>
      </c>
      <c r="BI443">
        <v>0.01</v>
      </c>
      <c r="BL443">
        <v>4.13</v>
      </c>
      <c r="BM443">
        <v>0</v>
      </c>
    </row>
    <row r="444" spans="1:69">
      <c r="A444" s="7" t="s">
        <v>2179</v>
      </c>
      <c r="B444" s="7" t="s">
        <v>2178</v>
      </c>
      <c r="C444" s="7" t="s">
        <v>773</v>
      </c>
    </row>
    <row r="445" spans="1:69">
      <c r="A445" s="7" t="s">
        <v>2177</v>
      </c>
      <c r="B445" s="7" t="s">
        <v>1617</v>
      </c>
      <c r="C445" s="7" t="s">
        <v>773</v>
      </c>
    </row>
    <row r="446" spans="1:69">
      <c r="A446" s="7" t="s">
        <v>2176</v>
      </c>
      <c r="B446" s="7" t="s">
        <v>1615</v>
      </c>
      <c r="C446" s="7" t="s">
        <v>773</v>
      </c>
    </row>
    <row r="447" spans="1:69">
      <c r="A447" s="7" t="s">
        <v>2175</v>
      </c>
      <c r="B447" s="7" t="s">
        <v>1613</v>
      </c>
      <c r="C447" s="7" t="s">
        <v>773</v>
      </c>
      <c r="AC447">
        <v>0</v>
      </c>
      <c r="AM447">
        <v>0.52</v>
      </c>
      <c r="AO447">
        <v>0</v>
      </c>
      <c r="AT447">
        <v>33.76</v>
      </c>
      <c r="AU447">
        <v>-33.76</v>
      </c>
      <c r="BC447">
        <v>0.6</v>
      </c>
      <c r="BI447">
        <v>0.01</v>
      </c>
      <c r="BL447">
        <v>4.13</v>
      </c>
      <c r="BM447">
        <v>0</v>
      </c>
    </row>
    <row r="448" spans="1:69">
      <c r="A448" s="7" t="s">
        <v>2170</v>
      </c>
      <c r="B448" s="7" t="s">
        <v>1637</v>
      </c>
      <c r="C448" s="7" t="s">
        <v>773</v>
      </c>
    </row>
    <row r="449" spans="1:68">
      <c r="A449" s="7" t="s">
        <v>2169</v>
      </c>
      <c r="B449" s="7" t="s">
        <v>1635</v>
      </c>
      <c r="C449" s="7" t="s">
        <v>773</v>
      </c>
    </row>
    <row r="450" spans="1:68">
      <c r="A450" s="7" t="s">
        <v>2168</v>
      </c>
      <c r="B450" s="7" t="s">
        <v>1633</v>
      </c>
      <c r="C450" s="7" t="s">
        <v>773</v>
      </c>
    </row>
    <row r="451" spans="1:68">
      <c r="A451" s="7" t="s">
        <v>4217</v>
      </c>
      <c r="B451" s="7" t="s">
        <v>1735</v>
      </c>
      <c r="C451" s="7" t="s">
        <v>773</v>
      </c>
      <c r="AX451">
        <v>0.03</v>
      </c>
      <c r="AY451">
        <v>-0.01</v>
      </c>
    </row>
    <row r="452" spans="1:68">
      <c r="A452" s="7" t="s">
        <v>2165</v>
      </c>
      <c r="B452" s="7" t="s">
        <v>2164</v>
      </c>
      <c r="C452" s="7" t="s">
        <v>773</v>
      </c>
    </row>
    <row r="453" spans="1:68">
      <c r="A453" s="7" t="s">
        <v>2163</v>
      </c>
      <c r="B453" s="7" t="s">
        <v>2162</v>
      </c>
      <c r="C453" s="7" t="s">
        <v>773</v>
      </c>
    </row>
    <row r="454" spans="1:68">
      <c r="A454" s="7" t="s">
        <v>2161</v>
      </c>
      <c r="B454" s="7" t="s">
        <v>1585</v>
      </c>
      <c r="C454" s="7" t="s">
        <v>773</v>
      </c>
    </row>
    <row r="455" spans="1:68">
      <c r="A455" s="7" t="s">
        <v>2156</v>
      </c>
      <c r="B455" s="7" t="s">
        <v>1571</v>
      </c>
      <c r="C455" s="7" t="s">
        <v>773</v>
      </c>
      <c r="AI455">
        <v>5.62</v>
      </c>
      <c r="AM455">
        <v>6.2</v>
      </c>
      <c r="AO455">
        <v>0.12</v>
      </c>
      <c r="AU455">
        <v>33.76</v>
      </c>
      <c r="BG455">
        <v>27.71</v>
      </c>
      <c r="BI455">
        <v>21.92</v>
      </c>
      <c r="BK455">
        <v>13.9</v>
      </c>
      <c r="BO455">
        <v>248.43</v>
      </c>
    </row>
    <row r="456" spans="1:68">
      <c r="A456" s="7" t="s">
        <v>2146</v>
      </c>
      <c r="B456" s="7" t="s">
        <v>2145</v>
      </c>
      <c r="C456" s="7" t="s">
        <v>773</v>
      </c>
    </row>
    <row r="457" spans="1:68">
      <c r="A457" s="7" t="s">
        <v>4216</v>
      </c>
      <c r="B457" s="7" t="s">
        <v>1352</v>
      </c>
      <c r="C457" s="7" t="s">
        <v>773</v>
      </c>
      <c r="V457">
        <v>0</v>
      </c>
      <c r="AA457">
        <v>0</v>
      </c>
      <c r="AD457">
        <v>0</v>
      </c>
      <c r="AE457">
        <v>0</v>
      </c>
      <c r="AF457">
        <v>0</v>
      </c>
      <c r="AI457">
        <v>0</v>
      </c>
      <c r="AK457">
        <v>0</v>
      </c>
      <c r="AM457">
        <v>2.2200000000000002</v>
      </c>
      <c r="AN457">
        <v>0.06</v>
      </c>
      <c r="AQ457">
        <v>0</v>
      </c>
      <c r="AS457">
        <v>0.17</v>
      </c>
      <c r="AT457">
        <v>-34.15</v>
      </c>
      <c r="AU457">
        <v>33.979999999999997</v>
      </c>
      <c r="AW457">
        <v>0.24</v>
      </c>
      <c r="AX457">
        <v>-0.24</v>
      </c>
      <c r="AY457">
        <v>0.1</v>
      </c>
      <c r="AZ457">
        <v>0.04</v>
      </c>
      <c r="BA457">
        <v>0.3</v>
      </c>
      <c r="BB457">
        <v>0.06</v>
      </c>
      <c r="BC457">
        <v>-0.34</v>
      </c>
      <c r="BD457">
        <v>0.02</v>
      </c>
      <c r="BE457">
        <v>0.02</v>
      </c>
      <c r="BF457">
        <v>0.02</v>
      </c>
      <c r="BG457">
        <v>0.03</v>
      </c>
      <c r="BH457">
        <v>0.77</v>
      </c>
      <c r="BI457">
        <v>0.18</v>
      </c>
      <c r="BJ457">
        <v>0.04</v>
      </c>
      <c r="BK457">
        <v>0.77</v>
      </c>
      <c r="BL457">
        <v>3.66</v>
      </c>
      <c r="BM457">
        <v>0.23</v>
      </c>
      <c r="BN457">
        <v>0.01</v>
      </c>
      <c r="BO457">
        <v>1.33</v>
      </c>
      <c r="BP457">
        <v>0.03</v>
      </c>
    </row>
    <row r="458" spans="1:68">
      <c r="A458" s="7" t="s">
        <v>2136</v>
      </c>
      <c r="B458" s="7" t="s">
        <v>408</v>
      </c>
      <c r="C458" s="7" t="s">
        <v>773</v>
      </c>
    </row>
    <row r="459" spans="1:68">
      <c r="A459" s="7" t="s">
        <v>2135</v>
      </c>
      <c r="B459" s="7" t="s">
        <v>2134</v>
      </c>
      <c r="C459" s="7" t="s">
        <v>773</v>
      </c>
    </row>
    <row r="460" spans="1:68">
      <c r="A460" s="7" t="s">
        <v>2133</v>
      </c>
      <c r="B460" s="7" t="s">
        <v>2132</v>
      </c>
      <c r="C460" s="7" t="s">
        <v>773</v>
      </c>
    </row>
    <row r="461" spans="1:68">
      <c r="A461" s="7" t="s">
        <v>2131</v>
      </c>
      <c r="B461" s="7" t="s">
        <v>2130</v>
      </c>
      <c r="C461" s="7" t="s">
        <v>773</v>
      </c>
    </row>
    <row r="462" spans="1:68">
      <c r="A462" s="7" t="s">
        <v>4215</v>
      </c>
      <c r="B462" s="7" t="s">
        <v>1352</v>
      </c>
      <c r="C462" s="7" t="s">
        <v>773</v>
      </c>
    </row>
    <row r="463" spans="1:68">
      <c r="A463" s="7" t="s">
        <v>2115</v>
      </c>
      <c r="B463" s="7" t="s">
        <v>2114</v>
      </c>
      <c r="C463" s="7" t="s">
        <v>773</v>
      </c>
    </row>
    <row r="464" spans="1:68">
      <c r="A464" s="7" t="s">
        <v>2113</v>
      </c>
      <c r="B464" s="7" t="s">
        <v>2112</v>
      </c>
      <c r="C464" s="7" t="s">
        <v>773</v>
      </c>
    </row>
    <row r="465" spans="1:69">
      <c r="A465" s="7" t="s">
        <v>2111</v>
      </c>
      <c r="B465" s="7" t="s">
        <v>2110</v>
      </c>
      <c r="C465" s="7" t="s">
        <v>773</v>
      </c>
    </row>
    <row r="466" spans="1:69">
      <c r="A466" s="7" t="s">
        <v>4214</v>
      </c>
      <c r="B466" s="7" t="s">
        <v>1352</v>
      </c>
      <c r="C466" s="7" t="s">
        <v>773</v>
      </c>
    </row>
    <row r="467" spans="1:69">
      <c r="A467" s="7" t="s">
        <v>2103</v>
      </c>
      <c r="B467" s="7" t="s">
        <v>2102</v>
      </c>
      <c r="C467" s="7" t="s">
        <v>773</v>
      </c>
    </row>
    <row r="468" spans="1:69">
      <c r="A468" s="7" t="s">
        <v>2101</v>
      </c>
      <c r="B468" s="7" t="s">
        <v>2100</v>
      </c>
      <c r="C468" s="7" t="s">
        <v>773</v>
      </c>
    </row>
    <row r="469" spans="1:69">
      <c r="A469" s="7" t="s">
        <v>2099</v>
      </c>
      <c r="B469" s="7" t="s">
        <v>2098</v>
      </c>
      <c r="C469" s="7" t="s">
        <v>773</v>
      </c>
    </row>
    <row r="470" spans="1:69">
      <c r="A470" s="7" t="s">
        <v>4213</v>
      </c>
      <c r="B470" s="7" t="s">
        <v>1352</v>
      </c>
      <c r="C470" s="7" t="s">
        <v>773</v>
      </c>
    </row>
    <row r="471" spans="1:69">
      <c r="A471" s="7" t="s">
        <v>2092</v>
      </c>
      <c r="B471" s="7" t="s">
        <v>1696</v>
      </c>
      <c r="C471" s="7" t="s">
        <v>773</v>
      </c>
    </row>
    <row r="472" spans="1:69">
      <c r="A472" s="7" t="s">
        <v>2091</v>
      </c>
      <c r="B472" s="7" t="s">
        <v>382</v>
      </c>
      <c r="C472" s="7" t="s">
        <v>773</v>
      </c>
      <c r="V472">
        <v>1.62</v>
      </c>
      <c r="W472">
        <v>3.87</v>
      </c>
      <c r="X472">
        <v>4.66</v>
      </c>
      <c r="Y472">
        <v>16.82</v>
      </c>
      <c r="Z472">
        <v>5.35</v>
      </c>
      <c r="AA472">
        <v>6.92</v>
      </c>
      <c r="AB472">
        <v>5.82</v>
      </c>
      <c r="AC472">
        <v>7.62</v>
      </c>
      <c r="AD472">
        <v>-12.96</v>
      </c>
      <c r="AE472">
        <v>-17.46</v>
      </c>
      <c r="AF472">
        <v>-13.98</v>
      </c>
      <c r="AG472">
        <v>-12.2</v>
      </c>
      <c r="AH472">
        <v>-2.7</v>
      </c>
      <c r="AI472">
        <v>-2.34</v>
      </c>
      <c r="AJ472">
        <v>-0.8</v>
      </c>
      <c r="AK472">
        <v>5.37</v>
      </c>
      <c r="AL472">
        <v>5.17</v>
      </c>
      <c r="AM472">
        <v>0.56999999999999995</v>
      </c>
      <c r="AN472">
        <v>16.920000000000002</v>
      </c>
      <c r="AO472">
        <v>42.33</v>
      </c>
      <c r="AP472">
        <v>57.56</v>
      </c>
      <c r="AQ472">
        <v>35.28</v>
      </c>
      <c r="AR472">
        <v>22.91</v>
      </c>
      <c r="AS472">
        <v>18.38</v>
      </c>
      <c r="AT472">
        <v>17.399999999999999</v>
      </c>
      <c r="AU472">
        <v>-21.29</v>
      </c>
      <c r="AV472">
        <v>14.15</v>
      </c>
      <c r="AW472">
        <v>16.97</v>
      </c>
      <c r="AX472">
        <v>11.93</v>
      </c>
      <c r="AY472">
        <v>26.48</v>
      </c>
      <c r="AZ472">
        <v>-1.88</v>
      </c>
      <c r="BA472">
        <v>0.34</v>
      </c>
      <c r="BB472">
        <v>8.2799999999999994</v>
      </c>
      <c r="BC472">
        <v>6.54</v>
      </c>
      <c r="BD472">
        <v>9.49</v>
      </c>
      <c r="BE472">
        <v>16.91</v>
      </c>
      <c r="BF472">
        <v>11.61</v>
      </c>
      <c r="BG472">
        <v>-19.260000000000002</v>
      </c>
      <c r="BH472">
        <v>-35.81</v>
      </c>
      <c r="BI472">
        <v>-82.3</v>
      </c>
      <c r="BJ472">
        <v>-53.92</v>
      </c>
      <c r="BK472">
        <v>-56.7</v>
      </c>
      <c r="BL472">
        <v>-74.12</v>
      </c>
      <c r="BM472">
        <v>-74.400000000000006</v>
      </c>
      <c r="BN472">
        <v>-63.3</v>
      </c>
      <c r="BO472">
        <v>-277.35000000000002</v>
      </c>
      <c r="BP472">
        <v>-42.55</v>
      </c>
      <c r="BQ472">
        <v>9.92</v>
      </c>
    </row>
    <row r="473" spans="1:69">
      <c r="A473" s="7" t="s">
        <v>2090</v>
      </c>
      <c r="B473" s="7" t="s">
        <v>379</v>
      </c>
      <c r="C473" s="7" t="s">
        <v>773</v>
      </c>
      <c r="V473">
        <v>0</v>
      </c>
      <c r="W473">
        <v>4.63</v>
      </c>
      <c r="Y473">
        <v>0.72</v>
      </c>
      <c r="Z473">
        <v>1.62</v>
      </c>
      <c r="AA473">
        <v>1.79</v>
      </c>
      <c r="AB473">
        <v>1.23</v>
      </c>
      <c r="AC473">
        <v>3.9</v>
      </c>
      <c r="AD473">
        <v>-0.65</v>
      </c>
      <c r="AE473">
        <v>-0.16</v>
      </c>
      <c r="AG473">
        <v>8.57</v>
      </c>
      <c r="AI473">
        <v>-2.96</v>
      </c>
      <c r="AK473">
        <v>1.0900000000000001</v>
      </c>
      <c r="AM473">
        <v>0.57999999999999996</v>
      </c>
      <c r="AN473">
        <v>2.76</v>
      </c>
      <c r="AO473">
        <v>1.31</v>
      </c>
      <c r="AP473">
        <v>3.6</v>
      </c>
      <c r="AQ473">
        <v>-3.76</v>
      </c>
      <c r="AR473">
        <v>3.73</v>
      </c>
      <c r="AS473">
        <v>2.94</v>
      </c>
      <c r="AT473">
        <v>2.81</v>
      </c>
      <c r="AU473">
        <v>-13.98</v>
      </c>
      <c r="AV473">
        <v>1.33</v>
      </c>
      <c r="AW473">
        <v>1.6</v>
      </c>
      <c r="AX473">
        <v>1.1200000000000001</v>
      </c>
      <c r="AY473">
        <v>-1.1200000000000001</v>
      </c>
      <c r="AZ473">
        <v>0.02</v>
      </c>
      <c r="BA473">
        <v>1.53</v>
      </c>
      <c r="BB473">
        <v>1.83</v>
      </c>
      <c r="BC473">
        <v>-16.760000000000002</v>
      </c>
      <c r="BD473">
        <v>2.0299999999999998</v>
      </c>
      <c r="BE473">
        <v>3.65</v>
      </c>
      <c r="BF473">
        <v>2.5</v>
      </c>
      <c r="BG473">
        <v>-20.32</v>
      </c>
      <c r="BH473">
        <v>-7.07</v>
      </c>
      <c r="BI473">
        <v>-18.04</v>
      </c>
      <c r="BJ473">
        <v>-11.46</v>
      </c>
      <c r="BK473">
        <v>-25.61</v>
      </c>
      <c r="BL473">
        <v>-14.43</v>
      </c>
      <c r="BM473">
        <v>40.26</v>
      </c>
      <c r="BO473">
        <v>-7.83</v>
      </c>
      <c r="BP473">
        <v>-4.21</v>
      </c>
      <c r="BQ473">
        <v>11.74</v>
      </c>
    </row>
    <row r="474" spans="1:69">
      <c r="A474" s="7" t="s">
        <v>2089</v>
      </c>
      <c r="B474" s="7" t="s">
        <v>2088</v>
      </c>
      <c r="C474" s="7" t="s">
        <v>773</v>
      </c>
    </row>
    <row r="475" spans="1:69">
      <c r="A475" s="7" t="s">
        <v>2087</v>
      </c>
      <c r="B475" s="7" t="s">
        <v>2086</v>
      </c>
      <c r="C475" s="7" t="s">
        <v>773</v>
      </c>
    </row>
    <row r="476" spans="1:69">
      <c r="A476" s="7" t="s">
        <v>2085</v>
      </c>
      <c r="B476" s="7" t="s">
        <v>372</v>
      </c>
      <c r="C476" s="7" t="s">
        <v>773</v>
      </c>
      <c r="V476">
        <v>1.62</v>
      </c>
      <c r="W476">
        <v>-0.76</v>
      </c>
      <c r="X476">
        <v>4.66</v>
      </c>
      <c r="Y476">
        <v>16.100000000000001</v>
      </c>
      <c r="Z476">
        <v>3.73</v>
      </c>
      <c r="AA476">
        <v>5.12</v>
      </c>
      <c r="AB476">
        <v>4.5999999999999996</v>
      </c>
      <c r="AC476">
        <v>3.72</v>
      </c>
      <c r="AD476">
        <v>-12.31</v>
      </c>
      <c r="AE476">
        <v>-17.3</v>
      </c>
      <c r="AF476">
        <v>-13.98</v>
      </c>
      <c r="AG476">
        <v>-20.77</v>
      </c>
      <c r="AH476">
        <v>-2.7</v>
      </c>
      <c r="AI476">
        <v>0.62</v>
      </c>
      <c r="AJ476">
        <v>-0.8</v>
      </c>
      <c r="AK476">
        <v>4.28</v>
      </c>
      <c r="AL476">
        <v>5.17</v>
      </c>
      <c r="AM476">
        <v>-0.02</v>
      </c>
      <c r="AN476">
        <v>14.16</v>
      </c>
      <c r="AO476">
        <v>41.02</v>
      </c>
      <c r="AP476">
        <v>53.96</v>
      </c>
      <c r="AQ476">
        <v>39.04</v>
      </c>
      <c r="AR476">
        <v>19.170000000000002</v>
      </c>
      <c r="AS476">
        <v>15.44</v>
      </c>
      <c r="AT476">
        <v>14.59</v>
      </c>
      <c r="AU476">
        <v>-7.31</v>
      </c>
      <c r="AV476">
        <v>12.82</v>
      </c>
      <c r="AW476">
        <v>15.38</v>
      </c>
      <c r="AX476">
        <v>10.81</v>
      </c>
      <c r="AY476">
        <v>27.6</v>
      </c>
      <c r="AZ476">
        <v>-1.91</v>
      </c>
      <c r="BA476">
        <v>-1.2</v>
      </c>
      <c r="BB476">
        <v>6.46</v>
      </c>
      <c r="BC476">
        <v>23.3</v>
      </c>
      <c r="BD476">
        <v>7.47</v>
      </c>
      <c r="BE476">
        <v>13.26</v>
      </c>
      <c r="BF476">
        <v>9.11</v>
      </c>
      <c r="BG476">
        <v>1.05</v>
      </c>
      <c r="BH476">
        <v>-28.74</v>
      </c>
      <c r="BI476">
        <v>-64.260000000000005</v>
      </c>
      <c r="BJ476">
        <v>-42.46</v>
      </c>
      <c r="BK476">
        <v>-31.09</v>
      </c>
      <c r="BL476">
        <v>-59.69</v>
      </c>
      <c r="BM476">
        <v>-114.65</v>
      </c>
      <c r="BN476">
        <v>-63.3</v>
      </c>
      <c r="BO476">
        <v>-269.52999999999997</v>
      </c>
      <c r="BP476">
        <v>-38.33</v>
      </c>
      <c r="BQ476">
        <v>-1.82</v>
      </c>
    </row>
    <row r="477" spans="1:69">
      <c r="A477" s="7" t="s">
        <v>2084</v>
      </c>
      <c r="B477" s="7" t="s">
        <v>2083</v>
      </c>
      <c r="C477" s="7" t="s">
        <v>773</v>
      </c>
    </row>
    <row r="478" spans="1:69">
      <c r="A478" s="7" t="s">
        <v>2082</v>
      </c>
      <c r="B478" s="7" t="s">
        <v>2081</v>
      </c>
      <c r="C478" s="7" t="s">
        <v>773</v>
      </c>
    </row>
    <row r="479" spans="1:69">
      <c r="A479" s="7" t="s">
        <v>2080</v>
      </c>
      <c r="B479" s="7" t="s">
        <v>469</v>
      </c>
      <c r="C479" s="7" t="s">
        <v>773</v>
      </c>
      <c r="V479">
        <v>1.62</v>
      </c>
      <c r="W479">
        <v>-0.76</v>
      </c>
      <c r="X479">
        <v>4.66</v>
      </c>
      <c r="Y479">
        <v>16.100000000000001</v>
      </c>
      <c r="Z479">
        <v>3.73</v>
      </c>
      <c r="AA479">
        <v>5.12</v>
      </c>
      <c r="AB479">
        <v>4.5999999999999996</v>
      </c>
      <c r="AC479">
        <v>3.72</v>
      </c>
      <c r="AD479">
        <v>-12.31</v>
      </c>
      <c r="AE479">
        <v>-17.3</v>
      </c>
      <c r="AF479">
        <v>-13.98</v>
      </c>
      <c r="AG479">
        <v>-20.77</v>
      </c>
      <c r="AH479">
        <v>-2.7</v>
      </c>
      <c r="AI479">
        <v>0.62</v>
      </c>
      <c r="AJ479">
        <v>-0.8</v>
      </c>
      <c r="AK479">
        <v>4.28</v>
      </c>
      <c r="AL479">
        <v>5.17</v>
      </c>
      <c r="AM479">
        <v>-0.02</v>
      </c>
      <c r="AN479">
        <v>14.16</v>
      </c>
      <c r="AO479">
        <v>41.02</v>
      </c>
      <c r="AP479">
        <v>53.96</v>
      </c>
      <c r="AQ479">
        <v>39.04</v>
      </c>
      <c r="AR479">
        <v>19.170000000000002</v>
      </c>
      <c r="AS479">
        <v>15.44</v>
      </c>
      <c r="AT479">
        <v>14.59</v>
      </c>
      <c r="AU479">
        <v>-7.31</v>
      </c>
      <c r="AV479">
        <v>12.82</v>
      </c>
      <c r="AW479">
        <v>15.38</v>
      </c>
      <c r="AX479">
        <v>10.81</v>
      </c>
      <c r="AY479">
        <v>27.6</v>
      </c>
      <c r="AZ479">
        <v>-1.91</v>
      </c>
      <c r="BA479">
        <v>-1.2</v>
      </c>
      <c r="BB479">
        <v>6.46</v>
      </c>
      <c r="BC479">
        <v>23.3</v>
      </c>
      <c r="BD479">
        <v>7.47</v>
      </c>
      <c r="BE479">
        <v>13.26</v>
      </c>
      <c r="BF479">
        <v>9.11</v>
      </c>
      <c r="BG479">
        <v>1.05</v>
      </c>
      <c r="BH479">
        <v>-28.74</v>
      </c>
      <c r="BI479">
        <v>-64.260000000000005</v>
      </c>
      <c r="BJ479">
        <v>-42.46</v>
      </c>
      <c r="BK479">
        <v>-31.09</v>
      </c>
      <c r="BL479">
        <v>-59.69</v>
      </c>
      <c r="BM479">
        <v>-114.65</v>
      </c>
      <c r="BN479">
        <v>-63.3</v>
      </c>
      <c r="BO479">
        <v>-269.52999999999997</v>
      </c>
      <c r="BP479">
        <v>-38.33</v>
      </c>
      <c r="BQ479">
        <v>-1.82</v>
      </c>
    </row>
    <row r="480" spans="1:69">
      <c r="A480" s="7" t="s">
        <v>2079</v>
      </c>
      <c r="B480" s="7" t="s">
        <v>362</v>
      </c>
      <c r="C480" s="7" t="s">
        <v>773</v>
      </c>
      <c r="V480">
        <v>1.62</v>
      </c>
      <c r="W480">
        <v>-0.76</v>
      </c>
      <c r="X480">
        <v>4.66</v>
      </c>
      <c r="Y480">
        <v>16.100000000000001</v>
      </c>
      <c r="Z480">
        <v>3.73</v>
      </c>
      <c r="AA480">
        <v>5.12</v>
      </c>
      <c r="AB480">
        <v>4.5999999999999996</v>
      </c>
      <c r="AC480">
        <v>3.72</v>
      </c>
      <c r="AD480">
        <v>-12.31</v>
      </c>
      <c r="AE480">
        <v>-17.3</v>
      </c>
      <c r="AF480">
        <v>-13.98</v>
      </c>
      <c r="AG480">
        <v>-20.77</v>
      </c>
      <c r="AH480">
        <v>-2.7</v>
      </c>
      <c r="AI480">
        <v>0.62</v>
      </c>
      <c r="AJ480">
        <v>-0.8</v>
      </c>
      <c r="AK480">
        <v>4.28</v>
      </c>
      <c r="AL480">
        <v>5.17</v>
      </c>
      <c r="AM480">
        <v>-0.02</v>
      </c>
      <c r="AN480">
        <v>14.16</v>
      </c>
      <c r="AO480">
        <v>41.02</v>
      </c>
      <c r="AP480">
        <v>53.96</v>
      </c>
      <c r="AQ480">
        <v>39.04</v>
      </c>
      <c r="AR480">
        <v>19.170000000000002</v>
      </c>
      <c r="AS480">
        <v>15.44</v>
      </c>
      <c r="AT480">
        <v>14.59</v>
      </c>
      <c r="AU480">
        <v>-7.31</v>
      </c>
      <c r="AV480">
        <v>12.82</v>
      </c>
      <c r="AW480">
        <v>15.38</v>
      </c>
      <c r="AX480">
        <v>10.81</v>
      </c>
      <c r="AY480">
        <v>27.6</v>
      </c>
      <c r="AZ480">
        <v>-1.91</v>
      </c>
      <c r="BA480">
        <v>-1.2</v>
      </c>
      <c r="BB480">
        <v>6.46</v>
      </c>
      <c r="BC480">
        <v>23.3</v>
      </c>
      <c r="BD480">
        <v>7.47</v>
      </c>
      <c r="BE480">
        <v>13.26</v>
      </c>
      <c r="BF480">
        <v>9.11</v>
      </c>
      <c r="BG480">
        <v>1.05</v>
      </c>
      <c r="BH480">
        <v>-28.74</v>
      </c>
      <c r="BI480">
        <v>-64.260000000000005</v>
      </c>
      <c r="BJ480">
        <v>-42.46</v>
      </c>
      <c r="BK480">
        <v>-31.09</v>
      </c>
      <c r="BL480">
        <v>-59.69</v>
      </c>
      <c r="BM480">
        <v>-114.65</v>
      </c>
      <c r="BN480">
        <v>-63.3</v>
      </c>
      <c r="BO480">
        <v>-269.52999999999997</v>
      </c>
      <c r="BP480">
        <v>-38.33</v>
      </c>
      <c r="BQ480">
        <v>-1.82</v>
      </c>
    </row>
    <row r="481" spans="1:69">
      <c r="A481" s="7" t="s">
        <v>2076</v>
      </c>
      <c r="B481" s="7" t="s">
        <v>367</v>
      </c>
      <c r="C481" s="7" t="s">
        <v>773</v>
      </c>
    </row>
    <row r="482" spans="1:69">
      <c r="A482" s="7" t="s">
        <v>2071</v>
      </c>
      <c r="B482" s="7" t="s">
        <v>2070</v>
      </c>
      <c r="C482" s="7" t="s">
        <v>773</v>
      </c>
    </row>
    <row r="483" spans="1:69">
      <c r="A483" s="7" t="s">
        <v>2069</v>
      </c>
      <c r="B483" s="7" t="s">
        <v>2068</v>
      </c>
      <c r="C483" s="7" t="s">
        <v>773</v>
      </c>
      <c r="W483">
        <v>0.38</v>
      </c>
      <c r="Y483">
        <v>-0.8</v>
      </c>
      <c r="Z483">
        <v>0.01</v>
      </c>
      <c r="AA483">
        <v>0.37</v>
      </c>
      <c r="AC483">
        <v>-0.77</v>
      </c>
      <c r="AE483">
        <v>-0.36</v>
      </c>
      <c r="AI483">
        <v>-0.16</v>
      </c>
      <c r="AM483">
        <v>-2.23</v>
      </c>
      <c r="AQ483">
        <v>-0.35</v>
      </c>
      <c r="AU483">
        <v>-0.32</v>
      </c>
      <c r="AY483">
        <v>-1.27</v>
      </c>
      <c r="BC483">
        <v>1.79</v>
      </c>
      <c r="BG483">
        <v>1.36</v>
      </c>
      <c r="BH483">
        <v>-0.6</v>
      </c>
      <c r="BI483">
        <v>0.77</v>
      </c>
      <c r="BJ483">
        <v>-0.09</v>
      </c>
      <c r="BK483">
        <v>-0.42</v>
      </c>
      <c r="BM483">
        <v>-0.08</v>
      </c>
      <c r="BO483">
        <v>-7.25</v>
      </c>
      <c r="BP483">
        <v>-0.99</v>
      </c>
      <c r="BQ483">
        <v>-1.65</v>
      </c>
    </row>
    <row r="484" spans="1:69">
      <c r="A484" s="7" t="s">
        <v>2067</v>
      </c>
      <c r="B484" s="7" t="s">
        <v>1724</v>
      </c>
      <c r="C484" s="7" t="s">
        <v>773</v>
      </c>
    </row>
    <row r="485" spans="1:69">
      <c r="A485" s="7" t="s">
        <v>2066</v>
      </c>
      <c r="B485" s="7" t="s">
        <v>1809</v>
      </c>
      <c r="C485" s="7" t="s">
        <v>773</v>
      </c>
    </row>
    <row r="486" spans="1:69">
      <c r="A486" s="7" t="s">
        <v>2065</v>
      </c>
      <c r="B486" s="7" t="s">
        <v>1807</v>
      </c>
      <c r="C486" s="7" t="s">
        <v>773</v>
      </c>
    </row>
    <row r="487" spans="1:69">
      <c r="A487" s="7" t="s">
        <v>2064</v>
      </c>
      <c r="B487" s="7" t="s">
        <v>1722</v>
      </c>
      <c r="C487" s="7" t="s">
        <v>773</v>
      </c>
    </row>
    <row r="488" spans="1:69">
      <c r="A488" s="7" t="s">
        <v>2063</v>
      </c>
      <c r="B488" s="7" t="s">
        <v>1720</v>
      </c>
      <c r="C488" s="7" t="s">
        <v>773</v>
      </c>
    </row>
    <row r="489" spans="1:69">
      <c r="A489" s="7" t="s">
        <v>2062</v>
      </c>
      <c r="B489" s="7" t="s">
        <v>1803</v>
      </c>
      <c r="C489" s="7" t="s">
        <v>773</v>
      </c>
    </row>
    <row r="490" spans="1:69">
      <c r="A490" s="7" t="s">
        <v>2061</v>
      </c>
      <c r="B490" s="7" t="s">
        <v>2060</v>
      </c>
      <c r="C490" s="7" t="s">
        <v>773</v>
      </c>
    </row>
    <row r="491" spans="1:69">
      <c r="A491" s="7" t="s">
        <v>2057</v>
      </c>
      <c r="B491" s="7" t="s">
        <v>1708</v>
      </c>
      <c r="C491" s="7" t="s">
        <v>773</v>
      </c>
    </row>
    <row r="492" spans="1:69">
      <c r="A492" s="7" t="s">
        <v>2052</v>
      </c>
      <c r="B492" s="7" t="s">
        <v>1975</v>
      </c>
      <c r="C492" s="7" t="s">
        <v>773</v>
      </c>
    </row>
    <row r="493" spans="1:69">
      <c r="A493" s="7" t="s">
        <v>2050</v>
      </c>
      <c r="B493" s="7" t="s">
        <v>2049</v>
      </c>
      <c r="C493" s="7" t="s">
        <v>773</v>
      </c>
    </row>
    <row r="494" spans="1:69">
      <c r="A494" s="7" t="s">
        <v>4212</v>
      </c>
      <c r="B494" s="7" t="s">
        <v>1696</v>
      </c>
      <c r="C494" s="7" t="s">
        <v>773</v>
      </c>
      <c r="V494">
        <v>0</v>
      </c>
      <c r="W494">
        <v>0.38</v>
      </c>
      <c r="Y494">
        <v>-0.8</v>
      </c>
      <c r="Z494">
        <v>0.01</v>
      </c>
      <c r="AA494">
        <v>0.37</v>
      </c>
      <c r="AC494">
        <v>-0.77</v>
      </c>
      <c r="AE494">
        <v>-0.36</v>
      </c>
      <c r="AI494">
        <v>-0.16</v>
      </c>
      <c r="AM494">
        <v>-2.23</v>
      </c>
      <c r="AQ494">
        <v>-0.35</v>
      </c>
      <c r="AU494">
        <v>-0.32</v>
      </c>
      <c r="AY494">
        <v>-1.27</v>
      </c>
      <c r="BC494">
        <v>1.79</v>
      </c>
      <c r="BG494">
        <v>1.36</v>
      </c>
      <c r="BH494">
        <v>-0.6</v>
      </c>
      <c r="BI494">
        <v>0.77</v>
      </c>
      <c r="BJ494">
        <v>-0.09</v>
      </c>
      <c r="BK494">
        <v>-0.42</v>
      </c>
      <c r="BM494">
        <v>-0.08</v>
      </c>
      <c r="BO494">
        <v>-7.25</v>
      </c>
      <c r="BP494">
        <v>-0.99</v>
      </c>
      <c r="BQ494">
        <v>-1.65</v>
      </c>
    </row>
    <row r="495" spans="1:69">
      <c r="A495" s="7" t="s">
        <v>2048</v>
      </c>
      <c r="B495" s="7" t="s">
        <v>2047</v>
      </c>
      <c r="C495" s="7" t="s">
        <v>773</v>
      </c>
      <c r="V495">
        <v>1.62</v>
      </c>
      <c r="W495">
        <v>-0.38</v>
      </c>
      <c r="X495">
        <v>4.66</v>
      </c>
      <c r="Y495">
        <v>15.3</v>
      </c>
      <c r="Z495">
        <v>3.74</v>
      </c>
      <c r="AA495">
        <v>5.5</v>
      </c>
      <c r="AB495">
        <v>4.5999999999999996</v>
      </c>
      <c r="AC495">
        <v>2.95</v>
      </c>
      <c r="AD495">
        <v>-12.31</v>
      </c>
      <c r="AE495">
        <v>-17.649999999999999</v>
      </c>
      <c r="AF495">
        <v>-13.98</v>
      </c>
      <c r="AG495">
        <v>-20.77</v>
      </c>
      <c r="AH495">
        <v>-2.7</v>
      </c>
      <c r="AI495">
        <v>0.45</v>
      </c>
      <c r="AJ495">
        <v>-0.8</v>
      </c>
      <c r="AK495">
        <v>4.28</v>
      </c>
      <c r="AL495">
        <v>5.17</v>
      </c>
      <c r="AM495">
        <v>-2.25</v>
      </c>
      <c r="AN495">
        <v>14.16</v>
      </c>
      <c r="AO495">
        <v>41.02</v>
      </c>
      <c r="AP495">
        <v>53.96</v>
      </c>
      <c r="AQ495">
        <v>38.69</v>
      </c>
      <c r="AR495">
        <v>19.170000000000002</v>
      </c>
      <c r="AS495">
        <v>15.44</v>
      </c>
      <c r="AT495">
        <v>14.59</v>
      </c>
      <c r="AU495">
        <v>-7.63</v>
      </c>
      <c r="AV495">
        <v>12.82</v>
      </c>
      <c r="AW495">
        <v>15.38</v>
      </c>
      <c r="AX495">
        <v>10.81</v>
      </c>
      <c r="AY495">
        <v>26.33</v>
      </c>
      <c r="AZ495">
        <v>-1.91</v>
      </c>
      <c r="BA495">
        <v>-1.2</v>
      </c>
      <c r="BB495">
        <v>6.46</v>
      </c>
      <c r="BC495">
        <v>25.09</v>
      </c>
      <c r="BD495">
        <v>7.47</v>
      </c>
      <c r="BE495">
        <v>13.26</v>
      </c>
      <c r="BF495">
        <v>9.11</v>
      </c>
      <c r="BG495">
        <v>2.42</v>
      </c>
      <c r="BH495">
        <v>-29.33</v>
      </c>
      <c r="BI495">
        <v>-63.49</v>
      </c>
      <c r="BJ495">
        <v>-42.55</v>
      </c>
      <c r="BK495">
        <v>-31.51</v>
      </c>
      <c r="BL495">
        <v>-59.69</v>
      </c>
      <c r="BM495">
        <v>-114.73</v>
      </c>
      <c r="BN495">
        <v>-63.3</v>
      </c>
      <c r="BO495">
        <v>-276.77999999999997</v>
      </c>
      <c r="BP495">
        <v>-39.32</v>
      </c>
      <c r="BQ495">
        <v>-3.47</v>
      </c>
    </row>
    <row r="496" spans="1:69">
      <c r="A496" s="7" t="s">
        <v>2046</v>
      </c>
      <c r="B496" s="7" t="s">
        <v>2045</v>
      </c>
      <c r="C496" s="7" t="s">
        <v>773</v>
      </c>
      <c r="V496">
        <v>1.62</v>
      </c>
      <c r="W496">
        <v>-0.38</v>
      </c>
      <c r="X496">
        <v>4.66</v>
      </c>
      <c r="Y496">
        <v>15.3</v>
      </c>
      <c r="Z496">
        <v>3.74</v>
      </c>
      <c r="AA496">
        <v>5.5</v>
      </c>
      <c r="AB496">
        <v>4.5999999999999996</v>
      </c>
      <c r="AC496">
        <v>2.95</v>
      </c>
      <c r="AD496">
        <v>-12.31</v>
      </c>
      <c r="AE496">
        <v>-17.649999999999999</v>
      </c>
      <c r="AF496">
        <v>-13.98</v>
      </c>
      <c r="AG496">
        <v>-20.77</v>
      </c>
      <c r="AH496">
        <v>-2.7</v>
      </c>
      <c r="AI496">
        <v>0.45</v>
      </c>
      <c r="AJ496">
        <v>-0.8</v>
      </c>
      <c r="AK496">
        <v>4.28</v>
      </c>
      <c r="AL496">
        <v>5.17</v>
      </c>
      <c r="AM496">
        <v>-2.25</v>
      </c>
      <c r="AN496">
        <v>14.16</v>
      </c>
      <c r="AO496">
        <v>41.02</v>
      </c>
      <c r="AP496">
        <v>53.96</v>
      </c>
      <c r="AQ496">
        <v>38.69</v>
      </c>
      <c r="AR496">
        <v>19.170000000000002</v>
      </c>
      <c r="AS496">
        <v>15.44</v>
      </c>
      <c r="AT496">
        <v>14.59</v>
      </c>
      <c r="AU496">
        <v>-7.63</v>
      </c>
      <c r="AV496">
        <v>12.82</v>
      </c>
      <c r="AW496">
        <v>15.38</v>
      </c>
      <c r="AX496">
        <v>10.81</v>
      </c>
      <c r="AY496">
        <v>26.33</v>
      </c>
      <c r="AZ496">
        <v>-1.91</v>
      </c>
      <c r="BA496">
        <v>-1.2</v>
      </c>
      <c r="BB496">
        <v>6.46</v>
      </c>
      <c r="BC496">
        <v>25.09</v>
      </c>
      <c r="BD496">
        <v>7.47</v>
      </c>
      <c r="BE496">
        <v>13.26</v>
      </c>
      <c r="BF496">
        <v>9.11</v>
      </c>
      <c r="BG496">
        <v>2.42</v>
      </c>
      <c r="BH496">
        <v>-29.33</v>
      </c>
      <c r="BI496">
        <v>-63.49</v>
      </c>
      <c r="BJ496">
        <v>-42.55</v>
      </c>
      <c r="BK496">
        <v>-31.51</v>
      </c>
      <c r="BL496">
        <v>-59.69</v>
      </c>
      <c r="BM496">
        <v>-114.73</v>
      </c>
      <c r="BN496">
        <v>-63.3</v>
      </c>
      <c r="BO496">
        <v>-276.77999999999997</v>
      </c>
      <c r="BP496">
        <v>-39.32</v>
      </c>
      <c r="BQ496">
        <v>-3.47</v>
      </c>
    </row>
    <row r="497" spans="1:69">
      <c r="A497" s="7" t="s">
        <v>2044</v>
      </c>
      <c r="B497" s="7" t="s">
        <v>2043</v>
      </c>
      <c r="C497" s="7" t="s">
        <v>773</v>
      </c>
    </row>
    <row r="498" spans="1:69">
      <c r="A498" s="7" t="s">
        <v>2042</v>
      </c>
      <c r="B498" s="7" t="s">
        <v>2041</v>
      </c>
      <c r="C498" s="7" t="s">
        <v>2026</v>
      </c>
    </row>
    <row r="499" spans="1:69">
      <c r="A499" s="7" t="s">
        <v>2040</v>
      </c>
      <c r="B499" s="7" t="s">
        <v>2039</v>
      </c>
      <c r="C499" s="7" t="s">
        <v>2026</v>
      </c>
      <c r="X499">
        <v>119</v>
      </c>
      <c r="AB499">
        <v>26</v>
      </c>
      <c r="AF499">
        <v>-80</v>
      </c>
      <c r="AJ499">
        <v>-5</v>
      </c>
      <c r="AN499">
        <v>81</v>
      </c>
      <c r="AR499">
        <v>109</v>
      </c>
      <c r="AV499">
        <v>73</v>
      </c>
      <c r="AZ499">
        <v>-11</v>
      </c>
      <c r="BD499">
        <v>28</v>
      </c>
      <c r="BH499">
        <v>-70</v>
      </c>
      <c r="BL499">
        <v>-146</v>
      </c>
      <c r="BP499">
        <v>-90</v>
      </c>
    </row>
    <row r="500" spans="1:69">
      <c r="A500" s="7" t="s">
        <v>2038</v>
      </c>
      <c r="B500" s="7" t="s">
        <v>2037</v>
      </c>
      <c r="C500" s="7" t="s">
        <v>2026</v>
      </c>
    </row>
    <row r="501" spans="1:69">
      <c r="A501" s="7" t="s">
        <v>2036</v>
      </c>
      <c r="B501" s="7" t="s">
        <v>2035</v>
      </c>
      <c r="C501" s="7" t="s">
        <v>2026</v>
      </c>
    </row>
    <row r="502" spans="1:69">
      <c r="A502" s="7" t="s">
        <v>2034</v>
      </c>
      <c r="B502" s="7" t="s">
        <v>2033</v>
      </c>
      <c r="C502" s="7" t="s">
        <v>2026</v>
      </c>
    </row>
    <row r="503" spans="1:69">
      <c r="A503" s="7" t="s">
        <v>2032</v>
      </c>
      <c r="B503" s="7" t="s">
        <v>2031</v>
      </c>
      <c r="C503" s="7" t="s">
        <v>2026</v>
      </c>
    </row>
    <row r="504" spans="1:69">
      <c r="A504" s="7" t="s">
        <v>2030</v>
      </c>
      <c r="B504" s="7" t="s">
        <v>2029</v>
      </c>
      <c r="C504" s="7" t="s">
        <v>2026</v>
      </c>
    </row>
    <row r="505" spans="1:69">
      <c r="A505" s="7" t="s">
        <v>2028</v>
      </c>
      <c r="B505" s="7" t="s">
        <v>2027</v>
      </c>
      <c r="C505" s="7" t="s">
        <v>2026</v>
      </c>
    </row>
    <row r="506" spans="1:69">
      <c r="A506" s="7" t="s">
        <v>4211</v>
      </c>
      <c r="B506" s="7" t="s">
        <v>4210</v>
      </c>
      <c r="C506" s="7" t="s">
        <v>773</v>
      </c>
      <c r="G506">
        <v>0</v>
      </c>
      <c r="K506">
        <v>0</v>
      </c>
      <c r="O506">
        <v>0</v>
      </c>
      <c r="S506">
        <v>0</v>
      </c>
      <c r="U506">
        <v>0</v>
      </c>
      <c r="V506">
        <v>46.87</v>
      </c>
      <c r="W506">
        <v>38.92</v>
      </c>
      <c r="X506">
        <v>7.41</v>
      </c>
      <c r="Y506">
        <v>92.37</v>
      </c>
      <c r="Z506">
        <v>-66.209999999999994</v>
      </c>
      <c r="AA506">
        <v>149.1</v>
      </c>
      <c r="AB506">
        <v>6.53</v>
      </c>
      <c r="AC506">
        <v>64.75</v>
      </c>
      <c r="AD506">
        <v>-69.239999999999995</v>
      </c>
      <c r="AE506">
        <v>87.62</v>
      </c>
      <c r="AF506">
        <v>-13.77</v>
      </c>
      <c r="AG506">
        <v>28.65</v>
      </c>
      <c r="AH506">
        <v>-43.27</v>
      </c>
      <c r="AI506">
        <v>73.64</v>
      </c>
      <c r="AJ506">
        <v>-0.9</v>
      </c>
      <c r="AK506">
        <v>37.25</v>
      </c>
      <c r="AL506">
        <v>-25.89</v>
      </c>
      <c r="AM506">
        <v>69.27</v>
      </c>
      <c r="AN506">
        <v>18.07</v>
      </c>
      <c r="AO506">
        <v>87.61</v>
      </c>
      <c r="AP506">
        <v>16.82</v>
      </c>
      <c r="AQ506">
        <v>163.71</v>
      </c>
      <c r="AR506">
        <v>26.88</v>
      </c>
      <c r="AS506">
        <v>86.62</v>
      </c>
      <c r="AT506">
        <v>-35.369999999999997</v>
      </c>
      <c r="AU506">
        <v>118.94</v>
      </c>
      <c r="AV506">
        <v>19.559999999999999</v>
      </c>
      <c r="AW506">
        <v>79.66</v>
      </c>
      <c r="AX506">
        <v>-39.89</v>
      </c>
      <c r="AY506">
        <v>169.09</v>
      </c>
      <c r="AZ506">
        <v>-1.88</v>
      </c>
      <c r="BA506">
        <v>69.75</v>
      </c>
      <c r="BB506">
        <v>-61.13</v>
      </c>
      <c r="BC506">
        <v>158.78</v>
      </c>
      <c r="BD506">
        <v>8.98</v>
      </c>
      <c r="BE506">
        <v>85.87</v>
      </c>
      <c r="BF506">
        <v>-51.38</v>
      </c>
      <c r="BG506">
        <v>129.84</v>
      </c>
      <c r="BH506">
        <v>-28.14</v>
      </c>
      <c r="BI506">
        <v>35.99</v>
      </c>
      <c r="BJ506">
        <v>-155.36000000000001</v>
      </c>
      <c r="BK506">
        <v>174.11</v>
      </c>
      <c r="BL506">
        <v>-65.25</v>
      </c>
      <c r="BM506">
        <v>29.22</v>
      </c>
      <c r="BN506">
        <v>-148.55000000000001</v>
      </c>
      <c r="BO506">
        <v>-48.31</v>
      </c>
      <c r="BP506">
        <v>-33.4</v>
      </c>
      <c r="BQ506">
        <v>59.11</v>
      </c>
    </row>
    <row r="507" spans="1:69">
      <c r="A507" s="7" t="s">
        <v>4209</v>
      </c>
      <c r="B507" s="7" t="s">
        <v>4208</v>
      </c>
      <c r="C507" s="7" t="s">
        <v>773</v>
      </c>
      <c r="V507">
        <v>5.38</v>
      </c>
      <c r="W507">
        <v>7.78</v>
      </c>
      <c r="X507">
        <v>7.41</v>
      </c>
      <c r="Y507">
        <v>19.059999999999999</v>
      </c>
      <c r="Z507">
        <v>7.11</v>
      </c>
      <c r="AA507">
        <v>8.0299999999999994</v>
      </c>
      <c r="AB507">
        <v>6.53</v>
      </c>
      <c r="AC507">
        <v>8.0500000000000007</v>
      </c>
      <c r="AD507">
        <v>-12.55</v>
      </c>
      <c r="AE507">
        <v>-17.18</v>
      </c>
      <c r="AF507">
        <v>-13.77</v>
      </c>
      <c r="AG507">
        <v>-12.06</v>
      </c>
      <c r="AH507">
        <v>-2.57</v>
      </c>
      <c r="AI507">
        <v>-2.31</v>
      </c>
      <c r="AJ507">
        <v>-0.9</v>
      </c>
      <c r="AK507">
        <v>5.36</v>
      </c>
      <c r="AL507">
        <v>6</v>
      </c>
      <c r="AM507">
        <v>1.56</v>
      </c>
      <c r="AN507">
        <v>18.07</v>
      </c>
      <c r="AO507">
        <v>43.83</v>
      </c>
      <c r="AP507">
        <v>60.6</v>
      </c>
      <c r="AQ507">
        <v>38.840000000000003</v>
      </c>
      <c r="AR507">
        <v>26.88</v>
      </c>
      <c r="AS507">
        <v>14.41</v>
      </c>
      <c r="AT507">
        <v>36.840000000000003</v>
      </c>
      <c r="AU507">
        <v>-21.29</v>
      </c>
      <c r="AV507">
        <v>19.559999999999999</v>
      </c>
      <c r="AW507">
        <v>11.55</v>
      </c>
      <c r="AX507">
        <v>28.22</v>
      </c>
      <c r="AY507">
        <v>31.68</v>
      </c>
      <c r="AZ507">
        <v>-1.88</v>
      </c>
      <c r="BA507">
        <v>0.34</v>
      </c>
      <c r="BB507">
        <v>8.2799999999999994</v>
      </c>
      <c r="BC507">
        <v>22.1</v>
      </c>
      <c r="BD507">
        <v>8.98</v>
      </c>
      <c r="BE507">
        <v>21.07</v>
      </c>
      <c r="BF507">
        <v>13.43</v>
      </c>
      <c r="BG507">
        <v>-14.04</v>
      </c>
      <c r="BH507">
        <v>-28.14</v>
      </c>
      <c r="BI507">
        <v>-73.94</v>
      </c>
      <c r="BJ507">
        <v>-45.44</v>
      </c>
      <c r="BK507">
        <v>-47.67</v>
      </c>
      <c r="BL507">
        <v>-65.25</v>
      </c>
      <c r="BM507">
        <v>-83.26</v>
      </c>
      <c r="BN507">
        <v>-36.06</v>
      </c>
      <c r="BO507">
        <v>-267.58</v>
      </c>
      <c r="BP507">
        <v>-33.4</v>
      </c>
      <c r="BQ507">
        <v>0.77</v>
      </c>
    </row>
    <row r="508" spans="1:69">
      <c r="A508" s="7" t="s">
        <v>1995</v>
      </c>
      <c r="B508" s="7" t="s">
        <v>1994</v>
      </c>
      <c r="C508" s="7" t="s">
        <v>773</v>
      </c>
      <c r="G508">
        <v>42.2</v>
      </c>
      <c r="K508">
        <v>103.61</v>
      </c>
      <c r="O508">
        <v>143.13</v>
      </c>
      <c r="S508">
        <v>120.54</v>
      </c>
      <c r="W508">
        <v>142.03</v>
      </c>
      <c r="AA508">
        <v>171.22</v>
      </c>
      <c r="AE508">
        <v>148.81</v>
      </c>
      <c r="AI508">
        <v>111.81</v>
      </c>
      <c r="AM508">
        <v>118.2</v>
      </c>
      <c r="AQ508">
        <v>266.04000000000002</v>
      </c>
      <c r="AU508">
        <v>307.61</v>
      </c>
      <c r="AY508">
        <v>372.94</v>
      </c>
      <c r="BC508">
        <v>401.38</v>
      </c>
      <c r="BG508">
        <v>433.64</v>
      </c>
      <c r="BK508">
        <v>266.75</v>
      </c>
      <c r="BO508">
        <v>-247.75</v>
      </c>
    </row>
    <row r="509" spans="1:69">
      <c r="A509" s="7" t="s">
        <v>1993</v>
      </c>
      <c r="B509" s="7" t="s">
        <v>1992</v>
      </c>
      <c r="C509" s="7" t="s">
        <v>773</v>
      </c>
      <c r="G509">
        <v>12.11</v>
      </c>
      <c r="K509">
        <v>41.28</v>
      </c>
      <c r="O509">
        <v>103.61</v>
      </c>
      <c r="S509">
        <v>143.13</v>
      </c>
      <c r="W509">
        <v>120.54</v>
      </c>
      <c r="AA509">
        <v>142.03</v>
      </c>
      <c r="AE509">
        <v>171.22</v>
      </c>
      <c r="AI509">
        <v>148.81</v>
      </c>
      <c r="AM509">
        <v>111.81</v>
      </c>
      <c r="AQ509">
        <v>118.2</v>
      </c>
      <c r="AU509">
        <v>266.04000000000002</v>
      </c>
      <c r="AY509">
        <v>307.61</v>
      </c>
      <c r="BC509">
        <v>372.94</v>
      </c>
      <c r="BG509">
        <v>401.38</v>
      </c>
      <c r="BK509">
        <v>433.64</v>
      </c>
      <c r="BO509">
        <v>266.75</v>
      </c>
    </row>
    <row r="510" spans="1:69">
      <c r="A510" s="7" t="s">
        <v>1991</v>
      </c>
      <c r="B510" s="7" t="s">
        <v>1793</v>
      </c>
      <c r="C510" s="7" t="s">
        <v>773</v>
      </c>
      <c r="K510">
        <v>0</v>
      </c>
    </row>
    <row r="511" spans="1:69">
      <c r="A511" s="7" t="s">
        <v>1990</v>
      </c>
      <c r="B511" s="7" t="s">
        <v>1989</v>
      </c>
      <c r="C511" s="7" t="s">
        <v>773</v>
      </c>
    </row>
    <row r="512" spans="1:69">
      <c r="A512" s="7" t="s">
        <v>1988</v>
      </c>
      <c r="B512" s="7" t="s">
        <v>1987</v>
      </c>
      <c r="C512" s="7" t="s">
        <v>773</v>
      </c>
    </row>
    <row r="513" spans="1:67">
      <c r="A513" s="7" t="s">
        <v>1986</v>
      </c>
      <c r="B513" s="7" t="s">
        <v>1985</v>
      </c>
      <c r="C513" s="7" t="s">
        <v>773</v>
      </c>
    </row>
    <row r="514" spans="1:67">
      <c r="A514" s="7" t="s">
        <v>1984</v>
      </c>
      <c r="B514" s="7" t="s">
        <v>1983</v>
      </c>
      <c r="C514" s="7" t="s">
        <v>773</v>
      </c>
    </row>
    <row r="515" spans="1:67">
      <c r="A515" s="7" t="s">
        <v>1982</v>
      </c>
      <c r="B515" s="7" t="s">
        <v>1981</v>
      </c>
      <c r="C515" s="7" t="s">
        <v>773</v>
      </c>
    </row>
    <row r="516" spans="1:67">
      <c r="A516" s="7" t="s">
        <v>1980</v>
      </c>
      <c r="B516" s="7" t="s">
        <v>1979</v>
      </c>
      <c r="C516" s="7" t="s">
        <v>773</v>
      </c>
    </row>
    <row r="517" spans="1:67">
      <c r="A517" s="7" t="s">
        <v>1978</v>
      </c>
      <c r="B517" s="7" t="s">
        <v>1756</v>
      </c>
      <c r="C517" s="7" t="s">
        <v>773</v>
      </c>
      <c r="K517">
        <v>-1.47</v>
      </c>
      <c r="O517">
        <v>-0.28999999999999998</v>
      </c>
    </row>
    <row r="518" spans="1:67">
      <c r="A518" s="7" t="s">
        <v>1976</v>
      </c>
      <c r="B518" s="7" t="s">
        <v>1975</v>
      </c>
      <c r="C518" s="7" t="s">
        <v>773</v>
      </c>
    </row>
    <row r="519" spans="1:67">
      <c r="A519" s="7" t="s">
        <v>4207</v>
      </c>
      <c r="B519" s="7" t="s">
        <v>1696</v>
      </c>
      <c r="C519" s="7" t="s">
        <v>773</v>
      </c>
      <c r="S519">
        <v>0.72</v>
      </c>
      <c r="W519">
        <v>0.28000000000000003</v>
      </c>
      <c r="AA519">
        <v>-0.41</v>
      </c>
      <c r="AE519">
        <v>-1.1299999999999999</v>
      </c>
      <c r="AI519">
        <v>-0.16</v>
      </c>
      <c r="AM519">
        <v>-2.23</v>
      </c>
      <c r="AQ519">
        <v>-0.35</v>
      </c>
      <c r="AU519">
        <v>-0.32</v>
      </c>
      <c r="AY519">
        <v>-1.27</v>
      </c>
      <c r="BC519">
        <v>1.79</v>
      </c>
      <c r="BG519">
        <v>1.36</v>
      </c>
      <c r="BK519">
        <v>-0.35</v>
      </c>
      <c r="BO519">
        <v>-7.33</v>
      </c>
    </row>
    <row r="520" spans="1:67">
      <c r="A520" s="7" t="s">
        <v>1973</v>
      </c>
      <c r="B520" s="7" t="s">
        <v>1692</v>
      </c>
      <c r="C520" s="7" t="s">
        <v>773</v>
      </c>
      <c r="G520">
        <v>30.1</v>
      </c>
      <c r="K520">
        <v>63.8</v>
      </c>
      <c r="O520">
        <v>39.81</v>
      </c>
      <c r="S520">
        <v>-23.31</v>
      </c>
      <c r="W520">
        <v>21.21</v>
      </c>
      <c r="AA520">
        <v>29.61</v>
      </c>
      <c r="AE520">
        <v>-21.29</v>
      </c>
      <c r="AI520">
        <v>-36.840000000000003</v>
      </c>
      <c r="AM520">
        <v>8.6300000000000008</v>
      </c>
      <c r="AQ520">
        <v>148.18</v>
      </c>
      <c r="AU520">
        <v>41.89</v>
      </c>
      <c r="AY520">
        <v>66.599999999999994</v>
      </c>
      <c r="BC520">
        <v>26.65</v>
      </c>
      <c r="BG520">
        <v>30.9</v>
      </c>
      <c r="BK520">
        <v>-166.55</v>
      </c>
      <c r="BO520">
        <v>-507.17</v>
      </c>
    </row>
    <row r="521" spans="1:67">
      <c r="A521" s="7" t="s">
        <v>1972</v>
      </c>
      <c r="B521" s="7" t="s">
        <v>1971</v>
      </c>
      <c r="C521" s="7" t="s">
        <v>773</v>
      </c>
    </row>
    <row r="522" spans="1:67">
      <c r="A522" s="7" t="s">
        <v>4206</v>
      </c>
      <c r="B522" s="7" t="s">
        <v>1696</v>
      </c>
      <c r="C522" s="7" t="s">
        <v>773</v>
      </c>
    </row>
    <row r="523" spans="1:67">
      <c r="A523" s="7" t="s">
        <v>1957</v>
      </c>
      <c r="B523" s="7" t="s">
        <v>1956</v>
      </c>
      <c r="C523" s="7" t="s">
        <v>773</v>
      </c>
      <c r="G523">
        <v>0.93</v>
      </c>
    </row>
    <row r="524" spans="1:67">
      <c r="A524" s="7" t="s">
        <v>1955</v>
      </c>
      <c r="B524" s="7" t="s">
        <v>1954</v>
      </c>
      <c r="C524" s="7" t="s">
        <v>773</v>
      </c>
    </row>
    <row r="525" spans="1:67">
      <c r="A525" s="7" t="s">
        <v>1953</v>
      </c>
      <c r="B525" s="7" t="s">
        <v>1952</v>
      </c>
      <c r="C525" s="7" t="s">
        <v>773</v>
      </c>
    </row>
    <row r="526" spans="1:67">
      <c r="A526" s="7" t="s">
        <v>1951</v>
      </c>
      <c r="B526" s="7" t="s">
        <v>1950</v>
      </c>
      <c r="C526" s="7" t="s">
        <v>773</v>
      </c>
    </row>
    <row r="527" spans="1:67">
      <c r="A527" s="7" t="s">
        <v>1949</v>
      </c>
      <c r="B527" s="7" t="s">
        <v>1948</v>
      </c>
      <c r="C527" s="7" t="s">
        <v>773</v>
      </c>
    </row>
    <row r="528" spans="1:67">
      <c r="A528" s="7" t="s">
        <v>1947</v>
      </c>
      <c r="B528" s="7" t="s">
        <v>1946</v>
      </c>
      <c r="C528" s="7" t="s">
        <v>773</v>
      </c>
    </row>
    <row r="529" spans="1:69">
      <c r="A529" s="7" t="s">
        <v>1945</v>
      </c>
      <c r="B529" s="7" t="s">
        <v>1944</v>
      </c>
      <c r="C529" s="7" t="s">
        <v>773</v>
      </c>
      <c r="G529">
        <v>0.93</v>
      </c>
    </row>
    <row r="530" spans="1:69">
      <c r="A530" s="7" t="s">
        <v>1943</v>
      </c>
      <c r="B530" s="7" t="s">
        <v>1942</v>
      </c>
      <c r="C530" s="7" t="s">
        <v>773</v>
      </c>
    </row>
    <row r="531" spans="1:69">
      <c r="A531" s="7" t="s">
        <v>1941</v>
      </c>
      <c r="B531" s="7" t="s">
        <v>1940</v>
      </c>
      <c r="C531" s="7" t="s">
        <v>773</v>
      </c>
    </row>
    <row r="532" spans="1:69">
      <c r="A532" s="7" t="s">
        <v>1939</v>
      </c>
      <c r="B532" s="7" t="s">
        <v>1938</v>
      </c>
      <c r="C532" s="7" t="s">
        <v>773</v>
      </c>
    </row>
    <row r="533" spans="1:69">
      <c r="A533" s="7" t="s">
        <v>1937</v>
      </c>
      <c r="B533" s="7" t="s">
        <v>1936</v>
      </c>
      <c r="C533" s="7" t="s">
        <v>773</v>
      </c>
    </row>
    <row r="534" spans="1:69">
      <c r="A534" s="7" t="s">
        <v>1935</v>
      </c>
      <c r="B534" s="7" t="s">
        <v>1934</v>
      </c>
      <c r="C534" s="7" t="s">
        <v>773</v>
      </c>
    </row>
    <row r="535" spans="1:69">
      <c r="A535" s="7" t="s">
        <v>1933</v>
      </c>
      <c r="B535" s="7" t="s">
        <v>1932</v>
      </c>
      <c r="C535" s="7" t="s">
        <v>773</v>
      </c>
    </row>
    <row r="536" spans="1:69">
      <c r="A536" s="7" t="s">
        <v>1931</v>
      </c>
      <c r="B536" s="7" t="s">
        <v>1930</v>
      </c>
      <c r="C536" s="7" t="s">
        <v>773</v>
      </c>
    </row>
    <row r="537" spans="1:69">
      <c r="A537" s="7" t="s">
        <v>1929</v>
      </c>
      <c r="B537" s="7" t="s">
        <v>1928</v>
      </c>
      <c r="C537" s="7" t="s">
        <v>773</v>
      </c>
    </row>
    <row r="538" spans="1:69">
      <c r="A538" s="7" t="s">
        <v>4205</v>
      </c>
      <c r="B538" s="7" t="s">
        <v>1696</v>
      </c>
      <c r="C538" s="7" t="s">
        <v>773</v>
      </c>
    </row>
    <row r="539" spans="1:69">
      <c r="A539" s="7" t="s">
        <v>1910</v>
      </c>
      <c r="B539" s="7" t="s">
        <v>1909</v>
      </c>
      <c r="C539" s="7" t="s">
        <v>773</v>
      </c>
      <c r="G539">
        <v>41.28</v>
      </c>
      <c r="K539">
        <v>103.61</v>
      </c>
      <c r="O539">
        <v>143.13</v>
      </c>
      <c r="S539">
        <v>120.54</v>
      </c>
      <c r="W539">
        <v>142.03</v>
      </c>
      <c r="AA539">
        <v>171.22</v>
      </c>
      <c r="AE539">
        <v>148.81</v>
      </c>
      <c r="AI539">
        <v>111.81</v>
      </c>
      <c r="AM539">
        <v>118.2</v>
      </c>
      <c r="AQ539">
        <v>266.04000000000002</v>
      </c>
      <c r="AU539">
        <v>307.61</v>
      </c>
      <c r="AY539">
        <v>372.94</v>
      </c>
      <c r="BC539">
        <v>401.38</v>
      </c>
      <c r="BG539">
        <v>433.64</v>
      </c>
      <c r="BK539">
        <v>266.75</v>
      </c>
      <c r="BO539">
        <v>-247.75</v>
      </c>
    </row>
    <row r="540" spans="1:69">
      <c r="A540" s="7" t="s">
        <v>1908</v>
      </c>
      <c r="B540" s="7" t="s">
        <v>1907</v>
      </c>
      <c r="C540" s="7" t="s">
        <v>773</v>
      </c>
      <c r="G540">
        <v>170</v>
      </c>
      <c r="K540">
        <v>195</v>
      </c>
      <c r="O540">
        <v>195</v>
      </c>
      <c r="S540">
        <v>195</v>
      </c>
      <c r="W540">
        <v>195</v>
      </c>
      <c r="Y540">
        <v>195</v>
      </c>
      <c r="Z540">
        <v>65.34</v>
      </c>
      <c r="AA540">
        <v>87.77</v>
      </c>
      <c r="AB540">
        <v>87.77</v>
      </c>
      <c r="AC540">
        <v>87.77</v>
      </c>
      <c r="AD540">
        <v>87.77</v>
      </c>
      <c r="AE540">
        <v>87.77</v>
      </c>
      <c r="AF540">
        <v>87.77</v>
      </c>
      <c r="AG540">
        <v>87.77</v>
      </c>
      <c r="AH540">
        <v>87.77</v>
      </c>
      <c r="AI540">
        <v>87.77</v>
      </c>
      <c r="AJ540">
        <v>87.77</v>
      </c>
      <c r="AK540">
        <v>87.77</v>
      </c>
      <c r="AL540">
        <v>87.77</v>
      </c>
      <c r="AM540">
        <v>87.77</v>
      </c>
      <c r="AN540">
        <v>87.77</v>
      </c>
      <c r="AO540">
        <v>87.77</v>
      </c>
      <c r="AP540">
        <v>87.77</v>
      </c>
      <c r="AQ540">
        <v>87.77</v>
      </c>
      <c r="AR540">
        <v>87.77</v>
      </c>
      <c r="AS540">
        <v>87.77</v>
      </c>
      <c r="AT540">
        <v>87.77</v>
      </c>
      <c r="AU540">
        <v>87.77</v>
      </c>
      <c r="AV540">
        <v>87.77</v>
      </c>
      <c r="AW540">
        <v>87.77</v>
      </c>
      <c r="AX540">
        <v>87.77</v>
      </c>
      <c r="AY540">
        <v>87.77</v>
      </c>
      <c r="AZ540">
        <v>87.77</v>
      </c>
      <c r="BA540">
        <v>87.77</v>
      </c>
      <c r="BB540">
        <v>87.77</v>
      </c>
      <c r="BC540">
        <v>92.38</v>
      </c>
      <c r="BD540">
        <v>92.38</v>
      </c>
      <c r="BE540">
        <v>92.38</v>
      </c>
      <c r="BF540">
        <v>92.38</v>
      </c>
      <c r="BG540">
        <v>211.81</v>
      </c>
      <c r="BH540">
        <v>211.81</v>
      </c>
      <c r="BI540">
        <v>211.81</v>
      </c>
      <c r="BJ540">
        <v>211.81</v>
      </c>
      <c r="BK540">
        <v>211.81</v>
      </c>
      <c r="BL540">
        <v>211.81</v>
      </c>
      <c r="BM540">
        <v>211.81</v>
      </c>
      <c r="BN540">
        <v>211.81</v>
      </c>
      <c r="BO540">
        <v>211.81</v>
      </c>
      <c r="BP540">
        <v>211.81</v>
      </c>
      <c r="BQ540">
        <v>211.81</v>
      </c>
    </row>
    <row r="541" spans="1:69">
      <c r="A541" s="7" t="s">
        <v>1906</v>
      </c>
      <c r="B541" s="7" t="s">
        <v>1905</v>
      </c>
      <c r="C541" s="7" t="s">
        <v>773</v>
      </c>
      <c r="G541">
        <v>170</v>
      </c>
      <c r="K541">
        <v>170</v>
      </c>
      <c r="O541">
        <v>195</v>
      </c>
      <c r="S541">
        <v>195</v>
      </c>
      <c r="W541">
        <v>195</v>
      </c>
      <c r="Y541">
        <v>195</v>
      </c>
      <c r="Z541">
        <v>195</v>
      </c>
      <c r="AA541">
        <v>195</v>
      </c>
      <c r="AB541">
        <v>87.77</v>
      </c>
      <c r="AC541">
        <v>87.77</v>
      </c>
      <c r="AD541">
        <v>87.77</v>
      </c>
      <c r="AE541">
        <v>87.77</v>
      </c>
      <c r="AF541">
        <v>87.77</v>
      </c>
      <c r="AG541">
        <v>87.77</v>
      </c>
      <c r="AH541">
        <v>87.77</v>
      </c>
      <c r="AI541">
        <v>87.77</v>
      </c>
      <c r="AJ541">
        <v>87.77</v>
      </c>
      <c r="AK541">
        <v>87.77</v>
      </c>
      <c r="AL541">
        <v>87.77</v>
      </c>
      <c r="AM541">
        <v>87.77</v>
      </c>
      <c r="AN541">
        <v>87.77</v>
      </c>
      <c r="AO541">
        <v>87.77</v>
      </c>
      <c r="AP541">
        <v>87.77</v>
      </c>
      <c r="AQ541">
        <v>87.77</v>
      </c>
      <c r="AR541">
        <v>87.77</v>
      </c>
      <c r="AS541">
        <v>87.77</v>
      </c>
      <c r="AT541">
        <v>87.77</v>
      </c>
      <c r="AU541">
        <v>87.77</v>
      </c>
      <c r="AV541">
        <v>87.77</v>
      </c>
      <c r="AW541">
        <v>87.77</v>
      </c>
      <c r="AX541">
        <v>87.77</v>
      </c>
      <c r="AY541">
        <v>87.77</v>
      </c>
      <c r="AZ541">
        <v>87.77</v>
      </c>
      <c r="BA541">
        <v>87.77</v>
      </c>
      <c r="BB541">
        <v>87.77</v>
      </c>
      <c r="BC541">
        <v>87.77</v>
      </c>
      <c r="BD541">
        <v>92.38</v>
      </c>
      <c r="BE541">
        <v>92.38</v>
      </c>
      <c r="BF541">
        <v>92.38</v>
      </c>
      <c r="BG541">
        <v>92.38</v>
      </c>
      <c r="BH541">
        <v>211.81</v>
      </c>
      <c r="BI541">
        <v>211.81</v>
      </c>
      <c r="BJ541">
        <v>211.81</v>
      </c>
      <c r="BK541">
        <v>211.81</v>
      </c>
      <c r="BL541">
        <v>211.81</v>
      </c>
      <c r="BM541">
        <v>211.81</v>
      </c>
      <c r="BN541">
        <v>211.81</v>
      </c>
      <c r="BO541">
        <v>211.81</v>
      </c>
      <c r="BP541">
        <v>211.81</v>
      </c>
      <c r="BQ541">
        <v>211.81</v>
      </c>
    </row>
    <row r="542" spans="1:69">
      <c r="A542" s="7" t="s">
        <v>1904</v>
      </c>
      <c r="B542" s="7" t="s">
        <v>1877</v>
      </c>
      <c r="C542" s="7" t="s">
        <v>773</v>
      </c>
      <c r="K542">
        <v>25</v>
      </c>
      <c r="Z542">
        <v>0.34</v>
      </c>
      <c r="AA542">
        <v>22.77</v>
      </c>
      <c r="BG542">
        <v>51.22</v>
      </c>
    </row>
    <row r="543" spans="1:69">
      <c r="A543" s="7" t="s">
        <v>1903</v>
      </c>
      <c r="B543" s="7" t="s">
        <v>1875</v>
      </c>
      <c r="C543" s="7" t="s">
        <v>773</v>
      </c>
      <c r="Z543">
        <v>-130</v>
      </c>
      <c r="AA543">
        <v>-130</v>
      </c>
      <c r="BG543">
        <v>68.2</v>
      </c>
    </row>
    <row r="544" spans="1:69">
      <c r="A544" s="7" t="s">
        <v>1902</v>
      </c>
      <c r="B544" s="7" t="s">
        <v>1871</v>
      </c>
      <c r="C544" s="7" t="s">
        <v>773</v>
      </c>
    </row>
    <row r="545" spans="1:69">
      <c r="A545" s="7" t="s">
        <v>1901</v>
      </c>
      <c r="B545" s="7" t="s">
        <v>1900</v>
      </c>
      <c r="C545" s="7" t="s">
        <v>773</v>
      </c>
      <c r="BC545">
        <v>4.6100000000000003</v>
      </c>
    </row>
    <row r="546" spans="1:69">
      <c r="A546" s="7" t="s">
        <v>1899</v>
      </c>
      <c r="B546" s="7" t="s">
        <v>1898</v>
      </c>
      <c r="C546" s="7" t="s">
        <v>773</v>
      </c>
    </row>
    <row r="547" spans="1:69">
      <c r="A547" s="7" t="s">
        <v>1897</v>
      </c>
      <c r="B547" s="7" t="s">
        <v>1896</v>
      </c>
      <c r="C547" s="7" t="s">
        <v>773</v>
      </c>
    </row>
    <row r="548" spans="1:69">
      <c r="A548" s="7" t="s">
        <v>1892</v>
      </c>
      <c r="B548" s="7" t="s">
        <v>1700</v>
      </c>
      <c r="C548" s="7" t="s">
        <v>773</v>
      </c>
    </row>
    <row r="549" spans="1:69">
      <c r="A549" s="7" t="s">
        <v>4204</v>
      </c>
      <c r="B549" s="7" t="s">
        <v>1696</v>
      </c>
      <c r="C549" s="7" t="s">
        <v>773</v>
      </c>
    </row>
    <row r="550" spans="1:69">
      <c r="A550" s="7" t="s">
        <v>1889</v>
      </c>
      <c r="B550" s="7" t="s">
        <v>1888</v>
      </c>
      <c r="C550" s="7" t="s">
        <v>773</v>
      </c>
    </row>
    <row r="551" spans="1:69">
      <c r="A551" s="7" t="s">
        <v>1887</v>
      </c>
      <c r="B551" s="7" t="s">
        <v>1886</v>
      </c>
      <c r="C551" s="7" t="s">
        <v>773</v>
      </c>
    </row>
    <row r="552" spans="1:69">
      <c r="A552" s="7" t="s">
        <v>1885</v>
      </c>
      <c r="B552" s="7" t="s">
        <v>1884</v>
      </c>
      <c r="C552" s="7" t="s">
        <v>773</v>
      </c>
    </row>
    <row r="553" spans="1:69">
      <c r="A553" s="7" t="s">
        <v>1883</v>
      </c>
      <c r="B553" s="7" t="s">
        <v>1696</v>
      </c>
      <c r="C553" s="7" t="s">
        <v>773</v>
      </c>
    </row>
    <row r="554" spans="1:69">
      <c r="A554" s="7" t="s">
        <v>1882</v>
      </c>
      <c r="B554" s="7" t="s">
        <v>1881</v>
      </c>
      <c r="C554" s="7" t="s">
        <v>773</v>
      </c>
      <c r="G554">
        <v>-0.93</v>
      </c>
      <c r="K554">
        <v>31.96</v>
      </c>
      <c r="O554">
        <v>31.96</v>
      </c>
      <c r="S554">
        <v>31.96</v>
      </c>
      <c r="W554">
        <v>31.96</v>
      </c>
      <c r="Y554">
        <v>31.96</v>
      </c>
      <c r="Z554">
        <v>162.63</v>
      </c>
      <c r="AA554">
        <v>202.2</v>
      </c>
      <c r="AB554">
        <v>202.2</v>
      </c>
      <c r="AC554">
        <v>202.2</v>
      </c>
      <c r="AD554">
        <v>202.2</v>
      </c>
      <c r="AE554">
        <v>202.2</v>
      </c>
      <c r="AF554">
        <v>202.2</v>
      </c>
      <c r="AG554">
        <v>202.2</v>
      </c>
      <c r="AH554">
        <v>202.2</v>
      </c>
      <c r="AI554">
        <v>202.2</v>
      </c>
      <c r="AJ554">
        <v>202.2</v>
      </c>
      <c r="AK554">
        <v>202.2</v>
      </c>
      <c r="AL554">
        <v>202.2</v>
      </c>
      <c r="AM554">
        <v>202.2</v>
      </c>
      <c r="AN554">
        <v>202.2</v>
      </c>
      <c r="AO554">
        <v>202.2</v>
      </c>
      <c r="AP554">
        <v>211.78</v>
      </c>
      <c r="AQ554">
        <v>211.78</v>
      </c>
      <c r="AR554">
        <v>211.78</v>
      </c>
      <c r="AS554">
        <v>211.78</v>
      </c>
      <c r="AT554">
        <v>211.78</v>
      </c>
      <c r="AU554">
        <v>211.78</v>
      </c>
      <c r="AV554">
        <v>211.78</v>
      </c>
      <c r="AW554">
        <v>211.78</v>
      </c>
      <c r="AX554">
        <v>211.78</v>
      </c>
      <c r="AY554">
        <v>211.78</v>
      </c>
      <c r="AZ554">
        <v>211.78</v>
      </c>
      <c r="BA554">
        <v>211.78</v>
      </c>
      <c r="BB554">
        <v>211.78</v>
      </c>
      <c r="BC554">
        <v>245.14</v>
      </c>
      <c r="BD554">
        <v>245.14</v>
      </c>
      <c r="BE554">
        <v>245.14</v>
      </c>
      <c r="BF554">
        <v>245.14</v>
      </c>
      <c r="BG554">
        <v>584.9</v>
      </c>
      <c r="BH554">
        <v>584.9</v>
      </c>
      <c r="BI554">
        <v>584.9</v>
      </c>
      <c r="BJ554">
        <v>584.9</v>
      </c>
      <c r="BK554">
        <v>584.9</v>
      </c>
      <c r="BL554">
        <v>584.9</v>
      </c>
      <c r="BM554">
        <v>588.36</v>
      </c>
      <c r="BN554">
        <v>588.36</v>
      </c>
      <c r="BO554">
        <v>588.36</v>
      </c>
      <c r="BP554">
        <v>588.36</v>
      </c>
      <c r="BQ554">
        <v>588.36</v>
      </c>
    </row>
    <row r="555" spans="1:69">
      <c r="A555" s="7" t="s">
        <v>1880</v>
      </c>
      <c r="B555" s="7" t="s">
        <v>1879</v>
      </c>
      <c r="C555" s="7" t="s">
        <v>773</v>
      </c>
      <c r="G555">
        <v>-0.93</v>
      </c>
      <c r="K555">
        <v>6.17</v>
      </c>
      <c r="O555">
        <v>31.96</v>
      </c>
      <c r="S555">
        <v>31.96</v>
      </c>
      <c r="W555">
        <v>31.96</v>
      </c>
      <c r="Y555">
        <v>31.96</v>
      </c>
      <c r="Z555">
        <v>31.96</v>
      </c>
      <c r="AA555">
        <v>31.96</v>
      </c>
      <c r="AB555">
        <v>202.2</v>
      </c>
      <c r="AC555">
        <v>202.2</v>
      </c>
      <c r="AD555">
        <v>202.2</v>
      </c>
      <c r="AE555">
        <v>202.2</v>
      </c>
      <c r="AF555">
        <v>202.2</v>
      </c>
      <c r="AG555">
        <v>202.2</v>
      </c>
      <c r="AH555">
        <v>202.2</v>
      </c>
      <c r="AI555">
        <v>202.2</v>
      </c>
      <c r="AJ555">
        <v>202.2</v>
      </c>
      <c r="AK555">
        <v>202.2</v>
      </c>
      <c r="AL555">
        <v>202.2</v>
      </c>
      <c r="AM555">
        <v>202.2</v>
      </c>
      <c r="AN555">
        <v>202.2</v>
      </c>
      <c r="AO555">
        <v>202.2</v>
      </c>
      <c r="AP555">
        <v>202.2</v>
      </c>
      <c r="AQ555">
        <v>202.2</v>
      </c>
      <c r="AR555">
        <v>211.78</v>
      </c>
      <c r="AS555">
        <v>211.78</v>
      </c>
      <c r="AT555">
        <v>211.78</v>
      </c>
      <c r="AU555">
        <v>211.78</v>
      </c>
      <c r="AV555">
        <v>211.78</v>
      </c>
      <c r="AW555">
        <v>211.78</v>
      </c>
      <c r="AX555">
        <v>211.78</v>
      </c>
      <c r="AY555">
        <v>211.78</v>
      </c>
      <c r="AZ555">
        <v>211.78</v>
      </c>
      <c r="BA555">
        <v>211.78</v>
      </c>
      <c r="BB555">
        <v>211.78</v>
      </c>
      <c r="BC555">
        <v>211.78</v>
      </c>
      <c r="BD555">
        <v>245.14</v>
      </c>
      <c r="BE555">
        <v>245.14</v>
      </c>
      <c r="BF555">
        <v>245.14</v>
      </c>
      <c r="BG555">
        <v>245.14</v>
      </c>
      <c r="BH555">
        <v>584.9</v>
      </c>
      <c r="BI555">
        <v>584.9</v>
      </c>
      <c r="BJ555">
        <v>584.9</v>
      </c>
      <c r="BK555">
        <v>584.9</v>
      </c>
      <c r="BL555">
        <v>584.9</v>
      </c>
      <c r="BM555">
        <v>584.9</v>
      </c>
      <c r="BN555">
        <v>584.9</v>
      </c>
      <c r="BO555">
        <v>584.9</v>
      </c>
      <c r="BP555">
        <v>588.36</v>
      </c>
      <c r="BQ555">
        <v>588.36</v>
      </c>
    </row>
    <row r="556" spans="1:69">
      <c r="A556" s="7" t="s">
        <v>1878</v>
      </c>
      <c r="B556" s="7" t="s">
        <v>1877</v>
      </c>
      <c r="C556" s="7" t="s">
        <v>773</v>
      </c>
      <c r="AA556">
        <v>40.24</v>
      </c>
      <c r="BG556">
        <v>408.4</v>
      </c>
    </row>
    <row r="557" spans="1:69">
      <c r="A557" s="7" t="s">
        <v>1876</v>
      </c>
      <c r="B557" s="7" t="s">
        <v>1875</v>
      </c>
      <c r="C557" s="7" t="s">
        <v>773</v>
      </c>
      <c r="AA557">
        <v>130</v>
      </c>
      <c r="BG557">
        <v>-68.63</v>
      </c>
    </row>
    <row r="558" spans="1:69">
      <c r="A558" s="7" t="s">
        <v>1874</v>
      </c>
      <c r="B558" s="7" t="s">
        <v>1873</v>
      </c>
      <c r="C558" s="7" t="s">
        <v>773</v>
      </c>
      <c r="K558">
        <v>24.86</v>
      </c>
      <c r="Z558">
        <v>130.66999999999999</v>
      </c>
      <c r="BC558">
        <v>33.35</v>
      </c>
    </row>
    <row r="559" spans="1:69">
      <c r="A559" s="7" t="s">
        <v>1872</v>
      </c>
      <c r="B559" s="7" t="s">
        <v>1871</v>
      </c>
      <c r="C559" s="7" t="s">
        <v>773</v>
      </c>
    </row>
    <row r="560" spans="1:69">
      <c r="A560" s="7" t="s">
        <v>1866</v>
      </c>
      <c r="B560" s="7" t="s">
        <v>1865</v>
      </c>
      <c r="C560" s="7" t="s">
        <v>773</v>
      </c>
      <c r="BM560">
        <v>3.46</v>
      </c>
      <c r="BN560">
        <v>3.46</v>
      </c>
      <c r="BO560">
        <v>3.46</v>
      </c>
    </row>
    <row r="561" spans="1:69">
      <c r="A561" s="7" t="s">
        <v>1864</v>
      </c>
      <c r="B561" s="7" t="s">
        <v>1863</v>
      </c>
      <c r="C561" s="7" t="s">
        <v>773</v>
      </c>
      <c r="AP561">
        <v>9.58</v>
      </c>
    </row>
    <row r="562" spans="1:69">
      <c r="A562" s="7" t="s">
        <v>1862</v>
      </c>
      <c r="B562" s="7" t="s">
        <v>1861</v>
      </c>
      <c r="C562" s="7" t="s">
        <v>773</v>
      </c>
    </row>
    <row r="563" spans="1:69">
      <c r="A563" s="7" t="s">
        <v>1860</v>
      </c>
      <c r="B563" s="7" t="s">
        <v>1859</v>
      </c>
      <c r="C563" s="7" t="s">
        <v>773</v>
      </c>
    </row>
    <row r="564" spans="1:69">
      <c r="A564" s="7" t="s">
        <v>1857</v>
      </c>
      <c r="B564" s="7" t="s">
        <v>1856</v>
      </c>
      <c r="C564" s="7" t="s">
        <v>773</v>
      </c>
    </row>
    <row r="565" spans="1:69">
      <c r="A565" s="7" t="s">
        <v>1855</v>
      </c>
      <c r="B565" s="7" t="s">
        <v>1854</v>
      </c>
      <c r="C565" s="7" t="s">
        <v>773</v>
      </c>
    </row>
    <row r="566" spans="1:69">
      <c r="A566" s="7" t="s">
        <v>1850</v>
      </c>
      <c r="B566" s="7" t="s">
        <v>1700</v>
      </c>
      <c r="C566" s="7" t="s">
        <v>773</v>
      </c>
    </row>
    <row r="567" spans="1:69">
      <c r="A567" s="7" t="s">
        <v>4203</v>
      </c>
      <c r="B567" s="7" t="s">
        <v>1696</v>
      </c>
      <c r="C567" s="7" t="s">
        <v>773</v>
      </c>
      <c r="K567">
        <v>0.93</v>
      </c>
      <c r="AQ567">
        <v>9.58</v>
      </c>
    </row>
    <row r="568" spans="1:69">
      <c r="A568" s="7" t="s">
        <v>1847</v>
      </c>
      <c r="B568" s="7" t="s">
        <v>1846</v>
      </c>
      <c r="C568" s="7" t="s">
        <v>773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-29.97</v>
      </c>
      <c r="BB568">
        <v>-29.97</v>
      </c>
      <c r="BC568">
        <v>-29.97</v>
      </c>
      <c r="BD568">
        <v>-29.97</v>
      </c>
      <c r="BE568">
        <v>-29.97</v>
      </c>
      <c r="BF568">
        <v>-29.97</v>
      </c>
      <c r="BG568">
        <v>-82.62</v>
      </c>
      <c r="BH568">
        <v>-82.66</v>
      </c>
      <c r="BI568">
        <v>-82.66</v>
      </c>
      <c r="BJ568">
        <v>-82.66</v>
      </c>
      <c r="BK568">
        <v>-82.66</v>
      </c>
      <c r="BL568">
        <v>-82.66</v>
      </c>
      <c r="BM568">
        <v>-0.06</v>
      </c>
      <c r="BN568">
        <v>-0.06</v>
      </c>
      <c r="BO568">
        <v>-0.06</v>
      </c>
      <c r="BP568">
        <v>-0.06</v>
      </c>
      <c r="BQ568">
        <v>-0.06</v>
      </c>
    </row>
    <row r="569" spans="1:69">
      <c r="A569" s="7" t="s">
        <v>1845</v>
      </c>
      <c r="B569" s="7" t="s">
        <v>1844</v>
      </c>
      <c r="C569" s="7" t="s">
        <v>773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-29.97</v>
      </c>
      <c r="BE569">
        <v>-29.97</v>
      </c>
      <c r="BF569">
        <v>-29.97</v>
      </c>
      <c r="BG569">
        <v>-29.97</v>
      </c>
      <c r="BH569">
        <v>-82.62</v>
      </c>
      <c r="BI569">
        <v>-82.62</v>
      </c>
      <c r="BJ569">
        <v>-82.62</v>
      </c>
      <c r="BK569">
        <v>-82.62</v>
      </c>
      <c r="BL569">
        <v>-82.66</v>
      </c>
      <c r="BM569">
        <v>-82.66</v>
      </c>
      <c r="BN569">
        <v>-82.66</v>
      </c>
      <c r="BO569">
        <v>-82.66</v>
      </c>
      <c r="BP569">
        <v>-0.06</v>
      </c>
      <c r="BQ569">
        <v>-0.06</v>
      </c>
    </row>
    <row r="570" spans="1:69">
      <c r="A570" s="7" t="s">
        <v>1843</v>
      </c>
      <c r="B570" s="7" t="s">
        <v>1842</v>
      </c>
      <c r="C570" s="7" t="s">
        <v>773</v>
      </c>
      <c r="Z570">
        <v>0</v>
      </c>
      <c r="AA570">
        <v>0</v>
      </c>
      <c r="BA570">
        <v>-29.97</v>
      </c>
      <c r="BB570">
        <v>-29.97</v>
      </c>
      <c r="BC570">
        <v>-29.97</v>
      </c>
      <c r="BG570">
        <v>-52.65</v>
      </c>
      <c r="BH570">
        <v>-0.03</v>
      </c>
      <c r="BI570">
        <v>-0.03</v>
      </c>
      <c r="BJ570">
        <v>-0.03</v>
      </c>
      <c r="BK570">
        <v>-0.03</v>
      </c>
      <c r="BM570">
        <v>82.6</v>
      </c>
      <c r="BN570">
        <v>82.6</v>
      </c>
      <c r="BO570">
        <v>82.6</v>
      </c>
    </row>
    <row r="571" spans="1:69">
      <c r="A571" s="7" t="s">
        <v>1841</v>
      </c>
      <c r="B571" s="7" t="s">
        <v>1840</v>
      </c>
      <c r="C571" s="7" t="s">
        <v>773</v>
      </c>
    </row>
    <row r="572" spans="1:69">
      <c r="A572" s="7" t="s">
        <v>1837</v>
      </c>
      <c r="B572" s="7" t="s">
        <v>1836</v>
      </c>
      <c r="C572" s="7" t="s">
        <v>773</v>
      </c>
    </row>
    <row r="573" spans="1:69">
      <c r="A573" s="7" t="s">
        <v>1835</v>
      </c>
      <c r="B573" s="7" t="s">
        <v>1834</v>
      </c>
      <c r="C573" s="7" t="s">
        <v>773</v>
      </c>
    </row>
    <row r="574" spans="1:69">
      <c r="A574" s="7" t="s">
        <v>1833</v>
      </c>
      <c r="B574" s="7" t="s">
        <v>1832</v>
      </c>
      <c r="C574" s="7" t="s">
        <v>773</v>
      </c>
    </row>
    <row r="575" spans="1:69">
      <c r="A575" s="7" t="s">
        <v>1831</v>
      </c>
      <c r="B575" s="7" t="s">
        <v>1830</v>
      </c>
      <c r="C575" s="7" t="s">
        <v>773</v>
      </c>
    </row>
    <row r="576" spans="1:69">
      <c r="A576" s="7" t="s">
        <v>1829</v>
      </c>
      <c r="B576" s="7" t="s">
        <v>1828</v>
      </c>
      <c r="C576" s="7" t="s">
        <v>773</v>
      </c>
    </row>
    <row r="577" spans="1:7">
      <c r="A577" s="7" t="s">
        <v>1827</v>
      </c>
      <c r="B577" s="7" t="s">
        <v>1826</v>
      </c>
      <c r="C577" s="7" t="s">
        <v>773</v>
      </c>
    </row>
    <row r="578" spans="1:7">
      <c r="A578" s="7" t="s">
        <v>1823</v>
      </c>
      <c r="B578" s="7" t="s">
        <v>1822</v>
      </c>
      <c r="C578" s="7" t="s">
        <v>773</v>
      </c>
    </row>
    <row r="579" spans="1:7">
      <c r="A579" s="7" t="s">
        <v>1818</v>
      </c>
      <c r="B579" s="7" t="s">
        <v>1700</v>
      </c>
      <c r="C579" s="7" t="s">
        <v>773</v>
      </c>
    </row>
    <row r="580" spans="1:7">
      <c r="A580" s="7" t="s">
        <v>4202</v>
      </c>
      <c r="B580" s="7" t="s">
        <v>1696</v>
      </c>
      <c r="C580" s="7" t="s">
        <v>773</v>
      </c>
    </row>
    <row r="581" spans="1:7">
      <c r="A581" s="7" t="s">
        <v>1815</v>
      </c>
      <c r="B581" s="7" t="s">
        <v>1814</v>
      </c>
      <c r="C581" s="7" t="s">
        <v>773</v>
      </c>
      <c r="G581">
        <v>0.02</v>
      </c>
    </row>
    <row r="582" spans="1:7">
      <c r="A582" s="7" t="s">
        <v>1813</v>
      </c>
      <c r="B582" s="7" t="s">
        <v>1812</v>
      </c>
      <c r="C582" s="7" t="s">
        <v>773</v>
      </c>
      <c r="G582">
        <v>0.01</v>
      </c>
    </row>
    <row r="583" spans="1:7">
      <c r="A583" s="7" t="s">
        <v>1811</v>
      </c>
      <c r="B583" s="7" t="s">
        <v>1724</v>
      </c>
      <c r="C583" s="7" t="s">
        <v>773</v>
      </c>
    </row>
    <row r="584" spans="1:7">
      <c r="A584" s="7" t="s">
        <v>1810</v>
      </c>
      <c r="B584" s="7" t="s">
        <v>1809</v>
      </c>
      <c r="C584" s="7" t="s">
        <v>773</v>
      </c>
    </row>
    <row r="585" spans="1:7">
      <c r="A585" s="7" t="s">
        <v>1808</v>
      </c>
      <c r="B585" s="7" t="s">
        <v>1807</v>
      </c>
      <c r="C585" s="7" t="s">
        <v>773</v>
      </c>
    </row>
    <row r="586" spans="1:7">
      <c r="A586" s="7" t="s">
        <v>1806</v>
      </c>
      <c r="B586" s="7" t="s">
        <v>1722</v>
      </c>
      <c r="C586" s="7" t="s">
        <v>773</v>
      </c>
    </row>
    <row r="587" spans="1:7">
      <c r="A587" s="7" t="s">
        <v>1805</v>
      </c>
      <c r="B587" s="7" t="s">
        <v>1720</v>
      </c>
      <c r="C587" s="7" t="s">
        <v>773</v>
      </c>
      <c r="G587">
        <v>0</v>
      </c>
    </row>
    <row r="588" spans="1:7">
      <c r="A588" s="7" t="s">
        <v>1804</v>
      </c>
      <c r="B588" s="7" t="s">
        <v>1803</v>
      </c>
      <c r="C588" s="7" t="s">
        <v>773</v>
      </c>
    </row>
    <row r="589" spans="1:7">
      <c r="A589" s="7" t="s">
        <v>1802</v>
      </c>
      <c r="B589" s="7" t="s">
        <v>1716</v>
      </c>
      <c r="C589" s="7" t="s">
        <v>773</v>
      </c>
    </row>
    <row r="590" spans="1:7">
      <c r="A590" s="7" t="s">
        <v>1798</v>
      </c>
      <c r="B590" s="7" t="s">
        <v>1708</v>
      </c>
      <c r="C590" s="7" t="s">
        <v>773</v>
      </c>
    </row>
    <row r="591" spans="1:7">
      <c r="A591" s="7" t="s">
        <v>1796</v>
      </c>
      <c r="B591" s="7" t="s">
        <v>1726</v>
      </c>
      <c r="C591" s="7" t="s">
        <v>773</v>
      </c>
    </row>
    <row r="592" spans="1:7">
      <c r="A592" s="7" t="s">
        <v>1790</v>
      </c>
      <c r="B592" s="7" t="s">
        <v>1700</v>
      </c>
      <c r="C592" s="7" t="s">
        <v>773</v>
      </c>
    </row>
    <row r="593" spans="1:69">
      <c r="A593" s="7" t="s">
        <v>4201</v>
      </c>
      <c r="B593" s="7" t="s">
        <v>1696</v>
      </c>
      <c r="C593" s="7" t="s">
        <v>773</v>
      </c>
    </row>
    <row r="594" spans="1:69">
      <c r="A594" s="7" t="s">
        <v>1787</v>
      </c>
      <c r="B594" s="7" t="s">
        <v>1786</v>
      </c>
      <c r="C594" s="7" t="s">
        <v>773</v>
      </c>
      <c r="G594">
        <v>42.2</v>
      </c>
      <c r="K594">
        <v>103.61</v>
      </c>
      <c r="O594">
        <v>143.13</v>
      </c>
      <c r="S594">
        <v>120.54</v>
      </c>
      <c r="W594">
        <v>142.03</v>
      </c>
      <c r="Y594">
        <v>161.99</v>
      </c>
      <c r="Z594">
        <v>165.72</v>
      </c>
      <c r="AA594">
        <v>171.22</v>
      </c>
      <c r="AB594">
        <v>175.82</v>
      </c>
      <c r="AC594">
        <v>178.77</v>
      </c>
      <c r="AD594">
        <v>166.46</v>
      </c>
      <c r="AE594">
        <v>148.81</v>
      </c>
      <c r="AF594">
        <v>134.82</v>
      </c>
      <c r="AG594">
        <v>114.05</v>
      </c>
      <c r="AH594">
        <v>111.36</v>
      </c>
      <c r="AI594">
        <v>111.81</v>
      </c>
      <c r="AJ594">
        <v>111.01</v>
      </c>
      <c r="AK594">
        <v>115.29</v>
      </c>
      <c r="AL594">
        <v>120.45</v>
      </c>
      <c r="AM594">
        <v>118.2</v>
      </c>
      <c r="AN594">
        <v>132.36000000000001</v>
      </c>
      <c r="AO594">
        <v>173.38</v>
      </c>
      <c r="AP594">
        <v>227.34</v>
      </c>
      <c r="AQ594">
        <v>266.04000000000002</v>
      </c>
      <c r="AR594">
        <v>285.20999999999998</v>
      </c>
      <c r="AS594">
        <v>300.64999999999998</v>
      </c>
      <c r="AT594">
        <v>315.24</v>
      </c>
      <c r="AU594">
        <v>307.61</v>
      </c>
      <c r="AV594">
        <v>320.42</v>
      </c>
      <c r="AW594">
        <v>335.8</v>
      </c>
      <c r="AX594">
        <v>346.61</v>
      </c>
      <c r="AY594">
        <v>372.94</v>
      </c>
      <c r="AZ594">
        <v>371.03</v>
      </c>
      <c r="BA594">
        <v>369.83</v>
      </c>
      <c r="BB594">
        <v>376.29</v>
      </c>
      <c r="BC594">
        <v>401.38</v>
      </c>
      <c r="BD594">
        <v>408.85</v>
      </c>
      <c r="BE594">
        <v>422.11</v>
      </c>
      <c r="BF594">
        <v>431.22</v>
      </c>
      <c r="BG594">
        <v>433.64</v>
      </c>
      <c r="BH594">
        <v>404.31</v>
      </c>
      <c r="BI594">
        <v>340.81</v>
      </c>
      <c r="BJ594">
        <v>298.26</v>
      </c>
      <c r="BK594">
        <v>266.75</v>
      </c>
      <c r="BL594">
        <v>207.06</v>
      </c>
      <c r="BM594">
        <v>92.33</v>
      </c>
      <c r="BN594">
        <v>29.03</v>
      </c>
      <c r="BO594">
        <v>-247.75</v>
      </c>
      <c r="BP594">
        <v>-287.07</v>
      </c>
      <c r="BQ594">
        <v>-290.54000000000002</v>
      </c>
    </row>
    <row r="595" spans="1:69">
      <c r="A595" s="7" t="s">
        <v>1785</v>
      </c>
      <c r="B595" s="7" t="s">
        <v>1784</v>
      </c>
      <c r="C595" s="7" t="s">
        <v>773</v>
      </c>
      <c r="G595">
        <v>12.11</v>
      </c>
      <c r="K595">
        <v>41.28</v>
      </c>
      <c r="O595">
        <v>103.61</v>
      </c>
      <c r="S595">
        <v>143.13</v>
      </c>
      <c r="W595">
        <v>120.54</v>
      </c>
      <c r="Y595">
        <v>142.03</v>
      </c>
      <c r="Z595">
        <v>142.03</v>
      </c>
      <c r="AA595">
        <v>142.03</v>
      </c>
      <c r="AB595">
        <v>171.22</v>
      </c>
      <c r="AC595">
        <v>171.22</v>
      </c>
      <c r="AD595">
        <v>171.22</v>
      </c>
      <c r="AE595">
        <v>171.22</v>
      </c>
      <c r="AF595">
        <v>148.81</v>
      </c>
      <c r="AG595">
        <v>148.81</v>
      </c>
      <c r="AH595">
        <v>148.81</v>
      </c>
      <c r="AI595">
        <v>148.81</v>
      </c>
      <c r="AJ595">
        <v>111.81</v>
      </c>
      <c r="AK595">
        <v>111.81</v>
      </c>
      <c r="AL595">
        <v>111.81</v>
      </c>
      <c r="AM595">
        <v>111.81</v>
      </c>
      <c r="AN595">
        <v>118.2</v>
      </c>
      <c r="AO595">
        <v>118.2</v>
      </c>
      <c r="AP595">
        <v>118.2</v>
      </c>
      <c r="AQ595">
        <v>118.2</v>
      </c>
      <c r="AR595">
        <v>266.04000000000002</v>
      </c>
      <c r="AS595">
        <v>266.04000000000002</v>
      </c>
      <c r="AT595">
        <v>266.04000000000002</v>
      </c>
      <c r="AU595">
        <v>266.04000000000002</v>
      </c>
      <c r="AV595">
        <v>307.61</v>
      </c>
      <c r="AW595">
        <v>307.61</v>
      </c>
      <c r="AX595">
        <v>307.61</v>
      </c>
      <c r="AY595">
        <v>307.61</v>
      </c>
      <c r="AZ595">
        <v>372.94</v>
      </c>
      <c r="BA595">
        <v>372.94</v>
      </c>
      <c r="BB595">
        <v>372.94</v>
      </c>
      <c r="BC595">
        <v>372.94</v>
      </c>
      <c r="BD595">
        <v>401.38</v>
      </c>
      <c r="BE595">
        <v>401.38</v>
      </c>
      <c r="BF595">
        <v>401.38</v>
      </c>
      <c r="BG595">
        <v>401.38</v>
      </c>
      <c r="BH595">
        <v>433.64</v>
      </c>
      <c r="BI595">
        <v>433.64</v>
      </c>
      <c r="BJ595">
        <v>433.64</v>
      </c>
      <c r="BK595">
        <v>433.64</v>
      </c>
      <c r="BL595">
        <v>266.75</v>
      </c>
      <c r="BM595">
        <v>266.75</v>
      </c>
      <c r="BN595">
        <v>266.75</v>
      </c>
      <c r="BO595">
        <v>266.75</v>
      </c>
      <c r="BP595">
        <v>-247.75</v>
      </c>
      <c r="BQ595">
        <v>-247.75</v>
      </c>
    </row>
    <row r="596" spans="1:69">
      <c r="A596" s="7" t="s">
        <v>1783</v>
      </c>
      <c r="B596" s="7" t="s">
        <v>1782</v>
      </c>
      <c r="C596" s="7" t="s">
        <v>773</v>
      </c>
      <c r="G596">
        <v>12.11</v>
      </c>
      <c r="K596">
        <v>42.21</v>
      </c>
      <c r="O596">
        <v>103.61</v>
      </c>
      <c r="S596">
        <v>143.13</v>
      </c>
      <c r="W596">
        <v>120.54</v>
      </c>
      <c r="Y596">
        <v>142.03</v>
      </c>
      <c r="Z596">
        <v>142.03</v>
      </c>
      <c r="AA596">
        <v>142.03</v>
      </c>
      <c r="AB596">
        <v>171.22</v>
      </c>
      <c r="AC596">
        <v>171.22</v>
      </c>
      <c r="AD596">
        <v>171.22</v>
      </c>
      <c r="AE596">
        <v>171.22</v>
      </c>
      <c r="AF596">
        <v>148.81</v>
      </c>
      <c r="AG596">
        <v>148.81</v>
      </c>
      <c r="AH596">
        <v>148.81</v>
      </c>
      <c r="AI596">
        <v>148.81</v>
      </c>
      <c r="AJ596">
        <v>111.81</v>
      </c>
      <c r="AK596">
        <v>111.81</v>
      </c>
      <c r="AL596">
        <v>111.81</v>
      </c>
      <c r="AM596">
        <v>111.81</v>
      </c>
      <c r="AN596">
        <v>118.2</v>
      </c>
      <c r="AO596">
        <v>118.2</v>
      </c>
      <c r="AP596">
        <v>118.2</v>
      </c>
      <c r="AQ596">
        <v>118.2</v>
      </c>
      <c r="AR596">
        <v>266.04000000000002</v>
      </c>
      <c r="AS596">
        <v>266.04000000000002</v>
      </c>
      <c r="AT596">
        <v>266.04000000000002</v>
      </c>
      <c r="AU596">
        <v>266.04000000000002</v>
      </c>
      <c r="AV596">
        <v>307.61</v>
      </c>
      <c r="AW596">
        <v>307.61</v>
      </c>
      <c r="AX596">
        <v>307.61</v>
      </c>
      <c r="AY596">
        <v>307.61</v>
      </c>
      <c r="AZ596">
        <v>372.94</v>
      </c>
      <c r="BA596">
        <v>372.94</v>
      </c>
      <c r="BB596">
        <v>372.94</v>
      </c>
      <c r="BC596">
        <v>372.94</v>
      </c>
      <c r="BD596">
        <v>401.38</v>
      </c>
      <c r="BE596">
        <v>401.38</v>
      </c>
      <c r="BF596">
        <v>401.38</v>
      </c>
      <c r="BG596">
        <v>401.38</v>
      </c>
      <c r="BH596">
        <v>433.64</v>
      </c>
      <c r="BI596">
        <v>433.64</v>
      </c>
      <c r="BJ596">
        <v>433.64</v>
      </c>
      <c r="BK596">
        <v>433.64</v>
      </c>
      <c r="BL596">
        <v>266.75</v>
      </c>
      <c r="BM596">
        <v>266.75</v>
      </c>
      <c r="BN596">
        <v>266.75</v>
      </c>
      <c r="BO596">
        <v>266.75</v>
      </c>
      <c r="BP596">
        <v>-247.75</v>
      </c>
      <c r="BQ596">
        <v>-247.75</v>
      </c>
    </row>
    <row r="597" spans="1:69">
      <c r="A597" s="7" t="s">
        <v>1776</v>
      </c>
      <c r="B597" s="7" t="s">
        <v>1775</v>
      </c>
      <c r="C597" s="7" t="s">
        <v>773</v>
      </c>
    </row>
    <row r="598" spans="1:69">
      <c r="A598" s="7" t="s">
        <v>1774</v>
      </c>
      <c r="B598" s="7" t="s">
        <v>1773</v>
      </c>
      <c r="C598" s="7" t="s">
        <v>773</v>
      </c>
    </row>
    <row r="599" spans="1:69">
      <c r="A599" s="7" t="s">
        <v>1770</v>
      </c>
      <c r="B599" s="7" t="s">
        <v>1769</v>
      </c>
      <c r="C599" s="7" t="s">
        <v>773</v>
      </c>
    </row>
    <row r="600" spans="1:69">
      <c r="A600" s="7" t="s">
        <v>4200</v>
      </c>
      <c r="B600" s="7" t="s">
        <v>1765</v>
      </c>
      <c r="C600" s="7" t="s">
        <v>773</v>
      </c>
      <c r="K600">
        <v>-0.93</v>
      </c>
    </row>
    <row r="601" spans="1:69">
      <c r="A601" s="7" t="s">
        <v>1764</v>
      </c>
      <c r="B601" s="7" t="s">
        <v>1730</v>
      </c>
      <c r="C601" s="7" t="s">
        <v>773</v>
      </c>
    </row>
    <row r="602" spans="1:69">
      <c r="A602" s="7" t="s">
        <v>1762</v>
      </c>
      <c r="B602" s="7" t="s">
        <v>1761</v>
      </c>
      <c r="C602" s="7" t="s">
        <v>773</v>
      </c>
      <c r="BH602">
        <v>-0.6</v>
      </c>
      <c r="BJ602">
        <v>0.08</v>
      </c>
      <c r="BN602">
        <v>-0.08</v>
      </c>
    </row>
    <row r="603" spans="1:69">
      <c r="A603" s="7" t="s">
        <v>1760</v>
      </c>
      <c r="B603" s="7" t="s">
        <v>1728</v>
      </c>
      <c r="C603" s="7" t="s">
        <v>773</v>
      </c>
      <c r="G603">
        <v>30.1</v>
      </c>
      <c r="K603">
        <v>63.8</v>
      </c>
      <c r="O603">
        <v>39.81</v>
      </c>
      <c r="S603">
        <v>-23.31</v>
      </c>
      <c r="W603">
        <v>21.21</v>
      </c>
      <c r="Y603">
        <v>20.76</v>
      </c>
      <c r="Z603">
        <v>24.49</v>
      </c>
      <c r="AA603">
        <v>29.61</v>
      </c>
      <c r="AB603">
        <v>4.5999999999999996</v>
      </c>
      <c r="AC603">
        <v>8.32</v>
      </c>
      <c r="AD603">
        <v>-3.99</v>
      </c>
      <c r="AE603">
        <v>-21.29</v>
      </c>
      <c r="AF603">
        <v>-13.98</v>
      </c>
      <c r="AG603">
        <v>-34.76</v>
      </c>
      <c r="AH603">
        <v>-37.450000000000003</v>
      </c>
      <c r="AI603">
        <v>-36.840000000000003</v>
      </c>
      <c r="AJ603">
        <v>-0.8</v>
      </c>
      <c r="AK603">
        <v>3.48</v>
      </c>
      <c r="AL603">
        <v>8.64</v>
      </c>
      <c r="AM603">
        <v>8.6300000000000008</v>
      </c>
      <c r="AN603">
        <v>14.16</v>
      </c>
      <c r="AO603">
        <v>55.18</v>
      </c>
      <c r="AP603">
        <v>109.14</v>
      </c>
      <c r="AQ603">
        <v>148.18</v>
      </c>
      <c r="AR603">
        <v>19.170000000000002</v>
      </c>
      <c r="AS603">
        <v>34.619999999999997</v>
      </c>
      <c r="AT603">
        <v>49.21</v>
      </c>
      <c r="AU603">
        <v>41.89</v>
      </c>
      <c r="AV603">
        <v>12.82</v>
      </c>
      <c r="AW603">
        <v>28.19</v>
      </c>
      <c r="AX603">
        <v>39</v>
      </c>
      <c r="AY603">
        <v>66.599999999999994</v>
      </c>
      <c r="AZ603">
        <v>-1.91</v>
      </c>
      <c r="BA603">
        <v>-3.1</v>
      </c>
      <c r="BB603">
        <v>3.36</v>
      </c>
      <c r="BC603">
        <v>26.65</v>
      </c>
      <c r="BD603">
        <v>7.47</v>
      </c>
      <c r="BE603">
        <v>20.73</v>
      </c>
      <c r="BF603">
        <v>29.84</v>
      </c>
      <c r="BG603">
        <v>30.9</v>
      </c>
      <c r="BH603">
        <v>-28.74</v>
      </c>
      <c r="BI603">
        <v>-93</v>
      </c>
      <c r="BJ603">
        <v>-135.46</v>
      </c>
      <c r="BK603">
        <v>-166.55</v>
      </c>
      <c r="BL603">
        <v>-59.69</v>
      </c>
      <c r="BM603">
        <v>-174.34</v>
      </c>
      <c r="BN603">
        <v>-237.64</v>
      </c>
      <c r="BO603">
        <v>-507.17</v>
      </c>
      <c r="BP603">
        <v>-38.33</v>
      </c>
      <c r="BQ603">
        <v>-40.15</v>
      </c>
    </row>
    <row r="604" spans="1:69">
      <c r="A604" s="7" t="s">
        <v>1759</v>
      </c>
      <c r="B604" s="7" t="s">
        <v>1758</v>
      </c>
      <c r="C604" s="7" t="s">
        <v>773</v>
      </c>
    </row>
    <row r="605" spans="1:69">
      <c r="A605" s="7" t="s">
        <v>1755</v>
      </c>
      <c r="B605" s="7" t="s">
        <v>1754</v>
      </c>
      <c r="C605" s="7" t="s">
        <v>773</v>
      </c>
    </row>
    <row r="606" spans="1:69">
      <c r="A606" s="7" t="s">
        <v>1751</v>
      </c>
      <c r="B606" s="7" t="s">
        <v>1700</v>
      </c>
      <c r="C606" s="7" t="s">
        <v>773</v>
      </c>
    </row>
    <row r="607" spans="1:69">
      <c r="A607" s="7" t="s">
        <v>4199</v>
      </c>
      <c r="B607" s="7" t="s">
        <v>1696</v>
      </c>
      <c r="C607" s="7" t="s">
        <v>773</v>
      </c>
      <c r="K607">
        <v>-1.47</v>
      </c>
      <c r="O607">
        <v>-0.28999999999999998</v>
      </c>
      <c r="S607">
        <v>0.72</v>
      </c>
      <c r="W607">
        <v>0.28000000000000003</v>
      </c>
      <c r="Y607">
        <v>-0.8</v>
      </c>
      <c r="Z607">
        <v>-0.79</v>
      </c>
      <c r="AA607">
        <v>-0.41</v>
      </c>
      <c r="AC607">
        <v>-0.77</v>
      </c>
      <c r="AD607">
        <v>-0.77</v>
      </c>
      <c r="AE607">
        <v>-1.1299999999999999</v>
      </c>
      <c r="AI607">
        <v>-0.16</v>
      </c>
      <c r="AM607">
        <v>-2.23</v>
      </c>
      <c r="AQ607">
        <v>-0.35</v>
      </c>
      <c r="AU607">
        <v>-0.32</v>
      </c>
      <c r="AY607">
        <v>-1.27</v>
      </c>
      <c r="BC607">
        <v>1.79</v>
      </c>
      <c r="BG607">
        <v>1.36</v>
      </c>
      <c r="BI607">
        <v>0.17</v>
      </c>
      <c r="BK607">
        <v>-0.35</v>
      </c>
      <c r="BM607">
        <v>-0.08</v>
      </c>
      <c r="BO607">
        <v>-7.33</v>
      </c>
      <c r="BP607">
        <v>-0.99</v>
      </c>
      <c r="BQ607">
        <v>-2.64</v>
      </c>
    </row>
    <row r="608" spans="1:69">
      <c r="A608" s="7" t="s">
        <v>1748</v>
      </c>
      <c r="B608" s="7" t="s">
        <v>1747</v>
      </c>
      <c r="C608" s="7" t="s">
        <v>773</v>
      </c>
    </row>
    <row r="609" spans="1:3">
      <c r="A609" s="7" t="s">
        <v>1746</v>
      </c>
      <c r="B609" s="7" t="s">
        <v>1745</v>
      </c>
      <c r="C609" s="7" t="s">
        <v>773</v>
      </c>
    </row>
    <row r="610" spans="1:3">
      <c r="A610" s="7" t="s">
        <v>1744</v>
      </c>
      <c r="B610" s="7" t="s">
        <v>1743</v>
      </c>
      <c r="C610" s="7" t="s">
        <v>773</v>
      </c>
    </row>
    <row r="611" spans="1:3">
      <c r="A611" s="7" t="s">
        <v>1734</v>
      </c>
      <c r="B611" s="7" t="s">
        <v>1733</v>
      </c>
      <c r="C611" s="7" t="s">
        <v>773</v>
      </c>
    </row>
    <row r="612" spans="1:3">
      <c r="A612" s="7" t="s">
        <v>1732</v>
      </c>
      <c r="B612" s="7" t="s">
        <v>1352</v>
      </c>
      <c r="C612" s="7" t="s">
        <v>773</v>
      </c>
    </row>
    <row r="613" spans="1:3">
      <c r="A613" s="7" t="s">
        <v>1731</v>
      </c>
      <c r="B613" s="7" t="s">
        <v>1730</v>
      </c>
      <c r="C613" s="7" t="s">
        <v>773</v>
      </c>
    </row>
    <row r="614" spans="1:3">
      <c r="A614" s="7" t="s">
        <v>1729</v>
      </c>
      <c r="B614" s="7" t="s">
        <v>1728</v>
      </c>
      <c r="C614" s="7" t="s">
        <v>773</v>
      </c>
    </row>
    <row r="615" spans="1:3">
      <c r="A615" s="7" t="s">
        <v>1727</v>
      </c>
      <c r="B615" s="7" t="s">
        <v>1726</v>
      </c>
      <c r="C615" s="7" t="s">
        <v>773</v>
      </c>
    </row>
    <row r="616" spans="1:3">
      <c r="A616" s="7" t="s">
        <v>1725</v>
      </c>
      <c r="B616" s="7" t="s">
        <v>1724</v>
      </c>
      <c r="C616" s="7" t="s">
        <v>773</v>
      </c>
    </row>
    <row r="617" spans="1:3">
      <c r="A617" s="7" t="s">
        <v>1723</v>
      </c>
      <c r="B617" s="7" t="s">
        <v>1722</v>
      </c>
      <c r="C617" s="7" t="s">
        <v>773</v>
      </c>
    </row>
    <row r="618" spans="1:3">
      <c r="A618" s="7" t="s">
        <v>1721</v>
      </c>
      <c r="B618" s="7" t="s">
        <v>1720</v>
      </c>
      <c r="C618" s="7" t="s">
        <v>773</v>
      </c>
    </row>
    <row r="619" spans="1:3">
      <c r="A619" s="7" t="s">
        <v>1719</v>
      </c>
      <c r="B619" s="7" t="s">
        <v>1718</v>
      </c>
      <c r="C619" s="7" t="s">
        <v>773</v>
      </c>
    </row>
    <row r="620" spans="1:3">
      <c r="A620" s="7" t="s">
        <v>1717</v>
      </c>
      <c r="B620" s="7" t="s">
        <v>1716</v>
      </c>
      <c r="C620" s="7" t="s">
        <v>773</v>
      </c>
    </row>
    <row r="621" spans="1:3">
      <c r="A621" s="7" t="s">
        <v>1709</v>
      </c>
      <c r="B621" s="7" t="s">
        <v>1708</v>
      </c>
      <c r="C621" s="7" t="s">
        <v>773</v>
      </c>
    </row>
    <row r="622" spans="1:3">
      <c r="A622" s="7" t="s">
        <v>1705</v>
      </c>
      <c r="B622" s="7" t="s">
        <v>1704</v>
      </c>
      <c r="C622" s="7" t="s">
        <v>773</v>
      </c>
    </row>
    <row r="623" spans="1:3">
      <c r="A623" s="7" t="s">
        <v>1701</v>
      </c>
      <c r="B623" s="7" t="s">
        <v>1700</v>
      </c>
      <c r="C623" s="7" t="s">
        <v>773</v>
      </c>
    </row>
    <row r="624" spans="1:3">
      <c r="A624" s="7" t="s">
        <v>4198</v>
      </c>
      <c r="B624" s="7" t="s">
        <v>1696</v>
      </c>
      <c r="C624" s="7" t="s">
        <v>773</v>
      </c>
    </row>
    <row r="625" spans="1:69">
      <c r="A625" s="7" t="s">
        <v>1695</v>
      </c>
      <c r="B625" s="7" t="s">
        <v>553</v>
      </c>
      <c r="C625" s="7" t="s">
        <v>773</v>
      </c>
      <c r="G625">
        <v>211.3</v>
      </c>
      <c r="K625">
        <v>330.57</v>
      </c>
      <c r="O625">
        <v>370.09</v>
      </c>
      <c r="S625">
        <v>347.5</v>
      </c>
      <c r="W625">
        <v>368.99</v>
      </c>
      <c r="Y625">
        <v>388.95</v>
      </c>
      <c r="Z625">
        <v>393.69</v>
      </c>
      <c r="AA625">
        <v>461.19</v>
      </c>
      <c r="AB625">
        <v>465.79</v>
      </c>
      <c r="AC625">
        <v>468.74</v>
      </c>
      <c r="AD625">
        <v>456.43</v>
      </c>
      <c r="AE625">
        <v>438.78</v>
      </c>
      <c r="AF625">
        <v>424.79</v>
      </c>
      <c r="AG625">
        <v>404.02</v>
      </c>
      <c r="AH625">
        <v>401.32</v>
      </c>
      <c r="AI625">
        <v>401.78</v>
      </c>
      <c r="AJ625">
        <v>400.98</v>
      </c>
      <c r="AK625">
        <v>405.26</v>
      </c>
      <c r="AL625">
        <v>410.42</v>
      </c>
      <c r="AM625">
        <v>408.17</v>
      </c>
      <c r="AN625">
        <v>422.33</v>
      </c>
      <c r="AO625">
        <v>463.35</v>
      </c>
      <c r="AP625">
        <v>526.89</v>
      </c>
      <c r="AQ625">
        <v>565.59</v>
      </c>
      <c r="AR625">
        <v>584.76</v>
      </c>
      <c r="AS625">
        <v>600.20000000000005</v>
      </c>
      <c r="AT625">
        <v>614.79999999999995</v>
      </c>
      <c r="AU625">
        <v>607.16</v>
      </c>
      <c r="AV625">
        <v>619.98</v>
      </c>
      <c r="AW625">
        <v>635.35</v>
      </c>
      <c r="AX625">
        <v>646.16</v>
      </c>
      <c r="AY625">
        <v>672.49</v>
      </c>
      <c r="AZ625">
        <v>670.58</v>
      </c>
      <c r="BA625">
        <v>639.41</v>
      </c>
      <c r="BB625">
        <v>645.87</v>
      </c>
      <c r="BC625">
        <v>708.92</v>
      </c>
      <c r="BD625">
        <v>716.39</v>
      </c>
      <c r="BE625">
        <v>729.65</v>
      </c>
      <c r="BF625">
        <v>738.77</v>
      </c>
      <c r="BG625" s="652">
        <v>1147.73</v>
      </c>
      <c r="BH625" s="652">
        <v>1118.3599999999999</v>
      </c>
      <c r="BI625" s="652">
        <v>1054.8699999999999</v>
      </c>
      <c r="BJ625" s="652">
        <v>1012.32</v>
      </c>
      <c r="BK625">
        <v>980.81</v>
      </c>
      <c r="BL625">
        <v>921.12</v>
      </c>
      <c r="BM625">
        <v>892.44</v>
      </c>
      <c r="BN625">
        <v>829.14</v>
      </c>
      <c r="BO625">
        <v>552.36</v>
      </c>
      <c r="BP625">
        <v>513.04</v>
      </c>
      <c r="BQ625">
        <v>509.57</v>
      </c>
    </row>
    <row r="626" spans="1:69">
      <c r="A626" s="7" t="s">
        <v>1694</v>
      </c>
      <c r="B626" s="7" t="s">
        <v>185</v>
      </c>
      <c r="C626" s="7" t="s">
        <v>773</v>
      </c>
      <c r="V626">
        <v>42.87</v>
      </c>
      <c r="W626">
        <v>20.92</v>
      </c>
      <c r="X626">
        <v>37.35</v>
      </c>
      <c r="Y626">
        <v>54.77</v>
      </c>
      <c r="Z626">
        <v>39.06</v>
      </c>
      <c r="AA626">
        <v>26.77</v>
      </c>
      <c r="AB626">
        <v>25.5</v>
      </c>
      <c r="AC626">
        <v>18.63</v>
      </c>
      <c r="AD626">
        <v>2.2799999999999998</v>
      </c>
      <c r="AE626">
        <v>7.29</v>
      </c>
      <c r="AF626">
        <v>7.63</v>
      </c>
      <c r="AG626">
        <v>10.7</v>
      </c>
      <c r="AH626">
        <v>11.41</v>
      </c>
      <c r="AI626">
        <v>17.75</v>
      </c>
      <c r="AJ626">
        <v>17.21</v>
      </c>
      <c r="AK626">
        <v>-0.55000000000000004</v>
      </c>
      <c r="AL626">
        <v>2.14</v>
      </c>
      <c r="AM626">
        <v>52.37</v>
      </c>
      <c r="AN626">
        <v>27.52</v>
      </c>
      <c r="AO626">
        <v>48.58</v>
      </c>
      <c r="AP626">
        <v>105.18</v>
      </c>
      <c r="AQ626">
        <v>108.45</v>
      </c>
      <c r="AR626">
        <v>-9.75</v>
      </c>
      <c r="AS626">
        <v>87.37</v>
      </c>
      <c r="AT626">
        <v>10.32</v>
      </c>
      <c r="AU626">
        <v>72.75</v>
      </c>
      <c r="AV626">
        <v>46.79</v>
      </c>
      <c r="AW626">
        <v>57.46</v>
      </c>
      <c r="AX626">
        <v>51.03</v>
      </c>
      <c r="AY626">
        <v>50.79</v>
      </c>
      <c r="AZ626">
        <v>9.75</v>
      </c>
      <c r="BA626">
        <v>53.17</v>
      </c>
      <c r="BB626">
        <v>47.39</v>
      </c>
      <c r="BC626">
        <v>29.07</v>
      </c>
      <c r="BD626">
        <v>43.35</v>
      </c>
      <c r="BE626">
        <v>44.77</v>
      </c>
      <c r="BF626">
        <v>-85.23</v>
      </c>
      <c r="BG626">
        <v>66.44</v>
      </c>
      <c r="BH626">
        <v>-5.96</v>
      </c>
      <c r="BI626">
        <v>12.66</v>
      </c>
      <c r="BJ626">
        <v>1.57</v>
      </c>
      <c r="BK626">
        <v>-14.2</v>
      </c>
      <c r="BL626">
        <v>-18.34</v>
      </c>
      <c r="BM626">
        <v>-12.3</v>
      </c>
      <c r="BN626">
        <v>24.23</v>
      </c>
      <c r="BO626">
        <v>12.14</v>
      </c>
      <c r="BP626">
        <v>-6.5</v>
      </c>
      <c r="BQ626">
        <v>36.76</v>
      </c>
    </row>
    <row r="627" spans="1:69">
      <c r="A627" s="7" t="s">
        <v>1693</v>
      </c>
      <c r="B627" s="7" t="s">
        <v>1692</v>
      </c>
      <c r="C627" s="7" t="s">
        <v>773</v>
      </c>
      <c r="V627">
        <v>1.62</v>
      </c>
      <c r="W627">
        <v>-0.76</v>
      </c>
      <c r="X627">
        <v>4.66</v>
      </c>
      <c r="Y627">
        <v>16.100000000000001</v>
      </c>
      <c r="Z627">
        <v>3.73</v>
      </c>
      <c r="AA627">
        <v>5.12</v>
      </c>
      <c r="AB627">
        <v>4.5999999999999996</v>
      </c>
      <c r="AC627">
        <v>3.72</v>
      </c>
      <c r="AD627">
        <v>-12.31</v>
      </c>
      <c r="AE627">
        <v>-17.3</v>
      </c>
      <c r="AF627">
        <v>-13.98</v>
      </c>
      <c r="AG627">
        <v>-20.77</v>
      </c>
      <c r="AH627">
        <v>-2.7</v>
      </c>
      <c r="AI627">
        <v>0.62</v>
      </c>
      <c r="AJ627">
        <v>-0.8</v>
      </c>
      <c r="AK627">
        <v>4.28</v>
      </c>
      <c r="AL627">
        <v>5.17</v>
      </c>
      <c r="AM627">
        <v>-0.02</v>
      </c>
      <c r="AN627">
        <v>14.16</v>
      </c>
      <c r="AO627">
        <v>42.33</v>
      </c>
      <c r="AP627">
        <v>52.65</v>
      </c>
      <c r="AQ627">
        <v>39.04</v>
      </c>
      <c r="AR627">
        <v>19.170000000000002</v>
      </c>
      <c r="AS627">
        <v>15.44</v>
      </c>
      <c r="AT627">
        <v>14.59</v>
      </c>
      <c r="AU627">
        <v>-7.31</v>
      </c>
      <c r="AV627">
        <v>12.82</v>
      </c>
      <c r="AW627">
        <v>15.38</v>
      </c>
      <c r="AX627">
        <v>10.81</v>
      </c>
      <c r="AY627">
        <v>27.6</v>
      </c>
      <c r="AZ627">
        <v>-1.91</v>
      </c>
      <c r="BA627">
        <v>-1.2</v>
      </c>
      <c r="BB627">
        <v>6.46</v>
      </c>
      <c r="BC627">
        <v>23.3</v>
      </c>
      <c r="BD627">
        <v>7.47</v>
      </c>
      <c r="BE627">
        <v>13.26</v>
      </c>
      <c r="BF627">
        <v>9.11</v>
      </c>
      <c r="BG627">
        <v>1.05</v>
      </c>
      <c r="BH627">
        <v>-28.74</v>
      </c>
      <c r="BI627">
        <v>-64.260000000000005</v>
      </c>
      <c r="BJ627">
        <v>-42.46</v>
      </c>
      <c r="BK627">
        <v>-31.09</v>
      </c>
      <c r="BL627">
        <v>-59.69</v>
      </c>
      <c r="BM627">
        <v>-114.65</v>
      </c>
      <c r="BN627">
        <v>-63.3</v>
      </c>
      <c r="BO627">
        <v>-269.52999999999997</v>
      </c>
      <c r="BP627">
        <v>-38.33</v>
      </c>
      <c r="BQ627">
        <v>-1.82</v>
      </c>
    </row>
    <row r="628" spans="1:69">
      <c r="A628" s="7" t="s">
        <v>1691</v>
      </c>
      <c r="B628" s="7" t="s">
        <v>1690</v>
      </c>
      <c r="C628" s="7" t="s">
        <v>773</v>
      </c>
    </row>
    <row r="629" spans="1:69">
      <c r="A629" s="7" t="s">
        <v>1689</v>
      </c>
      <c r="B629" s="7" t="s">
        <v>1688</v>
      </c>
      <c r="C629" s="7" t="s">
        <v>773</v>
      </c>
      <c r="V629">
        <v>46.68</v>
      </c>
      <c r="W629">
        <v>24.73</v>
      </c>
      <c r="X629">
        <v>35.78</v>
      </c>
      <c r="Y629">
        <v>46.61</v>
      </c>
      <c r="Z629">
        <v>31.36</v>
      </c>
      <c r="AA629">
        <v>48.11</v>
      </c>
      <c r="AB629">
        <v>23.97</v>
      </c>
      <c r="AC629">
        <v>42.67</v>
      </c>
      <c r="AD629">
        <v>-10.93</v>
      </c>
      <c r="AE629">
        <v>69.45</v>
      </c>
      <c r="AF629">
        <v>22.31</v>
      </c>
      <c r="AG629">
        <v>30.82</v>
      </c>
      <c r="AH629">
        <v>9.32</v>
      </c>
      <c r="AI629">
        <v>32.090000000000003</v>
      </c>
      <c r="AJ629">
        <v>17.170000000000002</v>
      </c>
      <c r="AK629">
        <v>18.59</v>
      </c>
      <c r="AL629">
        <v>16.5</v>
      </c>
      <c r="AM629">
        <v>31.58</v>
      </c>
      <c r="AN629">
        <v>17.64</v>
      </c>
      <c r="AO629">
        <v>35.229999999999997</v>
      </c>
      <c r="AP629">
        <v>44.24</v>
      </c>
      <c r="AQ629">
        <v>51.56</v>
      </c>
      <c r="AR629">
        <v>47.21</v>
      </c>
      <c r="AS629">
        <v>44.98</v>
      </c>
      <c r="AT629">
        <v>36.44</v>
      </c>
      <c r="AU629">
        <v>73.42</v>
      </c>
      <c r="AV629">
        <v>40.54</v>
      </c>
      <c r="AW629">
        <v>45.12</v>
      </c>
      <c r="AX629">
        <v>37.369999999999997</v>
      </c>
      <c r="AY629">
        <v>48.86</v>
      </c>
      <c r="AZ629">
        <v>43.32</v>
      </c>
      <c r="BA629">
        <v>52.22</v>
      </c>
      <c r="BB629">
        <v>39.04</v>
      </c>
      <c r="BC629">
        <v>45.04</v>
      </c>
      <c r="BD629">
        <v>36.64</v>
      </c>
      <c r="BE629">
        <v>43.45</v>
      </c>
      <c r="BF629">
        <v>26.85</v>
      </c>
      <c r="BG629">
        <v>94.05</v>
      </c>
      <c r="BH629">
        <v>62.8</v>
      </c>
      <c r="BI629">
        <v>110.82</v>
      </c>
      <c r="BJ629">
        <v>3.05</v>
      </c>
      <c r="BK629">
        <v>161.49</v>
      </c>
      <c r="BL629">
        <v>58.23</v>
      </c>
      <c r="BM629">
        <v>115.74</v>
      </c>
      <c r="BN629">
        <v>51.28</v>
      </c>
      <c r="BO629">
        <v>329.88</v>
      </c>
      <c r="BP629">
        <v>51.97</v>
      </c>
      <c r="BQ629">
        <v>43.01</v>
      </c>
    </row>
    <row r="630" spans="1:69">
      <c r="A630" s="7" t="s">
        <v>1687</v>
      </c>
      <c r="B630" s="7" t="s">
        <v>1686</v>
      </c>
      <c r="C630" s="7" t="s">
        <v>773</v>
      </c>
    </row>
    <row r="631" spans="1:69">
      <c r="A631" s="7" t="s">
        <v>1685</v>
      </c>
      <c r="B631" s="7" t="s">
        <v>1684</v>
      </c>
      <c r="C631" s="7" t="s">
        <v>773</v>
      </c>
      <c r="V631">
        <v>4.38</v>
      </c>
      <c r="W631">
        <v>-12.92</v>
      </c>
      <c r="Y631">
        <v>6.27</v>
      </c>
      <c r="Z631">
        <v>-6.27</v>
      </c>
      <c r="AA631">
        <v>10.53</v>
      </c>
      <c r="AC631">
        <v>2.81</v>
      </c>
      <c r="AD631">
        <v>-2.81</v>
      </c>
      <c r="AE631">
        <v>5.0599999999999996</v>
      </c>
      <c r="AG631">
        <v>1.84</v>
      </c>
      <c r="AH631">
        <v>-1.84</v>
      </c>
      <c r="AI631">
        <v>3.31</v>
      </c>
      <c r="AK631">
        <v>1.25</v>
      </c>
      <c r="AL631">
        <v>-1.25</v>
      </c>
      <c r="AM631">
        <v>4.67</v>
      </c>
      <c r="AO631">
        <v>4.32</v>
      </c>
      <c r="AP631">
        <v>-4.32</v>
      </c>
      <c r="AQ631">
        <v>12.09</v>
      </c>
      <c r="AS631">
        <v>10.46</v>
      </c>
      <c r="AT631">
        <v>-10.46</v>
      </c>
      <c r="AU631">
        <v>22.35</v>
      </c>
      <c r="AW631">
        <v>11.46</v>
      </c>
      <c r="AX631">
        <v>-11.46</v>
      </c>
      <c r="AY631">
        <v>22.49</v>
      </c>
      <c r="BA631">
        <v>10.15</v>
      </c>
      <c r="BB631">
        <v>-10.15</v>
      </c>
      <c r="BC631">
        <v>16.440000000000001</v>
      </c>
      <c r="BE631">
        <v>4.83</v>
      </c>
      <c r="BF631">
        <v>-4.83</v>
      </c>
      <c r="BG631">
        <v>13.57</v>
      </c>
      <c r="BI631">
        <v>18.32</v>
      </c>
      <c r="BJ631">
        <v>-18.32</v>
      </c>
      <c r="BK631">
        <v>39.409999999999997</v>
      </c>
      <c r="BM631">
        <v>21.08</v>
      </c>
      <c r="BN631">
        <v>-21.08</v>
      </c>
      <c r="BO631">
        <v>42.59</v>
      </c>
      <c r="BQ631">
        <v>19</v>
      </c>
    </row>
    <row r="632" spans="1:69">
      <c r="A632" s="7" t="s">
        <v>1675</v>
      </c>
      <c r="B632" s="7" t="s">
        <v>1674</v>
      </c>
      <c r="C632" s="7" t="s">
        <v>773</v>
      </c>
    </row>
    <row r="633" spans="1:69">
      <c r="A633" s="7" t="s">
        <v>1673</v>
      </c>
      <c r="B633" s="7" t="s">
        <v>1672</v>
      </c>
      <c r="C633" s="7" t="s">
        <v>773</v>
      </c>
      <c r="AA633">
        <v>1.52</v>
      </c>
      <c r="AE633">
        <v>6.96</v>
      </c>
      <c r="BC633">
        <v>0.22</v>
      </c>
      <c r="BO633">
        <v>3.36</v>
      </c>
    </row>
    <row r="634" spans="1:69">
      <c r="A634" s="7" t="s">
        <v>1671</v>
      </c>
      <c r="B634" s="7" t="s">
        <v>1670</v>
      </c>
      <c r="C634" s="7" t="s">
        <v>773</v>
      </c>
    </row>
    <row r="635" spans="1:69">
      <c r="A635" s="7" t="s">
        <v>1669</v>
      </c>
      <c r="B635" s="7" t="s">
        <v>1668</v>
      </c>
      <c r="C635" s="7" t="s">
        <v>773</v>
      </c>
      <c r="V635">
        <v>0.82</v>
      </c>
      <c r="W635">
        <v>1.87</v>
      </c>
      <c r="Y635">
        <v>2.09</v>
      </c>
      <c r="Z635">
        <v>-2.09</v>
      </c>
      <c r="AA635">
        <v>4.5999999999999996</v>
      </c>
      <c r="AC635">
        <v>2.0099999999999998</v>
      </c>
      <c r="AD635">
        <v>-2.0099999999999998</v>
      </c>
      <c r="AE635">
        <v>4.0199999999999996</v>
      </c>
      <c r="AG635">
        <v>2.02</v>
      </c>
      <c r="AH635">
        <v>-2.02</v>
      </c>
      <c r="AI635">
        <v>4.04</v>
      </c>
      <c r="AK635">
        <v>1.54</v>
      </c>
      <c r="AL635">
        <v>-1.54</v>
      </c>
      <c r="AM635">
        <v>3.07</v>
      </c>
      <c r="AO635">
        <v>1.9</v>
      </c>
      <c r="AP635">
        <v>-1.9</v>
      </c>
      <c r="AQ635">
        <v>3.8</v>
      </c>
      <c r="AS635">
        <v>2.85</v>
      </c>
      <c r="AT635">
        <v>-2.85</v>
      </c>
      <c r="AU635">
        <v>5.7</v>
      </c>
      <c r="AW635">
        <v>3.16</v>
      </c>
      <c r="AX635">
        <v>-3.16</v>
      </c>
      <c r="AY635">
        <v>9.0299999999999994</v>
      </c>
      <c r="BA635">
        <v>4.8</v>
      </c>
      <c r="BB635">
        <v>-4.8</v>
      </c>
      <c r="BC635">
        <v>11.25</v>
      </c>
      <c r="BE635">
        <v>4.68</v>
      </c>
      <c r="BF635">
        <v>-4.68</v>
      </c>
      <c r="BG635">
        <v>13.07</v>
      </c>
      <c r="BI635">
        <v>10.34</v>
      </c>
      <c r="BJ635">
        <v>-10.34</v>
      </c>
      <c r="BK635">
        <v>21.01</v>
      </c>
      <c r="BM635">
        <v>9.0500000000000007</v>
      </c>
      <c r="BN635">
        <v>-9.0500000000000007</v>
      </c>
      <c r="BO635">
        <v>19.04</v>
      </c>
      <c r="BQ635">
        <v>9.2100000000000009</v>
      </c>
    </row>
    <row r="636" spans="1:69">
      <c r="A636" s="7" t="s">
        <v>1667</v>
      </c>
      <c r="B636" s="7" t="s">
        <v>210</v>
      </c>
      <c r="C636" s="7" t="s">
        <v>773</v>
      </c>
      <c r="V636">
        <v>41.48</v>
      </c>
      <c r="W636">
        <v>31.13</v>
      </c>
      <c r="Y636">
        <v>73.260000000000005</v>
      </c>
      <c r="Z636">
        <v>-73.260000000000005</v>
      </c>
      <c r="AA636">
        <v>140.93</v>
      </c>
      <c r="AC636">
        <v>56.61</v>
      </c>
      <c r="AD636">
        <v>-56.61</v>
      </c>
      <c r="AE636">
        <v>104.58</v>
      </c>
      <c r="AG636">
        <v>40.56</v>
      </c>
      <c r="AH636">
        <v>-40.56</v>
      </c>
      <c r="AI636">
        <v>75.69</v>
      </c>
      <c r="AK636">
        <v>31.75</v>
      </c>
      <c r="AL636">
        <v>-31.75</v>
      </c>
      <c r="AM636">
        <v>67.44</v>
      </c>
      <c r="AO636">
        <v>43.54</v>
      </c>
      <c r="AP636">
        <v>-43.54</v>
      </c>
      <c r="AQ636">
        <v>124.13</v>
      </c>
      <c r="AS636">
        <v>71.73</v>
      </c>
      <c r="AT636">
        <v>-71.73</v>
      </c>
      <c r="AU636">
        <v>139.27000000000001</v>
      </c>
      <c r="AW636">
        <v>67.64</v>
      </c>
      <c r="AX636">
        <v>-67.64</v>
      </c>
      <c r="AY636">
        <v>136.47999999999999</v>
      </c>
      <c r="BA636">
        <v>68.67</v>
      </c>
      <c r="BB636">
        <v>-68.67</v>
      </c>
      <c r="BC636">
        <v>134.66999999999999</v>
      </c>
      <c r="BE636">
        <v>63.6</v>
      </c>
      <c r="BF636">
        <v>-63.6</v>
      </c>
      <c r="BG636">
        <v>140.05000000000001</v>
      </c>
      <c r="BI636">
        <v>104.86</v>
      </c>
      <c r="BJ636">
        <v>-104.86</v>
      </c>
      <c r="BK636">
        <v>211.7</v>
      </c>
      <c r="BM636">
        <v>107.38</v>
      </c>
      <c r="BN636">
        <v>-107.38</v>
      </c>
      <c r="BO636">
        <v>208.99</v>
      </c>
      <c r="BQ636">
        <v>53.07</v>
      </c>
    </row>
    <row r="637" spans="1:69">
      <c r="A637" s="7" t="s">
        <v>1666</v>
      </c>
      <c r="B637" s="7" t="s">
        <v>208</v>
      </c>
      <c r="C637" s="7" t="s">
        <v>773</v>
      </c>
    </row>
    <row r="638" spans="1:69">
      <c r="A638" s="7" t="s">
        <v>1665</v>
      </c>
      <c r="B638" s="7" t="s">
        <v>206</v>
      </c>
      <c r="C638" s="7" t="s">
        <v>773</v>
      </c>
      <c r="V638">
        <v>0.01</v>
      </c>
      <c r="W638">
        <v>0.02</v>
      </c>
      <c r="Y638">
        <v>0.06</v>
      </c>
      <c r="Z638">
        <v>-0.06</v>
      </c>
      <c r="AA638">
        <v>0.14000000000000001</v>
      </c>
      <c r="AC638">
        <v>0.09</v>
      </c>
      <c r="AD638">
        <v>-0.09</v>
      </c>
      <c r="AE638">
        <v>0.22</v>
      </c>
      <c r="AG638">
        <v>0.14000000000000001</v>
      </c>
      <c r="AH638">
        <v>-0.14000000000000001</v>
      </c>
      <c r="AI638">
        <v>0.27</v>
      </c>
      <c r="AK638">
        <v>0.13</v>
      </c>
      <c r="AL638">
        <v>-0.13</v>
      </c>
      <c r="AM638">
        <v>0.27</v>
      </c>
      <c r="AO638">
        <v>0.24</v>
      </c>
      <c r="AP638">
        <v>-0.24</v>
      </c>
      <c r="AQ638">
        <v>0.75</v>
      </c>
      <c r="AS638">
        <v>0.48</v>
      </c>
      <c r="AT638">
        <v>-0.48</v>
      </c>
      <c r="AU638">
        <v>0.96</v>
      </c>
      <c r="AW638">
        <v>0.48</v>
      </c>
      <c r="AX638">
        <v>-0.48</v>
      </c>
      <c r="AY638">
        <v>0.94</v>
      </c>
      <c r="BA638">
        <v>0.74</v>
      </c>
      <c r="BB638">
        <v>-0.74</v>
      </c>
      <c r="BC638">
        <v>2.0099999999999998</v>
      </c>
      <c r="BE638">
        <v>1.21</v>
      </c>
      <c r="BF638">
        <v>-1.21</v>
      </c>
      <c r="BG638">
        <v>3.84</v>
      </c>
      <c r="BI638">
        <v>5.07</v>
      </c>
      <c r="BJ638">
        <v>-5.07</v>
      </c>
      <c r="BK638">
        <v>10.09</v>
      </c>
      <c r="BM638">
        <v>5.0999999999999996</v>
      </c>
      <c r="BN638">
        <v>-5.0999999999999996</v>
      </c>
      <c r="BO638">
        <v>10.28</v>
      </c>
      <c r="BQ638">
        <v>5.27</v>
      </c>
    </row>
    <row r="639" spans="1:69">
      <c r="A639" s="7" t="s">
        <v>1658</v>
      </c>
      <c r="B639" s="7" t="s">
        <v>1657</v>
      </c>
      <c r="C639" s="7" t="s">
        <v>773</v>
      </c>
    </row>
    <row r="640" spans="1:69">
      <c r="A640" s="7" t="s">
        <v>1656</v>
      </c>
      <c r="B640" s="7" t="s">
        <v>1655</v>
      </c>
      <c r="C640" s="7" t="s">
        <v>773</v>
      </c>
      <c r="AK640">
        <v>0.01</v>
      </c>
      <c r="AL640">
        <v>-0.01</v>
      </c>
      <c r="AM640">
        <v>0.01</v>
      </c>
      <c r="BE640">
        <v>0.09</v>
      </c>
      <c r="BF640">
        <v>-0.09</v>
      </c>
      <c r="BG640">
        <v>0.9</v>
      </c>
      <c r="BI640">
        <v>0.02</v>
      </c>
      <c r="BJ640">
        <v>-0.02</v>
      </c>
      <c r="BK640">
        <v>0.44</v>
      </c>
      <c r="BM640">
        <v>0</v>
      </c>
      <c r="BN640">
        <v>0</v>
      </c>
      <c r="BO640">
        <v>0.31</v>
      </c>
      <c r="BQ640">
        <v>0.9</v>
      </c>
    </row>
    <row r="641" spans="1:69">
      <c r="A641" s="7" t="s">
        <v>1654</v>
      </c>
      <c r="B641" s="7" t="s">
        <v>1653</v>
      </c>
      <c r="C641" s="7" t="s">
        <v>773</v>
      </c>
    </row>
    <row r="642" spans="1:69">
      <c r="A642" s="7" t="s">
        <v>1652</v>
      </c>
      <c r="B642" s="7" t="s">
        <v>1651</v>
      </c>
      <c r="C642" s="7" t="s">
        <v>773</v>
      </c>
      <c r="AK642">
        <v>0.01</v>
      </c>
      <c r="AL642">
        <v>-0.01</v>
      </c>
      <c r="AM642">
        <v>0.01</v>
      </c>
      <c r="BE642">
        <v>0.09</v>
      </c>
      <c r="BF642">
        <v>-0.09</v>
      </c>
      <c r="BG642">
        <v>0.9</v>
      </c>
      <c r="BI642">
        <v>0.02</v>
      </c>
      <c r="BJ642">
        <v>-0.02</v>
      </c>
      <c r="BK642">
        <v>0.44</v>
      </c>
      <c r="BM642">
        <v>0</v>
      </c>
      <c r="BN642">
        <v>0</v>
      </c>
      <c r="BO642">
        <v>0.31</v>
      </c>
      <c r="BQ642">
        <v>0.9</v>
      </c>
    </row>
    <row r="643" spans="1:69">
      <c r="A643" s="7" t="s">
        <v>1650</v>
      </c>
      <c r="B643" s="7" t="s">
        <v>1649</v>
      </c>
      <c r="C643" s="7" t="s">
        <v>773</v>
      </c>
    </row>
    <row r="644" spans="1:69">
      <c r="A644" s="7" t="s">
        <v>1648</v>
      </c>
      <c r="B644" s="7" t="s">
        <v>1647</v>
      </c>
      <c r="C644" s="7" t="s">
        <v>773</v>
      </c>
    </row>
    <row r="645" spans="1:69">
      <c r="A645" s="7" t="s">
        <v>1646</v>
      </c>
      <c r="B645" s="7" t="s">
        <v>1645</v>
      </c>
      <c r="C645" s="7" t="s">
        <v>773</v>
      </c>
    </row>
    <row r="646" spans="1:69">
      <c r="A646" s="7" t="s">
        <v>1644</v>
      </c>
      <c r="B646" s="7" t="s">
        <v>1643</v>
      </c>
      <c r="C646" s="7" t="s">
        <v>773</v>
      </c>
    </row>
    <row r="647" spans="1:69">
      <c r="A647" s="7" t="s">
        <v>1642</v>
      </c>
      <c r="B647" s="7" t="s">
        <v>1641</v>
      </c>
      <c r="C647" s="7" t="s">
        <v>773</v>
      </c>
    </row>
    <row r="648" spans="1:69">
      <c r="A648" s="7" t="s">
        <v>1640</v>
      </c>
      <c r="B648" s="7" t="s">
        <v>1639</v>
      </c>
      <c r="C648" s="7" t="s">
        <v>773</v>
      </c>
    </row>
    <row r="649" spans="1:69">
      <c r="A649" s="7" t="s">
        <v>1638</v>
      </c>
      <c r="B649" s="7" t="s">
        <v>1637</v>
      </c>
      <c r="C649" s="7" t="s">
        <v>773</v>
      </c>
    </row>
    <row r="650" spans="1:69">
      <c r="A650" s="7" t="s">
        <v>1636</v>
      </c>
      <c r="B650" s="7" t="s">
        <v>1635</v>
      </c>
      <c r="C650" s="7" t="s">
        <v>773</v>
      </c>
    </row>
    <row r="651" spans="1:69">
      <c r="A651" s="7" t="s">
        <v>1634</v>
      </c>
      <c r="B651" s="7" t="s">
        <v>1633</v>
      </c>
      <c r="C651" s="7" t="s">
        <v>773</v>
      </c>
    </row>
    <row r="652" spans="1:69">
      <c r="A652" s="7" t="s">
        <v>4197</v>
      </c>
      <c r="B652" s="7" t="s">
        <v>4196</v>
      </c>
      <c r="C652" s="7" t="s">
        <v>773</v>
      </c>
    </row>
    <row r="653" spans="1:69">
      <c r="A653" s="7" t="s">
        <v>4195</v>
      </c>
      <c r="B653" s="7" t="s">
        <v>4194</v>
      </c>
      <c r="C653" s="7" t="s">
        <v>773</v>
      </c>
    </row>
    <row r="654" spans="1:69">
      <c r="A654" s="7" t="s">
        <v>1622</v>
      </c>
      <c r="B654" s="7" t="s">
        <v>1621</v>
      </c>
      <c r="C654" s="7" t="s">
        <v>773</v>
      </c>
    </row>
    <row r="655" spans="1:69">
      <c r="A655" s="7" t="s">
        <v>1620</v>
      </c>
      <c r="B655" s="7" t="s">
        <v>1619</v>
      </c>
      <c r="C655" s="7" t="s">
        <v>773</v>
      </c>
      <c r="AC655">
        <v>0</v>
      </c>
      <c r="AD655">
        <v>0</v>
      </c>
      <c r="AE655">
        <v>0</v>
      </c>
      <c r="AM655">
        <v>0.52</v>
      </c>
      <c r="AO655">
        <v>0</v>
      </c>
      <c r="AP655">
        <v>0</v>
      </c>
      <c r="AQ655">
        <v>0</v>
      </c>
      <c r="AW655">
        <v>0</v>
      </c>
      <c r="AX655">
        <v>0</v>
      </c>
      <c r="AY655">
        <v>0.02</v>
      </c>
      <c r="BC655">
        <v>0.6</v>
      </c>
      <c r="BI655">
        <v>0.01</v>
      </c>
      <c r="BJ655">
        <v>-0.01</v>
      </c>
      <c r="BK655">
        <v>0.01</v>
      </c>
      <c r="BM655">
        <v>4.13</v>
      </c>
      <c r="BN655">
        <v>-4.13</v>
      </c>
      <c r="BO655">
        <v>4.13</v>
      </c>
    </row>
    <row r="656" spans="1:69">
      <c r="A656" s="7" t="s">
        <v>1606</v>
      </c>
      <c r="B656" s="7" t="s">
        <v>1605</v>
      </c>
      <c r="C656" s="7" t="s">
        <v>773</v>
      </c>
    </row>
    <row r="657" spans="1:69">
      <c r="A657" s="7" t="s">
        <v>1604</v>
      </c>
      <c r="B657" s="7" t="s">
        <v>1603</v>
      </c>
      <c r="C657" s="7" t="s">
        <v>773</v>
      </c>
    </row>
    <row r="658" spans="1:69">
      <c r="A658" s="7" t="s">
        <v>4193</v>
      </c>
      <c r="B658" s="7" t="s">
        <v>4192</v>
      </c>
      <c r="C658" s="7" t="s">
        <v>773</v>
      </c>
    </row>
    <row r="659" spans="1:69">
      <c r="A659" s="7" t="s">
        <v>4191</v>
      </c>
      <c r="B659" s="7" t="s">
        <v>4190</v>
      </c>
      <c r="C659" s="7" t="s">
        <v>773</v>
      </c>
    </row>
    <row r="660" spans="1:69">
      <c r="A660" s="7" t="s">
        <v>1590</v>
      </c>
      <c r="B660" s="7" t="s">
        <v>1589</v>
      </c>
      <c r="C660" s="7" t="s">
        <v>773</v>
      </c>
    </row>
    <row r="661" spans="1:69">
      <c r="A661" s="7" t="s">
        <v>1588</v>
      </c>
      <c r="B661" s="7" t="s">
        <v>1587</v>
      </c>
      <c r="C661" s="7" t="s">
        <v>773</v>
      </c>
    </row>
    <row r="662" spans="1:69">
      <c r="A662" s="7" t="s">
        <v>1586</v>
      </c>
      <c r="B662" s="7" t="s">
        <v>1585</v>
      </c>
      <c r="C662" s="7" t="s">
        <v>773</v>
      </c>
    </row>
    <row r="663" spans="1:69">
      <c r="A663" s="7" t="s">
        <v>1584</v>
      </c>
      <c r="B663" s="7" t="s">
        <v>1583</v>
      </c>
      <c r="C663" s="7" t="s">
        <v>773</v>
      </c>
    </row>
    <row r="664" spans="1:69">
      <c r="A664" s="7" t="s">
        <v>1572</v>
      </c>
      <c r="B664" s="7" t="s">
        <v>1571</v>
      </c>
      <c r="C664" s="7" t="s">
        <v>773</v>
      </c>
      <c r="AI664">
        <v>5.62</v>
      </c>
      <c r="AM664">
        <v>6.2</v>
      </c>
      <c r="AO664">
        <v>0.12</v>
      </c>
      <c r="AP664">
        <v>-0.12</v>
      </c>
      <c r="AQ664">
        <v>0.12</v>
      </c>
      <c r="AU664">
        <v>33.76</v>
      </c>
      <c r="BG664">
        <v>29.57</v>
      </c>
      <c r="BI664">
        <v>35.01</v>
      </c>
      <c r="BJ664">
        <v>-35.01</v>
      </c>
      <c r="BK664">
        <v>55.51</v>
      </c>
      <c r="BM664">
        <v>1.39</v>
      </c>
      <c r="BN664">
        <v>-1.39</v>
      </c>
      <c r="BO664">
        <v>248.43</v>
      </c>
    </row>
    <row r="665" spans="1:69">
      <c r="A665" s="7" t="s">
        <v>1554</v>
      </c>
      <c r="B665" s="7" t="s">
        <v>1553</v>
      </c>
      <c r="C665" s="7" t="s">
        <v>773</v>
      </c>
      <c r="AQ665">
        <v>3.88</v>
      </c>
      <c r="BA665">
        <v>9.6199999999999992</v>
      </c>
      <c r="BB665">
        <v>-9.6199999999999992</v>
      </c>
      <c r="BC665">
        <v>14.42</v>
      </c>
    </row>
    <row r="666" spans="1:69">
      <c r="A666" s="7" t="s">
        <v>1546</v>
      </c>
      <c r="B666" s="7" t="s">
        <v>1545</v>
      </c>
      <c r="C666" s="7" t="s">
        <v>773</v>
      </c>
    </row>
    <row r="667" spans="1:69">
      <c r="A667" s="7" t="s">
        <v>1534</v>
      </c>
      <c r="B667" s="7" t="s">
        <v>1533</v>
      </c>
      <c r="C667" s="7" t="s">
        <v>773</v>
      </c>
    </row>
    <row r="668" spans="1:69">
      <c r="A668" s="7" t="s">
        <v>1532</v>
      </c>
      <c r="B668" s="7" t="s">
        <v>1531</v>
      </c>
      <c r="C668" s="7" t="s">
        <v>773</v>
      </c>
    </row>
    <row r="669" spans="1:69">
      <c r="A669" s="7" t="s">
        <v>1524</v>
      </c>
      <c r="B669" s="7" t="s">
        <v>1523</v>
      </c>
      <c r="C669" s="7" t="s">
        <v>773</v>
      </c>
      <c r="W669">
        <v>4.63</v>
      </c>
      <c r="Y669">
        <v>0.72</v>
      </c>
      <c r="Z669">
        <v>-0.72</v>
      </c>
      <c r="AA669">
        <v>4.13</v>
      </c>
      <c r="AC669">
        <v>5.13</v>
      </c>
      <c r="AD669">
        <v>-5.13</v>
      </c>
      <c r="AE669">
        <v>4.32</v>
      </c>
      <c r="AG669">
        <v>8.57</v>
      </c>
      <c r="AH669">
        <v>-8.57</v>
      </c>
      <c r="AI669">
        <v>5.61</v>
      </c>
      <c r="AK669">
        <v>1.0900000000000001</v>
      </c>
      <c r="AL669">
        <v>-1.0900000000000001</v>
      </c>
      <c r="AM669">
        <v>1.67</v>
      </c>
      <c r="AO669">
        <v>2.76</v>
      </c>
      <c r="AP669">
        <v>-2.76</v>
      </c>
      <c r="AQ669">
        <v>3.91</v>
      </c>
      <c r="AS669">
        <v>6.67</v>
      </c>
      <c r="AT669">
        <v>-6.67</v>
      </c>
      <c r="AW669">
        <v>2.92</v>
      </c>
      <c r="AX669">
        <v>-2.92</v>
      </c>
      <c r="AY669">
        <v>2.93</v>
      </c>
      <c r="BA669">
        <v>1.56</v>
      </c>
      <c r="BB669">
        <v>-1.56</v>
      </c>
      <c r="BE669">
        <v>5.67</v>
      </c>
      <c r="BF669">
        <v>-5.67</v>
      </c>
      <c r="BM669">
        <v>25.83</v>
      </c>
      <c r="BN669">
        <v>-25.83</v>
      </c>
      <c r="BO669">
        <v>18</v>
      </c>
      <c r="BQ669">
        <v>7.53</v>
      </c>
    </row>
    <row r="670" spans="1:69">
      <c r="A670" s="7" t="s">
        <v>1518</v>
      </c>
      <c r="B670" s="7" t="s">
        <v>1517</v>
      </c>
      <c r="C670" s="7" t="s">
        <v>773</v>
      </c>
    </row>
    <row r="671" spans="1:69">
      <c r="A671" s="7" t="s">
        <v>4189</v>
      </c>
      <c r="B671" s="7" t="s">
        <v>1352</v>
      </c>
      <c r="C671" s="7" t="s">
        <v>773</v>
      </c>
      <c r="X671">
        <v>35.78</v>
      </c>
      <c r="Y671">
        <v>-35.78</v>
      </c>
      <c r="Z671">
        <v>113.75</v>
      </c>
      <c r="AA671">
        <v>-113.75</v>
      </c>
      <c r="AB671">
        <v>23.97</v>
      </c>
      <c r="AC671">
        <v>-23.97</v>
      </c>
      <c r="AD671">
        <v>55.72</v>
      </c>
      <c r="AE671">
        <v>-55.72</v>
      </c>
      <c r="AF671">
        <v>22.31</v>
      </c>
      <c r="AG671">
        <v>-22.31</v>
      </c>
      <c r="AH671">
        <v>62.45</v>
      </c>
      <c r="AI671">
        <v>-62.45</v>
      </c>
      <c r="AJ671">
        <v>17.170000000000002</v>
      </c>
      <c r="AK671">
        <v>-17.170000000000002</v>
      </c>
      <c r="AL671">
        <v>52.27</v>
      </c>
      <c r="AM671">
        <v>-52.27</v>
      </c>
      <c r="AN671">
        <v>17.64</v>
      </c>
      <c r="AO671">
        <v>-17.64</v>
      </c>
      <c r="AP671">
        <v>97.1</v>
      </c>
      <c r="AQ671">
        <v>-97.1</v>
      </c>
      <c r="AR671">
        <v>47.21</v>
      </c>
      <c r="AS671">
        <v>-47.21</v>
      </c>
      <c r="AT671">
        <v>128.62</v>
      </c>
      <c r="AU671">
        <v>-128.62</v>
      </c>
      <c r="AV671">
        <v>40.54</v>
      </c>
      <c r="AW671">
        <v>-40.54</v>
      </c>
      <c r="AX671">
        <v>123.03</v>
      </c>
      <c r="AY671">
        <v>-123.03</v>
      </c>
      <c r="AZ671">
        <v>43.32</v>
      </c>
      <c r="BA671">
        <v>-43.32</v>
      </c>
      <c r="BB671">
        <v>134.59</v>
      </c>
      <c r="BC671">
        <v>-134.59</v>
      </c>
      <c r="BD671">
        <v>36.64</v>
      </c>
      <c r="BE671">
        <v>-36.64</v>
      </c>
      <c r="BF671">
        <v>106.94</v>
      </c>
      <c r="BG671">
        <v>-106.94</v>
      </c>
      <c r="BH671">
        <v>62.8</v>
      </c>
      <c r="BI671">
        <v>-62.8</v>
      </c>
      <c r="BJ671">
        <v>176.66</v>
      </c>
      <c r="BK671">
        <v>-176.66</v>
      </c>
      <c r="BL671">
        <v>58.23</v>
      </c>
      <c r="BM671">
        <v>-58.23</v>
      </c>
      <c r="BN671">
        <v>225.25</v>
      </c>
      <c r="BO671">
        <v>-225.25</v>
      </c>
      <c r="BP671">
        <v>51.97</v>
      </c>
      <c r="BQ671">
        <v>-51.97</v>
      </c>
    </row>
    <row r="672" spans="1:69">
      <c r="A672" s="7" t="s">
        <v>1511</v>
      </c>
      <c r="B672" s="7" t="s">
        <v>1510</v>
      </c>
      <c r="C672" s="7" t="s">
        <v>773</v>
      </c>
      <c r="V672">
        <v>1.05</v>
      </c>
      <c r="W672">
        <v>-1.8</v>
      </c>
      <c r="Y672">
        <v>3.93</v>
      </c>
      <c r="Z672">
        <v>-3.93</v>
      </c>
      <c r="AA672">
        <v>20.64</v>
      </c>
      <c r="AC672">
        <v>23.56</v>
      </c>
      <c r="AD672">
        <v>-23.56</v>
      </c>
      <c r="AE672">
        <v>29.53</v>
      </c>
      <c r="AG672">
        <v>5.71</v>
      </c>
      <c r="AH672">
        <v>-5.71</v>
      </c>
      <c r="AI672">
        <v>11.16</v>
      </c>
      <c r="AK672">
        <v>1.35</v>
      </c>
      <c r="AL672">
        <v>-1.35</v>
      </c>
      <c r="AM672">
        <v>5.0599999999999996</v>
      </c>
      <c r="AO672">
        <v>6.73</v>
      </c>
      <c r="AP672">
        <v>-6.73</v>
      </c>
      <c r="AQ672">
        <v>7.9</v>
      </c>
      <c r="AS672">
        <v>7.33</v>
      </c>
      <c r="AT672">
        <v>-7.33</v>
      </c>
      <c r="AU672">
        <v>13.31</v>
      </c>
      <c r="AW672">
        <v>5.14</v>
      </c>
      <c r="AX672">
        <v>-5.14</v>
      </c>
      <c r="AY672">
        <v>26.57</v>
      </c>
      <c r="BA672">
        <v>0.68</v>
      </c>
      <c r="BB672">
        <v>-0.68</v>
      </c>
      <c r="BC672">
        <v>17.309999999999999</v>
      </c>
      <c r="BE672">
        <v>11.13</v>
      </c>
      <c r="BF672">
        <v>-11.13</v>
      </c>
      <c r="BG672">
        <v>25.67</v>
      </c>
      <c r="BI672">
        <v>34.549999999999997</v>
      </c>
      <c r="BJ672">
        <v>-34.549999999999997</v>
      </c>
      <c r="BK672">
        <v>122.12</v>
      </c>
      <c r="BM672">
        <v>4.25</v>
      </c>
      <c r="BN672">
        <v>-4.25</v>
      </c>
      <c r="BO672">
        <v>39.159999999999997</v>
      </c>
      <c r="BQ672">
        <v>4.5599999999999996</v>
      </c>
    </row>
    <row r="673" spans="1:69">
      <c r="A673" s="7" t="s">
        <v>1509</v>
      </c>
      <c r="B673" s="7" t="s">
        <v>1508</v>
      </c>
      <c r="C673" s="7" t="s">
        <v>773</v>
      </c>
    </row>
    <row r="674" spans="1:69">
      <c r="A674" s="7" t="s">
        <v>1507</v>
      </c>
      <c r="B674" s="7" t="s">
        <v>1506</v>
      </c>
      <c r="C674" s="7" t="s">
        <v>773</v>
      </c>
      <c r="V674">
        <v>0.62</v>
      </c>
      <c r="W674">
        <v>-1.55</v>
      </c>
      <c r="Y674">
        <v>1.27</v>
      </c>
      <c r="Z674">
        <v>-1.27</v>
      </c>
      <c r="AA674">
        <v>2.67</v>
      </c>
      <c r="AC674">
        <v>1.67</v>
      </c>
      <c r="AD674">
        <v>-1.67</v>
      </c>
      <c r="AE674">
        <v>3.24</v>
      </c>
      <c r="AG674">
        <v>1.48</v>
      </c>
      <c r="AH674">
        <v>-1.48</v>
      </c>
      <c r="AI674">
        <v>2.79</v>
      </c>
      <c r="AK674">
        <v>1.35</v>
      </c>
      <c r="AL674">
        <v>-1.35</v>
      </c>
      <c r="AM674">
        <v>2.95</v>
      </c>
      <c r="AO674">
        <v>1.66</v>
      </c>
      <c r="AP674">
        <v>-1.66</v>
      </c>
      <c r="AQ674">
        <v>2.84</v>
      </c>
      <c r="AS674">
        <v>1.94</v>
      </c>
      <c r="AT674">
        <v>-1.94</v>
      </c>
      <c r="AU674">
        <v>2.92</v>
      </c>
      <c r="AW674">
        <v>0.62</v>
      </c>
      <c r="AX674">
        <v>-0.62</v>
      </c>
      <c r="AY674">
        <v>1.01</v>
      </c>
      <c r="BA674">
        <v>0.35</v>
      </c>
      <c r="BB674">
        <v>-0.35</v>
      </c>
      <c r="BC674">
        <v>0.89</v>
      </c>
      <c r="BE674">
        <v>1.19</v>
      </c>
      <c r="BF674">
        <v>-1.19</v>
      </c>
      <c r="BG674">
        <v>2.88</v>
      </c>
      <c r="BI674">
        <v>2.2799999999999998</v>
      </c>
      <c r="BJ674">
        <v>-2.2799999999999998</v>
      </c>
      <c r="BK674">
        <v>5.86</v>
      </c>
      <c r="BM674">
        <v>3.18</v>
      </c>
      <c r="BN674">
        <v>-3.18</v>
      </c>
      <c r="BO674">
        <v>5.58</v>
      </c>
      <c r="BQ674">
        <v>0.84</v>
      </c>
    </row>
    <row r="675" spans="1:69">
      <c r="A675" s="7" t="s">
        <v>1505</v>
      </c>
      <c r="B675" s="7" t="s">
        <v>1504</v>
      </c>
      <c r="C675" s="7" t="s">
        <v>773</v>
      </c>
    </row>
    <row r="676" spans="1:69">
      <c r="A676" s="7" t="s">
        <v>1503</v>
      </c>
      <c r="B676" s="7" t="s">
        <v>1502</v>
      </c>
      <c r="C676" s="7" t="s">
        <v>773</v>
      </c>
      <c r="BG676">
        <v>0.03</v>
      </c>
      <c r="BI676">
        <v>0</v>
      </c>
      <c r="BJ676">
        <v>0</v>
      </c>
      <c r="BK676">
        <v>0</v>
      </c>
    </row>
    <row r="677" spans="1:69">
      <c r="A677" s="7" t="s">
        <v>1501</v>
      </c>
      <c r="B677" s="7" t="s">
        <v>1500</v>
      </c>
      <c r="C677" s="7" t="s">
        <v>773</v>
      </c>
    </row>
    <row r="678" spans="1:69">
      <c r="A678" s="7" t="s">
        <v>1493</v>
      </c>
      <c r="B678" s="7" t="s">
        <v>1492</v>
      </c>
      <c r="C678" s="7" t="s">
        <v>773</v>
      </c>
    </row>
    <row r="679" spans="1:69">
      <c r="A679" s="7" t="s">
        <v>1491</v>
      </c>
      <c r="B679" s="7" t="s">
        <v>1490</v>
      </c>
      <c r="C679" s="7" t="s">
        <v>773</v>
      </c>
      <c r="BE679">
        <v>0.22</v>
      </c>
      <c r="BF679">
        <v>-0.22</v>
      </c>
      <c r="BG679">
        <v>0.83</v>
      </c>
      <c r="BI679">
        <v>0.91</v>
      </c>
      <c r="BJ679">
        <v>-0.91</v>
      </c>
      <c r="BK679">
        <v>0.04</v>
      </c>
      <c r="BM679">
        <v>1.01</v>
      </c>
      <c r="BN679">
        <v>-1.01</v>
      </c>
      <c r="BO679">
        <v>0.92</v>
      </c>
      <c r="BQ679">
        <v>0.31</v>
      </c>
    </row>
    <row r="680" spans="1:69">
      <c r="A680" s="7" t="s">
        <v>1489</v>
      </c>
      <c r="B680" s="7" t="s">
        <v>1488</v>
      </c>
      <c r="C680" s="7" t="s">
        <v>773</v>
      </c>
    </row>
    <row r="681" spans="1:69">
      <c r="A681" s="7" t="s">
        <v>1487</v>
      </c>
      <c r="B681" s="7" t="s">
        <v>1486</v>
      </c>
      <c r="C681" s="7" t="s">
        <v>773</v>
      </c>
      <c r="BE681">
        <v>0.22</v>
      </c>
      <c r="BF681">
        <v>-0.22</v>
      </c>
      <c r="BG681">
        <v>0.83</v>
      </c>
      <c r="BI681">
        <v>0.91</v>
      </c>
      <c r="BJ681">
        <v>-0.91</v>
      </c>
      <c r="BK681">
        <v>0.04</v>
      </c>
      <c r="BM681">
        <v>1.01</v>
      </c>
      <c r="BN681">
        <v>-1.01</v>
      </c>
      <c r="BO681">
        <v>0.92</v>
      </c>
      <c r="BQ681">
        <v>0.31</v>
      </c>
    </row>
    <row r="682" spans="1:69">
      <c r="A682" s="7" t="s">
        <v>1485</v>
      </c>
      <c r="B682" s="7" t="s">
        <v>1484</v>
      </c>
      <c r="C682" s="7" t="s">
        <v>773</v>
      </c>
    </row>
    <row r="683" spans="1:69">
      <c r="A683" s="7" t="s">
        <v>1483</v>
      </c>
      <c r="B683" s="7" t="s">
        <v>1482</v>
      </c>
      <c r="C683" s="7" t="s">
        <v>773</v>
      </c>
    </row>
    <row r="684" spans="1:69">
      <c r="A684" s="7" t="s">
        <v>1481</v>
      </c>
      <c r="B684" s="7" t="s">
        <v>1480</v>
      </c>
      <c r="C684" s="7" t="s">
        <v>773</v>
      </c>
    </row>
    <row r="685" spans="1:69">
      <c r="A685" s="7" t="s">
        <v>1479</v>
      </c>
      <c r="B685" s="7" t="s">
        <v>1478</v>
      </c>
      <c r="C685" s="7" t="s">
        <v>773</v>
      </c>
    </row>
    <row r="686" spans="1:69">
      <c r="A686" s="7" t="s">
        <v>1477</v>
      </c>
      <c r="B686" s="7" t="s">
        <v>1476</v>
      </c>
      <c r="C686" s="7" t="s">
        <v>773</v>
      </c>
    </row>
    <row r="687" spans="1:69">
      <c r="A687" s="7" t="s">
        <v>1475</v>
      </c>
      <c r="B687" s="7" t="s">
        <v>1474</v>
      </c>
      <c r="C687" s="7" t="s">
        <v>773</v>
      </c>
    </row>
    <row r="688" spans="1:69">
      <c r="A688" s="7" t="s">
        <v>1473</v>
      </c>
      <c r="B688" s="7" t="s">
        <v>1472</v>
      </c>
      <c r="C688" s="7" t="s">
        <v>773</v>
      </c>
    </row>
    <row r="689" spans="1:69">
      <c r="A689" s="7" t="s">
        <v>1471</v>
      </c>
      <c r="B689" s="7" t="s">
        <v>1470</v>
      </c>
      <c r="C689" s="7" t="s">
        <v>773</v>
      </c>
    </row>
    <row r="690" spans="1:69">
      <c r="A690" s="7" t="s">
        <v>1469</v>
      </c>
      <c r="B690" s="7" t="s">
        <v>1468</v>
      </c>
      <c r="C690" s="7" t="s">
        <v>773</v>
      </c>
    </row>
    <row r="691" spans="1:69">
      <c r="A691" s="7" t="s">
        <v>4188</v>
      </c>
      <c r="B691" s="7" t="s">
        <v>4187</v>
      </c>
      <c r="C691" s="7" t="s">
        <v>773</v>
      </c>
    </row>
    <row r="692" spans="1:69">
      <c r="A692" s="7" t="s">
        <v>4186</v>
      </c>
      <c r="B692" s="7" t="s">
        <v>4185</v>
      </c>
      <c r="C692" s="7" t="s">
        <v>773</v>
      </c>
    </row>
    <row r="693" spans="1:69">
      <c r="A693" s="7" t="s">
        <v>1457</v>
      </c>
      <c r="B693" s="7" t="s">
        <v>1456</v>
      </c>
      <c r="C693" s="7" t="s">
        <v>773</v>
      </c>
    </row>
    <row r="694" spans="1:69">
      <c r="A694" s="7" t="s">
        <v>1455</v>
      </c>
      <c r="B694" s="7" t="s">
        <v>1454</v>
      </c>
      <c r="C694" s="7" t="s">
        <v>773</v>
      </c>
      <c r="V694">
        <v>0.43</v>
      </c>
      <c r="W694">
        <v>-0.25</v>
      </c>
      <c r="Y694">
        <v>2.65</v>
      </c>
      <c r="Z694">
        <v>-2.65</v>
      </c>
      <c r="AA694">
        <v>17.97</v>
      </c>
      <c r="AC694">
        <v>21.89</v>
      </c>
      <c r="AD694">
        <v>-21.89</v>
      </c>
      <c r="AE694">
        <v>26.3</v>
      </c>
      <c r="AG694">
        <v>4.2300000000000004</v>
      </c>
      <c r="AH694">
        <v>-4.2300000000000004</v>
      </c>
      <c r="AI694">
        <v>8.3800000000000008</v>
      </c>
      <c r="AM694">
        <v>2.11</v>
      </c>
      <c r="AO694">
        <v>5.0599999999999996</v>
      </c>
      <c r="AP694">
        <v>-5.0599999999999996</v>
      </c>
      <c r="AQ694">
        <v>5.0599999999999996</v>
      </c>
      <c r="AS694">
        <v>0.02</v>
      </c>
      <c r="AT694">
        <v>-0.02</v>
      </c>
      <c r="AU694">
        <v>0.42</v>
      </c>
      <c r="AW694">
        <v>2.36</v>
      </c>
      <c r="AX694">
        <v>-2.36</v>
      </c>
      <c r="AY694">
        <v>2.52</v>
      </c>
      <c r="BA694">
        <v>0.33</v>
      </c>
      <c r="BB694">
        <v>-0.33</v>
      </c>
      <c r="BC694">
        <v>3.05</v>
      </c>
      <c r="BE694">
        <v>9.7200000000000006</v>
      </c>
      <c r="BF694">
        <v>-9.7200000000000006</v>
      </c>
      <c r="BG694">
        <v>9.7799999999999994</v>
      </c>
      <c r="BI694">
        <v>6.24</v>
      </c>
      <c r="BJ694">
        <v>-6.24</v>
      </c>
      <c r="BK694">
        <v>54.03</v>
      </c>
      <c r="BO694">
        <v>13.17</v>
      </c>
      <c r="BQ694">
        <v>0.19</v>
      </c>
    </row>
    <row r="695" spans="1:69">
      <c r="A695" s="7" t="s">
        <v>1441</v>
      </c>
      <c r="B695" s="7" t="s">
        <v>1440</v>
      </c>
      <c r="C695" s="7" t="s">
        <v>773</v>
      </c>
    </row>
    <row r="696" spans="1:69">
      <c r="A696" s="7" t="s">
        <v>1439</v>
      </c>
      <c r="B696" s="7" t="s">
        <v>1438</v>
      </c>
      <c r="C696" s="7" t="s">
        <v>773</v>
      </c>
    </row>
    <row r="697" spans="1:69">
      <c r="A697" s="7" t="s">
        <v>4184</v>
      </c>
      <c r="B697" s="7" t="s">
        <v>4183</v>
      </c>
      <c r="C697" s="7" t="s">
        <v>773</v>
      </c>
    </row>
    <row r="698" spans="1:69">
      <c r="A698" s="7" t="s">
        <v>4182</v>
      </c>
      <c r="B698" s="7" t="s">
        <v>4181</v>
      </c>
      <c r="C698" s="7" t="s">
        <v>773</v>
      </c>
    </row>
    <row r="699" spans="1:69">
      <c r="A699" s="7" t="s">
        <v>1425</v>
      </c>
      <c r="B699" s="7" t="s">
        <v>1424</v>
      </c>
      <c r="C699" s="7" t="s">
        <v>773</v>
      </c>
    </row>
    <row r="700" spans="1:69">
      <c r="A700" s="7" t="s">
        <v>1423</v>
      </c>
      <c r="B700" s="7" t="s">
        <v>1422</v>
      </c>
      <c r="C700" s="7" t="s">
        <v>773</v>
      </c>
    </row>
    <row r="701" spans="1:69">
      <c r="A701" s="7" t="s">
        <v>1421</v>
      </c>
      <c r="B701" s="7" t="s">
        <v>1420</v>
      </c>
      <c r="C701" s="7" t="s">
        <v>773</v>
      </c>
    </row>
    <row r="702" spans="1:69">
      <c r="A702" s="7" t="s">
        <v>1419</v>
      </c>
      <c r="B702" s="7" t="s">
        <v>1418</v>
      </c>
      <c r="C702" s="7" t="s">
        <v>773</v>
      </c>
    </row>
    <row r="703" spans="1:69">
      <c r="A703" s="7" t="s">
        <v>1407</v>
      </c>
      <c r="B703" s="7" t="s">
        <v>1406</v>
      </c>
      <c r="C703" s="7" t="s">
        <v>773</v>
      </c>
      <c r="BO703">
        <v>19.5</v>
      </c>
      <c r="BQ703">
        <v>3.15</v>
      </c>
    </row>
    <row r="704" spans="1:69">
      <c r="A704" s="7" t="s">
        <v>1391</v>
      </c>
      <c r="B704" s="7" t="s">
        <v>1390</v>
      </c>
      <c r="C704" s="7" t="s">
        <v>773</v>
      </c>
      <c r="AS704">
        <v>5.38</v>
      </c>
      <c r="AT704">
        <v>-5.38</v>
      </c>
      <c r="AU704">
        <v>5.49</v>
      </c>
      <c r="AW704">
        <v>2.15</v>
      </c>
      <c r="AX704">
        <v>-2.15</v>
      </c>
      <c r="AY704">
        <v>23.04</v>
      </c>
    </row>
    <row r="705" spans="1:69">
      <c r="A705" s="7" t="s">
        <v>1383</v>
      </c>
      <c r="B705" s="7" t="s">
        <v>1382</v>
      </c>
      <c r="C705" s="7" t="s">
        <v>773</v>
      </c>
    </row>
    <row r="706" spans="1:69">
      <c r="A706" s="7" t="s">
        <v>1371</v>
      </c>
      <c r="B706" s="7" t="s">
        <v>1370</v>
      </c>
      <c r="C706" s="7" t="s">
        <v>773</v>
      </c>
    </row>
    <row r="707" spans="1:69">
      <c r="A707" s="7" t="s">
        <v>1369</v>
      </c>
      <c r="B707" s="7" t="s">
        <v>1368</v>
      </c>
      <c r="C707" s="7" t="s">
        <v>773</v>
      </c>
    </row>
    <row r="708" spans="1:69">
      <c r="A708" s="7" t="s">
        <v>1361</v>
      </c>
      <c r="B708" s="7" t="s">
        <v>1360</v>
      </c>
      <c r="C708" s="7" t="s">
        <v>773</v>
      </c>
      <c r="AU708">
        <v>4.49</v>
      </c>
      <c r="BC708">
        <v>13.37</v>
      </c>
      <c r="BG708">
        <v>12.14</v>
      </c>
      <c r="BI708">
        <v>25.11</v>
      </c>
      <c r="BJ708">
        <v>-25.11</v>
      </c>
      <c r="BK708">
        <v>62.19</v>
      </c>
    </row>
    <row r="709" spans="1:69">
      <c r="A709" s="7" t="s">
        <v>1357</v>
      </c>
      <c r="B709" s="7" t="s">
        <v>1356</v>
      </c>
      <c r="C709" s="7" t="s">
        <v>773</v>
      </c>
    </row>
    <row r="710" spans="1:69">
      <c r="A710" s="7" t="s">
        <v>4180</v>
      </c>
      <c r="B710" s="7" t="s">
        <v>1352</v>
      </c>
      <c r="C710" s="7" t="s">
        <v>773</v>
      </c>
      <c r="BM710">
        <v>0.05</v>
      </c>
      <c r="BN710">
        <v>-0.05</v>
      </c>
      <c r="BQ710">
        <v>7.0000000000000007E-2</v>
      </c>
    </row>
    <row r="711" spans="1:69">
      <c r="A711" s="7" t="s">
        <v>1351</v>
      </c>
      <c r="B711" s="7" t="s">
        <v>1350</v>
      </c>
      <c r="C711" s="7" t="s">
        <v>773</v>
      </c>
      <c r="V711">
        <v>-0.06</v>
      </c>
      <c r="W711">
        <v>-1.56</v>
      </c>
      <c r="Y711">
        <v>-2.04</v>
      </c>
      <c r="Z711">
        <v>2.04</v>
      </c>
      <c r="AA711">
        <v>-4.7</v>
      </c>
      <c r="AC711">
        <v>-2.87</v>
      </c>
      <c r="AD711">
        <v>2.87</v>
      </c>
      <c r="AE711">
        <v>-14.89</v>
      </c>
      <c r="AG711">
        <v>5.28</v>
      </c>
      <c r="AH711">
        <v>-0.39</v>
      </c>
      <c r="AI711">
        <v>-3.99</v>
      </c>
      <c r="AJ711">
        <v>1.24</v>
      </c>
      <c r="AK711">
        <v>-22.91</v>
      </c>
      <c r="AL711">
        <v>-19.95</v>
      </c>
      <c r="AM711">
        <v>26.8</v>
      </c>
      <c r="AN711">
        <v>-2.78</v>
      </c>
      <c r="AO711">
        <v>-21.39</v>
      </c>
      <c r="AP711">
        <v>4.54</v>
      </c>
      <c r="AQ711">
        <v>28.21</v>
      </c>
      <c r="AR711">
        <v>-63.85</v>
      </c>
      <c r="AS711">
        <v>53.09</v>
      </c>
      <c r="AT711">
        <v>-52.5</v>
      </c>
      <c r="AU711">
        <v>23.79</v>
      </c>
      <c r="AW711">
        <v>9.6</v>
      </c>
      <c r="AX711">
        <v>4.97</v>
      </c>
      <c r="AY711">
        <v>6.33</v>
      </c>
      <c r="AZ711">
        <v>-22.73</v>
      </c>
      <c r="BA711">
        <v>7.24</v>
      </c>
      <c r="BB711">
        <v>5.51</v>
      </c>
      <c r="BC711">
        <v>-23.41</v>
      </c>
      <c r="BD711">
        <v>1.28</v>
      </c>
      <c r="BE711">
        <v>0.72</v>
      </c>
      <c r="BF711">
        <v>-130.63</v>
      </c>
      <c r="BG711">
        <v>-0.08</v>
      </c>
      <c r="BH711">
        <v>-34.08</v>
      </c>
      <c r="BI711">
        <v>12.11</v>
      </c>
      <c r="BJ711">
        <v>15.36</v>
      </c>
      <c r="BK711">
        <v>-13.09</v>
      </c>
      <c r="BL711">
        <v>-7.77</v>
      </c>
      <c r="BM711">
        <v>-0.01</v>
      </c>
      <c r="BN711">
        <v>42.92</v>
      </c>
      <c r="BO711">
        <v>0.31</v>
      </c>
      <c r="BP711">
        <v>-10.77</v>
      </c>
      <c r="BQ711">
        <v>9.3000000000000007</v>
      </c>
    </row>
    <row r="712" spans="1:69">
      <c r="A712" s="7" t="s">
        <v>1349</v>
      </c>
      <c r="B712" s="7" t="s">
        <v>1348</v>
      </c>
      <c r="C712" s="7" t="s">
        <v>773</v>
      </c>
      <c r="V712">
        <v>5.59</v>
      </c>
      <c r="W712">
        <v>-5.07</v>
      </c>
      <c r="Y712">
        <v>-1.78</v>
      </c>
      <c r="Z712">
        <v>1.78</v>
      </c>
      <c r="AA712">
        <v>1.47</v>
      </c>
      <c r="AC712">
        <v>-0.83</v>
      </c>
      <c r="AD712">
        <v>0.83</v>
      </c>
      <c r="AE712">
        <v>-7.04</v>
      </c>
      <c r="AG712">
        <v>6.56</v>
      </c>
      <c r="AH712">
        <v>-6.56</v>
      </c>
      <c r="AI712">
        <v>6.09</v>
      </c>
      <c r="AK712">
        <v>-18.079999999999998</v>
      </c>
      <c r="AL712">
        <v>18.079999999999998</v>
      </c>
      <c r="AM712">
        <v>-6.82</v>
      </c>
      <c r="AO712">
        <v>-28.01</v>
      </c>
      <c r="AP712">
        <v>28.01</v>
      </c>
      <c r="AQ712">
        <v>-9.35</v>
      </c>
      <c r="AS712">
        <v>-7.46</v>
      </c>
      <c r="AT712">
        <v>7.46</v>
      </c>
      <c r="AU712">
        <v>1.38</v>
      </c>
      <c r="AW712">
        <v>-9.17</v>
      </c>
      <c r="AX712">
        <v>9.17</v>
      </c>
      <c r="AY712">
        <v>7.39</v>
      </c>
      <c r="BA712">
        <v>-7.59</v>
      </c>
      <c r="BB712">
        <v>7.59</v>
      </c>
      <c r="BC712">
        <v>-7.79</v>
      </c>
      <c r="BE712">
        <v>1.78</v>
      </c>
      <c r="BF712">
        <v>-1.78</v>
      </c>
      <c r="BG712">
        <v>38.200000000000003</v>
      </c>
      <c r="BI712">
        <v>48.98</v>
      </c>
      <c r="BJ712">
        <v>-48.98</v>
      </c>
      <c r="BK712">
        <v>47.37</v>
      </c>
      <c r="BM712">
        <v>21.99</v>
      </c>
      <c r="BN712">
        <v>-21.99</v>
      </c>
      <c r="BO712">
        <v>20.65</v>
      </c>
      <c r="BQ712">
        <v>-15.82</v>
      </c>
    </row>
    <row r="713" spans="1:69">
      <c r="A713" s="7" t="s">
        <v>1347</v>
      </c>
      <c r="B713" s="7" t="s">
        <v>202</v>
      </c>
      <c r="C713" s="7" t="s">
        <v>773</v>
      </c>
      <c r="V713">
        <v>4.42</v>
      </c>
      <c r="W713">
        <v>-2.36</v>
      </c>
      <c r="Y713">
        <v>-2.06</v>
      </c>
      <c r="Z713">
        <v>2.06</v>
      </c>
      <c r="AA713">
        <v>0.84</v>
      </c>
      <c r="AC713">
        <v>2.66</v>
      </c>
      <c r="AD713">
        <v>-2.66</v>
      </c>
      <c r="AE713">
        <v>-3.64</v>
      </c>
      <c r="AG713">
        <v>2.61</v>
      </c>
      <c r="AH713">
        <v>-2.61</v>
      </c>
      <c r="AI713">
        <v>1.61</v>
      </c>
      <c r="AK713">
        <v>-1.21</v>
      </c>
      <c r="AL713">
        <v>1.21</v>
      </c>
      <c r="AM713">
        <v>-2.23</v>
      </c>
      <c r="AO713">
        <v>-5.72</v>
      </c>
      <c r="AP713">
        <v>5.72</v>
      </c>
      <c r="AQ713">
        <v>-6.39</v>
      </c>
      <c r="AS713">
        <v>1.96</v>
      </c>
      <c r="AT713">
        <v>-1.96</v>
      </c>
      <c r="AU713">
        <v>0</v>
      </c>
      <c r="AW713">
        <v>-5.05</v>
      </c>
      <c r="AX713">
        <v>5.05</v>
      </c>
      <c r="AY713">
        <v>4.67</v>
      </c>
      <c r="BA713">
        <v>-9.42</v>
      </c>
      <c r="BB713">
        <v>9.42</v>
      </c>
      <c r="BC713">
        <v>-9.61</v>
      </c>
      <c r="BE713">
        <v>3.32</v>
      </c>
      <c r="BF713">
        <v>-3.32</v>
      </c>
      <c r="BG713">
        <v>-3.14</v>
      </c>
      <c r="BI713">
        <v>19</v>
      </c>
      <c r="BJ713">
        <v>-19</v>
      </c>
      <c r="BK713">
        <v>33.090000000000003</v>
      </c>
      <c r="BM713">
        <v>-3.6</v>
      </c>
      <c r="BN713">
        <v>3.6</v>
      </c>
      <c r="BO713">
        <v>-20.96</v>
      </c>
      <c r="BQ713">
        <v>0.81</v>
      </c>
    </row>
    <row r="714" spans="1:69">
      <c r="A714" s="7" t="s">
        <v>1334</v>
      </c>
      <c r="B714" s="7" t="s">
        <v>1333</v>
      </c>
      <c r="C714" s="7" t="s">
        <v>773</v>
      </c>
    </row>
    <row r="715" spans="1:69">
      <c r="A715" s="7" t="s">
        <v>1332</v>
      </c>
      <c r="B715" s="7" t="s">
        <v>200</v>
      </c>
      <c r="C715" s="7" t="s">
        <v>773</v>
      </c>
      <c r="AC715">
        <v>-2.62</v>
      </c>
      <c r="AD715">
        <v>2.62</v>
      </c>
      <c r="AE715">
        <v>-4.2</v>
      </c>
      <c r="AG715">
        <v>3.16</v>
      </c>
      <c r="AH715">
        <v>-3.16</v>
      </c>
      <c r="AI715">
        <v>4.2</v>
      </c>
      <c r="BG715">
        <v>26.91</v>
      </c>
      <c r="BI715">
        <v>23.16</v>
      </c>
      <c r="BJ715">
        <v>-23.16</v>
      </c>
      <c r="BK715">
        <v>14.68</v>
      </c>
      <c r="BM715">
        <v>17.5</v>
      </c>
      <c r="BN715">
        <v>-17.5</v>
      </c>
      <c r="BO715">
        <v>32.47</v>
      </c>
      <c r="BQ715">
        <v>-1.1299999999999999</v>
      </c>
    </row>
    <row r="716" spans="1:69">
      <c r="A716" s="7" t="s">
        <v>1331</v>
      </c>
      <c r="B716" s="7" t="s">
        <v>1330</v>
      </c>
      <c r="C716" s="7" t="s">
        <v>773</v>
      </c>
      <c r="W716">
        <v>-2.17</v>
      </c>
    </row>
    <row r="717" spans="1:69">
      <c r="A717" s="7" t="s">
        <v>1329</v>
      </c>
      <c r="B717" s="7" t="s">
        <v>1328</v>
      </c>
      <c r="C717" s="7" t="s">
        <v>773</v>
      </c>
    </row>
    <row r="718" spans="1:69">
      <c r="A718" s="7" t="s">
        <v>1327</v>
      </c>
      <c r="B718" s="7" t="s">
        <v>1326</v>
      </c>
      <c r="C718" s="7" t="s">
        <v>773</v>
      </c>
    </row>
    <row r="719" spans="1:69">
      <c r="A719" s="7" t="s">
        <v>1325</v>
      </c>
      <c r="B719" s="7" t="s">
        <v>1324</v>
      </c>
      <c r="C719" s="7" t="s">
        <v>773</v>
      </c>
    </row>
    <row r="720" spans="1:69">
      <c r="A720" s="7" t="s">
        <v>1323</v>
      </c>
      <c r="B720" s="7" t="s">
        <v>1322</v>
      </c>
      <c r="C720" s="7" t="s">
        <v>773</v>
      </c>
      <c r="V720">
        <v>0.27</v>
      </c>
      <c r="W720">
        <v>-0.63</v>
      </c>
    </row>
    <row r="721" spans="1:69">
      <c r="A721" s="7" t="s">
        <v>1321</v>
      </c>
      <c r="B721" s="7" t="s">
        <v>1320</v>
      </c>
      <c r="C721" s="7" t="s">
        <v>773</v>
      </c>
    </row>
    <row r="722" spans="1:69">
      <c r="A722" s="7" t="s">
        <v>1319</v>
      </c>
      <c r="B722" s="7" t="s">
        <v>1318</v>
      </c>
      <c r="C722" s="7" t="s">
        <v>773</v>
      </c>
      <c r="V722">
        <v>0.91</v>
      </c>
      <c r="W722">
        <v>0.1</v>
      </c>
    </row>
    <row r="723" spans="1:69">
      <c r="A723" s="7" t="s">
        <v>1317</v>
      </c>
      <c r="B723" s="7" t="s">
        <v>1316</v>
      </c>
      <c r="C723" s="7" t="s">
        <v>773</v>
      </c>
    </row>
    <row r="724" spans="1:69">
      <c r="A724" s="7" t="s">
        <v>1315</v>
      </c>
      <c r="B724" s="7" t="s">
        <v>1314</v>
      </c>
      <c r="C724" s="7" t="s">
        <v>773</v>
      </c>
      <c r="Y724">
        <v>0.27</v>
      </c>
      <c r="Z724">
        <v>-0.27</v>
      </c>
      <c r="AA724">
        <v>0.53</v>
      </c>
    </row>
    <row r="725" spans="1:69">
      <c r="A725" s="7" t="s">
        <v>1313</v>
      </c>
      <c r="B725" s="7" t="s">
        <v>1312</v>
      </c>
      <c r="C725" s="7" t="s">
        <v>773</v>
      </c>
    </row>
    <row r="726" spans="1:69">
      <c r="A726" s="7" t="s">
        <v>1311</v>
      </c>
      <c r="B726" s="7" t="s">
        <v>1310</v>
      </c>
      <c r="C726" s="7" t="s">
        <v>773</v>
      </c>
    </row>
    <row r="727" spans="1:69">
      <c r="A727" s="7" t="s">
        <v>1309</v>
      </c>
      <c r="B727" s="7" t="s">
        <v>1308</v>
      </c>
      <c r="C727" s="7" t="s">
        <v>773</v>
      </c>
    </row>
    <row r="728" spans="1:69">
      <c r="A728" s="7" t="s">
        <v>1307</v>
      </c>
      <c r="B728" s="7" t="s">
        <v>1306</v>
      </c>
      <c r="C728" s="7" t="s">
        <v>773</v>
      </c>
    </row>
    <row r="729" spans="1:69">
      <c r="A729" s="7" t="s">
        <v>1305</v>
      </c>
      <c r="B729" s="7" t="s">
        <v>1304</v>
      </c>
      <c r="C729" s="7" t="s">
        <v>773</v>
      </c>
    </row>
    <row r="730" spans="1:69">
      <c r="A730" s="7" t="s">
        <v>1303</v>
      </c>
      <c r="B730" s="7" t="s">
        <v>1302</v>
      </c>
      <c r="C730" s="7" t="s">
        <v>773</v>
      </c>
    </row>
    <row r="731" spans="1:69">
      <c r="A731" s="7" t="s">
        <v>1301</v>
      </c>
      <c r="B731" s="7" t="s">
        <v>1300</v>
      </c>
      <c r="C731" s="7" t="s">
        <v>773</v>
      </c>
    </row>
    <row r="732" spans="1:69">
      <c r="A732" s="7" t="s">
        <v>1299</v>
      </c>
      <c r="B732" s="7" t="s">
        <v>1298</v>
      </c>
      <c r="C732" s="7" t="s">
        <v>773</v>
      </c>
      <c r="Y732">
        <v>0.02</v>
      </c>
      <c r="Z732">
        <v>-0.02</v>
      </c>
      <c r="AA732">
        <v>0.1</v>
      </c>
      <c r="AC732">
        <v>-0.86</v>
      </c>
      <c r="AD732">
        <v>0.86</v>
      </c>
      <c r="AE732">
        <v>0.79</v>
      </c>
      <c r="AG732">
        <v>0.8</v>
      </c>
      <c r="AH732">
        <v>-0.8</v>
      </c>
      <c r="AI732">
        <v>0.28000000000000003</v>
      </c>
      <c r="AK732">
        <v>-16.86</v>
      </c>
      <c r="AL732">
        <v>16.86</v>
      </c>
      <c r="AM732">
        <v>-4.59</v>
      </c>
      <c r="AO732">
        <v>-22.29</v>
      </c>
      <c r="AP732">
        <v>22.29</v>
      </c>
      <c r="AQ732">
        <v>-2.96</v>
      </c>
      <c r="AS732">
        <v>-9.42</v>
      </c>
      <c r="AT732">
        <v>9.42</v>
      </c>
      <c r="AU732">
        <v>1.38</v>
      </c>
      <c r="AW732">
        <v>-4.12</v>
      </c>
      <c r="AX732">
        <v>4.12</v>
      </c>
      <c r="AY732">
        <v>2.73</v>
      </c>
      <c r="BA732">
        <v>1.83</v>
      </c>
      <c r="BB732">
        <v>-1.83</v>
      </c>
      <c r="BC732">
        <v>1.82</v>
      </c>
      <c r="BE732">
        <v>-1.54</v>
      </c>
      <c r="BF732">
        <v>1.54</v>
      </c>
      <c r="BG732">
        <v>14.43</v>
      </c>
      <c r="BI732">
        <v>6.81</v>
      </c>
      <c r="BJ732">
        <v>-6.81</v>
      </c>
      <c r="BK732">
        <v>-0.4</v>
      </c>
      <c r="BM732">
        <v>8.1</v>
      </c>
      <c r="BN732">
        <v>-8.1</v>
      </c>
      <c r="BO732">
        <v>9.14</v>
      </c>
      <c r="BQ732">
        <v>-15.5</v>
      </c>
    </row>
    <row r="733" spans="1:69">
      <c r="A733" s="7" t="s">
        <v>1297</v>
      </c>
      <c r="B733" s="7" t="s">
        <v>1296</v>
      </c>
      <c r="C733" s="7" t="s">
        <v>773</v>
      </c>
    </row>
    <row r="734" spans="1:69">
      <c r="A734" s="7" t="s">
        <v>1295</v>
      </c>
      <c r="B734" s="7" t="s">
        <v>1294</v>
      </c>
      <c r="C734" s="7" t="s">
        <v>773</v>
      </c>
      <c r="V734">
        <v>-5.65</v>
      </c>
      <c r="W734">
        <v>3.5</v>
      </c>
      <c r="Y734">
        <v>-0.26</v>
      </c>
      <c r="Z734">
        <v>0.26</v>
      </c>
      <c r="AA734">
        <v>-6.17</v>
      </c>
      <c r="AC734">
        <v>-2.04</v>
      </c>
      <c r="AD734">
        <v>2.04</v>
      </c>
      <c r="AE734">
        <v>-7.85</v>
      </c>
      <c r="AG734">
        <v>-1.28</v>
      </c>
      <c r="AH734">
        <v>1.28</v>
      </c>
      <c r="AI734">
        <v>-5.2</v>
      </c>
      <c r="AK734">
        <v>-3.6</v>
      </c>
      <c r="AL734">
        <v>3.6</v>
      </c>
      <c r="AM734">
        <v>-8.01</v>
      </c>
      <c r="AO734">
        <v>3.83</v>
      </c>
      <c r="AP734">
        <v>-3.83</v>
      </c>
      <c r="AQ734">
        <v>17.93</v>
      </c>
      <c r="AS734">
        <v>-3.3</v>
      </c>
      <c r="AT734">
        <v>3.3</v>
      </c>
      <c r="AU734">
        <v>-40.85</v>
      </c>
      <c r="AW734">
        <v>18.760000000000002</v>
      </c>
      <c r="AX734">
        <v>-18.760000000000002</v>
      </c>
      <c r="AY734">
        <v>13.5</v>
      </c>
      <c r="BA734">
        <v>-7.89</v>
      </c>
      <c r="BB734">
        <v>7.89</v>
      </c>
      <c r="BC734">
        <v>-25.59</v>
      </c>
      <c r="BE734">
        <v>0.23</v>
      </c>
      <c r="BF734">
        <v>-0.23</v>
      </c>
      <c r="BG734">
        <v>-166.9</v>
      </c>
      <c r="BI734">
        <v>-70.95</v>
      </c>
      <c r="BJ734">
        <v>70.95</v>
      </c>
      <c r="BK734">
        <v>-67.06</v>
      </c>
      <c r="BM734">
        <v>-29.77</v>
      </c>
      <c r="BN734">
        <v>29.77</v>
      </c>
      <c r="BO734">
        <v>14.8</v>
      </c>
      <c r="BQ734">
        <v>14.36</v>
      </c>
    </row>
    <row r="735" spans="1:69">
      <c r="A735" s="7" t="s">
        <v>1293</v>
      </c>
      <c r="B735" s="7" t="s">
        <v>198</v>
      </c>
      <c r="C735" s="7" t="s">
        <v>773</v>
      </c>
      <c r="V735">
        <v>-6.25</v>
      </c>
      <c r="W735">
        <v>-12.1</v>
      </c>
      <c r="Y735">
        <v>0.02</v>
      </c>
      <c r="Z735">
        <v>-0.02</v>
      </c>
      <c r="AA735">
        <v>0.05</v>
      </c>
      <c r="AC735">
        <v>-1.91</v>
      </c>
      <c r="AD735">
        <v>1.91</v>
      </c>
      <c r="AE735">
        <v>-2.14</v>
      </c>
      <c r="AG735">
        <v>-0.33</v>
      </c>
      <c r="AH735">
        <v>0.33</v>
      </c>
      <c r="AI735">
        <v>0.25</v>
      </c>
      <c r="AK735">
        <v>1.0900000000000001</v>
      </c>
      <c r="AL735">
        <v>-1.0900000000000001</v>
      </c>
      <c r="AM735">
        <v>3.84</v>
      </c>
      <c r="AO735">
        <v>0.16</v>
      </c>
      <c r="AP735">
        <v>-0.16</v>
      </c>
      <c r="AQ735">
        <v>3.53</v>
      </c>
      <c r="AS735">
        <v>-13.13</v>
      </c>
      <c r="AT735">
        <v>13.13</v>
      </c>
      <c r="AU735">
        <v>-40.81</v>
      </c>
      <c r="AW735">
        <v>7.07</v>
      </c>
      <c r="AX735">
        <v>-7.07</v>
      </c>
      <c r="AY735">
        <v>5.87</v>
      </c>
      <c r="BA735">
        <v>-5.97</v>
      </c>
      <c r="BB735">
        <v>5.97</v>
      </c>
      <c r="BC735">
        <v>-9.0399999999999991</v>
      </c>
      <c r="BE735">
        <v>3.07</v>
      </c>
      <c r="BF735">
        <v>-3.07</v>
      </c>
      <c r="BG735">
        <v>-81.96</v>
      </c>
      <c r="BI735">
        <v>-65.849999999999994</v>
      </c>
      <c r="BJ735">
        <v>65.849999999999994</v>
      </c>
      <c r="BK735">
        <v>-41.62</v>
      </c>
      <c r="BM735">
        <v>-21.09</v>
      </c>
      <c r="BN735">
        <v>21.09</v>
      </c>
      <c r="BO735">
        <v>32.479999999999997</v>
      </c>
      <c r="BQ735">
        <v>14.73</v>
      </c>
    </row>
    <row r="736" spans="1:69">
      <c r="A736" s="7" t="s">
        <v>1282</v>
      </c>
      <c r="B736" s="7" t="s">
        <v>1281</v>
      </c>
      <c r="C736" s="7" t="s">
        <v>773</v>
      </c>
    </row>
    <row r="737" spans="1:69">
      <c r="A737" s="7" t="s">
        <v>1280</v>
      </c>
      <c r="B737" s="7" t="s">
        <v>1279</v>
      </c>
      <c r="C737" s="7" t="s">
        <v>773</v>
      </c>
    </row>
    <row r="738" spans="1:69">
      <c r="A738" s="7" t="s">
        <v>1278</v>
      </c>
      <c r="B738" s="7" t="s">
        <v>1277</v>
      </c>
      <c r="C738" s="7" t="s">
        <v>773</v>
      </c>
    </row>
    <row r="739" spans="1:69">
      <c r="A739" s="7" t="s">
        <v>1276</v>
      </c>
      <c r="B739" s="7" t="s">
        <v>1275</v>
      </c>
      <c r="C739" s="7" t="s">
        <v>773</v>
      </c>
    </row>
    <row r="740" spans="1:69">
      <c r="A740" s="7" t="s">
        <v>1274</v>
      </c>
      <c r="B740" s="7" t="s">
        <v>1273</v>
      </c>
      <c r="C740" s="7" t="s">
        <v>773</v>
      </c>
      <c r="V740">
        <v>0.18</v>
      </c>
      <c r="W740">
        <v>0.08</v>
      </c>
    </row>
    <row r="741" spans="1:69">
      <c r="A741" s="7" t="s">
        <v>1272</v>
      </c>
      <c r="B741" s="7" t="s">
        <v>1271</v>
      </c>
      <c r="C741" s="7" t="s">
        <v>773</v>
      </c>
    </row>
    <row r="742" spans="1:69">
      <c r="A742" s="7" t="s">
        <v>1270</v>
      </c>
      <c r="B742" s="7" t="s">
        <v>1269</v>
      </c>
      <c r="C742" s="7" t="s">
        <v>773</v>
      </c>
      <c r="V742">
        <v>0.45</v>
      </c>
      <c r="W742">
        <v>18.63</v>
      </c>
      <c r="Y742">
        <v>-0.02</v>
      </c>
      <c r="Z742">
        <v>0.02</v>
      </c>
      <c r="AA742">
        <v>-0.59</v>
      </c>
      <c r="AC742">
        <v>-0.02</v>
      </c>
      <c r="AD742">
        <v>0.02</v>
      </c>
      <c r="AE742">
        <v>-1.01</v>
      </c>
      <c r="AG742">
        <v>-0.32</v>
      </c>
      <c r="AH742">
        <v>0.32</v>
      </c>
      <c r="AI742">
        <v>0.21</v>
      </c>
      <c r="AK742">
        <v>0.19</v>
      </c>
      <c r="AL742">
        <v>-0.19</v>
      </c>
      <c r="AM742">
        <v>1.1200000000000001</v>
      </c>
      <c r="AO742">
        <v>2.1800000000000002</v>
      </c>
      <c r="AP742">
        <v>-2.1800000000000002</v>
      </c>
      <c r="AQ742">
        <v>8.0399999999999991</v>
      </c>
      <c r="AS742">
        <v>10.19</v>
      </c>
      <c r="AT742">
        <v>-10.19</v>
      </c>
      <c r="AU742">
        <v>-0.68</v>
      </c>
      <c r="AW742">
        <v>12.15</v>
      </c>
      <c r="AX742">
        <v>-12.15</v>
      </c>
      <c r="AY742">
        <v>9.01</v>
      </c>
      <c r="BA742">
        <v>-2.2400000000000002</v>
      </c>
      <c r="BB742">
        <v>2.2400000000000002</v>
      </c>
      <c r="BC742">
        <v>-2.92</v>
      </c>
      <c r="BE742">
        <v>-2.17</v>
      </c>
      <c r="BF742">
        <v>2.17</v>
      </c>
      <c r="BG742">
        <v>11.78</v>
      </c>
      <c r="BI742">
        <v>-3.74</v>
      </c>
      <c r="BJ742">
        <v>3.74</v>
      </c>
      <c r="BK742">
        <v>-7.8</v>
      </c>
      <c r="BM742">
        <v>-6.73</v>
      </c>
      <c r="BN742">
        <v>6.73</v>
      </c>
      <c r="BO742">
        <v>-1.45</v>
      </c>
      <c r="BQ742">
        <v>-0.6</v>
      </c>
    </row>
    <row r="743" spans="1:69">
      <c r="A743" s="7" t="s">
        <v>1268</v>
      </c>
      <c r="B743" s="7" t="s">
        <v>1267</v>
      </c>
      <c r="C743" s="7" t="s">
        <v>773</v>
      </c>
    </row>
    <row r="744" spans="1:69">
      <c r="A744" s="7" t="s">
        <v>1266</v>
      </c>
      <c r="B744" s="7" t="s">
        <v>1265</v>
      </c>
      <c r="C744" s="7" t="s">
        <v>773</v>
      </c>
    </row>
    <row r="745" spans="1:69">
      <c r="A745" s="7" t="s">
        <v>1264</v>
      </c>
      <c r="B745" s="7" t="s">
        <v>1263</v>
      </c>
      <c r="C745" s="7" t="s">
        <v>773</v>
      </c>
    </row>
    <row r="746" spans="1:69">
      <c r="A746" s="7" t="s">
        <v>1262</v>
      </c>
      <c r="B746" s="7" t="s">
        <v>1261</v>
      </c>
      <c r="C746" s="7" t="s">
        <v>773</v>
      </c>
    </row>
    <row r="747" spans="1:69">
      <c r="A747" s="7" t="s">
        <v>1260</v>
      </c>
      <c r="B747" s="7" t="s">
        <v>1259</v>
      </c>
      <c r="C747" s="7" t="s">
        <v>773</v>
      </c>
    </row>
    <row r="748" spans="1:69">
      <c r="A748" s="7" t="s">
        <v>4179</v>
      </c>
      <c r="B748" s="7" t="s">
        <v>4178</v>
      </c>
      <c r="C748" s="7" t="s">
        <v>773</v>
      </c>
      <c r="V748">
        <v>-0.02</v>
      </c>
      <c r="W748">
        <v>-3.11</v>
      </c>
      <c r="Y748">
        <v>-0.13</v>
      </c>
      <c r="Z748">
        <v>0.13</v>
      </c>
      <c r="AA748">
        <v>-5.31</v>
      </c>
      <c r="AC748">
        <v>-0.12</v>
      </c>
      <c r="AD748">
        <v>0.12</v>
      </c>
      <c r="AE748">
        <v>-4.84</v>
      </c>
      <c r="AG748">
        <v>-0.42</v>
      </c>
      <c r="AH748">
        <v>0.42</v>
      </c>
      <c r="AI748">
        <v>-5.53</v>
      </c>
      <c r="AK748">
        <v>-4.97</v>
      </c>
      <c r="AL748">
        <v>4.97</v>
      </c>
      <c r="AM748">
        <v>-13.18</v>
      </c>
      <c r="AO748">
        <v>1.58</v>
      </c>
      <c r="AP748">
        <v>-1.58</v>
      </c>
      <c r="AQ748">
        <v>-8.68</v>
      </c>
      <c r="AS748">
        <v>0.17</v>
      </c>
      <c r="AT748">
        <v>-0.17</v>
      </c>
      <c r="AU748">
        <v>0.17</v>
      </c>
      <c r="AY748">
        <v>-1.27</v>
      </c>
      <c r="BA748">
        <v>0.43</v>
      </c>
      <c r="BB748">
        <v>-0.43</v>
      </c>
      <c r="BC748">
        <v>-14.18</v>
      </c>
      <c r="BE748">
        <v>0.23</v>
      </c>
      <c r="BF748">
        <v>-0.23</v>
      </c>
      <c r="BG748">
        <v>-96.2</v>
      </c>
      <c r="BI748">
        <v>0.69</v>
      </c>
      <c r="BJ748">
        <v>-0.69</v>
      </c>
      <c r="BK748">
        <v>-16.649999999999999</v>
      </c>
      <c r="BM748">
        <v>-0.45</v>
      </c>
      <c r="BN748">
        <v>0.45</v>
      </c>
      <c r="BO748">
        <v>-15.17</v>
      </c>
      <c r="BQ748">
        <v>-2.0699999999999998</v>
      </c>
    </row>
    <row r="749" spans="1:69">
      <c r="A749" s="7" t="s">
        <v>1246</v>
      </c>
      <c r="B749" s="7" t="s">
        <v>1245</v>
      </c>
      <c r="C749" s="7" t="s">
        <v>773</v>
      </c>
    </row>
    <row r="750" spans="1:69">
      <c r="A750" s="7" t="s">
        <v>1244</v>
      </c>
      <c r="B750" s="7" t="s">
        <v>1243</v>
      </c>
      <c r="C750" s="7" t="s">
        <v>773</v>
      </c>
    </row>
    <row r="751" spans="1:69">
      <c r="A751" s="7" t="s">
        <v>1242</v>
      </c>
      <c r="B751" s="7" t="s">
        <v>1241</v>
      </c>
      <c r="C751" s="7" t="s">
        <v>773</v>
      </c>
    </row>
    <row r="752" spans="1:69">
      <c r="A752" s="7" t="s">
        <v>1240</v>
      </c>
      <c r="B752" s="7" t="s">
        <v>1239</v>
      </c>
      <c r="C752" s="7" t="s">
        <v>773</v>
      </c>
    </row>
    <row r="753" spans="1:69">
      <c r="A753" s="7" t="s">
        <v>1238</v>
      </c>
      <c r="B753" s="7" t="s">
        <v>1237</v>
      </c>
      <c r="C753" s="7" t="s">
        <v>773</v>
      </c>
    </row>
    <row r="754" spans="1:69">
      <c r="A754" s="7" t="s">
        <v>1236</v>
      </c>
      <c r="B754" s="7" t="s">
        <v>1235</v>
      </c>
      <c r="C754" s="7" t="s">
        <v>773</v>
      </c>
    </row>
    <row r="755" spans="1:69">
      <c r="A755" s="7" t="s">
        <v>1234</v>
      </c>
      <c r="B755" s="7" t="s">
        <v>1233</v>
      </c>
      <c r="C755" s="7" t="s">
        <v>773</v>
      </c>
      <c r="Y755">
        <v>-0.13</v>
      </c>
      <c r="Z755">
        <v>0.13</v>
      </c>
      <c r="AA755">
        <v>-0.32</v>
      </c>
      <c r="AC755">
        <v>0</v>
      </c>
      <c r="AD755">
        <v>0</v>
      </c>
      <c r="AE755">
        <v>0.14000000000000001</v>
      </c>
      <c r="AG755">
        <v>-0.21</v>
      </c>
      <c r="AH755">
        <v>0.21</v>
      </c>
      <c r="AI755">
        <v>-0.14000000000000001</v>
      </c>
      <c r="AK755">
        <v>0.09</v>
      </c>
      <c r="AL755">
        <v>-0.09</v>
      </c>
      <c r="AM755">
        <v>0.21</v>
      </c>
      <c r="AO755">
        <v>-0.09</v>
      </c>
      <c r="AP755">
        <v>0.09</v>
      </c>
      <c r="AQ755">
        <v>15.03</v>
      </c>
      <c r="AS755">
        <v>-0.53</v>
      </c>
      <c r="AT755">
        <v>0.53</v>
      </c>
      <c r="AU755">
        <v>0.47</v>
      </c>
      <c r="AW755">
        <v>-0.46</v>
      </c>
      <c r="AX755">
        <v>0.46</v>
      </c>
      <c r="AY755">
        <v>-0.11</v>
      </c>
      <c r="BA755">
        <v>-0.12</v>
      </c>
      <c r="BB755">
        <v>0.12</v>
      </c>
      <c r="BC755">
        <v>0.55000000000000004</v>
      </c>
      <c r="BE755">
        <v>-0.9</v>
      </c>
      <c r="BF755">
        <v>0.9</v>
      </c>
      <c r="BG755">
        <v>-0.51</v>
      </c>
      <c r="BI755">
        <v>-2.0499999999999998</v>
      </c>
      <c r="BJ755">
        <v>2.0499999999999998</v>
      </c>
      <c r="BK755">
        <v>-0.99</v>
      </c>
      <c r="BM755">
        <v>-1.5</v>
      </c>
      <c r="BN755">
        <v>1.5</v>
      </c>
      <c r="BO755">
        <v>-1.06</v>
      </c>
      <c r="BQ755">
        <v>2.29</v>
      </c>
    </row>
    <row r="756" spans="1:69">
      <c r="A756" s="7" t="s">
        <v>1232</v>
      </c>
      <c r="B756" s="7" t="s">
        <v>1231</v>
      </c>
      <c r="C756" s="7" t="s">
        <v>773</v>
      </c>
    </row>
    <row r="757" spans="1:69">
      <c r="A757" s="7" t="s">
        <v>1230</v>
      </c>
      <c r="B757" s="7" t="s">
        <v>794</v>
      </c>
      <c r="C757" s="7" t="s">
        <v>773</v>
      </c>
    </row>
    <row r="758" spans="1:69">
      <c r="A758" s="7" t="s">
        <v>1229</v>
      </c>
      <c r="B758" s="7" t="s">
        <v>1228</v>
      </c>
      <c r="C758" s="7" t="s">
        <v>773</v>
      </c>
      <c r="AH758">
        <v>4.8899999999999997</v>
      </c>
      <c r="AI758">
        <v>-4.8899999999999997</v>
      </c>
      <c r="AJ758">
        <v>1.24</v>
      </c>
      <c r="AK758">
        <v>-1.24</v>
      </c>
      <c r="AL758">
        <v>-41.62</v>
      </c>
      <c r="AM758">
        <v>41.62</v>
      </c>
      <c r="AN758">
        <v>-2.78</v>
      </c>
      <c r="AO758">
        <v>2.78</v>
      </c>
      <c r="AP758">
        <v>-19.64</v>
      </c>
      <c r="AQ758">
        <v>19.64</v>
      </c>
      <c r="AR758">
        <v>-63.85</v>
      </c>
      <c r="AS758">
        <v>63.85</v>
      </c>
      <c r="AT758">
        <v>-63.26</v>
      </c>
      <c r="AU758">
        <v>63.26</v>
      </c>
      <c r="AX758">
        <v>14.56</v>
      </c>
      <c r="AY758">
        <v>-14.56</v>
      </c>
      <c r="AZ758">
        <v>-22.73</v>
      </c>
      <c r="BA758">
        <v>22.73</v>
      </c>
      <c r="BB758">
        <v>-9.9700000000000006</v>
      </c>
      <c r="BC758">
        <v>9.9700000000000006</v>
      </c>
      <c r="BD758">
        <v>1.28</v>
      </c>
      <c r="BE758">
        <v>-1.28</v>
      </c>
      <c r="BF758">
        <v>-128.63</v>
      </c>
      <c r="BG758">
        <v>128.63</v>
      </c>
      <c r="BH758">
        <v>-34.08</v>
      </c>
      <c r="BI758">
        <v>34.08</v>
      </c>
      <c r="BJ758">
        <v>-6.61</v>
      </c>
      <c r="BK758">
        <v>6.61</v>
      </c>
      <c r="BL758">
        <v>-7.77</v>
      </c>
      <c r="BM758">
        <v>7.77</v>
      </c>
      <c r="BN758">
        <v>35.14</v>
      </c>
      <c r="BO758">
        <v>-35.14</v>
      </c>
      <c r="BP758">
        <v>-10.77</v>
      </c>
      <c r="BQ758">
        <v>10.77</v>
      </c>
    </row>
    <row r="759" spans="1:69">
      <c r="A759" s="7" t="s">
        <v>1227</v>
      </c>
      <c r="B759" s="7" t="s">
        <v>1226</v>
      </c>
      <c r="C759" s="7" t="s">
        <v>773</v>
      </c>
      <c r="V759">
        <v>47.2</v>
      </c>
      <c r="W759">
        <v>24.21</v>
      </c>
      <c r="X759">
        <v>40.44</v>
      </c>
      <c r="Y759">
        <v>56.74</v>
      </c>
      <c r="Z759">
        <v>41.05</v>
      </c>
      <c r="AA759">
        <v>27.89</v>
      </c>
      <c r="AB759">
        <v>28.57</v>
      </c>
      <c r="AC759">
        <v>19.96</v>
      </c>
      <c r="AD759">
        <v>3.19</v>
      </c>
      <c r="AE759">
        <v>7.73</v>
      </c>
      <c r="AF759">
        <v>8.33</v>
      </c>
      <c r="AG759">
        <v>9.6199999999999992</v>
      </c>
      <c r="AH759">
        <v>11.93</v>
      </c>
      <c r="AI759">
        <v>17.55</v>
      </c>
      <c r="AJ759">
        <v>17.61</v>
      </c>
      <c r="AK759">
        <v>-1.39</v>
      </c>
      <c r="AL759">
        <v>3.07</v>
      </c>
      <c r="AM759">
        <v>53.31</v>
      </c>
      <c r="AN759">
        <v>29.01</v>
      </c>
      <c r="AO759">
        <v>49.45</v>
      </c>
      <c r="AP759">
        <v>108.15</v>
      </c>
      <c r="AQ759">
        <v>110.91</v>
      </c>
      <c r="AR759">
        <v>2.5299999999999998</v>
      </c>
      <c r="AS759">
        <v>106.18</v>
      </c>
      <c r="AT759">
        <v>5.86</v>
      </c>
      <c r="AU759">
        <v>76.58</v>
      </c>
      <c r="AV759">
        <v>53.35</v>
      </c>
      <c r="AW759">
        <v>64.959999999999994</v>
      </c>
      <c r="AX759">
        <v>58.28</v>
      </c>
      <c r="AY759">
        <v>56.22</v>
      </c>
      <c r="AZ759">
        <v>18.690000000000001</v>
      </c>
      <c r="BA759">
        <v>57.59</v>
      </c>
      <c r="BB759">
        <v>51.69</v>
      </c>
      <c r="BC759">
        <v>27.61</v>
      </c>
      <c r="BD759">
        <v>45.39</v>
      </c>
      <c r="BE759">
        <v>46.31</v>
      </c>
      <c r="BF759">
        <v>-83.54</v>
      </c>
      <c r="BG759">
        <v>69.36</v>
      </c>
      <c r="BH759">
        <v>-0.03</v>
      </c>
      <c r="BI759">
        <v>24.12</v>
      </c>
      <c r="BJ759">
        <v>10.5</v>
      </c>
      <c r="BK759">
        <v>-4.8099999999999996</v>
      </c>
      <c r="BL759">
        <v>-9.23</v>
      </c>
      <c r="BM759">
        <v>-3.17</v>
      </c>
      <c r="BN759">
        <v>35.15</v>
      </c>
      <c r="BO759">
        <v>21.5</v>
      </c>
      <c r="BP759">
        <v>2.87</v>
      </c>
      <c r="BQ759">
        <v>45.93</v>
      </c>
    </row>
    <row r="760" spans="1:69">
      <c r="A760" s="7" t="s">
        <v>1225</v>
      </c>
      <c r="B760" s="7" t="s">
        <v>195</v>
      </c>
      <c r="C760" s="7" t="s">
        <v>773</v>
      </c>
      <c r="V760">
        <v>0.48</v>
      </c>
      <c r="W760">
        <v>0.57999999999999996</v>
      </c>
      <c r="X760">
        <v>0.55000000000000004</v>
      </c>
      <c r="Y760">
        <v>1.18</v>
      </c>
      <c r="Z760">
        <v>0.71</v>
      </c>
      <c r="AA760">
        <v>0.72</v>
      </c>
      <c r="AB760">
        <v>0.55000000000000004</v>
      </c>
      <c r="AC760">
        <v>0.74</v>
      </c>
      <c r="AD760">
        <v>0.92</v>
      </c>
      <c r="AE760">
        <v>0.75</v>
      </c>
      <c r="AF760">
        <v>0.34</v>
      </c>
      <c r="AG760">
        <v>1.1499999999999999</v>
      </c>
      <c r="AH760">
        <v>0.31</v>
      </c>
      <c r="AI760">
        <v>1.05</v>
      </c>
      <c r="AJ760">
        <v>0.25</v>
      </c>
      <c r="AK760">
        <v>1.1100000000000001</v>
      </c>
      <c r="AL760">
        <v>0.84</v>
      </c>
      <c r="AM760">
        <v>0.83</v>
      </c>
      <c r="AN760">
        <v>0.64</v>
      </c>
      <c r="AO760">
        <v>1.21</v>
      </c>
      <c r="AP760">
        <v>0.63</v>
      </c>
      <c r="AQ760">
        <v>0.64</v>
      </c>
      <c r="AR760">
        <v>1.02</v>
      </c>
      <c r="AS760">
        <v>0.98</v>
      </c>
      <c r="AT760">
        <v>0.51</v>
      </c>
      <c r="AU760">
        <v>0.45</v>
      </c>
      <c r="AV760">
        <v>0.38</v>
      </c>
      <c r="AW760">
        <v>0.27</v>
      </c>
      <c r="AX760">
        <v>0.08</v>
      </c>
      <c r="AY760">
        <v>0.22</v>
      </c>
      <c r="AZ760">
        <v>0.16</v>
      </c>
      <c r="BA760">
        <v>0.17</v>
      </c>
      <c r="BB760">
        <v>0.16</v>
      </c>
      <c r="BC760">
        <v>0.26</v>
      </c>
      <c r="BD760">
        <v>0.35</v>
      </c>
      <c r="BE760">
        <v>0.36</v>
      </c>
      <c r="BF760">
        <v>0.83</v>
      </c>
      <c r="BG760">
        <v>1.33</v>
      </c>
      <c r="BH760">
        <v>1.35</v>
      </c>
      <c r="BI760">
        <v>0.81</v>
      </c>
      <c r="BJ760">
        <v>1.8</v>
      </c>
      <c r="BK760">
        <v>1.47</v>
      </c>
      <c r="BL760">
        <v>1.38</v>
      </c>
      <c r="BM760">
        <v>0.9</v>
      </c>
      <c r="BN760">
        <v>1.97</v>
      </c>
      <c r="BO760">
        <v>1.4</v>
      </c>
      <c r="BP760">
        <v>0.55000000000000004</v>
      </c>
      <c r="BQ760">
        <v>0.35</v>
      </c>
    </row>
    <row r="761" spans="1:69">
      <c r="A761" s="7" t="s">
        <v>1224</v>
      </c>
      <c r="B761" s="7" t="s">
        <v>193</v>
      </c>
      <c r="C761" s="7" t="s">
        <v>773</v>
      </c>
      <c r="V761">
        <v>-4.75</v>
      </c>
      <c r="W761">
        <v>-3.78</v>
      </c>
      <c r="X761">
        <v>-3.39</v>
      </c>
      <c r="Y761">
        <v>-3</v>
      </c>
      <c r="Z761">
        <v>-2.6</v>
      </c>
      <c r="AA761">
        <v>-1.74</v>
      </c>
      <c r="AB761">
        <v>-1.55</v>
      </c>
      <c r="AC761">
        <v>-1.31</v>
      </c>
      <c r="AD761">
        <v>-1.19</v>
      </c>
      <c r="AE761">
        <v>-1.06</v>
      </c>
      <c r="AF761">
        <v>-0.98</v>
      </c>
      <c r="AG761">
        <v>-0.88</v>
      </c>
      <c r="AH761">
        <v>-0.79</v>
      </c>
      <c r="AI761">
        <v>-0.68</v>
      </c>
      <c r="AJ761">
        <v>-0.61</v>
      </c>
      <c r="AK761">
        <v>-0.55000000000000004</v>
      </c>
      <c r="AL761">
        <v>-1.64</v>
      </c>
      <c r="AM761">
        <v>-1.64</v>
      </c>
      <c r="AN761">
        <v>-2.04</v>
      </c>
      <c r="AO761">
        <v>-2.36</v>
      </c>
      <c r="AP761">
        <v>-3.51</v>
      </c>
      <c r="AQ761">
        <v>-3.01</v>
      </c>
      <c r="AR761">
        <v>-4.18</v>
      </c>
      <c r="AS761">
        <v>-17.239999999999998</v>
      </c>
      <c r="AT761">
        <v>6.93</v>
      </c>
      <c r="AU761">
        <v>-4.21</v>
      </c>
      <c r="AV761">
        <v>-5.0599999999999996</v>
      </c>
      <c r="AW761">
        <v>-6.48</v>
      </c>
      <c r="AX761">
        <v>-5.79</v>
      </c>
      <c r="AY761">
        <v>-5.61</v>
      </c>
      <c r="AZ761">
        <v>-7.68</v>
      </c>
      <c r="BA761">
        <v>-3.75</v>
      </c>
      <c r="BB761">
        <v>-3.5</v>
      </c>
      <c r="BC761">
        <v>1.24</v>
      </c>
      <c r="BD761">
        <v>-2.34</v>
      </c>
      <c r="BE761">
        <v>-2.4</v>
      </c>
      <c r="BF761">
        <v>-2.39</v>
      </c>
      <c r="BG761">
        <v>-4.04</v>
      </c>
      <c r="BH761">
        <v>-7.07</v>
      </c>
      <c r="BI761">
        <v>-12.55</v>
      </c>
      <c r="BJ761">
        <v>-10.46</v>
      </c>
      <c r="BK761">
        <v>-10.68</v>
      </c>
      <c r="BL761">
        <v>-10.28</v>
      </c>
      <c r="BM761">
        <v>-10.73</v>
      </c>
      <c r="BN761">
        <v>-12.6</v>
      </c>
      <c r="BO761">
        <v>-10.54</v>
      </c>
      <c r="BP761">
        <v>-9.83</v>
      </c>
      <c r="BQ761">
        <v>-9.3800000000000008</v>
      </c>
    </row>
    <row r="762" spans="1:69">
      <c r="A762" s="7" t="s">
        <v>1223</v>
      </c>
      <c r="B762" s="7" t="s">
        <v>191</v>
      </c>
      <c r="C762" s="7" t="s">
        <v>773</v>
      </c>
    </row>
    <row r="763" spans="1:69">
      <c r="A763" s="7" t="s">
        <v>1222</v>
      </c>
      <c r="B763" s="7" t="s">
        <v>175</v>
      </c>
      <c r="C763" s="7" t="s">
        <v>773</v>
      </c>
    </row>
    <row r="764" spans="1:69">
      <c r="A764" s="7" t="s">
        <v>1221</v>
      </c>
      <c r="B764" s="7" t="s">
        <v>189</v>
      </c>
      <c r="C764" s="7" t="s">
        <v>773</v>
      </c>
      <c r="V764">
        <v>-7.0000000000000007E-2</v>
      </c>
      <c r="W764">
        <v>-0.08</v>
      </c>
      <c r="AG764">
        <v>0.75</v>
      </c>
      <c r="AH764">
        <v>-0.05</v>
      </c>
      <c r="AI764">
        <v>-0.16</v>
      </c>
      <c r="AK764">
        <v>0.23</v>
      </c>
      <c r="AL764">
        <v>-0.13</v>
      </c>
      <c r="AM764">
        <v>-0.1</v>
      </c>
      <c r="AO764">
        <v>0.18</v>
      </c>
      <c r="AP764">
        <v>-0.1</v>
      </c>
      <c r="AQ764">
        <v>-0.08</v>
      </c>
      <c r="BE764">
        <v>0.44</v>
      </c>
      <c r="BF764">
        <v>-0.13</v>
      </c>
      <c r="BG764">
        <v>-0.2</v>
      </c>
      <c r="BI764">
        <v>7.0000000000000007E-2</v>
      </c>
      <c r="BJ764">
        <v>-7.0000000000000007E-2</v>
      </c>
      <c r="BM764">
        <v>0.49</v>
      </c>
      <c r="BN764">
        <v>-0.28000000000000003</v>
      </c>
      <c r="BO764">
        <v>-0.21</v>
      </c>
    </row>
    <row r="765" spans="1:69">
      <c r="A765" s="7" t="s">
        <v>1220</v>
      </c>
      <c r="B765" s="7" t="s">
        <v>187</v>
      </c>
      <c r="C765" s="7" t="s">
        <v>773</v>
      </c>
      <c r="X765">
        <v>-0.24</v>
      </c>
      <c r="Y765">
        <v>-0.16</v>
      </c>
      <c r="Z765">
        <v>-0.1</v>
      </c>
      <c r="AA765">
        <v>-0.09</v>
      </c>
      <c r="AB765">
        <v>-2.0699999999999998</v>
      </c>
      <c r="AC765">
        <v>-0.77</v>
      </c>
      <c r="AD765">
        <v>-0.65</v>
      </c>
      <c r="AE765">
        <v>-0.12</v>
      </c>
      <c r="AF765">
        <v>-0.06</v>
      </c>
      <c r="AG765">
        <v>0.06</v>
      </c>
      <c r="AJ765">
        <v>-0.04</v>
      </c>
      <c r="AK765">
        <v>0.04</v>
      </c>
      <c r="AM765">
        <v>-0.02</v>
      </c>
      <c r="AN765">
        <v>-0.1</v>
      </c>
      <c r="AO765">
        <v>0.1</v>
      </c>
      <c r="AQ765">
        <v>-0.01</v>
      </c>
      <c r="AR765">
        <v>-9.1199999999999992</v>
      </c>
      <c r="AS765">
        <v>-2.5499999999999998</v>
      </c>
      <c r="AT765">
        <v>-2.98</v>
      </c>
      <c r="AU765">
        <v>-7.0000000000000007E-2</v>
      </c>
      <c r="AV765">
        <v>-1.89</v>
      </c>
      <c r="AW765">
        <v>-1.28</v>
      </c>
      <c r="AX765">
        <v>-1.55</v>
      </c>
      <c r="AY765">
        <v>-0.03</v>
      </c>
      <c r="AZ765">
        <v>-1.42</v>
      </c>
      <c r="BA765">
        <v>-0.84</v>
      </c>
      <c r="BB765">
        <v>-0.96</v>
      </c>
      <c r="BC765">
        <v>-0.04</v>
      </c>
      <c r="BD765">
        <v>-0.05</v>
      </c>
      <c r="BE765">
        <v>0.05</v>
      </c>
      <c r="BH765">
        <v>-0.21</v>
      </c>
      <c r="BI765">
        <v>0.21</v>
      </c>
      <c r="BJ765">
        <v>-0.21</v>
      </c>
      <c r="BK765">
        <v>-0.19</v>
      </c>
      <c r="BL765">
        <v>-0.21</v>
      </c>
      <c r="BM765">
        <v>0.21</v>
      </c>
      <c r="BO765">
        <v>-0.01</v>
      </c>
      <c r="BP765">
        <v>-0.08</v>
      </c>
      <c r="BQ765">
        <v>-0.15</v>
      </c>
    </row>
    <row r="766" spans="1:69">
      <c r="A766" s="7" t="s">
        <v>1219</v>
      </c>
      <c r="B766" s="7" t="s">
        <v>780</v>
      </c>
      <c r="C766" s="7" t="s">
        <v>773</v>
      </c>
    </row>
    <row r="767" spans="1:69">
      <c r="A767" s="7" t="s">
        <v>1218</v>
      </c>
      <c r="B767" s="7" t="s">
        <v>1217</v>
      </c>
      <c r="C767" s="7" t="s">
        <v>773</v>
      </c>
    </row>
    <row r="768" spans="1:69">
      <c r="A768" s="7" t="s">
        <v>1200</v>
      </c>
      <c r="B768" s="7" t="s">
        <v>1199</v>
      </c>
      <c r="C768" s="7" t="s">
        <v>773</v>
      </c>
    </row>
    <row r="769" spans="1:69">
      <c r="A769" s="7" t="s">
        <v>1182</v>
      </c>
      <c r="B769" s="7" t="s">
        <v>177</v>
      </c>
      <c r="C769" s="7" t="s">
        <v>773</v>
      </c>
      <c r="V769">
        <v>0.4</v>
      </c>
      <c r="W769">
        <v>-2.7</v>
      </c>
      <c r="X769">
        <v>0.08</v>
      </c>
      <c r="Y769">
        <v>4.3099999999999996</v>
      </c>
      <c r="Z769">
        <v>8.23</v>
      </c>
      <c r="AA769">
        <v>-11.86</v>
      </c>
      <c r="AB769">
        <v>9.99</v>
      </c>
      <c r="AC769">
        <v>2.9</v>
      </c>
      <c r="AD769">
        <v>-11.03</v>
      </c>
      <c r="AE769">
        <v>-165.22</v>
      </c>
      <c r="AF769">
        <v>6.95</v>
      </c>
      <c r="AG769">
        <v>-0.57999999999999996</v>
      </c>
      <c r="AH769">
        <v>3.74</v>
      </c>
      <c r="AI769">
        <v>-0.99</v>
      </c>
      <c r="AJ769">
        <v>-24.46</v>
      </c>
      <c r="AK769">
        <v>-18.829999999999998</v>
      </c>
      <c r="AL769">
        <v>49.12</v>
      </c>
      <c r="AM769">
        <v>-120</v>
      </c>
      <c r="AN769">
        <v>4.5199999999999996</v>
      </c>
      <c r="AO769">
        <v>-178.65</v>
      </c>
      <c r="AP769">
        <v>-235.74</v>
      </c>
      <c r="AQ769">
        <v>-26.97</v>
      </c>
      <c r="AR769">
        <v>-46.34</v>
      </c>
      <c r="AS769">
        <v>-162.32</v>
      </c>
      <c r="AT769">
        <v>-131.22999999999999</v>
      </c>
      <c r="AU769">
        <v>-58.44</v>
      </c>
      <c r="AV769">
        <v>-15.39</v>
      </c>
      <c r="AW769">
        <v>-90.48</v>
      </c>
      <c r="AX769">
        <v>0.12</v>
      </c>
      <c r="AY769">
        <v>-14.98</v>
      </c>
      <c r="AZ769">
        <v>-6.06</v>
      </c>
      <c r="BA769">
        <v>-2.16</v>
      </c>
      <c r="BB769">
        <v>20.82</v>
      </c>
      <c r="BC769">
        <v>-5.04</v>
      </c>
      <c r="BD769">
        <v>-0.23</v>
      </c>
      <c r="BE769">
        <v>-32.159999999999997</v>
      </c>
      <c r="BF769">
        <v>13.88</v>
      </c>
      <c r="BG769">
        <v>-773.13</v>
      </c>
      <c r="BH769">
        <v>-100.4</v>
      </c>
      <c r="BI769">
        <v>-0.38</v>
      </c>
      <c r="BJ769">
        <v>-9.94</v>
      </c>
      <c r="BK769">
        <v>-62.59</v>
      </c>
      <c r="BL769">
        <v>-17.93</v>
      </c>
      <c r="BM769">
        <v>-16.239999999999998</v>
      </c>
      <c r="BN769">
        <v>-62.68</v>
      </c>
      <c r="BO769">
        <v>-9.3699999999999992</v>
      </c>
      <c r="BP769">
        <v>-14.01</v>
      </c>
      <c r="BQ769">
        <v>-22.88</v>
      </c>
    </row>
    <row r="770" spans="1:69">
      <c r="A770" s="7" t="s">
        <v>1181</v>
      </c>
      <c r="B770" s="7" t="s">
        <v>1180</v>
      </c>
      <c r="C770" s="7" t="s">
        <v>773</v>
      </c>
      <c r="V770">
        <v>0.5</v>
      </c>
      <c r="W770">
        <v>0</v>
      </c>
      <c r="X770">
        <v>0.27</v>
      </c>
      <c r="Y770">
        <v>6</v>
      </c>
      <c r="Z770">
        <v>8.7200000000000006</v>
      </c>
      <c r="AA770">
        <v>6.37</v>
      </c>
      <c r="AB770">
        <v>10.34</v>
      </c>
      <c r="AC770">
        <v>11.55</v>
      </c>
      <c r="AD770">
        <v>9.15</v>
      </c>
      <c r="AE770">
        <v>2</v>
      </c>
      <c r="AF770">
        <v>7.23</v>
      </c>
      <c r="AH770">
        <v>4.1500000000000004</v>
      </c>
      <c r="AK770">
        <v>50</v>
      </c>
      <c r="AL770">
        <v>90</v>
      </c>
      <c r="AM770">
        <v>-25.51</v>
      </c>
      <c r="AN770">
        <v>9.91</v>
      </c>
      <c r="AO770">
        <v>50.2</v>
      </c>
      <c r="AR770">
        <v>0.02</v>
      </c>
      <c r="AU770">
        <v>0.4</v>
      </c>
      <c r="AV770">
        <v>7.0000000000000007E-2</v>
      </c>
      <c r="AW770">
        <v>4.22</v>
      </c>
      <c r="AY770">
        <v>0.59</v>
      </c>
      <c r="BA770">
        <v>1.37</v>
      </c>
      <c r="BB770">
        <v>21.81</v>
      </c>
      <c r="BC770">
        <v>0.77</v>
      </c>
      <c r="BD770">
        <v>2.2200000000000002</v>
      </c>
      <c r="BE770">
        <v>7.65</v>
      </c>
      <c r="BF770">
        <v>0.21</v>
      </c>
      <c r="BG770">
        <v>0.04</v>
      </c>
      <c r="BH770">
        <v>1.98</v>
      </c>
      <c r="BI770">
        <v>4.5999999999999996</v>
      </c>
      <c r="BJ770">
        <v>24.13</v>
      </c>
      <c r="BK770">
        <v>23.92</v>
      </c>
      <c r="BL770">
        <v>0.28999999999999998</v>
      </c>
      <c r="BM770">
        <v>0.02</v>
      </c>
      <c r="BN770">
        <v>16.37</v>
      </c>
      <c r="BO770">
        <v>0.01</v>
      </c>
      <c r="BP770">
        <v>0.03</v>
      </c>
      <c r="BQ770">
        <v>0.22</v>
      </c>
    </row>
    <row r="771" spans="1:69">
      <c r="A771" s="7" t="s">
        <v>1179</v>
      </c>
      <c r="B771" s="7" t="s">
        <v>1178</v>
      </c>
      <c r="C771" s="7" t="s">
        <v>773</v>
      </c>
      <c r="AE771">
        <v>2</v>
      </c>
      <c r="AF771">
        <v>3</v>
      </c>
      <c r="AK771">
        <v>50</v>
      </c>
      <c r="AL771">
        <v>90</v>
      </c>
      <c r="AM771">
        <v>-30</v>
      </c>
      <c r="AO771">
        <v>50</v>
      </c>
      <c r="BA771">
        <v>0.3</v>
      </c>
      <c r="BC771">
        <v>0.04</v>
      </c>
    </row>
    <row r="772" spans="1:69">
      <c r="A772" s="7" t="s">
        <v>1165</v>
      </c>
      <c r="B772" s="7" t="s">
        <v>1164</v>
      </c>
      <c r="C772" s="7" t="s">
        <v>773</v>
      </c>
    </row>
    <row r="773" spans="1:69">
      <c r="A773" s="7" t="s">
        <v>1163</v>
      </c>
      <c r="B773" s="7" t="s">
        <v>1162</v>
      </c>
      <c r="C773" s="7" t="s">
        <v>773</v>
      </c>
    </row>
    <row r="774" spans="1:69">
      <c r="A774" s="7" t="s">
        <v>1161</v>
      </c>
      <c r="B774" s="7" t="s">
        <v>1160</v>
      </c>
      <c r="C774" s="7" t="s">
        <v>773</v>
      </c>
    </row>
    <row r="775" spans="1:69">
      <c r="A775" s="7" t="s">
        <v>1159</v>
      </c>
      <c r="B775" s="7" t="s">
        <v>1158</v>
      </c>
      <c r="C775" s="7" t="s">
        <v>773</v>
      </c>
    </row>
    <row r="776" spans="1:69">
      <c r="A776" s="7" t="s">
        <v>1157</v>
      </c>
      <c r="B776" s="7" t="s">
        <v>1156</v>
      </c>
      <c r="C776" s="7" t="s">
        <v>773</v>
      </c>
    </row>
    <row r="777" spans="1:69">
      <c r="A777" s="7" t="s">
        <v>1155</v>
      </c>
      <c r="B777" s="7" t="s">
        <v>1154</v>
      </c>
      <c r="C777" s="7" t="s">
        <v>773</v>
      </c>
    </row>
    <row r="778" spans="1:69">
      <c r="A778" s="7" t="s">
        <v>1153</v>
      </c>
      <c r="B778" s="7" t="s">
        <v>1152</v>
      </c>
      <c r="C778" s="7" t="s">
        <v>773</v>
      </c>
      <c r="Y778">
        <v>6.27</v>
      </c>
      <c r="AA778">
        <v>-0.24</v>
      </c>
      <c r="AW778">
        <v>1.86</v>
      </c>
      <c r="BN778">
        <v>2.48</v>
      </c>
      <c r="BO778">
        <v>0</v>
      </c>
    </row>
    <row r="779" spans="1:69">
      <c r="A779" s="7" t="s">
        <v>1151</v>
      </c>
      <c r="B779" s="7" t="s">
        <v>1150</v>
      </c>
      <c r="C779" s="7" t="s">
        <v>773</v>
      </c>
    </row>
    <row r="780" spans="1:69">
      <c r="A780" s="7" t="s">
        <v>1149</v>
      </c>
      <c r="B780" s="7" t="s">
        <v>1148</v>
      </c>
      <c r="C780" s="7" t="s">
        <v>773</v>
      </c>
    </row>
    <row r="781" spans="1:69">
      <c r="A781" s="7" t="s">
        <v>1147</v>
      </c>
      <c r="B781" s="7" t="s">
        <v>1146</v>
      </c>
      <c r="C781" s="7" t="s">
        <v>773</v>
      </c>
      <c r="BQ781">
        <v>0.06</v>
      </c>
    </row>
    <row r="782" spans="1:69">
      <c r="A782" s="7" t="s">
        <v>1145</v>
      </c>
      <c r="B782" s="7" t="s">
        <v>1144</v>
      </c>
      <c r="C782" s="7" t="s">
        <v>773</v>
      </c>
    </row>
    <row r="783" spans="1:69">
      <c r="A783" s="7" t="s">
        <v>1143</v>
      </c>
      <c r="B783" s="7" t="s">
        <v>1142</v>
      </c>
      <c r="C783" s="7" t="s">
        <v>773</v>
      </c>
      <c r="BP783">
        <v>0.03</v>
      </c>
      <c r="BQ783">
        <v>-0.03</v>
      </c>
    </row>
    <row r="784" spans="1:69">
      <c r="A784" s="7" t="s">
        <v>1141</v>
      </c>
      <c r="B784" s="7" t="s">
        <v>1140</v>
      </c>
      <c r="C784" s="7" t="s">
        <v>773</v>
      </c>
    </row>
    <row r="785" spans="1:69">
      <c r="A785" s="7" t="s">
        <v>4177</v>
      </c>
      <c r="B785" s="7" t="s">
        <v>4176</v>
      </c>
      <c r="C785" s="7" t="s">
        <v>773</v>
      </c>
    </row>
    <row r="786" spans="1:69">
      <c r="A786" s="7" t="s">
        <v>1129</v>
      </c>
      <c r="B786" s="7" t="s">
        <v>1128</v>
      </c>
      <c r="C786" s="7" t="s">
        <v>773</v>
      </c>
    </row>
    <row r="787" spans="1:69">
      <c r="A787" s="7" t="s">
        <v>1127</v>
      </c>
      <c r="B787" s="7" t="s">
        <v>1126</v>
      </c>
      <c r="C787" s="7" t="s">
        <v>773</v>
      </c>
    </row>
    <row r="788" spans="1:69">
      <c r="A788" s="7" t="s">
        <v>1125</v>
      </c>
      <c r="B788" s="7" t="s">
        <v>1124</v>
      </c>
      <c r="C788" s="7" t="s">
        <v>773</v>
      </c>
      <c r="V788">
        <v>0.5</v>
      </c>
      <c r="W788">
        <v>0</v>
      </c>
      <c r="Z788">
        <v>8.7200000000000006</v>
      </c>
      <c r="AA788">
        <v>6.61</v>
      </c>
      <c r="AB788">
        <v>10.34</v>
      </c>
      <c r="AC788">
        <v>11.55</v>
      </c>
      <c r="AD788">
        <v>8.68</v>
      </c>
      <c r="AF788">
        <v>4.2300000000000004</v>
      </c>
      <c r="AH788">
        <v>4.1500000000000004</v>
      </c>
      <c r="AM788">
        <v>4.1900000000000004</v>
      </c>
      <c r="AN788">
        <v>9.81</v>
      </c>
      <c r="AO788">
        <v>0.2</v>
      </c>
      <c r="AR788">
        <v>0.02</v>
      </c>
      <c r="AU788">
        <v>0.4</v>
      </c>
      <c r="AW788">
        <v>2.36</v>
      </c>
      <c r="AY788">
        <v>0.16</v>
      </c>
      <c r="BB788">
        <v>21.78</v>
      </c>
      <c r="BC788">
        <v>0.72</v>
      </c>
      <c r="BD788">
        <v>2.2200000000000002</v>
      </c>
      <c r="BE788">
        <v>7.5</v>
      </c>
      <c r="BH788">
        <v>1.9</v>
      </c>
      <c r="BI788">
        <v>4.3</v>
      </c>
      <c r="BJ788">
        <v>24.13</v>
      </c>
      <c r="BK788">
        <v>23.75</v>
      </c>
      <c r="BN788">
        <v>13.71</v>
      </c>
      <c r="BQ788">
        <v>0.19</v>
      </c>
    </row>
    <row r="789" spans="1:69">
      <c r="A789" s="7" t="s">
        <v>1123</v>
      </c>
      <c r="B789" s="7" t="s">
        <v>1122</v>
      </c>
      <c r="C789" s="7" t="s">
        <v>773</v>
      </c>
    </row>
    <row r="790" spans="1:69">
      <c r="A790" s="7" t="s">
        <v>4175</v>
      </c>
      <c r="B790" s="7" t="s">
        <v>4174</v>
      </c>
      <c r="C790" s="7" t="s">
        <v>773</v>
      </c>
      <c r="V790">
        <v>0.5</v>
      </c>
      <c r="W790">
        <v>0</v>
      </c>
      <c r="Z790">
        <v>8.7200000000000006</v>
      </c>
      <c r="AA790">
        <v>-8.7200000000000006</v>
      </c>
    </row>
    <row r="791" spans="1:69">
      <c r="A791" s="7" t="s">
        <v>1101</v>
      </c>
      <c r="B791" s="7" t="s">
        <v>1100</v>
      </c>
      <c r="C791" s="7" t="s">
        <v>773</v>
      </c>
    </row>
    <row r="792" spans="1:69">
      <c r="A792" s="7" t="s">
        <v>4173</v>
      </c>
      <c r="B792" s="7" t="s">
        <v>1096</v>
      </c>
      <c r="C792" s="7" t="s">
        <v>773</v>
      </c>
      <c r="AA792">
        <v>15.33</v>
      </c>
      <c r="AB792">
        <v>10.34</v>
      </c>
      <c r="AC792">
        <v>11.55</v>
      </c>
      <c r="AD792">
        <v>8.68</v>
      </c>
      <c r="AF792">
        <v>4.2300000000000004</v>
      </c>
      <c r="AH792">
        <v>4.1500000000000004</v>
      </c>
      <c r="AM792">
        <v>4.1900000000000004</v>
      </c>
      <c r="AN792">
        <v>9.81</v>
      </c>
      <c r="AO792">
        <v>0.2</v>
      </c>
      <c r="AR792">
        <v>0.02</v>
      </c>
      <c r="AU792">
        <v>0.4</v>
      </c>
      <c r="AW792">
        <v>2.36</v>
      </c>
      <c r="AY792">
        <v>0.16</v>
      </c>
      <c r="BB792">
        <v>21.78</v>
      </c>
      <c r="BC792">
        <v>0.72</v>
      </c>
      <c r="BD792">
        <v>2.2200000000000002</v>
      </c>
      <c r="BE792">
        <v>7.5</v>
      </c>
      <c r="BH792">
        <v>1.9</v>
      </c>
      <c r="BI792">
        <v>4.3</v>
      </c>
      <c r="BJ792">
        <v>24.13</v>
      </c>
      <c r="BK792">
        <v>23.75</v>
      </c>
      <c r="BN792">
        <v>13.71</v>
      </c>
      <c r="BQ792">
        <v>0.19</v>
      </c>
    </row>
    <row r="793" spans="1:69">
      <c r="A793" s="7" t="s">
        <v>1095</v>
      </c>
      <c r="B793" s="7" t="s">
        <v>1094</v>
      </c>
      <c r="C793" s="7" t="s">
        <v>773</v>
      </c>
      <c r="AD793">
        <v>0.47</v>
      </c>
      <c r="AM793">
        <v>0.3</v>
      </c>
      <c r="AY793">
        <v>0.4</v>
      </c>
    </row>
    <row r="794" spans="1:69">
      <c r="A794" s="7" t="s">
        <v>1093</v>
      </c>
      <c r="B794" s="7" t="s">
        <v>1092</v>
      </c>
      <c r="C794" s="7" t="s">
        <v>773</v>
      </c>
    </row>
    <row r="795" spans="1:69">
      <c r="A795" s="7" t="s">
        <v>1091</v>
      </c>
      <c r="B795" s="7" t="s">
        <v>1090</v>
      </c>
      <c r="C795" s="7" t="s">
        <v>773</v>
      </c>
    </row>
    <row r="796" spans="1:69">
      <c r="A796" s="7" t="s">
        <v>1087</v>
      </c>
      <c r="B796" s="7" t="s">
        <v>1086</v>
      </c>
      <c r="C796" s="7" t="s">
        <v>773</v>
      </c>
    </row>
    <row r="797" spans="1:69">
      <c r="A797" s="7" t="s">
        <v>4172</v>
      </c>
      <c r="B797" s="7" t="s">
        <v>1066</v>
      </c>
      <c r="C797" s="7" t="s">
        <v>773</v>
      </c>
      <c r="AD797">
        <v>0.47</v>
      </c>
      <c r="AM797">
        <v>0.3</v>
      </c>
      <c r="AY797">
        <v>0.4</v>
      </c>
    </row>
    <row r="798" spans="1:69">
      <c r="A798" s="7" t="s">
        <v>1065</v>
      </c>
      <c r="B798" s="7" t="s">
        <v>1064</v>
      </c>
      <c r="C798" s="7" t="s">
        <v>773</v>
      </c>
    </row>
    <row r="799" spans="1:69">
      <c r="A799" s="7" t="s">
        <v>1063</v>
      </c>
      <c r="B799" s="7" t="s">
        <v>1062</v>
      </c>
      <c r="C799" s="7" t="s">
        <v>773</v>
      </c>
    </row>
    <row r="800" spans="1:69">
      <c r="A800" s="7" t="s">
        <v>1061</v>
      </c>
      <c r="B800" s="7" t="s">
        <v>1060</v>
      </c>
      <c r="C800" s="7" t="s">
        <v>773</v>
      </c>
    </row>
    <row r="801" spans="1:69">
      <c r="A801" s="7" t="s">
        <v>1059</v>
      </c>
      <c r="B801" s="7" t="s">
        <v>818</v>
      </c>
      <c r="C801" s="7" t="s">
        <v>773</v>
      </c>
      <c r="X801">
        <v>0.27</v>
      </c>
      <c r="Y801">
        <v>-0.27</v>
      </c>
      <c r="AN801">
        <v>0.1</v>
      </c>
      <c r="AV801">
        <v>7.0000000000000007E-2</v>
      </c>
      <c r="AY801">
        <v>0.03</v>
      </c>
      <c r="BA801">
        <v>1.07</v>
      </c>
      <c r="BB801">
        <v>0.03</v>
      </c>
      <c r="BC801">
        <v>0.01</v>
      </c>
      <c r="BE801">
        <v>0.06</v>
      </c>
      <c r="BG801">
        <v>0.04</v>
      </c>
      <c r="BH801">
        <v>0.08</v>
      </c>
      <c r="BI801">
        <v>0.3</v>
      </c>
      <c r="BK801">
        <v>0.17</v>
      </c>
      <c r="BL801">
        <v>0.28999999999999998</v>
      </c>
      <c r="BM801">
        <v>0.02</v>
      </c>
      <c r="BN801">
        <v>0.18</v>
      </c>
      <c r="BO801">
        <v>0.01</v>
      </c>
    </row>
    <row r="802" spans="1:69">
      <c r="A802" s="7" t="s">
        <v>1058</v>
      </c>
      <c r="B802" s="7" t="s">
        <v>1057</v>
      </c>
      <c r="C802" s="7" t="s">
        <v>773</v>
      </c>
    </row>
    <row r="803" spans="1:69">
      <c r="A803" s="7" t="s">
        <v>1056</v>
      </c>
      <c r="B803" s="7" t="s">
        <v>1055</v>
      </c>
      <c r="C803" s="7" t="s">
        <v>773</v>
      </c>
    </row>
    <row r="804" spans="1:69">
      <c r="A804" s="7" t="s">
        <v>1054</v>
      </c>
      <c r="B804" s="7" t="s">
        <v>1053</v>
      </c>
      <c r="C804" s="7" t="s">
        <v>773</v>
      </c>
    </row>
    <row r="805" spans="1:69">
      <c r="A805" s="7" t="s">
        <v>1052</v>
      </c>
      <c r="B805" s="7" t="s">
        <v>1051</v>
      </c>
      <c r="C805" s="7" t="s">
        <v>773</v>
      </c>
    </row>
    <row r="806" spans="1:69">
      <c r="A806" s="7" t="s">
        <v>1050</v>
      </c>
      <c r="B806" s="7" t="s">
        <v>794</v>
      </c>
      <c r="C806" s="7" t="s">
        <v>773</v>
      </c>
      <c r="BE806">
        <v>0.09</v>
      </c>
      <c r="BF806">
        <v>0.21</v>
      </c>
    </row>
    <row r="807" spans="1:69">
      <c r="A807" s="7" t="s">
        <v>1049</v>
      </c>
      <c r="B807" s="7" t="s">
        <v>914</v>
      </c>
      <c r="C807" s="7" t="s">
        <v>773</v>
      </c>
    </row>
    <row r="808" spans="1:69">
      <c r="A808" s="7" t="s">
        <v>1048</v>
      </c>
      <c r="B808" s="7" t="s">
        <v>790</v>
      </c>
      <c r="C808" s="7" t="s">
        <v>773</v>
      </c>
    </row>
    <row r="809" spans="1:69">
      <c r="A809" s="7" t="s">
        <v>1047</v>
      </c>
      <c r="B809" s="7" t="s">
        <v>1046</v>
      </c>
      <c r="C809" s="7" t="s">
        <v>773</v>
      </c>
    </row>
    <row r="810" spans="1:69">
      <c r="A810" s="7" t="s">
        <v>1045</v>
      </c>
      <c r="B810" s="7" t="s">
        <v>1044</v>
      </c>
      <c r="C810" s="7" t="s">
        <v>773</v>
      </c>
      <c r="V810">
        <v>0.1</v>
      </c>
      <c r="W810">
        <v>2.7</v>
      </c>
      <c r="X810">
        <v>0.19</v>
      </c>
      <c r="Y810">
        <v>1.69</v>
      </c>
      <c r="Z810">
        <v>0.49</v>
      </c>
      <c r="AA810">
        <v>18.22</v>
      </c>
      <c r="AB810">
        <v>0.35</v>
      </c>
      <c r="AC810">
        <v>8.66</v>
      </c>
      <c r="AD810">
        <v>20.170000000000002</v>
      </c>
      <c r="AE810">
        <v>167.22</v>
      </c>
      <c r="AF810">
        <v>0.28000000000000003</v>
      </c>
      <c r="AG810">
        <v>0.57999999999999996</v>
      </c>
      <c r="AH810">
        <v>0.41</v>
      </c>
      <c r="AI810">
        <v>0.99</v>
      </c>
      <c r="AJ810">
        <v>24.46</v>
      </c>
      <c r="AK810">
        <v>68.83</v>
      </c>
      <c r="AL810">
        <v>40.880000000000003</v>
      </c>
      <c r="AM810">
        <v>94.49</v>
      </c>
      <c r="AN810">
        <v>5.39</v>
      </c>
      <c r="AO810">
        <v>228.85</v>
      </c>
      <c r="AP810">
        <v>235.74</v>
      </c>
      <c r="AQ810">
        <v>26.97</v>
      </c>
      <c r="AR810">
        <v>46.35</v>
      </c>
      <c r="AS810">
        <v>162.32</v>
      </c>
      <c r="AT810">
        <v>131.22999999999999</v>
      </c>
      <c r="AU810">
        <v>58.84</v>
      </c>
      <c r="AV810">
        <v>15.46</v>
      </c>
      <c r="AW810">
        <v>94.69</v>
      </c>
      <c r="AX810">
        <v>-0.12</v>
      </c>
      <c r="AY810">
        <v>15.57</v>
      </c>
      <c r="AZ810">
        <v>6.06</v>
      </c>
      <c r="BA810">
        <v>3.53</v>
      </c>
      <c r="BB810">
        <v>0.99</v>
      </c>
      <c r="BC810">
        <v>5.81</v>
      </c>
      <c r="BD810">
        <v>2.4500000000000002</v>
      </c>
      <c r="BE810">
        <v>39.81</v>
      </c>
      <c r="BF810">
        <v>-13.67</v>
      </c>
      <c r="BG810">
        <v>773.17</v>
      </c>
      <c r="BH810">
        <v>102.38</v>
      </c>
      <c r="BI810">
        <v>4.9800000000000004</v>
      </c>
      <c r="BJ810">
        <v>34.07</v>
      </c>
      <c r="BK810">
        <v>86.51</v>
      </c>
      <c r="BL810">
        <v>18.22</v>
      </c>
      <c r="BM810">
        <v>16.260000000000002</v>
      </c>
      <c r="BN810">
        <v>79.040000000000006</v>
      </c>
      <c r="BO810">
        <v>9.39</v>
      </c>
      <c r="BP810">
        <v>14.04</v>
      </c>
      <c r="BQ810">
        <v>23.1</v>
      </c>
    </row>
    <row r="811" spans="1:69">
      <c r="A811" s="7" t="s">
        <v>1043</v>
      </c>
      <c r="B811" s="7" t="s">
        <v>1042</v>
      </c>
      <c r="C811" s="7" t="s">
        <v>773</v>
      </c>
      <c r="Z811">
        <v>7.0000000000000007E-2</v>
      </c>
      <c r="AA811">
        <v>-7.0000000000000007E-2</v>
      </c>
      <c r="AD811">
        <v>5</v>
      </c>
      <c r="AE811">
        <v>160</v>
      </c>
      <c r="AJ811">
        <v>20</v>
      </c>
      <c r="AK811">
        <v>-20</v>
      </c>
      <c r="AW811">
        <v>0.3</v>
      </c>
      <c r="BA811">
        <v>0.04</v>
      </c>
      <c r="BB811">
        <v>0</v>
      </c>
      <c r="BC811">
        <v>0</v>
      </c>
    </row>
    <row r="812" spans="1:69">
      <c r="A812" s="7" t="s">
        <v>1029</v>
      </c>
      <c r="B812" s="7" t="s">
        <v>1028</v>
      </c>
      <c r="C812" s="7" t="s">
        <v>773</v>
      </c>
    </row>
    <row r="813" spans="1:69">
      <c r="A813" s="7" t="s">
        <v>1027</v>
      </c>
      <c r="B813" s="7" t="s">
        <v>1026</v>
      </c>
      <c r="C813" s="7" t="s">
        <v>773</v>
      </c>
    </row>
    <row r="814" spans="1:69">
      <c r="A814" s="7" t="s">
        <v>1025</v>
      </c>
      <c r="B814" s="7" t="s">
        <v>1024</v>
      </c>
      <c r="C814" s="7" t="s">
        <v>773</v>
      </c>
    </row>
    <row r="815" spans="1:69">
      <c r="A815" s="7" t="s">
        <v>1023</v>
      </c>
      <c r="B815" s="7" t="s">
        <v>1022</v>
      </c>
      <c r="C815" s="7" t="s">
        <v>773</v>
      </c>
    </row>
    <row r="816" spans="1:69">
      <c r="A816" s="7" t="s">
        <v>1021</v>
      </c>
      <c r="B816" s="7" t="s">
        <v>1020</v>
      </c>
      <c r="C816" s="7" t="s">
        <v>773</v>
      </c>
    </row>
    <row r="817" spans="1:69">
      <c r="A817" s="7" t="s">
        <v>1019</v>
      </c>
      <c r="B817" s="7" t="s">
        <v>1018</v>
      </c>
      <c r="C817" s="7" t="s">
        <v>773</v>
      </c>
    </row>
    <row r="818" spans="1:69">
      <c r="A818" s="7" t="s">
        <v>1017</v>
      </c>
      <c r="B818" s="7" t="s">
        <v>1016</v>
      </c>
      <c r="C818" s="7" t="s">
        <v>773</v>
      </c>
      <c r="V818">
        <v>0.06</v>
      </c>
      <c r="W818">
        <v>0.06</v>
      </c>
      <c r="X818">
        <v>0.06</v>
      </c>
      <c r="Y818">
        <v>0.06</v>
      </c>
      <c r="Z818">
        <v>0.06</v>
      </c>
      <c r="AA818">
        <v>-0.18</v>
      </c>
      <c r="AB818">
        <v>0.06</v>
      </c>
      <c r="AC818">
        <v>0.06</v>
      </c>
      <c r="AD818">
        <v>0.06</v>
      </c>
      <c r="AE818">
        <v>0.06</v>
      </c>
      <c r="AF818">
        <v>0.06</v>
      </c>
      <c r="AG818">
        <v>0.06</v>
      </c>
      <c r="AH818">
        <v>0.06</v>
      </c>
      <c r="AI818">
        <v>0.06</v>
      </c>
      <c r="AJ818">
        <v>0.06</v>
      </c>
      <c r="AK818">
        <v>0.06</v>
      </c>
      <c r="AL818">
        <v>0.06</v>
      </c>
      <c r="AM818">
        <v>0.06</v>
      </c>
      <c r="AN818">
        <v>0.06</v>
      </c>
      <c r="AO818">
        <v>0.06</v>
      </c>
      <c r="AP818">
        <v>0.06</v>
      </c>
      <c r="AQ818">
        <v>0.06</v>
      </c>
      <c r="AR818">
        <v>0.06</v>
      </c>
      <c r="AS818">
        <v>0.06</v>
      </c>
      <c r="AT818">
        <v>0.26</v>
      </c>
      <c r="AU818">
        <v>0.36</v>
      </c>
      <c r="AV818">
        <v>0.36</v>
      </c>
      <c r="AW818">
        <v>0.34</v>
      </c>
      <c r="AX818">
        <v>0.3</v>
      </c>
      <c r="AY818">
        <v>0.3</v>
      </c>
      <c r="AZ818">
        <v>0.3</v>
      </c>
      <c r="BA818">
        <v>0.14000000000000001</v>
      </c>
      <c r="BB818">
        <v>0.11</v>
      </c>
      <c r="BC818">
        <v>0.16</v>
      </c>
      <c r="BD818">
        <v>0.04</v>
      </c>
      <c r="BG818">
        <v>0</v>
      </c>
    </row>
    <row r="819" spans="1:69">
      <c r="A819" s="7" t="s">
        <v>1015</v>
      </c>
      <c r="B819" s="7" t="s">
        <v>1014</v>
      </c>
      <c r="C819" s="7" t="s">
        <v>773</v>
      </c>
    </row>
    <row r="820" spans="1:69">
      <c r="A820" s="7" t="s">
        <v>1013</v>
      </c>
      <c r="B820" s="7" t="s">
        <v>1012</v>
      </c>
      <c r="C820" s="7" t="s">
        <v>773</v>
      </c>
    </row>
    <row r="821" spans="1:69">
      <c r="A821" s="7" t="s">
        <v>1011</v>
      </c>
      <c r="B821" s="7" t="s">
        <v>1010</v>
      </c>
      <c r="C821" s="7" t="s">
        <v>773</v>
      </c>
      <c r="BM821">
        <v>0.6</v>
      </c>
    </row>
    <row r="822" spans="1:69">
      <c r="A822" s="7" t="s">
        <v>1009</v>
      </c>
      <c r="B822" s="7" t="s">
        <v>1008</v>
      </c>
      <c r="C822" s="7" t="s">
        <v>773</v>
      </c>
    </row>
    <row r="823" spans="1:69">
      <c r="A823" s="7" t="s">
        <v>1007</v>
      </c>
      <c r="B823" s="7" t="s">
        <v>1006</v>
      </c>
      <c r="C823" s="7" t="s">
        <v>773</v>
      </c>
    </row>
    <row r="824" spans="1:69">
      <c r="A824" s="7" t="s">
        <v>1005</v>
      </c>
      <c r="B824" s="7" t="s">
        <v>179</v>
      </c>
      <c r="C824" s="7" t="s">
        <v>773</v>
      </c>
    </row>
    <row r="825" spans="1:69">
      <c r="A825" s="7" t="s">
        <v>4171</v>
      </c>
      <c r="B825" s="7" t="s">
        <v>4170</v>
      </c>
      <c r="C825" s="7" t="s">
        <v>773</v>
      </c>
    </row>
    <row r="826" spans="1:69">
      <c r="A826" s="7" t="s">
        <v>994</v>
      </c>
      <c r="B826" s="7" t="s">
        <v>993</v>
      </c>
      <c r="C826" s="7" t="s">
        <v>773</v>
      </c>
    </row>
    <row r="827" spans="1:69">
      <c r="A827" s="7" t="s">
        <v>992</v>
      </c>
      <c r="B827" s="7" t="s">
        <v>991</v>
      </c>
      <c r="C827" s="7" t="s">
        <v>773</v>
      </c>
    </row>
    <row r="828" spans="1:69">
      <c r="A828" s="7" t="s">
        <v>990</v>
      </c>
      <c r="B828" s="7" t="s">
        <v>989</v>
      </c>
      <c r="C828" s="7" t="s">
        <v>773</v>
      </c>
      <c r="V828">
        <v>0.04</v>
      </c>
      <c r="W828">
        <v>2.44</v>
      </c>
      <c r="X828">
        <v>0.13</v>
      </c>
      <c r="Y828">
        <v>1.27</v>
      </c>
      <c r="Z828">
        <v>0.28999999999999998</v>
      </c>
      <c r="AA828">
        <v>18.48</v>
      </c>
      <c r="AB828">
        <v>0.28999999999999998</v>
      </c>
      <c r="AC828">
        <v>8.41</v>
      </c>
      <c r="AD828">
        <v>14.49</v>
      </c>
      <c r="AE828">
        <v>6.96</v>
      </c>
      <c r="AF828">
        <v>0.22</v>
      </c>
      <c r="AG828">
        <v>0.52</v>
      </c>
      <c r="AH828">
        <v>0.35</v>
      </c>
      <c r="AI828">
        <v>0.93</v>
      </c>
      <c r="AJ828">
        <v>4.0199999999999996</v>
      </c>
      <c r="AK828">
        <v>88.69</v>
      </c>
      <c r="AL828">
        <v>40.799999999999997</v>
      </c>
      <c r="AM828">
        <v>94.43</v>
      </c>
      <c r="AN828">
        <v>4.67</v>
      </c>
      <c r="AO828">
        <v>227.13</v>
      </c>
      <c r="AP828">
        <v>233.8</v>
      </c>
      <c r="AQ828">
        <v>26.91</v>
      </c>
      <c r="AR828">
        <v>46.22</v>
      </c>
      <c r="AS828">
        <v>161.93</v>
      </c>
      <c r="AT828">
        <v>130.93</v>
      </c>
      <c r="AU828">
        <v>56.94</v>
      </c>
      <c r="AV828">
        <v>15.1</v>
      </c>
      <c r="AW828">
        <v>94.01</v>
      </c>
      <c r="AX828">
        <v>-0.56000000000000005</v>
      </c>
      <c r="AY828">
        <v>11.98</v>
      </c>
      <c r="AZ828">
        <v>3.19</v>
      </c>
      <c r="BA828">
        <v>0.72</v>
      </c>
      <c r="BC828">
        <v>1.3</v>
      </c>
      <c r="BD828">
        <v>2.41</v>
      </c>
      <c r="BE828">
        <v>18.010000000000002</v>
      </c>
      <c r="BF828">
        <v>5.61</v>
      </c>
      <c r="BG828">
        <v>52.94</v>
      </c>
      <c r="BH828">
        <v>60.73</v>
      </c>
      <c r="BI828">
        <v>4.03</v>
      </c>
      <c r="BJ828">
        <v>33.549999999999997</v>
      </c>
      <c r="BK828">
        <v>86.51</v>
      </c>
      <c r="BL828">
        <v>17.62</v>
      </c>
      <c r="BM828">
        <v>16.09</v>
      </c>
      <c r="BN828">
        <v>79.040000000000006</v>
      </c>
      <c r="BO828">
        <v>9.23</v>
      </c>
      <c r="BP828">
        <v>14.04</v>
      </c>
      <c r="BQ828">
        <v>22.99</v>
      </c>
    </row>
    <row r="829" spans="1:69">
      <c r="A829" s="7" t="s">
        <v>988</v>
      </c>
      <c r="B829" s="7" t="s">
        <v>987</v>
      </c>
      <c r="C829" s="7" t="s">
        <v>773</v>
      </c>
      <c r="V829">
        <v>0</v>
      </c>
      <c r="W829">
        <v>0</v>
      </c>
      <c r="Y829">
        <v>0.11</v>
      </c>
      <c r="Z829">
        <v>-0.11</v>
      </c>
    </row>
    <row r="830" spans="1:69">
      <c r="A830" s="7" t="s">
        <v>4169</v>
      </c>
      <c r="B830" s="7" t="s">
        <v>4168</v>
      </c>
      <c r="C830" s="7" t="s">
        <v>773</v>
      </c>
      <c r="V830">
        <v>0.04</v>
      </c>
      <c r="W830">
        <v>2.44</v>
      </c>
      <c r="X830">
        <v>0.13</v>
      </c>
      <c r="Y830">
        <v>1.1599999999999999</v>
      </c>
      <c r="Z830">
        <v>0.41</v>
      </c>
      <c r="AA830">
        <v>-1.7</v>
      </c>
    </row>
    <row r="831" spans="1:69">
      <c r="A831" s="7" t="s">
        <v>966</v>
      </c>
      <c r="B831" s="7" t="s">
        <v>965</v>
      </c>
      <c r="C831" s="7" t="s">
        <v>773</v>
      </c>
    </row>
    <row r="832" spans="1:69">
      <c r="A832" s="7" t="s">
        <v>4167</v>
      </c>
      <c r="B832" s="7" t="s">
        <v>961</v>
      </c>
      <c r="C832" s="7" t="s">
        <v>773</v>
      </c>
      <c r="AA832">
        <v>20.170000000000002</v>
      </c>
      <c r="AB832">
        <v>0.28999999999999998</v>
      </c>
      <c r="AC832">
        <v>8.41</v>
      </c>
      <c r="AD832">
        <v>14.49</v>
      </c>
      <c r="AE832">
        <v>6.96</v>
      </c>
      <c r="AF832">
        <v>0.22</v>
      </c>
      <c r="AG832">
        <v>0.52</v>
      </c>
      <c r="AH832">
        <v>0.35</v>
      </c>
      <c r="AI832">
        <v>0.93</v>
      </c>
      <c r="AJ832">
        <v>4.0199999999999996</v>
      </c>
      <c r="AK832">
        <v>88.69</v>
      </c>
      <c r="AL832">
        <v>40.799999999999997</v>
      </c>
      <c r="AM832">
        <v>94.43</v>
      </c>
      <c r="AN832">
        <v>4.67</v>
      </c>
      <c r="AO832">
        <v>227.13</v>
      </c>
      <c r="AP832">
        <v>233.8</v>
      </c>
      <c r="AQ832">
        <v>26.91</v>
      </c>
      <c r="AR832">
        <v>46.22</v>
      </c>
      <c r="AS832">
        <v>161.93</v>
      </c>
      <c r="AT832">
        <v>130.93</v>
      </c>
      <c r="AU832">
        <v>56.94</v>
      </c>
      <c r="AV832">
        <v>15.1</v>
      </c>
      <c r="AW832">
        <v>94.01</v>
      </c>
      <c r="AX832">
        <v>-0.56000000000000005</v>
      </c>
      <c r="AY832">
        <v>11.98</v>
      </c>
      <c r="AZ832">
        <v>3.19</v>
      </c>
      <c r="BA832">
        <v>0.72</v>
      </c>
      <c r="BC832">
        <v>1.3</v>
      </c>
      <c r="BD832">
        <v>2.41</v>
      </c>
      <c r="BE832">
        <v>18.010000000000002</v>
      </c>
      <c r="BF832">
        <v>5.61</v>
      </c>
      <c r="BG832">
        <v>52.94</v>
      </c>
      <c r="BH832">
        <v>60.73</v>
      </c>
      <c r="BI832">
        <v>4.03</v>
      </c>
      <c r="BJ832">
        <v>33.549999999999997</v>
      </c>
      <c r="BK832">
        <v>86.51</v>
      </c>
      <c r="BL832">
        <v>17.62</v>
      </c>
      <c r="BM832">
        <v>16.09</v>
      </c>
      <c r="BN832">
        <v>79.040000000000006</v>
      </c>
      <c r="BO832">
        <v>9.23</v>
      </c>
      <c r="BP832">
        <v>14.04</v>
      </c>
      <c r="BQ832">
        <v>22.99</v>
      </c>
    </row>
    <row r="833" spans="1:69">
      <c r="A833" s="7" t="s">
        <v>960</v>
      </c>
      <c r="B833" s="7" t="s">
        <v>181</v>
      </c>
      <c r="C833" s="7" t="s">
        <v>773</v>
      </c>
      <c r="W833">
        <v>0.2</v>
      </c>
      <c r="Y833">
        <v>0.35</v>
      </c>
      <c r="Z833">
        <v>7.0000000000000007E-2</v>
      </c>
      <c r="AA833">
        <v>0</v>
      </c>
      <c r="AC833">
        <v>0.19</v>
      </c>
      <c r="AD833">
        <v>0.62</v>
      </c>
      <c r="AE833">
        <v>0.2</v>
      </c>
      <c r="AJ833">
        <v>0.38</v>
      </c>
      <c r="AM833">
        <v>0</v>
      </c>
      <c r="AN833">
        <v>0.66</v>
      </c>
      <c r="AO833">
        <v>1.66</v>
      </c>
      <c r="AP833">
        <v>1.88</v>
      </c>
      <c r="AS833">
        <v>0.33</v>
      </c>
      <c r="BA833">
        <v>4.84</v>
      </c>
      <c r="BB833">
        <v>0.88</v>
      </c>
      <c r="BF833">
        <v>0.33</v>
      </c>
      <c r="BG833">
        <v>0.13</v>
      </c>
      <c r="BH833">
        <v>1.6</v>
      </c>
      <c r="BI833">
        <v>0.95</v>
      </c>
      <c r="BJ833">
        <v>0.51</v>
      </c>
      <c r="BL833">
        <v>0.43</v>
      </c>
      <c r="BM833">
        <v>-0.43</v>
      </c>
      <c r="BO833">
        <v>0.06</v>
      </c>
      <c r="BQ833">
        <v>0.11</v>
      </c>
    </row>
    <row r="834" spans="1:69">
      <c r="A834" s="7" t="s">
        <v>959</v>
      </c>
      <c r="B834" s="7" t="s">
        <v>958</v>
      </c>
      <c r="C834" s="7" t="s">
        <v>773</v>
      </c>
    </row>
    <row r="835" spans="1:69">
      <c r="A835" s="7" t="s">
        <v>957</v>
      </c>
      <c r="B835" s="7" t="s">
        <v>956</v>
      </c>
      <c r="C835" s="7" t="s">
        <v>773</v>
      </c>
    </row>
    <row r="836" spans="1:69">
      <c r="A836" s="7" t="s">
        <v>955</v>
      </c>
      <c r="B836" s="7" t="s">
        <v>954</v>
      </c>
      <c r="C836" s="7" t="s">
        <v>773</v>
      </c>
    </row>
    <row r="837" spans="1:69">
      <c r="A837" s="7" t="s">
        <v>953</v>
      </c>
      <c r="B837" s="7" t="s">
        <v>952</v>
      </c>
      <c r="C837" s="7" t="s">
        <v>773</v>
      </c>
    </row>
    <row r="838" spans="1:69">
      <c r="A838" s="7" t="s">
        <v>951</v>
      </c>
      <c r="B838" s="7" t="s">
        <v>950</v>
      </c>
      <c r="C838" s="7" t="s">
        <v>773</v>
      </c>
      <c r="W838">
        <v>0.2</v>
      </c>
      <c r="Y838">
        <v>0.35</v>
      </c>
      <c r="Z838">
        <v>7.0000000000000007E-2</v>
      </c>
      <c r="AA838">
        <v>-0.42</v>
      </c>
    </row>
    <row r="839" spans="1:69">
      <c r="A839" s="7" t="s">
        <v>949</v>
      </c>
      <c r="B839" s="7" t="s">
        <v>948</v>
      </c>
      <c r="C839" s="7" t="s">
        <v>773</v>
      </c>
    </row>
    <row r="840" spans="1:69">
      <c r="A840" s="7" t="s">
        <v>947</v>
      </c>
      <c r="B840" s="7" t="s">
        <v>946</v>
      </c>
      <c r="C840" s="7" t="s">
        <v>773</v>
      </c>
    </row>
    <row r="841" spans="1:69">
      <c r="A841" s="7" t="s">
        <v>945</v>
      </c>
      <c r="B841" s="7" t="s">
        <v>944</v>
      </c>
      <c r="C841" s="7" t="s">
        <v>773</v>
      </c>
    </row>
    <row r="842" spans="1:69">
      <c r="A842" s="7" t="s">
        <v>943</v>
      </c>
      <c r="B842" s="7" t="s">
        <v>942</v>
      </c>
      <c r="C842" s="7" t="s">
        <v>773</v>
      </c>
    </row>
    <row r="843" spans="1:69">
      <c r="A843" s="7" t="s">
        <v>941</v>
      </c>
      <c r="B843" s="7" t="s">
        <v>940</v>
      </c>
      <c r="C843" s="7" t="s">
        <v>773</v>
      </c>
    </row>
    <row r="844" spans="1:69">
      <c r="A844" s="7" t="s">
        <v>939</v>
      </c>
      <c r="B844" s="7" t="s">
        <v>938</v>
      </c>
      <c r="C844" s="7" t="s">
        <v>773</v>
      </c>
    </row>
    <row r="845" spans="1:69">
      <c r="A845" s="7" t="s">
        <v>937</v>
      </c>
      <c r="B845" s="7" t="s">
        <v>936</v>
      </c>
      <c r="C845" s="7" t="s">
        <v>773</v>
      </c>
    </row>
    <row r="846" spans="1:69">
      <c r="A846" s="7" t="s">
        <v>935</v>
      </c>
      <c r="B846" s="7" t="s">
        <v>934</v>
      </c>
      <c r="C846" s="7" t="s">
        <v>773</v>
      </c>
    </row>
    <row r="847" spans="1:69">
      <c r="A847" s="7" t="s">
        <v>933</v>
      </c>
      <c r="B847" s="7" t="s">
        <v>932</v>
      </c>
      <c r="C847" s="7" t="s">
        <v>773</v>
      </c>
      <c r="AA847">
        <v>0.42</v>
      </c>
      <c r="AC847">
        <v>0.19</v>
      </c>
      <c r="AD847">
        <v>0.62</v>
      </c>
      <c r="AE847">
        <v>0.2</v>
      </c>
      <c r="AJ847">
        <v>0.38</v>
      </c>
      <c r="AM847">
        <v>0</v>
      </c>
      <c r="AN847">
        <v>0.66</v>
      </c>
      <c r="AO847">
        <v>1.66</v>
      </c>
      <c r="AP847">
        <v>1.88</v>
      </c>
      <c r="AS847">
        <v>0.33</v>
      </c>
      <c r="BA847">
        <v>4.84</v>
      </c>
      <c r="BB847">
        <v>0.88</v>
      </c>
      <c r="BF847">
        <v>0.33</v>
      </c>
      <c r="BG847">
        <v>0.13</v>
      </c>
      <c r="BH847">
        <v>1.6</v>
      </c>
      <c r="BI847">
        <v>0.95</v>
      </c>
      <c r="BJ847">
        <v>0.51</v>
      </c>
      <c r="BL847">
        <v>0.43</v>
      </c>
      <c r="BM847">
        <v>-0.43</v>
      </c>
      <c r="BO847">
        <v>0.06</v>
      </c>
      <c r="BQ847">
        <v>0.11</v>
      </c>
    </row>
    <row r="848" spans="1:69">
      <c r="A848" s="7" t="s">
        <v>931</v>
      </c>
      <c r="B848" s="7" t="s">
        <v>930</v>
      </c>
      <c r="C848" s="7" t="s">
        <v>773</v>
      </c>
      <c r="AY848">
        <v>1.83</v>
      </c>
    </row>
    <row r="849" spans="1:67">
      <c r="A849" s="7" t="s">
        <v>929</v>
      </c>
      <c r="B849" s="7" t="s">
        <v>928</v>
      </c>
      <c r="C849" s="7" t="s">
        <v>773</v>
      </c>
    </row>
    <row r="850" spans="1:67">
      <c r="A850" s="7" t="s">
        <v>927</v>
      </c>
      <c r="B850" s="7" t="s">
        <v>926</v>
      </c>
      <c r="C850" s="7" t="s">
        <v>773</v>
      </c>
    </row>
    <row r="851" spans="1:67">
      <c r="A851" s="7" t="s">
        <v>925</v>
      </c>
      <c r="B851" s="7" t="s">
        <v>874</v>
      </c>
      <c r="C851" s="7" t="s">
        <v>773</v>
      </c>
      <c r="AK851">
        <v>0.08</v>
      </c>
      <c r="AL851">
        <v>0.02</v>
      </c>
      <c r="AR851">
        <v>7.0000000000000007E-2</v>
      </c>
      <c r="AT851">
        <v>0.03</v>
      </c>
      <c r="AU851">
        <v>1.54</v>
      </c>
      <c r="AW851">
        <v>0.04</v>
      </c>
      <c r="AX851">
        <v>0.13</v>
      </c>
      <c r="AY851">
        <v>1.45</v>
      </c>
      <c r="AZ851">
        <v>0.13</v>
      </c>
      <c r="BA851">
        <v>0.24</v>
      </c>
      <c r="BE851">
        <v>21.8</v>
      </c>
      <c r="BF851">
        <v>-19.61</v>
      </c>
      <c r="BG851">
        <v>0.1</v>
      </c>
      <c r="BH851">
        <v>0.05</v>
      </c>
      <c r="BL851">
        <v>0.17</v>
      </c>
      <c r="BO851">
        <v>0.1</v>
      </c>
    </row>
    <row r="852" spans="1:67">
      <c r="A852" s="7" t="s">
        <v>924</v>
      </c>
      <c r="B852" s="7" t="s">
        <v>923</v>
      </c>
      <c r="C852" s="7" t="s">
        <v>773</v>
      </c>
      <c r="AZ852">
        <v>2.44</v>
      </c>
      <c r="BA852">
        <v>-2.44</v>
      </c>
    </row>
    <row r="853" spans="1:67">
      <c r="A853" s="7" t="s">
        <v>922</v>
      </c>
      <c r="B853" s="7" t="s">
        <v>921</v>
      </c>
      <c r="C853" s="7" t="s">
        <v>773</v>
      </c>
    </row>
    <row r="854" spans="1:67">
      <c r="A854" s="7" t="s">
        <v>920</v>
      </c>
      <c r="B854" s="7" t="s">
        <v>919</v>
      </c>
      <c r="C854" s="7" t="s">
        <v>773</v>
      </c>
    </row>
    <row r="855" spans="1:67">
      <c r="A855" s="7" t="s">
        <v>918</v>
      </c>
      <c r="B855" s="7" t="s">
        <v>917</v>
      </c>
      <c r="C855" s="7" t="s">
        <v>773</v>
      </c>
    </row>
    <row r="856" spans="1:67">
      <c r="A856" s="7" t="s">
        <v>916</v>
      </c>
      <c r="B856" s="7" t="s">
        <v>794</v>
      </c>
      <c r="C856" s="7" t="s">
        <v>773</v>
      </c>
      <c r="BC856">
        <v>4.34</v>
      </c>
    </row>
    <row r="857" spans="1:67">
      <c r="A857" s="7" t="s">
        <v>915</v>
      </c>
      <c r="B857" s="7" t="s">
        <v>914</v>
      </c>
      <c r="C857" s="7" t="s">
        <v>773</v>
      </c>
    </row>
    <row r="858" spans="1:67">
      <c r="A858" s="7" t="s">
        <v>913</v>
      </c>
      <c r="B858" s="7" t="s">
        <v>912</v>
      </c>
      <c r="C858" s="7" t="s">
        <v>773</v>
      </c>
      <c r="BG858">
        <v>720</v>
      </c>
      <c r="BH858">
        <v>40</v>
      </c>
    </row>
    <row r="859" spans="1:67">
      <c r="A859" s="7" t="s">
        <v>911</v>
      </c>
      <c r="B859" s="7" t="s">
        <v>910</v>
      </c>
      <c r="C859" s="7" t="s">
        <v>773</v>
      </c>
    </row>
    <row r="860" spans="1:67">
      <c r="A860" s="7" t="s">
        <v>909</v>
      </c>
      <c r="B860" s="7" t="s">
        <v>195</v>
      </c>
      <c r="C860" s="7" t="s">
        <v>773</v>
      </c>
    </row>
    <row r="861" spans="1:67">
      <c r="A861" s="7" t="s">
        <v>908</v>
      </c>
      <c r="B861" s="7" t="s">
        <v>193</v>
      </c>
      <c r="C861" s="7" t="s">
        <v>773</v>
      </c>
    </row>
    <row r="862" spans="1:67">
      <c r="A862" s="7" t="s">
        <v>190</v>
      </c>
      <c r="B862" s="7" t="s">
        <v>191</v>
      </c>
      <c r="C862" s="7" t="s">
        <v>773</v>
      </c>
    </row>
    <row r="863" spans="1:67">
      <c r="A863" s="7" t="s">
        <v>907</v>
      </c>
      <c r="B863" s="7" t="s">
        <v>175</v>
      </c>
      <c r="C863" s="7" t="s">
        <v>773</v>
      </c>
    </row>
    <row r="864" spans="1:67">
      <c r="A864" s="7" t="s">
        <v>906</v>
      </c>
      <c r="B864" s="7" t="s">
        <v>189</v>
      </c>
      <c r="C864" s="7" t="s">
        <v>773</v>
      </c>
    </row>
    <row r="865" spans="1:69">
      <c r="A865" s="7" t="s">
        <v>905</v>
      </c>
      <c r="B865" s="7" t="s">
        <v>187</v>
      </c>
      <c r="C865" s="7" t="s">
        <v>773</v>
      </c>
    </row>
    <row r="866" spans="1:69">
      <c r="A866" s="7" t="s">
        <v>904</v>
      </c>
      <c r="B866" s="7" t="s">
        <v>780</v>
      </c>
      <c r="C866" s="7" t="s">
        <v>773</v>
      </c>
    </row>
    <row r="867" spans="1:69">
      <c r="A867" s="7" t="s">
        <v>903</v>
      </c>
      <c r="B867" s="7" t="s">
        <v>131</v>
      </c>
      <c r="C867" s="7" t="s">
        <v>773</v>
      </c>
      <c r="V867">
        <v>-27.5</v>
      </c>
      <c r="W867">
        <v>-27.5</v>
      </c>
      <c r="X867">
        <v>-33.69</v>
      </c>
      <c r="Y867">
        <v>-19.940000000000001</v>
      </c>
      <c r="Z867">
        <v>-68.930000000000007</v>
      </c>
      <c r="AA867">
        <v>52.07</v>
      </c>
      <c r="AB867">
        <v>-9.94</v>
      </c>
      <c r="AC867">
        <v>-9.94</v>
      </c>
      <c r="AD867">
        <v>-9.94</v>
      </c>
      <c r="AE867">
        <v>-9.94</v>
      </c>
      <c r="AF867">
        <v>-9.94</v>
      </c>
      <c r="AG867">
        <v>-9.94</v>
      </c>
      <c r="AH867">
        <v>-9.94</v>
      </c>
      <c r="AI867">
        <v>-9.94</v>
      </c>
      <c r="AJ867">
        <v>-9.94</v>
      </c>
      <c r="AK867">
        <v>113.58</v>
      </c>
      <c r="AL867">
        <v>36.54</v>
      </c>
      <c r="AM867">
        <v>20.059999999999999</v>
      </c>
      <c r="AN867">
        <v>-8.75</v>
      </c>
      <c r="AO867">
        <v>198</v>
      </c>
      <c r="AP867">
        <v>41.38</v>
      </c>
      <c r="AQ867">
        <v>89.38</v>
      </c>
      <c r="AR867">
        <v>-12.5</v>
      </c>
      <c r="AS867">
        <v>36.54</v>
      </c>
      <c r="AT867">
        <v>54.46</v>
      </c>
      <c r="AU867">
        <v>-25.55</v>
      </c>
      <c r="AV867">
        <v>-25.55</v>
      </c>
      <c r="AW867">
        <v>24.43</v>
      </c>
      <c r="AX867">
        <v>-25.74</v>
      </c>
      <c r="AY867">
        <v>-26.54</v>
      </c>
      <c r="AZ867">
        <v>-26.69</v>
      </c>
      <c r="BA867">
        <v>-56.56</v>
      </c>
      <c r="BB867">
        <v>-26.56</v>
      </c>
      <c r="BC867">
        <v>-27.07</v>
      </c>
      <c r="BD867">
        <v>-26.65</v>
      </c>
      <c r="BE867">
        <v>-26.71</v>
      </c>
      <c r="BF867">
        <v>-16.38</v>
      </c>
      <c r="BG867">
        <v>788.45</v>
      </c>
      <c r="BH867">
        <v>83.56</v>
      </c>
      <c r="BI867">
        <v>113.73</v>
      </c>
      <c r="BJ867">
        <v>-6.3</v>
      </c>
      <c r="BK867">
        <v>23.56</v>
      </c>
      <c r="BL867">
        <v>-31.41</v>
      </c>
      <c r="BM867">
        <v>119.59</v>
      </c>
      <c r="BN867">
        <v>-49.89</v>
      </c>
      <c r="BO867">
        <v>-13.92</v>
      </c>
      <c r="BP867">
        <v>-43.66</v>
      </c>
      <c r="BQ867">
        <v>-8.5299999999999994</v>
      </c>
    </row>
    <row r="868" spans="1:69">
      <c r="A868" s="7" t="s">
        <v>902</v>
      </c>
      <c r="B868" s="7" t="s">
        <v>901</v>
      </c>
      <c r="C868" s="7" t="s">
        <v>773</v>
      </c>
      <c r="Z868">
        <v>1.01</v>
      </c>
      <c r="AA868">
        <v>62.01</v>
      </c>
      <c r="AK868">
        <v>123.52</v>
      </c>
      <c r="AL868">
        <v>46.48</v>
      </c>
      <c r="AM868">
        <v>30</v>
      </c>
      <c r="AO868">
        <v>200</v>
      </c>
      <c r="AP868">
        <v>50</v>
      </c>
      <c r="AQ868">
        <v>100</v>
      </c>
      <c r="AS868">
        <v>25</v>
      </c>
      <c r="AT868">
        <v>55</v>
      </c>
      <c r="AU868">
        <v>50</v>
      </c>
      <c r="AW868">
        <v>50</v>
      </c>
      <c r="AZ868">
        <v>150</v>
      </c>
      <c r="BG868">
        <v>859.62</v>
      </c>
      <c r="BH868">
        <v>100</v>
      </c>
      <c r="BI868">
        <v>130</v>
      </c>
      <c r="BK868">
        <v>30</v>
      </c>
      <c r="BM868">
        <v>151.06</v>
      </c>
      <c r="BN868">
        <v>-15</v>
      </c>
      <c r="BO868">
        <v>15</v>
      </c>
    </row>
    <row r="869" spans="1:69">
      <c r="A869" s="7" t="s">
        <v>900</v>
      </c>
      <c r="B869" s="7" t="s">
        <v>164</v>
      </c>
      <c r="C869" s="7" t="s">
        <v>773</v>
      </c>
    </row>
    <row r="870" spans="1:69">
      <c r="A870" s="7" t="s">
        <v>899</v>
      </c>
      <c r="B870" s="7" t="s">
        <v>162</v>
      </c>
      <c r="C870" s="7" t="s">
        <v>773</v>
      </c>
      <c r="AQ870">
        <v>100</v>
      </c>
      <c r="AT870">
        <v>30</v>
      </c>
      <c r="BH870">
        <v>100</v>
      </c>
      <c r="BI870">
        <v>130</v>
      </c>
      <c r="BK870">
        <v>30</v>
      </c>
      <c r="BM870">
        <v>65</v>
      </c>
      <c r="BN870">
        <v>-15</v>
      </c>
      <c r="BO870">
        <v>15</v>
      </c>
    </row>
    <row r="871" spans="1:69">
      <c r="A871" s="7" t="s">
        <v>898</v>
      </c>
      <c r="B871" s="7" t="s">
        <v>160</v>
      </c>
      <c r="C871" s="7" t="s">
        <v>773</v>
      </c>
    </row>
    <row r="872" spans="1:69">
      <c r="A872" s="7" t="s">
        <v>897</v>
      </c>
      <c r="B872" s="7" t="s">
        <v>158</v>
      </c>
      <c r="C872" s="7" t="s">
        <v>773</v>
      </c>
    </row>
    <row r="873" spans="1:69">
      <c r="A873" s="7" t="s">
        <v>886</v>
      </c>
      <c r="B873" s="7" t="s">
        <v>885</v>
      </c>
      <c r="C873" s="7" t="s">
        <v>773</v>
      </c>
    </row>
    <row r="874" spans="1:69">
      <c r="A874" s="7" t="s">
        <v>884</v>
      </c>
      <c r="B874" s="7" t="s">
        <v>156</v>
      </c>
      <c r="C874" s="7" t="s">
        <v>773</v>
      </c>
      <c r="AP874">
        <v>50</v>
      </c>
    </row>
    <row r="875" spans="1:69">
      <c r="A875" s="7" t="s">
        <v>883</v>
      </c>
      <c r="B875" s="7" t="s">
        <v>154</v>
      </c>
      <c r="C875" s="7" t="s">
        <v>773</v>
      </c>
      <c r="AK875">
        <v>123.52</v>
      </c>
      <c r="AL875">
        <v>46.48</v>
      </c>
      <c r="AM875">
        <v>30</v>
      </c>
      <c r="AO875">
        <v>200</v>
      </c>
      <c r="AS875">
        <v>25</v>
      </c>
      <c r="AT875">
        <v>25</v>
      </c>
      <c r="AU875">
        <v>50</v>
      </c>
      <c r="AW875">
        <v>50</v>
      </c>
      <c r="AZ875">
        <v>150</v>
      </c>
      <c r="BG875">
        <v>400</v>
      </c>
    </row>
    <row r="876" spans="1:69">
      <c r="A876" s="7" t="s">
        <v>882</v>
      </c>
      <c r="B876" s="7" t="s">
        <v>881</v>
      </c>
      <c r="C876" s="7" t="s">
        <v>773</v>
      </c>
    </row>
    <row r="877" spans="1:69">
      <c r="A877" s="7" t="s">
        <v>880</v>
      </c>
      <c r="B877" s="7" t="s">
        <v>150</v>
      </c>
      <c r="C877" s="7" t="s">
        <v>773</v>
      </c>
    </row>
    <row r="878" spans="1:69">
      <c r="A878" s="7" t="s">
        <v>879</v>
      </c>
      <c r="B878" s="7" t="s">
        <v>152</v>
      </c>
      <c r="C878" s="7" t="s">
        <v>773</v>
      </c>
    </row>
    <row r="879" spans="1:69">
      <c r="A879" s="7" t="s">
        <v>878</v>
      </c>
      <c r="B879" s="7" t="s">
        <v>822</v>
      </c>
      <c r="C879" s="7" t="s">
        <v>773</v>
      </c>
    </row>
    <row r="880" spans="1:69">
      <c r="A880" s="7" t="s">
        <v>877</v>
      </c>
      <c r="B880" s="7" t="s">
        <v>876</v>
      </c>
      <c r="C880" s="7" t="s">
        <v>773</v>
      </c>
    </row>
    <row r="881" spans="1:67">
      <c r="A881" s="7" t="s">
        <v>875</v>
      </c>
      <c r="B881" s="7" t="s">
        <v>874</v>
      </c>
      <c r="C881" s="7" t="s">
        <v>773</v>
      </c>
    </row>
    <row r="882" spans="1:67">
      <c r="A882" s="7" t="s">
        <v>873</v>
      </c>
      <c r="B882" s="7" t="s">
        <v>872</v>
      </c>
      <c r="C882" s="7" t="s">
        <v>773</v>
      </c>
    </row>
    <row r="883" spans="1:67">
      <c r="A883" s="7" t="s">
        <v>871</v>
      </c>
      <c r="B883" s="7" t="s">
        <v>870</v>
      </c>
      <c r="C883" s="7" t="s">
        <v>773</v>
      </c>
    </row>
    <row r="884" spans="1:67">
      <c r="A884" s="7" t="s">
        <v>869</v>
      </c>
      <c r="B884" s="7" t="s">
        <v>172</v>
      </c>
      <c r="C884" s="7" t="s">
        <v>773</v>
      </c>
      <c r="Z884">
        <v>1.01</v>
      </c>
      <c r="AA884">
        <v>62.01</v>
      </c>
      <c r="BG884">
        <v>459.62</v>
      </c>
    </row>
    <row r="885" spans="1:67">
      <c r="A885" s="7" t="s">
        <v>866</v>
      </c>
      <c r="B885" s="7" t="s">
        <v>170</v>
      </c>
      <c r="C885" s="7" t="s">
        <v>773</v>
      </c>
    </row>
    <row r="886" spans="1:67">
      <c r="A886" s="7" t="s">
        <v>865</v>
      </c>
      <c r="B886" s="7" t="s">
        <v>864</v>
      </c>
      <c r="C886" s="7" t="s">
        <v>773</v>
      </c>
    </row>
    <row r="887" spans="1:67">
      <c r="A887" s="7" t="s">
        <v>863</v>
      </c>
      <c r="B887" s="7" t="s">
        <v>862</v>
      </c>
      <c r="C887" s="7" t="s">
        <v>773</v>
      </c>
    </row>
    <row r="888" spans="1:67">
      <c r="A888" s="7" t="s">
        <v>861</v>
      </c>
      <c r="B888" s="7" t="s">
        <v>860</v>
      </c>
      <c r="C888" s="7" t="s">
        <v>773</v>
      </c>
      <c r="BM888">
        <v>86.06</v>
      </c>
      <c r="BO888">
        <v>0</v>
      </c>
    </row>
    <row r="889" spans="1:67">
      <c r="A889" s="7" t="s">
        <v>859</v>
      </c>
      <c r="B889" s="7" t="s">
        <v>858</v>
      </c>
      <c r="C889" s="7" t="s">
        <v>773</v>
      </c>
    </row>
    <row r="890" spans="1:67">
      <c r="A890" s="7" t="s">
        <v>857</v>
      </c>
      <c r="B890" s="7" t="s">
        <v>856</v>
      </c>
      <c r="C890" s="7" t="s">
        <v>773</v>
      </c>
    </row>
    <row r="891" spans="1:67">
      <c r="A891" s="7" t="s">
        <v>855</v>
      </c>
      <c r="B891" s="7" t="s">
        <v>798</v>
      </c>
      <c r="C891" s="7" t="s">
        <v>773</v>
      </c>
    </row>
    <row r="892" spans="1:67">
      <c r="A892" s="7" t="s">
        <v>854</v>
      </c>
      <c r="B892" s="7" t="s">
        <v>853</v>
      </c>
      <c r="C892" s="7" t="s">
        <v>773</v>
      </c>
    </row>
    <row r="893" spans="1:67">
      <c r="A893" s="7" t="s">
        <v>852</v>
      </c>
      <c r="B893" s="7" t="s">
        <v>794</v>
      </c>
      <c r="C893" s="7" t="s">
        <v>773</v>
      </c>
    </row>
    <row r="894" spans="1:67">
      <c r="A894" s="7" t="s">
        <v>851</v>
      </c>
      <c r="B894" s="7" t="s">
        <v>792</v>
      </c>
      <c r="C894" s="7" t="s">
        <v>773</v>
      </c>
    </row>
    <row r="895" spans="1:67">
      <c r="A895" s="7" t="s">
        <v>850</v>
      </c>
      <c r="B895" s="7" t="s">
        <v>790</v>
      </c>
      <c r="C895" s="7" t="s">
        <v>773</v>
      </c>
    </row>
    <row r="896" spans="1:67">
      <c r="A896" s="7" t="s">
        <v>849</v>
      </c>
      <c r="B896" s="7" t="s">
        <v>848</v>
      </c>
      <c r="C896" s="7" t="s">
        <v>773</v>
      </c>
    </row>
    <row r="897" spans="1:69">
      <c r="A897" s="7" t="s">
        <v>847</v>
      </c>
      <c r="B897" s="7" t="s">
        <v>846</v>
      </c>
      <c r="C897" s="7" t="s">
        <v>773</v>
      </c>
      <c r="V897">
        <v>27.5</v>
      </c>
      <c r="W897">
        <v>27.5</v>
      </c>
      <c r="X897">
        <v>33.69</v>
      </c>
      <c r="Y897">
        <v>19.940000000000001</v>
      </c>
      <c r="Z897">
        <v>69.94</v>
      </c>
      <c r="AA897">
        <v>9.94</v>
      </c>
      <c r="AB897">
        <v>9.94</v>
      </c>
      <c r="AC897">
        <v>9.94</v>
      </c>
      <c r="AD897">
        <v>9.94</v>
      </c>
      <c r="AE897">
        <v>9.94</v>
      </c>
      <c r="AF897">
        <v>9.94</v>
      </c>
      <c r="AG897">
        <v>9.94</v>
      </c>
      <c r="AH897">
        <v>9.94</v>
      </c>
      <c r="AI897">
        <v>9.94</v>
      </c>
      <c r="AJ897">
        <v>9.94</v>
      </c>
      <c r="AK897">
        <v>9.94</v>
      </c>
      <c r="AL897">
        <v>9.94</v>
      </c>
      <c r="AM897">
        <v>9.94</v>
      </c>
      <c r="AN897">
        <v>8.75</v>
      </c>
      <c r="AO897">
        <v>2</v>
      </c>
      <c r="AP897">
        <v>8.6300000000000008</v>
      </c>
      <c r="AQ897">
        <v>10.63</v>
      </c>
      <c r="AR897">
        <v>12.5</v>
      </c>
      <c r="AS897">
        <v>-11.54</v>
      </c>
      <c r="AT897">
        <v>0.54</v>
      </c>
      <c r="AU897">
        <v>75.55</v>
      </c>
      <c r="AV897">
        <v>25.55</v>
      </c>
      <c r="AW897">
        <v>25.57</v>
      </c>
      <c r="AX897">
        <v>25.74</v>
      </c>
      <c r="AY897">
        <v>26.54</v>
      </c>
      <c r="AZ897">
        <v>176.69</v>
      </c>
      <c r="BA897">
        <v>56.56</v>
      </c>
      <c r="BB897">
        <v>26.56</v>
      </c>
      <c r="BC897">
        <v>27.07</v>
      </c>
      <c r="BD897">
        <v>26.65</v>
      </c>
      <c r="BE897">
        <v>26.71</v>
      </c>
      <c r="BF897">
        <v>16.38</v>
      </c>
      <c r="BG897">
        <v>71.180000000000007</v>
      </c>
      <c r="BH897">
        <v>16.440000000000001</v>
      </c>
      <c r="BI897">
        <v>16.27</v>
      </c>
      <c r="BJ897">
        <v>6.3</v>
      </c>
      <c r="BK897">
        <v>6.44</v>
      </c>
      <c r="BL897">
        <v>31.41</v>
      </c>
      <c r="BM897">
        <v>31.46</v>
      </c>
      <c r="BN897">
        <v>34.89</v>
      </c>
      <c r="BO897">
        <v>28.92</v>
      </c>
      <c r="BP897">
        <v>43.66</v>
      </c>
      <c r="BQ897">
        <v>8.5299999999999994</v>
      </c>
    </row>
    <row r="898" spans="1:69">
      <c r="A898" s="7" t="s">
        <v>845</v>
      </c>
      <c r="B898" s="7" t="s">
        <v>148</v>
      </c>
      <c r="C898" s="7" t="s">
        <v>773</v>
      </c>
    </row>
    <row r="899" spans="1:69">
      <c r="A899" s="7" t="s">
        <v>844</v>
      </c>
      <c r="B899" s="7" t="s">
        <v>146</v>
      </c>
      <c r="C899" s="7" t="s">
        <v>773</v>
      </c>
      <c r="AN899">
        <v>5</v>
      </c>
      <c r="BJ899">
        <v>2.5</v>
      </c>
      <c r="BK899">
        <v>2.5</v>
      </c>
      <c r="BL899">
        <v>2.5</v>
      </c>
      <c r="BM899">
        <v>2.5</v>
      </c>
      <c r="BN899">
        <v>6</v>
      </c>
      <c r="BQ899">
        <v>7</v>
      </c>
    </row>
    <row r="900" spans="1:69">
      <c r="A900" s="7" t="s">
        <v>843</v>
      </c>
      <c r="B900" s="7" t="s">
        <v>144</v>
      </c>
      <c r="C900" s="7" t="s">
        <v>773</v>
      </c>
    </row>
    <row r="901" spans="1:69">
      <c r="A901" s="7" t="s">
        <v>842</v>
      </c>
      <c r="B901" s="7" t="s">
        <v>142</v>
      </c>
      <c r="C901" s="7" t="s">
        <v>773</v>
      </c>
      <c r="V901">
        <v>27.5</v>
      </c>
      <c r="W901">
        <v>27.5</v>
      </c>
      <c r="X901">
        <v>33.69</v>
      </c>
      <c r="Y901">
        <v>19.940000000000001</v>
      </c>
      <c r="Z901">
        <v>59.94</v>
      </c>
      <c r="AA901">
        <v>-113.56</v>
      </c>
      <c r="AB901">
        <v>9.94</v>
      </c>
      <c r="AC901">
        <v>9.94</v>
      </c>
      <c r="AD901">
        <v>9.94</v>
      </c>
      <c r="AE901">
        <v>-29.81</v>
      </c>
      <c r="AG901">
        <v>19.87</v>
      </c>
      <c r="AH901">
        <v>-19.87</v>
      </c>
      <c r="AM901">
        <v>39.75</v>
      </c>
      <c r="AQ901">
        <v>25</v>
      </c>
      <c r="AU901">
        <v>75</v>
      </c>
      <c r="AY901">
        <v>100</v>
      </c>
      <c r="BC901">
        <v>130</v>
      </c>
      <c r="BE901">
        <v>50</v>
      </c>
      <c r="BF901">
        <v>-50</v>
      </c>
      <c r="BG901">
        <v>78.75</v>
      </c>
      <c r="BK901">
        <v>25</v>
      </c>
      <c r="BO901">
        <v>100</v>
      </c>
    </row>
    <row r="902" spans="1:69">
      <c r="A902" s="7" t="s">
        <v>831</v>
      </c>
      <c r="B902" s="7" t="s">
        <v>830</v>
      </c>
      <c r="C902" s="7" t="s">
        <v>773</v>
      </c>
    </row>
    <row r="903" spans="1:69">
      <c r="A903" s="7" t="s">
        <v>829</v>
      </c>
      <c r="B903" s="7" t="s">
        <v>140</v>
      </c>
      <c r="C903" s="7" t="s">
        <v>773</v>
      </c>
    </row>
    <row r="904" spans="1:69">
      <c r="A904" s="7" t="s">
        <v>828</v>
      </c>
      <c r="B904" s="7" t="s">
        <v>138</v>
      </c>
      <c r="C904" s="7" t="s">
        <v>773</v>
      </c>
      <c r="Z904">
        <v>10</v>
      </c>
      <c r="AF904">
        <v>9.94</v>
      </c>
      <c r="AG904">
        <v>-9.94</v>
      </c>
      <c r="AH904">
        <v>29.81</v>
      </c>
      <c r="AI904">
        <v>-29.81</v>
      </c>
      <c r="AJ904">
        <v>9.94</v>
      </c>
      <c r="AK904">
        <v>9.94</v>
      </c>
      <c r="AL904">
        <v>9.94</v>
      </c>
      <c r="AM904">
        <v>-29.81</v>
      </c>
      <c r="AN904">
        <v>3.75</v>
      </c>
      <c r="AO904">
        <v>2</v>
      </c>
      <c r="AP904">
        <v>8.6300000000000008</v>
      </c>
      <c r="AQ904">
        <v>-14.38</v>
      </c>
      <c r="AR904">
        <v>12.5</v>
      </c>
      <c r="AS904">
        <v>-12.5</v>
      </c>
      <c r="AV904">
        <v>25</v>
      </c>
      <c r="AW904">
        <v>25</v>
      </c>
      <c r="AX904">
        <v>25</v>
      </c>
      <c r="AY904">
        <v>-75</v>
      </c>
      <c r="AZ904">
        <v>175</v>
      </c>
      <c r="BA904">
        <v>25</v>
      </c>
      <c r="BB904">
        <v>25</v>
      </c>
      <c r="BC904">
        <v>-105</v>
      </c>
      <c r="BD904">
        <v>25</v>
      </c>
      <c r="BE904">
        <v>-25</v>
      </c>
      <c r="BF904">
        <v>64.38</v>
      </c>
      <c r="BG904">
        <v>-64.38</v>
      </c>
      <c r="BH904">
        <v>12.5</v>
      </c>
      <c r="BI904">
        <v>12.5</v>
      </c>
      <c r="BK904">
        <v>-25</v>
      </c>
      <c r="BL904">
        <v>25</v>
      </c>
      <c r="BM904">
        <v>25</v>
      </c>
      <c r="BN904">
        <v>25</v>
      </c>
      <c r="BO904">
        <v>-75</v>
      </c>
      <c r="BP904">
        <v>40</v>
      </c>
    </row>
    <row r="905" spans="1:69">
      <c r="A905" s="7" t="s">
        <v>827</v>
      </c>
      <c r="B905" s="7" t="s">
        <v>826</v>
      </c>
      <c r="C905" s="7" t="s">
        <v>773</v>
      </c>
    </row>
    <row r="906" spans="1:69">
      <c r="A906" s="7" t="s">
        <v>825</v>
      </c>
      <c r="B906" s="7" t="s">
        <v>134</v>
      </c>
      <c r="C906" s="7" t="s">
        <v>773</v>
      </c>
    </row>
    <row r="907" spans="1:69">
      <c r="A907" s="7" t="s">
        <v>824</v>
      </c>
      <c r="B907" s="7" t="s">
        <v>136</v>
      </c>
      <c r="C907" s="7" t="s">
        <v>773</v>
      </c>
    </row>
    <row r="908" spans="1:69">
      <c r="A908" s="7" t="s">
        <v>823</v>
      </c>
      <c r="B908" s="7" t="s">
        <v>822</v>
      </c>
      <c r="C908" s="7" t="s">
        <v>773</v>
      </c>
    </row>
    <row r="909" spans="1:69">
      <c r="A909" s="7" t="s">
        <v>821</v>
      </c>
      <c r="B909" s="7" t="s">
        <v>820</v>
      </c>
      <c r="C909" s="7" t="s">
        <v>773</v>
      </c>
      <c r="AS909">
        <v>0.96</v>
      </c>
      <c r="AT909">
        <v>0.54</v>
      </c>
      <c r="AU909">
        <v>0.55000000000000004</v>
      </c>
      <c r="AV909">
        <v>0.55000000000000004</v>
      </c>
      <c r="AW909">
        <v>0.56999999999999995</v>
      </c>
      <c r="AX909">
        <v>0.74</v>
      </c>
      <c r="AY909">
        <v>1.54</v>
      </c>
      <c r="AZ909">
        <v>1.69</v>
      </c>
      <c r="BA909">
        <v>1.59</v>
      </c>
      <c r="BB909">
        <v>1.56</v>
      </c>
      <c r="BC909">
        <v>2.0699999999999998</v>
      </c>
      <c r="BD909">
        <v>1.65</v>
      </c>
      <c r="BE909">
        <v>1.71</v>
      </c>
      <c r="BF909">
        <v>2</v>
      </c>
      <c r="BG909">
        <v>3.73</v>
      </c>
      <c r="BH909">
        <v>3.91</v>
      </c>
      <c r="BI909">
        <v>3.77</v>
      </c>
      <c r="BJ909">
        <v>3.8</v>
      </c>
      <c r="BK909">
        <v>3.94</v>
      </c>
      <c r="BL909">
        <v>3.91</v>
      </c>
      <c r="BM909">
        <v>3.96</v>
      </c>
      <c r="BN909">
        <v>3.89</v>
      </c>
      <c r="BO909">
        <v>3.92</v>
      </c>
      <c r="BP909">
        <v>3.66</v>
      </c>
      <c r="BQ909">
        <v>1.53</v>
      </c>
    </row>
    <row r="910" spans="1:69">
      <c r="A910" s="7" t="s">
        <v>819</v>
      </c>
      <c r="B910" s="7" t="s">
        <v>818</v>
      </c>
      <c r="C910" s="7" t="s">
        <v>773</v>
      </c>
    </row>
    <row r="911" spans="1:69">
      <c r="A911" s="7" t="s">
        <v>817</v>
      </c>
      <c r="B911" s="7" t="s">
        <v>816</v>
      </c>
      <c r="C911" s="7" t="s">
        <v>773</v>
      </c>
      <c r="AA911">
        <v>123.5</v>
      </c>
      <c r="AE911">
        <v>39.75</v>
      </c>
      <c r="AI911">
        <v>39.75</v>
      </c>
    </row>
    <row r="912" spans="1:69">
      <c r="A912" s="7" t="s">
        <v>815</v>
      </c>
      <c r="B912" s="7" t="s">
        <v>814</v>
      </c>
      <c r="C912" s="7" t="s">
        <v>773</v>
      </c>
    </row>
    <row r="913" spans="1:60">
      <c r="A913" s="7" t="s">
        <v>813</v>
      </c>
      <c r="B913" s="7" t="s">
        <v>812</v>
      </c>
      <c r="C913" s="7" t="s">
        <v>773</v>
      </c>
    </row>
    <row r="914" spans="1:60">
      <c r="A914" s="7" t="s">
        <v>809</v>
      </c>
      <c r="B914" s="7" t="s">
        <v>808</v>
      </c>
      <c r="C914" s="7" t="s">
        <v>773</v>
      </c>
      <c r="BG914">
        <v>0.43</v>
      </c>
    </row>
    <row r="915" spans="1:60">
      <c r="A915" s="7" t="s">
        <v>807</v>
      </c>
      <c r="B915" s="7" t="s">
        <v>806</v>
      </c>
      <c r="C915" s="7" t="s">
        <v>773</v>
      </c>
    </row>
    <row r="916" spans="1:60">
      <c r="A916" s="7" t="s">
        <v>805</v>
      </c>
      <c r="B916" s="7" t="s">
        <v>804</v>
      </c>
      <c r="C916" s="7" t="s">
        <v>773</v>
      </c>
    </row>
    <row r="917" spans="1:60">
      <c r="A917" s="7" t="s">
        <v>803</v>
      </c>
      <c r="B917" s="7" t="s">
        <v>802</v>
      </c>
      <c r="C917" s="7" t="s">
        <v>773</v>
      </c>
      <c r="Z917">
        <v>0</v>
      </c>
      <c r="AA917">
        <v>0</v>
      </c>
      <c r="BA917">
        <v>29.97</v>
      </c>
      <c r="BB917">
        <v>0</v>
      </c>
      <c r="BC917">
        <v>0</v>
      </c>
      <c r="BG917">
        <v>52.65</v>
      </c>
      <c r="BH917">
        <v>0.03</v>
      </c>
    </row>
    <row r="918" spans="1:60">
      <c r="A918" s="7" t="s">
        <v>801</v>
      </c>
      <c r="B918" s="7" t="s">
        <v>800</v>
      </c>
      <c r="C918" s="7" t="s">
        <v>773</v>
      </c>
    </row>
    <row r="919" spans="1:60">
      <c r="A919" s="7" t="s">
        <v>799</v>
      </c>
      <c r="B919" s="7" t="s">
        <v>798</v>
      </c>
      <c r="C919" s="7" t="s">
        <v>773</v>
      </c>
    </row>
    <row r="920" spans="1:60">
      <c r="A920" s="7" t="s">
        <v>797</v>
      </c>
      <c r="B920" s="7" t="s">
        <v>796</v>
      </c>
      <c r="C920" s="7" t="s">
        <v>773</v>
      </c>
    </row>
    <row r="921" spans="1:60">
      <c r="A921" s="7" t="s">
        <v>795</v>
      </c>
      <c r="B921" s="7" t="s">
        <v>794</v>
      </c>
      <c r="C921" s="7" t="s">
        <v>773</v>
      </c>
    </row>
    <row r="922" spans="1:60">
      <c r="A922" s="7" t="s">
        <v>793</v>
      </c>
      <c r="B922" s="7" t="s">
        <v>792</v>
      </c>
      <c r="C922" s="7" t="s">
        <v>773</v>
      </c>
    </row>
    <row r="923" spans="1:60">
      <c r="A923" s="7" t="s">
        <v>791</v>
      </c>
      <c r="B923" s="7" t="s">
        <v>790</v>
      </c>
      <c r="C923" s="7" t="s">
        <v>773</v>
      </c>
    </row>
    <row r="924" spans="1:60">
      <c r="A924" s="7" t="s">
        <v>789</v>
      </c>
      <c r="B924" s="7" t="s">
        <v>788</v>
      </c>
      <c r="C924" s="7" t="s">
        <v>773</v>
      </c>
    </row>
    <row r="925" spans="1:60">
      <c r="A925" s="7" t="s">
        <v>787</v>
      </c>
      <c r="B925" s="7" t="s">
        <v>195</v>
      </c>
      <c r="C925" s="7" t="s">
        <v>773</v>
      </c>
    </row>
    <row r="926" spans="1:60">
      <c r="A926" s="7" t="s">
        <v>786</v>
      </c>
      <c r="B926" s="7" t="s">
        <v>193</v>
      </c>
      <c r="C926" s="7" t="s">
        <v>773</v>
      </c>
    </row>
    <row r="927" spans="1:60">
      <c r="A927" s="7" t="s">
        <v>785</v>
      </c>
      <c r="B927" s="7" t="s">
        <v>191</v>
      </c>
      <c r="C927" s="7" t="s">
        <v>773</v>
      </c>
    </row>
    <row r="928" spans="1:60">
      <c r="A928" s="7" t="s">
        <v>784</v>
      </c>
      <c r="B928" s="7" t="s">
        <v>175</v>
      </c>
      <c r="C928" s="7" t="s">
        <v>773</v>
      </c>
    </row>
    <row r="929" spans="1:69">
      <c r="A929" s="7" t="s">
        <v>783</v>
      </c>
      <c r="B929" s="7" t="s">
        <v>189</v>
      </c>
      <c r="C929" s="7" t="s">
        <v>773</v>
      </c>
    </row>
    <row r="930" spans="1:69">
      <c r="A930" s="7" t="s">
        <v>782</v>
      </c>
      <c r="B930" s="7" t="s">
        <v>187</v>
      </c>
      <c r="C930" s="7" t="s">
        <v>773</v>
      </c>
    </row>
    <row r="931" spans="1:69">
      <c r="A931" s="7" t="s">
        <v>781</v>
      </c>
      <c r="B931" s="7" t="s">
        <v>780</v>
      </c>
      <c r="C931" s="7" t="s">
        <v>773</v>
      </c>
    </row>
    <row r="932" spans="1:69">
      <c r="A932" s="7" t="s">
        <v>779</v>
      </c>
      <c r="B932" s="7" t="s">
        <v>129</v>
      </c>
      <c r="C932" s="7" t="s">
        <v>773</v>
      </c>
    </row>
    <row r="933" spans="1:69">
      <c r="A933" s="7" t="s">
        <v>778</v>
      </c>
      <c r="B933" s="7" t="s">
        <v>127</v>
      </c>
      <c r="C933" s="7" t="s">
        <v>773</v>
      </c>
    </row>
    <row r="934" spans="1:69">
      <c r="A934" s="7" t="s">
        <v>777</v>
      </c>
      <c r="B934" s="7" t="s">
        <v>125</v>
      </c>
      <c r="C934" s="7" t="s">
        <v>773</v>
      </c>
      <c r="AK934">
        <v>-0.01</v>
      </c>
      <c r="AM934">
        <v>0</v>
      </c>
      <c r="BE934">
        <v>0.13</v>
      </c>
      <c r="BF934">
        <v>0.59</v>
      </c>
      <c r="BG934">
        <v>-0.87</v>
      </c>
      <c r="BH934">
        <v>0.01</v>
      </c>
      <c r="BI934">
        <v>-0.01</v>
      </c>
      <c r="BN934">
        <v>-0.05</v>
      </c>
      <c r="BO934">
        <v>0.39</v>
      </c>
      <c r="BP934">
        <v>0.12</v>
      </c>
      <c r="BQ934">
        <v>-0.57999999999999996</v>
      </c>
    </row>
    <row r="935" spans="1:69">
      <c r="A935" s="7" t="s">
        <v>776</v>
      </c>
      <c r="B935" s="7" t="s">
        <v>118</v>
      </c>
      <c r="C935" s="7" t="s">
        <v>773</v>
      </c>
      <c r="V935">
        <v>15.77</v>
      </c>
      <c r="W935">
        <v>-9.2799999999999994</v>
      </c>
      <c r="X935">
        <v>3.74</v>
      </c>
      <c r="Y935">
        <v>39.14</v>
      </c>
      <c r="Z935">
        <v>-21.65</v>
      </c>
      <c r="AA935">
        <v>66.98</v>
      </c>
      <c r="AB935">
        <v>25.55</v>
      </c>
      <c r="AC935">
        <v>11.59</v>
      </c>
      <c r="AD935">
        <v>-18.68</v>
      </c>
      <c r="AE935">
        <v>-167.87</v>
      </c>
      <c r="AF935">
        <v>4.6399999999999997</v>
      </c>
      <c r="AG935">
        <v>0.18</v>
      </c>
      <c r="AH935">
        <v>5.21</v>
      </c>
      <c r="AI935">
        <v>6.83</v>
      </c>
      <c r="AJ935">
        <v>-17.190000000000001</v>
      </c>
      <c r="AK935">
        <v>94.19</v>
      </c>
      <c r="AL935">
        <v>87.81</v>
      </c>
      <c r="AM935">
        <v>-47.57</v>
      </c>
      <c r="AN935">
        <v>23.29</v>
      </c>
      <c r="AO935">
        <v>67.930000000000007</v>
      </c>
      <c r="AP935">
        <v>-89.18</v>
      </c>
      <c r="AQ935">
        <v>170.85</v>
      </c>
      <c r="AR935">
        <v>-68.58</v>
      </c>
      <c r="AS935">
        <v>-38.409999999999997</v>
      </c>
      <c r="AT935">
        <v>-66.45</v>
      </c>
      <c r="AU935">
        <v>-11.24</v>
      </c>
      <c r="AV935">
        <v>5.85</v>
      </c>
      <c r="AW935">
        <v>-8.59</v>
      </c>
      <c r="AX935">
        <v>25.42</v>
      </c>
      <c r="AY935">
        <v>9.27</v>
      </c>
      <c r="AZ935">
        <v>-23</v>
      </c>
      <c r="BA935">
        <v>-5.55</v>
      </c>
      <c r="BB935">
        <v>41.65</v>
      </c>
      <c r="BC935">
        <v>-3.04</v>
      </c>
      <c r="BD935">
        <v>16.46</v>
      </c>
      <c r="BE935">
        <v>-13.98</v>
      </c>
      <c r="BF935">
        <v>-87.14</v>
      </c>
      <c r="BG935">
        <v>80.89</v>
      </c>
      <c r="BH935">
        <v>-22.8</v>
      </c>
      <c r="BI935">
        <v>126</v>
      </c>
      <c r="BJ935">
        <v>-14.67</v>
      </c>
      <c r="BK935">
        <v>-53.23</v>
      </c>
      <c r="BL935">
        <v>-67.67</v>
      </c>
      <c r="BM935">
        <v>91.05</v>
      </c>
      <c r="BN935">
        <v>-88.39</v>
      </c>
      <c r="BO935">
        <v>-10.76</v>
      </c>
      <c r="BP935">
        <v>-64.05</v>
      </c>
      <c r="BQ935">
        <v>4.7699999999999996</v>
      </c>
    </row>
    <row r="936" spans="1:69">
      <c r="A936" s="7" t="s">
        <v>775</v>
      </c>
      <c r="B936" s="7" t="s">
        <v>122</v>
      </c>
      <c r="C936" s="7" t="s">
        <v>773</v>
      </c>
      <c r="V936">
        <v>76.2</v>
      </c>
      <c r="W936">
        <v>91.97</v>
      </c>
      <c r="X936">
        <v>82.69</v>
      </c>
      <c r="Y936">
        <v>86.43</v>
      </c>
      <c r="Z936">
        <v>125.57</v>
      </c>
      <c r="AA936">
        <v>103.92</v>
      </c>
      <c r="AB936">
        <v>170.91</v>
      </c>
      <c r="AC936">
        <v>196.46</v>
      </c>
      <c r="AD936">
        <v>208.05</v>
      </c>
      <c r="AE936">
        <v>189.37</v>
      </c>
      <c r="AF936">
        <v>21.5</v>
      </c>
      <c r="AG936">
        <v>26.14</v>
      </c>
      <c r="AH936">
        <v>26.32</v>
      </c>
      <c r="AI936">
        <v>31.53</v>
      </c>
      <c r="AJ936">
        <v>38.36</v>
      </c>
      <c r="AK936">
        <v>21.17</v>
      </c>
      <c r="AL936">
        <v>115.36</v>
      </c>
      <c r="AM936">
        <v>203.17</v>
      </c>
      <c r="AN936">
        <v>155.6</v>
      </c>
      <c r="AO936">
        <v>178.89</v>
      </c>
      <c r="AP936">
        <v>246.82</v>
      </c>
      <c r="AQ936">
        <v>157.63999999999999</v>
      </c>
      <c r="AR936">
        <v>328.49</v>
      </c>
      <c r="AS936">
        <v>259.91000000000003</v>
      </c>
      <c r="AT936">
        <v>221.5</v>
      </c>
      <c r="AU936">
        <v>155.05000000000001</v>
      </c>
      <c r="AV936">
        <v>143.81</v>
      </c>
      <c r="AW936">
        <v>149.66</v>
      </c>
      <c r="AX936">
        <v>141.07</v>
      </c>
      <c r="AY936">
        <v>166.49</v>
      </c>
      <c r="AZ936">
        <v>175.76</v>
      </c>
      <c r="BA936">
        <v>152.76</v>
      </c>
      <c r="BB936">
        <v>147.22</v>
      </c>
      <c r="BC936">
        <v>188.87</v>
      </c>
      <c r="BD936">
        <v>185.83</v>
      </c>
      <c r="BE936">
        <v>202.29</v>
      </c>
      <c r="BF936">
        <v>188.31</v>
      </c>
      <c r="BG936">
        <v>101.18</v>
      </c>
      <c r="BH936">
        <v>182.06</v>
      </c>
      <c r="BI936">
        <v>159.27000000000001</v>
      </c>
      <c r="BJ936">
        <v>285.27</v>
      </c>
      <c r="BK936">
        <v>270.60000000000002</v>
      </c>
      <c r="BL936">
        <v>217.37</v>
      </c>
      <c r="BM936">
        <v>149.69999999999999</v>
      </c>
      <c r="BN936">
        <v>240.75</v>
      </c>
      <c r="BO936">
        <v>152.36000000000001</v>
      </c>
      <c r="BP936">
        <v>141.6</v>
      </c>
      <c r="BQ936">
        <v>77.56</v>
      </c>
    </row>
    <row r="937" spans="1:69">
      <c r="A937" s="7" t="s">
        <v>774</v>
      </c>
      <c r="B937" s="7" t="s">
        <v>120</v>
      </c>
      <c r="C937" s="7" t="s">
        <v>773</v>
      </c>
      <c r="V937">
        <v>91.97</v>
      </c>
      <c r="W937">
        <v>82.69</v>
      </c>
      <c r="X937">
        <v>86.43</v>
      </c>
      <c r="Y937">
        <v>125.57</v>
      </c>
      <c r="Z937">
        <v>103.92</v>
      </c>
      <c r="AA937">
        <v>170.91</v>
      </c>
      <c r="AB937">
        <v>196.46</v>
      </c>
      <c r="AC937">
        <v>208.05</v>
      </c>
      <c r="AD937">
        <v>189.37</v>
      </c>
      <c r="AE937">
        <v>21.5</v>
      </c>
      <c r="AF937">
        <v>26.14</v>
      </c>
      <c r="AG937">
        <v>26.32</v>
      </c>
      <c r="AH937">
        <v>31.53</v>
      </c>
      <c r="AI937">
        <v>38.36</v>
      </c>
      <c r="AJ937">
        <v>21.17</v>
      </c>
      <c r="AK937">
        <v>115.36</v>
      </c>
      <c r="AL937">
        <v>203.17</v>
      </c>
      <c r="AM937">
        <v>155.6</v>
      </c>
      <c r="AN937">
        <v>178.89</v>
      </c>
      <c r="AO937">
        <v>246.82</v>
      </c>
      <c r="AP937">
        <v>157.63999999999999</v>
      </c>
      <c r="AQ937">
        <v>328.49</v>
      </c>
      <c r="AR937">
        <v>259.91000000000003</v>
      </c>
      <c r="AS937">
        <v>221.5</v>
      </c>
      <c r="AT937">
        <v>155.05000000000001</v>
      </c>
      <c r="AU937">
        <v>143.81</v>
      </c>
      <c r="AV937">
        <v>149.66</v>
      </c>
      <c r="AW937">
        <v>141.07</v>
      </c>
      <c r="AX937">
        <v>166.49</v>
      </c>
      <c r="AY937">
        <v>175.76</v>
      </c>
      <c r="AZ937">
        <v>152.76</v>
      </c>
      <c r="BA937">
        <v>147.22</v>
      </c>
      <c r="BB937">
        <v>188.87</v>
      </c>
      <c r="BC937">
        <v>185.83</v>
      </c>
      <c r="BD937">
        <v>202.29</v>
      </c>
      <c r="BE937">
        <v>188.31</v>
      </c>
      <c r="BF937">
        <v>101.18</v>
      </c>
      <c r="BG937">
        <v>182.06</v>
      </c>
      <c r="BH937">
        <v>159.27000000000001</v>
      </c>
      <c r="BI937">
        <v>285.27</v>
      </c>
      <c r="BJ937">
        <v>270.60000000000002</v>
      </c>
      <c r="BK937">
        <v>217.37</v>
      </c>
      <c r="BL937">
        <v>149.69999999999999</v>
      </c>
      <c r="BM937">
        <v>240.75</v>
      </c>
      <c r="BN937">
        <v>152.36000000000001</v>
      </c>
      <c r="BO937">
        <v>141.6</v>
      </c>
      <c r="BP937">
        <v>77.56</v>
      </c>
      <c r="BQ937">
        <v>82.32</v>
      </c>
    </row>
  </sheetData>
  <hyperlinks>
    <hyperlink ref="A1" tooltip="Quantiwise7G" display="     Refresh     " xr:uid="{E32CFB36-A617-3546-A4FB-C6EA62DF216B}"/>
  </hyperlink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#주가</vt:lpstr>
      <vt:lpstr>#보고서</vt:lpstr>
      <vt:lpstr>총괄장표</vt:lpstr>
      <vt:lpstr>Model_별도</vt:lpstr>
      <vt:lpstr>Model_연결</vt:lpstr>
      <vt:lpstr>Valuation</vt:lpstr>
      <vt:lpstr>back</vt:lpstr>
      <vt:lpstr>컨센</vt:lpstr>
      <vt:lpstr>주가</vt:lpstr>
      <vt:lpstr>Sheet1</vt:lpstr>
      <vt:lpstr>PEER</vt:lpstr>
      <vt:lpstr>FS_별도</vt:lpstr>
      <vt:lpstr>FS_연결</vt:lpstr>
      <vt:lpstr>FS_별도(분기누적)</vt:lpstr>
      <vt:lpstr>FS_연결(분기누적)</vt:lpstr>
      <vt:lpstr>FS_연결(분기)</vt:lpstr>
      <vt:lpstr>FS_별도(분기)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이원우</cp:lastModifiedBy>
  <cp:lastPrinted>2025-04-08T05:14:18Z</cp:lastPrinted>
  <dcterms:created xsi:type="dcterms:W3CDTF">2020-04-13T08:20:07Z</dcterms:created>
  <dcterms:modified xsi:type="dcterms:W3CDTF">2026-05-24T12:55:14Z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Assemblysignaturetoken">
    <vt:lpwstr>UmjloVOQ4OBAk5YKeK0rGQ==</vt:lpwstr>
  </property>
  <property fmtid="{D5CDD505-2E9C-101B-9397-08002B2CF9AE}" pid="4" name="AST date">
    <vt:lpwstr>20260520172050</vt:lpwstr>
  </property>
</Properties>
</file>